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64011"/>
  <mc:AlternateContent xmlns:mc="http://schemas.openxmlformats.org/markup-compatibility/2006">
    <mc:Choice Requires="x15">
      <x15ac:absPath xmlns:x15ac="http://schemas.microsoft.com/office/spreadsheetml/2010/11/ac" url="X:\Teaching Center\TC Team\02_Lehrveranstaltungen\Financial Economics\FS20\OLAT\Empirische Übungen\Aufgabe 4\"/>
    </mc:Choice>
  </mc:AlternateContent>
  <bookViews>
    <workbookView xWindow="0" yWindow="0" windowWidth="19470" windowHeight="8970" tabRatio="821" activeTab="3"/>
  </bookViews>
  <sheets>
    <sheet name="Exhibits" sheetId="26" r:id="rId1"/>
    <sheet name="raw_Data" sheetId="12" r:id="rId2"/>
    <sheet name="Transactioncosts" sheetId="20" r:id="rId3"/>
    <sheet name="Exhibit1_Backtest" sheetId="1" r:id="rId4"/>
    <sheet name="Exhibit4_Impact-Test" sheetId="4" r:id="rId5"/>
  </sheets>
  <functionGroups builtInGroupCount="18"/>
  <definedNames>
    <definedName name="bond_approx_price">Exhibit1_Backtest!$J:$J</definedName>
    <definedName name="D_mon">Exhibit1_Backtest!$D:$D</definedName>
    <definedName name="D_year">raw_Data!$C:$C</definedName>
    <definedName name="div_yield_mon">Exhibit1_Backtest!$G:$G</definedName>
    <definedName name="Epsilon" localSheetId="4">'Exhibit4_Impact-Test'!$C:$C</definedName>
    <definedName name="Excess_5050">Exhibit1_Backtest!#REF!</definedName>
    <definedName name="Excess_5050_TC">Exhibit1_Backtest!#REF!</definedName>
    <definedName name="Excess_RDY">Exhibit1_Backtest!$BB:$BB</definedName>
    <definedName name="Excess_RDY_TC">Exhibit1_Backtest!#REF!</definedName>
    <definedName name="Excess_RS">Exhibit1_Backtest!#REF!</definedName>
    <definedName name="Excess_RS_TC">Exhibit1_Backtest!#REF!</definedName>
    <definedName name="g_5050">Exhibit1_Backtest!$AM:$AM</definedName>
    <definedName name="g_5050_kum">Exhibit1_Backtest!#REF!</definedName>
    <definedName name="g_5050_TC">Exhibit1_Backtest!$AT:$AT</definedName>
    <definedName name="g_5050_TC_kum">Exhibit1_Backtest!$AW$3:$AW$1777</definedName>
    <definedName name="g_50505050_1st">'Exhibit4_Impact-Test'!#REF!</definedName>
    <definedName name="g_50505050_1st_TC">'Exhibit4_Impact-Test'!#REF!</definedName>
    <definedName name="g_50505050_2nd">'Exhibit4_Impact-Test'!#REF!</definedName>
    <definedName name="g_50505050_2nd_TC">'Exhibit4_Impact-Test'!#REF!</definedName>
    <definedName name="g_5050RDY_1st">'Exhibit4_Impact-Test'!#REF!</definedName>
    <definedName name="g_5050RDY_1st_TC">'Exhibit4_Impact-Test'!#REF!</definedName>
    <definedName name="g_5050RDY_2nd">'Exhibit4_Impact-Test'!#REF!</definedName>
    <definedName name="g_5050RDY_2nd_TC">'Exhibit4_Impact-Test'!#REF!</definedName>
    <definedName name="g_5050RS_1st">'Exhibit4_Impact-Test'!#REF!</definedName>
    <definedName name="g_5050RS_1st_TC">'Exhibit4_Impact-Test'!#REF!</definedName>
    <definedName name="g_5050RS_2nd">'Exhibit4_Impact-Test'!#REF!</definedName>
    <definedName name="g_5050RS_2nd_TC">'Exhibit4_Impact-Test'!#REF!</definedName>
    <definedName name="g_RDY">Exhibit1_Backtest!$AK:$AK</definedName>
    <definedName name="g_RDY_kum">Exhibit1_Backtest!#REF!</definedName>
    <definedName name="g_RDY_TC">Exhibit1_Backtest!$AR:$AR</definedName>
    <definedName name="g_RDY_TC_kum">Exhibit1_Backtest!$AU$3:$AU$1777</definedName>
    <definedName name="g_RDY5050_1st">'Exhibit4_Impact-Test'!#REF!</definedName>
    <definedName name="g_RDY5050_1st_TC">'Exhibit4_Impact-Test'!#REF!</definedName>
    <definedName name="g_RDY5050_2nd">'Exhibit4_Impact-Test'!#REF!</definedName>
    <definedName name="g_RDY5050_2nd_TC">'Exhibit4_Impact-Test'!#REF!</definedName>
    <definedName name="g_RDYRDY_1st">'Exhibit4_Impact-Test'!$R:$R</definedName>
    <definedName name="g_RDYRDY_1st_TC">'Exhibit4_Impact-Test'!#REF!</definedName>
    <definedName name="g_RDYRDY_2nd">'Exhibit4_Impact-Test'!#REF!</definedName>
    <definedName name="g_RDYRDY_2nd_TC">'Exhibit4_Impact-Test'!#REF!</definedName>
    <definedName name="g_RDYRS_1st">'Exhibit4_Impact-Test'!$S:$S</definedName>
    <definedName name="g_RDYRS_1st_TC">'Exhibit4_Impact-Test'!#REF!</definedName>
    <definedName name="g_RDYRS_2nd">'Exhibit4_Impact-Test'!#REF!</definedName>
    <definedName name="g_RDYRS_2nd_TC">'Exhibit4_Impact-Test'!#REF!</definedName>
    <definedName name="g_RS">Exhibit1_Backtest!$AL:$AL</definedName>
    <definedName name="g_RS_kum">Exhibit1_Backtest!#REF!</definedName>
    <definedName name="g_RS_TC">Exhibit1_Backtest!$AS:$AS</definedName>
    <definedName name="g_RS_TC_kum">Exhibit1_Backtest!$AV$3:$AV$1777</definedName>
    <definedName name="g_RS5050_1st">'Exhibit4_Impact-Test'!#REF!</definedName>
    <definedName name="g_RS5050_1st_TC">'Exhibit4_Impact-Test'!#REF!</definedName>
    <definedName name="g_RS5050_2nd">'Exhibit4_Impact-Test'!#REF!</definedName>
    <definedName name="g_RS5050_2nd_TC">'Exhibit4_Impact-Test'!#REF!</definedName>
    <definedName name="g_RSRDY_1st">'Exhibit4_Impact-Test'!$T:$T</definedName>
    <definedName name="g_RSRDY_1st_TC">'Exhibit4_Impact-Test'!#REF!</definedName>
    <definedName name="g_RSRDY_2nd">'Exhibit4_Impact-Test'!#REF!</definedName>
    <definedName name="g_RSRDY_2nd_TC">'Exhibit4_Impact-Test'!#REF!</definedName>
    <definedName name="g_RSRS_1st">'Exhibit4_Impact-Test'!$U:$U</definedName>
    <definedName name="g_RSRS_1st_TC">'Exhibit4_Impact-Test'!#REF!</definedName>
    <definedName name="g_RSRS_2nd">'Exhibit4_Impact-Test'!#REF!</definedName>
    <definedName name="g_RSRS_2nd_TC">'Exhibit4_Impact-Test'!#REF!</definedName>
    <definedName name="Gamma_5050_BT">Exhibit1_Backtest!$AZ:$AZ</definedName>
    <definedName name="Gamma_IT_kum_11_d" localSheetId="4">'Exhibit4_Impact-Test'!#REF!</definedName>
    <definedName name="Gamma_IT_kum_12_d" localSheetId="4">'Exhibit4_Impact-Test'!#REF!</definedName>
    <definedName name="Gamma_IT_kum_21_d" localSheetId="4">'Exhibit4_Impact-Test'!#REF!</definedName>
    <definedName name="Gamma_IT_kum_22_d" localSheetId="4">'Exhibit4_Impact-Test'!#REF!</definedName>
    <definedName name="Gamma_RDY_BT">Exhibit1_Backtest!$AX:$AX</definedName>
    <definedName name="Gamma_RS_BT">Exhibit1_Backtest!$AY:$AY</definedName>
    <definedName name="GS_ten">raw_Data!$G:$G</definedName>
    <definedName name="Impact_ges_RDY_d">'Exhibit4_Impact-Test'!$G:$G</definedName>
    <definedName name="Impact_ges_RS_d">'Exhibit4_Impact-Test'!$H:$H</definedName>
    <definedName name="Impact_neg_d">'Exhibit4_Impact-Test'!$D:$D</definedName>
    <definedName name="Impact_pos_RDY_d">'Exhibit4_Impact-Test'!$E:$E</definedName>
    <definedName name="Impact_pos_RS_d">'Exhibit4_Impact-Test'!$F:$F</definedName>
    <definedName name="Impact_rel_RDY_d">'Exhibit4_Impact-Test'!#REF!</definedName>
    <definedName name="Impact_rel_RS_d">'Exhibit4_Impact-Test'!#REF!</definedName>
    <definedName name="interest_mon">Exhibit1_Backtest!$E:$E</definedName>
    <definedName name="L_5050_SP_act">Exhibit1_Backtest!$AA:$AA</definedName>
    <definedName name="L_5050_SP_set">Exhibit1_Backtest!$Z:$Z</definedName>
    <definedName name="L_IT_11_d" localSheetId="4">'Exhibit4_Impact-Test'!#REF!</definedName>
    <definedName name="L_IT_12_d" localSheetId="4">'Exhibit4_Impact-Test'!#REF!</definedName>
    <definedName name="L_IT_13_d">'Exhibit4_Impact-Test'!#REF!</definedName>
    <definedName name="L_IT_21_d" localSheetId="4">'Exhibit4_Impact-Test'!#REF!</definedName>
    <definedName name="L_IT_22_d" localSheetId="4">'Exhibit4_Impact-Test'!#REF!</definedName>
    <definedName name="L_IT_23_d">'Exhibit4_Impact-Test'!#REF!</definedName>
    <definedName name="L_IT_31_d">'Exhibit4_Impact-Test'!#REF!</definedName>
    <definedName name="L_IT_32_d">'Exhibit4_Impact-Test'!#REF!</definedName>
    <definedName name="L_IT_33_d">'Exhibit4_Impact-Test'!#REF!</definedName>
    <definedName name="L_RDY_SP_act">Exhibit1_Backtest!$W:$W</definedName>
    <definedName name="L_RDY_SP_set">Exhibit1_Backtest!$V:$V</definedName>
    <definedName name="L_RS_SP_act">Exhibit1_Backtest!$Y:$Y</definedName>
    <definedName name="L_RS_SP_set">Exhibit1_Backtest!$X:$X</definedName>
    <definedName name="price_yield">Exhibit1_Backtest!$H:$H</definedName>
    <definedName name="_xlnm.Print_Area">raw_Data!$A$1545:$G$1556</definedName>
    <definedName name="Print_Area_MI">raw_Data!$A$1545:$G$1556</definedName>
    <definedName name="q_impact_5050_d">'Exhibit4_Impact-Test'!#REF!</definedName>
    <definedName name="q_impact_RDY_d">'Exhibit4_Impact-Test'!$J:$J</definedName>
    <definedName name="q_impact_RS_d">'Exhibit4_Impact-Test'!$K:$K</definedName>
    <definedName name="q_SP">Exhibit1_Backtest!$C:$C</definedName>
    <definedName name="q_SP_tminus">Exhibit1_Backtest!$F:$F</definedName>
    <definedName name="q_SP_tplus">Exhibit1_Backtest!#REF!</definedName>
    <definedName name="R_5050">Exhibit1_Backtest!$AF:$AF</definedName>
    <definedName name="R_5050_TC">Exhibit1_Backtest!$AI:$AI</definedName>
    <definedName name="R_Cash">Exhibit1_Backtest!$M:$M</definedName>
    <definedName name="R_epsilon_11_d" localSheetId="4">'Exhibit4_Impact-Test'!#REF!</definedName>
    <definedName name="R_epsilon_12_d" localSheetId="4">'Exhibit4_Impact-Test'!#REF!</definedName>
    <definedName name="R_epsilon_13_d">'Exhibit4_Impact-Test'!#REF!</definedName>
    <definedName name="R_epsilon_21_d" localSheetId="4">'Exhibit4_Impact-Test'!#REF!</definedName>
    <definedName name="R_epsilon_22_d" localSheetId="4">'Exhibit4_Impact-Test'!#REF!</definedName>
    <definedName name="R_epsilon_23_d">'Exhibit4_Impact-Test'!#REF!</definedName>
    <definedName name="R_epsilon_31_d">'Exhibit4_Impact-Test'!#REF!</definedName>
    <definedName name="R_epsilon_32_d">'Exhibit4_Impact-Test'!#REF!</definedName>
    <definedName name="R_epsilon_33_d">'Exhibit4_Impact-Test'!#REF!</definedName>
    <definedName name="R_RDY">Exhibit1_Backtest!$AD:$AD</definedName>
    <definedName name="R_RDY_TC">Exhibit1_Backtest!$AG:$AG</definedName>
    <definedName name="R_RS">Exhibit1_Backtest!$AE:$AE</definedName>
    <definedName name="R_RS_TC">Exhibit1_Backtest!$AH:$AH</definedName>
    <definedName name="R_SP">Exhibit1_Backtest!$N:$N</definedName>
    <definedName name="S_5050_SP">Exhibit1_Backtest!$T:$T</definedName>
    <definedName name="S_RDY_SP">Exhibit1_Backtest!$R:$R</definedName>
    <definedName name="S_RS_SP">Exhibit1_Backtest!$S:$S</definedName>
    <definedName name="solver_adj" localSheetId="3" hidden="1">Exhibit1_Backtest!#REF!</definedName>
    <definedName name="solver_cvg" localSheetId="3" hidden="1">0.0001</definedName>
    <definedName name="solver_drv" localSheetId="3" hidden="1">1</definedName>
    <definedName name="solver_eng" localSheetId="3" hidden="1">1</definedName>
    <definedName name="solver_eng" localSheetId="4" hidden="1">1</definedName>
    <definedName name="solver_est" localSheetId="3" hidden="1">1</definedName>
    <definedName name="solver_itr" localSheetId="3" hidden="1">2147483647</definedName>
    <definedName name="solver_lhs1" localSheetId="3" hidden="1">Exhibit1_Backtest!#REF!</definedName>
    <definedName name="solver_lhs2" localSheetId="3" hidden="1">Exhibit1_Backtest!#REF!</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eg" localSheetId="4" hidden="1">1</definedName>
    <definedName name="solver_nod" localSheetId="3" hidden="1">2147483647</definedName>
    <definedName name="solver_num" localSheetId="3" hidden="1">2</definedName>
    <definedName name="solver_num" localSheetId="4" hidden="1">0</definedName>
    <definedName name="solver_nwt" localSheetId="3" hidden="1">1</definedName>
    <definedName name="solver_opt" localSheetId="3" hidden="1">Exhibit1_Backtest!#REF!</definedName>
    <definedName name="solver_opt" localSheetId="4" hidden="1">'Exhibit4_Impact-Test'!#REF!</definedName>
    <definedName name="solver_pre" localSheetId="3" hidden="1">0.000001</definedName>
    <definedName name="solver_rbv" localSheetId="3" hidden="1">1</definedName>
    <definedName name="solver_rel1" localSheetId="3" hidden="1">2</definedName>
    <definedName name="solver_rel2" localSheetId="3" hidden="1">2</definedName>
    <definedName name="solver_rhs1" localSheetId="3" hidden="1">Exhibit1_Backtest!#REF!</definedName>
    <definedName name="solver_rhs2" localSheetId="3" hidden="1">Exhibit1_Backtest!#REF!</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typ" localSheetId="4" hidden="1">1</definedName>
    <definedName name="solver_val" localSheetId="3" hidden="1">0</definedName>
    <definedName name="solver_val" localSheetId="4" hidden="1">0</definedName>
    <definedName name="solver_ver" localSheetId="3" hidden="1">3</definedName>
    <definedName name="solver_ver" localSheetId="4" hidden="1">3</definedName>
    <definedName name="TC">Exhibit1_Backtest!$AB:$AB</definedName>
    <definedName name="Timecode">Exhibit1_Backtest!$A:$A</definedName>
    <definedName name="tMinus">Exhibit1_Backtest!$O$2:$O$1777</definedName>
    <definedName name="tPlus">Exhibit1_Backtest!$P$2:$P$1777</definedName>
    <definedName name="Turnover_5050">Exhibit1_Backtest!#REF!</definedName>
    <definedName name="Turnover_5050_kum">Exhibit1_Backtest!#REF!</definedName>
    <definedName name="Turnover_RDY">Exhibit1_Backtest!#REF!</definedName>
    <definedName name="Turnover_RDY_kum">Exhibit1_Backtest!#REF!</definedName>
    <definedName name="Turnover_RS">Exhibit1_Backtest!#REF!</definedName>
    <definedName name="Turnover_RS_kum">Exhibit1_Backtest!#REF!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 i="4" l="1"/>
  <c r="G4" i="4"/>
  <c r="E5" i="4"/>
  <c r="D5" i="4"/>
  <c r="C4" i="4"/>
  <c r="C3" i="4"/>
  <c r="C2" i="4"/>
  <c r="V3" i="1" l="1"/>
  <c r="Z5" i="1" l="1"/>
  <c r="P2" i="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X10" i="4"/>
  <c r="Y10"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C1" i="4"/>
  <c r="D1" i="4" s="1"/>
  <c r="G2" i="4" l="1"/>
  <c r="Z4" i="1" l="1"/>
  <c r="Z7"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2"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2"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2" i="1"/>
  <c r="C7" i="1"/>
  <c r="C3" i="1"/>
  <c r="C4" i="1"/>
  <c r="C5" i="1"/>
  <c r="F6" i="1" s="1"/>
  <c r="C6" i="1"/>
  <c r="F7" i="1" s="1"/>
  <c r="C8" i="1"/>
  <c r="F9" i="1" s="1"/>
  <c r="C9" i="1"/>
  <c r="F10" i="1" s="1"/>
  <c r="C10" i="1"/>
  <c r="F11" i="1" s="1"/>
  <c r="C11" i="1"/>
  <c r="F12" i="1" s="1"/>
  <c r="C12" i="1"/>
  <c r="F13" i="1" s="1"/>
  <c r="C13" i="1"/>
  <c r="F14" i="1" s="1"/>
  <c r="C14" i="1"/>
  <c r="F15" i="1" s="1"/>
  <c r="C15" i="1"/>
  <c r="F16" i="1" s="1"/>
  <c r="C16" i="1"/>
  <c r="F17" i="1" s="1"/>
  <c r="C17" i="1"/>
  <c r="F18" i="1" s="1"/>
  <c r="C18" i="1"/>
  <c r="F19" i="1" s="1"/>
  <c r="C19" i="1"/>
  <c r="F20" i="1" s="1"/>
  <c r="C20" i="1"/>
  <c r="F21" i="1" s="1"/>
  <c r="C21" i="1"/>
  <c r="F22" i="1" s="1"/>
  <c r="C22" i="1"/>
  <c r="F23" i="1" s="1"/>
  <c r="C23" i="1"/>
  <c r="F24" i="1" s="1"/>
  <c r="C24" i="1"/>
  <c r="F25" i="1" s="1"/>
  <c r="C25" i="1"/>
  <c r="F26" i="1" s="1"/>
  <c r="C26" i="1"/>
  <c r="F27" i="1" s="1"/>
  <c r="C27" i="1"/>
  <c r="F28" i="1" s="1"/>
  <c r="C28" i="1"/>
  <c r="F29" i="1" s="1"/>
  <c r="C29" i="1"/>
  <c r="F30" i="1" s="1"/>
  <c r="C30" i="1"/>
  <c r="F31" i="1" s="1"/>
  <c r="C31" i="1"/>
  <c r="F32" i="1" s="1"/>
  <c r="C32" i="1"/>
  <c r="F33" i="1" s="1"/>
  <c r="C33" i="1"/>
  <c r="F34" i="1" s="1"/>
  <c r="C34" i="1"/>
  <c r="F35" i="1" s="1"/>
  <c r="C35" i="1"/>
  <c r="F36" i="1" s="1"/>
  <c r="C36" i="1"/>
  <c r="F37" i="1" s="1"/>
  <c r="C37" i="1"/>
  <c r="F38" i="1" s="1"/>
  <c r="C38" i="1"/>
  <c r="F39" i="1" s="1"/>
  <c r="C39" i="1"/>
  <c r="F40" i="1" s="1"/>
  <c r="C40" i="1"/>
  <c r="F41" i="1" s="1"/>
  <c r="C41" i="1"/>
  <c r="F42" i="1" s="1"/>
  <c r="C42" i="1"/>
  <c r="F43" i="1" s="1"/>
  <c r="C43" i="1"/>
  <c r="F44" i="1" s="1"/>
  <c r="C44" i="1"/>
  <c r="F45" i="1" s="1"/>
  <c r="C45" i="1"/>
  <c r="F46" i="1" s="1"/>
  <c r="C46" i="1"/>
  <c r="F47" i="1" s="1"/>
  <c r="C47" i="1"/>
  <c r="F48" i="1" s="1"/>
  <c r="C48" i="1"/>
  <c r="F49" i="1" s="1"/>
  <c r="C49" i="1"/>
  <c r="F50" i="1" s="1"/>
  <c r="C50" i="1"/>
  <c r="F51" i="1" s="1"/>
  <c r="C51" i="1"/>
  <c r="F52" i="1" s="1"/>
  <c r="C52" i="1"/>
  <c r="F53" i="1" s="1"/>
  <c r="C53" i="1"/>
  <c r="F54" i="1" s="1"/>
  <c r="C54" i="1"/>
  <c r="F55" i="1" s="1"/>
  <c r="C55" i="1"/>
  <c r="F56" i="1" s="1"/>
  <c r="C56" i="1"/>
  <c r="F57" i="1" s="1"/>
  <c r="C57" i="1"/>
  <c r="F58" i="1" s="1"/>
  <c r="C58" i="1"/>
  <c r="F59" i="1" s="1"/>
  <c r="C59" i="1"/>
  <c r="F60" i="1" s="1"/>
  <c r="C60" i="1"/>
  <c r="F61" i="1" s="1"/>
  <c r="C61" i="1"/>
  <c r="F62" i="1" s="1"/>
  <c r="C62" i="1"/>
  <c r="F63" i="1" s="1"/>
  <c r="C63" i="1"/>
  <c r="F64" i="1" s="1"/>
  <c r="C64" i="1"/>
  <c r="F65" i="1" s="1"/>
  <c r="C65" i="1"/>
  <c r="F66" i="1" s="1"/>
  <c r="C66" i="1"/>
  <c r="F67" i="1" s="1"/>
  <c r="C67" i="1"/>
  <c r="F68" i="1" s="1"/>
  <c r="C68" i="1"/>
  <c r="F69" i="1" s="1"/>
  <c r="C69" i="1"/>
  <c r="F70" i="1" s="1"/>
  <c r="C70" i="1"/>
  <c r="F71" i="1" s="1"/>
  <c r="C71" i="1"/>
  <c r="F72" i="1" s="1"/>
  <c r="C72" i="1"/>
  <c r="F73" i="1" s="1"/>
  <c r="C73" i="1"/>
  <c r="F74" i="1" s="1"/>
  <c r="C74" i="1"/>
  <c r="F75" i="1" s="1"/>
  <c r="C75" i="1"/>
  <c r="F76" i="1" s="1"/>
  <c r="C76" i="1"/>
  <c r="F77" i="1" s="1"/>
  <c r="C77" i="1"/>
  <c r="F78" i="1" s="1"/>
  <c r="C78" i="1"/>
  <c r="F79" i="1" s="1"/>
  <c r="C79" i="1"/>
  <c r="F80" i="1" s="1"/>
  <c r="C80" i="1"/>
  <c r="F81" i="1" s="1"/>
  <c r="C81" i="1"/>
  <c r="F82" i="1" s="1"/>
  <c r="C82" i="1"/>
  <c r="F83" i="1" s="1"/>
  <c r="C83" i="1"/>
  <c r="F84" i="1" s="1"/>
  <c r="C84" i="1"/>
  <c r="F85" i="1" s="1"/>
  <c r="C85" i="1"/>
  <c r="F86" i="1" s="1"/>
  <c r="C86" i="1"/>
  <c r="F87" i="1" s="1"/>
  <c r="C87" i="1"/>
  <c r="F88" i="1" s="1"/>
  <c r="C88" i="1"/>
  <c r="F89" i="1" s="1"/>
  <c r="C89" i="1"/>
  <c r="F90" i="1" s="1"/>
  <c r="C90" i="1"/>
  <c r="F91" i="1" s="1"/>
  <c r="C91" i="1"/>
  <c r="F92" i="1" s="1"/>
  <c r="C92" i="1"/>
  <c r="F93" i="1" s="1"/>
  <c r="C93" i="1"/>
  <c r="F94" i="1" s="1"/>
  <c r="C94" i="1"/>
  <c r="F95" i="1" s="1"/>
  <c r="C95" i="1"/>
  <c r="F96" i="1" s="1"/>
  <c r="C96" i="1"/>
  <c r="F97" i="1" s="1"/>
  <c r="C97" i="1"/>
  <c r="F98" i="1" s="1"/>
  <c r="C98" i="1"/>
  <c r="F99" i="1" s="1"/>
  <c r="C99" i="1"/>
  <c r="F100" i="1" s="1"/>
  <c r="C100" i="1"/>
  <c r="F101" i="1" s="1"/>
  <c r="C101" i="1"/>
  <c r="F102" i="1" s="1"/>
  <c r="C102" i="1"/>
  <c r="F103" i="1" s="1"/>
  <c r="C103" i="1"/>
  <c r="F104" i="1" s="1"/>
  <c r="C104" i="1"/>
  <c r="F105" i="1" s="1"/>
  <c r="C105" i="1"/>
  <c r="F106" i="1" s="1"/>
  <c r="C106" i="1"/>
  <c r="F107" i="1" s="1"/>
  <c r="C107" i="1"/>
  <c r="F108" i="1" s="1"/>
  <c r="C108" i="1"/>
  <c r="F109" i="1" s="1"/>
  <c r="C109" i="1"/>
  <c r="F110" i="1" s="1"/>
  <c r="C110" i="1"/>
  <c r="F111" i="1" s="1"/>
  <c r="C111" i="1"/>
  <c r="F112" i="1" s="1"/>
  <c r="C112" i="1"/>
  <c r="F113" i="1" s="1"/>
  <c r="C113" i="1"/>
  <c r="F114" i="1" s="1"/>
  <c r="C114" i="1"/>
  <c r="F115" i="1" s="1"/>
  <c r="C115" i="1"/>
  <c r="F116" i="1" s="1"/>
  <c r="C116" i="1"/>
  <c r="F117" i="1" s="1"/>
  <c r="C117" i="1"/>
  <c r="F118" i="1" s="1"/>
  <c r="C118" i="1"/>
  <c r="F119" i="1" s="1"/>
  <c r="C119" i="1"/>
  <c r="F120" i="1" s="1"/>
  <c r="C120" i="1"/>
  <c r="F121" i="1" s="1"/>
  <c r="C121" i="1"/>
  <c r="F122" i="1" s="1"/>
  <c r="C122" i="1"/>
  <c r="F123" i="1" s="1"/>
  <c r="C123" i="1"/>
  <c r="F124" i="1" s="1"/>
  <c r="C124" i="1"/>
  <c r="F125" i="1" s="1"/>
  <c r="C125" i="1"/>
  <c r="F126" i="1" s="1"/>
  <c r="C126" i="1"/>
  <c r="F127" i="1" s="1"/>
  <c r="C127" i="1"/>
  <c r="F128" i="1" s="1"/>
  <c r="C128" i="1"/>
  <c r="F129" i="1" s="1"/>
  <c r="C129" i="1"/>
  <c r="F130" i="1" s="1"/>
  <c r="C130" i="1"/>
  <c r="F131" i="1" s="1"/>
  <c r="C131" i="1"/>
  <c r="F132" i="1" s="1"/>
  <c r="C132" i="1"/>
  <c r="F133" i="1" s="1"/>
  <c r="C133" i="1"/>
  <c r="F134" i="1" s="1"/>
  <c r="C134" i="1"/>
  <c r="F135" i="1" s="1"/>
  <c r="C135" i="1"/>
  <c r="F136" i="1" s="1"/>
  <c r="C136" i="1"/>
  <c r="F137" i="1" s="1"/>
  <c r="C137" i="1"/>
  <c r="F138" i="1" s="1"/>
  <c r="C138" i="1"/>
  <c r="F139" i="1" s="1"/>
  <c r="C139" i="1"/>
  <c r="F140" i="1" s="1"/>
  <c r="C140" i="1"/>
  <c r="F141" i="1" s="1"/>
  <c r="C141" i="1"/>
  <c r="F142" i="1" s="1"/>
  <c r="C142" i="1"/>
  <c r="F143" i="1" s="1"/>
  <c r="C143" i="1"/>
  <c r="F144" i="1" s="1"/>
  <c r="C144" i="1"/>
  <c r="F145" i="1" s="1"/>
  <c r="C145" i="1"/>
  <c r="F146" i="1" s="1"/>
  <c r="C146" i="1"/>
  <c r="F147" i="1" s="1"/>
  <c r="C147" i="1"/>
  <c r="F148" i="1" s="1"/>
  <c r="C148" i="1"/>
  <c r="F149" i="1" s="1"/>
  <c r="C149" i="1"/>
  <c r="F150" i="1" s="1"/>
  <c r="C150" i="1"/>
  <c r="F151" i="1" s="1"/>
  <c r="C151" i="1"/>
  <c r="F152" i="1" s="1"/>
  <c r="C152" i="1"/>
  <c r="F153" i="1" s="1"/>
  <c r="C153" i="1"/>
  <c r="F154" i="1" s="1"/>
  <c r="C154" i="1"/>
  <c r="F155" i="1" s="1"/>
  <c r="C155" i="1"/>
  <c r="F156" i="1" s="1"/>
  <c r="C156" i="1"/>
  <c r="F157" i="1" s="1"/>
  <c r="C157" i="1"/>
  <c r="F158" i="1" s="1"/>
  <c r="C158" i="1"/>
  <c r="F159" i="1" s="1"/>
  <c r="C159" i="1"/>
  <c r="F160" i="1" s="1"/>
  <c r="C160" i="1"/>
  <c r="F161" i="1" s="1"/>
  <c r="C161" i="1"/>
  <c r="F162" i="1" s="1"/>
  <c r="C162" i="1"/>
  <c r="F163" i="1" s="1"/>
  <c r="C163" i="1"/>
  <c r="F164" i="1" s="1"/>
  <c r="C164" i="1"/>
  <c r="F165" i="1" s="1"/>
  <c r="C165" i="1"/>
  <c r="F166" i="1" s="1"/>
  <c r="C166" i="1"/>
  <c r="F167" i="1" s="1"/>
  <c r="C167" i="1"/>
  <c r="F168" i="1" s="1"/>
  <c r="C168" i="1"/>
  <c r="F169" i="1" s="1"/>
  <c r="C169" i="1"/>
  <c r="F170" i="1" s="1"/>
  <c r="C170" i="1"/>
  <c r="F171" i="1" s="1"/>
  <c r="C171" i="1"/>
  <c r="F172" i="1" s="1"/>
  <c r="C172" i="1"/>
  <c r="F173" i="1" s="1"/>
  <c r="C173" i="1"/>
  <c r="F174" i="1" s="1"/>
  <c r="C174" i="1"/>
  <c r="F175" i="1" s="1"/>
  <c r="C175" i="1"/>
  <c r="F176" i="1" s="1"/>
  <c r="C176" i="1"/>
  <c r="F177" i="1" s="1"/>
  <c r="C177" i="1"/>
  <c r="F178" i="1" s="1"/>
  <c r="C178" i="1"/>
  <c r="F179" i="1" s="1"/>
  <c r="C179" i="1"/>
  <c r="F180" i="1" s="1"/>
  <c r="C180" i="1"/>
  <c r="F181" i="1" s="1"/>
  <c r="C181" i="1"/>
  <c r="F182" i="1" s="1"/>
  <c r="C182" i="1"/>
  <c r="F183" i="1" s="1"/>
  <c r="C183" i="1"/>
  <c r="F184" i="1" s="1"/>
  <c r="C184" i="1"/>
  <c r="F185" i="1" s="1"/>
  <c r="C185" i="1"/>
  <c r="F186" i="1" s="1"/>
  <c r="C186" i="1"/>
  <c r="F187" i="1" s="1"/>
  <c r="C187" i="1"/>
  <c r="F188" i="1" s="1"/>
  <c r="C188" i="1"/>
  <c r="F189" i="1" s="1"/>
  <c r="C189" i="1"/>
  <c r="F190" i="1" s="1"/>
  <c r="C190" i="1"/>
  <c r="F191" i="1" s="1"/>
  <c r="C191" i="1"/>
  <c r="F192" i="1" s="1"/>
  <c r="C192" i="1"/>
  <c r="F193" i="1" s="1"/>
  <c r="C193" i="1"/>
  <c r="F194" i="1" s="1"/>
  <c r="C194" i="1"/>
  <c r="F195" i="1" s="1"/>
  <c r="C195" i="1"/>
  <c r="F196" i="1" s="1"/>
  <c r="C196" i="1"/>
  <c r="F197" i="1" s="1"/>
  <c r="C197" i="1"/>
  <c r="F198" i="1" s="1"/>
  <c r="C198" i="1"/>
  <c r="F199" i="1" s="1"/>
  <c r="C199" i="1"/>
  <c r="F200" i="1" s="1"/>
  <c r="C200" i="1"/>
  <c r="F201" i="1" s="1"/>
  <c r="C201" i="1"/>
  <c r="F202" i="1" s="1"/>
  <c r="C202" i="1"/>
  <c r="F203" i="1" s="1"/>
  <c r="C203" i="1"/>
  <c r="F204" i="1" s="1"/>
  <c r="C204" i="1"/>
  <c r="F205" i="1" s="1"/>
  <c r="C205" i="1"/>
  <c r="F206" i="1" s="1"/>
  <c r="C206" i="1"/>
  <c r="F207" i="1" s="1"/>
  <c r="C207" i="1"/>
  <c r="F208" i="1" s="1"/>
  <c r="C208" i="1"/>
  <c r="F209" i="1" s="1"/>
  <c r="C209" i="1"/>
  <c r="F210" i="1" s="1"/>
  <c r="C210" i="1"/>
  <c r="F211" i="1" s="1"/>
  <c r="C211" i="1"/>
  <c r="F212" i="1" s="1"/>
  <c r="C212" i="1"/>
  <c r="F213" i="1" s="1"/>
  <c r="C213" i="1"/>
  <c r="F214" i="1" s="1"/>
  <c r="C214" i="1"/>
  <c r="F215" i="1" s="1"/>
  <c r="C215" i="1"/>
  <c r="F216" i="1" s="1"/>
  <c r="C216" i="1"/>
  <c r="F217" i="1" s="1"/>
  <c r="C217" i="1"/>
  <c r="F218" i="1" s="1"/>
  <c r="C218" i="1"/>
  <c r="F219" i="1" s="1"/>
  <c r="C219" i="1"/>
  <c r="F220" i="1" s="1"/>
  <c r="C220" i="1"/>
  <c r="F221" i="1" s="1"/>
  <c r="C221" i="1"/>
  <c r="F222" i="1" s="1"/>
  <c r="C222" i="1"/>
  <c r="F223" i="1" s="1"/>
  <c r="C223" i="1"/>
  <c r="F224" i="1" s="1"/>
  <c r="C224" i="1"/>
  <c r="F225" i="1" s="1"/>
  <c r="C225" i="1"/>
  <c r="F226" i="1" s="1"/>
  <c r="C226" i="1"/>
  <c r="F227" i="1" s="1"/>
  <c r="C227" i="1"/>
  <c r="F228" i="1" s="1"/>
  <c r="C228" i="1"/>
  <c r="F229" i="1" s="1"/>
  <c r="C229" i="1"/>
  <c r="F230" i="1" s="1"/>
  <c r="C230" i="1"/>
  <c r="F231" i="1" s="1"/>
  <c r="C231" i="1"/>
  <c r="F232" i="1" s="1"/>
  <c r="C232" i="1"/>
  <c r="F233" i="1" s="1"/>
  <c r="C233" i="1"/>
  <c r="F234" i="1" s="1"/>
  <c r="C234" i="1"/>
  <c r="F235" i="1" s="1"/>
  <c r="C235" i="1"/>
  <c r="F236" i="1" s="1"/>
  <c r="C236" i="1"/>
  <c r="F237" i="1" s="1"/>
  <c r="C237" i="1"/>
  <c r="F238" i="1" s="1"/>
  <c r="C238" i="1"/>
  <c r="F239" i="1" s="1"/>
  <c r="C239" i="1"/>
  <c r="F240" i="1" s="1"/>
  <c r="C240" i="1"/>
  <c r="F241" i="1" s="1"/>
  <c r="C241" i="1"/>
  <c r="F242" i="1" s="1"/>
  <c r="C242" i="1"/>
  <c r="F243" i="1" s="1"/>
  <c r="C243" i="1"/>
  <c r="F244" i="1" s="1"/>
  <c r="C244" i="1"/>
  <c r="F245" i="1" s="1"/>
  <c r="C245" i="1"/>
  <c r="F246" i="1" s="1"/>
  <c r="C246" i="1"/>
  <c r="F247" i="1" s="1"/>
  <c r="C247" i="1"/>
  <c r="F248" i="1" s="1"/>
  <c r="C248" i="1"/>
  <c r="F249" i="1" s="1"/>
  <c r="C249" i="1"/>
  <c r="F250" i="1" s="1"/>
  <c r="C250" i="1"/>
  <c r="F251" i="1" s="1"/>
  <c r="C251" i="1"/>
  <c r="F252" i="1" s="1"/>
  <c r="C252" i="1"/>
  <c r="F253" i="1" s="1"/>
  <c r="C253" i="1"/>
  <c r="F254" i="1" s="1"/>
  <c r="C254" i="1"/>
  <c r="F255" i="1" s="1"/>
  <c r="C255" i="1"/>
  <c r="F256" i="1" s="1"/>
  <c r="C256" i="1"/>
  <c r="F257" i="1" s="1"/>
  <c r="C257" i="1"/>
  <c r="F258" i="1" s="1"/>
  <c r="C258" i="1"/>
  <c r="F259" i="1" s="1"/>
  <c r="C259" i="1"/>
  <c r="F260" i="1" s="1"/>
  <c r="C260" i="1"/>
  <c r="F261" i="1" s="1"/>
  <c r="C261" i="1"/>
  <c r="F262" i="1" s="1"/>
  <c r="C262" i="1"/>
  <c r="F263" i="1" s="1"/>
  <c r="C263" i="1"/>
  <c r="F264" i="1" s="1"/>
  <c r="C264" i="1"/>
  <c r="F265" i="1" s="1"/>
  <c r="C265" i="1"/>
  <c r="F266" i="1" s="1"/>
  <c r="C266" i="1"/>
  <c r="F267" i="1" s="1"/>
  <c r="C267" i="1"/>
  <c r="F268" i="1" s="1"/>
  <c r="C268" i="1"/>
  <c r="F269" i="1" s="1"/>
  <c r="C269" i="1"/>
  <c r="F270" i="1" s="1"/>
  <c r="C270" i="1"/>
  <c r="F271" i="1" s="1"/>
  <c r="C271" i="1"/>
  <c r="F272" i="1" s="1"/>
  <c r="C272" i="1"/>
  <c r="F273" i="1" s="1"/>
  <c r="C273" i="1"/>
  <c r="F274" i="1" s="1"/>
  <c r="C274" i="1"/>
  <c r="F275" i="1" s="1"/>
  <c r="C275" i="1"/>
  <c r="F276" i="1" s="1"/>
  <c r="C276" i="1"/>
  <c r="F277" i="1" s="1"/>
  <c r="C277" i="1"/>
  <c r="F278" i="1" s="1"/>
  <c r="C278" i="1"/>
  <c r="F279" i="1" s="1"/>
  <c r="C279" i="1"/>
  <c r="F280" i="1" s="1"/>
  <c r="C280" i="1"/>
  <c r="F281" i="1" s="1"/>
  <c r="C281" i="1"/>
  <c r="F282" i="1" s="1"/>
  <c r="C282" i="1"/>
  <c r="F283" i="1" s="1"/>
  <c r="C283" i="1"/>
  <c r="F284" i="1" s="1"/>
  <c r="C284" i="1"/>
  <c r="F285" i="1" s="1"/>
  <c r="C285" i="1"/>
  <c r="F286" i="1" s="1"/>
  <c r="C286" i="1"/>
  <c r="F287" i="1" s="1"/>
  <c r="C287" i="1"/>
  <c r="F288" i="1" s="1"/>
  <c r="C288" i="1"/>
  <c r="F289" i="1" s="1"/>
  <c r="C289" i="1"/>
  <c r="F290" i="1" s="1"/>
  <c r="C290" i="1"/>
  <c r="F291" i="1" s="1"/>
  <c r="C291" i="1"/>
  <c r="F292" i="1" s="1"/>
  <c r="C292" i="1"/>
  <c r="F293" i="1" s="1"/>
  <c r="C293" i="1"/>
  <c r="F294" i="1" s="1"/>
  <c r="C294" i="1"/>
  <c r="F295" i="1" s="1"/>
  <c r="C295" i="1"/>
  <c r="F296" i="1" s="1"/>
  <c r="C296" i="1"/>
  <c r="F297" i="1" s="1"/>
  <c r="C297" i="1"/>
  <c r="F298" i="1" s="1"/>
  <c r="C298" i="1"/>
  <c r="F299" i="1" s="1"/>
  <c r="C299" i="1"/>
  <c r="F300" i="1" s="1"/>
  <c r="C300" i="1"/>
  <c r="F301" i="1" s="1"/>
  <c r="C301" i="1"/>
  <c r="F302" i="1" s="1"/>
  <c r="C302" i="1"/>
  <c r="F303" i="1" s="1"/>
  <c r="C303" i="1"/>
  <c r="F304" i="1" s="1"/>
  <c r="C304" i="1"/>
  <c r="F305" i="1" s="1"/>
  <c r="C305" i="1"/>
  <c r="F306" i="1" s="1"/>
  <c r="C306" i="1"/>
  <c r="F307" i="1" s="1"/>
  <c r="C307" i="1"/>
  <c r="F308" i="1" s="1"/>
  <c r="C308" i="1"/>
  <c r="F309" i="1" s="1"/>
  <c r="C309" i="1"/>
  <c r="F310" i="1" s="1"/>
  <c r="C310" i="1"/>
  <c r="F311" i="1" s="1"/>
  <c r="C311" i="1"/>
  <c r="F312" i="1" s="1"/>
  <c r="C312" i="1"/>
  <c r="F313" i="1" s="1"/>
  <c r="C313" i="1"/>
  <c r="F314" i="1" s="1"/>
  <c r="C314" i="1"/>
  <c r="F315" i="1" s="1"/>
  <c r="C315" i="1"/>
  <c r="F316" i="1" s="1"/>
  <c r="C316" i="1"/>
  <c r="F317" i="1" s="1"/>
  <c r="C317" i="1"/>
  <c r="F318" i="1" s="1"/>
  <c r="C318" i="1"/>
  <c r="F319" i="1" s="1"/>
  <c r="C319" i="1"/>
  <c r="F320" i="1" s="1"/>
  <c r="C320" i="1"/>
  <c r="F321" i="1" s="1"/>
  <c r="C321" i="1"/>
  <c r="F322" i="1" s="1"/>
  <c r="C322" i="1"/>
  <c r="F323" i="1" s="1"/>
  <c r="C323" i="1"/>
  <c r="F324" i="1" s="1"/>
  <c r="C324" i="1"/>
  <c r="F325" i="1" s="1"/>
  <c r="C325" i="1"/>
  <c r="F326" i="1" s="1"/>
  <c r="C326" i="1"/>
  <c r="F327" i="1" s="1"/>
  <c r="C327" i="1"/>
  <c r="F328" i="1" s="1"/>
  <c r="C328" i="1"/>
  <c r="F329" i="1" s="1"/>
  <c r="C329" i="1"/>
  <c r="F330" i="1" s="1"/>
  <c r="C330" i="1"/>
  <c r="F331" i="1" s="1"/>
  <c r="C331" i="1"/>
  <c r="F332" i="1" s="1"/>
  <c r="C332" i="1"/>
  <c r="F333" i="1" s="1"/>
  <c r="C333" i="1"/>
  <c r="F334" i="1" s="1"/>
  <c r="C334" i="1"/>
  <c r="F335" i="1" s="1"/>
  <c r="C335" i="1"/>
  <c r="F336" i="1" s="1"/>
  <c r="C336" i="1"/>
  <c r="F337" i="1" s="1"/>
  <c r="C337" i="1"/>
  <c r="F338" i="1" s="1"/>
  <c r="C338" i="1"/>
  <c r="F339" i="1" s="1"/>
  <c r="C339" i="1"/>
  <c r="F340" i="1" s="1"/>
  <c r="C340" i="1"/>
  <c r="F341" i="1" s="1"/>
  <c r="C341" i="1"/>
  <c r="F342" i="1" s="1"/>
  <c r="C342" i="1"/>
  <c r="F343" i="1" s="1"/>
  <c r="C343" i="1"/>
  <c r="F344" i="1" s="1"/>
  <c r="C344" i="1"/>
  <c r="F345" i="1" s="1"/>
  <c r="C345" i="1"/>
  <c r="F346" i="1" s="1"/>
  <c r="C346" i="1"/>
  <c r="F347" i="1" s="1"/>
  <c r="C347" i="1"/>
  <c r="F348" i="1" s="1"/>
  <c r="C348" i="1"/>
  <c r="F349" i="1" s="1"/>
  <c r="C349" i="1"/>
  <c r="F350" i="1" s="1"/>
  <c r="C350" i="1"/>
  <c r="F351" i="1" s="1"/>
  <c r="C351" i="1"/>
  <c r="F352" i="1" s="1"/>
  <c r="C352" i="1"/>
  <c r="F353" i="1" s="1"/>
  <c r="C353" i="1"/>
  <c r="F354" i="1" s="1"/>
  <c r="C354" i="1"/>
  <c r="F355" i="1" s="1"/>
  <c r="C355" i="1"/>
  <c r="F356" i="1" s="1"/>
  <c r="C356" i="1"/>
  <c r="F357" i="1" s="1"/>
  <c r="C357" i="1"/>
  <c r="F358" i="1" s="1"/>
  <c r="C358" i="1"/>
  <c r="F359" i="1" s="1"/>
  <c r="C359" i="1"/>
  <c r="F360" i="1" s="1"/>
  <c r="C360" i="1"/>
  <c r="F361" i="1" s="1"/>
  <c r="C361" i="1"/>
  <c r="F362" i="1" s="1"/>
  <c r="C362" i="1"/>
  <c r="F363" i="1" s="1"/>
  <c r="C363" i="1"/>
  <c r="F364" i="1" s="1"/>
  <c r="C364" i="1"/>
  <c r="F365" i="1" s="1"/>
  <c r="C365" i="1"/>
  <c r="F366" i="1" s="1"/>
  <c r="C366" i="1"/>
  <c r="F367" i="1" s="1"/>
  <c r="C367" i="1"/>
  <c r="F368" i="1" s="1"/>
  <c r="C368" i="1"/>
  <c r="F369" i="1" s="1"/>
  <c r="C369" i="1"/>
  <c r="F370" i="1" s="1"/>
  <c r="C370" i="1"/>
  <c r="F371" i="1" s="1"/>
  <c r="C371" i="1"/>
  <c r="F372" i="1" s="1"/>
  <c r="C372" i="1"/>
  <c r="F373" i="1" s="1"/>
  <c r="C373" i="1"/>
  <c r="F374" i="1" s="1"/>
  <c r="C374" i="1"/>
  <c r="F375" i="1" s="1"/>
  <c r="C375" i="1"/>
  <c r="F376" i="1" s="1"/>
  <c r="C376" i="1"/>
  <c r="F377" i="1" s="1"/>
  <c r="C377" i="1"/>
  <c r="F378" i="1" s="1"/>
  <c r="C378" i="1"/>
  <c r="F379" i="1" s="1"/>
  <c r="C379" i="1"/>
  <c r="F380" i="1" s="1"/>
  <c r="C380" i="1"/>
  <c r="F381" i="1" s="1"/>
  <c r="C381" i="1"/>
  <c r="F382" i="1" s="1"/>
  <c r="C382" i="1"/>
  <c r="F383" i="1" s="1"/>
  <c r="C383" i="1"/>
  <c r="F384" i="1" s="1"/>
  <c r="C384" i="1"/>
  <c r="F385" i="1" s="1"/>
  <c r="C385" i="1"/>
  <c r="F386" i="1" s="1"/>
  <c r="C386" i="1"/>
  <c r="F387" i="1" s="1"/>
  <c r="C387" i="1"/>
  <c r="F388" i="1" s="1"/>
  <c r="C388" i="1"/>
  <c r="F389" i="1" s="1"/>
  <c r="C389" i="1"/>
  <c r="F390" i="1" s="1"/>
  <c r="C390" i="1"/>
  <c r="F391" i="1" s="1"/>
  <c r="C391" i="1"/>
  <c r="F392" i="1" s="1"/>
  <c r="C392" i="1"/>
  <c r="F393" i="1" s="1"/>
  <c r="C393" i="1"/>
  <c r="F394" i="1" s="1"/>
  <c r="C394" i="1"/>
  <c r="F395" i="1" s="1"/>
  <c r="C395" i="1"/>
  <c r="F396" i="1" s="1"/>
  <c r="C396" i="1"/>
  <c r="F397" i="1" s="1"/>
  <c r="C397" i="1"/>
  <c r="F398" i="1" s="1"/>
  <c r="C398" i="1"/>
  <c r="F399" i="1" s="1"/>
  <c r="C399" i="1"/>
  <c r="F400" i="1" s="1"/>
  <c r="C400" i="1"/>
  <c r="F401" i="1" s="1"/>
  <c r="C401" i="1"/>
  <c r="F402" i="1" s="1"/>
  <c r="C402" i="1"/>
  <c r="F403" i="1" s="1"/>
  <c r="C403" i="1"/>
  <c r="F404" i="1" s="1"/>
  <c r="C404" i="1"/>
  <c r="F405" i="1" s="1"/>
  <c r="C405" i="1"/>
  <c r="F406" i="1" s="1"/>
  <c r="C406" i="1"/>
  <c r="F407" i="1" s="1"/>
  <c r="C407" i="1"/>
  <c r="F408" i="1" s="1"/>
  <c r="C408" i="1"/>
  <c r="F409" i="1" s="1"/>
  <c r="C409" i="1"/>
  <c r="F410" i="1" s="1"/>
  <c r="C410" i="1"/>
  <c r="F411" i="1" s="1"/>
  <c r="C411" i="1"/>
  <c r="F412" i="1" s="1"/>
  <c r="C412" i="1"/>
  <c r="F413" i="1" s="1"/>
  <c r="C413" i="1"/>
  <c r="F414" i="1" s="1"/>
  <c r="C414" i="1"/>
  <c r="F415" i="1" s="1"/>
  <c r="C415" i="1"/>
  <c r="F416" i="1" s="1"/>
  <c r="C416" i="1"/>
  <c r="F417" i="1" s="1"/>
  <c r="C417" i="1"/>
  <c r="F418" i="1" s="1"/>
  <c r="C418" i="1"/>
  <c r="F419" i="1" s="1"/>
  <c r="C419" i="1"/>
  <c r="F420" i="1" s="1"/>
  <c r="C420" i="1"/>
  <c r="F421" i="1" s="1"/>
  <c r="C421" i="1"/>
  <c r="F422" i="1" s="1"/>
  <c r="C422" i="1"/>
  <c r="F423" i="1" s="1"/>
  <c r="C423" i="1"/>
  <c r="F424" i="1" s="1"/>
  <c r="C424" i="1"/>
  <c r="F425" i="1" s="1"/>
  <c r="C425" i="1"/>
  <c r="F426" i="1" s="1"/>
  <c r="C426" i="1"/>
  <c r="F427" i="1" s="1"/>
  <c r="C427" i="1"/>
  <c r="F428" i="1" s="1"/>
  <c r="C428" i="1"/>
  <c r="F429" i="1" s="1"/>
  <c r="C429" i="1"/>
  <c r="F430" i="1" s="1"/>
  <c r="C430" i="1"/>
  <c r="F431" i="1" s="1"/>
  <c r="C431" i="1"/>
  <c r="F432" i="1" s="1"/>
  <c r="C432" i="1"/>
  <c r="F433" i="1" s="1"/>
  <c r="C433" i="1"/>
  <c r="F434" i="1" s="1"/>
  <c r="C434" i="1"/>
  <c r="F435" i="1" s="1"/>
  <c r="C435" i="1"/>
  <c r="F436" i="1" s="1"/>
  <c r="C436" i="1"/>
  <c r="F437" i="1" s="1"/>
  <c r="C437" i="1"/>
  <c r="F438" i="1" s="1"/>
  <c r="C438" i="1"/>
  <c r="F439" i="1" s="1"/>
  <c r="C439" i="1"/>
  <c r="F440" i="1" s="1"/>
  <c r="C440" i="1"/>
  <c r="F441" i="1" s="1"/>
  <c r="C441" i="1"/>
  <c r="F442" i="1" s="1"/>
  <c r="C442" i="1"/>
  <c r="F443" i="1" s="1"/>
  <c r="C443" i="1"/>
  <c r="F444" i="1" s="1"/>
  <c r="C444" i="1"/>
  <c r="F445" i="1" s="1"/>
  <c r="C445" i="1"/>
  <c r="F446" i="1" s="1"/>
  <c r="C446" i="1"/>
  <c r="F447" i="1" s="1"/>
  <c r="C447" i="1"/>
  <c r="F448" i="1" s="1"/>
  <c r="C448" i="1"/>
  <c r="F449" i="1" s="1"/>
  <c r="C449" i="1"/>
  <c r="F450" i="1" s="1"/>
  <c r="C450" i="1"/>
  <c r="F451" i="1" s="1"/>
  <c r="C451" i="1"/>
  <c r="F452" i="1" s="1"/>
  <c r="C452" i="1"/>
  <c r="F453" i="1" s="1"/>
  <c r="C453" i="1"/>
  <c r="F454" i="1" s="1"/>
  <c r="C454" i="1"/>
  <c r="F455" i="1" s="1"/>
  <c r="C455" i="1"/>
  <c r="F456" i="1" s="1"/>
  <c r="C456" i="1"/>
  <c r="F457" i="1" s="1"/>
  <c r="C457" i="1"/>
  <c r="F458" i="1" s="1"/>
  <c r="C458" i="1"/>
  <c r="F459" i="1" s="1"/>
  <c r="C459" i="1"/>
  <c r="F460" i="1" s="1"/>
  <c r="C460" i="1"/>
  <c r="F461" i="1" s="1"/>
  <c r="C461" i="1"/>
  <c r="F462" i="1" s="1"/>
  <c r="C462" i="1"/>
  <c r="F463" i="1" s="1"/>
  <c r="C463" i="1"/>
  <c r="F464" i="1" s="1"/>
  <c r="C464" i="1"/>
  <c r="F465" i="1" s="1"/>
  <c r="C465" i="1"/>
  <c r="F466" i="1" s="1"/>
  <c r="C466" i="1"/>
  <c r="F467" i="1" s="1"/>
  <c r="C467" i="1"/>
  <c r="F468" i="1" s="1"/>
  <c r="C468" i="1"/>
  <c r="F469" i="1" s="1"/>
  <c r="C469" i="1"/>
  <c r="F470" i="1" s="1"/>
  <c r="C470" i="1"/>
  <c r="F471" i="1" s="1"/>
  <c r="C471" i="1"/>
  <c r="F472" i="1" s="1"/>
  <c r="C472" i="1"/>
  <c r="F473" i="1" s="1"/>
  <c r="C473" i="1"/>
  <c r="F474" i="1" s="1"/>
  <c r="C474" i="1"/>
  <c r="F475" i="1" s="1"/>
  <c r="C475" i="1"/>
  <c r="F476" i="1" s="1"/>
  <c r="C476" i="1"/>
  <c r="F477" i="1" s="1"/>
  <c r="C477" i="1"/>
  <c r="F478" i="1" s="1"/>
  <c r="C478" i="1"/>
  <c r="F479" i="1" s="1"/>
  <c r="C479" i="1"/>
  <c r="F480" i="1" s="1"/>
  <c r="C480" i="1"/>
  <c r="F481" i="1" s="1"/>
  <c r="C481" i="1"/>
  <c r="F482" i="1" s="1"/>
  <c r="C482" i="1"/>
  <c r="F483" i="1" s="1"/>
  <c r="C483" i="1"/>
  <c r="F484" i="1" s="1"/>
  <c r="C484" i="1"/>
  <c r="F485" i="1" s="1"/>
  <c r="C485" i="1"/>
  <c r="F486" i="1" s="1"/>
  <c r="C486" i="1"/>
  <c r="F487" i="1" s="1"/>
  <c r="C487" i="1"/>
  <c r="F488" i="1" s="1"/>
  <c r="C488" i="1"/>
  <c r="F489" i="1" s="1"/>
  <c r="C489" i="1"/>
  <c r="F490" i="1" s="1"/>
  <c r="C490" i="1"/>
  <c r="F491" i="1" s="1"/>
  <c r="C491" i="1"/>
  <c r="F492" i="1" s="1"/>
  <c r="C492" i="1"/>
  <c r="F493" i="1" s="1"/>
  <c r="C493" i="1"/>
  <c r="F494" i="1" s="1"/>
  <c r="C494" i="1"/>
  <c r="F495" i="1" s="1"/>
  <c r="C495" i="1"/>
  <c r="F496" i="1" s="1"/>
  <c r="C496" i="1"/>
  <c r="F497" i="1" s="1"/>
  <c r="C497" i="1"/>
  <c r="F498" i="1" s="1"/>
  <c r="C498" i="1"/>
  <c r="F499" i="1" s="1"/>
  <c r="C499" i="1"/>
  <c r="F500" i="1" s="1"/>
  <c r="C500" i="1"/>
  <c r="F501" i="1" s="1"/>
  <c r="C501" i="1"/>
  <c r="F502" i="1" s="1"/>
  <c r="C502" i="1"/>
  <c r="F503" i="1" s="1"/>
  <c r="C503" i="1"/>
  <c r="F504" i="1" s="1"/>
  <c r="C504" i="1"/>
  <c r="F505" i="1" s="1"/>
  <c r="C505" i="1"/>
  <c r="F506" i="1" s="1"/>
  <c r="C506" i="1"/>
  <c r="F507" i="1" s="1"/>
  <c r="C507" i="1"/>
  <c r="F508" i="1" s="1"/>
  <c r="C508" i="1"/>
  <c r="F509" i="1" s="1"/>
  <c r="C509" i="1"/>
  <c r="F510" i="1" s="1"/>
  <c r="C510" i="1"/>
  <c r="F511" i="1" s="1"/>
  <c r="C511" i="1"/>
  <c r="F512" i="1" s="1"/>
  <c r="C512" i="1"/>
  <c r="F513" i="1" s="1"/>
  <c r="C513" i="1"/>
  <c r="F514" i="1" s="1"/>
  <c r="C514" i="1"/>
  <c r="F515" i="1" s="1"/>
  <c r="C515" i="1"/>
  <c r="F516" i="1" s="1"/>
  <c r="C516" i="1"/>
  <c r="F517" i="1" s="1"/>
  <c r="C517" i="1"/>
  <c r="F518" i="1" s="1"/>
  <c r="C518" i="1"/>
  <c r="F519" i="1" s="1"/>
  <c r="C519" i="1"/>
  <c r="F520" i="1" s="1"/>
  <c r="C520" i="1"/>
  <c r="F521" i="1" s="1"/>
  <c r="C521" i="1"/>
  <c r="F522" i="1" s="1"/>
  <c r="C522" i="1"/>
  <c r="F523" i="1" s="1"/>
  <c r="C523" i="1"/>
  <c r="F524" i="1" s="1"/>
  <c r="C524" i="1"/>
  <c r="F525" i="1" s="1"/>
  <c r="C525" i="1"/>
  <c r="F526" i="1" s="1"/>
  <c r="C526" i="1"/>
  <c r="F527" i="1" s="1"/>
  <c r="C527" i="1"/>
  <c r="F528" i="1" s="1"/>
  <c r="C528" i="1"/>
  <c r="F529" i="1" s="1"/>
  <c r="C529" i="1"/>
  <c r="F530" i="1" s="1"/>
  <c r="C530" i="1"/>
  <c r="F531" i="1" s="1"/>
  <c r="C531" i="1"/>
  <c r="F532" i="1" s="1"/>
  <c r="C532" i="1"/>
  <c r="F533" i="1" s="1"/>
  <c r="C533" i="1"/>
  <c r="F534" i="1" s="1"/>
  <c r="C534" i="1"/>
  <c r="F535" i="1" s="1"/>
  <c r="C535" i="1"/>
  <c r="F536" i="1" s="1"/>
  <c r="C536" i="1"/>
  <c r="F537" i="1" s="1"/>
  <c r="C537" i="1"/>
  <c r="F538" i="1" s="1"/>
  <c r="C538" i="1"/>
  <c r="F539" i="1" s="1"/>
  <c r="C539" i="1"/>
  <c r="F540" i="1" s="1"/>
  <c r="C540" i="1"/>
  <c r="F541" i="1" s="1"/>
  <c r="C541" i="1"/>
  <c r="F542" i="1" s="1"/>
  <c r="C542" i="1"/>
  <c r="F543" i="1" s="1"/>
  <c r="C543" i="1"/>
  <c r="F544" i="1" s="1"/>
  <c r="C544" i="1"/>
  <c r="F545" i="1" s="1"/>
  <c r="C545" i="1"/>
  <c r="F546" i="1" s="1"/>
  <c r="C546" i="1"/>
  <c r="F547" i="1" s="1"/>
  <c r="C547" i="1"/>
  <c r="F548" i="1" s="1"/>
  <c r="C548" i="1"/>
  <c r="F549" i="1" s="1"/>
  <c r="C549" i="1"/>
  <c r="F550" i="1" s="1"/>
  <c r="C550" i="1"/>
  <c r="F551" i="1" s="1"/>
  <c r="C551" i="1"/>
  <c r="F552" i="1" s="1"/>
  <c r="C552" i="1"/>
  <c r="F553" i="1" s="1"/>
  <c r="C553" i="1"/>
  <c r="F554" i="1" s="1"/>
  <c r="C554" i="1"/>
  <c r="F555" i="1" s="1"/>
  <c r="C555" i="1"/>
  <c r="F556" i="1" s="1"/>
  <c r="C556" i="1"/>
  <c r="F557" i="1" s="1"/>
  <c r="C557" i="1"/>
  <c r="F558" i="1" s="1"/>
  <c r="C558" i="1"/>
  <c r="F559" i="1" s="1"/>
  <c r="C559" i="1"/>
  <c r="F560" i="1" s="1"/>
  <c r="C560" i="1"/>
  <c r="F561" i="1" s="1"/>
  <c r="C561" i="1"/>
  <c r="F562" i="1" s="1"/>
  <c r="C562" i="1"/>
  <c r="F563" i="1" s="1"/>
  <c r="C563" i="1"/>
  <c r="F564" i="1" s="1"/>
  <c r="C564" i="1"/>
  <c r="F565" i="1" s="1"/>
  <c r="C565" i="1"/>
  <c r="F566" i="1" s="1"/>
  <c r="C566" i="1"/>
  <c r="F567" i="1" s="1"/>
  <c r="C567" i="1"/>
  <c r="F568" i="1" s="1"/>
  <c r="C568" i="1"/>
  <c r="F569" i="1" s="1"/>
  <c r="C569" i="1"/>
  <c r="F570" i="1" s="1"/>
  <c r="C570" i="1"/>
  <c r="F571" i="1" s="1"/>
  <c r="C571" i="1"/>
  <c r="F572" i="1" s="1"/>
  <c r="C572" i="1"/>
  <c r="F573" i="1" s="1"/>
  <c r="C573" i="1"/>
  <c r="F574" i="1" s="1"/>
  <c r="C574" i="1"/>
  <c r="F575" i="1" s="1"/>
  <c r="C575" i="1"/>
  <c r="F576" i="1" s="1"/>
  <c r="C576" i="1"/>
  <c r="F577" i="1" s="1"/>
  <c r="C577" i="1"/>
  <c r="F578" i="1" s="1"/>
  <c r="C578" i="1"/>
  <c r="F579" i="1" s="1"/>
  <c r="C579" i="1"/>
  <c r="F580" i="1" s="1"/>
  <c r="C580" i="1"/>
  <c r="F581" i="1" s="1"/>
  <c r="C581" i="1"/>
  <c r="F582" i="1" s="1"/>
  <c r="C582" i="1"/>
  <c r="F583" i="1" s="1"/>
  <c r="C583" i="1"/>
  <c r="F584" i="1" s="1"/>
  <c r="C584" i="1"/>
  <c r="F585" i="1" s="1"/>
  <c r="C585" i="1"/>
  <c r="F586" i="1" s="1"/>
  <c r="C586" i="1"/>
  <c r="F587" i="1" s="1"/>
  <c r="C587" i="1"/>
  <c r="F588" i="1" s="1"/>
  <c r="C588" i="1"/>
  <c r="F589" i="1" s="1"/>
  <c r="C589" i="1"/>
  <c r="F590" i="1" s="1"/>
  <c r="C590" i="1"/>
  <c r="F591" i="1" s="1"/>
  <c r="C591" i="1"/>
  <c r="F592" i="1" s="1"/>
  <c r="C592" i="1"/>
  <c r="F593" i="1" s="1"/>
  <c r="C593" i="1"/>
  <c r="F594" i="1" s="1"/>
  <c r="C594" i="1"/>
  <c r="F595" i="1" s="1"/>
  <c r="C595" i="1"/>
  <c r="F596" i="1" s="1"/>
  <c r="C596" i="1"/>
  <c r="F597" i="1" s="1"/>
  <c r="C597" i="1"/>
  <c r="F598" i="1" s="1"/>
  <c r="C598" i="1"/>
  <c r="F599" i="1" s="1"/>
  <c r="C599" i="1"/>
  <c r="F600" i="1" s="1"/>
  <c r="C600" i="1"/>
  <c r="F601" i="1" s="1"/>
  <c r="C601" i="1"/>
  <c r="F602" i="1" s="1"/>
  <c r="C602" i="1"/>
  <c r="F603" i="1" s="1"/>
  <c r="C603" i="1"/>
  <c r="F604" i="1" s="1"/>
  <c r="C604" i="1"/>
  <c r="F605" i="1" s="1"/>
  <c r="C605" i="1"/>
  <c r="F606" i="1" s="1"/>
  <c r="C606" i="1"/>
  <c r="F607" i="1" s="1"/>
  <c r="C607" i="1"/>
  <c r="F608" i="1" s="1"/>
  <c r="C608" i="1"/>
  <c r="F609" i="1" s="1"/>
  <c r="C609" i="1"/>
  <c r="F610" i="1" s="1"/>
  <c r="C610" i="1"/>
  <c r="F611" i="1" s="1"/>
  <c r="C611" i="1"/>
  <c r="F612" i="1" s="1"/>
  <c r="C612" i="1"/>
  <c r="F613" i="1" s="1"/>
  <c r="C613" i="1"/>
  <c r="F614" i="1" s="1"/>
  <c r="C614" i="1"/>
  <c r="F615" i="1" s="1"/>
  <c r="C615" i="1"/>
  <c r="F616" i="1" s="1"/>
  <c r="C616" i="1"/>
  <c r="F617" i="1" s="1"/>
  <c r="C617" i="1"/>
  <c r="F618" i="1" s="1"/>
  <c r="C618" i="1"/>
  <c r="F619" i="1" s="1"/>
  <c r="C619" i="1"/>
  <c r="F620" i="1" s="1"/>
  <c r="C620" i="1"/>
  <c r="F621" i="1" s="1"/>
  <c r="C621" i="1"/>
  <c r="F622" i="1" s="1"/>
  <c r="C622" i="1"/>
  <c r="F623" i="1" s="1"/>
  <c r="C623" i="1"/>
  <c r="F624" i="1" s="1"/>
  <c r="C624" i="1"/>
  <c r="F625" i="1" s="1"/>
  <c r="C625" i="1"/>
  <c r="F626" i="1" s="1"/>
  <c r="C626" i="1"/>
  <c r="F627" i="1" s="1"/>
  <c r="C627" i="1"/>
  <c r="F628" i="1" s="1"/>
  <c r="C628" i="1"/>
  <c r="F629" i="1" s="1"/>
  <c r="C629" i="1"/>
  <c r="F630" i="1" s="1"/>
  <c r="C630" i="1"/>
  <c r="F631" i="1" s="1"/>
  <c r="C631" i="1"/>
  <c r="F632" i="1" s="1"/>
  <c r="C632" i="1"/>
  <c r="F633" i="1" s="1"/>
  <c r="C633" i="1"/>
  <c r="F634" i="1" s="1"/>
  <c r="C634" i="1"/>
  <c r="F635" i="1" s="1"/>
  <c r="C635" i="1"/>
  <c r="F636" i="1" s="1"/>
  <c r="C636" i="1"/>
  <c r="F637" i="1" s="1"/>
  <c r="C637" i="1"/>
  <c r="F638" i="1" s="1"/>
  <c r="C638" i="1"/>
  <c r="F639" i="1" s="1"/>
  <c r="C639" i="1"/>
  <c r="F640" i="1" s="1"/>
  <c r="C640" i="1"/>
  <c r="F641" i="1" s="1"/>
  <c r="C641" i="1"/>
  <c r="F642" i="1" s="1"/>
  <c r="C642" i="1"/>
  <c r="F643" i="1" s="1"/>
  <c r="C643" i="1"/>
  <c r="F644" i="1" s="1"/>
  <c r="C644" i="1"/>
  <c r="F645" i="1" s="1"/>
  <c r="C645" i="1"/>
  <c r="F646" i="1" s="1"/>
  <c r="C646" i="1"/>
  <c r="F647" i="1" s="1"/>
  <c r="C647" i="1"/>
  <c r="F648" i="1" s="1"/>
  <c r="C648" i="1"/>
  <c r="F649" i="1" s="1"/>
  <c r="C649" i="1"/>
  <c r="F650" i="1" s="1"/>
  <c r="C650" i="1"/>
  <c r="F651" i="1" s="1"/>
  <c r="C651" i="1"/>
  <c r="F652" i="1" s="1"/>
  <c r="C652" i="1"/>
  <c r="F653" i="1" s="1"/>
  <c r="C653" i="1"/>
  <c r="F654" i="1" s="1"/>
  <c r="C654" i="1"/>
  <c r="F655" i="1" s="1"/>
  <c r="C655" i="1"/>
  <c r="F656" i="1" s="1"/>
  <c r="C656" i="1"/>
  <c r="F657" i="1" s="1"/>
  <c r="C657" i="1"/>
  <c r="F658" i="1" s="1"/>
  <c r="C658" i="1"/>
  <c r="F659" i="1" s="1"/>
  <c r="C659" i="1"/>
  <c r="F660" i="1" s="1"/>
  <c r="C660" i="1"/>
  <c r="F661" i="1" s="1"/>
  <c r="C661" i="1"/>
  <c r="F662" i="1" s="1"/>
  <c r="C662" i="1"/>
  <c r="F663" i="1" s="1"/>
  <c r="C663" i="1"/>
  <c r="F664" i="1" s="1"/>
  <c r="C664" i="1"/>
  <c r="F665" i="1" s="1"/>
  <c r="C665" i="1"/>
  <c r="F666" i="1" s="1"/>
  <c r="C666" i="1"/>
  <c r="F667" i="1" s="1"/>
  <c r="C667" i="1"/>
  <c r="F668" i="1" s="1"/>
  <c r="C668" i="1"/>
  <c r="F669" i="1" s="1"/>
  <c r="C669" i="1"/>
  <c r="F670" i="1" s="1"/>
  <c r="C670" i="1"/>
  <c r="F671" i="1" s="1"/>
  <c r="C671" i="1"/>
  <c r="F672" i="1" s="1"/>
  <c r="C672" i="1"/>
  <c r="F673" i="1" s="1"/>
  <c r="C673" i="1"/>
  <c r="F674" i="1" s="1"/>
  <c r="C674" i="1"/>
  <c r="F675" i="1" s="1"/>
  <c r="C675" i="1"/>
  <c r="F676" i="1" s="1"/>
  <c r="C676" i="1"/>
  <c r="F677" i="1" s="1"/>
  <c r="C677" i="1"/>
  <c r="F678" i="1" s="1"/>
  <c r="C678" i="1"/>
  <c r="F679" i="1" s="1"/>
  <c r="C679" i="1"/>
  <c r="F680" i="1" s="1"/>
  <c r="C680" i="1"/>
  <c r="F681" i="1" s="1"/>
  <c r="C681" i="1"/>
  <c r="F682" i="1" s="1"/>
  <c r="C682" i="1"/>
  <c r="F683" i="1" s="1"/>
  <c r="C683" i="1"/>
  <c r="F684" i="1" s="1"/>
  <c r="C684" i="1"/>
  <c r="F685" i="1" s="1"/>
  <c r="C685" i="1"/>
  <c r="F686" i="1" s="1"/>
  <c r="C686" i="1"/>
  <c r="F687" i="1" s="1"/>
  <c r="C687" i="1"/>
  <c r="F688" i="1" s="1"/>
  <c r="C688" i="1"/>
  <c r="F689" i="1" s="1"/>
  <c r="C689" i="1"/>
  <c r="F690" i="1" s="1"/>
  <c r="C690" i="1"/>
  <c r="F691" i="1" s="1"/>
  <c r="C691" i="1"/>
  <c r="F692" i="1" s="1"/>
  <c r="C692" i="1"/>
  <c r="F693" i="1" s="1"/>
  <c r="C693" i="1"/>
  <c r="F694" i="1" s="1"/>
  <c r="C694" i="1"/>
  <c r="F695" i="1" s="1"/>
  <c r="C695" i="1"/>
  <c r="F696" i="1" s="1"/>
  <c r="C696" i="1"/>
  <c r="F697" i="1" s="1"/>
  <c r="C697" i="1"/>
  <c r="F698" i="1" s="1"/>
  <c r="C698" i="1"/>
  <c r="F699" i="1" s="1"/>
  <c r="C699" i="1"/>
  <c r="F700" i="1" s="1"/>
  <c r="C700" i="1"/>
  <c r="F701" i="1" s="1"/>
  <c r="C701" i="1"/>
  <c r="F702" i="1" s="1"/>
  <c r="C702" i="1"/>
  <c r="F703" i="1" s="1"/>
  <c r="C703" i="1"/>
  <c r="F704" i="1" s="1"/>
  <c r="C704" i="1"/>
  <c r="F705" i="1" s="1"/>
  <c r="C705" i="1"/>
  <c r="F706" i="1" s="1"/>
  <c r="C706" i="1"/>
  <c r="F707" i="1" s="1"/>
  <c r="C707" i="1"/>
  <c r="F708" i="1" s="1"/>
  <c r="C708" i="1"/>
  <c r="F709" i="1" s="1"/>
  <c r="C709" i="1"/>
  <c r="F710" i="1" s="1"/>
  <c r="C710" i="1"/>
  <c r="F711" i="1" s="1"/>
  <c r="C711" i="1"/>
  <c r="F712" i="1" s="1"/>
  <c r="C712" i="1"/>
  <c r="F713" i="1" s="1"/>
  <c r="C713" i="1"/>
  <c r="F714" i="1" s="1"/>
  <c r="C714" i="1"/>
  <c r="F715" i="1" s="1"/>
  <c r="C715" i="1"/>
  <c r="F716" i="1" s="1"/>
  <c r="C716" i="1"/>
  <c r="F717" i="1" s="1"/>
  <c r="C717" i="1"/>
  <c r="F718" i="1" s="1"/>
  <c r="C718" i="1"/>
  <c r="F719" i="1" s="1"/>
  <c r="C719" i="1"/>
  <c r="F720" i="1" s="1"/>
  <c r="C720" i="1"/>
  <c r="F721" i="1" s="1"/>
  <c r="C721" i="1"/>
  <c r="F722" i="1" s="1"/>
  <c r="C722" i="1"/>
  <c r="F723" i="1" s="1"/>
  <c r="C723" i="1"/>
  <c r="F724" i="1" s="1"/>
  <c r="C724" i="1"/>
  <c r="F725" i="1" s="1"/>
  <c r="C725" i="1"/>
  <c r="F726" i="1" s="1"/>
  <c r="C726" i="1"/>
  <c r="F727" i="1" s="1"/>
  <c r="C727" i="1"/>
  <c r="F728" i="1" s="1"/>
  <c r="C728" i="1"/>
  <c r="F729" i="1" s="1"/>
  <c r="C729" i="1"/>
  <c r="F730" i="1" s="1"/>
  <c r="C730" i="1"/>
  <c r="F731" i="1" s="1"/>
  <c r="C731" i="1"/>
  <c r="F732" i="1" s="1"/>
  <c r="C732" i="1"/>
  <c r="F733" i="1" s="1"/>
  <c r="C733" i="1"/>
  <c r="F734" i="1" s="1"/>
  <c r="C734" i="1"/>
  <c r="F735" i="1" s="1"/>
  <c r="C735" i="1"/>
  <c r="F736" i="1" s="1"/>
  <c r="C736" i="1"/>
  <c r="F737" i="1" s="1"/>
  <c r="C737" i="1"/>
  <c r="F738" i="1" s="1"/>
  <c r="C738" i="1"/>
  <c r="F739" i="1" s="1"/>
  <c r="C739" i="1"/>
  <c r="F740" i="1" s="1"/>
  <c r="C740" i="1"/>
  <c r="F741" i="1" s="1"/>
  <c r="C741" i="1"/>
  <c r="F742" i="1" s="1"/>
  <c r="C742" i="1"/>
  <c r="F743" i="1" s="1"/>
  <c r="C743" i="1"/>
  <c r="F744" i="1" s="1"/>
  <c r="C744" i="1"/>
  <c r="F745" i="1" s="1"/>
  <c r="C745" i="1"/>
  <c r="F746" i="1" s="1"/>
  <c r="C746" i="1"/>
  <c r="F747" i="1" s="1"/>
  <c r="C747" i="1"/>
  <c r="F748" i="1" s="1"/>
  <c r="C748" i="1"/>
  <c r="F749" i="1" s="1"/>
  <c r="C749" i="1"/>
  <c r="F750" i="1" s="1"/>
  <c r="C750" i="1"/>
  <c r="F751" i="1" s="1"/>
  <c r="C751" i="1"/>
  <c r="F752" i="1" s="1"/>
  <c r="C752" i="1"/>
  <c r="F753" i="1" s="1"/>
  <c r="C753" i="1"/>
  <c r="F754" i="1" s="1"/>
  <c r="C754" i="1"/>
  <c r="F755" i="1" s="1"/>
  <c r="C755" i="1"/>
  <c r="F756" i="1" s="1"/>
  <c r="C756" i="1"/>
  <c r="F757" i="1" s="1"/>
  <c r="C757" i="1"/>
  <c r="F758" i="1" s="1"/>
  <c r="C758" i="1"/>
  <c r="F759" i="1" s="1"/>
  <c r="C759" i="1"/>
  <c r="F760" i="1" s="1"/>
  <c r="C760" i="1"/>
  <c r="F761" i="1" s="1"/>
  <c r="C761" i="1"/>
  <c r="F762" i="1" s="1"/>
  <c r="C762" i="1"/>
  <c r="F763" i="1" s="1"/>
  <c r="C763" i="1"/>
  <c r="F764" i="1" s="1"/>
  <c r="C764" i="1"/>
  <c r="F765" i="1" s="1"/>
  <c r="C765" i="1"/>
  <c r="F766" i="1" s="1"/>
  <c r="C766" i="1"/>
  <c r="F767" i="1" s="1"/>
  <c r="C767" i="1"/>
  <c r="F768" i="1" s="1"/>
  <c r="C768" i="1"/>
  <c r="F769" i="1" s="1"/>
  <c r="C769" i="1"/>
  <c r="F770" i="1" s="1"/>
  <c r="C770" i="1"/>
  <c r="F771" i="1" s="1"/>
  <c r="C771" i="1"/>
  <c r="F772" i="1" s="1"/>
  <c r="C772" i="1"/>
  <c r="F773" i="1" s="1"/>
  <c r="C773" i="1"/>
  <c r="F774" i="1" s="1"/>
  <c r="C774" i="1"/>
  <c r="F775" i="1" s="1"/>
  <c r="C775" i="1"/>
  <c r="F776" i="1" s="1"/>
  <c r="C776" i="1"/>
  <c r="F777" i="1" s="1"/>
  <c r="C777" i="1"/>
  <c r="F778" i="1" s="1"/>
  <c r="C778" i="1"/>
  <c r="F779" i="1" s="1"/>
  <c r="C779" i="1"/>
  <c r="F780" i="1" s="1"/>
  <c r="C780" i="1"/>
  <c r="F781" i="1" s="1"/>
  <c r="C781" i="1"/>
  <c r="F782" i="1" s="1"/>
  <c r="C782" i="1"/>
  <c r="F783" i="1" s="1"/>
  <c r="C783" i="1"/>
  <c r="F784" i="1" s="1"/>
  <c r="C784" i="1"/>
  <c r="F785" i="1" s="1"/>
  <c r="C785" i="1"/>
  <c r="F786" i="1" s="1"/>
  <c r="C786" i="1"/>
  <c r="F787" i="1" s="1"/>
  <c r="C787" i="1"/>
  <c r="F788" i="1" s="1"/>
  <c r="C788" i="1"/>
  <c r="F789" i="1" s="1"/>
  <c r="C789" i="1"/>
  <c r="F790" i="1" s="1"/>
  <c r="C790" i="1"/>
  <c r="F791" i="1" s="1"/>
  <c r="C791" i="1"/>
  <c r="F792" i="1" s="1"/>
  <c r="C792" i="1"/>
  <c r="F793" i="1" s="1"/>
  <c r="C793" i="1"/>
  <c r="F794" i="1" s="1"/>
  <c r="C794" i="1"/>
  <c r="F795" i="1" s="1"/>
  <c r="C795" i="1"/>
  <c r="F796" i="1" s="1"/>
  <c r="C796" i="1"/>
  <c r="F797" i="1" s="1"/>
  <c r="C797" i="1"/>
  <c r="F798" i="1" s="1"/>
  <c r="C798" i="1"/>
  <c r="F799" i="1" s="1"/>
  <c r="C799" i="1"/>
  <c r="F800" i="1" s="1"/>
  <c r="C800" i="1"/>
  <c r="F801" i="1" s="1"/>
  <c r="C801" i="1"/>
  <c r="F802" i="1" s="1"/>
  <c r="C802" i="1"/>
  <c r="F803" i="1" s="1"/>
  <c r="C803" i="1"/>
  <c r="F804" i="1" s="1"/>
  <c r="C804" i="1"/>
  <c r="F805" i="1" s="1"/>
  <c r="C805" i="1"/>
  <c r="F806" i="1" s="1"/>
  <c r="C806" i="1"/>
  <c r="F807" i="1" s="1"/>
  <c r="C807" i="1"/>
  <c r="F808" i="1" s="1"/>
  <c r="C808" i="1"/>
  <c r="F809" i="1" s="1"/>
  <c r="C809" i="1"/>
  <c r="F810" i="1" s="1"/>
  <c r="C810" i="1"/>
  <c r="F811" i="1" s="1"/>
  <c r="C811" i="1"/>
  <c r="F812" i="1" s="1"/>
  <c r="C812" i="1"/>
  <c r="F813" i="1" s="1"/>
  <c r="C813" i="1"/>
  <c r="F814" i="1" s="1"/>
  <c r="C814" i="1"/>
  <c r="F815" i="1" s="1"/>
  <c r="C815" i="1"/>
  <c r="F816" i="1" s="1"/>
  <c r="C816" i="1"/>
  <c r="F817" i="1" s="1"/>
  <c r="C817" i="1"/>
  <c r="F818" i="1" s="1"/>
  <c r="C818" i="1"/>
  <c r="F819" i="1" s="1"/>
  <c r="C819" i="1"/>
  <c r="F820" i="1" s="1"/>
  <c r="C820" i="1"/>
  <c r="F821" i="1" s="1"/>
  <c r="C821" i="1"/>
  <c r="F822" i="1" s="1"/>
  <c r="C822" i="1"/>
  <c r="F823" i="1" s="1"/>
  <c r="C823" i="1"/>
  <c r="F824" i="1" s="1"/>
  <c r="C824" i="1"/>
  <c r="F825" i="1" s="1"/>
  <c r="C825" i="1"/>
  <c r="F826" i="1" s="1"/>
  <c r="C826" i="1"/>
  <c r="F827" i="1" s="1"/>
  <c r="C827" i="1"/>
  <c r="F828" i="1" s="1"/>
  <c r="C828" i="1"/>
  <c r="F829" i="1" s="1"/>
  <c r="C829" i="1"/>
  <c r="F830" i="1" s="1"/>
  <c r="C830" i="1"/>
  <c r="F831" i="1" s="1"/>
  <c r="C831" i="1"/>
  <c r="F832" i="1" s="1"/>
  <c r="C832" i="1"/>
  <c r="F833" i="1" s="1"/>
  <c r="C833" i="1"/>
  <c r="F834" i="1" s="1"/>
  <c r="C834" i="1"/>
  <c r="F835" i="1" s="1"/>
  <c r="C835" i="1"/>
  <c r="F836" i="1" s="1"/>
  <c r="C836" i="1"/>
  <c r="F837" i="1" s="1"/>
  <c r="C837" i="1"/>
  <c r="F838" i="1" s="1"/>
  <c r="C838" i="1"/>
  <c r="F839" i="1" s="1"/>
  <c r="C839" i="1"/>
  <c r="F840" i="1" s="1"/>
  <c r="C840" i="1"/>
  <c r="F841" i="1" s="1"/>
  <c r="C841" i="1"/>
  <c r="F842" i="1" s="1"/>
  <c r="C842" i="1"/>
  <c r="F843" i="1" s="1"/>
  <c r="C843" i="1"/>
  <c r="F844" i="1" s="1"/>
  <c r="C844" i="1"/>
  <c r="F845" i="1" s="1"/>
  <c r="C845" i="1"/>
  <c r="F846" i="1" s="1"/>
  <c r="C846" i="1"/>
  <c r="F847" i="1" s="1"/>
  <c r="C847" i="1"/>
  <c r="F848" i="1" s="1"/>
  <c r="C848" i="1"/>
  <c r="F849" i="1" s="1"/>
  <c r="C849" i="1"/>
  <c r="F850" i="1" s="1"/>
  <c r="C850" i="1"/>
  <c r="F851" i="1" s="1"/>
  <c r="C851" i="1"/>
  <c r="F852" i="1" s="1"/>
  <c r="C852" i="1"/>
  <c r="F853" i="1" s="1"/>
  <c r="C853" i="1"/>
  <c r="F854" i="1" s="1"/>
  <c r="C854" i="1"/>
  <c r="F855" i="1" s="1"/>
  <c r="C855" i="1"/>
  <c r="F856" i="1" s="1"/>
  <c r="C856" i="1"/>
  <c r="F857" i="1" s="1"/>
  <c r="C857" i="1"/>
  <c r="F858" i="1" s="1"/>
  <c r="C858" i="1"/>
  <c r="F859" i="1" s="1"/>
  <c r="C859" i="1"/>
  <c r="F860" i="1" s="1"/>
  <c r="C860" i="1"/>
  <c r="F861" i="1" s="1"/>
  <c r="C861" i="1"/>
  <c r="F862" i="1" s="1"/>
  <c r="C862" i="1"/>
  <c r="F863" i="1" s="1"/>
  <c r="C863" i="1"/>
  <c r="F864" i="1" s="1"/>
  <c r="C864" i="1"/>
  <c r="F865" i="1" s="1"/>
  <c r="C865" i="1"/>
  <c r="F866" i="1" s="1"/>
  <c r="C866" i="1"/>
  <c r="F867" i="1" s="1"/>
  <c r="C867" i="1"/>
  <c r="F868" i="1" s="1"/>
  <c r="C868" i="1"/>
  <c r="F869" i="1" s="1"/>
  <c r="C869" i="1"/>
  <c r="F870" i="1" s="1"/>
  <c r="C870" i="1"/>
  <c r="F871" i="1" s="1"/>
  <c r="C871" i="1"/>
  <c r="F872" i="1" s="1"/>
  <c r="C872" i="1"/>
  <c r="F873" i="1" s="1"/>
  <c r="C873" i="1"/>
  <c r="F874" i="1" s="1"/>
  <c r="C874" i="1"/>
  <c r="F875" i="1" s="1"/>
  <c r="C875" i="1"/>
  <c r="F876" i="1" s="1"/>
  <c r="C876" i="1"/>
  <c r="F877" i="1" s="1"/>
  <c r="C877" i="1"/>
  <c r="F878" i="1" s="1"/>
  <c r="C878" i="1"/>
  <c r="F879" i="1" s="1"/>
  <c r="C879" i="1"/>
  <c r="F880" i="1" s="1"/>
  <c r="C880" i="1"/>
  <c r="F881" i="1" s="1"/>
  <c r="C881" i="1"/>
  <c r="F882" i="1" s="1"/>
  <c r="C882" i="1"/>
  <c r="F883" i="1" s="1"/>
  <c r="C883" i="1"/>
  <c r="F884" i="1" s="1"/>
  <c r="C884" i="1"/>
  <c r="F885" i="1" s="1"/>
  <c r="C885" i="1"/>
  <c r="F886" i="1" s="1"/>
  <c r="C886" i="1"/>
  <c r="F887" i="1" s="1"/>
  <c r="C887" i="1"/>
  <c r="F888" i="1" s="1"/>
  <c r="C888" i="1"/>
  <c r="F889" i="1" s="1"/>
  <c r="C889" i="1"/>
  <c r="F890" i="1" s="1"/>
  <c r="C890" i="1"/>
  <c r="F891" i="1" s="1"/>
  <c r="C891" i="1"/>
  <c r="F892" i="1" s="1"/>
  <c r="C892" i="1"/>
  <c r="F893" i="1" s="1"/>
  <c r="C893" i="1"/>
  <c r="F894" i="1" s="1"/>
  <c r="C894" i="1"/>
  <c r="F895" i="1" s="1"/>
  <c r="C895" i="1"/>
  <c r="F896" i="1" s="1"/>
  <c r="C896" i="1"/>
  <c r="F897" i="1" s="1"/>
  <c r="C897" i="1"/>
  <c r="F898" i="1" s="1"/>
  <c r="C898" i="1"/>
  <c r="F899" i="1" s="1"/>
  <c r="C899" i="1"/>
  <c r="F900" i="1" s="1"/>
  <c r="C900" i="1"/>
  <c r="F901" i="1" s="1"/>
  <c r="C901" i="1"/>
  <c r="F902" i="1" s="1"/>
  <c r="C902" i="1"/>
  <c r="F903" i="1" s="1"/>
  <c r="C903" i="1"/>
  <c r="F904" i="1" s="1"/>
  <c r="C904" i="1"/>
  <c r="F905" i="1" s="1"/>
  <c r="C905" i="1"/>
  <c r="F906" i="1" s="1"/>
  <c r="C906" i="1"/>
  <c r="F907" i="1" s="1"/>
  <c r="C907" i="1"/>
  <c r="F908" i="1" s="1"/>
  <c r="C908" i="1"/>
  <c r="F909" i="1" s="1"/>
  <c r="C909" i="1"/>
  <c r="F910" i="1" s="1"/>
  <c r="C910" i="1"/>
  <c r="F911" i="1" s="1"/>
  <c r="C911" i="1"/>
  <c r="F912" i="1" s="1"/>
  <c r="C912" i="1"/>
  <c r="F913" i="1" s="1"/>
  <c r="C913" i="1"/>
  <c r="F914" i="1" s="1"/>
  <c r="C914" i="1"/>
  <c r="F915" i="1" s="1"/>
  <c r="C915" i="1"/>
  <c r="F916" i="1" s="1"/>
  <c r="C916" i="1"/>
  <c r="F917" i="1" s="1"/>
  <c r="C917" i="1"/>
  <c r="F918" i="1" s="1"/>
  <c r="C918" i="1"/>
  <c r="F919" i="1" s="1"/>
  <c r="C919" i="1"/>
  <c r="F920" i="1" s="1"/>
  <c r="C920" i="1"/>
  <c r="F921" i="1" s="1"/>
  <c r="C921" i="1"/>
  <c r="F922" i="1" s="1"/>
  <c r="C922" i="1"/>
  <c r="F923" i="1" s="1"/>
  <c r="C923" i="1"/>
  <c r="F924" i="1" s="1"/>
  <c r="C924" i="1"/>
  <c r="F925" i="1" s="1"/>
  <c r="C925" i="1"/>
  <c r="F926" i="1" s="1"/>
  <c r="C926" i="1"/>
  <c r="F927" i="1" s="1"/>
  <c r="C927" i="1"/>
  <c r="F928" i="1" s="1"/>
  <c r="C928" i="1"/>
  <c r="F929" i="1" s="1"/>
  <c r="C929" i="1"/>
  <c r="F930" i="1" s="1"/>
  <c r="C930" i="1"/>
  <c r="F931" i="1" s="1"/>
  <c r="C931" i="1"/>
  <c r="F932" i="1" s="1"/>
  <c r="C932" i="1"/>
  <c r="F933" i="1" s="1"/>
  <c r="C933" i="1"/>
  <c r="F934" i="1" s="1"/>
  <c r="C934" i="1"/>
  <c r="F935" i="1" s="1"/>
  <c r="C935" i="1"/>
  <c r="F936" i="1" s="1"/>
  <c r="C936" i="1"/>
  <c r="F937" i="1" s="1"/>
  <c r="C937" i="1"/>
  <c r="F938" i="1" s="1"/>
  <c r="C938" i="1"/>
  <c r="F939" i="1" s="1"/>
  <c r="C939" i="1"/>
  <c r="F940" i="1" s="1"/>
  <c r="C940" i="1"/>
  <c r="F941" i="1" s="1"/>
  <c r="C941" i="1"/>
  <c r="F942" i="1" s="1"/>
  <c r="C942" i="1"/>
  <c r="F943" i="1" s="1"/>
  <c r="C943" i="1"/>
  <c r="F944" i="1" s="1"/>
  <c r="C944" i="1"/>
  <c r="F945" i="1" s="1"/>
  <c r="C945" i="1"/>
  <c r="F946" i="1" s="1"/>
  <c r="C946" i="1"/>
  <c r="F947" i="1" s="1"/>
  <c r="C947" i="1"/>
  <c r="F948" i="1" s="1"/>
  <c r="C948" i="1"/>
  <c r="F949" i="1" s="1"/>
  <c r="C949" i="1"/>
  <c r="F950" i="1" s="1"/>
  <c r="C950" i="1"/>
  <c r="F951" i="1" s="1"/>
  <c r="C951" i="1"/>
  <c r="F952" i="1" s="1"/>
  <c r="C952" i="1"/>
  <c r="F953" i="1" s="1"/>
  <c r="C953" i="1"/>
  <c r="F954" i="1" s="1"/>
  <c r="C954" i="1"/>
  <c r="F955" i="1" s="1"/>
  <c r="C955" i="1"/>
  <c r="F956" i="1" s="1"/>
  <c r="C956" i="1"/>
  <c r="F957" i="1" s="1"/>
  <c r="C957" i="1"/>
  <c r="F958" i="1" s="1"/>
  <c r="C958" i="1"/>
  <c r="F959" i="1" s="1"/>
  <c r="C959" i="1"/>
  <c r="F960" i="1" s="1"/>
  <c r="C960" i="1"/>
  <c r="F961" i="1" s="1"/>
  <c r="C961" i="1"/>
  <c r="F962" i="1" s="1"/>
  <c r="C962" i="1"/>
  <c r="F963" i="1" s="1"/>
  <c r="C963" i="1"/>
  <c r="F964" i="1" s="1"/>
  <c r="C964" i="1"/>
  <c r="F965" i="1" s="1"/>
  <c r="C965" i="1"/>
  <c r="F966" i="1" s="1"/>
  <c r="C966" i="1"/>
  <c r="F967" i="1" s="1"/>
  <c r="C967" i="1"/>
  <c r="F968" i="1" s="1"/>
  <c r="C968" i="1"/>
  <c r="F969" i="1" s="1"/>
  <c r="C969" i="1"/>
  <c r="F970" i="1" s="1"/>
  <c r="C970" i="1"/>
  <c r="F971" i="1" s="1"/>
  <c r="C971" i="1"/>
  <c r="F972" i="1" s="1"/>
  <c r="C972" i="1"/>
  <c r="F973" i="1" s="1"/>
  <c r="C973" i="1"/>
  <c r="F974" i="1" s="1"/>
  <c r="C974" i="1"/>
  <c r="F975" i="1" s="1"/>
  <c r="C975" i="1"/>
  <c r="F976" i="1" s="1"/>
  <c r="C976" i="1"/>
  <c r="F977" i="1" s="1"/>
  <c r="C977" i="1"/>
  <c r="F978" i="1" s="1"/>
  <c r="C978" i="1"/>
  <c r="F979" i="1" s="1"/>
  <c r="C979" i="1"/>
  <c r="F980" i="1" s="1"/>
  <c r="C980" i="1"/>
  <c r="F981" i="1" s="1"/>
  <c r="C981" i="1"/>
  <c r="F982" i="1" s="1"/>
  <c r="C982" i="1"/>
  <c r="F983" i="1" s="1"/>
  <c r="C983" i="1"/>
  <c r="F984" i="1" s="1"/>
  <c r="C984" i="1"/>
  <c r="F985" i="1" s="1"/>
  <c r="C985" i="1"/>
  <c r="F986" i="1" s="1"/>
  <c r="C986" i="1"/>
  <c r="F987" i="1" s="1"/>
  <c r="C987" i="1"/>
  <c r="F988" i="1" s="1"/>
  <c r="C988" i="1"/>
  <c r="F989" i="1" s="1"/>
  <c r="C989" i="1"/>
  <c r="F990" i="1" s="1"/>
  <c r="C990" i="1"/>
  <c r="F991" i="1" s="1"/>
  <c r="C991" i="1"/>
  <c r="F992" i="1" s="1"/>
  <c r="C992" i="1"/>
  <c r="F993" i="1" s="1"/>
  <c r="C993" i="1"/>
  <c r="F994" i="1" s="1"/>
  <c r="C994" i="1"/>
  <c r="F995" i="1" s="1"/>
  <c r="C995" i="1"/>
  <c r="F996" i="1" s="1"/>
  <c r="C996" i="1"/>
  <c r="F997" i="1" s="1"/>
  <c r="C997" i="1"/>
  <c r="F998" i="1" s="1"/>
  <c r="C998" i="1"/>
  <c r="F999" i="1" s="1"/>
  <c r="C999" i="1"/>
  <c r="F1000" i="1" s="1"/>
  <c r="C1000" i="1"/>
  <c r="F1001" i="1" s="1"/>
  <c r="C1001" i="1"/>
  <c r="F1002" i="1" s="1"/>
  <c r="C1002" i="1"/>
  <c r="F1003" i="1" s="1"/>
  <c r="C1003" i="1"/>
  <c r="F1004" i="1" s="1"/>
  <c r="C1004" i="1"/>
  <c r="F1005" i="1" s="1"/>
  <c r="C1005" i="1"/>
  <c r="F1006" i="1" s="1"/>
  <c r="C1006" i="1"/>
  <c r="F1007" i="1" s="1"/>
  <c r="C1007" i="1"/>
  <c r="F1008" i="1" s="1"/>
  <c r="C1008" i="1"/>
  <c r="F1009" i="1" s="1"/>
  <c r="C1009" i="1"/>
  <c r="F1010" i="1" s="1"/>
  <c r="C1010" i="1"/>
  <c r="F1011" i="1" s="1"/>
  <c r="C1011" i="1"/>
  <c r="F1012" i="1" s="1"/>
  <c r="C1012" i="1"/>
  <c r="F1013" i="1" s="1"/>
  <c r="C1013" i="1"/>
  <c r="F1014" i="1" s="1"/>
  <c r="C1014" i="1"/>
  <c r="F1015" i="1" s="1"/>
  <c r="C1015" i="1"/>
  <c r="F1016" i="1" s="1"/>
  <c r="C1016" i="1"/>
  <c r="F1017" i="1" s="1"/>
  <c r="C1017" i="1"/>
  <c r="F1018" i="1" s="1"/>
  <c r="C1018" i="1"/>
  <c r="F1019" i="1" s="1"/>
  <c r="C1019" i="1"/>
  <c r="F1020" i="1" s="1"/>
  <c r="C1020" i="1"/>
  <c r="F1021" i="1" s="1"/>
  <c r="C1021" i="1"/>
  <c r="F1022" i="1" s="1"/>
  <c r="C1022" i="1"/>
  <c r="F1023" i="1" s="1"/>
  <c r="C1023" i="1"/>
  <c r="F1024" i="1" s="1"/>
  <c r="C1024" i="1"/>
  <c r="F1025" i="1" s="1"/>
  <c r="C1025" i="1"/>
  <c r="F1026" i="1" s="1"/>
  <c r="C1026" i="1"/>
  <c r="F1027" i="1" s="1"/>
  <c r="C1027" i="1"/>
  <c r="F1028" i="1" s="1"/>
  <c r="C1028" i="1"/>
  <c r="F1029" i="1" s="1"/>
  <c r="C1029" i="1"/>
  <c r="F1030" i="1" s="1"/>
  <c r="C1030" i="1"/>
  <c r="F1031" i="1" s="1"/>
  <c r="C1031" i="1"/>
  <c r="F1032" i="1" s="1"/>
  <c r="C1032" i="1"/>
  <c r="F1033" i="1" s="1"/>
  <c r="C1033" i="1"/>
  <c r="F1034" i="1" s="1"/>
  <c r="C1034" i="1"/>
  <c r="F1035" i="1" s="1"/>
  <c r="C1035" i="1"/>
  <c r="F1036" i="1" s="1"/>
  <c r="C1036" i="1"/>
  <c r="F1037" i="1" s="1"/>
  <c r="C1037" i="1"/>
  <c r="F1038" i="1" s="1"/>
  <c r="C1038" i="1"/>
  <c r="F1039" i="1" s="1"/>
  <c r="C1039" i="1"/>
  <c r="F1040" i="1" s="1"/>
  <c r="C1040" i="1"/>
  <c r="F1041" i="1" s="1"/>
  <c r="C1041" i="1"/>
  <c r="F1042" i="1" s="1"/>
  <c r="C1042" i="1"/>
  <c r="F1043" i="1" s="1"/>
  <c r="C1043" i="1"/>
  <c r="F1044" i="1" s="1"/>
  <c r="C1044" i="1"/>
  <c r="F1045" i="1" s="1"/>
  <c r="C1045" i="1"/>
  <c r="F1046" i="1" s="1"/>
  <c r="C1046" i="1"/>
  <c r="F1047" i="1" s="1"/>
  <c r="C1047" i="1"/>
  <c r="F1048" i="1" s="1"/>
  <c r="C1048" i="1"/>
  <c r="F1049" i="1" s="1"/>
  <c r="C1049" i="1"/>
  <c r="F1050" i="1" s="1"/>
  <c r="C1050" i="1"/>
  <c r="F1051" i="1" s="1"/>
  <c r="C1051" i="1"/>
  <c r="F1052" i="1" s="1"/>
  <c r="C1052" i="1"/>
  <c r="F1053" i="1" s="1"/>
  <c r="C1053" i="1"/>
  <c r="F1054" i="1" s="1"/>
  <c r="C1054" i="1"/>
  <c r="F1055" i="1" s="1"/>
  <c r="C1055" i="1"/>
  <c r="F1056" i="1" s="1"/>
  <c r="C1056" i="1"/>
  <c r="F1057" i="1" s="1"/>
  <c r="C1057" i="1"/>
  <c r="F1058" i="1" s="1"/>
  <c r="C1058" i="1"/>
  <c r="F1059" i="1" s="1"/>
  <c r="C1059" i="1"/>
  <c r="F1060" i="1" s="1"/>
  <c r="C1060" i="1"/>
  <c r="F1061" i="1" s="1"/>
  <c r="C1061" i="1"/>
  <c r="F1062" i="1" s="1"/>
  <c r="C1062" i="1"/>
  <c r="F1063" i="1" s="1"/>
  <c r="C1063" i="1"/>
  <c r="F1064" i="1" s="1"/>
  <c r="C1064" i="1"/>
  <c r="F1065" i="1" s="1"/>
  <c r="C1065" i="1"/>
  <c r="F1066" i="1" s="1"/>
  <c r="C1066" i="1"/>
  <c r="F1067" i="1" s="1"/>
  <c r="C1067" i="1"/>
  <c r="F1068" i="1" s="1"/>
  <c r="C1068" i="1"/>
  <c r="F1069" i="1" s="1"/>
  <c r="C1069" i="1"/>
  <c r="F1070" i="1" s="1"/>
  <c r="C1070" i="1"/>
  <c r="F1071" i="1" s="1"/>
  <c r="C1071" i="1"/>
  <c r="F1072" i="1" s="1"/>
  <c r="C1072" i="1"/>
  <c r="F1073" i="1" s="1"/>
  <c r="C1073" i="1"/>
  <c r="F1074" i="1" s="1"/>
  <c r="C1074" i="1"/>
  <c r="F1075" i="1" s="1"/>
  <c r="C1075" i="1"/>
  <c r="F1076" i="1" s="1"/>
  <c r="C1076" i="1"/>
  <c r="F1077" i="1" s="1"/>
  <c r="C1077" i="1"/>
  <c r="F1078" i="1" s="1"/>
  <c r="C1078" i="1"/>
  <c r="F1079" i="1" s="1"/>
  <c r="C1079" i="1"/>
  <c r="F1080" i="1" s="1"/>
  <c r="C1080" i="1"/>
  <c r="F1081" i="1" s="1"/>
  <c r="C1081" i="1"/>
  <c r="F1082" i="1" s="1"/>
  <c r="C1082" i="1"/>
  <c r="F1083" i="1" s="1"/>
  <c r="C1083" i="1"/>
  <c r="F1084" i="1" s="1"/>
  <c r="C1084" i="1"/>
  <c r="F1085" i="1" s="1"/>
  <c r="C1085" i="1"/>
  <c r="F1086" i="1" s="1"/>
  <c r="C1086" i="1"/>
  <c r="F1087" i="1" s="1"/>
  <c r="C1087" i="1"/>
  <c r="F1088" i="1" s="1"/>
  <c r="C1088" i="1"/>
  <c r="F1089" i="1" s="1"/>
  <c r="C1089" i="1"/>
  <c r="F1090" i="1" s="1"/>
  <c r="C1090" i="1"/>
  <c r="F1091" i="1" s="1"/>
  <c r="C1091" i="1"/>
  <c r="F1092" i="1" s="1"/>
  <c r="C1092" i="1"/>
  <c r="F1093" i="1" s="1"/>
  <c r="C1093" i="1"/>
  <c r="F1094" i="1" s="1"/>
  <c r="C1094" i="1"/>
  <c r="F1095" i="1" s="1"/>
  <c r="C1095" i="1"/>
  <c r="F1096" i="1" s="1"/>
  <c r="C1096" i="1"/>
  <c r="F1097" i="1" s="1"/>
  <c r="C1097" i="1"/>
  <c r="F1098" i="1" s="1"/>
  <c r="C1098" i="1"/>
  <c r="F1099" i="1" s="1"/>
  <c r="C1099" i="1"/>
  <c r="F1100" i="1" s="1"/>
  <c r="C1100" i="1"/>
  <c r="F1101" i="1" s="1"/>
  <c r="C1101" i="1"/>
  <c r="F1102" i="1" s="1"/>
  <c r="C1102" i="1"/>
  <c r="F1103" i="1" s="1"/>
  <c r="C1103" i="1"/>
  <c r="F1104" i="1" s="1"/>
  <c r="C1104" i="1"/>
  <c r="F1105" i="1" s="1"/>
  <c r="C1105" i="1"/>
  <c r="F1106" i="1" s="1"/>
  <c r="C1106" i="1"/>
  <c r="F1107" i="1" s="1"/>
  <c r="C1107" i="1"/>
  <c r="F1108" i="1" s="1"/>
  <c r="C1108" i="1"/>
  <c r="F1109" i="1" s="1"/>
  <c r="C1109" i="1"/>
  <c r="F1110" i="1" s="1"/>
  <c r="C1110" i="1"/>
  <c r="F1111" i="1" s="1"/>
  <c r="C1111" i="1"/>
  <c r="F1112" i="1" s="1"/>
  <c r="C1112" i="1"/>
  <c r="F1113" i="1" s="1"/>
  <c r="C1113" i="1"/>
  <c r="F1114" i="1" s="1"/>
  <c r="C1114" i="1"/>
  <c r="F1115" i="1" s="1"/>
  <c r="C1115" i="1"/>
  <c r="F1116" i="1" s="1"/>
  <c r="C1116" i="1"/>
  <c r="F1117" i="1" s="1"/>
  <c r="C1117" i="1"/>
  <c r="F1118" i="1" s="1"/>
  <c r="C1118" i="1"/>
  <c r="F1119" i="1" s="1"/>
  <c r="C1119" i="1"/>
  <c r="F1120" i="1" s="1"/>
  <c r="C1120" i="1"/>
  <c r="F1121" i="1" s="1"/>
  <c r="C1121" i="1"/>
  <c r="F1122" i="1" s="1"/>
  <c r="C1122" i="1"/>
  <c r="F1123" i="1" s="1"/>
  <c r="C1123" i="1"/>
  <c r="F1124" i="1" s="1"/>
  <c r="C1124" i="1"/>
  <c r="F1125" i="1" s="1"/>
  <c r="C1125" i="1"/>
  <c r="F1126" i="1" s="1"/>
  <c r="C1126" i="1"/>
  <c r="F1127" i="1" s="1"/>
  <c r="C1127" i="1"/>
  <c r="F1128" i="1" s="1"/>
  <c r="C1128" i="1"/>
  <c r="F1129" i="1" s="1"/>
  <c r="C1129" i="1"/>
  <c r="F1130" i="1" s="1"/>
  <c r="C1130" i="1"/>
  <c r="F1131" i="1" s="1"/>
  <c r="C1131" i="1"/>
  <c r="F1132" i="1" s="1"/>
  <c r="C1132" i="1"/>
  <c r="F1133" i="1" s="1"/>
  <c r="C1133" i="1"/>
  <c r="F1134" i="1" s="1"/>
  <c r="C1134" i="1"/>
  <c r="F1135" i="1" s="1"/>
  <c r="C1135" i="1"/>
  <c r="F1136" i="1" s="1"/>
  <c r="C1136" i="1"/>
  <c r="F1137" i="1" s="1"/>
  <c r="C1137" i="1"/>
  <c r="F1138" i="1" s="1"/>
  <c r="C1138" i="1"/>
  <c r="F1139" i="1" s="1"/>
  <c r="C1139" i="1"/>
  <c r="F1140" i="1" s="1"/>
  <c r="C1140" i="1"/>
  <c r="F1141" i="1" s="1"/>
  <c r="C1141" i="1"/>
  <c r="F1142" i="1" s="1"/>
  <c r="C1142" i="1"/>
  <c r="F1143" i="1" s="1"/>
  <c r="C1143" i="1"/>
  <c r="F1144" i="1" s="1"/>
  <c r="C1144" i="1"/>
  <c r="F1145" i="1" s="1"/>
  <c r="C1145" i="1"/>
  <c r="F1146" i="1" s="1"/>
  <c r="C1146" i="1"/>
  <c r="F1147" i="1" s="1"/>
  <c r="C1147" i="1"/>
  <c r="F1148" i="1" s="1"/>
  <c r="C1148" i="1"/>
  <c r="F1149" i="1" s="1"/>
  <c r="C1149" i="1"/>
  <c r="F1150" i="1" s="1"/>
  <c r="C1150" i="1"/>
  <c r="F1151" i="1" s="1"/>
  <c r="C1151" i="1"/>
  <c r="F1152" i="1" s="1"/>
  <c r="C1152" i="1"/>
  <c r="F1153" i="1" s="1"/>
  <c r="C1153" i="1"/>
  <c r="F1154" i="1" s="1"/>
  <c r="C1154" i="1"/>
  <c r="F1155" i="1" s="1"/>
  <c r="C1155" i="1"/>
  <c r="F1156" i="1" s="1"/>
  <c r="C1156" i="1"/>
  <c r="F1157" i="1" s="1"/>
  <c r="C1157" i="1"/>
  <c r="F1158" i="1" s="1"/>
  <c r="C1158" i="1"/>
  <c r="F1159" i="1" s="1"/>
  <c r="C1159" i="1"/>
  <c r="F1160" i="1" s="1"/>
  <c r="C1160" i="1"/>
  <c r="F1161" i="1" s="1"/>
  <c r="C1161" i="1"/>
  <c r="F1162" i="1" s="1"/>
  <c r="C1162" i="1"/>
  <c r="F1163" i="1" s="1"/>
  <c r="C1163" i="1"/>
  <c r="F1164" i="1" s="1"/>
  <c r="C1164" i="1"/>
  <c r="F1165" i="1" s="1"/>
  <c r="C1165" i="1"/>
  <c r="F1166" i="1" s="1"/>
  <c r="C1166" i="1"/>
  <c r="F1167" i="1" s="1"/>
  <c r="C1167" i="1"/>
  <c r="F1168" i="1" s="1"/>
  <c r="C1168" i="1"/>
  <c r="F1169" i="1" s="1"/>
  <c r="C1169" i="1"/>
  <c r="F1170" i="1" s="1"/>
  <c r="C1170" i="1"/>
  <c r="F1171" i="1" s="1"/>
  <c r="C1171" i="1"/>
  <c r="F1172" i="1" s="1"/>
  <c r="C1172" i="1"/>
  <c r="F1173" i="1" s="1"/>
  <c r="C1173" i="1"/>
  <c r="F1174" i="1" s="1"/>
  <c r="C1174" i="1"/>
  <c r="F1175" i="1" s="1"/>
  <c r="C1175" i="1"/>
  <c r="F1176" i="1" s="1"/>
  <c r="C1176" i="1"/>
  <c r="F1177" i="1" s="1"/>
  <c r="C1177" i="1"/>
  <c r="F1178" i="1" s="1"/>
  <c r="C1178" i="1"/>
  <c r="F1179" i="1" s="1"/>
  <c r="C1179" i="1"/>
  <c r="F1180" i="1" s="1"/>
  <c r="C1180" i="1"/>
  <c r="F1181" i="1" s="1"/>
  <c r="C1181" i="1"/>
  <c r="F1182" i="1" s="1"/>
  <c r="C1182" i="1"/>
  <c r="F1183" i="1" s="1"/>
  <c r="C1183" i="1"/>
  <c r="F1184" i="1" s="1"/>
  <c r="C1184" i="1"/>
  <c r="F1185" i="1" s="1"/>
  <c r="C1185" i="1"/>
  <c r="F1186" i="1" s="1"/>
  <c r="C1186" i="1"/>
  <c r="F1187" i="1" s="1"/>
  <c r="C1187" i="1"/>
  <c r="F1188" i="1" s="1"/>
  <c r="C1188" i="1"/>
  <c r="F1189" i="1" s="1"/>
  <c r="C1189" i="1"/>
  <c r="F1190" i="1" s="1"/>
  <c r="C1190" i="1"/>
  <c r="F1191" i="1" s="1"/>
  <c r="C1191" i="1"/>
  <c r="F1192" i="1" s="1"/>
  <c r="C1192" i="1"/>
  <c r="F1193" i="1" s="1"/>
  <c r="C1193" i="1"/>
  <c r="F1194" i="1" s="1"/>
  <c r="C1194" i="1"/>
  <c r="F1195" i="1" s="1"/>
  <c r="C1195" i="1"/>
  <c r="F1196" i="1" s="1"/>
  <c r="C1196" i="1"/>
  <c r="F1197" i="1" s="1"/>
  <c r="C1197" i="1"/>
  <c r="F1198" i="1" s="1"/>
  <c r="C1198" i="1"/>
  <c r="F1199" i="1" s="1"/>
  <c r="C1199" i="1"/>
  <c r="F1200" i="1" s="1"/>
  <c r="C1200" i="1"/>
  <c r="F1201" i="1" s="1"/>
  <c r="C1201" i="1"/>
  <c r="F1202" i="1" s="1"/>
  <c r="C1202" i="1"/>
  <c r="F1203" i="1" s="1"/>
  <c r="C1203" i="1"/>
  <c r="F1204" i="1" s="1"/>
  <c r="C1204" i="1"/>
  <c r="F1205" i="1" s="1"/>
  <c r="C1205" i="1"/>
  <c r="F1206" i="1" s="1"/>
  <c r="C1206" i="1"/>
  <c r="F1207" i="1" s="1"/>
  <c r="C1207" i="1"/>
  <c r="F1208" i="1" s="1"/>
  <c r="C1208" i="1"/>
  <c r="F1209" i="1" s="1"/>
  <c r="C1209" i="1"/>
  <c r="F1210" i="1" s="1"/>
  <c r="C1210" i="1"/>
  <c r="F1211" i="1" s="1"/>
  <c r="C1211" i="1"/>
  <c r="F1212" i="1" s="1"/>
  <c r="C1212" i="1"/>
  <c r="F1213" i="1" s="1"/>
  <c r="C1213" i="1"/>
  <c r="F1214" i="1" s="1"/>
  <c r="C1214" i="1"/>
  <c r="F1215" i="1" s="1"/>
  <c r="C1215" i="1"/>
  <c r="F1216" i="1" s="1"/>
  <c r="C1216" i="1"/>
  <c r="F1217" i="1" s="1"/>
  <c r="C1217" i="1"/>
  <c r="F1218" i="1" s="1"/>
  <c r="C1218" i="1"/>
  <c r="F1219" i="1" s="1"/>
  <c r="C1219" i="1"/>
  <c r="F1220" i="1" s="1"/>
  <c r="C1220" i="1"/>
  <c r="F1221" i="1" s="1"/>
  <c r="C1221" i="1"/>
  <c r="F1222" i="1" s="1"/>
  <c r="C1222" i="1"/>
  <c r="F1223" i="1" s="1"/>
  <c r="C1223" i="1"/>
  <c r="F1224" i="1" s="1"/>
  <c r="C1224" i="1"/>
  <c r="F1225" i="1" s="1"/>
  <c r="C1225" i="1"/>
  <c r="F1226" i="1" s="1"/>
  <c r="C1226" i="1"/>
  <c r="F1227" i="1" s="1"/>
  <c r="C1227" i="1"/>
  <c r="F1228" i="1" s="1"/>
  <c r="C1228" i="1"/>
  <c r="F1229" i="1" s="1"/>
  <c r="C1229" i="1"/>
  <c r="F1230" i="1" s="1"/>
  <c r="C1230" i="1"/>
  <c r="F1231" i="1" s="1"/>
  <c r="C1231" i="1"/>
  <c r="F1232" i="1" s="1"/>
  <c r="C1232" i="1"/>
  <c r="F1233" i="1" s="1"/>
  <c r="C1233" i="1"/>
  <c r="F1234" i="1" s="1"/>
  <c r="C1234" i="1"/>
  <c r="F1235" i="1" s="1"/>
  <c r="C1235" i="1"/>
  <c r="F1236" i="1" s="1"/>
  <c r="C1236" i="1"/>
  <c r="F1237" i="1" s="1"/>
  <c r="C1237" i="1"/>
  <c r="F1238" i="1" s="1"/>
  <c r="C1238" i="1"/>
  <c r="F1239" i="1" s="1"/>
  <c r="C1239" i="1"/>
  <c r="F1240" i="1" s="1"/>
  <c r="C1240" i="1"/>
  <c r="F1241" i="1" s="1"/>
  <c r="C1241" i="1"/>
  <c r="F1242" i="1" s="1"/>
  <c r="C1242" i="1"/>
  <c r="F1243" i="1" s="1"/>
  <c r="C1243" i="1"/>
  <c r="F1244" i="1" s="1"/>
  <c r="C1244" i="1"/>
  <c r="F1245" i="1" s="1"/>
  <c r="C1245" i="1"/>
  <c r="F1246" i="1" s="1"/>
  <c r="C1246" i="1"/>
  <c r="F1247" i="1" s="1"/>
  <c r="C1247" i="1"/>
  <c r="F1248" i="1" s="1"/>
  <c r="C1248" i="1"/>
  <c r="F1249" i="1" s="1"/>
  <c r="C1249" i="1"/>
  <c r="F1250" i="1" s="1"/>
  <c r="C1250" i="1"/>
  <c r="F1251" i="1" s="1"/>
  <c r="C1251" i="1"/>
  <c r="F1252" i="1" s="1"/>
  <c r="C1252" i="1"/>
  <c r="F1253" i="1" s="1"/>
  <c r="C1253" i="1"/>
  <c r="F1254" i="1" s="1"/>
  <c r="C1254" i="1"/>
  <c r="F1255" i="1" s="1"/>
  <c r="C1255" i="1"/>
  <c r="F1256" i="1" s="1"/>
  <c r="C1256" i="1"/>
  <c r="F1257" i="1" s="1"/>
  <c r="C1257" i="1"/>
  <c r="F1258" i="1" s="1"/>
  <c r="C1258" i="1"/>
  <c r="F1259" i="1" s="1"/>
  <c r="C1259" i="1"/>
  <c r="F1260" i="1" s="1"/>
  <c r="C1260" i="1"/>
  <c r="F1261" i="1" s="1"/>
  <c r="C1261" i="1"/>
  <c r="F1262" i="1" s="1"/>
  <c r="C1262" i="1"/>
  <c r="F1263" i="1" s="1"/>
  <c r="C1263" i="1"/>
  <c r="F1264" i="1" s="1"/>
  <c r="C1264" i="1"/>
  <c r="F1265" i="1" s="1"/>
  <c r="C1265" i="1"/>
  <c r="F1266" i="1" s="1"/>
  <c r="C1266" i="1"/>
  <c r="F1267" i="1" s="1"/>
  <c r="C1267" i="1"/>
  <c r="F1268" i="1" s="1"/>
  <c r="C1268" i="1"/>
  <c r="F1269" i="1" s="1"/>
  <c r="C1269" i="1"/>
  <c r="F1270" i="1" s="1"/>
  <c r="C1270" i="1"/>
  <c r="F1271" i="1" s="1"/>
  <c r="C1271" i="1"/>
  <c r="F1272" i="1" s="1"/>
  <c r="C1272" i="1"/>
  <c r="F1273" i="1" s="1"/>
  <c r="C1273" i="1"/>
  <c r="F1274" i="1" s="1"/>
  <c r="C1274" i="1"/>
  <c r="F1275" i="1" s="1"/>
  <c r="C1275" i="1"/>
  <c r="F1276" i="1" s="1"/>
  <c r="C1276" i="1"/>
  <c r="F1277" i="1" s="1"/>
  <c r="C1277" i="1"/>
  <c r="F1278" i="1" s="1"/>
  <c r="C1278" i="1"/>
  <c r="F1279" i="1" s="1"/>
  <c r="C1279" i="1"/>
  <c r="F1280" i="1" s="1"/>
  <c r="C1280" i="1"/>
  <c r="F1281" i="1" s="1"/>
  <c r="C1281" i="1"/>
  <c r="F1282" i="1" s="1"/>
  <c r="C1282" i="1"/>
  <c r="F1283" i="1" s="1"/>
  <c r="C1283" i="1"/>
  <c r="F1284" i="1" s="1"/>
  <c r="C1284" i="1"/>
  <c r="F1285" i="1" s="1"/>
  <c r="C1285" i="1"/>
  <c r="F1286" i="1" s="1"/>
  <c r="C1286" i="1"/>
  <c r="F1287" i="1" s="1"/>
  <c r="C1287" i="1"/>
  <c r="F1288" i="1" s="1"/>
  <c r="C1288" i="1"/>
  <c r="F1289" i="1" s="1"/>
  <c r="C1289" i="1"/>
  <c r="F1290" i="1" s="1"/>
  <c r="C1290" i="1"/>
  <c r="F1291" i="1" s="1"/>
  <c r="C1291" i="1"/>
  <c r="F1292" i="1" s="1"/>
  <c r="C1292" i="1"/>
  <c r="F1293" i="1" s="1"/>
  <c r="C1293" i="1"/>
  <c r="F1294" i="1" s="1"/>
  <c r="C1294" i="1"/>
  <c r="F1295" i="1" s="1"/>
  <c r="C1295" i="1"/>
  <c r="F1296" i="1" s="1"/>
  <c r="C1296" i="1"/>
  <c r="F1297" i="1" s="1"/>
  <c r="C1297" i="1"/>
  <c r="F1298" i="1" s="1"/>
  <c r="C1298" i="1"/>
  <c r="F1299" i="1" s="1"/>
  <c r="C1299" i="1"/>
  <c r="F1300" i="1" s="1"/>
  <c r="C1300" i="1"/>
  <c r="F1301" i="1" s="1"/>
  <c r="C1301" i="1"/>
  <c r="F1302" i="1" s="1"/>
  <c r="C1302" i="1"/>
  <c r="F1303" i="1" s="1"/>
  <c r="C1303" i="1"/>
  <c r="F1304" i="1" s="1"/>
  <c r="C1304" i="1"/>
  <c r="F1305" i="1" s="1"/>
  <c r="C1305" i="1"/>
  <c r="F1306" i="1" s="1"/>
  <c r="C1306" i="1"/>
  <c r="F1307" i="1" s="1"/>
  <c r="C1307" i="1"/>
  <c r="F1308" i="1" s="1"/>
  <c r="C1308" i="1"/>
  <c r="F1309" i="1" s="1"/>
  <c r="C1309" i="1"/>
  <c r="F1310" i="1" s="1"/>
  <c r="C1310" i="1"/>
  <c r="F1311" i="1" s="1"/>
  <c r="C1311" i="1"/>
  <c r="F1312" i="1" s="1"/>
  <c r="C1312" i="1"/>
  <c r="F1313" i="1" s="1"/>
  <c r="C1313" i="1"/>
  <c r="F1314" i="1" s="1"/>
  <c r="C1314" i="1"/>
  <c r="F1315" i="1" s="1"/>
  <c r="C1315" i="1"/>
  <c r="F1316" i="1" s="1"/>
  <c r="C1316" i="1"/>
  <c r="F1317" i="1" s="1"/>
  <c r="C1317" i="1"/>
  <c r="F1318" i="1" s="1"/>
  <c r="C1318" i="1"/>
  <c r="F1319" i="1" s="1"/>
  <c r="C1319" i="1"/>
  <c r="F1320" i="1" s="1"/>
  <c r="C1320" i="1"/>
  <c r="F1321" i="1" s="1"/>
  <c r="C1321" i="1"/>
  <c r="F1322" i="1" s="1"/>
  <c r="C1322" i="1"/>
  <c r="F1323" i="1" s="1"/>
  <c r="C1323" i="1"/>
  <c r="F1324" i="1" s="1"/>
  <c r="C1324" i="1"/>
  <c r="F1325" i="1" s="1"/>
  <c r="C1325" i="1"/>
  <c r="F1326" i="1" s="1"/>
  <c r="C1326" i="1"/>
  <c r="F1327" i="1" s="1"/>
  <c r="C1327" i="1"/>
  <c r="F1328" i="1" s="1"/>
  <c r="C1328" i="1"/>
  <c r="F1329" i="1" s="1"/>
  <c r="C1329" i="1"/>
  <c r="F1330" i="1" s="1"/>
  <c r="C1330" i="1"/>
  <c r="F1331" i="1" s="1"/>
  <c r="C1331" i="1"/>
  <c r="F1332" i="1" s="1"/>
  <c r="C1332" i="1"/>
  <c r="F1333" i="1" s="1"/>
  <c r="C1333" i="1"/>
  <c r="F1334" i="1" s="1"/>
  <c r="C1334" i="1"/>
  <c r="F1335" i="1" s="1"/>
  <c r="C1335" i="1"/>
  <c r="F1336" i="1" s="1"/>
  <c r="C1336" i="1"/>
  <c r="F1337" i="1" s="1"/>
  <c r="C1337" i="1"/>
  <c r="F1338" i="1" s="1"/>
  <c r="C1338" i="1"/>
  <c r="F1339" i="1" s="1"/>
  <c r="C1339" i="1"/>
  <c r="F1340" i="1" s="1"/>
  <c r="C1340" i="1"/>
  <c r="F1341" i="1" s="1"/>
  <c r="C1341" i="1"/>
  <c r="F1342" i="1" s="1"/>
  <c r="C1342" i="1"/>
  <c r="F1343" i="1" s="1"/>
  <c r="C1343" i="1"/>
  <c r="F1344" i="1" s="1"/>
  <c r="C1344" i="1"/>
  <c r="F1345" i="1" s="1"/>
  <c r="C1345" i="1"/>
  <c r="F1346" i="1" s="1"/>
  <c r="C1346" i="1"/>
  <c r="F1347" i="1" s="1"/>
  <c r="C1347" i="1"/>
  <c r="F1348" i="1" s="1"/>
  <c r="C1348" i="1"/>
  <c r="F1349" i="1" s="1"/>
  <c r="C1349" i="1"/>
  <c r="F1350" i="1" s="1"/>
  <c r="C1350" i="1"/>
  <c r="F1351" i="1" s="1"/>
  <c r="C1351" i="1"/>
  <c r="F1352" i="1" s="1"/>
  <c r="C1352" i="1"/>
  <c r="F1353" i="1" s="1"/>
  <c r="C1353" i="1"/>
  <c r="F1354" i="1" s="1"/>
  <c r="C1354" i="1"/>
  <c r="F1355" i="1" s="1"/>
  <c r="C1355" i="1"/>
  <c r="F1356" i="1" s="1"/>
  <c r="C1356" i="1"/>
  <c r="F1357" i="1" s="1"/>
  <c r="C1357" i="1"/>
  <c r="F1358" i="1" s="1"/>
  <c r="C1358" i="1"/>
  <c r="F1359" i="1" s="1"/>
  <c r="C1359" i="1"/>
  <c r="F1360" i="1" s="1"/>
  <c r="C1360" i="1"/>
  <c r="F1361" i="1" s="1"/>
  <c r="C1361" i="1"/>
  <c r="F1362" i="1" s="1"/>
  <c r="C1362" i="1"/>
  <c r="F1363" i="1" s="1"/>
  <c r="C1363" i="1"/>
  <c r="F1364" i="1" s="1"/>
  <c r="C1364" i="1"/>
  <c r="F1365" i="1" s="1"/>
  <c r="C1365" i="1"/>
  <c r="F1366" i="1" s="1"/>
  <c r="C1366" i="1"/>
  <c r="F1367" i="1" s="1"/>
  <c r="C1367" i="1"/>
  <c r="F1368" i="1" s="1"/>
  <c r="C1368" i="1"/>
  <c r="F1369" i="1" s="1"/>
  <c r="C1369" i="1"/>
  <c r="F1370" i="1" s="1"/>
  <c r="C1370" i="1"/>
  <c r="F1371" i="1" s="1"/>
  <c r="C1371" i="1"/>
  <c r="F1372" i="1" s="1"/>
  <c r="C1372" i="1"/>
  <c r="F1373" i="1" s="1"/>
  <c r="C1373" i="1"/>
  <c r="F1374" i="1" s="1"/>
  <c r="C1374" i="1"/>
  <c r="F1375" i="1" s="1"/>
  <c r="C1375" i="1"/>
  <c r="F1376" i="1" s="1"/>
  <c r="C1376" i="1"/>
  <c r="F1377" i="1" s="1"/>
  <c r="C1377" i="1"/>
  <c r="F1378" i="1" s="1"/>
  <c r="C1378" i="1"/>
  <c r="F1379" i="1" s="1"/>
  <c r="C1379" i="1"/>
  <c r="F1380" i="1" s="1"/>
  <c r="C1380" i="1"/>
  <c r="F1381" i="1" s="1"/>
  <c r="C1381" i="1"/>
  <c r="F1382" i="1" s="1"/>
  <c r="C1382" i="1"/>
  <c r="F1383" i="1" s="1"/>
  <c r="C1383" i="1"/>
  <c r="F1384" i="1" s="1"/>
  <c r="C1384" i="1"/>
  <c r="F1385" i="1" s="1"/>
  <c r="C1385" i="1"/>
  <c r="F1386" i="1" s="1"/>
  <c r="C1386" i="1"/>
  <c r="F1387" i="1" s="1"/>
  <c r="C1387" i="1"/>
  <c r="F1388" i="1" s="1"/>
  <c r="C1388" i="1"/>
  <c r="F1389" i="1" s="1"/>
  <c r="C1389" i="1"/>
  <c r="F1390" i="1" s="1"/>
  <c r="C1390" i="1"/>
  <c r="F1391" i="1" s="1"/>
  <c r="C1391" i="1"/>
  <c r="F1392" i="1" s="1"/>
  <c r="C1392" i="1"/>
  <c r="F1393" i="1" s="1"/>
  <c r="C1393" i="1"/>
  <c r="F1394" i="1" s="1"/>
  <c r="C1394" i="1"/>
  <c r="F1395" i="1" s="1"/>
  <c r="C1395" i="1"/>
  <c r="F1396" i="1" s="1"/>
  <c r="C1396" i="1"/>
  <c r="F1397" i="1" s="1"/>
  <c r="C1397" i="1"/>
  <c r="F1398" i="1" s="1"/>
  <c r="C1398" i="1"/>
  <c r="F1399" i="1" s="1"/>
  <c r="C1399" i="1"/>
  <c r="F1400" i="1" s="1"/>
  <c r="C1400" i="1"/>
  <c r="F1401" i="1" s="1"/>
  <c r="C1401" i="1"/>
  <c r="F1402" i="1" s="1"/>
  <c r="C1402" i="1"/>
  <c r="F1403" i="1" s="1"/>
  <c r="C1403" i="1"/>
  <c r="F1404" i="1" s="1"/>
  <c r="C1404" i="1"/>
  <c r="F1405" i="1" s="1"/>
  <c r="C1405" i="1"/>
  <c r="F1406" i="1" s="1"/>
  <c r="C1406" i="1"/>
  <c r="F1407" i="1" s="1"/>
  <c r="C1407" i="1"/>
  <c r="F1408" i="1" s="1"/>
  <c r="C1408" i="1"/>
  <c r="F1409" i="1" s="1"/>
  <c r="C1409" i="1"/>
  <c r="F1410" i="1" s="1"/>
  <c r="C1410" i="1"/>
  <c r="F1411" i="1" s="1"/>
  <c r="C1411" i="1"/>
  <c r="F1412" i="1" s="1"/>
  <c r="C1412" i="1"/>
  <c r="F1413" i="1" s="1"/>
  <c r="C1413" i="1"/>
  <c r="F1414" i="1" s="1"/>
  <c r="C1414" i="1"/>
  <c r="F1415" i="1" s="1"/>
  <c r="C1415" i="1"/>
  <c r="F1416" i="1" s="1"/>
  <c r="C1416" i="1"/>
  <c r="F1417" i="1" s="1"/>
  <c r="C1417" i="1"/>
  <c r="F1418" i="1" s="1"/>
  <c r="C1418" i="1"/>
  <c r="F1419" i="1" s="1"/>
  <c r="C1419" i="1"/>
  <c r="F1420" i="1" s="1"/>
  <c r="C1420" i="1"/>
  <c r="F1421" i="1" s="1"/>
  <c r="C1421" i="1"/>
  <c r="F1422" i="1" s="1"/>
  <c r="C1422" i="1"/>
  <c r="F1423" i="1" s="1"/>
  <c r="C1423" i="1"/>
  <c r="F1424" i="1" s="1"/>
  <c r="C1424" i="1"/>
  <c r="F1425" i="1" s="1"/>
  <c r="C1425" i="1"/>
  <c r="F1426" i="1" s="1"/>
  <c r="C1426" i="1"/>
  <c r="F1427" i="1" s="1"/>
  <c r="C1427" i="1"/>
  <c r="F1428" i="1" s="1"/>
  <c r="C1428" i="1"/>
  <c r="F1429" i="1" s="1"/>
  <c r="C1429" i="1"/>
  <c r="F1430" i="1" s="1"/>
  <c r="C1430" i="1"/>
  <c r="F1431" i="1" s="1"/>
  <c r="C1431" i="1"/>
  <c r="F1432" i="1" s="1"/>
  <c r="C1432" i="1"/>
  <c r="F1433" i="1" s="1"/>
  <c r="C1433" i="1"/>
  <c r="F1434" i="1" s="1"/>
  <c r="C1434" i="1"/>
  <c r="F1435" i="1" s="1"/>
  <c r="C1435" i="1"/>
  <c r="F1436" i="1" s="1"/>
  <c r="C1436" i="1"/>
  <c r="F1437" i="1" s="1"/>
  <c r="C1437" i="1"/>
  <c r="F1438" i="1" s="1"/>
  <c r="C1438" i="1"/>
  <c r="F1439" i="1" s="1"/>
  <c r="C1439" i="1"/>
  <c r="F1440" i="1" s="1"/>
  <c r="C1440" i="1"/>
  <c r="F1441" i="1" s="1"/>
  <c r="C1441" i="1"/>
  <c r="F1442" i="1" s="1"/>
  <c r="C1442" i="1"/>
  <c r="F1443" i="1" s="1"/>
  <c r="C1443" i="1"/>
  <c r="F1444" i="1" s="1"/>
  <c r="C1444" i="1"/>
  <c r="F1445" i="1" s="1"/>
  <c r="C1445" i="1"/>
  <c r="F1446" i="1" s="1"/>
  <c r="C1446" i="1"/>
  <c r="F1447" i="1" s="1"/>
  <c r="C1447" i="1"/>
  <c r="F1448" i="1" s="1"/>
  <c r="C1448" i="1"/>
  <c r="F1449" i="1" s="1"/>
  <c r="C1449" i="1"/>
  <c r="F1450" i="1" s="1"/>
  <c r="C1450" i="1"/>
  <c r="F1451" i="1" s="1"/>
  <c r="C1451" i="1"/>
  <c r="F1452" i="1" s="1"/>
  <c r="C1452" i="1"/>
  <c r="F1453" i="1" s="1"/>
  <c r="C1453" i="1"/>
  <c r="F1454" i="1" s="1"/>
  <c r="C1454" i="1"/>
  <c r="F1455" i="1" s="1"/>
  <c r="C1455" i="1"/>
  <c r="F1456" i="1" s="1"/>
  <c r="C1456" i="1"/>
  <c r="F1457" i="1" s="1"/>
  <c r="C1457" i="1"/>
  <c r="F1458" i="1" s="1"/>
  <c r="C1458" i="1"/>
  <c r="F1459" i="1" s="1"/>
  <c r="C1459" i="1"/>
  <c r="F1460" i="1" s="1"/>
  <c r="C1460" i="1"/>
  <c r="F1461" i="1" s="1"/>
  <c r="C1461" i="1"/>
  <c r="F1462" i="1" s="1"/>
  <c r="C1462" i="1"/>
  <c r="F1463" i="1" s="1"/>
  <c r="C1463" i="1"/>
  <c r="F1464" i="1" s="1"/>
  <c r="C1464" i="1"/>
  <c r="F1465" i="1" s="1"/>
  <c r="C1465" i="1"/>
  <c r="F1466" i="1" s="1"/>
  <c r="C1466" i="1"/>
  <c r="F1467" i="1" s="1"/>
  <c r="C1467" i="1"/>
  <c r="F1468" i="1" s="1"/>
  <c r="C1468" i="1"/>
  <c r="F1469" i="1" s="1"/>
  <c r="C1469" i="1"/>
  <c r="F1470" i="1" s="1"/>
  <c r="C1470" i="1"/>
  <c r="F1471" i="1" s="1"/>
  <c r="C1471" i="1"/>
  <c r="F1472" i="1" s="1"/>
  <c r="C1472" i="1"/>
  <c r="F1473" i="1" s="1"/>
  <c r="C1473" i="1"/>
  <c r="F1474" i="1" s="1"/>
  <c r="C1474" i="1"/>
  <c r="F1475" i="1" s="1"/>
  <c r="C1475" i="1"/>
  <c r="F1476" i="1" s="1"/>
  <c r="C1476" i="1"/>
  <c r="F1477" i="1" s="1"/>
  <c r="C1477" i="1"/>
  <c r="F1478" i="1" s="1"/>
  <c r="C1478" i="1"/>
  <c r="F1479" i="1" s="1"/>
  <c r="C1479" i="1"/>
  <c r="F1480" i="1" s="1"/>
  <c r="C1480" i="1"/>
  <c r="F1481" i="1" s="1"/>
  <c r="C1481" i="1"/>
  <c r="F1482" i="1" s="1"/>
  <c r="C1482" i="1"/>
  <c r="F1483" i="1" s="1"/>
  <c r="C1483" i="1"/>
  <c r="F1484" i="1" s="1"/>
  <c r="C1484" i="1"/>
  <c r="F1485" i="1" s="1"/>
  <c r="C1485" i="1"/>
  <c r="F1486" i="1" s="1"/>
  <c r="C1486" i="1"/>
  <c r="F1487" i="1" s="1"/>
  <c r="C1487" i="1"/>
  <c r="F1488" i="1" s="1"/>
  <c r="C1488" i="1"/>
  <c r="F1489" i="1" s="1"/>
  <c r="C1489" i="1"/>
  <c r="F1490" i="1" s="1"/>
  <c r="C1490" i="1"/>
  <c r="F1491" i="1" s="1"/>
  <c r="C1491" i="1"/>
  <c r="F1492" i="1" s="1"/>
  <c r="C1492" i="1"/>
  <c r="F1493" i="1" s="1"/>
  <c r="C1493" i="1"/>
  <c r="F1494" i="1" s="1"/>
  <c r="C1494" i="1"/>
  <c r="F1495" i="1" s="1"/>
  <c r="C1495" i="1"/>
  <c r="F1496" i="1" s="1"/>
  <c r="C1496" i="1"/>
  <c r="F1497" i="1" s="1"/>
  <c r="C1497" i="1"/>
  <c r="F1498" i="1" s="1"/>
  <c r="C1498" i="1"/>
  <c r="F1499" i="1" s="1"/>
  <c r="C1499" i="1"/>
  <c r="F1500" i="1" s="1"/>
  <c r="C1500" i="1"/>
  <c r="F1501" i="1" s="1"/>
  <c r="C1501" i="1"/>
  <c r="F1502" i="1" s="1"/>
  <c r="C1502" i="1"/>
  <c r="F1503" i="1" s="1"/>
  <c r="C1503" i="1"/>
  <c r="F1504" i="1" s="1"/>
  <c r="C1504" i="1"/>
  <c r="F1505" i="1" s="1"/>
  <c r="C1505" i="1"/>
  <c r="F1506" i="1" s="1"/>
  <c r="C1506" i="1"/>
  <c r="F1507" i="1" s="1"/>
  <c r="C1507" i="1"/>
  <c r="F1508" i="1" s="1"/>
  <c r="C1508" i="1"/>
  <c r="F1509" i="1" s="1"/>
  <c r="C1509" i="1"/>
  <c r="F1510" i="1" s="1"/>
  <c r="C1510" i="1"/>
  <c r="F1511" i="1" s="1"/>
  <c r="C1511" i="1"/>
  <c r="F1512" i="1" s="1"/>
  <c r="C1512" i="1"/>
  <c r="F1513" i="1" s="1"/>
  <c r="C1513" i="1"/>
  <c r="F1514" i="1" s="1"/>
  <c r="C1514" i="1"/>
  <c r="F1515" i="1" s="1"/>
  <c r="C1515" i="1"/>
  <c r="F1516" i="1" s="1"/>
  <c r="C1516" i="1"/>
  <c r="F1517" i="1" s="1"/>
  <c r="C1517" i="1"/>
  <c r="F1518" i="1" s="1"/>
  <c r="C1518" i="1"/>
  <c r="F1519" i="1" s="1"/>
  <c r="C1519" i="1"/>
  <c r="F1520" i="1" s="1"/>
  <c r="C1520" i="1"/>
  <c r="F1521" i="1" s="1"/>
  <c r="C1521" i="1"/>
  <c r="F1522" i="1" s="1"/>
  <c r="C1522" i="1"/>
  <c r="F1523" i="1" s="1"/>
  <c r="C1523" i="1"/>
  <c r="F1524" i="1" s="1"/>
  <c r="C1524" i="1"/>
  <c r="F1525" i="1" s="1"/>
  <c r="C1525" i="1"/>
  <c r="F1526" i="1" s="1"/>
  <c r="C1526" i="1"/>
  <c r="F1527" i="1" s="1"/>
  <c r="C1527" i="1"/>
  <c r="F1528" i="1" s="1"/>
  <c r="C1528" i="1"/>
  <c r="F1529" i="1" s="1"/>
  <c r="C1529" i="1"/>
  <c r="F1530" i="1" s="1"/>
  <c r="C1530" i="1"/>
  <c r="F1531" i="1" s="1"/>
  <c r="C1531" i="1"/>
  <c r="F1532" i="1" s="1"/>
  <c r="C1532" i="1"/>
  <c r="F1533" i="1" s="1"/>
  <c r="C1533" i="1"/>
  <c r="F1534" i="1" s="1"/>
  <c r="C1534" i="1"/>
  <c r="F1535" i="1" s="1"/>
  <c r="C1535" i="1"/>
  <c r="F1536" i="1" s="1"/>
  <c r="C1536" i="1"/>
  <c r="F1537" i="1" s="1"/>
  <c r="C1537" i="1"/>
  <c r="F1538" i="1" s="1"/>
  <c r="C1538" i="1"/>
  <c r="F1539" i="1" s="1"/>
  <c r="C1539" i="1"/>
  <c r="F1540" i="1" s="1"/>
  <c r="C1540" i="1"/>
  <c r="F1541" i="1" s="1"/>
  <c r="C1541" i="1"/>
  <c r="F1542" i="1" s="1"/>
  <c r="C1542" i="1"/>
  <c r="F1543" i="1" s="1"/>
  <c r="C1543" i="1"/>
  <c r="F1544" i="1" s="1"/>
  <c r="C1544" i="1"/>
  <c r="F1545" i="1" s="1"/>
  <c r="C1545" i="1"/>
  <c r="F1546" i="1" s="1"/>
  <c r="C1546" i="1"/>
  <c r="F1547" i="1" s="1"/>
  <c r="C1547" i="1"/>
  <c r="F1548" i="1" s="1"/>
  <c r="C1548" i="1"/>
  <c r="F1549" i="1" s="1"/>
  <c r="C1549" i="1"/>
  <c r="F1550" i="1" s="1"/>
  <c r="C1550" i="1"/>
  <c r="F1551" i="1" s="1"/>
  <c r="C1551" i="1"/>
  <c r="F1552" i="1" s="1"/>
  <c r="C1552" i="1"/>
  <c r="F1553" i="1" s="1"/>
  <c r="C1553" i="1"/>
  <c r="F1554" i="1" s="1"/>
  <c r="C1554" i="1"/>
  <c r="F1555" i="1" s="1"/>
  <c r="C1555" i="1"/>
  <c r="F1556" i="1" s="1"/>
  <c r="C1556" i="1"/>
  <c r="F1557" i="1" s="1"/>
  <c r="C1557" i="1"/>
  <c r="F1558" i="1" s="1"/>
  <c r="C1558" i="1"/>
  <c r="F1559" i="1" s="1"/>
  <c r="C1559" i="1"/>
  <c r="F1560" i="1" s="1"/>
  <c r="C1560" i="1"/>
  <c r="F1561" i="1" s="1"/>
  <c r="C1561" i="1"/>
  <c r="F1562" i="1" s="1"/>
  <c r="C1562" i="1"/>
  <c r="F1563" i="1" s="1"/>
  <c r="C1563" i="1"/>
  <c r="F1564" i="1" s="1"/>
  <c r="C1564" i="1"/>
  <c r="F1565" i="1" s="1"/>
  <c r="C1565" i="1"/>
  <c r="F1566" i="1" s="1"/>
  <c r="C1566" i="1"/>
  <c r="F1567" i="1" s="1"/>
  <c r="C1567" i="1"/>
  <c r="F1568" i="1" s="1"/>
  <c r="C1568" i="1"/>
  <c r="F1569" i="1" s="1"/>
  <c r="C1569" i="1"/>
  <c r="F1570" i="1" s="1"/>
  <c r="C1570" i="1"/>
  <c r="F1571" i="1" s="1"/>
  <c r="C1571" i="1"/>
  <c r="F1572" i="1" s="1"/>
  <c r="C1572" i="1"/>
  <c r="F1573" i="1" s="1"/>
  <c r="C1573" i="1"/>
  <c r="F1574" i="1" s="1"/>
  <c r="C1574" i="1"/>
  <c r="F1575" i="1" s="1"/>
  <c r="C1575" i="1"/>
  <c r="F1576" i="1" s="1"/>
  <c r="C1576" i="1"/>
  <c r="F1577" i="1" s="1"/>
  <c r="C1577" i="1"/>
  <c r="F1578" i="1" s="1"/>
  <c r="C1578" i="1"/>
  <c r="F1579" i="1" s="1"/>
  <c r="C1579" i="1"/>
  <c r="F1580" i="1" s="1"/>
  <c r="C1580" i="1"/>
  <c r="F1581" i="1" s="1"/>
  <c r="C1581" i="1"/>
  <c r="F1582" i="1" s="1"/>
  <c r="C1582" i="1"/>
  <c r="F1583" i="1" s="1"/>
  <c r="C1583" i="1"/>
  <c r="F1584" i="1" s="1"/>
  <c r="C1584" i="1"/>
  <c r="F1585" i="1" s="1"/>
  <c r="C1585" i="1"/>
  <c r="F1586" i="1" s="1"/>
  <c r="C1586" i="1"/>
  <c r="F1587" i="1" s="1"/>
  <c r="C1587" i="1"/>
  <c r="F1588" i="1" s="1"/>
  <c r="C1588" i="1"/>
  <c r="F1589" i="1" s="1"/>
  <c r="C1589" i="1"/>
  <c r="F1590" i="1" s="1"/>
  <c r="C1590" i="1"/>
  <c r="F1591" i="1" s="1"/>
  <c r="C1591" i="1"/>
  <c r="F1592" i="1" s="1"/>
  <c r="C1592" i="1"/>
  <c r="F1593" i="1" s="1"/>
  <c r="C1593" i="1"/>
  <c r="F1594" i="1" s="1"/>
  <c r="C1594" i="1"/>
  <c r="F1595" i="1" s="1"/>
  <c r="C1595" i="1"/>
  <c r="F1596" i="1" s="1"/>
  <c r="C1596" i="1"/>
  <c r="F1597" i="1" s="1"/>
  <c r="C1597" i="1"/>
  <c r="F1598" i="1" s="1"/>
  <c r="C1598" i="1"/>
  <c r="F1599" i="1" s="1"/>
  <c r="C1599" i="1"/>
  <c r="F1600" i="1" s="1"/>
  <c r="C1600" i="1"/>
  <c r="F1601" i="1" s="1"/>
  <c r="C1601" i="1"/>
  <c r="F1602" i="1" s="1"/>
  <c r="C1602" i="1"/>
  <c r="F1603" i="1" s="1"/>
  <c r="C1603" i="1"/>
  <c r="F1604" i="1" s="1"/>
  <c r="C1604" i="1"/>
  <c r="F1605" i="1" s="1"/>
  <c r="C1605" i="1"/>
  <c r="F1606" i="1" s="1"/>
  <c r="C1606" i="1"/>
  <c r="F1607" i="1" s="1"/>
  <c r="C1607" i="1"/>
  <c r="F1608" i="1" s="1"/>
  <c r="C1608" i="1"/>
  <c r="F1609" i="1" s="1"/>
  <c r="C1609" i="1"/>
  <c r="F1610" i="1" s="1"/>
  <c r="C1610" i="1"/>
  <c r="F1611" i="1" s="1"/>
  <c r="C1611" i="1"/>
  <c r="F1612" i="1" s="1"/>
  <c r="C1612" i="1"/>
  <c r="F1613" i="1" s="1"/>
  <c r="C1613" i="1"/>
  <c r="F1614" i="1" s="1"/>
  <c r="C1614" i="1"/>
  <c r="F1615" i="1" s="1"/>
  <c r="C1615" i="1"/>
  <c r="F1616" i="1" s="1"/>
  <c r="C1616" i="1"/>
  <c r="F1617" i="1" s="1"/>
  <c r="C1617" i="1"/>
  <c r="F1618" i="1" s="1"/>
  <c r="C1618" i="1"/>
  <c r="F1619" i="1" s="1"/>
  <c r="C1619" i="1"/>
  <c r="F1620" i="1" s="1"/>
  <c r="C1620" i="1"/>
  <c r="F1621" i="1" s="1"/>
  <c r="C1621" i="1"/>
  <c r="F1622" i="1" s="1"/>
  <c r="C1622" i="1"/>
  <c r="F1623" i="1" s="1"/>
  <c r="C1623" i="1"/>
  <c r="F1624" i="1" s="1"/>
  <c r="C1624" i="1"/>
  <c r="F1625" i="1" s="1"/>
  <c r="C1625" i="1"/>
  <c r="F1626" i="1" s="1"/>
  <c r="C1626" i="1"/>
  <c r="F1627" i="1" s="1"/>
  <c r="C1627" i="1"/>
  <c r="F1628" i="1" s="1"/>
  <c r="C1628" i="1"/>
  <c r="F1629" i="1" s="1"/>
  <c r="C1629" i="1"/>
  <c r="F1630" i="1" s="1"/>
  <c r="C1630" i="1"/>
  <c r="F1631" i="1" s="1"/>
  <c r="C1631" i="1"/>
  <c r="F1632" i="1" s="1"/>
  <c r="C1632" i="1"/>
  <c r="F1633" i="1" s="1"/>
  <c r="C1633" i="1"/>
  <c r="F1634" i="1" s="1"/>
  <c r="C1634" i="1"/>
  <c r="F1635" i="1" s="1"/>
  <c r="C1635" i="1"/>
  <c r="F1636" i="1" s="1"/>
  <c r="C1636" i="1"/>
  <c r="F1637" i="1" s="1"/>
  <c r="C1637" i="1"/>
  <c r="F1638" i="1" s="1"/>
  <c r="C1638" i="1"/>
  <c r="F1639" i="1" s="1"/>
  <c r="C1639" i="1"/>
  <c r="F1640" i="1" s="1"/>
  <c r="C1640" i="1"/>
  <c r="F1641" i="1" s="1"/>
  <c r="C1641" i="1"/>
  <c r="F1642" i="1" s="1"/>
  <c r="C1642" i="1"/>
  <c r="F1643" i="1" s="1"/>
  <c r="C1643" i="1"/>
  <c r="F1644" i="1" s="1"/>
  <c r="C1644" i="1"/>
  <c r="F1645" i="1" s="1"/>
  <c r="C1645" i="1"/>
  <c r="F1646" i="1" s="1"/>
  <c r="C1646" i="1"/>
  <c r="F1647" i="1" s="1"/>
  <c r="C1647" i="1"/>
  <c r="F1648" i="1" s="1"/>
  <c r="C1648" i="1"/>
  <c r="F1649" i="1" s="1"/>
  <c r="C1649" i="1"/>
  <c r="F1650" i="1" s="1"/>
  <c r="C1650" i="1"/>
  <c r="F1651" i="1" s="1"/>
  <c r="C1651" i="1"/>
  <c r="F1652" i="1" s="1"/>
  <c r="C1652" i="1"/>
  <c r="F1653" i="1" s="1"/>
  <c r="C1653" i="1"/>
  <c r="F1654" i="1" s="1"/>
  <c r="C1654" i="1"/>
  <c r="F1655" i="1" s="1"/>
  <c r="C1655" i="1"/>
  <c r="F1656" i="1" s="1"/>
  <c r="C1656" i="1"/>
  <c r="F1657" i="1" s="1"/>
  <c r="C1657" i="1"/>
  <c r="F1658" i="1" s="1"/>
  <c r="C1658" i="1"/>
  <c r="F1659" i="1" s="1"/>
  <c r="C1659" i="1"/>
  <c r="F1660" i="1" s="1"/>
  <c r="C1660" i="1"/>
  <c r="F1661" i="1" s="1"/>
  <c r="C1661" i="1"/>
  <c r="F1662" i="1" s="1"/>
  <c r="C1662" i="1"/>
  <c r="F1663" i="1" s="1"/>
  <c r="C1663" i="1"/>
  <c r="F1664" i="1" s="1"/>
  <c r="C1664" i="1"/>
  <c r="F1665" i="1" s="1"/>
  <c r="C1665" i="1"/>
  <c r="F1666" i="1" s="1"/>
  <c r="C1666" i="1"/>
  <c r="F1667" i="1" s="1"/>
  <c r="C1667" i="1"/>
  <c r="F1668" i="1" s="1"/>
  <c r="C1668" i="1"/>
  <c r="F1669" i="1" s="1"/>
  <c r="C1669" i="1"/>
  <c r="F1670" i="1" s="1"/>
  <c r="C1670" i="1"/>
  <c r="F1671" i="1" s="1"/>
  <c r="C1671" i="1"/>
  <c r="F1672" i="1" s="1"/>
  <c r="C1672" i="1"/>
  <c r="F1673" i="1" s="1"/>
  <c r="C1673" i="1"/>
  <c r="F1674" i="1" s="1"/>
  <c r="C1674" i="1"/>
  <c r="F1675" i="1" s="1"/>
  <c r="C1675" i="1"/>
  <c r="F1676" i="1" s="1"/>
  <c r="C1676" i="1"/>
  <c r="F1677" i="1" s="1"/>
  <c r="C1677" i="1"/>
  <c r="F1678" i="1" s="1"/>
  <c r="C1678" i="1"/>
  <c r="F1679" i="1" s="1"/>
  <c r="C1679" i="1"/>
  <c r="F1680" i="1" s="1"/>
  <c r="C1680" i="1"/>
  <c r="F1681" i="1" s="1"/>
  <c r="C1681" i="1"/>
  <c r="F1682" i="1" s="1"/>
  <c r="C1682" i="1"/>
  <c r="F1683" i="1" s="1"/>
  <c r="C1683" i="1"/>
  <c r="F1684" i="1" s="1"/>
  <c r="C1684" i="1"/>
  <c r="F1685" i="1" s="1"/>
  <c r="C1685" i="1"/>
  <c r="F1686" i="1" s="1"/>
  <c r="C1686" i="1"/>
  <c r="F1687" i="1" s="1"/>
  <c r="C1687" i="1"/>
  <c r="F1688" i="1" s="1"/>
  <c r="C1688" i="1"/>
  <c r="F1689" i="1" s="1"/>
  <c r="C1689" i="1"/>
  <c r="F1690" i="1" s="1"/>
  <c r="C1690" i="1"/>
  <c r="F1691" i="1" s="1"/>
  <c r="C1691" i="1"/>
  <c r="F1692" i="1" s="1"/>
  <c r="C1692" i="1"/>
  <c r="F1693" i="1" s="1"/>
  <c r="C1693" i="1"/>
  <c r="F1694" i="1" s="1"/>
  <c r="C1694" i="1"/>
  <c r="F1695" i="1" s="1"/>
  <c r="C1695" i="1"/>
  <c r="F1696" i="1" s="1"/>
  <c r="C1696" i="1"/>
  <c r="F1697" i="1" s="1"/>
  <c r="C1697" i="1"/>
  <c r="F1698" i="1" s="1"/>
  <c r="C1698" i="1"/>
  <c r="F1699" i="1" s="1"/>
  <c r="C1699" i="1"/>
  <c r="F1700" i="1" s="1"/>
  <c r="C1700" i="1"/>
  <c r="F1701" i="1" s="1"/>
  <c r="C1701" i="1"/>
  <c r="F1702" i="1" s="1"/>
  <c r="C1702" i="1"/>
  <c r="F1703" i="1" s="1"/>
  <c r="C1703" i="1"/>
  <c r="F1704" i="1" s="1"/>
  <c r="C1704" i="1"/>
  <c r="F1705" i="1" s="1"/>
  <c r="C1705" i="1"/>
  <c r="F1706" i="1" s="1"/>
  <c r="C1706" i="1"/>
  <c r="F1707" i="1" s="1"/>
  <c r="C1707" i="1"/>
  <c r="F1708" i="1" s="1"/>
  <c r="C1708" i="1"/>
  <c r="F1709" i="1" s="1"/>
  <c r="C1709" i="1"/>
  <c r="F1710" i="1" s="1"/>
  <c r="C1710" i="1"/>
  <c r="F1711" i="1" s="1"/>
  <c r="C1711" i="1"/>
  <c r="F1712" i="1" s="1"/>
  <c r="C1712" i="1"/>
  <c r="F1713" i="1" s="1"/>
  <c r="C1713" i="1"/>
  <c r="F1714" i="1" s="1"/>
  <c r="C1714" i="1"/>
  <c r="F1715" i="1" s="1"/>
  <c r="C1715" i="1"/>
  <c r="F1716" i="1" s="1"/>
  <c r="C1716" i="1"/>
  <c r="F1717" i="1" s="1"/>
  <c r="C1717" i="1"/>
  <c r="F1718" i="1" s="1"/>
  <c r="C1718" i="1"/>
  <c r="F1719" i="1" s="1"/>
  <c r="C1719" i="1"/>
  <c r="F1720" i="1" s="1"/>
  <c r="C1720" i="1"/>
  <c r="F1721" i="1" s="1"/>
  <c r="C1721" i="1"/>
  <c r="F1722" i="1" s="1"/>
  <c r="C1722" i="1"/>
  <c r="F1723" i="1" s="1"/>
  <c r="C1723" i="1"/>
  <c r="F1724" i="1" s="1"/>
  <c r="C1724" i="1"/>
  <c r="F1725" i="1" s="1"/>
  <c r="C1725" i="1"/>
  <c r="F1726" i="1" s="1"/>
  <c r="C1726" i="1"/>
  <c r="F1727" i="1" s="1"/>
  <c r="C1727" i="1"/>
  <c r="F1728" i="1" s="1"/>
  <c r="C1728" i="1"/>
  <c r="F1729" i="1" s="1"/>
  <c r="C1729" i="1"/>
  <c r="F1730" i="1" s="1"/>
  <c r="C1730" i="1"/>
  <c r="F1731" i="1" s="1"/>
  <c r="C1731" i="1"/>
  <c r="F1732" i="1" s="1"/>
  <c r="C1732" i="1"/>
  <c r="F1733" i="1" s="1"/>
  <c r="C1733" i="1"/>
  <c r="F1734" i="1" s="1"/>
  <c r="C1734" i="1"/>
  <c r="F1735" i="1" s="1"/>
  <c r="C1735" i="1"/>
  <c r="F1736" i="1" s="1"/>
  <c r="C1736" i="1"/>
  <c r="F1737" i="1" s="1"/>
  <c r="C1737" i="1"/>
  <c r="F1738" i="1" s="1"/>
  <c r="C1738" i="1"/>
  <c r="F1739" i="1" s="1"/>
  <c r="C1739" i="1"/>
  <c r="F1740" i="1" s="1"/>
  <c r="C1740" i="1"/>
  <c r="F1741" i="1" s="1"/>
  <c r="C1741" i="1"/>
  <c r="F1742" i="1" s="1"/>
  <c r="C1742" i="1"/>
  <c r="F1743" i="1" s="1"/>
  <c r="C1743" i="1"/>
  <c r="F1744" i="1" s="1"/>
  <c r="C1744" i="1"/>
  <c r="F1745" i="1" s="1"/>
  <c r="C1745" i="1"/>
  <c r="F1746" i="1" s="1"/>
  <c r="C1746" i="1"/>
  <c r="F1747" i="1" s="1"/>
  <c r="C1747" i="1"/>
  <c r="F1748" i="1" s="1"/>
  <c r="C1748" i="1"/>
  <c r="F1749" i="1" s="1"/>
  <c r="C1749" i="1"/>
  <c r="F1750" i="1" s="1"/>
  <c r="C1750" i="1"/>
  <c r="F1751" i="1" s="1"/>
  <c r="C1751" i="1"/>
  <c r="F1752" i="1" s="1"/>
  <c r="C1752" i="1"/>
  <c r="F1753" i="1" s="1"/>
  <c r="C1753" i="1"/>
  <c r="F1754" i="1" s="1"/>
  <c r="C1754" i="1"/>
  <c r="F1755" i="1" s="1"/>
  <c r="C1755" i="1"/>
  <c r="F1756" i="1" s="1"/>
  <c r="C1756" i="1"/>
  <c r="F1757" i="1" s="1"/>
  <c r="C1757" i="1"/>
  <c r="F1758" i="1" s="1"/>
  <c r="C1758" i="1"/>
  <c r="F1759" i="1" s="1"/>
  <c r="C1759" i="1"/>
  <c r="F1760" i="1" s="1"/>
  <c r="C1760" i="1"/>
  <c r="F1761" i="1" s="1"/>
  <c r="C1761" i="1"/>
  <c r="F1762" i="1" s="1"/>
  <c r="C1762" i="1"/>
  <c r="F1763" i="1" s="1"/>
  <c r="C1763" i="1"/>
  <c r="F1764" i="1" s="1"/>
  <c r="C1764" i="1"/>
  <c r="F1765" i="1" s="1"/>
  <c r="C1765" i="1"/>
  <c r="F1766" i="1" s="1"/>
  <c r="C1766" i="1"/>
  <c r="F1767" i="1" s="1"/>
  <c r="C1767" i="1"/>
  <c r="F1768" i="1" s="1"/>
  <c r="C1768" i="1"/>
  <c r="F1769" i="1" s="1"/>
  <c r="C1769" i="1"/>
  <c r="F1770" i="1" s="1"/>
  <c r="C1770" i="1"/>
  <c r="F1771" i="1" s="1"/>
  <c r="C1771" i="1"/>
  <c r="F1772" i="1" s="1"/>
  <c r="C1772" i="1"/>
  <c r="F1773" i="1" s="1"/>
  <c r="C1773" i="1"/>
  <c r="F1774" i="1" s="1"/>
  <c r="C1774" i="1"/>
  <c r="F1775" i="1" s="1"/>
  <c r="C1775" i="1"/>
  <c r="F1776" i="1" s="1"/>
  <c r="C1776" i="1"/>
  <c r="F1777" i="1" s="1"/>
  <c r="C1777" i="1"/>
  <c r="C2" i="1"/>
  <c r="F3" i="1" s="1"/>
  <c r="Z6" i="1"/>
  <c r="R14" i="26"/>
  <c r="H6" i="1" l="1"/>
  <c r="H7" i="1"/>
  <c r="F8" i="1"/>
  <c r="F5" i="1"/>
  <c r="H5" i="1" s="1"/>
  <c r="F4" i="1"/>
  <c r="H4" i="1" s="1"/>
  <c r="Z3" i="1" l="1"/>
  <c r="L8" i="12"/>
  <c r="J9" i="12"/>
  <c r="D3" i="1" s="1"/>
  <c r="S14" i="26" l="1"/>
  <c r="Z8" i="1" l="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G2" i="20" l="1"/>
  <c r="B1785" i="12" l="1"/>
  <c r="O1766" i="1" l="1"/>
  <c r="O1767" i="1"/>
  <c r="O1768" i="1"/>
  <c r="O1769" i="1"/>
  <c r="O1770" i="1"/>
  <c r="O1771" i="1"/>
  <c r="O1772" i="1"/>
  <c r="O1773" i="1"/>
  <c r="O1774" i="1"/>
  <c r="O1775" i="1"/>
  <c r="O1776" i="1"/>
  <c r="O1777" i="1"/>
  <c r="J1772" i="12"/>
  <c r="K1772" i="12" s="1"/>
  <c r="L1772" i="12"/>
  <c r="J1773" i="12"/>
  <c r="L1773" i="12"/>
  <c r="J1774" i="12"/>
  <c r="K1774" i="12" s="1"/>
  <c r="L1774" i="12"/>
  <c r="J1775" i="12"/>
  <c r="K1775" i="12" s="1"/>
  <c r="L1775" i="12"/>
  <c r="J1776" i="12"/>
  <c r="L1776" i="12"/>
  <c r="J1777" i="12"/>
  <c r="K1777" i="12" s="1"/>
  <c r="L1777" i="12"/>
  <c r="J1778" i="12"/>
  <c r="K1778" i="12" s="1"/>
  <c r="L1778" i="12"/>
  <c r="J1779" i="12"/>
  <c r="L1779" i="12"/>
  <c r="J1780" i="12"/>
  <c r="K1780" i="12" s="1"/>
  <c r="L1780" i="12"/>
  <c r="J1781" i="12"/>
  <c r="L1781" i="12"/>
  <c r="J1782" i="12"/>
  <c r="K1782" i="12" s="1"/>
  <c r="L1782" i="12"/>
  <c r="J1783" i="12"/>
  <c r="K1783" i="12" s="1"/>
  <c r="L1783" i="12"/>
  <c r="N1775" i="1" l="1"/>
  <c r="R1777" i="1"/>
  <c r="V1777" i="1" s="1"/>
  <c r="N1773" i="1"/>
  <c r="K1773" i="12"/>
  <c r="R1767" i="1" s="1"/>
  <c r="V1767" i="1" s="1"/>
  <c r="R1771" i="1"/>
  <c r="V1771" i="1" s="1"/>
  <c r="R1769" i="1"/>
  <c r="V1769" i="1" s="1"/>
  <c r="J1776" i="1"/>
  <c r="M1776" i="1" s="1"/>
  <c r="K1776" i="1" s="1"/>
  <c r="J1774" i="1"/>
  <c r="M1774" i="1" s="1"/>
  <c r="K1774" i="1" s="1"/>
  <c r="J1772" i="1"/>
  <c r="M1772" i="1" s="1"/>
  <c r="K1772" i="1" s="1"/>
  <c r="J1770" i="1"/>
  <c r="M1770" i="1" s="1"/>
  <c r="K1770" i="1" s="1"/>
  <c r="J1768" i="1"/>
  <c r="M1768" i="1" s="1"/>
  <c r="K1768" i="1" s="1"/>
  <c r="N1767" i="1"/>
  <c r="R1776" i="1"/>
  <c r="V1776" i="1" s="1"/>
  <c r="R1774" i="1"/>
  <c r="V1774" i="1" s="1"/>
  <c r="R1772" i="1"/>
  <c r="V1772" i="1" s="1"/>
  <c r="N1770" i="1"/>
  <c r="R1768" i="1"/>
  <c r="V1768" i="1" s="1"/>
  <c r="J1777" i="1"/>
  <c r="M1777" i="1" s="1"/>
  <c r="K1777" i="1" s="1"/>
  <c r="J1775" i="1"/>
  <c r="M1775" i="1" s="1"/>
  <c r="K1775" i="1" s="1"/>
  <c r="J1773" i="1"/>
  <c r="M1773" i="1" s="1"/>
  <c r="J1771" i="1"/>
  <c r="M1771" i="1" s="1"/>
  <c r="K1771" i="1" s="1"/>
  <c r="J1769" i="1"/>
  <c r="M1769" i="1" s="1"/>
  <c r="K1769" i="1" s="1"/>
  <c r="J1767" i="1"/>
  <c r="M1767" i="1" s="1"/>
  <c r="K1779" i="12"/>
  <c r="R1773" i="1" s="1"/>
  <c r="V1773" i="1" s="1"/>
  <c r="K1776" i="12"/>
  <c r="R1770" i="1" s="1"/>
  <c r="V1770" i="1" s="1"/>
  <c r="K1781" i="12"/>
  <c r="R1775" i="1" s="1"/>
  <c r="V1775" i="1" s="1"/>
  <c r="H1777" i="1"/>
  <c r="S1777" i="1" s="1"/>
  <c r="X1777" i="1" s="1"/>
  <c r="H1771" i="1"/>
  <c r="S1771" i="1" s="1"/>
  <c r="X1771" i="1" s="1"/>
  <c r="H1767" i="1"/>
  <c r="S1767" i="1" s="1"/>
  <c r="X1767" i="1" s="1"/>
  <c r="H1774" i="1"/>
  <c r="S1774" i="1" s="1"/>
  <c r="X1774" i="1" s="1"/>
  <c r="H1766" i="1"/>
  <c r="H1768" i="1"/>
  <c r="S1768" i="1" s="1"/>
  <c r="X1768" i="1" s="1"/>
  <c r="H1776" i="1"/>
  <c r="S1776" i="1" s="1"/>
  <c r="X1776" i="1" s="1"/>
  <c r="H1769" i="1"/>
  <c r="S1769" i="1" s="1"/>
  <c r="X1769" i="1" s="1"/>
  <c r="N1777" i="1"/>
  <c r="N1776" i="1"/>
  <c r="N1774" i="1"/>
  <c r="N1772" i="1"/>
  <c r="N1771" i="1"/>
  <c r="N1769" i="1"/>
  <c r="N1768" i="1"/>
  <c r="N1766" i="1"/>
  <c r="H1775" i="1"/>
  <c r="S1775" i="1" s="1"/>
  <c r="X1775" i="1" s="1"/>
  <c r="H1772" i="1"/>
  <c r="S1772" i="1" s="1"/>
  <c r="X1772" i="1" s="1"/>
  <c r="H1773" i="1"/>
  <c r="S1773" i="1" s="1"/>
  <c r="X1773" i="1" s="1"/>
  <c r="H1770" i="1"/>
  <c r="S1770" i="1" s="1"/>
  <c r="X1770" i="1" s="1"/>
  <c r="K1767" i="1" l="1"/>
  <c r="AF1773" i="1"/>
  <c r="K1773" i="1"/>
  <c r="AE1769" i="1"/>
  <c r="AD1776" i="1"/>
  <c r="AF1777" i="1"/>
  <c r="AF1771" i="1"/>
  <c r="AE1772" i="1"/>
  <c r="AE1775" i="1"/>
  <c r="AD1771" i="1"/>
  <c r="AF1774" i="1"/>
  <c r="AD1770" i="1"/>
  <c r="AD1775" i="1"/>
  <c r="AF1772" i="1"/>
  <c r="AD1767" i="1"/>
  <c r="AF1775" i="1"/>
  <c r="AE1773" i="1"/>
  <c r="AE1771" i="1"/>
  <c r="AF1767" i="1"/>
  <c r="AD1773" i="1"/>
  <c r="AD1772" i="1"/>
  <c r="AD1777" i="1"/>
  <c r="AD1774" i="1"/>
  <c r="AE1774" i="1"/>
  <c r="AE1767" i="1"/>
  <c r="AE1768" i="1"/>
  <c r="AE1770" i="1"/>
  <c r="AE1777" i="1"/>
  <c r="AF1768" i="1"/>
  <c r="AF1770" i="1"/>
  <c r="AD1768" i="1"/>
  <c r="AF1776" i="1" l="1"/>
  <c r="AE1776" i="1"/>
  <c r="AM1773" i="1"/>
  <c r="AA1773" i="1"/>
  <c r="Y1769" i="1"/>
  <c r="AK1775" i="1"/>
  <c r="AK1770" i="1"/>
  <c r="AA1770" i="1"/>
  <c r="Y1767" i="1"/>
  <c r="AA1777" i="1"/>
  <c r="Y1768" i="1"/>
  <c r="AM1771" i="1"/>
  <c r="Y1771" i="1"/>
  <c r="AA1768" i="1"/>
  <c r="W1768" i="1"/>
  <c r="AM1774" i="1"/>
  <c r="Y1774" i="1"/>
  <c r="AL1770" i="1"/>
  <c r="AL1774" i="1"/>
  <c r="AM1777" i="1"/>
  <c r="Y1773" i="1"/>
  <c r="AL1772" i="1"/>
  <c r="Y1772" i="1"/>
  <c r="AA1771" i="1"/>
  <c r="AD1769" i="1"/>
  <c r="AF1769" i="1"/>
  <c r="AK1771" i="1"/>
  <c r="W1775" i="1"/>
  <c r="Y1775" i="1"/>
  <c r="AL1775" i="1"/>
  <c r="AA1772" i="1"/>
  <c r="AK1767" i="1"/>
  <c r="AM1767" i="1"/>
  <c r="AA1767" i="1"/>
  <c r="AA1775" i="1"/>
  <c r="AK1774" i="1"/>
  <c r="W1774" i="1"/>
  <c r="AM1775" i="1"/>
  <c r="AL1773" i="1"/>
  <c r="W1767" i="1"/>
  <c r="W1771" i="1"/>
  <c r="AL1776" i="1"/>
  <c r="AA1774" i="1"/>
  <c r="AL1767" i="1"/>
  <c r="AM1772" i="1"/>
  <c r="AL1771" i="1"/>
  <c r="W1770" i="1"/>
  <c r="W1772" i="1"/>
  <c r="AK1773" i="1"/>
  <c r="W1777" i="1"/>
  <c r="AK1772" i="1"/>
  <c r="W1773" i="1"/>
  <c r="AK1777" i="1"/>
  <c r="AL1768" i="1"/>
  <c r="AK1776" i="1"/>
  <c r="W1776" i="1"/>
  <c r="Y1776" i="1"/>
  <c r="AK1768" i="1"/>
  <c r="AM1768" i="1"/>
  <c r="AM1770" i="1"/>
  <c r="Y1777" i="1"/>
  <c r="AL1769" i="1"/>
  <c r="AL1777" i="1"/>
  <c r="Y1770" i="1"/>
  <c r="AA1776" i="1" l="1"/>
  <c r="AM1776" i="1"/>
  <c r="AA1769" i="1"/>
  <c r="AK1769" i="1"/>
  <c r="W1769" i="1"/>
  <c r="AM1769" i="1"/>
  <c r="H2" i="4" l="1"/>
  <c r="L20" i="12" l="1"/>
  <c r="L32" i="12"/>
  <c r="L44" i="12"/>
  <c r="L56" i="12"/>
  <c r="L68" i="12"/>
  <c r="L80" i="12"/>
  <c r="L92" i="12"/>
  <c r="L104" i="12"/>
  <c r="L116" i="12"/>
  <c r="L128" i="12"/>
  <c r="L140" i="12"/>
  <c r="L152" i="12"/>
  <c r="L164" i="12"/>
  <c r="L176" i="12"/>
  <c r="L188" i="12"/>
  <c r="L200" i="12"/>
  <c r="L212" i="12"/>
  <c r="L224" i="12"/>
  <c r="L236" i="12"/>
  <c r="L248" i="12"/>
  <c r="L260" i="12"/>
  <c r="L272" i="12"/>
  <c r="L284" i="12"/>
  <c r="L296" i="12"/>
  <c r="L308" i="12"/>
  <c r="L320" i="12"/>
  <c r="L332" i="12"/>
  <c r="L344" i="12"/>
  <c r="L356" i="12"/>
  <c r="L368" i="12"/>
  <c r="L380" i="12"/>
  <c r="L392" i="12"/>
  <c r="L404" i="12"/>
  <c r="L416" i="12"/>
  <c r="L428" i="12"/>
  <c r="L440" i="12"/>
  <c r="L452" i="12"/>
  <c r="L464" i="12"/>
  <c r="L476" i="12"/>
  <c r="L488" i="12"/>
  <c r="L500" i="12"/>
  <c r="L512" i="12"/>
  <c r="L524" i="12"/>
  <c r="L536" i="12"/>
  <c r="L548" i="12"/>
  <c r="L560" i="12"/>
  <c r="L572" i="12"/>
  <c r="L584" i="12"/>
  <c r="L596" i="12"/>
  <c r="L608" i="12"/>
  <c r="L620" i="12"/>
  <c r="L632" i="12"/>
  <c r="L644" i="12"/>
  <c r="L656" i="12"/>
  <c r="L668" i="12"/>
  <c r="L680" i="12"/>
  <c r="L692" i="12"/>
  <c r="L704" i="12"/>
  <c r="L716" i="12"/>
  <c r="L728" i="12"/>
  <c r="L740" i="12"/>
  <c r="L752" i="12"/>
  <c r="L764" i="12"/>
  <c r="L776" i="12"/>
  <c r="L788" i="12"/>
  <c r="L800" i="12"/>
  <c r="L812" i="12"/>
  <c r="L824" i="12"/>
  <c r="L836" i="12"/>
  <c r="L848" i="12"/>
  <c r="L860" i="12"/>
  <c r="L872" i="12"/>
  <c r="L884" i="12"/>
  <c r="L896" i="12"/>
  <c r="L908" i="12"/>
  <c r="L920" i="12"/>
  <c r="L932" i="12"/>
  <c r="L944" i="12"/>
  <c r="L956" i="12"/>
  <c r="L968" i="12"/>
  <c r="L980" i="12"/>
  <c r="L992" i="12"/>
  <c r="L993" i="12"/>
  <c r="L994" i="12"/>
  <c r="L995" i="12"/>
  <c r="L996" i="12"/>
  <c r="L997" i="12"/>
  <c r="L998" i="12"/>
  <c r="L999" i="12"/>
  <c r="L1000" i="12"/>
  <c r="L1001" i="12"/>
  <c r="L1002" i="12"/>
  <c r="L1003" i="12"/>
  <c r="L1004" i="12"/>
  <c r="L1005" i="12"/>
  <c r="L1006" i="12"/>
  <c r="L1007" i="12"/>
  <c r="L1008" i="12"/>
  <c r="L1009" i="12"/>
  <c r="L1010" i="12"/>
  <c r="L1011" i="12"/>
  <c r="L1012" i="12"/>
  <c r="L1013" i="12"/>
  <c r="L1014" i="12"/>
  <c r="L1015" i="12"/>
  <c r="L1016" i="12"/>
  <c r="L1017" i="12"/>
  <c r="L1018" i="12"/>
  <c r="L1019" i="12"/>
  <c r="L1020" i="12"/>
  <c r="L1021" i="12"/>
  <c r="L1022" i="12"/>
  <c r="L1023" i="12"/>
  <c r="L1024" i="12"/>
  <c r="L1025" i="12"/>
  <c r="L1026" i="12"/>
  <c r="L1027" i="12"/>
  <c r="L1028" i="12"/>
  <c r="L1029" i="12"/>
  <c r="L1030" i="12"/>
  <c r="L1031" i="12"/>
  <c r="L1032" i="12"/>
  <c r="L1033" i="12"/>
  <c r="L1034" i="12"/>
  <c r="L1035" i="12"/>
  <c r="L1036" i="12"/>
  <c r="L1037" i="12"/>
  <c r="L1038" i="12"/>
  <c r="L1039" i="12"/>
  <c r="L1040" i="12"/>
  <c r="L1041" i="12"/>
  <c r="L1042" i="12"/>
  <c r="L1043" i="12"/>
  <c r="L1044" i="12"/>
  <c r="L1045" i="12"/>
  <c r="L1046" i="12"/>
  <c r="L1047" i="12"/>
  <c r="L1048" i="12"/>
  <c r="L1049" i="12"/>
  <c r="L1050" i="12"/>
  <c r="L1051" i="12"/>
  <c r="L1052" i="12"/>
  <c r="L1053" i="12"/>
  <c r="L1054" i="12"/>
  <c r="L1055" i="12"/>
  <c r="L1056" i="12"/>
  <c r="L1057" i="12"/>
  <c r="L1058" i="12"/>
  <c r="L1059" i="12"/>
  <c r="L1060" i="12"/>
  <c r="L1061" i="12"/>
  <c r="L1062" i="12"/>
  <c r="L1063" i="12"/>
  <c r="L1064" i="12"/>
  <c r="L1065" i="12"/>
  <c r="L1066" i="12"/>
  <c r="L1067" i="12"/>
  <c r="L1068" i="12"/>
  <c r="L1069" i="12"/>
  <c r="L1070" i="12"/>
  <c r="L1071" i="12"/>
  <c r="L1072" i="12"/>
  <c r="L1073" i="12"/>
  <c r="L1074" i="12"/>
  <c r="L1075" i="12"/>
  <c r="L1076" i="12"/>
  <c r="L1077" i="12"/>
  <c r="L1078" i="12"/>
  <c r="L1079" i="12"/>
  <c r="L1080" i="12"/>
  <c r="L1081" i="12"/>
  <c r="L1082" i="12"/>
  <c r="L1083" i="12"/>
  <c r="L1084" i="12"/>
  <c r="L1085" i="12"/>
  <c r="L1086" i="12"/>
  <c r="L1087" i="12"/>
  <c r="L1088" i="12"/>
  <c r="L1089" i="12"/>
  <c r="L1090" i="12"/>
  <c r="L1091" i="12"/>
  <c r="L1092" i="12"/>
  <c r="L1093" i="12"/>
  <c r="L1094" i="12"/>
  <c r="L1095" i="12"/>
  <c r="L1096" i="12"/>
  <c r="L1097" i="12"/>
  <c r="L1098" i="12"/>
  <c r="L1099" i="12"/>
  <c r="L1100" i="12"/>
  <c r="L1101" i="12"/>
  <c r="L1102" i="12"/>
  <c r="L1103" i="12"/>
  <c r="L1104" i="12"/>
  <c r="L1105" i="12"/>
  <c r="L1106" i="12"/>
  <c r="L1107" i="12"/>
  <c r="L1108" i="12"/>
  <c r="L1109" i="12"/>
  <c r="L1110" i="12"/>
  <c r="L1111" i="12"/>
  <c r="L1112" i="12"/>
  <c r="L1113" i="12"/>
  <c r="L1114" i="12"/>
  <c r="L1115" i="12"/>
  <c r="L1116" i="12"/>
  <c r="L1117" i="12"/>
  <c r="L1118" i="12"/>
  <c r="L1119" i="12"/>
  <c r="L1120" i="12"/>
  <c r="L1121" i="12"/>
  <c r="L1122" i="12"/>
  <c r="L1123" i="12"/>
  <c r="L1124" i="12"/>
  <c r="L1125" i="12"/>
  <c r="L1126" i="12"/>
  <c r="L1127" i="12"/>
  <c r="L1128" i="12"/>
  <c r="L1129" i="12"/>
  <c r="L1130" i="12"/>
  <c r="L1131" i="12"/>
  <c r="L1132" i="12"/>
  <c r="L1133" i="12"/>
  <c r="L1134" i="12"/>
  <c r="L1135" i="12"/>
  <c r="L1136" i="12"/>
  <c r="L1137" i="12"/>
  <c r="L1138" i="12"/>
  <c r="L1139" i="12"/>
  <c r="L1140" i="12"/>
  <c r="L1141" i="12"/>
  <c r="L1142" i="12"/>
  <c r="L1143" i="12"/>
  <c r="L1144" i="12"/>
  <c r="L1145" i="12"/>
  <c r="L1146" i="12"/>
  <c r="L1147" i="12"/>
  <c r="L1148" i="12"/>
  <c r="L1149" i="12"/>
  <c r="L1150" i="12"/>
  <c r="L1151" i="12"/>
  <c r="L1152" i="12"/>
  <c r="L1153" i="12"/>
  <c r="L1154" i="12"/>
  <c r="L1155" i="12"/>
  <c r="L1156" i="12"/>
  <c r="L1157" i="12"/>
  <c r="L1158" i="12"/>
  <c r="L1159" i="12"/>
  <c r="L1160" i="12"/>
  <c r="L1161" i="12"/>
  <c r="L1162" i="12"/>
  <c r="L1163" i="12"/>
  <c r="L1164" i="12"/>
  <c r="L1165" i="12"/>
  <c r="L1166" i="12"/>
  <c r="L1167" i="12"/>
  <c r="L1168" i="12"/>
  <c r="L1169" i="12"/>
  <c r="L1170" i="12"/>
  <c r="L1171" i="12"/>
  <c r="L1172" i="12"/>
  <c r="L1173" i="12"/>
  <c r="L1174" i="12"/>
  <c r="L1175" i="12"/>
  <c r="L1176" i="12"/>
  <c r="L1177" i="12"/>
  <c r="L1178" i="12"/>
  <c r="L1179" i="12"/>
  <c r="L1180" i="12"/>
  <c r="L1181" i="12"/>
  <c r="L1182" i="12"/>
  <c r="L1183" i="12"/>
  <c r="L1184" i="12"/>
  <c r="L1185" i="12"/>
  <c r="L1186" i="12"/>
  <c r="L1187" i="12"/>
  <c r="L1188" i="12"/>
  <c r="L1189" i="12"/>
  <c r="L1190" i="12"/>
  <c r="L1191" i="12"/>
  <c r="L1192" i="12"/>
  <c r="L1193" i="12"/>
  <c r="L1194" i="12"/>
  <c r="L1195" i="12"/>
  <c r="L1196" i="12"/>
  <c r="L1197" i="12"/>
  <c r="L1198" i="12"/>
  <c r="L1199" i="12"/>
  <c r="L1200" i="12"/>
  <c r="L1201" i="12"/>
  <c r="L1202" i="12"/>
  <c r="L1203" i="12"/>
  <c r="L1204" i="12"/>
  <c r="L1205" i="12"/>
  <c r="L1206" i="12"/>
  <c r="L1207" i="12"/>
  <c r="L1208" i="12"/>
  <c r="L1209" i="12"/>
  <c r="L1210" i="12"/>
  <c r="L1211" i="12"/>
  <c r="L1212" i="12"/>
  <c r="L1213" i="12"/>
  <c r="L1214" i="12"/>
  <c r="L1215" i="12"/>
  <c r="L1216" i="12"/>
  <c r="L1217" i="12"/>
  <c r="L1218" i="12"/>
  <c r="L1219" i="12"/>
  <c r="L1220" i="12"/>
  <c r="L1221" i="12"/>
  <c r="L1222" i="12"/>
  <c r="L1223" i="12"/>
  <c r="L1224" i="12"/>
  <c r="L1225" i="12"/>
  <c r="L1226" i="12"/>
  <c r="L1227" i="12"/>
  <c r="L1228" i="12"/>
  <c r="L1229" i="12"/>
  <c r="L1230" i="12"/>
  <c r="L1231" i="12"/>
  <c r="L1232" i="12"/>
  <c r="L1233" i="12"/>
  <c r="L1234" i="12"/>
  <c r="L1235" i="12"/>
  <c r="L1236" i="12"/>
  <c r="L1237" i="12"/>
  <c r="L1238" i="12"/>
  <c r="L1239" i="12"/>
  <c r="L1240" i="12"/>
  <c r="L1241" i="12"/>
  <c r="L1242" i="12"/>
  <c r="L1243" i="12"/>
  <c r="L1244" i="12"/>
  <c r="L1245" i="12"/>
  <c r="L1246" i="12"/>
  <c r="L1247" i="12"/>
  <c r="L1248" i="12"/>
  <c r="L1249" i="12"/>
  <c r="L1250" i="12"/>
  <c r="L1251" i="12"/>
  <c r="L1252" i="12"/>
  <c r="L1253" i="12"/>
  <c r="L1254" i="12"/>
  <c r="L1255" i="12"/>
  <c r="L1256" i="12"/>
  <c r="L1257" i="12"/>
  <c r="L1258" i="12"/>
  <c r="L1259" i="12"/>
  <c r="L1260" i="12"/>
  <c r="L1261" i="12"/>
  <c r="L1262" i="12"/>
  <c r="L1263" i="12"/>
  <c r="L1264" i="12"/>
  <c r="L1265" i="12"/>
  <c r="L1266" i="12"/>
  <c r="L1267" i="12"/>
  <c r="L1268" i="12"/>
  <c r="L1269" i="12"/>
  <c r="L1270" i="12"/>
  <c r="L1271" i="12"/>
  <c r="L1272" i="12"/>
  <c r="L1273" i="12"/>
  <c r="L1274" i="12"/>
  <c r="L1275" i="12"/>
  <c r="L1276" i="12"/>
  <c r="L1277" i="12"/>
  <c r="L1278" i="12"/>
  <c r="L1279" i="12"/>
  <c r="L1280" i="12"/>
  <c r="L1281" i="12"/>
  <c r="L1282" i="12"/>
  <c r="L1283" i="12"/>
  <c r="L1284" i="12"/>
  <c r="L1285" i="12"/>
  <c r="L1286" i="12"/>
  <c r="L1287" i="12"/>
  <c r="L1288" i="12"/>
  <c r="L1289" i="12"/>
  <c r="L1290" i="12"/>
  <c r="L1291" i="12"/>
  <c r="L1292" i="12"/>
  <c r="L1293" i="12"/>
  <c r="L1294" i="12"/>
  <c r="L1295" i="12"/>
  <c r="L1296" i="12"/>
  <c r="L1297" i="12"/>
  <c r="L1298" i="12"/>
  <c r="L1299" i="12"/>
  <c r="L1300" i="12"/>
  <c r="L1301" i="12"/>
  <c r="L1302" i="12"/>
  <c r="L1303" i="12"/>
  <c r="L1304" i="12"/>
  <c r="L1305" i="12"/>
  <c r="L1306" i="12"/>
  <c r="L1307" i="12"/>
  <c r="L1308" i="12"/>
  <c r="L1309" i="12"/>
  <c r="L1310" i="12"/>
  <c r="L1311" i="12"/>
  <c r="L1312" i="12"/>
  <c r="L1313" i="12"/>
  <c r="L1314" i="12"/>
  <c r="L1315" i="12"/>
  <c r="L1316" i="12"/>
  <c r="L1317" i="12"/>
  <c r="L1318" i="12"/>
  <c r="L1319" i="12"/>
  <c r="L1320" i="12"/>
  <c r="L1321" i="12"/>
  <c r="L1322" i="12"/>
  <c r="L1323" i="12"/>
  <c r="L1324" i="12"/>
  <c r="L1325" i="12"/>
  <c r="L1326" i="12"/>
  <c r="L1327" i="12"/>
  <c r="L1328" i="12"/>
  <c r="L1329" i="12"/>
  <c r="L1330" i="12"/>
  <c r="L1331" i="12"/>
  <c r="L1332" i="12"/>
  <c r="L1333" i="12"/>
  <c r="L1334" i="12"/>
  <c r="L1335" i="12"/>
  <c r="L1336" i="12"/>
  <c r="L1337" i="12"/>
  <c r="L1338" i="12"/>
  <c r="L1339" i="12"/>
  <c r="L1340" i="12"/>
  <c r="L1341" i="12"/>
  <c r="L1342" i="12"/>
  <c r="L1343" i="12"/>
  <c r="L1344" i="12"/>
  <c r="L1345" i="12"/>
  <c r="L1346" i="12"/>
  <c r="L1347" i="12"/>
  <c r="L1348" i="12"/>
  <c r="L1349" i="12"/>
  <c r="L1350" i="12"/>
  <c r="L1351" i="12"/>
  <c r="L1352" i="12"/>
  <c r="L1353" i="12"/>
  <c r="L1354" i="12"/>
  <c r="L1355" i="12"/>
  <c r="L1356" i="12"/>
  <c r="L1357" i="12"/>
  <c r="L1358" i="12"/>
  <c r="L1359" i="12"/>
  <c r="L1360" i="12"/>
  <c r="L1361" i="12"/>
  <c r="L1362" i="12"/>
  <c r="L1363" i="12"/>
  <c r="L1364" i="12"/>
  <c r="L1365" i="12"/>
  <c r="L1366" i="12"/>
  <c r="L1367" i="12"/>
  <c r="L1368" i="12"/>
  <c r="L1369" i="12"/>
  <c r="L1370" i="12"/>
  <c r="L1371" i="12"/>
  <c r="L1372" i="12"/>
  <c r="L1373" i="12"/>
  <c r="L1374" i="12"/>
  <c r="L1375" i="12"/>
  <c r="L1376" i="12"/>
  <c r="L1377" i="12"/>
  <c r="L1378" i="12"/>
  <c r="L1379" i="12"/>
  <c r="L1380" i="12"/>
  <c r="L1381" i="12"/>
  <c r="L1382" i="12"/>
  <c r="L1383" i="12"/>
  <c r="L1384" i="12"/>
  <c r="L1385" i="12"/>
  <c r="L1386" i="12"/>
  <c r="L1387" i="12"/>
  <c r="L1388" i="12"/>
  <c r="L1389" i="12"/>
  <c r="L1390" i="12"/>
  <c r="L1391" i="12"/>
  <c r="L1392" i="12"/>
  <c r="L1393" i="12"/>
  <c r="L1394" i="12"/>
  <c r="L1395" i="12"/>
  <c r="L1396" i="12"/>
  <c r="L1397" i="12"/>
  <c r="L1398" i="12"/>
  <c r="L1399" i="12"/>
  <c r="L1400" i="12"/>
  <c r="L1401" i="12"/>
  <c r="L1402" i="12"/>
  <c r="L1403" i="12"/>
  <c r="L1404" i="12"/>
  <c r="L1405" i="12"/>
  <c r="L1406" i="12"/>
  <c r="L1407" i="12"/>
  <c r="L1408" i="12"/>
  <c r="L1409" i="12"/>
  <c r="L1410" i="12"/>
  <c r="L1411" i="12"/>
  <c r="L1412" i="12"/>
  <c r="L1413" i="12"/>
  <c r="L1414" i="12"/>
  <c r="L1415" i="12"/>
  <c r="L1416" i="12"/>
  <c r="L1417" i="12"/>
  <c r="L1418" i="12"/>
  <c r="L1419" i="12"/>
  <c r="L1420" i="12"/>
  <c r="L1421" i="12"/>
  <c r="L1422" i="12"/>
  <c r="L1423" i="12"/>
  <c r="L1424" i="12"/>
  <c r="L1425" i="12"/>
  <c r="L1426" i="12"/>
  <c r="L1427" i="12"/>
  <c r="L1428" i="12"/>
  <c r="L1429" i="12"/>
  <c r="L1430" i="12"/>
  <c r="L1431" i="12"/>
  <c r="L1432" i="12"/>
  <c r="L1433" i="12"/>
  <c r="L1434" i="12"/>
  <c r="L1435" i="12"/>
  <c r="L1436" i="12"/>
  <c r="L1437" i="12"/>
  <c r="L1438" i="12"/>
  <c r="L1439" i="12"/>
  <c r="L1440" i="12"/>
  <c r="L1441" i="12"/>
  <c r="L1442" i="12"/>
  <c r="L1443" i="12"/>
  <c r="L1444" i="12"/>
  <c r="L1445" i="12"/>
  <c r="L1446" i="12"/>
  <c r="L1447" i="12"/>
  <c r="L1448" i="12"/>
  <c r="L1449" i="12"/>
  <c r="L1450" i="12"/>
  <c r="L1451" i="12"/>
  <c r="L1452" i="12"/>
  <c r="L1453" i="12"/>
  <c r="L1454" i="12"/>
  <c r="L1455" i="12"/>
  <c r="L1456" i="12"/>
  <c r="L1457" i="12"/>
  <c r="L1458" i="12"/>
  <c r="L1459" i="12"/>
  <c r="L1460" i="12"/>
  <c r="L1461" i="12"/>
  <c r="L1462" i="12"/>
  <c r="L1463" i="12"/>
  <c r="L1464" i="12"/>
  <c r="L1465" i="12"/>
  <c r="L1466" i="12"/>
  <c r="L1467" i="12"/>
  <c r="L1468" i="12"/>
  <c r="L1469" i="12"/>
  <c r="L1470" i="12"/>
  <c r="L1471" i="12"/>
  <c r="L1472" i="12"/>
  <c r="L1473" i="12"/>
  <c r="L1474" i="12"/>
  <c r="L1475" i="12"/>
  <c r="L1476" i="12"/>
  <c r="L1477" i="12"/>
  <c r="L1478" i="12"/>
  <c r="L1479" i="12"/>
  <c r="L1480" i="12"/>
  <c r="L1481" i="12"/>
  <c r="L1482" i="12"/>
  <c r="L1483" i="12"/>
  <c r="L1484" i="12"/>
  <c r="L1485" i="12"/>
  <c r="L1486" i="12"/>
  <c r="L1487" i="12"/>
  <c r="L1488" i="12"/>
  <c r="L1489" i="12"/>
  <c r="L1490" i="12"/>
  <c r="L1491" i="12"/>
  <c r="L1492" i="12"/>
  <c r="L1493" i="12"/>
  <c r="L1494" i="12"/>
  <c r="L1495" i="12"/>
  <c r="L1496" i="12"/>
  <c r="L1497" i="12"/>
  <c r="L1498" i="12"/>
  <c r="L1499" i="12"/>
  <c r="L1500" i="12"/>
  <c r="L1501" i="12"/>
  <c r="L1502" i="12"/>
  <c r="L1503" i="12"/>
  <c r="L1504" i="12"/>
  <c r="L1505" i="12"/>
  <c r="L1506" i="12"/>
  <c r="L1507" i="12"/>
  <c r="L1508" i="12"/>
  <c r="L1509" i="12"/>
  <c r="L1510" i="12"/>
  <c r="L1511" i="12"/>
  <c r="L1512" i="12"/>
  <c r="L1513" i="12"/>
  <c r="L1514" i="12"/>
  <c r="L1515" i="12"/>
  <c r="L1516" i="12"/>
  <c r="L1517" i="12"/>
  <c r="L1518" i="12"/>
  <c r="L1519" i="12"/>
  <c r="L1520" i="12"/>
  <c r="L1521" i="12"/>
  <c r="L1522" i="12"/>
  <c r="L1523" i="12"/>
  <c r="L1524" i="12"/>
  <c r="L1525" i="12"/>
  <c r="L1526" i="12"/>
  <c r="L1527" i="12"/>
  <c r="L1528" i="12"/>
  <c r="L1529" i="12"/>
  <c r="L1530" i="12"/>
  <c r="L1531" i="12"/>
  <c r="L1532" i="12"/>
  <c r="L1533" i="12"/>
  <c r="L1534" i="12"/>
  <c r="L1535" i="12"/>
  <c r="L1536" i="12"/>
  <c r="L1537" i="12"/>
  <c r="L1538" i="12"/>
  <c r="L1539" i="12"/>
  <c r="L1540" i="12"/>
  <c r="L1541" i="12"/>
  <c r="L1542" i="12"/>
  <c r="L1543" i="12"/>
  <c r="L1544" i="12"/>
  <c r="L1545" i="12"/>
  <c r="L1546" i="12"/>
  <c r="L1547" i="12"/>
  <c r="L1548" i="12"/>
  <c r="L1549" i="12"/>
  <c r="L1550" i="12"/>
  <c r="L1551" i="12"/>
  <c r="L1552" i="12"/>
  <c r="L1553" i="12"/>
  <c r="L1554" i="12"/>
  <c r="L1555" i="12"/>
  <c r="L1556" i="12"/>
  <c r="L1557" i="12"/>
  <c r="L1558" i="12"/>
  <c r="L1559" i="12"/>
  <c r="L1560" i="12"/>
  <c r="L1561" i="12"/>
  <c r="L1562" i="12"/>
  <c r="L1563" i="12"/>
  <c r="L1564" i="12"/>
  <c r="L1565" i="12"/>
  <c r="L1566" i="12"/>
  <c r="L1567" i="12"/>
  <c r="L1568" i="12"/>
  <c r="L1569" i="12"/>
  <c r="L1570" i="12"/>
  <c r="L1571" i="12"/>
  <c r="L1572" i="12"/>
  <c r="L1573" i="12"/>
  <c r="L1574" i="12"/>
  <c r="L1575" i="12"/>
  <c r="L1576" i="12"/>
  <c r="L1577" i="12"/>
  <c r="L1578" i="12"/>
  <c r="L1579" i="12"/>
  <c r="L1580" i="12"/>
  <c r="L1581" i="12"/>
  <c r="L1582" i="12"/>
  <c r="L1583" i="12"/>
  <c r="L1584" i="12"/>
  <c r="L1585" i="12"/>
  <c r="L1586" i="12"/>
  <c r="L1587" i="12"/>
  <c r="L1588" i="12"/>
  <c r="L1589" i="12"/>
  <c r="L1590" i="12"/>
  <c r="L1591" i="12"/>
  <c r="L1592" i="12"/>
  <c r="L1593" i="12"/>
  <c r="L1594" i="12"/>
  <c r="L1595" i="12"/>
  <c r="L1596" i="12"/>
  <c r="L1597" i="12"/>
  <c r="L1598" i="12"/>
  <c r="L1599" i="12"/>
  <c r="L1600" i="12"/>
  <c r="L1601" i="12"/>
  <c r="L1602" i="12"/>
  <c r="L1603" i="12"/>
  <c r="L1604" i="12"/>
  <c r="L1605" i="12"/>
  <c r="L1606" i="12"/>
  <c r="L1607" i="12"/>
  <c r="L1608" i="12"/>
  <c r="L1609" i="12"/>
  <c r="L1610" i="12"/>
  <c r="L1611" i="12"/>
  <c r="L1612" i="12"/>
  <c r="L1613" i="12"/>
  <c r="L1614" i="12"/>
  <c r="L1615" i="12"/>
  <c r="L1616" i="12"/>
  <c r="L1617" i="12"/>
  <c r="L1618" i="12"/>
  <c r="L1619" i="12"/>
  <c r="L1620" i="12"/>
  <c r="L1621" i="12"/>
  <c r="L1622" i="12"/>
  <c r="L1623" i="12"/>
  <c r="L1624" i="12"/>
  <c r="L1625" i="12"/>
  <c r="L1626" i="12"/>
  <c r="L1627" i="12"/>
  <c r="L1628" i="12"/>
  <c r="L1629" i="12"/>
  <c r="L1630" i="12"/>
  <c r="L1631" i="12"/>
  <c r="L1632" i="12"/>
  <c r="L1633" i="12"/>
  <c r="L1634" i="12"/>
  <c r="L1635" i="12"/>
  <c r="L1636" i="12"/>
  <c r="L1637" i="12"/>
  <c r="L1638" i="12"/>
  <c r="L1639" i="12"/>
  <c r="L1640" i="12"/>
  <c r="L1641" i="12"/>
  <c r="L1642" i="12"/>
  <c r="L1643" i="12"/>
  <c r="L1644" i="12"/>
  <c r="L1645" i="12"/>
  <c r="L1646" i="12"/>
  <c r="L1647" i="12"/>
  <c r="L1648" i="12"/>
  <c r="L1649" i="12"/>
  <c r="L1650" i="12"/>
  <c r="L1651" i="12"/>
  <c r="L1652" i="12"/>
  <c r="L1653" i="12"/>
  <c r="L1654" i="12"/>
  <c r="L1655" i="12"/>
  <c r="L1656" i="12"/>
  <c r="L1657" i="12"/>
  <c r="L1658" i="12"/>
  <c r="L1659" i="12"/>
  <c r="L1660" i="12"/>
  <c r="L1661" i="12"/>
  <c r="L1662" i="12"/>
  <c r="L1663" i="12"/>
  <c r="L1664" i="12"/>
  <c r="L1665" i="12"/>
  <c r="L1666" i="12"/>
  <c r="L1667" i="12"/>
  <c r="L1668" i="12"/>
  <c r="L1669" i="12"/>
  <c r="L1670" i="12"/>
  <c r="L1671" i="12"/>
  <c r="L1672" i="12"/>
  <c r="L1673" i="12"/>
  <c r="L1674" i="12"/>
  <c r="L1675" i="12"/>
  <c r="L1676" i="12"/>
  <c r="L1677" i="12"/>
  <c r="L1678" i="12"/>
  <c r="L1679" i="12"/>
  <c r="L1680" i="12"/>
  <c r="L1681" i="12"/>
  <c r="L1682" i="12"/>
  <c r="L1683" i="12"/>
  <c r="L1684" i="12"/>
  <c r="L1685" i="12"/>
  <c r="L1686" i="12"/>
  <c r="L1687" i="12"/>
  <c r="L1688" i="12"/>
  <c r="L1689" i="12"/>
  <c r="L1690" i="12"/>
  <c r="L1691" i="12"/>
  <c r="L1692" i="12"/>
  <c r="L1693" i="12"/>
  <c r="L1694" i="12"/>
  <c r="L1695" i="12"/>
  <c r="L1696" i="12"/>
  <c r="L1697" i="12"/>
  <c r="L1698" i="12"/>
  <c r="L1699" i="12"/>
  <c r="L1700" i="12"/>
  <c r="L1701" i="12"/>
  <c r="L1702" i="12"/>
  <c r="L1703" i="12"/>
  <c r="L1704" i="12"/>
  <c r="L1705" i="12"/>
  <c r="L1706" i="12"/>
  <c r="L1707" i="12"/>
  <c r="L1708" i="12"/>
  <c r="L1709" i="12"/>
  <c r="L1710" i="12"/>
  <c r="L1711" i="12"/>
  <c r="L1712" i="12"/>
  <c r="L1713" i="12"/>
  <c r="L1714" i="12"/>
  <c r="L1715" i="12"/>
  <c r="L1716" i="12"/>
  <c r="L1717" i="12"/>
  <c r="L1718" i="12"/>
  <c r="L1719" i="12"/>
  <c r="L1720" i="12"/>
  <c r="L1721" i="12"/>
  <c r="L1722" i="12"/>
  <c r="L1723" i="12"/>
  <c r="L1724" i="12"/>
  <c r="L1725" i="12"/>
  <c r="L1726" i="12"/>
  <c r="L1727" i="12"/>
  <c r="L1728" i="12"/>
  <c r="L1729" i="12"/>
  <c r="L1730" i="12"/>
  <c r="L1731" i="12"/>
  <c r="L1732" i="12"/>
  <c r="L1733" i="12"/>
  <c r="L1734" i="12"/>
  <c r="L1735" i="12"/>
  <c r="L1736" i="12"/>
  <c r="L1737" i="12"/>
  <c r="L1738" i="12"/>
  <c r="L1739" i="12"/>
  <c r="L1740" i="12"/>
  <c r="L1741" i="12"/>
  <c r="L1742" i="12"/>
  <c r="L1743" i="12"/>
  <c r="L1744" i="12"/>
  <c r="L1745" i="12"/>
  <c r="L1746" i="12"/>
  <c r="L1747" i="12"/>
  <c r="L1748" i="12"/>
  <c r="L1749" i="12"/>
  <c r="L1750" i="12"/>
  <c r="L1751" i="12"/>
  <c r="L1752" i="12"/>
  <c r="L1753" i="12"/>
  <c r="L1754" i="12"/>
  <c r="L1755" i="12"/>
  <c r="L1756" i="12"/>
  <c r="L1757" i="12"/>
  <c r="L1758" i="12"/>
  <c r="L1759" i="12"/>
  <c r="L1760" i="12"/>
  <c r="L1761" i="12"/>
  <c r="L1762" i="12"/>
  <c r="L1763" i="12"/>
  <c r="L1764" i="12"/>
  <c r="L1765" i="12"/>
  <c r="L1766" i="12"/>
  <c r="L1767" i="12"/>
  <c r="L1768" i="12"/>
  <c r="L1769" i="12"/>
  <c r="L1770" i="12"/>
  <c r="L1771" i="12"/>
  <c r="R1766" i="1" l="1"/>
  <c r="V1766" i="1" s="1"/>
  <c r="J1766" i="1"/>
  <c r="M1766" i="1" s="1"/>
  <c r="S1766" i="1"/>
  <c r="X1766" i="1" s="1"/>
  <c r="J10" i="12"/>
  <c r="O4" i="1"/>
  <c r="K9" i="12"/>
  <c r="G3" i="1" s="1"/>
  <c r="G9" i="12"/>
  <c r="G10" i="12"/>
  <c r="L10" i="12" s="1"/>
  <c r="J11" i="12"/>
  <c r="K11" i="12" s="1"/>
  <c r="O5" i="1"/>
  <c r="G11" i="12"/>
  <c r="L11" i="12" s="1"/>
  <c r="J12" i="12"/>
  <c r="O6" i="1"/>
  <c r="G12" i="12"/>
  <c r="L12" i="12" s="1"/>
  <c r="J13" i="12"/>
  <c r="O7" i="1"/>
  <c r="S7" i="1" s="1"/>
  <c r="G13" i="12"/>
  <c r="L13" i="12" s="1"/>
  <c r="J14" i="12"/>
  <c r="O8" i="1"/>
  <c r="G14" i="12"/>
  <c r="L14" i="12" s="1"/>
  <c r="J15" i="12"/>
  <c r="O9" i="1"/>
  <c r="G15" i="12"/>
  <c r="L15" i="12" s="1"/>
  <c r="J16" i="12"/>
  <c r="K16" i="12" s="1"/>
  <c r="O10" i="1"/>
  <c r="G16" i="12"/>
  <c r="L16" i="12" s="1"/>
  <c r="J17" i="12"/>
  <c r="K17" i="12" s="1"/>
  <c r="O11" i="1"/>
  <c r="G17" i="12"/>
  <c r="L17" i="12" s="1"/>
  <c r="J18" i="12"/>
  <c r="O12" i="1"/>
  <c r="G18" i="12"/>
  <c r="L18" i="12" s="1"/>
  <c r="J19" i="12"/>
  <c r="O13" i="1"/>
  <c r="G19" i="12"/>
  <c r="L19" i="12" s="1"/>
  <c r="J20" i="12"/>
  <c r="O14" i="1"/>
  <c r="J21" i="12"/>
  <c r="O15" i="1"/>
  <c r="G21" i="12"/>
  <c r="L21" i="12" s="1"/>
  <c r="J22" i="12"/>
  <c r="K22" i="12" s="1"/>
  <c r="O16" i="1"/>
  <c r="G22" i="12"/>
  <c r="L22" i="12" s="1"/>
  <c r="J23" i="12"/>
  <c r="O17" i="1"/>
  <c r="G23" i="12"/>
  <c r="L23" i="12" s="1"/>
  <c r="J24" i="12"/>
  <c r="O18" i="1"/>
  <c r="G24" i="12"/>
  <c r="L24" i="12" s="1"/>
  <c r="J25" i="12"/>
  <c r="K25" i="12" s="1"/>
  <c r="O19" i="1"/>
  <c r="G25" i="12"/>
  <c r="L25" i="12" s="1"/>
  <c r="J26" i="12"/>
  <c r="O20" i="1"/>
  <c r="G26" i="12"/>
  <c r="L26" i="12" s="1"/>
  <c r="J27" i="12"/>
  <c r="O21" i="1"/>
  <c r="G27" i="12"/>
  <c r="L27" i="12" s="1"/>
  <c r="J28" i="12"/>
  <c r="O22" i="1"/>
  <c r="G28" i="12"/>
  <c r="L28" i="12" s="1"/>
  <c r="J29" i="12"/>
  <c r="O23" i="1"/>
  <c r="G29" i="12"/>
  <c r="L29" i="12" s="1"/>
  <c r="J30" i="12"/>
  <c r="O24" i="1"/>
  <c r="G30" i="12"/>
  <c r="L30" i="12" s="1"/>
  <c r="J31" i="12"/>
  <c r="O25" i="1"/>
  <c r="G31" i="12"/>
  <c r="L31" i="12" s="1"/>
  <c r="J32" i="12"/>
  <c r="O26" i="1"/>
  <c r="J33" i="12"/>
  <c r="O27" i="1"/>
  <c r="G33" i="12"/>
  <c r="L33" i="12" s="1"/>
  <c r="J34" i="12"/>
  <c r="O28" i="1"/>
  <c r="K33" i="12"/>
  <c r="G34" i="12"/>
  <c r="L34" i="12" s="1"/>
  <c r="J35" i="12"/>
  <c r="O29" i="1"/>
  <c r="K34" i="12"/>
  <c r="G35" i="12"/>
  <c r="L35" i="12" s="1"/>
  <c r="J36" i="12"/>
  <c r="O30" i="1"/>
  <c r="G36" i="12"/>
  <c r="L36" i="12" s="1"/>
  <c r="J37" i="12"/>
  <c r="O31" i="1"/>
  <c r="G37" i="12"/>
  <c r="L37" i="12" s="1"/>
  <c r="J38" i="12"/>
  <c r="O32" i="1"/>
  <c r="G38" i="12"/>
  <c r="L38" i="12" s="1"/>
  <c r="J39" i="12"/>
  <c r="O33" i="1"/>
  <c r="K38" i="12"/>
  <c r="G39" i="12"/>
  <c r="L39" i="12" s="1"/>
  <c r="J40" i="12"/>
  <c r="O34" i="1"/>
  <c r="G40" i="12"/>
  <c r="L40" i="12" s="1"/>
  <c r="J41" i="12"/>
  <c r="O35" i="1"/>
  <c r="G41" i="12"/>
  <c r="L41" i="12" s="1"/>
  <c r="J42" i="12"/>
  <c r="K42" i="12" s="1"/>
  <c r="O36" i="1"/>
  <c r="G42" i="12"/>
  <c r="L42" i="12" s="1"/>
  <c r="J43" i="12"/>
  <c r="O37" i="1"/>
  <c r="G43" i="12"/>
  <c r="L43" i="12" s="1"/>
  <c r="J44" i="12"/>
  <c r="O38" i="1"/>
  <c r="J45" i="12"/>
  <c r="O39" i="1"/>
  <c r="G45" i="12"/>
  <c r="L45" i="12" s="1"/>
  <c r="J46" i="12"/>
  <c r="O40" i="1"/>
  <c r="G46" i="12"/>
  <c r="L46" i="12" s="1"/>
  <c r="J47" i="12"/>
  <c r="O41" i="1"/>
  <c r="G47" i="12"/>
  <c r="L47" i="12" s="1"/>
  <c r="J48" i="12"/>
  <c r="O42" i="1"/>
  <c r="G48" i="12"/>
  <c r="L48" i="12" s="1"/>
  <c r="J49" i="12"/>
  <c r="O43" i="1"/>
  <c r="G49" i="12"/>
  <c r="L49" i="12" s="1"/>
  <c r="J50" i="12"/>
  <c r="O44" i="1"/>
  <c r="G50" i="12"/>
  <c r="L50" i="12" s="1"/>
  <c r="J51" i="12"/>
  <c r="O45" i="1"/>
  <c r="G51" i="12"/>
  <c r="L51" i="12" s="1"/>
  <c r="J52" i="12"/>
  <c r="O46" i="1"/>
  <c r="G52" i="12"/>
  <c r="L52" i="12" s="1"/>
  <c r="J53" i="12"/>
  <c r="O47" i="1"/>
  <c r="G53" i="12"/>
  <c r="L53" i="12" s="1"/>
  <c r="J54" i="12"/>
  <c r="O48" i="1"/>
  <c r="G54" i="12"/>
  <c r="L54" i="12" s="1"/>
  <c r="J55" i="12"/>
  <c r="O49" i="1"/>
  <c r="G55" i="12"/>
  <c r="L55" i="12" s="1"/>
  <c r="J56" i="12"/>
  <c r="O50" i="1"/>
  <c r="J57" i="12"/>
  <c r="O51" i="1"/>
  <c r="G57" i="12"/>
  <c r="L57" i="12" s="1"/>
  <c r="J58" i="12"/>
  <c r="O52" i="1"/>
  <c r="G58" i="12"/>
  <c r="L58" i="12" s="1"/>
  <c r="J59" i="12"/>
  <c r="O53" i="1"/>
  <c r="G59" i="12"/>
  <c r="L59" i="12" s="1"/>
  <c r="J60" i="12"/>
  <c r="O54" i="1"/>
  <c r="G60" i="12"/>
  <c r="L60" i="12" s="1"/>
  <c r="J61" i="12"/>
  <c r="O55" i="1"/>
  <c r="G61" i="12"/>
  <c r="L61" i="12" s="1"/>
  <c r="J62" i="12"/>
  <c r="K62" i="12" s="1"/>
  <c r="O56" i="1"/>
  <c r="G62" i="12"/>
  <c r="L62" i="12" s="1"/>
  <c r="J63" i="12"/>
  <c r="O57" i="1"/>
  <c r="G63" i="12"/>
  <c r="L63" i="12" s="1"/>
  <c r="J64" i="12"/>
  <c r="O58" i="1"/>
  <c r="G64" i="12"/>
  <c r="L64" i="12" s="1"/>
  <c r="J65" i="12"/>
  <c r="K65" i="12" s="1"/>
  <c r="O59" i="1"/>
  <c r="G65" i="12"/>
  <c r="L65" i="12" s="1"/>
  <c r="J66" i="12"/>
  <c r="K66" i="12" s="1"/>
  <c r="O60" i="1"/>
  <c r="G66" i="12"/>
  <c r="L66" i="12" s="1"/>
  <c r="J67" i="12"/>
  <c r="O61" i="1"/>
  <c r="G67" i="12"/>
  <c r="L67" i="12" s="1"/>
  <c r="J68" i="12"/>
  <c r="O62" i="1"/>
  <c r="J69" i="12"/>
  <c r="O63" i="1"/>
  <c r="G69" i="12"/>
  <c r="L69" i="12" s="1"/>
  <c r="J70" i="12"/>
  <c r="O64" i="1"/>
  <c r="G70" i="12"/>
  <c r="L70" i="12" s="1"/>
  <c r="J71" i="12"/>
  <c r="O65" i="1"/>
  <c r="G71" i="12"/>
  <c r="L71" i="12" s="1"/>
  <c r="J72" i="12"/>
  <c r="O66" i="1"/>
  <c r="G72" i="12"/>
  <c r="L72" i="12" s="1"/>
  <c r="J73" i="12"/>
  <c r="K73" i="12" s="1"/>
  <c r="O67" i="1"/>
  <c r="G73" i="12"/>
  <c r="L73" i="12" s="1"/>
  <c r="J74" i="12"/>
  <c r="K74" i="12" s="1"/>
  <c r="O68" i="1"/>
  <c r="G74" i="12"/>
  <c r="L74" i="12" s="1"/>
  <c r="J75" i="12"/>
  <c r="O69" i="1"/>
  <c r="G75" i="12"/>
  <c r="L75" i="12" s="1"/>
  <c r="J76" i="12"/>
  <c r="O70" i="1"/>
  <c r="G76" i="12"/>
  <c r="L76" i="12" s="1"/>
  <c r="J77" i="12"/>
  <c r="O71" i="1"/>
  <c r="G77" i="12"/>
  <c r="L77" i="12" s="1"/>
  <c r="J78" i="12"/>
  <c r="O72" i="1"/>
  <c r="G78" i="12"/>
  <c r="L78" i="12" s="1"/>
  <c r="J79" i="12"/>
  <c r="O73" i="1"/>
  <c r="G79" i="12"/>
  <c r="L79" i="12" s="1"/>
  <c r="J80" i="12"/>
  <c r="O74" i="1"/>
  <c r="J81" i="12"/>
  <c r="O75" i="1"/>
  <c r="G81" i="12"/>
  <c r="L81" i="12" s="1"/>
  <c r="J82" i="12"/>
  <c r="O76" i="1"/>
  <c r="G82" i="12"/>
  <c r="L82" i="12" s="1"/>
  <c r="J83" i="12"/>
  <c r="O77" i="1"/>
  <c r="G83" i="12"/>
  <c r="L83" i="12" s="1"/>
  <c r="J84" i="12"/>
  <c r="O78" i="1"/>
  <c r="G84" i="12"/>
  <c r="L84" i="12" s="1"/>
  <c r="J85" i="12"/>
  <c r="O79" i="1"/>
  <c r="K84" i="12"/>
  <c r="G85" i="12"/>
  <c r="L85" i="12" s="1"/>
  <c r="J86" i="12"/>
  <c r="O80" i="1"/>
  <c r="G86" i="12"/>
  <c r="L86" i="12" s="1"/>
  <c r="J87" i="12"/>
  <c r="O81" i="1"/>
  <c r="G87" i="12"/>
  <c r="L87" i="12" s="1"/>
  <c r="J88" i="12"/>
  <c r="O82" i="1"/>
  <c r="G88" i="12"/>
  <c r="L88" i="12" s="1"/>
  <c r="J89" i="12"/>
  <c r="O83" i="1"/>
  <c r="G89" i="12"/>
  <c r="L89" i="12" s="1"/>
  <c r="J90" i="12"/>
  <c r="K90" i="12" s="1"/>
  <c r="O84" i="1"/>
  <c r="G90" i="12"/>
  <c r="L90" i="12" s="1"/>
  <c r="J91" i="12"/>
  <c r="O85" i="1"/>
  <c r="G91" i="12"/>
  <c r="L91" i="12" s="1"/>
  <c r="J92" i="12"/>
  <c r="O86" i="1"/>
  <c r="J93" i="12"/>
  <c r="O87" i="1"/>
  <c r="G93" i="12"/>
  <c r="L93" i="12" s="1"/>
  <c r="J94" i="12"/>
  <c r="O88" i="1"/>
  <c r="G94" i="12"/>
  <c r="L94" i="12" s="1"/>
  <c r="J95" i="12"/>
  <c r="O89" i="1"/>
  <c r="G95" i="12"/>
  <c r="L95" i="12" s="1"/>
  <c r="J96" i="12"/>
  <c r="O90" i="1"/>
  <c r="G96" i="12"/>
  <c r="L96" i="12" s="1"/>
  <c r="J97" i="12"/>
  <c r="O91" i="1"/>
  <c r="G97" i="12"/>
  <c r="L97" i="12" s="1"/>
  <c r="J98" i="12"/>
  <c r="O92" i="1"/>
  <c r="G98" i="12"/>
  <c r="L98" i="12" s="1"/>
  <c r="J99" i="12"/>
  <c r="O93" i="1"/>
  <c r="G99" i="12"/>
  <c r="L99" i="12" s="1"/>
  <c r="J100" i="12"/>
  <c r="O94" i="1"/>
  <c r="G100" i="12"/>
  <c r="L100" i="12" s="1"/>
  <c r="J101" i="12"/>
  <c r="O95" i="1"/>
  <c r="G101" i="12"/>
  <c r="L101" i="12" s="1"/>
  <c r="J102" i="12"/>
  <c r="O96" i="1"/>
  <c r="G102" i="12"/>
  <c r="L102" i="12" s="1"/>
  <c r="J103" i="12"/>
  <c r="O97" i="1"/>
  <c r="G103" i="12"/>
  <c r="L103" i="12" s="1"/>
  <c r="J104" i="12"/>
  <c r="O98" i="1"/>
  <c r="J105" i="12"/>
  <c r="O99" i="1"/>
  <c r="G105" i="12"/>
  <c r="L105" i="12" s="1"/>
  <c r="J106" i="12"/>
  <c r="K106" i="12" s="1"/>
  <c r="O100" i="1"/>
  <c r="G106" i="12"/>
  <c r="L106" i="12" s="1"/>
  <c r="J107" i="12"/>
  <c r="O101" i="1"/>
  <c r="G107" i="12"/>
  <c r="L107" i="12" s="1"/>
  <c r="J108" i="12"/>
  <c r="O102" i="1"/>
  <c r="G108" i="12"/>
  <c r="L108" i="12" s="1"/>
  <c r="J109" i="12"/>
  <c r="O103" i="1"/>
  <c r="G109" i="12"/>
  <c r="L109" i="12" s="1"/>
  <c r="J110" i="12"/>
  <c r="O104" i="1"/>
  <c r="K109" i="12"/>
  <c r="G110" i="12"/>
  <c r="L110" i="12" s="1"/>
  <c r="J111" i="12"/>
  <c r="O105" i="1"/>
  <c r="K110" i="12"/>
  <c r="G111" i="12"/>
  <c r="L111" i="12" s="1"/>
  <c r="J112" i="12"/>
  <c r="O106" i="1"/>
  <c r="G112" i="12"/>
  <c r="L112" i="12" s="1"/>
  <c r="J113" i="12"/>
  <c r="O107" i="1"/>
  <c r="G113" i="12"/>
  <c r="L113" i="12" s="1"/>
  <c r="J114" i="12"/>
  <c r="O108" i="1"/>
  <c r="G114" i="12"/>
  <c r="L114" i="12" s="1"/>
  <c r="J115" i="12"/>
  <c r="O109" i="1"/>
  <c r="G115" i="12"/>
  <c r="L115" i="12" s="1"/>
  <c r="J116" i="12"/>
  <c r="O110" i="1"/>
  <c r="J117" i="12"/>
  <c r="O111" i="1"/>
  <c r="G117" i="12"/>
  <c r="L117" i="12" s="1"/>
  <c r="J118" i="12"/>
  <c r="O112" i="1"/>
  <c r="G118" i="12"/>
  <c r="L118" i="12" s="1"/>
  <c r="J119" i="12"/>
  <c r="O113" i="1"/>
  <c r="K118" i="12"/>
  <c r="G119" i="12"/>
  <c r="L119" i="12" s="1"/>
  <c r="J120" i="12"/>
  <c r="O114" i="1"/>
  <c r="G120" i="12"/>
  <c r="L120" i="12" s="1"/>
  <c r="J121" i="12"/>
  <c r="O115" i="1"/>
  <c r="G121" i="12"/>
  <c r="L121" i="12" s="1"/>
  <c r="J122" i="12"/>
  <c r="O116" i="1"/>
  <c r="G122" i="12"/>
  <c r="L122" i="12" s="1"/>
  <c r="J123" i="12"/>
  <c r="O117" i="1"/>
  <c r="G123" i="12"/>
  <c r="L123" i="12" s="1"/>
  <c r="J124" i="12"/>
  <c r="O118" i="1"/>
  <c r="G124" i="12"/>
  <c r="L124" i="12" s="1"/>
  <c r="J125" i="12"/>
  <c r="O119" i="1"/>
  <c r="G125" i="12"/>
  <c r="L125" i="12" s="1"/>
  <c r="J126" i="12"/>
  <c r="O120" i="1"/>
  <c r="G126" i="12"/>
  <c r="L126" i="12" s="1"/>
  <c r="J127" i="12"/>
  <c r="O121" i="1"/>
  <c r="G127" i="12"/>
  <c r="L127" i="12" s="1"/>
  <c r="J128" i="12"/>
  <c r="O122" i="1"/>
  <c r="J129" i="12"/>
  <c r="O123" i="1"/>
  <c r="G129" i="12"/>
  <c r="L129" i="12" s="1"/>
  <c r="J130" i="12"/>
  <c r="O124" i="1"/>
  <c r="G130" i="12"/>
  <c r="L130" i="12" s="1"/>
  <c r="J131" i="12"/>
  <c r="O125" i="1"/>
  <c r="G131" i="12"/>
  <c r="L131" i="12" s="1"/>
  <c r="J132" i="12"/>
  <c r="O126" i="1"/>
  <c r="G132" i="12"/>
  <c r="L132" i="12" s="1"/>
  <c r="J133" i="12"/>
  <c r="O127" i="1"/>
  <c r="G133" i="12"/>
  <c r="L133" i="12" s="1"/>
  <c r="J134" i="12"/>
  <c r="O128" i="1"/>
  <c r="G134" i="12"/>
  <c r="L134" i="12" s="1"/>
  <c r="J135" i="12"/>
  <c r="O129" i="1"/>
  <c r="G135" i="12"/>
  <c r="L135" i="12" s="1"/>
  <c r="J136" i="12"/>
  <c r="K136" i="12" s="1"/>
  <c r="O130" i="1"/>
  <c r="G136" i="12"/>
  <c r="L136" i="12" s="1"/>
  <c r="J137" i="12"/>
  <c r="O131" i="1"/>
  <c r="G137" i="12"/>
  <c r="L137" i="12" s="1"/>
  <c r="J138" i="12"/>
  <c r="O132" i="1"/>
  <c r="G138" i="12"/>
  <c r="L138" i="12" s="1"/>
  <c r="J139" i="12"/>
  <c r="K139" i="12" s="1"/>
  <c r="O133" i="1"/>
  <c r="G139" i="12"/>
  <c r="L139" i="12" s="1"/>
  <c r="J140" i="12"/>
  <c r="K140" i="12" s="1"/>
  <c r="O134" i="1"/>
  <c r="J141" i="12"/>
  <c r="O135" i="1"/>
  <c r="G141" i="12"/>
  <c r="L141" i="12" s="1"/>
  <c r="J142" i="12"/>
  <c r="K142" i="12" s="1"/>
  <c r="O136" i="1"/>
  <c r="G142" i="12"/>
  <c r="L142" i="12" s="1"/>
  <c r="J143" i="12"/>
  <c r="O137" i="1"/>
  <c r="G143" i="12"/>
  <c r="L143" i="12" s="1"/>
  <c r="J144" i="12"/>
  <c r="O138" i="1"/>
  <c r="K143" i="12"/>
  <c r="G144" i="12"/>
  <c r="L144" i="12" s="1"/>
  <c r="J145" i="12"/>
  <c r="K145" i="12" s="1"/>
  <c r="O139" i="1"/>
  <c r="G145" i="12"/>
  <c r="L145" i="12" s="1"/>
  <c r="J146" i="12"/>
  <c r="K146" i="12" s="1"/>
  <c r="O140" i="1"/>
  <c r="G146" i="12"/>
  <c r="L146" i="12" s="1"/>
  <c r="J147" i="12"/>
  <c r="O141" i="1"/>
  <c r="G147" i="12"/>
  <c r="L147" i="12" s="1"/>
  <c r="J148" i="12"/>
  <c r="O142" i="1"/>
  <c r="G148" i="12"/>
  <c r="L148" i="12" s="1"/>
  <c r="J149" i="12"/>
  <c r="O143" i="1"/>
  <c r="G149" i="12"/>
  <c r="L149" i="12" s="1"/>
  <c r="J150" i="12"/>
  <c r="O144" i="1"/>
  <c r="G150" i="12"/>
  <c r="L150" i="12" s="1"/>
  <c r="J151" i="12"/>
  <c r="O145" i="1"/>
  <c r="G151" i="12"/>
  <c r="L151" i="12" s="1"/>
  <c r="J152" i="12"/>
  <c r="O146" i="1"/>
  <c r="J153" i="12"/>
  <c r="O147" i="1"/>
  <c r="G153" i="12"/>
  <c r="L153" i="12" s="1"/>
  <c r="J154" i="12"/>
  <c r="K154" i="12" s="1"/>
  <c r="O148" i="1"/>
  <c r="G154" i="12"/>
  <c r="L154" i="12" s="1"/>
  <c r="J155" i="12"/>
  <c r="K155" i="12" s="1"/>
  <c r="O149" i="1"/>
  <c r="G155" i="12"/>
  <c r="L155" i="12" s="1"/>
  <c r="J156" i="12"/>
  <c r="K156" i="12" s="1"/>
  <c r="O150" i="1"/>
  <c r="G156" i="12"/>
  <c r="L156" i="12" s="1"/>
  <c r="J157" i="12"/>
  <c r="O151" i="1"/>
  <c r="G157" i="12"/>
  <c r="L157" i="12" s="1"/>
  <c r="J158" i="12"/>
  <c r="K158" i="12" s="1"/>
  <c r="O152" i="1"/>
  <c r="G158" i="12"/>
  <c r="L158" i="12" s="1"/>
  <c r="J159" i="12"/>
  <c r="O153" i="1"/>
  <c r="G159" i="12"/>
  <c r="L159" i="12" s="1"/>
  <c r="J160" i="12"/>
  <c r="O154" i="1"/>
  <c r="G160" i="12"/>
  <c r="L160" i="12" s="1"/>
  <c r="J161" i="12"/>
  <c r="O155" i="1"/>
  <c r="G161" i="12"/>
  <c r="L161" i="12" s="1"/>
  <c r="J162" i="12"/>
  <c r="O156" i="1"/>
  <c r="G162" i="12"/>
  <c r="L162" i="12" s="1"/>
  <c r="J163" i="12"/>
  <c r="O157" i="1"/>
  <c r="G163" i="12"/>
  <c r="L163" i="12" s="1"/>
  <c r="J164" i="12"/>
  <c r="O158" i="1"/>
  <c r="J165" i="12"/>
  <c r="K165" i="12" s="1"/>
  <c r="O159" i="1"/>
  <c r="G165" i="12"/>
  <c r="L165" i="12" s="1"/>
  <c r="J166" i="12"/>
  <c r="K166" i="12" s="1"/>
  <c r="O160" i="1"/>
  <c r="G166" i="12"/>
  <c r="L166" i="12" s="1"/>
  <c r="J167" i="12"/>
  <c r="K167" i="12" s="1"/>
  <c r="O161" i="1"/>
  <c r="G167" i="12"/>
  <c r="L167" i="12" s="1"/>
  <c r="J168" i="12"/>
  <c r="O162" i="1"/>
  <c r="G168" i="12"/>
  <c r="L168" i="12" s="1"/>
  <c r="J169" i="12"/>
  <c r="O163" i="1"/>
  <c r="G169" i="12"/>
  <c r="L169" i="12" s="1"/>
  <c r="J170" i="12"/>
  <c r="K170" i="12" s="1"/>
  <c r="O164" i="1"/>
  <c r="G170" i="12"/>
  <c r="L170" i="12" s="1"/>
  <c r="J171" i="12"/>
  <c r="O165" i="1"/>
  <c r="G171" i="12"/>
  <c r="L171" i="12" s="1"/>
  <c r="J172" i="12"/>
  <c r="K172" i="12" s="1"/>
  <c r="O166" i="1"/>
  <c r="G172" i="12"/>
  <c r="L172" i="12" s="1"/>
  <c r="J173" i="12"/>
  <c r="O167" i="1"/>
  <c r="G173" i="12"/>
  <c r="L173" i="12" s="1"/>
  <c r="J174" i="12"/>
  <c r="K174" i="12" s="1"/>
  <c r="O168" i="1"/>
  <c r="G174" i="12"/>
  <c r="L174" i="12" s="1"/>
  <c r="J175" i="12"/>
  <c r="K175" i="12" s="1"/>
  <c r="O169" i="1"/>
  <c r="G175" i="12"/>
  <c r="L175" i="12" s="1"/>
  <c r="J176" i="12"/>
  <c r="O170" i="1"/>
  <c r="J177" i="12"/>
  <c r="O171" i="1"/>
  <c r="G177" i="12"/>
  <c r="L177" i="12" s="1"/>
  <c r="J178" i="12"/>
  <c r="O172" i="1"/>
  <c r="G178" i="12"/>
  <c r="L178" i="12" s="1"/>
  <c r="J179" i="12"/>
  <c r="O173" i="1"/>
  <c r="G179" i="12"/>
  <c r="L179" i="12" s="1"/>
  <c r="J180" i="12"/>
  <c r="O174" i="1"/>
  <c r="G180" i="12"/>
  <c r="L180" i="12" s="1"/>
  <c r="J181" i="12"/>
  <c r="O175" i="1"/>
  <c r="G181" i="12"/>
  <c r="L181" i="12" s="1"/>
  <c r="J182" i="12"/>
  <c r="O176" i="1"/>
  <c r="G182" i="12"/>
  <c r="L182" i="12" s="1"/>
  <c r="J183" i="12"/>
  <c r="O177" i="1"/>
  <c r="G183" i="12"/>
  <c r="L183" i="12" s="1"/>
  <c r="J184" i="12"/>
  <c r="O178" i="1"/>
  <c r="G184" i="12"/>
  <c r="L184" i="12" s="1"/>
  <c r="J185" i="12"/>
  <c r="O179" i="1"/>
  <c r="G185" i="12"/>
  <c r="L185" i="12" s="1"/>
  <c r="J186" i="12"/>
  <c r="O180" i="1"/>
  <c r="G186" i="12"/>
  <c r="L186" i="12" s="1"/>
  <c r="J187" i="12"/>
  <c r="O181" i="1"/>
  <c r="G187" i="12"/>
  <c r="L187" i="12" s="1"/>
  <c r="J188" i="12"/>
  <c r="K188" i="12" s="1"/>
  <c r="O182" i="1"/>
  <c r="J189" i="12"/>
  <c r="O183" i="1"/>
  <c r="G189" i="12"/>
  <c r="L189" i="12" s="1"/>
  <c r="J190" i="12"/>
  <c r="K190" i="12" s="1"/>
  <c r="O184" i="1"/>
  <c r="G190" i="12"/>
  <c r="L190" i="12" s="1"/>
  <c r="J191" i="12"/>
  <c r="O185" i="1"/>
  <c r="G191" i="12"/>
  <c r="L191" i="12" s="1"/>
  <c r="J192" i="12"/>
  <c r="O186" i="1"/>
  <c r="G192" i="12"/>
  <c r="L192" i="12" s="1"/>
  <c r="J193" i="12"/>
  <c r="O187" i="1"/>
  <c r="G193" i="12"/>
  <c r="L193" i="12" s="1"/>
  <c r="J194" i="12"/>
  <c r="O188" i="1"/>
  <c r="G194" i="12"/>
  <c r="L194" i="12" s="1"/>
  <c r="J195" i="12"/>
  <c r="O189" i="1"/>
  <c r="G195" i="12"/>
  <c r="L195" i="12" s="1"/>
  <c r="J196" i="12"/>
  <c r="K196" i="12" s="1"/>
  <c r="O190" i="1"/>
  <c r="G196" i="12"/>
  <c r="L196" i="12" s="1"/>
  <c r="J197" i="12"/>
  <c r="O191" i="1"/>
  <c r="G197" i="12"/>
  <c r="L197" i="12" s="1"/>
  <c r="J198" i="12"/>
  <c r="K198" i="12" s="1"/>
  <c r="O192" i="1"/>
  <c r="G198" i="12"/>
  <c r="L198" i="12" s="1"/>
  <c r="J199" i="12"/>
  <c r="K199" i="12" s="1"/>
  <c r="O193" i="1"/>
  <c r="G199" i="12"/>
  <c r="L199" i="12" s="1"/>
  <c r="J200" i="12"/>
  <c r="O194" i="1"/>
  <c r="J201" i="12"/>
  <c r="O195" i="1"/>
  <c r="G201" i="12"/>
  <c r="L201" i="12" s="1"/>
  <c r="J202" i="12"/>
  <c r="O196" i="1"/>
  <c r="G202" i="12"/>
  <c r="L202" i="12" s="1"/>
  <c r="J203" i="12"/>
  <c r="O197" i="1"/>
  <c r="G203" i="12"/>
  <c r="L203" i="12" s="1"/>
  <c r="J204" i="12"/>
  <c r="K204" i="12" s="1"/>
  <c r="O198" i="1"/>
  <c r="G204" i="12"/>
  <c r="L204" i="12" s="1"/>
  <c r="J205" i="12"/>
  <c r="O199" i="1"/>
  <c r="G205" i="12"/>
  <c r="L205" i="12" s="1"/>
  <c r="J206" i="12"/>
  <c r="O200" i="1"/>
  <c r="K205" i="12"/>
  <c r="G206" i="12"/>
  <c r="L206" i="12" s="1"/>
  <c r="J207" i="12"/>
  <c r="O201" i="1"/>
  <c r="G207" i="12"/>
  <c r="L207" i="12" s="1"/>
  <c r="J208" i="12"/>
  <c r="K208" i="12" s="1"/>
  <c r="O202" i="1"/>
  <c r="G208" i="12"/>
  <c r="L208" i="12" s="1"/>
  <c r="J209" i="12"/>
  <c r="K209" i="12" s="1"/>
  <c r="O203" i="1"/>
  <c r="G209" i="12"/>
  <c r="L209" i="12" s="1"/>
  <c r="J210" i="12"/>
  <c r="K210" i="12" s="1"/>
  <c r="O204" i="1"/>
  <c r="G210" i="12"/>
  <c r="L210" i="12" s="1"/>
  <c r="J211" i="12"/>
  <c r="O205" i="1"/>
  <c r="G211" i="12"/>
  <c r="L211" i="12" s="1"/>
  <c r="J212" i="12"/>
  <c r="K212" i="12" s="1"/>
  <c r="O206" i="1"/>
  <c r="J213" i="12"/>
  <c r="K213" i="12" s="1"/>
  <c r="O207" i="1"/>
  <c r="G213" i="12"/>
  <c r="L213" i="12" s="1"/>
  <c r="J214" i="12"/>
  <c r="K214" i="12" s="1"/>
  <c r="O208" i="1"/>
  <c r="G214" i="12"/>
  <c r="L214" i="12" s="1"/>
  <c r="J215" i="12"/>
  <c r="K215" i="12" s="1"/>
  <c r="O209" i="1"/>
  <c r="G215" i="12"/>
  <c r="L215" i="12" s="1"/>
  <c r="J216" i="12"/>
  <c r="K216" i="12" s="1"/>
  <c r="O210" i="1"/>
  <c r="G216" i="12"/>
  <c r="L216" i="12" s="1"/>
  <c r="J217" i="12"/>
  <c r="K217" i="12" s="1"/>
  <c r="O211" i="1"/>
  <c r="G217" i="12"/>
  <c r="L217" i="12" s="1"/>
  <c r="J218" i="12"/>
  <c r="K218" i="12" s="1"/>
  <c r="O212" i="1"/>
  <c r="G218" i="12"/>
  <c r="L218" i="12" s="1"/>
  <c r="J219" i="12"/>
  <c r="K219" i="12" s="1"/>
  <c r="O213" i="1"/>
  <c r="G219" i="12"/>
  <c r="L219" i="12" s="1"/>
  <c r="J220" i="12"/>
  <c r="K220" i="12" s="1"/>
  <c r="O214" i="1"/>
  <c r="G220" i="12"/>
  <c r="L220" i="12" s="1"/>
  <c r="J221" i="12"/>
  <c r="K221" i="12" s="1"/>
  <c r="O215" i="1"/>
  <c r="G221" i="12"/>
  <c r="L221" i="12" s="1"/>
  <c r="J222" i="12"/>
  <c r="O216" i="1"/>
  <c r="G222" i="12"/>
  <c r="L222" i="12" s="1"/>
  <c r="J223" i="12"/>
  <c r="O217" i="1"/>
  <c r="G223" i="12"/>
  <c r="L223" i="12" s="1"/>
  <c r="J224" i="12"/>
  <c r="K224" i="12" s="1"/>
  <c r="O218" i="1"/>
  <c r="J225" i="12"/>
  <c r="K225" i="12" s="1"/>
  <c r="O219" i="1"/>
  <c r="G225" i="12"/>
  <c r="L225" i="12" s="1"/>
  <c r="J226" i="12"/>
  <c r="K226" i="12" s="1"/>
  <c r="O220" i="1"/>
  <c r="G226" i="12"/>
  <c r="L226" i="12" s="1"/>
  <c r="J227" i="12"/>
  <c r="K227" i="12" s="1"/>
  <c r="O221" i="1"/>
  <c r="G227" i="12"/>
  <c r="L227" i="12" s="1"/>
  <c r="J228" i="12"/>
  <c r="O222" i="1"/>
  <c r="G228" i="12"/>
  <c r="L228" i="12" s="1"/>
  <c r="J229" i="12"/>
  <c r="O223" i="1"/>
  <c r="G229" i="12"/>
  <c r="L229" i="12" s="1"/>
  <c r="J230" i="12"/>
  <c r="K230" i="12" s="1"/>
  <c r="O224" i="1"/>
  <c r="G230" i="12"/>
  <c r="L230" i="12" s="1"/>
  <c r="J231" i="12"/>
  <c r="O225" i="1"/>
  <c r="G231" i="12"/>
  <c r="L231" i="12" s="1"/>
  <c r="J232" i="12"/>
  <c r="O226" i="1"/>
  <c r="G232" i="12"/>
  <c r="L232" i="12" s="1"/>
  <c r="J233" i="12"/>
  <c r="O227" i="1"/>
  <c r="K232" i="12"/>
  <c r="G233" i="12"/>
  <c r="L233" i="12" s="1"/>
  <c r="J234" i="12"/>
  <c r="O228" i="1"/>
  <c r="G234" i="12"/>
  <c r="L234" i="12" s="1"/>
  <c r="J235" i="12"/>
  <c r="O229" i="1"/>
  <c r="G235" i="12"/>
  <c r="L235" i="12" s="1"/>
  <c r="J236" i="12"/>
  <c r="O230" i="1"/>
  <c r="J237" i="12"/>
  <c r="O231" i="1"/>
  <c r="G237" i="12"/>
  <c r="L237" i="12" s="1"/>
  <c r="J238" i="12"/>
  <c r="O232" i="1"/>
  <c r="G238" i="12"/>
  <c r="L238" i="12" s="1"/>
  <c r="J239" i="12"/>
  <c r="O233" i="1"/>
  <c r="G239" i="12"/>
  <c r="L239" i="12" s="1"/>
  <c r="J240" i="12"/>
  <c r="O234" i="1"/>
  <c r="K239" i="12"/>
  <c r="G240" i="12"/>
  <c r="L240" i="12" s="1"/>
  <c r="J241" i="12"/>
  <c r="O235" i="1"/>
  <c r="G241" i="12"/>
  <c r="L241" i="12" s="1"/>
  <c r="J242" i="12"/>
  <c r="O236" i="1"/>
  <c r="G242" i="12"/>
  <c r="L242" i="12" s="1"/>
  <c r="J243" i="12"/>
  <c r="O237" i="1"/>
  <c r="G243" i="12"/>
  <c r="L243" i="12" s="1"/>
  <c r="J244" i="12"/>
  <c r="O238" i="1"/>
  <c r="G244" i="12"/>
  <c r="L244" i="12" s="1"/>
  <c r="J245" i="12"/>
  <c r="K245" i="12" s="1"/>
  <c r="O239" i="1"/>
  <c r="G245" i="12"/>
  <c r="L245" i="12" s="1"/>
  <c r="J246" i="12"/>
  <c r="O240" i="1"/>
  <c r="G246" i="12"/>
  <c r="L246" i="12" s="1"/>
  <c r="J247" i="12"/>
  <c r="O241" i="1"/>
  <c r="G247" i="12"/>
  <c r="L247" i="12" s="1"/>
  <c r="J248" i="12"/>
  <c r="O242" i="1"/>
  <c r="J249" i="12"/>
  <c r="K249" i="12" s="1"/>
  <c r="O243" i="1"/>
  <c r="G249" i="12"/>
  <c r="L249" i="12" s="1"/>
  <c r="J250" i="12"/>
  <c r="K250" i="12" s="1"/>
  <c r="O244" i="1"/>
  <c r="G250" i="12"/>
  <c r="L250" i="12" s="1"/>
  <c r="J251" i="12"/>
  <c r="K251" i="12" s="1"/>
  <c r="O245" i="1"/>
  <c r="G251" i="12"/>
  <c r="L251" i="12" s="1"/>
  <c r="J252" i="12"/>
  <c r="K252" i="12" s="1"/>
  <c r="O246" i="1"/>
  <c r="G252" i="12"/>
  <c r="L252" i="12" s="1"/>
  <c r="J253" i="12"/>
  <c r="K253" i="12" s="1"/>
  <c r="O247" i="1"/>
  <c r="G253" i="12"/>
  <c r="L253" i="12" s="1"/>
  <c r="J254" i="12"/>
  <c r="O248" i="1"/>
  <c r="G254" i="12"/>
  <c r="L254" i="12" s="1"/>
  <c r="J255" i="12"/>
  <c r="K255" i="12" s="1"/>
  <c r="O249" i="1"/>
  <c r="G255" i="12"/>
  <c r="L255" i="12" s="1"/>
  <c r="J256" i="12"/>
  <c r="O250" i="1"/>
  <c r="G256" i="12"/>
  <c r="L256" i="12" s="1"/>
  <c r="J257" i="12"/>
  <c r="O251" i="1"/>
  <c r="G257" i="12"/>
  <c r="L257" i="12" s="1"/>
  <c r="J258" i="12"/>
  <c r="O252" i="1"/>
  <c r="G258" i="12"/>
  <c r="L258" i="12" s="1"/>
  <c r="J259" i="12"/>
  <c r="O253" i="1"/>
  <c r="K258" i="12"/>
  <c r="G259" i="12"/>
  <c r="L259" i="12" s="1"/>
  <c r="J260" i="12"/>
  <c r="O254" i="1"/>
  <c r="J261" i="12"/>
  <c r="K261" i="12" s="1"/>
  <c r="O255" i="1"/>
  <c r="G261" i="12"/>
  <c r="L261" i="12" s="1"/>
  <c r="J262" i="12"/>
  <c r="K262" i="12" s="1"/>
  <c r="O256" i="1"/>
  <c r="G262" i="12"/>
  <c r="L262" i="12" s="1"/>
  <c r="J263" i="12"/>
  <c r="K263" i="12" s="1"/>
  <c r="O257" i="1"/>
  <c r="G263" i="12"/>
  <c r="L263" i="12" s="1"/>
  <c r="J264" i="12"/>
  <c r="K264" i="12" s="1"/>
  <c r="O258" i="1"/>
  <c r="G264" i="12"/>
  <c r="L264" i="12" s="1"/>
  <c r="J265" i="12"/>
  <c r="K265" i="12" s="1"/>
  <c r="O259" i="1"/>
  <c r="G265" i="12"/>
  <c r="L265" i="12" s="1"/>
  <c r="J266" i="12"/>
  <c r="K266" i="12" s="1"/>
  <c r="O260" i="1"/>
  <c r="G266" i="12"/>
  <c r="L266" i="12" s="1"/>
  <c r="J267" i="12"/>
  <c r="O261" i="1"/>
  <c r="G267" i="12"/>
  <c r="L267" i="12" s="1"/>
  <c r="J268" i="12"/>
  <c r="O262" i="1"/>
  <c r="G268" i="12"/>
  <c r="L268" i="12" s="1"/>
  <c r="J269" i="12"/>
  <c r="O263" i="1"/>
  <c r="G269" i="12"/>
  <c r="L269" i="12" s="1"/>
  <c r="J270" i="12"/>
  <c r="O264" i="1"/>
  <c r="G270" i="12"/>
  <c r="L270" i="12" s="1"/>
  <c r="J271" i="12"/>
  <c r="O265" i="1"/>
  <c r="G271" i="12"/>
  <c r="L271" i="12" s="1"/>
  <c r="J272" i="12"/>
  <c r="K272" i="12" s="1"/>
  <c r="O266" i="1"/>
  <c r="J273" i="12"/>
  <c r="K273" i="12" s="1"/>
  <c r="O267" i="1"/>
  <c r="G273" i="12"/>
  <c r="L273" i="12" s="1"/>
  <c r="J274" i="12"/>
  <c r="K274" i="12" s="1"/>
  <c r="O268" i="1"/>
  <c r="G274" i="12"/>
  <c r="L274" i="12" s="1"/>
  <c r="J275" i="12"/>
  <c r="K275" i="12" s="1"/>
  <c r="O269" i="1"/>
  <c r="G275" i="12"/>
  <c r="L275" i="12" s="1"/>
  <c r="J276" i="12"/>
  <c r="K276" i="12" s="1"/>
  <c r="O270" i="1"/>
  <c r="G276" i="12"/>
  <c r="L276" i="12" s="1"/>
  <c r="J277" i="12"/>
  <c r="K277" i="12" s="1"/>
  <c r="O271" i="1"/>
  <c r="G277" i="12"/>
  <c r="L277" i="12" s="1"/>
  <c r="J278" i="12"/>
  <c r="K278" i="12" s="1"/>
  <c r="O272" i="1"/>
  <c r="G278" i="12"/>
  <c r="L278" i="12" s="1"/>
  <c r="J279" i="12"/>
  <c r="K279" i="12" s="1"/>
  <c r="O273" i="1"/>
  <c r="G279" i="12"/>
  <c r="L279" i="12" s="1"/>
  <c r="J280" i="12"/>
  <c r="K280" i="12" s="1"/>
  <c r="O274" i="1"/>
  <c r="G280" i="12"/>
  <c r="L280" i="12" s="1"/>
  <c r="J281" i="12"/>
  <c r="K281" i="12" s="1"/>
  <c r="O275" i="1"/>
  <c r="G281" i="12"/>
  <c r="L281" i="12" s="1"/>
  <c r="J282" i="12"/>
  <c r="K282" i="12" s="1"/>
  <c r="O276" i="1"/>
  <c r="G282" i="12"/>
  <c r="L282" i="12" s="1"/>
  <c r="J283" i="12"/>
  <c r="K283" i="12" s="1"/>
  <c r="O277" i="1"/>
  <c r="G283" i="12"/>
  <c r="L283" i="12" s="1"/>
  <c r="J284" i="12"/>
  <c r="O278" i="1"/>
  <c r="J285" i="12"/>
  <c r="O279" i="1"/>
  <c r="G285" i="12"/>
  <c r="L285" i="12" s="1"/>
  <c r="J286" i="12"/>
  <c r="K286" i="12" s="1"/>
  <c r="O280" i="1"/>
  <c r="G286" i="12"/>
  <c r="L286" i="12" s="1"/>
  <c r="J287" i="12"/>
  <c r="O281" i="1"/>
  <c r="G287" i="12"/>
  <c r="L287" i="12" s="1"/>
  <c r="J288" i="12"/>
  <c r="O282" i="1"/>
  <c r="G288" i="12"/>
  <c r="L288" i="12" s="1"/>
  <c r="J289" i="12"/>
  <c r="O283" i="1"/>
  <c r="G289" i="12"/>
  <c r="L289" i="12" s="1"/>
  <c r="J290" i="12"/>
  <c r="O284" i="1"/>
  <c r="G290" i="12"/>
  <c r="L290" i="12" s="1"/>
  <c r="J291" i="12"/>
  <c r="O285" i="1"/>
  <c r="G291" i="12"/>
  <c r="L291" i="12" s="1"/>
  <c r="J292" i="12"/>
  <c r="O286" i="1"/>
  <c r="G292" i="12"/>
  <c r="L292" i="12" s="1"/>
  <c r="J293" i="12"/>
  <c r="O287" i="1"/>
  <c r="G293" i="12"/>
  <c r="L293" i="12" s="1"/>
  <c r="J294" i="12"/>
  <c r="O288" i="1"/>
  <c r="G294" i="12"/>
  <c r="L294" i="12" s="1"/>
  <c r="J295" i="12"/>
  <c r="O289" i="1"/>
  <c r="K294" i="12"/>
  <c r="G295" i="12"/>
  <c r="L295" i="12" s="1"/>
  <c r="J296" i="12"/>
  <c r="O290" i="1"/>
  <c r="K295" i="12"/>
  <c r="J297" i="12"/>
  <c r="O291" i="1"/>
  <c r="G297" i="12"/>
  <c r="L297" i="12" s="1"/>
  <c r="J298" i="12"/>
  <c r="O292" i="1"/>
  <c r="G298" i="12"/>
  <c r="L298" i="12" s="1"/>
  <c r="J299" i="12"/>
  <c r="O293" i="1"/>
  <c r="G299" i="12"/>
  <c r="L299" i="12" s="1"/>
  <c r="J300" i="12"/>
  <c r="O294" i="1"/>
  <c r="G300" i="12"/>
  <c r="L300" i="12" s="1"/>
  <c r="J301" i="12"/>
  <c r="O295" i="1"/>
  <c r="G301" i="12"/>
  <c r="L301" i="12" s="1"/>
  <c r="J302" i="12"/>
  <c r="O296" i="1"/>
  <c r="G302" i="12"/>
  <c r="L302" i="12" s="1"/>
  <c r="J303" i="12"/>
  <c r="O297" i="1"/>
  <c r="G303" i="12"/>
  <c r="L303" i="12" s="1"/>
  <c r="J304" i="12"/>
  <c r="O298" i="1"/>
  <c r="G304" i="12"/>
  <c r="L304" i="12" s="1"/>
  <c r="J305" i="12"/>
  <c r="O299" i="1"/>
  <c r="G305" i="12"/>
  <c r="L305" i="12" s="1"/>
  <c r="J306" i="12"/>
  <c r="O300" i="1"/>
  <c r="G306" i="12"/>
  <c r="L306" i="12" s="1"/>
  <c r="J307" i="12"/>
  <c r="O301" i="1"/>
  <c r="G307" i="12"/>
  <c r="L307" i="12" s="1"/>
  <c r="J308" i="12"/>
  <c r="O302" i="1"/>
  <c r="J309" i="12"/>
  <c r="O303" i="1"/>
  <c r="G309" i="12"/>
  <c r="L309" i="12" s="1"/>
  <c r="J310" i="12"/>
  <c r="O304" i="1"/>
  <c r="G310" i="12"/>
  <c r="L310" i="12" s="1"/>
  <c r="J311" i="12"/>
  <c r="O305" i="1"/>
  <c r="G311" i="12"/>
  <c r="L311" i="12" s="1"/>
  <c r="J312" i="12"/>
  <c r="O306" i="1"/>
  <c r="G312" i="12"/>
  <c r="L312" i="12" s="1"/>
  <c r="J313" i="12"/>
  <c r="O307" i="1"/>
  <c r="G313" i="12"/>
  <c r="L313" i="12" s="1"/>
  <c r="J314" i="12"/>
  <c r="O308" i="1"/>
  <c r="G314" i="12"/>
  <c r="L314" i="12" s="1"/>
  <c r="J315" i="12"/>
  <c r="O309" i="1"/>
  <c r="G315" i="12"/>
  <c r="L315" i="12" s="1"/>
  <c r="J316" i="12"/>
  <c r="K316" i="12" s="1"/>
  <c r="O310" i="1"/>
  <c r="G316" i="12"/>
  <c r="L316" i="12" s="1"/>
  <c r="J317" i="12"/>
  <c r="O311" i="1"/>
  <c r="G317" i="12"/>
  <c r="L317" i="12" s="1"/>
  <c r="J318" i="12"/>
  <c r="O312" i="1"/>
  <c r="G318" i="12"/>
  <c r="L318" i="12" s="1"/>
  <c r="J319" i="12"/>
  <c r="O313" i="1"/>
  <c r="G319" i="12"/>
  <c r="L319" i="12" s="1"/>
  <c r="J320" i="12"/>
  <c r="O314" i="1"/>
  <c r="J321" i="12"/>
  <c r="K321" i="12" s="1"/>
  <c r="O315" i="1"/>
  <c r="G321" i="12"/>
  <c r="L321" i="12" s="1"/>
  <c r="J322" i="12"/>
  <c r="O316" i="1"/>
  <c r="G322" i="12"/>
  <c r="L322" i="12" s="1"/>
  <c r="J323" i="12"/>
  <c r="O317" i="1"/>
  <c r="G323" i="12"/>
  <c r="L323" i="12" s="1"/>
  <c r="J324" i="12"/>
  <c r="O318" i="1"/>
  <c r="G324" i="12"/>
  <c r="L324" i="12" s="1"/>
  <c r="J325" i="12"/>
  <c r="K325" i="12" s="1"/>
  <c r="O319" i="1"/>
  <c r="G325" i="12"/>
  <c r="L325" i="12" s="1"/>
  <c r="J326" i="12"/>
  <c r="O320" i="1"/>
  <c r="G326" i="12"/>
  <c r="L326" i="12" s="1"/>
  <c r="J327" i="12"/>
  <c r="O321" i="1"/>
  <c r="G327" i="12"/>
  <c r="L327" i="12" s="1"/>
  <c r="J328" i="12"/>
  <c r="K328" i="12" s="1"/>
  <c r="O322" i="1"/>
  <c r="G328" i="12"/>
  <c r="L328" i="12" s="1"/>
  <c r="J329" i="12"/>
  <c r="K329" i="12" s="1"/>
  <c r="O323" i="1"/>
  <c r="G329" i="12"/>
  <c r="L329" i="12" s="1"/>
  <c r="J330" i="12"/>
  <c r="O324" i="1"/>
  <c r="G330" i="12"/>
  <c r="L330" i="12" s="1"/>
  <c r="J331" i="12"/>
  <c r="O325" i="1"/>
  <c r="G331" i="12"/>
  <c r="L331" i="12" s="1"/>
  <c r="J332" i="12"/>
  <c r="K332" i="12" s="1"/>
  <c r="O326" i="1"/>
  <c r="J333" i="12"/>
  <c r="K333" i="12" s="1"/>
  <c r="O327" i="1"/>
  <c r="G333" i="12"/>
  <c r="L333" i="12" s="1"/>
  <c r="J334" i="12"/>
  <c r="O328" i="1"/>
  <c r="G334" i="12"/>
  <c r="L334" i="12" s="1"/>
  <c r="J335" i="12"/>
  <c r="K335" i="12" s="1"/>
  <c r="O329" i="1"/>
  <c r="G335" i="12"/>
  <c r="L335" i="12" s="1"/>
  <c r="J336" i="12"/>
  <c r="O330" i="1"/>
  <c r="G336" i="12"/>
  <c r="L336" i="12" s="1"/>
  <c r="J337" i="12"/>
  <c r="O331" i="1"/>
  <c r="G337" i="12"/>
  <c r="L337" i="12" s="1"/>
  <c r="J338" i="12"/>
  <c r="O332" i="1"/>
  <c r="G338" i="12"/>
  <c r="L338" i="12" s="1"/>
  <c r="J339" i="12"/>
  <c r="O333" i="1"/>
  <c r="G339" i="12"/>
  <c r="L339" i="12" s="1"/>
  <c r="J340" i="12"/>
  <c r="O334" i="1"/>
  <c r="G340" i="12"/>
  <c r="L340" i="12" s="1"/>
  <c r="J341" i="12"/>
  <c r="K341" i="12" s="1"/>
  <c r="O335" i="1"/>
  <c r="G341" i="12"/>
  <c r="L341" i="12" s="1"/>
  <c r="J342" i="12"/>
  <c r="O336" i="1"/>
  <c r="G342" i="12"/>
  <c r="L342" i="12" s="1"/>
  <c r="J343" i="12"/>
  <c r="O337" i="1"/>
  <c r="G343" i="12"/>
  <c r="L343" i="12" s="1"/>
  <c r="J344" i="12"/>
  <c r="K344" i="12" s="1"/>
  <c r="O338" i="1"/>
  <c r="J345" i="12"/>
  <c r="O339" i="1"/>
  <c r="G345" i="12"/>
  <c r="L345" i="12" s="1"/>
  <c r="J346" i="12"/>
  <c r="O340" i="1"/>
  <c r="G346" i="12"/>
  <c r="L346" i="12" s="1"/>
  <c r="J347" i="12"/>
  <c r="O341" i="1"/>
  <c r="G347" i="12"/>
  <c r="L347" i="12" s="1"/>
  <c r="J348" i="12"/>
  <c r="O342" i="1"/>
  <c r="G348" i="12"/>
  <c r="L348" i="12" s="1"/>
  <c r="J349" i="12"/>
  <c r="O343" i="1"/>
  <c r="G349" i="12"/>
  <c r="L349" i="12" s="1"/>
  <c r="J350" i="12"/>
  <c r="O344" i="1"/>
  <c r="G350" i="12"/>
  <c r="L350" i="12" s="1"/>
  <c r="J351" i="12"/>
  <c r="O345" i="1"/>
  <c r="G351" i="12"/>
  <c r="L351" i="12" s="1"/>
  <c r="J352" i="12"/>
  <c r="K352" i="12" s="1"/>
  <c r="O346" i="1"/>
  <c r="G352" i="12"/>
  <c r="L352" i="12" s="1"/>
  <c r="J353" i="12"/>
  <c r="O347" i="1"/>
  <c r="G353" i="12"/>
  <c r="L353" i="12" s="1"/>
  <c r="J354" i="12"/>
  <c r="O348" i="1"/>
  <c r="G354" i="12"/>
  <c r="L354" i="12" s="1"/>
  <c r="J355" i="12"/>
  <c r="O349" i="1"/>
  <c r="G355" i="12"/>
  <c r="L355" i="12" s="1"/>
  <c r="J356" i="12"/>
  <c r="O350" i="1"/>
  <c r="J357" i="12"/>
  <c r="O351" i="1"/>
  <c r="G357" i="12"/>
  <c r="L357" i="12" s="1"/>
  <c r="J358" i="12"/>
  <c r="O352" i="1"/>
  <c r="G358" i="12"/>
  <c r="L358" i="12" s="1"/>
  <c r="J359" i="12"/>
  <c r="O353" i="1"/>
  <c r="G359" i="12"/>
  <c r="L359" i="12" s="1"/>
  <c r="J360" i="12"/>
  <c r="O354" i="1"/>
  <c r="G360" i="12"/>
  <c r="L360" i="12" s="1"/>
  <c r="J361" i="12"/>
  <c r="O355" i="1"/>
  <c r="G361" i="12"/>
  <c r="L361" i="12" s="1"/>
  <c r="J362" i="12"/>
  <c r="O356" i="1"/>
  <c r="G362" i="12"/>
  <c r="L362" i="12" s="1"/>
  <c r="J363" i="12"/>
  <c r="O357" i="1"/>
  <c r="G363" i="12"/>
  <c r="L363" i="12" s="1"/>
  <c r="J364" i="12"/>
  <c r="O358" i="1"/>
  <c r="G364" i="12"/>
  <c r="L364" i="12" s="1"/>
  <c r="J365" i="12"/>
  <c r="O359" i="1"/>
  <c r="G365" i="12"/>
  <c r="L365" i="12" s="1"/>
  <c r="J366" i="12"/>
  <c r="O360" i="1"/>
  <c r="G366" i="12"/>
  <c r="L366" i="12" s="1"/>
  <c r="J367" i="12"/>
  <c r="O361" i="1"/>
  <c r="G367" i="12"/>
  <c r="L367" i="12" s="1"/>
  <c r="J368" i="12"/>
  <c r="O362" i="1"/>
  <c r="J369" i="12"/>
  <c r="K369" i="12" s="1"/>
  <c r="O363" i="1"/>
  <c r="G369" i="12"/>
  <c r="L369" i="12" s="1"/>
  <c r="J370" i="12"/>
  <c r="O364" i="1"/>
  <c r="G370" i="12"/>
  <c r="L370" i="12" s="1"/>
  <c r="J371" i="12"/>
  <c r="O365" i="1"/>
  <c r="G371" i="12"/>
  <c r="L371" i="12" s="1"/>
  <c r="J372" i="12"/>
  <c r="K372" i="12" s="1"/>
  <c r="O366" i="1"/>
  <c r="G372" i="12"/>
  <c r="L372" i="12" s="1"/>
  <c r="J373" i="12"/>
  <c r="O367" i="1"/>
  <c r="G373" i="12"/>
  <c r="L373" i="12" s="1"/>
  <c r="J374" i="12"/>
  <c r="O368" i="1"/>
  <c r="G374" i="12"/>
  <c r="L374" i="12" s="1"/>
  <c r="J375" i="12"/>
  <c r="O369" i="1"/>
  <c r="G375" i="12"/>
  <c r="L375" i="12" s="1"/>
  <c r="J376" i="12"/>
  <c r="O370" i="1"/>
  <c r="G376" i="12"/>
  <c r="L376" i="12" s="1"/>
  <c r="J377" i="12"/>
  <c r="O371" i="1"/>
  <c r="G377" i="12"/>
  <c r="L377" i="12" s="1"/>
  <c r="J378" i="12"/>
  <c r="O372" i="1"/>
  <c r="G378" i="12"/>
  <c r="L378" i="12" s="1"/>
  <c r="J379" i="12"/>
  <c r="O373" i="1"/>
  <c r="G379" i="12"/>
  <c r="L379" i="12" s="1"/>
  <c r="J380" i="12"/>
  <c r="K380" i="12" s="1"/>
  <c r="O374" i="1"/>
  <c r="J381" i="12"/>
  <c r="K381" i="12" s="1"/>
  <c r="O375" i="1"/>
  <c r="G381" i="12"/>
  <c r="L381" i="12" s="1"/>
  <c r="J382" i="12"/>
  <c r="K382" i="12" s="1"/>
  <c r="O376" i="1"/>
  <c r="G382" i="12"/>
  <c r="L382" i="12" s="1"/>
  <c r="J383" i="12"/>
  <c r="K383" i="12" s="1"/>
  <c r="O377" i="1"/>
  <c r="G383" i="12"/>
  <c r="L383" i="12" s="1"/>
  <c r="J384" i="12"/>
  <c r="K384" i="12" s="1"/>
  <c r="O378" i="1"/>
  <c r="G384" i="12"/>
  <c r="L384" i="12" s="1"/>
  <c r="J385" i="12"/>
  <c r="K385" i="12" s="1"/>
  <c r="O379" i="1"/>
  <c r="G385" i="12"/>
  <c r="L385" i="12" s="1"/>
  <c r="J386" i="12"/>
  <c r="K386" i="12" s="1"/>
  <c r="O380" i="1"/>
  <c r="G386" i="12"/>
  <c r="L386" i="12" s="1"/>
  <c r="J387" i="12"/>
  <c r="K387" i="12" s="1"/>
  <c r="O381" i="1"/>
  <c r="G387" i="12"/>
  <c r="L387" i="12" s="1"/>
  <c r="J388" i="12"/>
  <c r="K388" i="12" s="1"/>
  <c r="O382" i="1"/>
  <c r="G388" i="12"/>
  <c r="L388" i="12" s="1"/>
  <c r="J389" i="12"/>
  <c r="K389" i="12" s="1"/>
  <c r="O383" i="1"/>
  <c r="G389" i="12"/>
  <c r="L389" i="12" s="1"/>
  <c r="J390" i="12"/>
  <c r="K390" i="12" s="1"/>
  <c r="O384" i="1"/>
  <c r="G390" i="12"/>
  <c r="L390" i="12" s="1"/>
  <c r="J391" i="12"/>
  <c r="K391" i="12" s="1"/>
  <c r="O385" i="1"/>
  <c r="G391" i="12"/>
  <c r="L391" i="12" s="1"/>
  <c r="J392" i="12"/>
  <c r="O386" i="1"/>
  <c r="J393" i="12"/>
  <c r="O387" i="1"/>
  <c r="G393" i="12"/>
  <c r="L393" i="12" s="1"/>
  <c r="J394" i="12"/>
  <c r="O388" i="1"/>
  <c r="G394" i="12"/>
  <c r="L394" i="12" s="1"/>
  <c r="J395" i="12"/>
  <c r="K395" i="12" s="1"/>
  <c r="O389" i="1"/>
  <c r="G395" i="12"/>
  <c r="L395" i="12" s="1"/>
  <c r="J396" i="12"/>
  <c r="O390" i="1"/>
  <c r="G396" i="12"/>
  <c r="L396" i="12" s="1"/>
  <c r="J397" i="12"/>
  <c r="O391" i="1"/>
  <c r="G397" i="12"/>
  <c r="L397" i="12" s="1"/>
  <c r="J398" i="12"/>
  <c r="K398" i="12" s="1"/>
  <c r="O392" i="1"/>
  <c r="G398" i="12"/>
  <c r="L398" i="12" s="1"/>
  <c r="J399" i="12"/>
  <c r="O393" i="1"/>
  <c r="G399" i="12"/>
  <c r="L399" i="12" s="1"/>
  <c r="J400" i="12"/>
  <c r="K400" i="12" s="1"/>
  <c r="O394" i="1"/>
  <c r="G400" i="12"/>
  <c r="L400" i="12" s="1"/>
  <c r="J401" i="12"/>
  <c r="O395" i="1"/>
  <c r="G401" i="12"/>
  <c r="L401" i="12" s="1"/>
  <c r="J402" i="12"/>
  <c r="O396" i="1"/>
  <c r="G402" i="12"/>
  <c r="L402" i="12" s="1"/>
  <c r="J403" i="12"/>
  <c r="O397" i="1"/>
  <c r="G403" i="12"/>
  <c r="L403" i="12" s="1"/>
  <c r="J404" i="12"/>
  <c r="O398" i="1"/>
  <c r="J405" i="12"/>
  <c r="O399" i="1"/>
  <c r="G405" i="12"/>
  <c r="L405" i="12" s="1"/>
  <c r="J406" i="12"/>
  <c r="O400" i="1"/>
  <c r="G406" i="12"/>
  <c r="L406" i="12" s="1"/>
  <c r="J407" i="12"/>
  <c r="O401" i="1"/>
  <c r="G407" i="12"/>
  <c r="L407" i="12" s="1"/>
  <c r="J408" i="12"/>
  <c r="O402" i="1"/>
  <c r="G408" i="12"/>
  <c r="L408" i="12" s="1"/>
  <c r="J409" i="12"/>
  <c r="O403" i="1"/>
  <c r="G409" i="12"/>
  <c r="L409" i="12" s="1"/>
  <c r="J410" i="12"/>
  <c r="O404" i="1"/>
  <c r="G410" i="12"/>
  <c r="L410" i="12" s="1"/>
  <c r="J411" i="12"/>
  <c r="O405" i="1"/>
  <c r="G411" i="12"/>
  <c r="L411" i="12" s="1"/>
  <c r="J412" i="12"/>
  <c r="O406" i="1"/>
  <c r="G412" i="12"/>
  <c r="L412" i="12" s="1"/>
  <c r="J413" i="12"/>
  <c r="O407" i="1"/>
  <c r="G413" i="12"/>
  <c r="L413" i="12" s="1"/>
  <c r="J414" i="12"/>
  <c r="O408" i="1"/>
  <c r="G414" i="12"/>
  <c r="L414" i="12" s="1"/>
  <c r="J415" i="12"/>
  <c r="O409" i="1"/>
  <c r="G415" i="12"/>
  <c r="L415" i="12" s="1"/>
  <c r="J416" i="12"/>
  <c r="O410" i="1"/>
  <c r="J417" i="12"/>
  <c r="O411" i="1"/>
  <c r="G417" i="12"/>
  <c r="L417" i="12" s="1"/>
  <c r="J418" i="12"/>
  <c r="O412" i="1"/>
  <c r="G418" i="12"/>
  <c r="L418" i="12" s="1"/>
  <c r="J419" i="12"/>
  <c r="O413" i="1"/>
  <c r="G419" i="12"/>
  <c r="L419" i="12" s="1"/>
  <c r="J420" i="12"/>
  <c r="O414" i="1"/>
  <c r="G420" i="12"/>
  <c r="L420" i="12" s="1"/>
  <c r="J421" i="12"/>
  <c r="O415" i="1"/>
  <c r="G421" i="12"/>
  <c r="L421" i="12" s="1"/>
  <c r="J422" i="12"/>
  <c r="K422" i="12" s="1"/>
  <c r="O416" i="1"/>
  <c r="G422" i="12"/>
  <c r="L422" i="12" s="1"/>
  <c r="J423" i="12"/>
  <c r="K423" i="12" s="1"/>
  <c r="O417" i="1"/>
  <c r="G423" i="12"/>
  <c r="L423" i="12" s="1"/>
  <c r="J424" i="12"/>
  <c r="K424" i="12" s="1"/>
  <c r="O418" i="1"/>
  <c r="G424" i="12"/>
  <c r="L424" i="12" s="1"/>
  <c r="J425" i="12"/>
  <c r="K425" i="12" s="1"/>
  <c r="O419" i="1"/>
  <c r="G425" i="12"/>
  <c r="L425" i="12" s="1"/>
  <c r="J426" i="12"/>
  <c r="K426" i="12" s="1"/>
  <c r="O420" i="1"/>
  <c r="G426" i="12"/>
  <c r="L426" i="12" s="1"/>
  <c r="J427" i="12"/>
  <c r="K427" i="12" s="1"/>
  <c r="O421" i="1"/>
  <c r="G427" i="12"/>
  <c r="L427" i="12" s="1"/>
  <c r="J428" i="12"/>
  <c r="O422" i="1"/>
  <c r="J429" i="12"/>
  <c r="O423" i="1"/>
  <c r="G429" i="12"/>
  <c r="L429" i="12" s="1"/>
  <c r="J430" i="12"/>
  <c r="O424" i="1"/>
  <c r="G430" i="12"/>
  <c r="L430" i="12" s="1"/>
  <c r="J431" i="12"/>
  <c r="O425" i="1"/>
  <c r="G431" i="12"/>
  <c r="L431" i="12" s="1"/>
  <c r="J432" i="12"/>
  <c r="O426" i="1"/>
  <c r="G432" i="12"/>
  <c r="L432" i="12" s="1"/>
  <c r="J433" i="12"/>
  <c r="O427" i="1"/>
  <c r="G433" i="12"/>
  <c r="L433" i="12" s="1"/>
  <c r="J434" i="12"/>
  <c r="K434" i="12" s="1"/>
  <c r="O428" i="1"/>
  <c r="G434" i="12"/>
  <c r="L434" i="12" s="1"/>
  <c r="J435" i="12"/>
  <c r="K435" i="12" s="1"/>
  <c r="O429" i="1"/>
  <c r="G435" i="12"/>
  <c r="L435" i="12" s="1"/>
  <c r="J436" i="12"/>
  <c r="K436" i="12" s="1"/>
  <c r="O430" i="1"/>
  <c r="G436" i="12"/>
  <c r="L436" i="12" s="1"/>
  <c r="J437" i="12"/>
  <c r="K437" i="12" s="1"/>
  <c r="O431" i="1"/>
  <c r="G437" i="12"/>
  <c r="L437" i="12" s="1"/>
  <c r="J438" i="12"/>
  <c r="K438" i="12" s="1"/>
  <c r="O432" i="1"/>
  <c r="G438" i="12"/>
  <c r="L438" i="12" s="1"/>
  <c r="J439" i="12"/>
  <c r="K439" i="12" s="1"/>
  <c r="O433" i="1"/>
  <c r="G439" i="12"/>
  <c r="L439" i="12" s="1"/>
  <c r="J440" i="12"/>
  <c r="O434" i="1"/>
  <c r="J441" i="12"/>
  <c r="O435" i="1"/>
  <c r="G441" i="12"/>
  <c r="L441" i="12" s="1"/>
  <c r="J442" i="12"/>
  <c r="K442" i="12" s="1"/>
  <c r="O436" i="1"/>
  <c r="G442" i="12"/>
  <c r="L442" i="12" s="1"/>
  <c r="J443" i="12"/>
  <c r="O437" i="1"/>
  <c r="G443" i="12"/>
  <c r="L443" i="12" s="1"/>
  <c r="J444" i="12"/>
  <c r="O438" i="1"/>
  <c r="G444" i="12"/>
  <c r="L444" i="12" s="1"/>
  <c r="J445" i="12"/>
  <c r="O439" i="1"/>
  <c r="G445" i="12"/>
  <c r="L445" i="12" s="1"/>
  <c r="J446" i="12"/>
  <c r="O440" i="1"/>
  <c r="K445" i="12"/>
  <c r="G446" i="12"/>
  <c r="L446" i="12" s="1"/>
  <c r="J447" i="12"/>
  <c r="O441" i="1"/>
  <c r="G447" i="12"/>
  <c r="L447" i="12" s="1"/>
  <c r="J448" i="12"/>
  <c r="O442" i="1"/>
  <c r="G448" i="12"/>
  <c r="L448" i="12" s="1"/>
  <c r="J449" i="12"/>
  <c r="O443" i="1"/>
  <c r="G449" i="12"/>
  <c r="L449" i="12" s="1"/>
  <c r="J450" i="12"/>
  <c r="O444" i="1"/>
  <c r="G450" i="12"/>
  <c r="L450" i="12" s="1"/>
  <c r="J451" i="12"/>
  <c r="K451" i="12" s="1"/>
  <c r="O445" i="1"/>
  <c r="G451" i="12"/>
  <c r="L451" i="12" s="1"/>
  <c r="J452" i="12"/>
  <c r="O446" i="1"/>
  <c r="J453" i="12"/>
  <c r="O447" i="1"/>
  <c r="G453" i="12"/>
  <c r="L453" i="12" s="1"/>
  <c r="J454" i="12"/>
  <c r="O448" i="1"/>
  <c r="G454" i="12"/>
  <c r="L454" i="12" s="1"/>
  <c r="J455" i="12"/>
  <c r="O449" i="1"/>
  <c r="G455" i="12"/>
  <c r="L455" i="12" s="1"/>
  <c r="J456" i="12"/>
  <c r="O450" i="1"/>
  <c r="G456" i="12"/>
  <c r="L456" i="12" s="1"/>
  <c r="J457" i="12"/>
  <c r="O451" i="1"/>
  <c r="G457" i="12"/>
  <c r="L457" i="12" s="1"/>
  <c r="J458" i="12"/>
  <c r="O452" i="1"/>
  <c r="G458" i="12"/>
  <c r="L458" i="12" s="1"/>
  <c r="J459" i="12"/>
  <c r="O453" i="1"/>
  <c r="G459" i="12"/>
  <c r="L459" i="12" s="1"/>
  <c r="J460" i="12"/>
  <c r="O454" i="1"/>
  <c r="G460" i="12"/>
  <c r="L460" i="12" s="1"/>
  <c r="J461" i="12"/>
  <c r="O455" i="1"/>
  <c r="G461" i="12"/>
  <c r="L461" i="12" s="1"/>
  <c r="J462" i="12"/>
  <c r="O456" i="1"/>
  <c r="G462" i="12"/>
  <c r="L462" i="12" s="1"/>
  <c r="J463" i="12"/>
  <c r="O457" i="1"/>
  <c r="G463" i="12"/>
  <c r="L463" i="12" s="1"/>
  <c r="J464" i="12"/>
  <c r="O458" i="1"/>
  <c r="J465" i="12"/>
  <c r="O459" i="1"/>
  <c r="G465" i="12"/>
  <c r="L465" i="12" s="1"/>
  <c r="J466" i="12"/>
  <c r="O460" i="1"/>
  <c r="G466" i="12"/>
  <c r="L466" i="12" s="1"/>
  <c r="J467" i="12"/>
  <c r="O461" i="1"/>
  <c r="G467" i="12"/>
  <c r="L467" i="12" s="1"/>
  <c r="J468" i="12"/>
  <c r="O462" i="1"/>
  <c r="G468" i="12"/>
  <c r="L468" i="12" s="1"/>
  <c r="J469" i="12"/>
  <c r="O463" i="1"/>
  <c r="G469" i="12"/>
  <c r="L469" i="12" s="1"/>
  <c r="J470" i="12"/>
  <c r="O464" i="1"/>
  <c r="G470" i="12"/>
  <c r="L470" i="12" s="1"/>
  <c r="J471" i="12"/>
  <c r="O465" i="1"/>
  <c r="G471" i="12"/>
  <c r="L471" i="12" s="1"/>
  <c r="J472" i="12"/>
  <c r="O466" i="1"/>
  <c r="G472" i="12"/>
  <c r="L472" i="12" s="1"/>
  <c r="J473" i="12"/>
  <c r="O467" i="1"/>
  <c r="G473" i="12"/>
  <c r="L473" i="12" s="1"/>
  <c r="J474" i="12"/>
  <c r="O468" i="1"/>
  <c r="G474" i="12"/>
  <c r="L474" i="12" s="1"/>
  <c r="J475" i="12"/>
  <c r="K475" i="12" s="1"/>
  <c r="O469" i="1"/>
  <c r="G475" i="12"/>
  <c r="L475" i="12" s="1"/>
  <c r="J476" i="12"/>
  <c r="O470" i="1"/>
  <c r="J477" i="12"/>
  <c r="O471" i="1"/>
  <c r="G477" i="12"/>
  <c r="L477" i="12" s="1"/>
  <c r="J478" i="12"/>
  <c r="O472" i="1"/>
  <c r="G478" i="12"/>
  <c r="L478" i="12" s="1"/>
  <c r="J479" i="12"/>
  <c r="O473" i="1"/>
  <c r="G479" i="12"/>
  <c r="L479" i="12" s="1"/>
  <c r="J480" i="12"/>
  <c r="O474" i="1"/>
  <c r="G480" i="12"/>
  <c r="L480" i="12" s="1"/>
  <c r="J481" i="12"/>
  <c r="O475" i="1"/>
  <c r="G481" i="12"/>
  <c r="L481" i="12" s="1"/>
  <c r="J482" i="12"/>
  <c r="O476" i="1"/>
  <c r="G482" i="12"/>
  <c r="L482" i="12" s="1"/>
  <c r="J483" i="12"/>
  <c r="O477" i="1"/>
  <c r="G483" i="12"/>
  <c r="L483" i="12" s="1"/>
  <c r="J484" i="12"/>
  <c r="O478" i="1"/>
  <c r="G484" i="12"/>
  <c r="L484" i="12" s="1"/>
  <c r="J485" i="12"/>
  <c r="K485" i="12" s="1"/>
  <c r="O479" i="1"/>
  <c r="G485" i="12"/>
  <c r="L485" i="12" s="1"/>
  <c r="J486" i="12"/>
  <c r="O480" i="1"/>
  <c r="G486" i="12"/>
  <c r="L486" i="12" s="1"/>
  <c r="J487" i="12"/>
  <c r="O481" i="1"/>
  <c r="G487" i="12"/>
  <c r="L487" i="12" s="1"/>
  <c r="J488" i="12"/>
  <c r="O482" i="1"/>
  <c r="J489" i="12"/>
  <c r="O483" i="1"/>
  <c r="G489" i="12"/>
  <c r="L489" i="12" s="1"/>
  <c r="J490" i="12"/>
  <c r="O484" i="1"/>
  <c r="G490" i="12"/>
  <c r="L490" i="12" s="1"/>
  <c r="J491" i="12"/>
  <c r="O485" i="1"/>
  <c r="G491" i="12"/>
  <c r="L491" i="12" s="1"/>
  <c r="J492" i="12"/>
  <c r="O486" i="1"/>
  <c r="G492" i="12"/>
  <c r="L492" i="12" s="1"/>
  <c r="J493" i="12"/>
  <c r="O487" i="1"/>
  <c r="G493" i="12"/>
  <c r="L493" i="12" s="1"/>
  <c r="J494" i="12"/>
  <c r="O488" i="1"/>
  <c r="G494" i="12"/>
  <c r="L494" i="12" s="1"/>
  <c r="J495" i="12"/>
  <c r="O489" i="1"/>
  <c r="G495" i="12"/>
  <c r="L495" i="12" s="1"/>
  <c r="J496" i="12"/>
  <c r="K496" i="12" s="1"/>
  <c r="O490" i="1"/>
  <c r="G496" i="12"/>
  <c r="L496" i="12" s="1"/>
  <c r="J497" i="12"/>
  <c r="O491" i="1"/>
  <c r="G497" i="12"/>
  <c r="L497" i="12" s="1"/>
  <c r="J498" i="12"/>
  <c r="O492" i="1"/>
  <c r="G498" i="12"/>
  <c r="L498" i="12" s="1"/>
  <c r="J499" i="12"/>
  <c r="O493" i="1"/>
  <c r="G499" i="12"/>
  <c r="L499" i="12" s="1"/>
  <c r="J500" i="12"/>
  <c r="O494" i="1"/>
  <c r="J501" i="12"/>
  <c r="O495" i="1"/>
  <c r="G501" i="12"/>
  <c r="L501" i="12" s="1"/>
  <c r="J502" i="12"/>
  <c r="O496" i="1"/>
  <c r="G502" i="12"/>
  <c r="L502" i="12" s="1"/>
  <c r="J503" i="12"/>
  <c r="K503" i="12" s="1"/>
  <c r="O497" i="1"/>
  <c r="G503" i="12"/>
  <c r="L503" i="12" s="1"/>
  <c r="J504" i="12"/>
  <c r="O498" i="1"/>
  <c r="G504" i="12"/>
  <c r="L504" i="12" s="1"/>
  <c r="J505" i="12"/>
  <c r="O499" i="1"/>
  <c r="G505" i="12"/>
  <c r="L505" i="12" s="1"/>
  <c r="J506" i="12"/>
  <c r="O500" i="1"/>
  <c r="K505" i="12"/>
  <c r="G506" i="12"/>
  <c r="L506" i="12" s="1"/>
  <c r="J507" i="12"/>
  <c r="O501" i="1"/>
  <c r="G507" i="12"/>
  <c r="L507" i="12" s="1"/>
  <c r="J508" i="12"/>
  <c r="K508" i="12" s="1"/>
  <c r="O502" i="1"/>
  <c r="G508" i="12"/>
  <c r="L508" i="12" s="1"/>
  <c r="J509" i="12"/>
  <c r="O503" i="1"/>
  <c r="G509" i="12"/>
  <c r="L509" i="12" s="1"/>
  <c r="J510" i="12"/>
  <c r="O504" i="1"/>
  <c r="G510" i="12"/>
  <c r="L510" i="12" s="1"/>
  <c r="J511" i="12"/>
  <c r="O505" i="1"/>
  <c r="G511" i="12"/>
  <c r="L511" i="12" s="1"/>
  <c r="J512" i="12"/>
  <c r="O506" i="1"/>
  <c r="J513" i="12"/>
  <c r="O507" i="1"/>
  <c r="G513" i="12"/>
  <c r="L513" i="12" s="1"/>
  <c r="J514" i="12"/>
  <c r="O508" i="1"/>
  <c r="G514" i="12"/>
  <c r="L514" i="12" s="1"/>
  <c r="J515" i="12"/>
  <c r="K515" i="12" s="1"/>
  <c r="O509" i="1"/>
  <c r="G515" i="12"/>
  <c r="L515" i="12" s="1"/>
  <c r="J516" i="12"/>
  <c r="O510" i="1"/>
  <c r="G516" i="12"/>
  <c r="L516" i="12" s="1"/>
  <c r="J517" i="12"/>
  <c r="O511" i="1"/>
  <c r="G517" i="12"/>
  <c r="L517" i="12" s="1"/>
  <c r="J518" i="12"/>
  <c r="O512" i="1"/>
  <c r="G518" i="12"/>
  <c r="L518" i="12" s="1"/>
  <c r="J519" i="12"/>
  <c r="K519" i="12" s="1"/>
  <c r="O513" i="1"/>
  <c r="G519" i="12"/>
  <c r="L519" i="12" s="1"/>
  <c r="J520" i="12"/>
  <c r="O514" i="1"/>
  <c r="G520" i="12"/>
  <c r="L520" i="12" s="1"/>
  <c r="J521" i="12"/>
  <c r="O515" i="1"/>
  <c r="G521" i="12"/>
  <c r="L521" i="12" s="1"/>
  <c r="J522" i="12"/>
  <c r="O516" i="1"/>
  <c r="G522" i="12"/>
  <c r="L522" i="12" s="1"/>
  <c r="J523" i="12"/>
  <c r="O517" i="1"/>
  <c r="G523" i="12"/>
  <c r="L523" i="12" s="1"/>
  <c r="J524" i="12"/>
  <c r="O518" i="1"/>
  <c r="J525" i="12"/>
  <c r="O519" i="1"/>
  <c r="G525" i="12"/>
  <c r="L525" i="12" s="1"/>
  <c r="J526" i="12"/>
  <c r="O520" i="1"/>
  <c r="G526" i="12"/>
  <c r="L526" i="12" s="1"/>
  <c r="J527" i="12"/>
  <c r="O521" i="1"/>
  <c r="G527" i="12"/>
  <c r="L527" i="12" s="1"/>
  <c r="J528" i="12"/>
  <c r="K528" i="12" s="1"/>
  <c r="O522" i="1"/>
  <c r="G528" i="12"/>
  <c r="L528" i="12" s="1"/>
  <c r="J529" i="12"/>
  <c r="O523" i="1"/>
  <c r="G529" i="12"/>
  <c r="L529" i="12" s="1"/>
  <c r="J530" i="12"/>
  <c r="K530" i="12" s="1"/>
  <c r="O524" i="1"/>
  <c r="G530" i="12"/>
  <c r="L530" i="12" s="1"/>
  <c r="J531" i="12"/>
  <c r="O525" i="1"/>
  <c r="G531" i="12"/>
  <c r="L531" i="12" s="1"/>
  <c r="J532" i="12"/>
  <c r="K532" i="12" s="1"/>
  <c r="O526" i="1"/>
  <c r="G532" i="12"/>
  <c r="L532" i="12" s="1"/>
  <c r="J533" i="12"/>
  <c r="K533" i="12" s="1"/>
  <c r="O527" i="1"/>
  <c r="G533" i="12"/>
  <c r="L533" i="12" s="1"/>
  <c r="J534" i="12"/>
  <c r="O528" i="1"/>
  <c r="G534" i="12"/>
  <c r="L534" i="12" s="1"/>
  <c r="J535" i="12"/>
  <c r="O529" i="1"/>
  <c r="G535" i="12"/>
  <c r="L535" i="12" s="1"/>
  <c r="J536" i="12"/>
  <c r="O530" i="1"/>
  <c r="J537" i="12"/>
  <c r="O531" i="1"/>
  <c r="G537" i="12"/>
  <c r="L537" i="12" s="1"/>
  <c r="J538" i="12"/>
  <c r="O532" i="1"/>
  <c r="G538" i="12"/>
  <c r="L538" i="12" s="1"/>
  <c r="J539" i="12"/>
  <c r="O533" i="1"/>
  <c r="G539" i="12"/>
  <c r="L539" i="12" s="1"/>
  <c r="J540" i="12"/>
  <c r="O534" i="1"/>
  <c r="G540" i="12"/>
  <c r="L540" i="12" s="1"/>
  <c r="J541" i="12"/>
  <c r="O535" i="1"/>
  <c r="G541" i="12"/>
  <c r="L541" i="12" s="1"/>
  <c r="J542" i="12"/>
  <c r="K542" i="12" s="1"/>
  <c r="O536" i="1"/>
  <c r="G542" i="12"/>
  <c r="L542" i="12" s="1"/>
  <c r="J543" i="12"/>
  <c r="K543" i="12" s="1"/>
  <c r="O537" i="1"/>
  <c r="G543" i="12"/>
  <c r="L543" i="12" s="1"/>
  <c r="J544" i="12"/>
  <c r="K544" i="12" s="1"/>
  <c r="O538" i="1"/>
  <c r="G544" i="12"/>
  <c r="L544" i="12" s="1"/>
  <c r="J545" i="12"/>
  <c r="O539" i="1"/>
  <c r="G545" i="12"/>
  <c r="L545" i="12" s="1"/>
  <c r="J546" i="12"/>
  <c r="K546" i="12" s="1"/>
  <c r="O540" i="1"/>
  <c r="G546" i="12"/>
  <c r="L546" i="12" s="1"/>
  <c r="J547" i="12"/>
  <c r="O541" i="1"/>
  <c r="G547" i="12"/>
  <c r="L547" i="12" s="1"/>
  <c r="J548" i="12"/>
  <c r="K548" i="12" s="1"/>
  <c r="O542" i="1"/>
  <c r="J549" i="12"/>
  <c r="O543" i="1"/>
  <c r="G549" i="12"/>
  <c r="L549" i="12" s="1"/>
  <c r="J550" i="12"/>
  <c r="O544" i="1"/>
  <c r="G550" i="12"/>
  <c r="L550" i="12" s="1"/>
  <c r="J551" i="12"/>
  <c r="O545" i="1"/>
  <c r="G551" i="12"/>
  <c r="L551" i="12" s="1"/>
  <c r="J552" i="12"/>
  <c r="O546" i="1"/>
  <c r="G552" i="12"/>
  <c r="L552" i="12" s="1"/>
  <c r="J553" i="12"/>
  <c r="K553" i="12" s="1"/>
  <c r="O547" i="1"/>
  <c r="G553" i="12"/>
  <c r="L553" i="12" s="1"/>
  <c r="J554" i="12"/>
  <c r="O548" i="1"/>
  <c r="G554" i="12"/>
  <c r="L554" i="12" s="1"/>
  <c r="J555" i="12"/>
  <c r="O549" i="1"/>
  <c r="G555" i="12"/>
  <c r="L555" i="12" s="1"/>
  <c r="J556" i="12"/>
  <c r="K556" i="12" s="1"/>
  <c r="O550" i="1"/>
  <c r="G556" i="12"/>
  <c r="L556" i="12" s="1"/>
  <c r="J557" i="12"/>
  <c r="O551" i="1"/>
  <c r="G557" i="12"/>
  <c r="L557" i="12" s="1"/>
  <c r="J558" i="12"/>
  <c r="O552" i="1"/>
  <c r="G558" i="12"/>
  <c r="L558" i="12" s="1"/>
  <c r="J559" i="12"/>
  <c r="O553" i="1"/>
  <c r="G559" i="12"/>
  <c r="L559" i="12" s="1"/>
  <c r="J560" i="12"/>
  <c r="O554" i="1"/>
  <c r="J561" i="12"/>
  <c r="O555" i="1"/>
  <c r="G561" i="12"/>
  <c r="L561" i="12" s="1"/>
  <c r="J562" i="12"/>
  <c r="O556" i="1"/>
  <c r="G562" i="12"/>
  <c r="L562" i="12" s="1"/>
  <c r="J563" i="12"/>
  <c r="O557" i="1"/>
  <c r="G563" i="12"/>
  <c r="L563" i="12" s="1"/>
  <c r="J564" i="12"/>
  <c r="O558" i="1"/>
  <c r="G564" i="12"/>
  <c r="L564" i="12" s="1"/>
  <c r="J565" i="12"/>
  <c r="O559" i="1"/>
  <c r="G565" i="12"/>
  <c r="L565" i="12" s="1"/>
  <c r="J566" i="12"/>
  <c r="O560" i="1"/>
  <c r="G566" i="12"/>
  <c r="L566" i="12" s="1"/>
  <c r="J567" i="12"/>
  <c r="O561" i="1"/>
  <c r="K566" i="12"/>
  <c r="G567" i="12"/>
  <c r="L567" i="12" s="1"/>
  <c r="J568" i="12"/>
  <c r="O562" i="1"/>
  <c r="G568" i="12"/>
  <c r="L568" i="12" s="1"/>
  <c r="J569" i="12"/>
  <c r="O563" i="1"/>
  <c r="G569" i="12"/>
  <c r="L569" i="12" s="1"/>
  <c r="J570" i="12"/>
  <c r="O564" i="1"/>
  <c r="G570" i="12"/>
  <c r="L570" i="12" s="1"/>
  <c r="J571" i="12"/>
  <c r="O565" i="1"/>
  <c r="G571" i="12"/>
  <c r="L571" i="12" s="1"/>
  <c r="J572" i="12"/>
  <c r="O566" i="1"/>
  <c r="J573" i="12"/>
  <c r="K573" i="12" s="1"/>
  <c r="O567" i="1"/>
  <c r="G573" i="12"/>
  <c r="L573" i="12" s="1"/>
  <c r="J574" i="12"/>
  <c r="K574" i="12" s="1"/>
  <c r="O568" i="1"/>
  <c r="G574" i="12"/>
  <c r="L574" i="12" s="1"/>
  <c r="J575" i="12"/>
  <c r="O569" i="1"/>
  <c r="G575" i="12"/>
  <c r="L575" i="12" s="1"/>
  <c r="J576" i="12"/>
  <c r="K576" i="12" s="1"/>
  <c r="O570" i="1"/>
  <c r="G576" i="12"/>
  <c r="L576" i="12" s="1"/>
  <c r="J577" i="12"/>
  <c r="O571" i="1"/>
  <c r="G577" i="12"/>
  <c r="L577" i="12" s="1"/>
  <c r="J578" i="12"/>
  <c r="O572" i="1"/>
  <c r="G578" i="12"/>
  <c r="L578" i="12" s="1"/>
  <c r="J579" i="12"/>
  <c r="K579" i="12" s="1"/>
  <c r="O573" i="1"/>
  <c r="G579" i="12"/>
  <c r="L579" i="12" s="1"/>
  <c r="J580" i="12"/>
  <c r="K580" i="12" s="1"/>
  <c r="O574" i="1"/>
  <c r="G580" i="12"/>
  <c r="L580" i="12" s="1"/>
  <c r="J581" i="12"/>
  <c r="O575" i="1"/>
  <c r="G581" i="12"/>
  <c r="L581" i="12" s="1"/>
  <c r="J582" i="12"/>
  <c r="O576" i="1"/>
  <c r="G582" i="12"/>
  <c r="L582" i="12" s="1"/>
  <c r="J583" i="12"/>
  <c r="O577" i="1"/>
  <c r="G583" i="12"/>
  <c r="L583" i="12" s="1"/>
  <c r="J584" i="12"/>
  <c r="O578" i="1"/>
  <c r="J585" i="12"/>
  <c r="O579" i="1"/>
  <c r="G585" i="12"/>
  <c r="L585" i="12" s="1"/>
  <c r="J586" i="12"/>
  <c r="O580" i="1"/>
  <c r="G586" i="12"/>
  <c r="L586" i="12" s="1"/>
  <c r="J587" i="12"/>
  <c r="O581" i="1"/>
  <c r="G587" i="12"/>
  <c r="L587" i="12" s="1"/>
  <c r="J588" i="12"/>
  <c r="O582" i="1"/>
  <c r="G588" i="12"/>
  <c r="L588" i="12" s="1"/>
  <c r="J589" i="12"/>
  <c r="K589" i="12" s="1"/>
  <c r="O583" i="1"/>
  <c r="G589" i="12"/>
  <c r="L589" i="12" s="1"/>
  <c r="J590" i="12"/>
  <c r="O584" i="1"/>
  <c r="G590" i="12"/>
  <c r="L590" i="12" s="1"/>
  <c r="J591" i="12"/>
  <c r="K591" i="12" s="1"/>
  <c r="O585" i="1"/>
  <c r="G591" i="12"/>
  <c r="L591" i="12" s="1"/>
  <c r="J592" i="12"/>
  <c r="K592" i="12" s="1"/>
  <c r="O586" i="1"/>
  <c r="G592" i="12"/>
  <c r="L592" i="12" s="1"/>
  <c r="J593" i="12"/>
  <c r="K593" i="12" s="1"/>
  <c r="O587" i="1"/>
  <c r="G593" i="12"/>
  <c r="L593" i="12" s="1"/>
  <c r="J594" i="12"/>
  <c r="K594" i="12" s="1"/>
  <c r="O588" i="1"/>
  <c r="G594" i="12"/>
  <c r="L594" i="12" s="1"/>
  <c r="J595" i="12"/>
  <c r="K595" i="12" s="1"/>
  <c r="O589" i="1"/>
  <c r="G595" i="12"/>
  <c r="L595" i="12" s="1"/>
  <c r="J596" i="12"/>
  <c r="K596" i="12" s="1"/>
  <c r="O590" i="1"/>
  <c r="J597" i="12"/>
  <c r="O591" i="1"/>
  <c r="G597" i="12"/>
  <c r="L597" i="12" s="1"/>
  <c r="J598" i="12"/>
  <c r="O592" i="1"/>
  <c r="G598" i="12"/>
  <c r="L598" i="12" s="1"/>
  <c r="J599" i="12"/>
  <c r="K599" i="12" s="1"/>
  <c r="O593" i="1"/>
  <c r="G599" i="12"/>
  <c r="L599" i="12" s="1"/>
  <c r="J600" i="12"/>
  <c r="O594" i="1"/>
  <c r="G600" i="12"/>
  <c r="L600" i="12" s="1"/>
  <c r="J601" i="12"/>
  <c r="O595" i="1"/>
  <c r="G601" i="12"/>
  <c r="L601" i="12" s="1"/>
  <c r="J602" i="12"/>
  <c r="O596" i="1"/>
  <c r="G602" i="12"/>
  <c r="L602" i="12" s="1"/>
  <c r="J603" i="12"/>
  <c r="O597" i="1"/>
  <c r="G603" i="12"/>
  <c r="L603" i="12" s="1"/>
  <c r="J604" i="12"/>
  <c r="O598" i="1"/>
  <c r="G604" i="12"/>
  <c r="L604" i="12" s="1"/>
  <c r="J605" i="12"/>
  <c r="O599" i="1"/>
  <c r="G605" i="12"/>
  <c r="L605" i="12" s="1"/>
  <c r="J606" i="12"/>
  <c r="O600" i="1"/>
  <c r="G606" i="12"/>
  <c r="L606" i="12" s="1"/>
  <c r="J607" i="12"/>
  <c r="O601" i="1"/>
  <c r="G607" i="12"/>
  <c r="L607" i="12" s="1"/>
  <c r="J608" i="12"/>
  <c r="O602" i="1"/>
  <c r="J609" i="12"/>
  <c r="O603" i="1"/>
  <c r="G609" i="12"/>
  <c r="L609" i="12" s="1"/>
  <c r="J610" i="12"/>
  <c r="O604" i="1"/>
  <c r="G610" i="12"/>
  <c r="L610" i="12" s="1"/>
  <c r="J611" i="12"/>
  <c r="O605" i="1"/>
  <c r="G611" i="12"/>
  <c r="L611" i="12" s="1"/>
  <c r="J612" i="12"/>
  <c r="O606" i="1"/>
  <c r="G612" i="12"/>
  <c r="L612" i="12" s="1"/>
  <c r="J613" i="12"/>
  <c r="O607" i="1"/>
  <c r="G613" i="12"/>
  <c r="L613" i="12" s="1"/>
  <c r="J614" i="12"/>
  <c r="O608" i="1"/>
  <c r="G614" i="12"/>
  <c r="L614" i="12" s="1"/>
  <c r="J615" i="12"/>
  <c r="O609" i="1"/>
  <c r="G615" i="12"/>
  <c r="L615" i="12" s="1"/>
  <c r="J616" i="12"/>
  <c r="O610" i="1"/>
  <c r="G616" i="12"/>
  <c r="L616" i="12" s="1"/>
  <c r="J617" i="12"/>
  <c r="O611" i="1"/>
  <c r="G617" i="12"/>
  <c r="L617" i="12" s="1"/>
  <c r="J618" i="12"/>
  <c r="O612" i="1"/>
  <c r="G618" i="12"/>
  <c r="L618" i="12" s="1"/>
  <c r="J619" i="12"/>
  <c r="O613" i="1"/>
  <c r="G619" i="12"/>
  <c r="L619" i="12" s="1"/>
  <c r="J620" i="12"/>
  <c r="K620" i="12" s="1"/>
  <c r="O614" i="1"/>
  <c r="J621" i="12"/>
  <c r="O615" i="1"/>
  <c r="G621" i="12"/>
  <c r="L621" i="12" s="1"/>
  <c r="J622" i="12"/>
  <c r="O616" i="1"/>
  <c r="G622" i="12"/>
  <c r="L622" i="12" s="1"/>
  <c r="J623" i="12"/>
  <c r="O617" i="1"/>
  <c r="G623" i="12"/>
  <c r="L623" i="12" s="1"/>
  <c r="J624" i="12"/>
  <c r="O618" i="1"/>
  <c r="G624" i="12"/>
  <c r="L624" i="12" s="1"/>
  <c r="J625" i="12"/>
  <c r="O619" i="1"/>
  <c r="G625" i="12"/>
  <c r="L625" i="12" s="1"/>
  <c r="J626" i="12"/>
  <c r="O620" i="1"/>
  <c r="G626" i="12"/>
  <c r="L626" i="12" s="1"/>
  <c r="J627" i="12"/>
  <c r="O621" i="1"/>
  <c r="G627" i="12"/>
  <c r="L627" i="12" s="1"/>
  <c r="J628" i="12"/>
  <c r="O622" i="1"/>
  <c r="G628" i="12"/>
  <c r="L628" i="12" s="1"/>
  <c r="J629" i="12"/>
  <c r="O623" i="1"/>
  <c r="G629" i="12"/>
  <c r="L629" i="12" s="1"/>
  <c r="J630" i="12"/>
  <c r="O624" i="1"/>
  <c r="G630" i="12"/>
  <c r="L630" i="12" s="1"/>
  <c r="J631" i="12"/>
  <c r="O625" i="1"/>
  <c r="G631" i="12"/>
  <c r="L631" i="12" s="1"/>
  <c r="J632" i="12"/>
  <c r="O626" i="1"/>
  <c r="J633" i="12"/>
  <c r="K633" i="12" s="1"/>
  <c r="O627" i="1"/>
  <c r="G633" i="12"/>
  <c r="L633" i="12" s="1"/>
  <c r="J634" i="12"/>
  <c r="O628" i="1"/>
  <c r="G634" i="12"/>
  <c r="L634" i="12" s="1"/>
  <c r="J635" i="12"/>
  <c r="O629" i="1"/>
  <c r="G635" i="12"/>
  <c r="L635" i="12" s="1"/>
  <c r="J636" i="12"/>
  <c r="O630" i="1"/>
  <c r="G636" i="12"/>
  <c r="L636" i="12" s="1"/>
  <c r="J637" i="12"/>
  <c r="O631" i="1"/>
  <c r="G637" i="12"/>
  <c r="L637" i="12" s="1"/>
  <c r="J638" i="12"/>
  <c r="O632" i="1"/>
  <c r="K637" i="12"/>
  <c r="G638" i="12"/>
  <c r="L638" i="12" s="1"/>
  <c r="J639" i="12"/>
  <c r="O633" i="1"/>
  <c r="G639" i="12"/>
  <c r="L639" i="12" s="1"/>
  <c r="J640" i="12"/>
  <c r="O634" i="1"/>
  <c r="G640" i="12"/>
  <c r="L640" i="12" s="1"/>
  <c r="J641" i="12"/>
  <c r="O635" i="1"/>
  <c r="G641" i="12"/>
  <c r="L641" i="12" s="1"/>
  <c r="J642" i="12"/>
  <c r="O636" i="1"/>
  <c r="G642" i="12"/>
  <c r="L642" i="12" s="1"/>
  <c r="J643" i="12"/>
  <c r="O637" i="1"/>
  <c r="G643" i="12"/>
  <c r="L643" i="12" s="1"/>
  <c r="J644" i="12"/>
  <c r="O638" i="1"/>
  <c r="J645" i="12"/>
  <c r="K645" i="12" s="1"/>
  <c r="O639" i="1"/>
  <c r="G645" i="12"/>
  <c r="L645" i="12" s="1"/>
  <c r="J646" i="12"/>
  <c r="K646" i="12" s="1"/>
  <c r="O640" i="1"/>
  <c r="G646" i="12"/>
  <c r="L646" i="12" s="1"/>
  <c r="J647" i="12"/>
  <c r="K647" i="12" s="1"/>
  <c r="O641" i="1"/>
  <c r="G647" i="12"/>
  <c r="L647" i="12" s="1"/>
  <c r="J648" i="12"/>
  <c r="K648" i="12" s="1"/>
  <c r="O642" i="1"/>
  <c r="G648" i="12"/>
  <c r="L648" i="12" s="1"/>
  <c r="J649" i="12"/>
  <c r="K649" i="12" s="1"/>
  <c r="O643" i="1"/>
  <c r="G649" i="12"/>
  <c r="L649" i="12" s="1"/>
  <c r="J650" i="12"/>
  <c r="K650" i="12" s="1"/>
  <c r="O644" i="1"/>
  <c r="G650" i="12"/>
  <c r="L650" i="12" s="1"/>
  <c r="J651" i="12"/>
  <c r="K651" i="12" s="1"/>
  <c r="O645" i="1"/>
  <c r="G651" i="12"/>
  <c r="L651" i="12" s="1"/>
  <c r="J652" i="12"/>
  <c r="K652" i="12" s="1"/>
  <c r="O646" i="1"/>
  <c r="G652" i="12"/>
  <c r="L652" i="12" s="1"/>
  <c r="J653" i="12"/>
  <c r="K653" i="12" s="1"/>
  <c r="O647" i="1"/>
  <c r="G653" i="12"/>
  <c r="L653" i="12" s="1"/>
  <c r="J654" i="12"/>
  <c r="K654" i="12" s="1"/>
  <c r="O648" i="1"/>
  <c r="G654" i="12"/>
  <c r="L654" i="12" s="1"/>
  <c r="J655" i="12"/>
  <c r="K655" i="12" s="1"/>
  <c r="O649" i="1"/>
  <c r="G655" i="12"/>
  <c r="L655" i="12" s="1"/>
  <c r="J656" i="12"/>
  <c r="O650" i="1"/>
  <c r="J657" i="12"/>
  <c r="O651" i="1"/>
  <c r="G657" i="12"/>
  <c r="L657" i="12" s="1"/>
  <c r="J658" i="12"/>
  <c r="O652" i="1"/>
  <c r="G658" i="12"/>
  <c r="L658" i="12" s="1"/>
  <c r="J659" i="12"/>
  <c r="K659" i="12" s="1"/>
  <c r="O653" i="1"/>
  <c r="G659" i="12"/>
  <c r="L659" i="12" s="1"/>
  <c r="J660" i="12"/>
  <c r="O654" i="1"/>
  <c r="G660" i="12"/>
  <c r="L660" i="12" s="1"/>
  <c r="J661" i="12"/>
  <c r="O655" i="1"/>
  <c r="G661" i="12"/>
  <c r="L661" i="12" s="1"/>
  <c r="J662" i="12"/>
  <c r="O656" i="1"/>
  <c r="G662" i="12"/>
  <c r="L662" i="12" s="1"/>
  <c r="J663" i="12"/>
  <c r="K663" i="12" s="1"/>
  <c r="O657" i="1"/>
  <c r="G663" i="12"/>
  <c r="L663" i="12" s="1"/>
  <c r="J664" i="12"/>
  <c r="O658" i="1"/>
  <c r="G664" i="12"/>
  <c r="L664" i="12" s="1"/>
  <c r="J665" i="12"/>
  <c r="O659" i="1"/>
  <c r="G665" i="12"/>
  <c r="L665" i="12" s="1"/>
  <c r="J666" i="12"/>
  <c r="O660" i="1"/>
  <c r="G666" i="12"/>
  <c r="L666" i="12" s="1"/>
  <c r="J667" i="12"/>
  <c r="K667" i="12" s="1"/>
  <c r="O661" i="1"/>
  <c r="G667" i="12"/>
  <c r="L667" i="12" s="1"/>
  <c r="J668" i="12"/>
  <c r="O662" i="1"/>
  <c r="J669" i="12"/>
  <c r="O663" i="1"/>
  <c r="K668" i="12"/>
  <c r="G669" i="12"/>
  <c r="L669" i="12" s="1"/>
  <c r="J670" i="12"/>
  <c r="O664" i="1"/>
  <c r="G670" i="12"/>
  <c r="L670" i="12" s="1"/>
  <c r="J671" i="12"/>
  <c r="O665" i="1"/>
  <c r="G671" i="12"/>
  <c r="L671" i="12" s="1"/>
  <c r="J672" i="12"/>
  <c r="O666" i="1"/>
  <c r="G672" i="12"/>
  <c r="L672" i="12" s="1"/>
  <c r="J673" i="12"/>
  <c r="O667" i="1"/>
  <c r="G673" i="12"/>
  <c r="L673" i="12" s="1"/>
  <c r="J674" i="12"/>
  <c r="O668" i="1"/>
  <c r="G674" i="12"/>
  <c r="L674" i="12" s="1"/>
  <c r="J675" i="12"/>
  <c r="O669" i="1"/>
  <c r="G675" i="12"/>
  <c r="L675" i="12" s="1"/>
  <c r="J676" i="12"/>
  <c r="O670" i="1"/>
  <c r="G676" i="12"/>
  <c r="L676" i="12" s="1"/>
  <c r="J677" i="12"/>
  <c r="O671" i="1"/>
  <c r="G677" i="12"/>
  <c r="L677" i="12" s="1"/>
  <c r="J678" i="12"/>
  <c r="O672" i="1"/>
  <c r="G678" i="12"/>
  <c r="L678" i="12" s="1"/>
  <c r="J679" i="12"/>
  <c r="O673" i="1"/>
  <c r="G679" i="12"/>
  <c r="L679" i="12" s="1"/>
  <c r="J680" i="12"/>
  <c r="O674" i="1"/>
  <c r="J681" i="12"/>
  <c r="O675" i="1"/>
  <c r="G681" i="12"/>
  <c r="L681" i="12" s="1"/>
  <c r="J682" i="12"/>
  <c r="K682" i="12" s="1"/>
  <c r="O676" i="1"/>
  <c r="G682" i="12"/>
  <c r="L682" i="12" s="1"/>
  <c r="J683" i="12"/>
  <c r="O677" i="1"/>
  <c r="G683" i="12"/>
  <c r="L683" i="12" s="1"/>
  <c r="J684" i="12"/>
  <c r="O678" i="1"/>
  <c r="G684" i="12"/>
  <c r="L684" i="12" s="1"/>
  <c r="J685" i="12"/>
  <c r="O679" i="1"/>
  <c r="G685" i="12"/>
  <c r="L685" i="12" s="1"/>
  <c r="J686" i="12"/>
  <c r="O680" i="1"/>
  <c r="G686" i="12"/>
  <c r="L686" i="12" s="1"/>
  <c r="J687" i="12"/>
  <c r="O681" i="1"/>
  <c r="G687" i="12"/>
  <c r="L687" i="12" s="1"/>
  <c r="J688" i="12"/>
  <c r="O682" i="1"/>
  <c r="G688" i="12"/>
  <c r="L688" i="12" s="1"/>
  <c r="J689" i="12"/>
  <c r="O683" i="1"/>
  <c r="G689" i="12"/>
  <c r="L689" i="12" s="1"/>
  <c r="J690" i="12"/>
  <c r="K690" i="12" s="1"/>
  <c r="O684" i="1"/>
  <c r="G690" i="12"/>
  <c r="L690" i="12" s="1"/>
  <c r="J691" i="12"/>
  <c r="O685" i="1"/>
  <c r="G691" i="12"/>
  <c r="L691" i="12" s="1"/>
  <c r="J692" i="12"/>
  <c r="O686" i="1"/>
  <c r="J693" i="12"/>
  <c r="K693" i="12" s="1"/>
  <c r="O687" i="1"/>
  <c r="G693" i="12"/>
  <c r="L693" i="12" s="1"/>
  <c r="J694" i="12"/>
  <c r="K694" i="12" s="1"/>
  <c r="O688" i="1"/>
  <c r="G694" i="12"/>
  <c r="L694" i="12" s="1"/>
  <c r="J695" i="12"/>
  <c r="K695" i="12" s="1"/>
  <c r="O689" i="1"/>
  <c r="G695" i="12"/>
  <c r="L695" i="12" s="1"/>
  <c r="J696" i="12"/>
  <c r="K696" i="12" s="1"/>
  <c r="O690" i="1"/>
  <c r="G696" i="12"/>
  <c r="L696" i="12" s="1"/>
  <c r="J697" i="12"/>
  <c r="K697" i="12" s="1"/>
  <c r="O691" i="1"/>
  <c r="G697" i="12"/>
  <c r="L697" i="12" s="1"/>
  <c r="J698" i="12"/>
  <c r="K698" i="12" s="1"/>
  <c r="O692" i="1"/>
  <c r="G698" i="12"/>
  <c r="L698" i="12" s="1"/>
  <c r="J699" i="12"/>
  <c r="K699" i="12" s="1"/>
  <c r="O693" i="1"/>
  <c r="G699" i="12"/>
  <c r="L699" i="12" s="1"/>
  <c r="J700" i="12"/>
  <c r="K700" i="12" s="1"/>
  <c r="O694" i="1"/>
  <c r="G700" i="12"/>
  <c r="L700" i="12" s="1"/>
  <c r="J701" i="12"/>
  <c r="K701" i="12" s="1"/>
  <c r="O695" i="1"/>
  <c r="G701" i="12"/>
  <c r="L701" i="12" s="1"/>
  <c r="J702" i="12"/>
  <c r="O696" i="1"/>
  <c r="G702" i="12"/>
  <c r="L702" i="12" s="1"/>
  <c r="J703" i="12"/>
  <c r="O697" i="1"/>
  <c r="G703" i="12"/>
  <c r="L703" i="12" s="1"/>
  <c r="J704" i="12"/>
  <c r="O698" i="1"/>
  <c r="J705" i="12"/>
  <c r="K705" i="12" s="1"/>
  <c r="O699" i="1"/>
  <c r="G705" i="12"/>
  <c r="L705" i="12" s="1"/>
  <c r="J706" i="12"/>
  <c r="K706" i="12" s="1"/>
  <c r="O700" i="1"/>
  <c r="G706" i="12"/>
  <c r="L706" i="12" s="1"/>
  <c r="J707" i="12"/>
  <c r="K707" i="12" s="1"/>
  <c r="O701" i="1"/>
  <c r="G707" i="12"/>
  <c r="L707" i="12" s="1"/>
  <c r="J708" i="12"/>
  <c r="K708" i="12" s="1"/>
  <c r="O702" i="1"/>
  <c r="G708" i="12"/>
  <c r="L708" i="12" s="1"/>
  <c r="J709" i="12"/>
  <c r="K709" i="12" s="1"/>
  <c r="O703" i="1"/>
  <c r="G709" i="12"/>
  <c r="L709" i="12" s="1"/>
  <c r="J710" i="12"/>
  <c r="K710" i="12" s="1"/>
  <c r="O704" i="1"/>
  <c r="G710" i="12"/>
  <c r="L710" i="12" s="1"/>
  <c r="J711" i="12"/>
  <c r="K711" i="12" s="1"/>
  <c r="O705" i="1"/>
  <c r="G711" i="12"/>
  <c r="L711" i="12" s="1"/>
  <c r="J712" i="12"/>
  <c r="K712" i="12" s="1"/>
  <c r="O706" i="1"/>
  <c r="G712" i="12"/>
  <c r="L712" i="12" s="1"/>
  <c r="J713" i="12"/>
  <c r="K713" i="12" s="1"/>
  <c r="O707" i="1"/>
  <c r="G713" i="12"/>
  <c r="L713" i="12" s="1"/>
  <c r="J714" i="12"/>
  <c r="K714" i="12" s="1"/>
  <c r="O708" i="1"/>
  <c r="G714" i="12"/>
  <c r="L714" i="12" s="1"/>
  <c r="J715" i="12"/>
  <c r="K715" i="12" s="1"/>
  <c r="O709" i="1"/>
  <c r="G715" i="12"/>
  <c r="L715" i="12" s="1"/>
  <c r="J716" i="12"/>
  <c r="O710" i="1"/>
  <c r="J717" i="12"/>
  <c r="O711" i="1"/>
  <c r="G717" i="12"/>
  <c r="L717" i="12" s="1"/>
  <c r="J718" i="12"/>
  <c r="O712" i="1"/>
  <c r="G718" i="12"/>
  <c r="L718" i="12" s="1"/>
  <c r="J719" i="12"/>
  <c r="O713" i="1"/>
  <c r="G719" i="12"/>
  <c r="L719" i="12" s="1"/>
  <c r="J720" i="12"/>
  <c r="O714" i="1"/>
  <c r="G720" i="12"/>
  <c r="L720" i="12" s="1"/>
  <c r="J721" i="12"/>
  <c r="K721" i="12" s="1"/>
  <c r="O715" i="1"/>
  <c r="G721" i="12"/>
  <c r="L721" i="12" s="1"/>
  <c r="J722" i="12"/>
  <c r="O716" i="1"/>
  <c r="G722" i="12"/>
  <c r="L722" i="12" s="1"/>
  <c r="J723" i="12"/>
  <c r="K723" i="12" s="1"/>
  <c r="O717" i="1"/>
  <c r="G723" i="12"/>
  <c r="L723" i="12" s="1"/>
  <c r="J724" i="12"/>
  <c r="O718" i="1"/>
  <c r="G724" i="12"/>
  <c r="L724" i="12" s="1"/>
  <c r="J725" i="12"/>
  <c r="O719" i="1"/>
  <c r="G725" i="12"/>
  <c r="L725" i="12" s="1"/>
  <c r="J726" i="12"/>
  <c r="O720" i="1"/>
  <c r="G726" i="12"/>
  <c r="L726" i="12" s="1"/>
  <c r="J727" i="12"/>
  <c r="O721" i="1"/>
  <c r="G727" i="12"/>
  <c r="L727" i="12" s="1"/>
  <c r="J728" i="12"/>
  <c r="O722" i="1"/>
  <c r="J729" i="12"/>
  <c r="O723" i="1"/>
  <c r="G729" i="12"/>
  <c r="L729" i="12" s="1"/>
  <c r="J730" i="12"/>
  <c r="O724" i="1"/>
  <c r="G730" i="12"/>
  <c r="L730" i="12" s="1"/>
  <c r="J731" i="12"/>
  <c r="O725" i="1"/>
  <c r="G731" i="12"/>
  <c r="L731" i="12" s="1"/>
  <c r="J732" i="12"/>
  <c r="O726" i="1"/>
  <c r="G732" i="12"/>
  <c r="L732" i="12" s="1"/>
  <c r="J733" i="12"/>
  <c r="O727" i="1"/>
  <c r="G733" i="12"/>
  <c r="L733" i="12" s="1"/>
  <c r="J734" i="12"/>
  <c r="O728" i="1"/>
  <c r="G734" i="12"/>
  <c r="L734" i="12" s="1"/>
  <c r="J735" i="12"/>
  <c r="O729" i="1"/>
  <c r="G735" i="12"/>
  <c r="L735" i="12" s="1"/>
  <c r="J736" i="12"/>
  <c r="O730" i="1"/>
  <c r="G736" i="12"/>
  <c r="L736" i="12" s="1"/>
  <c r="J737" i="12"/>
  <c r="O731" i="1"/>
  <c r="G737" i="12"/>
  <c r="L737" i="12" s="1"/>
  <c r="J738" i="12"/>
  <c r="O732" i="1"/>
  <c r="G738" i="12"/>
  <c r="L738" i="12" s="1"/>
  <c r="J739" i="12"/>
  <c r="O733" i="1"/>
  <c r="G739" i="12"/>
  <c r="L739" i="12" s="1"/>
  <c r="J740" i="12"/>
  <c r="O734" i="1"/>
  <c r="J741" i="12"/>
  <c r="O735" i="1"/>
  <c r="G741" i="12"/>
  <c r="L741" i="12" s="1"/>
  <c r="J742" i="12"/>
  <c r="O736" i="1"/>
  <c r="G742" i="12"/>
  <c r="L742" i="12" s="1"/>
  <c r="J743" i="12"/>
  <c r="O737" i="1"/>
  <c r="G743" i="12"/>
  <c r="L743" i="12" s="1"/>
  <c r="J744" i="12"/>
  <c r="O738" i="1"/>
  <c r="G744" i="12"/>
  <c r="L744" i="12" s="1"/>
  <c r="J745" i="12"/>
  <c r="O739" i="1"/>
  <c r="G745" i="12"/>
  <c r="L745" i="12" s="1"/>
  <c r="J746" i="12"/>
  <c r="O740" i="1"/>
  <c r="G746" i="12"/>
  <c r="L746" i="12" s="1"/>
  <c r="J747" i="12"/>
  <c r="O741" i="1"/>
  <c r="G747" i="12"/>
  <c r="L747" i="12" s="1"/>
  <c r="J748" i="12"/>
  <c r="O742" i="1"/>
  <c r="G748" i="12"/>
  <c r="L748" i="12" s="1"/>
  <c r="J749" i="12"/>
  <c r="O743" i="1"/>
  <c r="G749" i="12"/>
  <c r="L749" i="12" s="1"/>
  <c r="J750" i="12"/>
  <c r="O744" i="1"/>
  <c r="K749" i="12"/>
  <c r="G750" i="12"/>
  <c r="L750" i="12" s="1"/>
  <c r="J751" i="12"/>
  <c r="O745" i="1"/>
  <c r="G751" i="12"/>
  <c r="L751" i="12" s="1"/>
  <c r="J752" i="12"/>
  <c r="O746" i="1"/>
  <c r="J753" i="12"/>
  <c r="K753" i="12" s="1"/>
  <c r="O747" i="1"/>
  <c r="G753" i="12"/>
  <c r="L753" i="12" s="1"/>
  <c r="J754" i="12"/>
  <c r="O748" i="1"/>
  <c r="G754" i="12"/>
  <c r="L754" i="12" s="1"/>
  <c r="J755" i="12"/>
  <c r="O749" i="1"/>
  <c r="G755" i="12"/>
  <c r="L755" i="12" s="1"/>
  <c r="J756" i="12"/>
  <c r="O750" i="1"/>
  <c r="G756" i="12"/>
  <c r="L756" i="12" s="1"/>
  <c r="J757" i="12"/>
  <c r="O751" i="1"/>
  <c r="G757" i="12"/>
  <c r="L757" i="12" s="1"/>
  <c r="J758" i="12"/>
  <c r="O752" i="1"/>
  <c r="G758" i="12"/>
  <c r="L758" i="12" s="1"/>
  <c r="J759" i="12"/>
  <c r="O753" i="1"/>
  <c r="G759" i="12"/>
  <c r="L759" i="12" s="1"/>
  <c r="J760" i="12"/>
  <c r="O754" i="1"/>
  <c r="G760" i="12"/>
  <c r="L760" i="12" s="1"/>
  <c r="J761" i="12"/>
  <c r="K761" i="12" s="1"/>
  <c r="O755" i="1"/>
  <c r="G761" i="12"/>
  <c r="L761" i="12" s="1"/>
  <c r="J762" i="12"/>
  <c r="O756" i="1"/>
  <c r="G762" i="12"/>
  <c r="L762" i="12" s="1"/>
  <c r="J763" i="12"/>
  <c r="O757" i="1"/>
  <c r="G763" i="12"/>
  <c r="L763" i="12" s="1"/>
  <c r="J764" i="12"/>
  <c r="O758" i="1"/>
  <c r="J765" i="12"/>
  <c r="K765" i="12" s="1"/>
  <c r="O759" i="1"/>
  <c r="G765" i="12"/>
  <c r="L765" i="12" s="1"/>
  <c r="J766" i="12"/>
  <c r="O760" i="1"/>
  <c r="G766" i="12"/>
  <c r="L766" i="12" s="1"/>
  <c r="J767" i="12"/>
  <c r="O761" i="1"/>
  <c r="G767" i="12"/>
  <c r="L767" i="12" s="1"/>
  <c r="J768" i="12"/>
  <c r="O762" i="1"/>
  <c r="G768" i="12"/>
  <c r="L768" i="12" s="1"/>
  <c r="J769" i="12"/>
  <c r="O763" i="1"/>
  <c r="G769" i="12"/>
  <c r="L769" i="12" s="1"/>
  <c r="J770" i="12"/>
  <c r="O764" i="1"/>
  <c r="G770" i="12"/>
  <c r="L770" i="12" s="1"/>
  <c r="J771" i="12"/>
  <c r="K771" i="12" s="1"/>
  <c r="O765" i="1"/>
  <c r="G771" i="12"/>
  <c r="L771" i="12" s="1"/>
  <c r="J772" i="12"/>
  <c r="K772" i="12" s="1"/>
  <c r="O766" i="1"/>
  <c r="G772" i="12"/>
  <c r="L772" i="12" s="1"/>
  <c r="J773" i="12"/>
  <c r="K773" i="12" s="1"/>
  <c r="O767" i="1"/>
  <c r="G773" i="12"/>
  <c r="L773" i="12" s="1"/>
  <c r="J774" i="12"/>
  <c r="O768" i="1"/>
  <c r="G774" i="12"/>
  <c r="L774" i="12" s="1"/>
  <c r="J775" i="12"/>
  <c r="K775" i="12" s="1"/>
  <c r="O769" i="1"/>
  <c r="G775" i="12"/>
  <c r="L775" i="12" s="1"/>
  <c r="J776" i="12"/>
  <c r="K776" i="12" s="1"/>
  <c r="O770" i="1"/>
  <c r="J777" i="12"/>
  <c r="O771" i="1"/>
  <c r="G777" i="12"/>
  <c r="L777" i="12" s="1"/>
  <c r="J778" i="12"/>
  <c r="O772" i="1"/>
  <c r="G778" i="12"/>
  <c r="L778" i="12" s="1"/>
  <c r="J779" i="12"/>
  <c r="K779" i="12" s="1"/>
  <c r="O773" i="1"/>
  <c r="G779" i="12"/>
  <c r="L779" i="12" s="1"/>
  <c r="J780" i="12"/>
  <c r="O774" i="1"/>
  <c r="G780" i="12"/>
  <c r="L780" i="12" s="1"/>
  <c r="J781" i="12"/>
  <c r="O775" i="1"/>
  <c r="G781" i="12"/>
  <c r="L781" i="12" s="1"/>
  <c r="J782" i="12"/>
  <c r="K782" i="12" s="1"/>
  <c r="O776" i="1"/>
  <c r="G782" i="12"/>
  <c r="L782" i="12" s="1"/>
  <c r="J783" i="12"/>
  <c r="K783" i="12" s="1"/>
  <c r="O777" i="1"/>
  <c r="G783" i="12"/>
  <c r="L783" i="12" s="1"/>
  <c r="J784" i="12"/>
  <c r="K784" i="12" s="1"/>
  <c r="O778" i="1"/>
  <c r="G784" i="12"/>
  <c r="L784" i="12" s="1"/>
  <c r="J785" i="12"/>
  <c r="O779" i="1"/>
  <c r="G785" i="12"/>
  <c r="L785" i="12" s="1"/>
  <c r="J786" i="12"/>
  <c r="O780" i="1"/>
  <c r="G786" i="12"/>
  <c r="L786" i="12" s="1"/>
  <c r="J787" i="12"/>
  <c r="O781" i="1"/>
  <c r="G787" i="12"/>
  <c r="L787" i="12" s="1"/>
  <c r="J788" i="12"/>
  <c r="O782" i="1"/>
  <c r="J789" i="12"/>
  <c r="O783" i="1"/>
  <c r="G789" i="12"/>
  <c r="L789" i="12" s="1"/>
  <c r="J790" i="12"/>
  <c r="O784" i="1"/>
  <c r="G790" i="12"/>
  <c r="L790" i="12" s="1"/>
  <c r="J791" i="12"/>
  <c r="O785" i="1"/>
  <c r="G791" i="12"/>
  <c r="L791" i="12" s="1"/>
  <c r="J792" i="12"/>
  <c r="O786" i="1"/>
  <c r="G792" i="12"/>
  <c r="L792" i="12" s="1"/>
  <c r="J793" i="12"/>
  <c r="O787" i="1"/>
  <c r="G793" i="12"/>
  <c r="L793" i="12" s="1"/>
  <c r="J794" i="12"/>
  <c r="O788" i="1"/>
  <c r="G794" i="12"/>
  <c r="L794" i="12" s="1"/>
  <c r="J795" i="12"/>
  <c r="O789" i="1"/>
  <c r="G795" i="12"/>
  <c r="L795" i="12" s="1"/>
  <c r="J796" i="12"/>
  <c r="O790" i="1"/>
  <c r="G796" i="12"/>
  <c r="L796" i="12" s="1"/>
  <c r="J797" i="12"/>
  <c r="K797" i="12" s="1"/>
  <c r="O791" i="1"/>
  <c r="G797" i="12"/>
  <c r="L797" i="12" s="1"/>
  <c r="J798" i="12"/>
  <c r="O792" i="1"/>
  <c r="G798" i="12"/>
  <c r="L798" i="12" s="1"/>
  <c r="J799" i="12"/>
  <c r="O793" i="1"/>
  <c r="G799" i="12"/>
  <c r="L799" i="12" s="1"/>
  <c r="J800" i="12"/>
  <c r="O794" i="1"/>
  <c r="J801" i="12"/>
  <c r="K801" i="12" s="1"/>
  <c r="O795" i="1"/>
  <c r="G801" i="12"/>
  <c r="L801" i="12" s="1"/>
  <c r="J802" i="12"/>
  <c r="K802" i="12" s="1"/>
  <c r="O796" i="1"/>
  <c r="G802" i="12"/>
  <c r="L802" i="12" s="1"/>
  <c r="J803" i="12"/>
  <c r="K803" i="12" s="1"/>
  <c r="O797" i="1"/>
  <c r="G803" i="12"/>
  <c r="L803" i="12" s="1"/>
  <c r="J804" i="12"/>
  <c r="K804" i="12" s="1"/>
  <c r="O798" i="1"/>
  <c r="G804" i="12"/>
  <c r="L804" i="12" s="1"/>
  <c r="J805" i="12"/>
  <c r="K805" i="12" s="1"/>
  <c r="O799" i="1"/>
  <c r="G805" i="12"/>
  <c r="L805" i="12" s="1"/>
  <c r="J806" i="12"/>
  <c r="K806" i="12" s="1"/>
  <c r="O800" i="1"/>
  <c r="G806" i="12"/>
  <c r="L806" i="12" s="1"/>
  <c r="J807" i="12"/>
  <c r="K807" i="12" s="1"/>
  <c r="O801" i="1"/>
  <c r="G807" i="12"/>
  <c r="L807" i="12" s="1"/>
  <c r="J808" i="12"/>
  <c r="K808" i="12" s="1"/>
  <c r="O802" i="1"/>
  <c r="G808" i="12"/>
  <c r="L808" i="12" s="1"/>
  <c r="J809" i="12"/>
  <c r="K809" i="12" s="1"/>
  <c r="O803" i="1"/>
  <c r="G809" i="12"/>
  <c r="L809" i="12" s="1"/>
  <c r="J810" i="12"/>
  <c r="K810" i="12" s="1"/>
  <c r="O804" i="1"/>
  <c r="G810" i="12"/>
  <c r="L810" i="12" s="1"/>
  <c r="J811" i="12"/>
  <c r="K811" i="12" s="1"/>
  <c r="O805" i="1"/>
  <c r="G811" i="12"/>
  <c r="L811" i="12" s="1"/>
  <c r="J812" i="12"/>
  <c r="K812" i="12" s="1"/>
  <c r="O806" i="1"/>
  <c r="J813" i="12"/>
  <c r="K813" i="12" s="1"/>
  <c r="O807" i="1"/>
  <c r="G813" i="12"/>
  <c r="L813" i="12" s="1"/>
  <c r="J814" i="12"/>
  <c r="O808" i="1"/>
  <c r="G814" i="12"/>
  <c r="L814" i="12" s="1"/>
  <c r="J815" i="12"/>
  <c r="K815" i="12" s="1"/>
  <c r="O809" i="1"/>
  <c r="G815" i="12"/>
  <c r="L815" i="12" s="1"/>
  <c r="J816" i="12"/>
  <c r="O810" i="1"/>
  <c r="G816" i="12"/>
  <c r="L816" i="12" s="1"/>
  <c r="J817" i="12"/>
  <c r="O811" i="1"/>
  <c r="G817" i="12"/>
  <c r="L817" i="12" s="1"/>
  <c r="J818" i="12"/>
  <c r="O812" i="1"/>
  <c r="G818" i="12"/>
  <c r="L818" i="12" s="1"/>
  <c r="J819" i="12"/>
  <c r="O813" i="1"/>
  <c r="G819" i="12"/>
  <c r="L819" i="12" s="1"/>
  <c r="J820" i="12"/>
  <c r="K820" i="12" s="1"/>
  <c r="O814" i="1"/>
  <c r="G820" i="12"/>
  <c r="L820" i="12" s="1"/>
  <c r="J821" i="12"/>
  <c r="K821" i="12" s="1"/>
  <c r="O815" i="1"/>
  <c r="G821" i="12"/>
  <c r="L821" i="12" s="1"/>
  <c r="J822" i="12"/>
  <c r="O816" i="1"/>
  <c r="G822" i="12"/>
  <c r="L822" i="12" s="1"/>
  <c r="J823" i="12"/>
  <c r="K823" i="12" s="1"/>
  <c r="O817" i="1"/>
  <c r="G823" i="12"/>
  <c r="L823" i="12" s="1"/>
  <c r="J824" i="12"/>
  <c r="K824" i="12" s="1"/>
  <c r="O818" i="1"/>
  <c r="J825" i="12"/>
  <c r="O819" i="1"/>
  <c r="G825" i="12"/>
  <c r="L825" i="12" s="1"/>
  <c r="J826" i="12"/>
  <c r="K826" i="12" s="1"/>
  <c r="O820" i="1"/>
  <c r="G826" i="12"/>
  <c r="L826" i="12" s="1"/>
  <c r="J827" i="12"/>
  <c r="K827" i="12" s="1"/>
  <c r="O821" i="1"/>
  <c r="G827" i="12"/>
  <c r="L827" i="12" s="1"/>
  <c r="J828" i="12"/>
  <c r="O822" i="1"/>
  <c r="G828" i="12"/>
  <c r="L828" i="12" s="1"/>
  <c r="J829" i="12"/>
  <c r="O823" i="1"/>
  <c r="G829" i="12"/>
  <c r="L829" i="12" s="1"/>
  <c r="J830" i="12"/>
  <c r="K830" i="12" s="1"/>
  <c r="O824" i="1"/>
  <c r="G830" i="12"/>
  <c r="L830" i="12" s="1"/>
  <c r="J831" i="12"/>
  <c r="K831" i="12" s="1"/>
  <c r="O825" i="1"/>
  <c r="G831" i="12"/>
  <c r="L831" i="12" s="1"/>
  <c r="J832" i="12"/>
  <c r="O826" i="1"/>
  <c r="G832" i="12"/>
  <c r="L832" i="12" s="1"/>
  <c r="J833" i="12"/>
  <c r="K833" i="12" s="1"/>
  <c r="O827" i="1"/>
  <c r="G833" i="12"/>
  <c r="L833" i="12" s="1"/>
  <c r="J834" i="12"/>
  <c r="K834" i="12" s="1"/>
  <c r="O828" i="1"/>
  <c r="G834" i="12"/>
  <c r="L834" i="12" s="1"/>
  <c r="J835" i="12"/>
  <c r="K835" i="12" s="1"/>
  <c r="O829" i="1"/>
  <c r="G835" i="12"/>
  <c r="L835" i="12" s="1"/>
  <c r="J836" i="12"/>
  <c r="O830" i="1"/>
  <c r="J837" i="12"/>
  <c r="O831" i="1"/>
  <c r="G837" i="12"/>
  <c r="L837" i="12" s="1"/>
  <c r="J838" i="12"/>
  <c r="O832" i="1"/>
  <c r="G838" i="12"/>
  <c r="L838" i="12" s="1"/>
  <c r="J839" i="12"/>
  <c r="O833" i="1"/>
  <c r="G839" i="12"/>
  <c r="L839" i="12" s="1"/>
  <c r="J840" i="12"/>
  <c r="K840" i="12" s="1"/>
  <c r="O834" i="1"/>
  <c r="G840" i="12"/>
  <c r="L840" i="12" s="1"/>
  <c r="J841" i="12"/>
  <c r="O835" i="1"/>
  <c r="G841" i="12"/>
  <c r="L841" i="12" s="1"/>
  <c r="J842" i="12"/>
  <c r="O836" i="1"/>
  <c r="G842" i="12"/>
  <c r="L842" i="12" s="1"/>
  <c r="J843" i="12"/>
  <c r="K843" i="12" s="1"/>
  <c r="O837" i="1"/>
  <c r="G843" i="12"/>
  <c r="L843" i="12" s="1"/>
  <c r="J844" i="12"/>
  <c r="O838" i="1"/>
  <c r="G844" i="12"/>
  <c r="L844" i="12" s="1"/>
  <c r="J845" i="12"/>
  <c r="O839" i="1"/>
  <c r="G845" i="12"/>
  <c r="L845" i="12" s="1"/>
  <c r="J846" i="12"/>
  <c r="O840" i="1"/>
  <c r="G846" i="12"/>
  <c r="L846" i="12" s="1"/>
  <c r="J847" i="12"/>
  <c r="O841" i="1"/>
  <c r="G847" i="12"/>
  <c r="L847" i="12" s="1"/>
  <c r="J848" i="12"/>
  <c r="O842" i="1"/>
  <c r="J849" i="12"/>
  <c r="K849" i="12" s="1"/>
  <c r="O843" i="1"/>
  <c r="G849" i="12"/>
  <c r="L849" i="12" s="1"/>
  <c r="J850" i="12"/>
  <c r="K850" i="12" s="1"/>
  <c r="O844" i="1"/>
  <c r="G850" i="12"/>
  <c r="L850" i="12" s="1"/>
  <c r="J851" i="12"/>
  <c r="K851" i="12" s="1"/>
  <c r="O845" i="1"/>
  <c r="G851" i="12"/>
  <c r="L851" i="12" s="1"/>
  <c r="J852" i="12"/>
  <c r="K852" i="12" s="1"/>
  <c r="O846" i="1"/>
  <c r="G852" i="12"/>
  <c r="L852" i="12" s="1"/>
  <c r="J853" i="12"/>
  <c r="K853" i="12" s="1"/>
  <c r="O847" i="1"/>
  <c r="G853" i="12"/>
  <c r="L853" i="12" s="1"/>
  <c r="J854" i="12"/>
  <c r="K854" i="12" s="1"/>
  <c r="O848" i="1"/>
  <c r="G854" i="12"/>
  <c r="L854" i="12" s="1"/>
  <c r="J855" i="12"/>
  <c r="K855" i="12" s="1"/>
  <c r="O849" i="1"/>
  <c r="G855" i="12"/>
  <c r="L855" i="12" s="1"/>
  <c r="J856" i="12"/>
  <c r="K856" i="12" s="1"/>
  <c r="O850" i="1"/>
  <c r="G856" i="12"/>
  <c r="L856" i="12" s="1"/>
  <c r="J857" i="12"/>
  <c r="K857" i="12" s="1"/>
  <c r="O851" i="1"/>
  <c r="G857" i="12"/>
  <c r="L857" i="12" s="1"/>
  <c r="J858" i="12"/>
  <c r="K858" i="12" s="1"/>
  <c r="O852" i="1"/>
  <c r="G858" i="12"/>
  <c r="L858" i="12" s="1"/>
  <c r="J859" i="12"/>
  <c r="K859" i="12" s="1"/>
  <c r="O853" i="1"/>
  <c r="G859" i="12"/>
  <c r="L859" i="12" s="1"/>
  <c r="J860" i="12"/>
  <c r="K860" i="12" s="1"/>
  <c r="O854" i="1"/>
  <c r="J861" i="12"/>
  <c r="K861" i="12" s="1"/>
  <c r="O855" i="1"/>
  <c r="G861" i="12"/>
  <c r="L861" i="12" s="1"/>
  <c r="J862" i="12"/>
  <c r="K862" i="12" s="1"/>
  <c r="O856" i="1"/>
  <c r="G862" i="12"/>
  <c r="L862" i="12" s="1"/>
  <c r="J863" i="12"/>
  <c r="K863" i="12" s="1"/>
  <c r="O857" i="1"/>
  <c r="G863" i="12"/>
  <c r="L863" i="12" s="1"/>
  <c r="J864" i="12"/>
  <c r="K864" i="12" s="1"/>
  <c r="O858" i="1"/>
  <c r="G864" i="12"/>
  <c r="L864" i="12" s="1"/>
  <c r="J865" i="12"/>
  <c r="K865" i="12" s="1"/>
  <c r="O859" i="1"/>
  <c r="G865" i="12"/>
  <c r="L865" i="12" s="1"/>
  <c r="J866" i="12"/>
  <c r="K866" i="12" s="1"/>
  <c r="O860" i="1"/>
  <c r="G866" i="12"/>
  <c r="L866" i="12" s="1"/>
  <c r="J867" i="12"/>
  <c r="O861" i="1"/>
  <c r="G867" i="12"/>
  <c r="L867" i="12" s="1"/>
  <c r="J868" i="12"/>
  <c r="O862" i="1"/>
  <c r="G868" i="12"/>
  <c r="L868" i="12" s="1"/>
  <c r="J869" i="12"/>
  <c r="O863" i="1"/>
  <c r="G869" i="12"/>
  <c r="L869" i="12" s="1"/>
  <c r="J870" i="12"/>
  <c r="K870" i="12" s="1"/>
  <c r="O864" i="1"/>
  <c r="G870" i="12"/>
  <c r="L870" i="12" s="1"/>
  <c r="J871" i="12"/>
  <c r="K871" i="12" s="1"/>
  <c r="O865" i="1"/>
  <c r="G871" i="12"/>
  <c r="L871" i="12" s="1"/>
  <c r="J872" i="12"/>
  <c r="K872" i="12" s="1"/>
  <c r="O866" i="1"/>
  <c r="J873" i="12"/>
  <c r="K873" i="12" s="1"/>
  <c r="O867" i="1"/>
  <c r="G873" i="12"/>
  <c r="L873" i="12" s="1"/>
  <c r="J874" i="12"/>
  <c r="K874" i="12" s="1"/>
  <c r="O868" i="1"/>
  <c r="G874" i="12"/>
  <c r="L874" i="12" s="1"/>
  <c r="J875" i="12"/>
  <c r="K875" i="12" s="1"/>
  <c r="O869" i="1"/>
  <c r="G875" i="12"/>
  <c r="L875" i="12" s="1"/>
  <c r="J876" i="12"/>
  <c r="O870" i="1"/>
  <c r="G876" i="12"/>
  <c r="L876" i="12" s="1"/>
  <c r="J877" i="12"/>
  <c r="K877" i="12" s="1"/>
  <c r="O871" i="1"/>
  <c r="G877" i="12"/>
  <c r="L877" i="12" s="1"/>
  <c r="J878" i="12"/>
  <c r="K878" i="12" s="1"/>
  <c r="O872" i="1"/>
  <c r="G878" i="12"/>
  <c r="L878" i="12" s="1"/>
  <c r="J879" i="12"/>
  <c r="K879" i="12" s="1"/>
  <c r="O873" i="1"/>
  <c r="G879" i="12"/>
  <c r="L879" i="12" s="1"/>
  <c r="J880" i="12"/>
  <c r="O874" i="1"/>
  <c r="G880" i="12"/>
  <c r="L880" i="12" s="1"/>
  <c r="J881" i="12"/>
  <c r="K881" i="12" s="1"/>
  <c r="O875" i="1"/>
  <c r="G881" i="12"/>
  <c r="L881" i="12" s="1"/>
  <c r="J882" i="12"/>
  <c r="O876" i="1"/>
  <c r="G882" i="12"/>
  <c r="L882" i="12" s="1"/>
  <c r="J883" i="12"/>
  <c r="O877" i="1"/>
  <c r="G883" i="12"/>
  <c r="L883" i="12" s="1"/>
  <c r="J884" i="12"/>
  <c r="O878" i="1"/>
  <c r="J885" i="12"/>
  <c r="O879" i="1"/>
  <c r="G885" i="12"/>
  <c r="L885" i="12" s="1"/>
  <c r="J886" i="12"/>
  <c r="O880" i="1"/>
  <c r="G886" i="12"/>
  <c r="L886" i="12" s="1"/>
  <c r="J887" i="12"/>
  <c r="O881" i="1"/>
  <c r="G887" i="12"/>
  <c r="L887" i="12" s="1"/>
  <c r="J888" i="12"/>
  <c r="O882" i="1"/>
  <c r="G888" i="12"/>
  <c r="L888" i="12" s="1"/>
  <c r="J889" i="12"/>
  <c r="O883" i="1"/>
  <c r="G889" i="12"/>
  <c r="L889" i="12" s="1"/>
  <c r="J890" i="12"/>
  <c r="O884" i="1"/>
  <c r="G890" i="12"/>
  <c r="L890" i="12" s="1"/>
  <c r="J891" i="12"/>
  <c r="K891" i="12" s="1"/>
  <c r="O885" i="1"/>
  <c r="G891" i="12"/>
  <c r="L891" i="12" s="1"/>
  <c r="J892" i="12"/>
  <c r="O886" i="1"/>
  <c r="G892" i="12"/>
  <c r="L892" i="12" s="1"/>
  <c r="J893" i="12"/>
  <c r="O887" i="1"/>
  <c r="G893" i="12"/>
  <c r="L893" i="12" s="1"/>
  <c r="J894" i="12"/>
  <c r="O888" i="1"/>
  <c r="G894" i="12"/>
  <c r="L894" i="12" s="1"/>
  <c r="J895" i="12"/>
  <c r="O889" i="1"/>
  <c r="G895" i="12"/>
  <c r="L895" i="12" s="1"/>
  <c r="J896" i="12"/>
  <c r="K896" i="12" s="1"/>
  <c r="O890" i="1"/>
  <c r="J897" i="12"/>
  <c r="K897" i="12" s="1"/>
  <c r="O891" i="1"/>
  <c r="G897" i="12"/>
  <c r="L897" i="12" s="1"/>
  <c r="J898" i="12"/>
  <c r="K898" i="12" s="1"/>
  <c r="O892" i="1"/>
  <c r="G898" i="12"/>
  <c r="L898" i="12" s="1"/>
  <c r="J899" i="12"/>
  <c r="K899" i="12" s="1"/>
  <c r="O893" i="1"/>
  <c r="G899" i="12"/>
  <c r="L899" i="12" s="1"/>
  <c r="J900" i="12"/>
  <c r="K900" i="12" s="1"/>
  <c r="O894" i="1"/>
  <c r="G900" i="12"/>
  <c r="L900" i="12" s="1"/>
  <c r="J901" i="12"/>
  <c r="K901" i="12" s="1"/>
  <c r="O895" i="1"/>
  <c r="G901" i="12"/>
  <c r="L901" i="12" s="1"/>
  <c r="J902" i="12"/>
  <c r="K902" i="12" s="1"/>
  <c r="O896" i="1"/>
  <c r="G902" i="12"/>
  <c r="L902" i="12" s="1"/>
  <c r="J903" i="12"/>
  <c r="K903" i="12" s="1"/>
  <c r="O897" i="1"/>
  <c r="G903" i="12"/>
  <c r="L903" i="12" s="1"/>
  <c r="J904" i="12"/>
  <c r="K904" i="12" s="1"/>
  <c r="O898" i="1"/>
  <c r="G904" i="12"/>
  <c r="L904" i="12" s="1"/>
  <c r="J905" i="12"/>
  <c r="K905" i="12" s="1"/>
  <c r="O899" i="1"/>
  <c r="G905" i="12"/>
  <c r="L905" i="12" s="1"/>
  <c r="J906" i="12"/>
  <c r="K906" i="12" s="1"/>
  <c r="O900" i="1"/>
  <c r="G906" i="12"/>
  <c r="L906" i="12" s="1"/>
  <c r="J907" i="12"/>
  <c r="K907" i="12" s="1"/>
  <c r="O901" i="1"/>
  <c r="G907" i="12"/>
  <c r="L907" i="12" s="1"/>
  <c r="J908" i="12"/>
  <c r="K908" i="12" s="1"/>
  <c r="O902" i="1"/>
  <c r="J909" i="12"/>
  <c r="O903" i="1"/>
  <c r="G909" i="12"/>
  <c r="L909" i="12" s="1"/>
  <c r="J910" i="12"/>
  <c r="K910" i="12" s="1"/>
  <c r="O904" i="1"/>
  <c r="G910" i="12"/>
  <c r="L910" i="12" s="1"/>
  <c r="J911" i="12"/>
  <c r="O905" i="1"/>
  <c r="G911" i="12"/>
  <c r="L911" i="12" s="1"/>
  <c r="J912" i="12"/>
  <c r="O906" i="1"/>
  <c r="G912" i="12"/>
  <c r="L912" i="12" s="1"/>
  <c r="J913" i="12"/>
  <c r="O907" i="1"/>
  <c r="G913" i="12"/>
  <c r="L913" i="12" s="1"/>
  <c r="J914" i="12"/>
  <c r="K914" i="12" s="1"/>
  <c r="O908" i="1"/>
  <c r="G914" i="12"/>
  <c r="L914" i="12" s="1"/>
  <c r="J915" i="12"/>
  <c r="K915" i="12" s="1"/>
  <c r="O909" i="1"/>
  <c r="G915" i="12"/>
  <c r="L915" i="12" s="1"/>
  <c r="J916" i="12"/>
  <c r="O910" i="1"/>
  <c r="G916" i="12"/>
  <c r="L916" i="12" s="1"/>
  <c r="J917" i="12"/>
  <c r="O911" i="1"/>
  <c r="G917" i="12"/>
  <c r="L917" i="12" s="1"/>
  <c r="J918" i="12"/>
  <c r="K918" i="12" s="1"/>
  <c r="O912" i="1"/>
  <c r="G918" i="12"/>
  <c r="L918" i="12" s="1"/>
  <c r="J919" i="12"/>
  <c r="K919" i="12" s="1"/>
  <c r="O913" i="1"/>
  <c r="G919" i="12"/>
  <c r="L919" i="12" s="1"/>
  <c r="J920" i="12"/>
  <c r="O914" i="1"/>
  <c r="J921" i="12"/>
  <c r="O915" i="1"/>
  <c r="G921" i="12"/>
  <c r="L921" i="12" s="1"/>
  <c r="J922" i="12"/>
  <c r="O916" i="1"/>
  <c r="G922" i="12"/>
  <c r="L922" i="12" s="1"/>
  <c r="J923" i="12"/>
  <c r="O917" i="1"/>
  <c r="G923" i="12"/>
  <c r="L923" i="12" s="1"/>
  <c r="J924" i="12"/>
  <c r="O918" i="1"/>
  <c r="G924" i="12"/>
  <c r="L924" i="12" s="1"/>
  <c r="J925" i="12"/>
  <c r="O919" i="1"/>
  <c r="G925" i="12"/>
  <c r="L925" i="12" s="1"/>
  <c r="J926" i="12"/>
  <c r="K926" i="12" s="1"/>
  <c r="O920" i="1"/>
  <c r="G926" i="12"/>
  <c r="L926" i="12" s="1"/>
  <c r="J927" i="12"/>
  <c r="O921" i="1"/>
  <c r="G927" i="12"/>
  <c r="L927" i="12" s="1"/>
  <c r="J928" i="12"/>
  <c r="K928" i="12" s="1"/>
  <c r="O922" i="1"/>
  <c r="G928" i="12"/>
  <c r="L928" i="12" s="1"/>
  <c r="J929" i="12"/>
  <c r="O923" i="1"/>
  <c r="G929" i="12"/>
  <c r="L929" i="12" s="1"/>
  <c r="J930" i="12"/>
  <c r="K930" i="12" s="1"/>
  <c r="O924" i="1"/>
  <c r="G930" i="12"/>
  <c r="L930" i="12" s="1"/>
  <c r="J931" i="12"/>
  <c r="O925" i="1"/>
  <c r="G931" i="12"/>
  <c r="L931" i="12" s="1"/>
  <c r="J932" i="12"/>
  <c r="K932" i="12" s="1"/>
  <c r="O926" i="1"/>
  <c r="J933" i="12"/>
  <c r="K933" i="12" s="1"/>
  <c r="O927" i="1"/>
  <c r="G933" i="12"/>
  <c r="L933" i="12" s="1"/>
  <c r="J934" i="12"/>
  <c r="O928" i="1"/>
  <c r="G934" i="12"/>
  <c r="L934" i="12" s="1"/>
  <c r="J935" i="12"/>
  <c r="K935" i="12" s="1"/>
  <c r="O929" i="1"/>
  <c r="G935" i="12"/>
  <c r="L935" i="12" s="1"/>
  <c r="J936" i="12"/>
  <c r="O930" i="1"/>
  <c r="G936" i="12"/>
  <c r="L936" i="12" s="1"/>
  <c r="J937" i="12"/>
  <c r="K937" i="12" s="1"/>
  <c r="O931" i="1"/>
  <c r="G937" i="12"/>
  <c r="L937" i="12" s="1"/>
  <c r="J938" i="12"/>
  <c r="K938" i="12" s="1"/>
  <c r="O932" i="1"/>
  <c r="G938" i="12"/>
  <c r="L938" i="12" s="1"/>
  <c r="J939" i="12"/>
  <c r="O933" i="1"/>
  <c r="G939" i="12"/>
  <c r="L939" i="12" s="1"/>
  <c r="J940" i="12"/>
  <c r="O934" i="1"/>
  <c r="G940" i="12"/>
  <c r="L940" i="12" s="1"/>
  <c r="J941" i="12"/>
  <c r="O935" i="1"/>
  <c r="G941" i="12"/>
  <c r="L941" i="12" s="1"/>
  <c r="J942" i="12"/>
  <c r="K942" i="12" s="1"/>
  <c r="O936" i="1"/>
  <c r="G942" i="12"/>
  <c r="L942" i="12" s="1"/>
  <c r="J943" i="12"/>
  <c r="O937" i="1"/>
  <c r="G943" i="12"/>
  <c r="L943" i="12" s="1"/>
  <c r="J944" i="12"/>
  <c r="K944" i="12" s="1"/>
  <c r="O938" i="1"/>
  <c r="J945" i="12"/>
  <c r="K945" i="12" s="1"/>
  <c r="O939" i="1"/>
  <c r="G945" i="12"/>
  <c r="L945" i="12" s="1"/>
  <c r="J946" i="12"/>
  <c r="K946" i="12" s="1"/>
  <c r="O940" i="1"/>
  <c r="G946" i="12"/>
  <c r="L946" i="12" s="1"/>
  <c r="J947" i="12"/>
  <c r="O941" i="1"/>
  <c r="G947" i="12"/>
  <c r="L947" i="12" s="1"/>
  <c r="J948" i="12"/>
  <c r="O942" i="1"/>
  <c r="G948" i="12"/>
  <c r="L948" i="12" s="1"/>
  <c r="J949" i="12"/>
  <c r="O943" i="1"/>
  <c r="G949" i="12"/>
  <c r="L949" i="12" s="1"/>
  <c r="J950" i="12"/>
  <c r="O944" i="1"/>
  <c r="G950" i="12"/>
  <c r="L950" i="12" s="1"/>
  <c r="J951" i="12"/>
  <c r="O945" i="1"/>
  <c r="G951" i="12"/>
  <c r="L951" i="12" s="1"/>
  <c r="J952" i="12"/>
  <c r="O946" i="1"/>
  <c r="G952" i="12"/>
  <c r="L952" i="12" s="1"/>
  <c r="J953" i="12"/>
  <c r="O947" i="1"/>
  <c r="G953" i="12"/>
  <c r="L953" i="12" s="1"/>
  <c r="J954" i="12"/>
  <c r="O948" i="1"/>
  <c r="G954" i="12"/>
  <c r="L954" i="12" s="1"/>
  <c r="J955" i="12"/>
  <c r="O949" i="1"/>
  <c r="G955" i="12"/>
  <c r="L955" i="12" s="1"/>
  <c r="J956" i="12"/>
  <c r="O950" i="1"/>
  <c r="J957" i="12"/>
  <c r="K957" i="12" s="1"/>
  <c r="O951" i="1"/>
  <c r="G957" i="12"/>
  <c r="L957" i="12" s="1"/>
  <c r="J958" i="12"/>
  <c r="K958" i="12" s="1"/>
  <c r="O952" i="1"/>
  <c r="G958" i="12"/>
  <c r="L958" i="12" s="1"/>
  <c r="J959" i="12"/>
  <c r="K959" i="12" s="1"/>
  <c r="O953" i="1"/>
  <c r="G959" i="12"/>
  <c r="L959" i="12" s="1"/>
  <c r="J960" i="12"/>
  <c r="K960" i="12" s="1"/>
  <c r="O954" i="1"/>
  <c r="G960" i="12"/>
  <c r="L960" i="12" s="1"/>
  <c r="J961" i="12"/>
  <c r="K961" i="12" s="1"/>
  <c r="O955" i="1"/>
  <c r="G961" i="12"/>
  <c r="L961" i="12" s="1"/>
  <c r="J962" i="12"/>
  <c r="K962" i="12" s="1"/>
  <c r="O956" i="1"/>
  <c r="G962" i="12"/>
  <c r="L962" i="12" s="1"/>
  <c r="J963" i="12"/>
  <c r="K963" i="12" s="1"/>
  <c r="O957" i="1"/>
  <c r="G963" i="12"/>
  <c r="L963" i="12" s="1"/>
  <c r="J964" i="12"/>
  <c r="K964" i="12" s="1"/>
  <c r="O958" i="1"/>
  <c r="G964" i="12"/>
  <c r="L964" i="12" s="1"/>
  <c r="J965" i="12"/>
  <c r="K965" i="12" s="1"/>
  <c r="O959" i="1"/>
  <c r="G965" i="12"/>
  <c r="L965" i="12" s="1"/>
  <c r="J966" i="12"/>
  <c r="K966" i="12" s="1"/>
  <c r="O960" i="1"/>
  <c r="G966" i="12"/>
  <c r="L966" i="12" s="1"/>
  <c r="J967" i="12"/>
  <c r="K967" i="12" s="1"/>
  <c r="O961" i="1"/>
  <c r="G967" i="12"/>
  <c r="L967" i="12" s="1"/>
  <c r="J968" i="12"/>
  <c r="K968" i="12" s="1"/>
  <c r="O962" i="1"/>
  <c r="J969" i="12"/>
  <c r="O963" i="1"/>
  <c r="G969" i="12"/>
  <c r="L969" i="12" s="1"/>
  <c r="J970" i="12"/>
  <c r="O964" i="1"/>
  <c r="G970" i="12"/>
  <c r="L970" i="12" s="1"/>
  <c r="J971" i="12"/>
  <c r="K971" i="12" s="1"/>
  <c r="O965" i="1"/>
  <c r="G971" i="12"/>
  <c r="L971" i="12" s="1"/>
  <c r="J972" i="12"/>
  <c r="O966" i="1"/>
  <c r="G972" i="12"/>
  <c r="L972" i="12" s="1"/>
  <c r="J973" i="12"/>
  <c r="O967" i="1"/>
  <c r="G973" i="12"/>
  <c r="L973" i="12" s="1"/>
  <c r="J974" i="12"/>
  <c r="O968" i="1"/>
  <c r="G974" i="12"/>
  <c r="L974" i="12" s="1"/>
  <c r="J975" i="12"/>
  <c r="O969" i="1"/>
  <c r="G975" i="12"/>
  <c r="L975" i="12" s="1"/>
  <c r="J976" i="12"/>
  <c r="K976" i="12" s="1"/>
  <c r="O970" i="1"/>
  <c r="G976" i="12"/>
  <c r="L976" i="12" s="1"/>
  <c r="J977" i="12"/>
  <c r="K977" i="12" s="1"/>
  <c r="O971" i="1"/>
  <c r="G977" i="12"/>
  <c r="L977" i="12" s="1"/>
  <c r="J978" i="12"/>
  <c r="O972" i="1"/>
  <c r="G978" i="12"/>
  <c r="L978" i="12" s="1"/>
  <c r="J979" i="12"/>
  <c r="O973" i="1"/>
  <c r="G979" i="12"/>
  <c r="L979" i="12" s="1"/>
  <c r="J980" i="12"/>
  <c r="K980" i="12" s="1"/>
  <c r="O974" i="1"/>
  <c r="J981" i="12"/>
  <c r="O975" i="1"/>
  <c r="G981" i="12"/>
  <c r="L981" i="12" s="1"/>
  <c r="J982" i="12"/>
  <c r="O976" i="1"/>
  <c r="G982" i="12"/>
  <c r="L982" i="12" s="1"/>
  <c r="J983" i="12"/>
  <c r="O977" i="1"/>
  <c r="G983" i="12"/>
  <c r="L983" i="12" s="1"/>
  <c r="J984" i="12"/>
  <c r="O978" i="1"/>
  <c r="G984" i="12"/>
  <c r="L984" i="12" s="1"/>
  <c r="J985" i="12"/>
  <c r="O979" i="1"/>
  <c r="G985" i="12"/>
  <c r="L985" i="12" s="1"/>
  <c r="J986" i="12"/>
  <c r="K986" i="12" s="1"/>
  <c r="O980" i="1"/>
  <c r="G986" i="12"/>
  <c r="L986" i="12" s="1"/>
  <c r="J987" i="12"/>
  <c r="O981" i="1"/>
  <c r="G987" i="12"/>
  <c r="L987" i="12" s="1"/>
  <c r="J988" i="12"/>
  <c r="O982" i="1"/>
  <c r="G988" i="12"/>
  <c r="L988" i="12" s="1"/>
  <c r="J989" i="12"/>
  <c r="O983" i="1"/>
  <c r="G989" i="12"/>
  <c r="L989" i="12" s="1"/>
  <c r="J990" i="12"/>
  <c r="O984" i="1"/>
  <c r="G990" i="12"/>
  <c r="L990" i="12" s="1"/>
  <c r="J991" i="12"/>
  <c r="O985" i="1"/>
  <c r="G991" i="12"/>
  <c r="L991" i="12" s="1"/>
  <c r="J992" i="12"/>
  <c r="O986" i="1"/>
  <c r="J993" i="12"/>
  <c r="O987" i="1"/>
  <c r="K992" i="12"/>
  <c r="J994" i="12"/>
  <c r="K994" i="12" s="1"/>
  <c r="O988" i="1"/>
  <c r="K993" i="12"/>
  <c r="J995" i="12"/>
  <c r="O989" i="1"/>
  <c r="J996" i="12"/>
  <c r="O990" i="1"/>
  <c r="J997" i="12"/>
  <c r="O991" i="1"/>
  <c r="J998" i="12"/>
  <c r="K998" i="12" s="1"/>
  <c r="O992" i="1"/>
  <c r="J999" i="12"/>
  <c r="O993" i="1"/>
  <c r="J1000" i="12"/>
  <c r="O994" i="1"/>
  <c r="J1001" i="12"/>
  <c r="O995" i="1"/>
  <c r="K1000" i="12"/>
  <c r="J1002" i="12"/>
  <c r="K1002" i="12" s="1"/>
  <c r="O996" i="1"/>
  <c r="J1003" i="12"/>
  <c r="O997" i="1"/>
  <c r="J1004" i="12"/>
  <c r="K1004" i="12" s="1"/>
  <c r="O998" i="1"/>
  <c r="J1005" i="12"/>
  <c r="O999" i="1"/>
  <c r="J1006" i="12"/>
  <c r="K1006" i="12" s="1"/>
  <c r="O1000" i="1"/>
  <c r="J1007" i="12"/>
  <c r="O1001" i="1"/>
  <c r="J1008" i="12"/>
  <c r="O1002" i="1"/>
  <c r="J1009" i="12"/>
  <c r="O1003" i="1"/>
  <c r="J1010" i="12"/>
  <c r="K1010" i="12" s="1"/>
  <c r="O1004" i="1"/>
  <c r="J1011" i="12"/>
  <c r="O1005" i="1"/>
  <c r="J1012" i="12"/>
  <c r="K1012" i="12" s="1"/>
  <c r="O1006" i="1"/>
  <c r="J1013" i="12"/>
  <c r="O1007" i="1"/>
  <c r="J1014" i="12"/>
  <c r="K1014" i="12" s="1"/>
  <c r="O1008" i="1"/>
  <c r="J1015" i="12"/>
  <c r="O1009" i="1"/>
  <c r="J1016" i="12"/>
  <c r="O1010" i="1"/>
  <c r="J1017" i="12"/>
  <c r="O1011" i="1"/>
  <c r="J1018" i="12"/>
  <c r="K1018" i="12" s="1"/>
  <c r="O1012" i="1"/>
  <c r="J1019" i="12"/>
  <c r="K1019" i="12" s="1"/>
  <c r="O1013" i="1"/>
  <c r="J1020" i="12"/>
  <c r="O1014" i="1"/>
  <c r="J1021" i="12"/>
  <c r="O1015" i="1"/>
  <c r="J1022" i="12"/>
  <c r="K1022" i="12" s="1"/>
  <c r="O1016" i="1"/>
  <c r="J1023" i="12"/>
  <c r="O1017" i="1"/>
  <c r="J1024" i="12"/>
  <c r="O1018" i="1"/>
  <c r="J1025" i="12"/>
  <c r="O1019" i="1"/>
  <c r="J1026" i="12"/>
  <c r="K1026" i="12" s="1"/>
  <c r="O1020" i="1"/>
  <c r="J1027" i="12"/>
  <c r="K1027" i="12" s="1"/>
  <c r="O1021" i="1"/>
  <c r="J1028" i="12"/>
  <c r="K1028" i="12" s="1"/>
  <c r="O1022" i="1"/>
  <c r="J1029" i="12"/>
  <c r="O1023" i="1"/>
  <c r="J1030" i="12"/>
  <c r="K1030" i="12" s="1"/>
  <c r="O1024" i="1"/>
  <c r="J1031" i="12"/>
  <c r="O1025" i="1"/>
  <c r="J1032" i="12"/>
  <c r="O1026" i="1"/>
  <c r="J1033" i="12"/>
  <c r="O1027" i="1"/>
  <c r="J1034" i="12"/>
  <c r="K1034" i="12" s="1"/>
  <c r="O1028" i="1"/>
  <c r="J1035" i="12"/>
  <c r="O1029" i="1"/>
  <c r="J1036" i="12"/>
  <c r="O1030" i="1"/>
  <c r="J1037" i="12"/>
  <c r="O1031" i="1"/>
  <c r="J1038" i="12"/>
  <c r="K1038" i="12" s="1"/>
  <c r="O1032" i="1"/>
  <c r="J1039" i="12"/>
  <c r="K1039" i="12" s="1"/>
  <c r="O1033" i="1"/>
  <c r="J1040" i="12"/>
  <c r="K1040" i="12" s="1"/>
  <c r="O1034" i="1"/>
  <c r="J1041" i="12"/>
  <c r="O1035" i="1"/>
  <c r="J1042" i="12"/>
  <c r="K1042" i="12" s="1"/>
  <c r="O1036" i="1"/>
  <c r="J1043" i="12"/>
  <c r="K1043" i="12" s="1"/>
  <c r="O1037" i="1"/>
  <c r="J1044" i="12"/>
  <c r="O1038" i="1"/>
  <c r="J1045" i="12"/>
  <c r="O1039" i="1"/>
  <c r="J1046" i="12"/>
  <c r="K1046" i="12" s="1"/>
  <c r="O1040" i="1"/>
  <c r="J1047" i="12"/>
  <c r="O1041" i="1"/>
  <c r="J1048" i="12"/>
  <c r="O1042" i="1"/>
  <c r="J1049" i="12"/>
  <c r="O1043" i="1"/>
  <c r="J1050" i="12"/>
  <c r="K1050" i="12" s="1"/>
  <c r="O1044" i="1"/>
  <c r="J1051" i="12"/>
  <c r="O1045" i="1"/>
  <c r="J1052" i="12"/>
  <c r="K1052" i="12" s="1"/>
  <c r="O1046" i="1"/>
  <c r="J1053" i="12"/>
  <c r="O1047" i="1"/>
  <c r="J1054" i="12"/>
  <c r="K1054" i="12" s="1"/>
  <c r="O1048" i="1"/>
  <c r="J1055" i="12"/>
  <c r="K1055" i="12" s="1"/>
  <c r="O1049" i="1"/>
  <c r="J1056" i="12"/>
  <c r="O1050" i="1"/>
  <c r="J1057" i="12"/>
  <c r="O1051" i="1"/>
  <c r="J1058" i="12"/>
  <c r="K1058" i="12" s="1"/>
  <c r="O1052" i="1"/>
  <c r="J1059" i="12"/>
  <c r="O1053" i="1"/>
  <c r="J1060" i="12"/>
  <c r="O1054" i="1"/>
  <c r="J1061" i="12"/>
  <c r="O1055" i="1"/>
  <c r="J1062" i="12"/>
  <c r="K1062" i="12" s="1"/>
  <c r="O1056" i="1"/>
  <c r="J1063" i="12"/>
  <c r="K1063" i="12" s="1"/>
  <c r="O1057" i="1"/>
  <c r="J1064" i="12"/>
  <c r="K1064" i="12" s="1"/>
  <c r="O1058" i="1"/>
  <c r="J1065" i="12"/>
  <c r="O1059" i="1"/>
  <c r="J1066" i="12"/>
  <c r="K1066" i="12" s="1"/>
  <c r="O1060" i="1"/>
  <c r="J1067" i="12"/>
  <c r="K1067" i="12" s="1"/>
  <c r="O1061" i="1"/>
  <c r="J1068" i="12"/>
  <c r="O1062" i="1"/>
  <c r="J1069" i="12"/>
  <c r="O1063" i="1"/>
  <c r="J1070" i="12"/>
  <c r="K1070" i="12" s="1"/>
  <c r="O1064" i="1"/>
  <c r="J1071" i="12"/>
  <c r="K1071" i="12" s="1"/>
  <c r="O1065" i="1"/>
  <c r="J1072" i="12"/>
  <c r="O1066" i="1"/>
  <c r="J1073" i="12"/>
  <c r="O1067" i="1"/>
  <c r="J1074" i="12"/>
  <c r="K1074" i="12" s="1"/>
  <c r="O1068" i="1"/>
  <c r="J1075" i="12"/>
  <c r="O1069" i="1"/>
  <c r="J1076" i="12"/>
  <c r="O1070" i="1"/>
  <c r="J1077" i="12"/>
  <c r="O1071" i="1"/>
  <c r="J1078" i="12"/>
  <c r="K1078" i="12" s="1"/>
  <c r="O1072" i="1"/>
  <c r="J1079" i="12"/>
  <c r="K1079" i="12" s="1"/>
  <c r="O1073" i="1"/>
  <c r="J1080" i="12"/>
  <c r="O1074" i="1"/>
  <c r="J1081" i="12"/>
  <c r="O1075" i="1"/>
  <c r="J1082" i="12"/>
  <c r="K1082" i="12" s="1"/>
  <c r="O1076" i="1"/>
  <c r="J1083" i="12"/>
  <c r="K1083" i="12" s="1"/>
  <c r="O1077" i="1"/>
  <c r="J1084" i="12"/>
  <c r="K1084" i="12" s="1"/>
  <c r="O1078" i="1"/>
  <c r="J1085" i="12"/>
  <c r="O1079" i="1"/>
  <c r="J1086" i="12"/>
  <c r="K1086" i="12" s="1"/>
  <c r="O1080" i="1"/>
  <c r="K1085" i="12"/>
  <c r="J1087" i="12"/>
  <c r="K1087" i="12" s="1"/>
  <c r="O1081" i="1"/>
  <c r="J1088" i="12"/>
  <c r="K1088" i="12" s="1"/>
  <c r="O1082" i="1"/>
  <c r="J1089" i="12"/>
  <c r="O1083" i="1"/>
  <c r="J1090" i="12"/>
  <c r="K1090" i="12" s="1"/>
  <c r="O1084" i="1"/>
  <c r="J1091" i="12"/>
  <c r="O1085" i="1"/>
  <c r="J1092" i="12"/>
  <c r="O1086" i="1"/>
  <c r="J1093" i="12"/>
  <c r="O1087" i="1"/>
  <c r="J1094" i="12"/>
  <c r="K1094" i="12" s="1"/>
  <c r="O1088" i="1"/>
  <c r="J1095" i="12"/>
  <c r="K1095" i="12" s="1"/>
  <c r="O1089" i="1"/>
  <c r="J1096" i="12"/>
  <c r="K1096" i="12" s="1"/>
  <c r="O1090" i="1"/>
  <c r="J1097" i="12"/>
  <c r="O1091" i="1"/>
  <c r="J1098" i="12"/>
  <c r="K1098" i="12" s="1"/>
  <c r="O1092" i="1"/>
  <c r="J1099" i="12"/>
  <c r="K1099" i="12" s="1"/>
  <c r="O1093" i="1"/>
  <c r="J1100" i="12"/>
  <c r="O1094" i="1"/>
  <c r="J1101" i="12"/>
  <c r="O1095" i="1"/>
  <c r="J1102" i="12"/>
  <c r="K1102" i="12" s="1"/>
  <c r="O1096" i="1"/>
  <c r="J1103" i="12"/>
  <c r="K1103" i="12" s="1"/>
  <c r="O1097" i="1"/>
  <c r="J1104" i="12"/>
  <c r="K1104" i="12" s="1"/>
  <c r="O1098" i="1"/>
  <c r="J1105" i="12"/>
  <c r="O1099" i="1"/>
  <c r="J1106" i="12"/>
  <c r="K1106" i="12" s="1"/>
  <c r="O1100" i="1"/>
  <c r="J1107" i="12"/>
  <c r="O1101" i="1"/>
  <c r="J1108" i="12"/>
  <c r="O1102" i="1"/>
  <c r="J1109" i="12"/>
  <c r="O1103" i="1"/>
  <c r="J1110" i="12"/>
  <c r="K1110" i="12" s="1"/>
  <c r="O1104" i="1"/>
  <c r="J1111" i="12"/>
  <c r="O1105" i="1"/>
  <c r="J1112" i="12"/>
  <c r="K1112" i="12" s="1"/>
  <c r="O1106" i="1"/>
  <c r="J1113" i="12"/>
  <c r="O1107" i="1"/>
  <c r="J1114" i="12"/>
  <c r="K1114" i="12" s="1"/>
  <c r="O1108" i="1"/>
  <c r="J1115" i="12"/>
  <c r="O1109" i="1"/>
  <c r="J1116" i="12"/>
  <c r="O1110" i="1"/>
  <c r="J1117" i="12"/>
  <c r="K1117" i="12" s="1"/>
  <c r="O1111" i="1"/>
  <c r="J1118" i="12"/>
  <c r="O1112" i="1"/>
  <c r="J1119" i="12"/>
  <c r="K1119" i="12" s="1"/>
  <c r="O1113" i="1"/>
  <c r="J1120" i="12"/>
  <c r="O1114" i="1"/>
  <c r="J1121" i="12"/>
  <c r="O1115" i="1"/>
  <c r="J1122" i="12"/>
  <c r="O1116" i="1"/>
  <c r="J1123" i="12"/>
  <c r="O1117" i="1"/>
  <c r="J1124" i="12"/>
  <c r="O1118" i="1"/>
  <c r="J1125" i="12"/>
  <c r="O1119" i="1"/>
  <c r="J1126" i="12"/>
  <c r="O1120" i="1"/>
  <c r="J1127" i="12"/>
  <c r="O1121" i="1"/>
  <c r="J1128" i="12"/>
  <c r="K1128" i="12" s="1"/>
  <c r="O1122" i="1"/>
  <c r="J1129" i="12"/>
  <c r="O1123" i="1"/>
  <c r="J1130" i="12"/>
  <c r="O1124" i="1"/>
  <c r="J1131" i="12"/>
  <c r="K1131" i="12" s="1"/>
  <c r="O1125" i="1"/>
  <c r="J1132" i="12"/>
  <c r="O1126" i="1"/>
  <c r="J1133" i="12"/>
  <c r="O1127" i="1"/>
  <c r="J1134" i="12"/>
  <c r="O1128" i="1"/>
  <c r="J1135" i="12"/>
  <c r="O1129" i="1"/>
  <c r="J1136" i="12"/>
  <c r="K1136" i="12" s="1"/>
  <c r="O1130" i="1"/>
  <c r="J1137" i="12"/>
  <c r="O1131" i="1"/>
  <c r="J1138" i="12"/>
  <c r="O1132" i="1"/>
  <c r="J1139" i="12"/>
  <c r="K1139" i="12" s="1"/>
  <c r="O1133" i="1"/>
  <c r="J1140" i="12"/>
  <c r="O1134" i="1"/>
  <c r="J1141" i="12"/>
  <c r="O1135" i="1"/>
  <c r="J1142" i="12"/>
  <c r="O1136" i="1"/>
  <c r="J1143" i="12"/>
  <c r="K1143" i="12" s="1"/>
  <c r="O1137" i="1"/>
  <c r="J1144" i="12"/>
  <c r="O1138" i="1"/>
  <c r="J1145" i="12"/>
  <c r="O1139" i="1"/>
  <c r="J1146" i="12"/>
  <c r="O1140" i="1"/>
  <c r="J1147" i="12"/>
  <c r="K1147" i="12" s="1"/>
  <c r="O1141" i="1"/>
  <c r="J1148" i="12"/>
  <c r="O1142" i="1"/>
  <c r="J1149" i="12"/>
  <c r="O1143" i="1"/>
  <c r="J1150" i="12"/>
  <c r="O1144" i="1"/>
  <c r="J1151" i="12"/>
  <c r="K1151" i="12" s="1"/>
  <c r="O1145" i="1"/>
  <c r="J1152" i="12"/>
  <c r="O1146" i="1"/>
  <c r="J1153" i="12"/>
  <c r="O1147" i="1"/>
  <c r="J1154" i="12"/>
  <c r="O1148" i="1"/>
  <c r="J1155" i="12"/>
  <c r="O1149" i="1"/>
  <c r="J1156" i="12"/>
  <c r="K1156" i="12" s="1"/>
  <c r="O1150" i="1"/>
  <c r="J1157" i="12"/>
  <c r="O1151" i="1"/>
  <c r="J1158" i="12"/>
  <c r="O1152" i="1"/>
  <c r="J1159" i="12"/>
  <c r="O1153" i="1"/>
  <c r="J1160" i="12"/>
  <c r="O1154" i="1"/>
  <c r="J1161" i="12"/>
  <c r="O1155" i="1"/>
  <c r="J1162" i="12"/>
  <c r="O1156" i="1"/>
  <c r="J1163" i="12"/>
  <c r="K1163" i="12" s="1"/>
  <c r="O1157" i="1"/>
  <c r="J1164" i="12"/>
  <c r="O1158" i="1"/>
  <c r="J1165" i="12"/>
  <c r="O1159" i="1"/>
  <c r="J1166" i="12"/>
  <c r="O1160" i="1"/>
  <c r="J1167" i="12"/>
  <c r="O1161" i="1"/>
  <c r="J1168" i="12"/>
  <c r="O1162" i="1"/>
  <c r="J1169" i="12"/>
  <c r="O1163" i="1"/>
  <c r="J1170" i="12"/>
  <c r="O1164" i="1"/>
  <c r="J1171" i="12"/>
  <c r="O1165" i="1"/>
  <c r="J1172" i="12"/>
  <c r="O1166" i="1"/>
  <c r="J1173" i="12"/>
  <c r="O1167" i="1"/>
  <c r="J1174" i="12"/>
  <c r="O1168" i="1"/>
  <c r="J1175" i="12"/>
  <c r="O1169" i="1"/>
  <c r="J1176" i="12"/>
  <c r="K1176" i="12" s="1"/>
  <c r="O1170" i="1"/>
  <c r="J1177" i="12"/>
  <c r="O1171" i="1"/>
  <c r="J1178" i="12"/>
  <c r="O1172" i="1"/>
  <c r="J1179" i="12"/>
  <c r="K1179" i="12" s="1"/>
  <c r="O1173" i="1"/>
  <c r="J1180" i="12"/>
  <c r="O1174" i="1"/>
  <c r="J1181" i="12"/>
  <c r="O1175" i="1"/>
  <c r="J1182" i="12"/>
  <c r="O1176" i="1"/>
  <c r="J1183" i="12"/>
  <c r="O1177" i="1"/>
  <c r="J1184" i="12"/>
  <c r="K1184" i="12" s="1"/>
  <c r="O1178" i="1"/>
  <c r="J1185" i="12"/>
  <c r="O1179" i="1"/>
  <c r="J1186" i="12"/>
  <c r="O1180" i="1"/>
  <c r="J1187" i="12"/>
  <c r="O1181" i="1"/>
  <c r="J1188" i="12"/>
  <c r="O1182" i="1"/>
  <c r="J1189" i="12"/>
  <c r="O1183" i="1"/>
  <c r="J1190" i="12"/>
  <c r="O1184" i="1"/>
  <c r="J1191" i="12"/>
  <c r="K1191" i="12" s="1"/>
  <c r="O1185" i="1"/>
  <c r="J1192" i="12"/>
  <c r="K1192" i="12" s="1"/>
  <c r="O1186" i="1"/>
  <c r="J1193" i="12"/>
  <c r="O1187" i="1"/>
  <c r="J1194" i="12"/>
  <c r="O1188" i="1"/>
  <c r="J1195" i="12"/>
  <c r="O1189" i="1"/>
  <c r="J1196" i="12"/>
  <c r="K1196" i="12" s="1"/>
  <c r="O1190" i="1"/>
  <c r="J1197" i="12"/>
  <c r="O1191" i="1"/>
  <c r="J1198" i="12"/>
  <c r="O1192" i="1"/>
  <c r="J1199" i="12"/>
  <c r="K1199" i="12" s="1"/>
  <c r="O1193" i="1"/>
  <c r="J1200" i="12"/>
  <c r="O1194" i="1"/>
  <c r="J1201" i="12"/>
  <c r="O1195" i="1"/>
  <c r="J1202" i="12"/>
  <c r="O1196" i="1"/>
  <c r="J1203" i="12"/>
  <c r="O1197" i="1"/>
  <c r="J1204" i="12"/>
  <c r="O1198" i="1"/>
  <c r="J1205" i="12"/>
  <c r="O1199" i="1"/>
  <c r="J1206" i="12"/>
  <c r="O1200" i="1"/>
  <c r="J1207" i="12"/>
  <c r="O1201" i="1"/>
  <c r="J1208" i="12"/>
  <c r="K1208" i="12" s="1"/>
  <c r="O1202" i="1"/>
  <c r="J1209" i="12"/>
  <c r="O1203" i="1"/>
  <c r="J1210" i="12"/>
  <c r="O1204" i="1"/>
  <c r="J1211" i="12"/>
  <c r="K1211" i="12" s="1"/>
  <c r="O1205" i="1"/>
  <c r="J1212" i="12"/>
  <c r="K1212" i="12" s="1"/>
  <c r="O1206" i="1"/>
  <c r="J1213" i="12"/>
  <c r="O1207" i="1"/>
  <c r="J1214" i="12"/>
  <c r="O1208" i="1"/>
  <c r="J1215" i="12"/>
  <c r="O1209" i="1"/>
  <c r="J1216" i="12"/>
  <c r="K1216" i="12" s="1"/>
  <c r="O1210" i="1"/>
  <c r="J1217" i="12"/>
  <c r="O1211" i="1"/>
  <c r="J1218" i="12"/>
  <c r="O1212" i="1"/>
  <c r="J1219" i="12"/>
  <c r="K1219" i="12" s="1"/>
  <c r="O1213" i="1"/>
  <c r="J1220" i="12"/>
  <c r="O1214" i="1"/>
  <c r="J1221" i="12"/>
  <c r="O1215" i="1"/>
  <c r="J1222" i="12"/>
  <c r="O1216" i="1"/>
  <c r="J1223" i="12"/>
  <c r="O1217" i="1"/>
  <c r="J1224" i="12"/>
  <c r="O1218" i="1"/>
  <c r="J1225" i="12"/>
  <c r="O1219" i="1"/>
  <c r="J1226" i="12"/>
  <c r="O1220" i="1"/>
  <c r="J1227" i="12"/>
  <c r="K1227" i="12" s="1"/>
  <c r="O1221" i="1"/>
  <c r="J1228" i="12"/>
  <c r="O1222" i="1"/>
  <c r="J1229" i="12"/>
  <c r="O1223" i="1"/>
  <c r="J1230" i="12"/>
  <c r="O1224" i="1"/>
  <c r="J1231" i="12"/>
  <c r="K1231" i="12" s="1"/>
  <c r="O1225" i="1"/>
  <c r="J1232" i="12"/>
  <c r="O1226" i="1"/>
  <c r="J1233" i="12"/>
  <c r="O1227" i="1"/>
  <c r="J1234" i="12"/>
  <c r="O1228" i="1"/>
  <c r="J1235" i="12"/>
  <c r="O1229" i="1"/>
  <c r="J1236" i="12"/>
  <c r="O1230" i="1"/>
  <c r="J1237" i="12"/>
  <c r="O1231" i="1"/>
  <c r="J1238" i="12"/>
  <c r="O1232" i="1"/>
  <c r="J1239" i="12"/>
  <c r="O1233" i="1"/>
  <c r="J1240" i="12"/>
  <c r="O1234" i="1"/>
  <c r="J1241" i="12"/>
  <c r="O1235" i="1"/>
  <c r="J1242" i="12"/>
  <c r="O1236" i="1"/>
  <c r="J1243" i="12"/>
  <c r="O1237" i="1"/>
  <c r="J1244" i="12"/>
  <c r="K1244" i="12" s="1"/>
  <c r="O1238" i="1"/>
  <c r="J1245" i="12"/>
  <c r="O1239" i="1"/>
  <c r="J1246" i="12"/>
  <c r="O1240" i="1"/>
  <c r="J1247" i="12"/>
  <c r="O1241" i="1"/>
  <c r="J1248" i="12"/>
  <c r="K1248" i="12" s="1"/>
  <c r="O1242" i="1"/>
  <c r="J1249" i="12"/>
  <c r="O1243" i="1"/>
  <c r="J1250" i="12"/>
  <c r="O1244" i="1"/>
  <c r="J1251" i="12"/>
  <c r="K1251" i="12" s="1"/>
  <c r="O1245" i="1"/>
  <c r="J1252" i="12"/>
  <c r="K1252" i="12" s="1"/>
  <c r="O1246" i="1"/>
  <c r="J1253" i="12"/>
  <c r="O1247" i="1"/>
  <c r="J1254" i="12"/>
  <c r="O1248" i="1"/>
  <c r="J1255" i="12"/>
  <c r="O1249" i="1"/>
  <c r="J1256" i="12"/>
  <c r="O1250" i="1"/>
  <c r="J1257" i="12"/>
  <c r="O1251" i="1"/>
  <c r="J1258" i="12"/>
  <c r="O1252" i="1"/>
  <c r="J1259" i="12"/>
  <c r="K1259" i="12" s="1"/>
  <c r="O1253" i="1"/>
  <c r="J1260" i="12"/>
  <c r="O1254" i="1"/>
  <c r="J1261" i="12"/>
  <c r="O1255" i="1"/>
  <c r="K1260" i="12"/>
  <c r="J1262" i="12"/>
  <c r="O1256" i="1"/>
  <c r="J1263" i="12"/>
  <c r="K1263" i="12" s="1"/>
  <c r="O1257" i="1"/>
  <c r="J1264" i="12"/>
  <c r="O1258" i="1"/>
  <c r="J1265" i="12"/>
  <c r="O1259" i="1"/>
  <c r="K1264" i="12"/>
  <c r="J1266" i="12"/>
  <c r="O1260" i="1"/>
  <c r="J1267" i="12"/>
  <c r="O1261" i="1"/>
  <c r="J1268" i="12"/>
  <c r="O1262" i="1"/>
  <c r="J1269" i="12"/>
  <c r="O1263" i="1"/>
  <c r="J1270" i="12"/>
  <c r="O1264" i="1"/>
  <c r="J1271" i="12"/>
  <c r="O1265" i="1"/>
  <c r="J1272" i="12"/>
  <c r="O1266" i="1"/>
  <c r="J1273" i="12"/>
  <c r="O1267" i="1"/>
  <c r="J1274" i="12"/>
  <c r="O1268" i="1"/>
  <c r="J1275" i="12"/>
  <c r="K1275" i="12" s="1"/>
  <c r="O1269" i="1"/>
  <c r="J1276" i="12"/>
  <c r="K1276" i="12" s="1"/>
  <c r="O1270" i="1"/>
  <c r="J1277" i="12"/>
  <c r="O1271" i="1"/>
  <c r="J1278" i="12"/>
  <c r="O1272" i="1"/>
  <c r="J1279" i="12"/>
  <c r="O1273" i="1"/>
  <c r="J1280" i="12"/>
  <c r="K1280" i="12" s="1"/>
  <c r="O1274" i="1"/>
  <c r="J1281" i="12"/>
  <c r="O1275" i="1"/>
  <c r="J1282" i="12"/>
  <c r="O1276" i="1"/>
  <c r="J1283" i="12"/>
  <c r="O1277" i="1"/>
  <c r="J1284" i="12"/>
  <c r="O1278" i="1"/>
  <c r="J1285" i="12"/>
  <c r="O1279" i="1"/>
  <c r="J1286" i="12"/>
  <c r="O1280" i="1"/>
  <c r="J1287" i="12"/>
  <c r="O1281" i="1"/>
  <c r="J1288" i="12"/>
  <c r="O1282" i="1"/>
  <c r="J1289" i="12"/>
  <c r="O1283" i="1"/>
  <c r="J1290" i="12"/>
  <c r="O1284" i="1"/>
  <c r="J1291" i="12"/>
  <c r="K1291" i="12" s="1"/>
  <c r="O1285" i="1"/>
  <c r="J1292" i="12"/>
  <c r="K1292" i="12" s="1"/>
  <c r="O1286" i="1"/>
  <c r="J1293" i="12"/>
  <c r="O1287" i="1"/>
  <c r="J1294" i="12"/>
  <c r="O1288" i="1"/>
  <c r="J1295" i="12"/>
  <c r="K1295" i="12" s="1"/>
  <c r="O1289" i="1"/>
  <c r="J1296" i="12"/>
  <c r="O1290" i="1"/>
  <c r="J1297" i="12"/>
  <c r="O1291" i="1"/>
  <c r="J1298" i="12"/>
  <c r="O1292" i="1"/>
  <c r="J1299" i="12"/>
  <c r="O1293" i="1"/>
  <c r="J1300" i="12"/>
  <c r="O1294" i="1"/>
  <c r="J1301" i="12"/>
  <c r="O1295" i="1"/>
  <c r="J1302" i="12"/>
  <c r="K1302" i="12" s="1"/>
  <c r="O1296" i="1"/>
  <c r="J1303" i="12"/>
  <c r="O1297" i="1"/>
  <c r="J1304" i="12"/>
  <c r="O1298" i="1"/>
  <c r="J1305" i="12"/>
  <c r="O1299" i="1"/>
  <c r="J1306" i="12"/>
  <c r="O1300" i="1"/>
  <c r="J1307" i="12"/>
  <c r="O1301" i="1"/>
  <c r="J1308" i="12"/>
  <c r="O1302" i="1"/>
  <c r="J1309" i="12"/>
  <c r="O1303" i="1"/>
  <c r="J1310" i="12"/>
  <c r="K1310" i="12" s="1"/>
  <c r="O1304" i="1"/>
  <c r="J1311" i="12"/>
  <c r="O1305" i="1"/>
  <c r="J1312" i="12"/>
  <c r="O1306" i="1"/>
  <c r="J1313" i="12"/>
  <c r="O1307" i="1"/>
  <c r="J1314" i="12"/>
  <c r="O1308" i="1"/>
  <c r="J1315" i="12"/>
  <c r="O1309" i="1"/>
  <c r="J1316" i="12"/>
  <c r="O1310" i="1"/>
  <c r="J1317" i="12"/>
  <c r="O1311" i="1"/>
  <c r="J1318" i="12"/>
  <c r="O1312" i="1"/>
  <c r="J1319" i="12"/>
  <c r="O1313" i="1"/>
  <c r="J1320" i="12"/>
  <c r="O1314" i="1"/>
  <c r="J1321" i="12"/>
  <c r="O1315" i="1"/>
  <c r="J1322" i="12"/>
  <c r="O1316" i="1"/>
  <c r="J1323" i="12"/>
  <c r="O1317" i="1"/>
  <c r="J1324" i="12"/>
  <c r="K1324" i="12" s="1"/>
  <c r="O1318" i="1"/>
  <c r="J1325" i="12"/>
  <c r="O1319" i="1"/>
  <c r="J1326" i="12"/>
  <c r="K1326" i="12" s="1"/>
  <c r="O1320" i="1"/>
  <c r="J1327" i="12"/>
  <c r="O1321" i="1"/>
  <c r="J1328" i="12"/>
  <c r="O1322" i="1"/>
  <c r="J1329" i="12"/>
  <c r="O1323" i="1"/>
  <c r="J1330" i="12"/>
  <c r="K1330" i="12" s="1"/>
  <c r="O1324" i="1"/>
  <c r="J1331" i="12"/>
  <c r="O1325" i="1"/>
  <c r="J1332" i="12"/>
  <c r="O1326" i="1"/>
  <c r="J1333" i="12"/>
  <c r="O1327" i="1"/>
  <c r="J1334" i="12"/>
  <c r="K1334" i="12" s="1"/>
  <c r="O1328" i="1"/>
  <c r="J1335" i="12"/>
  <c r="O1329" i="1"/>
  <c r="J1336" i="12"/>
  <c r="O1330" i="1"/>
  <c r="J1337" i="12"/>
  <c r="O1331" i="1"/>
  <c r="J1338" i="12"/>
  <c r="O1332" i="1"/>
  <c r="J1339" i="12"/>
  <c r="O1333" i="1"/>
  <c r="J1340" i="12"/>
  <c r="K1340" i="12" s="1"/>
  <c r="O1334" i="1"/>
  <c r="J1341" i="12"/>
  <c r="O1335" i="1"/>
  <c r="J1342" i="12"/>
  <c r="O1336" i="1"/>
  <c r="J1343" i="12"/>
  <c r="O1337" i="1"/>
  <c r="J1344" i="12"/>
  <c r="O1338" i="1"/>
  <c r="J1345" i="12"/>
  <c r="O1339" i="1"/>
  <c r="J1346" i="12"/>
  <c r="K1346" i="12" s="1"/>
  <c r="O1340" i="1"/>
  <c r="J1347" i="12"/>
  <c r="O1341" i="1"/>
  <c r="J1348" i="12"/>
  <c r="O1342" i="1"/>
  <c r="J1349" i="12"/>
  <c r="O1343" i="1"/>
  <c r="K1348" i="12"/>
  <c r="J1350" i="12"/>
  <c r="O1344" i="1"/>
  <c r="J1351" i="12"/>
  <c r="K1351" i="12" s="1"/>
  <c r="O1345" i="1"/>
  <c r="J1352" i="12"/>
  <c r="O1346" i="1"/>
  <c r="J1353" i="12"/>
  <c r="O1347" i="1"/>
  <c r="J1354" i="12"/>
  <c r="K1354" i="12" s="1"/>
  <c r="O1348" i="1"/>
  <c r="J1355" i="12"/>
  <c r="O1349" i="1"/>
  <c r="J1356" i="12"/>
  <c r="O1350" i="1"/>
  <c r="J1357" i="12"/>
  <c r="O1351" i="1"/>
  <c r="J1358" i="12"/>
  <c r="O1352" i="1"/>
  <c r="J1359" i="12"/>
  <c r="O1353" i="1"/>
  <c r="J1360" i="12"/>
  <c r="K1360" i="12" s="1"/>
  <c r="O1354" i="1"/>
  <c r="J1361" i="12"/>
  <c r="O1355" i="1"/>
  <c r="J1362" i="12"/>
  <c r="K1362" i="12" s="1"/>
  <c r="O1356" i="1"/>
  <c r="J1363" i="12"/>
  <c r="K1363" i="12" s="1"/>
  <c r="O1357" i="1"/>
  <c r="J1364" i="12"/>
  <c r="O1358" i="1"/>
  <c r="J1365" i="12"/>
  <c r="O1359" i="1"/>
  <c r="J1366" i="12"/>
  <c r="O1360" i="1"/>
  <c r="J1367" i="12"/>
  <c r="O1361" i="1"/>
  <c r="J1368" i="12"/>
  <c r="O1362" i="1"/>
  <c r="J1369" i="12"/>
  <c r="O1363" i="1"/>
  <c r="J1370" i="12"/>
  <c r="K1370" i="12" s="1"/>
  <c r="O1364" i="1"/>
  <c r="J1371" i="12"/>
  <c r="O1365" i="1"/>
  <c r="J1372" i="12"/>
  <c r="O1366" i="1"/>
  <c r="J1373" i="12"/>
  <c r="O1367" i="1"/>
  <c r="J1374" i="12"/>
  <c r="O1368" i="1"/>
  <c r="J1375" i="12"/>
  <c r="O1369" i="1"/>
  <c r="J1376" i="12"/>
  <c r="O1370" i="1"/>
  <c r="J1377" i="12"/>
  <c r="O1371" i="1"/>
  <c r="J1378" i="12"/>
  <c r="K1378" i="12" s="1"/>
  <c r="O1372" i="1"/>
  <c r="J1379" i="12"/>
  <c r="K1379" i="12" s="1"/>
  <c r="O1373" i="1"/>
  <c r="J1380" i="12"/>
  <c r="O1374" i="1"/>
  <c r="J1381" i="12"/>
  <c r="O1375" i="1"/>
  <c r="J1382" i="12"/>
  <c r="O1376" i="1"/>
  <c r="J1383" i="12"/>
  <c r="O1377" i="1"/>
  <c r="J1384" i="12"/>
  <c r="O1378" i="1"/>
  <c r="J1385" i="12"/>
  <c r="O1379" i="1"/>
  <c r="J1386" i="12"/>
  <c r="K1386" i="12" s="1"/>
  <c r="O1380" i="1"/>
  <c r="J1387" i="12"/>
  <c r="O1381" i="1"/>
  <c r="J1388" i="12"/>
  <c r="O1382" i="1"/>
  <c r="J1389" i="12"/>
  <c r="K1389" i="12" s="1"/>
  <c r="O1383" i="1"/>
  <c r="J1390" i="12"/>
  <c r="K1390" i="12" s="1"/>
  <c r="O1384" i="1"/>
  <c r="J1391" i="12"/>
  <c r="K1391" i="12" s="1"/>
  <c r="O1385" i="1"/>
  <c r="J1392" i="12"/>
  <c r="O1386" i="1"/>
  <c r="J1393" i="12"/>
  <c r="K1393" i="12" s="1"/>
  <c r="O1387" i="1"/>
  <c r="J1394" i="12"/>
  <c r="K1394" i="12" s="1"/>
  <c r="O1388" i="1"/>
  <c r="J1395" i="12"/>
  <c r="O1389" i="1"/>
  <c r="J1396" i="12"/>
  <c r="O1390" i="1"/>
  <c r="J1397" i="12"/>
  <c r="K1397" i="12" s="1"/>
  <c r="O1391" i="1"/>
  <c r="K1396" i="12"/>
  <c r="J1398" i="12"/>
  <c r="O1392" i="1"/>
  <c r="J1399" i="12"/>
  <c r="K1399" i="12" s="1"/>
  <c r="O1393" i="1"/>
  <c r="J1400" i="12"/>
  <c r="O1394" i="1"/>
  <c r="J1401" i="12"/>
  <c r="K1401" i="12" s="1"/>
  <c r="O1395" i="1"/>
  <c r="J1402" i="12"/>
  <c r="O1396" i="1"/>
  <c r="J1403" i="12"/>
  <c r="O1397" i="1"/>
  <c r="J1404" i="12"/>
  <c r="O1398" i="1"/>
  <c r="J1405" i="12"/>
  <c r="K1405" i="12" s="1"/>
  <c r="O1399" i="1"/>
  <c r="J1406" i="12"/>
  <c r="K1406" i="12" s="1"/>
  <c r="O1400" i="1"/>
  <c r="J1407" i="12"/>
  <c r="O1401" i="1"/>
  <c r="J1408" i="12"/>
  <c r="O1402" i="1"/>
  <c r="J1409" i="12"/>
  <c r="K1409" i="12" s="1"/>
  <c r="O1403" i="1"/>
  <c r="J1410" i="12"/>
  <c r="O1404" i="1"/>
  <c r="J1411" i="12"/>
  <c r="K1411" i="12" s="1"/>
  <c r="O1405" i="1"/>
  <c r="J1412" i="12"/>
  <c r="O1406" i="1"/>
  <c r="J1413" i="12"/>
  <c r="K1413" i="12" s="1"/>
  <c r="O1407" i="1"/>
  <c r="J1414" i="12"/>
  <c r="O1408" i="1"/>
  <c r="J1415" i="12"/>
  <c r="O1409" i="1"/>
  <c r="J1416" i="12"/>
  <c r="O1410" i="1"/>
  <c r="J1417" i="12"/>
  <c r="K1417" i="12" s="1"/>
  <c r="O1411" i="1"/>
  <c r="J1418" i="12"/>
  <c r="O1412" i="1"/>
  <c r="J1419" i="12"/>
  <c r="O1413" i="1"/>
  <c r="J1420" i="12"/>
  <c r="O1414" i="1"/>
  <c r="J1421" i="12"/>
  <c r="K1421" i="12" s="1"/>
  <c r="O1415" i="1"/>
  <c r="J1422" i="12"/>
  <c r="O1416" i="1"/>
  <c r="J1423" i="12"/>
  <c r="O1417" i="1"/>
  <c r="J1424" i="12"/>
  <c r="O1418" i="1"/>
  <c r="J1425" i="12"/>
  <c r="K1425" i="12" s="1"/>
  <c r="O1419" i="1"/>
  <c r="J1426" i="12"/>
  <c r="O1420" i="1"/>
  <c r="J1427" i="12"/>
  <c r="K1427" i="12" s="1"/>
  <c r="O1421" i="1"/>
  <c r="J1428" i="12"/>
  <c r="O1422" i="1"/>
  <c r="J1429" i="12"/>
  <c r="K1429" i="12" s="1"/>
  <c r="O1423" i="1"/>
  <c r="J1430" i="12"/>
  <c r="O1424" i="1"/>
  <c r="J1431" i="12"/>
  <c r="O1425" i="1"/>
  <c r="J1432" i="12"/>
  <c r="O1426" i="1"/>
  <c r="J1433" i="12"/>
  <c r="K1433" i="12" s="1"/>
  <c r="O1427" i="1"/>
  <c r="J1434" i="12"/>
  <c r="O1428" i="1"/>
  <c r="J1435" i="12"/>
  <c r="O1429" i="1"/>
  <c r="J1436" i="12"/>
  <c r="O1430" i="1"/>
  <c r="J1437" i="12"/>
  <c r="K1437" i="12" s="1"/>
  <c r="O1431" i="1"/>
  <c r="J1438" i="12"/>
  <c r="K1438" i="12" s="1"/>
  <c r="O1432" i="1"/>
  <c r="J1439" i="12"/>
  <c r="O1433" i="1"/>
  <c r="J1440" i="12"/>
  <c r="O1434" i="1"/>
  <c r="J1441" i="12"/>
  <c r="K1441" i="12" s="1"/>
  <c r="O1435" i="1"/>
  <c r="J1442" i="12"/>
  <c r="K1442" i="12" s="1"/>
  <c r="O1436" i="1"/>
  <c r="J1443" i="12"/>
  <c r="O1437" i="1"/>
  <c r="J1444" i="12"/>
  <c r="O1438" i="1"/>
  <c r="J1445" i="12"/>
  <c r="K1445" i="12" s="1"/>
  <c r="O1439" i="1"/>
  <c r="J1446" i="12"/>
  <c r="O1440" i="1"/>
  <c r="J1447" i="12"/>
  <c r="O1441" i="1"/>
  <c r="J1448" i="12"/>
  <c r="K1448" i="12" s="1"/>
  <c r="O1442" i="1"/>
  <c r="J1449" i="12"/>
  <c r="K1449" i="12" s="1"/>
  <c r="O1443" i="1"/>
  <c r="J1450" i="12"/>
  <c r="O1444" i="1"/>
  <c r="J1451" i="12"/>
  <c r="O1445" i="1"/>
  <c r="J1452" i="12"/>
  <c r="O1446" i="1"/>
  <c r="J1453" i="12"/>
  <c r="K1453" i="12" s="1"/>
  <c r="O1447" i="1"/>
  <c r="J1454" i="12"/>
  <c r="K1454" i="12" s="1"/>
  <c r="O1448" i="1"/>
  <c r="J1455" i="12"/>
  <c r="K1455" i="12" s="1"/>
  <c r="O1449" i="1"/>
  <c r="J1456" i="12"/>
  <c r="O1450" i="1"/>
  <c r="J1457" i="12"/>
  <c r="K1457" i="12" s="1"/>
  <c r="O1451" i="1"/>
  <c r="J1458" i="12"/>
  <c r="K1458" i="12" s="1"/>
  <c r="O1452" i="1"/>
  <c r="J1459" i="12"/>
  <c r="K1459" i="12" s="1"/>
  <c r="O1453" i="1"/>
  <c r="J1460" i="12"/>
  <c r="O1454" i="1"/>
  <c r="J1461" i="12"/>
  <c r="K1461" i="12" s="1"/>
  <c r="O1455" i="1"/>
  <c r="K1460" i="12"/>
  <c r="J1462" i="12"/>
  <c r="O1456" i="1"/>
  <c r="J1463" i="12"/>
  <c r="K1463" i="12" s="1"/>
  <c r="O1457" i="1"/>
  <c r="J1464" i="12"/>
  <c r="O1458" i="1"/>
  <c r="J1465" i="12"/>
  <c r="K1465" i="12" s="1"/>
  <c r="O1459" i="1"/>
  <c r="J1466" i="12"/>
  <c r="O1460" i="1"/>
  <c r="J1467" i="12"/>
  <c r="O1461" i="1"/>
  <c r="J1468" i="12"/>
  <c r="O1462" i="1"/>
  <c r="J1469" i="12"/>
  <c r="K1469" i="12" s="1"/>
  <c r="O1463" i="1"/>
  <c r="J1470" i="12"/>
  <c r="K1470" i="12" s="1"/>
  <c r="O1464" i="1"/>
  <c r="J1471" i="12"/>
  <c r="K1471" i="12" s="1"/>
  <c r="O1465" i="1"/>
  <c r="J1472" i="12"/>
  <c r="O1466" i="1"/>
  <c r="J1473" i="12"/>
  <c r="K1473" i="12" s="1"/>
  <c r="O1467" i="1"/>
  <c r="J1474" i="12"/>
  <c r="K1474" i="12" s="1"/>
  <c r="O1468" i="1"/>
  <c r="J1475" i="12"/>
  <c r="O1469" i="1"/>
  <c r="J1476" i="12"/>
  <c r="O1470" i="1"/>
  <c r="J1477" i="12"/>
  <c r="K1477" i="12" s="1"/>
  <c r="O1471" i="1"/>
  <c r="J1478" i="12"/>
  <c r="K1478" i="12" s="1"/>
  <c r="O1472" i="1"/>
  <c r="J1479" i="12"/>
  <c r="O1473" i="1"/>
  <c r="J1480" i="12"/>
  <c r="O1474" i="1"/>
  <c r="J1481" i="12"/>
  <c r="K1481" i="12" s="1"/>
  <c r="O1475" i="1"/>
  <c r="J1482" i="12"/>
  <c r="O1476" i="1"/>
  <c r="J1483" i="12"/>
  <c r="O1477" i="1"/>
  <c r="J1484" i="12"/>
  <c r="O1478" i="1"/>
  <c r="J1485" i="12"/>
  <c r="K1485" i="12" s="1"/>
  <c r="O1479" i="1"/>
  <c r="J1486" i="12"/>
  <c r="K1486" i="12" s="1"/>
  <c r="O1480" i="1"/>
  <c r="J1487" i="12"/>
  <c r="O1481" i="1"/>
  <c r="J1488" i="12"/>
  <c r="O1482" i="1"/>
  <c r="J1489" i="12"/>
  <c r="K1489" i="12" s="1"/>
  <c r="O1483" i="1"/>
  <c r="J1490" i="12"/>
  <c r="K1490" i="12" s="1"/>
  <c r="O1484" i="1"/>
  <c r="J1491" i="12"/>
  <c r="O1485" i="1"/>
  <c r="J1492" i="12"/>
  <c r="O1486" i="1"/>
  <c r="K1491" i="12"/>
  <c r="J1493" i="12"/>
  <c r="K1493" i="12" s="1"/>
  <c r="O1487" i="1"/>
  <c r="K1492" i="12"/>
  <c r="J1494" i="12"/>
  <c r="K1494" i="12" s="1"/>
  <c r="O1488" i="1"/>
  <c r="J1495" i="12"/>
  <c r="K1495" i="12" s="1"/>
  <c r="O1489" i="1"/>
  <c r="J1496" i="12"/>
  <c r="O1490" i="1"/>
  <c r="J1497" i="12"/>
  <c r="K1497" i="12" s="1"/>
  <c r="O1491" i="1"/>
  <c r="J1498" i="12"/>
  <c r="O1492" i="1"/>
  <c r="J1499" i="12"/>
  <c r="O1493" i="1"/>
  <c r="J1500" i="12"/>
  <c r="K1500" i="12" s="1"/>
  <c r="O1494" i="1"/>
  <c r="J1501" i="12"/>
  <c r="K1501" i="12" s="1"/>
  <c r="O1495" i="1"/>
  <c r="J1502" i="12"/>
  <c r="K1502" i="12" s="1"/>
  <c r="O1496" i="1"/>
  <c r="J1503" i="12"/>
  <c r="O1497" i="1"/>
  <c r="J1504" i="12"/>
  <c r="O1498" i="1"/>
  <c r="J1505" i="12"/>
  <c r="K1505" i="12" s="1"/>
  <c r="O1499" i="1"/>
  <c r="K1504" i="12"/>
  <c r="J1506" i="12"/>
  <c r="K1506" i="12" s="1"/>
  <c r="O1500" i="1"/>
  <c r="J1507" i="12"/>
  <c r="O1501" i="1"/>
  <c r="J1508" i="12"/>
  <c r="K1508" i="12" s="1"/>
  <c r="O1502" i="1"/>
  <c r="J1509" i="12"/>
  <c r="K1509" i="12" s="1"/>
  <c r="O1503" i="1"/>
  <c r="J1510" i="12"/>
  <c r="K1510" i="12" s="1"/>
  <c r="O1504" i="1"/>
  <c r="J1511" i="12"/>
  <c r="K1511" i="12" s="1"/>
  <c r="O1505" i="1"/>
  <c r="J1512" i="12"/>
  <c r="K1512" i="12" s="1"/>
  <c r="O1506" i="1"/>
  <c r="J1513" i="12"/>
  <c r="K1513" i="12" s="1"/>
  <c r="O1507" i="1"/>
  <c r="J1514" i="12"/>
  <c r="O1508" i="1"/>
  <c r="J1515" i="12"/>
  <c r="O1509" i="1"/>
  <c r="J1516" i="12"/>
  <c r="O1510" i="1"/>
  <c r="J1517" i="12"/>
  <c r="K1517" i="12" s="1"/>
  <c r="O1511" i="1"/>
  <c r="J1518" i="12"/>
  <c r="O1512" i="1"/>
  <c r="J1519" i="12"/>
  <c r="O1513" i="1"/>
  <c r="J1520" i="12"/>
  <c r="O1514" i="1"/>
  <c r="J1521" i="12"/>
  <c r="K1521" i="12" s="1"/>
  <c r="O1515" i="1"/>
  <c r="J1522" i="12"/>
  <c r="K1522" i="12" s="1"/>
  <c r="O1516" i="1"/>
  <c r="J1523" i="12"/>
  <c r="O1517" i="1"/>
  <c r="J1524" i="12"/>
  <c r="O1518" i="1"/>
  <c r="J1525" i="12"/>
  <c r="K1525" i="12" s="1"/>
  <c r="O1519" i="1"/>
  <c r="J1526" i="12"/>
  <c r="K1526" i="12" s="1"/>
  <c r="O1520" i="1"/>
  <c r="J1527" i="12"/>
  <c r="K1527" i="12" s="1"/>
  <c r="O1521" i="1"/>
  <c r="J1528" i="12"/>
  <c r="O1522" i="1"/>
  <c r="J1529" i="12"/>
  <c r="K1529" i="12" s="1"/>
  <c r="O1523" i="1"/>
  <c r="J1530" i="12"/>
  <c r="O1524" i="1"/>
  <c r="J1531" i="12"/>
  <c r="O1525" i="1"/>
  <c r="J1532" i="12"/>
  <c r="K1532" i="12" s="1"/>
  <c r="O1526" i="1"/>
  <c r="J1533" i="12"/>
  <c r="K1533" i="12" s="1"/>
  <c r="O1527" i="1"/>
  <c r="J1534" i="12"/>
  <c r="K1534" i="12" s="1"/>
  <c r="O1528" i="1"/>
  <c r="J1535" i="12"/>
  <c r="K1535" i="12" s="1"/>
  <c r="O1529" i="1"/>
  <c r="J1536" i="12"/>
  <c r="O1530" i="1"/>
  <c r="J1537" i="12"/>
  <c r="K1537" i="12" s="1"/>
  <c r="O1531" i="1"/>
  <c r="J1538" i="12"/>
  <c r="K1538" i="12" s="1"/>
  <c r="O1532" i="1"/>
  <c r="J1539" i="12"/>
  <c r="O1533" i="1"/>
  <c r="J1540" i="12"/>
  <c r="O1534" i="1"/>
  <c r="J1541" i="12"/>
  <c r="K1541" i="12" s="1"/>
  <c r="O1535" i="1"/>
  <c r="J1542" i="12"/>
  <c r="K1542" i="12" s="1"/>
  <c r="O1536" i="1"/>
  <c r="J1543" i="12"/>
  <c r="O1537" i="1"/>
  <c r="J1544" i="12"/>
  <c r="O1538" i="1"/>
  <c r="J1545" i="12"/>
  <c r="K1545" i="12" s="1"/>
  <c r="O1539" i="1"/>
  <c r="J1546" i="12"/>
  <c r="O1540" i="1"/>
  <c r="C1547" i="12"/>
  <c r="J1547" i="12" s="1"/>
  <c r="O1541" i="1"/>
  <c r="C1548" i="12"/>
  <c r="J1548" i="12" s="1"/>
  <c r="O1542" i="1"/>
  <c r="J1549" i="12"/>
  <c r="K1549" i="12" s="1"/>
  <c r="O1543" i="1"/>
  <c r="C1550" i="12"/>
  <c r="J1550" i="12" s="1"/>
  <c r="O1544" i="1"/>
  <c r="C1551" i="12"/>
  <c r="J1551" i="12" s="1"/>
  <c r="O1545" i="1"/>
  <c r="J1552" i="12"/>
  <c r="K1552" i="12" s="1"/>
  <c r="O1546" i="1"/>
  <c r="C1553" i="12"/>
  <c r="J1553" i="12" s="1"/>
  <c r="O1547" i="1"/>
  <c r="C1554" i="12"/>
  <c r="J1554" i="12" s="1"/>
  <c r="O1548" i="1"/>
  <c r="J1555" i="12"/>
  <c r="K1555" i="12" s="1"/>
  <c r="O1549" i="1"/>
  <c r="C1556" i="12"/>
  <c r="J1556" i="12" s="1"/>
  <c r="K1556" i="12" s="1"/>
  <c r="O1550" i="1"/>
  <c r="C1557" i="12"/>
  <c r="J1557" i="12" s="1"/>
  <c r="K1557" i="12" s="1"/>
  <c r="O1551" i="1"/>
  <c r="J1558" i="12"/>
  <c r="K1558" i="12" s="1"/>
  <c r="O1552" i="1"/>
  <c r="C1559" i="12"/>
  <c r="J1559" i="12" s="1"/>
  <c r="O1553" i="1"/>
  <c r="C1560" i="12"/>
  <c r="J1560" i="12" s="1"/>
  <c r="K1560" i="12" s="1"/>
  <c r="O1554" i="1"/>
  <c r="J1561" i="12"/>
  <c r="O1555" i="1"/>
  <c r="C1562" i="12"/>
  <c r="J1562" i="12" s="1"/>
  <c r="O1556" i="1"/>
  <c r="C1563" i="12"/>
  <c r="J1563" i="12" s="1"/>
  <c r="O1557" i="1"/>
  <c r="J1564" i="12"/>
  <c r="O1558" i="1"/>
  <c r="C1565" i="12"/>
  <c r="J1565" i="12" s="1"/>
  <c r="O1559" i="1"/>
  <c r="C1566" i="12"/>
  <c r="J1566" i="12" s="1"/>
  <c r="O1560" i="1"/>
  <c r="J1567" i="12"/>
  <c r="K1567" i="12" s="1"/>
  <c r="O1561" i="1"/>
  <c r="C1568" i="12"/>
  <c r="J1568" i="12" s="1"/>
  <c r="K1568" i="12" s="1"/>
  <c r="O1562" i="1"/>
  <c r="C1569" i="12"/>
  <c r="J1569" i="12" s="1"/>
  <c r="K1569" i="12" s="1"/>
  <c r="O1563" i="1"/>
  <c r="J1570" i="12"/>
  <c r="K1570" i="12" s="1"/>
  <c r="O1564" i="1"/>
  <c r="C1571" i="12"/>
  <c r="J1571" i="12" s="1"/>
  <c r="O1565" i="1"/>
  <c r="C1572" i="12"/>
  <c r="J1572" i="12" s="1"/>
  <c r="K1572" i="12" s="1"/>
  <c r="O1566" i="1"/>
  <c r="J1573" i="12"/>
  <c r="K1573" i="12" s="1"/>
  <c r="O1567" i="1"/>
  <c r="C1574" i="12"/>
  <c r="J1574" i="12" s="1"/>
  <c r="O1568" i="1"/>
  <c r="C1575" i="12"/>
  <c r="J1575" i="12" s="1"/>
  <c r="O1569" i="1"/>
  <c r="J1576" i="12"/>
  <c r="O1570" i="1"/>
  <c r="C1577" i="12"/>
  <c r="J1577" i="12" s="1"/>
  <c r="O1571" i="1"/>
  <c r="C1578" i="12"/>
  <c r="J1578" i="12" s="1"/>
  <c r="O1572" i="1"/>
  <c r="J1579" i="12"/>
  <c r="K1579" i="12" s="1"/>
  <c r="O1573" i="1"/>
  <c r="C1580" i="12"/>
  <c r="J1580" i="12" s="1"/>
  <c r="K1580" i="12" s="1"/>
  <c r="O1574" i="1"/>
  <c r="C1581" i="12"/>
  <c r="J1581" i="12" s="1"/>
  <c r="K1581" i="12" s="1"/>
  <c r="O1575" i="1"/>
  <c r="J1582" i="12"/>
  <c r="O1576" i="1"/>
  <c r="C1583" i="12"/>
  <c r="J1583" i="12" s="1"/>
  <c r="K1583" i="12" s="1"/>
  <c r="O1577" i="1"/>
  <c r="C1584" i="12"/>
  <c r="J1584" i="12" s="1"/>
  <c r="K1584" i="12" s="1"/>
  <c r="O1578" i="1"/>
  <c r="J1585" i="12"/>
  <c r="K1585" i="12" s="1"/>
  <c r="O1579" i="1"/>
  <c r="C1586" i="12"/>
  <c r="J1586" i="12" s="1"/>
  <c r="K1586" i="12" s="1"/>
  <c r="O1580" i="1"/>
  <c r="C1587" i="12"/>
  <c r="J1587" i="12" s="1"/>
  <c r="O1581" i="1"/>
  <c r="J1588" i="12"/>
  <c r="O1582" i="1"/>
  <c r="C1589" i="12"/>
  <c r="J1589" i="12" s="1"/>
  <c r="O1583" i="1"/>
  <c r="K1588" i="12"/>
  <c r="C1590" i="12"/>
  <c r="J1590" i="12" s="1"/>
  <c r="O1584" i="1"/>
  <c r="J1591" i="12"/>
  <c r="K1591" i="12" s="1"/>
  <c r="O1585" i="1"/>
  <c r="C1592" i="12"/>
  <c r="J1592" i="12"/>
  <c r="K1592" i="12" s="1"/>
  <c r="O1586" i="1"/>
  <c r="C1593" i="12"/>
  <c r="J1593" i="12" s="1"/>
  <c r="K1593" i="12" s="1"/>
  <c r="O1587" i="1"/>
  <c r="J1594" i="12"/>
  <c r="K1594" i="12" s="1"/>
  <c r="O1588" i="1"/>
  <c r="C1595" i="12"/>
  <c r="J1595" i="12" s="1"/>
  <c r="O1589" i="1"/>
  <c r="C1596" i="12"/>
  <c r="J1596" i="12" s="1"/>
  <c r="O1590" i="1"/>
  <c r="J1597" i="12"/>
  <c r="O1591" i="1"/>
  <c r="C1598" i="12"/>
  <c r="J1598" i="12" s="1"/>
  <c r="O1592" i="1"/>
  <c r="C1599" i="12"/>
  <c r="J1599" i="12" s="1"/>
  <c r="K1599" i="12" s="1"/>
  <c r="O1593" i="1"/>
  <c r="J1600" i="12"/>
  <c r="K1600" i="12" s="1"/>
  <c r="O1594" i="1"/>
  <c r="C1601" i="12"/>
  <c r="J1601" i="12" s="1"/>
  <c r="O1595" i="1"/>
  <c r="C1602" i="12"/>
  <c r="J1602" i="12" s="1"/>
  <c r="O1596" i="1"/>
  <c r="J1603" i="12"/>
  <c r="K1603" i="12" s="1"/>
  <c r="O1597" i="1"/>
  <c r="C1604" i="12"/>
  <c r="J1604" i="12" s="1"/>
  <c r="O1598" i="1"/>
  <c r="C1605" i="12"/>
  <c r="J1605" i="12" s="1"/>
  <c r="O1599" i="1"/>
  <c r="J1606" i="12"/>
  <c r="K1606" i="12" s="1"/>
  <c r="O1600" i="1"/>
  <c r="C1607" i="12"/>
  <c r="J1607" i="12" s="1"/>
  <c r="O1601" i="1"/>
  <c r="C1608" i="12"/>
  <c r="J1608" i="12" s="1"/>
  <c r="O1602" i="1"/>
  <c r="J1609" i="12"/>
  <c r="O1603" i="1"/>
  <c r="C1610" i="12"/>
  <c r="J1610" i="12" s="1"/>
  <c r="O1604" i="1"/>
  <c r="C1611" i="12"/>
  <c r="J1611" i="12" s="1"/>
  <c r="O1605" i="1"/>
  <c r="J1612" i="12"/>
  <c r="O1606" i="1"/>
  <c r="C1613" i="12"/>
  <c r="J1613" i="12" s="1"/>
  <c r="O1607" i="1"/>
  <c r="C1614" i="12"/>
  <c r="J1614" i="12" s="1"/>
  <c r="O1608" i="1"/>
  <c r="J1615" i="12"/>
  <c r="O1609" i="1"/>
  <c r="C1616" i="12"/>
  <c r="J1616" i="12" s="1"/>
  <c r="O1610" i="1"/>
  <c r="C1617" i="12"/>
  <c r="J1617" i="12" s="1"/>
  <c r="K1617" i="12" s="1"/>
  <c r="O1611" i="1"/>
  <c r="J1618" i="12"/>
  <c r="K1618" i="12" s="1"/>
  <c r="O1612" i="1"/>
  <c r="C1619" i="12"/>
  <c r="J1619" i="12" s="1"/>
  <c r="O1613" i="1"/>
  <c r="C1620" i="12"/>
  <c r="J1620" i="12" s="1"/>
  <c r="O1614" i="1"/>
  <c r="J1621" i="12"/>
  <c r="O1615" i="1"/>
  <c r="C1622" i="12"/>
  <c r="J1622" i="12" s="1"/>
  <c r="O1616" i="1"/>
  <c r="C1623" i="12"/>
  <c r="J1623" i="12" s="1"/>
  <c r="O1617" i="1"/>
  <c r="J1624" i="12"/>
  <c r="O1618" i="1"/>
  <c r="C1625" i="12"/>
  <c r="J1625" i="12" s="1"/>
  <c r="O1619" i="1"/>
  <c r="C1626" i="12"/>
  <c r="J1626" i="12" s="1"/>
  <c r="O1620" i="1"/>
  <c r="J1627" i="12"/>
  <c r="K1627" i="12" s="1"/>
  <c r="O1621" i="1"/>
  <c r="C1628" i="12"/>
  <c r="J1628" i="12" s="1"/>
  <c r="O1622" i="1"/>
  <c r="C1629" i="12"/>
  <c r="J1629" i="12" s="1"/>
  <c r="K1629" i="12" s="1"/>
  <c r="O1623" i="1"/>
  <c r="J1630" i="12"/>
  <c r="O1624" i="1"/>
  <c r="C1631" i="12"/>
  <c r="J1631" i="12" s="1"/>
  <c r="O1625" i="1"/>
  <c r="C1632" i="12"/>
  <c r="J1632" i="12" s="1"/>
  <c r="O1626" i="1"/>
  <c r="J1633" i="12"/>
  <c r="K1633" i="12" s="1"/>
  <c r="O1627" i="1"/>
  <c r="C1634" i="12"/>
  <c r="J1634" i="12" s="1"/>
  <c r="O1628" i="1"/>
  <c r="C1635" i="12"/>
  <c r="J1635" i="12" s="1"/>
  <c r="O1629" i="1"/>
  <c r="J1636" i="12"/>
  <c r="O1630" i="1"/>
  <c r="C1637" i="12"/>
  <c r="J1637" i="12" s="1"/>
  <c r="O1631" i="1"/>
  <c r="C1638" i="12"/>
  <c r="J1638" i="12" s="1"/>
  <c r="O1632" i="1"/>
  <c r="J1639" i="12"/>
  <c r="K1639" i="12" s="1"/>
  <c r="O1633" i="1"/>
  <c r="C1640" i="12"/>
  <c r="J1640" i="12" s="1"/>
  <c r="O1634" i="1"/>
  <c r="C1641" i="12"/>
  <c r="J1641" i="12" s="1"/>
  <c r="K1641" i="12" s="1"/>
  <c r="O1635" i="1"/>
  <c r="J1642" i="12"/>
  <c r="K1642" i="12" s="1"/>
  <c r="O1636" i="1"/>
  <c r="C1643" i="12"/>
  <c r="J1643" i="12" s="1"/>
  <c r="O1637" i="1"/>
  <c r="C1644" i="12"/>
  <c r="J1644" i="12" s="1"/>
  <c r="O1638" i="1"/>
  <c r="J1645" i="12"/>
  <c r="O1639" i="1"/>
  <c r="C1646" i="12"/>
  <c r="J1646" i="12" s="1"/>
  <c r="O1640" i="1"/>
  <c r="C1647" i="12"/>
  <c r="J1647" i="12" s="1"/>
  <c r="O1641" i="1"/>
  <c r="J1648" i="12"/>
  <c r="O1642" i="1"/>
  <c r="C1649" i="12"/>
  <c r="J1649" i="12" s="1"/>
  <c r="O1643" i="1"/>
  <c r="C1650" i="12"/>
  <c r="J1650" i="12" s="1"/>
  <c r="O1644" i="1"/>
  <c r="J1651" i="12"/>
  <c r="O1645" i="1"/>
  <c r="C1652" i="12"/>
  <c r="J1652" i="12" s="1"/>
  <c r="O1646" i="1"/>
  <c r="C1653" i="12"/>
  <c r="J1653" i="12" s="1"/>
  <c r="K1653" i="12" s="1"/>
  <c r="O1647" i="1"/>
  <c r="J1654" i="12"/>
  <c r="K1654" i="12" s="1"/>
  <c r="O1648" i="1"/>
  <c r="C1655" i="12"/>
  <c r="J1655" i="12" s="1"/>
  <c r="O1649" i="1"/>
  <c r="C1656" i="12"/>
  <c r="J1656" i="12" s="1"/>
  <c r="O1650" i="1"/>
  <c r="J1657" i="12"/>
  <c r="O1651" i="1"/>
  <c r="C1658" i="12"/>
  <c r="J1658" i="12" s="1"/>
  <c r="O1652" i="1"/>
  <c r="C1659" i="12"/>
  <c r="J1659" i="12" s="1"/>
  <c r="O1653" i="1"/>
  <c r="J1660" i="12"/>
  <c r="O1654" i="1"/>
  <c r="C1661" i="12"/>
  <c r="J1661" i="12" s="1"/>
  <c r="O1655" i="1"/>
  <c r="C1662" i="12"/>
  <c r="J1662" i="12" s="1"/>
  <c r="O1656" i="1"/>
  <c r="J1663" i="12"/>
  <c r="O1657" i="1"/>
  <c r="C1664" i="12"/>
  <c r="J1664" i="12" s="1"/>
  <c r="O1658" i="1"/>
  <c r="C1665" i="12"/>
  <c r="J1665" i="12" s="1"/>
  <c r="K1665" i="12" s="1"/>
  <c r="O1659" i="1"/>
  <c r="J1666" i="12"/>
  <c r="K1666" i="12" s="1"/>
  <c r="O1660" i="1"/>
  <c r="C1667" i="12"/>
  <c r="J1667" i="12" s="1"/>
  <c r="O1661" i="1"/>
  <c r="C1668" i="12"/>
  <c r="J1668" i="12"/>
  <c r="O1662" i="1"/>
  <c r="J1669" i="12"/>
  <c r="K1669" i="12" s="1"/>
  <c r="O1663" i="1"/>
  <c r="C1670" i="12"/>
  <c r="J1670" i="12" s="1"/>
  <c r="O1664" i="1"/>
  <c r="C1671" i="12"/>
  <c r="J1671" i="12" s="1"/>
  <c r="O1665" i="1"/>
  <c r="J1672" i="12"/>
  <c r="O1666" i="1"/>
  <c r="C1673" i="12"/>
  <c r="J1673" i="12" s="1"/>
  <c r="O1667" i="1"/>
  <c r="C1674" i="12"/>
  <c r="J1674" i="12" s="1"/>
  <c r="O1668" i="1"/>
  <c r="J1675" i="12"/>
  <c r="K1675" i="12" s="1"/>
  <c r="O1669" i="1"/>
  <c r="C1676" i="12"/>
  <c r="J1676" i="12" s="1"/>
  <c r="K1676" i="12" s="1"/>
  <c r="O1670" i="1"/>
  <c r="C1677" i="12"/>
  <c r="J1677" i="12" s="1"/>
  <c r="O1671" i="1"/>
  <c r="J1678" i="12"/>
  <c r="O1672" i="1"/>
  <c r="C1679" i="12"/>
  <c r="J1679" i="12" s="1"/>
  <c r="K1679" i="12" s="1"/>
  <c r="O1673" i="1"/>
  <c r="C1680" i="12"/>
  <c r="J1680" i="12" s="1"/>
  <c r="K1680" i="12" s="1"/>
  <c r="O1674" i="1"/>
  <c r="J1681" i="12"/>
  <c r="O1675" i="1"/>
  <c r="C1682" i="12"/>
  <c r="J1682" i="12" s="1"/>
  <c r="O1676" i="1"/>
  <c r="C1683" i="12"/>
  <c r="J1683" i="12" s="1"/>
  <c r="O1677" i="1"/>
  <c r="J1684" i="12"/>
  <c r="O1678" i="1"/>
  <c r="C1685" i="12"/>
  <c r="J1685" i="12" s="1"/>
  <c r="O1679" i="1"/>
  <c r="C1686" i="12"/>
  <c r="J1686" i="12" s="1"/>
  <c r="O1680" i="1"/>
  <c r="J1687" i="12"/>
  <c r="K1687" i="12" s="1"/>
  <c r="O1681" i="1"/>
  <c r="C1688" i="12"/>
  <c r="J1688" i="12" s="1"/>
  <c r="K1688" i="12" s="1"/>
  <c r="O1682" i="1"/>
  <c r="C1689" i="12"/>
  <c r="J1689" i="12" s="1"/>
  <c r="O1683" i="1"/>
  <c r="J1690" i="12"/>
  <c r="O1684" i="1"/>
  <c r="C1691" i="12"/>
  <c r="J1691" i="12" s="1"/>
  <c r="K1691" i="12" s="1"/>
  <c r="O1685" i="1"/>
  <c r="C1692" i="12"/>
  <c r="J1692" i="12" s="1"/>
  <c r="K1692" i="12" s="1"/>
  <c r="O1686" i="1"/>
  <c r="J1693" i="12"/>
  <c r="O1687" i="1"/>
  <c r="C1694" i="12"/>
  <c r="J1694" i="12" s="1"/>
  <c r="O1688" i="1"/>
  <c r="C1695" i="12"/>
  <c r="J1695" i="12" s="1"/>
  <c r="O1689" i="1"/>
  <c r="J1696" i="12"/>
  <c r="O1690" i="1"/>
  <c r="C1697" i="12"/>
  <c r="J1697" i="12" s="1"/>
  <c r="O1691" i="1"/>
  <c r="C1698" i="12"/>
  <c r="J1698" i="12" s="1"/>
  <c r="O1692" i="1"/>
  <c r="J1699" i="12"/>
  <c r="K1699" i="12" s="1"/>
  <c r="O1693" i="1"/>
  <c r="C1700" i="12"/>
  <c r="J1700" i="12" s="1"/>
  <c r="K1700" i="12" s="1"/>
  <c r="O1694" i="1"/>
  <c r="C1701" i="12"/>
  <c r="J1701" i="12" s="1"/>
  <c r="O1695" i="1"/>
  <c r="J1702" i="12"/>
  <c r="K1702" i="12" s="1"/>
  <c r="O1696" i="1"/>
  <c r="C1703" i="12"/>
  <c r="J1703" i="12" s="1"/>
  <c r="K1703" i="12" s="1"/>
  <c r="O1697" i="1"/>
  <c r="C1704" i="12"/>
  <c r="J1704" i="12" s="1"/>
  <c r="O1698" i="1"/>
  <c r="J1705" i="12"/>
  <c r="O1699" i="1"/>
  <c r="C1706" i="12"/>
  <c r="J1706" i="12" s="1"/>
  <c r="O1700" i="1"/>
  <c r="C1707" i="12"/>
  <c r="J1707" i="12" s="1"/>
  <c r="O1701" i="1"/>
  <c r="J1708" i="12"/>
  <c r="O1702" i="1"/>
  <c r="C1709" i="12"/>
  <c r="J1709" i="12" s="1"/>
  <c r="O1703" i="1"/>
  <c r="C1710" i="12"/>
  <c r="J1710" i="12" s="1"/>
  <c r="O1704" i="1"/>
  <c r="J1711" i="12"/>
  <c r="K1711" i="12" s="1"/>
  <c r="O1705" i="1"/>
  <c r="C1712" i="12"/>
  <c r="J1712" i="12" s="1"/>
  <c r="K1712" i="12" s="1"/>
  <c r="O1706" i="1"/>
  <c r="C1713" i="12"/>
  <c r="J1713" i="12" s="1"/>
  <c r="O1707" i="1"/>
  <c r="J1714" i="12"/>
  <c r="K1714" i="12" s="1"/>
  <c r="O1708" i="1"/>
  <c r="C1715" i="12"/>
  <c r="J1715" i="12" s="1"/>
  <c r="O1709" i="1"/>
  <c r="C1716" i="12"/>
  <c r="J1716" i="12" s="1"/>
  <c r="O1710" i="1"/>
  <c r="J1717" i="12"/>
  <c r="O1711" i="1"/>
  <c r="C1718" i="12"/>
  <c r="J1718" i="12" s="1"/>
  <c r="O1712" i="1"/>
  <c r="C1719" i="12"/>
  <c r="J1719" i="12" s="1"/>
  <c r="O1713" i="1"/>
  <c r="J1720" i="12"/>
  <c r="O1714" i="1"/>
  <c r="C1721" i="12"/>
  <c r="J1721" i="12" s="1"/>
  <c r="O1715" i="1"/>
  <c r="C1722" i="12"/>
  <c r="J1722" i="12" s="1"/>
  <c r="O1716" i="1"/>
  <c r="J1723" i="12"/>
  <c r="K1723" i="12" s="1"/>
  <c r="O1717" i="1"/>
  <c r="C1724" i="12"/>
  <c r="J1724" i="12" s="1"/>
  <c r="O1718" i="1"/>
  <c r="C1725" i="12"/>
  <c r="J1725" i="12" s="1"/>
  <c r="K1725" i="12" s="1"/>
  <c r="O1719" i="1"/>
  <c r="J1726" i="12"/>
  <c r="K1726" i="12" s="1"/>
  <c r="O1720" i="1"/>
  <c r="C1727" i="12"/>
  <c r="J1727" i="12" s="1"/>
  <c r="K1727" i="12" s="1"/>
  <c r="O1721" i="1"/>
  <c r="C1728" i="12"/>
  <c r="J1728" i="12" s="1"/>
  <c r="O1722" i="1"/>
  <c r="J1729" i="12"/>
  <c r="O1723" i="1"/>
  <c r="C1730" i="12"/>
  <c r="J1730" i="12" s="1"/>
  <c r="O1724" i="1"/>
  <c r="C1731" i="12"/>
  <c r="J1731" i="12" s="1"/>
  <c r="O1725" i="1"/>
  <c r="J1732" i="12"/>
  <c r="O1726" i="1"/>
  <c r="C1733" i="12"/>
  <c r="J1733" i="12" s="1"/>
  <c r="O1727" i="1"/>
  <c r="C1734" i="12"/>
  <c r="J1734" i="12" s="1"/>
  <c r="O1728" i="1"/>
  <c r="J1735" i="12"/>
  <c r="K1735" i="12" s="1"/>
  <c r="O1729" i="1"/>
  <c r="C1736" i="12"/>
  <c r="J1736" i="12" s="1"/>
  <c r="K1736" i="12" s="1"/>
  <c r="O1730" i="1"/>
  <c r="C1737" i="12"/>
  <c r="J1737" i="12" s="1"/>
  <c r="O1731" i="1"/>
  <c r="J1738" i="12"/>
  <c r="K1738" i="12" s="1"/>
  <c r="O1732" i="1"/>
  <c r="C1739" i="12"/>
  <c r="J1739" i="12" s="1"/>
  <c r="K1739" i="12" s="1"/>
  <c r="O1733" i="1"/>
  <c r="C1740" i="12"/>
  <c r="J1740" i="12" s="1"/>
  <c r="O1734" i="1"/>
  <c r="J1741" i="12"/>
  <c r="O1735" i="1"/>
  <c r="C1742" i="12"/>
  <c r="J1742" i="12" s="1"/>
  <c r="O1736" i="1"/>
  <c r="C1743" i="12"/>
  <c r="J1743" i="12" s="1"/>
  <c r="O1737" i="1"/>
  <c r="J1744" i="12"/>
  <c r="O1738" i="1"/>
  <c r="C1745" i="12"/>
  <c r="J1745" i="12" s="1"/>
  <c r="O1739" i="1"/>
  <c r="C1746" i="12"/>
  <c r="J1746" i="12" s="1"/>
  <c r="O1740" i="1"/>
  <c r="J1747" i="12"/>
  <c r="O1741" i="1"/>
  <c r="C1748" i="12"/>
  <c r="J1748" i="12" s="1"/>
  <c r="O1742" i="1"/>
  <c r="C1749" i="12"/>
  <c r="J1749" i="12" s="1"/>
  <c r="K1749" i="12" s="1"/>
  <c r="O1743" i="1"/>
  <c r="J1750" i="12"/>
  <c r="K1750" i="12" s="1"/>
  <c r="O1744" i="1"/>
  <c r="C1751" i="12"/>
  <c r="J1751" i="12" s="1"/>
  <c r="K1751" i="12" s="1"/>
  <c r="O1745" i="1"/>
  <c r="C1752" i="12"/>
  <c r="J1752" i="12" s="1"/>
  <c r="O1746" i="1"/>
  <c r="J1753" i="12"/>
  <c r="O1747" i="1"/>
  <c r="C1754" i="12"/>
  <c r="J1754" i="12" s="1"/>
  <c r="O1748" i="1"/>
  <c r="C1755" i="12"/>
  <c r="J1755" i="12" s="1"/>
  <c r="O1749" i="1"/>
  <c r="J1756" i="12"/>
  <c r="O1750" i="1"/>
  <c r="C1757" i="12"/>
  <c r="J1757" i="12" s="1"/>
  <c r="O1751" i="1"/>
  <c r="C1758" i="12"/>
  <c r="J1758" i="12" s="1"/>
  <c r="O1752" i="1"/>
  <c r="J1759" i="12"/>
  <c r="K1759" i="12" s="1"/>
  <c r="O1753" i="1"/>
  <c r="C1760" i="12"/>
  <c r="J1760" i="12" s="1"/>
  <c r="O1754" i="1"/>
  <c r="C1761" i="12"/>
  <c r="J1761" i="12" s="1"/>
  <c r="O1755" i="1"/>
  <c r="J1762" i="12"/>
  <c r="K1762" i="12" s="1"/>
  <c r="O1756" i="1"/>
  <c r="C1763" i="12"/>
  <c r="J1763" i="12" s="1"/>
  <c r="O1757" i="1"/>
  <c r="C1764" i="12"/>
  <c r="J1764" i="12" s="1"/>
  <c r="O1758" i="1"/>
  <c r="J1765" i="12"/>
  <c r="O1759" i="1"/>
  <c r="C1766" i="12"/>
  <c r="J1766" i="12" s="1"/>
  <c r="O1760" i="1"/>
  <c r="C1767" i="12"/>
  <c r="J1767" i="12" s="1"/>
  <c r="O1761" i="1"/>
  <c r="J1768" i="12"/>
  <c r="O1762" i="1"/>
  <c r="C1769" i="12"/>
  <c r="J1769" i="12" s="1"/>
  <c r="O1763" i="1"/>
  <c r="C1770" i="12"/>
  <c r="J1770" i="12" s="1"/>
  <c r="O1764" i="1"/>
  <c r="J1771" i="12"/>
  <c r="O1765" i="1"/>
  <c r="O3" i="1"/>
  <c r="J8" i="12"/>
  <c r="AB3" i="1"/>
  <c r="AB4" i="1"/>
  <c r="AB5" i="1"/>
  <c r="AB6" i="1"/>
  <c r="AB7" i="1"/>
  <c r="AB8" i="1"/>
  <c r="AB9" i="1"/>
  <c r="AB10" i="1"/>
  <c r="AB11" i="1"/>
  <c r="AB12" i="1"/>
  <c r="AB13" i="1"/>
  <c r="E3" i="20"/>
  <c r="G31" i="20"/>
  <c r="F32" i="20" s="1"/>
  <c r="G32" i="20" s="1"/>
  <c r="E32" i="20"/>
  <c r="G33" i="20"/>
  <c r="F34" i="20" s="1"/>
  <c r="G34" i="20" s="1"/>
  <c r="E34" i="20"/>
  <c r="E35" i="20" s="1"/>
  <c r="G36" i="20"/>
  <c r="E37" i="20"/>
  <c r="G38" i="20"/>
  <c r="E39" i="20"/>
  <c r="E40" i="20" s="1"/>
  <c r="G41" i="20"/>
  <c r="AB470" i="1" s="1"/>
  <c r="E42" i="20"/>
  <c r="E43" i="20" s="1"/>
  <c r="E44" i="20" s="1"/>
  <c r="E45" i="20" s="1"/>
  <c r="E46" i="20" s="1"/>
  <c r="G46" i="20"/>
  <c r="AB531" i="1" s="1"/>
  <c r="AB530" i="1"/>
  <c r="AB533" i="1"/>
  <c r="AB534" i="1"/>
  <c r="AB537" i="1"/>
  <c r="AB538" i="1"/>
  <c r="AB541" i="1"/>
  <c r="E47" i="20"/>
  <c r="E48" i="20" s="1"/>
  <c r="E49" i="20" s="1"/>
  <c r="E50" i="20" s="1"/>
  <c r="E51" i="20" s="1"/>
  <c r="E52" i="20" s="1"/>
  <c r="E53" i="20" s="1"/>
  <c r="E54" i="20" s="1"/>
  <c r="E55" i="20" s="1"/>
  <c r="G56" i="20"/>
  <c r="AB650" i="1" s="1"/>
  <c r="E57" i="20"/>
  <c r="E58" i="20" s="1"/>
  <c r="E59" i="20" s="1"/>
  <c r="E60" i="20" s="1"/>
  <c r="G61" i="20"/>
  <c r="E62" i="20"/>
  <c r="G63" i="20"/>
  <c r="E64" i="20"/>
  <c r="G66" i="20"/>
  <c r="AB770" i="1" s="1"/>
  <c r="E67" i="20"/>
  <c r="E68" i="20" s="1"/>
  <c r="E69" i="20" s="1"/>
  <c r="E70" i="20" s="1"/>
  <c r="G71" i="20"/>
  <c r="AB830" i="1"/>
  <c r="AB831" i="1"/>
  <c r="AB832" i="1"/>
  <c r="AB833" i="1"/>
  <c r="AB834" i="1"/>
  <c r="AB835" i="1"/>
  <c r="AB836" i="1"/>
  <c r="AB837" i="1"/>
  <c r="AB838" i="1"/>
  <c r="AB839" i="1"/>
  <c r="AB840" i="1"/>
  <c r="AB841" i="1"/>
  <c r="E72" i="20"/>
  <c r="E73" i="20" s="1"/>
  <c r="E74" i="20" s="1"/>
  <c r="E75" i="20" s="1"/>
  <c r="G76" i="20"/>
  <c r="E77" i="20"/>
  <c r="E78" i="20" s="1"/>
  <c r="E79" i="20" s="1"/>
  <c r="E80" i="20" s="1"/>
  <c r="G81" i="20"/>
  <c r="E82" i="20"/>
  <c r="G86" i="20"/>
  <c r="E87" i="20"/>
  <c r="E88" i="20" s="1"/>
  <c r="E89" i="20" s="1"/>
  <c r="E90" i="20" s="1"/>
  <c r="G91" i="20"/>
  <c r="E92" i="20"/>
  <c r="E93" i="20" s="1"/>
  <c r="E94" i="20" s="1"/>
  <c r="E95" i="20" s="1"/>
  <c r="G96" i="20"/>
  <c r="AB1133" i="1" s="1"/>
  <c r="E97" i="20"/>
  <c r="E98" i="20"/>
  <c r="E99" i="20" s="1"/>
  <c r="E100" i="20" s="1"/>
  <c r="G101" i="20"/>
  <c r="AB1192" i="1" s="1"/>
  <c r="AB1190" i="1"/>
  <c r="AB1191" i="1"/>
  <c r="AB1194" i="1"/>
  <c r="AB1195" i="1"/>
  <c r="AB1198" i="1"/>
  <c r="AB1199" i="1"/>
  <c r="E102" i="20"/>
  <c r="E103" i="20" s="1"/>
  <c r="E104" i="20" s="1"/>
  <c r="E105" i="20" s="1"/>
  <c r="G106" i="20"/>
  <c r="AB1252" i="1" s="1"/>
  <c r="AB1254" i="1"/>
  <c r="E107" i="20"/>
  <c r="E108" i="20" s="1"/>
  <c r="E109" i="20" s="1"/>
  <c r="E110" i="20" s="1"/>
  <c r="G111" i="20"/>
  <c r="F112" i="20" s="1"/>
  <c r="G112" i="20" s="1"/>
  <c r="E112" i="20"/>
  <c r="E113" i="20" s="1"/>
  <c r="E114" i="20" s="1"/>
  <c r="E115" i="20" s="1"/>
  <c r="G116" i="20"/>
  <c r="AB1371" i="1"/>
  <c r="E117" i="20"/>
  <c r="E118" i="20" s="1"/>
  <c r="E119" i="20" s="1"/>
  <c r="E120" i="20" s="1"/>
  <c r="G121" i="20"/>
  <c r="E122" i="20"/>
  <c r="E123" i="20" s="1"/>
  <c r="E124" i="20" s="1"/>
  <c r="E125" i="20" s="1"/>
  <c r="G126" i="20"/>
  <c r="AB1494" i="1"/>
  <c r="AB1500" i="1"/>
  <c r="E127" i="20"/>
  <c r="G131" i="20"/>
  <c r="AB1550" i="1" s="1"/>
  <c r="G149" i="20"/>
  <c r="L48" i="20"/>
  <c r="L49" i="20"/>
  <c r="I49" i="20"/>
  <c r="L46" i="20"/>
  <c r="L47" i="20" s="1"/>
  <c r="K47" i="20"/>
  <c r="I47" i="20"/>
  <c r="L44" i="20"/>
  <c r="K45" i="20"/>
  <c r="I45" i="20"/>
  <c r="L42" i="20"/>
  <c r="K43" i="20"/>
  <c r="I43" i="20"/>
  <c r="L40" i="20"/>
  <c r="K41" i="20"/>
  <c r="I41" i="20"/>
  <c r="L38" i="20"/>
  <c r="K39" i="20"/>
  <c r="I39" i="20"/>
  <c r="L36" i="20"/>
  <c r="K37" i="20"/>
  <c r="I37" i="20"/>
  <c r="L34" i="20"/>
  <c r="K35" i="20"/>
  <c r="I35" i="20"/>
  <c r="L32" i="20"/>
  <c r="K33" i="20"/>
  <c r="L33" i="20" s="1"/>
  <c r="I33" i="20"/>
  <c r="L30" i="20"/>
  <c r="K31" i="20"/>
  <c r="I31" i="20"/>
  <c r="L28" i="20"/>
  <c r="L29" i="20" s="1"/>
  <c r="K29" i="20"/>
  <c r="I29" i="20"/>
  <c r="L26" i="20"/>
  <c r="K27" i="20"/>
  <c r="I27" i="20"/>
  <c r="L24" i="20"/>
  <c r="K25" i="20"/>
  <c r="I25" i="20"/>
  <c r="L22" i="20"/>
  <c r="K23" i="20"/>
  <c r="I23" i="20"/>
  <c r="L20" i="20"/>
  <c r="K21" i="20"/>
  <c r="I21" i="20"/>
  <c r="L18" i="20"/>
  <c r="K19" i="20"/>
  <c r="I19" i="20"/>
  <c r="L16" i="20"/>
  <c r="K17" i="20"/>
  <c r="L14" i="20"/>
  <c r="K15" i="20"/>
  <c r="L12" i="20"/>
  <c r="L13" i="20" s="1"/>
  <c r="K13" i="20"/>
  <c r="L10" i="20"/>
  <c r="K11" i="20"/>
  <c r="L11" i="20" s="1"/>
  <c r="L8" i="20"/>
  <c r="K9" i="20"/>
  <c r="L6" i="20"/>
  <c r="K7" i="20"/>
  <c r="L4" i="20"/>
  <c r="L3" i="20" s="1"/>
  <c r="K5" i="20"/>
  <c r="L2" i="20"/>
  <c r="F8" i="12"/>
  <c r="F9" i="12" s="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F88" i="12" s="1"/>
  <c r="F89" i="12" s="1"/>
  <c r="F90" i="12" s="1"/>
  <c r="F91" i="12" s="1"/>
  <c r="F92" i="12" s="1"/>
  <c r="F93" i="12" s="1"/>
  <c r="F94" i="12" s="1"/>
  <c r="F95" i="12" s="1"/>
  <c r="F96" i="12" s="1"/>
  <c r="F97" i="12" s="1"/>
  <c r="F98" i="12" s="1"/>
  <c r="F99" i="12" s="1"/>
  <c r="F100" i="12" s="1"/>
  <c r="F101" i="12" s="1"/>
  <c r="F102" i="12" s="1"/>
  <c r="F103" i="12" s="1"/>
  <c r="F104" i="12" s="1"/>
  <c r="F105" i="12" s="1"/>
  <c r="F106" i="12" s="1"/>
  <c r="F107" i="12" s="1"/>
  <c r="F108" i="12" s="1"/>
  <c r="F109" i="12" s="1"/>
  <c r="F110" i="12" s="1"/>
  <c r="F111" i="12" s="1"/>
  <c r="F112" i="12" s="1"/>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F165" i="12" s="1"/>
  <c r="F166" i="12" s="1"/>
  <c r="F167" i="12" s="1"/>
  <c r="F168" i="12" s="1"/>
  <c r="F169" i="12" s="1"/>
  <c r="F170" i="12" s="1"/>
  <c r="F171" i="12" s="1"/>
  <c r="F172" i="12" s="1"/>
  <c r="F173" i="12" s="1"/>
  <c r="F174" i="12" s="1"/>
  <c r="F175" i="12" s="1"/>
  <c r="F176" i="12" s="1"/>
  <c r="F177" i="12" s="1"/>
  <c r="F178" i="12" s="1"/>
  <c r="F179" i="12" s="1"/>
  <c r="F180" i="12" s="1"/>
  <c r="F181" i="12" s="1"/>
  <c r="F182" i="12" s="1"/>
  <c r="F183" i="12" s="1"/>
  <c r="F184" i="12" s="1"/>
  <c r="F185" i="12" s="1"/>
  <c r="F186" i="12" s="1"/>
  <c r="F187" i="12" s="1"/>
  <c r="F188" i="12" s="1"/>
  <c r="F189" i="12" s="1"/>
  <c r="F190" i="12" s="1"/>
  <c r="F191" i="12" s="1"/>
  <c r="F192" i="12" s="1"/>
  <c r="F193" i="12" s="1"/>
  <c r="F194" i="12" s="1"/>
  <c r="F195" i="12" s="1"/>
  <c r="F196"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85" i="12" s="1"/>
  <c r="F386" i="12" s="1"/>
  <c r="F387" i="12" s="1"/>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473" i="12" s="1"/>
  <c r="F474" i="12" s="1"/>
  <c r="F475" i="12" s="1"/>
  <c r="F476" i="12" s="1"/>
  <c r="F477" i="12" s="1"/>
  <c r="F478" i="12" s="1"/>
  <c r="F479" i="12" s="1"/>
  <c r="F480" i="12" s="1"/>
  <c r="F481" i="12" s="1"/>
  <c r="F482" i="12" s="1"/>
  <c r="F483" i="12" s="1"/>
  <c r="F484" i="12" s="1"/>
  <c r="F485" i="12" s="1"/>
  <c r="F486" i="12" s="1"/>
  <c r="F487" i="12" s="1"/>
  <c r="F488" i="12" s="1"/>
  <c r="F489" i="12" s="1"/>
  <c r="F490" i="12" s="1"/>
  <c r="F491" i="12" s="1"/>
  <c r="F492" i="12" s="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523" i="12" s="1"/>
  <c r="F524" i="12" s="1"/>
  <c r="F525" i="12" s="1"/>
  <c r="F526" i="12" s="1"/>
  <c r="F527" i="12" s="1"/>
  <c r="F528" i="12" s="1"/>
  <c r="F529" i="12" s="1"/>
  <c r="F530" i="12" s="1"/>
  <c r="F531" i="12" s="1"/>
  <c r="F532" i="12" s="1"/>
  <c r="F533" i="12" s="1"/>
  <c r="F534" i="12" s="1"/>
  <c r="F535" i="12" s="1"/>
  <c r="F536" i="12" s="1"/>
  <c r="F537" i="12" s="1"/>
  <c r="F538" i="12" s="1"/>
  <c r="F539" i="12" s="1"/>
  <c r="F540" i="12" s="1"/>
  <c r="F541" i="12" s="1"/>
  <c r="F542" i="12" s="1"/>
  <c r="F543" i="12" s="1"/>
  <c r="F544" i="12" s="1"/>
  <c r="F545" i="12" s="1"/>
  <c r="F546" i="12" s="1"/>
  <c r="F547" i="12" s="1"/>
  <c r="F548" i="12" s="1"/>
  <c r="F549" i="12" s="1"/>
  <c r="F550" i="12" s="1"/>
  <c r="F551" i="12" s="1"/>
  <c r="F552" i="12" s="1"/>
  <c r="F553" i="12" s="1"/>
  <c r="F554" i="12" s="1"/>
  <c r="F555" i="12" s="1"/>
  <c r="F556" i="12" s="1"/>
  <c r="F557" i="12" s="1"/>
  <c r="F558" i="12" s="1"/>
  <c r="F559" i="12" s="1"/>
  <c r="F560" i="12" s="1"/>
  <c r="F561" i="12" s="1"/>
  <c r="F562" i="12" s="1"/>
  <c r="F563" i="12" s="1"/>
  <c r="F564" i="12" s="1"/>
  <c r="F565" i="12" s="1"/>
  <c r="F566" i="12" s="1"/>
  <c r="F567" i="12" s="1"/>
  <c r="F568" i="12" s="1"/>
  <c r="F569" i="12" s="1"/>
  <c r="F570" i="12" s="1"/>
  <c r="F571" i="12" s="1"/>
  <c r="F572" i="12" s="1"/>
  <c r="F573" i="12" s="1"/>
  <c r="F574" i="12" s="1"/>
  <c r="F575" i="12" s="1"/>
  <c r="F576" i="12" s="1"/>
  <c r="F577" i="12" s="1"/>
  <c r="F578" i="12" s="1"/>
  <c r="F579" i="12" s="1"/>
  <c r="F580" i="12" s="1"/>
  <c r="F581" i="12" s="1"/>
  <c r="F582" i="12" s="1"/>
  <c r="F583" i="12" s="1"/>
  <c r="F584" i="12" s="1"/>
  <c r="F585" i="12" s="1"/>
  <c r="F586" i="12" s="1"/>
  <c r="F587" i="12" s="1"/>
  <c r="F588" i="12" s="1"/>
  <c r="F589" i="12" s="1"/>
  <c r="F590" i="12" s="1"/>
  <c r="F591" i="12" s="1"/>
  <c r="F592" i="12" s="1"/>
  <c r="F593" i="12" s="1"/>
  <c r="F594" i="12" s="1"/>
  <c r="F595" i="12" s="1"/>
  <c r="F596" i="12" s="1"/>
  <c r="F597" i="12" s="1"/>
  <c r="F598" i="12" s="1"/>
  <c r="F599" i="12" s="1"/>
  <c r="F600" i="12" s="1"/>
  <c r="F601" i="12" s="1"/>
  <c r="F602" i="12" s="1"/>
  <c r="F603" i="12" s="1"/>
  <c r="F604" i="12" s="1"/>
  <c r="F605" i="12" s="1"/>
  <c r="F606" i="12" s="1"/>
  <c r="F607" i="12" s="1"/>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627" i="12" s="1"/>
  <c r="F628" i="12" s="1"/>
  <c r="F629" i="12" s="1"/>
  <c r="F630" i="12" s="1"/>
  <c r="F631" i="12" s="1"/>
  <c r="F632" i="12" s="1"/>
  <c r="F633" i="12" s="1"/>
  <c r="F634" i="12" s="1"/>
  <c r="F635" i="12" s="1"/>
  <c r="F636" i="12" s="1"/>
  <c r="F637" i="12" s="1"/>
  <c r="F638" i="12" s="1"/>
  <c r="F639" i="12" s="1"/>
  <c r="F640" i="12" s="1"/>
  <c r="F641" i="12" s="1"/>
  <c r="F642" i="12" s="1"/>
  <c r="F643" i="12" s="1"/>
  <c r="F644" i="12" s="1"/>
  <c r="F645" i="12" s="1"/>
  <c r="F646" i="12" s="1"/>
  <c r="F647" i="12" s="1"/>
  <c r="F648" i="12" s="1"/>
  <c r="F649" i="12" s="1"/>
  <c r="F650" i="12" s="1"/>
  <c r="F651" i="12" s="1"/>
  <c r="F652" i="12" s="1"/>
  <c r="F653" i="12" s="1"/>
  <c r="F654" i="12" s="1"/>
  <c r="F655" i="12" s="1"/>
  <c r="F656" i="12" s="1"/>
  <c r="F657" i="12" s="1"/>
  <c r="F658" i="12" s="1"/>
  <c r="F659" i="12" s="1"/>
  <c r="F660" i="12" s="1"/>
  <c r="F661" i="12" s="1"/>
  <c r="F662" i="12" s="1"/>
  <c r="F663" i="12" s="1"/>
  <c r="F664" i="12" s="1"/>
  <c r="F665" i="12" s="1"/>
  <c r="F666" i="12" s="1"/>
  <c r="F667" i="12" s="1"/>
  <c r="F668" i="12" s="1"/>
  <c r="F669" i="12" s="1"/>
  <c r="F670" i="12" s="1"/>
  <c r="F671" i="12" s="1"/>
  <c r="F672" i="12" s="1"/>
  <c r="F673" i="12" s="1"/>
  <c r="F674" i="12" s="1"/>
  <c r="F675" i="12" s="1"/>
  <c r="F676" i="12" s="1"/>
  <c r="F677" i="12" s="1"/>
  <c r="F678" i="12" s="1"/>
  <c r="F679" i="12" s="1"/>
  <c r="F680" i="12" s="1"/>
  <c r="F681" i="12" s="1"/>
  <c r="F682" i="12" s="1"/>
  <c r="F683" i="12" s="1"/>
  <c r="F684" i="12" s="1"/>
  <c r="F685" i="12" s="1"/>
  <c r="F686" i="12" s="1"/>
  <c r="F687" i="12" s="1"/>
  <c r="F688" i="12" s="1"/>
  <c r="F689" i="12" s="1"/>
  <c r="F690" i="12" s="1"/>
  <c r="F691" i="12" s="1"/>
  <c r="F692" i="12" s="1"/>
  <c r="F693" i="12" s="1"/>
  <c r="F694" i="12" s="1"/>
  <c r="F695" i="12" s="1"/>
  <c r="F696" i="12" s="1"/>
  <c r="F697" i="12" s="1"/>
  <c r="F698" i="12" s="1"/>
  <c r="F699" i="12" s="1"/>
  <c r="F700" i="12" s="1"/>
  <c r="F701" i="12" s="1"/>
  <c r="F702" i="12" s="1"/>
  <c r="F703" i="12" s="1"/>
  <c r="F704" i="12" s="1"/>
  <c r="F705" i="12" s="1"/>
  <c r="F706" i="12" s="1"/>
  <c r="F707" i="12" s="1"/>
  <c r="F708" i="12" s="1"/>
  <c r="F709" i="12" s="1"/>
  <c r="F710" i="12" s="1"/>
  <c r="F711" i="12" s="1"/>
  <c r="F712" i="12" s="1"/>
  <c r="F713" i="12" s="1"/>
  <c r="F714" i="12" s="1"/>
  <c r="F715" i="12" s="1"/>
  <c r="F716" i="12" s="1"/>
  <c r="F717" i="12" s="1"/>
  <c r="F718" i="12" s="1"/>
  <c r="F719" i="12" s="1"/>
  <c r="F720" i="12" s="1"/>
  <c r="F721" i="12" s="1"/>
  <c r="F722" i="12" s="1"/>
  <c r="F723" i="12" s="1"/>
  <c r="F724" i="12" s="1"/>
  <c r="F725" i="12" s="1"/>
  <c r="F726" i="12" s="1"/>
  <c r="F727" i="12" s="1"/>
  <c r="F728" i="12" s="1"/>
  <c r="F729" i="12" s="1"/>
  <c r="F730" i="12" s="1"/>
  <c r="F731" i="12" s="1"/>
  <c r="F732" i="12" s="1"/>
  <c r="F733" i="12" s="1"/>
  <c r="F734" i="12" s="1"/>
  <c r="F735" i="12" s="1"/>
  <c r="F736" i="12" s="1"/>
  <c r="F737" i="12" s="1"/>
  <c r="F738" i="12" s="1"/>
  <c r="F739" i="12" s="1"/>
  <c r="F740" i="12" s="1"/>
  <c r="F741" i="12" s="1"/>
  <c r="F742" i="12" s="1"/>
  <c r="F743" i="12" s="1"/>
  <c r="F744" i="12" s="1"/>
  <c r="F745" i="12" s="1"/>
  <c r="F746" i="12" s="1"/>
  <c r="F747" i="12" s="1"/>
  <c r="F748" i="12" s="1"/>
  <c r="F749" i="12" s="1"/>
  <c r="F750" i="12" s="1"/>
  <c r="F751" i="12" s="1"/>
  <c r="F752" i="12" s="1"/>
  <c r="F753" i="12" s="1"/>
  <c r="F754" i="12" s="1"/>
  <c r="F755" i="12" s="1"/>
  <c r="F756" i="12" s="1"/>
  <c r="F757" i="12" s="1"/>
  <c r="F758" i="12" s="1"/>
  <c r="F759" i="12" s="1"/>
  <c r="F760" i="12" s="1"/>
  <c r="F761" i="12" s="1"/>
  <c r="F762" i="12" s="1"/>
  <c r="F763" i="12" s="1"/>
  <c r="F764" i="12" s="1"/>
  <c r="F765" i="12" s="1"/>
  <c r="F766" i="12" s="1"/>
  <c r="F767" i="12" s="1"/>
  <c r="F768" i="12" s="1"/>
  <c r="F769" i="12" s="1"/>
  <c r="F770" i="12" s="1"/>
  <c r="F771" i="12" s="1"/>
  <c r="F772" i="12" s="1"/>
  <c r="F773" i="12" s="1"/>
  <c r="F774" i="12" s="1"/>
  <c r="F775" i="12" s="1"/>
  <c r="F776" i="12" s="1"/>
  <c r="F777" i="12" s="1"/>
  <c r="F778" i="12" s="1"/>
  <c r="F779" i="12" s="1"/>
  <c r="F780" i="12" s="1"/>
  <c r="F781" i="12" s="1"/>
  <c r="F782" i="12" s="1"/>
  <c r="F783" i="12" s="1"/>
  <c r="F784" i="12" s="1"/>
  <c r="F785" i="12" s="1"/>
  <c r="F786" i="12" s="1"/>
  <c r="F787" i="12" s="1"/>
  <c r="F788" i="12" s="1"/>
  <c r="F789" i="12" s="1"/>
  <c r="F790" i="12" s="1"/>
  <c r="F791" i="12" s="1"/>
  <c r="F792" i="12" s="1"/>
  <c r="F793" i="12" s="1"/>
  <c r="F794" i="12" s="1"/>
  <c r="F795" i="12" s="1"/>
  <c r="F796" i="12" s="1"/>
  <c r="F797" i="12" s="1"/>
  <c r="F798" i="12" s="1"/>
  <c r="F799" i="12" s="1"/>
  <c r="F800" i="12" s="1"/>
  <c r="F801" i="12" s="1"/>
  <c r="F802" i="12" s="1"/>
  <c r="F803" i="12" s="1"/>
  <c r="F804" i="12" s="1"/>
  <c r="F805" i="12" s="1"/>
  <c r="F806" i="12" s="1"/>
  <c r="F807" i="12" s="1"/>
  <c r="F808" i="12" s="1"/>
  <c r="F809" i="12" s="1"/>
  <c r="F810" i="12" s="1"/>
  <c r="F811" i="12" s="1"/>
  <c r="F812" i="12" s="1"/>
  <c r="F813" i="12" s="1"/>
  <c r="F814" i="12" s="1"/>
  <c r="F815" i="12" s="1"/>
  <c r="F816" i="12" s="1"/>
  <c r="F817" i="12" s="1"/>
  <c r="F818" i="12" s="1"/>
  <c r="F819" i="12" s="1"/>
  <c r="F820" i="12" s="1"/>
  <c r="F821" i="12" s="1"/>
  <c r="F822" i="12" s="1"/>
  <c r="F823" i="12" s="1"/>
  <c r="F824" i="12" s="1"/>
  <c r="F825" i="12" s="1"/>
  <c r="F826" i="12" s="1"/>
  <c r="F827" i="12" s="1"/>
  <c r="F828" i="12" s="1"/>
  <c r="F829" i="12" s="1"/>
  <c r="F830" i="12" s="1"/>
  <c r="F831" i="12" s="1"/>
  <c r="F832" i="12" s="1"/>
  <c r="F833" i="12" s="1"/>
  <c r="F834" i="12" s="1"/>
  <c r="F835" i="12" s="1"/>
  <c r="F836" i="12" s="1"/>
  <c r="F837" i="12" s="1"/>
  <c r="F838" i="12" s="1"/>
  <c r="F839" i="12" s="1"/>
  <c r="F840" i="12" s="1"/>
  <c r="F841" i="12" s="1"/>
  <c r="F842" i="12" s="1"/>
  <c r="F843" i="12" s="1"/>
  <c r="F844" i="12" s="1"/>
  <c r="F845" i="12" s="1"/>
  <c r="F846" i="12" s="1"/>
  <c r="F847" i="12" s="1"/>
  <c r="F848" i="12" s="1"/>
  <c r="F849" i="12" s="1"/>
  <c r="F850" i="12" s="1"/>
  <c r="F851" i="12" s="1"/>
  <c r="F852" i="12" s="1"/>
  <c r="F853" i="12" s="1"/>
  <c r="F854" i="12" s="1"/>
  <c r="F855" i="12" s="1"/>
  <c r="F856" i="12" s="1"/>
  <c r="F857" i="12" s="1"/>
  <c r="F858" i="12" s="1"/>
  <c r="F859" i="12" s="1"/>
  <c r="F860" i="12" s="1"/>
  <c r="F861" i="12" s="1"/>
  <c r="F862" i="12" s="1"/>
  <c r="F863" i="12" s="1"/>
  <c r="F864" i="12" s="1"/>
  <c r="F865" i="12" s="1"/>
  <c r="F866" i="12" s="1"/>
  <c r="F867" i="12" s="1"/>
  <c r="F868" i="12" s="1"/>
  <c r="F869" i="12" s="1"/>
  <c r="F870" i="12" s="1"/>
  <c r="F871" i="12" s="1"/>
  <c r="F872" i="12" s="1"/>
  <c r="F873" i="12" s="1"/>
  <c r="F874" i="12" s="1"/>
  <c r="F875" i="12" s="1"/>
  <c r="F876" i="12" s="1"/>
  <c r="F877" i="12" s="1"/>
  <c r="F878" i="12" s="1"/>
  <c r="F879" i="12" s="1"/>
  <c r="F880" i="12" s="1"/>
  <c r="F881" i="12" s="1"/>
  <c r="F882" i="12" s="1"/>
  <c r="F883" i="12" s="1"/>
  <c r="F884" i="12" s="1"/>
  <c r="F885" i="12" s="1"/>
  <c r="F886" i="12" s="1"/>
  <c r="F887" i="12" s="1"/>
  <c r="F888" i="12" s="1"/>
  <c r="F889" i="12" s="1"/>
  <c r="F890" i="12" s="1"/>
  <c r="F891" i="12" s="1"/>
  <c r="F892" i="12" s="1"/>
  <c r="F893" i="12" s="1"/>
  <c r="F894" i="12" s="1"/>
  <c r="F895" i="12" s="1"/>
  <c r="F896" i="12" s="1"/>
  <c r="F897" i="12" s="1"/>
  <c r="F898" i="12" s="1"/>
  <c r="F899" i="12" s="1"/>
  <c r="F900" i="12" s="1"/>
  <c r="F901" i="12" s="1"/>
  <c r="F902" i="12" s="1"/>
  <c r="F903" i="12" s="1"/>
  <c r="F904" i="12" s="1"/>
  <c r="F905" i="12" s="1"/>
  <c r="F906" i="12" s="1"/>
  <c r="F907" i="12" s="1"/>
  <c r="F908" i="12" s="1"/>
  <c r="F909" i="12" s="1"/>
  <c r="F910" i="12" s="1"/>
  <c r="F911" i="12" s="1"/>
  <c r="F912" i="12" s="1"/>
  <c r="F913" i="12" s="1"/>
  <c r="F914" i="12" s="1"/>
  <c r="F915" i="12" s="1"/>
  <c r="F916" i="12" s="1"/>
  <c r="F917" i="12" s="1"/>
  <c r="F918" i="12" s="1"/>
  <c r="F919" i="12" s="1"/>
  <c r="F920" i="12" s="1"/>
  <c r="F921" i="12" s="1"/>
  <c r="F922" i="12" s="1"/>
  <c r="F923" i="12" s="1"/>
  <c r="F924" i="12" s="1"/>
  <c r="F925" i="12" s="1"/>
  <c r="F926" i="12" s="1"/>
  <c r="F927" i="12" s="1"/>
  <c r="F928" i="12" s="1"/>
  <c r="F929" i="12" s="1"/>
  <c r="F930" i="12" s="1"/>
  <c r="F931" i="12" s="1"/>
  <c r="F932" i="12" s="1"/>
  <c r="F933" i="12" s="1"/>
  <c r="F934" i="12" s="1"/>
  <c r="F935" i="12" s="1"/>
  <c r="F936" i="12" s="1"/>
  <c r="F937" i="12" s="1"/>
  <c r="F938" i="12" s="1"/>
  <c r="F939" i="12" s="1"/>
  <c r="F940" i="12" s="1"/>
  <c r="F941" i="12" s="1"/>
  <c r="F942" i="12" s="1"/>
  <c r="F943" i="12" s="1"/>
  <c r="F944" i="12" s="1"/>
  <c r="F945" i="12" s="1"/>
  <c r="F946" i="12" s="1"/>
  <c r="F947" i="12" s="1"/>
  <c r="F948" i="12" s="1"/>
  <c r="F949" i="12" s="1"/>
  <c r="F950" i="12" s="1"/>
  <c r="F951" i="12" s="1"/>
  <c r="F952" i="12" s="1"/>
  <c r="F953" i="12" s="1"/>
  <c r="F954" i="12" s="1"/>
  <c r="F955" i="12" s="1"/>
  <c r="F956" i="12" s="1"/>
  <c r="F957" i="12" s="1"/>
  <c r="F958" i="12" s="1"/>
  <c r="F959" i="12" s="1"/>
  <c r="F960" i="12" s="1"/>
  <c r="F961" i="12" s="1"/>
  <c r="F962" i="12" s="1"/>
  <c r="F963" i="12" s="1"/>
  <c r="F964" i="12" s="1"/>
  <c r="F965" i="12" s="1"/>
  <c r="F966" i="12" s="1"/>
  <c r="F967" i="12" s="1"/>
  <c r="F968" i="12" s="1"/>
  <c r="F969" i="12" s="1"/>
  <c r="F970" i="12" s="1"/>
  <c r="F971" i="12" s="1"/>
  <c r="F972" i="12" s="1"/>
  <c r="F973" i="12" s="1"/>
  <c r="F974" i="12" s="1"/>
  <c r="F975" i="12" s="1"/>
  <c r="F976" i="12" s="1"/>
  <c r="F977" i="12" s="1"/>
  <c r="F978" i="12" s="1"/>
  <c r="F979" i="12" s="1"/>
  <c r="F980" i="12" s="1"/>
  <c r="F981" i="12" s="1"/>
  <c r="F982" i="12" s="1"/>
  <c r="F983" i="12" s="1"/>
  <c r="F984" i="12" s="1"/>
  <c r="F985" i="12" s="1"/>
  <c r="F986" i="12" s="1"/>
  <c r="F987" i="12" s="1"/>
  <c r="F988" i="12" s="1"/>
  <c r="F989" i="12" s="1"/>
  <c r="F990" i="12" s="1"/>
  <c r="F991" i="12" s="1"/>
  <c r="F992" i="12" s="1"/>
  <c r="F993" i="12" s="1"/>
  <c r="F994" i="12" s="1"/>
  <c r="F995" i="12" s="1"/>
  <c r="F996" i="12" s="1"/>
  <c r="F997" i="12" s="1"/>
  <c r="F998" i="12" s="1"/>
  <c r="F999" i="12" s="1"/>
  <c r="F1000" i="12" s="1"/>
  <c r="F1001" i="12" s="1"/>
  <c r="F1002" i="12" s="1"/>
  <c r="F1003" i="12" s="1"/>
  <c r="F1004" i="12" s="1"/>
  <c r="F1005" i="12" s="1"/>
  <c r="F1006" i="12" s="1"/>
  <c r="F1007" i="12" s="1"/>
  <c r="F1008" i="12" s="1"/>
  <c r="F1009" i="12" s="1"/>
  <c r="F1010" i="12" s="1"/>
  <c r="F1011" i="12" s="1"/>
  <c r="F1012" i="12" s="1"/>
  <c r="F1013" i="12" s="1"/>
  <c r="F1014" i="12" s="1"/>
  <c r="F1015" i="12" s="1"/>
  <c r="F1016" i="12" s="1"/>
  <c r="F1017" i="12" s="1"/>
  <c r="F1018" i="12" s="1"/>
  <c r="F1019" i="12" s="1"/>
  <c r="F1020" i="12" s="1"/>
  <c r="F1021" i="12" s="1"/>
  <c r="F1022" i="12" s="1"/>
  <c r="F1023" i="12" s="1"/>
  <c r="F1024" i="12" s="1"/>
  <c r="F1025" i="12" s="1"/>
  <c r="F1026" i="12" s="1"/>
  <c r="F1027" i="12" s="1"/>
  <c r="F1028" i="12" s="1"/>
  <c r="F1029" i="12" s="1"/>
  <c r="F1030" i="12" s="1"/>
  <c r="F1031" i="12" s="1"/>
  <c r="F1032" i="12" s="1"/>
  <c r="F1033" i="12" s="1"/>
  <c r="F1034" i="12" s="1"/>
  <c r="F1035" i="12" s="1"/>
  <c r="F1036" i="12" s="1"/>
  <c r="F1037" i="12" s="1"/>
  <c r="F1038" i="12" s="1"/>
  <c r="F1039" i="12" s="1"/>
  <c r="F1040" i="12" s="1"/>
  <c r="F1041" i="12" s="1"/>
  <c r="F1042" i="12" s="1"/>
  <c r="F1043" i="12" s="1"/>
  <c r="F1044" i="12" s="1"/>
  <c r="F1045" i="12" s="1"/>
  <c r="F1046" i="12" s="1"/>
  <c r="F1047" i="12" s="1"/>
  <c r="F1048" i="12" s="1"/>
  <c r="F1049" i="12" s="1"/>
  <c r="F1050" i="12" s="1"/>
  <c r="F1051" i="12" s="1"/>
  <c r="F1052" i="12" s="1"/>
  <c r="F1053" i="12" s="1"/>
  <c r="F1054" i="12" s="1"/>
  <c r="F1055" i="12" s="1"/>
  <c r="F1056" i="12" s="1"/>
  <c r="F1057" i="12" s="1"/>
  <c r="F1058" i="12" s="1"/>
  <c r="F1059" i="12" s="1"/>
  <c r="F1060" i="12" s="1"/>
  <c r="F1061" i="12" s="1"/>
  <c r="F1062" i="12" s="1"/>
  <c r="F1063" i="12" s="1"/>
  <c r="F1064" i="12" s="1"/>
  <c r="F1065" i="12" s="1"/>
  <c r="F1066" i="12" s="1"/>
  <c r="F1067" i="12" s="1"/>
  <c r="F1068" i="12" s="1"/>
  <c r="F1069" i="12" s="1"/>
  <c r="F1070" i="12" s="1"/>
  <c r="F1071" i="12" s="1"/>
  <c r="F1072" i="12" s="1"/>
  <c r="F1073" i="12" s="1"/>
  <c r="F1074" i="12" s="1"/>
  <c r="F1075" i="12" s="1"/>
  <c r="F1076" i="12" s="1"/>
  <c r="F1077" i="12" s="1"/>
  <c r="F1078" i="12" s="1"/>
  <c r="F1079" i="12" s="1"/>
  <c r="F1080" i="12" s="1"/>
  <c r="F1081" i="12" s="1"/>
  <c r="F1082" i="12" s="1"/>
  <c r="F1083" i="12" s="1"/>
  <c r="F1084" i="12" s="1"/>
  <c r="F1085" i="12" s="1"/>
  <c r="F1086" i="12" s="1"/>
  <c r="F1087" i="12" s="1"/>
  <c r="F1088" i="12" s="1"/>
  <c r="F1089" i="12" s="1"/>
  <c r="F1090" i="12" s="1"/>
  <c r="F1091" i="12" s="1"/>
  <c r="F1092" i="12" s="1"/>
  <c r="F1093" i="12" s="1"/>
  <c r="F1094" i="12" s="1"/>
  <c r="F1095" i="12" s="1"/>
  <c r="F1096" i="12" s="1"/>
  <c r="F1097" i="12" s="1"/>
  <c r="F1098" i="12" s="1"/>
  <c r="F1099" i="12" s="1"/>
  <c r="F1100" i="12" s="1"/>
  <c r="F1101" i="12" s="1"/>
  <c r="F1102" i="12" s="1"/>
  <c r="F1103" i="12" s="1"/>
  <c r="F1104" i="12" s="1"/>
  <c r="F1105" i="12" s="1"/>
  <c r="F1106" i="12" s="1"/>
  <c r="F1107" i="12" s="1"/>
  <c r="F1108" i="12" s="1"/>
  <c r="F1109" i="12" s="1"/>
  <c r="F1110" i="12" s="1"/>
  <c r="F1111" i="12" s="1"/>
  <c r="F1112" i="12" s="1"/>
  <c r="F1113" i="12" s="1"/>
  <c r="F1114" i="12" s="1"/>
  <c r="F1115" i="12" s="1"/>
  <c r="F1116" i="12" s="1"/>
  <c r="F1117" i="12" s="1"/>
  <c r="F1118" i="12" s="1"/>
  <c r="F1119" i="12" s="1"/>
  <c r="F1120" i="12" s="1"/>
  <c r="F1121" i="12" s="1"/>
  <c r="F1122" i="12" s="1"/>
  <c r="F1123" i="12" s="1"/>
  <c r="F1124" i="12" s="1"/>
  <c r="F1125" i="12" s="1"/>
  <c r="F1126" i="12" s="1"/>
  <c r="F1127" i="12" s="1"/>
  <c r="F1128" i="12" s="1"/>
  <c r="F1129" i="12" s="1"/>
  <c r="F1130" i="12" s="1"/>
  <c r="F1131" i="12" s="1"/>
  <c r="F1132" i="12" s="1"/>
  <c r="F1133" i="12" s="1"/>
  <c r="F1134" i="12" s="1"/>
  <c r="F1135" i="12" s="1"/>
  <c r="F1136" i="12" s="1"/>
  <c r="F1137" i="12" s="1"/>
  <c r="F1138" i="12" s="1"/>
  <c r="F1139" i="12" s="1"/>
  <c r="F1140" i="12" s="1"/>
  <c r="F1141" i="12" s="1"/>
  <c r="F1142" i="12" s="1"/>
  <c r="F1143" i="12" s="1"/>
  <c r="F1144" i="12" s="1"/>
  <c r="F1145" i="12" s="1"/>
  <c r="F1146" i="12" s="1"/>
  <c r="F1147" i="12" s="1"/>
  <c r="F1148" i="12" s="1"/>
  <c r="F1149" i="12" s="1"/>
  <c r="F1150" i="12" s="1"/>
  <c r="F1151" i="12" s="1"/>
  <c r="F1152" i="12" s="1"/>
  <c r="F1153" i="12" s="1"/>
  <c r="F1154" i="12" s="1"/>
  <c r="F1155" i="12" s="1"/>
  <c r="F1156" i="12" s="1"/>
  <c r="F1157" i="12" s="1"/>
  <c r="F1158" i="12" s="1"/>
  <c r="F1159" i="12" s="1"/>
  <c r="F1160" i="12" s="1"/>
  <c r="F1161" i="12" s="1"/>
  <c r="F1162" i="12" s="1"/>
  <c r="F1163" i="12" s="1"/>
  <c r="F1164" i="12" s="1"/>
  <c r="F1165" i="12" s="1"/>
  <c r="F1166" i="12" s="1"/>
  <c r="F1167" i="12" s="1"/>
  <c r="F1168" i="12" s="1"/>
  <c r="F1169" i="12" s="1"/>
  <c r="F1170" i="12" s="1"/>
  <c r="F1171" i="12" s="1"/>
  <c r="F1172" i="12" s="1"/>
  <c r="F1173" i="12" s="1"/>
  <c r="F1174" i="12" s="1"/>
  <c r="F1175" i="12" s="1"/>
  <c r="F1176" i="12" s="1"/>
  <c r="F1177" i="12" s="1"/>
  <c r="F1178" i="12" s="1"/>
  <c r="F1179" i="12" s="1"/>
  <c r="F1180" i="12" s="1"/>
  <c r="F1181" i="12" s="1"/>
  <c r="F1182" i="12" s="1"/>
  <c r="F1183" i="12" s="1"/>
  <c r="F1184" i="12" s="1"/>
  <c r="F1185" i="12" s="1"/>
  <c r="F1186" i="12" s="1"/>
  <c r="F1187" i="12" s="1"/>
  <c r="F1188" i="12" s="1"/>
  <c r="F1189" i="12" s="1"/>
  <c r="F1190" i="12" s="1"/>
  <c r="F1191" i="12" s="1"/>
  <c r="F1192" i="12" s="1"/>
  <c r="F1193" i="12" s="1"/>
  <c r="F1194" i="12" s="1"/>
  <c r="F1195" i="12" s="1"/>
  <c r="F1196" i="12" s="1"/>
  <c r="F1197" i="12" s="1"/>
  <c r="F1198" i="12" s="1"/>
  <c r="F1199" i="12" s="1"/>
  <c r="F1200" i="12" s="1"/>
  <c r="F1201" i="12" s="1"/>
  <c r="F1202" i="12" s="1"/>
  <c r="F1203" i="12" s="1"/>
  <c r="F1204" i="12" s="1"/>
  <c r="F1205" i="12" s="1"/>
  <c r="F1206" i="12" s="1"/>
  <c r="F1207" i="12" s="1"/>
  <c r="F1208" i="12" s="1"/>
  <c r="F1209" i="12" s="1"/>
  <c r="F1210" i="12" s="1"/>
  <c r="F1211" i="12" s="1"/>
  <c r="F1212" i="12" s="1"/>
  <c r="F1213" i="12" s="1"/>
  <c r="F1214" i="12" s="1"/>
  <c r="F1215" i="12" s="1"/>
  <c r="F1216" i="12" s="1"/>
  <c r="F1217" i="12" s="1"/>
  <c r="F1218" i="12" s="1"/>
  <c r="F1219" i="12" s="1"/>
  <c r="F1220" i="12" s="1"/>
  <c r="F1221" i="12" s="1"/>
  <c r="F1222" i="12" s="1"/>
  <c r="F1223" i="12" s="1"/>
  <c r="F1224" i="12" s="1"/>
  <c r="F1225" i="12" s="1"/>
  <c r="F1226" i="12" s="1"/>
  <c r="F1227" i="12" s="1"/>
  <c r="F1228" i="12" s="1"/>
  <c r="F1229" i="12" s="1"/>
  <c r="F1230" i="12" s="1"/>
  <c r="F1231" i="12" s="1"/>
  <c r="F1232" i="12" s="1"/>
  <c r="F1233" i="12" s="1"/>
  <c r="F1234" i="12" s="1"/>
  <c r="F1235" i="12" s="1"/>
  <c r="F1236" i="12" s="1"/>
  <c r="F1237" i="12" s="1"/>
  <c r="F1238" i="12" s="1"/>
  <c r="F1239" i="12" s="1"/>
  <c r="F1240" i="12" s="1"/>
  <c r="F1241" i="12" s="1"/>
  <c r="F1242" i="12" s="1"/>
  <c r="F1243" i="12" s="1"/>
  <c r="F1244" i="12" s="1"/>
  <c r="F1245" i="12" s="1"/>
  <c r="F1246" i="12" s="1"/>
  <c r="F1247" i="12" s="1"/>
  <c r="F1248" i="12" s="1"/>
  <c r="F1249" i="12" s="1"/>
  <c r="F1250" i="12" s="1"/>
  <c r="F1251" i="12" s="1"/>
  <c r="F1252" i="12" s="1"/>
  <c r="F1253" i="12" s="1"/>
  <c r="F1254" i="12" s="1"/>
  <c r="F1255" i="12" s="1"/>
  <c r="F1256" i="12" s="1"/>
  <c r="F1257" i="12" s="1"/>
  <c r="F1258" i="12" s="1"/>
  <c r="F1259" i="12" s="1"/>
  <c r="F1260" i="12" s="1"/>
  <c r="F1261" i="12" s="1"/>
  <c r="F1262" i="12" s="1"/>
  <c r="F1263" i="12" s="1"/>
  <c r="F1264" i="12" s="1"/>
  <c r="F1265" i="12" s="1"/>
  <c r="F1266" i="12" s="1"/>
  <c r="F1267" i="12" s="1"/>
  <c r="F1268" i="12" s="1"/>
  <c r="F1269" i="12" s="1"/>
  <c r="F1270" i="12" s="1"/>
  <c r="F1271" i="12" s="1"/>
  <c r="F1272" i="12" s="1"/>
  <c r="F1273" i="12" s="1"/>
  <c r="F1274" i="12" s="1"/>
  <c r="F1275" i="12" s="1"/>
  <c r="F1276" i="12" s="1"/>
  <c r="F1277" i="12" s="1"/>
  <c r="F1278" i="12" s="1"/>
  <c r="F1279" i="12" s="1"/>
  <c r="F1280" i="12" s="1"/>
  <c r="F1281" i="12" s="1"/>
  <c r="F1282" i="12" s="1"/>
  <c r="F1283" i="12" s="1"/>
  <c r="F1284" i="12" s="1"/>
  <c r="F1285" i="12" s="1"/>
  <c r="F1286" i="12" s="1"/>
  <c r="F1287" i="12" s="1"/>
  <c r="F1288" i="12" s="1"/>
  <c r="F1289" i="12" s="1"/>
  <c r="F1290" i="12" s="1"/>
  <c r="F1291" i="12" s="1"/>
  <c r="F1292" i="12" s="1"/>
  <c r="F1293" i="12" s="1"/>
  <c r="F1294" i="12" s="1"/>
  <c r="F1295" i="12" s="1"/>
  <c r="F1296" i="12" s="1"/>
  <c r="F1297" i="12" s="1"/>
  <c r="F1298" i="12" s="1"/>
  <c r="F1299" i="12" s="1"/>
  <c r="F1300" i="12" s="1"/>
  <c r="F1301" i="12" s="1"/>
  <c r="F1302" i="12" s="1"/>
  <c r="F1303" i="12" s="1"/>
  <c r="F1304" i="12" s="1"/>
  <c r="F1305" i="12" s="1"/>
  <c r="F1306" i="12" s="1"/>
  <c r="F1307" i="12" s="1"/>
  <c r="F1308" i="12" s="1"/>
  <c r="F1309" i="12" s="1"/>
  <c r="F1310" i="12" s="1"/>
  <c r="F1311" i="12" s="1"/>
  <c r="F1312" i="12" s="1"/>
  <c r="F1313" i="12" s="1"/>
  <c r="F1314" i="12" s="1"/>
  <c r="F1315" i="12" s="1"/>
  <c r="F1316" i="12" s="1"/>
  <c r="F1317" i="12" s="1"/>
  <c r="F1318" i="12" s="1"/>
  <c r="F1319" i="12" s="1"/>
  <c r="F1320" i="12" s="1"/>
  <c r="F1321" i="12" s="1"/>
  <c r="F1322" i="12" s="1"/>
  <c r="F1323" i="12" s="1"/>
  <c r="F1324" i="12" s="1"/>
  <c r="F1325" i="12" s="1"/>
  <c r="F1326" i="12" s="1"/>
  <c r="F1327" i="12" s="1"/>
  <c r="F1328" i="12" s="1"/>
  <c r="F1329" i="12" s="1"/>
  <c r="F1330" i="12" s="1"/>
  <c r="F1331" i="12" s="1"/>
  <c r="F1332" i="12" s="1"/>
  <c r="F1333" i="12" s="1"/>
  <c r="F1334" i="12" s="1"/>
  <c r="F1335" i="12" s="1"/>
  <c r="F1336" i="12" s="1"/>
  <c r="F1337" i="12" s="1"/>
  <c r="F1338" i="12" s="1"/>
  <c r="F1339" i="12" s="1"/>
  <c r="F1340" i="12" s="1"/>
  <c r="F1341" i="12" s="1"/>
  <c r="F1342" i="12" s="1"/>
  <c r="F1343" i="12" s="1"/>
  <c r="F1344" i="12" s="1"/>
  <c r="F1345" i="12" s="1"/>
  <c r="F1346" i="12" s="1"/>
  <c r="F1347" i="12" s="1"/>
  <c r="F1348" i="12" s="1"/>
  <c r="F1349" i="12" s="1"/>
  <c r="F1350" i="12" s="1"/>
  <c r="F1351" i="12" s="1"/>
  <c r="F1352" i="12" s="1"/>
  <c r="F1353" i="12" s="1"/>
  <c r="F1354" i="12" s="1"/>
  <c r="F1355" i="12" s="1"/>
  <c r="F1356" i="12" s="1"/>
  <c r="F1357" i="12" s="1"/>
  <c r="F1358" i="12" s="1"/>
  <c r="F1359" i="12" s="1"/>
  <c r="F1360" i="12" s="1"/>
  <c r="F1361" i="12" s="1"/>
  <c r="F1362" i="12" s="1"/>
  <c r="F1363" i="12" s="1"/>
  <c r="F1364" i="12" s="1"/>
  <c r="F1365" i="12" s="1"/>
  <c r="F1366" i="12" s="1"/>
  <c r="F1367" i="12" s="1"/>
  <c r="F1368" i="12" s="1"/>
  <c r="F1369" i="12" s="1"/>
  <c r="F1370" i="12" s="1"/>
  <c r="F1371" i="12" s="1"/>
  <c r="F1372" i="12" s="1"/>
  <c r="F1373" i="12" s="1"/>
  <c r="F1374" i="12" s="1"/>
  <c r="F1375" i="12" s="1"/>
  <c r="F1376" i="12" s="1"/>
  <c r="F1377" i="12" s="1"/>
  <c r="F1378" i="12" s="1"/>
  <c r="F1379" i="12" s="1"/>
  <c r="F1380" i="12" s="1"/>
  <c r="F1381" i="12" s="1"/>
  <c r="F1382" i="12" s="1"/>
  <c r="F1383" i="12" s="1"/>
  <c r="F1384" i="12" s="1"/>
  <c r="F1385" i="12" s="1"/>
  <c r="F1386" i="12" s="1"/>
  <c r="F1387" i="12" s="1"/>
  <c r="F1388" i="12" s="1"/>
  <c r="F1389" i="12" s="1"/>
  <c r="F1390" i="12" s="1"/>
  <c r="F1391" i="12" s="1"/>
  <c r="F1392" i="12" s="1"/>
  <c r="F1393" i="12" s="1"/>
  <c r="F1394" i="12" s="1"/>
  <c r="F1395" i="12" s="1"/>
  <c r="F1396" i="12" s="1"/>
  <c r="F1397" i="12" s="1"/>
  <c r="F1398" i="12" s="1"/>
  <c r="F1399" i="12" s="1"/>
  <c r="F1400" i="12" s="1"/>
  <c r="F1401" i="12" s="1"/>
  <c r="F1402" i="12" s="1"/>
  <c r="F1403" i="12" s="1"/>
  <c r="F1404" i="12" s="1"/>
  <c r="F1405" i="12" s="1"/>
  <c r="F1406" i="12" s="1"/>
  <c r="F1407" i="12" s="1"/>
  <c r="F1408" i="12" s="1"/>
  <c r="F1409" i="12" s="1"/>
  <c r="F1410" i="12" s="1"/>
  <c r="F1411" i="12" s="1"/>
  <c r="F1412" i="12" s="1"/>
  <c r="F1413" i="12" s="1"/>
  <c r="F1414" i="12" s="1"/>
  <c r="F1415" i="12" s="1"/>
  <c r="F1416" i="12" s="1"/>
  <c r="F1417" i="12" s="1"/>
  <c r="F1418" i="12" s="1"/>
  <c r="F1419" i="12" s="1"/>
  <c r="F1420" i="12" s="1"/>
  <c r="F1421" i="12" s="1"/>
  <c r="F1422" i="12" s="1"/>
  <c r="F1423" i="12" s="1"/>
  <c r="F1424" i="12" s="1"/>
  <c r="F1425" i="12" s="1"/>
  <c r="F1426" i="12" s="1"/>
  <c r="F1427" i="12" s="1"/>
  <c r="F1428" i="12" s="1"/>
  <c r="F1429" i="12" s="1"/>
  <c r="F1430" i="12" s="1"/>
  <c r="F1431" i="12" s="1"/>
  <c r="F1432" i="12" s="1"/>
  <c r="F1433" i="12" s="1"/>
  <c r="F1434" i="12" s="1"/>
  <c r="F1435" i="12" s="1"/>
  <c r="F1436" i="12" s="1"/>
  <c r="F1437" i="12" s="1"/>
  <c r="F1438" i="12" s="1"/>
  <c r="F1439" i="12" s="1"/>
  <c r="F1440" i="12" s="1"/>
  <c r="F1441" i="12" s="1"/>
  <c r="F1442" i="12" s="1"/>
  <c r="F1443" i="12" s="1"/>
  <c r="F1444" i="12" s="1"/>
  <c r="F1445" i="12" s="1"/>
  <c r="F1446" i="12" s="1"/>
  <c r="F1447" i="12" s="1"/>
  <c r="F1448" i="12" s="1"/>
  <c r="F1449" i="12" s="1"/>
  <c r="F1450" i="12" s="1"/>
  <c r="F1451" i="12" s="1"/>
  <c r="F1452" i="12" s="1"/>
  <c r="F1453" i="12" s="1"/>
  <c r="F1454" i="12" s="1"/>
  <c r="F1455" i="12" s="1"/>
  <c r="F1456" i="12" s="1"/>
  <c r="F1457" i="12" s="1"/>
  <c r="F1458" i="12" s="1"/>
  <c r="F1459" i="12" s="1"/>
  <c r="F1460" i="12" s="1"/>
  <c r="F1461" i="12" s="1"/>
  <c r="F1462" i="12" s="1"/>
  <c r="F1463" i="12" s="1"/>
  <c r="F1464" i="12" s="1"/>
  <c r="F1465" i="12" s="1"/>
  <c r="F1466" i="12" s="1"/>
  <c r="F1467" i="12" s="1"/>
  <c r="F1468" i="12" s="1"/>
  <c r="F1469" i="12" s="1"/>
  <c r="F1470" i="12" s="1"/>
  <c r="F1471" i="12" s="1"/>
  <c r="F1472" i="12" s="1"/>
  <c r="F1473" i="12" s="1"/>
  <c r="F1474" i="12" s="1"/>
  <c r="F1475" i="12" s="1"/>
  <c r="F1476" i="12" s="1"/>
  <c r="F1477" i="12" s="1"/>
  <c r="F1478" i="12" s="1"/>
  <c r="F1479" i="12" s="1"/>
  <c r="F1480" i="12" s="1"/>
  <c r="F1481" i="12" s="1"/>
  <c r="F1482" i="12" s="1"/>
  <c r="F1483" i="12" s="1"/>
  <c r="F1484" i="12" s="1"/>
  <c r="F1485" i="12" s="1"/>
  <c r="F1486" i="12" s="1"/>
  <c r="F1487" i="12" s="1"/>
  <c r="F1488" i="12" s="1"/>
  <c r="F1489" i="12" s="1"/>
  <c r="F1490" i="12" s="1"/>
  <c r="F1491" i="12" s="1"/>
  <c r="F1492" i="12" s="1"/>
  <c r="F1493" i="12" s="1"/>
  <c r="F1494" i="12" s="1"/>
  <c r="F1495" i="12" s="1"/>
  <c r="F1496" i="12" s="1"/>
  <c r="F1497" i="12" s="1"/>
  <c r="F1498" i="12" s="1"/>
  <c r="F1499" i="12" s="1"/>
  <c r="F1500" i="12" s="1"/>
  <c r="F1501" i="12" s="1"/>
  <c r="F1502" i="12" s="1"/>
  <c r="F1503" i="12" s="1"/>
  <c r="F1504" i="12" s="1"/>
  <c r="F1505" i="12" s="1"/>
  <c r="F1506" i="12" s="1"/>
  <c r="F1507" i="12" s="1"/>
  <c r="F1508" i="12" s="1"/>
  <c r="F1509" i="12" s="1"/>
  <c r="F1510" i="12" s="1"/>
  <c r="F1511" i="12" s="1"/>
  <c r="F1512" i="12" s="1"/>
  <c r="F1513" i="12" s="1"/>
  <c r="F1514" i="12" s="1"/>
  <c r="F1515" i="12" s="1"/>
  <c r="F1516" i="12" s="1"/>
  <c r="F1517" i="12" s="1"/>
  <c r="F1518" i="12" s="1"/>
  <c r="F1519" i="12" s="1"/>
  <c r="F1520" i="12" s="1"/>
  <c r="F1521" i="12" s="1"/>
  <c r="F1522" i="12" s="1"/>
  <c r="F1523" i="12" s="1"/>
  <c r="F1524" i="12" s="1"/>
  <c r="F1525" i="12" s="1"/>
  <c r="F1526" i="12" s="1"/>
  <c r="F1527" i="12" s="1"/>
  <c r="F1528" i="12" s="1"/>
  <c r="F1529" i="12" s="1"/>
  <c r="F1530" i="12" s="1"/>
  <c r="F1531" i="12" s="1"/>
  <c r="F1532" i="12" s="1"/>
  <c r="F1533" i="12" s="1"/>
  <c r="F1534" i="12" s="1"/>
  <c r="F1535" i="12" s="1"/>
  <c r="F1536" i="12" s="1"/>
  <c r="F1537" i="12" s="1"/>
  <c r="F1538" i="12" s="1"/>
  <c r="F1539" i="12" s="1"/>
  <c r="F1540" i="12" s="1"/>
  <c r="F1541" i="12" s="1"/>
  <c r="F1542" i="12" s="1"/>
  <c r="F1543" i="12" s="1"/>
  <c r="F1544" i="12" s="1"/>
  <c r="F1545" i="12" s="1"/>
  <c r="F1546" i="12" s="1"/>
  <c r="F1547" i="12" s="1"/>
  <c r="F1548" i="12" s="1"/>
  <c r="F1549" i="12" s="1"/>
  <c r="F1550" i="12" s="1"/>
  <c r="F1551" i="12" s="1"/>
  <c r="F1552" i="12" s="1"/>
  <c r="F1553" i="12" s="1"/>
  <c r="F1554" i="12" s="1"/>
  <c r="F1555" i="12" s="1"/>
  <c r="F1556" i="12" s="1"/>
  <c r="F1557" i="12" s="1"/>
  <c r="F1558" i="12" s="1"/>
  <c r="F1559" i="12" s="1"/>
  <c r="F1560" i="12" s="1"/>
  <c r="F1561" i="12" s="1"/>
  <c r="F1562" i="12" s="1"/>
  <c r="F1563" i="12" s="1"/>
  <c r="F1564" i="12" s="1"/>
  <c r="F1565" i="12" s="1"/>
  <c r="F1566" i="12" s="1"/>
  <c r="F1567" i="12" s="1"/>
  <c r="F1568" i="12" s="1"/>
  <c r="F1569" i="12" s="1"/>
  <c r="F1570" i="12" s="1"/>
  <c r="F1571" i="12" s="1"/>
  <c r="F1572" i="12" s="1"/>
  <c r="F1573" i="12" s="1"/>
  <c r="F1574" i="12" s="1"/>
  <c r="F1575" i="12" s="1"/>
  <c r="F1576" i="12" s="1"/>
  <c r="F1577" i="12" s="1"/>
  <c r="F1578" i="12" s="1"/>
  <c r="F1579" i="12" s="1"/>
  <c r="F1580" i="12" s="1"/>
  <c r="F1581" i="12" s="1"/>
  <c r="F1582" i="12" s="1"/>
  <c r="F1583" i="12" s="1"/>
  <c r="F1584" i="12" s="1"/>
  <c r="F1585" i="12" s="1"/>
  <c r="F1586" i="12" s="1"/>
  <c r="F1587" i="12" s="1"/>
  <c r="F1588" i="12" s="1"/>
  <c r="F1589" i="12" s="1"/>
  <c r="F1590" i="12" s="1"/>
  <c r="F1591" i="12" s="1"/>
  <c r="F1592" i="12" s="1"/>
  <c r="F1593" i="12" s="1"/>
  <c r="F1594" i="12" s="1"/>
  <c r="F1595" i="12" s="1"/>
  <c r="F1596" i="12" s="1"/>
  <c r="F1597" i="12" s="1"/>
  <c r="F1598" i="12" s="1"/>
  <c r="F1599" i="12" s="1"/>
  <c r="F1600" i="12" s="1"/>
  <c r="F1601" i="12" s="1"/>
  <c r="F1602" i="12" s="1"/>
  <c r="F1603" i="12" s="1"/>
  <c r="F1604" i="12" s="1"/>
  <c r="F1605" i="12" s="1"/>
  <c r="F1606" i="12" s="1"/>
  <c r="F1607" i="12" s="1"/>
  <c r="F1608" i="12" s="1"/>
  <c r="F1609" i="12" s="1"/>
  <c r="F1610" i="12" s="1"/>
  <c r="F1611" i="12" s="1"/>
  <c r="F1612" i="12" s="1"/>
  <c r="F1613" i="12" s="1"/>
  <c r="F1614" i="12" s="1"/>
  <c r="F1615" i="12" s="1"/>
  <c r="F1616" i="12" s="1"/>
  <c r="F1617" i="12" s="1"/>
  <c r="F1618" i="12" s="1"/>
  <c r="F1619" i="12" s="1"/>
  <c r="F1620" i="12" s="1"/>
  <c r="F1621" i="12" s="1"/>
  <c r="F1622" i="12" s="1"/>
  <c r="F1623" i="12" s="1"/>
  <c r="F1624" i="12" s="1"/>
  <c r="F1625" i="12" s="1"/>
  <c r="F1626" i="12" s="1"/>
  <c r="F1627" i="12" s="1"/>
  <c r="F1628" i="12" s="1"/>
  <c r="F1629" i="12" s="1"/>
  <c r="F1630" i="12" s="1"/>
  <c r="F1631" i="12" s="1"/>
  <c r="F1632" i="12" s="1"/>
  <c r="F1633" i="12" s="1"/>
  <c r="F1634" i="12" s="1"/>
  <c r="F1635" i="12" s="1"/>
  <c r="F1636" i="12" s="1"/>
  <c r="F1637" i="12" s="1"/>
  <c r="F1638" i="12" s="1"/>
  <c r="F1639" i="12" s="1"/>
  <c r="F1640" i="12" s="1"/>
  <c r="F1641" i="12" s="1"/>
  <c r="F1642" i="12" s="1"/>
  <c r="F1643" i="12" s="1"/>
  <c r="F1644" i="12" s="1"/>
  <c r="F1645" i="12" s="1"/>
  <c r="F1646" i="12" s="1"/>
  <c r="F1647" i="12" s="1"/>
  <c r="F1648" i="12" s="1"/>
  <c r="F1649" i="12" s="1"/>
  <c r="F1650" i="12" s="1"/>
  <c r="F1651" i="12" s="1"/>
  <c r="F1652" i="12" s="1"/>
  <c r="F1653" i="12" s="1"/>
  <c r="F1654" i="12" s="1"/>
  <c r="F1655" i="12" s="1"/>
  <c r="F1656" i="12" s="1"/>
  <c r="F1657" i="12" s="1"/>
  <c r="F1658" i="12" s="1"/>
  <c r="F1659" i="12" s="1"/>
  <c r="F1660" i="12" s="1"/>
  <c r="F1661" i="12" s="1"/>
  <c r="F1662" i="12" s="1"/>
  <c r="F1663" i="12" s="1"/>
  <c r="F1664" i="12" s="1"/>
  <c r="F1665" i="12" s="1"/>
  <c r="F1666" i="12" s="1"/>
  <c r="F1667" i="12" s="1"/>
  <c r="F1668" i="12" s="1"/>
  <c r="F1669" i="12" s="1"/>
  <c r="F1670" i="12" s="1"/>
  <c r="F1671" i="12" s="1"/>
  <c r="F1672" i="12" s="1"/>
  <c r="F1673" i="12" s="1"/>
  <c r="F1674" i="12" s="1"/>
  <c r="F1675" i="12" s="1"/>
  <c r="F1676" i="12" s="1"/>
  <c r="F1677" i="12" s="1"/>
  <c r="F1678" i="12" s="1"/>
  <c r="F1679" i="12" s="1"/>
  <c r="F1680" i="12" s="1"/>
  <c r="F1681" i="12" s="1"/>
  <c r="F1682" i="12" s="1"/>
  <c r="F1683" i="12" s="1"/>
  <c r="F1684" i="12" s="1"/>
  <c r="F1685" i="12" s="1"/>
  <c r="F1686" i="12" s="1"/>
  <c r="F1687" i="12" s="1"/>
  <c r="F1688" i="12" s="1"/>
  <c r="F1689" i="12" s="1"/>
  <c r="F1690" i="12" s="1"/>
  <c r="F1691" i="12" s="1"/>
  <c r="F1692" i="12" s="1"/>
  <c r="F1693" i="12" s="1"/>
  <c r="F1694" i="12" s="1"/>
  <c r="F1695" i="12" s="1"/>
  <c r="F1696" i="12" s="1"/>
  <c r="F1697" i="12" s="1"/>
  <c r="F1698" i="12" s="1"/>
  <c r="F1699" i="12" s="1"/>
  <c r="F1700" i="12" s="1"/>
  <c r="F1701" i="12" s="1"/>
  <c r="F1702" i="12" s="1"/>
  <c r="F1703" i="12" s="1"/>
  <c r="F1704" i="12" s="1"/>
  <c r="F1705" i="12" s="1"/>
  <c r="F1706" i="12" s="1"/>
  <c r="F1707" i="12" s="1"/>
  <c r="F1708" i="12" s="1"/>
  <c r="F1709" i="12" s="1"/>
  <c r="F1710" i="12" s="1"/>
  <c r="F1711" i="12" s="1"/>
  <c r="F1712" i="12" s="1"/>
  <c r="F1713" i="12" s="1"/>
  <c r="F1714" i="12" s="1"/>
  <c r="F1715" i="12" s="1"/>
  <c r="F1716" i="12" s="1"/>
  <c r="F1717" i="12" s="1"/>
  <c r="F1718" i="12" s="1"/>
  <c r="F1719" i="12" s="1"/>
  <c r="F1720" i="12" s="1"/>
  <c r="F1721" i="12" s="1"/>
  <c r="F1722" i="12" s="1"/>
  <c r="F1723" i="12" s="1"/>
  <c r="F1724" i="12" s="1"/>
  <c r="F1725" i="12" s="1"/>
  <c r="F1726" i="12" s="1"/>
  <c r="F1727" i="12" s="1"/>
  <c r="F1728" i="12" s="1"/>
  <c r="F1729" i="12" s="1"/>
  <c r="F1730" i="12" s="1"/>
  <c r="F1731" i="12" s="1"/>
  <c r="F1732" i="12" s="1"/>
  <c r="F1733" i="12" s="1"/>
  <c r="F1734" i="12" s="1"/>
  <c r="F1735" i="12" s="1"/>
  <c r="F1736" i="12" s="1"/>
  <c r="F1737" i="12" s="1"/>
  <c r="F1738" i="12" s="1"/>
  <c r="F1739" i="12" s="1"/>
  <c r="F1740" i="12" s="1"/>
  <c r="F1741" i="12" s="1"/>
  <c r="F1742" i="12" s="1"/>
  <c r="F1743" i="12" s="1"/>
  <c r="F1744" i="12" s="1"/>
  <c r="F1745" i="12" s="1"/>
  <c r="F1746" i="12" s="1"/>
  <c r="F1747" i="12" s="1"/>
  <c r="F1748" i="12" s="1"/>
  <c r="F1749" i="12" s="1"/>
  <c r="F1750" i="12" s="1"/>
  <c r="F1751" i="12" s="1"/>
  <c r="F1752" i="12" s="1"/>
  <c r="F1753" i="12" s="1"/>
  <c r="F1754" i="12" s="1"/>
  <c r="F1755" i="12" s="1"/>
  <c r="F1756" i="12" s="1"/>
  <c r="F1757" i="12" s="1"/>
  <c r="F1758" i="12" s="1"/>
  <c r="F1759" i="12" s="1"/>
  <c r="F1760" i="12" s="1"/>
  <c r="F1761" i="12" s="1"/>
  <c r="F1762" i="12" s="1"/>
  <c r="F1763" i="12" s="1"/>
  <c r="F1764" i="12" s="1"/>
  <c r="F1765" i="12" s="1"/>
  <c r="F1766" i="12" s="1"/>
  <c r="F1767" i="12" s="1"/>
  <c r="F1768" i="12" s="1"/>
  <c r="F1769" i="12" s="1"/>
  <c r="F1770" i="12" s="1"/>
  <c r="F1771" i="12" s="1"/>
  <c r="D1553" i="12"/>
  <c r="D1554" i="12"/>
  <c r="D1556" i="12"/>
  <c r="D1557" i="12"/>
  <c r="D1559" i="12"/>
  <c r="D1560" i="12"/>
  <c r="D1562" i="12"/>
  <c r="D1563" i="12"/>
  <c r="D1565" i="12"/>
  <c r="D1566" i="12"/>
  <c r="D1568" i="12"/>
  <c r="D1569" i="12"/>
  <c r="D1571" i="12"/>
  <c r="D1572" i="12"/>
  <c r="D1574" i="12"/>
  <c r="D1575" i="12"/>
  <c r="D1577" i="12"/>
  <c r="D1578" i="12"/>
  <c r="D1580" i="12"/>
  <c r="D1581" i="12"/>
  <c r="D1583" i="12"/>
  <c r="D1584" i="12"/>
  <c r="D1586" i="12"/>
  <c r="D1587" i="12"/>
  <c r="D1589" i="12"/>
  <c r="D1590" i="12"/>
  <c r="D1592" i="12"/>
  <c r="D1593" i="12"/>
  <c r="D1595" i="12"/>
  <c r="D1596" i="12"/>
  <c r="D1598" i="12"/>
  <c r="D1599" i="12"/>
  <c r="D1601" i="12"/>
  <c r="D1602" i="12"/>
  <c r="D1604" i="12"/>
  <c r="D1605" i="12"/>
  <c r="D1607" i="12"/>
  <c r="D1608" i="12"/>
  <c r="D1610" i="12"/>
  <c r="D1611" i="12"/>
  <c r="D1613" i="12"/>
  <c r="D1614" i="12"/>
  <c r="D1616" i="12"/>
  <c r="D1617" i="12"/>
  <c r="D1619" i="12"/>
  <c r="D1620" i="12"/>
  <c r="D1622" i="12"/>
  <c r="D1623" i="12"/>
  <c r="D1625" i="12"/>
  <c r="D1626" i="12"/>
  <c r="D1628" i="12"/>
  <c r="D1629" i="12"/>
  <c r="D1631" i="12"/>
  <c r="D1632" i="12"/>
  <c r="D1634" i="12"/>
  <c r="D1635" i="12"/>
  <c r="D1637" i="12"/>
  <c r="D1638" i="12"/>
  <c r="D1640" i="12"/>
  <c r="D1641" i="12"/>
  <c r="D1643" i="12"/>
  <c r="D1644" i="12"/>
  <c r="D1646" i="12"/>
  <c r="D1647" i="12"/>
  <c r="D1649" i="12"/>
  <c r="D1650" i="12"/>
  <c r="D1652" i="12"/>
  <c r="D1653" i="12"/>
  <c r="D1655" i="12"/>
  <c r="D1656" i="12"/>
  <c r="D1660" i="12"/>
  <c r="D1658" i="12" s="1"/>
  <c r="D1661" i="12"/>
  <c r="D1664" i="12"/>
  <c r="D1665" i="12"/>
  <c r="D1667" i="12"/>
  <c r="D1668" i="12"/>
  <c r="D1670" i="12"/>
  <c r="D1671" i="12"/>
  <c r="D1673" i="12"/>
  <c r="D1674" i="12"/>
  <c r="D1676" i="12"/>
  <c r="D1677" i="12"/>
  <c r="D1679" i="12"/>
  <c r="D1680" i="12"/>
  <c r="D1682" i="12"/>
  <c r="D1683" i="12"/>
  <c r="D1685" i="12"/>
  <c r="D1686" i="12"/>
  <c r="D1688" i="12"/>
  <c r="D1689" i="12"/>
  <c r="D1691" i="12"/>
  <c r="D1692" i="12"/>
  <c r="D1694" i="12"/>
  <c r="D1695" i="12"/>
  <c r="D1697" i="12"/>
  <c r="D1698" i="12"/>
  <c r="D1700" i="12"/>
  <c r="D1701" i="12"/>
  <c r="D1703" i="12"/>
  <c r="D1704" i="12"/>
  <c r="D1706" i="12"/>
  <c r="D1707" i="12"/>
  <c r="D1709" i="12"/>
  <c r="D1710" i="12"/>
  <c r="D1712" i="12"/>
  <c r="D1713" i="12"/>
  <c r="D1715" i="12"/>
  <c r="D1716" i="12"/>
  <c r="D1718" i="12"/>
  <c r="D1719" i="12"/>
  <c r="D1721" i="12"/>
  <c r="D1722" i="12"/>
  <c r="D1724" i="12"/>
  <c r="D1725" i="12"/>
  <c r="D1727" i="12"/>
  <c r="D1728" i="12"/>
  <c r="D1730" i="12"/>
  <c r="D1731" i="12"/>
  <c r="D1733" i="12"/>
  <c r="D1734" i="12"/>
  <c r="D1736" i="12"/>
  <c r="D1737" i="12"/>
  <c r="D1739" i="12"/>
  <c r="D1740" i="12"/>
  <c r="D1742" i="12"/>
  <c r="D1743" i="12"/>
  <c r="D1745" i="12"/>
  <c r="D1746" i="12"/>
  <c r="D1748" i="12"/>
  <c r="D1749" i="12"/>
  <c r="D1751" i="12"/>
  <c r="D1752" i="12"/>
  <c r="D1754" i="12"/>
  <c r="D1755" i="12"/>
  <c r="D1757" i="12"/>
  <c r="D1758" i="12"/>
  <c r="D1760" i="12"/>
  <c r="D1761" i="12"/>
  <c r="D1763" i="12"/>
  <c r="D1764" i="12"/>
  <c r="D1766" i="12"/>
  <c r="D1767" i="12"/>
  <c r="D1769" i="12"/>
  <c r="D1770" i="12"/>
  <c r="A2" i="4"/>
  <c r="A1" i="4"/>
  <c r="O2" i="1"/>
  <c r="C5" i="4" l="1"/>
  <c r="D4" i="4"/>
  <c r="R4" i="1"/>
  <c r="V4" i="1" s="1"/>
  <c r="N4" i="1"/>
  <c r="R5" i="1"/>
  <c r="V5" i="1" s="1"/>
  <c r="N5" i="1"/>
  <c r="J5" i="1"/>
  <c r="M5" i="1" s="1"/>
  <c r="K5" i="1" s="1"/>
  <c r="N7" i="1"/>
  <c r="S4" i="1"/>
  <c r="X4" i="1" s="1"/>
  <c r="J4" i="1"/>
  <c r="M4" i="1" s="1"/>
  <c r="N6" i="1"/>
  <c r="R6" i="1"/>
  <c r="V6" i="1" s="1"/>
  <c r="K1380" i="12"/>
  <c r="K1332" i="12"/>
  <c r="K1120" i="12"/>
  <c r="K1061" i="12"/>
  <c r="K983" i="12"/>
  <c r="K748" i="12"/>
  <c r="K686" i="12"/>
  <c r="K529" i="12"/>
  <c r="K247" i="12"/>
  <c r="K243" i="12"/>
  <c r="K197" i="12"/>
  <c r="K178" i="12"/>
  <c r="K117" i="12"/>
  <c r="L9" i="12"/>
  <c r="K1523" i="12"/>
  <c r="K1416" i="12"/>
  <c r="R1384" i="1"/>
  <c r="V1384" i="1" s="1"/>
  <c r="K1312" i="12"/>
  <c r="K1249" i="12"/>
  <c r="K982" i="12"/>
  <c r="K750" i="12"/>
  <c r="K1376" i="12"/>
  <c r="AB953" i="1"/>
  <c r="AB950" i="1"/>
  <c r="AB952" i="1"/>
  <c r="AB959" i="1"/>
  <c r="AB951" i="1"/>
  <c r="AB958" i="1"/>
  <c r="AB960" i="1"/>
  <c r="K1765" i="12"/>
  <c r="K1621" i="12"/>
  <c r="K1518" i="12"/>
  <c r="K1479" i="12"/>
  <c r="AB1490" i="1"/>
  <c r="AB1492" i="1"/>
  <c r="AB1496" i="1"/>
  <c r="AB1071" i="1"/>
  <c r="AB1074" i="1"/>
  <c r="AB1079" i="1"/>
  <c r="AB1070" i="1"/>
  <c r="AB1075" i="1"/>
  <c r="AB1078" i="1"/>
  <c r="AB955" i="1"/>
  <c r="F3" i="20"/>
  <c r="E4" i="20"/>
  <c r="E5" i="20" s="1"/>
  <c r="E6" i="20" s="1"/>
  <c r="E7" i="20" s="1"/>
  <c r="E8" i="20" s="1"/>
  <c r="E9" i="20" s="1"/>
  <c r="E10" i="20" s="1"/>
  <c r="E11" i="20" s="1"/>
  <c r="E12" i="20" s="1"/>
  <c r="E13" i="20" s="1"/>
  <c r="E14" i="20" s="1"/>
  <c r="E15" i="20" s="1"/>
  <c r="E16" i="20" s="1"/>
  <c r="E17" i="20" s="1"/>
  <c r="E18" i="20" s="1"/>
  <c r="E19" i="20" s="1"/>
  <c r="E20" i="20" s="1"/>
  <c r="E21" i="20" s="1"/>
  <c r="E22" i="20" s="1"/>
  <c r="E23" i="20" s="1"/>
  <c r="E24" i="20" s="1"/>
  <c r="E25" i="20" s="1"/>
  <c r="E26" i="20" s="1"/>
  <c r="E27" i="20" s="1"/>
  <c r="E28" i="20" s="1"/>
  <c r="E29" i="20" s="1"/>
  <c r="E30" i="20" s="1"/>
  <c r="E31" i="20" s="1"/>
  <c r="K1741" i="12"/>
  <c r="K1395" i="12"/>
  <c r="K1341" i="12"/>
  <c r="R1335" i="1" s="1"/>
  <c r="V1335" i="1" s="1"/>
  <c r="AB1381" i="1"/>
  <c r="AB1375" i="1"/>
  <c r="F42" i="20"/>
  <c r="G42" i="20" s="1"/>
  <c r="AB435" i="1"/>
  <c r="AB438" i="1"/>
  <c r="AB443" i="1"/>
  <c r="AB434" i="1"/>
  <c r="AB439" i="1"/>
  <c r="AB442" i="1"/>
  <c r="K1681" i="12"/>
  <c r="K1503" i="12"/>
  <c r="R1497" i="1" s="1"/>
  <c r="V1497" i="1" s="1"/>
  <c r="AB411" i="1"/>
  <c r="AB414" i="1"/>
  <c r="AB417" i="1"/>
  <c r="AB410" i="1"/>
  <c r="AB413" i="1"/>
  <c r="AB418" i="1"/>
  <c r="AB421" i="1"/>
  <c r="AB1430" i="1"/>
  <c r="AB1432" i="1"/>
  <c r="AB1434" i="1"/>
  <c r="AB1436" i="1"/>
  <c r="AB1438" i="1"/>
  <c r="AB1440" i="1"/>
  <c r="AB1431" i="1"/>
  <c r="AB1433" i="1"/>
  <c r="AB1435" i="1"/>
  <c r="AB1437" i="1"/>
  <c r="AB1439" i="1"/>
  <c r="AB1441" i="1"/>
  <c r="AB1315" i="1"/>
  <c r="AB956" i="1"/>
  <c r="AB954" i="1"/>
  <c r="K1543" i="12"/>
  <c r="K1422" i="12"/>
  <c r="K1320" i="12"/>
  <c r="F127" i="20"/>
  <c r="G127" i="20" s="1"/>
  <c r="K1464" i="12"/>
  <c r="K1301" i="12"/>
  <c r="K1269" i="12"/>
  <c r="K1101" i="12"/>
  <c r="K607" i="12"/>
  <c r="K585" i="12"/>
  <c r="K549" i="12"/>
  <c r="K493" i="12"/>
  <c r="K456" i="12"/>
  <c r="K449" i="12"/>
  <c r="K378" i="12"/>
  <c r="K259" i="12"/>
  <c r="K237" i="12"/>
  <c r="K223" i="12"/>
  <c r="K191" i="12"/>
  <c r="K179" i="12"/>
  <c r="K131" i="12"/>
  <c r="K57" i="12"/>
  <c r="K1209" i="12"/>
  <c r="R1203" i="1" s="1"/>
  <c r="V1203" i="1" s="1"/>
  <c r="K1100" i="12"/>
  <c r="K836" i="12"/>
  <c r="K793" i="12"/>
  <c r="K744" i="12"/>
  <c r="R738" i="1" s="1"/>
  <c r="V738" i="1" s="1"/>
  <c r="K619" i="12"/>
  <c r="K606" i="12"/>
  <c r="K511" i="12"/>
  <c r="K455" i="12"/>
  <c r="R449" i="1" s="1"/>
  <c r="V449" i="1" s="1"/>
  <c r="K349" i="12"/>
  <c r="K313" i="12"/>
  <c r="K290" i="12"/>
  <c r="K70" i="12"/>
  <c r="K32" i="12"/>
  <c r="R26" i="1" s="1"/>
  <c r="V26" i="1" s="1"/>
  <c r="L35" i="20"/>
  <c r="K1536" i="12"/>
  <c r="K1121" i="12"/>
  <c r="K1001" i="12"/>
  <c r="N912" i="1"/>
  <c r="N524" i="1"/>
  <c r="K466" i="12"/>
  <c r="K257" i="12"/>
  <c r="K222" i="12"/>
  <c r="R1364" i="1"/>
  <c r="V1364" i="1" s="1"/>
  <c r="R1357" i="1"/>
  <c r="V1357" i="1" s="1"/>
  <c r="N1292" i="1"/>
  <c r="N1288" i="1"/>
  <c r="R1286" i="1"/>
  <c r="V1286" i="1" s="1"/>
  <c r="N1284" i="1"/>
  <c r="N1282" i="1"/>
  <c r="N1280" i="1"/>
  <c r="N1276" i="1"/>
  <c r="R1274" i="1"/>
  <c r="V1274" i="1" s="1"/>
  <c r="N1272" i="1"/>
  <c r="N600" i="1"/>
  <c r="N279" i="1"/>
  <c r="R239" i="1"/>
  <c r="V239" i="1" s="1"/>
  <c r="R233" i="1"/>
  <c r="V233" i="1" s="1"/>
  <c r="R904" i="1"/>
  <c r="V904" i="1" s="1"/>
  <c r="R827" i="1"/>
  <c r="V827" i="1" s="1"/>
  <c r="R777" i="1"/>
  <c r="V777" i="1" s="1"/>
  <c r="R1537" i="1"/>
  <c r="V1537" i="1" s="1"/>
  <c r="R1314" i="1"/>
  <c r="V1314" i="1" s="1"/>
  <c r="N1301" i="1"/>
  <c r="N1297" i="1"/>
  <c r="R1094" i="1"/>
  <c r="V1094" i="1" s="1"/>
  <c r="R830" i="1"/>
  <c r="V830" i="1" s="1"/>
  <c r="R600" i="1"/>
  <c r="V600" i="1" s="1"/>
  <c r="R284" i="1"/>
  <c r="V284" i="1" s="1"/>
  <c r="N265" i="1"/>
  <c r="N264" i="1"/>
  <c r="R241" i="1"/>
  <c r="V241" i="1" s="1"/>
  <c r="N176" i="1"/>
  <c r="R112" i="1"/>
  <c r="V112" i="1" s="1"/>
  <c r="R1697" i="1"/>
  <c r="V1697" i="1" s="1"/>
  <c r="R1685" i="1"/>
  <c r="V1685" i="1" s="1"/>
  <c r="R1585" i="1"/>
  <c r="V1585" i="1" s="1"/>
  <c r="R1531" i="1"/>
  <c r="V1531" i="1" s="1"/>
  <c r="R1529" i="1"/>
  <c r="V1529" i="1" s="1"/>
  <c r="R1527" i="1"/>
  <c r="V1527" i="1" s="1"/>
  <c r="N1525" i="1"/>
  <c r="R1523" i="1"/>
  <c r="V1523" i="1" s="1"/>
  <c r="N1521" i="1"/>
  <c r="R1502" i="1"/>
  <c r="V1502" i="1" s="1"/>
  <c r="N1453" i="1"/>
  <c r="R1403" i="1"/>
  <c r="V1403" i="1" s="1"/>
  <c r="R1400" i="1"/>
  <c r="V1400" i="1" s="1"/>
  <c r="R1399" i="1"/>
  <c r="V1399" i="1" s="1"/>
  <c r="R1395" i="1"/>
  <c r="V1395" i="1" s="1"/>
  <c r="R1383" i="1"/>
  <c r="V1383" i="1" s="1"/>
  <c r="R1326" i="1"/>
  <c r="V1326" i="1" s="1"/>
  <c r="R1090" i="1"/>
  <c r="V1090" i="1" s="1"/>
  <c r="R1089" i="1"/>
  <c r="V1089" i="1" s="1"/>
  <c r="R856" i="1"/>
  <c r="V856" i="1" s="1"/>
  <c r="R824" i="1"/>
  <c r="V824" i="1" s="1"/>
  <c r="R776" i="1"/>
  <c r="V776" i="1" s="1"/>
  <c r="R542" i="1"/>
  <c r="V542" i="1" s="1"/>
  <c r="R497" i="1"/>
  <c r="V497" i="1" s="1"/>
  <c r="R490" i="1"/>
  <c r="V490" i="1" s="1"/>
  <c r="R417" i="1"/>
  <c r="V417" i="1" s="1"/>
  <c r="R329" i="1"/>
  <c r="V329" i="1" s="1"/>
  <c r="N289" i="1"/>
  <c r="R269" i="1"/>
  <c r="V269" i="1" s="1"/>
  <c r="R268" i="1"/>
  <c r="V268" i="1" s="1"/>
  <c r="R267" i="1"/>
  <c r="V267" i="1" s="1"/>
  <c r="R266" i="1"/>
  <c r="V266" i="1" s="1"/>
  <c r="R260" i="1"/>
  <c r="V260" i="1" s="1"/>
  <c r="R259" i="1"/>
  <c r="V259" i="1" s="1"/>
  <c r="R182" i="1"/>
  <c r="V182" i="1" s="1"/>
  <c r="N169" i="1"/>
  <c r="N112" i="1"/>
  <c r="N1758" i="1"/>
  <c r="R1732" i="1"/>
  <c r="V1732" i="1" s="1"/>
  <c r="R1730" i="1"/>
  <c r="V1730" i="1" s="1"/>
  <c r="N1726" i="1"/>
  <c r="R1720" i="1"/>
  <c r="V1720" i="1" s="1"/>
  <c r="N1714" i="1"/>
  <c r="N1712" i="1"/>
  <c r="N1708" i="1"/>
  <c r="R1674" i="1"/>
  <c r="V1674" i="1" s="1"/>
  <c r="R1673" i="1"/>
  <c r="V1673" i="1" s="1"/>
  <c r="R1612" i="1"/>
  <c r="V1612" i="1" s="1"/>
  <c r="N1608" i="1"/>
  <c r="N1606" i="1"/>
  <c r="R1506" i="1"/>
  <c r="V1506" i="1" s="1"/>
  <c r="N1505" i="1"/>
  <c r="R1496" i="1"/>
  <c r="V1496" i="1" s="1"/>
  <c r="R1494" i="1"/>
  <c r="V1494" i="1" s="1"/>
  <c r="N1468" i="1"/>
  <c r="R1374" i="1"/>
  <c r="V1374" i="1" s="1"/>
  <c r="N1363" i="1"/>
  <c r="R1193" i="1"/>
  <c r="V1193" i="1" s="1"/>
  <c r="R1114" i="1"/>
  <c r="V1114" i="1" s="1"/>
  <c r="R1077" i="1"/>
  <c r="V1077" i="1" s="1"/>
  <c r="R1076" i="1"/>
  <c r="V1076" i="1" s="1"/>
  <c r="R1072" i="1"/>
  <c r="V1072" i="1" s="1"/>
  <c r="R1068" i="1"/>
  <c r="V1068" i="1" s="1"/>
  <c r="R1064" i="1"/>
  <c r="V1064" i="1" s="1"/>
  <c r="R1060" i="1"/>
  <c r="V1060" i="1" s="1"/>
  <c r="R1004" i="1"/>
  <c r="V1004" i="1" s="1"/>
  <c r="R1000" i="1"/>
  <c r="V1000" i="1" s="1"/>
  <c r="R998" i="1"/>
  <c r="V998" i="1" s="1"/>
  <c r="R974" i="1"/>
  <c r="V974" i="1" s="1"/>
  <c r="R653" i="1"/>
  <c r="V653" i="1" s="1"/>
  <c r="R570" i="1"/>
  <c r="V570" i="1" s="1"/>
  <c r="N542" i="1"/>
  <c r="N537" i="1"/>
  <c r="R524" i="1"/>
  <c r="V524" i="1" s="1"/>
  <c r="R376" i="1"/>
  <c r="V376" i="1" s="1"/>
  <c r="R280" i="1"/>
  <c r="V280" i="1" s="1"/>
  <c r="N241" i="1"/>
  <c r="R152" i="1"/>
  <c r="V152" i="1" s="1"/>
  <c r="R150" i="1"/>
  <c r="V150" i="1" s="1"/>
  <c r="N149" i="1"/>
  <c r="N50" i="1"/>
  <c r="R662" i="1"/>
  <c r="V662" i="1" s="1"/>
  <c r="N608" i="1"/>
  <c r="N606" i="1"/>
  <c r="R579" i="1"/>
  <c r="V579" i="1" s="1"/>
  <c r="R538" i="1"/>
  <c r="V538" i="1" s="1"/>
  <c r="R537" i="1"/>
  <c r="V537" i="1" s="1"/>
  <c r="R450" i="1"/>
  <c r="V450" i="1" s="1"/>
  <c r="R436" i="1"/>
  <c r="V436" i="1" s="1"/>
  <c r="R432" i="1"/>
  <c r="V432" i="1" s="1"/>
  <c r="R430" i="1"/>
  <c r="V430" i="1" s="1"/>
  <c r="R428" i="1"/>
  <c r="V428" i="1" s="1"/>
  <c r="R420" i="1"/>
  <c r="V420" i="1" s="1"/>
  <c r="R375" i="1"/>
  <c r="V375" i="1" s="1"/>
  <c r="N252" i="1"/>
  <c r="N222" i="1"/>
  <c r="R221" i="1"/>
  <c r="V221" i="1" s="1"/>
  <c r="R220" i="1"/>
  <c r="V220" i="1" s="1"/>
  <c r="N217" i="1"/>
  <c r="N48" i="1"/>
  <c r="J3" i="1"/>
  <c r="M3" i="1" s="1"/>
  <c r="N1737" i="1"/>
  <c r="R1647" i="1"/>
  <c r="V1647" i="1" s="1"/>
  <c r="N1639" i="1"/>
  <c r="R1577" i="1"/>
  <c r="V1577" i="1" s="1"/>
  <c r="R1442" i="1"/>
  <c r="V1442" i="1" s="1"/>
  <c r="N1373" i="1"/>
  <c r="R1348" i="1"/>
  <c r="V1348" i="1" s="1"/>
  <c r="R1170" i="1"/>
  <c r="V1170" i="1" s="1"/>
  <c r="N1110" i="1"/>
  <c r="R1098" i="1"/>
  <c r="V1098" i="1" s="1"/>
  <c r="N28" i="1"/>
  <c r="K1766" i="1"/>
  <c r="R1457" i="1"/>
  <c r="V1457" i="1" s="1"/>
  <c r="R1423" i="1"/>
  <c r="V1423" i="1" s="1"/>
  <c r="R1421" i="1"/>
  <c r="V1421" i="1" s="1"/>
  <c r="R1419" i="1"/>
  <c r="V1419" i="1" s="1"/>
  <c r="N1417" i="1"/>
  <c r="R1410" i="1"/>
  <c r="V1410" i="1" s="1"/>
  <c r="R1373" i="1"/>
  <c r="V1373" i="1" s="1"/>
  <c r="R1137" i="1"/>
  <c r="V1137" i="1" s="1"/>
  <c r="R1115" i="1"/>
  <c r="V1115" i="1" s="1"/>
  <c r="R1113" i="1"/>
  <c r="V1113" i="1" s="1"/>
  <c r="R922" i="1"/>
  <c r="V922" i="1" s="1"/>
  <c r="R869" i="1"/>
  <c r="V869" i="1" s="1"/>
  <c r="R837" i="1"/>
  <c r="V837" i="1" s="1"/>
  <c r="R814" i="1"/>
  <c r="V814" i="1" s="1"/>
  <c r="R809" i="1"/>
  <c r="V809" i="1" s="1"/>
  <c r="R807" i="1"/>
  <c r="V807" i="1" s="1"/>
  <c r="R805" i="1"/>
  <c r="V805" i="1" s="1"/>
  <c r="R803" i="1"/>
  <c r="V803" i="1" s="1"/>
  <c r="R801" i="1"/>
  <c r="V801" i="1" s="1"/>
  <c r="R799" i="1"/>
  <c r="V799" i="1" s="1"/>
  <c r="R797" i="1"/>
  <c r="V797" i="1" s="1"/>
  <c r="R795" i="1"/>
  <c r="V795" i="1" s="1"/>
  <c r="R747" i="1"/>
  <c r="V747" i="1" s="1"/>
  <c r="R743" i="1"/>
  <c r="V743" i="1" s="1"/>
  <c r="N742" i="1"/>
  <c r="R715" i="1"/>
  <c r="V715" i="1" s="1"/>
  <c r="R708" i="1"/>
  <c r="V708" i="1" s="1"/>
  <c r="R706" i="1"/>
  <c r="V706" i="1" s="1"/>
  <c r="R704" i="1"/>
  <c r="V704" i="1" s="1"/>
  <c r="R702" i="1"/>
  <c r="V702" i="1" s="1"/>
  <c r="R700" i="1"/>
  <c r="V700" i="1" s="1"/>
  <c r="R574" i="1"/>
  <c r="V574" i="1" s="1"/>
  <c r="N444" i="1"/>
  <c r="R439" i="1"/>
  <c r="V439" i="1" s="1"/>
  <c r="R346" i="1"/>
  <c r="V346" i="1" s="1"/>
  <c r="R338" i="1"/>
  <c r="V338" i="1" s="1"/>
  <c r="R315" i="1"/>
  <c r="V315" i="1" s="1"/>
  <c r="N231" i="1"/>
  <c r="R226" i="1"/>
  <c r="V226" i="1" s="1"/>
  <c r="R204" i="1"/>
  <c r="V204" i="1" s="1"/>
  <c r="R203" i="1"/>
  <c r="V203" i="1" s="1"/>
  <c r="R202" i="1"/>
  <c r="V202" i="1" s="1"/>
  <c r="R100" i="1"/>
  <c r="V100" i="1" s="1"/>
  <c r="R68" i="1"/>
  <c r="V68" i="1" s="1"/>
  <c r="N31" i="1"/>
  <c r="N23" i="1"/>
  <c r="K1740" i="12"/>
  <c r="R1734" i="1" s="1"/>
  <c r="V1734" i="1" s="1"/>
  <c r="L45" i="20"/>
  <c r="AB1319" i="1"/>
  <c r="F67" i="20"/>
  <c r="G67" i="20" s="1"/>
  <c r="N1702" i="1"/>
  <c r="N1700" i="1"/>
  <c r="N1596" i="1"/>
  <c r="N1517" i="1"/>
  <c r="R1495" i="1"/>
  <c r="V1495" i="1" s="1"/>
  <c r="N1493" i="1"/>
  <c r="R1491" i="1"/>
  <c r="V1491" i="1" s="1"/>
  <c r="N1489" i="1"/>
  <c r="R1486" i="1"/>
  <c r="V1486" i="1" s="1"/>
  <c r="N1486" i="1"/>
  <c r="N1442" i="1"/>
  <c r="K1383" i="12"/>
  <c r="R1377" i="1" s="1"/>
  <c r="V1377" i="1" s="1"/>
  <c r="N1349" i="1"/>
  <c r="K1355" i="12"/>
  <c r="R1349" i="1" s="1"/>
  <c r="V1349" i="1" s="1"/>
  <c r="L5" i="20"/>
  <c r="L19" i="20"/>
  <c r="AB1313" i="1"/>
  <c r="AB1139" i="1"/>
  <c r="F92" i="20"/>
  <c r="G92" i="20" s="1"/>
  <c r="AB661" i="1"/>
  <c r="AB657" i="1"/>
  <c r="AB653" i="1"/>
  <c r="F39" i="20"/>
  <c r="G39" i="20" s="1"/>
  <c r="N1397" i="1"/>
  <c r="R1393" i="1"/>
  <c r="V1393" i="1" s="1"/>
  <c r="N1382" i="1"/>
  <c r="R1380" i="1"/>
  <c r="V1380" i="1" s="1"/>
  <c r="K1372" i="12"/>
  <c r="K1300" i="12"/>
  <c r="K1272" i="12"/>
  <c r="R1266" i="1" s="1"/>
  <c r="V1266" i="1" s="1"/>
  <c r="L25" i="20"/>
  <c r="L41" i="20"/>
  <c r="AB1379" i="1"/>
  <c r="AB1260" i="1"/>
  <c r="AB1201" i="1"/>
  <c r="AB1197" i="1"/>
  <c r="AB1193" i="1"/>
  <c r="AB1081" i="1"/>
  <c r="AB1077" i="1"/>
  <c r="AB1073" i="1"/>
  <c r="AB540" i="1"/>
  <c r="AB536" i="1"/>
  <c r="AB532" i="1"/>
  <c r="AB445" i="1"/>
  <c r="AB441" i="1"/>
  <c r="AB437" i="1"/>
  <c r="AB420" i="1"/>
  <c r="AB416" i="1"/>
  <c r="AB412" i="1"/>
  <c r="R1759" i="1"/>
  <c r="V1759" i="1" s="1"/>
  <c r="K1756" i="12"/>
  <c r="R1750" i="1" s="1"/>
  <c r="V1750" i="1" s="1"/>
  <c r="N1738" i="1"/>
  <c r="R1733" i="1"/>
  <c r="V1733" i="1" s="1"/>
  <c r="R1729" i="1"/>
  <c r="V1729" i="1" s="1"/>
  <c r="N1727" i="1"/>
  <c r="N1725" i="1"/>
  <c r="N1723" i="1"/>
  <c r="R1721" i="1"/>
  <c r="V1721" i="1" s="1"/>
  <c r="R1719" i="1"/>
  <c r="V1719" i="1" s="1"/>
  <c r="R1717" i="1"/>
  <c r="V1717" i="1" s="1"/>
  <c r="N1711" i="1"/>
  <c r="R1648" i="1"/>
  <c r="V1648" i="1" s="1"/>
  <c r="N1640" i="1"/>
  <c r="N1638" i="1"/>
  <c r="N1636" i="1"/>
  <c r="R1615" i="1"/>
  <c r="V1615" i="1" s="1"/>
  <c r="R1611" i="1"/>
  <c r="V1611" i="1" s="1"/>
  <c r="N1607" i="1"/>
  <c r="N1603" i="1"/>
  <c r="N1530" i="1"/>
  <c r="R1528" i="1"/>
  <c r="V1528" i="1" s="1"/>
  <c r="R1526" i="1"/>
  <c r="V1526" i="1" s="1"/>
  <c r="N1522" i="1"/>
  <c r="R1517" i="1"/>
  <c r="V1517" i="1" s="1"/>
  <c r="R1505" i="1"/>
  <c r="V1505" i="1" s="1"/>
  <c r="R1453" i="1"/>
  <c r="V1453" i="1" s="1"/>
  <c r="K1432" i="12"/>
  <c r="R1426" i="1" s="1"/>
  <c r="V1426" i="1" s="1"/>
  <c r="N1422" i="1"/>
  <c r="K1428" i="12"/>
  <c r="R1422" i="1" s="1"/>
  <c r="V1422" i="1" s="1"/>
  <c r="N1418" i="1"/>
  <c r="N1416" i="1"/>
  <c r="K1364" i="12"/>
  <c r="R1358" i="1" s="1"/>
  <c r="V1358" i="1" s="1"/>
  <c r="K1316" i="12"/>
  <c r="R1310" i="1" s="1"/>
  <c r="V1310" i="1" s="1"/>
  <c r="L31" i="20"/>
  <c r="AB1373" i="1"/>
  <c r="AB1317" i="1"/>
  <c r="AB961" i="1"/>
  <c r="AB957" i="1"/>
  <c r="F72" i="20"/>
  <c r="G72" i="20" s="1"/>
  <c r="AB660" i="1"/>
  <c r="AB656" i="1"/>
  <c r="AB652" i="1"/>
  <c r="R1636" i="1"/>
  <c r="V1636" i="1" s="1"/>
  <c r="N1474" i="1"/>
  <c r="K1480" i="12"/>
  <c r="K1475" i="12"/>
  <c r="N1365" i="1"/>
  <c r="N1333" i="1"/>
  <c r="N1329" i="1"/>
  <c r="K1135" i="12"/>
  <c r="K1049" i="12"/>
  <c r="N1043" i="1"/>
  <c r="K949" i="12"/>
  <c r="N943" i="1"/>
  <c r="D1662" i="12"/>
  <c r="L15" i="20"/>
  <c r="L21" i="20"/>
  <c r="L37" i="20"/>
  <c r="F117" i="20"/>
  <c r="G117" i="20" s="1"/>
  <c r="AB1311" i="1"/>
  <c r="AB1200" i="1"/>
  <c r="AB1196" i="1"/>
  <c r="F97" i="20"/>
  <c r="G97" i="20" s="1"/>
  <c r="AB1137" i="1"/>
  <c r="AB1131" i="1"/>
  <c r="AB1080" i="1"/>
  <c r="AB1076" i="1"/>
  <c r="AB1072" i="1"/>
  <c r="AB539" i="1"/>
  <c r="AB535" i="1"/>
  <c r="AB444" i="1"/>
  <c r="AB440" i="1"/>
  <c r="AB436" i="1"/>
  <c r="AB419" i="1"/>
  <c r="AB415" i="1"/>
  <c r="N1701" i="1"/>
  <c r="N1699" i="1"/>
  <c r="N1595" i="1"/>
  <c r="R1530" i="1"/>
  <c r="V1530" i="1" s="1"/>
  <c r="N1518" i="1"/>
  <c r="N1490" i="1"/>
  <c r="N1350" i="1"/>
  <c r="L9" i="20"/>
  <c r="L27" i="20"/>
  <c r="L43" i="20"/>
  <c r="AB1561" i="1"/>
  <c r="AB1377" i="1"/>
  <c r="AB1321" i="1"/>
  <c r="AB659" i="1"/>
  <c r="AB655" i="1"/>
  <c r="AB651" i="1"/>
  <c r="K1507" i="12"/>
  <c r="R1501" i="1" s="1"/>
  <c r="V1501" i="1" s="1"/>
  <c r="N1402" i="1"/>
  <c r="N1398" i="1"/>
  <c r="N1394" i="1"/>
  <c r="R1389" i="1"/>
  <c r="V1389" i="1" s="1"/>
  <c r="N1381" i="1"/>
  <c r="N1357" i="1"/>
  <c r="R1354" i="1"/>
  <c r="V1354" i="1" s="1"/>
  <c r="K1241" i="12"/>
  <c r="K1164" i="12"/>
  <c r="N1158" i="1"/>
  <c r="K1144" i="12"/>
  <c r="K892" i="12"/>
  <c r="L23" i="20"/>
  <c r="L39" i="20"/>
  <c r="AB1135" i="1"/>
  <c r="AB658" i="1"/>
  <c r="AB654" i="1"/>
  <c r="F47" i="20"/>
  <c r="G47" i="20" s="1"/>
  <c r="F37" i="20"/>
  <c r="G37" i="20" s="1"/>
  <c r="R1708" i="1"/>
  <c r="V1708" i="1" s="1"/>
  <c r="R1521" i="1"/>
  <c r="V1521" i="1" s="1"/>
  <c r="R1475" i="1"/>
  <c r="V1475" i="1" s="1"/>
  <c r="K1116" i="12"/>
  <c r="R1110" i="1" s="1"/>
  <c r="V1110" i="1" s="1"/>
  <c r="N1514" i="1"/>
  <c r="N1482" i="1"/>
  <c r="N1462" i="1"/>
  <c r="K1447" i="12"/>
  <c r="N1429" i="1"/>
  <c r="N1410" i="1"/>
  <c r="N1326" i="1"/>
  <c r="N1322" i="1"/>
  <c r="N1305" i="1"/>
  <c r="K1308" i="12"/>
  <c r="R1302" i="1" s="1"/>
  <c r="V1302" i="1" s="1"/>
  <c r="N1262" i="1"/>
  <c r="N1251" i="1"/>
  <c r="K1204" i="12"/>
  <c r="R1198" i="1" s="1"/>
  <c r="V1198" i="1" s="1"/>
  <c r="N1188" i="1"/>
  <c r="K1177" i="12"/>
  <c r="R1171" i="1" s="1"/>
  <c r="V1171" i="1" s="1"/>
  <c r="K1009" i="12"/>
  <c r="R1003" i="1" s="1"/>
  <c r="V1003" i="1" s="1"/>
  <c r="K893" i="12"/>
  <c r="R887" i="1" s="1"/>
  <c r="V887" i="1" s="1"/>
  <c r="N883" i="1"/>
  <c r="N881" i="1"/>
  <c r="N879" i="1"/>
  <c r="K842" i="12"/>
  <c r="N830" i="1"/>
  <c r="N744" i="1"/>
  <c r="N739" i="1"/>
  <c r="N726" i="1"/>
  <c r="K521" i="12"/>
  <c r="K510" i="12"/>
  <c r="K497" i="12"/>
  <c r="K345" i="12"/>
  <c r="R191" i="1"/>
  <c r="V191" i="1" s="1"/>
  <c r="K137" i="12"/>
  <c r="R131" i="1" s="1"/>
  <c r="V131" i="1" s="1"/>
  <c r="R104" i="1"/>
  <c r="V104" i="1" s="1"/>
  <c r="K92" i="12"/>
  <c r="R86" i="1" s="1"/>
  <c r="V86" i="1" s="1"/>
  <c r="K50" i="12"/>
  <c r="R44" i="1" s="1"/>
  <c r="V44" i="1" s="1"/>
  <c r="K29" i="12"/>
  <c r="K1384" i="12"/>
  <c r="K1367" i="12"/>
  <c r="K1225" i="12"/>
  <c r="R1219" i="1" s="1"/>
  <c r="V1219" i="1" s="1"/>
  <c r="K1140" i="12"/>
  <c r="N654" i="1"/>
  <c r="R613" i="1"/>
  <c r="V613" i="1" s="1"/>
  <c r="N609" i="1"/>
  <c r="N607" i="1"/>
  <c r="N605" i="1"/>
  <c r="R573" i="1"/>
  <c r="V573" i="1" s="1"/>
  <c r="R560" i="1"/>
  <c r="V560" i="1" s="1"/>
  <c r="R550" i="1"/>
  <c r="V550" i="1" s="1"/>
  <c r="R540" i="1"/>
  <c r="V540" i="1" s="1"/>
  <c r="K476" i="12"/>
  <c r="R470" i="1" s="1"/>
  <c r="V470" i="1" s="1"/>
  <c r="K450" i="12"/>
  <c r="R444" i="1" s="1"/>
  <c r="V444" i="1" s="1"/>
  <c r="R433" i="1"/>
  <c r="V433" i="1" s="1"/>
  <c r="R431" i="1"/>
  <c r="V431" i="1" s="1"/>
  <c r="R429" i="1"/>
  <c r="V429" i="1" s="1"/>
  <c r="R421" i="1"/>
  <c r="V421" i="1" s="1"/>
  <c r="R419" i="1"/>
  <c r="V419" i="1" s="1"/>
  <c r="R394" i="1"/>
  <c r="V394" i="1" s="1"/>
  <c r="R392" i="1"/>
  <c r="V392" i="1" s="1"/>
  <c r="R363" i="1"/>
  <c r="V363" i="1" s="1"/>
  <c r="N347" i="1"/>
  <c r="N342" i="1"/>
  <c r="N329" i="1"/>
  <c r="R237" i="1"/>
  <c r="V237" i="1" s="1"/>
  <c r="K88" i="12"/>
  <c r="R82" i="1" s="1"/>
  <c r="V82" i="1" s="1"/>
  <c r="N52" i="1"/>
  <c r="N1256" i="1"/>
  <c r="N1230" i="1"/>
  <c r="N1228" i="1"/>
  <c r="N1224" i="1"/>
  <c r="N1222" i="1"/>
  <c r="N1199" i="1"/>
  <c r="N1195" i="1"/>
  <c r="N1172" i="1"/>
  <c r="N1168" i="1"/>
  <c r="N1166" i="1"/>
  <c r="N1164" i="1"/>
  <c r="N1160" i="1"/>
  <c r="N1066" i="1"/>
  <c r="N1062" i="1"/>
  <c r="N1002" i="1"/>
  <c r="N983" i="1"/>
  <c r="N981" i="1"/>
  <c r="N979" i="1"/>
  <c r="R976" i="1"/>
  <c r="V976" i="1" s="1"/>
  <c r="N945" i="1"/>
  <c r="R890" i="1"/>
  <c r="V890" i="1" s="1"/>
  <c r="R820" i="1"/>
  <c r="V820" i="1" s="1"/>
  <c r="N776" i="1"/>
  <c r="N729" i="1"/>
  <c r="N714" i="1"/>
  <c r="N710" i="1"/>
  <c r="N696" i="1"/>
  <c r="R631" i="1"/>
  <c r="V631" i="1" s="1"/>
  <c r="R543" i="1"/>
  <c r="V543" i="1" s="1"/>
  <c r="N536" i="1"/>
  <c r="N505" i="1"/>
  <c r="R460" i="1"/>
  <c r="V460" i="1" s="1"/>
  <c r="N452" i="1"/>
  <c r="N413" i="1"/>
  <c r="N409" i="1"/>
  <c r="N407" i="1"/>
  <c r="N390" i="1"/>
  <c r="R372" i="1"/>
  <c r="V372" i="1" s="1"/>
  <c r="N370" i="1"/>
  <c r="R307" i="1"/>
  <c r="V307" i="1" s="1"/>
  <c r="N150" i="1"/>
  <c r="N68" i="1"/>
  <c r="R217" i="1"/>
  <c r="V217" i="1" s="1"/>
  <c r="N1461" i="1"/>
  <c r="N1430" i="1"/>
  <c r="N1409" i="1"/>
  <c r="N1369" i="1"/>
  <c r="N1317" i="1"/>
  <c r="N1306" i="1"/>
  <c r="N1252" i="1"/>
  <c r="K1236" i="12"/>
  <c r="R1230" i="1" s="1"/>
  <c r="V1230" i="1" s="1"/>
  <c r="N1208" i="1"/>
  <c r="K989" i="12"/>
  <c r="R983" i="1" s="1"/>
  <c r="V983" i="1" s="1"/>
  <c r="N908" i="1"/>
  <c r="N882" i="1"/>
  <c r="N738" i="1"/>
  <c r="N725" i="1"/>
  <c r="K554" i="12"/>
  <c r="K477" i="12"/>
  <c r="K458" i="12"/>
  <c r="R452" i="1" s="1"/>
  <c r="V452" i="1" s="1"/>
  <c r="K376" i="12"/>
  <c r="R370" i="1" s="1"/>
  <c r="V370" i="1" s="1"/>
  <c r="R289" i="1"/>
  <c r="V289" i="1" s="1"/>
  <c r="N193" i="1"/>
  <c r="N190" i="1"/>
  <c r="K56" i="12"/>
  <c r="R50" i="1" s="1"/>
  <c r="V50" i="1" s="1"/>
  <c r="R977" i="1"/>
  <c r="V977" i="1" s="1"/>
  <c r="K841" i="12"/>
  <c r="K799" i="12"/>
  <c r="N653" i="1"/>
  <c r="N617" i="1"/>
  <c r="N604" i="1"/>
  <c r="R601" i="1"/>
  <c r="V601" i="1" s="1"/>
  <c r="N570" i="1"/>
  <c r="K520" i="12"/>
  <c r="N346" i="1"/>
  <c r="R343" i="1"/>
  <c r="V343" i="1" s="1"/>
  <c r="K49" i="12"/>
  <c r="R43" i="1" s="1"/>
  <c r="V43" i="1" s="1"/>
  <c r="R1345" i="1"/>
  <c r="V1345" i="1" s="1"/>
  <c r="N1330" i="1"/>
  <c r="N1328" i="1"/>
  <c r="N1309" i="1"/>
  <c r="N1302" i="1"/>
  <c r="N1298" i="1"/>
  <c r="R1289" i="1"/>
  <c r="V1289" i="1" s="1"/>
  <c r="N1287" i="1"/>
  <c r="R1285" i="1"/>
  <c r="V1285" i="1" s="1"/>
  <c r="N1283" i="1"/>
  <c r="N1279" i="1"/>
  <c r="R1257" i="1"/>
  <c r="V1257" i="1" s="1"/>
  <c r="N1227" i="1"/>
  <c r="N1198" i="1"/>
  <c r="N1196" i="1"/>
  <c r="N1192" i="1"/>
  <c r="N1171" i="1"/>
  <c r="N1167" i="1"/>
  <c r="N1163" i="1"/>
  <c r="N1093" i="1"/>
  <c r="R1088" i="1"/>
  <c r="V1088" i="1" s="1"/>
  <c r="N1086" i="1"/>
  <c r="R1084" i="1"/>
  <c r="V1084" i="1" s="1"/>
  <c r="N1082" i="1"/>
  <c r="R1079" i="1"/>
  <c r="V1079" i="1" s="1"/>
  <c r="R1073" i="1"/>
  <c r="V1073" i="1" s="1"/>
  <c r="N1071" i="1"/>
  <c r="N1067" i="1"/>
  <c r="R1065" i="1"/>
  <c r="V1065" i="1" s="1"/>
  <c r="R1061" i="1"/>
  <c r="V1061" i="1" s="1"/>
  <c r="R1044" i="1"/>
  <c r="V1044" i="1" s="1"/>
  <c r="N1003" i="1"/>
  <c r="N994" i="1"/>
  <c r="R987" i="1"/>
  <c r="V987" i="1" s="1"/>
  <c r="N987" i="1"/>
  <c r="N984" i="1"/>
  <c r="R980" i="1"/>
  <c r="V980" i="1" s="1"/>
  <c r="N975" i="1"/>
  <c r="N971" i="1"/>
  <c r="N944" i="1"/>
  <c r="R926" i="1"/>
  <c r="V926" i="1" s="1"/>
  <c r="R902" i="1"/>
  <c r="V902" i="1" s="1"/>
  <c r="N868" i="1"/>
  <c r="N855" i="1"/>
  <c r="R825" i="1"/>
  <c r="V825" i="1" s="1"/>
  <c r="R821" i="1"/>
  <c r="V821" i="1" s="1"/>
  <c r="R806" i="1"/>
  <c r="V806" i="1" s="1"/>
  <c r="R804" i="1"/>
  <c r="V804" i="1" s="1"/>
  <c r="R802" i="1"/>
  <c r="V802" i="1" s="1"/>
  <c r="R800" i="1"/>
  <c r="V800" i="1" s="1"/>
  <c r="R798" i="1"/>
  <c r="V798" i="1" s="1"/>
  <c r="R796" i="1"/>
  <c r="V796" i="1" s="1"/>
  <c r="R787" i="1"/>
  <c r="V787" i="1" s="1"/>
  <c r="N730" i="1"/>
  <c r="N728" i="1"/>
  <c r="R709" i="1"/>
  <c r="V709" i="1" s="1"/>
  <c r="R707" i="1"/>
  <c r="V707" i="1" s="1"/>
  <c r="R705" i="1"/>
  <c r="V705" i="1" s="1"/>
  <c r="R703" i="1"/>
  <c r="V703" i="1" s="1"/>
  <c r="R701" i="1"/>
  <c r="V701" i="1" s="1"/>
  <c r="R699" i="1"/>
  <c r="V699" i="1" s="1"/>
  <c r="R695" i="1"/>
  <c r="V695" i="1" s="1"/>
  <c r="N504" i="1"/>
  <c r="R499" i="1"/>
  <c r="V499" i="1" s="1"/>
  <c r="N491" i="1"/>
  <c r="N472" i="1"/>
  <c r="N453" i="1"/>
  <c r="N446" i="1"/>
  <c r="N443" i="1"/>
  <c r="K446" i="12"/>
  <c r="R440" i="1" s="1"/>
  <c r="V440" i="1" s="1"/>
  <c r="R418" i="1"/>
  <c r="V418" i="1" s="1"/>
  <c r="R416" i="1"/>
  <c r="V416" i="1" s="1"/>
  <c r="N410" i="1"/>
  <c r="N408" i="1"/>
  <c r="N406" i="1"/>
  <c r="N389" i="1"/>
  <c r="N374" i="1"/>
  <c r="N369" i="1"/>
  <c r="R64" i="1"/>
  <c r="V64" i="1" s="1"/>
  <c r="R1489" i="1"/>
  <c r="V1489" i="1" s="1"/>
  <c r="R1468" i="1"/>
  <c r="V1468" i="1" s="1"/>
  <c r="R1416" i="1"/>
  <c r="V1416" i="1" s="1"/>
  <c r="R1328" i="1"/>
  <c r="V1328" i="1" s="1"/>
  <c r="R1093" i="1"/>
  <c r="V1093" i="1" s="1"/>
  <c r="R1082" i="1"/>
  <c r="V1082" i="1" s="1"/>
  <c r="R868" i="1"/>
  <c r="V868" i="1" s="1"/>
  <c r="R855" i="1"/>
  <c r="V855" i="1" s="1"/>
  <c r="K791" i="12"/>
  <c r="R785" i="1" s="1"/>
  <c r="V785" i="1" s="1"/>
  <c r="K740" i="12"/>
  <c r="K523" i="12"/>
  <c r="R517" i="1" s="1"/>
  <c r="V517" i="1" s="1"/>
  <c r="K480" i="12"/>
  <c r="R474" i="1" s="1"/>
  <c r="V474" i="1" s="1"/>
  <c r="R258" i="1"/>
  <c r="V258" i="1" s="1"/>
  <c r="R253" i="1"/>
  <c r="V253" i="1" s="1"/>
  <c r="N237" i="1"/>
  <c r="R198" i="1"/>
  <c r="V198" i="1" s="1"/>
  <c r="N191" i="1"/>
  <c r="R172" i="1"/>
  <c r="V172" i="1" s="1"/>
  <c r="N104" i="1"/>
  <c r="N82" i="1"/>
  <c r="R67" i="1"/>
  <c r="V67" i="1" s="1"/>
  <c r="N56" i="1"/>
  <c r="R51" i="1"/>
  <c r="V51" i="1" s="1"/>
  <c r="K54" i="12"/>
  <c r="R48" i="1" s="1"/>
  <c r="V48" i="1" s="1"/>
  <c r="N44" i="1"/>
  <c r="R28" i="1"/>
  <c r="V28" i="1" s="1"/>
  <c r="T1" i="4"/>
  <c r="P1" i="4"/>
  <c r="M1" i="4"/>
  <c r="G1" i="4"/>
  <c r="E1" i="4"/>
  <c r="O1" i="4"/>
  <c r="K1" i="4"/>
  <c r="F1" i="4"/>
  <c r="U1" i="4"/>
  <c r="N1" i="4"/>
  <c r="S1" i="4"/>
  <c r="J1" i="4"/>
  <c r="R1" i="4"/>
  <c r="H1" i="4"/>
  <c r="R1474" i="1"/>
  <c r="V1474" i="1" s="1"/>
  <c r="R1441" i="1"/>
  <c r="V1441" i="1" s="1"/>
  <c r="R1756" i="1"/>
  <c r="V1756" i="1" s="1"/>
  <c r="N3" i="1"/>
  <c r="R1753" i="1"/>
  <c r="V1753" i="1" s="1"/>
  <c r="R1706" i="1"/>
  <c r="V1706" i="1" s="1"/>
  <c r="R1705" i="1"/>
  <c r="V1705" i="1" s="1"/>
  <c r="N1703" i="1"/>
  <c r="R1670" i="1"/>
  <c r="V1670" i="1" s="1"/>
  <c r="R1669" i="1"/>
  <c r="V1669" i="1" s="1"/>
  <c r="R1635" i="1"/>
  <c r="V1635" i="1" s="1"/>
  <c r="R1633" i="1"/>
  <c r="V1633" i="1" s="1"/>
  <c r="R1627" i="1"/>
  <c r="V1627" i="1" s="1"/>
  <c r="R1600" i="1"/>
  <c r="V1600" i="1" s="1"/>
  <c r="N1597" i="1"/>
  <c r="N1582" i="1"/>
  <c r="R1552" i="1"/>
  <c r="V1552" i="1" s="1"/>
  <c r="R1551" i="1"/>
  <c r="V1551" i="1" s="1"/>
  <c r="R1550" i="1"/>
  <c r="V1550" i="1" s="1"/>
  <c r="R1549" i="1"/>
  <c r="V1549" i="1" s="1"/>
  <c r="R1546" i="1"/>
  <c r="V1546" i="1" s="1"/>
  <c r="R1543" i="1"/>
  <c r="V1543" i="1" s="1"/>
  <c r="R1539" i="1"/>
  <c r="V1539" i="1" s="1"/>
  <c r="R1520" i="1"/>
  <c r="V1520" i="1" s="1"/>
  <c r="R1519" i="1"/>
  <c r="V1519" i="1" s="1"/>
  <c r="R1504" i="1"/>
  <c r="V1504" i="1" s="1"/>
  <c r="R1498" i="1"/>
  <c r="V1498" i="1" s="1"/>
  <c r="R1488" i="1"/>
  <c r="V1488" i="1" s="1"/>
  <c r="N1485" i="1"/>
  <c r="N1473" i="1"/>
  <c r="R1467" i="1"/>
  <c r="V1467" i="1" s="1"/>
  <c r="R1465" i="1"/>
  <c r="V1465" i="1" s="1"/>
  <c r="N1464" i="1"/>
  <c r="R1458" i="1"/>
  <c r="V1458" i="1" s="1"/>
  <c r="R1452" i="1"/>
  <c r="V1452" i="1" s="1"/>
  <c r="R1451" i="1"/>
  <c r="V1451" i="1" s="1"/>
  <c r="R1449" i="1"/>
  <c r="V1449" i="1" s="1"/>
  <c r="R1448" i="1"/>
  <c r="V1448" i="1" s="1"/>
  <c r="R1447" i="1"/>
  <c r="V1447" i="1" s="1"/>
  <c r="R1439" i="1"/>
  <c r="V1439" i="1" s="1"/>
  <c r="R1436" i="1"/>
  <c r="V1436" i="1" s="1"/>
  <c r="R1372" i="1"/>
  <c r="V1372" i="1" s="1"/>
  <c r="R1356" i="1"/>
  <c r="V1356" i="1" s="1"/>
  <c r="N1248" i="1"/>
  <c r="R1238" i="1"/>
  <c r="V1238" i="1" s="1"/>
  <c r="R836" i="1"/>
  <c r="V836" i="1" s="1"/>
  <c r="N774" i="1"/>
  <c r="N771" i="1"/>
  <c r="R548" i="1"/>
  <c r="V548" i="1" s="1"/>
  <c r="R504" i="1"/>
  <c r="V504" i="1" s="1"/>
  <c r="R491" i="1"/>
  <c r="V491" i="1" s="1"/>
  <c r="N288" i="1"/>
  <c r="N287" i="1"/>
  <c r="R277" i="1"/>
  <c r="V277" i="1" s="1"/>
  <c r="R276" i="1"/>
  <c r="V276" i="1" s="1"/>
  <c r="R275" i="1"/>
  <c r="V275" i="1" s="1"/>
  <c r="R274" i="1"/>
  <c r="V274" i="1" s="1"/>
  <c r="R273" i="1"/>
  <c r="V273" i="1" s="1"/>
  <c r="R272" i="1"/>
  <c r="V272" i="1" s="1"/>
  <c r="N230" i="1"/>
  <c r="R219" i="1"/>
  <c r="V219" i="1" s="1"/>
  <c r="N185" i="1"/>
  <c r="N184" i="1"/>
  <c r="N174" i="1"/>
  <c r="R169" i="1"/>
  <c r="V169" i="1" s="1"/>
  <c r="R168" i="1"/>
  <c r="V168" i="1" s="1"/>
  <c r="R166" i="1"/>
  <c r="V166" i="1" s="1"/>
  <c r="R164" i="1"/>
  <c r="V164" i="1" s="1"/>
  <c r="N161" i="1"/>
  <c r="N137" i="1"/>
  <c r="R136" i="1"/>
  <c r="V136" i="1" s="1"/>
  <c r="R134" i="1"/>
  <c r="V134" i="1" s="1"/>
  <c r="N125" i="1"/>
  <c r="N111" i="1"/>
  <c r="N103" i="1"/>
  <c r="N78" i="1"/>
  <c r="N64" i="1"/>
  <c r="N62" i="1"/>
  <c r="R56" i="1"/>
  <c r="V56" i="1" s="1"/>
  <c r="N40" i="1"/>
  <c r="N38" i="1"/>
  <c r="N36" i="1"/>
  <c r="R32" i="1"/>
  <c r="V32" i="1" s="1"/>
  <c r="R10" i="1"/>
  <c r="V10" i="1" s="1"/>
  <c r="R1361" i="1"/>
  <c r="V1361" i="1" s="1"/>
  <c r="R1342" i="1"/>
  <c r="V1342" i="1" s="1"/>
  <c r="R1243" i="1"/>
  <c r="V1243" i="1" s="1"/>
  <c r="R1134" i="1"/>
  <c r="V1134" i="1" s="1"/>
  <c r="R1056" i="1"/>
  <c r="V1056" i="1" s="1"/>
  <c r="R1052" i="1"/>
  <c r="V1052" i="1" s="1"/>
  <c r="R1049" i="1"/>
  <c r="V1049" i="1" s="1"/>
  <c r="R1048" i="1"/>
  <c r="V1048" i="1" s="1"/>
  <c r="R1046" i="1"/>
  <c r="V1046" i="1" s="1"/>
  <c r="R1016" i="1"/>
  <c r="V1016" i="1" s="1"/>
  <c r="R1013" i="1"/>
  <c r="V1013" i="1" s="1"/>
  <c r="R1012" i="1"/>
  <c r="V1012" i="1" s="1"/>
  <c r="R1008" i="1"/>
  <c r="V1008" i="1" s="1"/>
  <c r="R1006" i="1"/>
  <c r="V1006" i="1" s="1"/>
  <c r="R995" i="1"/>
  <c r="V995" i="1" s="1"/>
  <c r="N995" i="1"/>
  <c r="R988" i="1"/>
  <c r="V988" i="1" s="1"/>
  <c r="R956" i="1"/>
  <c r="V956" i="1" s="1"/>
  <c r="R955" i="1"/>
  <c r="V955" i="1" s="1"/>
  <c r="R954" i="1"/>
  <c r="V954" i="1" s="1"/>
  <c r="R953" i="1"/>
  <c r="V953" i="1" s="1"/>
  <c r="R952" i="1"/>
  <c r="V952" i="1" s="1"/>
  <c r="R951" i="1"/>
  <c r="V951" i="1" s="1"/>
  <c r="R886" i="1"/>
  <c r="V886" i="1" s="1"/>
  <c r="R835" i="1"/>
  <c r="V835" i="1" s="1"/>
  <c r="R793" i="1"/>
  <c r="V793" i="1" s="1"/>
  <c r="R717" i="1"/>
  <c r="V717" i="1" s="1"/>
  <c r="N715" i="1"/>
  <c r="R514" i="1"/>
  <c r="V514" i="1" s="1"/>
  <c r="R288" i="1"/>
  <c r="V288" i="1" s="1"/>
  <c r="R694" i="1"/>
  <c r="V694" i="1" s="1"/>
  <c r="R693" i="1"/>
  <c r="V693" i="1" s="1"/>
  <c r="R692" i="1"/>
  <c r="V692" i="1" s="1"/>
  <c r="R691" i="1"/>
  <c r="V691" i="1" s="1"/>
  <c r="R690" i="1"/>
  <c r="V690" i="1" s="1"/>
  <c r="R689" i="1"/>
  <c r="V689" i="1" s="1"/>
  <c r="R688" i="1"/>
  <c r="V688" i="1" s="1"/>
  <c r="R687" i="1"/>
  <c r="V687" i="1" s="1"/>
  <c r="R684" i="1"/>
  <c r="V684" i="1" s="1"/>
  <c r="N683" i="1"/>
  <c r="N682" i="1"/>
  <c r="N666" i="1"/>
  <c r="N665" i="1"/>
  <c r="N664" i="1"/>
  <c r="N650" i="1"/>
  <c r="R649" i="1"/>
  <c r="V649" i="1" s="1"/>
  <c r="R648" i="1"/>
  <c r="V648" i="1" s="1"/>
  <c r="R647" i="1"/>
  <c r="V647" i="1" s="1"/>
  <c r="R646" i="1"/>
  <c r="V646" i="1" s="1"/>
  <c r="R645" i="1"/>
  <c r="V645" i="1" s="1"/>
  <c r="R644" i="1"/>
  <c r="V644" i="1" s="1"/>
  <c r="R643" i="1"/>
  <c r="V643" i="1" s="1"/>
  <c r="R642" i="1"/>
  <c r="V642" i="1" s="1"/>
  <c r="R641" i="1"/>
  <c r="V641" i="1" s="1"/>
  <c r="N627" i="1"/>
  <c r="N616" i="1"/>
  <c r="N615" i="1"/>
  <c r="N603" i="1"/>
  <c r="N596" i="1"/>
  <c r="N594" i="1"/>
  <c r="N593" i="1"/>
  <c r="R568" i="1"/>
  <c r="V568" i="1" s="1"/>
  <c r="R567" i="1"/>
  <c r="V567" i="1" s="1"/>
  <c r="N566" i="1"/>
  <c r="N565" i="1"/>
  <c r="N563" i="1"/>
  <c r="N562" i="1"/>
  <c r="N548" i="1"/>
  <c r="N547" i="1"/>
  <c r="R366" i="1"/>
  <c r="V366" i="1" s="1"/>
  <c r="N365" i="1"/>
  <c r="N310" i="1"/>
  <c r="R247" i="1"/>
  <c r="V247" i="1" s="1"/>
  <c r="R246" i="1"/>
  <c r="V246" i="1" s="1"/>
  <c r="R245" i="1"/>
  <c r="V245" i="1" s="1"/>
  <c r="R244" i="1"/>
  <c r="V244" i="1" s="1"/>
  <c r="R243" i="1"/>
  <c r="V243" i="1" s="1"/>
  <c r="R199" i="1"/>
  <c r="V199" i="1" s="1"/>
  <c r="N24" i="1"/>
  <c r="R1435" i="1"/>
  <c r="V1435" i="1" s="1"/>
  <c r="N1432" i="1"/>
  <c r="R1415" i="1"/>
  <c r="V1415" i="1" s="1"/>
  <c r="R1391" i="1"/>
  <c r="V1391" i="1" s="1"/>
  <c r="N1370" i="1"/>
  <c r="R1340" i="1"/>
  <c r="V1340" i="1" s="1"/>
  <c r="N1270" i="1"/>
  <c r="N1263" i="1"/>
  <c r="N1254" i="1"/>
  <c r="R1242" i="1"/>
  <c r="V1242" i="1" s="1"/>
  <c r="N1238" i="1"/>
  <c r="R1235" i="1"/>
  <c r="V1235" i="1" s="1"/>
  <c r="N1216" i="1"/>
  <c r="N1215" i="1"/>
  <c r="N1214" i="1"/>
  <c r="R1213" i="1"/>
  <c r="V1213" i="1" s="1"/>
  <c r="N1212" i="1"/>
  <c r="N1210" i="1"/>
  <c r="N1190" i="1"/>
  <c r="N1156" i="1"/>
  <c r="N1154" i="1"/>
  <c r="N1153" i="1"/>
  <c r="R1145" i="1"/>
  <c r="V1145" i="1" s="1"/>
  <c r="N1142" i="1"/>
  <c r="N1141" i="1"/>
  <c r="N1134" i="1"/>
  <c r="N1133" i="1"/>
  <c r="R1108" i="1"/>
  <c r="V1108" i="1" s="1"/>
  <c r="N1107" i="1"/>
  <c r="R1106" i="1"/>
  <c r="V1106" i="1" s="1"/>
  <c r="R1104" i="1"/>
  <c r="V1104" i="1" s="1"/>
  <c r="N1102" i="1"/>
  <c r="R1100" i="1"/>
  <c r="V1100" i="1" s="1"/>
  <c r="R1096" i="1"/>
  <c r="V1096" i="1" s="1"/>
  <c r="R1092" i="1"/>
  <c r="V1092" i="1" s="1"/>
  <c r="R1081" i="1"/>
  <c r="V1081" i="1" s="1"/>
  <c r="R1055" i="1"/>
  <c r="V1055" i="1" s="1"/>
  <c r="R929" i="1"/>
  <c r="V929" i="1" s="1"/>
  <c r="R920" i="1"/>
  <c r="V920" i="1" s="1"/>
  <c r="R913" i="1"/>
  <c r="V913" i="1" s="1"/>
  <c r="R901" i="1"/>
  <c r="V901" i="1" s="1"/>
  <c r="R900" i="1"/>
  <c r="V900" i="1" s="1"/>
  <c r="R899" i="1"/>
  <c r="V899" i="1" s="1"/>
  <c r="R898" i="1"/>
  <c r="V898" i="1" s="1"/>
  <c r="R897" i="1"/>
  <c r="V897" i="1" s="1"/>
  <c r="R896" i="1"/>
  <c r="V896" i="1" s="1"/>
  <c r="R895" i="1"/>
  <c r="V895" i="1" s="1"/>
  <c r="R894" i="1"/>
  <c r="V894" i="1" s="1"/>
  <c r="R893" i="1"/>
  <c r="V893" i="1" s="1"/>
  <c r="R892" i="1"/>
  <c r="V892" i="1" s="1"/>
  <c r="N887" i="1"/>
  <c r="N886" i="1"/>
  <c r="N867" i="1"/>
  <c r="R854" i="1"/>
  <c r="V854" i="1" s="1"/>
  <c r="R853" i="1"/>
  <c r="V853" i="1" s="1"/>
  <c r="R852" i="1"/>
  <c r="V852" i="1" s="1"/>
  <c r="R851" i="1"/>
  <c r="V851" i="1" s="1"/>
  <c r="R850" i="1"/>
  <c r="V850" i="1" s="1"/>
  <c r="R849" i="1"/>
  <c r="V849" i="1" s="1"/>
  <c r="R834" i="1"/>
  <c r="V834" i="1" s="1"/>
  <c r="N818" i="1"/>
  <c r="N794" i="1"/>
  <c r="N793" i="1"/>
  <c r="N792" i="1"/>
  <c r="R791" i="1"/>
  <c r="V791" i="1" s="1"/>
  <c r="N789" i="1"/>
  <c r="R734" i="1"/>
  <c r="V734" i="1" s="1"/>
  <c r="N637" i="1"/>
  <c r="N634" i="1"/>
  <c r="N625" i="1"/>
  <c r="N624" i="1"/>
  <c r="N613" i="1"/>
  <c r="N612" i="1"/>
  <c r="N515" i="1"/>
  <c r="N514" i="1"/>
  <c r="R505" i="1"/>
  <c r="V505" i="1" s="1"/>
  <c r="N471" i="1"/>
  <c r="N470" i="1"/>
  <c r="N463" i="1"/>
  <c r="N43" i="1"/>
  <c r="R11" i="1"/>
  <c r="V11" i="1" s="1"/>
  <c r="L17" i="20"/>
  <c r="L7" i="20"/>
  <c r="J1368" i="1"/>
  <c r="M1368" i="1" s="1"/>
  <c r="K1368" i="1" s="1"/>
  <c r="J1367" i="1"/>
  <c r="M1367" i="1" s="1"/>
  <c r="K1367" i="1" s="1"/>
  <c r="J1358" i="1"/>
  <c r="M1358" i="1" s="1"/>
  <c r="K1358" i="1" s="1"/>
  <c r="J1354" i="1"/>
  <c r="M1354" i="1" s="1"/>
  <c r="K1354" i="1" s="1"/>
  <c r="J1335" i="1"/>
  <c r="M1335" i="1" s="1"/>
  <c r="K1335" i="1" s="1"/>
  <c r="J1326" i="1"/>
  <c r="M1326" i="1" s="1"/>
  <c r="K1326" i="1" s="1"/>
  <c r="J1325" i="1"/>
  <c r="M1325" i="1" s="1"/>
  <c r="K1325" i="1" s="1"/>
  <c r="J1324" i="1"/>
  <c r="M1324" i="1" s="1"/>
  <c r="K1324" i="1" s="1"/>
  <c r="J1323" i="1"/>
  <c r="M1323" i="1" s="1"/>
  <c r="K1323" i="1" s="1"/>
  <c r="J1322" i="1"/>
  <c r="M1322" i="1" s="1"/>
  <c r="K1322" i="1" s="1"/>
  <c r="J1321" i="1"/>
  <c r="M1321" i="1" s="1"/>
  <c r="K1321" i="1" s="1"/>
  <c r="J1320" i="1"/>
  <c r="M1320" i="1" s="1"/>
  <c r="K1320" i="1" s="1"/>
  <c r="J1319" i="1"/>
  <c r="M1319" i="1" s="1"/>
  <c r="K1319" i="1" s="1"/>
  <c r="J1318" i="1"/>
  <c r="M1318" i="1" s="1"/>
  <c r="K1318" i="1" s="1"/>
  <c r="J1317" i="1"/>
  <c r="M1317" i="1" s="1"/>
  <c r="K1317" i="1" s="1"/>
  <c r="J1316" i="1"/>
  <c r="M1316" i="1" s="1"/>
  <c r="K1316" i="1" s="1"/>
  <c r="J1315" i="1"/>
  <c r="M1315" i="1" s="1"/>
  <c r="K1315" i="1" s="1"/>
  <c r="J1306" i="1"/>
  <c r="M1306" i="1" s="1"/>
  <c r="K1306" i="1" s="1"/>
  <c r="J1305" i="1"/>
  <c r="M1305" i="1" s="1"/>
  <c r="K1305" i="1" s="1"/>
  <c r="J1304" i="1"/>
  <c r="M1304" i="1" s="1"/>
  <c r="J1303" i="1"/>
  <c r="M1303" i="1" s="1"/>
  <c r="K1303" i="1" s="1"/>
  <c r="J1295" i="1"/>
  <c r="M1295" i="1" s="1"/>
  <c r="K1295" i="1" s="1"/>
  <c r="J1269" i="1"/>
  <c r="M1269" i="1" s="1"/>
  <c r="K1269" i="1" s="1"/>
  <c r="J1268" i="1"/>
  <c r="M1268" i="1" s="1"/>
  <c r="K1268" i="1" s="1"/>
  <c r="J1267" i="1"/>
  <c r="M1267" i="1" s="1"/>
  <c r="K1267" i="1" s="1"/>
  <c r="J1262" i="1"/>
  <c r="M1262" i="1" s="1"/>
  <c r="K1262" i="1" s="1"/>
  <c r="J1261" i="1"/>
  <c r="M1261" i="1" s="1"/>
  <c r="K1261" i="1" s="1"/>
  <c r="J1260" i="1"/>
  <c r="M1260" i="1" s="1"/>
  <c r="K1260" i="1" s="1"/>
  <c r="J1259" i="1"/>
  <c r="M1259" i="1" s="1"/>
  <c r="K1259" i="1" s="1"/>
  <c r="J1253" i="1"/>
  <c r="M1253" i="1" s="1"/>
  <c r="K1253" i="1" s="1"/>
  <c r="J1252" i="1"/>
  <c r="M1252" i="1" s="1"/>
  <c r="K1252" i="1" s="1"/>
  <c r="J1251" i="1"/>
  <c r="M1251" i="1" s="1"/>
  <c r="K1251" i="1" s="1"/>
  <c r="J1249" i="1"/>
  <c r="M1249" i="1" s="1"/>
  <c r="K1249" i="1" s="1"/>
  <c r="J1764" i="1"/>
  <c r="M1764" i="1" s="1"/>
  <c r="K1764" i="1" s="1"/>
  <c r="J1763" i="1"/>
  <c r="M1763" i="1" s="1"/>
  <c r="K1763" i="1" s="1"/>
  <c r="J1762" i="1"/>
  <c r="M1762" i="1" s="1"/>
  <c r="K1762" i="1" s="1"/>
  <c r="J1761" i="1"/>
  <c r="M1761" i="1" s="1"/>
  <c r="K1761" i="1" s="1"/>
  <c r="J1760" i="1"/>
  <c r="M1760" i="1" s="1"/>
  <c r="K1760" i="1" s="1"/>
  <c r="J1759" i="1"/>
  <c r="M1759" i="1" s="1"/>
  <c r="K1759" i="1" s="1"/>
  <c r="J1750" i="1"/>
  <c r="M1750" i="1" s="1"/>
  <c r="K1750" i="1" s="1"/>
  <c r="J1749" i="1"/>
  <c r="M1749" i="1" s="1"/>
  <c r="K1749" i="1" s="1"/>
  <c r="J1748" i="1"/>
  <c r="M1748" i="1" s="1"/>
  <c r="K1748" i="1" s="1"/>
  <c r="J1747" i="1"/>
  <c r="M1747" i="1" s="1"/>
  <c r="K1747" i="1" s="1"/>
  <c r="J1746" i="1"/>
  <c r="M1746" i="1" s="1"/>
  <c r="K1746" i="1" s="1"/>
  <c r="J1745" i="1"/>
  <c r="M1745" i="1" s="1"/>
  <c r="K1745" i="1" s="1"/>
  <c r="J1744" i="1"/>
  <c r="M1744" i="1" s="1"/>
  <c r="K1744" i="1" s="1"/>
  <c r="J1743" i="1"/>
  <c r="M1743" i="1" s="1"/>
  <c r="K1743" i="1" s="1"/>
  <c r="J1742" i="1"/>
  <c r="M1742" i="1" s="1"/>
  <c r="K1742" i="1" s="1"/>
  <c r="J1741" i="1"/>
  <c r="M1741" i="1" s="1"/>
  <c r="K1741" i="1" s="1"/>
  <c r="J1740" i="1"/>
  <c r="M1740" i="1" s="1"/>
  <c r="K1740" i="1" s="1"/>
  <c r="N1736" i="1"/>
  <c r="J1734" i="1"/>
  <c r="M1734" i="1" s="1"/>
  <c r="K1734" i="1" s="1"/>
  <c r="J1696" i="1"/>
  <c r="M1696" i="1" s="1"/>
  <c r="K1696" i="1" s="1"/>
  <c r="J1695" i="1"/>
  <c r="M1695" i="1" s="1"/>
  <c r="K1695" i="1" s="1"/>
  <c r="J1694" i="1"/>
  <c r="M1694" i="1" s="1"/>
  <c r="K1694" i="1" s="1"/>
  <c r="J1693" i="1"/>
  <c r="M1693" i="1" s="1"/>
  <c r="K1693" i="1" s="1"/>
  <c r="J1692" i="1"/>
  <c r="M1692" i="1" s="1"/>
  <c r="K1692" i="1" s="1"/>
  <c r="J1691" i="1"/>
  <c r="M1691" i="1" s="1"/>
  <c r="K1691" i="1" s="1"/>
  <c r="J1690" i="1"/>
  <c r="M1690" i="1" s="1"/>
  <c r="K1690" i="1" s="1"/>
  <c r="J1689" i="1"/>
  <c r="M1689" i="1" s="1"/>
  <c r="K1689" i="1" s="1"/>
  <c r="J1688" i="1"/>
  <c r="M1688" i="1" s="1"/>
  <c r="K1688" i="1" s="1"/>
  <c r="J1687" i="1"/>
  <c r="M1687" i="1" s="1"/>
  <c r="K1687" i="1" s="1"/>
  <c r="J1686" i="1"/>
  <c r="M1686" i="1" s="1"/>
  <c r="J1685" i="1"/>
  <c r="M1685" i="1" s="1"/>
  <c r="R1682" i="1"/>
  <c r="V1682" i="1" s="1"/>
  <c r="R1675" i="1"/>
  <c r="V1675" i="1" s="1"/>
  <c r="J1675" i="1"/>
  <c r="M1675" i="1" s="1"/>
  <c r="N1664" i="1"/>
  <c r="N1663" i="1"/>
  <c r="J1661" i="1"/>
  <c r="M1661" i="1" s="1"/>
  <c r="J1660" i="1"/>
  <c r="M1660" i="1" s="1"/>
  <c r="J1659" i="1"/>
  <c r="M1659" i="1" s="1"/>
  <c r="K1659" i="1" s="1"/>
  <c r="J1658" i="1"/>
  <c r="M1658" i="1" s="1"/>
  <c r="K1658" i="1" s="1"/>
  <c r="J1657" i="1"/>
  <c r="M1657" i="1" s="1"/>
  <c r="K1657" i="1" s="1"/>
  <c r="J1656" i="1"/>
  <c r="M1656" i="1" s="1"/>
  <c r="J1655" i="1"/>
  <c r="M1655" i="1" s="1"/>
  <c r="J1654" i="1"/>
  <c r="M1654" i="1" s="1"/>
  <c r="K1654" i="1" s="1"/>
  <c r="J1653" i="1"/>
  <c r="M1653" i="1" s="1"/>
  <c r="K1653" i="1" s="1"/>
  <c r="J1652" i="1"/>
  <c r="M1652" i="1" s="1"/>
  <c r="J1651" i="1"/>
  <c r="M1651" i="1" s="1"/>
  <c r="K1651" i="1" s="1"/>
  <c r="J1650" i="1"/>
  <c r="M1650" i="1" s="1"/>
  <c r="K1650" i="1" s="1"/>
  <c r="N1632" i="1"/>
  <c r="N1631" i="1"/>
  <c r="N1630" i="1"/>
  <c r="R1623" i="1"/>
  <c r="V1623" i="1" s="1"/>
  <c r="J1621" i="1"/>
  <c r="M1621" i="1" s="1"/>
  <c r="K1621" i="1" s="1"/>
  <c r="J1620" i="1"/>
  <c r="M1620" i="1" s="1"/>
  <c r="J1619" i="1"/>
  <c r="M1619" i="1" s="1"/>
  <c r="K1619" i="1" s="1"/>
  <c r="J1618" i="1"/>
  <c r="M1618" i="1" s="1"/>
  <c r="K1618" i="1" s="1"/>
  <c r="J1617" i="1"/>
  <c r="M1617" i="1" s="1"/>
  <c r="K1617" i="1" s="1"/>
  <c r="J1616" i="1"/>
  <c r="M1616" i="1" s="1"/>
  <c r="J1615" i="1"/>
  <c r="M1615" i="1" s="1"/>
  <c r="K1615" i="1" s="1"/>
  <c r="J1589" i="1"/>
  <c r="M1589" i="1" s="1"/>
  <c r="K1589" i="1" s="1"/>
  <c r="J1588" i="1"/>
  <c r="M1588" i="1" s="1"/>
  <c r="K1588" i="1" s="1"/>
  <c r="J1587" i="1"/>
  <c r="M1587" i="1" s="1"/>
  <c r="J1586" i="1"/>
  <c r="M1586" i="1" s="1"/>
  <c r="K1586" i="1" s="1"/>
  <c r="J1576" i="1"/>
  <c r="M1576" i="1" s="1"/>
  <c r="K1576" i="1" s="1"/>
  <c r="J1575" i="1"/>
  <c r="M1575" i="1" s="1"/>
  <c r="K1575" i="1" s="1"/>
  <c r="J1574" i="1"/>
  <c r="M1574" i="1" s="1"/>
  <c r="J1573" i="1"/>
  <c r="M1573" i="1" s="1"/>
  <c r="K1573" i="1" s="1"/>
  <c r="J1572" i="1"/>
  <c r="M1572" i="1" s="1"/>
  <c r="K1572" i="1" s="1"/>
  <c r="J1571" i="1"/>
  <c r="M1571" i="1" s="1"/>
  <c r="K1571" i="1" s="1"/>
  <c r="J1570" i="1"/>
  <c r="M1570" i="1" s="1"/>
  <c r="J1569" i="1"/>
  <c r="M1569" i="1" s="1"/>
  <c r="K1569" i="1" s="1"/>
  <c r="J1568" i="1"/>
  <c r="M1568" i="1" s="1"/>
  <c r="K1568" i="1" s="1"/>
  <c r="J1567" i="1"/>
  <c r="M1567" i="1" s="1"/>
  <c r="K1567" i="1" s="1"/>
  <c r="J1566" i="1"/>
  <c r="M1566" i="1" s="1"/>
  <c r="J1565" i="1"/>
  <c r="M1565" i="1" s="1"/>
  <c r="K1565" i="1" s="1"/>
  <c r="J1564" i="1"/>
  <c r="M1564" i="1" s="1"/>
  <c r="K1564" i="1" s="1"/>
  <c r="J1563" i="1"/>
  <c r="M1563" i="1" s="1"/>
  <c r="K1563" i="1" s="1"/>
  <c r="J1562" i="1"/>
  <c r="M1562" i="1" s="1"/>
  <c r="J1561" i="1"/>
  <c r="M1561" i="1" s="1"/>
  <c r="K1561" i="1" s="1"/>
  <c r="J1560" i="1"/>
  <c r="M1560" i="1" s="1"/>
  <c r="K1560" i="1" s="1"/>
  <c r="J1559" i="1"/>
  <c r="M1559" i="1" s="1"/>
  <c r="K1559" i="1" s="1"/>
  <c r="J1558" i="1"/>
  <c r="M1558" i="1" s="1"/>
  <c r="J1557" i="1"/>
  <c r="M1557" i="1" s="1"/>
  <c r="K1557" i="1" s="1"/>
  <c r="J1556" i="1"/>
  <c r="M1556" i="1" s="1"/>
  <c r="K1556" i="1" s="1"/>
  <c r="J1555" i="1"/>
  <c r="M1555" i="1" s="1"/>
  <c r="K1555" i="1" s="1"/>
  <c r="J1554" i="1"/>
  <c r="M1554" i="1" s="1"/>
  <c r="J1536" i="1"/>
  <c r="M1536" i="1" s="1"/>
  <c r="K1536" i="1" s="1"/>
  <c r="J1535" i="1"/>
  <c r="M1535" i="1" s="1"/>
  <c r="K1535" i="1" s="1"/>
  <c r="J1534" i="1"/>
  <c r="M1534" i="1" s="1"/>
  <c r="K1534" i="1" s="1"/>
  <c r="J1533" i="1"/>
  <c r="M1533" i="1" s="1"/>
  <c r="J1532" i="1"/>
  <c r="M1532" i="1" s="1"/>
  <c r="J1531" i="1"/>
  <c r="M1531" i="1" s="1"/>
  <c r="K1531" i="1" s="1"/>
  <c r="J1511" i="1"/>
  <c r="M1511" i="1" s="1"/>
  <c r="K1511" i="1" s="1"/>
  <c r="J1510" i="1"/>
  <c r="M1510" i="1" s="1"/>
  <c r="J1509" i="1"/>
  <c r="M1509" i="1" s="1"/>
  <c r="K1509" i="1" s="1"/>
  <c r="J1508" i="1"/>
  <c r="M1508" i="1" s="1"/>
  <c r="K1508" i="1" s="1"/>
  <c r="J1507" i="1"/>
  <c r="M1507" i="1" s="1"/>
  <c r="K1507" i="1" s="1"/>
  <c r="J1506" i="1"/>
  <c r="M1506" i="1" s="1"/>
  <c r="K1506" i="1" s="1"/>
  <c r="J1502" i="1"/>
  <c r="M1502" i="1" s="1"/>
  <c r="K1502" i="1" s="1"/>
  <c r="N1501" i="1"/>
  <c r="N1500" i="1"/>
  <c r="J1498" i="1"/>
  <c r="M1498" i="1" s="1"/>
  <c r="K1498" i="1" s="1"/>
  <c r="J1497" i="1"/>
  <c r="M1497" i="1" s="1"/>
  <c r="K1497" i="1" s="1"/>
  <c r="J1486" i="1"/>
  <c r="M1486" i="1" s="1"/>
  <c r="K1486" i="1" s="1"/>
  <c r="J1479" i="1"/>
  <c r="M1479" i="1" s="1"/>
  <c r="K1479" i="1" s="1"/>
  <c r="J1478" i="1"/>
  <c r="M1478" i="1" s="1"/>
  <c r="K1478" i="1" s="1"/>
  <c r="J1477" i="1"/>
  <c r="M1477" i="1" s="1"/>
  <c r="K1477" i="1" s="1"/>
  <c r="J1476" i="1"/>
  <c r="M1476" i="1" s="1"/>
  <c r="K1476" i="1" s="1"/>
  <c r="J1475" i="1"/>
  <c r="M1475" i="1" s="1"/>
  <c r="K1475" i="1" s="1"/>
  <c r="R1469" i="1"/>
  <c r="V1469" i="1" s="1"/>
  <c r="J1469" i="1"/>
  <c r="M1469" i="1" s="1"/>
  <c r="K1469" i="1" s="1"/>
  <c r="N1466" i="1"/>
  <c r="J1458" i="1"/>
  <c r="M1458" i="1" s="1"/>
  <c r="K1458" i="1" s="1"/>
  <c r="J1457" i="1"/>
  <c r="M1457" i="1" s="1"/>
  <c r="K1457" i="1" s="1"/>
  <c r="N1450" i="1"/>
  <c r="N1446" i="1"/>
  <c r="N1445" i="1"/>
  <c r="J1442" i="1"/>
  <c r="M1442" i="1" s="1"/>
  <c r="K1442" i="1" s="1"/>
  <c r="N1441" i="1"/>
  <c r="N1438" i="1"/>
  <c r="N1437" i="1"/>
  <c r="N1434" i="1"/>
  <c r="N1433" i="1"/>
  <c r="J1426" i="1"/>
  <c r="M1426" i="1" s="1"/>
  <c r="K1426" i="1" s="1"/>
  <c r="J1425" i="1"/>
  <c r="M1425" i="1" s="1"/>
  <c r="K1425" i="1" s="1"/>
  <c r="J1424" i="1"/>
  <c r="M1424" i="1" s="1"/>
  <c r="J1423" i="1"/>
  <c r="M1423" i="1" s="1"/>
  <c r="K1423" i="1" s="1"/>
  <c r="N1414" i="1"/>
  <c r="N1413" i="1"/>
  <c r="R1405" i="1"/>
  <c r="V1405" i="1" s="1"/>
  <c r="J1405" i="1"/>
  <c r="M1405" i="1" s="1"/>
  <c r="K1405" i="1" s="1"/>
  <c r="J1388" i="1"/>
  <c r="M1388" i="1" s="1"/>
  <c r="J1387" i="1"/>
  <c r="M1387" i="1" s="1"/>
  <c r="K1387" i="1" s="1"/>
  <c r="J1386" i="1"/>
  <c r="M1386" i="1" s="1"/>
  <c r="K1386" i="1" s="1"/>
  <c r="J1385" i="1"/>
  <c r="M1385" i="1" s="1"/>
  <c r="K1385" i="1" s="1"/>
  <c r="J1384" i="1"/>
  <c r="M1384" i="1" s="1"/>
  <c r="K1384" i="1" s="1"/>
  <c r="J1376" i="1"/>
  <c r="M1376" i="1" s="1"/>
  <c r="K1376" i="1" s="1"/>
  <c r="J1375" i="1"/>
  <c r="M1375" i="1" s="1"/>
  <c r="K1375" i="1" s="1"/>
  <c r="J1373" i="1"/>
  <c r="M1373" i="1" s="1"/>
  <c r="K1373" i="1" s="1"/>
  <c r="N1371" i="1"/>
  <c r="R1366" i="1"/>
  <c r="V1366" i="1" s="1"/>
  <c r="J1366" i="1"/>
  <c r="M1366" i="1" s="1"/>
  <c r="K1366" i="1" s="1"/>
  <c r="N1362" i="1"/>
  <c r="N1361" i="1"/>
  <c r="J1357" i="1"/>
  <c r="M1357" i="1" s="1"/>
  <c r="K1357" i="1" s="1"/>
  <c r="J1353" i="1"/>
  <c r="M1353" i="1" s="1"/>
  <c r="K1353" i="1" s="1"/>
  <c r="J1352" i="1"/>
  <c r="M1352" i="1" s="1"/>
  <c r="K1352" i="1" s="1"/>
  <c r="J1351" i="1"/>
  <c r="M1351" i="1" s="1"/>
  <c r="K1351" i="1" s="1"/>
  <c r="J1350" i="1"/>
  <c r="M1350" i="1" s="1"/>
  <c r="K1350" i="1" s="1"/>
  <c r="N1343" i="1"/>
  <c r="N1342" i="1"/>
  <c r="N1339" i="1"/>
  <c r="N1337" i="1"/>
  <c r="R1334" i="1"/>
  <c r="V1334" i="1" s="1"/>
  <c r="J1334" i="1"/>
  <c r="M1334" i="1" s="1"/>
  <c r="K1334" i="1" s="1"/>
  <c r="J1314" i="1"/>
  <c r="M1314" i="1" s="1"/>
  <c r="K1314" i="1" s="1"/>
  <c r="J1313" i="1"/>
  <c r="M1313" i="1" s="1"/>
  <c r="K1313" i="1" s="1"/>
  <c r="J1312" i="1"/>
  <c r="M1312" i="1" s="1"/>
  <c r="J1311" i="1"/>
  <c r="M1311" i="1" s="1"/>
  <c r="K1311" i="1" s="1"/>
  <c r="J1310" i="1"/>
  <c r="M1310" i="1" s="1"/>
  <c r="K1310" i="1" s="1"/>
  <c r="N1296" i="1"/>
  <c r="R1294" i="1"/>
  <c r="V1294" i="1" s="1"/>
  <c r="J1294" i="1"/>
  <c r="M1294" i="1" s="1"/>
  <c r="K1294" i="1" s="1"/>
  <c r="N1271" i="1"/>
  <c r="J1266" i="1"/>
  <c r="M1266" i="1" s="1"/>
  <c r="K1266" i="1" s="1"/>
  <c r="J1265" i="1"/>
  <c r="M1265" i="1" s="1"/>
  <c r="J1264" i="1"/>
  <c r="M1264" i="1" s="1"/>
  <c r="K1264" i="1" s="1"/>
  <c r="N1264" i="1"/>
  <c r="R1258" i="1"/>
  <c r="V1258" i="1" s="1"/>
  <c r="J1258" i="1"/>
  <c r="M1258" i="1" s="1"/>
  <c r="N1255" i="1"/>
  <c r="R1246" i="1"/>
  <c r="V1246" i="1" s="1"/>
  <c r="J1246" i="1"/>
  <c r="M1246" i="1" s="1"/>
  <c r="K1246" i="1" s="1"/>
  <c r="N1244" i="1"/>
  <c r="N1243" i="1"/>
  <c r="N1240" i="1"/>
  <c r="J1235" i="1"/>
  <c r="M1235" i="1" s="1"/>
  <c r="K1235" i="1" s="1"/>
  <c r="J1234" i="1"/>
  <c r="M1234" i="1" s="1"/>
  <c r="K1234" i="1" s="1"/>
  <c r="J1233" i="1"/>
  <c r="M1233" i="1" s="1"/>
  <c r="K1233" i="1" s="1"/>
  <c r="J1232" i="1"/>
  <c r="M1232" i="1" s="1"/>
  <c r="K1232" i="1" s="1"/>
  <c r="J1231" i="1"/>
  <c r="M1231" i="1" s="1"/>
  <c r="K1231" i="1" s="1"/>
  <c r="N1220" i="1"/>
  <c r="N1219" i="1"/>
  <c r="J1203" i="1"/>
  <c r="M1203" i="1" s="1"/>
  <c r="K1203" i="1" s="1"/>
  <c r="J1202" i="1"/>
  <c r="M1202" i="1" s="1"/>
  <c r="K1202" i="1" s="1"/>
  <c r="J1201" i="1"/>
  <c r="M1201" i="1" s="1"/>
  <c r="K1201" i="1" s="1"/>
  <c r="J1200" i="1"/>
  <c r="M1200" i="1" s="1"/>
  <c r="K1200" i="1" s="1"/>
  <c r="J1199" i="1"/>
  <c r="M1199" i="1" s="1"/>
  <c r="K1199" i="1" s="1"/>
  <c r="J1185" i="1"/>
  <c r="M1185" i="1" s="1"/>
  <c r="K1185" i="1" s="1"/>
  <c r="J1184" i="1"/>
  <c r="M1184" i="1" s="1"/>
  <c r="K1184" i="1" s="1"/>
  <c r="J1183" i="1"/>
  <c r="M1183" i="1" s="1"/>
  <c r="K1183" i="1" s="1"/>
  <c r="J1182" i="1"/>
  <c r="M1182" i="1" s="1"/>
  <c r="K1182" i="1" s="1"/>
  <c r="J1181" i="1"/>
  <c r="M1181" i="1" s="1"/>
  <c r="K1181" i="1" s="1"/>
  <c r="J1180" i="1"/>
  <c r="M1180" i="1" s="1"/>
  <c r="K1180" i="1" s="1"/>
  <c r="J1179" i="1"/>
  <c r="M1179" i="1" s="1"/>
  <c r="K1179" i="1" s="1"/>
  <c r="J1178" i="1"/>
  <c r="M1178" i="1" s="1"/>
  <c r="K1178" i="1" s="1"/>
  <c r="J1177" i="1"/>
  <c r="M1177" i="1" s="1"/>
  <c r="K1177" i="1" s="1"/>
  <c r="J1176" i="1"/>
  <c r="M1176" i="1" s="1"/>
  <c r="K1176" i="1" s="1"/>
  <c r="J1175" i="1"/>
  <c r="M1175" i="1" s="1"/>
  <c r="K1175" i="1" s="1"/>
  <c r="J1174" i="1"/>
  <c r="M1174" i="1" s="1"/>
  <c r="K1174" i="1" s="1"/>
  <c r="J1173" i="1"/>
  <c r="M1173" i="1" s="1"/>
  <c r="K1173" i="1" s="1"/>
  <c r="J1172" i="1"/>
  <c r="M1172" i="1" s="1"/>
  <c r="K1172" i="1" s="1"/>
  <c r="R1158" i="1"/>
  <c r="V1158" i="1" s="1"/>
  <c r="R1157" i="1"/>
  <c r="V1157" i="1" s="1"/>
  <c r="R1150" i="1"/>
  <c r="V1150" i="1" s="1"/>
  <c r="J1137" i="1"/>
  <c r="M1137" i="1" s="1"/>
  <c r="J1128" i="1"/>
  <c r="M1128" i="1" s="1"/>
  <c r="K1128" i="1" s="1"/>
  <c r="J1127" i="1"/>
  <c r="M1127" i="1" s="1"/>
  <c r="K1127" i="1" s="1"/>
  <c r="J1126" i="1"/>
  <c r="M1126" i="1" s="1"/>
  <c r="K1126" i="1" s="1"/>
  <c r="J1125" i="1"/>
  <c r="M1125" i="1" s="1"/>
  <c r="J1124" i="1"/>
  <c r="M1124" i="1" s="1"/>
  <c r="K1124" i="1" s="1"/>
  <c r="J1123" i="1"/>
  <c r="M1123" i="1" s="1"/>
  <c r="K1123" i="1" s="1"/>
  <c r="J1122" i="1"/>
  <c r="M1122" i="1" s="1"/>
  <c r="K1122" i="1" s="1"/>
  <c r="J1121" i="1"/>
  <c r="M1121" i="1" s="1"/>
  <c r="J1120" i="1"/>
  <c r="M1120" i="1" s="1"/>
  <c r="J1119" i="1"/>
  <c r="M1119" i="1" s="1"/>
  <c r="K1119" i="1" s="1"/>
  <c r="J1118" i="1"/>
  <c r="M1118" i="1" s="1"/>
  <c r="J1117" i="1"/>
  <c r="M1117" i="1" s="1"/>
  <c r="J1116" i="1"/>
  <c r="M1116" i="1" s="1"/>
  <c r="J1114" i="1"/>
  <c r="M1114" i="1" s="1"/>
  <c r="K1114" i="1" s="1"/>
  <c r="J1097" i="1"/>
  <c r="M1097" i="1" s="1"/>
  <c r="K1097" i="1" s="1"/>
  <c r="J1096" i="1"/>
  <c r="M1096" i="1" s="1"/>
  <c r="J1094" i="1"/>
  <c r="M1094" i="1" s="1"/>
  <c r="K1094" i="1" s="1"/>
  <c r="J1089" i="1"/>
  <c r="M1089" i="1" s="1"/>
  <c r="K1089" i="1" s="1"/>
  <c r="J1077" i="1"/>
  <c r="M1077" i="1" s="1"/>
  <c r="N1059" i="1"/>
  <c r="N1058" i="1"/>
  <c r="J1055" i="1"/>
  <c r="M1055" i="1" s="1"/>
  <c r="K1055" i="1" s="1"/>
  <c r="J1054" i="1"/>
  <c r="M1054" i="1" s="1"/>
  <c r="K1054" i="1" s="1"/>
  <c r="J1053" i="1"/>
  <c r="M1053" i="1" s="1"/>
  <c r="J1052" i="1"/>
  <c r="M1052" i="1" s="1"/>
  <c r="J1051" i="1"/>
  <c r="M1051" i="1" s="1"/>
  <c r="K1051" i="1" s="1"/>
  <c r="J1050" i="1"/>
  <c r="M1050" i="1" s="1"/>
  <c r="K1050" i="1" s="1"/>
  <c r="J1049" i="1"/>
  <c r="M1049" i="1" s="1"/>
  <c r="J1048" i="1"/>
  <c r="M1048" i="1" s="1"/>
  <c r="K1048" i="1" s="1"/>
  <c r="J1047" i="1"/>
  <c r="M1047" i="1" s="1"/>
  <c r="K1047" i="1" s="1"/>
  <c r="J1046" i="1"/>
  <c r="M1046" i="1" s="1"/>
  <c r="K1046" i="1" s="1"/>
  <c r="J1045" i="1"/>
  <c r="M1045" i="1" s="1"/>
  <c r="J1044" i="1"/>
  <c r="M1044" i="1" s="1"/>
  <c r="K1044" i="1" s="1"/>
  <c r="R1040" i="1"/>
  <c r="V1040" i="1" s="1"/>
  <c r="R1037" i="1"/>
  <c r="V1037" i="1" s="1"/>
  <c r="R1036" i="1"/>
  <c r="V1036" i="1" s="1"/>
  <c r="N1035" i="1"/>
  <c r="N1034" i="1"/>
  <c r="J1020" i="1"/>
  <c r="M1020" i="1" s="1"/>
  <c r="K1020" i="1" s="1"/>
  <c r="J1019" i="1"/>
  <c r="M1019" i="1" s="1"/>
  <c r="K1019" i="1" s="1"/>
  <c r="J1018" i="1"/>
  <c r="M1018" i="1" s="1"/>
  <c r="J1017" i="1"/>
  <c r="M1017" i="1" s="1"/>
  <c r="K1017" i="1" s="1"/>
  <c r="J1016" i="1"/>
  <c r="M1016" i="1" s="1"/>
  <c r="K1016" i="1" s="1"/>
  <c r="J1015" i="1"/>
  <c r="M1015" i="1" s="1"/>
  <c r="K1015" i="1" s="1"/>
  <c r="J1014" i="1"/>
  <c r="M1014" i="1" s="1"/>
  <c r="K1014" i="1" s="1"/>
  <c r="J1013" i="1"/>
  <c r="M1013" i="1" s="1"/>
  <c r="K1013" i="1" s="1"/>
  <c r="J1012" i="1"/>
  <c r="M1012" i="1" s="1"/>
  <c r="K1012" i="1" s="1"/>
  <c r="J1011" i="1"/>
  <c r="M1011" i="1" s="1"/>
  <c r="K1011" i="1" s="1"/>
  <c r="J1010" i="1"/>
  <c r="M1010" i="1" s="1"/>
  <c r="J1009" i="1"/>
  <c r="M1009" i="1" s="1"/>
  <c r="K1009" i="1" s="1"/>
  <c r="J1008" i="1"/>
  <c r="M1008" i="1" s="1"/>
  <c r="K1008" i="1" s="1"/>
  <c r="J1007" i="1"/>
  <c r="M1007" i="1" s="1"/>
  <c r="K1007" i="1" s="1"/>
  <c r="J1006" i="1"/>
  <c r="M1006" i="1" s="1"/>
  <c r="K1006" i="1" s="1"/>
  <c r="J1005" i="1"/>
  <c r="M1005" i="1" s="1"/>
  <c r="J1004" i="1"/>
  <c r="M1004" i="1" s="1"/>
  <c r="K1004" i="1" s="1"/>
  <c r="R994" i="1"/>
  <c r="V994" i="1" s="1"/>
  <c r="R992" i="1"/>
  <c r="V992" i="1" s="1"/>
  <c r="N991" i="1"/>
  <c r="J987" i="1"/>
  <c r="M987" i="1" s="1"/>
  <c r="K987" i="1" s="1"/>
  <c r="N986" i="1"/>
  <c r="J984" i="1"/>
  <c r="M984" i="1" s="1"/>
  <c r="N978" i="1"/>
  <c r="J976" i="1"/>
  <c r="M976" i="1" s="1"/>
  <c r="J975" i="1"/>
  <c r="M975" i="1" s="1"/>
  <c r="R971" i="1"/>
  <c r="V971" i="1" s="1"/>
  <c r="N970" i="1"/>
  <c r="J955" i="1"/>
  <c r="M955" i="1" s="1"/>
  <c r="K955" i="1" s="1"/>
  <c r="J954" i="1"/>
  <c r="M954" i="1" s="1"/>
  <c r="J953" i="1"/>
  <c r="M953" i="1" s="1"/>
  <c r="K953" i="1" s="1"/>
  <c r="J952" i="1"/>
  <c r="M952" i="1" s="1"/>
  <c r="K952" i="1" s="1"/>
  <c r="J951" i="1"/>
  <c r="M951" i="1" s="1"/>
  <c r="K951" i="1" s="1"/>
  <c r="J950" i="1"/>
  <c r="M950" i="1" s="1"/>
  <c r="J949" i="1"/>
  <c r="M949" i="1" s="1"/>
  <c r="J948" i="1"/>
  <c r="M948" i="1" s="1"/>
  <c r="K948" i="1" s="1"/>
  <c r="J947" i="1"/>
  <c r="M947" i="1" s="1"/>
  <c r="K947" i="1" s="1"/>
  <c r="J946" i="1"/>
  <c r="M946" i="1" s="1"/>
  <c r="J945" i="1"/>
  <c r="M945" i="1" s="1"/>
  <c r="R943" i="1"/>
  <c r="V943" i="1" s="1"/>
  <c r="J929" i="1"/>
  <c r="M929" i="1" s="1"/>
  <c r="J926" i="1"/>
  <c r="M926" i="1" s="1"/>
  <c r="J923" i="1"/>
  <c r="M923" i="1" s="1"/>
  <c r="J922" i="1"/>
  <c r="M922" i="1" s="1"/>
  <c r="K922" i="1" s="1"/>
  <c r="J907" i="1"/>
  <c r="M907" i="1" s="1"/>
  <c r="K907" i="1" s="1"/>
  <c r="J906" i="1"/>
  <c r="M906" i="1" s="1"/>
  <c r="K906" i="1" s="1"/>
  <c r="J905" i="1"/>
  <c r="M905" i="1" s="1"/>
  <c r="K905" i="1" s="1"/>
  <c r="J904" i="1"/>
  <c r="M904" i="1" s="1"/>
  <c r="J889" i="1"/>
  <c r="M889" i="1" s="1"/>
  <c r="K889" i="1" s="1"/>
  <c r="J888" i="1"/>
  <c r="M888" i="1" s="1"/>
  <c r="K888" i="1" s="1"/>
  <c r="J872" i="1"/>
  <c r="M872" i="1" s="1"/>
  <c r="K872" i="1" s="1"/>
  <c r="J871" i="1"/>
  <c r="M871" i="1" s="1"/>
  <c r="J870" i="1"/>
  <c r="M870" i="1" s="1"/>
  <c r="K870" i="1" s="1"/>
  <c r="J869" i="1"/>
  <c r="M869" i="1" s="1"/>
  <c r="J864" i="1"/>
  <c r="M864" i="1" s="1"/>
  <c r="K864" i="1" s="1"/>
  <c r="J863" i="1"/>
  <c r="M863" i="1" s="1"/>
  <c r="J862" i="1"/>
  <c r="M862" i="1" s="1"/>
  <c r="J861" i="1"/>
  <c r="M861" i="1" s="1"/>
  <c r="K861" i="1" s="1"/>
  <c r="J860" i="1"/>
  <c r="M860" i="1" s="1"/>
  <c r="K860" i="1" s="1"/>
  <c r="J859" i="1"/>
  <c r="M859" i="1" s="1"/>
  <c r="J858" i="1"/>
  <c r="M858" i="1" s="1"/>
  <c r="K858" i="1" s="1"/>
  <c r="J857" i="1"/>
  <c r="M857" i="1" s="1"/>
  <c r="K857" i="1" s="1"/>
  <c r="J856" i="1"/>
  <c r="M856" i="1" s="1"/>
  <c r="K856" i="1" s="1"/>
  <c r="J844" i="1"/>
  <c r="M844" i="1" s="1"/>
  <c r="K844" i="1" s="1"/>
  <c r="J843" i="1"/>
  <c r="M843" i="1" s="1"/>
  <c r="K843" i="1" s="1"/>
  <c r="J842" i="1"/>
  <c r="M842" i="1" s="1"/>
  <c r="K842" i="1" s="1"/>
  <c r="J841" i="1"/>
  <c r="M841" i="1" s="1"/>
  <c r="K841" i="1" s="1"/>
  <c r="J840" i="1"/>
  <c r="M840" i="1" s="1"/>
  <c r="K840" i="1" s="1"/>
  <c r="J839" i="1"/>
  <c r="M839" i="1" s="1"/>
  <c r="K839" i="1" s="1"/>
  <c r="J838" i="1"/>
  <c r="M838" i="1" s="1"/>
  <c r="K838" i="1" s="1"/>
  <c r="J837" i="1"/>
  <c r="M837" i="1" s="1"/>
  <c r="K837" i="1" s="1"/>
  <c r="N836" i="1"/>
  <c r="N835" i="1"/>
  <c r="N832" i="1"/>
  <c r="J814" i="1"/>
  <c r="M814" i="1" s="1"/>
  <c r="J785" i="1"/>
  <c r="M785" i="1" s="1"/>
  <c r="K785" i="1" s="1"/>
  <c r="J784" i="1"/>
  <c r="M784" i="1" s="1"/>
  <c r="J783" i="1"/>
  <c r="M783" i="1" s="1"/>
  <c r="K783" i="1" s="1"/>
  <c r="J782" i="1"/>
  <c r="M782" i="1" s="1"/>
  <c r="J781" i="1"/>
  <c r="M781" i="1" s="1"/>
  <c r="K781" i="1" s="1"/>
  <c r="J780" i="1"/>
  <c r="M780" i="1" s="1"/>
  <c r="J779" i="1"/>
  <c r="M779" i="1" s="1"/>
  <c r="K779" i="1" s="1"/>
  <c r="J778" i="1"/>
  <c r="M778" i="1" s="1"/>
  <c r="K778" i="1" s="1"/>
  <c r="J777" i="1"/>
  <c r="M777" i="1" s="1"/>
  <c r="K777" i="1" s="1"/>
  <c r="J766" i="1"/>
  <c r="M766" i="1" s="1"/>
  <c r="K766" i="1" s="1"/>
  <c r="J765" i="1"/>
  <c r="M765" i="1" s="1"/>
  <c r="J764" i="1"/>
  <c r="M764" i="1" s="1"/>
  <c r="K764" i="1" s="1"/>
  <c r="J763" i="1"/>
  <c r="M763" i="1" s="1"/>
  <c r="J762" i="1"/>
  <c r="M762" i="1" s="1"/>
  <c r="K762" i="1" s="1"/>
  <c r="J761" i="1"/>
  <c r="M761" i="1" s="1"/>
  <c r="K761" i="1" s="1"/>
  <c r="J760" i="1"/>
  <c r="M760" i="1" s="1"/>
  <c r="K760" i="1" s="1"/>
  <c r="J759" i="1"/>
  <c r="M759" i="1" s="1"/>
  <c r="K759" i="1" s="1"/>
  <c r="J758" i="1"/>
  <c r="M758" i="1" s="1"/>
  <c r="K758" i="1" s="1"/>
  <c r="J757" i="1"/>
  <c r="M757" i="1" s="1"/>
  <c r="J756" i="1"/>
  <c r="M756" i="1" s="1"/>
  <c r="K756" i="1" s="1"/>
  <c r="J755" i="1"/>
  <c r="M755" i="1" s="1"/>
  <c r="K755" i="1" s="1"/>
  <c r="J754" i="1"/>
  <c r="M754" i="1" s="1"/>
  <c r="K754" i="1" s="1"/>
  <c r="J753" i="1"/>
  <c r="M753" i="1" s="1"/>
  <c r="K753" i="1" s="1"/>
  <c r="J752" i="1"/>
  <c r="M752" i="1" s="1"/>
  <c r="K752" i="1" s="1"/>
  <c r="R742" i="1"/>
  <c r="V742" i="1" s="1"/>
  <c r="N740" i="1"/>
  <c r="J734" i="1"/>
  <c r="M734" i="1" s="1"/>
  <c r="K734" i="1" s="1"/>
  <c r="J733" i="1"/>
  <c r="M733" i="1" s="1"/>
  <c r="K733" i="1" s="1"/>
  <c r="J732" i="1"/>
  <c r="M732" i="1" s="1"/>
  <c r="K732" i="1" s="1"/>
  <c r="J731" i="1"/>
  <c r="M731" i="1" s="1"/>
  <c r="K731" i="1" s="1"/>
  <c r="J730" i="1"/>
  <c r="M730" i="1" s="1"/>
  <c r="K730" i="1" s="1"/>
  <c r="N727" i="1"/>
  <c r="J722" i="1"/>
  <c r="M722" i="1" s="1"/>
  <c r="K722" i="1" s="1"/>
  <c r="J721" i="1"/>
  <c r="M721" i="1" s="1"/>
  <c r="K721" i="1" s="1"/>
  <c r="J720" i="1"/>
  <c r="M720" i="1" s="1"/>
  <c r="K720" i="1" s="1"/>
  <c r="J719" i="1"/>
  <c r="M719" i="1" s="1"/>
  <c r="K719" i="1" s="1"/>
  <c r="J718" i="1"/>
  <c r="M718" i="1" s="1"/>
  <c r="K718" i="1" s="1"/>
  <c r="J717" i="1"/>
  <c r="M717" i="1" s="1"/>
  <c r="K717" i="1" s="1"/>
  <c r="J716" i="1"/>
  <c r="M716" i="1" s="1"/>
  <c r="K716" i="1" s="1"/>
  <c r="J715" i="1"/>
  <c r="M715" i="1" s="1"/>
  <c r="K715" i="1" s="1"/>
  <c r="N680" i="1"/>
  <c r="J667" i="1"/>
  <c r="M667" i="1" s="1"/>
  <c r="K667" i="1" s="1"/>
  <c r="J666" i="1"/>
  <c r="M666" i="1" s="1"/>
  <c r="J653" i="1"/>
  <c r="M653" i="1" s="1"/>
  <c r="R640" i="1"/>
  <c r="V640" i="1" s="1"/>
  <c r="R639" i="1"/>
  <c r="V639" i="1" s="1"/>
  <c r="N633" i="1"/>
  <c r="J630" i="1"/>
  <c r="M630" i="1" s="1"/>
  <c r="K630" i="1" s="1"/>
  <c r="J629" i="1"/>
  <c r="M629" i="1" s="1"/>
  <c r="K629" i="1" s="1"/>
  <c r="J628" i="1"/>
  <c r="M628" i="1" s="1"/>
  <c r="K628" i="1" s="1"/>
  <c r="N623" i="1"/>
  <c r="J616" i="1"/>
  <c r="M616" i="1" s="1"/>
  <c r="R614" i="1"/>
  <c r="V614" i="1" s="1"/>
  <c r="N611" i="1"/>
  <c r="J608" i="1"/>
  <c r="M608" i="1" s="1"/>
  <c r="J607" i="1"/>
  <c r="M607" i="1" s="1"/>
  <c r="K607" i="1" s="1"/>
  <c r="J606" i="1"/>
  <c r="M606" i="1" s="1"/>
  <c r="J605" i="1"/>
  <c r="M605" i="1" s="1"/>
  <c r="K605" i="1" s="1"/>
  <c r="J604" i="1"/>
  <c r="M604" i="1" s="1"/>
  <c r="J603" i="1"/>
  <c r="M603" i="1" s="1"/>
  <c r="K603" i="1" s="1"/>
  <c r="N602" i="1"/>
  <c r="J600" i="1"/>
  <c r="M600" i="1" s="1"/>
  <c r="K600" i="1" s="1"/>
  <c r="R593" i="1"/>
  <c r="V593" i="1" s="1"/>
  <c r="R590" i="1"/>
  <c r="V590" i="1" s="1"/>
  <c r="R589" i="1"/>
  <c r="V589" i="1" s="1"/>
  <c r="R588" i="1"/>
  <c r="V588" i="1" s="1"/>
  <c r="R587" i="1"/>
  <c r="V587" i="1" s="1"/>
  <c r="R586" i="1"/>
  <c r="V586" i="1" s="1"/>
  <c r="R585" i="1"/>
  <c r="V585" i="1" s="1"/>
  <c r="N584" i="1"/>
  <c r="N583" i="1"/>
  <c r="J579" i="1"/>
  <c r="M579" i="1" s="1"/>
  <c r="K579" i="1" s="1"/>
  <c r="J578" i="1"/>
  <c r="M578" i="1" s="1"/>
  <c r="K578" i="1" s="1"/>
  <c r="J577" i="1"/>
  <c r="M577" i="1" s="1"/>
  <c r="K577" i="1" s="1"/>
  <c r="J576" i="1"/>
  <c r="M576" i="1" s="1"/>
  <c r="K576" i="1" s="1"/>
  <c r="J575" i="1"/>
  <c r="M575" i="1" s="1"/>
  <c r="J574" i="1"/>
  <c r="M574" i="1" s="1"/>
  <c r="K574" i="1" s="1"/>
  <c r="J573" i="1"/>
  <c r="M573" i="1" s="1"/>
  <c r="K573" i="1" s="1"/>
  <c r="J572" i="1"/>
  <c r="M572" i="1" s="1"/>
  <c r="J571" i="1"/>
  <c r="M571" i="1" s="1"/>
  <c r="K571" i="1" s="1"/>
  <c r="J570" i="1"/>
  <c r="M570" i="1" s="1"/>
  <c r="K570" i="1" s="1"/>
  <c r="N560" i="1"/>
  <c r="N555" i="1"/>
  <c r="N554" i="1"/>
  <c r="N552" i="1"/>
  <c r="J549" i="1"/>
  <c r="M549" i="1" s="1"/>
  <c r="K549" i="1" s="1"/>
  <c r="R547" i="1"/>
  <c r="V547" i="1" s="1"/>
  <c r="J542" i="1"/>
  <c r="M542" i="1" s="1"/>
  <c r="K542" i="1" s="1"/>
  <c r="R536" i="1"/>
  <c r="V536" i="1" s="1"/>
  <c r="R527" i="1"/>
  <c r="V527" i="1" s="1"/>
  <c r="N526" i="1"/>
  <c r="R523" i="1"/>
  <c r="V523" i="1" s="1"/>
  <c r="N523" i="1"/>
  <c r="N522" i="1"/>
  <c r="J517" i="1"/>
  <c r="M517" i="1" s="1"/>
  <c r="K517" i="1" s="1"/>
  <c r="J516" i="1"/>
  <c r="M516" i="1" s="1"/>
  <c r="K516" i="1" s="1"/>
  <c r="R513" i="1"/>
  <c r="V513" i="1" s="1"/>
  <c r="N510" i="1"/>
  <c r="N509" i="1"/>
  <c r="J505" i="1"/>
  <c r="M505" i="1" s="1"/>
  <c r="K505" i="1" s="1"/>
  <c r="R502" i="1"/>
  <c r="V502" i="1" s="1"/>
  <c r="J497" i="1"/>
  <c r="M497" i="1" s="1"/>
  <c r="K497" i="1" s="1"/>
  <c r="J496" i="1"/>
  <c r="M496" i="1" s="1"/>
  <c r="K496" i="1" s="1"/>
  <c r="J495" i="1"/>
  <c r="M495" i="1" s="1"/>
  <c r="J494" i="1"/>
  <c r="M494" i="1" s="1"/>
  <c r="K494" i="1" s="1"/>
  <c r="J493" i="1"/>
  <c r="M493" i="1" s="1"/>
  <c r="K493" i="1" s="1"/>
  <c r="J492" i="1"/>
  <c r="M492" i="1" s="1"/>
  <c r="K492" i="1" s="1"/>
  <c r="J474" i="1"/>
  <c r="M474" i="1" s="1"/>
  <c r="K474" i="1" s="1"/>
  <c r="J473" i="1"/>
  <c r="M473" i="1" s="1"/>
  <c r="K473" i="1" s="1"/>
  <c r="J472" i="1"/>
  <c r="M472" i="1" s="1"/>
  <c r="K472" i="1" s="1"/>
  <c r="R469" i="1"/>
  <c r="V469" i="1" s="1"/>
  <c r="J459" i="1"/>
  <c r="M459" i="1" s="1"/>
  <c r="J458" i="1"/>
  <c r="M458" i="1" s="1"/>
  <c r="K458" i="1" s="1"/>
  <c r="J457" i="1"/>
  <c r="M457" i="1" s="1"/>
  <c r="K457" i="1" s="1"/>
  <c r="J456" i="1"/>
  <c r="M456" i="1" s="1"/>
  <c r="K456" i="1" s="1"/>
  <c r="J455" i="1"/>
  <c r="M455" i="1" s="1"/>
  <c r="J454" i="1"/>
  <c r="M454" i="1" s="1"/>
  <c r="K454" i="1" s="1"/>
  <c r="J453" i="1"/>
  <c r="M453" i="1" s="1"/>
  <c r="K453" i="1" s="1"/>
  <c r="J449" i="1"/>
  <c r="M449" i="1" s="1"/>
  <c r="K449" i="1" s="1"/>
  <c r="J448" i="1"/>
  <c r="M448" i="1" s="1"/>
  <c r="K448" i="1" s="1"/>
  <c r="J447" i="1"/>
  <c r="M447" i="1" s="1"/>
  <c r="K447" i="1" s="1"/>
  <c r="J446" i="1"/>
  <c r="M446" i="1" s="1"/>
  <c r="K446" i="1" s="1"/>
  <c r="N445" i="1"/>
  <c r="R443" i="1"/>
  <c r="V443" i="1" s="1"/>
  <c r="J439" i="1"/>
  <c r="M439" i="1" s="1"/>
  <c r="J438" i="1"/>
  <c r="M438" i="1" s="1"/>
  <c r="K438" i="1" s="1"/>
  <c r="J437" i="1"/>
  <c r="M437" i="1" s="1"/>
  <c r="J436" i="1"/>
  <c r="M436" i="1" s="1"/>
  <c r="K436" i="1" s="1"/>
  <c r="J435" i="1"/>
  <c r="M435" i="1" s="1"/>
  <c r="K435" i="1" s="1"/>
  <c r="J434" i="1"/>
  <c r="M434" i="1" s="1"/>
  <c r="J433" i="1"/>
  <c r="M433" i="1" s="1"/>
  <c r="K433" i="1" s="1"/>
  <c r="J432" i="1"/>
  <c r="M432" i="1" s="1"/>
  <c r="K432" i="1" s="1"/>
  <c r="J431" i="1"/>
  <c r="M431" i="1" s="1"/>
  <c r="K431" i="1" s="1"/>
  <c r="J430" i="1"/>
  <c r="M430" i="1" s="1"/>
  <c r="J429" i="1"/>
  <c r="M429" i="1" s="1"/>
  <c r="K429" i="1" s="1"/>
  <c r="J428" i="1"/>
  <c r="M428" i="1" s="1"/>
  <c r="K428" i="1" s="1"/>
  <c r="J427" i="1"/>
  <c r="M427" i="1" s="1"/>
  <c r="J426" i="1"/>
  <c r="M426" i="1" s="1"/>
  <c r="J425" i="1"/>
  <c r="M425" i="1" s="1"/>
  <c r="K425" i="1" s="1"/>
  <c r="J424" i="1"/>
  <c r="M424" i="1" s="1"/>
  <c r="K424" i="1" s="1"/>
  <c r="J423" i="1"/>
  <c r="M423" i="1" s="1"/>
  <c r="K423" i="1" s="1"/>
  <c r="J422" i="1"/>
  <c r="M422" i="1" s="1"/>
  <c r="J421" i="1"/>
  <c r="M421" i="1" s="1"/>
  <c r="K421" i="1" s="1"/>
  <c r="J420" i="1"/>
  <c r="M420" i="1" s="1"/>
  <c r="K420" i="1" s="1"/>
  <c r="J419" i="1"/>
  <c r="M419" i="1" s="1"/>
  <c r="K419" i="1" s="1"/>
  <c r="J418" i="1"/>
  <c r="M418" i="1" s="1"/>
  <c r="K418" i="1" s="1"/>
  <c r="J393" i="1"/>
  <c r="M393" i="1" s="1"/>
  <c r="K393" i="1" s="1"/>
  <c r="J392" i="1"/>
  <c r="M392" i="1" s="1"/>
  <c r="J391" i="1"/>
  <c r="M391" i="1" s="1"/>
  <c r="K391" i="1" s="1"/>
  <c r="J390" i="1"/>
  <c r="M390" i="1" s="1"/>
  <c r="K390" i="1" s="1"/>
  <c r="N388" i="1"/>
  <c r="J375" i="1"/>
  <c r="M375" i="1" s="1"/>
  <c r="K375" i="1" s="1"/>
  <c r="R374" i="1"/>
  <c r="V374" i="1" s="1"/>
  <c r="J371" i="1"/>
  <c r="M371" i="1" s="1"/>
  <c r="K371" i="1" s="1"/>
  <c r="N363" i="1"/>
  <c r="J346" i="1"/>
  <c r="M346" i="1" s="1"/>
  <c r="K346" i="1" s="1"/>
  <c r="N344" i="1"/>
  <c r="J342" i="1"/>
  <c r="M342" i="1" s="1"/>
  <c r="J341" i="1"/>
  <c r="M341" i="1" s="1"/>
  <c r="K341" i="1" s="1"/>
  <c r="J340" i="1"/>
  <c r="M340" i="1" s="1"/>
  <c r="N339" i="1"/>
  <c r="N338" i="1"/>
  <c r="J329" i="1"/>
  <c r="M329" i="1" s="1"/>
  <c r="R327" i="1"/>
  <c r="V327" i="1" s="1"/>
  <c r="R326" i="1"/>
  <c r="V326" i="1" s="1"/>
  <c r="N323" i="1"/>
  <c r="J318" i="1"/>
  <c r="M318" i="1" s="1"/>
  <c r="K318" i="1" s="1"/>
  <c r="J317" i="1"/>
  <c r="M317" i="1" s="1"/>
  <c r="J316" i="1"/>
  <c r="M316" i="1" s="1"/>
  <c r="J315" i="1"/>
  <c r="M315" i="1" s="1"/>
  <c r="K315" i="1" s="1"/>
  <c r="J314" i="1"/>
  <c r="M314" i="1" s="1"/>
  <c r="K314" i="1" s="1"/>
  <c r="J313" i="1"/>
  <c r="M313" i="1" s="1"/>
  <c r="J312" i="1"/>
  <c r="M312" i="1" s="1"/>
  <c r="K312" i="1" s="1"/>
  <c r="J311" i="1"/>
  <c r="M311" i="1" s="1"/>
  <c r="K311" i="1" s="1"/>
  <c r="J291" i="1"/>
  <c r="M291" i="1" s="1"/>
  <c r="K291" i="1" s="1"/>
  <c r="J290" i="1"/>
  <c r="M290" i="1" s="1"/>
  <c r="J284" i="1"/>
  <c r="M284" i="1" s="1"/>
  <c r="K284" i="1" s="1"/>
  <c r="J270" i="1"/>
  <c r="M270" i="1" s="1"/>
  <c r="J253" i="1"/>
  <c r="M253" i="1" s="1"/>
  <c r="K253" i="1" s="1"/>
  <c r="J250" i="1"/>
  <c r="M250" i="1" s="1"/>
  <c r="J249" i="1"/>
  <c r="M249" i="1" s="1"/>
  <c r="K249" i="1" s="1"/>
  <c r="J248" i="1"/>
  <c r="M248" i="1" s="1"/>
  <c r="K248" i="1" s="1"/>
  <c r="J247" i="1"/>
  <c r="M247" i="1" s="1"/>
  <c r="K247" i="1" s="1"/>
  <c r="J239" i="1"/>
  <c r="M239" i="1" s="1"/>
  <c r="J233" i="1"/>
  <c r="M233" i="1" s="1"/>
  <c r="K233" i="1" s="1"/>
  <c r="J226" i="1"/>
  <c r="M226" i="1" s="1"/>
  <c r="J225" i="1"/>
  <c r="M225" i="1" s="1"/>
  <c r="K225" i="1" s="1"/>
  <c r="J224" i="1"/>
  <c r="M224" i="1" s="1"/>
  <c r="K224" i="1" s="1"/>
  <c r="J215" i="1"/>
  <c r="M215" i="1" s="1"/>
  <c r="K215" i="1" s="1"/>
  <c r="J214" i="1"/>
  <c r="M214" i="1" s="1"/>
  <c r="K214" i="1" s="1"/>
  <c r="J213" i="1"/>
  <c r="M213" i="1" s="1"/>
  <c r="K213" i="1" s="1"/>
  <c r="J212" i="1"/>
  <c r="M212" i="1" s="1"/>
  <c r="K212" i="1" s="1"/>
  <c r="J211" i="1"/>
  <c r="M211" i="1" s="1"/>
  <c r="K211" i="1" s="1"/>
  <c r="J210" i="1"/>
  <c r="M210" i="1" s="1"/>
  <c r="K210" i="1" s="1"/>
  <c r="J209" i="1"/>
  <c r="M209" i="1" s="1"/>
  <c r="K209" i="1" s="1"/>
  <c r="N201" i="1"/>
  <c r="J198" i="1"/>
  <c r="M198" i="1" s="1"/>
  <c r="K198" i="1" s="1"/>
  <c r="N197" i="1"/>
  <c r="J192" i="1"/>
  <c r="M192" i="1" s="1"/>
  <c r="K192" i="1" s="1"/>
  <c r="J189" i="1"/>
  <c r="M189" i="1" s="1"/>
  <c r="J188" i="1"/>
  <c r="M188" i="1" s="1"/>
  <c r="K188" i="1" s="1"/>
  <c r="J183" i="1"/>
  <c r="M183" i="1" s="1"/>
  <c r="J172" i="1"/>
  <c r="M172" i="1" s="1"/>
  <c r="K172" i="1" s="1"/>
  <c r="J160" i="1"/>
  <c r="M160" i="1" s="1"/>
  <c r="K160" i="1" s="1"/>
  <c r="J159" i="1"/>
  <c r="M159" i="1" s="1"/>
  <c r="J147" i="1"/>
  <c r="M147" i="1" s="1"/>
  <c r="K147" i="1" s="1"/>
  <c r="J146" i="1"/>
  <c r="M146" i="1" s="1"/>
  <c r="J145" i="1"/>
  <c r="M145" i="1" s="1"/>
  <c r="K145" i="1" s="1"/>
  <c r="J144" i="1"/>
  <c r="M144" i="1" s="1"/>
  <c r="K144" i="1" s="1"/>
  <c r="J143" i="1"/>
  <c r="M143" i="1" s="1"/>
  <c r="K143" i="1" s="1"/>
  <c r="J142" i="1"/>
  <c r="M142" i="1" s="1"/>
  <c r="J141" i="1"/>
  <c r="M141" i="1" s="1"/>
  <c r="K141" i="1" s="1"/>
  <c r="J140" i="1"/>
  <c r="M140" i="1" s="1"/>
  <c r="K140" i="1" s="1"/>
  <c r="J139" i="1"/>
  <c r="M139" i="1" s="1"/>
  <c r="K139" i="1" s="1"/>
  <c r="J132" i="1"/>
  <c r="M132" i="1" s="1"/>
  <c r="K132" i="1" s="1"/>
  <c r="J124" i="1"/>
  <c r="M124" i="1" s="1"/>
  <c r="K124" i="1" s="1"/>
  <c r="J123" i="1"/>
  <c r="M123" i="1" s="1"/>
  <c r="K123" i="1" s="1"/>
  <c r="J122" i="1"/>
  <c r="M122" i="1" s="1"/>
  <c r="K122" i="1" s="1"/>
  <c r="J121" i="1"/>
  <c r="M121" i="1" s="1"/>
  <c r="K121" i="1" s="1"/>
  <c r="J120" i="1"/>
  <c r="M120" i="1" s="1"/>
  <c r="K120" i="1" s="1"/>
  <c r="J119" i="1"/>
  <c r="M119" i="1" s="1"/>
  <c r="K119" i="1" s="1"/>
  <c r="J118" i="1"/>
  <c r="M118" i="1" s="1"/>
  <c r="K118" i="1" s="1"/>
  <c r="J112" i="1"/>
  <c r="M112" i="1" s="1"/>
  <c r="J110" i="1"/>
  <c r="M110" i="1" s="1"/>
  <c r="K110" i="1" s="1"/>
  <c r="J109" i="1"/>
  <c r="M109" i="1" s="1"/>
  <c r="K109" i="1" s="1"/>
  <c r="J108" i="1"/>
  <c r="M108" i="1" s="1"/>
  <c r="K108" i="1" s="1"/>
  <c r="J107" i="1"/>
  <c r="M107" i="1" s="1"/>
  <c r="K107" i="1" s="1"/>
  <c r="J106" i="1"/>
  <c r="M106" i="1" s="1"/>
  <c r="J105" i="1"/>
  <c r="M105" i="1" s="1"/>
  <c r="K105" i="1" s="1"/>
  <c r="J102" i="1"/>
  <c r="M102" i="1" s="1"/>
  <c r="J101" i="1"/>
  <c r="M101" i="1" s="1"/>
  <c r="K101" i="1" s="1"/>
  <c r="J94" i="1"/>
  <c r="M94" i="1" s="1"/>
  <c r="K94" i="1" s="1"/>
  <c r="J93" i="1"/>
  <c r="M93" i="1" s="1"/>
  <c r="K93" i="1" s="1"/>
  <c r="J92" i="1"/>
  <c r="M92" i="1" s="1"/>
  <c r="K92" i="1" s="1"/>
  <c r="J91" i="1"/>
  <c r="M91" i="1" s="1"/>
  <c r="K91" i="1" s="1"/>
  <c r="J90" i="1"/>
  <c r="M90" i="1" s="1"/>
  <c r="K90" i="1" s="1"/>
  <c r="J89" i="1"/>
  <c r="M89" i="1" s="1"/>
  <c r="K89" i="1" s="1"/>
  <c r="J88" i="1"/>
  <c r="M88" i="1" s="1"/>
  <c r="K88" i="1" s="1"/>
  <c r="J87" i="1"/>
  <c r="M87" i="1" s="1"/>
  <c r="K87" i="1" s="1"/>
  <c r="J77" i="1"/>
  <c r="M77" i="1" s="1"/>
  <c r="K77" i="1" s="1"/>
  <c r="J76" i="1"/>
  <c r="M76" i="1" s="1"/>
  <c r="K76" i="1" s="1"/>
  <c r="J75" i="1"/>
  <c r="M75" i="1" s="1"/>
  <c r="J59" i="1"/>
  <c r="M59" i="1" s="1"/>
  <c r="K59" i="1" s="1"/>
  <c r="J51" i="1"/>
  <c r="M51" i="1" s="1"/>
  <c r="K51" i="1" s="1"/>
  <c r="J48" i="1"/>
  <c r="M48" i="1" s="1"/>
  <c r="J47" i="1"/>
  <c r="M47" i="1" s="1"/>
  <c r="K47" i="1" s="1"/>
  <c r="J46" i="1"/>
  <c r="M46" i="1" s="1"/>
  <c r="K46" i="1" s="1"/>
  <c r="J45" i="1"/>
  <c r="M45" i="1" s="1"/>
  <c r="K45" i="1" s="1"/>
  <c r="J35" i="1"/>
  <c r="M35" i="1" s="1"/>
  <c r="K35" i="1" s="1"/>
  <c r="J34" i="1"/>
  <c r="M34" i="1" s="1"/>
  <c r="K34" i="1" s="1"/>
  <c r="J33" i="1"/>
  <c r="M33" i="1" s="1"/>
  <c r="K33" i="1" s="1"/>
  <c r="J28" i="1"/>
  <c r="M28" i="1" s="1"/>
  <c r="K28" i="1" s="1"/>
  <c r="J26" i="1"/>
  <c r="M26" i="1" s="1"/>
  <c r="K26" i="1" s="1"/>
  <c r="J24" i="1"/>
  <c r="M24" i="1" s="1"/>
  <c r="K24" i="1" s="1"/>
  <c r="J23" i="1"/>
  <c r="M23" i="1" s="1"/>
  <c r="K23" i="1" s="1"/>
  <c r="J22" i="1"/>
  <c r="M22" i="1" s="1"/>
  <c r="J21" i="1"/>
  <c r="M21" i="1" s="1"/>
  <c r="K21" i="1" s="1"/>
  <c r="J20" i="1"/>
  <c r="M20" i="1" s="1"/>
  <c r="J19" i="1"/>
  <c r="M19" i="1" s="1"/>
  <c r="K19" i="1" s="1"/>
  <c r="J18" i="1"/>
  <c r="M18" i="1" s="1"/>
  <c r="J17" i="1"/>
  <c r="M17" i="1" s="1"/>
  <c r="K17" i="1" s="1"/>
  <c r="J16" i="1"/>
  <c r="M16" i="1" s="1"/>
  <c r="R16" i="1"/>
  <c r="V16" i="1" s="1"/>
  <c r="N13" i="1"/>
  <c r="N10" i="1"/>
  <c r="J1702" i="1"/>
  <c r="M1702" i="1" s="1"/>
  <c r="K1702" i="1" s="1"/>
  <c r="J1700" i="1"/>
  <c r="M1700" i="1" s="1"/>
  <c r="J1698" i="1"/>
  <c r="M1698" i="1" s="1"/>
  <c r="K1698" i="1" s="1"/>
  <c r="J1758" i="1"/>
  <c r="M1758" i="1" s="1"/>
  <c r="K1758" i="1" s="1"/>
  <c r="J1495" i="1"/>
  <c r="M1495" i="1" s="1"/>
  <c r="K1495" i="1" s="1"/>
  <c r="R1210" i="1"/>
  <c r="V1210" i="1" s="1"/>
  <c r="R1206" i="1"/>
  <c r="V1206" i="1" s="1"/>
  <c r="R1205" i="1"/>
  <c r="V1205" i="1" s="1"/>
  <c r="J1198" i="1"/>
  <c r="M1198" i="1" s="1"/>
  <c r="K1198" i="1" s="1"/>
  <c r="J1197" i="1"/>
  <c r="M1197" i="1" s="1"/>
  <c r="K1197" i="1" s="1"/>
  <c r="J1196" i="1"/>
  <c r="M1196" i="1" s="1"/>
  <c r="K1196" i="1" s="1"/>
  <c r="J1195" i="1"/>
  <c r="M1195" i="1" s="1"/>
  <c r="K1195" i="1" s="1"/>
  <c r="J1194" i="1"/>
  <c r="M1194" i="1" s="1"/>
  <c r="K1194" i="1" s="1"/>
  <c r="J1193" i="1"/>
  <c r="M1193" i="1" s="1"/>
  <c r="J1192" i="1"/>
  <c r="M1192" i="1" s="1"/>
  <c r="K1192" i="1" s="1"/>
  <c r="J1191" i="1"/>
  <c r="M1191" i="1" s="1"/>
  <c r="K1191" i="1" s="1"/>
  <c r="N1187" i="1"/>
  <c r="N1186" i="1"/>
  <c r="J1171" i="1"/>
  <c r="M1171" i="1" s="1"/>
  <c r="K1171" i="1" s="1"/>
  <c r="J1170" i="1"/>
  <c r="M1170" i="1" s="1"/>
  <c r="K1170" i="1" s="1"/>
  <c r="J1169" i="1"/>
  <c r="M1169" i="1" s="1"/>
  <c r="K1169" i="1" s="1"/>
  <c r="J1168" i="1"/>
  <c r="M1168" i="1" s="1"/>
  <c r="K1168" i="1" s="1"/>
  <c r="J1167" i="1"/>
  <c r="M1167" i="1" s="1"/>
  <c r="K1167" i="1" s="1"/>
  <c r="J1166" i="1"/>
  <c r="M1166" i="1" s="1"/>
  <c r="J1165" i="1"/>
  <c r="M1165" i="1" s="1"/>
  <c r="K1165" i="1" s="1"/>
  <c r="J1164" i="1"/>
  <c r="M1164" i="1" s="1"/>
  <c r="K1164" i="1" s="1"/>
  <c r="J1163" i="1"/>
  <c r="M1163" i="1" s="1"/>
  <c r="K1163" i="1" s="1"/>
  <c r="J1162" i="1"/>
  <c r="M1162" i="1" s="1"/>
  <c r="K1162" i="1" s="1"/>
  <c r="J1161" i="1"/>
  <c r="M1161" i="1" s="1"/>
  <c r="K1161" i="1" s="1"/>
  <c r="J1160" i="1"/>
  <c r="M1160" i="1" s="1"/>
  <c r="K1160" i="1" s="1"/>
  <c r="J1159" i="1"/>
  <c r="M1159" i="1" s="1"/>
  <c r="K1159" i="1" s="1"/>
  <c r="J1158" i="1"/>
  <c r="M1158" i="1" s="1"/>
  <c r="K1158" i="1" s="1"/>
  <c r="R1141" i="1"/>
  <c r="V1141" i="1" s="1"/>
  <c r="N1138" i="1"/>
  <c r="J1136" i="1"/>
  <c r="M1136" i="1" s="1"/>
  <c r="K1136" i="1" s="1"/>
  <c r="J1135" i="1"/>
  <c r="M1135" i="1" s="1"/>
  <c r="K1135" i="1" s="1"/>
  <c r="R1133" i="1"/>
  <c r="V1133" i="1" s="1"/>
  <c r="N1131" i="1"/>
  <c r="R1130" i="1"/>
  <c r="V1130" i="1" s="1"/>
  <c r="N1129" i="1"/>
  <c r="N1115" i="1"/>
  <c r="J1113" i="1"/>
  <c r="M1113" i="1" s="1"/>
  <c r="J1112" i="1"/>
  <c r="M1112" i="1" s="1"/>
  <c r="K1112" i="1" s="1"/>
  <c r="J1110" i="1"/>
  <c r="M1110" i="1" s="1"/>
  <c r="K1110" i="1" s="1"/>
  <c r="N1099" i="1"/>
  <c r="N1098" i="1"/>
  <c r="R1095" i="1"/>
  <c r="V1095" i="1" s="1"/>
  <c r="N1095" i="1"/>
  <c r="J1093" i="1"/>
  <c r="M1093" i="1" s="1"/>
  <c r="K1093" i="1" s="1"/>
  <c r="N1091" i="1"/>
  <c r="N1090" i="1"/>
  <c r="J1088" i="1"/>
  <c r="M1088" i="1" s="1"/>
  <c r="K1088" i="1" s="1"/>
  <c r="J1087" i="1"/>
  <c r="M1087" i="1" s="1"/>
  <c r="K1087" i="1" s="1"/>
  <c r="J1086" i="1"/>
  <c r="M1086" i="1" s="1"/>
  <c r="K1086" i="1" s="1"/>
  <c r="J1085" i="1"/>
  <c r="M1085" i="1" s="1"/>
  <c r="J1084" i="1"/>
  <c r="M1084" i="1" s="1"/>
  <c r="K1084" i="1" s="1"/>
  <c r="J1083" i="1"/>
  <c r="M1083" i="1" s="1"/>
  <c r="K1083" i="1" s="1"/>
  <c r="J1082" i="1"/>
  <c r="M1082" i="1" s="1"/>
  <c r="K1082" i="1" s="1"/>
  <c r="R1080" i="1"/>
  <c r="V1080" i="1" s="1"/>
  <c r="N1079" i="1"/>
  <c r="N1078" i="1"/>
  <c r="J1076" i="1"/>
  <c r="M1076" i="1" s="1"/>
  <c r="K1076" i="1" s="1"/>
  <c r="J1075" i="1"/>
  <c r="M1075" i="1" s="1"/>
  <c r="K1075" i="1" s="1"/>
  <c r="J1074" i="1"/>
  <c r="M1074" i="1" s="1"/>
  <c r="K1074" i="1" s="1"/>
  <c r="J1073" i="1"/>
  <c r="M1073" i="1" s="1"/>
  <c r="K1073" i="1" s="1"/>
  <c r="J1072" i="1"/>
  <c r="M1072" i="1" s="1"/>
  <c r="K1072" i="1" s="1"/>
  <c r="J1071" i="1"/>
  <c r="M1071" i="1" s="1"/>
  <c r="K1071" i="1" s="1"/>
  <c r="J1070" i="1"/>
  <c r="M1070" i="1" s="1"/>
  <c r="K1070" i="1" s="1"/>
  <c r="J1069" i="1"/>
  <c r="M1069" i="1" s="1"/>
  <c r="K1069" i="1" s="1"/>
  <c r="J1068" i="1"/>
  <c r="M1068" i="1" s="1"/>
  <c r="K1068" i="1" s="1"/>
  <c r="J1067" i="1"/>
  <c r="M1067" i="1" s="1"/>
  <c r="K1067" i="1" s="1"/>
  <c r="J1066" i="1"/>
  <c r="M1066" i="1" s="1"/>
  <c r="K1066" i="1" s="1"/>
  <c r="J1065" i="1"/>
  <c r="M1065" i="1" s="1"/>
  <c r="K1065" i="1" s="1"/>
  <c r="J1064" i="1"/>
  <c r="M1064" i="1" s="1"/>
  <c r="K1064" i="1" s="1"/>
  <c r="J1063" i="1"/>
  <c r="M1063" i="1" s="1"/>
  <c r="K1063" i="1" s="1"/>
  <c r="J1062" i="1"/>
  <c r="M1062" i="1" s="1"/>
  <c r="K1062" i="1" s="1"/>
  <c r="J1061" i="1"/>
  <c r="M1061" i="1" s="1"/>
  <c r="J1060" i="1"/>
  <c r="M1060" i="1" s="1"/>
  <c r="K1060" i="1" s="1"/>
  <c r="J1059" i="1"/>
  <c r="M1059" i="1" s="1"/>
  <c r="K1059" i="1" s="1"/>
  <c r="R1057" i="1"/>
  <c r="V1057" i="1" s="1"/>
  <c r="R1043" i="1"/>
  <c r="V1043" i="1" s="1"/>
  <c r="J1043" i="1"/>
  <c r="M1043" i="1" s="1"/>
  <c r="K1043" i="1" s="1"/>
  <c r="R1034" i="1"/>
  <c r="V1034" i="1" s="1"/>
  <c r="R1033" i="1"/>
  <c r="V1033" i="1" s="1"/>
  <c r="R1032" i="1"/>
  <c r="V1032" i="1" s="1"/>
  <c r="N1031" i="1"/>
  <c r="N1030" i="1"/>
  <c r="R1028" i="1"/>
  <c r="V1028" i="1" s="1"/>
  <c r="N1026" i="1"/>
  <c r="R1024" i="1"/>
  <c r="V1024" i="1" s="1"/>
  <c r="R1022" i="1"/>
  <c r="V1022" i="1" s="1"/>
  <c r="N1021" i="1"/>
  <c r="J1003" i="1"/>
  <c r="M1003" i="1" s="1"/>
  <c r="K1003" i="1" s="1"/>
  <c r="J1002" i="1"/>
  <c r="M1002" i="1" s="1"/>
  <c r="J1001" i="1"/>
  <c r="M1001" i="1" s="1"/>
  <c r="K1001" i="1" s="1"/>
  <c r="J1000" i="1"/>
  <c r="M1000" i="1" s="1"/>
  <c r="K1000" i="1" s="1"/>
  <c r="J999" i="1"/>
  <c r="M999" i="1" s="1"/>
  <c r="K999" i="1" s="1"/>
  <c r="J998" i="1"/>
  <c r="M998" i="1" s="1"/>
  <c r="K998" i="1" s="1"/>
  <c r="J997" i="1"/>
  <c r="M997" i="1" s="1"/>
  <c r="J996" i="1"/>
  <c r="M996" i="1" s="1"/>
  <c r="K996" i="1" s="1"/>
  <c r="R996" i="1"/>
  <c r="V996" i="1" s="1"/>
  <c r="J994" i="1"/>
  <c r="M994" i="1" s="1"/>
  <c r="R986" i="1"/>
  <c r="V986" i="1" s="1"/>
  <c r="J983" i="1"/>
  <c r="M983" i="1" s="1"/>
  <c r="J982" i="1"/>
  <c r="M982" i="1" s="1"/>
  <c r="J981" i="1"/>
  <c r="M981" i="1" s="1"/>
  <c r="J980" i="1"/>
  <c r="M980" i="1" s="1"/>
  <c r="J979" i="1"/>
  <c r="M979" i="1" s="1"/>
  <c r="J978" i="1"/>
  <c r="M978" i="1" s="1"/>
  <c r="N977" i="1"/>
  <c r="J974" i="1"/>
  <c r="M974" i="1" s="1"/>
  <c r="K974" i="1" s="1"/>
  <c r="J973" i="1"/>
  <c r="M973" i="1" s="1"/>
  <c r="J972" i="1"/>
  <c r="M972" i="1" s="1"/>
  <c r="K972" i="1" s="1"/>
  <c r="J971" i="1"/>
  <c r="M971" i="1" s="1"/>
  <c r="K971" i="1" s="1"/>
  <c r="R970" i="1"/>
  <c r="V970" i="1" s="1"/>
  <c r="R965" i="1"/>
  <c r="V965" i="1" s="1"/>
  <c r="R962" i="1"/>
  <c r="V962" i="1" s="1"/>
  <c r="R961" i="1"/>
  <c r="V961" i="1" s="1"/>
  <c r="R960" i="1"/>
  <c r="V960" i="1" s="1"/>
  <c r="R959" i="1"/>
  <c r="V959" i="1" s="1"/>
  <c r="R958" i="1"/>
  <c r="V958" i="1" s="1"/>
  <c r="R957" i="1"/>
  <c r="V957" i="1" s="1"/>
  <c r="J944" i="1"/>
  <c r="M944" i="1" s="1"/>
  <c r="K944" i="1" s="1"/>
  <c r="J943" i="1"/>
  <c r="M943" i="1" s="1"/>
  <c r="K943" i="1" s="1"/>
  <c r="N941" i="1"/>
  <c r="R940" i="1"/>
  <c r="V940" i="1" s="1"/>
  <c r="R939" i="1"/>
  <c r="V939" i="1" s="1"/>
  <c r="R938" i="1"/>
  <c r="V938" i="1" s="1"/>
  <c r="R936" i="1"/>
  <c r="V936" i="1" s="1"/>
  <c r="R932" i="1"/>
  <c r="V932" i="1" s="1"/>
  <c r="R931" i="1"/>
  <c r="V931" i="1" s="1"/>
  <c r="J928" i="1"/>
  <c r="M928" i="1" s="1"/>
  <c r="K928" i="1" s="1"/>
  <c r="N927" i="1"/>
  <c r="J925" i="1"/>
  <c r="M925" i="1" s="1"/>
  <c r="K925" i="1" s="1"/>
  <c r="N924" i="1"/>
  <c r="J921" i="1"/>
  <c r="M921" i="1" s="1"/>
  <c r="K921" i="1" s="1"/>
  <c r="J920" i="1"/>
  <c r="M920" i="1" s="1"/>
  <c r="R912" i="1"/>
  <c r="V912" i="1" s="1"/>
  <c r="R909" i="1"/>
  <c r="V909" i="1" s="1"/>
  <c r="J903" i="1"/>
  <c r="M903" i="1" s="1"/>
  <c r="K903" i="1" s="1"/>
  <c r="J902" i="1"/>
  <c r="M902" i="1" s="1"/>
  <c r="K902" i="1" s="1"/>
  <c r="J901" i="1"/>
  <c r="M901" i="1" s="1"/>
  <c r="K901" i="1" s="1"/>
  <c r="R891" i="1"/>
  <c r="V891" i="1" s="1"/>
  <c r="N890" i="1"/>
  <c r="J887" i="1"/>
  <c r="M887" i="1" s="1"/>
  <c r="K887" i="1" s="1"/>
  <c r="R885" i="1"/>
  <c r="V885" i="1" s="1"/>
  <c r="R875" i="1"/>
  <c r="V875" i="1" s="1"/>
  <c r="N873" i="1"/>
  <c r="J868" i="1"/>
  <c r="M868" i="1" s="1"/>
  <c r="K868" i="1" s="1"/>
  <c r="R867" i="1"/>
  <c r="V867" i="1" s="1"/>
  <c r="R866" i="1"/>
  <c r="V866" i="1" s="1"/>
  <c r="N865" i="1"/>
  <c r="J855" i="1"/>
  <c r="M855" i="1" s="1"/>
  <c r="R848" i="1"/>
  <c r="V848" i="1" s="1"/>
  <c r="R847" i="1"/>
  <c r="V847" i="1" s="1"/>
  <c r="R846" i="1"/>
  <c r="V846" i="1" s="1"/>
  <c r="J836" i="1"/>
  <c r="M836" i="1" s="1"/>
  <c r="K836" i="1" s="1"/>
  <c r="R829" i="1"/>
  <c r="V829" i="1" s="1"/>
  <c r="R828" i="1"/>
  <c r="V828" i="1" s="1"/>
  <c r="J826" i="1"/>
  <c r="M826" i="1" s="1"/>
  <c r="K826" i="1" s="1"/>
  <c r="J825" i="1"/>
  <c r="M825" i="1" s="1"/>
  <c r="K825" i="1" s="1"/>
  <c r="J824" i="1"/>
  <c r="M824" i="1" s="1"/>
  <c r="K824" i="1" s="1"/>
  <c r="J823" i="1"/>
  <c r="M823" i="1" s="1"/>
  <c r="K823" i="1" s="1"/>
  <c r="J822" i="1"/>
  <c r="M822" i="1" s="1"/>
  <c r="K822" i="1" s="1"/>
  <c r="J821" i="1"/>
  <c r="M821" i="1" s="1"/>
  <c r="K821" i="1" s="1"/>
  <c r="J820" i="1"/>
  <c r="M820" i="1" s="1"/>
  <c r="K820" i="1" s="1"/>
  <c r="J819" i="1"/>
  <c r="M819" i="1" s="1"/>
  <c r="K819" i="1" s="1"/>
  <c r="R818" i="1"/>
  <c r="V818" i="1" s="1"/>
  <c r="R817" i="1"/>
  <c r="V817" i="1" s="1"/>
  <c r="N815" i="1"/>
  <c r="J813" i="1"/>
  <c r="M813" i="1" s="1"/>
  <c r="K813" i="1" s="1"/>
  <c r="J812" i="1"/>
  <c r="M812" i="1" s="1"/>
  <c r="K812" i="1" s="1"/>
  <c r="J811" i="1"/>
  <c r="M811" i="1" s="1"/>
  <c r="K811" i="1" s="1"/>
  <c r="J810" i="1"/>
  <c r="M810" i="1" s="1"/>
  <c r="J809" i="1"/>
  <c r="M809" i="1" s="1"/>
  <c r="J808" i="1"/>
  <c r="M808" i="1" s="1"/>
  <c r="K808" i="1" s="1"/>
  <c r="J807" i="1"/>
  <c r="M807" i="1" s="1"/>
  <c r="K807" i="1" s="1"/>
  <c r="J806" i="1"/>
  <c r="M806" i="1" s="1"/>
  <c r="J805" i="1"/>
  <c r="M805" i="1" s="1"/>
  <c r="J804" i="1"/>
  <c r="M804" i="1" s="1"/>
  <c r="K804" i="1" s="1"/>
  <c r="J803" i="1"/>
  <c r="M803" i="1" s="1"/>
  <c r="K803" i="1" s="1"/>
  <c r="J802" i="1"/>
  <c r="M802" i="1" s="1"/>
  <c r="J801" i="1"/>
  <c r="M801" i="1" s="1"/>
  <c r="J800" i="1"/>
  <c r="M800" i="1" s="1"/>
  <c r="K800" i="1" s="1"/>
  <c r="J799" i="1"/>
  <c r="M799" i="1" s="1"/>
  <c r="K799" i="1" s="1"/>
  <c r="J798" i="1"/>
  <c r="M798" i="1" s="1"/>
  <c r="J797" i="1"/>
  <c r="M797" i="1" s="1"/>
  <c r="K797" i="1" s="1"/>
  <c r="J796" i="1"/>
  <c r="M796" i="1" s="1"/>
  <c r="K796" i="1" s="1"/>
  <c r="J795" i="1"/>
  <c r="M795" i="1" s="1"/>
  <c r="J794" i="1"/>
  <c r="M794" i="1" s="1"/>
  <c r="N787" i="1"/>
  <c r="J776" i="1"/>
  <c r="M776" i="1" s="1"/>
  <c r="R773" i="1"/>
  <c r="V773" i="1" s="1"/>
  <c r="R770" i="1"/>
  <c r="V770" i="1" s="1"/>
  <c r="R769" i="1"/>
  <c r="V769" i="1" s="1"/>
  <c r="N767" i="1"/>
  <c r="J751" i="1"/>
  <c r="M751" i="1" s="1"/>
  <c r="K751" i="1" s="1"/>
  <c r="J750" i="1"/>
  <c r="M750" i="1" s="1"/>
  <c r="K750" i="1" s="1"/>
  <c r="J749" i="1"/>
  <c r="M749" i="1" s="1"/>
  <c r="K749" i="1" s="1"/>
  <c r="J748" i="1"/>
  <c r="M748" i="1" s="1"/>
  <c r="K748" i="1" s="1"/>
  <c r="J747" i="1"/>
  <c r="M747" i="1" s="1"/>
  <c r="K747" i="1" s="1"/>
  <c r="J746" i="1"/>
  <c r="M746" i="1" s="1"/>
  <c r="J745" i="1"/>
  <c r="M745" i="1" s="1"/>
  <c r="K745" i="1" s="1"/>
  <c r="J742" i="1"/>
  <c r="M742" i="1" s="1"/>
  <c r="N736" i="1"/>
  <c r="J729" i="1"/>
  <c r="M729" i="1" s="1"/>
  <c r="J728" i="1"/>
  <c r="M728" i="1" s="1"/>
  <c r="K728" i="1" s="1"/>
  <c r="J727" i="1"/>
  <c r="M727" i="1" s="1"/>
  <c r="K727" i="1" s="1"/>
  <c r="N724" i="1"/>
  <c r="J714" i="1"/>
  <c r="M714" i="1" s="1"/>
  <c r="K714" i="1" s="1"/>
  <c r="J713" i="1"/>
  <c r="M713" i="1" s="1"/>
  <c r="J712" i="1"/>
  <c r="M712" i="1" s="1"/>
  <c r="K712" i="1" s="1"/>
  <c r="J711" i="1"/>
  <c r="M711" i="1" s="1"/>
  <c r="K711" i="1" s="1"/>
  <c r="J710" i="1"/>
  <c r="M710" i="1" s="1"/>
  <c r="J709" i="1"/>
  <c r="M709" i="1" s="1"/>
  <c r="K709" i="1" s="1"/>
  <c r="J708" i="1"/>
  <c r="M708" i="1" s="1"/>
  <c r="K708" i="1" s="1"/>
  <c r="J707" i="1"/>
  <c r="M707" i="1" s="1"/>
  <c r="K707" i="1" s="1"/>
  <c r="J706" i="1"/>
  <c r="M706" i="1" s="1"/>
  <c r="K706" i="1" s="1"/>
  <c r="J705" i="1"/>
  <c r="M705" i="1" s="1"/>
  <c r="K705" i="1" s="1"/>
  <c r="J704" i="1"/>
  <c r="M704" i="1" s="1"/>
  <c r="K704" i="1" s="1"/>
  <c r="J703" i="1"/>
  <c r="M703" i="1" s="1"/>
  <c r="K703" i="1" s="1"/>
  <c r="J702" i="1"/>
  <c r="M702" i="1" s="1"/>
  <c r="K702" i="1" s="1"/>
  <c r="J701" i="1"/>
  <c r="M701" i="1" s="1"/>
  <c r="K701" i="1" s="1"/>
  <c r="J700" i="1"/>
  <c r="M700" i="1" s="1"/>
  <c r="K700" i="1" s="1"/>
  <c r="J699" i="1"/>
  <c r="M699" i="1" s="1"/>
  <c r="K699" i="1" s="1"/>
  <c r="J698" i="1"/>
  <c r="M698" i="1" s="1"/>
  <c r="J697" i="1"/>
  <c r="M697" i="1" s="1"/>
  <c r="J696" i="1"/>
  <c r="M696" i="1" s="1"/>
  <c r="K696" i="1" s="1"/>
  <c r="J695" i="1"/>
  <c r="M695" i="1" s="1"/>
  <c r="K695" i="1" s="1"/>
  <c r="J694" i="1"/>
  <c r="M694" i="1" s="1"/>
  <c r="J693" i="1"/>
  <c r="M693" i="1" s="1"/>
  <c r="J692" i="1"/>
  <c r="M692" i="1" s="1"/>
  <c r="K692" i="1" s="1"/>
  <c r="J691" i="1"/>
  <c r="M691" i="1" s="1"/>
  <c r="K691" i="1" s="1"/>
  <c r="J690" i="1"/>
  <c r="M690" i="1" s="1"/>
  <c r="K690" i="1" s="1"/>
  <c r="J689" i="1"/>
  <c r="M689" i="1" s="1"/>
  <c r="J688" i="1"/>
  <c r="M688" i="1" s="1"/>
  <c r="K688" i="1" s="1"/>
  <c r="J687" i="1"/>
  <c r="M687" i="1" s="1"/>
  <c r="K687" i="1" s="1"/>
  <c r="J686" i="1"/>
  <c r="M686" i="1" s="1"/>
  <c r="K686" i="1" s="1"/>
  <c r="J685" i="1"/>
  <c r="M685" i="1" s="1"/>
  <c r="J684" i="1"/>
  <c r="M684" i="1" s="1"/>
  <c r="J683" i="1"/>
  <c r="M683" i="1" s="1"/>
  <c r="K683" i="1" s="1"/>
  <c r="J682" i="1"/>
  <c r="M682" i="1" s="1"/>
  <c r="K682" i="1" s="1"/>
  <c r="J681" i="1"/>
  <c r="M681" i="1" s="1"/>
  <c r="K681" i="1" s="1"/>
  <c r="N679" i="1"/>
  <c r="R676" i="1"/>
  <c r="V676" i="1" s="1"/>
  <c r="N675" i="1"/>
  <c r="N674" i="1"/>
  <c r="N673" i="1"/>
  <c r="N672" i="1"/>
  <c r="N671" i="1"/>
  <c r="N670" i="1"/>
  <c r="N669" i="1"/>
  <c r="J665" i="1"/>
  <c r="M665" i="1" s="1"/>
  <c r="K665" i="1" s="1"/>
  <c r="J664" i="1"/>
  <c r="M664" i="1" s="1"/>
  <c r="J663" i="1"/>
  <c r="M663" i="1" s="1"/>
  <c r="K663" i="1" s="1"/>
  <c r="N663" i="1"/>
  <c r="N662" i="1"/>
  <c r="R661" i="1"/>
  <c r="V661" i="1" s="1"/>
  <c r="N658" i="1"/>
  <c r="R657" i="1"/>
  <c r="V657" i="1" s="1"/>
  <c r="N655" i="1"/>
  <c r="J652" i="1"/>
  <c r="M652" i="1" s="1"/>
  <c r="K652" i="1" s="1"/>
  <c r="J651" i="1"/>
  <c r="M651" i="1" s="1"/>
  <c r="J650" i="1"/>
  <c r="M650" i="1" s="1"/>
  <c r="K650" i="1" s="1"/>
  <c r="J649" i="1"/>
  <c r="M649" i="1" s="1"/>
  <c r="K649" i="1" s="1"/>
  <c r="J648" i="1"/>
  <c r="M648" i="1" s="1"/>
  <c r="K648" i="1" s="1"/>
  <c r="J647" i="1"/>
  <c r="M647" i="1" s="1"/>
  <c r="K647" i="1" s="1"/>
  <c r="J646" i="1"/>
  <c r="M646" i="1" s="1"/>
  <c r="K646" i="1" s="1"/>
  <c r="J645" i="1"/>
  <c r="M645" i="1" s="1"/>
  <c r="K645" i="1" s="1"/>
  <c r="J644" i="1"/>
  <c r="M644" i="1" s="1"/>
  <c r="K644" i="1" s="1"/>
  <c r="J643" i="1"/>
  <c r="M643" i="1" s="1"/>
  <c r="K643" i="1" s="1"/>
  <c r="J642" i="1"/>
  <c r="M642" i="1" s="1"/>
  <c r="K642" i="1" s="1"/>
  <c r="J641" i="1"/>
  <c r="M641" i="1" s="1"/>
  <c r="K641" i="1" s="1"/>
  <c r="J640" i="1"/>
  <c r="M640" i="1" s="1"/>
  <c r="K640" i="1" s="1"/>
  <c r="N631" i="1"/>
  <c r="R627" i="1"/>
  <c r="V627" i="1" s="1"/>
  <c r="J627" i="1"/>
  <c r="M627" i="1" s="1"/>
  <c r="K627" i="1" s="1"/>
  <c r="N622" i="1"/>
  <c r="N621" i="1"/>
  <c r="N620" i="1"/>
  <c r="N619" i="1"/>
  <c r="N618" i="1"/>
  <c r="J615" i="1"/>
  <c r="M615" i="1" s="1"/>
  <c r="K615" i="1" s="1"/>
  <c r="J614" i="1"/>
  <c r="M614" i="1" s="1"/>
  <c r="K614" i="1" s="1"/>
  <c r="N610" i="1"/>
  <c r="J602" i="1"/>
  <c r="M602" i="1" s="1"/>
  <c r="N601" i="1"/>
  <c r="J599" i="1"/>
  <c r="M599" i="1" s="1"/>
  <c r="K599" i="1" s="1"/>
  <c r="J598" i="1"/>
  <c r="M598" i="1" s="1"/>
  <c r="K598" i="1" s="1"/>
  <c r="J597" i="1"/>
  <c r="M597" i="1" s="1"/>
  <c r="J596" i="1"/>
  <c r="M596" i="1" s="1"/>
  <c r="K596" i="1" s="1"/>
  <c r="J595" i="1"/>
  <c r="M595" i="1" s="1"/>
  <c r="J594" i="1"/>
  <c r="M594" i="1" s="1"/>
  <c r="K594" i="1" s="1"/>
  <c r="J593" i="1"/>
  <c r="M593" i="1" s="1"/>
  <c r="K593" i="1" s="1"/>
  <c r="R583" i="1"/>
  <c r="V583" i="1" s="1"/>
  <c r="N581" i="1"/>
  <c r="J569" i="1"/>
  <c r="M569" i="1" s="1"/>
  <c r="K569" i="1" s="1"/>
  <c r="J568" i="1"/>
  <c r="M568" i="1" s="1"/>
  <c r="J567" i="1"/>
  <c r="M567" i="1" s="1"/>
  <c r="K567" i="1" s="1"/>
  <c r="J566" i="1"/>
  <c r="M566" i="1" s="1"/>
  <c r="K566" i="1" s="1"/>
  <c r="J565" i="1"/>
  <c r="M565" i="1" s="1"/>
  <c r="K565" i="1" s="1"/>
  <c r="J564" i="1"/>
  <c r="M564" i="1" s="1"/>
  <c r="K564" i="1" s="1"/>
  <c r="J563" i="1"/>
  <c r="M563" i="1" s="1"/>
  <c r="J562" i="1"/>
  <c r="M562" i="1" s="1"/>
  <c r="J561" i="1"/>
  <c r="M561" i="1" s="1"/>
  <c r="K561" i="1" s="1"/>
  <c r="N551" i="1"/>
  <c r="N550" i="1"/>
  <c r="J548" i="1"/>
  <c r="M548" i="1" s="1"/>
  <c r="J547" i="1"/>
  <c r="M547" i="1" s="1"/>
  <c r="K547" i="1" s="1"/>
  <c r="N544" i="1"/>
  <c r="J541" i="1"/>
  <c r="M541" i="1" s="1"/>
  <c r="K541" i="1" s="1"/>
  <c r="J536" i="1"/>
  <c r="M536" i="1" s="1"/>
  <c r="K536" i="1" s="1"/>
  <c r="R526" i="1"/>
  <c r="V526" i="1" s="1"/>
  <c r="J523" i="1"/>
  <c r="M523" i="1" s="1"/>
  <c r="K523" i="1" s="1"/>
  <c r="N519" i="1"/>
  <c r="R515" i="1"/>
  <c r="V515" i="1" s="1"/>
  <c r="J515" i="1"/>
  <c r="M515" i="1" s="1"/>
  <c r="K515" i="1" s="1"/>
  <c r="R509" i="1"/>
  <c r="V509" i="1" s="1"/>
  <c r="J504" i="1"/>
  <c r="M504" i="1" s="1"/>
  <c r="K504" i="1" s="1"/>
  <c r="J503" i="1"/>
  <c r="M503" i="1" s="1"/>
  <c r="K503" i="1" s="1"/>
  <c r="J502" i="1"/>
  <c r="M502" i="1" s="1"/>
  <c r="N500" i="1"/>
  <c r="N499" i="1"/>
  <c r="J491" i="1"/>
  <c r="M491" i="1" s="1"/>
  <c r="J490" i="1"/>
  <c r="M490" i="1" s="1"/>
  <c r="J489" i="1"/>
  <c r="M489" i="1" s="1"/>
  <c r="J488" i="1"/>
  <c r="M488" i="1" s="1"/>
  <c r="K488" i="1" s="1"/>
  <c r="N487" i="1"/>
  <c r="N485" i="1"/>
  <c r="N480" i="1"/>
  <c r="R479" i="1"/>
  <c r="V479" i="1" s="1"/>
  <c r="N476" i="1"/>
  <c r="R471" i="1"/>
  <c r="V471" i="1" s="1"/>
  <c r="J471" i="1"/>
  <c r="M471" i="1" s="1"/>
  <c r="J452" i="1"/>
  <c r="M452" i="1" s="1"/>
  <c r="J451" i="1"/>
  <c r="M451" i="1" s="1"/>
  <c r="K451" i="1" s="1"/>
  <c r="R445" i="1"/>
  <c r="V445" i="1" s="1"/>
  <c r="J445" i="1"/>
  <c r="M445" i="1" s="1"/>
  <c r="J443" i="1"/>
  <c r="M443" i="1" s="1"/>
  <c r="K443" i="1" s="1"/>
  <c r="N441" i="1"/>
  <c r="J417" i="1"/>
  <c r="M417" i="1" s="1"/>
  <c r="J416" i="1"/>
  <c r="M416" i="1" s="1"/>
  <c r="J415" i="1"/>
  <c r="M415" i="1" s="1"/>
  <c r="K415" i="1" s="1"/>
  <c r="J414" i="1"/>
  <c r="M414" i="1" s="1"/>
  <c r="K414" i="1" s="1"/>
  <c r="J413" i="1"/>
  <c r="M413" i="1" s="1"/>
  <c r="K413" i="1" s="1"/>
  <c r="J412" i="1"/>
  <c r="M412" i="1" s="1"/>
  <c r="J411" i="1"/>
  <c r="M411" i="1" s="1"/>
  <c r="K411" i="1" s="1"/>
  <c r="J410" i="1"/>
  <c r="M410" i="1" s="1"/>
  <c r="K410" i="1" s="1"/>
  <c r="J409" i="1"/>
  <c r="M409" i="1" s="1"/>
  <c r="J408" i="1"/>
  <c r="M408" i="1" s="1"/>
  <c r="J407" i="1"/>
  <c r="M407" i="1" s="1"/>
  <c r="J406" i="1"/>
  <c r="M406" i="1" s="1"/>
  <c r="K406" i="1" s="1"/>
  <c r="J405" i="1"/>
  <c r="M405" i="1" s="1"/>
  <c r="N398" i="1"/>
  <c r="N394" i="1"/>
  <c r="R389" i="1"/>
  <c r="V389" i="1" s="1"/>
  <c r="J389" i="1"/>
  <c r="M389" i="1" s="1"/>
  <c r="K389" i="1" s="1"/>
  <c r="R385" i="1"/>
  <c r="V385" i="1" s="1"/>
  <c r="R384" i="1"/>
  <c r="V384" i="1" s="1"/>
  <c r="R383" i="1"/>
  <c r="V383" i="1" s="1"/>
  <c r="R382" i="1"/>
  <c r="V382" i="1" s="1"/>
  <c r="R381" i="1"/>
  <c r="V381" i="1" s="1"/>
  <c r="R380" i="1"/>
  <c r="V380" i="1" s="1"/>
  <c r="R379" i="1"/>
  <c r="V379" i="1" s="1"/>
  <c r="R378" i="1"/>
  <c r="V378" i="1" s="1"/>
  <c r="R377" i="1"/>
  <c r="V377" i="1" s="1"/>
  <c r="J374" i="1"/>
  <c r="M374" i="1" s="1"/>
  <c r="N372" i="1"/>
  <c r="J370" i="1"/>
  <c r="M370" i="1" s="1"/>
  <c r="K370" i="1" s="1"/>
  <c r="J369" i="1"/>
  <c r="M369" i="1" s="1"/>
  <c r="K369" i="1" s="1"/>
  <c r="J368" i="1"/>
  <c r="M368" i="1" s="1"/>
  <c r="J367" i="1"/>
  <c r="M367" i="1" s="1"/>
  <c r="K367" i="1" s="1"/>
  <c r="J366" i="1"/>
  <c r="M366" i="1" s="1"/>
  <c r="J365" i="1"/>
  <c r="M365" i="1" s="1"/>
  <c r="K365" i="1" s="1"/>
  <c r="J364" i="1"/>
  <c r="M364" i="1" s="1"/>
  <c r="N350" i="1"/>
  <c r="J345" i="1"/>
  <c r="M345" i="1" s="1"/>
  <c r="K345" i="1" s="1"/>
  <c r="J344" i="1"/>
  <c r="M344" i="1" s="1"/>
  <c r="N343" i="1"/>
  <c r="R339" i="1"/>
  <c r="V339" i="1" s="1"/>
  <c r="J339" i="1"/>
  <c r="M339" i="1" s="1"/>
  <c r="K339" i="1" s="1"/>
  <c r="R335" i="1"/>
  <c r="V335" i="1" s="1"/>
  <c r="J328" i="1"/>
  <c r="M328" i="1" s="1"/>
  <c r="K328" i="1" s="1"/>
  <c r="J327" i="1"/>
  <c r="M327" i="1" s="1"/>
  <c r="K327" i="1" s="1"/>
  <c r="R323" i="1"/>
  <c r="V323" i="1" s="1"/>
  <c r="R322" i="1"/>
  <c r="V322" i="1" s="1"/>
  <c r="N320" i="1"/>
  <c r="N319" i="1"/>
  <c r="R310" i="1"/>
  <c r="V310" i="1" s="1"/>
  <c r="J310" i="1"/>
  <c r="M310" i="1" s="1"/>
  <c r="N307" i="1"/>
  <c r="N306" i="1"/>
  <c r="N303" i="1"/>
  <c r="J289" i="1"/>
  <c r="M289" i="1" s="1"/>
  <c r="J283" i="1"/>
  <c r="M283" i="1" s="1"/>
  <c r="K283" i="1" s="1"/>
  <c r="J282" i="1"/>
  <c r="M282" i="1" s="1"/>
  <c r="K282" i="1" s="1"/>
  <c r="J281" i="1"/>
  <c r="M281" i="1" s="1"/>
  <c r="J280" i="1"/>
  <c r="M280" i="1" s="1"/>
  <c r="J269" i="1"/>
  <c r="M269" i="1" s="1"/>
  <c r="K269" i="1" s="1"/>
  <c r="R257" i="1"/>
  <c r="V257" i="1" s="1"/>
  <c r="R256" i="1"/>
  <c r="V256" i="1" s="1"/>
  <c r="R255" i="1"/>
  <c r="V255" i="1" s="1"/>
  <c r="R252" i="1"/>
  <c r="V252" i="1" s="1"/>
  <c r="J252" i="1"/>
  <c r="M252" i="1" s="1"/>
  <c r="K252" i="1" s="1"/>
  <c r="N251" i="1"/>
  <c r="J246" i="1"/>
  <c r="M246" i="1" s="1"/>
  <c r="K246" i="1" s="1"/>
  <c r="J245" i="1"/>
  <c r="M245" i="1" s="1"/>
  <c r="K245" i="1" s="1"/>
  <c r="J244" i="1"/>
  <c r="M244" i="1" s="1"/>
  <c r="K244" i="1" s="1"/>
  <c r="J243" i="1"/>
  <c r="M243" i="1" s="1"/>
  <c r="K243" i="1" s="1"/>
  <c r="J242" i="1"/>
  <c r="M242" i="1" s="1"/>
  <c r="K242" i="1" s="1"/>
  <c r="J238" i="1"/>
  <c r="M238" i="1" s="1"/>
  <c r="K238" i="1" s="1"/>
  <c r="N236" i="1"/>
  <c r="J232" i="1"/>
  <c r="M232" i="1" s="1"/>
  <c r="K232" i="1" s="1"/>
  <c r="J223" i="1"/>
  <c r="M223" i="1" s="1"/>
  <c r="K223" i="1" s="1"/>
  <c r="J222" i="1"/>
  <c r="M222" i="1" s="1"/>
  <c r="J217" i="1"/>
  <c r="M217" i="1" s="1"/>
  <c r="J208" i="1"/>
  <c r="M208" i="1" s="1"/>
  <c r="K208" i="1" s="1"/>
  <c r="J207" i="1"/>
  <c r="M207" i="1" s="1"/>
  <c r="K207" i="1" s="1"/>
  <c r="J206" i="1"/>
  <c r="M206" i="1" s="1"/>
  <c r="K206" i="1" s="1"/>
  <c r="J205" i="1"/>
  <c r="M205" i="1" s="1"/>
  <c r="K205" i="1" s="1"/>
  <c r="J191" i="1"/>
  <c r="M191" i="1" s="1"/>
  <c r="K191" i="1" s="1"/>
  <c r="J187" i="1"/>
  <c r="M187" i="1" s="1"/>
  <c r="K187" i="1" s="1"/>
  <c r="J186" i="1"/>
  <c r="M186" i="1" s="1"/>
  <c r="J182" i="1"/>
  <c r="M182" i="1" s="1"/>
  <c r="K182" i="1" s="1"/>
  <c r="J158" i="1"/>
  <c r="M158" i="1" s="1"/>
  <c r="K158" i="1" s="1"/>
  <c r="J157" i="1"/>
  <c r="M157" i="1" s="1"/>
  <c r="K157" i="1" s="1"/>
  <c r="J156" i="1"/>
  <c r="M156" i="1" s="1"/>
  <c r="J155" i="1"/>
  <c r="M155" i="1" s="1"/>
  <c r="K155" i="1" s="1"/>
  <c r="J154" i="1"/>
  <c r="M154" i="1" s="1"/>
  <c r="K154" i="1" s="1"/>
  <c r="J153" i="1"/>
  <c r="M153" i="1" s="1"/>
  <c r="K153" i="1" s="1"/>
  <c r="J152" i="1"/>
  <c r="M152" i="1" s="1"/>
  <c r="J151" i="1"/>
  <c r="M151" i="1" s="1"/>
  <c r="J150" i="1"/>
  <c r="M150" i="1" s="1"/>
  <c r="K150" i="1" s="1"/>
  <c r="R149" i="1"/>
  <c r="V149" i="1" s="1"/>
  <c r="N148" i="1"/>
  <c r="J138" i="1"/>
  <c r="M138" i="1" s="1"/>
  <c r="N133" i="1"/>
  <c r="J131" i="1"/>
  <c r="M131" i="1" s="1"/>
  <c r="K131" i="1" s="1"/>
  <c r="J130" i="1"/>
  <c r="M130" i="1" s="1"/>
  <c r="J129" i="1"/>
  <c r="M129" i="1" s="1"/>
  <c r="K129" i="1" s="1"/>
  <c r="J128" i="1"/>
  <c r="M128" i="1" s="1"/>
  <c r="K128" i="1" s="1"/>
  <c r="J127" i="1"/>
  <c r="M127" i="1" s="1"/>
  <c r="K127" i="1" s="1"/>
  <c r="J126" i="1"/>
  <c r="M126" i="1" s="1"/>
  <c r="J117" i="1"/>
  <c r="M117" i="1" s="1"/>
  <c r="K117" i="1" s="1"/>
  <c r="R111" i="1"/>
  <c r="V111" i="1" s="1"/>
  <c r="J104" i="1"/>
  <c r="M104" i="1" s="1"/>
  <c r="J100" i="1"/>
  <c r="M100" i="1" s="1"/>
  <c r="J86" i="1"/>
  <c r="M86" i="1" s="1"/>
  <c r="K86" i="1" s="1"/>
  <c r="J85" i="1"/>
  <c r="M85" i="1" s="1"/>
  <c r="K85" i="1" s="1"/>
  <c r="J84" i="1"/>
  <c r="M84" i="1" s="1"/>
  <c r="J83" i="1"/>
  <c r="M83" i="1" s="1"/>
  <c r="K83" i="1" s="1"/>
  <c r="J74" i="1"/>
  <c r="M74" i="1" s="1"/>
  <c r="K74" i="1" s="1"/>
  <c r="J73" i="1"/>
  <c r="M73" i="1" s="1"/>
  <c r="K73" i="1" s="1"/>
  <c r="J72" i="1"/>
  <c r="M72" i="1" s="1"/>
  <c r="K72" i="1" s="1"/>
  <c r="J71" i="1"/>
  <c r="M71" i="1" s="1"/>
  <c r="J70" i="1"/>
  <c r="M70" i="1" s="1"/>
  <c r="J69" i="1"/>
  <c r="M69" i="1" s="1"/>
  <c r="K69" i="1" s="1"/>
  <c r="J68" i="1"/>
  <c r="M68" i="1" s="1"/>
  <c r="K68" i="1" s="1"/>
  <c r="J58" i="1"/>
  <c r="M58" i="1" s="1"/>
  <c r="K58" i="1" s="1"/>
  <c r="J57" i="1"/>
  <c r="M57" i="1" s="1"/>
  <c r="K57" i="1" s="1"/>
  <c r="J56" i="1"/>
  <c r="M56" i="1" s="1"/>
  <c r="J44" i="1"/>
  <c r="M44" i="1" s="1"/>
  <c r="K44" i="1" s="1"/>
  <c r="J32" i="1"/>
  <c r="M32" i="1" s="1"/>
  <c r="K32" i="1" s="1"/>
  <c r="R27" i="1"/>
  <c r="V27" i="1" s="1"/>
  <c r="N27" i="1"/>
  <c r="J25" i="1"/>
  <c r="M25" i="1" s="1"/>
  <c r="K25" i="1" s="1"/>
  <c r="R23" i="1"/>
  <c r="V23" i="1" s="1"/>
  <c r="J1701" i="1"/>
  <c r="M1701" i="1" s="1"/>
  <c r="K1701" i="1" s="1"/>
  <c r="J1699" i="1"/>
  <c r="M1699" i="1" s="1"/>
  <c r="K1699" i="1" s="1"/>
  <c r="J1697" i="1"/>
  <c r="M1697" i="1" s="1"/>
  <c r="J1757" i="1"/>
  <c r="M1757" i="1" s="1"/>
  <c r="K1757" i="1" s="1"/>
  <c r="N1751" i="1"/>
  <c r="J1739" i="1"/>
  <c r="M1739" i="1" s="1"/>
  <c r="K1739" i="1" s="1"/>
  <c r="J1738" i="1"/>
  <c r="M1738" i="1" s="1"/>
  <c r="K1738" i="1" s="1"/>
  <c r="J1737" i="1"/>
  <c r="M1737" i="1" s="1"/>
  <c r="J1736" i="1"/>
  <c r="M1736" i="1" s="1"/>
  <c r="K1736" i="1" s="1"/>
  <c r="N1735" i="1"/>
  <c r="J1733" i="1"/>
  <c r="M1733" i="1" s="1"/>
  <c r="J1732" i="1"/>
  <c r="M1732" i="1" s="1"/>
  <c r="K1732" i="1" s="1"/>
  <c r="J1731" i="1"/>
  <c r="M1731" i="1" s="1"/>
  <c r="K1731" i="1" s="1"/>
  <c r="J1730" i="1"/>
  <c r="M1730" i="1" s="1"/>
  <c r="K1730" i="1" s="1"/>
  <c r="J1729" i="1"/>
  <c r="M1729" i="1" s="1"/>
  <c r="J1728" i="1"/>
  <c r="M1728" i="1" s="1"/>
  <c r="J1727" i="1"/>
  <c r="M1727" i="1" s="1"/>
  <c r="K1727" i="1" s="1"/>
  <c r="J1726" i="1"/>
  <c r="M1726" i="1" s="1"/>
  <c r="K1726" i="1" s="1"/>
  <c r="J1725" i="1"/>
  <c r="M1725" i="1" s="1"/>
  <c r="J1724" i="1"/>
  <c r="M1724" i="1" s="1"/>
  <c r="K1724" i="1" s="1"/>
  <c r="J1723" i="1"/>
  <c r="M1723" i="1" s="1"/>
  <c r="J1722" i="1"/>
  <c r="M1722" i="1" s="1"/>
  <c r="K1722" i="1" s="1"/>
  <c r="J1721" i="1"/>
  <c r="M1721" i="1" s="1"/>
  <c r="J1720" i="1"/>
  <c r="M1720" i="1" s="1"/>
  <c r="J1719" i="1"/>
  <c r="M1719" i="1" s="1"/>
  <c r="K1719" i="1" s="1"/>
  <c r="J1718" i="1"/>
  <c r="M1718" i="1" s="1"/>
  <c r="K1718" i="1" s="1"/>
  <c r="J1717" i="1"/>
  <c r="M1717" i="1" s="1"/>
  <c r="J1716" i="1"/>
  <c r="M1716" i="1" s="1"/>
  <c r="K1716" i="1" s="1"/>
  <c r="J1715" i="1"/>
  <c r="M1715" i="1" s="1"/>
  <c r="K1715" i="1" s="1"/>
  <c r="J1714" i="1"/>
  <c r="M1714" i="1" s="1"/>
  <c r="K1714" i="1" s="1"/>
  <c r="J1713" i="1"/>
  <c r="M1713" i="1" s="1"/>
  <c r="J1712" i="1"/>
  <c r="M1712" i="1" s="1"/>
  <c r="K1712" i="1" s="1"/>
  <c r="J1711" i="1"/>
  <c r="M1711" i="1" s="1"/>
  <c r="K1711" i="1" s="1"/>
  <c r="J1710" i="1"/>
  <c r="M1710" i="1" s="1"/>
  <c r="K1710" i="1" s="1"/>
  <c r="J1709" i="1"/>
  <c r="M1709" i="1" s="1"/>
  <c r="J1708" i="1"/>
  <c r="M1708" i="1" s="1"/>
  <c r="K1708" i="1" s="1"/>
  <c r="N1698" i="1"/>
  <c r="R1681" i="1"/>
  <c r="V1681" i="1" s="1"/>
  <c r="J1674" i="1"/>
  <c r="M1674" i="1" s="1"/>
  <c r="J1673" i="1"/>
  <c r="M1673" i="1" s="1"/>
  <c r="R1663" i="1"/>
  <c r="V1663" i="1" s="1"/>
  <c r="N1662" i="1"/>
  <c r="J1649" i="1"/>
  <c r="M1649" i="1" s="1"/>
  <c r="J1648" i="1"/>
  <c r="M1648" i="1" s="1"/>
  <c r="K1648" i="1" s="1"/>
  <c r="J1647" i="1"/>
  <c r="M1647" i="1" s="1"/>
  <c r="K1647" i="1" s="1"/>
  <c r="J1646" i="1"/>
  <c r="M1646" i="1" s="1"/>
  <c r="K1646" i="1" s="1"/>
  <c r="J1645" i="1"/>
  <c r="M1645" i="1" s="1"/>
  <c r="J1644" i="1"/>
  <c r="M1644" i="1" s="1"/>
  <c r="K1644" i="1" s="1"/>
  <c r="J1643" i="1"/>
  <c r="M1643" i="1" s="1"/>
  <c r="K1643" i="1" s="1"/>
  <c r="J1642" i="1"/>
  <c r="M1642" i="1" s="1"/>
  <c r="K1642" i="1" s="1"/>
  <c r="J1641" i="1"/>
  <c r="M1641" i="1" s="1"/>
  <c r="J1640" i="1"/>
  <c r="M1640" i="1" s="1"/>
  <c r="K1640" i="1" s="1"/>
  <c r="J1639" i="1"/>
  <c r="M1639" i="1" s="1"/>
  <c r="K1639" i="1" s="1"/>
  <c r="J1638" i="1"/>
  <c r="M1638" i="1" s="1"/>
  <c r="K1638" i="1" s="1"/>
  <c r="J1637" i="1"/>
  <c r="M1637" i="1" s="1"/>
  <c r="J1636" i="1"/>
  <c r="M1636" i="1" s="1"/>
  <c r="J1614" i="1"/>
  <c r="M1614" i="1" s="1"/>
  <c r="K1614" i="1" s="1"/>
  <c r="J1613" i="1"/>
  <c r="M1613" i="1" s="1"/>
  <c r="K1613" i="1" s="1"/>
  <c r="J1612" i="1"/>
  <c r="M1612" i="1" s="1"/>
  <c r="J1611" i="1"/>
  <c r="M1611" i="1" s="1"/>
  <c r="J1610" i="1"/>
  <c r="M1610" i="1" s="1"/>
  <c r="K1610" i="1" s="1"/>
  <c r="J1609" i="1"/>
  <c r="M1609" i="1" s="1"/>
  <c r="K1609" i="1" s="1"/>
  <c r="J1608" i="1"/>
  <c r="M1608" i="1" s="1"/>
  <c r="J1607" i="1"/>
  <c r="M1607" i="1" s="1"/>
  <c r="K1607" i="1" s="1"/>
  <c r="J1606" i="1"/>
  <c r="M1606" i="1" s="1"/>
  <c r="K1606" i="1" s="1"/>
  <c r="J1605" i="1"/>
  <c r="M1605" i="1" s="1"/>
  <c r="K1605" i="1" s="1"/>
  <c r="J1604" i="1"/>
  <c r="M1604" i="1" s="1"/>
  <c r="J1603" i="1"/>
  <c r="M1603" i="1" s="1"/>
  <c r="K1603" i="1" s="1"/>
  <c r="J1602" i="1"/>
  <c r="M1602" i="1" s="1"/>
  <c r="K1602" i="1" s="1"/>
  <c r="J1601" i="1"/>
  <c r="M1601" i="1" s="1"/>
  <c r="K1601" i="1" s="1"/>
  <c r="R1597" i="1"/>
  <c r="V1597" i="1" s="1"/>
  <c r="R1594" i="1"/>
  <c r="V1594" i="1" s="1"/>
  <c r="R1593" i="1"/>
  <c r="V1593" i="1" s="1"/>
  <c r="J1585" i="1"/>
  <c r="M1585" i="1" s="1"/>
  <c r="K1585" i="1" s="1"/>
  <c r="J1584" i="1"/>
  <c r="M1584" i="1" s="1"/>
  <c r="K1584" i="1" s="1"/>
  <c r="J1583" i="1"/>
  <c r="M1583" i="1" s="1"/>
  <c r="K1583" i="1" s="1"/>
  <c r="R1580" i="1"/>
  <c r="V1580" i="1" s="1"/>
  <c r="R1579" i="1"/>
  <c r="V1579" i="1" s="1"/>
  <c r="R1578" i="1"/>
  <c r="V1578" i="1" s="1"/>
  <c r="J1553" i="1"/>
  <c r="M1553" i="1" s="1"/>
  <c r="K1553" i="1" s="1"/>
  <c r="N1538" i="1"/>
  <c r="N1537" i="1"/>
  <c r="J1530" i="1"/>
  <c r="M1530" i="1" s="1"/>
  <c r="K1530" i="1" s="1"/>
  <c r="J1529" i="1"/>
  <c r="M1529" i="1" s="1"/>
  <c r="K1529" i="1" s="1"/>
  <c r="J1528" i="1"/>
  <c r="M1528" i="1" s="1"/>
  <c r="K1528" i="1" s="1"/>
  <c r="J1527" i="1"/>
  <c r="M1527" i="1" s="1"/>
  <c r="K1527" i="1" s="1"/>
  <c r="J1526" i="1"/>
  <c r="M1526" i="1" s="1"/>
  <c r="K1526" i="1" s="1"/>
  <c r="J1525" i="1"/>
  <c r="M1525" i="1" s="1"/>
  <c r="K1525" i="1" s="1"/>
  <c r="J1524" i="1"/>
  <c r="M1524" i="1" s="1"/>
  <c r="K1524" i="1" s="1"/>
  <c r="J1523" i="1"/>
  <c r="M1523" i="1" s="1"/>
  <c r="K1523" i="1" s="1"/>
  <c r="J1522" i="1"/>
  <c r="M1522" i="1" s="1"/>
  <c r="K1522" i="1" s="1"/>
  <c r="J1521" i="1"/>
  <c r="M1521" i="1" s="1"/>
  <c r="K1521" i="1" s="1"/>
  <c r="R1516" i="1"/>
  <c r="V1516" i="1" s="1"/>
  <c r="R1515" i="1"/>
  <c r="V1515" i="1" s="1"/>
  <c r="N1513" i="1"/>
  <c r="N1512" i="1"/>
  <c r="J1505" i="1"/>
  <c r="M1505" i="1" s="1"/>
  <c r="K1505" i="1" s="1"/>
  <c r="R1500" i="1"/>
  <c r="V1500" i="1" s="1"/>
  <c r="J1496" i="1"/>
  <c r="M1496" i="1" s="1"/>
  <c r="K1496" i="1" s="1"/>
  <c r="J1494" i="1"/>
  <c r="M1494" i="1" s="1"/>
  <c r="K1494" i="1" s="1"/>
  <c r="J1493" i="1"/>
  <c r="M1493" i="1" s="1"/>
  <c r="K1493" i="1" s="1"/>
  <c r="J1492" i="1"/>
  <c r="M1492" i="1" s="1"/>
  <c r="K1492" i="1" s="1"/>
  <c r="J1491" i="1"/>
  <c r="M1491" i="1" s="1"/>
  <c r="J1490" i="1"/>
  <c r="M1490" i="1" s="1"/>
  <c r="K1490" i="1" s="1"/>
  <c r="J1489" i="1"/>
  <c r="M1489" i="1" s="1"/>
  <c r="K1489" i="1" s="1"/>
  <c r="R1485" i="1"/>
  <c r="V1485" i="1" s="1"/>
  <c r="R1484" i="1"/>
  <c r="V1484" i="1" s="1"/>
  <c r="R1483" i="1"/>
  <c r="V1483" i="1" s="1"/>
  <c r="N1481" i="1"/>
  <c r="N1480" i="1"/>
  <c r="J1474" i="1"/>
  <c r="M1474" i="1" s="1"/>
  <c r="R1472" i="1"/>
  <c r="V1472" i="1" s="1"/>
  <c r="R1471" i="1"/>
  <c r="V1471" i="1" s="1"/>
  <c r="J1468" i="1"/>
  <c r="M1468" i="1" s="1"/>
  <c r="R1464" i="1"/>
  <c r="V1464" i="1" s="1"/>
  <c r="R1463" i="1"/>
  <c r="V1463" i="1" s="1"/>
  <c r="J1456" i="1"/>
  <c r="M1456" i="1" s="1"/>
  <c r="K1456" i="1" s="1"/>
  <c r="J1455" i="1"/>
  <c r="M1455" i="1" s="1"/>
  <c r="K1455" i="1" s="1"/>
  <c r="R1455" i="1"/>
  <c r="V1455" i="1" s="1"/>
  <c r="J1453" i="1"/>
  <c r="M1453" i="1" s="1"/>
  <c r="K1453" i="1" s="1"/>
  <c r="R1432" i="1"/>
  <c r="V1432" i="1" s="1"/>
  <c r="R1431" i="1"/>
  <c r="V1431" i="1" s="1"/>
  <c r="J1422" i="1"/>
  <c r="M1422" i="1" s="1"/>
  <c r="K1422" i="1" s="1"/>
  <c r="J1421" i="1"/>
  <c r="M1421" i="1" s="1"/>
  <c r="K1421" i="1" s="1"/>
  <c r="J1420" i="1"/>
  <c r="M1420" i="1" s="1"/>
  <c r="K1420" i="1" s="1"/>
  <c r="J1419" i="1"/>
  <c r="M1419" i="1" s="1"/>
  <c r="K1419" i="1" s="1"/>
  <c r="J1418" i="1"/>
  <c r="M1418" i="1" s="1"/>
  <c r="K1418" i="1" s="1"/>
  <c r="J1417" i="1"/>
  <c r="M1417" i="1" s="1"/>
  <c r="K1417" i="1" s="1"/>
  <c r="J1416" i="1"/>
  <c r="M1416" i="1" s="1"/>
  <c r="K1416" i="1" s="1"/>
  <c r="R1411" i="1"/>
  <c r="V1411" i="1" s="1"/>
  <c r="R1407" i="1"/>
  <c r="V1407" i="1" s="1"/>
  <c r="J1404" i="1"/>
  <c r="M1404" i="1" s="1"/>
  <c r="K1404" i="1" s="1"/>
  <c r="J1403" i="1"/>
  <c r="M1403" i="1" s="1"/>
  <c r="K1403" i="1" s="1"/>
  <c r="J1402" i="1"/>
  <c r="M1402" i="1" s="1"/>
  <c r="K1402" i="1" s="1"/>
  <c r="J1401" i="1"/>
  <c r="M1401" i="1" s="1"/>
  <c r="K1401" i="1" s="1"/>
  <c r="J1400" i="1"/>
  <c r="M1400" i="1" s="1"/>
  <c r="K1400" i="1" s="1"/>
  <c r="J1399" i="1"/>
  <c r="M1399" i="1" s="1"/>
  <c r="K1399" i="1" s="1"/>
  <c r="J1398" i="1"/>
  <c r="M1398" i="1" s="1"/>
  <c r="K1398" i="1" s="1"/>
  <c r="J1397" i="1"/>
  <c r="M1397" i="1" s="1"/>
  <c r="K1397" i="1" s="1"/>
  <c r="J1396" i="1"/>
  <c r="M1396" i="1" s="1"/>
  <c r="J1395" i="1"/>
  <c r="M1395" i="1" s="1"/>
  <c r="K1395" i="1" s="1"/>
  <c r="J1394" i="1"/>
  <c r="M1394" i="1" s="1"/>
  <c r="K1394" i="1" s="1"/>
  <c r="J1393" i="1"/>
  <c r="M1393" i="1" s="1"/>
  <c r="K1393" i="1" s="1"/>
  <c r="J1392" i="1"/>
  <c r="M1392" i="1" s="1"/>
  <c r="K1392" i="1" s="1"/>
  <c r="J1391" i="1"/>
  <c r="M1391" i="1" s="1"/>
  <c r="K1391" i="1" s="1"/>
  <c r="N1390" i="1"/>
  <c r="N1389" i="1"/>
  <c r="J1383" i="1"/>
  <c r="M1383" i="1" s="1"/>
  <c r="K1383" i="1" s="1"/>
  <c r="J1382" i="1"/>
  <c r="M1382" i="1" s="1"/>
  <c r="K1382" i="1" s="1"/>
  <c r="J1381" i="1"/>
  <c r="M1381" i="1" s="1"/>
  <c r="J1380" i="1"/>
  <c r="M1380" i="1" s="1"/>
  <c r="K1380" i="1" s="1"/>
  <c r="J1379" i="1"/>
  <c r="M1379" i="1" s="1"/>
  <c r="K1379" i="1" s="1"/>
  <c r="N1378" i="1"/>
  <c r="N1377" i="1"/>
  <c r="N1374" i="1"/>
  <c r="R1370" i="1"/>
  <c r="V1370" i="1" s="1"/>
  <c r="J1365" i="1"/>
  <c r="M1365" i="1" s="1"/>
  <c r="K1365" i="1" s="1"/>
  <c r="J1364" i="1"/>
  <c r="M1364" i="1" s="1"/>
  <c r="K1364" i="1" s="1"/>
  <c r="J1363" i="1"/>
  <c r="M1363" i="1" s="1"/>
  <c r="K1363" i="1" s="1"/>
  <c r="J1362" i="1"/>
  <c r="M1362" i="1" s="1"/>
  <c r="K1362" i="1" s="1"/>
  <c r="N1359" i="1"/>
  <c r="N1355" i="1"/>
  <c r="N1354" i="1"/>
  <c r="J1349" i="1"/>
  <c r="M1349" i="1" s="1"/>
  <c r="K1349" i="1" s="1"/>
  <c r="J1348" i="1"/>
  <c r="M1348" i="1" s="1"/>
  <c r="K1348" i="1" s="1"/>
  <c r="J1347" i="1"/>
  <c r="M1347" i="1" s="1"/>
  <c r="K1347" i="1" s="1"/>
  <c r="J1346" i="1"/>
  <c r="M1346" i="1" s="1"/>
  <c r="K1346" i="1" s="1"/>
  <c r="J1345" i="1"/>
  <c r="M1345" i="1" s="1"/>
  <c r="K1345" i="1" s="1"/>
  <c r="J1344" i="1"/>
  <c r="M1344" i="1" s="1"/>
  <c r="K1344" i="1" s="1"/>
  <c r="J1343" i="1"/>
  <c r="M1343" i="1" s="1"/>
  <c r="K1343" i="1" s="1"/>
  <c r="J1333" i="1"/>
  <c r="M1333" i="1" s="1"/>
  <c r="K1333" i="1" s="1"/>
  <c r="J1332" i="1"/>
  <c r="M1332" i="1" s="1"/>
  <c r="K1332" i="1" s="1"/>
  <c r="J1331" i="1"/>
  <c r="M1331" i="1" s="1"/>
  <c r="K1331" i="1" s="1"/>
  <c r="J1330" i="1"/>
  <c r="M1330" i="1" s="1"/>
  <c r="K1330" i="1" s="1"/>
  <c r="J1329" i="1"/>
  <c r="M1329" i="1" s="1"/>
  <c r="K1329" i="1" s="1"/>
  <c r="J1328" i="1"/>
  <c r="M1328" i="1" s="1"/>
  <c r="K1328" i="1" s="1"/>
  <c r="R1324" i="1"/>
  <c r="V1324" i="1" s="1"/>
  <c r="R1320" i="1"/>
  <c r="V1320" i="1" s="1"/>
  <c r="R1318" i="1"/>
  <c r="V1318" i="1" s="1"/>
  <c r="J1309" i="1"/>
  <c r="M1309" i="1" s="1"/>
  <c r="K1309" i="1" s="1"/>
  <c r="J1308" i="1"/>
  <c r="M1308" i="1" s="1"/>
  <c r="K1308" i="1" s="1"/>
  <c r="J1307" i="1"/>
  <c r="M1307" i="1" s="1"/>
  <c r="K1307" i="1" s="1"/>
  <c r="R1304" i="1"/>
  <c r="V1304" i="1" s="1"/>
  <c r="J1302" i="1"/>
  <c r="M1302" i="1" s="1"/>
  <c r="K1302" i="1" s="1"/>
  <c r="J1301" i="1"/>
  <c r="M1301" i="1" s="1"/>
  <c r="K1301" i="1" s="1"/>
  <c r="J1300" i="1"/>
  <c r="M1300" i="1" s="1"/>
  <c r="K1300" i="1" s="1"/>
  <c r="J1299" i="1"/>
  <c r="M1299" i="1" s="1"/>
  <c r="J1298" i="1"/>
  <c r="M1298" i="1" s="1"/>
  <c r="K1298" i="1" s="1"/>
  <c r="J1297" i="1"/>
  <c r="M1297" i="1" s="1"/>
  <c r="K1297" i="1" s="1"/>
  <c r="J1296" i="1"/>
  <c r="M1296" i="1" s="1"/>
  <c r="K1296" i="1" s="1"/>
  <c r="R1296" i="1"/>
  <c r="V1296" i="1" s="1"/>
  <c r="J1293" i="1"/>
  <c r="M1293" i="1" s="1"/>
  <c r="K1293" i="1" s="1"/>
  <c r="J1292" i="1"/>
  <c r="M1292" i="1" s="1"/>
  <c r="K1292" i="1" s="1"/>
  <c r="J1291" i="1"/>
  <c r="M1291" i="1" s="1"/>
  <c r="K1291" i="1" s="1"/>
  <c r="J1290" i="1"/>
  <c r="M1290" i="1" s="1"/>
  <c r="K1290" i="1" s="1"/>
  <c r="J1289" i="1"/>
  <c r="M1289" i="1" s="1"/>
  <c r="K1289" i="1" s="1"/>
  <c r="J1288" i="1"/>
  <c r="M1288" i="1" s="1"/>
  <c r="K1288" i="1" s="1"/>
  <c r="J1287" i="1"/>
  <c r="M1287" i="1" s="1"/>
  <c r="K1287" i="1" s="1"/>
  <c r="J1286" i="1"/>
  <c r="M1286" i="1" s="1"/>
  <c r="K1286" i="1" s="1"/>
  <c r="J1285" i="1"/>
  <c r="M1285" i="1" s="1"/>
  <c r="J1284" i="1"/>
  <c r="M1284" i="1" s="1"/>
  <c r="K1284" i="1" s="1"/>
  <c r="J1283" i="1"/>
  <c r="M1283" i="1" s="1"/>
  <c r="K1283" i="1" s="1"/>
  <c r="J1282" i="1"/>
  <c r="M1282" i="1" s="1"/>
  <c r="K1282" i="1" s="1"/>
  <c r="J1281" i="1"/>
  <c r="M1281" i="1" s="1"/>
  <c r="J1280" i="1"/>
  <c r="M1280" i="1" s="1"/>
  <c r="K1280" i="1" s="1"/>
  <c r="J1279" i="1"/>
  <c r="M1279" i="1" s="1"/>
  <c r="K1279" i="1" s="1"/>
  <c r="J1278" i="1"/>
  <c r="M1278" i="1" s="1"/>
  <c r="K1278" i="1" s="1"/>
  <c r="J1277" i="1"/>
  <c r="M1277" i="1" s="1"/>
  <c r="K1277" i="1" s="1"/>
  <c r="J1276" i="1"/>
  <c r="M1276" i="1" s="1"/>
  <c r="K1276" i="1" s="1"/>
  <c r="J1275" i="1"/>
  <c r="M1275" i="1" s="1"/>
  <c r="K1275" i="1" s="1"/>
  <c r="J1274" i="1"/>
  <c r="M1274" i="1" s="1"/>
  <c r="K1274" i="1" s="1"/>
  <c r="J1273" i="1"/>
  <c r="M1273" i="1" s="1"/>
  <c r="K1273" i="1" s="1"/>
  <c r="J1272" i="1"/>
  <c r="M1272" i="1" s="1"/>
  <c r="K1272" i="1" s="1"/>
  <c r="J1271" i="1"/>
  <c r="M1271" i="1" s="1"/>
  <c r="K1271" i="1" s="1"/>
  <c r="R1269" i="1"/>
  <c r="V1269" i="1" s="1"/>
  <c r="N1268" i="1"/>
  <c r="R1263" i="1"/>
  <c r="V1263" i="1" s="1"/>
  <c r="N1260" i="1"/>
  <c r="J1257" i="1"/>
  <c r="M1257" i="1" s="1"/>
  <c r="J1256" i="1"/>
  <c r="M1256" i="1" s="1"/>
  <c r="K1256" i="1" s="1"/>
  <c r="J1255" i="1"/>
  <c r="M1255" i="1" s="1"/>
  <c r="K1255" i="1" s="1"/>
  <c r="R1253" i="1"/>
  <c r="V1253" i="1" s="1"/>
  <c r="J1245" i="1"/>
  <c r="M1245" i="1" s="1"/>
  <c r="J1244" i="1"/>
  <c r="M1244" i="1" s="1"/>
  <c r="J1230" i="1"/>
  <c r="M1230" i="1" s="1"/>
  <c r="K1230" i="1" s="1"/>
  <c r="J1229" i="1"/>
  <c r="M1229" i="1" s="1"/>
  <c r="K1229" i="1" s="1"/>
  <c r="J1228" i="1"/>
  <c r="M1228" i="1" s="1"/>
  <c r="J1227" i="1"/>
  <c r="M1227" i="1" s="1"/>
  <c r="J1226" i="1"/>
  <c r="M1226" i="1" s="1"/>
  <c r="K1226" i="1" s="1"/>
  <c r="J1225" i="1"/>
  <c r="M1225" i="1" s="1"/>
  <c r="J1224" i="1"/>
  <c r="M1224" i="1" s="1"/>
  <c r="J1223" i="1"/>
  <c r="M1223" i="1" s="1"/>
  <c r="K1223" i="1" s="1"/>
  <c r="J1222" i="1"/>
  <c r="M1222" i="1" s="1"/>
  <c r="K1222" i="1" s="1"/>
  <c r="J1221" i="1"/>
  <c r="M1221" i="1" s="1"/>
  <c r="J1220" i="1"/>
  <c r="M1220" i="1" s="1"/>
  <c r="M2" i="1"/>
  <c r="K2" i="1" s="1"/>
  <c r="N1765" i="1"/>
  <c r="N1762" i="1"/>
  <c r="N1761" i="1"/>
  <c r="N1760" i="1"/>
  <c r="N1759" i="1"/>
  <c r="J1756" i="1"/>
  <c r="M1756" i="1" s="1"/>
  <c r="K1756" i="1" s="1"/>
  <c r="J1755" i="1"/>
  <c r="M1755" i="1" s="1"/>
  <c r="K1755" i="1" s="1"/>
  <c r="J1754" i="1"/>
  <c r="M1754" i="1" s="1"/>
  <c r="K1754" i="1" s="1"/>
  <c r="J1753" i="1"/>
  <c r="M1753" i="1" s="1"/>
  <c r="K1753" i="1" s="1"/>
  <c r="J1752" i="1"/>
  <c r="M1752" i="1" s="1"/>
  <c r="K1752" i="1" s="1"/>
  <c r="J1751" i="1"/>
  <c r="M1751" i="1" s="1"/>
  <c r="K1751" i="1" s="1"/>
  <c r="N1750" i="1"/>
  <c r="N1749" i="1"/>
  <c r="N1748" i="1"/>
  <c r="N1747" i="1"/>
  <c r="R1745" i="1"/>
  <c r="V1745" i="1" s="1"/>
  <c r="R1744" i="1"/>
  <c r="V1744" i="1" s="1"/>
  <c r="R1743" i="1"/>
  <c r="V1743" i="1" s="1"/>
  <c r="N1742" i="1"/>
  <c r="N1741" i="1"/>
  <c r="N1740" i="1"/>
  <c r="R1735" i="1"/>
  <c r="V1735" i="1" s="1"/>
  <c r="J1735" i="1"/>
  <c r="M1735" i="1" s="1"/>
  <c r="K1735" i="1" s="1"/>
  <c r="N1734" i="1"/>
  <c r="J1707" i="1"/>
  <c r="M1707" i="1" s="1"/>
  <c r="K1707" i="1" s="1"/>
  <c r="J1706" i="1"/>
  <c r="M1706" i="1" s="1"/>
  <c r="K1706" i="1" s="1"/>
  <c r="J1705" i="1"/>
  <c r="M1705" i="1" s="1"/>
  <c r="K1705" i="1" s="1"/>
  <c r="J1704" i="1"/>
  <c r="M1704" i="1" s="1"/>
  <c r="K1704" i="1" s="1"/>
  <c r="J1703" i="1"/>
  <c r="M1703" i="1" s="1"/>
  <c r="K1703" i="1" s="1"/>
  <c r="R1696" i="1"/>
  <c r="V1696" i="1" s="1"/>
  <c r="R1694" i="1"/>
  <c r="V1694" i="1" s="1"/>
  <c r="R1693" i="1"/>
  <c r="V1693" i="1" s="1"/>
  <c r="N1688" i="1"/>
  <c r="N1687" i="1"/>
  <c r="R1686" i="1"/>
  <c r="V1686" i="1" s="1"/>
  <c r="N1685" i="1"/>
  <c r="J1684" i="1"/>
  <c r="M1684" i="1" s="1"/>
  <c r="K1684" i="1" s="1"/>
  <c r="J1683" i="1"/>
  <c r="M1683" i="1" s="1"/>
  <c r="K1683" i="1" s="1"/>
  <c r="J1682" i="1"/>
  <c r="M1682" i="1" s="1"/>
  <c r="K1682" i="1" s="1"/>
  <c r="N1676" i="1"/>
  <c r="N1675" i="1"/>
  <c r="J1672" i="1"/>
  <c r="M1672" i="1" s="1"/>
  <c r="K1672" i="1" s="1"/>
  <c r="J1671" i="1"/>
  <c r="M1671" i="1" s="1"/>
  <c r="K1671" i="1" s="1"/>
  <c r="J1670" i="1"/>
  <c r="M1670" i="1" s="1"/>
  <c r="K1670" i="1" s="1"/>
  <c r="J1669" i="1"/>
  <c r="M1669" i="1" s="1"/>
  <c r="K1669" i="1" s="1"/>
  <c r="J1668" i="1"/>
  <c r="M1668" i="1" s="1"/>
  <c r="K1668" i="1" s="1"/>
  <c r="J1667" i="1"/>
  <c r="M1667" i="1" s="1"/>
  <c r="K1667" i="1" s="1"/>
  <c r="J1666" i="1"/>
  <c r="M1666" i="1" s="1"/>
  <c r="K1666" i="1" s="1"/>
  <c r="J1665" i="1"/>
  <c r="M1665" i="1" s="1"/>
  <c r="K1665" i="1" s="1"/>
  <c r="J1664" i="1"/>
  <c r="M1664" i="1" s="1"/>
  <c r="K1664" i="1" s="1"/>
  <c r="J1663" i="1"/>
  <c r="M1663" i="1" s="1"/>
  <c r="K1663" i="1" s="1"/>
  <c r="R1660" i="1"/>
  <c r="V1660" i="1" s="1"/>
  <c r="R1659" i="1"/>
  <c r="V1659" i="1" s="1"/>
  <c r="N1652" i="1"/>
  <c r="N1651" i="1"/>
  <c r="N1650" i="1"/>
  <c r="J1635" i="1"/>
  <c r="M1635" i="1" s="1"/>
  <c r="K1635" i="1" s="1"/>
  <c r="J1634" i="1"/>
  <c r="M1634" i="1" s="1"/>
  <c r="K1634" i="1" s="1"/>
  <c r="J1633" i="1"/>
  <c r="M1633" i="1" s="1"/>
  <c r="K1633" i="1" s="1"/>
  <c r="J1632" i="1"/>
  <c r="M1632" i="1" s="1"/>
  <c r="K1632" i="1" s="1"/>
  <c r="J1631" i="1"/>
  <c r="M1631" i="1" s="1"/>
  <c r="K1631" i="1" s="1"/>
  <c r="J1630" i="1"/>
  <c r="M1630" i="1" s="1"/>
  <c r="K1630" i="1" s="1"/>
  <c r="J1629" i="1"/>
  <c r="M1629" i="1" s="1"/>
  <c r="K1629" i="1" s="1"/>
  <c r="J1628" i="1"/>
  <c r="M1628" i="1" s="1"/>
  <c r="K1628" i="1" s="1"/>
  <c r="J1627" i="1"/>
  <c r="M1627" i="1" s="1"/>
  <c r="K1627" i="1" s="1"/>
  <c r="J1626" i="1"/>
  <c r="M1626" i="1" s="1"/>
  <c r="K1626" i="1" s="1"/>
  <c r="J1625" i="1"/>
  <c r="M1625" i="1" s="1"/>
  <c r="K1625" i="1" s="1"/>
  <c r="J1624" i="1"/>
  <c r="M1624" i="1" s="1"/>
  <c r="K1624" i="1" s="1"/>
  <c r="J1623" i="1"/>
  <c r="M1623" i="1" s="1"/>
  <c r="K1623" i="1" s="1"/>
  <c r="R1621" i="1"/>
  <c r="V1621" i="1" s="1"/>
  <c r="N1620" i="1"/>
  <c r="N1619" i="1"/>
  <c r="N1618" i="1"/>
  <c r="N1615" i="1"/>
  <c r="J1600" i="1"/>
  <c r="M1600" i="1" s="1"/>
  <c r="K1600" i="1" s="1"/>
  <c r="J1599" i="1"/>
  <c r="M1599" i="1" s="1"/>
  <c r="K1599" i="1" s="1"/>
  <c r="J1598" i="1"/>
  <c r="M1598" i="1" s="1"/>
  <c r="K1598" i="1" s="1"/>
  <c r="J1597" i="1"/>
  <c r="M1597" i="1" s="1"/>
  <c r="R1588" i="1"/>
  <c r="V1588" i="1" s="1"/>
  <c r="R1587" i="1"/>
  <c r="V1587" i="1" s="1"/>
  <c r="R1586" i="1"/>
  <c r="V1586" i="1" s="1"/>
  <c r="R1582" i="1"/>
  <c r="V1582" i="1" s="1"/>
  <c r="J1582" i="1"/>
  <c r="M1582" i="1" s="1"/>
  <c r="K1582" i="1" s="1"/>
  <c r="R1575" i="1"/>
  <c r="V1575" i="1" s="1"/>
  <c r="R1574" i="1"/>
  <c r="V1574" i="1" s="1"/>
  <c r="R1573" i="1"/>
  <c r="V1573" i="1" s="1"/>
  <c r="N1570" i="1"/>
  <c r="R1567" i="1"/>
  <c r="V1567" i="1" s="1"/>
  <c r="R1566" i="1"/>
  <c r="V1566" i="1" s="1"/>
  <c r="R1564" i="1"/>
  <c r="V1564" i="1" s="1"/>
  <c r="R1563" i="1"/>
  <c r="V1563" i="1" s="1"/>
  <c r="R1562" i="1"/>
  <c r="V1562" i="1" s="1"/>
  <c r="R1561" i="1"/>
  <c r="V1561" i="1" s="1"/>
  <c r="N1558" i="1"/>
  <c r="R1554" i="1"/>
  <c r="V1554" i="1" s="1"/>
  <c r="J1552" i="1"/>
  <c r="M1552" i="1" s="1"/>
  <c r="K1552" i="1" s="1"/>
  <c r="J1551" i="1"/>
  <c r="M1551" i="1" s="1"/>
  <c r="K1551" i="1" s="1"/>
  <c r="J1550" i="1"/>
  <c r="M1550" i="1" s="1"/>
  <c r="J1549" i="1"/>
  <c r="M1549" i="1" s="1"/>
  <c r="K1549" i="1" s="1"/>
  <c r="J1548" i="1"/>
  <c r="M1548" i="1" s="1"/>
  <c r="J1547" i="1"/>
  <c r="M1547" i="1" s="1"/>
  <c r="K1547" i="1" s="1"/>
  <c r="J1546" i="1"/>
  <c r="M1546" i="1" s="1"/>
  <c r="J1545" i="1"/>
  <c r="M1545" i="1" s="1"/>
  <c r="K1545" i="1" s="1"/>
  <c r="J1544" i="1"/>
  <c r="M1544" i="1" s="1"/>
  <c r="K1544" i="1" s="1"/>
  <c r="J1543" i="1"/>
  <c r="M1543" i="1" s="1"/>
  <c r="K1543" i="1" s="1"/>
  <c r="J1542" i="1"/>
  <c r="M1542" i="1" s="1"/>
  <c r="J1541" i="1"/>
  <c r="M1541" i="1" s="1"/>
  <c r="K1541" i="1" s="1"/>
  <c r="J1540" i="1"/>
  <c r="M1540" i="1" s="1"/>
  <c r="K1540" i="1" s="1"/>
  <c r="J1539" i="1"/>
  <c r="M1539" i="1" s="1"/>
  <c r="K1539" i="1" s="1"/>
  <c r="J1538" i="1"/>
  <c r="M1538" i="1" s="1"/>
  <c r="R1536" i="1"/>
  <c r="V1536" i="1" s="1"/>
  <c r="R1535" i="1"/>
  <c r="V1535" i="1" s="1"/>
  <c r="N1534" i="1"/>
  <c r="N1533" i="1"/>
  <c r="R1532" i="1"/>
  <c r="V1532" i="1" s="1"/>
  <c r="J1520" i="1"/>
  <c r="M1520" i="1" s="1"/>
  <c r="K1520" i="1" s="1"/>
  <c r="J1519" i="1"/>
  <c r="M1519" i="1" s="1"/>
  <c r="K1519" i="1" s="1"/>
  <c r="J1518" i="1"/>
  <c r="M1518" i="1" s="1"/>
  <c r="K1518" i="1" s="1"/>
  <c r="R1512" i="1"/>
  <c r="V1512" i="1" s="1"/>
  <c r="R1511" i="1"/>
  <c r="V1511" i="1" s="1"/>
  <c r="N1510" i="1"/>
  <c r="N1509" i="1"/>
  <c r="R1507" i="1"/>
  <c r="V1507" i="1" s="1"/>
  <c r="J1504" i="1"/>
  <c r="M1504" i="1" s="1"/>
  <c r="K1504" i="1" s="1"/>
  <c r="J1503" i="1"/>
  <c r="M1503" i="1" s="1"/>
  <c r="K1503" i="1" s="1"/>
  <c r="R1503" i="1"/>
  <c r="V1503" i="1" s="1"/>
  <c r="J1501" i="1"/>
  <c r="M1501" i="1" s="1"/>
  <c r="K1501" i="1" s="1"/>
  <c r="J1500" i="1"/>
  <c r="M1500" i="1" s="1"/>
  <c r="R1499" i="1"/>
  <c r="V1499" i="1" s="1"/>
  <c r="N1498" i="1"/>
  <c r="N1497" i="1"/>
  <c r="J1488" i="1"/>
  <c r="M1488" i="1" s="1"/>
  <c r="K1488" i="1" s="1"/>
  <c r="J1487" i="1"/>
  <c r="M1487" i="1" s="1"/>
  <c r="K1487" i="1" s="1"/>
  <c r="R1487" i="1"/>
  <c r="V1487" i="1" s="1"/>
  <c r="J1485" i="1"/>
  <c r="M1485" i="1" s="1"/>
  <c r="K1485" i="1" s="1"/>
  <c r="R1480" i="1"/>
  <c r="V1480" i="1" s="1"/>
  <c r="R1479" i="1"/>
  <c r="V1479" i="1" s="1"/>
  <c r="N1478" i="1"/>
  <c r="N1477" i="1"/>
  <c r="R1473" i="1"/>
  <c r="V1473" i="1" s="1"/>
  <c r="J1473" i="1"/>
  <c r="M1473" i="1" s="1"/>
  <c r="K1473" i="1" s="1"/>
  <c r="N1470" i="1"/>
  <c r="N1469" i="1"/>
  <c r="J1467" i="1"/>
  <c r="M1467" i="1" s="1"/>
  <c r="K1467" i="1" s="1"/>
  <c r="J1466" i="1"/>
  <c r="M1466" i="1" s="1"/>
  <c r="K1466" i="1" s="1"/>
  <c r="J1465" i="1"/>
  <c r="M1465" i="1" s="1"/>
  <c r="J1464" i="1"/>
  <c r="M1464" i="1" s="1"/>
  <c r="K1464" i="1" s="1"/>
  <c r="R1459" i="1"/>
  <c r="V1459" i="1" s="1"/>
  <c r="N1458" i="1"/>
  <c r="N1457" i="1"/>
  <c r="R1454" i="1"/>
  <c r="V1454" i="1" s="1"/>
  <c r="N1454" i="1"/>
  <c r="J1452" i="1"/>
  <c r="M1452" i="1" s="1"/>
  <c r="K1452" i="1" s="1"/>
  <c r="J1451" i="1"/>
  <c r="M1451" i="1" s="1"/>
  <c r="K1451" i="1" s="1"/>
  <c r="J1450" i="1"/>
  <c r="M1450" i="1" s="1"/>
  <c r="K1450" i="1" s="1"/>
  <c r="J1449" i="1"/>
  <c r="M1449" i="1" s="1"/>
  <c r="K1449" i="1" s="1"/>
  <c r="J1448" i="1"/>
  <c r="M1448" i="1" s="1"/>
  <c r="K1448" i="1" s="1"/>
  <c r="J1447" i="1"/>
  <c r="M1447" i="1" s="1"/>
  <c r="K1447" i="1" s="1"/>
  <c r="J1446" i="1"/>
  <c r="M1446" i="1" s="1"/>
  <c r="K1446" i="1" s="1"/>
  <c r="J1445" i="1"/>
  <c r="M1445" i="1" s="1"/>
  <c r="K1445" i="1" s="1"/>
  <c r="J1444" i="1"/>
  <c r="M1444" i="1" s="1"/>
  <c r="K1444" i="1" s="1"/>
  <c r="J1443" i="1"/>
  <c r="M1443" i="1" s="1"/>
  <c r="K1443" i="1" s="1"/>
  <c r="R1443" i="1"/>
  <c r="V1443" i="1" s="1"/>
  <c r="J1441" i="1"/>
  <c r="M1441" i="1" s="1"/>
  <c r="K1441" i="1" s="1"/>
  <c r="J1440" i="1"/>
  <c r="M1440" i="1" s="1"/>
  <c r="K1440" i="1" s="1"/>
  <c r="J1439" i="1"/>
  <c r="M1439" i="1" s="1"/>
  <c r="J1438" i="1"/>
  <c r="M1438" i="1" s="1"/>
  <c r="K1438" i="1" s="1"/>
  <c r="J1437" i="1"/>
  <c r="M1437" i="1" s="1"/>
  <c r="K1437" i="1" s="1"/>
  <c r="J1436" i="1"/>
  <c r="M1436" i="1" s="1"/>
  <c r="J1435" i="1"/>
  <c r="M1435" i="1" s="1"/>
  <c r="J1434" i="1"/>
  <c r="M1434" i="1" s="1"/>
  <c r="K1434" i="1" s="1"/>
  <c r="J1433" i="1"/>
  <c r="M1433" i="1" s="1"/>
  <c r="K1433" i="1" s="1"/>
  <c r="J1432" i="1"/>
  <c r="M1432" i="1" s="1"/>
  <c r="K1432" i="1" s="1"/>
  <c r="R1427" i="1"/>
  <c r="V1427" i="1" s="1"/>
  <c r="N1426" i="1"/>
  <c r="N1425" i="1"/>
  <c r="J1415" i="1"/>
  <c r="M1415" i="1" s="1"/>
  <c r="K1415" i="1" s="1"/>
  <c r="J1414" i="1"/>
  <c r="M1414" i="1" s="1"/>
  <c r="K1414" i="1" s="1"/>
  <c r="J1413" i="1"/>
  <c r="M1413" i="1" s="1"/>
  <c r="K1413" i="1" s="1"/>
  <c r="J1412" i="1"/>
  <c r="M1412" i="1" s="1"/>
  <c r="K1412" i="1" s="1"/>
  <c r="J1411" i="1"/>
  <c r="M1411" i="1" s="1"/>
  <c r="K1411" i="1" s="1"/>
  <c r="N1406" i="1"/>
  <c r="N1405" i="1"/>
  <c r="R1390" i="1"/>
  <c r="V1390" i="1" s="1"/>
  <c r="J1390" i="1"/>
  <c r="M1390" i="1" s="1"/>
  <c r="K1390" i="1" s="1"/>
  <c r="R1388" i="1"/>
  <c r="V1388" i="1" s="1"/>
  <c r="R1387" i="1"/>
  <c r="V1387" i="1" s="1"/>
  <c r="N1386" i="1"/>
  <c r="R1385" i="1"/>
  <c r="V1385" i="1" s="1"/>
  <c r="N1384" i="1"/>
  <c r="R1378" i="1"/>
  <c r="V1378" i="1" s="1"/>
  <c r="J1378" i="1"/>
  <c r="M1378" i="1" s="1"/>
  <c r="K1378" i="1" s="1"/>
  <c r="J1374" i="1"/>
  <c r="M1374" i="1" s="1"/>
  <c r="K1374" i="1" s="1"/>
  <c r="J1372" i="1"/>
  <c r="M1372" i="1" s="1"/>
  <c r="K1372" i="1" s="1"/>
  <c r="J1371" i="1"/>
  <c r="M1371" i="1" s="1"/>
  <c r="K1371" i="1" s="1"/>
  <c r="J1370" i="1"/>
  <c r="M1370" i="1" s="1"/>
  <c r="K1370" i="1" s="1"/>
  <c r="N1366" i="1"/>
  <c r="J1361" i="1"/>
  <c r="M1361" i="1" s="1"/>
  <c r="K1361" i="1" s="1"/>
  <c r="J1360" i="1"/>
  <c r="M1360" i="1" s="1"/>
  <c r="K1360" i="1" s="1"/>
  <c r="J1359" i="1"/>
  <c r="M1359" i="1" s="1"/>
  <c r="K1359" i="1" s="1"/>
  <c r="N1358" i="1"/>
  <c r="J1356" i="1"/>
  <c r="M1356" i="1" s="1"/>
  <c r="J1355" i="1"/>
  <c r="M1355" i="1" s="1"/>
  <c r="N1353" i="1"/>
  <c r="J1342" i="1"/>
  <c r="M1342" i="1" s="1"/>
  <c r="K1342" i="1" s="1"/>
  <c r="J1341" i="1"/>
  <c r="M1341" i="1" s="1"/>
  <c r="K1341" i="1" s="1"/>
  <c r="J1340" i="1"/>
  <c r="M1340" i="1" s="1"/>
  <c r="K1340" i="1" s="1"/>
  <c r="J1339" i="1"/>
  <c r="M1339" i="1" s="1"/>
  <c r="K1339" i="1" s="1"/>
  <c r="J1338" i="1"/>
  <c r="M1338" i="1" s="1"/>
  <c r="K1338" i="1" s="1"/>
  <c r="J1337" i="1"/>
  <c r="M1337" i="1" s="1"/>
  <c r="K1337" i="1" s="1"/>
  <c r="J1336" i="1"/>
  <c r="M1336" i="1" s="1"/>
  <c r="K1336" i="1" s="1"/>
  <c r="N1335" i="1"/>
  <c r="N1334" i="1"/>
  <c r="J1327" i="1"/>
  <c r="M1327" i="1" s="1"/>
  <c r="K1327" i="1" s="1"/>
  <c r="N1314" i="1"/>
  <c r="N1313" i="1"/>
  <c r="N1310" i="1"/>
  <c r="R1306" i="1"/>
  <c r="V1306" i="1" s="1"/>
  <c r="R1295" i="1"/>
  <c r="V1295" i="1" s="1"/>
  <c r="N1295" i="1"/>
  <c r="N1294" i="1"/>
  <c r="R1270" i="1"/>
  <c r="V1270" i="1" s="1"/>
  <c r="J1270" i="1"/>
  <c r="M1270" i="1" s="1"/>
  <c r="K1270" i="1" s="1"/>
  <c r="N1267" i="1"/>
  <c r="N1266" i="1"/>
  <c r="J1263" i="1"/>
  <c r="M1263" i="1" s="1"/>
  <c r="K1263" i="1" s="1"/>
  <c r="N1259" i="1"/>
  <c r="N1258" i="1"/>
  <c r="R1254" i="1"/>
  <c r="V1254" i="1" s="1"/>
  <c r="J1254" i="1"/>
  <c r="M1254" i="1" s="1"/>
  <c r="N1247" i="1"/>
  <c r="N1246" i="1"/>
  <c r="J1243" i="1"/>
  <c r="M1243" i="1" s="1"/>
  <c r="K1243" i="1" s="1"/>
  <c r="J1242" i="1"/>
  <c r="M1242" i="1" s="1"/>
  <c r="J1241" i="1"/>
  <c r="M1241" i="1" s="1"/>
  <c r="K1241" i="1" s="1"/>
  <c r="J1240" i="1"/>
  <c r="M1240" i="1" s="1"/>
  <c r="K1240" i="1" s="1"/>
  <c r="J1239" i="1"/>
  <c r="M1239" i="1" s="1"/>
  <c r="K1239" i="1" s="1"/>
  <c r="J1238" i="1"/>
  <c r="M1238" i="1" s="1"/>
  <c r="N1236" i="1"/>
  <c r="N1235" i="1"/>
  <c r="N1232" i="1"/>
  <c r="J1219" i="1"/>
  <c r="M1219" i="1" s="1"/>
  <c r="K1219" i="1" s="1"/>
  <c r="J1218" i="1"/>
  <c r="M1218" i="1" s="1"/>
  <c r="K1218" i="1" s="1"/>
  <c r="J1217" i="1"/>
  <c r="M1217" i="1" s="1"/>
  <c r="K1217" i="1" s="1"/>
  <c r="J1216" i="1"/>
  <c r="M1216" i="1" s="1"/>
  <c r="K1216" i="1" s="1"/>
  <c r="J1215" i="1"/>
  <c r="M1215" i="1" s="1"/>
  <c r="K1215" i="1" s="1"/>
  <c r="J1214" i="1"/>
  <c r="M1214" i="1" s="1"/>
  <c r="K1214" i="1" s="1"/>
  <c r="J1213" i="1"/>
  <c r="M1213" i="1" s="1"/>
  <c r="K1213" i="1" s="1"/>
  <c r="J1212" i="1"/>
  <c r="M1212" i="1" s="1"/>
  <c r="K1212" i="1" s="1"/>
  <c r="J1211" i="1"/>
  <c r="M1211" i="1" s="1"/>
  <c r="K1211" i="1" s="1"/>
  <c r="J1210" i="1"/>
  <c r="M1210" i="1" s="1"/>
  <c r="K1210" i="1" s="1"/>
  <c r="N1204" i="1"/>
  <c r="N1203" i="1"/>
  <c r="R1202" i="1"/>
  <c r="V1202" i="1" s="1"/>
  <c r="N1200" i="1"/>
  <c r="R1190" i="1"/>
  <c r="V1190" i="1" s="1"/>
  <c r="J1190" i="1"/>
  <c r="M1190" i="1" s="1"/>
  <c r="K1190" i="1" s="1"/>
  <c r="R1186" i="1"/>
  <c r="V1186" i="1" s="1"/>
  <c r="R1185" i="1"/>
  <c r="V1185" i="1" s="1"/>
  <c r="N1184" i="1"/>
  <c r="N1180" i="1"/>
  <c r="R1178" i="1"/>
  <c r="V1178" i="1" s="1"/>
  <c r="N1176" i="1"/>
  <c r="R1173" i="1"/>
  <c r="V1173" i="1" s="1"/>
  <c r="J1157" i="1"/>
  <c r="M1157" i="1" s="1"/>
  <c r="K1157" i="1" s="1"/>
  <c r="J1156" i="1"/>
  <c r="M1156" i="1" s="1"/>
  <c r="K1156" i="1" s="1"/>
  <c r="J1155" i="1"/>
  <c r="M1155" i="1" s="1"/>
  <c r="K1155" i="1" s="1"/>
  <c r="J1154" i="1"/>
  <c r="M1154" i="1" s="1"/>
  <c r="K1154" i="1" s="1"/>
  <c r="J1153" i="1"/>
  <c r="M1153" i="1" s="1"/>
  <c r="K1153" i="1" s="1"/>
  <c r="J1152" i="1"/>
  <c r="M1152" i="1" s="1"/>
  <c r="K1152" i="1" s="1"/>
  <c r="J1151" i="1"/>
  <c r="M1151" i="1" s="1"/>
  <c r="K1151" i="1" s="1"/>
  <c r="J1150" i="1"/>
  <c r="M1150" i="1" s="1"/>
  <c r="K1150" i="1" s="1"/>
  <c r="J1149" i="1"/>
  <c r="M1149" i="1" s="1"/>
  <c r="K1149" i="1" s="1"/>
  <c r="J1148" i="1"/>
  <c r="M1148" i="1" s="1"/>
  <c r="K1148" i="1" s="1"/>
  <c r="J1147" i="1"/>
  <c r="M1147" i="1" s="1"/>
  <c r="J1146" i="1"/>
  <c r="M1146" i="1" s="1"/>
  <c r="K1146" i="1" s="1"/>
  <c r="J1145" i="1"/>
  <c r="M1145" i="1" s="1"/>
  <c r="K1145" i="1" s="1"/>
  <c r="J1144" i="1"/>
  <c r="M1144" i="1" s="1"/>
  <c r="K1144" i="1" s="1"/>
  <c r="J1143" i="1"/>
  <c r="M1143" i="1" s="1"/>
  <c r="K1143" i="1" s="1"/>
  <c r="J1142" i="1"/>
  <c r="M1142" i="1" s="1"/>
  <c r="K1142" i="1" s="1"/>
  <c r="J1141" i="1"/>
  <c r="M1141" i="1" s="1"/>
  <c r="K1141" i="1" s="1"/>
  <c r="R1138" i="1"/>
  <c r="V1138" i="1" s="1"/>
  <c r="N1137" i="1"/>
  <c r="J1134" i="1"/>
  <c r="M1134" i="1" s="1"/>
  <c r="K1134" i="1" s="1"/>
  <c r="J1133" i="1"/>
  <c r="M1133" i="1" s="1"/>
  <c r="K1133" i="1" s="1"/>
  <c r="R1129" i="1"/>
  <c r="V1129" i="1" s="1"/>
  <c r="N1126" i="1"/>
  <c r="R1125" i="1"/>
  <c r="V1125" i="1" s="1"/>
  <c r="R1122" i="1"/>
  <c r="V1122" i="1" s="1"/>
  <c r="N1119" i="1"/>
  <c r="N1118" i="1"/>
  <c r="J1115" i="1"/>
  <c r="M1115" i="1" s="1"/>
  <c r="K1115" i="1" s="1"/>
  <c r="N1114" i="1"/>
  <c r="R1111" i="1"/>
  <c r="V1111" i="1" s="1"/>
  <c r="N1111" i="1"/>
  <c r="J1109" i="1"/>
  <c r="M1109" i="1" s="1"/>
  <c r="K1109" i="1" s="1"/>
  <c r="J1108" i="1"/>
  <c r="M1108" i="1" s="1"/>
  <c r="K1108" i="1" s="1"/>
  <c r="J1107" i="1"/>
  <c r="M1107" i="1" s="1"/>
  <c r="J1106" i="1"/>
  <c r="M1106" i="1" s="1"/>
  <c r="K1106" i="1" s="1"/>
  <c r="J1105" i="1"/>
  <c r="M1105" i="1" s="1"/>
  <c r="K1105" i="1" s="1"/>
  <c r="J1104" i="1"/>
  <c r="M1104" i="1" s="1"/>
  <c r="K1104" i="1" s="1"/>
  <c r="J1103" i="1"/>
  <c r="M1103" i="1" s="1"/>
  <c r="J1102" i="1"/>
  <c r="M1102" i="1" s="1"/>
  <c r="K1102" i="1" s="1"/>
  <c r="J1101" i="1"/>
  <c r="M1101" i="1" s="1"/>
  <c r="K1101" i="1" s="1"/>
  <c r="J1100" i="1"/>
  <c r="M1100" i="1" s="1"/>
  <c r="K1100" i="1" s="1"/>
  <c r="J1099" i="1"/>
  <c r="M1099" i="1" s="1"/>
  <c r="R1097" i="1"/>
  <c r="V1097" i="1" s="1"/>
  <c r="J1095" i="1"/>
  <c r="M1095" i="1" s="1"/>
  <c r="K1095" i="1" s="1"/>
  <c r="N1094" i="1"/>
  <c r="J1092" i="1"/>
  <c r="M1092" i="1" s="1"/>
  <c r="K1092" i="1" s="1"/>
  <c r="J1091" i="1"/>
  <c r="M1091" i="1" s="1"/>
  <c r="K1091" i="1" s="1"/>
  <c r="N1089" i="1"/>
  <c r="J1081" i="1"/>
  <c r="M1081" i="1" s="1"/>
  <c r="K1081" i="1" s="1"/>
  <c r="J1080" i="1"/>
  <c r="M1080" i="1" s="1"/>
  <c r="K1080" i="1" s="1"/>
  <c r="R1078" i="1"/>
  <c r="V1078" i="1" s="1"/>
  <c r="N1077" i="1"/>
  <c r="R1058" i="1"/>
  <c r="V1058" i="1" s="1"/>
  <c r="J1058" i="1"/>
  <c r="M1058" i="1" s="1"/>
  <c r="K1058" i="1" s="1"/>
  <c r="N1055" i="1"/>
  <c r="N1054" i="1"/>
  <c r="J1042" i="1"/>
  <c r="M1042" i="1" s="1"/>
  <c r="K1042" i="1" s="1"/>
  <c r="J1041" i="1"/>
  <c r="M1041" i="1" s="1"/>
  <c r="K1041" i="1" s="1"/>
  <c r="J1040" i="1"/>
  <c r="M1040" i="1" s="1"/>
  <c r="K1040" i="1" s="1"/>
  <c r="J1039" i="1"/>
  <c r="M1039" i="1" s="1"/>
  <c r="J1038" i="1"/>
  <c r="M1038" i="1" s="1"/>
  <c r="K1038" i="1" s="1"/>
  <c r="J1037" i="1"/>
  <c r="M1037" i="1" s="1"/>
  <c r="K1037" i="1" s="1"/>
  <c r="J1036" i="1"/>
  <c r="M1036" i="1" s="1"/>
  <c r="K1036" i="1" s="1"/>
  <c r="J1035" i="1"/>
  <c r="M1035" i="1" s="1"/>
  <c r="K1035" i="1" s="1"/>
  <c r="J1034" i="1"/>
  <c r="M1034" i="1" s="1"/>
  <c r="K1034" i="1" s="1"/>
  <c r="R1021" i="1"/>
  <c r="V1021" i="1" s="1"/>
  <c r="R1020" i="1"/>
  <c r="V1020" i="1" s="1"/>
  <c r="N1014" i="1"/>
  <c r="N1010" i="1"/>
  <c r="J993" i="1"/>
  <c r="M993" i="1" s="1"/>
  <c r="K993" i="1" s="1"/>
  <c r="J992" i="1"/>
  <c r="M992" i="1" s="1"/>
  <c r="K992" i="1" s="1"/>
  <c r="J991" i="1"/>
  <c r="M991" i="1" s="1"/>
  <c r="K991" i="1" s="1"/>
  <c r="J990" i="1"/>
  <c r="M990" i="1" s="1"/>
  <c r="K990" i="1" s="1"/>
  <c r="J989" i="1"/>
  <c r="M989" i="1" s="1"/>
  <c r="K989" i="1" s="1"/>
  <c r="J988" i="1"/>
  <c r="M988" i="1" s="1"/>
  <c r="K988" i="1" s="1"/>
  <c r="J986" i="1"/>
  <c r="M986" i="1" s="1"/>
  <c r="J977" i="1"/>
  <c r="M977" i="1" s="1"/>
  <c r="N976" i="1"/>
  <c r="J970" i="1"/>
  <c r="M970" i="1" s="1"/>
  <c r="K970" i="1" s="1"/>
  <c r="N949" i="1"/>
  <c r="N948" i="1"/>
  <c r="J942" i="1"/>
  <c r="M942" i="1" s="1"/>
  <c r="K942" i="1" s="1"/>
  <c r="J941" i="1"/>
  <c r="M941" i="1" s="1"/>
  <c r="N930" i="1"/>
  <c r="N929" i="1"/>
  <c r="J927" i="1"/>
  <c r="M927" i="1" s="1"/>
  <c r="K927" i="1" s="1"/>
  <c r="R927" i="1"/>
  <c r="V927" i="1" s="1"/>
  <c r="N926" i="1"/>
  <c r="J924" i="1"/>
  <c r="M924" i="1" s="1"/>
  <c r="K924" i="1" s="1"/>
  <c r="R924" i="1"/>
  <c r="V924" i="1" s="1"/>
  <c r="N922" i="1"/>
  <c r="J919" i="1"/>
  <c r="M919" i="1" s="1"/>
  <c r="K919" i="1" s="1"/>
  <c r="J918" i="1"/>
  <c r="M918" i="1" s="1"/>
  <c r="K918" i="1" s="1"/>
  <c r="J917" i="1"/>
  <c r="M917" i="1" s="1"/>
  <c r="K917" i="1" s="1"/>
  <c r="J916" i="1"/>
  <c r="M916" i="1" s="1"/>
  <c r="K916" i="1" s="1"/>
  <c r="J915" i="1"/>
  <c r="M915" i="1" s="1"/>
  <c r="K915" i="1" s="1"/>
  <c r="J914" i="1"/>
  <c r="M914" i="1" s="1"/>
  <c r="K914" i="1" s="1"/>
  <c r="J913" i="1"/>
  <c r="M913" i="1" s="1"/>
  <c r="K913" i="1" s="1"/>
  <c r="J912" i="1"/>
  <c r="M912" i="1" s="1"/>
  <c r="R908" i="1"/>
  <c r="V908" i="1" s="1"/>
  <c r="N904" i="1"/>
  <c r="J900" i="1"/>
  <c r="M900" i="1" s="1"/>
  <c r="K900" i="1" s="1"/>
  <c r="J899" i="1"/>
  <c r="M899" i="1" s="1"/>
  <c r="K899" i="1" s="1"/>
  <c r="J898" i="1"/>
  <c r="M898" i="1" s="1"/>
  <c r="K898" i="1" s="1"/>
  <c r="J897" i="1"/>
  <c r="M897" i="1" s="1"/>
  <c r="K897" i="1" s="1"/>
  <c r="J896" i="1"/>
  <c r="M896" i="1" s="1"/>
  <c r="K896" i="1" s="1"/>
  <c r="J895" i="1"/>
  <c r="M895" i="1" s="1"/>
  <c r="K895" i="1" s="1"/>
  <c r="J894" i="1"/>
  <c r="M894" i="1" s="1"/>
  <c r="K894" i="1" s="1"/>
  <c r="J893" i="1"/>
  <c r="M893" i="1" s="1"/>
  <c r="K893" i="1" s="1"/>
  <c r="J892" i="1"/>
  <c r="M892" i="1" s="1"/>
  <c r="K892" i="1" s="1"/>
  <c r="J891" i="1"/>
  <c r="M891" i="1" s="1"/>
  <c r="K891" i="1" s="1"/>
  <c r="N889" i="1"/>
  <c r="J886" i="1"/>
  <c r="M886" i="1" s="1"/>
  <c r="J885" i="1"/>
  <c r="M885" i="1" s="1"/>
  <c r="K885" i="1" s="1"/>
  <c r="R873" i="1"/>
  <c r="V873" i="1" s="1"/>
  <c r="R872" i="1"/>
  <c r="V872" i="1" s="1"/>
  <c r="R871" i="1"/>
  <c r="V871" i="1" s="1"/>
  <c r="N869" i="1"/>
  <c r="J867" i="1"/>
  <c r="M867" i="1" s="1"/>
  <c r="R865" i="1"/>
  <c r="V865" i="1" s="1"/>
  <c r="R864" i="1"/>
  <c r="V864" i="1" s="1"/>
  <c r="R860" i="1"/>
  <c r="V860" i="1" s="1"/>
  <c r="R859" i="1"/>
  <c r="V859" i="1" s="1"/>
  <c r="R858" i="1"/>
  <c r="V858" i="1" s="1"/>
  <c r="R857" i="1"/>
  <c r="V857" i="1" s="1"/>
  <c r="N856" i="1"/>
  <c r="J854" i="1"/>
  <c r="M854" i="1" s="1"/>
  <c r="K854" i="1" s="1"/>
  <c r="J853" i="1"/>
  <c r="M853" i="1" s="1"/>
  <c r="K853" i="1" s="1"/>
  <c r="J852" i="1"/>
  <c r="M852" i="1" s="1"/>
  <c r="K852" i="1" s="1"/>
  <c r="J851" i="1"/>
  <c r="M851" i="1" s="1"/>
  <c r="K851" i="1" s="1"/>
  <c r="J850" i="1"/>
  <c r="M850" i="1" s="1"/>
  <c r="J849" i="1"/>
  <c r="M849" i="1" s="1"/>
  <c r="K849" i="1" s="1"/>
  <c r="J848" i="1"/>
  <c r="M848" i="1" s="1"/>
  <c r="K848" i="1" s="1"/>
  <c r="R845" i="1"/>
  <c r="V845" i="1" s="1"/>
  <c r="R844" i="1"/>
  <c r="V844" i="1" s="1"/>
  <c r="R843" i="1"/>
  <c r="V843" i="1" s="1"/>
  <c r="N840" i="1"/>
  <c r="N839" i="1"/>
  <c r="N838" i="1"/>
  <c r="J835" i="1"/>
  <c r="M835" i="1" s="1"/>
  <c r="K835" i="1" s="1"/>
  <c r="J834" i="1"/>
  <c r="M834" i="1" s="1"/>
  <c r="K834" i="1" s="1"/>
  <c r="J833" i="1"/>
  <c r="M833" i="1" s="1"/>
  <c r="K833" i="1" s="1"/>
  <c r="J832" i="1"/>
  <c r="M832" i="1" s="1"/>
  <c r="K832" i="1" s="1"/>
  <c r="J831" i="1"/>
  <c r="M831" i="1" s="1"/>
  <c r="K831" i="1" s="1"/>
  <c r="N827" i="1"/>
  <c r="J818" i="1"/>
  <c r="M818" i="1" s="1"/>
  <c r="R815" i="1"/>
  <c r="V815" i="1" s="1"/>
  <c r="N814" i="1"/>
  <c r="J793" i="1"/>
  <c r="M793" i="1" s="1"/>
  <c r="K793" i="1" s="1"/>
  <c r="J792" i="1"/>
  <c r="M792" i="1" s="1"/>
  <c r="J791" i="1"/>
  <c r="M791" i="1" s="1"/>
  <c r="K791" i="1" s="1"/>
  <c r="J790" i="1"/>
  <c r="M790" i="1" s="1"/>
  <c r="K790" i="1" s="1"/>
  <c r="J789" i="1"/>
  <c r="M789" i="1" s="1"/>
  <c r="K789" i="1" s="1"/>
  <c r="J788" i="1"/>
  <c r="M788" i="1" s="1"/>
  <c r="N785" i="1"/>
  <c r="N784" i="1"/>
  <c r="N782" i="1"/>
  <c r="R778" i="1"/>
  <c r="V778" i="1" s="1"/>
  <c r="N777" i="1"/>
  <c r="J775" i="1"/>
  <c r="M775" i="1" s="1"/>
  <c r="K775" i="1" s="1"/>
  <c r="R767" i="1"/>
  <c r="V767" i="1" s="1"/>
  <c r="R766" i="1"/>
  <c r="V766" i="1" s="1"/>
  <c r="R765" i="1"/>
  <c r="V765" i="1" s="1"/>
  <c r="R759" i="1"/>
  <c r="V759" i="1" s="1"/>
  <c r="R755" i="1"/>
  <c r="V755" i="1" s="1"/>
  <c r="R744" i="1"/>
  <c r="V744" i="1" s="1"/>
  <c r="J744" i="1"/>
  <c r="M744" i="1" s="1"/>
  <c r="K744" i="1" s="1"/>
  <c r="N743" i="1"/>
  <c r="J741" i="1"/>
  <c r="M741" i="1" s="1"/>
  <c r="K741" i="1" s="1"/>
  <c r="J740" i="1"/>
  <c r="M740" i="1" s="1"/>
  <c r="J739" i="1"/>
  <c r="M739" i="1" s="1"/>
  <c r="K739" i="1" s="1"/>
  <c r="N734" i="1"/>
  <c r="N733" i="1"/>
  <c r="N732" i="1"/>
  <c r="N731" i="1"/>
  <c r="J726" i="1"/>
  <c r="M726" i="1" s="1"/>
  <c r="K726" i="1" s="1"/>
  <c r="N723" i="1"/>
  <c r="N722" i="1"/>
  <c r="N718" i="1"/>
  <c r="R680" i="1"/>
  <c r="V680" i="1" s="1"/>
  <c r="J680" i="1"/>
  <c r="M680" i="1" s="1"/>
  <c r="K680" i="1" s="1"/>
  <c r="N668" i="1"/>
  <c r="N667" i="1"/>
  <c r="J639" i="1"/>
  <c r="M639" i="1" s="1"/>
  <c r="K639" i="1" s="1"/>
  <c r="J638" i="1"/>
  <c r="M638" i="1" s="1"/>
  <c r="K638" i="1" s="1"/>
  <c r="J637" i="1"/>
  <c r="M637" i="1" s="1"/>
  <c r="K637" i="1" s="1"/>
  <c r="J636" i="1"/>
  <c r="M636" i="1" s="1"/>
  <c r="K636" i="1" s="1"/>
  <c r="J635" i="1"/>
  <c r="M635" i="1" s="1"/>
  <c r="K635" i="1" s="1"/>
  <c r="J634" i="1"/>
  <c r="M634" i="1" s="1"/>
  <c r="K634" i="1" s="1"/>
  <c r="J633" i="1"/>
  <c r="M633" i="1" s="1"/>
  <c r="K633" i="1" s="1"/>
  <c r="J632" i="1"/>
  <c r="M632" i="1" s="1"/>
  <c r="K632" i="1" s="1"/>
  <c r="J626" i="1"/>
  <c r="M626" i="1" s="1"/>
  <c r="K626" i="1" s="1"/>
  <c r="J625" i="1"/>
  <c r="M625" i="1" s="1"/>
  <c r="K625" i="1" s="1"/>
  <c r="J624" i="1"/>
  <c r="M624" i="1" s="1"/>
  <c r="J623" i="1"/>
  <c r="M623" i="1" s="1"/>
  <c r="K623" i="1" s="1"/>
  <c r="J622" i="1"/>
  <c r="M622" i="1" s="1"/>
  <c r="K622" i="1" s="1"/>
  <c r="J613" i="1"/>
  <c r="M613" i="1" s="1"/>
  <c r="K613" i="1" s="1"/>
  <c r="J612" i="1"/>
  <c r="M612" i="1" s="1"/>
  <c r="J611" i="1"/>
  <c r="M611" i="1" s="1"/>
  <c r="K611" i="1" s="1"/>
  <c r="J610" i="1"/>
  <c r="M610" i="1" s="1"/>
  <c r="K610" i="1" s="1"/>
  <c r="J601" i="1"/>
  <c r="M601" i="1" s="1"/>
  <c r="J592" i="1"/>
  <c r="M592" i="1" s="1"/>
  <c r="J591" i="1"/>
  <c r="M591" i="1" s="1"/>
  <c r="K591" i="1" s="1"/>
  <c r="J590" i="1"/>
  <c r="M590" i="1" s="1"/>
  <c r="K590" i="1" s="1"/>
  <c r="J589" i="1"/>
  <c r="M589" i="1" s="1"/>
  <c r="J588" i="1"/>
  <c r="M588" i="1" s="1"/>
  <c r="J587" i="1"/>
  <c r="M587" i="1" s="1"/>
  <c r="K587" i="1" s="1"/>
  <c r="J586" i="1"/>
  <c r="M586" i="1" s="1"/>
  <c r="K586" i="1" s="1"/>
  <c r="J585" i="1"/>
  <c r="M585" i="1" s="1"/>
  <c r="K585" i="1" s="1"/>
  <c r="J584" i="1"/>
  <c r="M584" i="1" s="1"/>
  <c r="J583" i="1"/>
  <c r="M583" i="1" s="1"/>
  <c r="N580" i="1"/>
  <c r="N579" i="1"/>
  <c r="N577" i="1"/>
  <c r="J560" i="1"/>
  <c r="M560" i="1" s="1"/>
  <c r="K560" i="1" s="1"/>
  <c r="J559" i="1"/>
  <c r="M559" i="1" s="1"/>
  <c r="K559" i="1" s="1"/>
  <c r="J558" i="1"/>
  <c r="M558" i="1" s="1"/>
  <c r="K558" i="1" s="1"/>
  <c r="J557" i="1"/>
  <c r="M557" i="1" s="1"/>
  <c r="K557" i="1" s="1"/>
  <c r="J556" i="1"/>
  <c r="M556" i="1" s="1"/>
  <c r="K556" i="1" s="1"/>
  <c r="J555" i="1"/>
  <c r="M555" i="1" s="1"/>
  <c r="K555" i="1" s="1"/>
  <c r="J554" i="1"/>
  <c r="M554" i="1" s="1"/>
  <c r="K554" i="1" s="1"/>
  <c r="J553" i="1"/>
  <c r="M553" i="1" s="1"/>
  <c r="J552" i="1"/>
  <c r="M552" i="1" s="1"/>
  <c r="K552" i="1" s="1"/>
  <c r="J551" i="1"/>
  <c r="M551" i="1" s="1"/>
  <c r="K551" i="1" s="1"/>
  <c r="J546" i="1"/>
  <c r="M546" i="1" s="1"/>
  <c r="K546" i="1" s="1"/>
  <c r="J545" i="1"/>
  <c r="M545" i="1" s="1"/>
  <c r="K545" i="1" s="1"/>
  <c r="J544" i="1"/>
  <c r="M544" i="1" s="1"/>
  <c r="N543" i="1"/>
  <c r="J540" i="1"/>
  <c r="M540" i="1" s="1"/>
  <c r="K540" i="1" s="1"/>
  <c r="J539" i="1"/>
  <c r="M539" i="1" s="1"/>
  <c r="K539" i="1" s="1"/>
  <c r="J535" i="1"/>
  <c r="M535" i="1" s="1"/>
  <c r="K535" i="1" s="1"/>
  <c r="J534" i="1"/>
  <c r="M534" i="1" s="1"/>
  <c r="K534" i="1" s="1"/>
  <c r="J533" i="1"/>
  <c r="M533" i="1" s="1"/>
  <c r="K533" i="1" s="1"/>
  <c r="J532" i="1"/>
  <c r="M532" i="1" s="1"/>
  <c r="K532" i="1" s="1"/>
  <c r="J531" i="1"/>
  <c r="M531" i="1" s="1"/>
  <c r="K531" i="1" s="1"/>
  <c r="J530" i="1"/>
  <c r="M530" i="1" s="1"/>
  <c r="K530" i="1" s="1"/>
  <c r="J529" i="1"/>
  <c r="M529" i="1" s="1"/>
  <c r="K529" i="1" s="1"/>
  <c r="J528" i="1"/>
  <c r="M528" i="1" s="1"/>
  <c r="K528" i="1" s="1"/>
  <c r="J527" i="1"/>
  <c r="M527" i="1" s="1"/>
  <c r="K527" i="1" s="1"/>
  <c r="J526" i="1"/>
  <c r="M526" i="1" s="1"/>
  <c r="K526" i="1" s="1"/>
  <c r="R522" i="1"/>
  <c r="V522" i="1" s="1"/>
  <c r="J522" i="1"/>
  <c r="M522" i="1" s="1"/>
  <c r="N518" i="1"/>
  <c r="N517" i="1"/>
  <c r="J514" i="1"/>
  <c r="M514" i="1" s="1"/>
  <c r="K514" i="1" s="1"/>
  <c r="J513" i="1"/>
  <c r="M513" i="1" s="1"/>
  <c r="K513" i="1" s="1"/>
  <c r="J512" i="1"/>
  <c r="M512" i="1" s="1"/>
  <c r="K512" i="1" s="1"/>
  <c r="J511" i="1"/>
  <c r="M511" i="1" s="1"/>
  <c r="K511" i="1" s="1"/>
  <c r="J510" i="1"/>
  <c r="M510" i="1" s="1"/>
  <c r="K510" i="1" s="1"/>
  <c r="J509" i="1"/>
  <c r="M509" i="1" s="1"/>
  <c r="J501" i="1"/>
  <c r="M501" i="1" s="1"/>
  <c r="K501" i="1" s="1"/>
  <c r="J500" i="1"/>
  <c r="M500" i="1" s="1"/>
  <c r="K500" i="1" s="1"/>
  <c r="N493" i="1"/>
  <c r="R487" i="1"/>
  <c r="V487" i="1" s="1"/>
  <c r="J487" i="1"/>
  <c r="M487" i="1" s="1"/>
  <c r="N475" i="1"/>
  <c r="N474" i="1"/>
  <c r="J470" i="1"/>
  <c r="M470" i="1" s="1"/>
  <c r="J469" i="1"/>
  <c r="M469" i="1" s="1"/>
  <c r="K469" i="1" s="1"/>
  <c r="J468" i="1"/>
  <c r="M468" i="1" s="1"/>
  <c r="J467" i="1"/>
  <c r="M467" i="1" s="1"/>
  <c r="K467" i="1" s="1"/>
  <c r="J466" i="1"/>
  <c r="M466" i="1" s="1"/>
  <c r="K466" i="1" s="1"/>
  <c r="J465" i="1"/>
  <c r="M465" i="1" s="1"/>
  <c r="J464" i="1"/>
  <c r="M464" i="1" s="1"/>
  <c r="K464" i="1" s="1"/>
  <c r="J463" i="1"/>
  <c r="M463" i="1" s="1"/>
  <c r="J462" i="1"/>
  <c r="M462" i="1" s="1"/>
  <c r="K462" i="1" s="1"/>
  <c r="J461" i="1"/>
  <c r="M461" i="1" s="1"/>
  <c r="N460" i="1"/>
  <c r="N457" i="1"/>
  <c r="N455" i="1"/>
  <c r="J450" i="1"/>
  <c r="M450" i="1" s="1"/>
  <c r="K450" i="1" s="1"/>
  <c r="N450" i="1"/>
  <c r="N449" i="1"/>
  <c r="J442" i="1"/>
  <c r="M442" i="1" s="1"/>
  <c r="K442" i="1" s="1"/>
  <c r="J441" i="1"/>
  <c r="M441" i="1" s="1"/>
  <c r="K441" i="1" s="1"/>
  <c r="N440" i="1"/>
  <c r="N439" i="1"/>
  <c r="N437" i="1"/>
  <c r="N435" i="1"/>
  <c r="N434" i="1"/>
  <c r="N425" i="1"/>
  <c r="N424" i="1"/>
  <c r="N422" i="1"/>
  <c r="J404" i="1"/>
  <c r="M404" i="1" s="1"/>
  <c r="K404" i="1" s="1"/>
  <c r="J403" i="1"/>
  <c r="M403" i="1" s="1"/>
  <c r="K403" i="1" s="1"/>
  <c r="J402" i="1"/>
  <c r="M402" i="1" s="1"/>
  <c r="K402" i="1" s="1"/>
  <c r="J401" i="1"/>
  <c r="M401" i="1" s="1"/>
  <c r="K401" i="1" s="1"/>
  <c r="N393" i="1"/>
  <c r="J388" i="1"/>
  <c r="M388" i="1" s="1"/>
  <c r="K388" i="1" s="1"/>
  <c r="J387" i="1"/>
  <c r="M387" i="1" s="1"/>
  <c r="K387" i="1" s="1"/>
  <c r="J386" i="1"/>
  <c r="M386" i="1" s="1"/>
  <c r="J385" i="1"/>
  <c r="M385" i="1" s="1"/>
  <c r="K385" i="1" s="1"/>
  <c r="J373" i="1"/>
  <c r="M373" i="1" s="1"/>
  <c r="K373" i="1" s="1"/>
  <c r="J363" i="1"/>
  <c r="M363" i="1" s="1"/>
  <c r="K363" i="1" s="1"/>
  <c r="J343" i="1"/>
  <c r="M343" i="1" s="1"/>
  <c r="K343" i="1" s="1"/>
  <c r="J338" i="1"/>
  <c r="M338" i="1" s="1"/>
  <c r="K338" i="1" s="1"/>
  <c r="J326" i="1"/>
  <c r="M326" i="1" s="1"/>
  <c r="K326" i="1" s="1"/>
  <c r="J325" i="1"/>
  <c r="M325" i="1" s="1"/>
  <c r="K325" i="1" s="1"/>
  <c r="J324" i="1"/>
  <c r="M324" i="1" s="1"/>
  <c r="K324" i="1" s="1"/>
  <c r="J323" i="1"/>
  <c r="M323" i="1" s="1"/>
  <c r="R319" i="1"/>
  <c r="V319" i="1" s="1"/>
  <c r="J309" i="1"/>
  <c r="M309" i="1" s="1"/>
  <c r="K309" i="1" s="1"/>
  <c r="J308" i="1"/>
  <c r="M308" i="1" s="1"/>
  <c r="N284" i="1"/>
  <c r="J279" i="1"/>
  <c r="M279" i="1" s="1"/>
  <c r="K279" i="1" s="1"/>
  <c r="J278" i="1"/>
  <c r="M278" i="1" s="1"/>
  <c r="K278" i="1" s="1"/>
  <c r="J277" i="1"/>
  <c r="M277" i="1" s="1"/>
  <c r="K277" i="1" s="1"/>
  <c r="R271" i="1"/>
  <c r="V271" i="1" s="1"/>
  <c r="J268" i="1"/>
  <c r="M268" i="1" s="1"/>
  <c r="K268" i="1" s="1"/>
  <c r="J267" i="1"/>
  <c r="M267" i="1" s="1"/>
  <c r="J266" i="1"/>
  <c r="M266" i="1" s="1"/>
  <c r="K266" i="1" s="1"/>
  <c r="J265" i="1"/>
  <c r="M265" i="1" s="1"/>
  <c r="J264" i="1"/>
  <c r="M264" i="1" s="1"/>
  <c r="K264" i="1" s="1"/>
  <c r="J263" i="1"/>
  <c r="M263" i="1" s="1"/>
  <c r="J262" i="1"/>
  <c r="M262" i="1" s="1"/>
  <c r="J261" i="1"/>
  <c r="M261" i="1" s="1"/>
  <c r="J260" i="1"/>
  <c r="M260" i="1" s="1"/>
  <c r="J259" i="1"/>
  <c r="M259" i="1" s="1"/>
  <c r="J258" i="1"/>
  <c r="M258" i="1" s="1"/>
  <c r="J257" i="1"/>
  <c r="M257" i="1" s="1"/>
  <c r="K257" i="1" s="1"/>
  <c r="R251" i="1"/>
  <c r="V251" i="1" s="1"/>
  <c r="R249" i="1"/>
  <c r="V249" i="1" s="1"/>
  <c r="J241" i="1"/>
  <c r="M241" i="1" s="1"/>
  <c r="N239" i="1"/>
  <c r="J237" i="1"/>
  <c r="M237" i="1" s="1"/>
  <c r="K237" i="1" s="1"/>
  <c r="N233" i="1"/>
  <c r="R231" i="1"/>
  <c r="V231" i="1" s="1"/>
  <c r="J231" i="1"/>
  <c r="M231" i="1" s="1"/>
  <c r="N226" i="1"/>
  <c r="N224" i="1"/>
  <c r="J221" i="1"/>
  <c r="M221" i="1" s="1"/>
  <c r="K221" i="1" s="1"/>
  <c r="J220" i="1"/>
  <c r="M220" i="1" s="1"/>
  <c r="K220" i="1" s="1"/>
  <c r="J219" i="1"/>
  <c r="M219" i="1" s="1"/>
  <c r="K219" i="1" s="1"/>
  <c r="N218" i="1"/>
  <c r="R216" i="1"/>
  <c r="V216" i="1" s="1"/>
  <c r="N216" i="1"/>
  <c r="R215" i="1"/>
  <c r="V215" i="1" s="1"/>
  <c r="R214" i="1"/>
  <c r="V214" i="1" s="1"/>
  <c r="R213" i="1"/>
  <c r="V213" i="1" s="1"/>
  <c r="R212" i="1"/>
  <c r="V212" i="1" s="1"/>
  <c r="R211" i="1"/>
  <c r="V211" i="1" s="1"/>
  <c r="R210" i="1"/>
  <c r="V210" i="1" s="1"/>
  <c r="J204" i="1"/>
  <c r="M204" i="1" s="1"/>
  <c r="K204" i="1" s="1"/>
  <c r="J203" i="1"/>
  <c r="M203" i="1" s="1"/>
  <c r="K203" i="1" s="1"/>
  <c r="J202" i="1"/>
  <c r="M202" i="1" s="1"/>
  <c r="J201" i="1"/>
  <c r="M201" i="1" s="1"/>
  <c r="K201" i="1" s="1"/>
  <c r="J200" i="1"/>
  <c r="M200" i="1" s="1"/>
  <c r="N199" i="1"/>
  <c r="J197" i="1"/>
  <c r="M197" i="1" s="1"/>
  <c r="K197" i="1" s="1"/>
  <c r="J196" i="1"/>
  <c r="M196" i="1" s="1"/>
  <c r="J195" i="1"/>
  <c r="M195" i="1" s="1"/>
  <c r="K195" i="1" s="1"/>
  <c r="J194" i="1"/>
  <c r="M194" i="1" s="1"/>
  <c r="K194" i="1" s="1"/>
  <c r="R190" i="1"/>
  <c r="V190" i="1" s="1"/>
  <c r="R185" i="1"/>
  <c r="V185" i="1" s="1"/>
  <c r="J185" i="1"/>
  <c r="M185" i="1" s="1"/>
  <c r="K185" i="1" s="1"/>
  <c r="J181" i="1"/>
  <c r="M181" i="1" s="1"/>
  <c r="K181" i="1" s="1"/>
  <c r="J180" i="1"/>
  <c r="M180" i="1" s="1"/>
  <c r="K180" i="1" s="1"/>
  <c r="J179" i="1"/>
  <c r="M179" i="1" s="1"/>
  <c r="K179" i="1" s="1"/>
  <c r="J178" i="1"/>
  <c r="M178" i="1" s="1"/>
  <c r="J177" i="1"/>
  <c r="M177" i="1" s="1"/>
  <c r="K177" i="1" s="1"/>
  <c r="J176" i="1"/>
  <c r="M176" i="1" s="1"/>
  <c r="K176" i="1" s="1"/>
  <c r="J175" i="1"/>
  <c r="M175" i="1" s="1"/>
  <c r="J174" i="1"/>
  <c r="M174" i="1" s="1"/>
  <c r="K174" i="1" s="1"/>
  <c r="N173" i="1"/>
  <c r="J171" i="1"/>
  <c r="M171" i="1" s="1"/>
  <c r="J170" i="1"/>
  <c r="M170" i="1" s="1"/>
  <c r="J169" i="1"/>
  <c r="M169" i="1" s="1"/>
  <c r="K169" i="1" s="1"/>
  <c r="R161" i="1"/>
  <c r="V161" i="1" s="1"/>
  <c r="R160" i="1"/>
  <c r="V160" i="1" s="1"/>
  <c r="N159" i="1"/>
  <c r="J149" i="1"/>
  <c r="M149" i="1" s="1"/>
  <c r="K149" i="1" s="1"/>
  <c r="R148" i="1"/>
  <c r="V148" i="1" s="1"/>
  <c r="N144" i="1"/>
  <c r="R140" i="1"/>
  <c r="V140" i="1" s="1"/>
  <c r="N139" i="1"/>
  <c r="R137" i="1"/>
  <c r="V137" i="1" s="1"/>
  <c r="J137" i="1"/>
  <c r="M137" i="1" s="1"/>
  <c r="K137" i="1" s="1"/>
  <c r="R133" i="1"/>
  <c r="V133" i="1" s="1"/>
  <c r="R125" i="1"/>
  <c r="V125" i="1" s="1"/>
  <c r="N124" i="1"/>
  <c r="N123" i="1"/>
  <c r="J116" i="1"/>
  <c r="M116" i="1" s="1"/>
  <c r="K116" i="1" s="1"/>
  <c r="J115" i="1"/>
  <c r="M115" i="1" s="1"/>
  <c r="K115" i="1" s="1"/>
  <c r="J114" i="1"/>
  <c r="M114" i="1" s="1"/>
  <c r="K114" i="1" s="1"/>
  <c r="R103" i="1"/>
  <c r="V103" i="1" s="1"/>
  <c r="N102" i="1"/>
  <c r="J99" i="1"/>
  <c r="M99" i="1" s="1"/>
  <c r="K99" i="1" s="1"/>
  <c r="J98" i="1"/>
  <c r="M98" i="1" s="1"/>
  <c r="K98" i="1" s="1"/>
  <c r="J97" i="1"/>
  <c r="M97" i="1" s="1"/>
  <c r="K97" i="1" s="1"/>
  <c r="J96" i="1"/>
  <c r="M96" i="1" s="1"/>
  <c r="K96" i="1" s="1"/>
  <c r="J82" i="1"/>
  <c r="M82" i="1" s="1"/>
  <c r="J81" i="1"/>
  <c r="M81" i="1" s="1"/>
  <c r="J80" i="1"/>
  <c r="M80" i="1" s="1"/>
  <c r="J79" i="1"/>
  <c r="M79" i="1" s="1"/>
  <c r="K79" i="1" s="1"/>
  <c r="N77" i="1"/>
  <c r="J67" i="1"/>
  <c r="M67" i="1" s="1"/>
  <c r="K67" i="1" s="1"/>
  <c r="J66" i="1"/>
  <c r="M66" i="1" s="1"/>
  <c r="K66" i="1" s="1"/>
  <c r="J65" i="1"/>
  <c r="M65" i="1" s="1"/>
  <c r="K65" i="1" s="1"/>
  <c r="R60" i="1"/>
  <c r="V60" i="1" s="1"/>
  <c r="J50" i="1"/>
  <c r="M50" i="1" s="1"/>
  <c r="K50" i="1" s="1"/>
  <c r="J49" i="1"/>
  <c r="M49" i="1" s="1"/>
  <c r="K49" i="1" s="1"/>
  <c r="J43" i="1"/>
  <c r="M43" i="1" s="1"/>
  <c r="J42" i="1"/>
  <c r="M42" i="1" s="1"/>
  <c r="K42" i="1" s="1"/>
  <c r="J41" i="1"/>
  <c r="M41" i="1" s="1"/>
  <c r="K41" i="1" s="1"/>
  <c r="R36" i="1"/>
  <c r="V36" i="1" s="1"/>
  <c r="J31" i="1"/>
  <c r="M31" i="1" s="1"/>
  <c r="J30" i="1"/>
  <c r="M30" i="1" s="1"/>
  <c r="K30" i="1" s="1"/>
  <c r="J29" i="1"/>
  <c r="M29" i="1" s="1"/>
  <c r="K29" i="1" s="1"/>
  <c r="J27" i="1"/>
  <c r="M27" i="1" s="1"/>
  <c r="N26" i="1"/>
  <c r="R19" i="1"/>
  <c r="V19" i="1" s="1"/>
  <c r="J15" i="1"/>
  <c r="M15" i="1" s="1"/>
  <c r="K15" i="1" s="1"/>
  <c r="J14" i="1"/>
  <c r="M14" i="1" s="1"/>
  <c r="K14" i="1" s="1"/>
  <c r="J13" i="1"/>
  <c r="M13" i="1" s="1"/>
  <c r="J12" i="1"/>
  <c r="M12" i="1" s="1"/>
  <c r="K12" i="1" s="1"/>
  <c r="J11" i="1"/>
  <c r="M11" i="1" s="1"/>
  <c r="J10" i="1"/>
  <c r="M10" i="1" s="1"/>
  <c r="K10" i="1" s="1"/>
  <c r="R3" i="1"/>
  <c r="E3" i="4" s="1"/>
  <c r="J1765" i="1"/>
  <c r="M1765" i="1" s="1"/>
  <c r="K1765" i="1" s="1"/>
  <c r="J1681" i="1"/>
  <c r="M1681" i="1" s="1"/>
  <c r="K1681" i="1" s="1"/>
  <c r="J1680" i="1"/>
  <c r="M1680" i="1" s="1"/>
  <c r="K1680" i="1" s="1"/>
  <c r="J1679" i="1"/>
  <c r="M1679" i="1" s="1"/>
  <c r="K1679" i="1" s="1"/>
  <c r="J1678" i="1"/>
  <c r="M1678" i="1" s="1"/>
  <c r="K1678" i="1" s="1"/>
  <c r="J1677" i="1"/>
  <c r="M1677" i="1" s="1"/>
  <c r="K1677" i="1" s="1"/>
  <c r="J1676" i="1"/>
  <c r="M1676" i="1" s="1"/>
  <c r="K1676" i="1" s="1"/>
  <c r="J1662" i="1"/>
  <c r="M1662" i="1" s="1"/>
  <c r="K1662" i="1" s="1"/>
  <c r="J1622" i="1"/>
  <c r="M1622" i="1" s="1"/>
  <c r="K1622" i="1" s="1"/>
  <c r="J1596" i="1"/>
  <c r="M1596" i="1" s="1"/>
  <c r="K1596" i="1" s="1"/>
  <c r="J1595" i="1"/>
  <c r="M1595" i="1" s="1"/>
  <c r="K1595" i="1" s="1"/>
  <c r="J1594" i="1"/>
  <c r="M1594" i="1" s="1"/>
  <c r="K1594" i="1" s="1"/>
  <c r="J1593" i="1"/>
  <c r="M1593" i="1" s="1"/>
  <c r="K1593" i="1" s="1"/>
  <c r="J1592" i="1"/>
  <c r="M1592" i="1" s="1"/>
  <c r="K1592" i="1" s="1"/>
  <c r="J1591" i="1"/>
  <c r="M1591" i="1" s="1"/>
  <c r="K1591" i="1" s="1"/>
  <c r="J1590" i="1"/>
  <c r="M1590" i="1" s="1"/>
  <c r="K1590" i="1" s="1"/>
  <c r="J1581" i="1"/>
  <c r="M1581" i="1" s="1"/>
  <c r="K1581" i="1" s="1"/>
  <c r="J1580" i="1"/>
  <c r="M1580" i="1" s="1"/>
  <c r="K1580" i="1" s="1"/>
  <c r="J1579" i="1"/>
  <c r="M1579" i="1" s="1"/>
  <c r="K1579" i="1" s="1"/>
  <c r="J1578" i="1"/>
  <c r="M1578" i="1" s="1"/>
  <c r="K1578" i="1" s="1"/>
  <c r="J1577" i="1"/>
  <c r="M1577" i="1" s="1"/>
  <c r="J1537" i="1"/>
  <c r="M1537" i="1" s="1"/>
  <c r="K1537" i="1" s="1"/>
  <c r="J1517" i="1"/>
  <c r="M1517" i="1" s="1"/>
  <c r="K1517" i="1" s="1"/>
  <c r="J1516" i="1"/>
  <c r="M1516" i="1" s="1"/>
  <c r="K1516" i="1" s="1"/>
  <c r="J1515" i="1"/>
  <c r="M1515" i="1" s="1"/>
  <c r="K1515" i="1" s="1"/>
  <c r="J1514" i="1"/>
  <c r="M1514" i="1" s="1"/>
  <c r="K1514" i="1" s="1"/>
  <c r="J1513" i="1"/>
  <c r="M1513" i="1" s="1"/>
  <c r="K1513" i="1" s="1"/>
  <c r="J1512" i="1"/>
  <c r="M1512" i="1" s="1"/>
  <c r="K1512" i="1" s="1"/>
  <c r="N1502" i="1"/>
  <c r="J1499" i="1"/>
  <c r="M1499" i="1" s="1"/>
  <c r="K1499" i="1" s="1"/>
  <c r="J1484" i="1"/>
  <c r="M1484" i="1" s="1"/>
  <c r="K1484" i="1" s="1"/>
  <c r="J1483" i="1"/>
  <c r="M1483" i="1" s="1"/>
  <c r="K1483" i="1" s="1"/>
  <c r="J1482" i="1"/>
  <c r="M1482" i="1" s="1"/>
  <c r="K1482" i="1" s="1"/>
  <c r="J1481" i="1"/>
  <c r="M1481" i="1" s="1"/>
  <c r="K1481" i="1" s="1"/>
  <c r="J1480" i="1"/>
  <c r="M1480" i="1" s="1"/>
  <c r="K1480" i="1" s="1"/>
  <c r="J1472" i="1"/>
  <c r="M1472" i="1" s="1"/>
  <c r="K1472" i="1" s="1"/>
  <c r="J1471" i="1"/>
  <c r="M1471" i="1" s="1"/>
  <c r="K1471" i="1" s="1"/>
  <c r="J1470" i="1"/>
  <c r="M1470" i="1" s="1"/>
  <c r="K1470" i="1" s="1"/>
  <c r="J1463" i="1"/>
  <c r="M1463" i="1" s="1"/>
  <c r="K1463" i="1" s="1"/>
  <c r="J1462" i="1"/>
  <c r="M1462" i="1" s="1"/>
  <c r="K1462" i="1" s="1"/>
  <c r="J1461" i="1"/>
  <c r="M1461" i="1" s="1"/>
  <c r="K1461" i="1" s="1"/>
  <c r="J1460" i="1"/>
  <c r="M1460" i="1" s="1"/>
  <c r="K1460" i="1" s="1"/>
  <c r="J1459" i="1"/>
  <c r="M1459" i="1" s="1"/>
  <c r="K1459" i="1" s="1"/>
  <c r="J1454" i="1"/>
  <c r="M1454" i="1" s="1"/>
  <c r="K1454" i="1" s="1"/>
  <c r="J1431" i="1"/>
  <c r="M1431" i="1" s="1"/>
  <c r="K1431" i="1" s="1"/>
  <c r="J1430" i="1"/>
  <c r="M1430" i="1" s="1"/>
  <c r="K1430" i="1" s="1"/>
  <c r="J1429" i="1"/>
  <c r="M1429" i="1" s="1"/>
  <c r="K1429" i="1" s="1"/>
  <c r="J1428" i="1"/>
  <c r="M1428" i="1" s="1"/>
  <c r="K1428" i="1" s="1"/>
  <c r="J1427" i="1"/>
  <c r="M1427" i="1" s="1"/>
  <c r="K1427" i="1" s="1"/>
  <c r="J1410" i="1"/>
  <c r="M1410" i="1" s="1"/>
  <c r="K1410" i="1" s="1"/>
  <c r="J1409" i="1"/>
  <c r="M1409" i="1" s="1"/>
  <c r="K1409" i="1" s="1"/>
  <c r="J1408" i="1"/>
  <c r="M1408" i="1" s="1"/>
  <c r="K1408" i="1" s="1"/>
  <c r="J1407" i="1"/>
  <c r="M1407" i="1" s="1"/>
  <c r="K1407" i="1" s="1"/>
  <c r="J1406" i="1"/>
  <c r="M1406" i="1" s="1"/>
  <c r="K1406" i="1" s="1"/>
  <c r="J1389" i="1"/>
  <c r="M1389" i="1" s="1"/>
  <c r="K1389" i="1" s="1"/>
  <c r="J1377" i="1"/>
  <c r="M1377" i="1" s="1"/>
  <c r="K1377" i="1" s="1"/>
  <c r="J1369" i="1"/>
  <c r="M1369" i="1" s="1"/>
  <c r="K1369" i="1" s="1"/>
  <c r="J1250" i="1"/>
  <c r="M1250" i="1" s="1"/>
  <c r="K1250" i="1" s="1"/>
  <c r="J1248" i="1"/>
  <c r="M1248" i="1" s="1"/>
  <c r="K1248" i="1" s="1"/>
  <c r="J1247" i="1"/>
  <c r="M1247" i="1" s="1"/>
  <c r="K1247" i="1" s="1"/>
  <c r="R1245" i="1"/>
  <c r="V1245" i="1" s="1"/>
  <c r="J1237" i="1"/>
  <c r="M1237" i="1" s="1"/>
  <c r="K1237" i="1" s="1"/>
  <c r="J1236" i="1"/>
  <c r="M1236" i="1" s="1"/>
  <c r="K1236" i="1" s="1"/>
  <c r="R1225" i="1"/>
  <c r="V1225" i="1" s="1"/>
  <c r="R1221" i="1"/>
  <c r="V1221" i="1" s="1"/>
  <c r="J1209" i="1"/>
  <c r="M1209" i="1" s="1"/>
  <c r="K1209" i="1" s="1"/>
  <c r="J1208" i="1"/>
  <c r="M1208" i="1" s="1"/>
  <c r="K1208" i="1" s="1"/>
  <c r="J1207" i="1"/>
  <c r="M1207" i="1" s="1"/>
  <c r="K1207" i="1" s="1"/>
  <c r="J1206" i="1"/>
  <c r="M1206" i="1" s="1"/>
  <c r="K1206" i="1" s="1"/>
  <c r="J1205" i="1"/>
  <c r="M1205" i="1" s="1"/>
  <c r="K1205" i="1" s="1"/>
  <c r="J1204" i="1"/>
  <c r="M1204" i="1" s="1"/>
  <c r="K1204" i="1" s="1"/>
  <c r="J1189" i="1"/>
  <c r="M1189" i="1" s="1"/>
  <c r="K1189" i="1" s="1"/>
  <c r="J1188" i="1"/>
  <c r="M1188" i="1" s="1"/>
  <c r="K1188" i="1" s="1"/>
  <c r="J1187" i="1"/>
  <c r="M1187" i="1" s="1"/>
  <c r="K1187" i="1" s="1"/>
  <c r="J1186" i="1"/>
  <c r="M1186" i="1" s="1"/>
  <c r="K1186" i="1" s="1"/>
  <c r="J1140" i="1"/>
  <c r="M1140" i="1" s="1"/>
  <c r="K1140" i="1" s="1"/>
  <c r="J1139" i="1"/>
  <c r="M1139" i="1" s="1"/>
  <c r="K1139" i="1" s="1"/>
  <c r="J1138" i="1"/>
  <c r="M1138" i="1" s="1"/>
  <c r="K1138" i="1" s="1"/>
  <c r="J1132" i="1"/>
  <c r="M1132" i="1" s="1"/>
  <c r="K1132" i="1" s="1"/>
  <c r="J1131" i="1"/>
  <c r="M1131" i="1" s="1"/>
  <c r="K1131" i="1" s="1"/>
  <c r="J1130" i="1"/>
  <c r="M1130" i="1" s="1"/>
  <c r="K1130" i="1" s="1"/>
  <c r="J1129" i="1"/>
  <c r="M1129" i="1" s="1"/>
  <c r="K1129" i="1" s="1"/>
  <c r="J1111" i="1"/>
  <c r="M1111" i="1" s="1"/>
  <c r="K1111" i="1" s="1"/>
  <c r="J1098" i="1"/>
  <c r="M1098" i="1" s="1"/>
  <c r="K1098" i="1" s="1"/>
  <c r="J1090" i="1"/>
  <c r="M1090" i="1" s="1"/>
  <c r="K1090" i="1" s="1"/>
  <c r="J1079" i="1"/>
  <c r="M1079" i="1" s="1"/>
  <c r="K1079" i="1" s="1"/>
  <c r="J1078" i="1"/>
  <c r="M1078" i="1" s="1"/>
  <c r="K1078" i="1" s="1"/>
  <c r="J1057" i="1"/>
  <c r="M1057" i="1" s="1"/>
  <c r="K1057" i="1" s="1"/>
  <c r="J1056" i="1"/>
  <c r="M1056" i="1" s="1"/>
  <c r="K1056" i="1" s="1"/>
  <c r="J1033" i="1"/>
  <c r="M1033" i="1" s="1"/>
  <c r="K1033" i="1" s="1"/>
  <c r="J1032" i="1"/>
  <c r="M1032" i="1" s="1"/>
  <c r="K1032" i="1" s="1"/>
  <c r="J1031" i="1"/>
  <c r="M1031" i="1" s="1"/>
  <c r="K1031" i="1" s="1"/>
  <c r="J1030" i="1"/>
  <c r="M1030" i="1" s="1"/>
  <c r="K1030" i="1" s="1"/>
  <c r="J1029" i="1"/>
  <c r="M1029" i="1" s="1"/>
  <c r="K1029" i="1" s="1"/>
  <c r="J1028" i="1"/>
  <c r="M1028" i="1" s="1"/>
  <c r="K1028" i="1" s="1"/>
  <c r="J1027" i="1"/>
  <c r="M1027" i="1" s="1"/>
  <c r="K1027" i="1" s="1"/>
  <c r="J1026" i="1"/>
  <c r="M1026" i="1" s="1"/>
  <c r="J1025" i="1"/>
  <c r="M1025" i="1" s="1"/>
  <c r="K1025" i="1" s="1"/>
  <c r="J1024" i="1"/>
  <c r="M1024" i="1" s="1"/>
  <c r="K1024" i="1" s="1"/>
  <c r="J1023" i="1"/>
  <c r="M1023" i="1" s="1"/>
  <c r="K1023" i="1" s="1"/>
  <c r="J1022" i="1"/>
  <c r="M1022" i="1" s="1"/>
  <c r="K1022" i="1" s="1"/>
  <c r="J1021" i="1"/>
  <c r="M1021" i="1" s="1"/>
  <c r="J995" i="1"/>
  <c r="M995" i="1" s="1"/>
  <c r="K995" i="1" s="1"/>
  <c r="J985" i="1"/>
  <c r="M985" i="1" s="1"/>
  <c r="J969" i="1"/>
  <c r="M969" i="1" s="1"/>
  <c r="K969" i="1" s="1"/>
  <c r="J968" i="1"/>
  <c r="M968" i="1" s="1"/>
  <c r="K968" i="1" s="1"/>
  <c r="J967" i="1"/>
  <c r="M967" i="1" s="1"/>
  <c r="K967" i="1" s="1"/>
  <c r="J966" i="1"/>
  <c r="M966" i="1" s="1"/>
  <c r="K966" i="1" s="1"/>
  <c r="J965" i="1"/>
  <c r="M965" i="1" s="1"/>
  <c r="J964" i="1"/>
  <c r="M964" i="1" s="1"/>
  <c r="K964" i="1" s="1"/>
  <c r="J963" i="1"/>
  <c r="M963" i="1" s="1"/>
  <c r="K963" i="1" s="1"/>
  <c r="J962" i="1"/>
  <c r="M962" i="1" s="1"/>
  <c r="K962" i="1" s="1"/>
  <c r="J961" i="1"/>
  <c r="M961" i="1" s="1"/>
  <c r="K961" i="1" s="1"/>
  <c r="J960" i="1"/>
  <c r="M960" i="1" s="1"/>
  <c r="K960" i="1" s="1"/>
  <c r="J959" i="1"/>
  <c r="M959" i="1" s="1"/>
  <c r="K959" i="1" s="1"/>
  <c r="J958" i="1"/>
  <c r="M958" i="1" s="1"/>
  <c r="K958" i="1" s="1"/>
  <c r="J957" i="1"/>
  <c r="M957" i="1" s="1"/>
  <c r="K957" i="1" s="1"/>
  <c r="J956" i="1"/>
  <c r="M956" i="1" s="1"/>
  <c r="K956" i="1" s="1"/>
  <c r="J940" i="1"/>
  <c r="M940" i="1" s="1"/>
  <c r="K940" i="1" s="1"/>
  <c r="J939" i="1"/>
  <c r="M939" i="1" s="1"/>
  <c r="K939" i="1" s="1"/>
  <c r="J938" i="1"/>
  <c r="M938" i="1" s="1"/>
  <c r="J937" i="1"/>
  <c r="M937" i="1" s="1"/>
  <c r="K937" i="1" s="1"/>
  <c r="J936" i="1"/>
  <c r="M936" i="1" s="1"/>
  <c r="K936" i="1" s="1"/>
  <c r="J935" i="1"/>
  <c r="M935" i="1" s="1"/>
  <c r="J934" i="1"/>
  <c r="M934" i="1" s="1"/>
  <c r="K934" i="1" s="1"/>
  <c r="J933" i="1"/>
  <c r="M933" i="1" s="1"/>
  <c r="K933" i="1" s="1"/>
  <c r="J932" i="1"/>
  <c r="M932" i="1" s="1"/>
  <c r="K932" i="1" s="1"/>
  <c r="J931" i="1"/>
  <c r="M931" i="1" s="1"/>
  <c r="K931" i="1" s="1"/>
  <c r="J930" i="1"/>
  <c r="M930" i="1" s="1"/>
  <c r="K930" i="1" s="1"/>
  <c r="J911" i="1"/>
  <c r="M911" i="1" s="1"/>
  <c r="K911" i="1" s="1"/>
  <c r="J910" i="1"/>
  <c r="M910" i="1" s="1"/>
  <c r="K910" i="1" s="1"/>
  <c r="J909" i="1"/>
  <c r="M909" i="1" s="1"/>
  <c r="K909" i="1" s="1"/>
  <c r="J908" i="1"/>
  <c r="M908" i="1" s="1"/>
  <c r="J890" i="1"/>
  <c r="M890" i="1" s="1"/>
  <c r="J884" i="1"/>
  <c r="M884" i="1" s="1"/>
  <c r="K884" i="1" s="1"/>
  <c r="J883" i="1"/>
  <c r="M883" i="1" s="1"/>
  <c r="K883" i="1" s="1"/>
  <c r="J882" i="1"/>
  <c r="M882" i="1" s="1"/>
  <c r="J881" i="1"/>
  <c r="M881" i="1" s="1"/>
  <c r="K881" i="1" s="1"/>
  <c r="J880" i="1"/>
  <c r="M880" i="1" s="1"/>
  <c r="K880" i="1" s="1"/>
  <c r="J879" i="1"/>
  <c r="M879" i="1" s="1"/>
  <c r="K879" i="1" s="1"/>
  <c r="J878" i="1"/>
  <c r="M878" i="1" s="1"/>
  <c r="K878" i="1" s="1"/>
  <c r="J877" i="1"/>
  <c r="M877" i="1" s="1"/>
  <c r="K877" i="1" s="1"/>
  <c r="J876" i="1"/>
  <c r="M876" i="1" s="1"/>
  <c r="K876" i="1" s="1"/>
  <c r="J875" i="1"/>
  <c r="M875" i="1" s="1"/>
  <c r="K875" i="1" s="1"/>
  <c r="J874" i="1"/>
  <c r="M874" i="1" s="1"/>
  <c r="K874" i="1" s="1"/>
  <c r="J873" i="1"/>
  <c r="M873" i="1" s="1"/>
  <c r="J866" i="1"/>
  <c r="M866" i="1" s="1"/>
  <c r="K866" i="1" s="1"/>
  <c r="J865" i="1"/>
  <c r="M865" i="1" s="1"/>
  <c r="K865" i="1" s="1"/>
  <c r="J847" i="1"/>
  <c r="M847" i="1" s="1"/>
  <c r="K847" i="1" s="1"/>
  <c r="J846" i="1"/>
  <c r="M846" i="1" s="1"/>
  <c r="K846" i="1" s="1"/>
  <c r="J845" i="1"/>
  <c r="M845" i="1" s="1"/>
  <c r="K845" i="1" s="1"/>
  <c r="J830" i="1"/>
  <c r="M830" i="1" s="1"/>
  <c r="K830" i="1" s="1"/>
  <c r="J829" i="1"/>
  <c r="M829" i="1" s="1"/>
  <c r="K829" i="1" s="1"/>
  <c r="J828" i="1"/>
  <c r="M828" i="1" s="1"/>
  <c r="K828" i="1" s="1"/>
  <c r="J827" i="1"/>
  <c r="M827" i="1" s="1"/>
  <c r="J817" i="1"/>
  <c r="M817" i="1" s="1"/>
  <c r="K817" i="1" s="1"/>
  <c r="J816" i="1"/>
  <c r="M816" i="1" s="1"/>
  <c r="K816" i="1" s="1"/>
  <c r="J815" i="1"/>
  <c r="M815" i="1" s="1"/>
  <c r="K815" i="1" s="1"/>
  <c r="J787" i="1"/>
  <c r="M787" i="1" s="1"/>
  <c r="K787" i="1" s="1"/>
  <c r="J786" i="1"/>
  <c r="M786" i="1" s="1"/>
  <c r="K786" i="1" s="1"/>
  <c r="J774" i="1"/>
  <c r="M774" i="1" s="1"/>
  <c r="J773" i="1"/>
  <c r="M773" i="1" s="1"/>
  <c r="K773" i="1" s="1"/>
  <c r="J772" i="1"/>
  <c r="M772" i="1" s="1"/>
  <c r="K772" i="1" s="1"/>
  <c r="J771" i="1"/>
  <c r="M771" i="1" s="1"/>
  <c r="K771" i="1" s="1"/>
  <c r="J770" i="1"/>
  <c r="M770" i="1" s="1"/>
  <c r="K770" i="1" s="1"/>
  <c r="J769" i="1"/>
  <c r="M769" i="1" s="1"/>
  <c r="J768" i="1"/>
  <c r="M768" i="1" s="1"/>
  <c r="K768" i="1" s="1"/>
  <c r="J767" i="1"/>
  <c r="M767" i="1" s="1"/>
  <c r="J743" i="1"/>
  <c r="M743" i="1" s="1"/>
  <c r="K743" i="1" s="1"/>
  <c r="J738" i="1"/>
  <c r="M738" i="1" s="1"/>
  <c r="K738" i="1" s="1"/>
  <c r="J737" i="1"/>
  <c r="M737" i="1" s="1"/>
  <c r="K737" i="1" s="1"/>
  <c r="J736" i="1"/>
  <c r="M736" i="1" s="1"/>
  <c r="J735" i="1"/>
  <c r="M735" i="1" s="1"/>
  <c r="K735" i="1" s="1"/>
  <c r="J725" i="1"/>
  <c r="M725" i="1" s="1"/>
  <c r="J724" i="1"/>
  <c r="M724" i="1" s="1"/>
  <c r="K724" i="1" s="1"/>
  <c r="J723" i="1"/>
  <c r="M723" i="1" s="1"/>
  <c r="J679" i="1"/>
  <c r="M679" i="1" s="1"/>
  <c r="K679" i="1" s="1"/>
  <c r="J678" i="1"/>
  <c r="M678" i="1" s="1"/>
  <c r="J677" i="1"/>
  <c r="M677" i="1" s="1"/>
  <c r="J676" i="1"/>
  <c r="M676" i="1" s="1"/>
  <c r="K676" i="1" s="1"/>
  <c r="J675" i="1"/>
  <c r="M675" i="1" s="1"/>
  <c r="K675" i="1" s="1"/>
  <c r="J674" i="1"/>
  <c r="M674" i="1" s="1"/>
  <c r="K674" i="1" s="1"/>
  <c r="J673" i="1"/>
  <c r="M673" i="1" s="1"/>
  <c r="K673" i="1" s="1"/>
  <c r="J672" i="1"/>
  <c r="M672" i="1" s="1"/>
  <c r="J671" i="1"/>
  <c r="M671" i="1" s="1"/>
  <c r="K671" i="1" s="1"/>
  <c r="J670" i="1"/>
  <c r="M670" i="1" s="1"/>
  <c r="K670" i="1" s="1"/>
  <c r="J669" i="1"/>
  <c r="M669" i="1" s="1"/>
  <c r="K669" i="1" s="1"/>
  <c r="J668" i="1"/>
  <c r="M668" i="1" s="1"/>
  <c r="K668" i="1" s="1"/>
  <c r="J662" i="1"/>
  <c r="M662" i="1" s="1"/>
  <c r="K662" i="1" s="1"/>
  <c r="J661" i="1"/>
  <c r="M661" i="1" s="1"/>
  <c r="K661" i="1" s="1"/>
  <c r="J660" i="1"/>
  <c r="M660" i="1" s="1"/>
  <c r="K660" i="1" s="1"/>
  <c r="J659" i="1"/>
  <c r="M659" i="1" s="1"/>
  <c r="J658" i="1"/>
  <c r="M658" i="1" s="1"/>
  <c r="K658" i="1" s="1"/>
  <c r="J657" i="1"/>
  <c r="M657" i="1" s="1"/>
  <c r="J656" i="1"/>
  <c r="M656" i="1" s="1"/>
  <c r="K656" i="1" s="1"/>
  <c r="J655" i="1"/>
  <c r="M655" i="1" s="1"/>
  <c r="J654" i="1"/>
  <c r="M654" i="1" s="1"/>
  <c r="K654" i="1" s="1"/>
  <c r="J631" i="1"/>
  <c r="M631" i="1" s="1"/>
  <c r="K631" i="1" s="1"/>
  <c r="J621" i="1"/>
  <c r="M621" i="1" s="1"/>
  <c r="J620" i="1"/>
  <c r="M620" i="1" s="1"/>
  <c r="J619" i="1"/>
  <c r="M619" i="1" s="1"/>
  <c r="K619" i="1" s="1"/>
  <c r="J618" i="1"/>
  <c r="M618" i="1" s="1"/>
  <c r="K618" i="1" s="1"/>
  <c r="J617" i="1"/>
  <c r="M617" i="1" s="1"/>
  <c r="K617" i="1" s="1"/>
  <c r="J609" i="1"/>
  <c r="M609" i="1" s="1"/>
  <c r="K609" i="1" s="1"/>
  <c r="J582" i="1"/>
  <c r="M582" i="1" s="1"/>
  <c r="K582" i="1" s="1"/>
  <c r="J581" i="1"/>
  <c r="M581" i="1" s="1"/>
  <c r="K581" i="1" s="1"/>
  <c r="J580" i="1"/>
  <c r="M580" i="1" s="1"/>
  <c r="J550" i="1"/>
  <c r="M550" i="1" s="1"/>
  <c r="K550" i="1" s="1"/>
  <c r="J543" i="1"/>
  <c r="M543" i="1" s="1"/>
  <c r="K543" i="1" s="1"/>
  <c r="J538" i="1"/>
  <c r="M538" i="1" s="1"/>
  <c r="K538" i="1" s="1"/>
  <c r="J537" i="1"/>
  <c r="M537" i="1" s="1"/>
  <c r="K537" i="1" s="1"/>
  <c r="J525" i="1"/>
  <c r="M525" i="1" s="1"/>
  <c r="K525" i="1" s="1"/>
  <c r="J524" i="1"/>
  <c r="M524" i="1" s="1"/>
  <c r="K524" i="1" s="1"/>
  <c r="J521" i="1"/>
  <c r="M521" i="1" s="1"/>
  <c r="K521" i="1" s="1"/>
  <c r="J520" i="1"/>
  <c r="M520" i="1" s="1"/>
  <c r="K520" i="1" s="1"/>
  <c r="J519" i="1"/>
  <c r="M519" i="1" s="1"/>
  <c r="K519" i="1" s="1"/>
  <c r="J518" i="1"/>
  <c r="M518" i="1" s="1"/>
  <c r="J508" i="1"/>
  <c r="M508" i="1" s="1"/>
  <c r="K508" i="1" s="1"/>
  <c r="J507" i="1"/>
  <c r="M507" i="1" s="1"/>
  <c r="K507" i="1" s="1"/>
  <c r="J506" i="1"/>
  <c r="M506" i="1" s="1"/>
  <c r="K506" i="1" s="1"/>
  <c r="J499" i="1"/>
  <c r="M499" i="1" s="1"/>
  <c r="K499" i="1" s="1"/>
  <c r="J498" i="1"/>
  <c r="M498" i="1" s="1"/>
  <c r="K498" i="1" s="1"/>
  <c r="J486" i="1"/>
  <c r="M486" i="1" s="1"/>
  <c r="K486" i="1" s="1"/>
  <c r="J485" i="1"/>
  <c r="M485" i="1" s="1"/>
  <c r="J484" i="1"/>
  <c r="M484" i="1" s="1"/>
  <c r="K484" i="1" s="1"/>
  <c r="J483" i="1"/>
  <c r="M483" i="1" s="1"/>
  <c r="J482" i="1"/>
  <c r="M482" i="1" s="1"/>
  <c r="K482" i="1" s="1"/>
  <c r="J481" i="1"/>
  <c r="M481" i="1" s="1"/>
  <c r="J480" i="1"/>
  <c r="M480" i="1" s="1"/>
  <c r="K480" i="1" s="1"/>
  <c r="J479" i="1"/>
  <c r="M479" i="1" s="1"/>
  <c r="K479" i="1" s="1"/>
  <c r="J478" i="1"/>
  <c r="M478" i="1" s="1"/>
  <c r="K478" i="1" s="1"/>
  <c r="J477" i="1"/>
  <c r="M477" i="1" s="1"/>
  <c r="J476" i="1"/>
  <c r="M476" i="1" s="1"/>
  <c r="J475" i="1"/>
  <c r="M475" i="1" s="1"/>
  <c r="J460" i="1"/>
  <c r="M460" i="1" s="1"/>
  <c r="K460" i="1" s="1"/>
  <c r="J444" i="1"/>
  <c r="M444" i="1" s="1"/>
  <c r="J440" i="1"/>
  <c r="M440" i="1" s="1"/>
  <c r="K440" i="1" s="1"/>
  <c r="J400" i="1"/>
  <c r="M400" i="1" s="1"/>
  <c r="K400" i="1" s="1"/>
  <c r="J399" i="1"/>
  <c r="M399" i="1" s="1"/>
  <c r="K399" i="1" s="1"/>
  <c r="J398" i="1"/>
  <c r="M398" i="1" s="1"/>
  <c r="K398" i="1" s="1"/>
  <c r="J397" i="1"/>
  <c r="M397" i="1" s="1"/>
  <c r="J396" i="1"/>
  <c r="M396" i="1" s="1"/>
  <c r="K396" i="1" s="1"/>
  <c r="J395" i="1"/>
  <c r="M395" i="1" s="1"/>
  <c r="J394" i="1"/>
  <c r="M394" i="1" s="1"/>
  <c r="K394" i="1" s="1"/>
  <c r="J384" i="1"/>
  <c r="M384" i="1" s="1"/>
  <c r="K384" i="1" s="1"/>
  <c r="J383" i="1"/>
  <c r="M383" i="1" s="1"/>
  <c r="K383" i="1" s="1"/>
  <c r="J382" i="1"/>
  <c r="M382" i="1" s="1"/>
  <c r="K382" i="1" s="1"/>
  <c r="J381" i="1"/>
  <c r="M381" i="1" s="1"/>
  <c r="K381" i="1" s="1"/>
  <c r="J380" i="1"/>
  <c r="M380" i="1" s="1"/>
  <c r="K380" i="1" s="1"/>
  <c r="J379" i="1"/>
  <c r="M379" i="1" s="1"/>
  <c r="K379" i="1" s="1"/>
  <c r="J378" i="1"/>
  <c r="M378" i="1" s="1"/>
  <c r="K378" i="1" s="1"/>
  <c r="J377" i="1"/>
  <c r="M377" i="1" s="1"/>
  <c r="J376" i="1"/>
  <c r="M376" i="1" s="1"/>
  <c r="K376" i="1" s="1"/>
  <c r="J372" i="1"/>
  <c r="M372" i="1" s="1"/>
  <c r="J362" i="1"/>
  <c r="M362" i="1" s="1"/>
  <c r="K362" i="1" s="1"/>
  <c r="J361" i="1"/>
  <c r="M361" i="1" s="1"/>
  <c r="K361" i="1" s="1"/>
  <c r="J360" i="1"/>
  <c r="M360" i="1" s="1"/>
  <c r="K360" i="1" s="1"/>
  <c r="J359" i="1"/>
  <c r="M359" i="1" s="1"/>
  <c r="K359" i="1" s="1"/>
  <c r="J358" i="1"/>
  <c r="M358" i="1" s="1"/>
  <c r="K358" i="1" s="1"/>
  <c r="J357" i="1"/>
  <c r="M357" i="1" s="1"/>
  <c r="K357" i="1" s="1"/>
  <c r="J356" i="1"/>
  <c r="M356" i="1" s="1"/>
  <c r="K356" i="1" s="1"/>
  <c r="J355" i="1"/>
  <c r="M355" i="1" s="1"/>
  <c r="K355" i="1" s="1"/>
  <c r="J354" i="1"/>
  <c r="M354" i="1" s="1"/>
  <c r="K354" i="1" s="1"/>
  <c r="J353" i="1"/>
  <c r="M353" i="1" s="1"/>
  <c r="K353" i="1" s="1"/>
  <c r="J352" i="1"/>
  <c r="M352" i="1" s="1"/>
  <c r="K352" i="1" s="1"/>
  <c r="J351" i="1"/>
  <c r="M351" i="1" s="1"/>
  <c r="K351" i="1" s="1"/>
  <c r="J350" i="1"/>
  <c r="M350" i="1" s="1"/>
  <c r="J349" i="1"/>
  <c r="M349" i="1" s="1"/>
  <c r="K349" i="1" s="1"/>
  <c r="J348" i="1"/>
  <c r="M348" i="1" s="1"/>
  <c r="K348" i="1" s="1"/>
  <c r="J347" i="1"/>
  <c r="M347" i="1" s="1"/>
  <c r="J337" i="1"/>
  <c r="M337" i="1" s="1"/>
  <c r="K337" i="1" s="1"/>
  <c r="J336" i="1"/>
  <c r="M336" i="1" s="1"/>
  <c r="K336" i="1" s="1"/>
  <c r="J335" i="1"/>
  <c r="M335" i="1" s="1"/>
  <c r="J334" i="1"/>
  <c r="M334" i="1" s="1"/>
  <c r="K334" i="1" s="1"/>
  <c r="J333" i="1"/>
  <c r="M333" i="1" s="1"/>
  <c r="J332" i="1"/>
  <c r="M332" i="1" s="1"/>
  <c r="J331" i="1"/>
  <c r="M331" i="1" s="1"/>
  <c r="J330" i="1"/>
  <c r="M330" i="1" s="1"/>
  <c r="K330" i="1" s="1"/>
  <c r="J322" i="1"/>
  <c r="M322" i="1" s="1"/>
  <c r="K322" i="1" s="1"/>
  <c r="J321" i="1"/>
  <c r="M321" i="1" s="1"/>
  <c r="K321" i="1" s="1"/>
  <c r="J320" i="1"/>
  <c r="M320" i="1" s="1"/>
  <c r="K320" i="1" s="1"/>
  <c r="J319" i="1"/>
  <c r="M319" i="1" s="1"/>
  <c r="K319" i="1" s="1"/>
  <c r="J307" i="1"/>
  <c r="M307" i="1" s="1"/>
  <c r="K307" i="1" s="1"/>
  <c r="J306" i="1"/>
  <c r="M306" i="1" s="1"/>
  <c r="K306" i="1" s="1"/>
  <c r="J305" i="1"/>
  <c r="M305" i="1" s="1"/>
  <c r="K305" i="1" s="1"/>
  <c r="J304" i="1"/>
  <c r="M304" i="1" s="1"/>
  <c r="K304" i="1" s="1"/>
  <c r="J303" i="1"/>
  <c r="M303" i="1" s="1"/>
  <c r="J302" i="1"/>
  <c r="M302" i="1" s="1"/>
  <c r="K302" i="1" s="1"/>
  <c r="J301" i="1"/>
  <c r="M301" i="1" s="1"/>
  <c r="K301" i="1" s="1"/>
  <c r="J300" i="1"/>
  <c r="M300" i="1" s="1"/>
  <c r="K300" i="1" s="1"/>
  <c r="J299" i="1"/>
  <c r="M299" i="1" s="1"/>
  <c r="J298" i="1"/>
  <c r="M298" i="1" s="1"/>
  <c r="J297" i="1"/>
  <c r="M297" i="1" s="1"/>
  <c r="K297" i="1" s="1"/>
  <c r="J296" i="1"/>
  <c r="M296" i="1" s="1"/>
  <c r="K296" i="1" s="1"/>
  <c r="J295" i="1"/>
  <c r="M295" i="1" s="1"/>
  <c r="K295" i="1" s="1"/>
  <c r="J294" i="1"/>
  <c r="M294" i="1" s="1"/>
  <c r="K294" i="1" s="1"/>
  <c r="J293" i="1"/>
  <c r="M293" i="1" s="1"/>
  <c r="K293" i="1" s="1"/>
  <c r="J292" i="1"/>
  <c r="M292" i="1" s="1"/>
  <c r="K292" i="1" s="1"/>
  <c r="J288" i="1"/>
  <c r="M288" i="1" s="1"/>
  <c r="K288" i="1" s="1"/>
  <c r="J287" i="1"/>
  <c r="M287" i="1" s="1"/>
  <c r="K287" i="1" s="1"/>
  <c r="J286" i="1"/>
  <c r="M286" i="1" s="1"/>
  <c r="J285" i="1"/>
  <c r="M285" i="1" s="1"/>
  <c r="N283" i="1"/>
  <c r="N280" i="1"/>
  <c r="J276" i="1"/>
  <c r="M276" i="1" s="1"/>
  <c r="K276" i="1" s="1"/>
  <c r="J275" i="1"/>
  <c r="M275" i="1" s="1"/>
  <c r="K275" i="1" s="1"/>
  <c r="J274" i="1"/>
  <c r="M274" i="1" s="1"/>
  <c r="K274" i="1" s="1"/>
  <c r="J273" i="1"/>
  <c r="M273" i="1" s="1"/>
  <c r="K273" i="1" s="1"/>
  <c r="J272" i="1"/>
  <c r="M272" i="1" s="1"/>
  <c r="K272" i="1" s="1"/>
  <c r="J271" i="1"/>
  <c r="M271" i="1" s="1"/>
  <c r="K271" i="1" s="1"/>
  <c r="R270" i="1"/>
  <c r="V270" i="1" s="1"/>
  <c r="J256" i="1"/>
  <c r="M256" i="1" s="1"/>
  <c r="K256" i="1" s="1"/>
  <c r="J255" i="1"/>
  <c r="M255" i="1" s="1"/>
  <c r="J254" i="1"/>
  <c r="M254" i="1" s="1"/>
  <c r="K254" i="1" s="1"/>
  <c r="N253" i="1"/>
  <c r="J251" i="1"/>
  <c r="M251" i="1" s="1"/>
  <c r="J240" i="1"/>
  <c r="M240" i="1" s="1"/>
  <c r="K240" i="1" s="1"/>
  <c r="J236" i="1"/>
  <c r="M236" i="1" s="1"/>
  <c r="J235" i="1"/>
  <c r="M235" i="1" s="1"/>
  <c r="K235" i="1" s="1"/>
  <c r="J234" i="1"/>
  <c r="M234" i="1" s="1"/>
  <c r="J230" i="1"/>
  <c r="M230" i="1" s="1"/>
  <c r="J229" i="1"/>
  <c r="M229" i="1" s="1"/>
  <c r="K229" i="1" s="1"/>
  <c r="J228" i="1"/>
  <c r="M228" i="1" s="1"/>
  <c r="K228" i="1" s="1"/>
  <c r="J227" i="1"/>
  <c r="M227" i="1" s="1"/>
  <c r="R224" i="1"/>
  <c r="V224" i="1" s="1"/>
  <c r="N223" i="1"/>
  <c r="J218" i="1"/>
  <c r="M218" i="1" s="1"/>
  <c r="K218" i="1" s="1"/>
  <c r="R218" i="1"/>
  <c r="V218" i="1" s="1"/>
  <c r="J216" i="1"/>
  <c r="M216" i="1" s="1"/>
  <c r="K216" i="1" s="1"/>
  <c r="R209" i="1"/>
  <c r="V209" i="1" s="1"/>
  <c r="R208" i="1"/>
  <c r="V208" i="1" s="1"/>
  <c r="R207" i="1"/>
  <c r="V207" i="1" s="1"/>
  <c r="R206" i="1"/>
  <c r="V206" i="1" s="1"/>
  <c r="J199" i="1"/>
  <c r="M199" i="1" s="1"/>
  <c r="N198" i="1"/>
  <c r="R193" i="1"/>
  <c r="V193" i="1" s="1"/>
  <c r="J193" i="1"/>
  <c r="M193" i="1" s="1"/>
  <c r="R192" i="1"/>
  <c r="V192" i="1" s="1"/>
  <c r="J190" i="1"/>
  <c r="M190" i="1" s="1"/>
  <c r="K190" i="1" s="1"/>
  <c r="R184" i="1"/>
  <c r="V184" i="1" s="1"/>
  <c r="J184" i="1"/>
  <c r="M184" i="1" s="1"/>
  <c r="K184" i="1" s="1"/>
  <c r="N183" i="1"/>
  <c r="N182" i="1"/>
  <c r="R173" i="1"/>
  <c r="V173" i="1" s="1"/>
  <c r="J173" i="1"/>
  <c r="M173" i="1" s="1"/>
  <c r="K173" i="1" s="1"/>
  <c r="N172" i="1"/>
  <c r="J168" i="1"/>
  <c r="M168" i="1" s="1"/>
  <c r="K168" i="1" s="1"/>
  <c r="J167" i="1"/>
  <c r="M167" i="1" s="1"/>
  <c r="K167" i="1" s="1"/>
  <c r="J166" i="1"/>
  <c r="M166" i="1" s="1"/>
  <c r="K166" i="1" s="1"/>
  <c r="J165" i="1"/>
  <c r="M165" i="1" s="1"/>
  <c r="K165" i="1" s="1"/>
  <c r="J164" i="1"/>
  <c r="M164" i="1" s="1"/>
  <c r="K164" i="1" s="1"/>
  <c r="J163" i="1"/>
  <c r="M163" i="1" s="1"/>
  <c r="J162" i="1"/>
  <c r="M162" i="1" s="1"/>
  <c r="K162" i="1" s="1"/>
  <c r="J161" i="1"/>
  <c r="M161" i="1" s="1"/>
  <c r="K161" i="1" s="1"/>
  <c r="R159" i="1"/>
  <c r="V159" i="1" s="1"/>
  <c r="J148" i="1"/>
  <c r="M148" i="1" s="1"/>
  <c r="R139" i="1"/>
  <c r="V139" i="1" s="1"/>
  <c r="J136" i="1"/>
  <c r="M136" i="1" s="1"/>
  <c r="J135" i="1"/>
  <c r="M135" i="1" s="1"/>
  <c r="K135" i="1" s="1"/>
  <c r="J134" i="1"/>
  <c r="M134" i="1" s="1"/>
  <c r="K134" i="1" s="1"/>
  <c r="J133" i="1"/>
  <c r="M133" i="1" s="1"/>
  <c r="K133" i="1" s="1"/>
  <c r="N131" i="1"/>
  <c r="R130" i="1"/>
  <c r="V130" i="1" s="1"/>
  <c r="N128" i="1"/>
  <c r="J125" i="1"/>
  <c r="M125" i="1" s="1"/>
  <c r="K125" i="1" s="1"/>
  <c r="J113" i="1"/>
  <c r="M113" i="1" s="1"/>
  <c r="K113" i="1" s="1"/>
  <c r="J111" i="1"/>
  <c r="M111" i="1" s="1"/>
  <c r="K111" i="1" s="1"/>
  <c r="J103" i="1"/>
  <c r="M103" i="1" s="1"/>
  <c r="N100" i="1"/>
  <c r="J95" i="1"/>
  <c r="M95" i="1" s="1"/>
  <c r="K95" i="1" s="1"/>
  <c r="N86" i="1"/>
  <c r="R84" i="1"/>
  <c r="V84" i="1" s="1"/>
  <c r="R78" i="1"/>
  <c r="V78" i="1" s="1"/>
  <c r="J78" i="1"/>
  <c r="M78" i="1" s="1"/>
  <c r="K78" i="1" s="1"/>
  <c r="N70" i="1"/>
  <c r="N69" i="1"/>
  <c r="J64" i="1"/>
  <c r="M64" i="1" s="1"/>
  <c r="J63" i="1"/>
  <c r="M63" i="1" s="1"/>
  <c r="K63" i="1" s="1"/>
  <c r="J62" i="1"/>
  <c r="M62" i="1" s="1"/>
  <c r="J61" i="1"/>
  <c r="M61" i="1" s="1"/>
  <c r="K61" i="1" s="1"/>
  <c r="J60" i="1"/>
  <c r="M60" i="1" s="1"/>
  <c r="R59" i="1"/>
  <c r="V59" i="1" s="1"/>
  <c r="J55" i="1"/>
  <c r="M55" i="1" s="1"/>
  <c r="K55" i="1" s="1"/>
  <c r="J54" i="1"/>
  <c r="M54" i="1" s="1"/>
  <c r="K54" i="1" s="1"/>
  <c r="J53" i="1"/>
  <c r="M53" i="1" s="1"/>
  <c r="K53" i="1" s="1"/>
  <c r="J52" i="1"/>
  <c r="M52" i="1" s="1"/>
  <c r="K52" i="1" s="1"/>
  <c r="N51" i="1"/>
  <c r="J40" i="1"/>
  <c r="M40" i="1" s="1"/>
  <c r="K40" i="1" s="1"/>
  <c r="J39" i="1"/>
  <c r="M39" i="1" s="1"/>
  <c r="K39" i="1" s="1"/>
  <c r="J38" i="1"/>
  <c r="M38" i="1" s="1"/>
  <c r="J37" i="1"/>
  <c r="M37" i="1" s="1"/>
  <c r="K37" i="1" s="1"/>
  <c r="J36" i="1"/>
  <c r="M36" i="1" s="1"/>
  <c r="K36" i="1" s="1"/>
  <c r="N33" i="1"/>
  <c r="N32" i="1"/>
  <c r="N16" i="1"/>
  <c r="J9" i="1"/>
  <c r="M9" i="1" s="1"/>
  <c r="J8" i="1"/>
  <c r="M8" i="1" s="1"/>
  <c r="J7" i="1"/>
  <c r="M7" i="1" s="1"/>
  <c r="J6" i="1"/>
  <c r="M6" i="1" s="1"/>
  <c r="K6" i="1" s="1"/>
  <c r="N1710" i="1"/>
  <c r="K1716" i="12"/>
  <c r="R1710" i="1" s="1"/>
  <c r="V1710" i="1" s="1"/>
  <c r="N364" i="1"/>
  <c r="K370" i="12"/>
  <c r="R364" i="1" s="1"/>
  <c r="V364" i="1" s="1"/>
  <c r="N65" i="1"/>
  <c r="K71" i="12"/>
  <c r="R65" i="1" s="1"/>
  <c r="V65" i="1" s="1"/>
  <c r="K1753" i="12"/>
  <c r="R1747" i="1" s="1"/>
  <c r="V1747" i="1" s="1"/>
  <c r="N1660" i="1"/>
  <c r="K1657" i="12"/>
  <c r="R1651" i="1" s="1"/>
  <c r="V1651" i="1" s="1"/>
  <c r="N1594" i="1"/>
  <c r="K1544" i="12"/>
  <c r="R1538" i="1" s="1"/>
  <c r="V1538" i="1" s="1"/>
  <c r="N1536" i="1"/>
  <c r="N1494" i="1"/>
  <c r="K1439" i="12"/>
  <c r="R1433" i="1" s="1"/>
  <c r="V1433" i="1" s="1"/>
  <c r="K1423" i="12"/>
  <c r="R1417" i="1" s="1"/>
  <c r="V1417" i="1" s="1"/>
  <c r="N1400" i="1"/>
  <c r="K1365" i="12"/>
  <c r="R1359" i="1" s="1"/>
  <c r="V1359" i="1" s="1"/>
  <c r="K1318" i="12"/>
  <c r="R1312" i="1" s="1"/>
  <c r="V1312" i="1" s="1"/>
  <c r="N1312" i="1"/>
  <c r="K1228" i="12"/>
  <c r="R1222" i="1" s="1"/>
  <c r="V1222" i="1" s="1"/>
  <c r="N1193" i="1"/>
  <c r="N1123" i="1"/>
  <c r="K1129" i="12"/>
  <c r="R1123" i="1" s="1"/>
  <c r="V1123" i="1" s="1"/>
  <c r="K987" i="12"/>
  <c r="R981" i="1" s="1"/>
  <c r="V981" i="1" s="1"/>
  <c r="N942" i="1"/>
  <c r="K948" i="12"/>
  <c r="R942" i="1" s="1"/>
  <c r="V942" i="1" s="1"/>
  <c r="K769" i="12"/>
  <c r="R763" i="1" s="1"/>
  <c r="V763" i="1" s="1"/>
  <c r="N763" i="1"/>
  <c r="N483" i="1"/>
  <c r="K489" i="12"/>
  <c r="R483" i="1" s="1"/>
  <c r="V483" i="1" s="1"/>
  <c r="N462" i="1"/>
  <c r="K468" i="12"/>
  <c r="R462" i="1" s="1"/>
  <c r="V462" i="1" s="1"/>
  <c r="K394" i="12"/>
  <c r="R388" i="1" s="1"/>
  <c r="V388" i="1" s="1"/>
  <c r="N373" i="1"/>
  <c r="K379" i="12"/>
  <c r="R373" i="1" s="1"/>
  <c r="V373" i="1" s="1"/>
  <c r="N262" i="1"/>
  <c r="K268" i="12"/>
  <c r="R262" i="1" s="1"/>
  <c r="V262" i="1" s="1"/>
  <c r="K10" i="12"/>
  <c r="K975" i="12"/>
  <c r="R969" i="1" s="1"/>
  <c r="V969" i="1" s="1"/>
  <c r="N969" i="1"/>
  <c r="N1011" i="1"/>
  <c r="K1017" i="12"/>
  <c r="R1011" i="1" s="1"/>
  <c r="V1011" i="1" s="1"/>
  <c r="N626" i="1"/>
  <c r="K632" i="12"/>
  <c r="R626" i="1" s="1"/>
  <c r="V626" i="1" s="1"/>
  <c r="N488" i="1"/>
  <c r="K494" i="12"/>
  <c r="R488" i="1" s="1"/>
  <c r="V488" i="1" s="1"/>
  <c r="K481" i="12"/>
  <c r="R475" i="1" s="1"/>
  <c r="V475" i="1" s="1"/>
  <c r="K340" i="12"/>
  <c r="R334" i="1" s="1"/>
  <c r="V334" i="1" s="1"/>
  <c r="N334" i="1"/>
  <c r="N240" i="1"/>
  <c r="K246" i="12"/>
  <c r="R240" i="1" s="1"/>
  <c r="V240" i="1" s="1"/>
  <c r="K133" i="12"/>
  <c r="R127" i="1" s="1"/>
  <c r="V127" i="1" s="1"/>
  <c r="N127" i="1"/>
  <c r="N106" i="1"/>
  <c r="K112" i="12"/>
  <c r="R106" i="1" s="1"/>
  <c r="V106" i="1" s="1"/>
  <c r="K58" i="12"/>
  <c r="R52" i="1" s="1"/>
  <c r="V52" i="1" s="1"/>
  <c r="N1705" i="1"/>
  <c r="N1648" i="1"/>
  <c r="N1627" i="1"/>
  <c r="K1564" i="12"/>
  <c r="R1558" i="1" s="1"/>
  <c r="V1558" i="1" s="1"/>
  <c r="N1546" i="1"/>
  <c r="K1540" i="12"/>
  <c r="R1534" i="1" s="1"/>
  <c r="V1534" i="1" s="1"/>
  <c r="N1506" i="1"/>
  <c r="K1431" i="12"/>
  <c r="R1425" i="1" s="1"/>
  <c r="V1425" i="1" s="1"/>
  <c r="N1421" i="1"/>
  <c r="K1415" i="12"/>
  <c r="R1409" i="1" s="1"/>
  <c r="V1409" i="1" s="1"/>
  <c r="K1400" i="12"/>
  <c r="R1394" i="1" s="1"/>
  <c r="V1394" i="1" s="1"/>
  <c r="N1385" i="1"/>
  <c r="N1372" i="1"/>
  <c r="K1336" i="12"/>
  <c r="R1330" i="1" s="1"/>
  <c r="V1330" i="1" s="1"/>
  <c r="N1320" i="1"/>
  <c r="N1185" i="1"/>
  <c r="N1150" i="1"/>
  <c r="K1033" i="12"/>
  <c r="R1027" i="1" s="1"/>
  <c r="V1027" i="1" s="1"/>
  <c r="N1027" i="1"/>
  <c r="K1020" i="12"/>
  <c r="R1014" i="1" s="1"/>
  <c r="V1014" i="1" s="1"/>
  <c r="N980" i="1"/>
  <c r="N909" i="1"/>
  <c r="K888" i="12"/>
  <c r="R882" i="1" s="1"/>
  <c r="V882" i="1" s="1"/>
  <c r="K848" i="12"/>
  <c r="R842" i="1" s="1"/>
  <c r="V842" i="1" s="1"/>
  <c r="N842" i="1"/>
  <c r="K845" i="12"/>
  <c r="R839" i="1" s="1"/>
  <c r="V839" i="1" s="1"/>
  <c r="K800" i="12"/>
  <c r="R794" i="1" s="1"/>
  <c r="V794" i="1" s="1"/>
  <c r="K762" i="12"/>
  <c r="R756" i="1" s="1"/>
  <c r="V756" i="1" s="1"/>
  <c r="N756" i="1"/>
  <c r="K557" i="12"/>
  <c r="R551" i="1" s="1"/>
  <c r="V551" i="1" s="1"/>
  <c r="N506" i="1"/>
  <c r="K512" i="12"/>
  <c r="R506" i="1" s="1"/>
  <c r="V506" i="1" s="1"/>
  <c r="N484" i="1"/>
  <c r="K490" i="12"/>
  <c r="R484" i="1" s="1"/>
  <c r="V484" i="1" s="1"/>
  <c r="N415" i="1"/>
  <c r="K421" i="12"/>
  <c r="R415" i="1" s="1"/>
  <c r="V415" i="1" s="1"/>
  <c r="N187" i="1"/>
  <c r="K193" i="12"/>
  <c r="R187" i="1" s="1"/>
  <c r="V187" i="1" s="1"/>
  <c r="N160" i="1"/>
  <c r="N136" i="1"/>
  <c r="K130" i="12"/>
  <c r="R124" i="1" s="1"/>
  <c r="V124" i="1" s="1"/>
  <c r="N84" i="1"/>
  <c r="N60" i="1"/>
  <c r="K46" i="12"/>
  <c r="R40" i="1" s="1"/>
  <c r="V40" i="1" s="1"/>
  <c r="K37" i="12"/>
  <c r="R31" i="1" s="1"/>
  <c r="V31" i="1" s="1"/>
  <c r="N1007" i="1"/>
  <c r="K1013" i="12"/>
  <c r="R1007" i="1" s="1"/>
  <c r="V1007" i="1" s="1"/>
  <c r="K924" i="12"/>
  <c r="R918" i="1" s="1"/>
  <c r="V918" i="1" s="1"/>
  <c r="N918" i="1"/>
  <c r="K1188" i="12"/>
  <c r="R1182" i="1" s="1"/>
  <c r="V1182" i="1" s="1"/>
  <c r="N1182" i="1"/>
  <c r="K1155" i="12"/>
  <c r="R1149" i="1" s="1"/>
  <c r="V1149" i="1" s="1"/>
  <c r="N1149" i="1"/>
  <c r="K814" i="12"/>
  <c r="R808" i="1" s="1"/>
  <c r="V808" i="1" s="1"/>
  <c r="N808" i="1"/>
  <c r="N651" i="1"/>
  <c r="K657" i="12"/>
  <c r="R651" i="1" s="1"/>
  <c r="V651" i="1" s="1"/>
  <c r="K320" i="12"/>
  <c r="R314" i="1" s="1"/>
  <c r="V314" i="1" s="1"/>
  <c r="N314" i="1"/>
  <c r="N232" i="1"/>
  <c r="K238" i="12"/>
  <c r="R232" i="1" s="1"/>
  <c r="V232" i="1" s="1"/>
  <c r="N74" i="1"/>
  <c r="K80" i="12"/>
  <c r="R74" i="1" s="1"/>
  <c r="V74" i="1" s="1"/>
  <c r="K1729" i="12"/>
  <c r="R1723" i="1" s="1"/>
  <c r="V1723" i="1" s="1"/>
  <c r="K1476" i="12"/>
  <c r="R1470" i="1" s="1"/>
  <c r="V1470" i="1" s="1"/>
  <c r="K1296" i="12"/>
  <c r="R1290" i="1" s="1"/>
  <c r="V1290" i="1" s="1"/>
  <c r="N1290" i="1"/>
  <c r="K990" i="12"/>
  <c r="R984" i="1" s="1"/>
  <c r="V984" i="1" s="1"/>
  <c r="K534" i="12"/>
  <c r="R528" i="1" s="1"/>
  <c r="V528" i="1" s="1"/>
  <c r="N528" i="1"/>
  <c r="N396" i="1"/>
  <c r="K402" i="12"/>
  <c r="R396" i="1" s="1"/>
  <c r="V396" i="1" s="1"/>
  <c r="K55" i="12"/>
  <c r="R49" i="1" s="1"/>
  <c r="V49" i="1" s="1"/>
  <c r="N49" i="1"/>
  <c r="K1754" i="12"/>
  <c r="R1748" i="1" s="1"/>
  <c r="V1748" i="1" s="1"/>
  <c r="K1743" i="12"/>
  <c r="R1737" i="1" s="1"/>
  <c r="V1737" i="1" s="1"/>
  <c r="K1484" i="12"/>
  <c r="R1478" i="1" s="1"/>
  <c r="V1478" i="1" s="1"/>
  <c r="K1273" i="12"/>
  <c r="R1267" i="1" s="1"/>
  <c r="V1267" i="1" s="1"/>
  <c r="K1268" i="12"/>
  <c r="R1262" i="1" s="1"/>
  <c r="V1262" i="1" s="1"/>
  <c r="K1111" i="12"/>
  <c r="R1105" i="1" s="1"/>
  <c r="V1105" i="1" s="1"/>
  <c r="N1105" i="1"/>
  <c r="K1072" i="12"/>
  <c r="R1066" i="1" s="1"/>
  <c r="V1066" i="1" s="1"/>
  <c r="K955" i="12"/>
  <c r="R949" i="1" s="1"/>
  <c r="V949" i="1" s="1"/>
  <c r="K1656" i="12"/>
  <c r="R1650" i="1" s="1"/>
  <c r="V1650" i="1" s="1"/>
  <c r="K1516" i="12"/>
  <c r="R1510" i="1" s="1"/>
  <c r="V1510" i="1" s="1"/>
  <c r="K1257" i="12"/>
  <c r="R1251" i="1" s="1"/>
  <c r="V1251" i="1" s="1"/>
  <c r="N1211" i="1"/>
  <c r="K1217" i="12"/>
  <c r="R1211" i="1" s="1"/>
  <c r="V1211" i="1" s="1"/>
  <c r="N1179" i="1"/>
  <c r="K1185" i="12"/>
  <c r="R1179" i="1" s="1"/>
  <c r="V1179" i="1" s="1"/>
  <c r="K1172" i="12"/>
  <c r="R1166" i="1" s="1"/>
  <c r="V1166" i="1" s="1"/>
  <c r="N1019" i="1"/>
  <c r="K1025" i="12"/>
  <c r="R1019" i="1" s="1"/>
  <c r="V1019" i="1" s="1"/>
  <c r="K1016" i="12"/>
  <c r="R1010" i="1" s="1"/>
  <c r="V1010" i="1" s="1"/>
  <c r="K780" i="12"/>
  <c r="R774" i="1" s="1"/>
  <c r="V774" i="1" s="1"/>
  <c r="K608" i="12"/>
  <c r="R602" i="1" s="1"/>
  <c r="V602" i="1" s="1"/>
  <c r="N556" i="1"/>
  <c r="K562" i="12"/>
  <c r="R556" i="1" s="1"/>
  <c r="V556" i="1" s="1"/>
  <c r="N317" i="1"/>
  <c r="K323" i="12"/>
  <c r="R317" i="1" s="1"/>
  <c r="V317" i="1" s="1"/>
  <c r="N285" i="1"/>
  <c r="K291" i="12"/>
  <c r="R285" i="1" s="1"/>
  <c r="V285" i="1" s="1"/>
  <c r="N195" i="1"/>
  <c r="K201" i="12"/>
  <c r="R195" i="1" s="1"/>
  <c r="V195" i="1" s="1"/>
  <c r="K21" i="12"/>
  <c r="R15" i="1" s="1"/>
  <c r="V15" i="1" s="1"/>
  <c r="N15" i="1"/>
  <c r="N1083" i="1"/>
  <c r="K1089" i="12"/>
  <c r="R1083" i="1" s="1"/>
  <c r="V1083" i="1" s="1"/>
  <c r="K894" i="12"/>
  <c r="R888" i="1" s="1"/>
  <c r="V888" i="1" s="1"/>
  <c r="N888" i="1"/>
  <c r="N638" i="1"/>
  <c r="K644" i="12"/>
  <c r="R638" i="1" s="1"/>
  <c r="V638" i="1" s="1"/>
  <c r="N525" i="1"/>
  <c r="K531" i="12"/>
  <c r="R525" i="1" s="1"/>
  <c r="V525" i="1" s="1"/>
  <c r="K1705" i="12"/>
  <c r="R1699" i="1" s="1"/>
  <c r="V1699" i="1" s="1"/>
  <c r="K1539" i="12"/>
  <c r="R1533" i="1" s="1"/>
  <c r="V1533" i="1" s="1"/>
  <c r="K1024" i="12"/>
  <c r="R1018" i="1" s="1"/>
  <c r="V1018" i="1" s="1"/>
  <c r="N1018" i="1"/>
  <c r="K953" i="12"/>
  <c r="R947" i="1" s="1"/>
  <c r="V947" i="1" s="1"/>
  <c r="N947" i="1"/>
  <c r="K950" i="12"/>
  <c r="R944" i="1" s="1"/>
  <c r="V944" i="1" s="1"/>
  <c r="K940" i="12"/>
  <c r="R934" i="1" s="1"/>
  <c r="V934" i="1" s="1"/>
  <c r="N934" i="1"/>
  <c r="K887" i="12"/>
  <c r="R881" i="1" s="1"/>
  <c r="V881" i="1" s="1"/>
  <c r="K844" i="12"/>
  <c r="R838" i="1" s="1"/>
  <c r="V838" i="1" s="1"/>
  <c r="K790" i="12"/>
  <c r="R784" i="1" s="1"/>
  <c r="V784" i="1" s="1"/>
  <c r="N503" i="1"/>
  <c r="K509" i="12"/>
  <c r="R503" i="1" s="1"/>
  <c r="V503" i="1" s="1"/>
  <c r="K148" i="12"/>
  <c r="R142" i="1" s="1"/>
  <c r="V142" i="1" s="1"/>
  <c r="N142" i="1"/>
  <c r="K30" i="12"/>
  <c r="R24" i="1" s="1"/>
  <c r="V24" i="1" s="1"/>
  <c r="K20" i="12"/>
  <c r="R14" i="1" s="1"/>
  <c r="V14" i="1" s="1"/>
  <c r="N14" i="1"/>
  <c r="K1771" i="12"/>
  <c r="R1765" i="1" s="1"/>
  <c r="V1765" i="1" s="1"/>
  <c r="K1524" i="12"/>
  <c r="R1518" i="1" s="1"/>
  <c r="V1518" i="1" s="1"/>
  <c r="N1139" i="1"/>
  <c r="K1145" i="12"/>
  <c r="R1139" i="1" s="1"/>
  <c r="V1139" i="1" s="1"/>
  <c r="N982" i="1"/>
  <c r="K988" i="12"/>
  <c r="R982" i="1" s="1"/>
  <c r="V982" i="1" s="1"/>
  <c r="K985" i="12"/>
  <c r="R979" i="1" s="1"/>
  <c r="V979" i="1" s="1"/>
  <c r="K825" i="12"/>
  <c r="R819" i="1" s="1"/>
  <c r="V819" i="1" s="1"/>
  <c r="N819" i="1"/>
  <c r="N194" i="1"/>
  <c r="K200" i="12"/>
  <c r="R194" i="1" s="1"/>
  <c r="V194" i="1" s="1"/>
  <c r="K187" i="12"/>
  <c r="R181" i="1" s="1"/>
  <c r="V181" i="1" s="1"/>
  <c r="N181" i="1"/>
  <c r="N177" i="1"/>
  <c r="K183" i="12"/>
  <c r="R177" i="1" s="1"/>
  <c r="V177" i="1" s="1"/>
  <c r="K157" i="12"/>
  <c r="R151" i="1" s="1"/>
  <c r="V151" i="1" s="1"/>
  <c r="N151" i="1"/>
  <c r="K39" i="12"/>
  <c r="R33" i="1" s="1"/>
  <c r="V33" i="1" s="1"/>
  <c r="K1356" i="12"/>
  <c r="R1350" i="1" s="1"/>
  <c r="V1350" i="1" s="1"/>
  <c r="K1220" i="12"/>
  <c r="R1214" i="1" s="1"/>
  <c r="V1214" i="1" s="1"/>
  <c r="N1673" i="1"/>
  <c r="N1520" i="1"/>
  <c r="N1496" i="1"/>
  <c r="N1472" i="1"/>
  <c r="N1393" i="1"/>
  <c r="N1345" i="1"/>
  <c r="N1318" i="1"/>
  <c r="K1132" i="12"/>
  <c r="R1126" i="1" s="1"/>
  <c r="V1126" i="1" s="1"/>
  <c r="N1106" i="1"/>
  <c r="K1105" i="12"/>
  <c r="R1099" i="1" s="1"/>
  <c r="V1099" i="1" s="1"/>
  <c r="K1073" i="12"/>
  <c r="R1067" i="1" s="1"/>
  <c r="V1067" i="1" s="1"/>
  <c r="N920" i="1"/>
  <c r="K798" i="12"/>
  <c r="R792" i="1" s="1"/>
  <c r="V792" i="1" s="1"/>
  <c r="K792" i="12"/>
  <c r="R786" i="1" s="1"/>
  <c r="V786" i="1" s="1"/>
  <c r="N786" i="1"/>
  <c r="K752" i="12"/>
  <c r="R746" i="1" s="1"/>
  <c r="V746" i="1" s="1"/>
  <c r="N746" i="1"/>
  <c r="K746" i="12"/>
  <c r="R740" i="1" s="1"/>
  <c r="V740" i="1" s="1"/>
  <c r="K688" i="12"/>
  <c r="R682" i="1" s="1"/>
  <c r="V682" i="1" s="1"/>
  <c r="N661" i="1"/>
  <c r="N502" i="1"/>
  <c r="N489" i="1"/>
  <c r="K495" i="12"/>
  <c r="R489" i="1" s="1"/>
  <c r="V489" i="1" s="1"/>
  <c r="N436" i="1"/>
  <c r="K396" i="12"/>
  <c r="R390" i="1" s="1"/>
  <c r="V390" i="1" s="1"/>
  <c r="N326" i="1"/>
  <c r="N281" i="1"/>
  <c r="K287" i="12"/>
  <c r="R281" i="1" s="1"/>
  <c r="V281" i="1" s="1"/>
  <c r="K271" i="12"/>
  <c r="R265" i="1" s="1"/>
  <c r="V265" i="1" s="1"/>
  <c r="K162" i="12"/>
  <c r="R156" i="1" s="1"/>
  <c r="V156" i="1" s="1"/>
  <c r="N156" i="1"/>
  <c r="N80" i="1"/>
  <c r="K86" i="12"/>
  <c r="R80" i="1" s="1"/>
  <c r="V80" i="1" s="1"/>
  <c r="N41" i="1"/>
  <c r="K47" i="12"/>
  <c r="R41" i="1" s="1"/>
  <c r="V41" i="1" s="1"/>
  <c r="N166" i="1"/>
  <c r="N67" i="1"/>
  <c r="N59" i="1"/>
  <c r="K1124" i="12"/>
  <c r="R1118" i="1" s="1"/>
  <c r="V1118" i="1" s="1"/>
  <c r="K788" i="12"/>
  <c r="R782" i="1" s="1"/>
  <c r="V782" i="1" s="1"/>
  <c r="K742" i="12"/>
  <c r="R736" i="1" s="1"/>
  <c r="V736" i="1" s="1"/>
  <c r="K661" i="12"/>
  <c r="R655" i="1" s="1"/>
  <c r="V655" i="1" s="1"/>
  <c r="K643" i="12"/>
  <c r="R637" i="1" s="1"/>
  <c r="V637" i="1" s="1"/>
  <c r="K228" i="12"/>
  <c r="R222" i="1" s="1"/>
  <c r="V222" i="1" s="1"/>
  <c r="K207" i="12"/>
  <c r="R201" i="1" s="1"/>
  <c r="V201" i="1" s="1"/>
  <c r="K75" i="12"/>
  <c r="R69" i="1" s="1"/>
  <c r="V69" i="1" s="1"/>
  <c r="K1715" i="12"/>
  <c r="R1709" i="1" s="1"/>
  <c r="V1709" i="1" s="1"/>
  <c r="N1709" i="1"/>
  <c r="K1587" i="12"/>
  <c r="R1581" i="1" s="1"/>
  <c r="V1581" i="1" s="1"/>
  <c r="N1581" i="1"/>
  <c r="N1722" i="1"/>
  <c r="K1728" i="12"/>
  <c r="R1722" i="1" s="1"/>
  <c r="V1722" i="1" s="1"/>
  <c r="K1713" i="12"/>
  <c r="R1707" i="1" s="1"/>
  <c r="V1707" i="1" s="1"/>
  <c r="N1707" i="1"/>
  <c r="K1571" i="12"/>
  <c r="R1565" i="1" s="1"/>
  <c r="V1565" i="1" s="1"/>
  <c r="N1565" i="1"/>
  <c r="K1724" i="12"/>
  <c r="R1718" i="1" s="1"/>
  <c r="V1718" i="1" s="1"/>
  <c r="N1718" i="1"/>
  <c r="K1652" i="12"/>
  <c r="R1646" i="1" s="1"/>
  <c r="V1646" i="1" s="1"/>
  <c r="N1646" i="1"/>
  <c r="K1550" i="12"/>
  <c r="R1544" i="1" s="1"/>
  <c r="V1544" i="1" s="1"/>
  <c r="N1544" i="1"/>
  <c r="K1604" i="12"/>
  <c r="R1598" i="1" s="1"/>
  <c r="V1598" i="1" s="1"/>
  <c r="N1598" i="1"/>
  <c r="K1595" i="12"/>
  <c r="R1589" i="1" s="1"/>
  <c r="V1589" i="1" s="1"/>
  <c r="N1589" i="1"/>
  <c r="K1563" i="12"/>
  <c r="R1557" i="1" s="1"/>
  <c r="V1557" i="1" s="1"/>
  <c r="N1557" i="1"/>
  <c r="K1701" i="12"/>
  <c r="R1695" i="1" s="1"/>
  <c r="V1695" i="1" s="1"/>
  <c r="N1695" i="1"/>
  <c r="K1655" i="12"/>
  <c r="R1649" i="1" s="1"/>
  <c r="V1649" i="1" s="1"/>
  <c r="N1649" i="1"/>
  <c r="K1619" i="12"/>
  <c r="R1613" i="1" s="1"/>
  <c r="V1613" i="1" s="1"/>
  <c r="N1613" i="1"/>
  <c r="K1215" i="12"/>
  <c r="R1209" i="1" s="1"/>
  <c r="V1209" i="1" s="1"/>
  <c r="N1209" i="1"/>
  <c r="N1174" i="1"/>
  <c r="K1180" i="12"/>
  <c r="R1174" i="1" s="1"/>
  <c r="V1174" i="1" s="1"/>
  <c r="K972" i="12"/>
  <c r="R966" i="1" s="1"/>
  <c r="V966" i="1" s="1"/>
  <c r="N966" i="1"/>
  <c r="K1338" i="12"/>
  <c r="R1332" i="1" s="1"/>
  <c r="V1332" i="1" s="1"/>
  <c r="N1332" i="1"/>
  <c r="N486" i="1"/>
  <c r="K492" i="12"/>
  <c r="R486" i="1" s="1"/>
  <c r="V486" i="1" s="1"/>
  <c r="N713" i="1"/>
  <c r="K719" i="12"/>
  <c r="R713" i="1" s="1"/>
  <c r="V713" i="1" s="1"/>
  <c r="N1050" i="1"/>
  <c r="K1056" i="12"/>
  <c r="R1050" i="1" s="1"/>
  <c r="V1050" i="1" s="1"/>
  <c r="N999" i="1"/>
  <c r="K1005" i="12"/>
  <c r="R999" i="1" s="1"/>
  <c r="V999" i="1" s="1"/>
  <c r="K1003" i="12"/>
  <c r="R997" i="1" s="1"/>
  <c r="V997" i="1" s="1"/>
  <c r="N997" i="1"/>
  <c r="N561" i="1"/>
  <c r="K567" i="12"/>
  <c r="R561" i="1" s="1"/>
  <c r="V561" i="1" s="1"/>
  <c r="K1668" i="12"/>
  <c r="R1662" i="1" s="1"/>
  <c r="V1662" i="1" s="1"/>
  <c r="K1221" i="12"/>
  <c r="R1215" i="1" s="1"/>
  <c r="V1215" i="1" s="1"/>
  <c r="K1195" i="12"/>
  <c r="R1189" i="1" s="1"/>
  <c r="V1189" i="1" s="1"/>
  <c r="N1189" i="1"/>
  <c r="K1167" i="12"/>
  <c r="R1161" i="1" s="1"/>
  <c r="V1161" i="1" s="1"/>
  <c r="N1161" i="1"/>
  <c r="K1137" i="12"/>
  <c r="R1131" i="1" s="1"/>
  <c r="V1131" i="1" s="1"/>
  <c r="K1113" i="12"/>
  <c r="R1107" i="1" s="1"/>
  <c r="V1107" i="1" s="1"/>
  <c r="N1074" i="1"/>
  <c r="K1080" i="12"/>
  <c r="R1074" i="1" s="1"/>
  <c r="V1074" i="1" s="1"/>
  <c r="N1070" i="1"/>
  <c r="K1076" i="12"/>
  <c r="R1070" i="1" s="1"/>
  <c r="V1070" i="1" s="1"/>
  <c r="N1063" i="1"/>
  <c r="K1069" i="12"/>
  <c r="R1063" i="1" s="1"/>
  <c r="V1063" i="1" s="1"/>
  <c r="K1032" i="12"/>
  <c r="R1026" i="1" s="1"/>
  <c r="V1026" i="1" s="1"/>
  <c r="K869" i="12"/>
  <c r="R863" i="1" s="1"/>
  <c r="V863" i="1" s="1"/>
  <c r="N863" i="1"/>
  <c r="K786" i="12"/>
  <c r="R780" i="1" s="1"/>
  <c r="V780" i="1" s="1"/>
  <c r="N780" i="1"/>
  <c r="K781" i="12"/>
  <c r="R775" i="1" s="1"/>
  <c r="V775" i="1" s="1"/>
  <c r="N775" i="1"/>
  <c r="K665" i="12"/>
  <c r="R659" i="1" s="1"/>
  <c r="V659" i="1" s="1"/>
  <c r="N659" i="1"/>
  <c r="N591" i="1"/>
  <c r="K597" i="12"/>
  <c r="R591" i="1" s="1"/>
  <c r="V591" i="1" s="1"/>
  <c r="N468" i="1"/>
  <c r="K474" i="12"/>
  <c r="R468" i="1" s="1"/>
  <c r="V468" i="1" s="1"/>
  <c r="K76" i="12"/>
  <c r="R70" i="1" s="1"/>
  <c r="V70" i="1" s="1"/>
  <c r="N1146" i="1"/>
  <c r="K1152" i="12"/>
  <c r="R1146" i="1" s="1"/>
  <c r="V1146" i="1" s="1"/>
  <c r="N1042" i="1"/>
  <c r="K1048" i="12"/>
  <c r="R1042" i="1" s="1"/>
  <c r="V1042" i="1" s="1"/>
  <c r="N1038" i="1"/>
  <c r="K1044" i="12"/>
  <c r="R1038" i="1" s="1"/>
  <c r="V1038" i="1" s="1"/>
  <c r="K692" i="12"/>
  <c r="R686" i="1" s="1"/>
  <c r="V686" i="1" s="1"/>
  <c r="N686" i="1"/>
  <c r="K604" i="12"/>
  <c r="R598" i="1" s="1"/>
  <c r="V598" i="1" s="1"/>
  <c r="N598" i="1"/>
  <c r="K882" i="12"/>
  <c r="R876" i="1" s="1"/>
  <c r="V876" i="1" s="1"/>
  <c r="N876" i="1"/>
  <c r="K545" i="12"/>
  <c r="R539" i="1" s="1"/>
  <c r="V539" i="1" s="1"/>
  <c r="N539" i="1"/>
  <c r="N448" i="1"/>
  <c r="K454" i="12"/>
  <c r="R448" i="1" s="1"/>
  <c r="V448" i="1" s="1"/>
  <c r="K1693" i="12"/>
  <c r="R1687" i="1" s="1"/>
  <c r="V1687" i="1" s="1"/>
  <c r="K1609" i="12"/>
  <c r="R1603" i="1" s="1"/>
  <c r="V1603" i="1" s="1"/>
  <c r="K1528" i="12"/>
  <c r="R1522" i="1" s="1"/>
  <c r="V1522" i="1" s="1"/>
  <c r="K1468" i="12"/>
  <c r="R1462" i="1" s="1"/>
  <c r="V1462" i="1" s="1"/>
  <c r="K1443" i="12"/>
  <c r="R1437" i="1" s="1"/>
  <c r="V1437" i="1" s="1"/>
  <c r="K1424" i="12"/>
  <c r="R1418" i="1" s="1"/>
  <c r="V1418" i="1" s="1"/>
  <c r="K1412" i="12"/>
  <c r="R1406" i="1" s="1"/>
  <c r="V1406" i="1" s="1"/>
  <c r="K1410" i="12"/>
  <c r="R1404" i="1" s="1"/>
  <c r="V1404" i="1" s="1"/>
  <c r="N1404" i="1"/>
  <c r="K1335" i="12"/>
  <c r="R1329" i="1" s="1"/>
  <c r="V1329" i="1" s="1"/>
  <c r="K1328" i="12"/>
  <c r="R1322" i="1" s="1"/>
  <c r="V1322" i="1" s="1"/>
  <c r="N1275" i="1"/>
  <c r="K1281" i="12"/>
  <c r="R1275" i="1" s="1"/>
  <c r="V1275" i="1" s="1"/>
  <c r="N1744" i="1"/>
  <c r="N1732" i="1"/>
  <c r="N1729" i="1"/>
  <c r="N1623" i="1"/>
  <c r="N1578" i="1"/>
  <c r="N1567" i="1"/>
  <c r="N1564" i="1"/>
  <c r="N1554" i="1"/>
  <c r="N1528" i="1"/>
  <c r="K1487" i="12"/>
  <c r="R1481" i="1" s="1"/>
  <c r="V1481" i="1" s="1"/>
  <c r="N1448" i="1"/>
  <c r="N1388" i="1"/>
  <c r="K1374" i="12"/>
  <c r="R1368" i="1" s="1"/>
  <c r="V1368" i="1" s="1"/>
  <c r="N1368" i="1"/>
  <c r="K1368" i="12"/>
  <c r="R1362" i="1" s="1"/>
  <c r="V1362" i="1" s="1"/>
  <c r="N1340" i="1"/>
  <c r="N1325" i="1"/>
  <c r="K1331" i="12"/>
  <c r="R1325" i="1" s="1"/>
  <c r="V1325" i="1" s="1"/>
  <c r="K1323" i="12"/>
  <c r="R1317" i="1" s="1"/>
  <c r="V1317" i="1" s="1"/>
  <c r="K1311" i="12"/>
  <c r="R1305" i="1" s="1"/>
  <c r="V1305" i="1" s="1"/>
  <c r="K1306" i="12"/>
  <c r="R1300" i="1" s="1"/>
  <c r="V1300" i="1" s="1"/>
  <c r="N1300" i="1"/>
  <c r="N1286" i="1"/>
  <c r="K1285" i="12"/>
  <c r="R1279" i="1" s="1"/>
  <c r="V1279" i="1" s="1"/>
  <c r="K1279" i="12"/>
  <c r="R1273" i="1" s="1"/>
  <c r="V1273" i="1" s="1"/>
  <c r="N1273" i="1"/>
  <c r="K1255" i="12"/>
  <c r="R1249" i="1" s="1"/>
  <c r="V1249" i="1" s="1"/>
  <c r="N1249" i="1"/>
  <c r="N1225" i="1"/>
  <c r="N1218" i="1"/>
  <c r="K1224" i="12"/>
  <c r="R1218" i="1" s="1"/>
  <c r="V1218" i="1" s="1"/>
  <c r="N1157" i="1"/>
  <c r="K1160" i="12"/>
  <c r="R1154" i="1" s="1"/>
  <c r="V1154" i="1" s="1"/>
  <c r="N1103" i="1"/>
  <c r="K1109" i="12"/>
  <c r="R1103" i="1" s="1"/>
  <c r="V1103" i="1" s="1"/>
  <c r="N940" i="1"/>
  <c r="K920" i="12"/>
  <c r="R914" i="1" s="1"/>
  <c r="V914" i="1" s="1"/>
  <c r="N914" i="1"/>
  <c r="K829" i="12"/>
  <c r="R823" i="1" s="1"/>
  <c r="V823" i="1" s="1"/>
  <c r="N823" i="1"/>
  <c r="N788" i="1"/>
  <c r="K794" i="12"/>
  <c r="R788" i="1" s="1"/>
  <c r="V788" i="1" s="1"/>
  <c r="K727" i="12"/>
  <c r="R721" i="1" s="1"/>
  <c r="V721" i="1" s="1"/>
  <c r="N721" i="1"/>
  <c r="K704" i="12"/>
  <c r="R698" i="1" s="1"/>
  <c r="V698" i="1" s="1"/>
  <c r="N698" i="1"/>
  <c r="K641" i="12"/>
  <c r="R635" i="1" s="1"/>
  <c r="V635" i="1" s="1"/>
  <c r="N635" i="1"/>
  <c r="N496" i="1"/>
  <c r="K502" i="12"/>
  <c r="R496" i="1" s="1"/>
  <c r="V496" i="1" s="1"/>
  <c r="N482" i="1"/>
  <c r="K488" i="12"/>
  <c r="R482" i="1" s="1"/>
  <c r="V482" i="1" s="1"/>
  <c r="K337" i="12"/>
  <c r="R331" i="1" s="1"/>
  <c r="V331" i="1" s="1"/>
  <c r="N331" i="1"/>
  <c r="H247" i="1"/>
  <c r="S247" i="1" s="1"/>
  <c r="X247" i="1" s="1"/>
  <c r="K147" i="12"/>
  <c r="R141" i="1" s="1"/>
  <c r="V141" i="1" s="1"/>
  <c r="N141" i="1"/>
  <c r="K1444" i="12"/>
  <c r="R1438" i="1" s="1"/>
  <c r="V1438" i="1" s="1"/>
  <c r="N1291" i="1"/>
  <c r="K1297" i="12"/>
  <c r="R1291" i="1" s="1"/>
  <c r="V1291" i="1" s="1"/>
  <c r="K1193" i="12"/>
  <c r="R1187" i="1" s="1"/>
  <c r="V1187" i="1" s="1"/>
  <c r="N1051" i="1"/>
  <c r="K1057" i="12"/>
  <c r="R1051" i="1" s="1"/>
  <c r="V1051" i="1" s="1"/>
  <c r="N1047" i="1"/>
  <c r="K1053" i="12"/>
  <c r="R1047" i="1" s="1"/>
  <c r="V1047" i="1" s="1"/>
  <c r="K883" i="12"/>
  <c r="R877" i="1" s="1"/>
  <c r="V877" i="1" s="1"/>
  <c r="N877" i="1"/>
  <c r="N629" i="1"/>
  <c r="K635" i="12"/>
  <c r="R629" i="1" s="1"/>
  <c r="V629" i="1" s="1"/>
  <c r="N492" i="1"/>
  <c r="K498" i="12"/>
  <c r="R492" i="1" s="1"/>
  <c r="V492" i="1" s="1"/>
  <c r="N456" i="1"/>
  <c r="K462" i="12"/>
  <c r="R456" i="1" s="1"/>
  <c r="V456" i="1" s="1"/>
  <c r="K60" i="12"/>
  <c r="R54" i="1" s="1"/>
  <c r="V54" i="1" s="1"/>
  <c r="N54" i="1"/>
  <c r="K41" i="12"/>
  <c r="R35" i="1" s="1"/>
  <c r="V35" i="1" s="1"/>
  <c r="N35" i="1"/>
  <c r="D1659" i="12"/>
  <c r="N1681" i="1"/>
  <c r="N1621" i="1"/>
  <c r="N1600" i="1"/>
  <c r="N1579" i="1"/>
  <c r="N1552" i="1"/>
  <c r="N1529" i="1"/>
  <c r="N1526" i="1"/>
  <c r="N1504" i="1"/>
  <c r="K1496" i="12"/>
  <c r="R1490" i="1" s="1"/>
  <c r="V1490" i="1" s="1"/>
  <c r="N1488" i="1"/>
  <c r="K1472" i="12"/>
  <c r="R1466" i="1" s="1"/>
  <c r="V1466" i="1" s="1"/>
  <c r="N1449" i="1"/>
  <c r="N1401" i="1"/>
  <c r="K1407" i="12"/>
  <c r="R1401" i="1" s="1"/>
  <c r="V1401" i="1" s="1"/>
  <c r="K1369" i="12"/>
  <c r="R1363" i="1" s="1"/>
  <c r="V1363" i="1" s="1"/>
  <c r="K1339" i="12"/>
  <c r="R1333" i="1" s="1"/>
  <c r="V1333" i="1" s="1"/>
  <c r="K1322" i="12"/>
  <c r="R1316" i="1" s="1"/>
  <c r="V1316" i="1" s="1"/>
  <c r="N1316" i="1"/>
  <c r="N1304" i="1"/>
  <c r="N1274" i="1"/>
  <c r="K1277" i="12"/>
  <c r="R1271" i="1" s="1"/>
  <c r="V1271" i="1" s="1"/>
  <c r="K1253" i="12"/>
  <c r="R1247" i="1" s="1"/>
  <c r="V1247" i="1" s="1"/>
  <c r="N1245" i="1"/>
  <c r="N1183" i="1"/>
  <c r="K1189" i="12"/>
  <c r="R1183" i="1" s="1"/>
  <c r="V1183" i="1" s="1"/>
  <c r="N1135" i="1"/>
  <c r="K1141" i="12"/>
  <c r="R1135" i="1" s="1"/>
  <c r="V1135" i="1" s="1"/>
  <c r="N1075" i="1"/>
  <c r="K1081" i="12"/>
  <c r="R1075" i="1" s="1"/>
  <c r="V1075" i="1" s="1"/>
  <c r="K995" i="12"/>
  <c r="R989" i="1" s="1"/>
  <c r="V989" i="1" s="1"/>
  <c r="N989" i="1"/>
  <c r="K939" i="12"/>
  <c r="R933" i="1" s="1"/>
  <c r="V933" i="1" s="1"/>
  <c r="N933" i="1"/>
  <c r="K789" i="12"/>
  <c r="R783" i="1" s="1"/>
  <c r="V783" i="1" s="1"/>
  <c r="N783" i="1"/>
  <c r="K787" i="12"/>
  <c r="R781" i="1" s="1"/>
  <c r="V781" i="1" s="1"/>
  <c r="N781" i="1"/>
  <c r="K473" i="12"/>
  <c r="R467" i="1" s="1"/>
  <c r="V467" i="1" s="1"/>
  <c r="N467" i="1"/>
  <c r="K420" i="12"/>
  <c r="R414" i="1" s="1"/>
  <c r="V414" i="1" s="1"/>
  <c r="N414" i="1"/>
  <c r="N397" i="1"/>
  <c r="K403" i="12"/>
  <c r="R397" i="1" s="1"/>
  <c r="V397" i="1" s="1"/>
  <c r="N1278" i="1"/>
  <c r="K1284" i="12"/>
  <c r="R1278" i="1" s="1"/>
  <c r="V1278" i="1" s="1"/>
  <c r="N1023" i="1"/>
  <c r="K1029" i="12"/>
  <c r="R1023" i="1" s="1"/>
  <c r="V1023" i="1" s="1"/>
  <c r="K991" i="12"/>
  <c r="R985" i="1" s="1"/>
  <c r="V985" i="1" s="1"/>
  <c r="N985" i="1"/>
  <c r="K979" i="12"/>
  <c r="R973" i="1" s="1"/>
  <c r="V973" i="1" s="1"/>
  <c r="N973" i="1"/>
  <c r="N1753" i="1"/>
  <c r="N1674" i="1"/>
  <c r="N1659" i="1"/>
  <c r="N1633" i="1"/>
  <c r="K1519" i="12"/>
  <c r="R1513" i="1" s="1"/>
  <c r="V1513" i="1" s="1"/>
  <c r="K1426" i="12"/>
  <c r="R1420" i="1" s="1"/>
  <c r="V1420" i="1" s="1"/>
  <c r="N1420" i="1"/>
  <c r="N1250" i="1"/>
  <c r="K1256" i="12"/>
  <c r="R1250" i="1" s="1"/>
  <c r="V1250" i="1" s="1"/>
  <c r="K1223" i="12"/>
  <c r="R1217" i="1" s="1"/>
  <c r="V1217" i="1" s="1"/>
  <c r="N1217" i="1"/>
  <c r="K1187" i="12"/>
  <c r="R1181" i="1" s="1"/>
  <c r="V1181" i="1" s="1"/>
  <c r="N1181" i="1"/>
  <c r="K1148" i="12"/>
  <c r="R1142" i="1" s="1"/>
  <c r="V1142" i="1" s="1"/>
  <c r="K1115" i="12"/>
  <c r="R1109" i="1" s="1"/>
  <c r="V1109" i="1" s="1"/>
  <c r="N1109" i="1"/>
  <c r="N1087" i="1"/>
  <c r="K1093" i="12"/>
  <c r="R1087" i="1" s="1"/>
  <c r="V1087" i="1" s="1"/>
  <c r="K1008" i="12"/>
  <c r="R1002" i="1" s="1"/>
  <c r="V1002" i="1" s="1"/>
  <c r="N735" i="1"/>
  <c r="K741" i="12"/>
  <c r="R735" i="1" s="1"/>
  <c r="V735" i="1" s="1"/>
  <c r="K552" i="12"/>
  <c r="R546" i="1" s="1"/>
  <c r="V546" i="1" s="1"/>
  <c r="N546" i="1"/>
  <c r="N495" i="1"/>
  <c r="K501" i="12"/>
  <c r="R495" i="1" s="1"/>
  <c r="V495" i="1" s="1"/>
  <c r="N423" i="1"/>
  <c r="K429" i="12"/>
  <c r="R423" i="1" s="1"/>
  <c r="V423" i="1" s="1"/>
  <c r="N312" i="1"/>
  <c r="K318" i="12"/>
  <c r="R312" i="1" s="1"/>
  <c r="V312" i="1" s="1"/>
  <c r="N81" i="1"/>
  <c r="K87" i="12"/>
  <c r="R81" i="1" s="1"/>
  <c r="V81" i="1" s="1"/>
  <c r="K816" i="12"/>
  <c r="R810" i="1" s="1"/>
  <c r="V810" i="1" s="1"/>
  <c r="N810" i="1"/>
  <c r="K522" i="12"/>
  <c r="R516" i="1" s="1"/>
  <c r="V516" i="1" s="1"/>
  <c r="N516" i="1"/>
  <c r="N1321" i="1"/>
  <c r="K1327" i="12"/>
  <c r="R1321" i="1" s="1"/>
  <c r="V1321" i="1" s="1"/>
  <c r="N1155" i="1"/>
  <c r="K1161" i="12"/>
  <c r="R1155" i="1" s="1"/>
  <c r="V1155" i="1" s="1"/>
  <c r="N1721" i="1"/>
  <c r="N1697" i="1"/>
  <c r="N1694" i="1"/>
  <c r="N1682" i="1"/>
  <c r="N1669" i="1"/>
  <c r="N1612" i="1"/>
  <c r="N1588" i="1"/>
  <c r="N1580" i="1"/>
  <c r="N1577" i="1"/>
  <c r="N1543" i="1"/>
  <c r="N1532" i="1"/>
  <c r="N1465" i="1"/>
  <c r="N1346" i="1"/>
  <c r="K1352" i="12"/>
  <c r="R1346" i="1" s="1"/>
  <c r="V1346" i="1" s="1"/>
  <c r="K1307" i="12"/>
  <c r="R1301" i="1" s="1"/>
  <c r="V1301" i="1" s="1"/>
  <c r="K1265" i="12"/>
  <c r="R1259" i="1" s="1"/>
  <c r="V1259" i="1" s="1"/>
  <c r="K1247" i="12"/>
  <c r="R1241" i="1" s="1"/>
  <c r="V1241" i="1" s="1"/>
  <c r="N1241" i="1"/>
  <c r="N1206" i="1"/>
  <c r="K1183" i="12"/>
  <c r="R1177" i="1" s="1"/>
  <c r="V1177" i="1" s="1"/>
  <c r="N1177" i="1"/>
  <c r="N1147" i="1"/>
  <c r="K1153" i="12"/>
  <c r="R1147" i="1" s="1"/>
  <c r="V1147" i="1" s="1"/>
  <c r="K1068" i="12"/>
  <c r="R1062" i="1" s="1"/>
  <c r="V1062" i="1" s="1"/>
  <c r="N1039" i="1"/>
  <c r="K1045" i="12"/>
  <c r="R1039" i="1" s="1"/>
  <c r="V1039" i="1" s="1"/>
  <c r="N974" i="1"/>
  <c r="N950" i="1"/>
  <c r="K956" i="12"/>
  <c r="R950" i="1" s="1"/>
  <c r="V950" i="1" s="1"/>
  <c r="N831" i="1"/>
  <c r="K837" i="12"/>
  <c r="R831" i="1" s="1"/>
  <c r="V831" i="1" s="1"/>
  <c r="K817" i="12"/>
  <c r="R811" i="1" s="1"/>
  <c r="V811" i="1" s="1"/>
  <c r="N811" i="1"/>
  <c r="K767" i="12"/>
  <c r="R761" i="1" s="1"/>
  <c r="V761" i="1" s="1"/>
  <c r="N761" i="1"/>
  <c r="K684" i="12"/>
  <c r="R678" i="1" s="1"/>
  <c r="V678" i="1" s="1"/>
  <c r="N678" i="1"/>
  <c r="K575" i="12"/>
  <c r="R569" i="1" s="1"/>
  <c r="V569" i="1" s="1"/>
  <c r="N569" i="1"/>
  <c r="K555" i="12"/>
  <c r="R549" i="1" s="1"/>
  <c r="V549" i="1" s="1"/>
  <c r="N549" i="1"/>
  <c r="K336" i="12"/>
  <c r="R330" i="1" s="1"/>
  <c r="V330" i="1" s="1"/>
  <c r="N330" i="1"/>
  <c r="K234" i="12"/>
  <c r="R228" i="1" s="1"/>
  <c r="V228" i="1" s="1"/>
  <c r="N228" i="1"/>
  <c r="K52" i="12"/>
  <c r="R46" i="1" s="1"/>
  <c r="V46" i="1" s="1"/>
  <c r="N46" i="1"/>
  <c r="K1436" i="12"/>
  <c r="R1430" i="1" s="1"/>
  <c r="V1430" i="1" s="1"/>
  <c r="K1420" i="12"/>
  <c r="R1414" i="1" s="1"/>
  <c r="V1414" i="1" s="1"/>
  <c r="N871" i="1"/>
  <c r="N859" i="1"/>
  <c r="N837" i="1"/>
  <c r="N778" i="1"/>
  <c r="N769" i="1"/>
  <c r="N759" i="1"/>
  <c r="N574" i="1"/>
  <c r="N540" i="1"/>
  <c r="K540" i="12"/>
  <c r="R534" i="1" s="1"/>
  <c r="V534" i="1" s="1"/>
  <c r="N534" i="1"/>
  <c r="N498" i="1"/>
  <c r="K504" i="12"/>
  <c r="R498" i="1" s="1"/>
  <c r="V498" i="1" s="1"/>
  <c r="N490" i="1"/>
  <c r="N465" i="1"/>
  <c r="K471" i="12"/>
  <c r="R465" i="1" s="1"/>
  <c r="V465" i="1" s="1"/>
  <c r="N458" i="1"/>
  <c r="K464" i="12"/>
  <c r="R458" i="1" s="1"/>
  <c r="V458" i="1" s="1"/>
  <c r="K461" i="12"/>
  <c r="R455" i="1" s="1"/>
  <c r="V455" i="1" s="1"/>
  <c r="N392" i="1"/>
  <c r="K229" i="12"/>
  <c r="R223" i="1" s="1"/>
  <c r="V223" i="1" s="1"/>
  <c r="K173" i="12"/>
  <c r="R167" i="1" s="1"/>
  <c r="V167" i="1" s="1"/>
  <c r="N167" i="1"/>
  <c r="K538" i="12"/>
  <c r="R532" i="1" s="1"/>
  <c r="V532" i="1" s="1"/>
  <c r="N532" i="1"/>
  <c r="N451" i="1"/>
  <c r="K457" i="12"/>
  <c r="R451" i="1" s="1"/>
  <c r="V451" i="1" s="1"/>
  <c r="N290" i="1"/>
  <c r="K296" i="12"/>
  <c r="R290" i="1" s="1"/>
  <c r="V290" i="1" s="1"/>
  <c r="K171" i="12"/>
  <c r="R165" i="1" s="1"/>
  <c r="V165" i="1" s="1"/>
  <c r="N165" i="1"/>
  <c r="K28" i="12"/>
  <c r="R22" i="1" s="1"/>
  <c r="V22" i="1" s="1"/>
  <c r="N22" i="1"/>
  <c r="K26" i="12"/>
  <c r="R20" i="1" s="1"/>
  <c r="V20" i="1" s="1"/>
  <c r="N20" i="1"/>
  <c r="K12" i="12"/>
  <c r="N998" i="1"/>
  <c r="K984" i="12"/>
  <c r="R978" i="1" s="1"/>
  <c r="V978" i="1" s="1"/>
  <c r="N965" i="1"/>
  <c r="K951" i="12"/>
  <c r="R945" i="1" s="1"/>
  <c r="V945" i="1" s="1"/>
  <c r="K947" i="12"/>
  <c r="R941" i="1" s="1"/>
  <c r="V941" i="1" s="1"/>
  <c r="N938" i="1"/>
  <c r="N932" i="1"/>
  <c r="K895" i="12"/>
  <c r="R889" i="1" s="1"/>
  <c r="V889" i="1" s="1"/>
  <c r="N875" i="1"/>
  <c r="N872" i="1"/>
  <c r="N860" i="1"/>
  <c r="N829" i="1"/>
  <c r="N821" i="1"/>
  <c r="N770" i="1"/>
  <c r="N765" i="1"/>
  <c r="K745" i="12"/>
  <c r="R739" i="1" s="1"/>
  <c r="V739" i="1" s="1"/>
  <c r="N717" i="1"/>
  <c r="N684" i="1"/>
  <c r="N676" i="1"/>
  <c r="N657" i="1"/>
  <c r="K590" i="12"/>
  <c r="R584" i="1" s="1"/>
  <c r="V584" i="1" s="1"/>
  <c r="N557" i="1"/>
  <c r="K563" i="12"/>
  <c r="R557" i="1" s="1"/>
  <c r="V557" i="1" s="1"/>
  <c r="K547" i="12"/>
  <c r="R541" i="1" s="1"/>
  <c r="V541" i="1" s="1"/>
  <c r="N541" i="1"/>
  <c r="N538" i="1"/>
  <c r="N461" i="1"/>
  <c r="K467" i="12"/>
  <c r="R461" i="1" s="1"/>
  <c r="V461" i="1" s="1"/>
  <c r="N447" i="1"/>
  <c r="K453" i="12"/>
  <c r="R447" i="1" s="1"/>
  <c r="V447" i="1" s="1"/>
  <c r="N368" i="1"/>
  <c r="K374" i="12"/>
  <c r="R368" i="1" s="1"/>
  <c r="V368" i="1" s="1"/>
  <c r="N249" i="1"/>
  <c r="N229" i="1"/>
  <c r="K235" i="12"/>
  <c r="R229" i="1" s="1"/>
  <c r="V229" i="1" s="1"/>
  <c r="N188" i="1"/>
  <c r="K194" i="12"/>
  <c r="R188" i="1" s="1"/>
  <c r="V188" i="1" s="1"/>
  <c r="N168" i="1"/>
  <c r="N75" i="1"/>
  <c r="K81" i="12"/>
  <c r="R75" i="1" s="1"/>
  <c r="V75" i="1" s="1"/>
  <c r="K61" i="12"/>
  <c r="R55" i="1" s="1"/>
  <c r="V55" i="1" s="1"/>
  <c r="N55" i="1"/>
  <c r="K541" i="12"/>
  <c r="R535" i="1" s="1"/>
  <c r="V535" i="1" s="1"/>
  <c r="N535" i="1"/>
  <c r="N508" i="1"/>
  <c r="K514" i="12"/>
  <c r="R508" i="1" s="1"/>
  <c r="V508" i="1" s="1"/>
  <c r="N464" i="1"/>
  <c r="K470" i="12"/>
  <c r="R464" i="1" s="1"/>
  <c r="V464" i="1" s="1"/>
  <c r="N459" i="1"/>
  <c r="K465" i="12"/>
  <c r="R459" i="1" s="1"/>
  <c r="V459" i="1" s="1"/>
  <c r="N311" i="1"/>
  <c r="K317" i="12"/>
  <c r="R311" i="1" s="1"/>
  <c r="V311" i="1" s="1"/>
  <c r="N278" i="1"/>
  <c r="K284" i="12"/>
  <c r="R278" i="1" s="1"/>
  <c r="V278" i="1" s="1"/>
  <c r="H260" i="1"/>
  <c r="S260" i="1" s="1"/>
  <c r="X260" i="1" s="1"/>
  <c r="K138" i="12"/>
  <c r="R132" i="1" s="1"/>
  <c r="V132" i="1" s="1"/>
  <c r="N132" i="1"/>
  <c r="N53" i="1"/>
  <c r="K59" i="12"/>
  <c r="R53" i="1" s="1"/>
  <c r="V53" i="1" s="1"/>
  <c r="K13" i="12"/>
  <c r="R7" i="1" s="1"/>
  <c r="K702" i="12"/>
  <c r="R696" i="1" s="1"/>
  <c r="V696" i="1" s="1"/>
  <c r="K639" i="12"/>
  <c r="R633" i="1" s="1"/>
  <c r="V633" i="1" s="1"/>
  <c r="K602" i="12"/>
  <c r="R596" i="1" s="1"/>
  <c r="V596" i="1" s="1"/>
  <c r="K586" i="12"/>
  <c r="R580" i="1" s="1"/>
  <c r="V580" i="1" s="1"/>
  <c r="K539" i="12"/>
  <c r="R533" i="1" s="1"/>
  <c r="V533" i="1" s="1"/>
  <c r="N533" i="1"/>
  <c r="K535" i="12"/>
  <c r="R529" i="1" s="1"/>
  <c r="V529" i="1" s="1"/>
  <c r="N529" i="1"/>
  <c r="K524" i="12"/>
  <c r="R518" i="1" s="1"/>
  <c r="V518" i="1" s="1"/>
  <c r="K491" i="12"/>
  <c r="R485" i="1" s="1"/>
  <c r="V485" i="1" s="1"/>
  <c r="K315" i="12"/>
  <c r="R309" i="1" s="1"/>
  <c r="V309" i="1" s="1"/>
  <c r="N309" i="1"/>
  <c r="K312" i="12"/>
  <c r="R306" i="1" s="1"/>
  <c r="V306" i="1" s="1"/>
  <c r="K289" i="12"/>
  <c r="R283" i="1" s="1"/>
  <c r="V283" i="1" s="1"/>
  <c r="K270" i="12"/>
  <c r="R264" i="1" s="1"/>
  <c r="V264" i="1" s="1"/>
  <c r="N235" i="1"/>
  <c r="K241" i="12"/>
  <c r="R235" i="1" s="1"/>
  <c r="V235" i="1" s="1"/>
  <c r="N192" i="1"/>
  <c r="K159" i="12"/>
  <c r="R153" i="1" s="1"/>
  <c r="V153" i="1" s="1"/>
  <c r="N153" i="1"/>
  <c r="K64" i="12"/>
  <c r="R58" i="1" s="1"/>
  <c r="V58" i="1" s="1"/>
  <c r="N58" i="1"/>
  <c r="K36" i="12"/>
  <c r="R30" i="1" s="1"/>
  <c r="V30" i="1" s="1"/>
  <c r="N30" i="1"/>
  <c r="K1077" i="12"/>
  <c r="R1071" i="1" s="1"/>
  <c r="V1071" i="1" s="1"/>
  <c r="K1041" i="12"/>
  <c r="R1035" i="1" s="1"/>
  <c r="V1035" i="1" s="1"/>
  <c r="K728" i="12"/>
  <c r="R722" i="1" s="1"/>
  <c r="V722" i="1" s="1"/>
  <c r="N592" i="1"/>
  <c r="K598" i="12"/>
  <c r="R592" i="1" s="1"/>
  <c r="V592" i="1" s="1"/>
  <c r="K582" i="12"/>
  <c r="R576" i="1" s="1"/>
  <c r="V576" i="1" s="1"/>
  <c r="N576" i="1"/>
  <c r="N558" i="1"/>
  <c r="K564" i="12"/>
  <c r="R558" i="1" s="1"/>
  <c r="V558" i="1" s="1"/>
  <c r="K527" i="12"/>
  <c r="R521" i="1" s="1"/>
  <c r="V521" i="1" s="1"/>
  <c r="N521" i="1"/>
  <c r="K433" i="12"/>
  <c r="R427" i="1" s="1"/>
  <c r="V427" i="1" s="1"/>
  <c r="N427" i="1"/>
  <c r="K415" i="12"/>
  <c r="R409" i="1" s="1"/>
  <c r="V409" i="1" s="1"/>
  <c r="N405" i="1"/>
  <c r="K411" i="12"/>
  <c r="R405" i="1" s="1"/>
  <c r="V405" i="1" s="1"/>
  <c r="K350" i="12"/>
  <c r="R344" i="1" s="1"/>
  <c r="V344" i="1" s="1"/>
  <c r="K326" i="12"/>
  <c r="R320" i="1" s="1"/>
  <c r="V320" i="1" s="1"/>
  <c r="N205" i="1"/>
  <c r="K211" i="12"/>
  <c r="R205" i="1" s="1"/>
  <c r="V205" i="1" s="1"/>
  <c r="K185" i="12"/>
  <c r="R179" i="1" s="1"/>
  <c r="V179" i="1" s="1"/>
  <c r="N179" i="1"/>
  <c r="K182" i="12"/>
  <c r="R176" i="1" s="1"/>
  <c r="V176" i="1" s="1"/>
  <c r="K141" i="12"/>
  <c r="R135" i="1" s="1"/>
  <c r="V135" i="1" s="1"/>
  <c r="N135" i="1"/>
  <c r="K356" i="12"/>
  <c r="R350" i="1" s="1"/>
  <c r="V350" i="1" s="1"/>
  <c r="N497" i="1"/>
  <c r="N479" i="1"/>
  <c r="N366" i="1"/>
  <c r="N266" i="1"/>
  <c r="K469" i="12"/>
  <c r="R463" i="1" s="1"/>
  <c r="V463" i="1" s="1"/>
  <c r="K452" i="12"/>
  <c r="R446" i="1" s="1"/>
  <c r="V446" i="1" s="1"/>
  <c r="K441" i="12"/>
  <c r="R435" i="1" s="1"/>
  <c r="V435" i="1" s="1"/>
  <c r="K404" i="12"/>
  <c r="R398" i="1" s="1"/>
  <c r="V398" i="1" s="1"/>
  <c r="K375" i="12"/>
  <c r="R369" i="1" s="1"/>
  <c r="V369" i="1" s="1"/>
  <c r="K353" i="12"/>
  <c r="R347" i="1" s="1"/>
  <c r="V347" i="1" s="1"/>
  <c r="N335" i="1"/>
  <c r="N327" i="1"/>
  <c r="K285" i="12"/>
  <c r="R279" i="1" s="1"/>
  <c r="V279" i="1" s="1"/>
  <c r="K242" i="12"/>
  <c r="R236" i="1" s="1"/>
  <c r="V236" i="1" s="1"/>
  <c r="K203" i="12"/>
  <c r="R197" i="1" s="1"/>
  <c r="V197" i="1" s="1"/>
  <c r="K189" i="12"/>
  <c r="R183" i="1" s="1"/>
  <c r="V183" i="1" s="1"/>
  <c r="K180" i="12"/>
  <c r="R174" i="1" s="1"/>
  <c r="V174" i="1" s="1"/>
  <c r="N164" i="1"/>
  <c r="N152" i="1"/>
  <c r="K150" i="12"/>
  <c r="R144" i="1" s="1"/>
  <c r="V144" i="1" s="1"/>
  <c r="N140" i="1"/>
  <c r="N134" i="1"/>
  <c r="K134" i="12"/>
  <c r="R128" i="1" s="1"/>
  <c r="V128" i="1" s="1"/>
  <c r="K68" i="12"/>
  <c r="R62" i="1" s="1"/>
  <c r="V62" i="1" s="1"/>
  <c r="K44" i="12"/>
  <c r="R38" i="1" s="1"/>
  <c r="V38" i="1" s="1"/>
  <c r="N19" i="1"/>
  <c r="N11" i="1"/>
  <c r="K1640" i="12"/>
  <c r="R1634" i="1" s="1"/>
  <c r="V1634" i="1" s="1"/>
  <c r="N1634" i="1"/>
  <c r="K1605" i="12"/>
  <c r="R1599" i="1" s="1"/>
  <c r="V1599" i="1" s="1"/>
  <c r="N1599" i="1"/>
  <c r="K1632" i="12"/>
  <c r="R1626" i="1" s="1"/>
  <c r="V1626" i="1" s="1"/>
  <c r="N1626" i="1"/>
  <c r="K1575" i="12"/>
  <c r="R1569" i="1" s="1"/>
  <c r="V1569" i="1" s="1"/>
  <c r="N1569" i="1"/>
  <c r="K1664" i="12"/>
  <c r="R1658" i="1" s="1"/>
  <c r="V1658" i="1" s="1"/>
  <c r="N1658" i="1"/>
  <c r="K1752" i="12"/>
  <c r="R1746" i="1" s="1"/>
  <c r="V1746" i="1" s="1"/>
  <c r="N1746" i="1"/>
  <c r="K1643" i="12"/>
  <c r="R1637" i="1" s="1"/>
  <c r="V1637" i="1" s="1"/>
  <c r="N1637" i="1"/>
  <c r="K1598" i="12"/>
  <c r="R1592" i="1" s="1"/>
  <c r="V1592" i="1" s="1"/>
  <c r="N1592" i="1"/>
  <c r="K1548" i="12"/>
  <c r="R1542" i="1" s="1"/>
  <c r="V1542" i="1" s="1"/>
  <c r="N1542" i="1"/>
  <c r="N1614" i="1"/>
  <c r="K1620" i="12"/>
  <c r="R1614" i="1" s="1"/>
  <c r="V1614" i="1" s="1"/>
  <c r="N1545" i="1"/>
  <c r="K1551" i="12"/>
  <c r="R1545" i="1" s="1"/>
  <c r="V1545" i="1" s="1"/>
  <c r="K1667" i="12"/>
  <c r="R1661" i="1" s="1"/>
  <c r="V1661" i="1" s="1"/>
  <c r="N1661" i="1"/>
  <c r="K1574" i="12"/>
  <c r="R1568" i="1" s="1"/>
  <c r="V1568" i="1" s="1"/>
  <c r="N1568" i="1"/>
  <c r="K1530" i="12"/>
  <c r="R1524" i="1" s="1"/>
  <c r="V1524" i="1" s="1"/>
  <c r="N1524" i="1"/>
  <c r="K1498" i="12"/>
  <c r="R1492" i="1" s="1"/>
  <c r="V1492" i="1" s="1"/>
  <c r="N1492" i="1"/>
  <c r="K1466" i="12"/>
  <c r="R1460" i="1" s="1"/>
  <c r="V1460" i="1" s="1"/>
  <c r="N1460" i="1"/>
  <c r="K1314" i="12"/>
  <c r="R1308" i="1" s="1"/>
  <c r="V1308" i="1" s="1"/>
  <c r="N1308" i="1"/>
  <c r="K1239" i="12"/>
  <c r="R1233" i="1" s="1"/>
  <c r="V1233" i="1" s="1"/>
  <c r="N1233" i="1"/>
  <c r="N1143" i="1"/>
  <c r="K1149" i="12"/>
  <c r="R1143" i="1" s="1"/>
  <c r="V1143" i="1" s="1"/>
  <c r="N660" i="1"/>
  <c r="K666" i="12"/>
  <c r="R660" i="1" s="1"/>
  <c r="V660" i="1" s="1"/>
  <c r="N652" i="1"/>
  <c r="K658" i="12"/>
  <c r="R652" i="1" s="1"/>
  <c r="V652" i="1" s="1"/>
  <c r="N632" i="1"/>
  <c r="K638" i="12"/>
  <c r="R632" i="1" s="1"/>
  <c r="V632" i="1" s="1"/>
  <c r="N466" i="1"/>
  <c r="K472" i="12"/>
  <c r="R466" i="1" s="1"/>
  <c r="V466" i="1" s="1"/>
  <c r="K15" i="12"/>
  <c r="R9" i="1" s="1"/>
  <c r="V9" i="1" s="1"/>
  <c r="N9" i="1"/>
  <c r="K1704" i="12"/>
  <c r="R1698" i="1" s="1"/>
  <c r="V1698" i="1" s="1"/>
  <c r="N1647" i="1"/>
  <c r="K1616" i="12"/>
  <c r="R1610" i="1" s="1"/>
  <c r="V1610" i="1" s="1"/>
  <c r="N1610" i="1"/>
  <c r="K1607" i="12"/>
  <c r="R1601" i="1" s="1"/>
  <c r="V1601" i="1" s="1"/>
  <c r="N1601" i="1"/>
  <c r="K1515" i="12"/>
  <c r="R1509" i="1" s="1"/>
  <c r="V1509" i="1" s="1"/>
  <c r="K1483" i="12"/>
  <c r="R1477" i="1" s="1"/>
  <c r="V1477" i="1" s="1"/>
  <c r="K1450" i="12"/>
  <c r="R1444" i="1" s="1"/>
  <c r="V1444" i="1" s="1"/>
  <c r="N1444" i="1"/>
  <c r="K1419" i="12"/>
  <c r="R1413" i="1" s="1"/>
  <c r="V1413" i="1" s="1"/>
  <c r="K1408" i="12"/>
  <c r="R1402" i="1" s="1"/>
  <c r="V1402" i="1" s="1"/>
  <c r="K1398" i="12"/>
  <c r="R1392" i="1" s="1"/>
  <c r="V1392" i="1" s="1"/>
  <c r="N1392" i="1"/>
  <c r="N1375" i="1"/>
  <c r="K1381" i="12"/>
  <c r="R1375" i="1" s="1"/>
  <c r="V1375" i="1" s="1"/>
  <c r="K1366" i="12"/>
  <c r="R1360" i="1" s="1"/>
  <c r="V1360" i="1" s="1"/>
  <c r="N1360" i="1"/>
  <c r="K1319" i="12"/>
  <c r="R1313" i="1" s="1"/>
  <c r="V1313" i="1" s="1"/>
  <c r="K1289" i="12"/>
  <c r="R1283" i="1" s="1"/>
  <c r="V1283" i="1" s="1"/>
  <c r="K1127" i="12"/>
  <c r="R1121" i="1" s="1"/>
  <c r="V1121" i="1" s="1"/>
  <c r="N1121" i="1"/>
  <c r="K1108" i="12"/>
  <c r="R1102" i="1" s="1"/>
  <c r="V1102" i="1" s="1"/>
  <c r="K1097" i="12"/>
  <c r="R1091" i="1" s="1"/>
  <c r="V1091" i="1" s="1"/>
  <c r="K997" i="12"/>
  <c r="R991" i="1" s="1"/>
  <c r="V991" i="1" s="1"/>
  <c r="K886" i="12"/>
  <c r="R880" i="1" s="1"/>
  <c r="V880" i="1" s="1"/>
  <c r="N880" i="1"/>
  <c r="N878" i="1"/>
  <c r="K884" i="12"/>
  <c r="R878" i="1" s="1"/>
  <c r="V878" i="1" s="1"/>
  <c r="K770" i="12"/>
  <c r="R764" i="1" s="1"/>
  <c r="V764" i="1" s="1"/>
  <c r="N764" i="1"/>
  <c r="N597" i="1"/>
  <c r="K603" i="12"/>
  <c r="R597" i="1" s="1"/>
  <c r="V597" i="1" s="1"/>
  <c r="N559" i="1"/>
  <c r="K565" i="12"/>
  <c r="R559" i="1" s="1"/>
  <c r="V559" i="1" s="1"/>
  <c r="K486" i="12"/>
  <c r="R480" i="1" s="1"/>
  <c r="V480" i="1" s="1"/>
  <c r="K478" i="12"/>
  <c r="R472" i="1" s="1"/>
  <c r="V472" i="1" s="1"/>
  <c r="K293" i="12"/>
  <c r="R287" i="1" s="1"/>
  <c r="V287" i="1" s="1"/>
  <c r="K1402" i="12"/>
  <c r="R1396" i="1" s="1"/>
  <c r="V1396" i="1" s="1"/>
  <c r="N1396" i="1"/>
  <c r="N1159" i="1"/>
  <c r="K1165" i="12"/>
  <c r="R1159" i="1" s="1"/>
  <c r="V1159" i="1" s="1"/>
  <c r="K978" i="12"/>
  <c r="R972" i="1" s="1"/>
  <c r="V972" i="1" s="1"/>
  <c r="N972" i="1"/>
  <c r="K941" i="12"/>
  <c r="R935" i="1" s="1"/>
  <c r="V935" i="1" s="1"/>
  <c r="N935" i="1"/>
  <c r="N511" i="1"/>
  <c r="K517" i="12"/>
  <c r="R511" i="1" s="1"/>
  <c r="V511" i="1" s="1"/>
  <c r="K1615" i="12"/>
  <c r="R1609" i="1" s="1"/>
  <c r="V1609" i="1" s="1"/>
  <c r="N1609" i="1"/>
  <c r="K1706" i="12"/>
  <c r="R1700" i="1" s="1"/>
  <c r="V1700" i="1" s="1"/>
  <c r="K1547" i="12"/>
  <c r="R1541" i="1" s="1"/>
  <c r="V1541" i="1" s="1"/>
  <c r="N1541" i="1"/>
  <c r="K1414" i="12"/>
  <c r="R1408" i="1" s="1"/>
  <c r="V1408" i="1" s="1"/>
  <c r="N1408" i="1"/>
  <c r="N1351" i="1"/>
  <c r="K1357" i="12"/>
  <c r="R1351" i="1" s="1"/>
  <c r="V1351" i="1" s="1"/>
  <c r="N1338" i="1"/>
  <c r="K1344" i="12"/>
  <c r="R1338" i="1" s="1"/>
  <c r="V1338" i="1" s="1"/>
  <c r="K1287" i="12"/>
  <c r="R1281" i="1" s="1"/>
  <c r="V1281" i="1" s="1"/>
  <c r="N1281" i="1"/>
  <c r="K1059" i="12"/>
  <c r="R1053" i="1" s="1"/>
  <c r="V1053" i="1" s="1"/>
  <c r="N1053" i="1"/>
  <c r="K1011" i="12"/>
  <c r="R1005" i="1" s="1"/>
  <c r="V1005" i="1" s="1"/>
  <c r="N1005" i="1"/>
  <c r="N741" i="1"/>
  <c r="K747" i="12"/>
  <c r="R741" i="1" s="1"/>
  <c r="V741" i="1" s="1"/>
  <c r="N582" i="1"/>
  <c r="K588" i="12"/>
  <c r="R582" i="1" s="1"/>
  <c r="V582" i="1" s="1"/>
  <c r="N545" i="1"/>
  <c r="K551" i="12"/>
  <c r="R545" i="1" s="1"/>
  <c r="V545" i="1" s="1"/>
  <c r="K322" i="12"/>
  <c r="R316" i="1" s="1"/>
  <c r="V316" i="1" s="1"/>
  <c r="N316" i="1"/>
  <c r="K1767" i="12"/>
  <c r="R1761" i="1" s="1"/>
  <c r="V1761" i="1" s="1"/>
  <c r="K1755" i="12"/>
  <c r="R1749" i="1" s="1"/>
  <c r="V1749" i="1" s="1"/>
  <c r="N1733" i="1"/>
  <c r="N1696" i="1"/>
  <c r="N1693" i="1"/>
  <c r="K1689" i="12"/>
  <c r="R1683" i="1" s="1"/>
  <c r="V1683" i="1" s="1"/>
  <c r="N1683" i="1"/>
  <c r="K1678" i="12"/>
  <c r="R1672" i="1" s="1"/>
  <c r="V1672" i="1" s="1"/>
  <c r="N1672" i="1"/>
  <c r="K1596" i="12"/>
  <c r="R1590" i="1" s="1"/>
  <c r="V1590" i="1" s="1"/>
  <c r="N1590" i="1"/>
  <c r="N1566" i="1"/>
  <c r="K1561" i="12"/>
  <c r="R1555" i="1" s="1"/>
  <c r="V1555" i="1" s="1"/>
  <c r="N1555" i="1"/>
  <c r="N1452" i="1"/>
  <c r="K1452" i="12"/>
  <c r="R1446" i="1" s="1"/>
  <c r="V1446" i="1" s="1"/>
  <c r="K1434" i="12"/>
  <c r="R1428" i="1" s="1"/>
  <c r="V1428" i="1" s="1"/>
  <c r="N1428" i="1"/>
  <c r="K1403" i="12"/>
  <c r="R1397" i="1" s="1"/>
  <c r="V1397" i="1" s="1"/>
  <c r="K1392" i="12"/>
  <c r="R1386" i="1" s="1"/>
  <c r="V1386" i="1" s="1"/>
  <c r="K1358" i="12"/>
  <c r="R1352" i="1" s="1"/>
  <c r="V1352" i="1" s="1"/>
  <c r="N1352" i="1"/>
  <c r="K1349" i="12"/>
  <c r="R1343" i="1" s="1"/>
  <c r="V1343" i="1" s="1"/>
  <c r="N1341" i="1"/>
  <c r="K1347" i="12"/>
  <c r="R1341" i="1" s="1"/>
  <c r="V1341" i="1" s="1"/>
  <c r="K1342" i="12"/>
  <c r="R1336" i="1" s="1"/>
  <c r="V1336" i="1" s="1"/>
  <c r="N1336" i="1"/>
  <c r="N1289" i="1"/>
  <c r="K1261" i="12"/>
  <c r="R1255" i="1" s="1"/>
  <c r="V1255" i="1" s="1"/>
  <c r="N1231" i="1"/>
  <c r="K1237" i="12"/>
  <c r="R1231" i="1" s="1"/>
  <c r="V1231" i="1" s="1"/>
  <c r="K1235" i="12"/>
  <c r="R1229" i="1" s="1"/>
  <c r="V1229" i="1" s="1"/>
  <c r="N1229" i="1"/>
  <c r="N1151" i="1"/>
  <c r="K1157" i="12"/>
  <c r="R1151" i="1" s="1"/>
  <c r="V1151" i="1" s="1"/>
  <c r="K1123" i="12"/>
  <c r="R1117" i="1" s="1"/>
  <c r="V1117" i="1" s="1"/>
  <c r="N1117" i="1"/>
  <c r="K1092" i="12"/>
  <c r="R1086" i="1" s="1"/>
  <c r="V1086" i="1" s="1"/>
  <c r="K1075" i="12"/>
  <c r="R1069" i="1" s="1"/>
  <c r="V1069" i="1" s="1"/>
  <c r="N1069" i="1"/>
  <c r="N1061" i="1"/>
  <c r="K943" i="12"/>
  <c r="R937" i="1" s="1"/>
  <c r="V937" i="1" s="1"/>
  <c r="N937" i="1"/>
  <c r="K936" i="12"/>
  <c r="R930" i="1" s="1"/>
  <c r="V930" i="1" s="1"/>
  <c r="K922" i="12"/>
  <c r="R916" i="1" s="1"/>
  <c r="V916" i="1" s="1"/>
  <c r="N916" i="1"/>
  <c r="K911" i="12"/>
  <c r="R905" i="1" s="1"/>
  <c r="V905" i="1" s="1"/>
  <c r="N905" i="1"/>
  <c r="K832" i="12"/>
  <c r="R826" i="1" s="1"/>
  <c r="V826" i="1" s="1"/>
  <c r="N826" i="1"/>
  <c r="K768" i="12"/>
  <c r="R762" i="1" s="1"/>
  <c r="V762" i="1" s="1"/>
  <c r="N762" i="1"/>
  <c r="N719" i="1"/>
  <c r="K725" i="12"/>
  <c r="R719" i="1" s="1"/>
  <c r="V719" i="1" s="1"/>
  <c r="N630" i="1"/>
  <c r="K636" i="12"/>
  <c r="R630" i="1" s="1"/>
  <c r="V630" i="1" s="1"/>
  <c r="N595" i="1"/>
  <c r="K601" i="12"/>
  <c r="R595" i="1" s="1"/>
  <c r="V595" i="1" s="1"/>
  <c r="K484" i="12"/>
  <c r="R478" i="1" s="1"/>
  <c r="V478" i="1" s="1"/>
  <c r="N478" i="1"/>
  <c r="N105" i="1"/>
  <c r="K111" i="12"/>
  <c r="R105" i="1" s="1"/>
  <c r="V105" i="1" s="1"/>
  <c r="K1651" i="12"/>
  <c r="R1645" i="1" s="1"/>
  <c r="V1645" i="1" s="1"/>
  <c r="N1645" i="1"/>
  <c r="K1240" i="12"/>
  <c r="R1234" i="1" s="1"/>
  <c r="V1234" i="1" s="1"/>
  <c r="N1234" i="1"/>
  <c r="N928" i="1"/>
  <c r="K934" i="12"/>
  <c r="R928" i="1" s="1"/>
  <c r="V928" i="1" s="1"/>
  <c r="N656" i="1"/>
  <c r="K662" i="12"/>
  <c r="R656" i="1" s="1"/>
  <c r="V656" i="1" s="1"/>
  <c r="N578" i="1"/>
  <c r="K584" i="12"/>
  <c r="R578" i="1" s="1"/>
  <c r="V578" i="1" s="1"/>
  <c r="K24" i="12"/>
  <c r="R18" i="1" s="1"/>
  <c r="V18" i="1" s="1"/>
  <c r="N18" i="1"/>
  <c r="K1708" i="12"/>
  <c r="R1702" i="1" s="1"/>
  <c r="V1702" i="1" s="1"/>
  <c r="K1644" i="12"/>
  <c r="R1638" i="1" s="1"/>
  <c r="V1638" i="1" s="1"/>
  <c r="K1628" i="12"/>
  <c r="R1622" i="1" s="1"/>
  <c r="V1622" i="1" s="1"/>
  <c r="N1622" i="1"/>
  <c r="K1690" i="12"/>
  <c r="R1684" i="1" s="1"/>
  <c r="V1684" i="1" s="1"/>
  <c r="N1684" i="1"/>
  <c r="K1597" i="12"/>
  <c r="R1591" i="1" s="1"/>
  <c r="V1591" i="1" s="1"/>
  <c r="N1591" i="1"/>
  <c r="K1562" i="12"/>
  <c r="R1556" i="1" s="1"/>
  <c r="V1556" i="1" s="1"/>
  <c r="N1556" i="1"/>
  <c r="K1717" i="12"/>
  <c r="R1711" i="1" s="1"/>
  <c r="V1711" i="1" s="1"/>
  <c r="K1682" i="12"/>
  <c r="R1676" i="1" s="1"/>
  <c r="V1676" i="1" s="1"/>
  <c r="K1663" i="12"/>
  <c r="R1657" i="1" s="1"/>
  <c r="V1657" i="1" s="1"/>
  <c r="N1657" i="1"/>
  <c r="K1658" i="12"/>
  <c r="R1652" i="1" s="1"/>
  <c r="V1652" i="1" s="1"/>
  <c r="K1631" i="12"/>
  <c r="R1625" i="1" s="1"/>
  <c r="V1625" i="1" s="1"/>
  <c r="N1625" i="1"/>
  <c r="K1645" i="12"/>
  <c r="R1639" i="1" s="1"/>
  <c r="V1639" i="1" s="1"/>
  <c r="K1435" i="12"/>
  <c r="R1429" i="1" s="1"/>
  <c r="V1429" i="1" s="1"/>
  <c r="N1226" i="1"/>
  <c r="K1232" i="12"/>
  <c r="R1226" i="1" s="1"/>
  <c r="V1226" i="1" s="1"/>
  <c r="K917" i="12"/>
  <c r="R911" i="1" s="1"/>
  <c r="V911" i="1" s="1"/>
  <c r="N911" i="1"/>
  <c r="N512" i="1"/>
  <c r="K518" i="12"/>
  <c r="R512" i="1" s="1"/>
  <c r="V512" i="1" s="1"/>
  <c r="K1763" i="12"/>
  <c r="R1757" i="1" s="1"/>
  <c r="V1757" i="1" s="1"/>
  <c r="N1757" i="1"/>
  <c r="N1720" i="1"/>
  <c r="N1686" i="1"/>
  <c r="N1670" i="1"/>
  <c r="N1635" i="1"/>
  <c r="K1630" i="12"/>
  <c r="R1624" i="1" s="1"/>
  <c r="V1624" i="1" s="1"/>
  <c r="N1624" i="1"/>
  <c r="N1611" i="1"/>
  <c r="N1593" i="1"/>
  <c r="K1582" i="12"/>
  <c r="R1576" i="1" s="1"/>
  <c r="V1576" i="1" s="1"/>
  <c r="N1576" i="1"/>
  <c r="N1516" i="1"/>
  <c r="N1484" i="1"/>
  <c r="N1436" i="1"/>
  <c r="K1418" i="12"/>
  <c r="R1412" i="1" s="1"/>
  <c r="V1412" i="1" s="1"/>
  <c r="N1412" i="1"/>
  <c r="K1387" i="12"/>
  <c r="R1381" i="1" s="1"/>
  <c r="V1381" i="1" s="1"/>
  <c r="N1379" i="1"/>
  <c r="K1385" i="12"/>
  <c r="R1379" i="1" s="1"/>
  <c r="V1379" i="1" s="1"/>
  <c r="K1382" i="12"/>
  <c r="R1376" i="1" s="1"/>
  <c r="V1376" i="1" s="1"/>
  <c r="N1376" i="1"/>
  <c r="K1303" i="12"/>
  <c r="R1297" i="1" s="1"/>
  <c r="V1297" i="1" s="1"/>
  <c r="K1267" i="12"/>
  <c r="R1261" i="1" s="1"/>
  <c r="V1261" i="1" s="1"/>
  <c r="N1261" i="1"/>
  <c r="K1201" i="12"/>
  <c r="R1195" i="1" s="1"/>
  <c r="V1195" i="1" s="1"/>
  <c r="N1178" i="1"/>
  <c r="N1175" i="1"/>
  <c r="K1181" i="12"/>
  <c r="R1175" i="1" s="1"/>
  <c r="V1175" i="1" s="1"/>
  <c r="K1169" i="12"/>
  <c r="R1163" i="1" s="1"/>
  <c r="V1163" i="1" s="1"/>
  <c r="K1107" i="12"/>
  <c r="R1101" i="1" s="1"/>
  <c r="V1101" i="1" s="1"/>
  <c r="N1101" i="1"/>
  <c r="K1047" i="12"/>
  <c r="R1041" i="1" s="1"/>
  <c r="V1041" i="1" s="1"/>
  <c r="N1041" i="1"/>
  <c r="N1033" i="1"/>
  <c r="K1036" i="12"/>
  <c r="R1030" i="1" s="1"/>
  <c r="V1030" i="1" s="1"/>
  <c r="N1015" i="1"/>
  <c r="K1021" i="12"/>
  <c r="R1015" i="1" s="1"/>
  <c r="V1015" i="1" s="1"/>
  <c r="N990" i="1"/>
  <c r="K996" i="12"/>
  <c r="R990" i="1" s="1"/>
  <c r="V990" i="1" s="1"/>
  <c r="K973" i="12"/>
  <c r="R967" i="1" s="1"/>
  <c r="V967" i="1" s="1"/>
  <c r="N967" i="1"/>
  <c r="N884" i="1"/>
  <c r="K890" i="12"/>
  <c r="R884" i="1" s="1"/>
  <c r="V884" i="1" s="1"/>
  <c r="K822" i="12"/>
  <c r="R816" i="1" s="1"/>
  <c r="V816" i="1" s="1"/>
  <c r="N816" i="1"/>
  <c r="H773" i="1"/>
  <c r="S773" i="1" s="1"/>
  <c r="X773" i="1" s="1"/>
  <c r="N712" i="1"/>
  <c r="K718" i="12"/>
  <c r="R712" i="1" s="1"/>
  <c r="V712" i="1" s="1"/>
  <c r="N681" i="1"/>
  <c r="K687" i="12"/>
  <c r="R681" i="1" s="1"/>
  <c r="V681" i="1" s="1"/>
  <c r="K560" i="12"/>
  <c r="R554" i="1" s="1"/>
  <c r="V554" i="1" s="1"/>
  <c r="K513" i="12"/>
  <c r="R507" i="1" s="1"/>
  <c r="V507" i="1" s="1"/>
  <c r="N507" i="1"/>
  <c r="K487" i="12"/>
  <c r="R481" i="1" s="1"/>
  <c r="V481" i="1" s="1"/>
  <c r="N481" i="1"/>
  <c r="N411" i="1"/>
  <c r="K417" i="12"/>
  <c r="R411" i="1" s="1"/>
  <c r="V411" i="1" s="1"/>
  <c r="K347" i="12"/>
  <c r="R341" i="1" s="1"/>
  <c r="V341" i="1" s="1"/>
  <c r="N341" i="1"/>
  <c r="N305" i="1"/>
  <c r="K311" i="12"/>
  <c r="R305" i="1" s="1"/>
  <c r="V305" i="1" s="1"/>
  <c r="K186" i="12"/>
  <c r="R180" i="1" s="1"/>
  <c r="V180" i="1" s="1"/>
  <c r="N180" i="1"/>
  <c r="K1546" i="12"/>
  <c r="R1540" i="1" s="1"/>
  <c r="V1540" i="1" s="1"/>
  <c r="N1540" i="1"/>
  <c r="K1482" i="12"/>
  <c r="R1476" i="1" s="1"/>
  <c r="V1476" i="1" s="1"/>
  <c r="N1476" i="1"/>
  <c r="N1367" i="1"/>
  <c r="K1373" i="12"/>
  <c r="R1367" i="1" s="1"/>
  <c r="V1367" i="1" s="1"/>
  <c r="K916" i="12"/>
  <c r="R910" i="1" s="1"/>
  <c r="V910" i="1" s="1"/>
  <c r="N910" i="1"/>
  <c r="K14" i="12"/>
  <c r="R8" i="1" s="1"/>
  <c r="V8" i="1" s="1"/>
  <c r="N8" i="1"/>
  <c r="K1531" i="12"/>
  <c r="R1525" i="1" s="1"/>
  <c r="V1525" i="1" s="1"/>
  <c r="K1499" i="12"/>
  <c r="R1493" i="1" s="1"/>
  <c r="V1493" i="1" s="1"/>
  <c r="K1467" i="12"/>
  <c r="R1461" i="1" s="1"/>
  <c r="V1461" i="1" s="1"/>
  <c r="K1462" i="12"/>
  <c r="R1456" i="1" s="1"/>
  <c r="V1456" i="1" s="1"/>
  <c r="N1456" i="1"/>
  <c r="K1404" i="12"/>
  <c r="R1398" i="1" s="1"/>
  <c r="V1398" i="1" s="1"/>
  <c r="N1347" i="1"/>
  <c r="K1353" i="12"/>
  <c r="R1347" i="1" s="1"/>
  <c r="V1347" i="1" s="1"/>
  <c r="K1315" i="12"/>
  <c r="R1309" i="1" s="1"/>
  <c r="V1309" i="1" s="1"/>
  <c r="K1283" i="12"/>
  <c r="R1277" i="1" s="1"/>
  <c r="V1277" i="1" s="1"/>
  <c r="N1277" i="1"/>
  <c r="N1194" i="1"/>
  <c r="K1200" i="12"/>
  <c r="R1194" i="1" s="1"/>
  <c r="V1194" i="1" s="1"/>
  <c r="N1162" i="1"/>
  <c r="K1168" i="12"/>
  <c r="R1162" i="1" s="1"/>
  <c r="V1162" i="1" s="1"/>
  <c r="K1035" i="12"/>
  <c r="R1029" i="1" s="1"/>
  <c r="V1029" i="1" s="1"/>
  <c r="N1029" i="1"/>
  <c r="K1007" i="12"/>
  <c r="R1001" i="1" s="1"/>
  <c r="V1001" i="1" s="1"/>
  <c r="N1001" i="1"/>
  <c r="K969" i="12"/>
  <c r="R963" i="1" s="1"/>
  <c r="V963" i="1" s="1"/>
  <c r="N963" i="1"/>
  <c r="N553" i="1"/>
  <c r="K559" i="12"/>
  <c r="R553" i="1" s="1"/>
  <c r="V553" i="1" s="1"/>
  <c r="H52" i="1"/>
  <c r="S52" i="1" s="1"/>
  <c r="X52" i="1" s="1"/>
  <c r="K1559" i="12"/>
  <c r="R1553" i="1" s="1"/>
  <c r="V1553" i="1" s="1"/>
  <c r="N1553" i="1"/>
  <c r="K1514" i="12"/>
  <c r="R1508" i="1" s="1"/>
  <c r="V1508" i="1" s="1"/>
  <c r="N1508" i="1"/>
  <c r="N1207" i="1"/>
  <c r="K1213" i="12"/>
  <c r="R1207" i="1" s="1"/>
  <c r="V1207" i="1" s="1"/>
  <c r="N1191" i="1"/>
  <c r="K1197" i="12"/>
  <c r="R1191" i="1" s="1"/>
  <c r="V1191" i="1" s="1"/>
  <c r="K1091" i="12"/>
  <c r="R1085" i="1" s="1"/>
  <c r="V1085" i="1" s="1"/>
  <c r="N1085" i="1"/>
  <c r="K1737" i="12"/>
  <c r="R1731" i="1" s="1"/>
  <c r="V1731" i="1" s="1"/>
  <c r="N1731" i="1"/>
  <c r="K1608" i="12"/>
  <c r="R1602" i="1" s="1"/>
  <c r="V1602" i="1" s="1"/>
  <c r="N1602" i="1"/>
  <c r="N1724" i="1"/>
  <c r="K1730" i="12"/>
  <c r="R1724" i="1" s="1"/>
  <c r="V1724" i="1" s="1"/>
  <c r="K1677" i="12"/>
  <c r="R1671" i="1" s="1"/>
  <c r="V1671" i="1" s="1"/>
  <c r="N1671" i="1"/>
  <c r="K1456" i="12"/>
  <c r="R1450" i="1" s="1"/>
  <c r="V1450" i="1" s="1"/>
  <c r="K1446" i="12"/>
  <c r="R1440" i="1" s="1"/>
  <c r="V1440" i="1" s="1"/>
  <c r="N1440" i="1"/>
  <c r="K1388" i="12"/>
  <c r="R1382" i="1" s="1"/>
  <c r="V1382" i="1" s="1"/>
  <c r="K1304" i="12"/>
  <c r="R1298" i="1" s="1"/>
  <c r="V1298" i="1" s="1"/>
  <c r="K1299" i="12"/>
  <c r="R1293" i="1" s="1"/>
  <c r="V1293" i="1" s="1"/>
  <c r="N1293" i="1"/>
  <c r="K1293" i="12"/>
  <c r="R1287" i="1" s="1"/>
  <c r="V1287" i="1" s="1"/>
  <c r="K1288" i="12"/>
  <c r="R1282" i="1" s="1"/>
  <c r="V1282" i="1" s="1"/>
  <c r="K1271" i="12"/>
  <c r="R1265" i="1" s="1"/>
  <c r="V1265" i="1" s="1"/>
  <c r="N1265" i="1"/>
  <c r="N1257" i="1"/>
  <c r="N1242" i="1"/>
  <c r="N1239" i="1"/>
  <c r="K1245" i="12"/>
  <c r="R1239" i="1" s="1"/>
  <c r="V1239" i="1" s="1"/>
  <c r="K1233" i="12"/>
  <c r="R1227" i="1" s="1"/>
  <c r="V1227" i="1" s="1"/>
  <c r="N1213" i="1"/>
  <c r="K1207" i="12"/>
  <c r="R1201" i="1" s="1"/>
  <c r="V1201" i="1" s="1"/>
  <c r="N1201" i="1"/>
  <c r="K1175" i="12"/>
  <c r="R1169" i="1" s="1"/>
  <c r="V1169" i="1" s="1"/>
  <c r="N1169" i="1"/>
  <c r="K1065" i="12"/>
  <c r="R1059" i="1" s="1"/>
  <c r="V1059" i="1" s="1"/>
  <c r="K1060" i="12"/>
  <c r="R1054" i="1" s="1"/>
  <c r="V1054" i="1" s="1"/>
  <c r="K1051" i="12"/>
  <c r="R1045" i="1" s="1"/>
  <c r="V1045" i="1" s="1"/>
  <c r="N1045" i="1"/>
  <c r="K929" i="12"/>
  <c r="R923" i="1" s="1"/>
  <c r="V923" i="1" s="1"/>
  <c r="N923" i="1"/>
  <c r="K921" i="12"/>
  <c r="R915" i="1" s="1"/>
  <c r="V915" i="1" s="1"/>
  <c r="N915" i="1"/>
  <c r="K912" i="12"/>
  <c r="R906" i="1" s="1"/>
  <c r="V906" i="1" s="1"/>
  <c r="N906" i="1"/>
  <c r="K774" i="12"/>
  <c r="R768" i="1" s="1"/>
  <c r="V768" i="1" s="1"/>
  <c r="N768" i="1"/>
  <c r="N720" i="1"/>
  <c r="K726" i="12"/>
  <c r="R720" i="1" s="1"/>
  <c r="V720" i="1" s="1"/>
  <c r="K685" i="12"/>
  <c r="R679" i="1" s="1"/>
  <c r="V679" i="1" s="1"/>
  <c r="N564" i="1"/>
  <c r="K570" i="12"/>
  <c r="R564" i="1" s="1"/>
  <c r="V564" i="1" s="1"/>
  <c r="N477" i="1"/>
  <c r="K483" i="12"/>
  <c r="R477" i="1" s="1"/>
  <c r="V477" i="1" s="1"/>
  <c r="K431" i="12"/>
  <c r="R425" i="1" s="1"/>
  <c r="V425" i="1" s="1"/>
  <c r="N321" i="1"/>
  <c r="K327" i="12"/>
  <c r="R321" i="1" s="1"/>
  <c r="V321" i="1" s="1"/>
  <c r="N175" i="1"/>
  <c r="K181" i="12"/>
  <c r="R175" i="1" s="1"/>
  <c r="V175" i="1" s="1"/>
  <c r="K149" i="12"/>
  <c r="R143" i="1" s="1"/>
  <c r="V143" i="1" s="1"/>
  <c r="N143" i="1"/>
  <c r="N129" i="1"/>
  <c r="K135" i="12"/>
  <c r="R129" i="1" s="1"/>
  <c r="V129" i="1" s="1"/>
  <c r="N126" i="1"/>
  <c r="K132" i="12"/>
  <c r="R126" i="1" s="1"/>
  <c r="V126" i="1" s="1"/>
  <c r="K83" i="12"/>
  <c r="R77" i="1" s="1"/>
  <c r="V77" i="1" s="1"/>
  <c r="K63" i="12"/>
  <c r="R57" i="1" s="1"/>
  <c r="V57" i="1" s="1"/>
  <c r="N57" i="1"/>
  <c r="N42" i="1"/>
  <c r="K48" i="12"/>
  <c r="R42" i="1" s="1"/>
  <c r="V42" i="1" s="1"/>
  <c r="N1713" i="1"/>
  <c r="K1719" i="12"/>
  <c r="R1713" i="1" s="1"/>
  <c r="V1713" i="1" s="1"/>
  <c r="K1350" i="12"/>
  <c r="R1344" i="1" s="1"/>
  <c r="V1344" i="1" s="1"/>
  <c r="N1344" i="1"/>
  <c r="N348" i="1"/>
  <c r="K354" i="12"/>
  <c r="R348" i="1" s="1"/>
  <c r="V348" i="1" s="1"/>
  <c r="K1732" i="12"/>
  <c r="R1726" i="1" s="1"/>
  <c r="V1726" i="1" s="1"/>
  <c r="K1576" i="12"/>
  <c r="R1570" i="1" s="1"/>
  <c r="V1570" i="1" s="1"/>
  <c r="K1520" i="12"/>
  <c r="R1514" i="1" s="1"/>
  <c r="V1514" i="1" s="1"/>
  <c r="K1488" i="12"/>
  <c r="R1482" i="1" s="1"/>
  <c r="V1482" i="1" s="1"/>
  <c r="K1451" i="12"/>
  <c r="R1445" i="1" s="1"/>
  <c r="V1445" i="1" s="1"/>
  <c r="K1440" i="12"/>
  <c r="R1434" i="1" s="1"/>
  <c r="V1434" i="1" s="1"/>
  <c r="K1430" i="12"/>
  <c r="R1424" i="1" s="1"/>
  <c r="V1424" i="1" s="1"/>
  <c r="N1424" i="1"/>
  <c r="K1371" i="12"/>
  <c r="R1365" i="1" s="1"/>
  <c r="V1365" i="1" s="1"/>
  <c r="K1243" i="12"/>
  <c r="R1237" i="1" s="1"/>
  <c r="V1237" i="1" s="1"/>
  <c r="N1237" i="1"/>
  <c r="N1223" i="1"/>
  <c r="K1229" i="12"/>
  <c r="R1223" i="1" s="1"/>
  <c r="V1223" i="1" s="1"/>
  <c r="K1203" i="12"/>
  <c r="R1197" i="1" s="1"/>
  <c r="V1197" i="1" s="1"/>
  <c r="N1197" i="1"/>
  <c r="K1171" i="12"/>
  <c r="R1165" i="1" s="1"/>
  <c r="V1165" i="1" s="1"/>
  <c r="N1165" i="1"/>
  <c r="N1130" i="1"/>
  <c r="N1127" i="1"/>
  <c r="K1133" i="12"/>
  <c r="R1127" i="1" s="1"/>
  <c r="V1127" i="1" s="1"/>
  <c r="N1022" i="1"/>
  <c r="K974" i="12"/>
  <c r="R968" i="1" s="1"/>
  <c r="V968" i="1" s="1"/>
  <c r="N968" i="1"/>
  <c r="K885" i="12"/>
  <c r="R879" i="1" s="1"/>
  <c r="V879" i="1" s="1"/>
  <c r="N864" i="1"/>
  <c r="N857" i="1"/>
  <c r="N711" i="1"/>
  <c r="K717" i="12"/>
  <c r="R711" i="1" s="1"/>
  <c r="V711" i="1" s="1"/>
  <c r="N567" i="1"/>
  <c r="N469" i="1"/>
  <c r="K418" i="12"/>
  <c r="R412" i="1" s="1"/>
  <c r="V412" i="1" s="1"/>
  <c r="N412" i="1"/>
  <c r="K355" i="12"/>
  <c r="R349" i="1" s="1"/>
  <c r="V349" i="1" s="1"/>
  <c r="N349" i="1"/>
  <c r="K176" i="12"/>
  <c r="R170" i="1" s="1"/>
  <c r="V170" i="1" s="1"/>
  <c r="N170" i="1"/>
  <c r="K161" i="12"/>
  <c r="R155" i="1" s="1"/>
  <c r="V155" i="1" s="1"/>
  <c r="N155" i="1"/>
  <c r="N1356" i="1"/>
  <c r="N1285" i="1"/>
  <c r="N1269" i="1"/>
  <c r="N1253" i="1"/>
  <c r="N1221" i="1"/>
  <c r="N1073" i="1"/>
  <c r="N1057" i="1"/>
  <c r="N1013" i="1"/>
  <c r="K999" i="12"/>
  <c r="R993" i="1" s="1"/>
  <c r="V993" i="1" s="1"/>
  <c r="N993" i="1"/>
  <c r="K981" i="12"/>
  <c r="R975" i="1" s="1"/>
  <c r="V975" i="1" s="1"/>
  <c r="N946" i="1"/>
  <c r="K952" i="12"/>
  <c r="R946" i="1" s="1"/>
  <c r="V946" i="1" s="1"/>
  <c r="K931" i="12"/>
  <c r="R925" i="1" s="1"/>
  <c r="V925" i="1" s="1"/>
  <c r="N925" i="1"/>
  <c r="N913" i="1"/>
  <c r="K909" i="12"/>
  <c r="R903" i="1" s="1"/>
  <c r="V903" i="1" s="1"/>
  <c r="N903" i="1"/>
  <c r="K880" i="12"/>
  <c r="R874" i="1" s="1"/>
  <c r="V874" i="1" s="1"/>
  <c r="N874" i="1"/>
  <c r="K867" i="12"/>
  <c r="R861" i="1" s="1"/>
  <c r="V861" i="1" s="1"/>
  <c r="N861" i="1"/>
  <c r="N841" i="1"/>
  <c r="K847" i="12"/>
  <c r="R841" i="1" s="1"/>
  <c r="V841" i="1" s="1"/>
  <c r="N834" i="1"/>
  <c r="N825" i="1"/>
  <c r="K828" i="12"/>
  <c r="R822" i="1" s="1"/>
  <c r="V822" i="1" s="1"/>
  <c r="N822" i="1"/>
  <c r="N807" i="1"/>
  <c r="N791" i="1"/>
  <c r="N773" i="1"/>
  <c r="N737" i="1"/>
  <c r="K743" i="12"/>
  <c r="R737" i="1" s="1"/>
  <c r="V737" i="1" s="1"/>
  <c r="N697" i="1"/>
  <c r="K703" i="12"/>
  <c r="R697" i="1" s="1"/>
  <c r="V697" i="1" s="1"/>
  <c r="K681" i="12"/>
  <c r="R675" i="1" s="1"/>
  <c r="V675" i="1" s="1"/>
  <c r="K640" i="12"/>
  <c r="R634" i="1" s="1"/>
  <c r="V634" i="1" s="1"/>
  <c r="K577" i="12"/>
  <c r="R571" i="1" s="1"/>
  <c r="V571" i="1" s="1"/>
  <c r="N571" i="1"/>
  <c r="K536" i="12"/>
  <c r="R530" i="1" s="1"/>
  <c r="V530" i="1" s="1"/>
  <c r="N530" i="1"/>
  <c r="N494" i="1"/>
  <c r="K500" i="12"/>
  <c r="R494" i="1" s="1"/>
  <c r="V494" i="1" s="1"/>
  <c r="K339" i="12"/>
  <c r="R333" i="1" s="1"/>
  <c r="V333" i="1" s="1"/>
  <c r="N333" i="1"/>
  <c r="K331" i="12"/>
  <c r="R325" i="1" s="1"/>
  <c r="V325" i="1" s="1"/>
  <c r="N325" i="1"/>
  <c r="N261" i="1"/>
  <c r="K267" i="12"/>
  <c r="R261" i="1" s="1"/>
  <c r="V261" i="1" s="1"/>
  <c r="K260" i="12"/>
  <c r="R254" i="1" s="1"/>
  <c r="V254" i="1" s="1"/>
  <c r="N254" i="1"/>
  <c r="N234" i="1"/>
  <c r="K240" i="12"/>
  <c r="R234" i="1" s="1"/>
  <c r="V234" i="1" s="1"/>
  <c r="N85" i="1"/>
  <c r="K91" i="12"/>
  <c r="R85" i="1" s="1"/>
  <c r="V85" i="1" s="1"/>
  <c r="N79" i="1"/>
  <c r="K85" i="12"/>
  <c r="R79" i="1" s="1"/>
  <c r="V79" i="1" s="1"/>
  <c r="N76" i="1"/>
  <c r="K82" i="12"/>
  <c r="R76" i="1" s="1"/>
  <c r="V76" i="1" s="1"/>
  <c r="N47" i="1"/>
  <c r="K53" i="12"/>
  <c r="R47" i="1" s="1"/>
  <c r="V47" i="1" s="1"/>
  <c r="K925" i="12"/>
  <c r="R919" i="1" s="1"/>
  <c r="V919" i="1" s="1"/>
  <c r="N919" i="1"/>
  <c r="K818" i="12"/>
  <c r="R812" i="1" s="1"/>
  <c r="V812" i="1" s="1"/>
  <c r="N812" i="1"/>
  <c r="K763" i="12"/>
  <c r="R757" i="1" s="1"/>
  <c r="V757" i="1" s="1"/>
  <c r="N757" i="1"/>
  <c r="N685" i="1"/>
  <c r="K691" i="12"/>
  <c r="R685" i="1" s="1"/>
  <c r="V685" i="1" s="1"/>
  <c r="N628" i="1"/>
  <c r="K634" i="12"/>
  <c r="R628" i="1" s="1"/>
  <c r="V628" i="1" s="1"/>
  <c r="N501" i="1"/>
  <c r="K507" i="12"/>
  <c r="R501" i="1" s="1"/>
  <c r="V501" i="1" s="1"/>
  <c r="N454" i="1"/>
  <c r="K460" i="12"/>
  <c r="R454" i="1" s="1"/>
  <c r="V454" i="1" s="1"/>
  <c r="N442" i="1"/>
  <c r="K448" i="12"/>
  <c r="R442" i="1" s="1"/>
  <c r="V442" i="1" s="1"/>
  <c r="N395" i="1"/>
  <c r="K401" i="12"/>
  <c r="R395" i="1" s="1"/>
  <c r="V395" i="1" s="1"/>
  <c r="N345" i="1"/>
  <c r="K351" i="12"/>
  <c r="R345" i="1" s="1"/>
  <c r="V345" i="1" s="1"/>
  <c r="K334" i="12"/>
  <c r="R328" i="1" s="1"/>
  <c r="V328" i="1" s="1"/>
  <c r="N328" i="1"/>
  <c r="N248" i="1"/>
  <c r="K254" i="12"/>
  <c r="R248" i="1" s="1"/>
  <c r="V248" i="1" s="1"/>
  <c r="K79" i="12"/>
  <c r="R73" i="1" s="1"/>
  <c r="V73" i="1" s="1"/>
  <c r="N73" i="1"/>
  <c r="N1205" i="1"/>
  <c r="N1202" i="1"/>
  <c r="N1173" i="1"/>
  <c r="N1170" i="1"/>
  <c r="N1125" i="1"/>
  <c r="N1122" i="1"/>
  <c r="N1113" i="1"/>
  <c r="N1097" i="1"/>
  <c r="N1081" i="1"/>
  <c r="N1065" i="1"/>
  <c r="N1049" i="1"/>
  <c r="N1046" i="1"/>
  <c r="N1037" i="1"/>
  <c r="K1031" i="12"/>
  <c r="R1025" i="1" s="1"/>
  <c r="V1025" i="1" s="1"/>
  <c r="N1025" i="1"/>
  <c r="N1006" i="1"/>
  <c r="K954" i="12"/>
  <c r="R948" i="1" s="1"/>
  <c r="V948" i="1" s="1"/>
  <c r="N939" i="1"/>
  <c r="N936" i="1"/>
  <c r="N931" i="1"/>
  <c r="K923" i="12"/>
  <c r="R917" i="1" s="1"/>
  <c r="V917" i="1" s="1"/>
  <c r="N917" i="1"/>
  <c r="N885" i="1"/>
  <c r="K868" i="12"/>
  <c r="R862" i="1" s="1"/>
  <c r="V862" i="1" s="1"/>
  <c r="N862" i="1"/>
  <c r="N766" i="1"/>
  <c r="K766" i="12"/>
  <c r="R760" i="1" s="1"/>
  <c r="V760" i="1" s="1"/>
  <c r="N760" i="1"/>
  <c r="N745" i="1"/>
  <c r="K751" i="12"/>
  <c r="R745" i="1" s="1"/>
  <c r="V745" i="1" s="1"/>
  <c r="K689" i="12"/>
  <c r="R683" i="1" s="1"/>
  <c r="V683" i="1" s="1"/>
  <c r="K578" i="12"/>
  <c r="R572" i="1" s="1"/>
  <c r="V572" i="1" s="1"/>
  <c r="N572" i="1"/>
  <c r="N531" i="1"/>
  <c r="K537" i="12"/>
  <c r="R531" i="1" s="1"/>
  <c r="V531" i="1" s="1"/>
  <c r="N513" i="1"/>
  <c r="K338" i="12"/>
  <c r="R332" i="1" s="1"/>
  <c r="V332" i="1" s="1"/>
  <c r="N332" i="1"/>
  <c r="K330" i="12"/>
  <c r="R324" i="1" s="1"/>
  <c r="V324" i="1" s="1"/>
  <c r="N324" i="1"/>
  <c r="K202" i="12"/>
  <c r="R196" i="1" s="1"/>
  <c r="V196" i="1" s="1"/>
  <c r="N196" i="1"/>
  <c r="N99" i="1"/>
  <c r="K105" i="12"/>
  <c r="R99" i="1" s="1"/>
  <c r="V99" i="1" s="1"/>
  <c r="N29" i="1"/>
  <c r="K35" i="12"/>
  <c r="R29" i="1" s="1"/>
  <c r="V29" i="1" s="1"/>
  <c r="K1023" i="12"/>
  <c r="R1017" i="1" s="1"/>
  <c r="V1017" i="1" s="1"/>
  <c r="N1017" i="1"/>
  <c r="K970" i="12"/>
  <c r="R964" i="1" s="1"/>
  <c r="V964" i="1" s="1"/>
  <c r="N964" i="1"/>
  <c r="K913" i="12"/>
  <c r="R907" i="1" s="1"/>
  <c r="V907" i="1" s="1"/>
  <c r="N907" i="1"/>
  <c r="K876" i="12"/>
  <c r="R870" i="1" s="1"/>
  <c r="V870" i="1" s="1"/>
  <c r="N870" i="1"/>
  <c r="K819" i="12"/>
  <c r="R813" i="1" s="1"/>
  <c r="V813" i="1" s="1"/>
  <c r="N813" i="1"/>
  <c r="K785" i="12"/>
  <c r="R779" i="1" s="1"/>
  <c r="V779" i="1" s="1"/>
  <c r="N779" i="1"/>
  <c r="K764" i="12"/>
  <c r="R758" i="1" s="1"/>
  <c r="V758" i="1" s="1"/>
  <c r="N758" i="1"/>
  <c r="N677" i="1"/>
  <c r="K683" i="12"/>
  <c r="R677" i="1" s="1"/>
  <c r="V677" i="1" s="1"/>
  <c r="N636" i="1"/>
  <c r="K642" i="12"/>
  <c r="R636" i="1" s="1"/>
  <c r="V636" i="1" s="1"/>
  <c r="N473" i="1"/>
  <c r="K479" i="12"/>
  <c r="R473" i="1" s="1"/>
  <c r="V473" i="1" s="1"/>
  <c r="N438" i="1"/>
  <c r="K444" i="12"/>
  <c r="R438" i="1" s="1"/>
  <c r="V438" i="1" s="1"/>
  <c r="N426" i="1"/>
  <c r="K432" i="12"/>
  <c r="R426" i="1" s="1"/>
  <c r="V426" i="1" s="1"/>
  <c r="N391" i="1"/>
  <c r="K397" i="12"/>
  <c r="R391" i="1" s="1"/>
  <c r="V391" i="1" s="1"/>
  <c r="N367" i="1"/>
  <c r="K373" i="12"/>
  <c r="R367" i="1" s="1"/>
  <c r="V367" i="1" s="1"/>
  <c r="K343" i="12"/>
  <c r="R337" i="1" s="1"/>
  <c r="V337" i="1" s="1"/>
  <c r="N337" i="1"/>
  <c r="N282" i="1"/>
  <c r="K288" i="12"/>
  <c r="R282" i="1" s="1"/>
  <c r="V282" i="1" s="1"/>
  <c r="N263" i="1"/>
  <c r="K269" i="12"/>
  <c r="R263" i="1" s="1"/>
  <c r="V263" i="1" s="1"/>
  <c r="K248" i="12"/>
  <c r="R242" i="1" s="1"/>
  <c r="V242" i="1" s="1"/>
  <c r="N242" i="1"/>
  <c r="N227" i="1"/>
  <c r="K233" i="12"/>
  <c r="R227" i="1" s="1"/>
  <c r="V227" i="1" s="1"/>
  <c r="N200" i="1"/>
  <c r="K206" i="12"/>
  <c r="R200" i="1" s="1"/>
  <c r="V200" i="1" s="1"/>
  <c r="K169" i="12"/>
  <c r="R163" i="1" s="1"/>
  <c r="V163" i="1" s="1"/>
  <c r="N163" i="1"/>
  <c r="K78" i="12"/>
  <c r="R72" i="1" s="1"/>
  <c r="V72" i="1" s="1"/>
  <c r="N72" i="1"/>
  <c r="K67" i="12"/>
  <c r="R61" i="1" s="1"/>
  <c r="V61" i="1" s="1"/>
  <c r="N61" i="1"/>
  <c r="K19" i="12"/>
  <c r="R13" i="1" s="1"/>
  <c r="V13" i="1" s="1"/>
  <c r="K1205" i="12"/>
  <c r="R1199" i="1" s="1"/>
  <c r="V1199" i="1" s="1"/>
  <c r="K1173" i="12"/>
  <c r="R1167" i="1" s="1"/>
  <c r="V1167" i="1" s="1"/>
  <c r="K1125" i="12"/>
  <c r="R1119" i="1" s="1"/>
  <c r="V1119" i="1" s="1"/>
  <c r="K1037" i="12"/>
  <c r="R1031" i="1" s="1"/>
  <c r="V1031" i="1" s="1"/>
  <c r="K1015" i="12"/>
  <c r="R1009" i="1" s="1"/>
  <c r="V1009" i="1" s="1"/>
  <c r="N1009" i="1"/>
  <c r="K927" i="12"/>
  <c r="R921" i="1" s="1"/>
  <c r="V921" i="1" s="1"/>
  <c r="N921" i="1"/>
  <c r="N833" i="1"/>
  <c r="K839" i="12"/>
  <c r="R833" i="1" s="1"/>
  <c r="V833" i="1" s="1"/>
  <c r="N790" i="1"/>
  <c r="K796" i="12"/>
  <c r="R790" i="1" s="1"/>
  <c r="V790" i="1" s="1"/>
  <c r="N772" i="1"/>
  <c r="K778" i="12"/>
  <c r="R772" i="1" s="1"/>
  <c r="V772" i="1" s="1"/>
  <c r="N716" i="1"/>
  <c r="K722" i="12"/>
  <c r="R716" i="1" s="1"/>
  <c r="V716" i="1" s="1"/>
  <c r="K680" i="12"/>
  <c r="R674" i="1" s="1"/>
  <c r="V674" i="1" s="1"/>
  <c r="N599" i="1"/>
  <c r="K605" i="12"/>
  <c r="R599" i="1" s="1"/>
  <c r="V599" i="1" s="1"/>
  <c r="K581" i="12"/>
  <c r="R575" i="1" s="1"/>
  <c r="V575" i="1" s="1"/>
  <c r="N575" i="1"/>
  <c r="K571" i="12"/>
  <c r="R565" i="1" s="1"/>
  <c r="V565" i="1" s="1"/>
  <c r="K561" i="12"/>
  <c r="R555" i="1" s="1"/>
  <c r="V555" i="1" s="1"/>
  <c r="N520" i="1"/>
  <c r="K526" i="12"/>
  <c r="R520" i="1" s="1"/>
  <c r="V520" i="1" s="1"/>
  <c r="N386" i="1"/>
  <c r="K392" i="12"/>
  <c r="R386" i="1" s="1"/>
  <c r="V386" i="1" s="1"/>
  <c r="K309" i="12"/>
  <c r="R303" i="1" s="1"/>
  <c r="V303" i="1" s="1"/>
  <c r="K23" i="12"/>
  <c r="R17" i="1" s="1"/>
  <c r="V17" i="1" s="1"/>
  <c r="N17" i="1"/>
  <c r="H510" i="1"/>
  <c r="S510" i="1" s="1"/>
  <c r="X510" i="1" s="1"/>
  <c r="N340" i="1"/>
  <c r="K346" i="12"/>
  <c r="R340" i="1" s="1"/>
  <c r="V340" i="1" s="1"/>
  <c r="N313" i="1"/>
  <c r="K319" i="12"/>
  <c r="R313" i="1" s="1"/>
  <c r="V313" i="1" s="1"/>
  <c r="N186" i="1"/>
  <c r="K192" i="12"/>
  <c r="R186" i="1" s="1"/>
  <c r="V186" i="1" s="1"/>
  <c r="K144" i="12"/>
  <c r="R138" i="1" s="1"/>
  <c r="V138" i="1" s="1"/>
  <c r="N138" i="1"/>
  <c r="N107" i="1"/>
  <c r="K113" i="12"/>
  <c r="R107" i="1" s="1"/>
  <c r="V107" i="1" s="1"/>
  <c r="N83" i="1"/>
  <c r="K89" i="12"/>
  <c r="R83" i="1" s="1"/>
  <c r="V83" i="1" s="1"/>
  <c r="N63" i="1"/>
  <c r="K69" i="12"/>
  <c r="R63" i="1" s="1"/>
  <c r="V63" i="1" s="1"/>
  <c r="N45" i="1"/>
  <c r="K51" i="12"/>
  <c r="R45" i="1" s="1"/>
  <c r="V45" i="1" s="1"/>
  <c r="N34" i="1"/>
  <c r="K40" i="12"/>
  <c r="R34" i="1" s="1"/>
  <c r="V34" i="1" s="1"/>
  <c r="K889" i="12"/>
  <c r="R883" i="1" s="1"/>
  <c r="V883" i="1" s="1"/>
  <c r="K846" i="12"/>
  <c r="R840" i="1" s="1"/>
  <c r="V840" i="1" s="1"/>
  <c r="K838" i="12"/>
  <c r="R832" i="1" s="1"/>
  <c r="V832" i="1" s="1"/>
  <c r="K795" i="12"/>
  <c r="R789" i="1" s="1"/>
  <c r="V789" i="1" s="1"/>
  <c r="K777" i="12"/>
  <c r="R771" i="1" s="1"/>
  <c r="V771" i="1" s="1"/>
  <c r="K600" i="12"/>
  <c r="R594" i="1" s="1"/>
  <c r="V594" i="1" s="1"/>
  <c r="K587" i="12"/>
  <c r="R581" i="1" s="1"/>
  <c r="V581" i="1" s="1"/>
  <c r="N573" i="1"/>
  <c r="K568" i="12"/>
  <c r="R562" i="1" s="1"/>
  <c r="V562" i="1" s="1"/>
  <c r="K558" i="12"/>
  <c r="R552" i="1" s="1"/>
  <c r="V552" i="1" s="1"/>
  <c r="K550" i="12"/>
  <c r="R544" i="1" s="1"/>
  <c r="V544" i="1" s="1"/>
  <c r="K525" i="12"/>
  <c r="R519" i="1" s="1"/>
  <c r="V519" i="1" s="1"/>
  <c r="K516" i="12"/>
  <c r="R510" i="1" s="1"/>
  <c r="V510" i="1" s="1"/>
  <c r="K506" i="12"/>
  <c r="R500" i="1" s="1"/>
  <c r="V500" i="1" s="1"/>
  <c r="K499" i="12"/>
  <c r="R493" i="1" s="1"/>
  <c r="V493" i="1" s="1"/>
  <c r="K482" i="12"/>
  <c r="R476" i="1" s="1"/>
  <c r="V476" i="1" s="1"/>
  <c r="K463" i="12"/>
  <c r="R457" i="1" s="1"/>
  <c r="V457" i="1" s="1"/>
  <c r="K459" i="12"/>
  <c r="R453" i="1" s="1"/>
  <c r="V453" i="1" s="1"/>
  <c r="K447" i="12"/>
  <c r="R441" i="1" s="1"/>
  <c r="V441" i="1" s="1"/>
  <c r="K443" i="12"/>
  <c r="R437" i="1" s="1"/>
  <c r="V437" i="1" s="1"/>
  <c r="N304" i="1"/>
  <c r="K310" i="12"/>
  <c r="R304" i="1" s="1"/>
  <c r="V304" i="1" s="1"/>
  <c r="N286" i="1"/>
  <c r="K292" i="12"/>
  <c r="R286" i="1" s="1"/>
  <c r="V286" i="1" s="1"/>
  <c r="N225" i="1"/>
  <c r="K231" i="12"/>
  <c r="R225" i="1" s="1"/>
  <c r="V225" i="1" s="1"/>
  <c r="N171" i="1"/>
  <c r="K177" i="12"/>
  <c r="R171" i="1" s="1"/>
  <c r="V171" i="1" s="1"/>
  <c r="K160" i="12"/>
  <c r="R154" i="1" s="1"/>
  <c r="V154" i="1" s="1"/>
  <c r="N154" i="1"/>
  <c r="N113" i="1"/>
  <c r="K119" i="12"/>
  <c r="R113" i="1" s="1"/>
  <c r="V113" i="1" s="1"/>
  <c r="N71" i="1"/>
  <c r="K77" i="12"/>
  <c r="R71" i="1" s="1"/>
  <c r="V71" i="1" s="1"/>
  <c r="N866" i="1"/>
  <c r="N858" i="1"/>
  <c r="N828" i="1"/>
  <c r="N824" i="1"/>
  <c r="N820" i="1"/>
  <c r="N817" i="1"/>
  <c r="N809" i="1"/>
  <c r="K724" i="12"/>
  <c r="R718" i="1" s="1"/>
  <c r="V718" i="1" s="1"/>
  <c r="K720" i="12"/>
  <c r="R714" i="1" s="1"/>
  <c r="V714" i="1" s="1"/>
  <c r="K716" i="12"/>
  <c r="R710" i="1" s="1"/>
  <c r="V710" i="1" s="1"/>
  <c r="K664" i="12"/>
  <c r="R658" i="1" s="1"/>
  <c r="V658" i="1" s="1"/>
  <c r="K660" i="12"/>
  <c r="R654" i="1" s="1"/>
  <c r="V654" i="1" s="1"/>
  <c r="K656" i="12"/>
  <c r="R650" i="1" s="1"/>
  <c r="V650" i="1" s="1"/>
  <c r="N614" i="1"/>
  <c r="K583" i="12"/>
  <c r="R577" i="1" s="1"/>
  <c r="V577" i="1" s="1"/>
  <c r="N568" i="1"/>
  <c r="K569" i="12"/>
  <c r="R563" i="1" s="1"/>
  <c r="V563" i="1" s="1"/>
  <c r="N527" i="1"/>
  <c r="K430" i="12"/>
  <c r="R424" i="1" s="1"/>
  <c r="V424" i="1" s="1"/>
  <c r="N416" i="1"/>
  <c r="K413" i="12"/>
  <c r="R407" i="1" s="1"/>
  <c r="V407" i="1" s="1"/>
  <c r="K399" i="12"/>
  <c r="R393" i="1" s="1"/>
  <c r="V393" i="1" s="1"/>
  <c r="N371" i="1"/>
  <c r="K377" i="12"/>
  <c r="R371" i="1" s="1"/>
  <c r="V371" i="1" s="1"/>
  <c r="K348" i="12"/>
  <c r="R342" i="1" s="1"/>
  <c r="V342" i="1" s="1"/>
  <c r="N322" i="1"/>
  <c r="N318" i="1"/>
  <c r="K324" i="12"/>
  <c r="R318" i="1" s="1"/>
  <c r="V318" i="1" s="1"/>
  <c r="N238" i="1"/>
  <c r="K244" i="12"/>
  <c r="R238" i="1" s="1"/>
  <c r="V238" i="1" s="1"/>
  <c r="N206" i="1"/>
  <c r="N178" i="1"/>
  <c r="K184" i="12"/>
  <c r="R178" i="1" s="1"/>
  <c r="V178" i="1" s="1"/>
  <c r="N130" i="1"/>
  <c r="K129" i="12"/>
  <c r="R123" i="1" s="1"/>
  <c r="V123" i="1" s="1"/>
  <c r="H47" i="1"/>
  <c r="S47" i="1" s="1"/>
  <c r="X47" i="1" s="1"/>
  <c r="N39" i="1"/>
  <c r="K45" i="12"/>
  <c r="R39" i="1" s="1"/>
  <c r="V39" i="1" s="1"/>
  <c r="K27" i="12"/>
  <c r="R21" i="1" s="1"/>
  <c r="V21" i="1" s="1"/>
  <c r="N21" i="1"/>
  <c r="N387" i="1"/>
  <c r="K393" i="12"/>
  <c r="R387" i="1" s="1"/>
  <c r="V387" i="1" s="1"/>
  <c r="K342" i="12"/>
  <c r="R336" i="1" s="1"/>
  <c r="V336" i="1" s="1"/>
  <c r="N336" i="1"/>
  <c r="N308" i="1"/>
  <c r="K314" i="12"/>
  <c r="R308" i="1" s="1"/>
  <c r="V308" i="1" s="1"/>
  <c r="N250" i="1"/>
  <c r="K256" i="12"/>
  <c r="R250" i="1" s="1"/>
  <c r="V250" i="1" s="1"/>
  <c r="N189" i="1"/>
  <c r="K195" i="12"/>
  <c r="R189" i="1" s="1"/>
  <c r="V189" i="1" s="1"/>
  <c r="K168" i="12"/>
  <c r="R162" i="1" s="1"/>
  <c r="V162" i="1" s="1"/>
  <c r="N162" i="1"/>
  <c r="K153" i="12"/>
  <c r="R147" i="1" s="1"/>
  <c r="V147" i="1" s="1"/>
  <c r="N147" i="1"/>
  <c r="N101" i="1"/>
  <c r="K107" i="12"/>
  <c r="R101" i="1" s="1"/>
  <c r="V101" i="1" s="1"/>
  <c r="N66" i="1"/>
  <c r="K72" i="12"/>
  <c r="R66" i="1" s="1"/>
  <c r="V66" i="1" s="1"/>
  <c r="K43" i="12"/>
  <c r="R37" i="1" s="1"/>
  <c r="V37" i="1" s="1"/>
  <c r="N37" i="1"/>
  <c r="N12" i="1"/>
  <c r="K18" i="12"/>
  <c r="R12" i="1" s="1"/>
  <c r="V12" i="1" s="1"/>
  <c r="N315" i="1"/>
  <c r="K108" i="12"/>
  <c r="R102" i="1" s="1"/>
  <c r="V102" i="1" s="1"/>
  <c r="K371" i="12"/>
  <c r="R365" i="1" s="1"/>
  <c r="V365" i="1" s="1"/>
  <c r="H487" i="1"/>
  <c r="S487" i="1" s="1"/>
  <c r="X487" i="1" s="1"/>
  <c r="H112" i="1"/>
  <c r="S112" i="1" s="1"/>
  <c r="X112" i="1" s="1"/>
  <c r="H695" i="1"/>
  <c r="S695" i="1" s="1"/>
  <c r="X695" i="1" s="1"/>
  <c r="H612" i="1"/>
  <c r="S612" i="1" s="1"/>
  <c r="X612" i="1" s="1"/>
  <c r="H215" i="1"/>
  <c r="S215" i="1" s="1"/>
  <c r="X215" i="1" s="1"/>
  <c r="H524" i="1"/>
  <c r="S524" i="1" s="1"/>
  <c r="X524" i="1" s="1"/>
  <c r="H106" i="1"/>
  <c r="S106" i="1" s="1"/>
  <c r="X106" i="1" s="1"/>
  <c r="H155" i="1"/>
  <c r="S155" i="1" s="1"/>
  <c r="X155" i="1" s="1"/>
  <c r="H426" i="1"/>
  <c r="S426" i="1" s="1"/>
  <c r="X426" i="1" s="1"/>
  <c r="H221" i="1"/>
  <c r="S221" i="1" s="1"/>
  <c r="X221" i="1" s="1"/>
  <c r="H941" i="1"/>
  <c r="S941" i="1" s="1"/>
  <c r="X941" i="1" s="1"/>
  <c r="H803" i="1"/>
  <c r="S803" i="1" s="1"/>
  <c r="X803" i="1" s="1"/>
  <c r="H788" i="1"/>
  <c r="S788" i="1" s="1"/>
  <c r="X788" i="1" s="1"/>
  <c r="H784" i="1"/>
  <c r="S784" i="1" s="1"/>
  <c r="X784" i="1" s="1"/>
  <c r="H667" i="1"/>
  <c r="S667" i="1" s="1"/>
  <c r="X667" i="1" s="1"/>
  <c r="H548" i="1"/>
  <c r="S548" i="1" s="1"/>
  <c r="X548" i="1" s="1"/>
  <c r="H529" i="1"/>
  <c r="S529" i="1" s="1"/>
  <c r="X529" i="1" s="1"/>
  <c r="H509" i="1"/>
  <c r="S509" i="1" s="1"/>
  <c r="X509" i="1" s="1"/>
  <c r="H498" i="1"/>
  <c r="S498" i="1" s="1"/>
  <c r="X498" i="1" s="1"/>
  <c r="H436" i="1"/>
  <c r="S436" i="1" s="1"/>
  <c r="X436" i="1" s="1"/>
  <c r="H424" i="1"/>
  <c r="S424" i="1" s="1"/>
  <c r="X424" i="1" s="1"/>
  <c r="H402" i="1"/>
  <c r="S402" i="1" s="1"/>
  <c r="X402" i="1" s="1"/>
  <c r="H400" i="1"/>
  <c r="S400" i="1" s="1"/>
  <c r="X400" i="1" s="1"/>
  <c r="H353" i="1"/>
  <c r="S353" i="1" s="1"/>
  <c r="X353" i="1" s="1"/>
  <c r="H283" i="1"/>
  <c r="S283" i="1" s="1"/>
  <c r="X283" i="1" s="1"/>
  <c r="H243" i="1"/>
  <c r="S243" i="1" s="1"/>
  <c r="X243" i="1" s="1"/>
  <c r="H239" i="1"/>
  <c r="S239" i="1" s="1"/>
  <c r="X239" i="1" s="1"/>
  <c r="H174" i="1"/>
  <c r="S174" i="1" s="1"/>
  <c r="X174" i="1" s="1"/>
  <c r="H169" i="1"/>
  <c r="S169" i="1" s="1"/>
  <c r="X169" i="1" s="1"/>
  <c r="H140" i="1"/>
  <c r="S140" i="1" s="1"/>
  <c r="X140" i="1" s="1"/>
  <c r="H137" i="1"/>
  <c r="S137" i="1" s="1"/>
  <c r="X137" i="1" s="1"/>
  <c r="H64" i="1"/>
  <c r="S64" i="1" s="1"/>
  <c r="X64" i="1" s="1"/>
  <c r="H35" i="1"/>
  <c r="S35" i="1" s="1"/>
  <c r="X35" i="1" s="1"/>
  <c r="H11" i="1"/>
  <c r="S11" i="1" s="1"/>
  <c r="X11" i="1" s="1"/>
  <c r="H9" i="1"/>
  <c r="X7" i="1"/>
  <c r="H26" i="1"/>
  <c r="S26" i="1" s="1"/>
  <c r="X26" i="1" s="1"/>
  <c r="H1453" i="1"/>
  <c r="S1453" i="1" s="1"/>
  <c r="X1453" i="1" s="1"/>
  <c r="H1217" i="1"/>
  <c r="S1217" i="1" s="1"/>
  <c r="X1217" i="1" s="1"/>
  <c r="H1204" i="1"/>
  <c r="S1204" i="1" s="1"/>
  <c r="X1204" i="1" s="1"/>
  <c r="H953" i="1"/>
  <c r="S953" i="1" s="1"/>
  <c r="X953" i="1" s="1"/>
  <c r="H806" i="1"/>
  <c r="S806" i="1" s="1"/>
  <c r="X806" i="1" s="1"/>
  <c r="H776" i="1"/>
  <c r="S776" i="1" s="1"/>
  <c r="X776" i="1" s="1"/>
  <c r="H725" i="1"/>
  <c r="S725" i="1" s="1"/>
  <c r="X725" i="1" s="1"/>
  <c r="H652" i="1"/>
  <c r="S652" i="1" s="1"/>
  <c r="X652" i="1" s="1"/>
  <c r="H616" i="1"/>
  <c r="S616" i="1" s="1"/>
  <c r="X616" i="1" s="1"/>
  <c r="H553" i="1"/>
  <c r="S553" i="1" s="1"/>
  <c r="X553" i="1" s="1"/>
  <c r="H545" i="1"/>
  <c r="S545" i="1" s="1"/>
  <c r="X545" i="1" s="1"/>
  <c r="H444" i="1"/>
  <c r="S444" i="1" s="1"/>
  <c r="X444" i="1" s="1"/>
  <c r="H320" i="1"/>
  <c r="S320" i="1" s="1"/>
  <c r="X320" i="1" s="1"/>
  <c r="H272" i="1"/>
  <c r="S272" i="1" s="1"/>
  <c r="X272" i="1" s="1"/>
  <c r="H268" i="1"/>
  <c r="S268" i="1" s="1"/>
  <c r="X268" i="1" s="1"/>
  <c r="H213" i="1"/>
  <c r="S213" i="1" s="1"/>
  <c r="X213" i="1" s="1"/>
  <c r="H204" i="1"/>
  <c r="S204" i="1" s="1"/>
  <c r="X204" i="1" s="1"/>
  <c r="H195" i="1"/>
  <c r="S195" i="1" s="1"/>
  <c r="X195" i="1" s="1"/>
  <c r="H187" i="1"/>
  <c r="S187" i="1" s="1"/>
  <c r="X187" i="1" s="1"/>
  <c r="H184" i="1"/>
  <c r="S184" i="1" s="1"/>
  <c r="X184" i="1" s="1"/>
  <c r="H1437" i="1"/>
  <c r="S1437" i="1" s="1"/>
  <c r="X1437" i="1" s="1"/>
  <c r="H1735" i="1"/>
  <c r="S1735" i="1" s="1"/>
  <c r="X1735" i="1" s="1"/>
  <c r="H1585" i="1"/>
  <c r="S1585" i="1" s="1"/>
  <c r="X1585" i="1" s="1"/>
  <c r="H1388" i="1"/>
  <c r="S1388" i="1" s="1"/>
  <c r="X1388" i="1" s="1"/>
  <c r="H1310" i="1"/>
  <c r="S1310" i="1" s="1"/>
  <c r="X1310" i="1" s="1"/>
  <c r="H810" i="1"/>
  <c r="S810" i="1" s="1"/>
  <c r="X810" i="1" s="1"/>
  <c r="H794" i="1"/>
  <c r="S794" i="1" s="1"/>
  <c r="X794" i="1" s="1"/>
  <c r="H673" i="1"/>
  <c r="S673" i="1" s="1"/>
  <c r="X673" i="1" s="1"/>
  <c r="H642" i="1"/>
  <c r="S642" i="1" s="1"/>
  <c r="X642" i="1" s="1"/>
  <c r="H619" i="1"/>
  <c r="S619" i="1" s="1"/>
  <c r="X619" i="1" s="1"/>
  <c r="H546" i="1"/>
  <c r="S546" i="1" s="1"/>
  <c r="X546" i="1" s="1"/>
  <c r="H485" i="1"/>
  <c r="S485" i="1" s="1"/>
  <c r="X485" i="1" s="1"/>
  <c r="H415" i="1"/>
  <c r="S415" i="1" s="1"/>
  <c r="X415" i="1" s="1"/>
  <c r="H275" i="1"/>
  <c r="S275" i="1" s="1"/>
  <c r="X275" i="1" s="1"/>
  <c r="H271" i="1"/>
  <c r="S271" i="1" s="1"/>
  <c r="X271" i="1" s="1"/>
  <c r="H261" i="1"/>
  <c r="S261" i="1" s="1"/>
  <c r="X261" i="1" s="1"/>
  <c r="H236" i="1"/>
  <c r="S236" i="1" s="1"/>
  <c r="X236" i="1" s="1"/>
  <c r="H230" i="1"/>
  <c r="S230" i="1" s="1"/>
  <c r="X230" i="1" s="1"/>
  <c r="H212" i="1"/>
  <c r="S212" i="1" s="1"/>
  <c r="X212" i="1" s="1"/>
  <c r="H192" i="1"/>
  <c r="S192" i="1" s="1"/>
  <c r="X192" i="1" s="1"/>
  <c r="H181" i="1"/>
  <c r="S181" i="1" s="1"/>
  <c r="X181" i="1" s="1"/>
  <c r="H163" i="1"/>
  <c r="S163" i="1" s="1"/>
  <c r="X163" i="1" s="1"/>
  <c r="H143" i="1"/>
  <c r="S143" i="1" s="1"/>
  <c r="X143" i="1" s="1"/>
  <c r="H33" i="1"/>
  <c r="S33" i="1" s="1"/>
  <c r="X33" i="1" s="1"/>
  <c r="H1494" i="1"/>
  <c r="S1494" i="1" s="1"/>
  <c r="X1494" i="1" s="1"/>
  <c r="H1470" i="1"/>
  <c r="S1470" i="1" s="1"/>
  <c r="X1470" i="1" s="1"/>
  <c r="H1177" i="1"/>
  <c r="S1177" i="1" s="1"/>
  <c r="X1177" i="1" s="1"/>
  <c r="H894" i="1"/>
  <c r="S894" i="1" s="1"/>
  <c r="X894" i="1" s="1"/>
  <c r="H817" i="1"/>
  <c r="S817" i="1" s="1"/>
  <c r="X817" i="1" s="1"/>
  <c r="H795" i="1"/>
  <c r="S795" i="1" s="1"/>
  <c r="X795" i="1" s="1"/>
  <c r="H533" i="1"/>
  <c r="S533" i="1" s="1"/>
  <c r="X533" i="1" s="1"/>
  <c r="H502" i="1"/>
  <c r="S502" i="1" s="1"/>
  <c r="X502" i="1" s="1"/>
  <c r="H476" i="1"/>
  <c r="S476" i="1" s="1"/>
  <c r="X476" i="1" s="1"/>
  <c r="H472" i="1"/>
  <c r="S472" i="1" s="1"/>
  <c r="X472" i="1" s="1"/>
  <c r="H452" i="1"/>
  <c r="S452" i="1" s="1"/>
  <c r="X452" i="1" s="1"/>
  <c r="H329" i="1"/>
  <c r="S329" i="1" s="1"/>
  <c r="X329" i="1" s="1"/>
  <c r="H218" i="1"/>
  <c r="S218" i="1" s="1"/>
  <c r="X218" i="1" s="1"/>
  <c r="H211" i="1"/>
  <c r="S211" i="1" s="1"/>
  <c r="X211" i="1" s="1"/>
  <c r="H203" i="1"/>
  <c r="S203" i="1" s="1"/>
  <c r="X203" i="1" s="1"/>
  <c r="H199" i="1"/>
  <c r="S199" i="1" s="1"/>
  <c r="X199" i="1" s="1"/>
  <c r="H178" i="1"/>
  <c r="S178" i="1" s="1"/>
  <c r="X178" i="1" s="1"/>
  <c r="H170" i="1"/>
  <c r="S170" i="1" s="1"/>
  <c r="X170" i="1" s="1"/>
  <c r="H162" i="1"/>
  <c r="S162" i="1" s="1"/>
  <c r="X162" i="1" s="1"/>
  <c r="H151" i="1"/>
  <c r="S151" i="1" s="1"/>
  <c r="X151" i="1" s="1"/>
  <c r="H24" i="1"/>
  <c r="S24" i="1" s="1"/>
  <c r="X24" i="1" s="1"/>
  <c r="H22" i="1"/>
  <c r="S22" i="1" s="1"/>
  <c r="X22" i="1" s="1"/>
  <c r="D3" i="4"/>
  <c r="AB14" i="1"/>
  <c r="AB16" i="1"/>
  <c r="AB24" i="1"/>
  <c r="F4" i="20"/>
  <c r="G4" i="20" s="1"/>
  <c r="F5" i="20" s="1"/>
  <c r="G5" i="20" s="1"/>
  <c r="AB40" i="1" s="1"/>
  <c r="AB1502" i="1"/>
  <c r="AB1504" i="1"/>
  <c r="AB1506" i="1"/>
  <c r="AB1508" i="1"/>
  <c r="AB1510" i="1"/>
  <c r="AB1512" i="1"/>
  <c r="AB1503" i="1"/>
  <c r="AB1505" i="1"/>
  <c r="AB1507" i="1"/>
  <c r="AB1509" i="1"/>
  <c r="AB1511" i="1"/>
  <c r="AB1513" i="1"/>
  <c r="AB1323" i="1"/>
  <c r="AB1325" i="1"/>
  <c r="AB1327" i="1"/>
  <c r="AB1329" i="1"/>
  <c r="AB1331" i="1"/>
  <c r="AB1333" i="1"/>
  <c r="AB1326" i="1"/>
  <c r="AB1324" i="1"/>
  <c r="AB1332" i="1"/>
  <c r="F113" i="20"/>
  <c r="G113" i="20" s="1"/>
  <c r="AB1322" i="1"/>
  <c r="AB1330" i="1"/>
  <c r="AB1328" i="1"/>
  <c r="F98" i="20"/>
  <c r="G98" i="20" s="1"/>
  <c r="AB1143" i="1"/>
  <c r="AB1145" i="1"/>
  <c r="AB1147" i="1"/>
  <c r="AB1149" i="1"/>
  <c r="AB1151" i="1"/>
  <c r="AB1153" i="1"/>
  <c r="AB1142" i="1"/>
  <c r="AB1144" i="1"/>
  <c r="AB1146" i="1"/>
  <c r="AB1148" i="1"/>
  <c r="AB1150" i="1"/>
  <c r="AB1152" i="1"/>
  <c r="AB1082" i="1"/>
  <c r="AB1084" i="1"/>
  <c r="AB1086" i="1"/>
  <c r="AB1088" i="1"/>
  <c r="AB1090" i="1"/>
  <c r="AB1092" i="1"/>
  <c r="AB1083" i="1"/>
  <c r="AB1085" i="1"/>
  <c r="AB1087" i="1"/>
  <c r="AB1089" i="1"/>
  <c r="AB1091" i="1"/>
  <c r="AB1093" i="1"/>
  <c r="F93" i="20"/>
  <c r="G93" i="20" s="1"/>
  <c r="AB1386" i="1"/>
  <c r="AB1384" i="1"/>
  <c r="F107" i="20"/>
  <c r="G107" i="20" s="1"/>
  <c r="AB1251" i="1"/>
  <c r="AB1253" i="1"/>
  <c r="AB1255" i="1"/>
  <c r="AB1257" i="1"/>
  <c r="AB1259" i="1"/>
  <c r="AB1261" i="1"/>
  <c r="F102" i="20"/>
  <c r="G102" i="20" s="1"/>
  <c r="AB1010" i="1"/>
  <c r="AB1012" i="1"/>
  <c r="AB1014" i="1"/>
  <c r="AB1016" i="1"/>
  <c r="AB1018" i="1"/>
  <c r="AB1020" i="1"/>
  <c r="AB1011" i="1"/>
  <c r="AB1013" i="1"/>
  <c r="AB1015" i="1"/>
  <c r="AB1017" i="1"/>
  <c r="AB1019" i="1"/>
  <c r="AB1021" i="1"/>
  <c r="F77" i="20"/>
  <c r="G77" i="20" s="1"/>
  <c r="AB891" i="1"/>
  <c r="AB893" i="1"/>
  <c r="AB895" i="1"/>
  <c r="AB897" i="1"/>
  <c r="AB899" i="1"/>
  <c r="AB901" i="1"/>
  <c r="AB890" i="1"/>
  <c r="AB892" i="1"/>
  <c r="AB894" i="1"/>
  <c r="AB896" i="1"/>
  <c r="AB898" i="1"/>
  <c r="AB900" i="1"/>
  <c r="AB842" i="1"/>
  <c r="AB844" i="1"/>
  <c r="AB846" i="1"/>
  <c r="AB848" i="1"/>
  <c r="AB850" i="1"/>
  <c r="AB852" i="1"/>
  <c r="AB843" i="1"/>
  <c r="AB845" i="1"/>
  <c r="AB847" i="1"/>
  <c r="AB849" i="1"/>
  <c r="AB851" i="1"/>
  <c r="AB853" i="1"/>
  <c r="AB782" i="1"/>
  <c r="AB784" i="1"/>
  <c r="AB786" i="1"/>
  <c r="AB788" i="1"/>
  <c r="AB790" i="1"/>
  <c r="AB792" i="1"/>
  <c r="F68" i="20"/>
  <c r="G68" i="20" s="1"/>
  <c r="AB387" i="1"/>
  <c r="AB389" i="1"/>
  <c r="AB391" i="1"/>
  <c r="AB393" i="1"/>
  <c r="AB395" i="1"/>
  <c r="AB397" i="1"/>
  <c r="AB386" i="1"/>
  <c r="AB388" i="1"/>
  <c r="AB390" i="1"/>
  <c r="AB392" i="1"/>
  <c r="AB394" i="1"/>
  <c r="AB396" i="1"/>
  <c r="F35" i="20"/>
  <c r="G35" i="20" s="1"/>
  <c r="N1752" i="1"/>
  <c r="K1758" i="12"/>
  <c r="R1752" i="1" s="1"/>
  <c r="V1752" i="1" s="1"/>
  <c r="N1704" i="1"/>
  <c r="K1710" i="12"/>
  <c r="R1704" i="1" s="1"/>
  <c r="V1704" i="1" s="1"/>
  <c r="AB1559" i="1"/>
  <c r="AB1557" i="1"/>
  <c r="AB1555" i="1"/>
  <c r="AB1553" i="1"/>
  <c r="AB1551" i="1"/>
  <c r="F118" i="20"/>
  <c r="G118" i="20" s="1"/>
  <c r="F64" i="20"/>
  <c r="G64" i="20" s="1"/>
  <c r="AB735" i="1"/>
  <c r="AB737" i="1"/>
  <c r="AB739" i="1"/>
  <c r="AB741" i="1"/>
  <c r="AB743" i="1"/>
  <c r="AB745" i="1"/>
  <c r="AB734" i="1"/>
  <c r="AB736" i="1"/>
  <c r="AB738" i="1"/>
  <c r="AB740" i="1"/>
  <c r="AB742" i="1"/>
  <c r="AB744" i="1"/>
  <c r="F62" i="20"/>
  <c r="G62" i="20" s="1"/>
  <c r="AB711" i="1"/>
  <c r="AB713" i="1"/>
  <c r="AB715" i="1"/>
  <c r="AB717" i="1"/>
  <c r="AB719" i="1"/>
  <c r="AB721" i="1"/>
  <c r="AB710" i="1"/>
  <c r="AB712" i="1"/>
  <c r="AB714" i="1"/>
  <c r="AB716" i="1"/>
  <c r="AB718" i="1"/>
  <c r="AB720" i="1"/>
  <c r="F57" i="20"/>
  <c r="G57" i="20" s="1"/>
  <c r="AB542" i="1"/>
  <c r="AB544" i="1"/>
  <c r="AB546" i="1"/>
  <c r="AB548" i="1"/>
  <c r="AB550" i="1"/>
  <c r="AB552" i="1"/>
  <c r="AB543" i="1"/>
  <c r="AB545" i="1"/>
  <c r="AB547" i="1"/>
  <c r="AB549" i="1"/>
  <c r="AB551" i="1"/>
  <c r="AB553" i="1"/>
  <c r="AB422" i="1"/>
  <c r="AB424" i="1"/>
  <c r="AB426" i="1"/>
  <c r="AB428" i="1"/>
  <c r="AB430" i="1"/>
  <c r="AB432" i="1"/>
  <c r="AB423" i="1"/>
  <c r="AB425" i="1"/>
  <c r="AB427" i="1"/>
  <c r="AB429" i="1"/>
  <c r="AB431" i="1"/>
  <c r="AB433" i="1"/>
  <c r="N1728" i="1"/>
  <c r="K1734" i="12"/>
  <c r="R1728" i="1" s="1"/>
  <c r="V1728" i="1" s="1"/>
  <c r="E128" i="20"/>
  <c r="E129" i="20" s="1"/>
  <c r="E130" i="20" s="1"/>
  <c r="AB1498" i="1"/>
  <c r="AB1393" i="1"/>
  <c r="AB1391" i="1"/>
  <c r="AB1389" i="1"/>
  <c r="AB1387" i="1"/>
  <c r="AB1385" i="1"/>
  <c r="AB1383" i="1"/>
  <c r="AB1370" i="1"/>
  <c r="AB1372" i="1"/>
  <c r="AB1374" i="1"/>
  <c r="AB1376" i="1"/>
  <c r="AB1378" i="1"/>
  <c r="AB1380" i="1"/>
  <c r="AB1256" i="1"/>
  <c r="AB1141" i="1"/>
  <c r="F87" i="20"/>
  <c r="G87" i="20" s="1"/>
  <c r="F82" i="20"/>
  <c r="G82" i="20" s="1"/>
  <c r="E83" i="20"/>
  <c r="E84" i="20" s="1"/>
  <c r="E85" i="20" s="1"/>
  <c r="F73" i="20"/>
  <c r="G73" i="20" s="1"/>
  <c r="AB791" i="1"/>
  <c r="AB783" i="1"/>
  <c r="AB363" i="1"/>
  <c r="AB365" i="1"/>
  <c r="AB367" i="1"/>
  <c r="AB369" i="1"/>
  <c r="AB371" i="1"/>
  <c r="AB373" i="1"/>
  <c r="AB362" i="1"/>
  <c r="AB364" i="1"/>
  <c r="AB366" i="1"/>
  <c r="AB368" i="1"/>
  <c r="AB370" i="1"/>
  <c r="AB372" i="1"/>
  <c r="N1763" i="1"/>
  <c r="K1769" i="12"/>
  <c r="R1763" i="1" s="1"/>
  <c r="V1763" i="1" s="1"/>
  <c r="K1761" i="12"/>
  <c r="R1755" i="1" s="1"/>
  <c r="V1755" i="1" s="1"/>
  <c r="N1755" i="1"/>
  <c r="N1715" i="1"/>
  <c r="K1721" i="12"/>
  <c r="R1715" i="1" s="1"/>
  <c r="V1715" i="1" s="1"/>
  <c r="AB1766" i="1"/>
  <c r="AB1770" i="1"/>
  <c r="AB1774" i="1"/>
  <c r="AB1769" i="1"/>
  <c r="AB1773" i="1"/>
  <c r="AB1768" i="1"/>
  <c r="AB1772" i="1"/>
  <c r="AB1776" i="1"/>
  <c r="AB1767" i="1"/>
  <c r="AB1771" i="1"/>
  <c r="AB1775" i="1"/>
  <c r="F132" i="20"/>
  <c r="G132" i="20" s="1"/>
  <c r="AB1560" i="1"/>
  <c r="AB1558" i="1"/>
  <c r="AB1556" i="1"/>
  <c r="AB1554" i="1"/>
  <c r="AB1552" i="1"/>
  <c r="AB1491" i="1"/>
  <c r="AB1493" i="1"/>
  <c r="AB1495" i="1"/>
  <c r="AB1497" i="1"/>
  <c r="AB1499" i="1"/>
  <c r="AB1501" i="1"/>
  <c r="F122" i="20"/>
  <c r="G122" i="20" s="1"/>
  <c r="AB1320" i="1"/>
  <c r="AB1318" i="1"/>
  <c r="AB1316" i="1"/>
  <c r="AB1314" i="1"/>
  <c r="AB1312" i="1"/>
  <c r="AB1310" i="1"/>
  <c r="AB1258" i="1"/>
  <c r="AB1250" i="1"/>
  <c r="AB1130" i="1"/>
  <c r="AB1132" i="1"/>
  <c r="AB1134" i="1"/>
  <c r="AB1136" i="1"/>
  <c r="AB1138" i="1"/>
  <c r="AB1140" i="1"/>
  <c r="AB793" i="1"/>
  <c r="AB785" i="1"/>
  <c r="F48" i="20"/>
  <c r="G48" i="20" s="1"/>
  <c r="AB482" i="1"/>
  <c r="AB484" i="1"/>
  <c r="AB486" i="1"/>
  <c r="AB488" i="1"/>
  <c r="AB490" i="1"/>
  <c r="AB492" i="1"/>
  <c r="F43" i="20"/>
  <c r="G43" i="20" s="1"/>
  <c r="AB483" i="1"/>
  <c r="AB485" i="1"/>
  <c r="AB487" i="1"/>
  <c r="AB489" i="1"/>
  <c r="AB491" i="1"/>
  <c r="AB493" i="1"/>
  <c r="AB446" i="1"/>
  <c r="AB448" i="1"/>
  <c r="AB450" i="1"/>
  <c r="AB452" i="1"/>
  <c r="AB454" i="1"/>
  <c r="AB456" i="1"/>
  <c r="F40" i="20"/>
  <c r="G40" i="20" s="1"/>
  <c r="AB447" i="1"/>
  <c r="AB449" i="1"/>
  <c r="AB451" i="1"/>
  <c r="AB453" i="1"/>
  <c r="AB455" i="1"/>
  <c r="AB457" i="1"/>
  <c r="AB46" i="1"/>
  <c r="K1760" i="12"/>
  <c r="R1754" i="1" s="1"/>
  <c r="V1754" i="1" s="1"/>
  <c r="N1754" i="1"/>
  <c r="N1739" i="1"/>
  <c r="K1745" i="12"/>
  <c r="R1739" i="1" s="1"/>
  <c r="V1739" i="1" s="1"/>
  <c r="AB781" i="1"/>
  <c r="AB779" i="1"/>
  <c r="AB777" i="1"/>
  <c r="AB775" i="1"/>
  <c r="AB773" i="1"/>
  <c r="AB771" i="1"/>
  <c r="AB481" i="1"/>
  <c r="AB479" i="1"/>
  <c r="AB477" i="1"/>
  <c r="AB475" i="1"/>
  <c r="AB473" i="1"/>
  <c r="AB471" i="1"/>
  <c r="AB384" i="1"/>
  <c r="AB382" i="1"/>
  <c r="AB380" i="1"/>
  <c r="AB378" i="1"/>
  <c r="AB376" i="1"/>
  <c r="AB374" i="1"/>
  <c r="AB360" i="1"/>
  <c r="AB358" i="1"/>
  <c r="AB356" i="1"/>
  <c r="AB354" i="1"/>
  <c r="AB352" i="1"/>
  <c r="AB350" i="1"/>
  <c r="AB22" i="1"/>
  <c r="K1768" i="12"/>
  <c r="R1762" i="1" s="1"/>
  <c r="V1762" i="1" s="1"/>
  <c r="K1766" i="12"/>
  <c r="R1760" i="1" s="1"/>
  <c r="V1760" i="1" s="1"/>
  <c r="K1764" i="12"/>
  <c r="R1758" i="1" s="1"/>
  <c r="V1758" i="1" s="1"/>
  <c r="N1745" i="1"/>
  <c r="K1748" i="12"/>
  <c r="R1742" i="1" s="1"/>
  <c r="V1742" i="1" s="1"/>
  <c r="K1747" i="12"/>
  <c r="R1741" i="1" s="1"/>
  <c r="V1741" i="1" s="1"/>
  <c r="K1746" i="12"/>
  <c r="R1740" i="1" s="1"/>
  <c r="V1740" i="1" s="1"/>
  <c r="K1731" i="12"/>
  <c r="R1725" i="1" s="1"/>
  <c r="V1725" i="1" s="1"/>
  <c r="N1719" i="1"/>
  <c r="N1706" i="1"/>
  <c r="K1709" i="12"/>
  <c r="R1703" i="1" s="1"/>
  <c r="V1703" i="1" s="1"/>
  <c r="N1689" i="1"/>
  <c r="K1695" i="12"/>
  <c r="R1689" i="1" s="1"/>
  <c r="V1689" i="1" s="1"/>
  <c r="N1679" i="1"/>
  <c r="K1685" i="12"/>
  <c r="R1679" i="1" s="1"/>
  <c r="V1679" i="1" s="1"/>
  <c r="K1670" i="12"/>
  <c r="R1664" i="1" s="1"/>
  <c r="V1664" i="1" s="1"/>
  <c r="N1656" i="1"/>
  <c r="K1662" i="12"/>
  <c r="R1656" i="1" s="1"/>
  <c r="V1656" i="1" s="1"/>
  <c r="N1654" i="1"/>
  <c r="K1660" i="12"/>
  <c r="R1654" i="1" s="1"/>
  <c r="V1654" i="1" s="1"/>
  <c r="N1641" i="1"/>
  <c r="K1647" i="12"/>
  <c r="R1641" i="1" s="1"/>
  <c r="V1641" i="1" s="1"/>
  <c r="N1628" i="1"/>
  <c r="K1634" i="12"/>
  <c r="R1628" i="1" s="1"/>
  <c r="V1628" i="1" s="1"/>
  <c r="N1572" i="1"/>
  <c r="K1578" i="12"/>
  <c r="R1572" i="1" s="1"/>
  <c r="V1572" i="1" s="1"/>
  <c r="N1559" i="1"/>
  <c r="K1565" i="12"/>
  <c r="R1559" i="1" s="1"/>
  <c r="V1559" i="1" s="1"/>
  <c r="AB15" i="1"/>
  <c r="AB17" i="1"/>
  <c r="AB19" i="1"/>
  <c r="AB21" i="1"/>
  <c r="AB23" i="1"/>
  <c r="AB25" i="1"/>
  <c r="N1716" i="1"/>
  <c r="K1722" i="12"/>
  <c r="R1716" i="1" s="1"/>
  <c r="V1716" i="1" s="1"/>
  <c r="N1691" i="1"/>
  <c r="K1697" i="12"/>
  <c r="R1691" i="1" s="1"/>
  <c r="V1691" i="1" s="1"/>
  <c r="N1668" i="1"/>
  <c r="K1674" i="12"/>
  <c r="R1668" i="1" s="1"/>
  <c r="V1668" i="1" s="1"/>
  <c r="N1666" i="1"/>
  <c r="K1672" i="12"/>
  <c r="R1666" i="1" s="1"/>
  <c r="V1666" i="1" s="1"/>
  <c r="N1653" i="1"/>
  <c r="K1659" i="12"/>
  <c r="R1653" i="1" s="1"/>
  <c r="V1653" i="1" s="1"/>
  <c r="N1643" i="1"/>
  <c r="K1649" i="12"/>
  <c r="R1643" i="1" s="1"/>
  <c r="V1643" i="1" s="1"/>
  <c r="N1605" i="1"/>
  <c r="K1611" i="12"/>
  <c r="R1605" i="1" s="1"/>
  <c r="V1605" i="1" s="1"/>
  <c r="N1584" i="1"/>
  <c r="K1590" i="12"/>
  <c r="R1584" i="1" s="1"/>
  <c r="V1584" i="1" s="1"/>
  <c r="N1571" i="1"/>
  <c r="K1577" i="12"/>
  <c r="R1571" i="1" s="1"/>
  <c r="V1571" i="1" s="1"/>
  <c r="AB780" i="1"/>
  <c r="AB778" i="1"/>
  <c r="AB776" i="1"/>
  <c r="AB774" i="1"/>
  <c r="AB772" i="1"/>
  <c r="AB480" i="1"/>
  <c r="AB478" i="1"/>
  <c r="AB476" i="1"/>
  <c r="AB474" i="1"/>
  <c r="AB472" i="1"/>
  <c r="AB385" i="1"/>
  <c r="AB383" i="1"/>
  <c r="AB381" i="1"/>
  <c r="AB379" i="1"/>
  <c r="AB377" i="1"/>
  <c r="AB375" i="1"/>
  <c r="AB361" i="1"/>
  <c r="AB359" i="1"/>
  <c r="AB357" i="1"/>
  <c r="AB355" i="1"/>
  <c r="AB353" i="1"/>
  <c r="AB351" i="1"/>
  <c r="AB18" i="1"/>
  <c r="N1756" i="1"/>
  <c r="K1757" i="12"/>
  <c r="R1751" i="1" s="1"/>
  <c r="V1751" i="1" s="1"/>
  <c r="N1743" i="1"/>
  <c r="K1744" i="12"/>
  <c r="R1738" i="1" s="1"/>
  <c r="V1738" i="1" s="1"/>
  <c r="K1742" i="12"/>
  <c r="R1736" i="1" s="1"/>
  <c r="V1736" i="1" s="1"/>
  <c r="N1730" i="1"/>
  <c r="K1733" i="12"/>
  <c r="R1727" i="1" s="1"/>
  <c r="V1727" i="1" s="1"/>
  <c r="N1717" i="1"/>
  <c r="K1720" i="12"/>
  <c r="R1714" i="1" s="1"/>
  <c r="V1714" i="1" s="1"/>
  <c r="K1718" i="12"/>
  <c r="R1712" i="1" s="1"/>
  <c r="V1712" i="1" s="1"/>
  <c r="K1707" i="12"/>
  <c r="R1701" i="1" s="1"/>
  <c r="V1701" i="1" s="1"/>
  <c r="K1694" i="12"/>
  <c r="R1688" i="1" s="1"/>
  <c r="V1688" i="1" s="1"/>
  <c r="N1680" i="1"/>
  <c r="K1686" i="12"/>
  <c r="R1680" i="1" s="1"/>
  <c r="V1680" i="1" s="1"/>
  <c r="N1678" i="1"/>
  <c r="K1684" i="12"/>
  <c r="R1678" i="1" s="1"/>
  <c r="V1678" i="1" s="1"/>
  <c r="N1665" i="1"/>
  <c r="K1671" i="12"/>
  <c r="R1665" i="1" s="1"/>
  <c r="V1665" i="1" s="1"/>
  <c r="N1655" i="1"/>
  <c r="K1661" i="12"/>
  <c r="R1655" i="1" s="1"/>
  <c r="V1655" i="1" s="1"/>
  <c r="K1646" i="12"/>
  <c r="R1640" i="1" s="1"/>
  <c r="V1640" i="1" s="1"/>
  <c r="N1617" i="1"/>
  <c r="K1623" i="12"/>
  <c r="R1617" i="1" s="1"/>
  <c r="V1617" i="1" s="1"/>
  <c r="N1604" i="1"/>
  <c r="K1610" i="12"/>
  <c r="R1604" i="1" s="1"/>
  <c r="V1604" i="1" s="1"/>
  <c r="N1583" i="1"/>
  <c r="K1589" i="12"/>
  <c r="R1583" i="1" s="1"/>
  <c r="V1583" i="1" s="1"/>
  <c r="N1548" i="1"/>
  <c r="K1554" i="12"/>
  <c r="R1548" i="1" s="1"/>
  <c r="V1548" i="1" s="1"/>
  <c r="AB20" i="1"/>
  <c r="N1764" i="1"/>
  <c r="K1770" i="12"/>
  <c r="R1764" i="1" s="1"/>
  <c r="V1764" i="1" s="1"/>
  <c r="N1692" i="1"/>
  <c r="K1698" i="12"/>
  <c r="R1692" i="1" s="1"/>
  <c r="V1692" i="1" s="1"/>
  <c r="N1690" i="1"/>
  <c r="K1696" i="12"/>
  <c r="R1690" i="1" s="1"/>
  <c r="V1690" i="1" s="1"/>
  <c r="N1677" i="1"/>
  <c r="K1683" i="12"/>
  <c r="R1677" i="1" s="1"/>
  <c r="V1677" i="1" s="1"/>
  <c r="N1667" i="1"/>
  <c r="K1673" i="12"/>
  <c r="R1667" i="1" s="1"/>
  <c r="V1667" i="1" s="1"/>
  <c r="N1644" i="1"/>
  <c r="K1650" i="12"/>
  <c r="R1644" i="1" s="1"/>
  <c r="V1644" i="1" s="1"/>
  <c r="N1642" i="1"/>
  <c r="K1648" i="12"/>
  <c r="R1642" i="1" s="1"/>
  <c r="V1642" i="1" s="1"/>
  <c r="N1629" i="1"/>
  <c r="K1635" i="12"/>
  <c r="R1629" i="1" s="1"/>
  <c r="V1629" i="1" s="1"/>
  <c r="N1616" i="1"/>
  <c r="K1622" i="12"/>
  <c r="R1616" i="1" s="1"/>
  <c r="V1616" i="1" s="1"/>
  <c r="N1560" i="1"/>
  <c r="K1566" i="12"/>
  <c r="R1560" i="1" s="1"/>
  <c r="V1560" i="1" s="1"/>
  <c r="N1547" i="1"/>
  <c r="K1553" i="12"/>
  <c r="R1547" i="1" s="1"/>
  <c r="V1547" i="1" s="1"/>
  <c r="N1587" i="1"/>
  <c r="N1586" i="1"/>
  <c r="N1585" i="1"/>
  <c r="N1575" i="1"/>
  <c r="N1574" i="1"/>
  <c r="N1573" i="1"/>
  <c r="N1563" i="1"/>
  <c r="N1562" i="1"/>
  <c r="N1561" i="1"/>
  <c r="N1551" i="1"/>
  <c r="N1550" i="1"/>
  <c r="N1549" i="1"/>
  <c r="N1539" i="1"/>
  <c r="N1535" i="1"/>
  <c r="N1531" i="1"/>
  <c r="N1527" i="1"/>
  <c r="N1523" i="1"/>
  <c r="N1519" i="1"/>
  <c r="N1515" i="1"/>
  <c r="N1511" i="1"/>
  <c r="N1507" i="1"/>
  <c r="N1503" i="1"/>
  <c r="N1499" i="1"/>
  <c r="N1495" i="1"/>
  <c r="N1491" i="1"/>
  <c r="N1487" i="1"/>
  <c r="N1483" i="1"/>
  <c r="N1479" i="1"/>
  <c r="N1475" i="1"/>
  <c r="N1471" i="1"/>
  <c r="N1467" i="1"/>
  <c r="N1463" i="1"/>
  <c r="N1459" i="1"/>
  <c r="N1455" i="1"/>
  <c r="N1451" i="1"/>
  <c r="N1447" i="1"/>
  <c r="N1443" i="1"/>
  <c r="N1439" i="1"/>
  <c r="N1435" i="1"/>
  <c r="N1431" i="1"/>
  <c r="N1427" i="1"/>
  <c r="N1423" i="1"/>
  <c r="N1419" i="1"/>
  <c r="N1415" i="1"/>
  <c r="N1411" i="1"/>
  <c r="N1407" i="1"/>
  <c r="N1403" i="1"/>
  <c r="N1399" i="1"/>
  <c r="N1395" i="1"/>
  <c r="N1391" i="1"/>
  <c r="N1387" i="1"/>
  <c r="N1383" i="1"/>
  <c r="N1380" i="1"/>
  <c r="K1377" i="12"/>
  <c r="R1371" i="1" s="1"/>
  <c r="V1371" i="1" s="1"/>
  <c r="K1375" i="12"/>
  <c r="R1369" i="1" s="1"/>
  <c r="V1369" i="1" s="1"/>
  <c r="N1364" i="1"/>
  <c r="K1361" i="12"/>
  <c r="R1355" i="1" s="1"/>
  <c r="V1355" i="1" s="1"/>
  <c r="K1359" i="12"/>
  <c r="R1353" i="1" s="1"/>
  <c r="V1353" i="1" s="1"/>
  <c r="N1348" i="1"/>
  <c r="K1345" i="12"/>
  <c r="R1339" i="1" s="1"/>
  <c r="V1339" i="1" s="1"/>
  <c r="K1343" i="12"/>
  <c r="R1337" i="1" s="1"/>
  <c r="V1337" i="1" s="1"/>
  <c r="N1327" i="1"/>
  <c r="K1333" i="12"/>
  <c r="R1327" i="1" s="1"/>
  <c r="V1327" i="1" s="1"/>
  <c r="N1324" i="1"/>
  <c r="N1315" i="1"/>
  <c r="K1321" i="12"/>
  <c r="R1315" i="1" s="1"/>
  <c r="V1315" i="1" s="1"/>
  <c r="N1307" i="1"/>
  <c r="K1313" i="12"/>
  <c r="R1307" i="1" s="1"/>
  <c r="V1307" i="1" s="1"/>
  <c r="N1299" i="1"/>
  <c r="K1305" i="12"/>
  <c r="R1299" i="1" s="1"/>
  <c r="V1299" i="1" s="1"/>
  <c r="K1637" i="12"/>
  <c r="R1631" i="1" s="1"/>
  <c r="V1631" i="1" s="1"/>
  <c r="K1636" i="12"/>
  <c r="R1630" i="1" s="1"/>
  <c r="V1630" i="1" s="1"/>
  <c r="K1625" i="12"/>
  <c r="R1619" i="1" s="1"/>
  <c r="V1619" i="1" s="1"/>
  <c r="K1624" i="12"/>
  <c r="R1618" i="1" s="1"/>
  <c r="V1618" i="1" s="1"/>
  <c r="K1613" i="12"/>
  <c r="R1607" i="1" s="1"/>
  <c r="V1607" i="1" s="1"/>
  <c r="K1612" i="12"/>
  <c r="R1606" i="1" s="1"/>
  <c r="V1606" i="1" s="1"/>
  <c r="K1601" i="12"/>
  <c r="R1595" i="1" s="1"/>
  <c r="V1595" i="1" s="1"/>
  <c r="N1331" i="1"/>
  <c r="K1337" i="12"/>
  <c r="R1331" i="1" s="1"/>
  <c r="V1331" i="1" s="1"/>
  <c r="K1638" i="12"/>
  <c r="R1632" i="1" s="1"/>
  <c r="V1632" i="1" s="1"/>
  <c r="K1626" i="12"/>
  <c r="R1620" i="1" s="1"/>
  <c r="V1620" i="1" s="1"/>
  <c r="K1614" i="12"/>
  <c r="R1608" i="1" s="1"/>
  <c r="V1608" i="1" s="1"/>
  <c r="K1602" i="12"/>
  <c r="R1596" i="1" s="1"/>
  <c r="V1596" i="1" s="1"/>
  <c r="N1319" i="1"/>
  <c r="K1325" i="12"/>
  <c r="R1319" i="1" s="1"/>
  <c r="V1319" i="1" s="1"/>
  <c r="N1311" i="1"/>
  <c r="K1317" i="12"/>
  <c r="R1311" i="1" s="1"/>
  <c r="V1311" i="1" s="1"/>
  <c r="N1303" i="1"/>
  <c r="K1309" i="12"/>
  <c r="R1303" i="1" s="1"/>
  <c r="V1303" i="1" s="1"/>
  <c r="N1323" i="1"/>
  <c r="K1329" i="12"/>
  <c r="R1323" i="1" s="1"/>
  <c r="V1323" i="1" s="1"/>
  <c r="K1142" i="12"/>
  <c r="R1136" i="1" s="1"/>
  <c r="V1136" i="1" s="1"/>
  <c r="N1136" i="1"/>
  <c r="K1126" i="12"/>
  <c r="R1120" i="1" s="1"/>
  <c r="V1120" i="1" s="1"/>
  <c r="N1120" i="1"/>
  <c r="K1158" i="12"/>
  <c r="R1152" i="1" s="1"/>
  <c r="V1152" i="1" s="1"/>
  <c r="N1152" i="1"/>
  <c r="K1150" i="12"/>
  <c r="R1144" i="1" s="1"/>
  <c r="V1144" i="1" s="1"/>
  <c r="N1144" i="1"/>
  <c r="K1138" i="12"/>
  <c r="R1132" i="1" s="1"/>
  <c r="V1132" i="1" s="1"/>
  <c r="N1132" i="1"/>
  <c r="K1122" i="12"/>
  <c r="R1116" i="1" s="1"/>
  <c r="V1116" i="1" s="1"/>
  <c r="N1116" i="1"/>
  <c r="K1298" i="12"/>
  <c r="R1292" i="1" s="1"/>
  <c r="V1292" i="1" s="1"/>
  <c r="K1294" i="12"/>
  <c r="R1288" i="1" s="1"/>
  <c r="V1288" i="1" s="1"/>
  <c r="K1290" i="12"/>
  <c r="R1284" i="1" s="1"/>
  <c r="V1284" i="1" s="1"/>
  <c r="K1286" i="12"/>
  <c r="R1280" i="1" s="1"/>
  <c r="V1280" i="1" s="1"/>
  <c r="K1282" i="12"/>
  <c r="R1276" i="1" s="1"/>
  <c r="V1276" i="1" s="1"/>
  <c r="K1278" i="12"/>
  <c r="R1272" i="1" s="1"/>
  <c r="V1272" i="1" s="1"/>
  <c r="K1274" i="12"/>
  <c r="R1268" i="1" s="1"/>
  <c r="V1268" i="1" s="1"/>
  <c r="K1270" i="12"/>
  <c r="R1264" i="1" s="1"/>
  <c r="V1264" i="1" s="1"/>
  <c r="K1266" i="12"/>
  <c r="R1260" i="1" s="1"/>
  <c r="V1260" i="1" s="1"/>
  <c r="K1262" i="12"/>
  <c r="R1256" i="1" s="1"/>
  <c r="V1256" i="1" s="1"/>
  <c r="K1258" i="12"/>
  <c r="R1252" i="1" s="1"/>
  <c r="V1252" i="1" s="1"/>
  <c r="K1254" i="12"/>
  <c r="R1248" i="1" s="1"/>
  <c r="V1248" i="1" s="1"/>
  <c r="K1250" i="12"/>
  <c r="R1244" i="1" s="1"/>
  <c r="V1244" i="1" s="1"/>
  <c r="K1246" i="12"/>
  <c r="R1240" i="1" s="1"/>
  <c r="V1240" i="1" s="1"/>
  <c r="K1242" i="12"/>
  <c r="R1236" i="1" s="1"/>
  <c r="V1236" i="1" s="1"/>
  <c r="K1238" i="12"/>
  <c r="R1232" i="1" s="1"/>
  <c r="V1232" i="1" s="1"/>
  <c r="K1234" i="12"/>
  <c r="R1228" i="1" s="1"/>
  <c r="V1228" i="1" s="1"/>
  <c r="K1230" i="12"/>
  <c r="R1224" i="1" s="1"/>
  <c r="V1224" i="1" s="1"/>
  <c r="K1226" i="12"/>
  <c r="R1220" i="1" s="1"/>
  <c r="V1220" i="1" s="1"/>
  <c r="K1222" i="12"/>
  <c r="R1216" i="1" s="1"/>
  <c r="V1216" i="1" s="1"/>
  <c r="K1218" i="12"/>
  <c r="R1212" i="1" s="1"/>
  <c r="V1212" i="1" s="1"/>
  <c r="K1214" i="12"/>
  <c r="R1208" i="1" s="1"/>
  <c r="V1208" i="1" s="1"/>
  <c r="K1210" i="12"/>
  <c r="R1204" i="1" s="1"/>
  <c r="V1204" i="1" s="1"/>
  <c r="K1206" i="12"/>
  <c r="R1200" i="1" s="1"/>
  <c r="V1200" i="1" s="1"/>
  <c r="K1202" i="12"/>
  <c r="R1196" i="1" s="1"/>
  <c r="V1196" i="1" s="1"/>
  <c r="K1198" i="12"/>
  <c r="R1192" i="1" s="1"/>
  <c r="V1192" i="1" s="1"/>
  <c r="K1194" i="12"/>
  <c r="R1188" i="1" s="1"/>
  <c r="V1188" i="1" s="1"/>
  <c r="K1190" i="12"/>
  <c r="R1184" i="1" s="1"/>
  <c r="V1184" i="1" s="1"/>
  <c r="K1186" i="12"/>
  <c r="R1180" i="1" s="1"/>
  <c r="V1180" i="1" s="1"/>
  <c r="K1182" i="12"/>
  <c r="R1176" i="1" s="1"/>
  <c r="V1176" i="1" s="1"/>
  <c r="K1178" i="12"/>
  <c r="R1172" i="1" s="1"/>
  <c r="V1172" i="1" s="1"/>
  <c r="K1174" i="12"/>
  <c r="R1168" i="1" s="1"/>
  <c r="V1168" i="1" s="1"/>
  <c r="K1170" i="12"/>
  <c r="R1164" i="1" s="1"/>
  <c r="V1164" i="1" s="1"/>
  <c r="K1166" i="12"/>
  <c r="R1160" i="1" s="1"/>
  <c r="V1160" i="1" s="1"/>
  <c r="K1162" i="12"/>
  <c r="R1156" i="1" s="1"/>
  <c r="V1156" i="1" s="1"/>
  <c r="K1159" i="12"/>
  <c r="R1153" i="1" s="1"/>
  <c r="V1153" i="1" s="1"/>
  <c r="N1145" i="1"/>
  <c r="K1134" i="12"/>
  <c r="R1128" i="1" s="1"/>
  <c r="V1128" i="1" s="1"/>
  <c r="N1128" i="1"/>
  <c r="K1154" i="12"/>
  <c r="R1148" i="1" s="1"/>
  <c r="V1148" i="1" s="1"/>
  <c r="N1148" i="1"/>
  <c r="K1146" i="12"/>
  <c r="R1140" i="1" s="1"/>
  <c r="V1140" i="1" s="1"/>
  <c r="N1140" i="1"/>
  <c r="K1130" i="12"/>
  <c r="R1124" i="1" s="1"/>
  <c r="V1124" i="1" s="1"/>
  <c r="N1124" i="1"/>
  <c r="K1118" i="12"/>
  <c r="R1112" i="1" s="1"/>
  <c r="V1112" i="1" s="1"/>
  <c r="N1112" i="1"/>
  <c r="N1108" i="1"/>
  <c r="N1104" i="1"/>
  <c r="N1100" i="1"/>
  <c r="N1096" i="1"/>
  <c r="N1092" i="1"/>
  <c r="N1088" i="1"/>
  <c r="N1084" i="1"/>
  <c r="N1080" i="1"/>
  <c r="N1076" i="1"/>
  <c r="N1072" i="1"/>
  <c r="N1068" i="1"/>
  <c r="N1064" i="1"/>
  <c r="N1060" i="1"/>
  <c r="N1056" i="1"/>
  <c r="N1052" i="1"/>
  <c r="N1048" i="1"/>
  <c r="N1044" i="1"/>
  <c r="N1040" i="1"/>
  <c r="N1036" i="1"/>
  <c r="N1032" i="1"/>
  <c r="N1028" i="1"/>
  <c r="N1024" i="1"/>
  <c r="N1020" i="1"/>
  <c r="N1016" i="1"/>
  <c r="N1012" i="1"/>
  <c r="N1008" i="1"/>
  <c r="N1004" i="1"/>
  <c r="N1000" i="1"/>
  <c r="N996" i="1"/>
  <c r="N992" i="1"/>
  <c r="N988" i="1"/>
  <c r="N962" i="1"/>
  <c r="N961" i="1"/>
  <c r="N960" i="1"/>
  <c r="N959" i="1"/>
  <c r="N958" i="1"/>
  <c r="N957" i="1"/>
  <c r="N956" i="1"/>
  <c r="N955" i="1"/>
  <c r="N954" i="1"/>
  <c r="N953" i="1"/>
  <c r="N952" i="1"/>
  <c r="N951" i="1"/>
  <c r="N902" i="1"/>
  <c r="N901" i="1"/>
  <c r="N900" i="1"/>
  <c r="N899" i="1"/>
  <c r="N898" i="1"/>
  <c r="N897" i="1"/>
  <c r="N896" i="1"/>
  <c r="N895" i="1"/>
  <c r="N894" i="1"/>
  <c r="N893" i="1"/>
  <c r="N892" i="1"/>
  <c r="N891" i="1"/>
  <c r="N854" i="1"/>
  <c r="N853" i="1"/>
  <c r="N852" i="1"/>
  <c r="N851" i="1"/>
  <c r="N850" i="1"/>
  <c r="N849" i="1"/>
  <c r="N848" i="1"/>
  <c r="N847" i="1"/>
  <c r="N846" i="1"/>
  <c r="N845" i="1"/>
  <c r="N844" i="1"/>
  <c r="N843" i="1"/>
  <c r="N806" i="1"/>
  <c r="N805" i="1"/>
  <c r="N804" i="1"/>
  <c r="N803" i="1"/>
  <c r="N802" i="1"/>
  <c r="N801" i="1"/>
  <c r="N800" i="1"/>
  <c r="N799" i="1"/>
  <c r="N798" i="1"/>
  <c r="N797" i="1"/>
  <c r="N796" i="1"/>
  <c r="N795" i="1"/>
  <c r="N755" i="1"/>
  <c r="K759" i="12"/>
  <c r="R753" i="1" s="1"/>
  <c r="V753" i="1" s="1"/>
  <c r="N753" i="1"/>
  <c r="K757" i="12"/>
  <c r="R751" i="1" s="1"/>
  <c r="V751" i="1" s="1"/>
  <c r="N751" i="1"/>
  <c r="K755" i="12"/>
  <c r="R749" i="1" s="1"/>
  <c r="V749" i="1" s="1"/>
  <c r="N749" i="1"/>
  <c r="K760" i="12"/>
  <c r="R754" i="1" s="1"/>
  <c r="V754" i="1" s="1"/>
  <c r="N754" i="1"/>
  <c r="K758" i="12"/>
  <c r="R752" i="1" s="1"/>
  <c r="V752" i="1" s="1"/>
  <c r="N752" i="1"/>
  <c r="K756" i="12"/>
  <c r="R750" i="1" s="1"/>
  <c r="V750" i="1" s="1"/>
  <c r="N750" i="1"/>
  <c r="K754" i="12"/>
  <c r="R748" i="1" s="1"/>
  <c r="V748" i="1" s="1"/>
  <c r="N748" i="1"/>
  <c r="N747" i="1"/>
  <c r="K739" i="12"/>
  <c r="R733" i="1" s="1"/>
  <c r="V733" i="1" s="1"/>
  <c r="K738" i="12"/>
  <c r="R732" i="1" s="1"/>
  <c r="V732" i="1" s="1"/>
  <c r="K737" i="12"/>
  <c r="R731" i="1" s="1"/>
  <c r="V731" i="1" s="1"/>
  <c r="K736" i="12"/>
  <c r="R730" i="1" s="1"/>
  <c r="V730" i="1" s="1"/>
  <c r="K735" i="12"/>
  <c r="R729" i="1" s="1"/>
  <c r="V729" i="1" s="1"/>
  <c r="K734" i="12"/>
  <c r="R728" i="1" s="1"/>
  <c r="V728" i="1" s="1"/>
  <c r="K733" i="12"/>
  <c r="R727" i="1" s="1"/>
  <c r="V727" i="1" s="1"/>
  <c r="K732" i="12"/>
  <c r="R726" i="1" s="1"/>
  <c r="V726" i="1" s="1"/>
  <c r="K731" i="12"/>
  <c r="R725" i="1" s="1"/>
  <c r="V725" i="1" s="1"/>
  <c r="K730" i="12"/>
  <c r="R724" i="1" s="1"/>
  <c r="V724" i="1" s="1"/>
  <c r="K729" i="12"/>
  <c r="R723" i="1" s="1"/>
  <c r="V723" i="1" s="1"/>
  <c r="N709" i="1"/>
  <c r="N708" i="1"/>
  <c r="N707" i="1"/>
  <c r="N706" i="1"/>
  <c r="N705" i="1"/>
  <c r="N704" i="1"/>
  <c r="N703" i="1"/>
  <c r="N702" i="1"/>
  <c r="N701" i="1"/>
  <c r="N700" i="1"/>
  <c r="N699" i="1"/>
  <c r="N695" i="1"/>
  <c r="N694" i="1"/>
  <c r="N693" i="1"/>
  <c r="N692" i="1"/>
  <c r="N691" i="1"/>
  <c r="N690" i="1"/>
  <c r="N689" i="1"/>
  <c r="N688" i="1"/>
  <c r="N687" i="1"/>
  <c r="K679" i="12"/>
  <c r="R673" i="1" s="1"/>
  <c r="V673" i="1" s="1"/>
  <c r="K678" i="12"/>
  <c r="R672" i="1" s="1"/>
  <c r="V672" i="1" s="1"/>
  <c r="K677" i="12"/>
  <c r="R671" i="1" s="1"/>
  <c r="V671" i="1" s="1"/>
  <c r="K676" i="12"/>
  <c r="R670" i="1" s="1"/>
  <c r="V670" i="1" s="1"/>
  <c r="K675" i="12"/>
  <c r="R669" i="1" s="1"/>
  <c r="V669" i="1" s="1"/>
  <c r="K674" i="12"/>
  <c r="R668" i="1" s="1"/>
  <c r="V668" i="1" s="1"/>
  <c r="K673" i="12"/>
  <c r="R667" i="1" s="1"/>
  <c r="V667" i="1" s="1"/>
  <c r="K672" i="12"/>
  <c r="R666" i="1" s="1"/>
  <c r="V666" i="1" s="1"/>
  <c r="K671" i="12"/>
  <c r="R665" i="1" s="1"/>
  <c r="V665" i="1" s="1"/>
  <c r="K670" i="12"/>
  <c r="R664" i="1" s="1"/>
  <c r="V664" i="1" s="1"/>
  <c r="K669" i="12"/>
  <c r="R663" i="1" s="1"/>
  <c r="V663" i="1" s="1"/>
  <c r="N649" i="1"/>
  <c r="N648" i="1"/>
  <c r="N647" i="1"/>
  <c r="N646" i="1"/>
  <c r="N645" i="1"/>
  <c r="N644" i="1"/>
  <c r="N643" i="1"/>
  <c r="N642" i="1"/>
  <c r="N641" i="1"/>
  <c r="N640" i="1"/>
  <c r="N639" i="1"/>
  <c r="K631" i="12"/>
  <c r="R625" i="1" s="1"/>
  <c r="V625" i="1" s="1"/>
  <c r="K630" i="12"/>
  <c r="R624" i="1" s="1"/>
  <c r="V624" i="1" s="1"/>
  <c r="K629" i="12"/>
  <c r="R623" i="1" s="1"/>
  <c r="V623" i="1" s="1"/>
  <c r="K628" i="12"/>
  <c r="R622" i="1" s="1"/>
  <c r="V622" i="1" s="1"/>
  <c r="K627" i="12"/>
  <c r="R621" i="1" s="1"/>
  <c r="V621" i="1" s="1"/>
  <c r="K626" i="12"/>
  <c r="R620" i="1" s="1"/>
  <c r="V620" i="1" s="1"/>
  <c r="K625" i="12"/>
  <c r="R619" i="1" s="1"/>
  <c r="V619" i="1" s="1"/>
  <c r="K624" i="12"/>
  <c r="R618" i="1" s="1"/>
  <c r="V618" i="1" s="1"/>
  <c r="K623" i="12"/>
  <c r="R617" i="1" s="1"/>
  <c r="V617" i="1" s="1"/>
  <c r="K622" i="12"/>
  <c r="R616" i="1" s="1"/>
  <c r="V616" i="1" s="1"/>
  <c r="K621" i="12"/>
  <c r="R615" i="1" s="1"/>
  <c r="V615" i="1" s="1"/>
  <c r="K618" i="12"/>
  <c r="R612" i="1" s="1"/>
  <c r="V612" i="1" s="1"/>
  <c r="K617" i="12"/>
  <c r="R611" i="1" s="1"/>
  <c r="V611" i="1" s="1"/>
  <c r="K616" i="12"/>
  <c r="R610" i="1" s="1"/>
  <c r="V610" i="1" s="1"/>
  <c r="K615" i="12"/>
  <c r="R609" i="1" s="1"/>
  <c r="V609" i="1" s="1"/>
  <c r="K614" i="12"/>
  <c r="R608" i="1" s="1"/>
  <c r="V608" i="1" s="1"/>
  <c r="K613" i="12"/>
  <c r="R607" i="1" s="1"/>
  <c r="V607" i="1" s="1"/>
  <c r="K612" i="12"/>
  <c r="R606" i="1" s="1"/>
  <c r="V606" i="1" s="1"/>
  <c r="K611" i="12"/>
  <c r="R605" i="1" s="1"/>
  <c r="V605" i="1" s="1"/>
  <c r="K610" i="12"/>
  <c r="R604" i="1" s="1"/>
  <c r="V604" i="1" s="1"/>
  <c r="K609" i="12"/>
  <c r="R603" i="1" s="1"/>
  <c r="V603" i="1" s="1"/>
  <c r="N590" i="1"/>
  <c r="N589" i="1"/>
  <c r="N588" i="1"/>
  <c r="N587" i="1"/>
  <c r="N586" i="1"/>
  <c r="N585" i="1"/>
  <c r="K440" i="12"/>
  <c r="R434" i="1" s="1"/>
  <c r="V434" i="1" s="1"/>
  <c r="K428" i="12"/>
  <c r="R422" i="1" s="1"/>
  <c r="V422" i="1" s="1"/>
  <c r="K419" i="12"/>
  <c r="R413" i="1" s="1"/>
  <c r="V413" i="1" s="1"/>
  <c r="N403" i="1"/>
  <c r="K409" i="12"/>
  <c r="R403" i="1" s="1"/>
  <c r="V403" i="1" s="1"/>
  <c r="N401" i="1"/>
  <c r="K407" i="12"/>
  <c r="R401" i="1" s="1"/>
  <c r="V401" i="1" s="1"/>
  <c r="N362" i="1"/>
  <c r="K368" i="12"/>
  <c r="R362" i="1" s="1"/>
  <c r="V362" i="1" s="1"/>
  <c r="N360" i="1"/>
  <c r="K366" i="12"/>
  <c r="R360" i="1" s="1"/>
  <c r="V360" i="1" s="1"/>
  <c r="N358" i="1"/>
  <c r="K364" i="12"/>
  <c r="R358" i="1" s="1"/>
  <c r="V358" i="1" s="1"/>
  <c r="N356" i="1"/>
  <c r="K362" i="12"/>
  <c r="R356" i="1" s="1"/>
  <c r="V356" i="1" s="1"/>
  <c r="N354" i="1"/>
  <c r="K360" i="12"/>
  <c r="R354" i="1" s="1"/>
  <c r="V354" i="1" s="1"/>
  <c r="N352" i="1"/>
  <c r="K358" i="12"/>
  <c r="R352" i="1" s="1"/>
  <c r="V352" i="1" s="1"/>
  <c r="N301" i="1"/>
  <c r="K307" i="12"/>
  <c r="R301" i="1" s="1"/>
  <c r="V301" i="1" s="1"/>
  <c r="N299" i="1"/>
  <c r="K305" i="12"/>
  <c r="R299" i="1" s="1"/>
  <c r="V299" i="1" s="1"/>
  <c r="N297" i="1"/>
  <c r="K303" i="12"/>
  <c r="R297" i="1" s="1"/>
  <c r="V297" i="1" s="1"/>
  <c r="N295" i="1"/>
  <c r="K301" i="12"/>
  <c r="R295" i="1" s="1"/>
  <c r="V295" i="1" s="1"/>
  <c r="N293" i="1"/>
  <c r="K299" i="12"/>
  <c r="R293" i="1" s="1"/>
  <c r="V293" i="1" s="1"/>
  <c r="K572" i="12"/>
  <c r="R566" i="1" s="1"/>
  <c r="V566" i="1" s="1"/>
  <c r="N433" i="1"/>
  <c r="N432" i="1"/>
  <c r="N431" i="1"/>
  <c r="N430" i="1"/>
  <c r="N429" i="1"/>
  <c r="N428" i="1"/>
  <c r="N421" i="1"/>
  <c r="N420" i="1"/>
  <c r="N419" i="1"/>
  <c r="N418" i="1"/>
  <c r="N417" i="1"/>
  <c r="K416" i="12"/>
  <c r="R410" i="1" s="1"/>
  <c r="V410" i="1" s="1"/>
  <c r="K412" i="12"/>
  <c r="R406" i="1" s="1"/>
  <c r="V406" i="1" s="1"/>
  <c r="N399" i="1"/>
  <c r="K405" i="12"/>
  <c r="R399" i="1" s="1"/>
  <c r="V399" i="1" s="1"/>
  <c r="N291" i="1"/>
  <c r="K297" i="12"/>
  <c r="R291" i="1" s="1"/>
  <c r="V291" i="1" s="1"/>
  <c r="N404" i="1"/>
  <c r="K410" i="12"/>
  <c r="R404" i="1" s="1"/>
  <c r="V404" i="1" s="1"/>
  <c r="N402" i="1"/>
  <c r="K408" i="12"/>
  <c r="R402" i="1" s="1"/>
  <c r="V402" i="1" s="1"/>
  <c r="N400" i="1"/>
  <c r="K406" i="12"/>
  <c r="R400" i="1" s="1"/>
  <c r="V400" i="1" s="1"/>
  <c r="N361" i="1"/>
  <c r="K367" i="12"/>
  <c r="R361" i="1" s="1"/>
  <c r="V361" i="1" s="1"/>
  <c r="N359" i="1"/>
  <c r="K365" i="12"/>
  <c r="R359" i="1" s="1"/>
  <c r="V359" i="1" s="1"/>
  <c r="N357" i="1"/>
  <c r="K363" i="12"/>
  <c r="R357" i="1" s="1"/>
  <c r="V357" i="1" s="1"/>
  <c r="N355" i="1"/>
  <c r="K361" i="12"/>
  <c r="R355" i="1" s="1"/>
  <c r="V355" i="1" s="1"/>
  <c r="N353" i="1"/>
  <c r="K359" i="12"/>
  <c r="R353" i="1" s="1"/>
  <c r="V353" i="1" s="1"/>
  <c r="N302" i="1"/>
  <c r="K308" i="12"/>
  <c r="R302" i="1" s="1"/>
  <c r="V302" i="1" s="1"/>
  <c r="N300" i="1"/>
  <c r="K306" i="12"/>
  <c r="R300" i="1" s="1"/>
  <c r="V300" i="1" s="1"/>
  <c r="N298" i="1"/>
  <c r="K304" i="12"/>
  <c r="R298" i="1" s="1"/>
  <c r="V298" i="1" s="1"/>
  <c r="N296" i="1"/>
  <c r="K302" i="12"/>
  <c r="R296" i="1" s="1"/>
  <c r="V296" i="1" s="1"/>
  <c r="N294" i="1"/>
  <c r="K300" i="12"/>
  <c r="R294" i="1" s="1"/>
  <c r="V294" i="1" s="1"/>
  <c r="N292" i="1"/>
  <c r="K298" i="12"/>
  <c r="R292" i="1" s="1"/>
  <c r="V292" i="1" s="1"/>
  <c r="K414" i="12"/>
  <c r="R408" i="1" s="1"/>
  <c r="V408" i="1" s="1"/>
  <c r="N351" i="1"/>
  <c r="K357" i="12"/>
  <c r="R351" i="1" s="1"/>
  <c r="V351" i="1" s="1"/>
  <c r="N121" i="1"/>
  <c r="K127" i="12"/>
  <c r="R121" i="1" s="1"/>
  <c r="V121" i="1" s="1"/>
  <c r="N119" i="1"/>
  <c r="K125" i="12"/>
  <c r="R119" i="1" s="1"/>
  <c r="V119" i="1" s="1"/>
  <c r="N117" i="1"/>
  <c r="K123" i="12"/>
  <c r="R117" i="1" s="1"/>
  <c r="V117" i="1" s="1"/>
  <c r="N115" i="1"/>
  <c r="K121" i="12"/>
  <c r="R115" i="1" s="1"/>
  <c r="V115" i="1" s="1"/>
  <c r="N110" i="1"/>
  <c r="K116" i="12"/>
  <c r="R110" i="1" s="1"/>
  <c r="V110" i="1" s="1"/>
  <c r="N97" i="1"/>
  <c r="K103" i="12"/>
  <c r="R97" i="1" s="1"/>
  <c r="V97" i="1" s="1"/>
  <c r="N95" i="1"/>
  <c r="K101" i="12"/>
  <c r="R95" i="1" s="1"/>
  <c r="V95" i="1" s="1"/>
  <c r="N93" i="1"/>
  <c r="K99" i="12"/>
  <c r="R93" i="1" s="1"/>
  <c r="V93" i="1" s="1"/>
  <c r="N91" i="1"/>
  <c r="K97" i="12"/>
  <c r="R91" i="1" s="1"/>
  <c r="V91" i="1" s="1"/>
  <c r="N89" i="1"/>
  <c r="K95" i="12"/>
  <c r="R89" i="1" s="1"/>
  <c r="V89" i="1" s="1"/>
  <c r="N385" i="1"/>
  <c r="N384" i="1"/>
  <c r="N383" i="1"/>
  <c r="N382" i="1"/>
  <c r="N381" i="1"/>
  <c r="N380" i="1"/>
  <c r="N379" i="1"/>
  <c r="N378" i="1"/>
  <c r="N377" i="1"/>
  <c r="N376" i="1"/>
  <c r="N375" i="1"/>
  <c r="N277" i="1"/>
  <c r="N276" i="1"/>
  <c r="N275" i="1"/>
  <c r="N274" i="1"/>
  <c r="N273" i="1"/>
  <c r="N272" i="1"/>
  <c r="N271" i="1"/>
  <c r="N270" i="1"/>
  <c r="N269" i="1"/>
  <c r="N268" i="1"/>
  <c r="N267" i="1"/>
  <c r="N260" i="1"/>
  <c r="N259" i="1"/>
  <c r="N258" i="1"/>
  <c r="N257" i="1"/>
  <c r="N256" i="1"/>
  <c r="N255" i="1"/>
  <c r="N247" i="1"/>
  <c r="N246" i="1"/>
  <c r="N245" i="1"/>
  <c r="N244" i="1"/>
  <c r="N243" i="1"/>
  <c r="N221" i="1"/>
  <c r="N220" i="1"/>
  <c r="N219" i="1"/>
  <c r="N215" i="1"/>
  <c r="N214" i="1"/>
  <c r="N213" i="1"/>
  <c r="N212" i="1"/>
  <c r="N211" i="1"/>
  <c r="N210" i="1"/>
  <c r="N209" i="1"/>
  <c r="N208" i="1"/>
  <c r="N207" i="1"/>
  <c r="N204" i="1"/>
  <c r="N203" i="1"/>
  <c r="N202" i="1"/>
  <c r="N158" i="1"/>
  <c r="K164" i="12"/>
  <c r="R158" i="1" s="1"/>
  <c r="V158" i="1" s="1"/>
  <c r="N108" i="1"/>
  <c r="K114" i="12"/>
  <c r="R108" i="1" s="1"/>
  <c r="V108" i="1" s="1"/>
  <c r="N87" i="1"/>
  <c r="K93" i="12"/>
  <c r="R87" i="1" s="1"/>
  <c r="V87" i="1" s="1"/>
  <c r="K236" i="12"/>
  <c r="R230" i="1" s="1"/>
  <c r="V230" i="1" s="1"/>
  <c r="N145" i="1"/>
  <c r="K151" i="12"/>
  <c r="R145" i="1" s="1"/>
  <c r="V145" i="1" s="1"/>
  <c r="N122" i="1"/>
  <c r="K128" i="12"/>
  <c r="R122" i="1" s="1"/>
  <c r="V122" i="1" s="1"/>
  <c r="N120" i="1"/>
  <c r="K126" i="12"/>
  <c r="R120" i="1" s="1"/>
  <c r="V120" i="1" s="1"/>
  <c r="N118" i="1"/>
  <c r="K124" i="12"/>
  <c r="R118" i="1" s="1"/>
  <c r="V118" i="1" s="1"/>
  <c r="N116" i="1"/>
  <c r="K122" i="12"/>
  <c r="R116" i="1" s="1"/>
  <c r="V116" i="1" s="1"/>
  <c r="N109" i="1"/>
  <c r="K115" i="12"/>
  <c r="R109" i="1" s="1"/>
  <c r="V109" i="1" s="1"/>
  <c r="N98" i="1"/>
  <c r="K104" i="12"/>
  <c r="R98" i="1" s="1"/>
  <c r="V98" i="1" s="1"/>
  <c r="N96" i="1"/>
  <c r="K102" i="12"/>
  <c r="R96" i="1" s="1"/>
  <c r="V96" i="1" s="1"/>
  <c r="N94" i="1"/>
  <c r="K100" i="12"/>
  <c r="R94" i="1" s="1"/>
  <c r="V94" i="1" s="1"/>
  <c r="N92" i="1"/>
  <c r="K98" i="12"/>
  <c r="R92" i="1" s="1"/>
  <c r="V92" i="1" s="1"/>
  <c r="N90" i="1"/>
  <c r="K96" i="12"/>
  <c r="R90" i="1" s="1"/>
  <c r="V90" i="1" s="1"/>
  <c r="N88" i="1"/>
  <c r="K94" i="12"/>
  <c r="R88" i="1" s="1"/>
  <c r="V88" i="1" s="1"/>
  <c r="N157" i="1"/>
  <c r="K163" i="12"/>
  <c r="R157" i="1" s="1"/>
  <c r="V157" i="1" s="1"/>
  <c r="N146" i="1"/>
  <c r="K152" i="12"/>
  <c r="R146" i="1" s="1"/>
  <c r="V146" i="1" s="1"/>
  <c r="N114" i="1"/>
  <c r="K120" i="12"/>
  <c r="R114" i="1" s="1"/>
  <c r="V114" i="1" s="1"/>
  <c r="N25" i="1"/>
  <c r="K31" i="12"/>
  <c r="R25" i="1" s="1"/>
  <c r="V25" i="1" s="1"/>
  <c r="AF1766" i="1"/>
  <c r="AD1766" i="1"/>
  <c r="AE1766" i="1"/>
  <c r="H284" i="1"/>
  <c r="S284" i="1" s="1"/>
  <c r="X284" i="1" s="1"/>
  <c r="H289" i="1"/>
  <c r="S289" i="1" s="1"/>
  <c r="X289" i="1" s="1"/>
  <c r="H1487" i="1"/>
  <c r="S1487" i="1" s="1"/>
  <c r="X1487" i="1" s="1"/>
  <c r="H1439" i="1"/>
  <c r="S1439" i="1" s="1"/>
  <c r="X1439" i="1" s="1"/>
  <c r="H1335" i="1"/>
  <c r="S1335" i="1" s="1"/>
  <c r="X1335" i="1" s="1"/>
  <c r="H1479" i="1"/>
  <c r="S1479" i="1" s="1"/>
  <c r="X1479" i="1" s="1"/>
  <c r="H1279" i="1"/>
  <c r="S1279" i="1" s="1"/>
  <c r="X1279" i="1" s="1"/>
  <c r="H1071" i="1"/>
  <c r="S1071" i="1" s="1"/>
  <c r="X1071" i="1" s="1"/>
  <c r="H1391" i="1"/>
  <c r="S1391" i="1" s="1"/>
  <c r="X1391" i="1" s="1"/>
  <c r="H936" i="1"/>
  <c r="S936" i="1" s="1"/>
  <c r="X936" i="1" s="1"/>
  <c r="H157" i="1"/>
  <c r="S157" i="1" s="1"/>
  <c r="X157" i="1" s="1"/>
  <c r="H144" i="1"/>
  <c r="S144" i="1" s="1"/>
  <c r="X144" i="1" s="1"/>
  <c r="H139" i="1"/>
  <c r="S139" i="1" s="1"/>
  <c r="X139" i="1" s="1"/>
  <c r="H134" i="1"/>
  <c r="S134" i="1" s="1"/>
  <c r="X134" i="1" s="1"/>
  <c r="H128" i="1"/>
  <c r="S128" i="1" s="1"/>
  <c r="X128" i="1" s="1"/>
  <c r="H364" i="1"/>
  <c r="S364" i="1" s="1"/>
  <c r="X364" i="1" s="1"/>
  <c r="H922" i="1"/>
  <c r="S922" i="1" s="1"/>
  <c r="X922" i="1" s="1"/>
  <c r="H316" i="1"/>
  <c r="S316" i="1" s="1"/>
  <c r="X316" i="1" s="1"/>
  <c r="H309" i="1"/>
  <c r="S309" i="1" s="1"/>
  <c r="X309" i="1" s="1"/>
  <c r="H976" i="1"/>
  <c r="S976" i="1" s="1"/>
  <c r="X976" i="1" s="1"/>
  <c r="H352" i="1"/>
  <c r="S352" i="1" s="1"/>
  <c r="X352" i="1" s="1"/>
  <c r="H347" i="1"/>
  <c r="S347" i="1" s="1"/>
  <c r="X347" i="1" s="1"/>
  <c r="H333" i="1"/>
  <c r="S333" i="1" s="1"/>
  <c r="X333" i="1" s="1"/>
  <c r="H1765" i="1"/>
  <c r="S1765" i="1" s="1"/>
  <c r="X1765" i="1" s="1"/>
  <c r="H827" i="1"/>
  <c r="S827" i="1" s="1"/>
  <c r="X827" i="1" s="1"/>
  <c r="H823" i="1"/>
  <c r="S823" i="1" s="1"/>
  <c r="X823" i="1" s="1"/>
  <c r="H687" i="1"/>
  <c r="S687" i="1" s="1"/>
  <c r="X687" i="1" s="1"/>
  <c r="H1381" i="1"/>
  <c r="S1381" i="1" s="1"/>
  <c r="X1381" i="1" s="1"/>
  <c r="H1213" i="1"/>
  <c r="S1213" i="1" s="1"/>
  <c r="X1213" i="1" s="1"/>
  <c r="H1165" i="1"/>
  <c r="S1165" i="1" s="1"/>
  <c r="X1165" i="1" s="1"/>
  <c r="H1397" i="1"/>
  <c r="S1397" i="1" s="1"/>
  <c r="X1397" i="1" s="1"/>
  <c r="H1349" i="1"/>
  <c r="S1349" i="1" s="1"/>
  <c r="X1349" i="1" s="1"/>
  <c r="H1101" i="1"/>
  <c r="S1101" i="1" s="1"/>
  <c r="X1101" i="1" s="1"/>
  <c r="H852" i="1"/>
  <c r="S852" i="1" s="1"/>
  <c r="X852" i="1" s="1"/>
  <c r="H1478" i="1"/>
  <c r="S1478" i="1" s="1"/>
  <c r="X1478" i="1" s="1"/>
  <c r="H1406" i="1"/>
  <c r="S1406" i="1" s="1"/>
  <c r="X1406" i="1" s="1"/>
  <c r="H1390" i="1"/>
  <c r="S1390" i="1" s="1"/>
  <c r="X1390" i="1" s="1"/>
  <c r="H740" i="1"/>
  <c r="S740" i="1" s="1"/>
  <c r="X740" i="1" s="1"/>
  <c r="H1341" i="1"/>
  <c r="S1341" i="1" s="1"/>
  <c r="X1341" i="1" s="1"/>
  <c r="H1133" i="1"/>
  <c r="S1133" i="1" s="1"/>
  <c r="X1133" i="1" s="1"/>
  <c r="H392" i="1"/>
  <c r="S392" i="1" s="1"/>
  <c r="X392" i="1" s="1"/>
  <c r="H1518" i="1"/>
  <c r="S1518" i="1" s="1"/>
  <c r="X1518" i="1" s="1"/>
  <c r="H627" i="1"/>
  <c r="S627" i="1" s="1"/>
  <c r="X627" i="1" s="1"/>
  <c r="H710" i="1"/>
  <c r="S710" i="1" s="1"/>
  <c r="X710" i="1" s="1"/>
  <c r="H694" i="1"/>
  <c r="S694" i="1" s="1"/>
  <c r="X694" i="1" s="1"/>
  <c r="H1571" i="1"/>
  <c r="S1571" i="1" s="1"/>
  <c r="X1571" i="1" s="1"/>
  <c r="H342" i="1"/>
  <c r="S342" i="1" s="1"/>
  <c r="X342" i="1" s="1"/>
  <c r="H37" i="1"/>
  <c r="S37" i="1" s="1"/>
  <c r="X37" i="1" s="1"/>
  <c r="H859" i="1"/>
  <c r="S859" i="1" s="1"/>
  <c r="X859" i="1" s="1"/>
  <c r="H336" i="1"/>
  <c r="S336" i="1" s="1"/>
  <c r="X336" i="1" s="1"/>
  <c r="H1105" i="1"/>
  <c r="S1105" i="1" s="1"/>
  <c r="X1105" i="1" s="1"/>
  <c r="H726" i="1"/>
  <c r="S726" i="1" s="1"/>
  <c r="X726" i="1" s="1"/>
  <c r="H1507" i="1"/>
  <c r="S1507" i="1" s="1"/>
  <c r="X1507" i="1" s="1"/>
  <c r="H1234" i="1"/>
  <c r="S1234" i="1" s="1"/>
  <c r="X1234" i="1" s="1"/>
  <c r="H944" i="1"/>
  <c r="S944" i="1" s="1"/>
  <c r="X944" i="1" s="1"/>
  <c r="H892" i="1"/>
  <c r="S892" i="1" s="1"/>
  <c r="X892" i="1" s="1"/>
  <c r="H844" i="1"/>
  <c r="S844" i="1" s="1"/>
  <c r="X844" i="1" s="1"/>
  <c r="H370" i="1"/>
  <c r="S370" i="1" s="1"/>
  <c r="X370" i="1" s="1"/>
  <c r="H1130" i="1"/>
  <c r="S1130" i="1" s="1"/>
  <c r="X1130" i="1" s="1"/>
  <c r="H914" i="1"/>
  <c r="S914" i="1" s="1"/>
  <c r="X914" i="1" s="1"/>
  <c r="H1515" i="1"/>
  <c r="S1515" i="1" s="1"/>
  <c r="X1515" i="1" s="1"/>
  <c r="H963" i="1"/>
  <c r="S963" i="1" s="1"/>
  <c r="X963" i="1" s="1"/>
  <c r="H576" i="1"/>
  <c r="S576" i="1" s="1"/>
  <c r="X576" i="1" s="1"/>
  <c r="H368" i="1"/>
  <c r="S368" i="1" s="1"/>
  <c r="X368" i="1" s="1"/>
  <c r="H313" i="1"/>
  <c r="S313" i="1" s="1"/>
  <c r="X313" i="1" s="1"/>
  <c r="H746" i="1"/>
  <c r="S746" i="1" s="1"/>
  <c r="X746" i="1" s="1"/>
  <c r="H958" i="1"/>
  <c r="S958" i="1" s="1"/>
  <c r="X958" i="1" s="1"/>
  <c r="H915" i="1"/>
  <c r="S915" i="1" s="1"/>
  <c r="X915" i="1" s="1"/>
  <c r="H624" i="1"/>
  <c r="S624" i="1" s="1"/>
  <c r="X624" i="1" s="1"/>
  <c r="H613" i="1"/>
  <c r="S613" i="1" s="1"/>
  <c r="X613" i="1" s="1"/>
  <c r="H609" i="1"/>
  <c r="S609" i="1" s="1"/>
  <c r="X609" i="1" s="1"/>
  <c r="H411" i="1"/>
  <c r="S411" i="1" s="1"/>
  <c r="X411" i="1" s="1"/>
  <c r="H348" i="1"/>
  <c r="S348" i="1" s="1"/>
  <c r="X348" i="1" s="1"/>
  <c r="H307" i="1"/>
  <c r="S307" i="1" s="1"/>
  <c r="X307" i="1" s="1"/>
  <c r="H63" i="1"/>
  <c r="S63" i="1" s="1"/>
  <c r="X63" i="1" s="1"/>
  <c r="H55" i="1"/>
  <c r="S55" i="1" s="1"/>
  <c r="X55" i="1" s="1"/>
  <c r="H38" i="1"/>
  <c r="S38" i="1" s="1"/>
  <c r="X38" i="1" s="1"/>
  <c r="H638" i="1"/>
  <c r="S638" i="1" s="1"/>
  <c r="X638" i="1" s="1"/>
  <c r="H1684" i="1"/>
  <c r="S1684" i="1" s="1"/>
  <c r="X1684" i="1" s="1"/>
  <c r="H1611" i="1"/>
  <c r="S1611" i="1" s="1"/>
  <c r="X1611" i="1" s="1"/>
  <c r="H757" i="1"/>
  <c r="S757" i="1" s="1"/>
  <c r="X757" i="1" s="1"/>
  <c r="H753" i="1"/>
  <c r="S753" i="1" s="1"/>
  <c r="X753" i="1" s="1"/>
  <c r="H1409" i="1"/>
  <c r="S1409" i="1" s="1"/>
  <c r="X1409" i="1" s="1"/>
  <c r="H754" i="1"/>
  <c r="S754" i="1" s="1"/>
  <c r="X754" i="1" s="1"/>
  <c r="H417" i="1"/>
  <c r="S417" i="1" s="1"/>
  <c r="X417" i="1" s="1"/>
  <c r="H1579" i="1"/>
  <c r="S1579" i="1" s="1"/>
  <c r="X1579" i="1" s="1"/>
  <c r="H1320" i="1"/>
  <c r="S1320" i="1" s="1"/>
  <c r="X1320" i="1" s="1"/>
  <c r="H1288" i="1"/>
  <c r="S1288" i="1" s="1"/>
  <c r="X1288" i="1" s="1"/>
  <c r="H876" i="1"/>
  <c r="S876" i="1" s="1"/>
  <c r="X876" i="1" s="1"/>
  <c r="H873" i="1"/>
  <c r="S873" i="1" s="1"/>
  <c r="X873" i="1" s="1"/>
  <c r="H735" i="1"/>
  <c r="S735" i="1" s="1"/>
  <c r="X735" i="1" s="1"/>
  <c r="H585" i="1"/>
  <c r="S585" i="1" s="1"/>
  <c r="X585" i="1" s="1"/>
  <c r="H582" i="1"/>
  <c r="S582" i="1" s="1"/>
  <c r="X582" i="1" s="1"/>
  <c r="H85" i="1"/>
  <c r="S85" i="1" s="1"/>
  <c r="X85" i="1" s="1"/>
  <c r="H67" i="1"/>
  <c r="S67" i="1" s="1"/>
  <c r="X67" i="1" s="1"/>
  <c r="H54" i="1"/>
  <c r="S54" i="1" s="1"/>
  <c r="X54" i="1" s="1"/>
  <c r="H42" i="1"/>
  <c r="S42" i="1" s="1"/>
  <c r="X42" i="1" s="1"/>
  <c r="H29" i="1"/>
  <c r="S29" i="1" s="1"/>
  <c r="X29" i="1" s="1"/>
  <c r="H1617" i="1"/>
  <c r="S1617" i="1" s="1"/>
  <c r="X1617" i="1" s="1"/>
  <c r="H1716" i="1"/>
  <c r="S1716" i="1" s="1"/>
  <c r="X1716" i="1" s="1"/>
  <c r="H1508" i="1"/>
  <c r="S1508" i="1" s="1"/>
  <c r="X1508" i="1" s="1"/>
  <c r="H1059" i="1"/>
  <c r="S1059" i="1" s="1"/>
  <c r="X1059" i="1" s="1"/>
  <c r="H1011" i="1"/>
  <c r="S1011" i="1" s="1"/>
  <c r="X1011" i="1" s="1"/>
  <c r="H943" i="1"/>
  <c r="S943" i="1" s="1"/>
  <c r="X943" i="1" s="1"/>
  <c r="H933" i="1"/>
  <c r="S933" i="1" s="1"/>
  <c r="X933" i="1" s="1"/>
  <c r="H650" i="1"/>
  <c r="S650" i="1" s="1"/>
  <c r="X650" i="1" s="1"/>
  <c r="H94" i="1"/>
  <c r="S94" i="1" s="1"/>
  <c r="X94" i="1" s="1"/>
  <c r="H1339" i="1"/>
  <c r="S1339" i="1" s="1"/>
  <c r="X1339" i="1" s="1"/>
  <c r="H1315" i="1"/>
  <c r="S1315" i="1" s="1"/>
  <c r="X1315" i="1" s="1"/>
  <c r="H929" i="1"/>
  <c r="S929" i="1" s="1"/>
  <c r="X929" i="1" s="1"/>
  <c r="H441" i="1"/>
  <c r="S441" i="1" s="1"/>
  <c r="X441" i="1" s="1"/>
  <c r="H1020" i="1"/>
  <c r="S1020" i="1" s="1"/>
  <c r="X1020" i="1" s="1"/>
  <c r="H1331" i="1"/>
  <c r="S1331" i="1" s="1"/>
  <c r="X1331" i="1" s="1"/>
  <c r="H123" i="1"/>
  <c r="S123" i="1" s="1"/>
  <c r="X123" i="1" s="1"/>
  <c r="H117" i="1"/>
  <c r="S117" i="1" s="1"/>
  <c r="X117" i="1" s="1"/>
  <c r="H111" i="1"/>
  <c r="S111" i="1" s="1"/>
  <c r="X111" i="1" s="1"/>
  <c r="H99" i="1"/>
  <c r="S99" i="1" s="1"/>
  <c r="X99" i="1" s="1"/>
  <c r="H1666" i="1"/>
  <c r="S1666" i="1" s="1"/>
  <c r="X1666" i="1" s="1"/>
  <c r="H1614" i="1"/>
  <c r="S1614" i="1" s="1"/>
  <c r="X1614" i="1" s="1"/>
  <c r="H1220" i="1"/>
  <c r="S1220" i="1" s="1"/>
  <c r="X1220" i="1" s="1"/>
  <c r="K1729" i="1"/>
  <c r="K1656" i="1"/>
  <c r="K1655" i="1"/>
  <c r="K1604" i="1"/>
  <c r="H1586" i="1"/>
  <c r="S1586" i="1" s="1"/>
  <c r="X1586" i="1" s="1"/>
  <c r="K1554" i="1"/>
  <c r="K1439" i="1"/>
  <c r="K1254" i="1"/>
  <c r="K1238" i="1"/>
  <c r="H1209" i="1"/>
  <c r="S1209" i="1" s="1"/>
  <c r="X1209" i="1" s="1"/>
  <c r="H1161" i="1"/>
  <c r="S1161" i="1" s="1"/>
  <c r="X1161" i="1" s="1"/>
  <c r="K1118" i="1"/>
  <c r="K1733" i="1"/>
  <c r="H1362" i="1"/>
  <c r="S1362" i="1" s="1"/>
  <c r="X1362" i="1" s="1"/>
  <c r="H1338" i="1"/>
  <c r="S1338" i="1" s="1"/>
  <c r="X1338" i="1" s="1"/>
  <c r="H1306" i="1"/>
  <c r="S1306" i="1" s="1"/>
  <c r="X1306" i="1" s="1"/>
  <c r="H1162" i="1"/>
  <c r="S1162" i="1" s="1"/>
  <c r="X1162" i="1" s="1"/>
  <c r="K1717" i="1"/>
  <c r="K975" i="1"/>
  <c r="H528" i="1"/>
  <c r="S528" i="1" s="1"/>
  <c r="X528" i="1" s="1"/>
  <c r="H478" i="1"/>
  <c r="S478" i="1" s="1"/>
  <c r="X478" i="1" s="1"/>
  <c r="K407" i="1"/>
  <c r="K344" i="1"/>
  <c r="K1721" i="1"/>
  <c r="K1697" i="1"/>
  <c r="K1674" i="1"/>
  <c r="K1673" i="1"/>
  <c r="K1645" i="1"/>
  <c r="H1601" i="1"/>
  <c r="S1601" i="1" s="1"/>
  <c r="X1601" i="1" s="1"/>
  <c r="K1533" i="1"/>
  <c r="K1107" i="1"/>
  <c r="K1099" i="1"/>
  <c r="H824" i="1"/>
  <c r="S824" i="1" s="1"/>
  <c r="X824" i="1" s="1"/>
  <c r="H1710" i="1"/>
  <c r="S1710" i="1" s="1"/>
  <c r="X1710" i="1" s="1"/>
  <c r="K1465" i="1"/>
  <c r="K1616" i="1"/>
  <c r="K954" i="1"/>
  <c r="K950" i="1"/>
  <c r="H766" i="1"/>
  <c r="S766" i="1" s="1"/>
  <c r="X766" i="1" s="1"/>
  <c r="H459" i="1"/>
  <c r="S459" i="1" s="1"/>
  <c r="X459" i="1" s="1"/>
  <c r="K412" i="1"/>
  <c r="K1675" i="1"/>
  <c r="K1597" i="1"/>
  <c r="K1570" i="1"/>
  <c r="K1546" i="1"/>
  <c r="H1529" i="1"/>
  <c r="S1529" i="1" s="1"/>
  <c r="X1529" i="1" s="1"/>
  <c r="H1520" i="1"/>
  <c r="S1520" i="1" s="1"/>
  <c r="X1520" i="1" s="1"/>
  <c r="K1228" i="1"/>
  <c r="K1220" i="1"/>
  <c r="H1095" i="1"/>
  <c r="S1095" i="1" s="1"/>
  <c r="X1095" i="1" s="1"/>
  <c r="K1052" i="1"/>
  <c r="K810" i="1"/>
  <c r="K806" i="1"/>
  <c r="K794" i="1"/>
  <c r="K409" i="1"/>
  <c r="K1641" i="1"/>
  <c r="K1612" i="1"/>
  <c r="K1562" i="1"/>
  <c r="H1501" i="1"/>
  <c r="S1501" i="1" s="1"/>
  <c r="X1501" i="1" s="1"/>
  <c r="K1474" i="1"/>
  <c r="H445" i="1"/>
  <c r="S445" i="1" s="1"/>
  <c r="X445" i="1" s="1"/>
  <c r="K417" i="1"/>
  <c r="K1725" i="1"/>
  <c r="K1700" i="1"/>
  <c r="K1728" i="1"/>
  <c r="K1652" i="1"/>
  <c r="H1578" i="1"/>
  <c r="S1578" i="1" s="1"/>
  <c r="X1578" i="1" s="1"/>
  <c r="K1574" i="1"/>
  <c r="K1550" i="1"/>
  <c r="K1510" i="1"/>
  <c r="K1125" i="1"/>
  <c r="K1117" i="1"/>
  <c r="K1053" i="1"/>
  <c r="K4" i="1"/>
  <c r="K1620" i="1"/>
  <c r="K1566" i="1"/>
  <c r="K1542" i="1"/>
  <c r="K1424" i="1"/>
  <c r="K1221" i="1"/>
  <c r="K1435" i="1"/>
  <c r="K1224" i="1"/>
  <c r="K1103" i="1"/>
  <c r="K651" i="1"/>
  <c r="K490" i="1"/>
  <c r="K489" i="1"/>
  <c r="K1265" i="1"/>
  <c r="K1137" i="1"/>
  <c r="K1120" i="1"/>
  <c r="K672" i="1"/>
  <c r="K664" i="1"/>
  <c r="K1713" i="1"/>
  <c r="K1709" i="1"/>
  <c r="K1686" i="1"/>
  <c r="K1608" i="1"/>
  <c r="K1355" i="1"/>
  <c r="K1258" i="1"/>
  <c r="K1242" i="1"/>
  <c r="K1121" i="1"/>
  <c r="K1113" i="1"/>
  <c r="K1096" i="1"/>
  <c r="K1660" i="1"/>
  <c r="K1637" i="1"/>
  <c r="K1611" i="1"/>
  <c r="K1587" i="1"/>
  <c r="K1558" i="1"/>
  <c r="K1538" i="1"/>
  <c r="H1480" i="1"/>
  <c r="S1480" i="1" s="1"/>
  <c r="X1480" i="1" s="1"/>
  <c r="K1356" i="1"/>
  <c r="K1299" i="1"/>
  <c r="K1227" i="1"/>
  <c r="K1049" i="1"/>
  <c r="K946" i="1"/>
  <c r="K740" i="1"/>
  <c r="K471" i="1"/>
  <c r="K452" i="1"/>
  <c r="K3" i="1"/>
  <c r="K588" i="1"/>
  <c r="K43" i="1"/>
  <c r="K592" i="1"/>
  <c r="K612" i="1"/>
  <c r="K608" i="1"/>
  <c r="K604" i="1"/>
  <c r="K602" i="1"/>
  <c r="K267" i="1"/>
  <c r="K251" i="1"/>
  <c r="K241" i="1"/>
  <c r="K234" i="1"/>
  <c r="K227" i="1"/>
  <c r="K103" i="1"/>
  <c r="K798" i="1"/>
  <c r="K259" i="1"/>
  <c r="K255" i="1"/>
  <c r="K377" i="1"/>
  <c r="K298" i="1"/>
  <c r="K8" i="1"/>
  <c r="H473" i="1"/>
  <c r="S473" i="1" s="1"/>
  <c r="X473" i="1" s="1"/>
  <c r="H1117" i="1"/>
  <c r="S1117" i="1" s="1"/>
  <c r="X1117" i="1" s="1"/>
  <c r="H1759" i="1"/>
  <c r="S1759" i="1" s="1"/>
  <c r="X1759" i="1" s="1"/>
  <c r="H907" i="1"/>
  <c r="S907" i="1" s="1"/>
  <c r="X907" i="1" s="1"/>
  <c r="H906" i="1"/>
  <c r="S906" i="1" s="1"/>
  <c r="X906" i="1" s="1"/>
  <c r="H644" i="1"/>
  <c r="S644" i="1" s="1"/>
  <c r="X644" i="1" s="1"/>
  <c r="H1704" i="1"/>
  <c r="S1704" i="1" s="1"/>
  <c r="X1704" i="1" s="1"/>
  <c r="H1427" i="1"/>
  <c r="S1427" i="1" s="1"/>
  <c r="X1427" i="1" s="1"/>
  <c r="H1419" i="1"/>
  <c r="S1419" i="1" s="1"/>
  <c r="X1419" i="1" s="1"/>
  <c r="H909" i="1"/>
  <c r="S909" i="1" s="1"/>
  <c r="X909" i="1" s="1"/>
  <c r="H897" i="1"/>
  <c r="S897" i="1" s="1"/>
  <c r="X897" i="1" s="1"/>
  <c r="H891" i="1"/>
  <c r="S891" i="1" s="1"/>
  <c r="X891" i="1" s="1"/>
  <c r="H1699" i="1"/>
  <c r="S1699" i="1" s="1"/>
  <c r="X1699" i="1" s="1"/>
  <c r="H1697" i="1"/>
  <c r="S1697" i="1" s="1"/>
  <c r="X1697" i="1" s="1"/>
  <c r="H1565" i="1"/>
  <c r="S1565" i="1" s="1"/>
  <c r="X1565" i="1" s="1"/>
  <c r="H474" i="1"/>
  <c r="S474" i="1" s="1"/>
  <c r="X474" i="1" s="1"/>
  <c r="H1176" i="1"/>
  <c r="S1176" i="1" s="1"/>
  <c r="X1176" i="1" s="1"/>
  <c r="H1562" i="1"/>
  <c r="S1562" i="1" s="1"/>
  <c r="X1562" i="1" s="1"/>
  <c r="H1539" i="1"/>
  <c r="S1539" i="1" s="1"/>
  <c r="X1539" i="1" s="1"/>
  <c r="H1185" i="1"/>
  <c r="S1185" i="1" s="1"/>
  <c r="X1185" i="1" s="1"/>
  <c r="H1436" i="1"/>
  <c r="S1436" i="1" s="1"/>
  <c r="X1436" i="1" s="1"/>
  <c r="H1402" i="1"/>
  <c r="S1402" i="1" s="1"/>
  <c r="X1402" i="1" s="1"/>
  <c r="H1284" i="1"/>
  <c r="S1284" i="1" s="1"/>
  <c r="X1284" i="1" s="1"/>
  <c r="H1153" i="1"/>
  <c r="S1153" i="1" s="1"/>
  <c r="X1153" i="1" s="1"/>
  <c r="H1137" i="1"/>
  <c r="S1137" i="1" s="1"/>
  <c r="X1137" i="1" s="1"/>
  <c r="H597" i="1"/>
  <c r="S597" i="1" s="1"/>
  <c r="X597" i="1" s="1"/>
  <c r="H596" i="1"/>
  <c r="S596" i="1" s="1"/>
  <c r="X596" i="1" s="1"/>
  <c r="H1319" i="1"/>
  <c r="S1319" i="1" s="1"/>
  <c r="X1319" i="1" s="1"/>
  <c r="H1318" i="1"/>
  <c r="S1318" i="1" s="1"/>
  <c r="X1318" i="1" s="1"/>
  <c r="H1317" i="1"/>
  <c r="S1317" i="1" s="1"/>
  <c r="X1317" i="1" s="1"/>
  <c r="H1301" i="1"/>
  <c r="S1301" i="1" s="1"/>
  <c r="X1301" i="1" s="1"/>
  <c r="H1466" i="1"/>
  <c r="S1466" i="1" s="1"/>
  <c r="X1466" i="1" s="1"/>
  <c r="H1445" i="1"/>
  <c r="S1445" i="1" s="1"/>
  <c r="X1445" i="1" s="1"/>
  <c r="H1421" i="1"/>
  <c r="S1421" i="1" s="1"/>
  <c r="X1421" i="1" s="1"/>
  <c r="H1504" i="1"/>
  <c r="S1504" i="1" s="1"/>
  <c r="X1504" i="1" s="1"/>
  <c r="H1291" i="1"/>
  <c r="S1291" i="1" s="1"/>
  <c r="X1291" i="1" s="1"/>
  <c r="H1283" i="1"/>
  <c r="S1283" i="1" s="1"/>
  <c r="X1283" i="1" s="1"/>
  <c r="H1124" i="1"/>
  <c r="S1124" i="1" s="1"/>
  <c r="X1124" i="1" s="1"/>
  <c r="H1031" i="1"/>
  <c r="S1031" i="1" s="1"/>
  <c r="X1031" i="1" s="1"/>
  <c r="H1023" i="1"/>
  <c r="S1023" i="1" s="1"/>
  <c r="X1023" i="1" s="1"/>
  <c r="H879" i="1"/>
  <c r="S879" i="1" s="1"/>
  <c r="X879" i="1" s="1"/>
  <c r="H870" i="1"/>
  <c r="S870" i="1" s="1"/>
  <c r="X870" i="1" s="1"/>
  <c r="H869" i="1"/>
  <c r="S869" i="1" s="1"/>
  <c r="X869" i="1" s="1"/>
  <c r="H1712" i="1"/>
  <c r="S1712" i="1" s="1"/>
  <c r="X1712" i="1" s="1"/>
  <c r="H981" i="1"/>
  <c r="S981" i="1" s="1"/>
  <c r="X981" i="1" s="1"/>
  <c r="H973" i="1"/>
  <c r="S973" i="1" s="1"/>
  <c r="X973" i="1" s="1"/>
  <c r="H829" i="1"/>
  <c r="S829" i="1" s="1"/>
  <c r="X829" i="1" s="1"/>
  <c r="H813" i="1"/>
  <c r="S813" i="1" s="1"/>
  <c r="X813" i="1" s="1"/>
  <c r="H1298" i="1"/>
  <c r="S1298" i="1" s="1"/>
  <c r="X1298" i="1" s="1"/>
  <c r="H1264" i="1"/>
  <c r="S1264" i="1" s="1"/>
  <c r="X1264" i="1" s="1"/>
  <c r="H1256" i="1"/>
  <c r="S1256" i="1" s="1"/>
  <c r="X1256" i="1" s="1"/>
  <c r="H1134" i="1"/>
  <c r="S1134" i="1" s="1"/>
  <c r="X1134" i="1" s="1"/>
  <c r="H937" i="1"/>
  <c r="S937" i="1" s="1"/>
  <c r="X937" i="1" s="1"/>
  <c r="H866" i="1"/>
  <c r="S866" i="1" s="1"/>
  <c r="X866" i="1" s="1"/>
  <c r="H839" i="1"/>
  <c r="S839" i="1" s="1"/>
  <c r="X839" i="1" s="1"/>
  <c r="H1328" i="1"/>
  <c r="S1328" i="1" s="1"/>
  <c r="X1328" i="1" s="1"/>
  <c r="H1186" i="1"/>
  <c r="S1186" i="1" s="1"/>
  <c r="X1186" i="1" s="1"/>
  <c r="H733" i="1"/>
  <c r="S733" i="1" s="1"/>
  <c r="X733" i="1" s="1"/>
  <c r="H1263" i="1"/>
  <c r="S1263" i="1" s="1"/>
  <c r="X1263" i="1" s="1"/>
  <c r="H1041" i="1"/>
  <c r="S1041" i="1" s="1"/>
  <c r="X1041" i="1" s="1"/>
  <c r="H73" i="1"/>
  <c r="S73" i="1" s="1"/>
  <c r="X73" i="1" s="1"/>
  <c r="C6" i="4"/>
  <c r="H1365" i="1"/>
  <c r="S1365" i="1" s="1"/>
  <c r="X1365" i="1" s="1"/>
  <c r="H1411" i="1"/>
  <c r="S1411" i="1" s="1"/>
  <c r="X1411" i="1" s="1"/>
  <c r="H303" i="1"/>
  <c r="S303" i="1" s="1"/>
  <c r="X303" i="1" s="1"/>
  <c r="H298" i="1"/>
  <c r="S298" i="1" s="1"/>
  <c r="X298" i="1" s="1"/>
  <c r="H967" i="1"/>
  <c r="S967" i="1" s="1"/>
  <c r="X967" i="1" s="1"/>
  <c r="H1248" i="1"/>
  <c r="S1248" i="1" s="1"/>
  <c r="X1248" i="1" s="1"/>
  <c r="H1039" i="1"/>
  <c r="S1039" i="1" s="1"/>
  <c r="X1039" i="1" s="1"/>
  <c r="H301" i="1"/>
  <c r="S301" i="1" s="1"/>
  <c r="X301" i="1" s="1"/>
  <c r="H299" i="1"/>
  <c r="S299" i="1" s="1"/>
  <c r="X299" i="1" s="1"/>
  <c r="H1731" i="1"/>
  <c r="S1731" i="1" s="1"/>
  <c r="X1731" i="1" s="1"/>
  <c r="H1528" i="1"/>
  <c r="S1528" i="1" s="1"/>
  <c r="X1528" i="1" s="1"/>
  <c r="H1471" i="1"/>
  <c r="S1471" i="1" s="1"/>
  <c r="X1471" i="1" s="1"/>
  <c r="H1463" i="1"/>
  <c r="S1463" i="1" s="1"/>
  <c r="X1463" i="1" s="1"/>
  <c r="H1275" i="1"/>
  <c r="S1275" i="1" s="1"/>
  <c r="X1275" i="1" s="1"/>
  <c r="H1267" i="1"/>
  <c r="S1267" i="1" s="1"/>
  <c r="X1267" i="1" s="1"/>
  <c r="H1592" i="1"/>
  <c r="S1592" i="1" s="1"/>
  <c r="X1592" i="1" s="1"/>
  <c r="H1512" i="1"/>
  <c r="S1512" i="1" s="1"/>
  <c r="X1512" i="1" s="1"/>
  <c r="H1486" i="1"/>
  <c r="S1486" i="1" s="1"/>
  <c r="X1486" i="1" s="1"/>
  <c r="H1345" i="1"/>
  <c r="S1345" i="1" s="1"/>
  <c r="X1345" i="1" s="1"/>
  <c r="H1326" i="1"/>
  <c r="S1326" i="1" s="1"/>
  <c r="X1326" i="1" s="1"/>
  <c r="H1222" i="1"/>
  <c r="S1222" i="1" s="1"/>
  <c r="X1222" i="1" s="1"/>
  <c r="H1065" i="1"/>
  <c r="S1065" i="1" s="1"/>
  <c r="X1065" i="1" s="1"/>
  <c r="H1076" i="1"/>
  <c r="S1076" i="1" s="1"/>
  <c r="X1076" i="1" s="1"/>
  <c r="H1068" i="1"/>
  <c r="S1068" i="1" s="1"/>
  <c r="X1068" i="1" s="1"/>
  <c r="H952" i="1"/>
  <c r="S952" i="1" s="1"/>
  <c r="X952" i="1" s="1"/>
  <c r="H923" i="1"/>
  <c r="S923" i="1" s="1"/>
  <c r="X923" i="1" s="1"/>
  <c r="H921" i="1"/>
  <c r="S921" i="1" s="1"/>
  <c r="X921" i="1" s="1"/>
  <c r="H918" i="1"/>
  <c r="S918" i="1" s="1"/>
  <c r="X918" i="1" s="1"/>
  <c r="H911" i="1"/>
  <c r="S911" i="1" s="1"/>
  <c r="X911" i="1" s="1"/>
  <c r="H902" i="1"/>
  <c r="S902" i="1" s="1"/>
  <c r="X902" i="1" s="1"/>
  <c r="H900" i="1"/>
  <c r="S900" i="1" s="1"/>
  <c r="X900" i="1" s="1"/>
  <c r="H1602" i="1"/>
  <c r="S1602" i="1" s="1"/>
  <c r="X1602" i="1" s="1"/>
  <c r="H1385" i="1"/>
  <c r="S1385" i="1" s="1"/>
  <c r="X1385" i="1" s="1"/>
  <c r="H1376" i="1"/>
  <c r="S1376" i="1" s="1"/>
  <c r="X1376" i="1" s="1"/>
  <c r="H1280" i="1"/>
  <c r="S1280" i="1" s="1"/>
  <c r="X1280" i="1" s="1"/>
  <c r="H1261" i="1"/>
  <c r="S1261" i="1" s="1"/>
  <c r="X1261" i="1" s="1"/>
  <c r="H1202" i="1"/>
  <c r="S1202" i="1" s="1"/>
  <c r="X1202" i="1" s="1"/>
  <c r="H1181" i="1"/>
  <c r="S1181" i="1" s="1"/>
  <c r="X1181" i="1" s="1"/>
  <c r="H1172" i="1"/>
  <c r="S1172" i="1" s="1"/>
  <c r="X1172" i="1" s="1"/>
  <c r="H1656" i="1"/>
  <c r="S1656" i="1" s="1"/>
  <c r="X1656" i="1" s="1"/>
  <c r="H1491" i="1"/>
  <c r="S1491" i="1" s="1"/>
  <c r="X1491" i="1" s="1"/>
  <c r="H1460" i="1"/>
  <c r="S1460" i="1" s="1"/>
  <c r="X1460" i="1" s="1"/>
  <c r="H1459" i="1"/>
  <c r="S1459" i="1" s="1"/>
  <c r="X1459" i="1" s="1"/>
  <c r="H1753" i="1"/>
  <c r="S1753" i="1" s="1"/>
  <c r="X1753" i="1" s="1"/>
  <c r="H1430" i="1"/>
  <c r="S1430" i="1" s="1"/>
  <c r="X1430" i="1" s="1"/>
  <c r="H1366" i="1"/>
  <c r="S1366" i="1" s="1"/>
  <c r="X1366" i="1" s="1"/>
  <c r="H1294" i="1"/>
  <c r="S1294" i="1" s="1"/>
  <c r="X1294" i="1" s="1"/>
  <c r="H1240" i="1"/>
  <c r="S1240" i="1" s="1"/>
  <c r="X1240" i="1" s="1"/>
  <c r="H950" i="1"/>
  <c r="S950" i="1" s="1"/>
  <c r="X950" i="1" s="1"/>
  <c r="H948" i="1"/>
  <c r="S948" i="1" s="1"/>
  <c r="X948" i="1" s="1"/>
  <c r="H1703" i="1"/>
  <c r="S1703" i="1" s="1"/>
  <c r="X1703" i="1" s="1"/>
  <c r="H1668" i="1"/>
  <c r="S1668" i="1" s="1"/>
  <c r="X1668" i="1" s="1"/>
  <c r="H1495" i="1"/>
  <c r="S1495" i="1" s="1"/>
  <c r="X1495" i="1" s="1"/>
  <c r="H1454" i="1"/>
  <c r="S1454" i="1" s="1"/>
  <c r="X1454" i="1" s="1"/>
  <c r="H1443" i="1"/>
  <c r="S1443" i="1" s="1"/>
  <c r="X1443" i="1" s="1"/>
  <c r="H1358" i="1"/>
  <c r="S1358" i="1" s="1"/>
  <c r="X1358" i="1" s="1"/>
  <c r="H1342" i="1"/>
  <c r="S1342" i="1" s="1"/>
  <c r="X1342" i="1" s="1"/>
  <c r="H1323" i="1"/>
  <c r="S1323" i="1" s="1"/>
  <c r="X1323" i="1" s="1"/>
  <c r="H727" i="1"/>
  <c r="S727" i="1" s="1"/>
  <c r="X727" i="1" s="1"/>
  <c r="H716" i="1"/>
  <c r="S716" i="1" s="1"/>
  <c r="X716" i="1" s="1"/>
  <c r="H385" i="1"/>
  <c r="S385" i="1" s="1"/>
  <c r="X385" i="1" s="1"/>
  <c r="H373" i="1"/>
  <c r="S373" i="1" s="1"/>
  <c r="X373" i="1" s="1"/>
  <c r="H371" i="1"/>
  <c r="S371" i="1" s="1"/>
  <c r="X371" i="1" s="1"/>
  <c r="H1623" i="1"/>
  <c r="S1623" i="1" s="1"/>
  <c r="X1623" i="1" s="1"/>
  <c r="H1389" i="1"/>
  <c r="S1389" i="1" s="1"/>
  <c r="X1389" i="1" s="1"/>
  <c r="H1324" i="1"/>
  <c r="S1324" i="1" s="1"/>
  <c r="X1324" i="1" s="1"/>
  <c r="H1467" i="1"/>
  <c r="S1467" i="1" s="1"/>
  <c r="X1467" i="1" s="1"/>
  <c r="H1433" i="1"/>
  <c r="S1433" i="1" s="1"/>
  <c r="X1433" i="1" s="1"/>
  <c r="H1399" i="1"/>
  <c r="S1399" i="1" s="1"/>
  <c r="X1399" i="1" s="1"/>
  <c r="H1197" i="1"/>
  <c r="S1197" i="1" s="1"/>
  <c r="X1197" i="1" s="1"/>
  <c r="H702" i="1"/>
  <c r="S702" i="1" s="1"/>
  <c r="X702" i="1" s="1"/>
  <c r="H287" i="1"/>
  <c r="S287" i="1" s="1"/>
  <c r="X287" i="1" s="1"/>
  <c r="H777" i="1"/>
  <c r="S777" i="1" s="1"/>
  <c r="X777" i="1" s="1"/>
  <c r="H618" i="1"/>
  <c r="S618" i="1" s="1"/>
  <c r="X618" i="1" s="1"/>
  <c r="H1378" i="1"/>
  <c r="S1378" i="1" s="1"/>
  <c r="X1378" i="1" s="1"/>
  <c r="H1063" i="1"/>
  <c r="S1063" i="1" s="1"/>
  <c r="X1063" i="1" s="1"/>
  <c r="H834" i="1"/>
  <c r="S834" i="1" s="1"/>
  <c r="X834" i="1" s="1"/>
  <c r="H762" i="1"/>
  <c r="S762" i="1" s="1"/>
  <c r="X762" i="1" s="1"/>
  <c r="H423" i="1"/>
  <c r="S423" i="1" s="1"/>
  <c r="X423" i="1" s="1"/>
  <c r="H884" i="1"/>
  <c r="S884" i="1" s="1"/>
  <c r="X884" i="1" s="1"/>
  <c r="H530" i="1"/>
  <c r="S530" i="1" s="1"/>
  <c r="X530" i="1" s="1"/>
  <c r="H311" i="1"/>
  <c r="S311" i="1" s="1"/>
  <c r="X311" i="1" s="1"/>
  <c r="H66" i="1"/>
  <c r="S66" i="1" s="1"/>
  <c r="X66" i="1" s="1"/>
  <c r="H398" i="1"/>
  <c r="S398" i="1" s="1"/>
  <c r="X398" i="1" s="1"/>
  <c r="H360" i="1"/>
  <c r="S360" i="1" s="1"/>
  <c r="X360" i="1" s="1"/>
  <c r="H255" i="1"/>
  <c r="S255" i="1" s="1"/>
  <c r="X255" i="1" s="1"/>
  <c r="H121" i="1"/>
  <c r="S121" i="1" s="1"/>
  <c r="X121" i="1" s="1"/>
  <c r="H120" i="1"/>
  <c r="S120" i="1" s="1"/>
  <c r="X120" i="1" s="1"/>
  <c r="H1638" i="1"/>
  <c r="S1638" i="1" s="1"/>
  <c r="X1638" i="1" s="1"/>
  <c r="H1541" i="1"/>
  <c r="S1541" i="1" s="1"/>
  <c r="X1541" i="1" s="1"/>
  <c r="H1257" i="1"/>
  <c r="S1257" i="1" s="1"/>
  <c r="X1257" i="1" s="1"/>
  <c r="H1210" i="1"/>
  <c r="S1210" i="1" s="1"/>
  <c r="X1210" i="1" s="1"/>
  <c r="H1188" i="1"/>
  <c r="S1188" i="1" s="1"/>
  <c r="X1188" i="1" s="1"/>
  <c r="H677" i="1"/>
  <c r="S677" i="1" s="1"/>
  <c r="X677" i="1" s="1"/>
  <c r="H1266" i="1"/>
  <c r="S1266" i="1" s="1"/>
  <c r="X1266" i="1" s="1"/>
  <c r="H451" i="1"/>
  <c r="S451" i="1" s="1"/>
  <c r="X451" i="1" s="1"/>
  <c r="H1246" i="1"/>
  <c r="S1246" i="1" s="1"/>
  <c r="X1246" i="1" s="1"/>
  <c r="H676" i="1"/>
  <c r="S676" i="1" s="1"/>
  <c r="X676" i="1" s="1"/>
  <c r="H1745" i="1"/>
  <c r="S1745" i="1" s="1"/>
  <c r="X1745" i="1" s="1"/>
  <c r="H1707" i="1"/>
  <c r="S1707" i="1" s="1"/>
  <c r="X1707" i="1" s="1"/>
  <c r="H210" i="1"/>
  <c r="S210" i="1" s="1"/>
  <c r="X210" i="1" s="1"/>
  <c r="H1287" i="1"/>
  <c r="S1287" i="1" s="1"/>
  <c r="X1287" i="1" s="1"/>
  <c r="H1276" i="1"/>
  <c r="S1276" i="1" s="1"/>
  <c r="X1276" i="1" s="1"/>
  <c r="H635" i="1"/>
  <c r="S635" i="1" s="1"/>
  <c r="X635" i="1" s="1"/>
  <c r="H632" i="1"/>
  <c r="S632" i="1" s="1"/>
  <c r="X632" i="1" s="1"/>
  <c r="H572" i="1"/>
  <c r="S572" i="1" s="1"/>
  <c r="X572" i="1" s="1"/>
  <c r="H568" i="1"/>
  <c r="S568" i="1" s="1"/>
  <c r="X568" i="1" s="1"/>
  <c r="H566" i="1"/>
  <c r="S566" i="1" s="1"/>
  <c r="X566" i="1" s="1"/>
  <c r="H565" i="1"/>
  <c r="S565" i="1" s="1"/>
  <c r="X565" i="1" s="1"/>
  <c r="H559" i="1"/>
  <c r="S559" i="1" s="1"/>
  <c r="X559" i="1" s="1"/>
  <c r="H1316" i="1"/>
  <c r="S1316" i="1" s="1"/>
  <c r="X1316" i="1" s="1"/>
  <c r="H1307" i="1"/>
  <c r="S1307" i="1" s="1"/>
  <c r="X1307" i="1" s="1"/>
  <c r="H1166" i="1"/>
  <c r="S1166" i="1" s="1"/>
  <c r="X1166" i="1" s="1"/>
  <c r="H1149" i="1"/>
  <c r="S1149" i="1" s="1"/>
  <c r="X1149" i="1" s="1"/>
  <c r="H1055" i="1"/>
  <c r="S1055" i="1" s="1"/>
  <c r="X1055" i="1" s="1"/>
  <c r="H1027" i="1"/>
  <c r="S1027" i="1" s="1"/>
  <c r="X1027" i="1" s="1"/>
  <c r="H864" i="1"/>
  <c r="S864" i="1" s="1"/>
  <c r="X864" i="1" s="1"/>
  <c r="H465" i="1"/>
  <c r="S465" i="1" s="1"/>
  <c r="X465" i="1" s="1"/>
  <c r="H1661" i="1"/>
  <c r="S1661" i="1" s="1"/>
  <c r="X1661" i="1" s="1"/>
  <c r="H1398" i="1"/>
  <c r="S1398" i="1" s="1"/>
  <c r="X1398" i="1" s="1"/>
  <c r="H76" i="1"/>
  <c r="S76" i="1" s="1"/>
  <c r="X76" i="1" s="1"/>
  <c r="H1142" i="1"/>
  <c r="S1142" i="1" s="1"/>
  <c r="X1142" i="1" s="1"/>
  <c r="H959" i="1"/>
  <c r="S959" i="1" s="1"/>
  <c r="X959" i="1" s="1"/>
  <c r="H860" i="1"/>
  <c r="S860" i="1" s="1"/>
  <c r="X860" i="1" s="1"/>
  <c r="H856" i="1"/>
  <c r="S856" i="1" s="1"/>
  <c r="X856" i="1" s="1"/>
  <c r="H180" i="1"/>
  <c r="S180" i="1" s="1"/>
  <c r="X180" i="1" s="1"/>
  <c r="H150" i="1"/>
  <c r="S150" i="1" s="1"/>
  <c r="X150" i="1" s="1"/>
  <c r="H1737" i="1"/>
  <c r="S1737" i="1" s="1"/>
  <c r="X1737" i="1" s="1"/>
  <c r="H1593" i="1"/>
  <c r="S1593" i="1" s="1"/>
  <c r="X1593" i="1" s="1"/>
  <c r="H1069" i="1"/>
  <c r="S1069" i="1" s="1"/>
  <c r="X1069" i="1" s="1"/>
  <c r="H1537" i="1"/>
  <c r="S1537" i="1" s="1"/>
  <c r="X1537" i="1" s="1"/>
  <c r="H1540" i="1"/>
  <c r="S1540" i="1" s="1"/>
  <c r="X1540" i="1" s="1"/>
  <c r="H1354" i="1"/>
  <c r="S1354" i="1" s="1"/>
  <c r="X1354" i="1" s="1"/>
  <c r="H1029" i="1"/>
  <c r="S1029" i="1" s="1"/>
  <c r="X1029" i="1" s="1"/>
  <c r="H419" i="1"/>
  <c r="S419" i="1" s="1"/>
  <c r="X419" i="1" s="1"/>
  <c r="H294" i="1"/>
  <c r="S294" i="1" s="1"/>
  <c r="X294" i="1" s="1"/>
  <c r="H124" i="1"/>
  <c r="S124" i="1" s="1"/>
  <c r="X124" i="1" s="1"/>
  <c r="H1550" i="1"/>
  <c r="S1550" i="1" s="1"/>
  <c r="X1550" i="1" s="1"/>
  <c r="H1410" i="1"/>
  <c r="S1410" i="1" s="1"/>
  <c r="X1410" i="1" s="1"/>
  <c r="H1290" i="1"/>
  <c r="S1290" i="1" s="1"/>
  <c r="X1290" i="1" s="1"/>
  <c r="H110" i="1"/>
  <c r="S110" i="1" s="1"/>
  <c r="X110" i="1" s="1"/>
  <c r="H1608" i="1"/>
  <c r="S1608" i="1" s="1"/>
  <c r="X1608" i="1" s="1"/>
  <c r="H1091" i="1"/>
  <c r="S1091" i="1" s="1"/>
  <c r="X1091" i="1" s="1"/>
  <c r="H56" i="1"/>
  <c r="S56" i="1" s="1"/>
  <c r="X56" i="1" s="1"/>
  <c r="H1574" i="1"/>
  <c r="S1574" i="1" s="1"/>
  <c r="X1574" i="1" s="1"/>
  <c r="H1569" i="1"/>
  <c r="S1569" i="1" s="1"/>
  <c r="X1569" i="1" s="1"/>
  <c r="H1557" i="1"/>
  <c r="S1557" i="1" s="1"/>
  <c r="X1557" i="1" s="1"/>
  <c r="H1434" i="1"/>
  <c r="S1434" i="1" s="1"/>
  <c r="X1434" i="1" s="1"/>
  <c r="H620" i="1"/>
  <c r="S620" i="1" s="1"/>
  <c r="X620" i="1" s="1"/>
  <c r="H602" i="1"/>
  <c r="S602" i="1" s="1"/>
  <c r="X602" i="1" s="1"/>
  <c r="H104" i="1"/>
  <c r="S104" i="1" s="1"/>
  <c r="X104" i="1" s="1"/>
  <c r="H53" i="1"/>
  <c r="S53" i="1" s="1"/>
  <c r="X53" i="1" s="1"/>
  <c r="H1120" i="1"/>
  <c r="S1120" i="1" s="1"/>
  <c r="X1120" i="1" s="1"/>
  <c r="H820" i="1"/>
  <c r="S820" i="1" s="1"/>
  <c r="X820" i="1" s="1"/>
  <c r="H296" i="1"/>
  <c r="S296" i="1" s="1"/>
  <c r="X296" i="1" s="1"/>
  <c r="H135" i="1"/>
  <c r="S135" i="1" s="1"/>
  <c r="X135" i="1" s="1"/>
  <c r="H83" i="1"/>
  <c r="S83" i="1" s="1"/>
  <c r="X83" i="1" s="1"/>
  <c r="H737" i="1"/>
  <c r="S737" i="1" s="1"/>
  <c r="X737" i="1" s="1"/>
  <c r="H718" i="1"/>
  <c r="S718" i="1" s="1"/>
  <c r="X718" i="1" s="1"/>
  <c r="H590" i="1"/>
  <c r="S590" i="1" s="1"/>
  <c r="X590" i="1" s="1"/>
  <c r="H389" i="1"/>
  <c r="S389" i="1" s="1"/>
  <c r="X389" i="1" s="1"/>
  <c r="H1356" i="1"/>
  <c r="S1356" i="1" s="1"/>
  <c r="X1356" i="1" s="1"/>
  <c r="H1302" i="1"/>
  <c r="S1302" i="1" s="1"/>
  <c r="X1302" i="1" s="1"/>
  <c r="H1260" i="1"/>
  <c r="S1260" i="1" s="1"/>
  <c r="X1260" i="1" s="1"/>
  <c r="H1073" i="1"/>
  <c r="S1073" i="1" s="1"/>
  <c r="X1073" i="1" s="1"/>
  <c r="H1299" i="1"/>
  <c r="S1299" i="1" s="1"/>
  <c r="X1299" i="1" s="1"/>
  <c r="H1488" i="1"/>
  <c r="S1488" i="1" s="1"/>
  <c r="X1488" i="1" s="1"/>
  <c r="H1363" i="1"/>
  <c r="S1363" i="1" s="1"/>
  <c r="X1363" i="1" s="1"/>
  <c r="H1489" i="1"/>
  <c r="S1489" i="1" s="1"/>
  <c r="X1489" i="1" s="1"/>
  <c r="H1474" i="1"/>
  <c r="S1474" i="1" s="1"/>
  <c r="X1474" i="1" s="1"/>
  <c r="H1755" i="1"/>
  <c r="S1755" i="1" s="1"/>
  <c r="X1755" i="1" s="1"/>
  <c r="H1490" i="1"/>
  <c r="S1490" i="1" s="1"/>
  <c r="X1490" i="1" s="1"/>
  <c r="H1673" i="1"/>
  <c r="S1673" i="1" s="1"/>
  <c r="X1673" i="1" s="1"/>
  <c r="H1532" i="1"/>
  <c r="S1532" i="1" s="1"/>
  <c r="X1532" i="1" s="1"/>
  <c r="H1672" i="1"/>
  <c r="S1672" i="1" s="1"/>
  <c r="X1672" i="1" s="1"/>
  <c r="H1674" i="1"/>
  <c r="S1674" i="1" s="1"/>
  <c r="X1674" i="1" s="1"/>
  <c r="H1692" i="1"/>
  <c r="S1692" i="1" s="1"/>
  <c r="X1692" i="1" s="1"/>
  <c r="H1630" i="1"/>
  <c r="S1630" i="1" s="1"/>
  <c r="X1630" i="1" s="1"/>
  <c r="H1475" i="1"/>
  <c r="S1475" i="1" s="1"/>
  <c r="X1475" i="1" s="1"/>
  <c r="H1516" i="1"/>
  <c r="S1516" i="1" s="1"/>
  <c r="X1516" i="1" s="1"/>
  <c r="H1268" i="1"/>
  <c r="S1268" i="1" s="1"/>
  <c r="X1268" i="1" s="1"/>
  <c r="H1170" i="1"/>
  <c r="S1170" i="1" s="1"/>
  <c r="X1170" i="1" s="1"/>
  <c r="H760" i="1"/>
  <c r="S760" i="1" s="1"/>
  <c r="X760" i="1" s="1"/>
  <c r="H751" i="1"/>
  <c r="S751" i="1" s="1"/>
  <c r="X751" i="1" s="1"/>
  <c r="H1713" i="1"/>
  <c r="S1713" i="1" s="1"/>
  <c r="X1713" i="1" s="1"/>
  <c r="H1314" i="1"/>
  <c r="S1314" i="1" s="1"/>
  <c r="X1314" i="1" s="1"/>
  <c r="H1711" i="1"/>
  <c r="S1711" i="1" s="1"/>
  <c r="X1711" i="1" s="1"/>
  <c r="H1360" i="1"/>
  <c r="S1360" i="1" s="1"/>
  <c r="X1360" i="1" s="1"/>
  <c r="H607" i="1"/>
  <c r="S607" i="1" s="1"/>
  <c r="X607" i="1" s="1"/>
  <c r="H1198" i="1"/>
  <c r="S1198" i="1" s="1"/>
  <c r="X1198" i="1" s="1"/>
  <c r="H1021" i="1"/>
  <c r="S1021" i="1" s="1"/>
  <c r="X1021" i="1" s="1"/>
  <c r="H605" i="1"/>
  <c r="S605" i="1" s="1"/>
  <c r="X605" i="1" s="1"/>
  <c r="H901" i="1"/>
  <c r="S901" i="1" s="1"/>
  <c r="X901" i="1" s="1"/>
  <c r="H1452" i="1"/>
  <c r="S1452" i="1" s="1"/>
  <c r="X1452" i="1" s="1"/>
  <c r="H1136" i="1"/>
  <c r="S1136" i="1" s="1"/>
  <c r="X1136" i="1" s="1"/>
  <c r="H865" i="1"/>
  <c r="S865" i="1" s="1"/>
  <c r="X865" i="1" s="1"/>
  <c r="H770" i="1"/>
  <c r="S770" i="1" s="1"/>
  <c r="X770" i="1" s="1"/>
  <c r="H1677" i="1"/>
  <c r="S1677" i="1" s="1"/>
  <c r="X1677" i="1" s="1"/>
  <c r="H1496" i="1"/>
  <c r="S1496" i="1" s="1"/>
  <c r="X1496" i="1" s="1"/>
  <c r="H1224" i="1"/>
  <c r="S1224" i="1" s="1"/>
  <c r="X1224" i="1" s="1"/>
  <c r="H1214" i="1"/>
  <c r="S1214" i="1" s="1"/>
  <c r="X1214" i="1" s="1"/>
  <c r="H1089" i="1"/>
  <c r="S1089" i="1" s="1"/>
  <c r="X1089" i="1" s="1"/>
  <c r="H880" i="1"/>
  <c r="S880" i="1" s="1"/>
  <c r="X880" i="1" s="1"/>
  <c r="H691" i="1"/>
  <c r="S691" i="1" s="1"/>
  <c r="X691" i="1" s="1"/>
  <c r="H277" i="1"/>
  <c r="S277" i="1" s="1"/>
  <c r="X277" i="1" s="1"/>
  <c r="H91" i="1"/>
  <c r="S91" i="1" s="1"/>
  <c r="X91" i="1" s="1"/>
  <c r="H1472" i="1"/>
  <c r="S1472" i="1" s="1"/>
  <c r="X1472" i="1" s="1"/>
  <c r="H1352" i="1"/>
  <c r="S1352" i="1" s="1"/>
  <c r="X1352" i="1" s="1"/>
  <c r="H1228" i="1"/>
  <c r="S1228" i="1" s="1"/>
  <c r="X1228" i="1" s="1"/>
  <c r="H325" i="1"/>
  <c r="S325" i="1" s="1"/>
  <c r="X325" i="1" s="1"/>
  <c r="H324" i="1"/>
  <c r="S324" i="1" s="1"/>
  <c r="X324" i="1" s="1"/>
  <c r="H226" i="1"/>
  <c r="S226" i="1" s="1"/>
  <c r="X226" i="1" s="1"/>
  <c r="H1725" i="1"/>
  <c r="S1725" i="1" s="1"/>
  <c r="X1725" i="1" s="1"/>
  <c r="H1724" i="1"/>
  <c r="S1724" i="1" s="1"/>
  <c r="X1724" i="1" s="1"/>
  <c r="H1613" i="1"/>
  <c r="S1613" i="1" s="1"/>
  <c r="X1613" i="1" s="1"/>
  <c r="H1607" i="1"/>
  <c r="S1607" i="1" s="1"/>
  <c r="X1607" i="1" s="1"/>
  <c r="H1600" i="1"/>
  <c r="S1600" i="1" s="1"/>
  <c r="X1600" i="1" s="1"/>
  <c r="H1584" i="1"/>
  <c r="S1584" i="1" s="1"/>
  <c r="X1584" i="1" s="1"/>
  <c r="H1500" i="1"/>
  <c r="S1500" i="1" s="1"/>
  <c r="X1500" i="1" s="1"/>
  <c r="H1272" i="1"/>
  <c r="S1272" i="1" s="1"/>
  <c r="X1272" i="1" s="1"/>
  <c r="H1238" i="1"/>
  <c r="S1238" i="1" s="1"/>
  <c r="X1238" i="1" s="1"/>
  <c r="H1103" i="1"/>
  <c r="S1103" i="1" s="1"/>
  <c r="X1103" i="1" s="1"/>
  <c r="H579" i="1"/>
  <c r="S579" i="1" s="1"/>
  <c r="X579" i="1" s="1"/>
  <c r="H434" i="1"/>
  <c r="S434" i="1" s="1"/>
  <c r="X434" i="1" s="1"/>
  <c r="H200" i="1"/>
  <c r="S200" i="1" s="1"/>
  <c r="X200" i="1" s="1"/>
  <c r="H191" i="1"/>
  <c r="S191" i="1" s="1"/>
  <c r="X191" i="1" s="1"/>
  <c r="H1482" i="1"/>
  <c r="S1482" i="1" s="1"/>
  <c r="X1482" i="1" s="1"/>
  <c r="H1292" i="1"/>
  <c r="S1292" i="1" s="1"/>
  <c r="X1292" i="1" s="1"/>
  <c r="H1282" i="1"/>
  <c r="S1282" i="1" s="1"/>
  <c r="X1282" i="1" s="1"/>
  <c r="H1182" i="1"/>
  <c r="S1182" i="1" s="1"/>
  <c r="X1182" i="1" s="1"/>
  <c r="H1178" i="1"/>
  <c r="S1178" i="1" s="1"/>
  <c r="X1178" i="1" s="1"/>
  <c r="H837" i="1"/>
  <c r="S837" i="1" s="1"/>
  <c r="X837" i="1" s="1"/>
  <c r="H680" i="1"/>
  <c r="S680" i="1" s="1"/>
  <c r="X680" i="1" s="1"/>
  <c r="H658" i="1"/>
  <c r="S658" i="1" s="1"/>
  <c r="X658" i="1" s="1"/>
  <c r="H581" i="1"/>
  <c r="S581" i="1" s="1"/>
  <c r="X581" i="1" s="1"/>
  <c r="H1464" i="1"/>
  <c r="S1464" i="1" s="1"/>
  <c r="X1464" i="1" s="1"/>
  <c r="H1380" i="1"/>
  <c r="S1380" i="1" s="1"/>
  <c r="X1380" i="1" s="1"/>
  <c r="H807" i="1"/>
  <c r="S807" i="1" s="1"/>
  <c r="X807" i="1" s="1"/>
  <c r="H660" i="1"/>
  <c r="S660" i="1" s="1"/>
  <c r="X660" i="1" s="1"/>
  <c r="H659" i="1"/>
  <c r="S659" i="1" s="1"/>
  <c r="X659" i="1" s="1"/>
  <c r="H185" i="1"/>
  <c r="S185" i="1" s="1"/>
  <c r="X185" i="1" s="1"/>
  <c r="H689" i="1"/>
  <c r="S689" i="1" s="1"/>
  <c r="X689" i="1" s="1"/>
  <c r="H675" i="1"/>
  <c r="S675" i="1" s="1"/>
  <c r="X675" i="1" s="1"/>
  <c r="H674" i="1"/>
  <c r="S674" i="1" s="1"/>
  <c r="X674" i="1" s="1"/>
  <c r="H439" i="1"/>
  <c r="S439" i="1" s="1"/>
  <c r="X439" i="1" s="1"/>
  <c r="H84" i="1"/>
  <c r="S84" i="1" s="1"/>
  <c r="X84" i="1" s="1"/>
  <c r="H654" i="1"/>
  <c r="S654" i="1" s="1"/>
  <c r="X654" i="1" s="1"/>
  <c r="H643" i="1"/>
  <c r="S643" i="1" s="1"/>
  <c r="X643" i="1" s="1"/>
  <c r="H589" i="1"/>
  <c r="S589" i="1" s="1"/>
  <c r="X589" i="1" s="1"/>
  <c r="H587" i="1"/>
  <c r="S587" i="1" s="1"/>
  <c r="X587" i="1" s="1"/>
  <c r="H421" i="1"/>
  <c r="S421" i="1" s="1"/>
  <c r="X421" i="1" s="1"/>
  <c r="H295" i="1"/>
  <c r="S295" i="1" s="1"/>
  <c r="X295" i="1" s="1"/>
  <c r="H238" i="1"/>
  <c r="S238" i="1" s="1"/>
  <c r="X238" i="1" s="1"/>
  <c r="H1094" i="1"/>
  <c r="S1094" i="1" s="1"/>
  <c r="X1094" i="1" s="1"/>
  <c r="H1057" i="1"/>
  <c r="S1057" i="1" s="1"/>
  <c r="X1057" i="1" s="1"/>
  <c r="H1044" i="1"/>
  <c r="S1044" i="1" s="1"/>
  <c r="X1044" i="1" s="1"/>
  <c r="H264" i="1"/>
  <c r="S264" i="1" s="1"/>
  <c r="X264" i="1" s="1"/>
  <c r="H1218" i="1"/>
  <c r="S1218" i="1" s="1"/>
  <c r="X1218" i="1" s="1"/>
  <c r="H1064" i="1"/>
  <c r="S1064" i="1" s="1"/>
  <c r="X1064" i="1" s="1"/>
  <c r="H1061" i="1"/>
  <c r="S1061" i="1" s="1"/>
  <c r="X1061" i="1" s="1"/>
  <c r="H636" i="1"/>
  <c r="S636" i="1" s="1"/>
  <c r="X636" i="1" s="1"/>
  <c r="H583" i="1"/>
  <c r="S583" i="1" s="1"/>
  <c r="X583" i="1" s="1"/>
  <c r="H1200" i="1"/>
  <c r="S1200" i="1" s="1"/>
  <c r="X1200" i="1" s="1"/>
  <c r="H1154" i="1"/>
  <c r="S1154" i="1" s="1"/>
  <c r="X1154" i="1" s="1"/>
  <c r="H1025" i="1"/>
  <c r="S1025" i="1" s="1"/>
  <c r="X1025" i="1" s="1"/>
  <c r="H1012" i="1"/>
  <c r="S1012" i="1" s="1"/>
  <c r="X1012" i="1" s="1"/>
  <c r="H989" i="1"/>
  <c r="S989" i="1" s="1"/>
  <c r="X989" i="1" s="1"/>
  <c r="H681" i="1"/>
  <c r="S681" i="1" s="1"/>
  <c r="X681" i="1" s="1"/>
  <c r="H591" i="1"/>
  <c r="S591" i="1" s="1"/>
  <c r="X591" i="1" s="1"/>
  <c r="H544" i="1"/>
  <c r="S544" i="1" s="1"/>
  <c r="X544" i="1" s="1"/>
  <c r="H404" i="1"/>
  <c r="S404" i="1" s="1"/>
  <c r="X404" i="1" s="1"/>
  <c r="H310" i="1"/>
  <c r="S310" i="1" s="1"/>
  <c r="X310" i="1" s="1"/>
  <c r="H198" i="1"/>
  <c r="S198" i="1" s="1"/>
  <c r="X198" i="1" s="1"/>
  <c r="H1449" i="1"/>
  <c r="S1449" i="1" s="1"/>
  <c r="X1449" i="1" s="1"/>
  <c r="H1671" i="1"/>
  <c r="S1671" i="1" s="1"/>
  <c r="X1671" i="1" s="1"/>
  <c r="H843" i="1"/>
  <c r="S843" i="1" s="1"/>
  <c r="X843" i="1" s="1"/>
  <c r="H830" i="1"/>
  <c r="S830" i="1" s="1"/>
  <c r="X830" i="1" s="1"/>
  <c r="H1112" i="1"/>
  <c r="S1112" i="1" s="1"/>
  <c r="X1112" i="1" s="1"/>
  <c r="H1334" i="1"/>
  <c r="S1334" i="1" s="1"/>
  <c r="X1334" i="1" s="1"/>
  <c r="H846" i="1"/>
  <c r="S846" i="1" s="1"/>
  <c r="X846" i="1" s="1"/>
  <c r="H703" i="1"/>
  <c r="S703" i="1" s="1"/>
  <c r="X703" i="1" s="1"/>
  <c r="H567" i="1"/>
  <c r="S567" i="1" s="1"/>
  <c r="X567" i="1" s="1"/>
  <c r="H1740" i="1"/>
  <c r="S1740" i="1" s="1"/>
  <c r="X1740" i="1" s="1"/>
  <c r="H1216" i="1"/>
  <c r="S1216" i="1" s="1"/>
  <c r="X1216" i="1" s="1"/>
  <c r="H1653" i="1"/>
  <c r="S1653" i="1" s="1"/>
  <c r="X1653" i="1" s="1"/>
  <c r="H1303" i="1"/>
  <c r="S1303" i="1" s="1"/>
  <c r="X1303" i="1" s="1"/>
  <c r="H1252" i="1"/>
  <c r="S1252" i="1" s="1"/>
  <c r="X1252" i="1" s="1"/>
  <c r="H1659" i="1"/>
  <c r="S1659" i="1" s="1"/>
  <c r="X1659" i="1" s="1"/>
  <c r="H1648" i="1"/>
  <c r="S1648" i="1" s="1"/>
  <c r="X1648" i="1" s="1"/>
  <c r="H1647" i="1"/>
  <c r="S1647" i="1" s="1"/>
  <c r="X1647" i="1" s="1"/>
  <c r="H1577" i="1"/>
  <c r="S1577" i="1" s="1"/>
  <c r="X1577" i="1" s="1"/>
  <c r="H1140" i="1"/>
  <c r="S1140" i="1" s="1"/>
  <c r="X1140" i="1" s="1"/>
  <c r="H1383" i="1"/>
  <c r="S1383" i="1" s="1"/>
  <c r="X1383" i="1" s="1"/>
  <c r="H1370" i="1"/>
  <c r="S1370" i="1" s="1"/>
  <c r="X1370" i="1" s="1"/>
  <c r="H1369" i="1"/>
  <c r="S1369" i="1" s="1"/>
  <c r="X1369" i="1" s="1"/>
  <c r="H1156" i="1"/>
  <c r="S1156" i="1" s="1"/>
  <c r="X1156" i="1" s="1"/>
  <c r="H1093" i="1"/>
  <c r="S1093" i="1" s="1"/>
  <c r="X1093" i="1" s="1"/>
  <c r="H1371" i="1"/>
  <c r="S1371" i="1" s="1"/>
  <c r="X1371" i="1" s="1"/>
  <c r="H1332" i="1"/>
  <c r="S1332" i="1" s="1"/>
  <c r="X1332" i="1" s="1"/>
  <c r="H1270" i="1"/>
  <c r="S1270" i="1" s="1"/>
  <c r="X1270" i="1" s="1"/>
  <c r="H801" i="1"/>
  <c r="S801" i="1" s="1"/>
  <c r="X801" i="1" s="1"/>
  <c r="H799" i="1"/>
  <c r="S799" i="1" s="1"/>
  <c r="X799" i="1" s="1"/>
  <c r="H1446" i="1"/>
  <c r="S1446" i="1" s="1"/>
  <c r="X1446" i="1" s="1"/>
  <c r="H1333" i="1"/>
  <c r="S1333" i="1" s="1"/>
  <c r="X1333" i="1" s="1"/>
  <c r="H978" i="1"/>
  <c r="S978" i="1" s="1"/>
  <c r="X978" i="1" s="1"/>
  <c r="H951" i="1"/>
  <c r="S951" i="1" s="1"/>
  <c r="X951" i="1" s="1"/>
  <c r="H542" i="1"/>
  <c r="S542" i="1" s="1"/>
  <c r="X542" i="1" s="1"/>
  <c r="H1749" i="1"/>
  <c r="S1749" i="1" s="1"/>
  <c r="X1749" i="1" s="1"/>
  <c r="H1708" i="1"/>
  <c r="S1708" i="1" s="1"/>
  <c r="X1708" i="1" s="1"/>
  <c r="H1680" i="1"/>
  <c r="S1680" i="1" s="1"/>
  <c r="X1680" i="1" s="1"/>
  <c r="H1678" i="1"/>
  <c r="S1678" i="1" s="1"/>
  <c r="X1678" i="1" s="1"/>
  <c r="H1612" i="1"/>
  <c r="S1612" i="1" s="1"/>
  <c r="X1612" i="1" s="1"/>
  <c r="H1450" i="1"/>
  <c r="S1450" i="1" s="1"/>
  <c r="X1450" i="1" s="1"/>
  <c r="H1403" i="1"/>
  <c r="S1403" i="1" s="1"/>
  <c r="X1403" i="1" s="1"/>
  <c r="H1274" i="1"/>
  <c r="S1274" i="1" s="1"/>
  <c r="X1274" i="1" s="1"/>
  <c r="H1254" i="1"/>
  <c r="S1254" i="1" s="1"/>
  <c r="X1254" i="1" s="1"/>
  <c r="H1158" i="1"/>
  <c r="S1158" i="1" s="1"/>
  <c r="X1158" i="1" s="1"/>
  <c r="H1114" i="1"/>
  <c r="S1114" i="1" s="1"/>
  <c r="X1114" i="1" s="1"/>
  <c r="H975" i="1"/>
  <c r="S975" i="1" s="1"/>
  <c r="X975" i="1" s="1"/>
  <c r="H904" i="1"/>
  <c r="S904" i="1" s="1"/>
  <c r="X904" i="1" s="1"/>
  <c r="H792" i="1"/>
  <c r="S792" i="1" s="1"/>
  <c r="X792" i="1" s="1"/>
  <c r="H557" i="1"/>
  <c r="S557" i="1" s="1"/>
  <c r="X557" i="1" s="1"/>
  <c r="H430" i="1"/>
  <c r="S430" i="1" s="1"/>
  <c r="X430" i="1" s="1"/>
  <c r="H317" i="1"/>
  <c r="S317" i="1" s="1"/>
  <c r="X317" i="1" s="1"/>
  <c r="H141" i="1"/>
  <c r="S141" i="1" s="1"/>
  <c r="X141" i="1" s="1"/>
  <c r="H31" i="1"/>
  <c r="S31" i="1" s="1"/>
  <c r="X31" i="1" s="1"/>
  <c r="H14" i="1"/>
  <c r="S14" i="1" s="1"/>
  <c r="X14" i="1" s="1"/>
  <c r="H1746" i="1"/>
  <c r="S1746" i="1" s="1"/>
  <c r="X1746" i="1" s="1"/>
  <c r="H1679" i="1"/>
  <c r="S1679" i="1" s="1"/>
  <c r="X1679" i="1" s="1"/>
  <c r="H1667" i="1"/>
  <c r="S1667" i="1" s="1"/>
  <c r="X1667" i="1" s="1"/>
  <c r="H1605" i="1"/>
  <c r="S1605" i="1" s="1"/>
  <c r="X1605" i="1" s="1"/>
  <c r="H1451" i="1"/>
  <c r="S1451" i="1" s="1"/>
  <c r="X1451" i="1" s="1"/>
  <c r="H882" i="1"/>
  <c r="S882" i="1" s="1"/>
  <c r="X882" i="1" s="1"/>
  <c r="H825" i="1"/>
  <c r="S825" i="1" s="1"/>
  <c r="X825" i="1" s="1"/>
  <c r="H744" i="1"/>
  <c r="S744" i="1" s="1"/>
  <c r="X744" i="1" s="1"/>
  <c r="H357" i="1"/>
  <c r="S357" i="1" s="1"/>
  <c r="X357" i="1" s="1"/>
  <c r="H122" i="1"/>
  <c r="S122" i="1" s="1"/>
  <c r="X122" i="1" s="1"/>
  <c r="H1761" i="1"/>
  <c r="S1761" i="1" s="1"/>
  <c r="X1761" i="1" s="1"/>
  <c r="H1695" i="1"/>
  <c r="S1695" i="1" s="1"/>
  <c r="X1695" i="1" s="1"/>
  <c r="H1665" i="1"/>
  <c r="S1665" i="1" s="1"/>
  <c r="X1665" i="1" s="1"/>
  <c r="H1636" i="1"/>
  <c r="S1636" i="1" s="1"/>
  <c r="X1636" i="1" s="1"/>
  <c r="H1483" i="1"/>
  <c r="S1483" i="1" s="1"/>
  <c r="X1483" i="1" s="1"/>
  <c r="H1457" i="1"/>
  <c r="S1457" i="1" s="1"/>
  <c r="X1457" i="1" s="1"/>
  <c r="H1456" i="1"/>
  <c r="S1456" i="1" s="1"/>
  <c r="X1456" i="1" s="1"/>
  <c r="H1296" i="1"/>
  <c r="S1296" i="1" s="1"/>
  <c r="X1296" i="1" s="1"/>
  <c r="H1244" i="1"/>
  <c r="S1244" i="1" s="1"/>
  <c r="X1244" i="1" s="1"/>
  <c r="H1206" i="1"/>
  <c r="S1206" i="1" s="1"/>
  <c r="X1206" i="1" s="1"/>
  <c r="H1033" i="1"/>
  <c r="S1033" i="1" s="1"/>
  <c r="X1033" i="1" s="1"/>
  <c r="H672" i="1"/>
  <c r="S672" i="1" s="1"/>
  <c r="X672" i="1" s="1"/>
  <c r="H645" i="1"/>
  <c r="S645" i="1" s="1"/>
  <c r="X645" i="1" s="1"/>
  <c r="H507" i="1"/>
  <c r="S507" i="1" s="1"/>
  <c r="X507" i="1" s="1"/>
  <c r="H482" i="1"/>
  <c r="S482" i="1" s="1"/>
  <c r="X482" i="1" s="1"/>
  <c r="H177" i="1"/>
  <c r="S177" i="1" s="1"/>
  <c r="X177" i="1" s="1"/>
  <c r="H1723" i="1"/>
  <c r="S1723" i="1" s="1"/>
  <c r="X1723" i="1" s="1"/>
  <c r="H1632" i="1"/>
  <c r="S1632" i="1" s="1"/>
  <c r="X1632" i="1" s="1"/>
  <c r="H1620" i="1"/>
  <c r="S1620" i="1" s="1"/>
  <c r="X1620" i="1" s="1"/>
  <c r="H1498" i="1"/>
  <c r="S1498" i="1" s="1"/>
  <c r="X1498" i="1" s="1"/>
  <c r="H1146" i="1"/>
  <c r="S1146" i="1" s="1"/>
  <c r="X1146" i="1" s="1"/>
  <c r="H1067" i="1"/>
  <c r="S1067" i="1" s="1"/>
  <c r="X1067" i="1" s="1"/>
  <c r="H1032" i="1"/>
  <c r="S1032" i="1" s="1"/>
  <c r="X1032" i="1" s="1"/>
  <c r="H899" i="1"/>
  <c r="S899" i="1" s="1"/>
  <c r="X899" i="1" s="1"/>
  <c r="H854" i="1"/>
  <c r="S854" i="1" s="1"/>
  <c r="X854" i="1" s="1"/>
  <c r="H372" i="1"/>
  <c r="S372" i="1" s="1"/>
  <c r="X372" i="1" s="1"/>
  <c r="H165" i="1"/>
  <c r="S165" i="1" s="1"/>
  <c r="X165" i="1" s="1"/>
  <c r="H1442" i="1"/>
  <c r="S1442" i="1" s="1"/>
  <c r="X1442" i="1" s="1"/>
  <c r="H1190" i="1"/>
  <c r="S1190" i="1" s="1"/>
  <c r="X1190" i="1" s="1"/>
  <c r="H938" i="1"/>
  <c r="S938" i="1" s="1"/>
  <c r="X938" i="1" s="1"/>
  <c r="H912" i="1"/>
  <c r="S912" i="1" s="1"/>
  <c r="X912" i="1" s="1"/>
  <c r="H857" i="1"/>
  <c r="S857" i="1" s="1"/>
  <c r="X857" i="1" s="1"/>
  <c r="H818" i="1"/>
  <c r="S818" i="1" s="1"/>
  <c r="X818" i="1" s="1"/>
  <c r="H682" i="1"/>
  <c r="S682" i="1" s="1"/>
  <c r="X682" i="1" s="1"/>
  <c r="H630" i="1"/>
  <c r="S630" i="1" s="1"/>
  <c r="X630" i="1" s="1"/>
  <c r="H550" i="1"/>
  <c r="S550" i="1" s="1"/>
  <c r="X550" i="1" s="1"/>
  <c r="H493" i="1"/>
  <c r="S493" i="1" s="1"/>
  <c r="X493" i="1" s="1"/>
  <c r="H467" i="1"/>
  <c r="S467" i="1" s="1"/>
  <c r="X467" i="1" s="1"/>
  <c r="H437" i="1"/>
  <c r="S437" i="1" s="1"/>
  <c r="X437" i="1" s="1"/>
  <c r="H435" i="1"/>
  <c r="S435" i="1" s="1"/>
  <c r="X435" i="1" s="1"/>
  <c r="H408" i="1"/>
  <c r="S408" i="1" s="1"/>
  <c r="X408" i="1" s="1"/>
  <c r="H393" i="1"/>
  <c r="S393" i="1" s="1"/>
  <c r="X393" i="1" s="1"/>
  <c r="H245" i="1"/>
  <c r="S245" i="1" s="1"/>
  <c r="X245" i="1" s="1"/>
  <c r="H1654" i="1"/>
  <c r="S1654" i="1" s="1"/>
  <c r="X1654" i="1" s="1"/>
  <c r="H1553" i="1"/>
  <c r="S1553" i="1" s="1"/>
  <c r="X1553" i="1" s="1"/>
  <c r="H1407" i="1"/>
  <c r="S1407" i="1" s="1"/>
  <c r="X1407" i="1" s="1"/>
  <c r="H1382" i="1"/>
  <c r="S1382" i="1" s="1"/>
  <c r="X1382" i="1" s="1"/>
  <c r="H982" i="1"/>
  <c r="S982" i="1" s="1"/>
  <c r="X982" i="1" s="1"/>
  <c r="H961" i="1"/>
  <c r="S961" i="1" s="1"/>
  <c r="X961" i="1" s="1"/>
  <c r="H1492" i="1"/>
  <c r="S1492" i="1" s="1"/>
  <c r="X1492" i="1" s="1"/>
  <c r="H1414" i="1"/>
  <c r="S1414" i="1" s="1"/>
  <c r="X1414" i="1" s="1"/>
  <c r="H1404" i="1"/>
  <c r="S1404" i="1" s="1"/>
  <c r="X1404" i="1" s="1"/>
  <c r="H1400" i="1"/>
  <c r="S1400" i="1" s="1"/>
  <c r="X1400" i="1" s="1"/>
  <c r="H1368" i="1"/>
  <c r="S1368" i="1" s="1"/>
  <c r="X1368" i="1" s="1"/>
  <c r="H1348" i="1"/>
  <c r="S1348" i="1" s="1"/>
  <c r="X1348" i="1" s="1"/>
  <c r="H1300" i="1"/>
  <c r="S1300" i="1" s="1"/>
  <c r="X1300" i="1" s="1"/>
  <c r="H1174" i="1"/>
  <c r="S1174" i="1" s="1"/>
  <c r="X1174" i="1" s="1"/>
  <c r="H1081" i="1"/>
  <c r="S1081" i="1" s="1"/>
  <c r="X1081" i="1" s="1"/>
  <c r="H886" i="1"/>
  <c r="S886" i="1" s="1"/>
  <c r="X886" i="1" s="1"/>
  <c r="H863" i="1"/>
  <c r="S863" i="1" s="1"/>
  <c r="X863" i="1" s="1"/>
  <c r="H814" i="1"/>
  <c r="S814" i="1" s="1"/>
  <c r="X814" i="1" s="1"/>
  <c r="H786" i="1"/>
  <c r="S786" i="1" s="1"/>
  <c r="X786" i="1" s="1"/>
  <c r="H688" i="1"/>
  <c r="S688" i="1" s="1"/>
  <c r="X688" i="1" s="1"/>
  <c r="H537" i="1"/>
  <c r="S537" i="1" s="1"/>
  <c r="X537" i="1" s="1"/>
  <c r="H458" i="1"/>
  <c r="S458" i="1" s="1"/>
  <c r="X458" i="1" s="1"/>
  <c r="H1075" i="1"/>
  <c r="S1075" i="1" s="1"/>
  <c r="X1075" i="1" s="1"/>
  <c r="H1045" i="1"/>
  <c r="S1045" i="1" s="1"/>
  <c r="X1045" i="1" s="1"/>
  <c r="H971" i="1"/>
  <c r="S971" i="1" s="1"/>
  <c r="X971" i="1" s="1"/>
  <c r="H954" i="1"/>
  <c r="S954" i="1" s="1"/>
  <c r="X954" i="1" s="1"/>
  <c r="H945" i="1"/>
  <c r="S945" i="1" s="1"/>
  <c r="X945" i="1" s="1"/>
  <c r="H779" i="1"/>
  <c r="S779" i="1" s="1"/>
  <c r="X779" i="1" s="1"/>
  <c r="H734" i="1"/>
  <c r="S734" i="1" s="1"/>
  <c r="X734" i="1" s="1"/>
  <c r="H594" i="1"/>
  <c r="S594" i="1" s="1"/>
  <c r="X594" i="1" s="1"/>
  <c r="H503" i="1"/>
  <c r="S503" i="1" s="1"/>
  <c r="X503" i="1" s="1"/>
  <c r="H489" i="1"/>
  <c r="S489" i="1" s="1"/>
  <c r="X489" i="1" s="1"/>
  <c r="H463" i="1"/>
  <c r="S463" i="1" s="1"/>
  <c r="X463" i="1" s="1"/>
  <c r="H406" i="1"/>
  <c r="S406" i="1" s="1"/>
  <c r="X406" i="1" s="1"/>
  <c r="H362" i="1"/>
  <c r="S362" i="1" s="1"/>
  <c r="X362" i="1" s="1"/>
  <c r="H1545" i="1"/>
  <c r="S1545" i="1" s="1"/>
  <c r="X1545" i="1" s="1"/>
  <c r="H1428" i="1"/>
  <c r="S1428" i="1" s="1"/>
  <c r="X1428" i="1" s="1"/>
  <c r="H1386" i="1"/>
  <c r="S1386" i="1" s="1"/>
  <c r="X1386" i="1" s="1"/>
  <c r="H1262" i="1"/>
  <c r="S1262" i="1" s="1"/>
  <c r="X1262" i="1" s="1"/>
  <c r="H1194" i="1"/>
  <c r="S1194" i="1" s="1"/>
  <c r="X1194" i="1" s="1"/>
  <c r="H1150" i="1"/>
  <c r="S1150" i="1" s="1"/>
  <c r="X1150" i="1" s="1"/>
  <c r="H1126" i="1"/>
  <c r="S1126" i="1" s="1"/>
  <c r="X1126" i="1" s="1"/>
  <c r="H747" i="1"/>
  <c r="S747" i="1" s="1"/>
  <c r="X747" i="1" s="1"/>
  <c r="H448" i="1"/>
  <c r="S448" i="1" s="1"/>
  <c r="X448" i="1" s="1"/>
  <c r="H345" i="1"/>
  <c r="S345" i="1" s="1"/>
  <c r="X345" i="1" s="1"/>
  <c r="H132" i="1"/>
  <c r="S132" i="1" s="1"/>
  <c r="X132" i="1" s="1"/>
  <c r="H574" i="1"/>
  <c r="S574" i="1" s="1"/>
  <c r="X574" i="1" s="1"/>
  <c r="H520" i="1"/>
  <c r="S520" i="1" s="1"/>
  <c r="X520" i="1" s="1"/>
  <c r="H57" i="1"/>
  <c r="S57" i="1" s="1"/>
  <c r="X57" i="1" s="1"/>
  <c r="H1764" i="1"/>
  <c r="S1764" i="1" s="1"/>
  <c r="X1764" i="1" s="1"/>
  <c r="H1758" i="1"/>
  <c r="S1758" i="1" s="1"/>
  <c r="X1758" i="1" s="1"/>
  <c r="H1649" i="1"/>
  <c r="S1649" i="1" s="1"/>
  <c r="X1649" i="1" s="1"/>
  <c r="H1591" i="1"/>
  <c r="S1591" i="1" s="1"/>
  <c r="X1591" i="1" s="1"/>
  <c r="H1536" i="1"/>
  <c r="S1536" i="1" s="1"/>
  <c r="X1536" i="1" s="1"/>
  <c r="H1506" i="1"/>
  <c r="S1506" i="1" s="1"/>
  <c r="X1506" i="1" s="1"/>
  <c r="H1426" i="1"/>
  <c r="S1426" i="1" s="1"/>
  <c r="X1426" i="1" s="1"/>
  <c r="H1372" i="1"/>
  <c r="S1372" i="1" s="1"/>
  <c r="X1372" i="1" s="1"/>
  <c r="H1003" i="1"/>
  <c r="S1003" i="1" s="1"/>
  <c r="X1003" i="1" s="1"/>
  <c r="H995" i="1"/>
  <c r="S995" i="1" s="1"/>
  <c r="X995" i="1" s="1"/>
  <c r="H339" i="1"/>
  <c r="S339" i="1" s="1"/>
  <c r="X339" i="1" s="1"/>
  <c r="H282" i="1"/>
  <c r="S282" i="1" s="1"/>
  <c r="X282" i="1" s="1"/>
  <c r="H209" i="1"/>
  <c r="S209" i="1" s="1"/>
  <c r="X209" i="1" s="1"/>
  <c r="H156" i="1"/>
  <c r="S156" i="1" s="1"/>
  <c r="X156" i="1" s="1"/>
  <c r="H154" i="1"/>
  <c r="S154" i="1" s="1"/>
  <c r="X154" i="1" s="1"/>
  <c r="H147" i="1"/>
  <c r="S147" i="1" s="1"/>
  <c r="X147" i="1" s="1"/>
  <c r="H90" i="1"/>
  <c r="S90" i="1" s="1"/>
  <c r="X90" i="1" s="1"/>
  <c r="H1603" i="1"/>
  <c r="S1603" i="1" s="1"/>
  <c r="X1603" i="1" s="1"/>
  <c r="H1576" i="1"/>
  <c r="S1576" i="1" s="1"/>
  <c r="X1576" i="1" s="1"/>
  <c r="H1526" i="1"/>
  <c r="S1526" i="1" s="1"/>
  <c r="X1526" i="1" s="1"/>
  <c r="H1052" i="1"/>
  <c r="S1052" i="1" s="1"/>
  <c r="X1052" i="1" s="1"/>
  <c r="H1008" i="1"/>
  <c r="S1008" i="1" s="1"/>
  <c r="X1008" i="1" s="1"/>
  <c r="H704" i="1"/>
  <c r="S704" i="1" s="1"/>
  <c r="X704" i="1" s="1"/>
  <c r="H428" i="1"/>
  <c r="S428" i="1" s="1"/>
  <c r="X428" i="1" s="1"/>
  <c r="H413" i="1"/>
  <c r="S413" i="1" s="1"/>
  <c r="X413" i="1" s="1"/>
  <c r="H340" i="1"/>
  <c r="S340" i="1" s="1"/>
  <c r="X340" i="1" s="1"/>
  <c r="H267" i="1"/>
  <c r="S267" i="1" s="1"/>
  <c r="X267" i="1" s="1"/>
  <c r="H148" i="1"/>
  <c r="S148" i="1" s="1"/>
  <c r="X148" i="1" s="1"/>
  <c r="H87" i="1"/>
  <c r="S87" i="1" s="1"/>
  <c r="X87" i="1" s="1"/>
  <c r="H68" i="1"/>
  <c r="S68" i="1" s="1"/>
  <c r="X68" i="1" s="1"/>
  <c r="H40" i="1"/>
  <c r="S40" i="1" s="1"/>
  <c r="X40" i="1" s="1"/>
  <c r="H193" i="1"/>
  <c r="S193" i="1" s="1"/>
  <c r="X193" i="1" s="1"/>
  <c r="H172" i="1"/>
  <c r="S172" i="1" s="1"/>
  <c r="X172" i="1" s="1"/>
  <c r="H116" i="1"/>
  <c r="S116" i="1" s="1"/>
  <c r="X116" i="1" s="1"/>
  <c r="H28" i="1"/>
  <c r="S28" i="1" s="1"/>
  <c r="X28" i="1" s="1"/>
  <c r="H161" i="1"/>
  <c r="S161" i="1" s="1"/>
  <c r="X161" i="1" s="1"/>
  <c r="H319" i="1"/>
  <c r="S319" i="1" s="1"/>
  <c r="X319" i="1" s="1"/>
  <c r="H241" i="1"/>
  <c r="S241" i="1" s="1"/>
  <c r="X241" i="1" s="1"/>
  <c r="H149" i="1"/>
  <c r="S149" i="1" s="1"/>
  <c r="X149" i="1" s="1"/>
  <c r="H276" i="1"/>
  <c r="S276" i="1" s="1"/>
  <c r="X276" i="1" s="1"/>
  <c r="H240" i="1"/>
  <c r="S240" i="1" s="1"/>
  <c r="X240" i="1" s="1"/>
  <c r="H17" i="1"/>
  <c r="S17" i="1" s="1"/>
  <c r="X17" i="1" s="1"/>
  <c r="H131" i="1"/>
  <c r="S131" i="1" s="1"/>
  <c r="X131" i="1" s="1"/>
  <c r="S5" i="1"/>
  <c r="X5" i="1" s="1"/>
  <c r="AE5" i="1" s="1"/>
  <c r="H522" i="1"/>
  <c r="S522" i="1" s="1"/>
  <c r="X522" i="1" s="1"/>
  <c r="H1760" i="1"/>
  <c r="S1760" i="1" s="1"/>
  <c r="X1760" i="1" s="1"/>
  <c r="H1752" i="1"/>
  <c r="S1752" i="1" s="1"/>
  <c r="X1752" i="1" s="1"/>
  <c r="H1683" i="1"/>
  <c r="S1683" i="1" s="1"/>
  <c r="X1683" i="1" s="1"/>
  <c r="H1476" i="1"/>
  <c r="S1476" i="1" s="1"/>
  <c r="X1476" i="1" s="1"/>
  <c r="H1325" i="1"/>
  <c r="S1325" i="1" s="1"/>
  <c r="X1325" i="1" s="1"/>
  <c r="H1484" i="1"/>
  <c r="S1484" i="1" s="1"/>
  <c r="X1484" i="1" s="1"/>
  <c r="H1412" i="1"/>
  <c r="S1412" i="1" s="1"/>
  <c r="X1412" i="1" s="1"/>
  <c r="H1756" i="1"/>
  <c r="S1756" i="1" s="1"/>
  <c r="X1756" i="1" s="1"/>
  <c r="H1747" i="1"/>
  <c r="S1747" i="1" s="1"/>
  <c r="X1747" i="1" s="1"/>
  <c r="H1514" i="1"/>
  <c r="S1514" i="1" s="1"/>
  <c r="X1514" i="1" s="1"/>
  <c r="H1465" i="1"/>
  <c r="S1465" i="1" s="1"/>
  <c r="X1465" i="1" s="1"/>
  <c r="H1719" i="1"/>
  <c r="S1719" i="1" s="1"/>
  <c r="X1719" i="1" s="1"/>
  <c r="H1547" i="1"/>
  <c r="S1547" i="1" s="1"/>
  <c r="X1547" i="1" s="1"/>
  <c r="H1732" i="1"/>
  <c r="S1732" i="1" s="1"/>
  <c r="X1732" i="1" s="1"/>
  <c r="H1631" i="1"/>
  <c r="S1631" i="1" s="1"/>
  <c r="X1631" i="1" s="1"/>
  <c r="H1698" i="1"/>
  <c r="S1698" i="1" s="1"/>
  <c r="X1698" i="1" s="1"/>
  <c r="H1606" i="1"/>
  <c r="S1606" i="1" s="1"/>
  <c r="X1606" i="1" s="1"/>
  <c r="H1556" i="1"/>
  <c r="S1556" i="1" s="1"/>
  <c r="X1556" i="1" s="1"/>
  <c r="H1129" i="1"/>
  <c r="S1129" i="1" s="1"/>
  <c r="X1129" i="1" s="1"/>
  <c r="H1686" i="1"/>
  <c r="S1686" i="1" s="1"/>
  <c r="X1686" i="1" s="1"/>
  <c r="H1538" i="1"/>
  <c r="S1538" i="1" s="1"/>
  <c r="X1538" i="1" s="1"/>
  <c r="H1530" i="1"/>
  <c r="S1530" i="1" s="1"/>
  <c r="X1530" i="1" s="1"/>
  <c r="H1511" i="1"/>
  <c r="S1511" i="1" s="1"/>
  <c r="X1511" i="1" s="1"/>
  <c r="H1425" i="1"/>
  <c r="S1425" i="1" s="1"/>
  <c r="X1425" i="1" s="1"/>
  <c r="H867" i="1"/>
  <c r="S867" i="1" s="1"/>
  <c r="X867" i="1" s="1"/>
  <c r="H1744" i="1"/>
  <c r="S1744" i="1" s="1"/>
  <c r="X1744" i="1" s="1"/>
  <c r="H1743" i="1"/>
  <c r="S1743" i="1" s="1"/>
  <c r="X1743" i="1" s="1"/>
  <c r="H1594" i="1"/>
  <c r="S1594" i="1" s="1"/>
  <c r="X1594" i="1" s="1"/>
  <c r="H1559" i="1"/>
  <c r="S1559" i="1" s="1"/>
  <c r="X1559" i="1" s="1"/>
  <c r="H1485" i="1"/>
  <c r="S1485" i="1" s="1"/>
  <c r="X1485" i="1" s="1"/>
  <c r="H1350" i="1"/>
  <c r="S1350" i="1" s="1"/>
  <c r="X1350" i="1" s="1"/>
  <c r="H1327" i="1"/>
  <c r="S1327" i="1" s="1"/>
  <c r="X1327" i="1" s="1"/>
  <c r="H1322" i="1"/>
  <c r="S1322" i="1" s="1"/>
  <c r="X1322" i="1" s="1"/>
  <c r="H531" i="1"/>
  <c r="S531" i="1" s="1"/>
  <c r="X531" i="1" s="1"/>
  <c r="H496" i="1"/>
  <c r="S496" i="1" s="1"/>
  <c r="X496" i="1" s="1"/>
  <c r="H1635" i="1"/>
  <c r="S1635" i="1" s="1"/>
  <c r="X1635" i="1" s="1"/>
  <c r="H1619" i="1"/>
  <c r="S1619" i="1" s="1"/>
  <c r="X1619" i="1" s="1"/>
  <c r="H1510" i="1"/>
  <c r="S1510" i="1" s="1"/>
  <c r="X1510" i="1" s="1"/>
  <c r="H1509" i="1"/>
  <c r="S1509" i="1" s="1"/>
  <c r="X1509" i="1" s="1"/>
  <c r="H1455" i="1"/>
  <c r="S1455" i="1" s="1"/>
  <c r="X1455" i="1" s="1"/>
  <c r="H1096" i="1"/>
  <c r="S1096" i="1" s="1"/>
  <c r="X1096" i="1" s="1"/>
  <c r="H1043" i="1"/>
  <c r="S1043" i="1" s="1"/>
  <c r="X1043" i="1" s="1"/>
  <c r="H928" i="1"/>
  <c r="S928" i="1" s="1"/>
  <c r="X928" i="1" s="1"/>
  <c r="H1748" i="1"/>
  <c r="S1748" i="1" s="1"/>
  <c r="X1748" i="1" s="1"/>
  <c r="H1663" i="1"/>
  <c r="S1663" i="1" s="1"/>
  <c r="X1663" i="1" s="1"/>
  <c r="H1655" i="1"/>
  <c r="S1655" i="1" s="1"/>
  <c r="X1655" i="1" s="1"/>
  <c r="H980" i="1"/>
  <c r="S980" i="1" s="1"/>
  <c r="X980" i="1" s="1"/>
  <c r="H1757" i="1"/>
  <c r="S1757" i="1" s="1"/>
  <c r="X1757" i="1" s="1"/>
  <c r="H1722" i="1"/>
  <c r="S1722" i="1" s="1"/>
  <c r="X1722" i="1" s="1"/>
  <c r="H1505" i="1"/>
  <c r="S1505" i="1" s="1"/>
  <c r="X1505" i="1" s="1"/>
  <c r="H1138" i="1"/>
  <c r="S1138" i="1" s="1"/>
  <c r="X1138" i="1" s="1"/>
  <c r="H1701" i="1"/>
  <c r="S1701" i="1" s="1"/>
  <c r="X1701" i="1" s="1"/>
  <c r="H1696" i="1"/>
  <c r="S1696" i="1" s="1"/>
  <c r="X1696" i="1" s="1"/>
  <c r="H1618" i="1"/>
  <c r="S1618" i="1" s="1"/>
  <c r="X1618" i="1" s="1"/>
  <c r="H1598" i="1"/>
  <c r="S1598" i="1" s="1"/>
  <c r="X1598" i="1" s="1"/>
  <c r="H1503" i="1"/>
  <c r="S1503" i="1" s="1"/>
  <c r="X1503" i="1" s="1"/>
  <c r="H1462" i="1"/>
  <c r="S1462" i="1" s="1"/>
  <c r="X1462" i="1" s="1"/>
  <c r="H1422" i="1"/>
  <c r="S1422" i="1" s="1"/>
  <c r="X1422" i="1" s="1"/>
  <c r="H1418" i="1"/>
  <c r="S1418" i="1" s="1"/>
  <c r="X1418" i="1" s="1"/>
  <c r="H875" i="1"/>
  <c r="S875" i="1" s="1"/>
  <c r="X875" i="1" s="1"/>
  <c r="H1700" i="1"/>
  <c r="S1700" i="1" s="1"/>
  <c r="X1700" i="1" s="1"/>
  <c r="H1662" i="1"/>
  <c r="S1662" i="1" s="1"/>
  <c r="X1662" i="1" s="1"/>
  <c r="H1650" i="1"/>
  <c r="S1650" i="1" s="1"/>
  <c r="X1650" i="1" s="1"/>
  <c r="H1629" i="1"/>
  <c r="S1629" i="1" s="1"/>
  <c r="X1629" i="1" s="1"/>
  <c r="H1524" i="1"/>
  <c r="S1524" i="1" s="1"/>
  <c r="X1524" i="1" s="1"/>
  <c r="H1521" i="1"/>
  <c r="S1521" i="1" s="1"/>
  <c r="X1521" i="1" s="1"/>
  <c r="H1502" i="1"/>
  <c r="S1502" i="1" s="1"/>
  <c r="X1502" i="1" s="1"/>
  <c r="H1499" i="1"/>
  <c r="S1499" i="1" s="1"/>
  <c r="X1499" i="1" s="1"/>
  <c r="H1438" i="1"/>
  <c r="S1438" i="1" s="1"/>
  <c r="X1438" i="1" s="1"/>
  <c r="H1184" i="1"/>
  <c r="S1184" i="1" s="1"/>
  <c r="X1184" i="1" s="1"/>
  <c r="H872" i="1"/>
  <c r="S872" i="1" s="1"/>
  <c r="X872" i="1" s="1"/>
  <c r="H1736" i="1"/>
  <c r="S1736" i="1" s="1"/>
  <c r="X1736" i="1" s="1"/>
  <c r="H1688" i="1"/>
  <c r="S1688" i="1" s="1"/>
  <c r="X1688" i="1" s="1"/>
  <c r="H1644" i="1"/>
  <c r="S1644" i="1" s="1"/>
  <c r="X1644" i="1" s="1"/>
  <c r="H1551" i="1"/>
  <c r="S1551" i="1" s="1"/>
  <c r="X1551" i="1" s="1"/>
  <c r="H1522" i="1"/>
  <c r="S1522" i="1" s="1"/>
  <c r="X1522" i="1" s="1"/>
  <c r="H1396" i="1"/>
  <c r="S1396" i="1" s="1"/>
  <c r="X1396" i="1" s="1"/>
  <c r="H896" i="1"/>
  <c r="S896" i="1" s="1"/>
  <c r="X896" i="1" s="1"/>
  <c r="H881" i="1"/>
  <c r="S881" i="1" s="1"/>
  <c r="X881" i="1" s="1"/>
  <c r="H1734" i="1"/>
  <c r="S1734" i="1" s="1"/>
  <c r="X1734" i="1" s="1"/>
  <c r="H1728" i="1"/>
  <c r="S1728" i="1" s="1"/>
  <c r="X1728" i="1" s="1"/>
  <c r="H1720" i="1"/>
  <c r="S1720" i="1" s="1"/>
  <c r="X1720" i="1" s="1"/>
  <c r="H1687" i="1"/>
  <c r="S1687" i="1" s="1"/>
  <c r="X1687" i="1" s="1"/>
  <c r="H1660" i="1"/>
  <c r="S1660" i="1" s="1"/>
  <c r="X1660" i="1" s="1"/>
  <c r="H1642" i="1"/>
  <c r="S1642" i="1" s="1"/>
  <c r="X1642" i="1" s="1"/>
  <c r="H1626" i="1"/>
  <c r="S1626" i="1" s="1"/>
  <c r="X1626" i="1" s="1"/>
  <c r="H1625" i="1"/>
  <c r="S1625" i="1" s="1"/>
  <c r="X1625" i="1" s="1"/>
  <c r="H1624" i="1"/>
  <c r="S1624" i="1" s="1"/>
  <c r="X1624" i="1" s="1"/>
  <c r="H1575" i="1"/>
  <c r="S1575" i="1" s="1"/>
  <c r="X1575" i="1" s="1"/>
  <c r="H1473" i="1"/>
  <c r="S1473" i="1" s="1"/>
  <c r="X1473" i="1" s="1"/>
  <c r="H1458" i="1"/>
  <c r="S1458" i="1" s="1"/>
  <c r="X1458" i="1" s="1"/>
  <c r="H1271" i="1"/>
  <c r="S1271" i="1" s="1"/>
  <c r="X1271" i="1" s="1"/>
  <c r="H1535" i="1"/>
  <c r="S1535" i="1" s="1"/>
  <c r="X1535" i="1" s="1"/>
  <c r="H1336" i="1"/>
  <c r="S1336" i="1" s="1"/>
  <c r="X1336" i="1" s="1"/>
  <c r="H1278" i="1"/>
  <c r="S1278" i="1" s="1"/>
  <c r="X1278" i="1" s="1"/>
  <c r="H1277" i="1"/>
  <c r="S1277" i="1" s="1"/>
  <c r="X1277" i="1" s="1"/>
  <c r="H1152" i="1"/>
  <c r="S1152" i="1" s="1"/>
  <c r="X1152" i="1" s="1"/>
  <c r="H965" i="1"/>
  <c r="S965" i="1" s="1"/>
  <c r="X965" i="1" s="1"/>
  <c r="H946" i="1"/>
  <c r="S946" i="1" s="1"/>
  <c r="X946" i="1" s="1"/>
  <c r="H930" i="1"/>
  <c r="S930" i="1" s="1"/>
  <c r="X930" i="1" s="1"/>
  <c r="H893" i="1"/>
  <c r="S893" i="1" s="1"/>
  <c r="X893" i="1" s="1"/>
  <c r="H397" i="1"/>
  <c r="S397" i="1" s="1"/>
  <c r="X397" i="1" s="1"/>
  <c r="H262" i="1"/>
  <c r="S262" i="1" s="1"/>
  <c r="X262" i="1" s="1"/>
  <c r="H1563" i="1"/>
  <c r="S1563" i="1" s="1"/>
  <c r="X1563" i="1" s="1"/>
  <c r="H1544" i="1"/>
  <c r="S1544" i="1" s="1"/>
  <c r="X1544" i="1" s="1"/>
  <c r="H1468" i="1"/>
  <c r="S1468" i="1" s="1"/>
  <c r="X1468" i="1" s="1"/>
  <c r="H1392" i="1"/>
  <c r="S1392" i="1" s="1"/>
  <c r="X1392" i="1" s="1"/>
  <c r="H1359" i="1"/>
  <c r="S1359" i="1" s="1"/>
  <c r="X1359" i="1" s="1"/>
  <c r="H1122" i="1"/>
  <c r="S1122" i="1" s="1"/>
  <c r="X1122" i="1" s="1"/>
  <c r="H997" i="1"/>
  <c r="S997" i="1" s="1"/>
  <c r="X997" i="1" s="1"/>
  <c r="H926" i="1"/>
  <c r="S926" i="1" s="1"/>
  <c r="X926" i="1" s="1"/>
  <c r="H707" i="1"/>
  <c r="S707" i="1" s="1"/>
  <c r="X707" i="1" s="1"/>
  <c r="H700" i="1"/>
  <c r="S700" i="1" s="1"/>
  <c r="X700" i="1" s="1"/>
  <c r="H1689" i="1"/>
  <c r="S1689" i="1" s="1"/>
  <c r="X1689" i="1" s="1"/>
  <c r="H1643" i="1"/>
  <c r="S1643" i="1" s="1"/>
  <c r="X1643" i="1" s="1"/>
  <c r="H1641" i="1"/>
  <c r="S1641" i="1" s="1"/>
  <c r="X1641" i="1" s="1"/>
  <c r="H1346" i="1"/>
  <c r="S1346" i="1" s="1"/>
  <c r="X1346" i="1" s="1"/>
  <c r="H1312" i="1"/>
  <c r="S1312" i="1" s="1"/>
  <c r="X1312" i="1" s="1"/>
  <c r="H1118" i="1"/>
  <c r="S1118" i="1" s="1"/>
  <c r="X1118" i="1" s="1"/>
  <c r="H805" i="1"/>
  <c r="S805" i="1" s="1"/>
  <c r="X805" i="1" s="1"/>
  <c r="H1637" i="1"/>
  <c r="S1637" i="1" s="1"/>
  <c r="X1637" i="1" s="1"/>
  <c r="H1568" i="1"/>
  <c r="S1568" i="1" s="1"/>
  <c r="X1568" i="1" s="1"/>
  <c r="H1440" i="1"/>
  <c r="S1440" i="1" s="1"/>
  <c r="X1440" i="1" s="1"/>
  <c r="H1408" i="1"/>
  <c r="S1408" i="1" s="1"/>
  <c r="X1408" i="1" s="1"/>
  <c r="H1373" i="1"/>
  <c r="S1373" i="1" s="1"/>
  <c r="X1373" i="1" s="1"/>
  <c r="H812" i="1"/>
  <c r="S812" i="1" s="1"/>
  <c r="X812" i="1" s="1"/>
  <c r="H1424" i="1"/>
  <c r="S1424" i="1" s="1"/>
  <c r="X1424" i="1" s="1"/>
  <c r="H1394" i="1"/>
  <c r="S1394" i="1" s="1"/>
  <c r="X1394" i="1" s="1"/>
  <c r="H1364" i="1"/>
  <c r="S1364" i="1" s="1"/>
  <c r="X1364" i="1" s="1"/>
  <c r="H1357" i="1"/>
  <c r="S1357" i="1" s="1"/>
  <c r="X1357" i="1" s="1"/>
  <c r="H1344" i="1"/>
  <c r="S1344" i="1" s="1"/>
  <c r="X1344" i="1" s="1"/>
  <c r="H1311" i="1"/>
  <c r="S1311" i="1" s="1"/>
  <c r="X1311" i="1" s="1"/>
  <c r="H1309" i="1"/>
  <c r="S1309" i="1" s="1"/>
  <c r="X1309" i="1" s="1"/>
  <c r="H1308" i="1"/>
  <c r="S1308" i="1" s="1"/>
  <c r="X1308" i="1" s="1"/>
  <c r="H1295" i="1"/>
  <c r="S1295" i="1" s="1"/>
  <c r="X1295" i="1" s="1"/>
  <c r="H1286" i="1"/>
  <c r="S1286" i="1" s="1"/>
  <c r="X1286" i="1" s="1"/>
  <c r="H1285" i="1"/>
  <c r="S1285" i="1" s="1"/>
  <c r="X1285" i="1" s="1"/>
  <c r="H1269" i="1"/>
  <c r="S1269" i="1" s="1"/>
  <c r="X1269" i="1" s="1"/>
  <c r="H1236" i="1"/>
  <c r="S1236" i="1" s="1"/>
  <c r="X1236" i="1" s="1"/>
  <c r="H1232" i="1"/>
  <c r="S1232" i="1" s="1"/>
  <c r="X1232" i="1" s="1"/>
  <c r="H960" i="1"/>
  <c r="S960" i="1" s="1"/>
  <c r="X960" i="1" s="1"/>
  <c r="H939" i="1"/>
  <c r="S939" i="1" s="1"/>
  <c r="X939" i="1" s="1"/>
  <c r="H861" i="1"/>
  <c r="S861" i="1" s="1"/>
  <c r="X861" i="1" s="1"/>
  <c r="H841" i="1"/>
  <c r="S841" i="1" s="1"/>
  <c r="X841" i="1" s="1"/>
  <c r="H621" i="1"/>
  <c r="S621" i="1" s="1"/>
  <c r="X621" i="1" s="1"/>
  <c r="H603" i="1"/>
  <c r="S603" i="1" s="1"/>
  <c r="X603" i="1" s="1"/>
  <c r="H1343" i="1"/>
  <c r="S1343" i="1" s="1"/>
  <c r="X1343" i="1" s="1"/>
  <c r="H1293" i="1"/>
  <c r="S1293" i="1" s="1"/>
  <c r="X1293" i="1" s="1"/>
  <c r="H781" i="1"/>
  <c r="S781" i="1" s="1"/>
  <c r="X781" i="1" s="1"/>
  <c r="H629" i="1"/>
  <c r="S629" i="1" s="1"/>
  <c r="X629" i="1" s="1"/>
  <c r="H554" i="1"/>
  <c r="S554" i="1" s="1"/>
  <c r="X554" i="1" s="1"/>
  <c r="H1393" i="1"/>
  <c r="S1393" i="1" s="1"/>
  <c r="X1393" i="1" s="1"/>
  <c r="H1304" i="1"/>
  <c r="S1304" i="1" s="1"/>
  <c r="X1304" i="1" s="1"/>
  <c r="H1168" i="1"/>
  <c r="S1168" i="1" s="1"/>
  <c r="X1168" i="1" s="1"/>
  <c r="H1104" i="1"/>
  <c r="S1104" i="1" s="1"/>
  <c r="X1104" i="1" s="1"/>
  <c r="H992" i="1"/>
  <c r="S992" i="1" s="1"/>
  <c r="X992" i="1" s="1"/>
  <c r="H822" i="1"/>
  <c r="S822" i="1" s="1"/>
  <c r="X822" i="1" s="1"/>
  <c r="H787" i="1"/>
  <c r="S787" i="1" s="1"/>
  <c r="X787" i="1" s="1"/>
  <c r="H1374" i="1"/>
  <c r="S1374" i="1" s="1"/>
  <c r="X1374" i="1" s="1"/>
  <c r="H1340" i="1"/>
  <c r="S1340" i="1" s="1"/>
  <c r="X1340" i="1" s="1"/>
  <c r="H1330" i="1"/>
  <c r="S1330" i="1" s="1"/>
  <c r="X1330" i="1" s="1"/>
  <c r="H1226" i="1"/>
  <c r="S1226" i="1" s="1"/>
  <c r="X1226" i="1" s="1"/>
  <c r="H1049" i="1"/>
  <c r="S1049" i="1" s="1"/>
  <c r="X1049" i="1" s="1"/>
  <c r="H1001" i="1"/>
  <c r="S1001" i="1" s="1"/>
  <c r="X1001" i="1" s="1"/>
  <c r="H988" i="1"/>
  <c r="S988" i="1" s="1"/>
  <c r="X988" i="1" s="1"/>
  <c r="H985" i="1"/>
  <c r="S985" i="1" s="1"/>
  <c r="X985" i="1" s="1"/>
  <c r="H947" i="1"/>
  <c r="S947" i="1" s="1"/>
  <c r="X947" i="1" s="1"/>
  <c r="H592" i="1"/>
  <c r="S592" i="1" s="1"/>
  <c r="X592" i="1" s="1"/>
  <c r="H1085" i="1"/>
  <c r="S1085" i="1" s="1"/>
  <c r="X1085" i="1" s="1"/>
  <c r="H1000" i="1"/>
  <c r="S1000" i="1" s="1"/>
  <c r="X1000" i="1" s="1"/>
  <c r="H999" i="1"/>
  <c r="S999" i="1" s="1"/>
  <c r="X999" i="1" s="1"/>
  <c r="H924" i="1"/>
  <c r="S924" i="1" s="1"/>
  <c r="X924" i="1" s="1"/>
  <c r="H780" i="1"/>
  <c r="S780" i="1" s="1"/>
  <c r="X780" i="1" s="1"/>
  <c r="H728" i="1"/>
  <c r="S728" i="1" s="1"/>
  <c r="X728" i="1" s="1"/>
  <c r="H1053" i="1"/>
  <c r="S1053" i="1" s="1"/>
  <c r="X1053" i="1" s="1"/>
  <c r="H1013" i="1"/>
  <c r="S1013" i="1" s="1"/>
  <c r="X1013" i="1" s="1"/>
  <c r="H916" i="1"/>
  <c r="S916" i="1" s="1"/>
  <c r="X916" i="1" s="1"/>
  <c r="H759" i="1"/>
  <c r="S759" i="1" s="1"/>
  <c r="X759" i="1" s="1"/>
  <c r="H723" i="1"/>
  <c r="S723" i="1" s="1"/>
  <c r="X723" i="1" s="1"/>
  <c r="H646" i="1"/>
  <c r="S646" i="1" s="1"/>
  <c r="X646" i="1" s="1"/>
  <c r="H384" i="1"/>
  <c r="S384" i="1" s="1"/>
  <c r="X384" i="1" s="1"/>
  <c r="H1384" i="1"/>
  <c r="S1384" i="1" s="1"/>
  <c r="X1384" i="1" s="1"/>
  <c r="H1009" i="1"/>
  <c r="S1009" i="1" s="1"/>
  <c r="X1009" i="1" s="1"/>
  <c r="H1005" i="1"/>
  <c r="S1005" i="1" s="1"/>
  <c r="X1005" i="1" s="1"/>
  <c r="H821" i="1"/>
  <c r="S821" i="1" s="1"/>
  <c r="X821" i="1" s="1"/>
  <c r="H655" i="1"/>
  <c r="S655" i="1" s="1"/>
  <c r="X655" i="1" s="1"/>
  <c r="H623" i="1"/>
  <c r="S623" i="1" s="1"/>
  <c r="X623" i="1" s="1"/>
  <c r="H598" i="1"/>
  <c r="S598" i="1" s="1"/>
  <c r="X598" i="1" s="1"/>
  <c r="H500" i="1"/>
  <c r="S500" i="1" s="1"/>
  <c r="X500" i="1" s="1"/>
  <c r="H450" i="1"/>
  <c r="S450" i="1" s="1"/>
  <c r="X450" i="1" s="1"/>
  <c r="H1230" i="1"/>
  <c r="S1230" i="1" s="1"/>
  <c r="X1230" i="1" s="1"/>
  <c r="H1077" i="1"/>
  <c r="S1077" i="1" s="1"/>
  <c r="X1077" i="1" s="1"/>
  <c r="H1024" i="1"/>
  <c r="S1024" i="1" s="1"/>
  <c r="X1024" i="1" s="1"/>
  <c r="H968" i="1"/>
  <c r="S968" i="1" s="1"/>
  <c r="X968" i="1" s="1"/>
  <c r="H955" i="1"/>
  <c r="S955" i="1" s="1"/>
  <c r="X955" i="1" s="1"/>
  <c r="H949" i="1"/>
  <c r="S949" i="1" s="1"/>
  <c r="X949" i="1" s="1"/>
  <c r="H908" i="1"/>
  <c r="S908" i="1" s="1"/>
  <c r="X908" i="1" s="1"/>
  <c r="H887" i="1"/>
  <c r="S887" i="1" s="1"/>
  <c r="X887" i="1" s="1"/>
  <c r="H871" i="1"/>
  <c r="S871" i="1" s="1"/>
  <c r="X871" i="1" s="1"/>
  <c r="H1037" i="1"/>
  <c r="S1037" i="1" s="1"/>
  <c r="X1037" i="1" s="1"/>
  <c r="H993" i="1"/>
  <c r="S993" i="1" s="1"/>
  <c r="X993" i="1" s="1"/>
  <c r="H983" i="1"/>
  <c r="S983" i="1" s="1"/>
  <c r="X983" i="1" s="1"/>
  <c r="H932" i="1"/>
  <c r="S932" i="1" s="1"/>
  <c r="X932" i="1" s="1"/>
  <c r="H850" i="1"/>
  <c r="S850" i="1" s="1"/>
  <c r="X850" i="1" s="1"/>
  <c r="H828" i="1"/>
  <c r="S828" i="1" s="1"/>
  <c r="X828" i="1" s="1"/>
  <c r="H736" i="1"/>
  <c r="S736" i="1" s="1"/>
  <c r="X736" i="1" s="1"/>
  <c r="H699" i="1"/>
  <c r="S699" i="1" s="1"/>
  <c r="X699" i="1" s="1"/>
  <c r="H666" i="1"/>
  <c r="S666" i="1" s="1"/>
  <c r="X666" i="1" s="1"/>
  <c r="H657" i="1"/>
  <c r="S657" i="1" s="1"/>
  <c r="X657" i="1" s="1"/>
  <c r="H539" i="1"/>
  <c r="S539" i="1" s="1"/>
  <c r="X539" i="1" s="1"/>
  <c r="H515" i="1"/>
  <c r="S515" i="1" s="1"/>
  <c r="X515" i="1" s="1"/>
  <c r="H399" i="1"/>
  <c r="S399" i="1" s="1"/>
  <c r="X399" i="1" s="1"/>
  <c r="H335" i="1"/>
  <c r="S335" i="1" s="1"/>
  <c r="X335" i="1" s="1"/>
  <c r="H745" i="1"/>
  <c r="S745" i="1" s="1"/>
  <c r="X745" i="1" s="1"/>
  <c r="H724" i="1"/>
  <c r="S724" i="1" s="1"/>
  <c r="X724" i="1" s="1"/>
  <c r="H715" i="1"/>
  <c r="S715" i="1" s="1"/>
  <c r="X715" i="1" s="1"/>
  <c r="H665" i="1"/>
  <c r="S665" i="1" s="1"/>
  <c r="X665" i="1" s="1"/>
  <c r="H664" i="1"/>
  <c r="S664" i="1" s="1"/>
  <c r="X664" i="1" s="1"/>
  <c r="H648" i="1"/>
  <c r="S648" i="1" s="1"/>
  <c r="X648" i="1" s="1"/>
  <c r="H506" i="1"/>
  <c r="S506" i="1" s="1"/>
  <c r="X506" i="1" s="1"/>
  <c r="H217" i="1"/>
  <c r="S217" i="1" s="1"/>
  <c r="X217" i="1" s="1"/>
  <c r="H216" i="1"/>
  <c r="S216" i="1" s="1"/>
  <c r="X216" i="1" s="1"/>
  <c r="H21" i="1"/>
  <c r="S21" i="1" s="1"/>
  <c r="X21" i="1" s="1"/>
  <c r="H931" i="1"/>
  <c r="S931" i="1" s="1"/>
  <c r="X931" i="1" s="1"/>
  <c r="H819" i="1"/>
  <c r="S819" i="1" s="1"/>
  <c r="X819" i="1" s="1"/>
  <c r="H692" i="1"/>
  <c r="S692" i="1" s="1"/>
  <c r="X692" i="1" s="1"/>
  <c r="H651" i="1"/>
  <c r="S651" i="1" s="1"/>
  <c r="X651" i="1" s="1"/>
  <c r="H552" i="1"/>
  <c r="S552" i="1" s="1"/>
  <c r="X552" i="1" s="1"/>
  <c r="H1017" i="1"/>
  <c r="S1017" i="1" s="1"/>
  <c r="X1017" i="1" s="1"/>
  <c r="H919" i="1"/>
  <c r="S919" i="1" s="1"/>
  <c r="X919" i="1" s="1"/>
  <c r="H758" i="1"/>
  <c r="S758" i="1" s="1"/>
  <c r="X758" i="1" s="1"/>
  <c r="H732" i="1"/>
  <c r="S732" i="1" s="1"/>
  <c r="X732" i="1" s="1"/>
  <c r="H706" i="1"/>
  <c r="S706" i="1" s="1"/>
  <c r="X706" i="1" s="1"/>
  <c r="H456" i="1"/>
  <c r="S456" i="1" s="1"/>
  <c r="X456" i="1" s="1"/>
  <c r="H254" i="1"/>
  <c r="S254" i="1" s="1"/>
  <c r="X254" i="1" s="1"/>
  <c r="H249" i="1"/>
  <c r="S249" i="1" s="1"/>
  <c r="X249" i="1" s="1"/>
  <c r="H561" i="1"/>
  <c r="S561" i="1" s="1"/>
  <c r="X561" i="1" s="1"/>
  <c r="H379" i="1"/>
  <c r="S379" i="1" s="1"/>
  <c r="X379" i="1" s="1"/>
  <c r="H292" i="1"/>
  <c r="S292" i="1" s="1"/>
  <c r="X292" i="1" s="1"/>
  <c r="H34" i="1"/>
  <c r="S34" i="1" s="1"/>
  <c r="X34" i="1" s="1"/>
  <c r="H835" i="1"/>
  <c r="S835" i="1" s="1"/>
  <c r="X835" i="1" s="1"/>
  <c r="H755" i="1"/>
  <c r="S755" i="1" s="1"/>
  <c r="X755" i="1" s="1"/>
  <c r="H614" i="1"/>
  <c r="S614" i="1" s="1"/>
  <c r="X614" i="1" s="1"/>
  <c r="H471" i="1"/>
  <c r="S471" i="1" s="1"/>
  <c r="X471" i="1" s="1"/>
  <c r="H369" i="1"/>
  <c r="S369" i="1" s="1"/>
  <c r="X369" i="1" s="1"/>
  <c r="H355" i="1"/>
  <c r="S355" i="1" s="1"/>
  <c r="X355" i="1" s="1"/>
  <c r="H233" i="1"/>
  <c r="S233" i="1" s="1"/>
  <c r="X233" i="1" s="1"/>
  <c r="H227" i="1"/>
  <c r="S227" i="1" s="1"/>
  <c r="X227" i="1" s="1"/>
  <c r="H171" i="1"/>
  <c r="S171" i="1" s="1"/>
  <c r="X171" i="1" s="1"/>
  <c r="H164" i="1"/>
  <c r="S164" i="1" s="1"/>
  <c r="X164" i="1" s="1"/>
  <c r="H61" i="1"/>
  <c r="S61" i="1" s="1"/>
  <c r="X61" i="1" s="1"/>
  <c r="H511" i="1"/>
  <c r="S511" i="1" s="1"/>
  <c r="X511" i="1" s="1"/>
  <c r="H504" i="1"/>
  <c r="S504" i="1" s="1"/>
  <c r="X504" i="1" s="1"/>
  <c r="H386" i="1"/>
  <c r="S386" i="1" s="1"/>
  <c r="X386" i="1" s="1"/>
  <c r="H354" i="1"/>
  <c r="S354" i="1" s="1"/>
  <c r="X354" i="1" s="1"/>
  <c r="H600" i="1"/>
  <c r="S600" i="1" s="1"/>
  <c r="X600" i="1" s="1"/>
  <c r="H543" i="1"/>
  <c r="S543" i="1" s="1"/>
  <c r="X543" i="1" s="1"/>
  <c r="H443" i="1"/>
  <c r="S443" i="1" s="1"/>
  <c r="X443" i="1" s="1"/>
  <c r="H367" i="1"/>
  <c r="S367" i="1" s="1"/>
  <c r="X367" i="1" s="1"/>
  <c r="H256" i="1"/>
  <c r="S256" i="1" s="1"/>
  <c r="X256" i="1" s="1"/>
  <c r="H219" i="1"/>
  <c r="S219" i="1" s="1"/>
  <c r="X219" i="1" s="1"/>
  <c r="H97" i="1"/>
  <c r="S97" i="1" s="1"/>
  <c r="X97" i="1" s="1"/>
  <c r="H535" i="1"/>
  <c r="S535" i="1" s="1"/>
  <c r="X535" i="1" s="1"/>
  <c r="H495" i="1"/>
  <c r="S495" i="1" s="1"/>
  <c r="X495" i="1" s="1"/>
  <c r="H494" i="1"/>
  <c r="S494" i="1" s="1"/>
  <c r="X494" i="1" s="1"/>
  <c r="H470" i="1"/>
  <c r="S470" i="1" s="1"/>
  <c r="X470" i="1" s="1"/>
  <c r="H469" i="1"/>
  <c r="S469" i="1" s="1"/>
  <c r="X469" i="1" s="1"/>
  <c r="H382" i="1"/>
  <c r="S382" i="1" s="1"/>
  <c r="X382" i="1" s="1"/>
  <c r="H142" i="1"/>
  <c r="S142" i="1" s="1"/>
  <c r="X142" i="1" s="1"/>
  <c r="H717" i="1"/>
  <c r="S717" i="1" s="1"/>
  <c r="X717" i="1" s="1"/>
  <c r="H712" i="1"/>
  <c r="S712" i="1" s="1"/>
  <c r="X712" i="1" s="1"/>
  <c r="H696" i="1"/>
  <c r="S696" i="1" s="1"/>
  <c r="X696" i="1" s="1"/>
  <c r="H346" i="1"/>
  <c r="S346" i="1" s="1"/>
  <c r="X346" i="1" s="1"/>
  <c r="H637" i="1"/>
  <c r="S637" i="1" s="1"/>
  <c r="X637" i="1" s="1"/>
  <c r="H517" i="1"/>
  <c r="S517" i="1" s="1"/>
  <c r="X517" i="1" s="1"/>
  <c r="H457" i="1"/>
  <c r="S457" i="1" s="1"/>
  <c r="X457" i="1" s="1"/>
  <c r="H332" i="1"/>
  <c r="S332" i="1" s="1"/>
  <c r="X332" i="1" s="1"/>
  <c r="H302" i="1"/>
  <c r="S302" i="1" s="1"/>
  <c r="X302" i="1" s="1"/>
  <c r="H269" i="1"/>
  <c r="S269" i="1" s="1"/>
  <c r="X269" i="1" s="1"/>
  <c r="H208" i="1"/>
  <c r="S208" i="1" s="1"/>
  <c r="X208" i="1" s="1"/>
  <c r="H207" i="1"/>
  <c r="S207" i="1" s="1"/>
  <c r="X207" i="1" s="1"/>
  <c r="H80" i="1"/>
  <c r="S80" i="1" s="1"/>
  <c r="X80" i="1" s="1"/>
  <c r="H711" i="1"/>
  <c r="S711" i="1" s="1"/>
  <c r="X711" i="1" s="1"/>
  <c r="H395" i="1"/>
  <c r="S395" i="1" s="1"/>
  <c r="X395" i="1" s="1"/>
  <c r="H391" i="1"/>
  <c r="S391" i="1" s="1"/>
  <c r="X391" i="1" s="1"/>
  <c r="H374" i="1"/>
  <c r="S374" i="1" s="1"/>
  <c r="X374" i="1" s="1"/>
  <c r="H350" i="1"/>
  <c r="S350" i="1" s="1"/>
  <c r="X350" i="1" s="1"/>
  <c r="H331" i="1"/>
  <c r="S331" i="1" s="1"/>
  <c r="X331" i="1" s="1"/>
  <c r="H51" i="1"/>
  <c r="S51" i="1" s="1"/>
  <c r="X51" i="1" s="1"/>
  <c r="H8" i="1"/>
  <c r="S8" i="1" s="1"/>
  <c r="X8" i="1" s="1"/>
  <c r="H326" i="1"/>
  <c r="S326" i="1" s="1"/>
  <c r="X326" i="1" s="1"/>
  <c r="H321" i="1"/>
  <c r="S321" i="1" s="1"/>
  <c r="X321" i="1" s="1"/>
  <c r="H290" i="1"/>
  <c r="S290" i="1" s="1"/>
  <c r="X290" i="1" s="1"/>
  <c r="H263" i="1"/>
  <c r="S263" i="1" s="1"/>
  <c r="X263" i="1" s="1"/>
  <c r="H232" i="1"/>
  <c r="S232" i="1" s="1"/>
  <c r="X232" i="1" s="1"/>
  <c r="H71" i="1"/>
  <c r="S71" i="1" s="1"/>
  <c r="X71" i="1" s="1"/>
  <c r="H305" i="1"/>
  <c r="S305" i="1" s="1"/>
  <c r="X305" i="1" s="1"/>
  <c r="H253" i="1"/>
  <c r="S253" i="1" s="1"/>
  <c r="X253" i="1" s="1"/>
  <c r="H183" i="1"/>
  <c r="S183" i="1" s="1"/>
  <c r="X183" i="1" s="1"/>
  <c r="H36" i="1"/>
  <c r="S36" i="1" s="1"/>
  <c r="X36" i="1" s="1"/>
  <c r="H363" i="1"/>
  <c r="S363" i="1" s="1"/>
  <c r="X363" i="1" s="1"/>
  <c r="H343" i="1"/>
  <c r="S343" i="1" s="1"/>
  <c r="X343" i="1" s="1"/>
  <c r="H318" i="1"/>
  <c r="S318" i="1" s="1"/>
  <c r="X318" i="1" s="1"/>
  <c r="H258" i="1"/>
  <c r="S258" i="1" s="1"/>
  <c r="X258" i="1" s="1"/>
  <c r="H235" i="1"/>
  <c r="S235" i="1" s="1"/>
  <c r="X235" i="1" s="1"/>
  <c r="H223" i="1"/>
  <c r="S223" i="1" s="1"/>
  <c r="X223" i="1" s="1"/>
  <c r="H102" i="1"/>
  <c r="S102" i="1" s="1"/>
  <c r="X102" i="1" s="1"/>
  <c r="H15" i="1"/>
  <c r="S15" i="1" s="1"/>
  <c r="X15" i="1" s="1"/>
  <c r="H480" i="1"/>
  <c r="S480" i="1" s="1"/>
  <c r="X480" i="1" s="1"/>
  <c r="H304" i="1"/>
  <c r="S304" i="1" s="1"/>
  <c r="X304" i="1" s="1"/>
  <c r="H113" i="1"/>
  <c r="S113" i="1" s="1"/>
  <c r="X113" i="1" s="1"/>
  <c r="H59" i="1"/>
  <c r="S59" i="1" s="1"/>
  <c r="X59" i="1" s="1"/>
  <c r="H48" i="1"/>
  <c r="S48" i="1" s="1"/>
  <c r="X48" i="1" s="1"/>
  <c r="H45" i="1"/>
  <c r="S45" i="1" s="1"/>
  <c r="X45" i="1" s="1"/>
  <c r="H291" i="1"/>
  <c r="S291" i="1" s="1"/>
  <c r="X291" i="1" s="1"/>
  <c r="H176" i="1"/>
  <c r="S176" i="1" s="1"/>
  <c r="X176" i="1" s="1"/>
  <c r="H246" i="1"/>
  <c r="S246" i="1" s="1"/>
  <c r="X246" i="1" s="1"/>
  <c r="H130" i="1"/>
  <c r="S130" i="1" s="1"/>
  <c r="X130" i="1" s="1"/>
  <c r="H93" i="1"/>
  <c r="S93" i="1" s="1"/>
  <c r="X93" i="1" s="1"/>
  <c r="H72" i="1"/>
  <c r="S72" i="1" s="1"/>
  <c r="X72" i="1" s="1"/>
  <c r="H105" i="1"/>
  <c r="S105" i="1" s="1"/>
  <c r="X105" i="1" s="1"/>
  <c r="H95" i="1"/>
  <c r="S95" i="1" s="1"/>
  <c r="X95" i="1" s="1"/>
  <c r="H133" i="1"/>
  <c r="S133" i="1" s="1"/>
  <c r="X133" i="1" s="1"/>
  <c r="H78" i="1"/>
  <c r="S78" i="1" s="1"/>
  <c r="X78" i="1" s="1"/>
  <c r="H46" i="1"/>
  <c r="S46" i="1" s="1"/>
  <c r="X46" i="1" s="1"/>
  <c r="H23" i="1"/>
  <c r="S23" i="1" s="1"/>
  <c r="X23" i="1" s="1"/>
  <c r="H127" i="1"/>
  <c r="S127" i="1" s="1"/>
  <c r="X127" i="1" s="1"/>
  <c r="H136" i="1"/>
  <c r="S136" i="1" s="1"/>
  <c r="X136" i="1" s="1"/>
  <c r="H10" i="1"/>
  <c r="S10" i="1" s="1"/>
  <c r="X10" i="1" s="1"/>
  <c r="H98" i="1"/>
  <c r="S98" i="1" s="1"/>
  <c r="X98" i="1" s="1"/>
  <c r="H1751" i="1"/>
  <c r="S1751" i="1" s="1"/>
  <c r="X1751" i="1" s="1"/>
  <c r="H1733" i="1"/>
  <c r="S1733" i="1" s="1"/>
  <c r="X1733" i="1" s="1"/>
  <c r="H1685" i="1"/>
  <c r="S1685" i="1" s="1"/>
  <c r="X1685" i="1" s="1"/>
  <c r="H1622" i="1"/>
  <c r="S1622" i="1" s="1"/>
  <c r="X1622" i="1" s="1"/>
  <c r="H756" i="1"/>
  <c r="S756" i="1" s="1"/>
  <c r="X756" i="1" s="1"/>
  <c r="H1717" i="1"/>
  <c r="S1717" i="1" s="1"/>
  <c r="X1717" i="1" s="1"/>
  <c r="H1739" i="1"/>
  <c r="S1739" i="1" s="1"/>
  <c r="X1739" i="1" s="1"/>
  <c r="H1628" i="1"/>
  <c r="S1628" i="1" s="1"/>
  <c r="X1628" i="1" s="1"/>
  <c r="H1691" i="1"/>
  <c r="S1691" i="1" s="1"/>
  <c r="X1691" i="1" s="1"/>
  <c r="H1742" i="1"/>
  <c r="S1742" i="1" s="1"/>
  <c r="X1742" i="1" s="1"/>
  <c r="H1361" i="1"/>
  <c r="S1361" i="1" s="1"/>
  <c r="X1361" i="1" s="1"/>
  <c r="H1763" i="1"/>
  <c r="S1763" i="1" s="1"/>
  <c r="X1763" i="1" s="1"/>
  <c r="H1694" i="1"/>
  <c r="S1694" i="1" s="1"/>
  <c r="X1694" i="1" s="1"/>
  <c r="H1634" i="1"/>
  <c r="S1634" i="1" s="1"/>
  <c r="X1634" i="1" s="1"/>
  <c r="H1572" i="1"/>
  <c r="S1572" i="1" s="1"/>
  <c r="X1572" i="1" s="1"/>
  <c r="H1555" i="1"/>
  <c r="S1555" i="1" s="1"/>
  <c r="X1555" i="1" s="1"/>
  <c r="H836" i="1"/>
  <c r="S836" i="1" s="1"/>
  <c r="X836" i="1" s="1"/>
  <c r="H1721" i="1"/>
  <c r="S1721" i="1" s="1"/>
  <c r="X1721" i="1" s="1"/>
  <c r="H1554" i="1"/>
  <c r="S1554" i="1" s="1"/>
  <c r="X1554" i="1" s="1"/>
  <c r="H1675" i="1"/>
  <c r="S1675" i="1" s="1"/>
  <c r="X1675" i="1" s="1"/>
  <c r="H1587" i="1"/>
  <c r="S1587" i="1" s="1"/>
  <c r="X1587" i="1" s="1"/>
  <c r="H1429" i="1"/>
  <c r="S1429" i="1" s="1"/>
  <c r="X1429" i="1" s="1"/>
  <c r="H1415" i="1"/>
  <c r="S1415" i="1" s="1"/>
  <c r="X1415" i="1" s="1"/>
  <c r="H1730" i="1"/>
  <c r="S1730" i="1" s="1"/>
  <c r="X1730" i="1" s="1"/>
  <c r="H1682" i="1"/>
  <c r="S1682" i="1" s="1"/>
  <c r="X1682" i="1" s="1"/>
  <c r="H1548" i="1"/>
  <c r="S1548" i="1" s="1"/>
  <c r="X1548" i="1" s="1"/>
  <c r="H1709" i="1"/>
  <c r="S1709" i="1" s="1"/>
  <c r="X1709" i="1" s="1"/>
  <c r="H1527" i="1"/>
  <c r="S1527" i="1" s="1"/>
  <c r="X1527" i="1" s="1"/>
  <c r="H1493" i="1"/>
  <c r="S1493" i="1" s="1"/>
  <c r="X1493" i="1" s="1"/>
  <c r="H1116" i="1"/>
  <c r="S1116" i="1" s="1"/>
  <c r="X1116" i="1" s="1"/>
  <c r="H1100" i="1"/>
  <c r="S1100" i="1" s="1"/>
  <c r="X1100" i="1" s="1"/>
  <c r="H1727" i="1"/>
  <c r="S1727" i="1" s="1"/>
  <c r="X1727" i="1" s="1"/>
  <c r="H1718" i="1"/>
  <c r="S1718" i="1" s="1"/>
  <c r="X1718" i="1" s="1"/>
  <c r="H1715" i="1"/>
  <c r="S1715" i="1" s="1"/>
  <c r="X1715" i="1" s="1"/>
  <c r="H1676" i="1"/>
  <c r="S1676" i="1" s="1"/>
  <c r="X1676" i="1" s="1"/>
  <c r="H1595" i="1"/>
  <c r="S1595" i="1" s="1"/>
  <c r="X1595" i="1" s="1"/>
  <c r="H1070" i="1"/>
  <c r="S1070" i="1" s="1"/>
  <c r="X1070" i="1" s="1"/>
  <c r="H1627" i="1"/>
  <c r="S1627" i="1" s="1"/>
  <c r="X1627" i="1" s="1"/>
  <c r="H1610" i="1"/>
  <c r="S1610" i="1" s="1"/>
  <c r="X1610" i="1" s="1"/>
  <c r="H1523" i="1"/>
  <c r="S1523" i="1" s="1"/>
  <c r="X1523" i="1" s="1"/>
  <c r="H1566" i="1"/>
  <c r="S1566" i="1" s="1"/>
  <c r="X1566" i="1" s="1"/>
  <c r="H1533" i="1"/>
  <c r="S1533" i="1" s="1"/>
  <c r="X1533" i="1" s="1"/>
  <c r="H1413" i="1"/>
  <c r="S1413" i="1" s="1"/>
  <c r="X1413" i="1" s="1"/>
  <c r="H1405" i="1"/>
  <c r="S1405" i="1" s="1"/>
  <c r="X1405" i="1" s="1"/>
  <c r="H895" i="1"/>
  <c r="S895" i="1" s="1"/>
  <c r="X895" i="1" s="1"/>
  <c r="H778" i="1"/>
  <c r="S778" i="1" s="1"/>
  <c r="X778" i="1" s="1"/>
  <c r="H1705" i="1"/>
  <c r="S1705" i="1" s="1"/>
  <c r="X1705" i="1" s="1"/>
  <c r="H1639" i="1"/>
  <c r="S1639" i="1" s="1"/>
  <c r="X1639" i="1" s="1"/>
  <c r="H1633" i="1"/>
  <c r="S1633" i="1" s="1"/>
  <c r="X1633" i="1" s="1"/>
  <c r="H1615" i="1"/>
  <c r="S1615" i="1" s="1"/>
  <c r="X1615" i="1" s="1"/>
  <c r="H1609" i="1"/>
  <c r="S1609" i="1" s="1"/>
  <c r="X1609" i="1" s="1"/>
  <c r="H1599" i="1"/>
  <c r="S1599" i="1" s="1"/>
  <c r="X1599" i="1" s="1"/>
  <c r="H1597" i="1"/>
  <c r="S1597" i="1" s="1"/>
  <c r="X1597" i="1" s="1"/>
  <c r="H1580" i="1"/>
  <c r="S1580" i="1" s="1"/>
  <c r="X1580" i="1" s="1"/>
  <c r="H1561" i="1"/>
  <c r="S1561" i="1" s="1"/>
  <c r="X1561" i="1" s="1"/>
  <c r="H1534" i="1"/>
  <c r="S1534" i="1" s="1"/>
  <c r="X1534" i="1" s="1"/>
  <c r="H1469" i="1"/>
  <c r="S1469" i="1" s="1"/>
  <c r="X1469" i="1" s="1"/>
  <c r="H1461" i="1"/>
  <c r="S1461" i="1" s="1"/>
  <c r="X1461" i="1" s="1"/>
  <c r="H1355" i="1"/>
  <c r="S1355" i="1" s="1"/>
  <c r="X1355" i="1" s="1"/>
  <c r="H1159" i="1"/>
  <c r="S1159" i="1" s="1"/>
  <c r="X1159" i="1" s="1"/>
  <c r="H1143" i="1"/>
  <c r="S1143" i="1" s="1"/>
  <c r="X1143" i="1" s="1"/>
  <c r="H1115" i="1"/>
  <c r="S1115" i="1" s="1"/>
  <c r="X1115" i="1" s="1"/>
  <c r="H431" i="1"/>
  <c r="S431" i="1" s="1"/>
  <c r="X431" i="1" s="1"/>
  <c r="H1741" i="1"/>
  <c r="S1741" i="1" s="1"/>
  <c r="X1741" i="1" s="1"/>
  <c r="H1693" i="1"/>
  <c r="S1693" i="1" s="1"/>
  <c r="X1693" i="1" s="1"/>
  <c r="H1604" i="1"/>
  <c r="S1604" i="1" s="1"/>
  <c r="X1604" i="1" s="1"/>
  <c r="H1596" i="1"/>
  <c r="S1596" i="1" s="1"/>
  <c r="X1596" i="1" s="1"/>
  <c r="H1567" i="1"/>
  <c r="S1567" i="1" s="1"/>
  <c r="X1567" i="1" s="1"/>
  <c r="H1543" i="1"/>
  <c r="S1543" i="1" s="1"/>
  <c r="X1543" i="1" s="1"/>
  <c r="H1517" i="1"/>
  <c r="S1517" i="1" s="1"/>
  <c r="X1517" i="1" s="1"/>
  <c r="H1435" i="1"/>
  <c r="S1435" i="1" s="1"/>
  <c r="X1435" i="1" s="1"/>
  <c r="H1432" i="1"/>
  <c r="S1432" i="1" s="1"/>
  <c r="X1432" i="1" s="1"/>
  <c r="H1223" i="1"/>
  <c r="S1223" i="1" s="1"/>
  <c r="X1223" i="1" s="1"/>
  <c r="H1051" i="1"/>
  <c r="S1051" i="1" s="1"/>
  <c r="X1051" i="1" s="1"/>
  <c r="H889" i="1"/>
  <c r="S889" i="1" s="1"/>
  <c r="X889" i="1" s="1"/>
  <c r="H1762" i="1"/>
  <c r="S1762" i="1" s="1"/>
  <c r="X1762" i="1" s="1"/>
  <c r="H1754" i="1"/>
  <c r="S1754" i="1" s="1"/>
  <c r="X1754" i="1" s="1"/>
  <c r="H1706" i="1"/>
  <c r="S1706" i="1" s="1"/>
  <c r="X1706" i="1" s="1"/>
  <c r="H1588" i="1"/>
  <c r="S1588" i="1" s="1"/>
  <c r="X1588" i="1" s="1"/>
  <c r="H1583" i="1"/>
  <c r="S1583" i="1" s="1"/>
  <c r="X1583" i="1" s="1"/>
  <c r="H1560" i="1"/>
  <c r="S1560" i="1" s="1"/>
  <c r="X1560" i="1" s="1"/>
  <c r="H1477" i="1"/>
  <c r="S1477" i="1" s="1"/>
  <c r="X1477" i="1" s="1"/>
  <c r="H1367" i="1"/>
  <c r="S1367" i="1" s="1"/>
  <c r="X1367" i="1" s="1"/>
  <c r="H1192" i="1"/>
  <c r="S1192" i="1" s="1"/>
  <c r="X1192" i="1" s="1"/>
  <c r="H808" i="1"/>
  <c r="S808" i="1" s="1"/>
  <c r="X808" i="1" s="1"/>
  <c r="H518" i="1"/>
  <c r="S518" i="1" s="1"/>
  <c r="X518" i="1" s="1"/>
  <c r="H1729" i="1"/>
  <c r="S1729" i="1" s="1"/>
  <c r="X1729" i="1" s="1"/>
  <c r="H1681" i="1"/>
  <c r="S1681" i="1" s="1"/>
  <c r="X1681" i="1" s="1"/>
  <c r="H1573" i="1"/>
  <c r="S1573" i="1" s="1"/>
  <c r="X1573" i="1" s="1"/>
  <c r="H1549" i="1"/>
  <c r="S1549" i="1" s="1"/>
  <c r="X1549" i="1" s="1"/>
  <c r="H1431" i="1"/>
  <c r="S1431" i="1" s="1"/>
  <c r="X1431" i="1" s="1"/>
  <c r="H1395" i="1"/>
  <c r="S1395" i="1" s="1"/>
  <c r="X1395" i="1" s="1"/>
  <c r="H1321" i="1"/>
  <c r="S1321" i="1" s="1"/>
  <c r="X1321" i="1" s="1"/>
  <c r="H1211" i="1"/>
  <c r="S1211" i="1" s="1"/>
  <c r="X1211" i="1" s="1"/>
  <c r="H1047" i="1"/>
  <c r="S1047" i="1" s="1"/>
  <c r="X1047" i="1" s="1"/>
  <c r="H1750" i="1"/>
  <c r="S1750" i="1" s="1"/>
  <c r="X1750" i="1" s="1"/>
  <c r="H1738" i="1"/>
  <c r="S1738" i="1" s="1"/>
  <c r="X1738" i="1" s="1"/>
  <c r="H1726" i="1"/>
  <c r="S1726" i="1" s="1"/>
  <c r="X1726" i="1" s="1"/>
  <c r="H1714" i="1"/>
  <c r="S1714" i="1" s="1"/>
  <c r="X1714" i="1" s="1"/>
  <c r="H1702" i="1"/>
  <c r="S1702" i="1" s="1"/>
  <c r="X1702" i="1" s="1"/>
  <c r="H1690" i="1"/>
  <c r="S1690" i="1" s="1"/>
  <c r="X1690" i="1" s="1"/>
  <c r="H1590" i="1"/>
  <c r="S1590" i="1" s="1"/>
  <c r="X1590" i="1" s="1"/>
  <c r="H1531" i="1"/>
  <c r="S1531" i="1" s="1"/>
  <c r="X1531" i="1" s="1"/>
  <c r="H1420" i="1"/>
  <c r="S1420" i="1" s="1"/>
  <c r="X1420" i="1" s="1"/>
  <c r="H1347" i="1"/>
  <c r="S1347" i="1" s="1"/>
  <c r="X1347" i="1" s="1"/>
  <c r="H1273" i="1"/>
  <c r="S1273" i="1" s="1"/>
  <c r="X1273" i="1" s="1"/>
  <c r="H1191" i="1"/>
  <c r="S1191" i="1" s="1"/>
  <c r="X1191" i="1" s="1"/>
  <c r="H1128" i="1"/>
  <c r="S1128" i="1" s="1"/>
  <c r="X1128" i="1" s="1"/>
  <c r="H1111" i="1"/>
  <c r="S1111" i="1" s="1"/>
  <c r="X1111" i="1" s="1"/>
  <c r="H793" i="1"/>
  <c r="S793" i="1" s="1"/>
  <c r="X793" i="1" s="1"/>
  <c r="H789" i="1"/>
  <c r="S789" i="1" s="1"/>
  <c r="X789" i="1" s="1"/>
  <c r="H453" i="1"/>
  <c r="S453" i="1" s="1"/>
  <c r="X453" i="1" s="1"/>
  <c r="H1670" i="1"/>
  <c r="S1670" i="1" s="1"/>
  <c r="X1670" i="1" s="1"/>
  <c r="H1542" i="1"/>
  <c r="S1542" i="1" s="1"/>
  <c r="X1542" i="1" s="1"/>
  <c r="H1519" i="1"/>
  <c r="S1519" i="1" s="1"/>
  <c r="X1519" i="1" s="1"/>
  <c r="H1513" i="1"/>
  <c r="S1513" i="1" s="1"/>
  <c r="X1513" i="1" s="1"/>
  <c r="H1481" i="1"/>
  <c r="S1481" i="1" s="1"/>
  <c r="X1481" i="1" s="1"/>
  <c r="H1441" i="1"/>
  <c r="S1441" i="1" s="1"/>
  <c r="X1441" i="1" s="1"/>
  <c r="H1377" i="1"/>
  <c r="S1377" i="1" s="1"/>
  <c r="X1377" i="1" s="1"/>
  <c r="H1353" i="1"/>
  <c r="S1353" i="1" s="1"/>
  <c r="X1353" i="1" s="1"/>
  <c r="H1289" i="1"/>
  <c r="S1289" i="1" s="1"/>
  <c r="X1289" i="1" s="1"/>
  <c r="H1180" i="1"/>
  <c r="S1180" i="1" s="1"/>
  <c r="X1180" i="1" s="1"/>
  <c r="H977" i="1"/>
  <c r="S977" i="1" s="1"/>
  <c r="X977" i="1" s="1"/>
  <c r="H791" i="1"/>
  <c r="S791" i="1" s="1"/>
  <c r="X791" i="1" s="1"/>
  <c r="H769" i="1"/>
  <c r="S769" i="1" s="1"/>
  <c r="X769" i="1" s="1"/>
  <c r="H1669" i="1"/>
  <c r="S1669" i="1" s="1"/>
  <c r="X1669" i="1" s="1"/>
  <c r="H1664" i="1"/>
  <c r="S1664" i="1" s="1"/>
  <c r="X1664" i="1" s="1"/>
  <c r="H1657" i="1"/>
  <c r="S1657" i="1" s="1"/>
  <c r="X1657" i="1" s="1"/>
  <c r="H1651" i="1"/>
  <c r="S1651" i="1" s="1"/>
  <c r="X1651" i="1" s="1"/>
  <c r="H1645" i="1"/>
  <c r="S1645" i="1" s="1"/>
  <c r="X1645" i="1" s="1"/>
  <c r="H1640" i="1"/>
  <c r="S1640" i="1" s="1"/>
  <c r="X1640" i="1" s="1"/>
  <c r="H1621" i="1"/>
  <c r="S1621" i="1" s="1"/>
  <c r="X1621" i="1" s="1"/>
  <c r="H1616" i="1"/>
  <c r="S1616" i="1" s="1"/>
  <c r="X1616" i="1" s="1"/>
  <c r="H1581" i="1"/>
  <c r="S1581" i="1" s="1"/>
  <c r="X1581" i="1" s="1"/>
  <c r="H1447" i="1"/>
  <c r="S1447" i="1" s="1"/>
  <c r="X1447" i="1" s="1"/>
  <c r="H1401" i="1"/>
  <c r="S1401" i="1" s="1"/>
  <c r="X1401" i="1" s="1"/>
  <c r="H1265" i="1"/>
  <c r="S1265" i="1" s="1"/>
  <c r="X1265" i="1" s="1"/>
  <c r="H1242" i="1"/>
  <c r="S1242" i="1" s="1"/>
  <c r="X1242" i="1" s="1"/>
  <c r="H1201" i="1"/>
  <c r="S1201" i="1" s="1"/>
  <c r="X1201" i="1" s="1"/>
  <c r="H920" i="1"/>
  <c r="S920" i="1" s="1"/>
  <c r="X920" i="1" s="1"/>
  <c r="H855" i="1"/>
  <c r="S855" i="1" s="1"/>
  <c r="X855" i="1" s="1"/>
  <c r="H713" i="1"/>
  <c r="S713" i="1" s="1"/>
  <c r="X713" i="1" s="1"/>
  <c r="H1658" i="1"/>
  <c r="S1658" i="1" s="1"/>
  <c r="X1658" i="1" s="1"/>
  <c r="H1652" i="1"/>
  <c r="S1652" i="1" s="1"/>
  <c r="X1652" i="1" s="1"/>
  <c r="H1646" i="1"/>
  <c r="S1646" i="1" s="1"/>
  <c r="X1646" i="1" s="1"/>
  <c r="H1525" i="1"/>
  <c r="S1525" i="1" s="1"/>
  <c r="X1525" i="1" s="1"/>
  <c r="H1497" i="1"/>
  <c r="S1497" i="1" s="1"/>
  <c r="X1497" i="1" s="1"/>
  <c r="H1423" i="1"/>
  <c r="S1423" i="1" s="1"/>
  <c r="X1423" i="1" s="1"/>
  <c r="H1250" i="1"/>
  <c r="S1250" i="1" s="1"/>
  <c r="X1250" i="1" s="1"/>
  <c r="H1132" i="1"/>
  <c r="S1132" i="1" s="1"/>
  <c r="X1132" i="1" s="1"/>
  <c r="H1054" i="1"/>
  <c r="S1054" i="1" s="1"/>
  <c r="X1054" i="1" s="1"/>
  <c r="H984" i="1"/>
  <c r="S984" i="1" s="1"/>
  <c r="X984" i="1" s="1"/>
  <c r="H1589" i="1"/>
  <c r="S1589" i="1" s="1"/>
  <c r="X1589" i="1" s="1"/>
  <c r="H1582" i="1"/>
  <c r="S1582" i="1" s="1"/>
  <c r="X1582" i="1" s="1"/>
  <c r="H1416" i="1"/>
  <c r="S1416" i="1" s="1"/>
  <c r="X1416" i="1" s="1"/>
  <c r="H1417" i="1"/>
  <c r="S1417" i="1" s="1"/>
  <c r="X1417" i="1" s="1"/>
  <c r="H1375" i="1"/>
  <c r="S1375" i="1" s="1"/>
  <c r="X1375" i="1" s="1"/>
  <c r="H1329" i="1"/>
  <c r="S1329" i="1" s="1"/>
  <c r="X1329" i="1" s="1"/>
  <c r="H1297" i="1"/>
  <c r="S1297" i="1" s="1"/>
  <c r="X1297" i="1" s="1"/>
  <c r="H1160" i="1"/>
  <c r="S1160" i="1" s="1"/>
  <c r="X1160" i="1" s="1"/>
  <c r="H1147" i="1"/>
  <c r="S1147" i="1" s="1"/>
  <c r="X1147" i="1" s="1"/>
  <c r="H1099" i="1"/>
  <c r="S1099" i="1" s="1"/>
  <c r="X1099" i="1" s="1"/>
  <c r="H1084" i="1"/>
  <c r="S1084" i="1" s="1"/>
  <c r="X1084" i="1" s="1"/>
  <c r="H1018" i="1"/>
  <c r="S1018" i="1" s="1"/>
  <c r="X1018" i="1" s="1"/>
  <c r="H940" i="1"/>
  <c r="S940" i="1" s="1"/>
  <c r="X940" i="1" s="1"/>
  <c r="H798" i="1"/>
  <c r="S798" i="1" s="1"/>
  <c r="X798" i="1" s="1"/>
  <c r="H647" i="1"/>
  <c r="S647" i="1" s="1"/>
  <c r="X647" i="1" s="1"/>
  <c r="H1448" i="1"/>
  <c r="S1448" i="1" s="1"/>
  <c r="X1448" i="1" s="1"/>
  <c r="H1379" i="1"/>
  <c r="S1379" i="1" s="1"/>
  <c r="X1379" i="1" s="1"/>
  <c r="H1313" i="1"/>
  <c r="S1313" i="1" s="1"/>
  <c r="X1313" i="1" s="1"/>
  <c r="H1258" i="1"/>
  <c r="S1258" i="1" s="1"/>
  <c r="X1258" i="1" s="1"/>
  <c r="H1196" i="1"/>
  <c r="S1196" i="1" s="1"/>
  <c r="X1196" i="1" s="1"/>
  <c r="H1193" i="1"/>
  <c r="S1193" i="1" s="1"/>
  <c r="X1193" i="1" s="1"/>
  <c r="H1107" i="1"/>
  <c r="S1107" i="1" s="1"/>
  <c r="X1107" i="1" s="1"/>
  <c r="H1087" i="1"/>
  <c r="S1087" i="1" s="1"/>
  <c r="X1087" i="1" s="1"/>
  <c r="H1004" i="1"/>
  <c r="S1004" i="1" s="1"/>
  <c r="X1004" i="1" s="1"/>
  <c r="H878" i="1"/>
  <c r="S878" i="1" s="1"/>
  <c r="X878" i="1" s="1"/>
  <c r="H750" i="1"/>
  <c r="S750" i="1" s="1"/>
  <c r="X750" i="1" s="1"/>
  <c r="H720" i="1"/>
  <c r="S720" i="1" s="1"/>
  <c r="X720" i="1" s="1"/>
  <c r="H1570" i="1"/>
  <c r="S1570" i="1" s="1"/>
  <c r="X1570" i="1" s="1"/>
  <c r="H1564" i="1"/>
  <c r="S1564" i="1" s="1"/>
  <c r="X1564" i="1" s="1"/>
  <c r="H1558" i="1"/>
  <c r="S1558" i="1" s="1"/>
  <c r="X1558" i="1" s="1"/>
  <c r="H1552" i="1"/>
  <c r="S1552" i="1" s="1"/>
  <c r="X1552" i="1" s="1"/>
  <c r="H1546" i="1"/>
  <c r="S1546" i="1" s="1"/>
  <c r="X1546" i="1" s="1"/>
  <c r="H1387" i="1"/>
  <c r="S1387" i="1" s="1"/>
  <c r="X1387" i="1" s="1"/>
  <c r="H1351" i="1"/>
  <c r="S1351" i="1" s="1"/>
  <c r="X1351" i="1" s="1"/>
  <c r="H1281" i="1"/>
  <c r="S1281" i="1" s="1"/>
  <c r="X1281" i="1" s="1"/>
  <c r="H1145" i="1"/>
  <c r="S1145" i="1" s="1"/>
  <c r="X1145" i="1" s="1"/>
  <c r="H1121" i="1"/>
  <c r="S1121" i="1" s="1"/>
  <c r="X1121" i="1" s="1"/>
  <c r="H1056" i="1"/>
  <c r="S1056" i="1" s="1"/>
  <c r="X1056" i="1" s="1"/>
  <c r="H1007" i="1"/>
  <c r="S1007" i="1" s="1"/>
  <c r="X1007" i="1" s="1"/>
  <c r="H991" i="1"/>
  <c r="S991" i="1" s="1"/>
  <c r="X991" i="1" s="1"/>
  <c r="H905" i="1"/>
  <c r="S905" i="1" s="1"/>
  <c r="X905" i="1" s="1"/>
  <c r="H838" i="1"/>
  <c r="S838" i="1" s="1"/>
  <c r="X838" i="1" s="1"/>
  <c r="H701" i="1"/>
  <c r="S701" i="1" s="1"/>
  <c r="X701" i="1" s="1"/>
  <c r="H685" i="1"/>
  <c r="S685" i="1" s="1"/>
  <c r="X685" i="1" s="1"/>
  <c r="H1337" i="1"/>
  <c r="S1337" i="1" s="1"/>
  <c r="X1337" i="1" s="1"/>
  <c r="H1305" i="1"/>
  <c r="S1305" i="1" s="1"/>
  <c r="X1305" i="1" s="1"/>
  <c r="H1195" i="1"/>
  <c r="S1195" i="1" s="1"/>
  <c r="X1195" i="1" s="1"/>
  <c r="H1113" i="1"/>
  <c r="S1113" i="1" s="1"/>
  <c r="X1113" i="1" s="1"/>
  <c r="H1097" i="1"/>
  <c r="S1097" i="1" s="1"/>
  <c r="X1097" i="1" s="1"/>
  <c r="H1080" i="1"/>
  <c r="S1080" i="1" s="1"/>
  <c r="X1080" i="1" s="1"/>
  <c r="H970" i="1"/>
  <c r="S970" i="1" s="1"/>
  <c r="X970" i="1" s="1"/>
  <c r="H849" i="1"/>
  <c r="S849" i="1" s="1"/>
  <c r="X849" i="1" s="1"/>
  <c r="H1163" i="1"/>
  <c r="S1163" i="1" s="1"/>
  <c r="X1163" i="1" s="1"/>
  <c r="H1148" i="1"/>
  <c r="S1148" i="1" s="1"/>
  <c r="X1148" i="1" s="1"/>
  <c r="H1144" i="1"/>
  <c r="S1144" i="1" s="1"/>
  <c r="X1144" i="1" s="1"/>
  <c r="H1102" i="1"/>
  <c r="S1102" i="1" s="1"/>
  <c r="X1102" i="1" s="1"/>
  <c r="H1035" i="1"/>
  <c r="S1035" i="1" s="1"/>
  <c r="X1035" i="1" s="1"/>
  <c r="H910" i="1"/>
  <c r="S910" i="1" s="1"/>
  <c r="X910" i="1" s="1"/>
  <c r="H885" i="1"/>
  <c r="S885" i="1" s="1"/>
  <c r="X885" i="1" s="1"/>
  <c r="H848" i="1"/>
  <c r="S848" i="1" s="1"/>
  <c r="X848" i="1" s="1"/>
  <c r="H816" i="1"/>
  <c r="S816" i="1" s="1"/>
  <c r="X816" i="1" s="1"/>
  <c r="H782" i="1"/>
  <c r="S782" i="1" s="1"/>
  <c r="X782" i="1" s="1"/>
  <c r="H761" i="1"/>
  <c r="S761" i="1" s="1"/>
  <c r="X761" i="1" s="1"/>
  <c r="H739" i="1"/>
  <c r="S739" i="1" s="1"/>
  <c r="X739" i="1" s="1"/>
  <c r="H625" i="1"/>
  <c r="S625" i="1" s="1"/>
  <c r="X625" i="1" s="1"/>
  <c r="H1253" i="1"/>
  <c r="S1253" i="1" s="1"/>
  <c r="X1253" i="1" s="1"/>
  <c r="H1249" i="1"/>
  <c r="S1249" i="1" s="1"/>
  <c r="X1249" i="1" s="1"/>
  <c r="H1245" i="1"/>
  <c r="S1245" i="1" s="1"/>
  <c r="X1245" i="1" s="1"/>
  <c r="H1241" i="1"/>
  <c r="S1241" i="1" s="1"/>
  <c r="X1241" i="1" s="1"/>
  <c r="H1237" i="1"/>
  <c r="S1237" i="1" s="1"/>
  <c r="X1237" i="1" s="1"/>
  <c r="H1233" i="1"/>
  <c r="S1233" i="1" s="1"/>
  <c r="X1233" i="1" s="1"/>
  <c r="H1229" i="1"/>
  <c r="S1229" i="1" s="1"/>
  <c r="X1229" i="1" s="1"/>
  <c r="H1207" i="1"/>
  <c r="S1207" i="1" s="1"/>
  <c r="X1207" i="1" s="1"/>
  <c r="H1131" i="1"/>
  <c r="S1131" i="1" s="1"/>
  <c r="X1131" i="1" s="1"/>
  <c r="H1088" i="1"/>
  <c r="S1088" i="1" s="1"/>
  <c r="X1088" i="1" s="1"/>
  <c r="H990" i="1"/>
  <c r="S990" i="1" s="1"/>
  <c r="X990" i="1" s="1"/>
  <c r="H987" i="1"/>
  <c r="S987" i="1" s="1"/>
  <c r="X987" i="1" s="1"/>
  <c r="H917" i="1"/>
  <c r="S917" i="1" s="1"/>
  <c r="X917" i="1" s="1"/>
  <c r="H888" i="1"/>
  <c r="S888" i="1" s="1"/>
  <c r="X888" i="1" s="1"/>
  <c r="H1444" i="1"/>
  <c r="S1444" i="1" s="1"/>
  <c r="X1444" i="1" s="1"/>
  <c r="H1225" i="1"/>
  <c r="S1225" i="1" s="1"/>
  <c r="X1225" i="1" s="1"/>
  <c r="H1179" i="1"/>
  <c r="S1179" i="1" s="1"/>
  <c r="X1179" i="1" s="1"/>
  <c r="H1164" i="1"/>
  <c r="S1164" i="1" s="1"/>
  <c r="X1164" i="1" s="1"/>
  <c r="H1127" i="1"/>
  <c r="S1127" i="1" s="1"/>
  <c r="X1127" i="1" s="1"/>
  <c r="H1098" i="1"/>
  <c r="S1098" i="1" s="1"/>
  <c r="X1098" i="1" s="1"/>
  <c r="H1072" i="1"/>
  <c r="S1072" i="1" s="1"/>
  <c r="X1072" i="1" s="1"/>
  <c r="H1042" i="1"/>
  <c r="S1042" i="1" s="1"/>
  <c r="X1042" i="1" s="1"/>
  <c r="H1016" i="1"/>
  <c r="S1016" i="1" s="1"/>
  <c r="X1016" i="1" s="1"/>
  <c r="H1006" i="1"/>
  <c r="S1006" i="1" s="1"/>
  <c r="X1006" i="1" s="1"/>
  <c r="H964" i="1"/>
  <c r="S964" i="1" s="1"/>
  <c r="X964" i="1" s="1"/>
  <c r="H898" i="1"/>
  <c r="S898" i="1" s="1"/>
  <c r="X898" i="1" s="1"/>
  <c r="H832" i="1"/>
  <c r="S832" i="1" s="1"/>
  <c r="X832" i="1" s="1"/>
  <c r="H721" i="1"/>
  <c r="S721" i="1" s="1"/>
  <c r="X721" i="1" s="1"/>
  <c r="H615" i="1"/>
  <c r="S615" i="1" s="1"/>
  <c r="X615" i="1" s="1"/>
  <c r="H1212" i="1"/>
  <c r="S1212" i="1" s="1"/>
  <c r="X1212" i="1" s="1"/>
  <c r="H1208" i="1"/>
  <c r="S1208" i="1" s="1"/>
  <c r="X1208" i="1" s="1"/>
  <c r="H1175" i="1"/>
  <c r="S1175" i="1" s="1"/>
  <c r="X1175" i="1" s="1"/>
  <c r="H1169" i="1"/>
  <c r="S1169" i="1" s="1"/>
  <c r="X1169" i="1" s="1"/>
  <c r="H1109" i="1"/>
  <c r="S1109" i="1" s="1"/>
  <c r="X1109" i="1" s="1"/>
  <c r="H1090" i="1"/>
  <c r="S1090" i="1" s="1"/>
  <c r="X1090" i="1" s="1"/>
  <c r="H1082" i="1"/>
  <c r="S1082" i="1" s="1"/>
  <c r="X1082" i="1" s="1"/>
  <c r="H994" i="1"/>
  <c r="S994" i="1" s="1"/>
  <c r="X994" i="1" s="1"/>
  <c r="H986" i="1"/>
  <c r="S986" i="1" s="1"/>
  <c r="X986" i="1" s="1"/>
  <c r="H942" i="1"/>
  <c r="S942" i="1" s="1"/>
  <c r="X942" i="1" s="1"/>
  <c r="H934" i="1"/>
  <c r="S934" i="1" s="1"/>
  <c r="X934" i="1" s="1"/>
  <c r="H571" i="1"/>
  <c r="S571" i="1" s="1"/>
  <c r="X571" i="1" s="1"/>
  <c r="H1079" i="1"/>
  <c r="S1079" i="1" s="1"/>
  <c r="X1079" i="1" s="1"/>
  <c r="H1050" i="1"/>
  <c r="S1050" i="1" s="1"/>
  <c r="X1050" i="1" s="1"/>
  <c r="H1048" i="1"/>
  <c r="S1048" i="1" s="1"/>
  <c r="X1048" i="1" s="1"/>
  <c r="H1040" i="1"/>
  <c r="S1040" i="1" s="1"/>
  <c r="X1040" i="1" s="1"/>
  <c r="H1038" i="1"/>
  <c r="S1038" i="1" s="1"/>
  <c r="X1038" i="1" s="1"/>
  <c r="H1022" i="1"/>
  <c r="S1022" i="1" s="1"/>
  <c r="X1022" i="1" s="1"/>
  <c r="H1019" i="1"/>
  <c r="S1019" i="1" s="1"/>
  <c r="X1019" i="1" s="1"/>
  <c r="H1010" i="1"/>
  <c r="S1010" i="1" s="1"/>
  <c r="X1010" i="1" s="1"/>
  <c r="H974" i="1"/>
  <c r="S974" i="1" s="1"/>
  <c r="X974" i="1" s="1"/>
  <c r="H903" i="1"/>
  <c r="S903" i="1" s="1"/>
  <c r="X903" i="1" s="1"/>
  <c r="H752" i="1"/>
  <c r="S752" i="1" s="1"/>
  <c r="X752" i="1" s="1"/>
  <c r="H729" i="1"/>
  <c r="S729" i="1" s="1"/>
  <c r="X729" i="1" s="1"/>
  <c r="H698" i="1"/>
  <c r="S698" i="1" s="1"/>
  <c r="X698" i="1" s="1"/>
  <c r="H662" i="1"/>
  <c r="S662" i="1" s="1"/>
  <c r="X662" i="1" s="1"/>
  <c r="H560" i="1"/>
  <c r="S560" i="1" s="1"/>
  <c r="X560" i="1" s="1"/>
  <c r="H1219" i="1"/>
  <c r="S1219" i="1" s="1"/>
  <c r="X1219" i="1" s="1"/>
  <c r="H1203" i="1"/>
  <c r="S1203" i="1" s="1"/>
  <c r="X1203" i="1" s="1"/>
  <c r="H1187" i="1"/>
  <c r="S1187" i="1" s="1"/>
  <c r="X1187" i="1" s="1"/>
  <c r="H1171" i="1"/>
  <c r="S1171" i="1" s="1"/>
  <c r="X1171" i="1" s="1"/>
  <c r="H1155" i="1"/>
  <c r="S1155" i="1" s="1"/>
  <c r="X1155" i="1" s="1"/>
  <c r="H1139" i="1"/>
  <c r="S1139" i="1" s="1"/>
  <c r="X1139" i="1" s="1"/>
  <c r="H1123" i="1"/>
  <c r="S1123" i="1" s="1"/>
  <c r="X1123" i="1" s="1"/>
  <c r="H1026" i="1"/>
  <c r="S1026" i="1" s="1"/>
  <c r="X1026" i="1" s="1"/>
  <c r="H979" i="1"/>
  <c r="S979" i="1" s="1"/>
  <c r="X979" i="1" s="1"/>
  <c r="H966" i="1"/>
  <c r="S966" i="1" s="1"/>
  <c r="X966" i="1" s="1"/>
  <c r="H925" i="1"/>
  <c r="S925" i="1" s="1"/>
  <c r="X925" i="1" s="1"/>
  <c r="H883" i="1"/>
  <c r="S883" i="1" s="1"/>
  <c r="X883" i="1" s="1"/>
  <c r="H868" i="1"/>
  <c r="S868" i="1" s="1"/>
  <c r="X868" i="1" s="1"/>
  <c r="H858" i="1"/>
  <c r="S858" i="1" s="1"/>
  <c r="X858" i="1" s="1"/>
  <c r="H847" i="1"/>
  <c r="S847" i="1" s="1"/>
  <c r="X847" i="1" s="1"/>
  <c r="H845" i="1"/>
  <c r="S845" i="1" s="1"/>
  <c r="X845" i="1" s="1"/>
  <c r="H833" i="1"/>
  <c r="S833" i="1" s="1"/>
  <c r="X833" i="1" s="1"/>
  <c r="H466" i="1"/>
  <c r="S466" i="1" s="1"/>
  <c r="X466" i="1" s="1"/>
  <c r="H438" i="1"/>
  <c r="S438" i="1" s="1"/>
  <c r="X438" i="1" s="1"/>
  <c r="H1215" i="1"/>
  <c r="S1215" i="1" s="1"/>
  <c r="X1215" i="1" s="1"/>
  <c r="H1199" i="1"/>
  <c r="S1199" i="1" s="1"/>
  <c r="X1199" i="1" s="1"/>
  <c r="H1183" i="1"/>
  <c r="S1183" i="1" s="1"/>
  <c r="X1183" i="1" s="1"/>
  <c r="H1167" i="1"/>
  <c r="S1167" i="1" s="1"/>
  <c r="X1167" i="1" s="1"/>
  <c r="H1151" i="1"/>
  <c r="S1151" i="1" s="1"/>
  <c r="X1151" i="1" s="1"/>
  <c r="H1135" i="1"/>
  <c r="S1135" i="1" s="1"/>
  <c r="X1135" i="1" s="1"/>
  <c r="H1119" i="1"/>
  <c r="S1119" i="1" s="1"/>
  <c r="X1119" i="1" s="1"/>
  <c r="H1110" i="1"/>
  <c r="S1110" i="1" s="1"/>
  <c r="X1110" i="1" s="1"/>
  <c r="H1106" i="1"/>
  <c r="S1106" i="1" s="1"/>
  <c r="X1106" i="1" s="1"/>
  <c r="H1058" i="1"/>
  <c r="S1058" i="1" s="1"/>
  <c r="X1058" i="1" s="1"/>
  <c r="H956" i="1"/>
  <c r="S956" i="1" s="1"/>
  <c r="X956" i="1" s="1"/>
  <c r="H913" i="1"/>
  <c r="S913" i="1" s="1"/>
  <c r="X913" i="1" s="1"/>
  <c r="H842" i="1"/>
  <c r="S842" i="1" s="1"/>
  <c r="X842" i="1" s="1"/>
  <c r="H840" i="1"/>
  <c r="S840" i="1" s="1"/>
  <c r="X840" i="1" s="1"/>
  <c r="H796" i="1"/>
  <c r="S796" i="1" s="1"/>
  <c r="X796" i="1" s="1"/>
  <c r="H764" i="1"/>
  <c r="S764" i="1" s="1"/>
  <c r="X764" i="1" s="1"/>
  <c r="H748" i="1"/>
  <c r="S748" i="1" s="1"/>
  <c r="X748" i="1" s="1"/>
  <c r="H731" i="1"/>
  <c r="S731" i="1" s="1"/>
  <c r="X731" i="1" s="1"/>
  <c r="H378" i="1"/>
  <c r="S378" i="1" s="1"/>
  <c r="X378" i="1" s="1"/>
  <c r="H1259" i="1"/>
  <c r="S1259" i="1" s="1"/>
  <c r="X1259" i="1" s="1"/>
  <c r="H1255" i="1"/>
  <c r="S1255" i="1" s="1"/>
  <c r="X1255" i="1" s="1"/>
  <c r="H1251" i="1"/>
  <c r="S1251" i="1" s="1"/>
  <c r="X1251" i="1" s="1"/>
  <c r="H1247" i="1"/>
  <c r="S1247" i="1" s="1"/>
  <c r="X1247" i="1" s="1"/>
  <c r="H1243" i="1"/>
  <c r="S1243" i="1" s="1"/>
  <c r="X1243" i="1" s="1"/>
  <c r="H1239" i="1"/>
  <c r="S1239" i="1" s="1"/>
  <c r="X1239" i="1" s="1"/>
  <c r="H1235" i="1"/>
  <c r="S1235" i="1" s="1"/>
  <c r="X1235" i="1" s="1"/>
  <c r="H1231" i="1"/>
  <c r="S1231" i="1" s="1"/>
  <c r="X1231" i="1" s="1"/>
  <c r="H1227" i="1"/>
  <c r="S1227" i="1" s="1"/>
  <c r="X1227" i="1" s="1"/>
  <c r="H1221" i="1"/>
  <c r="S1221" i="1" s="1"/>
  <c r="X1221" i="1" s="1"/>
  <c r="H1205" i="1"/>
  <c r="S1205" i="1" s="1"/>
  <c r="X1205" i="1" s="1"/>
  <c r="H1189" i="1"/>
  <c r="S1189" i="1" s="1"/>
  <c r="X1189" i="1" s="1"/>
  <c r="H1173" i="1"/>
  <c r="S1173" i="1" s="1"/>
  <c r="X1173" i="1" s="1"/>
  <c r="H1157" i="1"/>
  <c r="S1157" i="1" s="1"/>
  <c r="X1157" i="1" s="1"/>
  <c r="H1141" i="1"/>
  <c r="S1141" i="1" s="1"/>
  <c r="X1141" i="1" s="1"/>
  <c r="H1125" i="1"/>
  <c r="S1125" i="1" s="1"/>
  <c r="X1125" i="1" s="1"/>
  <c r="H1108" i="1"/>
  <c r="S1108" i="1" s="1"/>
  <c r="X1108" i="1" s="1"/>
  <c r="H1086" i="1"/>
  <c r="S1086" i="1" s="1"/>
  <c r="X1086" i="1" s="1"/>
  <c r="H1083" i="1"/>
  <c r="S1083" i="1" s="1"/>
  <c r="X1083" i="1" s="1"/>
  <c r="H1074" i="1"/>
  <c r="S1074" i="1" s="1"/>
  <c r="X1074" i="1" s="1"/>
  <c r="H1036" i="1"/>
  <c r="S1036" i="1" s="1"/>
  <c r="X1036" i="1" s="1"/>
  <c r="H1015" i="1"/>
  <c r="S1015" i="1" s="1"/>
  <c r="X1015" i="1" s="1"/>
  <c r="H969" i="1"/>
  <c r="S969" i="1" s="1"/>
  <c r="X969" i="1" s="1"/>
  <c r="H877" i="1"/>
  <c r="S877" i="1" s="1"/>
  <c r="X877" i="1" s="1"/>
  <c r="H774" i="1"/>
  <c r="S774" i="1" s="1"/>
  <c r="X774" i="1" s="1"/>
  <c r="H743" i="1"/>
  <c r="S743" i="1" s="1"/>
  <c r="X743" i="1" s="1"/>
  <c r="H684" i="1"/>
  <c r="S684" i="1" s="1"/>
  <c r="X684" i="1" s="1"/>
  <c r="H366" i="1"/>
  <c r="S366" i="1" s="1"/>
  <c r="X366" i="1" s="1"/>
  <c r="H356" i="1"/>
  <c r="S356" i="1" s="1"/>
  <c r="X356" i="1" s="1"/>
  <c r="H1092" i="1"/>
  <c r="S1092" i="1" s="1"/>
  <c r="X1092" i="1" s="1"/>
  <c r="H1078" i="1"/>
  <c r="S1078" i="1" s="1"/>
  <c r="X1078" i="1" s="1"/>
  <c r="H1060" i="1"/>
  <c r="S1060" i="1" s="1"/>
  <c r="X1060" i="1" s="1"/>
  <c r="H1046" i="1"/>
  <c r="S1046" i="1" s="1"/>
  <c r="X1046" i="1" s="1"/>
  <c r="H1028" i="1"/>
  <c r="S1028" i="1" s="1"/>
  <c r="X1028" i="1" s="1"/>
  <c r="H1014" i="1"/>
  <c r="S1014" i="1" s="1"/>
  <c r="X1014" i="1" s="1"/>
  <c r="H996" i="1"/>
  <c r="S996" i="1" s="1"/>
  <c r="X996" i="1" s="1"/>
  <c r="H962" i="1"/>
  <c r="S962" i="1" s="1"/>
  <c r="X962" i="1" s="1"/>
  <c r="H957" i="1"/>
  <c r="S957" i="1" s="1"/>
  <c r="X957" i="1" s="1"/>
  <c r="H935" i="1"/>
  <c r="S935" i="1" s="1"/>
  <c r="X935" i="1" s="1"/>
  <c r="H853" i="1"/>
  <c r="S853" i="1" s="1"/>
  <c r="X853" i="1" s="1"/>
  <c r="H826" i="1"/>
  <c r="S826" i="1" s="1"/>
  <c r="X826" i="1" s="1"/>
  <c r="H783" i="1"/>
  <c r="S783" i="1" s="1"/>
  <c r="X783" i="1" s="1"/>
  <c r="H765" i="1"/>
  <c r="S765" i="1" s="1"/>
  <c r="X765" i="1" s="1"/>
  <c r="H656" i="1"/>
  <c r="S656" i="1" s="1"/>
  <c r="X656" i="1" s="1"/>
  <c r="H634" i="1"/>
  <c r="S634" i="1" s="1"/>
  <c r="X634" i="1" s="1"/>
  <c r="H631" i="1"/>
  <c r="S631" i="1" s="1"/>
  <c r="X631" i="1" s="1"/>
  <c r="H1066" i="1"/>
  <c r="S1066" i="1" s="1"/>
  <c r="X1066" i="1" s="1"/>
  <c r="H1034" i="1"/>
  <c r="S1034" i="1" s="1"/>
  <c r="X1034" i="1" s="1"/>
  <c r="H1002" i="1"/>
  <c r="S1002" i="1" s="1"/>
  <c r="X1002" i="1" s="1"/>
  <c r="H972" i="1"/>
  <c r="S972" i="1" s="1"/>
  <c r="X972" i="1" s="1"/>
  <c r="H927" i="1"/>
  <c r="S927" i="1" s="1"/>
  <c r="X927" i="1" s="1"/>
  <c r="H790" i="1"/>
  <c r="S790" i="1" s="1"/>
  <c r="X790" i="1" s="1"/>
  <c r="H771" i="1"/>
  <c r="S771" i="1" s="1"/>
  <c r="X771" i="1" s="1"/>
  <c r="H768" i="1"/>
  <c r="S768" i="1" s="1"/>
  <c r="X768" i="1" s="1"/>
  <c r="H763" i="1"/>
  <c r="S763" i="1" s="1"/>
  <c r="X763" i="1" s="1"/>
  <c r="H749" i="1"/>
  <c r="S749" i="1" s="1"/>
  <c r="X749" i="1" s="1"/>
  <c r="H628" i="1"/>
  <c r="S628" i="1" s="1"/>
  <c r="X628" i="1" s="1"/>
  <c r="H534" i="1"/>
  <c r="S534" i="1" s="1"/>
  <c r="X534" i="1" s="1"/>
  <c r="H359" i="1"/>
  <c r="S359" i="1" s="1"/>
  <c r="X359" i="1" s="1"/>
  <c r="H1062" i="1"/>
  <c r="S1062" i="1" s="1"/>
  <c r="X1062" i="1" s="1"/>
  <c r="H1030" i="1"/>
  <c r="S1030" i="1" s="1"/>
  <c r="X1030" i="1" s="1"/>
  <c r="H998" i="1"/>
  <c r="S998" i="1" s="1"/>
  <c r="X998" i="1" s="1"/>
  <c r="H890" i="1"/>
  <c r="S890" i="1" s="1"/>
  <c r="X890" i="1" s="1"/>
  <c r="H874" i="1"/>
  <c r="S874" i="1" s="1"/>
  <c r="X874" i="1" s="1"/>
  <c r="H831" i="1"/>
  <c r="S831" i="1" s="1"/>
  <c r="X831" i="1" s="1"/>
  <c r="H802" i="1"/>
  <c r="S802" i="1" s="1"/>
  <c r="X802" i="1" s="1"/>
  <c r="H797" i="1"/>
  <c r="S797" i="1" s="1"/>
  <c r="X797" i="1" s="1"/>
  <c r="H772" i="1"/>
  <c r="S772" i="1" s="1"/>
  <c r="X772" i="1" s="1"/>
  <c r="H742" i="1"/>
  <c r="S742" i="1" s="1"/>
  <c r="X742" i="1" s="1"/>
  <c r="H741" i="1"/>
  <c r="S741" i="1" s="1"/>
  <c r="X741" i="1" s="1"/>
  <c r="H738" i="1"/>
  <c r="S738" i="1" s="1"/>
  <c r="X738" i="1" s="1"/>
  <c r="H714" i="1"/>
  <c r="S714" i="1" s="1"/>
  <c r="X714" i="1" s="1"/>
  <c r="H563" i="1"/>
  <c r="S563" i="1" s="1"/>
  <c r="X563" i="1" s="1"/>
  <c r="H862" i="1"/>
  <c r="S862" i="1" s="1"/>
  <c r="X862" i="1" s="1"/>
  <c r="H775" i="1"/>
  <c r="S775" i="1" s="1"/>
  <c r="X775" i="1" s="1"/>
  <c r="H722" i="1"/>
  <c r="S722" i="1" s="1"/>
  <c r="X722" i="1" s="1"/>
  <c r="H709" i="1"/>
  <c r="S709" i="1" s="1"/>
  <c r="X709" i="1" s="1"/>
  <c r="H708" i="1"/>
  <c r="S708" i="1" s="1"/>
  <c r="X708" i="1" s="1"/>
  <c r="H668" i="1"/>
  <c r="S668" i="1" s="1"/>
  <c r="X668" i="1" s="1"/>
  <c r="H562" i="1"/>
  <c r="S562" i="1" s="1"/>
  <c r="X562" i="1" s="1"/>
  <c r="H514" i="1"/>
  <c r="S514" i="1" s="1"/>
  <c r="X514" i="1" s="1"/>
  <c r="H851" i="1"/>
  <c r="S851" i="1" s="1"/>
  <c r="X851" i="1" s="1"/>
  <c r="H815" i="1"/>
  <c r="S815" i="1" s="1"/>
  <c r="X815" i="1" s="1"/>
  <c r="H730" i="1"/>
  <c r="S730" i="1" s="1"/>
  <c r="X730" i="1" s="1"/>
  <c r="H719" i="1"/>
  <c r="S719" i="1" s="1"/>
  <c r="X719" i="1" s="1"/>
  <c r="H671" i="1"/>
  <c r="S671" i="1" s="1"/>
  <c r="X671" i="1" s="1"/>
  <c r="H663" i="1"/>
  <c r="S663" i="1" s="1"/>
  <c r="X663" i="1" s="1"/>
  <c r="H547" i="1"/>
  <c r="S547" i="1" s="1"/>
  <c r="X547" i="1" s="1"/>
  <c r="H809" i="1"/>
  <c r="S809" i="1" s="1"/>
  <c r="X809" i="1" s="1"/>
  <c r="H804" i="1"/>
  <c r="S804" i="1" s="1"/>
  <c r="X804" i="1" s="1"/>
  <c r="H683" i="1"/>
  <c r="S683" i="1" s="1"/>
  <c r="X683" i="1" s="1"/>
  <c r="H669" i="1"/>
  <c r="S669" i="1" s="1"/>
  <c r="X669" i="1" s="1"/>
  <c r="H661" i="1"/>
  <c r="S661" i="1" s="1"/>
  <c r="X661" i="1" s="1"/>
  <c r="H617" i="1"/>
  <c r="S617" i="1" s="1"/>
  <c r="X617" i="1" s="1"/>
  <c r="H425" i="1"/>
  <c r="S425" i="1" s="1"/>
  <c r="X425" i="1" s="1"/>
  <c r="H811" i="1"/>
  <c r="S811" i="1" s="1"/>
  <c r="X811" i="1" s="1"/>
  <c r="H705" i="1"/>
  <c r="S705" i="1" s="1"/>
  <c r="X705" i="1" s="1"/>
  <c r="H679" i="1"/>
  <c r="S679" i="1" s="1"/>
  <c r="X679" i="1" s="1"/>
  <c r="H670" i="1"/>
  <c r="S670" i="1" s="1"/>
  <c r="X670" i="1" s="1"/>
  <c r="H570" i="1"/>
  <c r="S570" i="1" s="1"/>
  <c r="X570" i="1" s="1"/>
  <c r="H540" i="1"/>
  <c r="S540" i="1" s="1"/>
  <c r="X540" i="1" s="1"/>
  <c r="H252" i="1"/>
  <c r="S252" i="1" s="1"/>
  <c r="X252" i="1" s="1"/>
  <c r="H800" i="1"/>
  <c r="S800" i="1" s="1"/>
  <c r="X800" i="1" s="1"/>
  <c r="H785" i="1"/>
  <c r="S785" i="1" s="1"/>
  <c r="X785" i="1" s="1"/>
  <c r="H767" i="1"/>
  <c r="S767" i="1" s="1"/>
  <c r="X767" i="1" s="1"/>
  <c r="H693" i="1"/>
  <c r="S693" i="1" s="1"/>
  <c r="X693" i="1" s="1"/>
  <c r="H690" i="1"/>
  <c r="S690" i="1" s="1"/>
  <c r="X690" i="1" s="1"/>
  <c r="H678" i="1"/>
  <c r="S678" i="1" s="1"/>
  <c r="X678" i="1" s="1"/>
  <c r="H513" i="1"/>
  <c r="S513" i="1" s="1"/>
  <c r="X513" i="1" s="1"/>
  <c r="H697" i="1"/>
  <c r="S697" i="1" s="1"/>
  <c r="X697" i="1" s="1"/>
  <c r="H653" i="1"/>
  <c r="S653" i="1" s="1"/>
  <c r="X653" i="1" s="1"/>
  <c r="H610" i="1"/>
  <c r="S610" i="1" s="1"/>
  <c r="X610" i="1" s="1"/>
  <c r="H601" i="1"/>
  <c r="S601" i="1" s="1"/>
  <c r="X601" i="1" s="1"/>
  <c r="H525" i="1"/>
  <c r="S525" i="1" s="1"/>
  <c r="X525" i="1" s="1"/>
  <c r="H429" i="1"/>
  <c r="S429" i="1" s="1"/>
  <c r="X429" i="1" s="1"/>
  <c r="H414" i="1"/>
  <c r="S414" i="1" s="1"/>
  <c r="X414" i="1" s="1"/>
  <c r="H649" i="1"/>
  <c r="S649" i="1" s="1"/>
  <c r="X649" i="1" s="1"/>
  <c r="H640" i="1"/>
  <c r="S640" i="1" s="1"/>
  <c r="X640" i="1" s="1"/>
  <c r="H633" i="1"/>
  <c r="S633" i="1" s="1"/>
  <c r="X633" i="1" s="1"/>
  <c r="H611" i="1"/>
  <c r="S611" i="1" s="1"/>
  <c r="X611" i="1" s="1"/>
  <c r="H538" i="1"/>
  <c r="S538" i="1" s="1"/>
  <c r="X538" i="1" s="1"/>
  <c r="H526" i="1"/>
  <c r="S526" i="1" s="1"/>
  <c r="X526" i="1" s="1"/>
  <c r="H519" i="1"/>
  <c r="S519" i="1" s="1"/>
  <c r="X519" i="1" s="1"/>
  <c r="H497" i="1"/>
  <c r="S497" i="1" s="1"/>
  <c r="X497" i="1" s="1"/>
  <c r="H455" i="1"/>
  <c r="S455" i="1" s="1"/>
  <c r="X455" i="1" s="1"/>
  <c r="H433" i="1"/>
  <c r="S433" i="1" s="1"/>
  <c r="X433" i="1" s="1"/>
  <c r="H686" i="1"/>
  <c r="S686" i="1" s="1"/>
  <c r="X686" i="1" s="1"/>
  <c r="H641" i="1"/>
  <c r="S641" i="1" s="1"/>
  <c r="X641" i="1" s="1"/>
  <c r="H639" i="1"/>
  <c r="S639" i="1" s="1"/>
  <c r="X639" i="1" s="1"/>
  <c r="H626" i="1"/>
  <c r="S626" i="1" s="1"/>
  <c r="X626" i="1" s="1"/>
  <c r="H622" i="1"/>
  <c r="S622" i="1" s="1"/>
  <c r="X622" i="1" s="1"/>
  <c r="H606" i="1"/>
  <c r="S606" i="1" s="1"/>
  <c r="X606" i="1" s="1"/>
  <c r="H577" i="1"/>
  <c r="S577" i="1" s="1"/>
  <c r="X577" i="1" s="1"/>
  <c r="H556" i="1"/>
  <c r="S556" i="1" s="1"/>
  <c r="X556" i="1" s="1"/>
  <c r="H541" i="1"/>
  <c r="S541" i="1" s="1"/>
  <c r="X541" i="1" s="1"/>
  <c r="H516" i="1"/>
  <c r="S516" i="1" s="1"/>
  <c r="X516" i="1" s="1"/>
  <c r="H491" i="1"/>
  <c r="S491" i="1" s="1"/>
  <c r="X491" i="1" s="1"/>
  <c r="H488" i="1"/>
  <c r="S488" i="1" s="1"/>
  <c r="X488" i="1" s="1"/>
  <c r="H604" i="1"/>
  <c r="S604" i="1" s="1"/>
  <c r="X604" i="1" s="1"/>
  <c r="H593" i="1"/>
  <c r="S593" i="1" s="1"/>
  <c r="X593" i="1" s="1"/>
  <c r="H578" i="1"/>
  <c r="S578" i="1" s="1"/>
  <c r="X578" i="1" s="1"/>
  <c r="H569" i="1"/>
  <c r="S569" i="1" s="1"/>
  <c r="X569" i="1" s="1"/>
  <c r="H564" i="1"/>
  <c r="S564" i="1" s="1"/>
  <c r="X564" i="1" s="1"/>
  <c r="H481" i="1"/>
  <c r="S481" i="1" s="1"/>
  <c r="X481" i="1" s="1"/>
  <c r="H446" i="1"/>
  <c r="S446" i="1" s="1"/>
  <c r="X446" i="1" s="1"/>
  <c r="H376" i="1"/>
  <c r="S376" i="1" s="1"/>
  <c r="X376" i="1" s="1"/>
  <c r="H334" i="1"/>
  <c r="S334" i="1" s="1"/>
  <c r="X334" i="1" s="1"/>
  <c r="H584" i="1"/>
  <c r="S584" i="1" s="1"/>
  <c r="X584" i="1" s="1"/>
  <c r="H527" i="1"/>
  <c r="S527" i="1" s="1"/>
  <c r="X527" i="1" s="1"/>
  <c r="H468" i="1"/>
  <c r="S468" i="1" s="1"/>
  <c r="X468" i="1" s="1"/>
  <c r="H407" i="1"/>
  <c r="S407" i="1" s="1"/>
  <c r="X407" i="1" s="1"/>
  <c r="H341" i="1"/>
  <c r="S341" i="1" s="1"/>
  <c r="X341" i="1" s="1"/>
  <c r="H549" i="1"/>
  <c r="S549" i="1" s="1"/>
  <c r="X549" i="1" s="1"/>
  <c r="H505" i="1"/>
  <c r="S505" i="1" s="1"/>
  <c r="X505" i="1" s="1"/>
  <c r="H490" i="1"/>
  <c r="S490" i="1" s="1"/>
  <c r="X490" i="1" s="1"/>
  <c r="H484" i="1"/>
  <c r="S484" i="1" s="1"/>
  <c r="X484" i="1" s="1"/>
  <c r="H454" i="1"/>
  <c r="S454" i="1" s="1"/>
  <c r="X454" i="1" s="1"/>
  <c r="H432" i="1"/>
  <c r="S432" i="1" s="1"/>
  <c r="X432" i="1" s="1"/>
  <c r="H401" i="1"/>
  <c r="S401" i="1" s="1"/>
  <c r="X401" i="1" s="1"/>
  <c r="H396" i="1"/>
  <c r="S396" i="1" s="1"/>
  <c r="X396" i="1" s="1"/>
  <c r="H586" i="1"/>
  <c r="S586" i="1" s="1"/>
  <c r="X586" i="1" s="1"/>
  <c r="H555" i="1"/>
  <c r="S555" i="1" s="1"/>
  <c r="X555" i="1" s="1"/>
  <c r="H532" i="1"/>
  <c r="S532" i="1" s="1"/>
  <c r="X532" i="1" s="1"/>
  <c r="H492" i="1"/>
  <c r="S492" i="1" s="1"/>
  <c r="X492" i="1" s="1"/>
  <c r="H279" i="1"/>
  <c r="S279" i="1" s="1"/>
  <c r="X279" i="1" s="1"/>
  <c r="H608" i="1"/>
  <c r="S608" i="1" s="1"/>
  <c r="X608" i="1" s="1"/>
  <c r="H599" i="1"/>
  <c r="S599" i="1" s="1"/>
  <c r="X599" i="1" s="1"/>
  <c r="H575" i="1"/>
  <c r="S575" i="1" s="1"/>
  <c r="X575" i="1" s="1"/>
  <c r="H523" i="1"/>
  <c r="S523" i="1" s="1"/>
  <c r="X523" i="1" s="1"/>
  <c r="H475" i="1"/>
  <c r="S475" i="1" s="1"/>
  <c r="X475" i="1" s="1"/>
  <c r="H461" i="1"/>
  <c r="S461" i="1" s="1"/>
  <c r="X461" i="1" s="1"/>
  <c r="H422" i="1"/>
  <c r="S422" i="1" s="1"/>
  <c r="X422" i="1" s="1"/>
  <c r="H416" i="1"/>
  <c r="S416" i="1" s="1"/>
  <c r="X416" i="1" s="1"/>
  <c r="H265" i="1"/>
  <c r="S265" i="1" s="1"/>
  <c r="X265" i="1" s="1"/>
  <c r="H231" i="1"/>
  <c r="S231" i="1" s="1"/>
  <c r="X231" i="1" s="1"/>
  <c r="H595" i="1"/>
  <c r="S595" i="1" s="1"/>
  <c r="X595" i="1" s="1"/>
  <c r="H588" i="1"/>
  <c r="S588" i="1" s="1"/>
  <c r="X588" i="1" s="1"/>
  <c r="H580" i="1"/>
  <c r="S580" i="1" s="1"/>
  <c r="X580" i="1" s="1"/>
  <c r="H573" i="1"/>
  <c r="S573" i="1" s="1"/>
  <c r="X573" i="1" s="1"/>
  <c r="H558" i="1"/>
  <c r="S558" i="1" s="1"/>
  <c r="X558" i="1" s="1"/>
  <c r="H551" i="1"/>
  <c r="S551" i="1" s="1"/>
  <c r="X551" i="1" s="1"/>
  <c r="H536" i="1"/>
  <c r="S536" i="1" s="1"/>
  <c r="X536" i="1" s="1"/>
  <c r="H521" i="1"/>
  <c r="S521" i="1" s="1"/>
  <c r="X521" i="1" s="1"/>
  <c r="H462" i="1"/>
  <c r="S462" i="1" s="1"/>
  <c r="X462" i="1" s="1"/>
  <c r="H410" i="1"/>
  <c r="S410" i="1" s="1"/>
  <c r="X410" i="1" s="1"/>
  <c r="H388" i="1"/>
  <c r="S388" i="1" s="1"/>
  <c r="X388" i="1" s="1"/>
  <c r="H351" i="1"/>
  <c r="S351" i="1" s="1"/>
  <c r="X351" i="1" s="1"/>
  <c r="H306" i="1"/>
  <c r="S306" i="1" s="1"/>
  <c r="X306" i="1" s="1"/>
  <c r="H297" i="1"/>
  <c r="S297" i="1" s="1"/>
  <c r="X297" i="1" s="1"/>
  <c r="H214" i="1"/>
  <c r="S214" i="1" s="1"/>
  <c r="X214" i="1" s="1"/>
  <c r="H188" i="1"/>
  <c r="S188" i="1" s="1"/>
  <c r="X188" i="1" s="1"/>
  <c r="H50" i="1"/>
  <c r="S50" i="1" s="1"/>
  <c r="X50" i="1" s="1"/>
  <c r="H512" i="1"/>
  <c r="S512" i="1" s="1"/>
  <c r="X512" i="1" s="1"/>
  <c r="H440" i="1"/>
  <c r="S440" i="1" s="1"/>
  <c r="X440" i="1" s="1"/>
  <c r="H387" i="1"/>
  <c r="S387" i="1" s="1"/>
  <c r="X387" i="1" s="1"/>
  <c r="H381" i="1"/>
  <c r="S381" i="1" s="1"/>
  <c r="X381" i="1" s="1"/>
  <c r="H365" i="1"/>
  <c r="S365" i="1" s="1"/>
  <c r="X365" i="1" s="1"/>
  <c r="H338" i="1"/>
  <c r="S338" i="1" s="1"/>
  <c r="X338" i="1" s="1"/>
  <c r="H483" i="1"/>
  <c r="S483" i="1" s="1"/>
  <c r="X483" i="1" s="1"/>
  <c r="H460" i="1"/>
  <c r="S460" i="1" s="1"/>
  <c r="X460" i="1" s="1"/>
  <c r="H447" i="1"/>
  <c r="S447" i="1" s="1"/>
  <c r="X447" i="1" s="1"/>
  <c r="H418" i="1"/>
  <c r="S418" i="1" s="1"/>
  <c r="X418" i="1" s="1"/>
  <c r="H403" i="1"/>
  <c r="S403" i="1" s="1"/>
  <c r="X403" i="1" s="1"/>
  <c r="H328" i="1"/>
  <c r="S328" i="1" s="1"/>
  <c r="X328" i="1" s="1"/>
  <c r="H322" i="1"/>
  <c r="S322" i="1" s="1"/>
  <c r="X322" i="1" s="1"/>
  <c r="H196" i="1"/>
  <c r="S196" i="1" s="1"/>
  <c r="X196" i="1" s="1"/>
  <c r="H499" i="1"/>
  <c r="S499" i="1" s="1"/>
  <c r="X499" i="1" s="1"/>
  <c r="H477" i="1"/>
  <c r="S477" i="1" s="1"/>
  <c r="X477" i="1" s="1"/>
  <c r="H409" i="1"/>
  <c r="S409" i="1" s="1"/>
  <c r="X409" i="1" s="1"/>
  <c r="H394" i="1"/>
  <c r="S394" i="1" s="1"/>
  <c r="X394" i="1" s="1"/>
  <c r="H375" i="1"/>
  <c r="S375" i="1" s="1"/>
  <c r="X375" i="1" s="1"/>
  <c r="H358" i="1"/>
  <c r="S358" i="1" s="1"/>
  <c r="X358" i="1" s="1"/>
  <c r="H273" i="1"/>
  <c r="S273" i="1" s="1"/>
  <c r="X273" i="1" s="1"/>
  <c r="H202" i="1"/>
  <c r="S202" i="1" s="1"/>
  <c r="X202" i="1" s="1"/>
  <c r="H508" i="1"/>
  <c r="S508" i="1" s="1"/>
  <c r="X508" i="1" s="1"/>
  <c r="H501" i="1"/>
  <c r="S501" i="1" s="1"/>
  <c r="X501" i="1" s="1"/>
  <c r="H486" i="1"/>
  <c r="S486" i="1" s="1"/>
  <c r="X486" i="1" s="1"/>
  <c r="H479" i="1"/>
  <c r="S479" i="1" s="1"/>
  <c r="X479" i="1" s="1"/>
  <c r="H464" i="1"/>
  <c r="S464" i="1" s="1"/>
  <c r="X464" i="1" s="1"/>
  <c r="H449" i="1"/>
  <c r="S449" i="1" s="1"/>
  <c r="X449" i="1" s="1"/>
  <c r="H442" i="1"/>
  <c r="S442" i="1" s="1"/>
  <c r="X442" i="1" s="1"/>
  <c r="H427" i="1"/>
  <c r="S427" i="1" s="1"/>
  <c r="X427" i="1" s="1"/>
  <c r="H420" i="1"/>
  <c r="S420" i="1" s="1"/>
  <c r="X420" i="1" s="1"/>
  <c r="H412" i="1"/>
  <c r="S412" i="1" s="1"/>
  <c r="X412" i="1" s="1"/>
  <c r="H405" i="1"/>
  <c r="S405" i="1" s="1"/>
  <c r="X405" i="1" s="1"/>
  <c r="H390" i="1"/>
  <c r="S390" i="1" s="1"/>
  <c r="X390" i="1" s="1"/>
  <c r="H383" i="1"/>
  <c r="S383" i="1" s="1"/>
  <c r="X383" i="1" s="1"/>
  <c r="H361" i="1"/>
  <c r="S361" i="1" s="1"/>
  <c r="X361" i="1" s="1"/>
  <c r="H312" i="1"/>
  <c r="S312" i="1" s="1"/>
  <c r="X312" i="1" s="1"/>
  <c r="H250" i="1"/>
  <c r="S250" i="1" s="1"/>
  <c r="X250" i="1" s="1"/>
  <c r="H159" i="1"/>
  <c r="S159" i="1" s="1"/>
  <c r="X159" i="1" s="1"/>
  <c r="H152" i="1"/>
  <c r="S152" i="1" s="1"/>
  <c r="X152" i="1" s="1"/>
  <c r="H380" i="1"/>
  <c r="S380" i="1" s="1"/>
  <c r="X380" i="1" s="1"/>
  <c r="H377" i="1"/>
  <c r="S377" i="1" s="1"/>
  <c r="X377" i="1" s="1"/>
  <c r="H344" i="1"/>
  <c r="S344" i="1" s="1"/>
  <c r="X344" i="1" s="1"/>
  <c r="H300" i="1"/>
  <c r="S300" i="1" s="1"/>
  <c r="X300" i="1" s="1"/>
  <c r="H293" i="1"/>
  <c r="S293" i="1" s="1"/>
  <c r="X293" i="1" s="1"/>
  <c r="H234" i="1"/>
  <c r="S234" i="1" s="1"/>
  <c r="X234" i="1" s="1"/>
  <c r="H337" i="1"/>
  <c r="S337" i="1" s="1"/>
  <c r="X337" i="1" s="1"/>
  <c r="H323" i="1"/>
  <c r="S323" i="1" s="1"/>
  <c r="X323" i="1" s="1"/>
  <c r="H314" i="1"/>
  <c r="S314" i="1" s="1"/>
  <c r="X314" i="1" s="1"/>
  <c r="H270" i="1"/>
  <c r="S270" i="1" s="1"/>
  <c r="X270" i="1" s="1"/>
  <c r="H251" i="1"/>
  <c r="S251" i="1" s="1"/>
  <c r="X251" i="1" s="1"/>
  <c r="H242" i="1"/>
  <c r="S242" i="1" s="1"/>
  <c r="X242" i="1" s="1"/>
  <c r="H206" i="1"/>
  <c r="S206" i="1" s="1"/>
  <c r="X206" i="1" s="1"/>
  <c r="H327" i="1"/>
  <c r="S327" i="1" s="1"/>
  <c r="X327" i="1" s="1"/>
  <c r="H315" i="1"/>
  <c r="S315" i="1" s="1"/>
  <c r="X315" i="1" s="1"/>
  <c r="H286" i="1"/>
  <c r="S286" i="1" s="1"/>
  <c r="X286" i="1" s="1"/>
  <c r="H285" i="1"/>
  <c r="S285" i="1" s="1"/>
  <c r="X285" i="1" s="1"/>
  <c r="H274" i="1"/>
  <c r="S274" i="1" s="1"/>
  <c r="X274" i="1" s="1"/>
  <c r="H201" i="1"/>
  <c r="S201" i="1" s="1"/>
  <c r="X201" i="1" s="1"/>
  <c r="H349" i="1"/>
  <c r="S349" i="1" s="1"/>
  <c r="X349" i="1" s="1"/>
  <c r="H330" i="1"/>
  <c r="S330" i="1" s="1"/>
  <c r="X330" i="1" s="1"/>
  <c r="H288" i="1"/>
  <c r="S288" i="1" s="1"/>
  <c r="X288" i="1" s="1"/>
  <c r="H280" i="1"/>
  <c r="S280" i="1" s="1"/>
  <c r="X280" i="1" s="1"/>
  <c r="H229" i="1"/>
  <c r="S229" i="1" s="1"/>
  <c r="X229" i="1" s="1"/>
  <c r="H228" i="1"/>
  <c r="S228" i="1" s="1"/>
  <c r="X228" i="1" s="1"/>
  <c r="H125" i="1"/>
  <c r="S125" i="1" s="1"/>
  <c r="X125" i="1" s="1"/>
  <c r="H257" i="1"/>
  <c r="S257" i="1" s="1"/>
  <c r="X257" i="1" s="1"/>
  <c r="H225" i="1"/>
  <c r="S225" i="1" s="1"/>
  <c r="X225" i="1" s="1"/>
  <c r="H179" i="1"/>
  <c r="S179" i="1" s="1"/>
  <c r="X179" i="1" s="1"/>
  <c r="H108" i="1"/>
  <c r="S108" i="1" s="1"/>
  <c r="X108" i="1" s="1"/>
  <c r="H308" i="1"/>
  <c r="S308" i="1" s="1"/>
  <c r="X308" i="1" s="1"/>
  <c r="H281" i="1"/>
  <c r="S281" i="1" s="1"/>
  <c r="X281" i="1" s="1"/>
  <c r="H248" i="1"/>
  <c r="S248" i="1" s="1"/>
  <c r="X248" i="1" s="1"/>
  <c r="H237" i="1"/>
  <c r="S237" i="1" s="1"/>
  <c r="X237" i="1" s="1"/>
  <c r="H205" i="1"/>
  <c r="S205" i="1" s="1"/>
  <c r="X205" i="1" s="1"/>
  <c r="H190" i="1"/>
  <c r="S190" i="1" s="1"/>
  <c r="X190" i="1" s="1"/>
  <c r="H153" i="1"/>
  <c r="S153" i="1" s="1"/>
  <c r="X153" i="1" s="1"/>
  <c r="H129" i="1"/>
  <c r="S129" i="1" s="1"/>
  <c r="X129" i="1" s="1"/>
  <c r="H119" i="1"/>
  <c r="S119" i="1" s="1"/>
  <c r="X119" i="1" s="1"/>
  <c r="H259" i="1"/>
  <c r="S259" i="1" s="1"/>
  <c r="X259" i="1" s="1"/>
  <c r="H222" i="1"/>
  <c r="S222" i="1" s="1"/>
  <c r="X222" i="1" s="1"/>
  <c r="H197" i="1"/>
  <c r="S197" i="1" s="1"/>
  <c r="X197" i="1" s="1"/>
  <c r="H278" i="1"/>
  <c r="S278" i="1" s="1"/>
  <c r="X278" i="1" s="1"/>
  <c r="H220" i="1"/>
  <c r="S220" i="1" s="1"/>
  <c r="X220" i="1" s="1"/>
  <c r="H186" i="1"/>
  <c r="S186" i="1" s="1"/>
  <c r="X186" i="1" s="1"/>
  <c r="H160" i="1"/>
  <c r="S160" i="1" s="1"/>
  <c r="X160" i="1" s="1"/>
  <c r="H266" i="1"/>
  <c r="S266" i="1" s="1"/>
  <c r="X266" i="1" s="1"/>
  <c r="H244" i="1"/>
  <c r="S244" i="1" s="1"/>
  <c r="X244" i="1" s="1"/>
  <c r="H224" i="1"/>
  <c r="S224" i="1" s="1"/>
  <c r="X224" i="1" s="1"/>
  <c r="H189" i="1"/>
  <c r="S189" i="1" s="1"/>
  <c r="X189" i="1" s="1"/>
  <c r="H146" i="1"/>
  <c r="S146" i="1" s="1"/>
  <c r="X146" i="1" s="1"/>
  <c r="H194" i="1"/>
  <c r="S194" i="1" s="1"/>
  <c r="X194" i="1" s="1"/>
  <c r="H173" i="1"/>
  <c r="S173" i="1" s="1"/>
  <c r="X173" i="1" s="1"/>
  <c r="H167" i="1"/>
  <c r="S167" i="1" s="1"/>
  <c r="X167" i="1" s="1"/>
  <c r="H145" i="1"/>
  <c r="S145" i="1" s="1"/>
  <c r="X145" i="1" s="1"/>
  <c r="H89" i="1"/>
  <c r="S89" i="1" s="1"/>
  <c r="X89" i="1" s="1"/>
  <c r="H79" i="1"/>
  <c r="S79" i="1" s="1"/>
  <c r="X79" i="1" s="1"/>
  <c r="H168" i="1"/>
  <c r="S168" i="1" s="1"/>
  <c r="X168" i="1" s="1"/>
  <c r="H166" i="1"/>
  <c r="S166" i="1" s="1"/>
  <c r="X166" i="1" s="1"/>
  <c r="H158" i="1"/>
  <c r="S158" i="1" s="1"/>
  <c r="X158" i="1" s="1"/>
  <c r="H126" i="1"/>
  <c r="S126" i="1" s="1"/>
  <c r="X126" i="1" s="1"/>
  <c r="H69" i="1"/>
  <c r="S69" i="1" s="1"/>
  <c r="X69" i="1" s="1"/>
  <c r="H20" i="1"/>
  <c r="S20" i="1" s="1"/>
  <c r="X20" i="1" s="1"/>
  <c r="H182" i="1"/>
  <c r="S182" i="1" s="1"/>
  <c r="X182" i="1" s="1"/>
  <c r="H103" i="1"/>
  <c r="S103" i="1" s="1"/>
  <c r="X103" i="1" s="1"/>
  <c r="H86" i="1"/>
  <c r="S86" i="1" s="1"/>
  <c r="X86" i="1" s="1"/>
  <c r="H74" i="1"/>
  <c r="S74" i="1" s="1"/>
  <c r="X74" i="1" s="1"/>
  <c r="H175" i="1"/>
  <c r="S175" i="1" s="1"/>
  <c r="X175" i="1" s="1"/>
  <c r="H138" i="1"/>
  <c r="S138" i="1" s="1"/>
  <c r="X138" i="1" s="1"/>
  <c r="H19" i="1"/>
  <c r="S19" i="1" s="1"/>
  <c r="X19" i="1" s="1"/>
  <c r="H115" i="1"/>
  <c r="S115" i="1" s="1"/>
  <c r="X115" i="1" s="1"/>
  <c r="H114" i="1"/>
  <c r="S114" i="1" s="1"/>
  <c r="X114" i="1" s="1"/>
  <c r="H39" i="1"/>
  <c r="S39" i="1" s="1"/>
  <c r="X39" i="1" s="1"/>
  <c r="H13" i="1"/>
  <c r="S13" i="1" s="1"/>
  <c r="X13" i="1" s="1"/>
  <c r="H81" i="1"/>
  <c r="S81" i="1" s="1"/>
  <c r="X81" i="1" s="1"/>
  <c r="H58" i="1"/>
  <c r="S58" i="1" s="1"/>
  <c r="X58" i="1" s="1"/>
  <c r="H18" i="1"/>
  <c r="S18" i="1" s="1"/>
  <c r="X18" i="1" s="1"/>
  <c r="H118" i="1"/>
  <c r="S118" i="1" s="1"/>
  <c r="X118" i="1" s="1"/>
  <c r="H107" i="1"/>
  <c r="S107" i="1" s="1"/>
  <c r="X107" i="1" s="1"/>
  <c r="H75" i="1"/>
  <c r="S75" i="1" s="1"/>
  <c r="X75" i="1" s="1"/>
  <c r="H100" i="1"/>
  <c r="S100" i="1" s="1"/>
  <c r="X100" i="1" s="1"/>
  <c r="H77" i="1"/>
  <c r="S77" i="1" s="1"/>
  <c r="X77" i="1" s="1"/>
  <c r="H88" i="1"/>
  <c r="S88" i="1" s="1"/>
  <c r="X88" i="1" s="1"/>
  <c r="H82" i="1"/>
  <c r="S82" i="1" s="1"/>
  <c r="X82" i="1" s="1"/>
  <c r="H62" i="1"/>
  <c r="S62" i="1" s="1"/>
  <c r="X62" i="1" s="1"/>
  <c r="H32" i="1"/>
  <c r="S32" i="1" s="1"/>
  <c r="X32" i="1" s="1"/>
  <c r="H30" i="1"/>
  <c r="S30" i="1" s="1"/>
  <c r="X30" i="1" s="1"/>
  <c r="H25" i="1"/>
  <c r="S25" i="1" s="1"/>
  <c r="X25" i="1" s="1"/>
  <c r="H92" i="1"/>
  <c r="S92" i="1" s="1"/>
  <c r="X92" i="1" s="1"/>
  <c r="H65" i="1"/>
  <c r="S65" i="1" s="1"/>
  <c r="X65" i="1" s="1"/>
  <c r="H49" i="1"/>
  <c r="S49" i="1" s="1"/>
  <c r="X49" i="1" s="1"/>
  <c r="H109" i="1"/>
  <c r="S109" i="1" s="1"/>
  <c r="X109" i="1" s="1"/>
  <c r="H101" i="1"/>
  <c r="S101" i="1" s="1"/>
  <c r="X101" i="1" s="1"/>
  <c r="H96" i="1"/>
  <c r="S96" i="1" s="1"/>
  <c r="X96" i="1" s="1"/>
  <c r="H60" i="1"/>
  <c r="S60" i="1" s="1"/>
  <c r="X60" i="1" s="1"/>
  <c r="H43" i="1"/>
  <c r="S43" i="1" s="1"/>
  <c r="X43" i="1" s="1"/>
  <c r="H41" i="1"/>
  <c r="S41" i="1" s="1"/>
  <c r="X41" i="1" s="1"/>
  <c r="H70" i="1"/>
  <c r="S70" i="1" s="1"/>
  <c r="X70" i="1" s="1"/>
  <c r="H27" i="1"/>
  <c r="S27" i="1" s="1"/>
  <c r="X27" i="1" s="1"/>
  <c r="H16" i="1"/>
  <c r="S16" i="1" s="1"/>
  <c r="X16" i="1" s="1"/>
  <c r="H44" i="1"/>
  <c r="S44" i="1" s="1"/>
  <c r="X44" i="1" s="1"/>
  <c r="H12" i="1"/>
  <c r="S12" i="1" s="1"/>
  <c r="X12" i="1" s="1"/>
  <c r="S6" i="1"/>
  <c r="X6" i="1" s="1"/>
  <c r="E4" i="4" l="1"/>
  <c r="F6" i="4"/>
  <c r="AD3" i="1"/>
  <c r="AD8" i="1"/>
  <c r="AD5" i="1"/>
  <c r="AD4" i="1"/>
  <c r="W4" i="1" s="1"/>
  <c r="S9" i="1"/>
  <c r="X9" i="1" s="1"/>
  <c r="AE9" i="1" s="1"/>
  <c r="K9" i="1"/>
  <c r="V7" i="1"/>
  <c r="AD7" i="1" s="1"/>
  <c r="AF7" i="1"/>
  <c r="AF4" i="1"/>
  <c r="AA4" i="1" s="1"/>
  <c r="AB789" i="1"/>
  <c r="AB787" i="1"/>
  <c r="AB1382" i="1"/>
  <c r="AB1392" i="1"/>
  <c r="AB1388" i="1"/>
  <c r="AB1390" i="1"/>
  <c r="AF1061" i="1"/>
  <c r="K1061" i="1"/>
  <c r="K476" i="1"/>
  <c r="K491" i="1"/>
  <c r="K655" i="1"/>
  <c r="AF862" i="1"/>
  <c r="K862" i="1"/>
  <c r="K372" i="1"/>
  <c r="K620" i="1"/>
  <c r="K767" i="1"/>
  <c r="K148" i="1"/>
  <c r="K317" i="1"/>
  <c r="K1026" i="1"/>
  <c r="AF193" i="1"/>
  <c r="K193" i="1"/>
  <c r="K200" i="1"/>
  <c r="AF281" i="1"/>
  <c r="K281" i="1"/>
  <c r="K784" i="1"/>
  <c r="AF802" i="1"/>
  <c r="K802" i="1"/>
  <c r="AD176" i="1"/>
  <c r="K175" i="1"/>
  <c r="AF694" i="1"/>
  <c r="K694" i="1"/>
  <c r="AF713" i="1"/>
  <c r="K713" i="1"/>
  <c r="K867" i="1"/>
  <c r="K1281" i="1"/>
  <c r="K468" i="1"/>
  <c r="K62" i="1"/>
  <c r="K18" i="1"/>
  <c r="K22" i="1"/>
  <c r="K299" i="1"/>
  <c r="K231" i="1"/>
  <c r="K239" i="1"/>
  <c r="K250" i="1"/>
  <c r="AF262" i="1"/>
  <c r="K262" i="1"/>
  <c r="K568" i="1"/>
  <c r="K572" i="1"/>
  <c r="K580" i="1"/>
  <c r="K584" i="1"/>
  <c r="K597" i="1"/>
  <c r="K601" i="1"/>
  <c r="K31" i="1"/>
  <c r="K38" i="1"/>
  <c r="K71" i="1"/>
  <c r="K81" i="1"/>
  <c r="K427" i="1"/>
  <c r="K437" i="1"/>
  <c r="K445" i="1"/>
  <c r="K483" i="1"/>
  <c r="K487" i="1"/>
  <c r="K935" i="1"/>
  <c r="K980" i="1"/>
  <c r="K984" i="1"/>
  <c r="K1285" i="1"/>
  <c r="K1021" i="1"/>
  <c r="AF316" i="1"/>
  <c r="K316" i="1"/>
  <c r="AF1244" i="1"/>
  <c r="K1244" i="1"/>
  <c r="K303" i="1"/>
  <c r="K236" i="1"/>
  <c r="AF270" i="1"/>
  <c r="K270" i="1"/>
  <c r="K776" i="1"/>
  <c r="K780" i="1"/>
  <c r="K1396" i="1"/>
  <c r="K509" i="1"/>
  <c r="AF850" i="1"/>
  <c r="K850" i="1"/>
  <c r="K1304" i="1"/>
  <c r="K997" i="1"/>
  <c r="AF342" i="1"/>
  <c r="K342" i="1"/>
  <c r="K1649" i="1"/>
  <c r="AF416" i="1"/>
  <c r="K416" i="1"/>
  <c r="AF746" i="1"/>
  <c r="K746" i="1"/>
  <c r="K329" i="1"/>
  <c r="K364" i="1"/>
  <c r="K280" i="1"/>
  <c r="K801" i="1"/>
  <c r="AF624" i="1"/>
  <c r="K624" i="1"/>
  <c r="K156" i="1"/>
  <c r="AF430" i="1"/>
  <c r="K430" i="1"/>
  <c r="K827" i="1"/>
  <c r="K920" i="1"/>
  <c r="AF392" i="1"/>
  <c r="K392" i="1"/>
  <c r="K986" i="1"/>
  <c r="K929" i="1"/>
  <c r="K395" i="1"/>
  <c r="K368" i="1"/>
  <c r="AF199" i="1"/>
  <c r="K199" i="1"/>
  <c r="K710" i="1"/>
  <c r="K463" i="1"/>
  <c r="AF809" i="1"/>
  <c r="K809" i="1"/>
  <c r="K1010" i="1"/>
  <c r="K439" i="1"/>
  <c r="K485" i="1"/>
  <c r="K890" i="1"/>
  <c r="K904" i="1"/>
  <c r="K908" i="1"/>
  <c r="K912" i="1"/>
  <c r="K978" i="1"/>
  <c r="K982" i="1"/>
  <c r="K1468" i="1"/>
  <c r="K1737" i="1"/>
  <c r="K1193" i="1"/>
  <c r="K1225" i="1"/>
  <c r="K1436" i="1"/>
  <c r="K1312" i="1"/>
  <c r="K1005" i="1"/>
  <c r="K1723" i="1"/>
  <c r="AD1549" i="1"/>
  <c r="K1548" i="1"/>
  <c r="K814" i="1"/>
  <c r="K313" i="1"/>
  <c r="AF285" i="1"/>
  <c r="K285" i="1"/>
  <c r="K788" i="1"/>
  <c r="K11" i="1"/>
  <c r="K20" i="1"/>
  <c r="K48" i="1"/>
  <c r="K335" i="1"/>
  <c r="K366" i="1"/>
  <c r="K374" i="1"/>
  <c r="AF146" i="1"/>
  <c r="K146" i="1"/>
  <c r="AF159" i="1"/>
  <c r="K159" i="1"/>
  <c r="K163" i="1"/>
  <c r="AF553" i="1"/>
  <c r="K553" i="1"/>
  <c r="K562" i="1"/>
  <c r="AF589" i="1"/>
  <c r="K589" i="1"/>
  <c r="AF684" i="1"/>
  <c r="K684" i="1"/>
  <c r="K882" i="1"/>
  <c r="K886" i="1"/>
  <c r="K855" i="1"/>
  <c r="K859" i="1"/>
  <c r="K1039" i="1"/>
  <c r="K1257" i="1"/>
  <c r="K461" i="1"/>
  <c r="K465" i="1"/>
  <c r="AF477" i="1"/>
  <c r="K477" i="1"/>
  <c r="K481" i="1"/>
  <c r="K1491" i="1"/>
  <c r="AF757" i="1"/>
  <c r="K757" i="1"/>
  <c r="K976" i="1"/>
  <c r="K994" i="1"/>
  <c r="K1018" i="1"/>
  <c r="AF260" i="1"/>
  <c r="K260" i="1"/>
  <c r="AF170" i="1"/>
  <c r="K170" i="1"/>
  <c r="K616" i="1"/>
  <c r="K763" i="1"/>
  <c r="AF475" i="1"/>
  <c r="K475" i="1"/>
  <c r="AF795" i="1"/>
  <c r="K795" i="1"/>
  <c r="AF405" i="1"/>
  <c r="AM405" i="1" s="1"/>
  <c r="K405" i="1"/>
  <c r="K100" i="1"/>
  <c r="AF189" i="1"/>
  <c r="K189" i="1"/>
  <c r="K659" i="1"/>
  <c r="K1116" i="1"/>
  <c r="K1532" i="1"/>
  <c r="K7" i="1"/>
  <c r="K595" i="1"/>
  <c r="K75" i="1"/>
  <c r="K575" i="1"/>
  <c r="K583" i="1"/>
  <c r="K70" i="1"/>
  <c r="K80" i="1"/>
  <c r="K84" i="1"/>
  <c r="K422" i="1"/>
  <c r="K426" i="1"/>
  <c r="K444" i="1"/>
  <c r="AF470" i="1"/>
  <c r="K470" i="1"/>
  <c r="K495" i="1"/>
  <c r="K979" i="1"/>
  <c r="K983" i="1"/>
  <c r="K1685" i="1"/>
  <c r="K350" i="1"/>
  <c r="AF805" i="1"/>
  <c r="K805" i="1"/>
  <c r="AF178" i="1"/>
  <c r="K178" i="1"/>
  <c r="K152" i="1"/>
  <c r="K1085" i="1"/>
  <c r="AF340" i="1"/>
  <c r="K340" i="1"/>
  <c r="AF196" i="1"/>
  <c r="K196" i="1"/>
  <c r="AF261" i="1"/>
  <c r="K261" i="1"/>
  <c r="AF289" i="1"/>
  <c r="K289" i="1"/>
  <c r="K792" i="1"/>
  <c r="K104" i="1"/>
  <c r="K171" i="1"/>
  <c r="AF621" i="1"/>
  <c r="K621" i="1"/>
  <c r="AF1147" i="1"/>
  <c r="K1147" i="1"/>
  <c r="K871" i="1"/>
  <c r="AF408" i="1"/>
  <c r="K408" i="1"/>
  <c r="K16" i="1"/>
  <c r="K202" i="1"/>
  <c r="K782" i="1"/>
  <c r="K102" i="1"/>
  <c r="K106" i="1"/>
  <c r="K112" i="1"/>
  <c r="K183" i="1"/>
  <c r="K126" i="1"/>
  <c r="K130" i="1"/>
  <c r="AF138" i="1"/>
  <c r="K138" i="1"/>
  <c r="K142" i="1"/>
  <c r="AF151" i="1"/>
  <c r="K151" i="1"/>
  <c r="K263" i="1"/>
  <c r="K563" i="1"/>
  <c r="K56" i="1"/>
  <c r="K60" i="1"/>
  <c r="K723" i="1"/>
  <c r="K742" i="1"/>
  <c r="K677" i="1"/>
  <c r="K685" i="1"/>
  <c r="K869" i="1"/>
  <c r="K873" i="1"/>
  <c r="K818" i="1"/>
  <c r="K1720" i="1"/>
  <c r="K977" i="1"/>
  <c r="K1002" i="1"/>
  <c r="K941" i="1"/>
  <c r="K1500" i="1"/>
  <c r="K290" i="1"/>
  <c r="K13" i="1"/>
  <c r="K222" i="1"/>
  <c r="AF258" i="1"/>
  <c r="K258" i="1"/>
  <c r="K286" i="1"/>
  <c r="K774" i="1"/>
  <c r="K136" i="1"/>
  <c r="K186" i="1"/>
  <c r="K606" i="1"/>
  <c r="K765" i="1"/>
  <c r="K769" i="1"/>
  <c r="K265" i="1"/>
  <c r="K64" i="1"/>
  <c r="K82" i="1"/>
  <c r="K434" i="1"/>
  <c r="K459" i="1"/>
  <c r="AF1381" i="1"/>
  <c r="K1381" i="1"/>
  <c r="K1636" i="1"/>
  <c r="K1661" i="1"/>
  <c r="K678" i="1"/>
  <c r="AF689" i="1"/>
  <c r="K689" i="1"/>
  <c r="AF693" i="1"/>
  <c r="K693" i="1"/>
  <c r="K698" i="1"/>
  <c r="K729" i="1"/>
  <c r="K1388" i="1"/>
  <c r="K502" i="1"/>
  <c r="K518" i="1"/>
  <c r="K522" i="1"/>
  <c r="K666" i="1"/>
  <c r="K697" i="1"/>
  <c r="K863" i="1"/>
  <c r="K1245" i="1"/>
  <c r="K1045" i="1"/>
  <c r="K926" i="1"/>
  <c r="K308" i="1"/>
  <c r="K331" i="1"/>
  <c r="K386" i="1"/>
  <c r="AF397" i="1"/>
  <c r="K397" i="1"/>
  <c r="AF1166" i="1"/>
  <c r="K1166" i="1"/>
  <c r="K1577" i="1"/>
  <c r="K323" i="1"/>
  <c r="AF217" i="1"/>
  <c r="K217" i="1"/>
  <c r="K226" i="1"/>
  <c r="K230" i="1"/>
  <c r="K27" i="1"/>
  <c r="K544" i="1"/>
  <c r="K548" i="1"/>
  <c r="K725" i="1"/>
  <c r="K736" i="1"/>
  <c r="K945" i="1"/>
  <c r="K949" i="1"/>
  <c r="K965" i="1"/>
  <c r="K973" i="1"/>
  <c r="K981" i="1"/>
  <c r="K985" i="1"/>
  <c r="K455" i="1"/>
  <c r="K653" i="1"/>
  <c r="K657" i="1"/>
  <c r="K1077" i="1"/>
  <c r="K923" i="1"/>
  <c r="K938" i="1"/>
  <c r="AF310" i="1"/>
  <c r="K310" i="1"/>
  <c r="K333" i="1"/>
  <c r="AF332" i="1"/>
  <c r="K332" i="1"/>
  <c r="AF347" i="1"/>
  <c r="K347" i="1"/>
  <c r="AF370" i="1"/>
  <c r="AF1129" i="1"/>
  <c r="AF1056" i="1"/>
  <c r="AF223" i="1"/>
  <c r="AF1534" i="1"/>
  <c r="AF1177" i="1"/>
  <c r="AF1137" i="1"/>
  <c r="AD10" i="1"/>
  <c r="AK10" i="1" s="1"/>
  <c r="AF216" i="1"/>
  <c r="AF248" i="1"/>
  <c r="AF278" i="1"/>
  <c r="AF772" i="1"/>
  <c r="AF113" i="1"/>
  <c r="AF160" i="1"/>
  <c r="AF737" i="1"/>
  <c r="AF969" i="1"/>
  <c r="AF973" i="1"/>
  <c r="AF1340" i="1"/>
  <c r="AF1505" i="1"/>
  <c r="AF508" i="1"/>
  <c r="AF1062" i="1"/>
  <c r="AF1156" i="1"/>
  <c r="AF25" i="1"/>
  <c r="AD204" i="1"/>
  <c r="AF207" i="1"/>
  <c r="AF208" i="1"/>
  <c r="AF209" i="1"/>
  <c r="AF211" i="1"/>
  <c r="AD213" i="1"/>
  <c r="AD214" i="1"/>
  <c r="AF215" i="1"/>
  <c r="AD219" i="1"/>
  <c r="AF220" i="1"/>
  <c r="AF246" i="1"/>
  <c r="AF257" i="1"/>
  <c r="AF267" i="1"/>
  <c r="AF268" i="1"/>
  <c r="AF269" i="1"/>
  <c r="AF272" i="1"/>
  <c r="AF352" i="1"/>
  <c r="AF1052" i="1"/>
  <c r="AD1084" i="1"/>
  <c r="AB33" i="1"/>
  <c r="AB30" i="1"/>
  <c r="AB38" i="1"/>
  <c r="AB47" i="1"/>
  <c r="AB43" i="1"/>
  <c r="AB27" i="1"/>
  <c r="AB35" i="1"/>
  <c r="AB32" i="1"/>
  <c r="AB39" i="1"/>
  <c r="F6" i="20"/>
  <c r="G6" i="20" s="1"/>
  <c r="AB44" i="1"/>
  <c r="AB29" i="1"/>
  <c r="AB37" i="1"/>
  <c r="AB26" i="1"/>
  <c r="AB34" i="1"/>
  <c r="AB49" i="1"/>
  <c r="AB45" i="1"/>
  <c r="AB42" i="1"/>
  <c r="AB31" i="1"/>
  <c r="AB28" i="1"/>
  <c r="AB36" i="1"/>
  <c r="AB41" i="1"/>
  <c r="AB48" i="1"/>
  <c r="AF495" i="1"/>
  <c r="AF1559" i="1"/>
  <c r="F44" i="20"/>
  <c r="G44" i="20" s="1"/>
  <c r="AB495" i="1"/>
  <c r="AB497" i="1"/>
  <c r="AB499" i="1"/>
  <c r="AB501" i="1"/>
  <c r="AB503" i="1"/>
  <c r="AB505" i="1"/>
  <c r="AB494" i="1"/>
  <c r="AB496" i="1"/>
  <c r="AB498" i="1"/>
  <c r="AB500" i="1"/>
  <c r="AB502" i="1"/>
  <c r="AB504" i="1"/>
  <c r="AB1442" i="1"/>
  <c r="AB1444" i="1"/>
  <c r="AB1446" i="1"/>
  <c r="AB1448" i="1"/>
  <c r="AB1450" i="1"/>
  <c r="AB1452" i="1"/>
  <c r="AB1449" i="1"/>
  <c r="F123" i="20"/>
  <c r="G123" i="20" s="1"/>
  <c r="AB1447" i="1"/>
  <c r="AB1445" i="1"/>
  <c r="AB1453" i="1"/>
  <c r="AB1443" i="1"/>
  <c r="AB1451" i="1"/>
  <c r="AB1563" i="1"/>
  <c r="AB1565" i="1"/>
  <c r="AB1567" i="1"/>
  <c r="AB1569" i="1"/>
  <c r="AB1571" i="1"/>
  <c r="AB1573" i="1"/>
  <c r="AB1562" i="1"/>
  <c r="AB1564" i="1"/>
  <c r="AB1566" i="1"/>
  <c r="AB1568" i="1"/>
  <c r="AB1570" i="1"/>
  <c r="AB1572" i="1"/>
  <c r="F133" i="20"/>
  <c r="G133" i="20" s="1"/>
  <c r="AI1776" i="1"/>
  <c r="AH1776" i="1"/>
  <c r="AG1776" i="1"/>
  <c r="AH1773" i="1"/>
  <c r="AI1773" i="1"/>
  <c r="AG1773" i="1"/>
  <c r="F88" i="20"/>
  <c r="G88" i="20" s="1"/>
  <c r="AB1023" i="1"/>
  <c r="AB1025" i="1"/>
  <c r="AB1027" i="1"/>
  <c r="AB1029" i="1"/>
  <c r="AB1031" i="1"/>
  <c r="AB1033" i="1"/>
  <c r="AB1022" i="1"/>
  <c r="AB1024" i="1"/>
  <c r="AB1026" i="1"/>
  <c r="AB1028" i="1"/>
  <c r="AB1030" i="1"/>
  <c r="AB1032" i="1"/>
  <c r="AB723" i="1"/>
  <c r="AB725" i="1"/>
  <c r="AB727" i="1"/>
  <c r="AB729" i="1"/>
  <c r="AB731" i="1"/>
  <c r="AB733" i="1"/>
  <c r="AB722" i="1"/>
  <c r="AB730" i="1"/>
  <c r="AB728" i="1"/>
  <c r="AB726" i="1"/>
  <c r="AB724" i="1"/>
  <c r="AB732" i="1"/>
  <c r="AB398" i="1"/>
  <c r="AB400" i="1"/>
  <c r="AB402" i="1"/>
  <c r="AB404" i="1"/>
  <c r="AB406" i="1"/>
  <c r="AB408" i="1"/>
  <c r="AB399" i="1"/>
  <c r="AB401" i="1"/>
  <c r="AB403" i="1"/>
  <c r="AB405" i="1"/>
  <c r="AB407" i="1"/>
  <c r="AB409" i="1"/>
  <c r="AB903" i="1"/>
  <c r="AB905" i="1"/>
  <c r="AB907" i="1"/>
  <c r="AB909" i="1"/>
  <c r="AB911" i="1"/>
  <c r="AB913" i="1"/>
  <c r="F78" i="20"/>
  <c r="G78" i="20" s="1"/>
  <c r="AB904" i="1"/>
  <c r="AB912" i="1"/>
  <c r="AB902" i="1"/>
  <c r="AB910" i="1"/>
  <c r="AB908" i="1"/>
  <c r="AB906" i="1"/>
  <c r="AB1262" i="1"/>
  <c r="AB1264" i="1"/>
  <c r="AB1266" i="1"/>
  <c r="AB1268" i="1"/>
  <c r="AB1270" i="1"/>
  <c r="AB1272" i="1"/>
  <c r="F108" i="20"/>
  <c r="G108" i="20" s="1"/>
  <c r="AB1263" i="1"/>
  <c r="AB1265" i="1"/>
  <c r="AB1267" i="1"/>
  <c r="AB1269" i="1"/>
  <c r="AB1271" i="1"/>
  <c r="AB1273" i="1"/>
  <c r="AA1766" i="1"/>
  <c r="AM1766" i="1"/>
  <c r="F7" i="20"/>
  <c r="G7" i="20" s="1"/>
  <c r="AB51" i="1"/>
  <c r="AB53" i="1"/>
  <c r="AB55" i="1"/>
  <c r="AB57" i="1"/>
  <c r="AB59" i="1"/>
  <c r="AB61" i="1"/>
  <c r="AB50" i="1"/>
  <c r="AB52" i="1"/>
  <c r="AB54" i="1"/>
  <c r="AB56" i="1"/>
  <c r="AB58" i="1"/>
  <c r="AB60" i="1"/>
  <c r="AI1775" i="1"/>
  <c r="AG1775" i="1"/>
  <c r="AH1775" i="1"/>
  <c r="AI1772" i="1"/>
  <c r="AH1772" i="1"/>
  <c r="AG1772" i="1"/>
  <c r="AI1769" i="1"/>
  <c r="AH1769" i="1"/>
  <c r="AG1769" i="1"/>
  <c r="AB854" i="1"/>
  <c r="AB856" i="1"/>
  <c r="AB858" i="1"/>
  <c r="AB860" i="1"/>
  <c r="AB862" i="1"/>
  <c r="AB864" i="1"/>
  <c r="F74" i="20"/>
  <c r="G74" i="20" s="1"/>
  <c r="AB861" i="1"/>
  <c r="AB859" i="1"/>
  <c r="AB857" i="1"/>
  <c r="AB865" i="1"/>
  <c r="AB855" i="1"/>
  <c r="AB863" i="1"/>
  <c r="AB747" i="1"/>
  <c r="AB749" i="1"/>
  <c r="AB751" i="1"/>
  <c r="AB753" i="1"/>
  <c r="AB755" i="1"/>
  <c r="AB757" i="1"/>
  <c r="AB746" i="1"/>
  <c r="AB754" i="1"/>
  <c r="AB752" i="1"/>
  <c r="AB750" i="1"/>
  <c r="F65" i="20"/>
  <c r="G65" i="20" s="1"/>
  <c r="AB748" i="1"/>
  <c r="AB756" i="1"/>
  <c r="F69" i="20"/>
  <c r="G69" i="20" s="1"/>
  <c r="AB795" i="1"/>
  <c r="AB797" i="1"/>
  <c r="AB799" i="1"/>
  <c r="AB801" i="1"/>
  <c r="AB803" i="1"/>
  <c r="AB805" i="1"/>
  <c r="AB794" i="1"/>
  <c r="AB796" i="1"/>
  <c r="AB798" i="1"/>
  <c r="AB800" i="1"/>
  <c r="AB802" i="1"/>
  <c r="AB804" i="1"/>
  <c r="AB1202" i="1"/>
  <c r="AB1204" i="1"/>
  <c r="AB1206" i="1"/>
  <c r="AB1208" i="1"/>
  <c r="AB1210" i="1"/>
  <c r="AB1212" i="1"/>
  <c r="AB1207" i="1"/>
  <c r="AB1205" i="1"/>
  <c r="AB1213" i="1"/>
  <c r="AB1203" i="1"/>
  <c r="AB1211" i="1"/>
  <c r="AB1209" i="1"/>
  <c r="F103" i="20"/>
  <c r="G103" i="20" s="1"/>
  <c r="AB1155" i="1"/>
  <c r="AB1157" i="1"/>
  <c r="AB1159" i="1"/>
  <c r="AB1161" i="1"/>
  <c r="AB1163" i="1"/>
  <c r="AB1165" i="1"/>
  <c r="AB1154" i="1"/>
  <c r="AB1162" i="1"/>
  <c r="AB1160" i="1"/>
  <c r="AB1158" i="1"/>
  <c r="AB1156" i="1"/>
  <c r="AB1164" i="1"/>
  <c r="F99" i="20"/>
  <c r="G99" i="20" s="1"/>
  <c r="AB1335" i="1"/>
  <c r="AB1337" i="1"/>
  <c r="AB1339" i="1"/>
  <c r="AB1341" i="1"/>
  <c r="AB1343" i="1"/>
  <c r="AB1345" i="1"/>
  <c r="AB1334" i="1"/>
  <c r="AB1336" i="1"/>
  <c r="AB1338" i="1"/>
  <c r="AB1340" i="1"/>
  <c r="AB1342" i="1"/>
  <c r="AB1344" i="1"/>
  <c r="F114" i="20"/>
  <c r="G114" i="20" s="1"/>
  <c r="F128" i="20"/>
  <c r="G128" i="20" s="1"/>
  <c r="Y1766" i="1"/>
  <c r="AL1766" i="1"/>
  <c r="AI1771" i="1"/>
  <c r="AH1771" i="1"/>
  <c r="AG1771" i="1"/>
  <c r="AG1768" i="1"/>
  <c r="AI1768" i="1"/>
  <c r="AH1768" i="1"/>
  <c r="AH1774" i="1"/>
  <c r="AG1774" i="1"/>
  <c r="AI1774" i="1"/>
  <c r="AB1395" i="1"/>
  <c r="AB1397" i="1"/>
  <c r="AB1399" i="1"/>
  <c r="AB1401" i="1"/>
  <c r="AB1403" i="1"/>
  <c r="AB1405" i="1"/>
  <c r="AB1396" i="1"/>
  <c r="AB1404" i="1"/>
  <c r="F119" i="20"/>
  <c r="G119" i="20" s="1"/>
  <c r="AB1394" i="1"/>
  <c r="AB1402" i="1"/>
  <c r="AB1400" i="1"/>
  <c r="AB1398" i="1"/>
  <c r="W1766" i="1"/>
  <c r="AK1766" i="1"/>
  <c r="AB458" i="1"/>
  <c r="AB460" i="1"/>
  <c r="AB462" i="1"/>
  <c r="AB464" i="1"/>
  <c r="AB466" i="1"/>
  <c r="AB468" i="1"/>
  <c r="AB459" i="1"/>
  <c r="AB461" i="1"/>
  <c r="AB463" i="1"/>
  <c r="AB465" i="1"/>
  <c r="AB467" i="1"/>
  <c r="AB469" i="1"/>
  <c r="AB554" i="1"/>
  <c r="AB556" i="1"/>
  <c r="AB558" i="1"/>
  <c r="AB560" i="1"/>
  <c r="AB562" i="1"/>
  <c r="AB564" i="1"/>
  <c r="F49" i="20"/>
  <c r="G49" i="20" s="1"/>
  <c r="AB559" i="1"/>
  <c r="AB557" i="1"/>
  <c r="AB565" i="1"/>
  <c r="AB555" i="1"/>
  <c r="AB563" i="1"/>
  <c r="AB561" i="1"/>
  <c r="AH1767" i="1"/>
  <c r="AG1767" i="1"/>
  <c r="AI1767" i="1"/>
  <c r="AI1777" i="1"/>
  <c r="AG1777" i="1"/>
  <c r="AH1777" i="1"/>
  <c r="AI1770" i="1"/>
  <c r="AG1770" i="1"/>
  <c r="AH1770" i="1"/>
  <c r="AB963" i="1"/>
  <c r="AB965" i="1"/>
  <c r="AB967" i="1"/>
  <c r="AB969" i="1"/>
  <c r="AB971" i="1"/>
  <c r="AB973" i="1"/>
  <c r="AB962" i="1"/>
  <c r="AB964" i="1"/>
  <c r="AB966" i="1"/>
  <c r="AB968" i="1"/>
  <c r="AB970" i="1"/>
  <c r="AB972" i="1"/>
  <c r="F83" i="20"/>
  <c r="G83" i="20" s="1"/>
  <c r="AB662" i="1"/>
  <c r="AB664" i="1"/>
  <c r="AB666" i="1"/>
  <c r="AB668" i="1"/>
  <c r="AB670" i="1"/>
  <c r="AB672" i="1"/>
  <c r="AB663" i="1"/>
  <c r="AB665" i="1"/>
  <c r="AB667" i="1"/>
  <c r="AB669" i="1"/>
  <c r="AB671" i="1"/>
  <c r="AB673" i="1"/>
  <c r="F58" i="20"/>
  <c r="G58" i="20" s="1"/>
  <c r="F94" i="20"/>
  <c r="G94" i="20" s="1"/>
  <c r="AB1095" i="1"/>
  <c r="AB1097" i="1"/>
  <c r="AB1099" i="1"/>
  <c r="AB1101" i="1"/>
  <c r="AB1103" i="1"/>
  <c r="AB1105" i="1"/>
  <c r="AB1094" i="1"/>
  <c r="AB1096" i="1"/>
  <c r="AB1098" i="1"/>
  <c r="AB1100" i="1"/>
  <c r="AB1102" i="1"/>
  <c r="AB1104" i="1"/>
  <c r="AF1503" i="1"/>
  <c r="AF1275" i="1"/>
  <c r="AD320" i="1"/>
  <c r="AF225" i="1"/>
  <c r="AF882" i="1"/>
  <c r="AF502" i="1"/>
  <c r="AF518" i="1"/>
  <c r="AF330" i="1"/>
  <c r="AF345" i="1"/>
  <c r="AD1730" i="1"/>
  <c r="AF290" i="1"/>
  <c r="AF598" i="1"/>
  <c r="AD1462" i="1"/>
  <c r="AF651" i="1"/>
  <c r="AF1741" i="1"/>
  <c r="AF101" i="1"/>
  <c r="AF90" i="1"/>
  <c r="AF148" i="1"/>
  <c r="AF939" i="1"/>
  <c r="AF181" i="1"/>
  <c r="AF292" i="1"/>
  <c r="AF173" i="1"/>
  <c r="AF132" i="1"/>
  <c r="AF144" i="1"/>
  <c r="AF686" i="1"/>
  <c r="AF1356" i="1"/>
  <c r="AF1478" i="1"/>
  <c r="AD1356" i="1"/>
  <c r="AD1381" i="1"/>
  <c r="AF858" i="1"/>
  <c r="AF401" i="1"/>
  <c r="AF1255" i="1"/>
  <c r="AF244" i="1"/>
  <c r="AF46" i="1"/>
  <c r="AF356" i="1"/>
  <c r="AF58" i="1"/>
  <c r="AF247" i="1"/>
  <c r="AF284" i="1"/>
  <c r="AF288" i="1"/>
  <c r="AF59" i="1"/>
  <c r="AF712" i="1"/>
  <c r="AF888" i="1"/>
  <c r="AD1275" i="1"/>
  <c r="AF478" i="1"/>
  <c r="AD1543" i="1"/>
  <c r="AF100" i="1"/>
  <c r="AF1761" i="1"/>
  <c r="AF1526" i="1"/>
  <c r="AF1711" i="1"/>
  <c r="AF1070" i="1"/>
  <c r="AF751" i="1"/>
  <c r="AF735" i="1"/>
  <c r="AF234" i="1"/>
  <c r="AF126" i="1"/>
  <c r="AF164" i="1"/>
  <c r="AF691" i="1"/>
  <c r="AF1099" i="1"/>
  <c r="AF994" i="1"/>
  <c r="AF1230" i="1"/>
  <c r="AF1326" i="1"/>
  <c r="AF154" i="1"/>
  <c r="AF933" i="1"/>
  <c r="AF1007" i="1"/>
  <c r="AF373" i="1"/>
  <c r="AF628" i="1"/>
  <c r="AF924" i="1"/>
  <c r="AF1097" i="1"/>
  <c r="AF1014" i="1"/>
  <c r="AF1144" i="1"/>
  <c r="AF753" i="1"/>
  <c r="AD941" i="1"/>
  <c r="AF143" i="1"/>
  <c r="AF438" i="1"/>
  <c r="AF525" i="1"/>
  <c r="AF1125" i="1"/>
  <c r="AF393" i="1"/>
  <c r="AF409" i="1"/>
  <c r="AF1523" i="1"/>
  <c r="AF110" i="1"/>
  <c r="AF343" i="1"/>
  <c r="AD151" i="1"/>
  <c r="AF74" i="1"/>
  <c r="AF679" i="1"/>
  <c r="AF1190" i="1"/>
  <c r="AF548" i="1"/>
  <c r="AF1341" i="1"/>
  <c r="AF375" i="1"/>
  <c r="AF174" i="1"/>
  <c r="AD583" i="1"/>
  <c r="AF331" i="1"/>
  <c r="AF1412" i="1"/>
  <c r="AF685" i="1"/>
  <c r="AF605" i="1"/>
  <c r="AF1460" i="1"/>
  <c r="AF1481" i="1"/>
  <c r="AF384" i="1"/>
  <c r="AF185" i="1"/>
  <c r="AF763" i="1"/>
  <c r="AF1429" i="1"/>
  <c r="AF848" i="1"/>
  <c r="AF852" i="1"/>
  <c r="AF1450" i="1"/>
  <c r="AF1547" i="1"/>
  <c r="AF314" i="1"/>
  <c r="AF977" i="1"/>
  <c r="AF1454" i="1"/>
  <c r="AF788" i="1"/>
  <c r="AF516" i="1"/>
  <c r="AF1075" i="1"/>
  <c r="AF951" i="1"/>
  <c r="AF1078" i="1"/>
  <c r="AF377" i="1"/>
  <c r="AF322" i="1"/>
  <c r="AF659" i="1"/>
  <c r="AF94" i="1"/>
  <c r="AF50" i="1"/>
  <c r="AF934" i="1"/>
  <c r="AF668" i="1"/>
  <c r="AF493" i="1"/>
  <c r="AD1376" i="1"/>
  <c r="AF1302" i="1"/>
  <c r="AF1004" i="1"/>
  <c r="AF1085" i="1"/>
  <c r="AF421" i="1"/>
  <c r="AF1063" i="1"/>
  <c r="AF627" i="1"/>
  <c r="AF584" i="1"/>
  <c r="AF1096" i="1"/>
  <c r="AF1476" i="1"/>
  <c r="AF1006" i="1"/>
  <c r="AF1059" i="1"/>
  <c r="AF1028" i="1"/>
  <c r="AF317" i="1"/>
  <c r="AF1705" i="1"/>
  <c r="AF344" i="1"/>
  <c r="AF1355" i="1"/>
  <c r="AF1615" i="1"/>
  <c r="AF341" i="1"/>
  <c r="AF394" i="1"/>
  <c r="AF783" i="1"/>
  <c r="AF306" i="1"/>
  <c r="AF634" i="1"/>
  <c r="AF1427" i="1"/>
  <c r="AD564" i="1"/>
  <c r="AF194" i="1"/>
  <c r="AF887" i="1"/>
  <c r="AF1529" i="1"/>
  <c r="AF1015" i="1"/>
  <c r="AF1403" i="1"/>
  <c r="AF517" i="1"/>
  <c r="AF661" i="1"/>
  <c r="AF1261" i="1"/>
  <c r="AF961" i="1"/>
  <c r="AF968" i="1"/>
  <c r="AF275" i="1"/>
  <c r="AF501" i="1"/>
  <c r="AF1404" i="1"/>
  <c r="AF1193" i="1"/>
  <c r="AF1257" i="1"/>
  <c r="AF504" i="1"/>
  <c r="AF398" i="1"/>
  <c r="AF752" i="1"/>
  <c r="AF308" i="1"/>
  <c r="AD763" i="1"/>
  <c r="AF1168" i="1"/>
  <c r="AF16" i="1"/>
  <c r="AF293" i="1"/>
  <c r="AF385" i="1"/>
  <c r="AF137" i="1"/>
  <c r="AF619" i="1"/>
  <c r="AF569" i="1"/>
  <c r="AF590" i="1"/>
  <c r="AF549" i="1"/>
  <c r="AF497" i="1"/>
  <c r="AF907" i="1"/>
  <c r="AF511" i="1"/>
  <c r="AF833" i="1"/>
  <c r="AF1715" i="1"/>
  <c r="AF1437" i="1"/>
  <c r="AF1707" i="1"/>
  <c r="AF1389" i="1"/>
  <c r="AF1119" i="1"/>
  <c r="AF229" i="1"/>
  <c r="AF252" i="1"/>
  <c r="AF77" i="1"/>
  <c r="AF36" i="1"/>
  <c r="AF687" i="1"/>
  <c r="AF736" i="1"/>
  <c r="AF1710" i="1"/>
  <c r="AF439" i="1"/>
  <c r="AF595" i="1"/>
  <c r="AF1035" i="1"/>
  <c r="AF620" i="1"/>
  <c r="AF333" i="1"/>
  <c r="AF338" i="1"/>
  <c r="AF410" i="1"/>
  <c r="AF897" i="1"/>
  <c r="AF682" i="1"/>
  <c r="AF1088" i="1"/>
  <c r="AF1623" i="1"/>
  <c r="AF724" i="1"/>
  <c r="AF1025" i="1"/>
  <c r="AD491" i="1"/>
  <c r="AF69" i="1"/>
  <c r="AF1199" i="1"/>
  <c r="AF120" i="1"/>
  <c r="AF1264" i="1"/>
  <c r="AF1650" i="1"/>
  <c r="AF329" i="1"/>
  <c r="AF1400" i="1"/>
  <c r="AF1152" i="1"/>
  <c r="AF1329" i="1"/>
  <c r="AF1374" i="1"/>
  <c r="AF294" i="1"/>
  <c r="AF335" i="1"/>
  <c r="AF612" i="1"/>
  <c r="AF616" i="1"/>
  <c r="AF894" i="1"/>
  <c r="AF717" i="1"/>
  <c r="AF861" i="1"/>
  <c r="AF1545" i="1"/>
  <c r="AF1050" i="1"/>
  <c r="AF1011" i="1"/>
  <c r="AF1273" i="1"/>
  <c r="AF1113" i="1"/>
  <c r="AF1178" i="1"/>
  <c r="AD1243" i="1"/>
  <c r="AF1565" i="1"/>
  <c r="AF917" i="1"/>
  <c r="AF962" i="1"/>
  <c r="AF1501" i="1"/>
  <c r="AF1626" i="1"/>
  <c r="AF1514" i="1"/>
  <c r="AF346" i="1"/>
  <c r="AF386" i="1"/>
  <c r="AF1508" i="1"/>
  <c r="AF1247" i="1"/>
  <c r="AF349" i="1"/>
  <c r="AF96" i="1"/>
  <c r="AF1263" i="1"/>
  <c r="AF1259" i="1"/>
  <c r="AF1361" i="1"/>
  <c r="AF1209" i="1"/>
  <c r="AF551" i="1"/>
  <c r="AF816" i="1"/>
  <c r="AF1022" i="1"/>
  <c r="AF1367" i="1"/>
  <c r="AF807" i="1"/>
  <c r="AF1204" i="1"/>
  <c r="AF1277" i="1"/>
  <c r="AF1502" i="1"/>
  <c r="AF1562" i="1"/>
  <c r="AF824" i="1"/>
  <c r="AF1569" i="1"/>
  <c r="AF1191" i="1"/>
  <c r="AF1246" i="1"/>
  <c r="AF1423" i="1"/>
  <c r="AF603" i="1"/>
  <c r="AF611" i="1"/>
  <c r="AF1048" i="1"/>
  <c r="AF540" i="1"/>
  <c r="AF1219" i="1"/>
  <c r="AF702" i="1"/>
  <c r="AF406" i="1"/>
  <c r="AF304" i="1"/>
  <c r="AF83" i="1"/>
  <c r="AF870" i="1"/>
  <c r="AF1095" i="1"/>
  <c r="AF1161" i="1"/>
  <c r="AF1354" i="1"/>
  <c r="AF461" i="1"/>
  <c r="AF1216" i="1"/>
  <c r="AF1378" i="1"/>
  <c r="AF1443" i="1"/>
  <c r="AF1108" i="1"/>
  <c r="AF1005" i="1"/>
  <c r="AF1117" i="1"/>
  <c r="AF431" i="1"/>
  <c r="AF389" i="1"/>
  <c r="AF383" i="1"/>
  <c r="AF510" i="1"/>
  <c r="AF785" i="1"/>
  <c r="AF799" i="1"/>
  <c r="AF1236" i="1"/>
  <c r="AF1487" i="1"/>
  <c r="AF1309" i="1"/>
  <c r="AF337" i="1"/>
  <c r="AF773" i="1"/>
  <c r="AF93" i="1"/>
  <c r="AF115" i="1"/>
  <c r="AF568" i="1"/>
  <c r="AF892" i="1"/>
  <c r="AF681" i="1"/>
  <c r="AF715" i="1"/>
  <c r="AF1314" i="1"/>
  <c r="AF1583" i="1"/>
  <c r="AF1185" i="1"/>
  <c r="AF1313" i="1"/>
  <c r="AD1458" i="1"/>
  <c r="AF836" i="1"/>
  <c r="AF821" i="1"/>
  <c r="AF825" i="1"/>
  <c r="AF391" i="1"/>
  <c r="AF1318" i="1"/>
  <c r="AF921" i="1"/>
  <c r="AF311" i="1"/>
  <c r="AF222" i="1"/>
  <c r="AF357" i="1"/>
  <c r="AF1042" i="1"/>
  <c r="AF1107" i="1"/>
  <c r="AF1043" i="1"/>
  <c r="AF388" i="1"/>
  <c r="AD400" i="1"/>
  <c r="AF318" i="1"/>
  <c r="AF382" i="1"/>
  <c r="AF87" i="1"/>
  <c r="AF473" i="1"/>
  <c r="AF657" i="1"/>
  <c r="AF988" i="1"/>
  <c r="AF1310" i="1"/>
  <c r="AF1407" i="1"/>
  <c r="AF610" i="1"/>
  <c r="AF1343" i="1"/>
  <c r="AF52" i="1"/>
  <c r="AF745" i="1"/>
  <c r="AF1430" i="1"/>
  <c r="AF872" i="1"/>
  <c r="AF1169" i="1"/>
  <c r="AF841" i="1"/>
  <c r="AF812" i="1"/>
  <c r="AF1159" i="1"/>
  <c r="AF1490" i="1"/>
  <c r="AF1189" i="1"/>
  <c r="AF732" i="1"/>
  <c r="AF758" i="1"/>
  <c r="AF1064" i="1"/>
  <c r="AF596" i="1"/>
  <c r="AF982" i="1"/>
  <c r="AF1640" i="1"/>
  <c r="AF649" i="1"/>
  <c r="AF762" i="1"/>
  <c r="AF1249" i="1"/>
  <c r="AF1507" i="1"/>
  <c r="AF1290" i="1"/>
  <c r="AF829" i="1"/>
  <c r="AF1633" i="1"/>
  <c r="AF6" i="1"/>
  <c r="AF716" i="1"/>
  <c r="AF1473" i="1"/>
  <c r="AF826" i="1"/>
  <c r="AF1181" i="1"/>
  <c r="AF1256" i="1"/>
  <c r="AF84" i="1"/>
  <c r="AF1080" i="1"/>
  <c r="AF1387" i="1"/>
  <c r="AF367" i="1"/>
  <c r="AF776" i="1"/>
  <c r="AF1218" i="1"/>
  <c r="AF1537" i="1"/>
  <c r="AF1023" i="1"/>
  <c r="AF958" i="1"/>
  <c r="AF481" i="1"/>
  <c r="AF280" i="1"/>
  <c r="AF1698" i="1"/>
  <c r="AF122" i="1"/>
  <c r="AD270" i="1"/>
  <c r="AF953" i="1"/>
  <c r="AF1221" i="1"/>
  <c r="AF1426" i="1"/>
  <c r="AF1593" i="1"/>
  <c r="AF312" i="1"/>
  <c r="AF277" i="1"/>
  <c r="AF760" i="1"/>
  <c r="AF29" i="1"/>
  <c r="AF75" i="1"/>
  <c r="AF943" i="1"/>
  <c r="AF971" i="1"/>
  <c r="AF983" i="1"/>
  <c r="AF1251" i="1"/>
  <c r="AF1585" i="1"/>
  <c r="AF1689" i="1"/>
  <c r="AF1714" i="1"/>
  <c r="AF881" i="1"/>
  <c r="AF885" i="1"/>
  <c r="AF899" i="1"/>
  <c r="AF1032" i="1"/>
  <c r="AF1388" i="1"/>
  <c r="AD1604" i="1"/>
  <c r="AF521" i="1"/>
  <c r="AF869" i="1"/>
  <c r="AF873" i="1"/>
  <c r="AF1292" i="1"/>
  <c r="AF916" i="1"/>
  <c r="AF954" i="1"/>
  <c r="AF813" i="1"/>
  <c r="AF1123" i="1"/>
  <c r="AF1544" i="1"/>
  <c r="AF1594" i="1"/>
  <c r="AF303" i="1"/>
  <c r="AF434" i="1"/>
  <c r="AF1717" i="1"/>
  <c r="AF1223" i="1"/>
  <c r="AF1303" i="1"/>
  <c r="AF1319" i="1"/>
  <c r="AF1118" i="1"/>
  <c r="AF1174" i="1"/>
  <c r="AF1406" i="1"/>
  <c r="AF480" i="1"/>
  <c r="AF1069" i="1"/>
  <c r="AF43" i="1"/>
  <c r="AF1003" i="1"/>
  <c r="AF782" i="1"/>
  <c r="AF1307" i="1"/>
  <c r="AF20" i="1"/>
  <c r="AF362" i="1"/>
  <c r="AF731" i="1"/>
  <c r="AF886" i="1"/>
  <c r="AF979" i="1"/>
  <c r="AF336" i="1"/>
  <c r="AF797" i="1"/>
  <c r="AF1120" i="1"/>
  <c r="AF1590" i="1"/>
  <c r="AF380" i="1"/>
  <c r="AF631" i="1"/>
  <c r="AF784" i="1"/>
  <c r="AF618" i="1"/>
  <c r="AF777" i="1"/>
  <c r="AF119" i="1"/>
  <c r="AF601" i="1"/>
  <c r="AD430" i="1"/>
  <c r="AF427" i="1"/>
  <c r="AF437" i="1"/>
  <c r="AF487" i="1"/>
  <c r="AF1211" i="1"/>
  <c r="AF1498" i="1"/>
  <c r="AF1609" i="1"/>
  <c r="AF700" i="1"/>
  <c r="AF727" i="1"/>
  <c r="AF1071" i="1"/>
  <c r="AF1703" i="1"/>
  <c r="AF1148" i="1"/>
  <c r="AF1597" i="1"/>
  <c r="AF395" i="1"/>
  <c r="AF1360" i="1"/>
  <c r="AF1457" i="1"/>
  <c r="AF1183" i="1"/>
  <c r="AD1146" i="1"/>
  <c r="AD1246" i="1"/>
  <c r="AF1019" i="1"/>
  <c r="AF1286" i="1"/>
  <c r="AF1274" i="1"/>
  <c r="AF822" i="1"/>
  <c r="AF1284" i="1"/>
  <c r="AF228" i="1"/>
  <c r="AD766" i="1"/>
  <c r="AF769" i="1"/>
  <c r="AF41" i="1"/>
  <c r="AF66" i="1"/>
  <c r="AF944" i="1"/>
  <c r="AF1339" i="1"/>
  <c r="AF1522" i="1"/>
  <c r="AF857" i="1"/>
  <c r="AF1370" i="1"/>
  <c r="AF1467" i="1"/>
  <c r="AF1124" i="1"/>
  <c r="AF1301" i="1"/>
  <c r="AF997" i="1"/>
  <c r="AF1573" i="1"/>
  <c r="AF363" i="1"/>
  <c r="AF1012" i="1"/>
  <c r="AF814" i="1"/>
  <c r="AF986" i="1"/>
  <c r="AF1238" i="1"/>
  <c r="AF1270" i="1"/>
  <c r="AF1390" i="1"/>
  <c r="AF748" i="1"/>
  <c r="AF1282" i="1"/>
  <c r="AF242" i="1"/>
  <c r="AF1540" i="1"/>
  <c r="AF935" i="1"/>
  <c r="AD1147" i="1"/>
  <c r="AF1248" i="1"/>
  <c r="AF729" i="1"/>
  <c r="AF1180" i="1"/>
  <c r="AF412" i="1"/>
  <c r="AF1525" i="1"/>
  <c r="AF1047" i="1"/>
  <c r="AF15" i="1"/>
  <c r="AF426" i="1"/>
  <c r="AF236" i="1"/>
  <c r="AF937" i="1"/>
  <c r="AF1141" i="1"/>
  <c r="AF1456" i="1"/>
  <c r="AF1584" i="1"/>
  <c r="AF1041" i="1"/>
  <c r="AF1663" i="1"/>
  <c r="AF910" i="1"/>
  <c r="AF68" i="1"/>
  <c r="AF1308" i="1"/>
  <c r="AF1379" i="1"/>
  <c r="AF978" i="1"/>
  <c r="AF442" i="1"/>
  <c r="AF484" i="1"/>
  <c r="AF1089" i="1"/>
  <c r="AF660" i="1"/>
  <c r="AF1153" i="1"/>
  <c r="AF1184" i="1"/>
  <c r="AF1167" i="1"/>
  <c r="AF57" i="1"/>
  <c r="AF1291" i="1"/>
  <c r="AF1239" i="1"/>
  <c r="AF1082" i="1"/>
  <c r="AF1213" i="1"/>
  <c r="AF1506" i="1"/>
  <c r="AF1122" i="1"/>
  <c r="AF1187" i="1"/>
  <c r="AF544" i="1"/>
  <c r="AF92" i="1"/>
  <c r="AF789" i="1"/>
  <c r="AF600" i="1"/>
  <c r="AF1151" i="1"/>
  <c r="AF1299" i="1"/>
  <c r="AF832" i="1"/>
  <c r="AF1617" i="1"/>
  <c r="AF1385" i="1"/>
  <c r="AF1017" i="1"/>
  <c r="AD1537" i="1"/>
  <c r="AF296" i="1"/>
  <c r="AF1738" i="1"/>
  <c r="AF981" i="1"/>
  <c r="AF276" i="1"/>
  <c r="AF429" i="1"/>
  <c r="AF1131" i="1"/>
  <c r="AF1743" i="1"/>
  <c r="AD991" i="1"/>
  <c r="AF947" i="1"/>
  <c r="AF298" i="1"/>
  <c r="AF1225" i="1"/>
  <c r="AF1278" i="1"/>
  <c r="AF1751" i="1"/>
  <c r="AF371" i="1"/>
  <c r="AF1164" i="1"/>
  <c r="AF1105" i="1"/>
  <c r="AF1234" i="1"/>
  <c r="AF1298" i="1"/>
  <c r="AF1145" i="1"/>
  <c r="AF466" i="1"/>
  <c r="AF1601" i="1"/>
  <c r="AF639" i="1"/>
  <c r="AF960" i="1"/>
  <c r="AF1580" i="1"/>
  <c r="AF1520" i="1"/>
  <c r="AF905" i="1"/>
  <c r="AF1304" i="1"/>
  <c r="AF1693" i="1"/>
  <c r="AF787" i="1"/>
  <c r="AF1722" i="1"/>
  <c r="AF1207" i="1"/>
  <c r="AF1548" i="1"/>
  <c r="AF175" i="1"/>
  <c r="AF263" i="1"/>
  <c r="AF47" i="1"/>
  <c r="AF372" i="1"/>
  <c r="AF1139" i="1"/>
  <c r="AF1494" i="1"/>
  <c r="AF1745" i="1"/>
  <c r="AF1024" i="1"/>
  <c r="AF1453" i="1"/>
  <c r="AF1258" i="1"/>
  <c r="AF1556" i="1"/>
  <c r="AF672" i="1"/>
  <c r="AF843" i="1"/>
  <c r="AF1362" i="1"/>
  <c r="AF1428" i="1"/>
  <c r="AF1038" i="1"/>
  <c r="AD1083" i="1"/>
  <c r="AF1163" i="1"/>
  <c r="AF1675" i="1"/>
  <c r="AF1748" i="1"/>
  <c r="AF761" i="1"/>
  <c r="AF1305" i="1"/>
  <c r="AF1538" i="1"/>
  <c r="AF237" i="1"/>
  <c r="AF766" i="1"/>
  <c r="AF42" i="1"/>
  <c r="AF71" i="1"/>
  <c r="AF81" i="1"/>
  <c r="AF965" i="1"/>
  <c r="AF1489" i="1"/>
  <c r="AF900" i="1"/>
  <c r="AF658" i="1"/>
  <c r="AF1320" i="1"/>
  <c r="AF1419" i="1"/>
  <c r="AF1133" i="1"/>
  <c r="AF1350" i="1"/>
  <c r="AF1093" i="1"/>
  <c r="AF1121" i="1"/>
  <c r="AF1575" i="1"/>
  <c r="AF419" i="1"/>
  <c r="AF964" i="1"/>
  <c r="AF1260" i="1"/>
  <c r="AF1719" i="1"/>
  <c r="AF1351" i="1"/>
  <c r="AF1734" i="1"/>
  <c r="AF1083" i="1"/>
  <c r="AF1440" i="1"/>
  <c r="AF1587" i="1"/>
  <c r="AF513" i="1"/>
  <c r="AF1205" i="1"/>
  <c r="AF378" i="1"/>
  <c r="AF786" i="1"/>
  <c r="AF775" i="1"/>
  <c r="AF779" i="1"/>
  <c r="AF95" i="1"/>
  <c r="AF109" i="1"/>
  <c r="AF121" i="1"/>
  <c r="AF149" i="1"/>
  <c r="AF153" i="1"/>
  <c r="AF265" i="1"/>
  <c r="AD524" i="1"/>
  <c r="AF591" i="1"/>
  <c r="AF546" i="1"/>
  <c r="AF586" i="1"/>
  <c r="AD347" i="1"/>
  <c r="AF460" i="1"/>
  <c r="AF908" i="1"/>
  <c r="AF912" i="1"/>
  <c r="AF1073" i="1"/>
  <c r="AF1243" i="1"/>
  <c r="AF1530" i="1"/>
  <c r="AF1637" i="1"/>
  <c r="AF1687" i="1"/>
  <c r="AF534" i="1"/>
  <c r="AF662" i="1"/>
  <c r="AF1031" i="1"/>
  <c r="AF1281" i="1"/>
  <c r="AF1346" i="1"/>
  <c r="AF830" i="1"/>
  <c r="AF865" i="1"/>
  <c r="AF1668" i="1"/>
  <c r="AF1231" i="1"/>
  <c r="AF1311" i="1"/>
  <c r="AF1102" i="1"/>
  <c r="AF1607" i="1"/>
  <c r="AF1276" i="1"/>
  <c r="AF1395" i="1"/>
  <c r="AF588" i="1"/>
  <c r="AF1477" i="1"/>
  <c r="AF1500" i="1"/>
  <c r="AF959" i="1"/>
  <c r="AF990" i="1"/>
  <c r="AF646" i="1"/>
  <c r="AF13" i="1"/>
  <c r="AF218" i="1"/>
  <c r="AF238" i="1"/>
  <c r="AF253" i="1"/>
  <c r="AF946" i="1"/>
  <c r="AF991" i="1"/>
  <c r="AF1176" i="1"/>
  <c r="AF1296" i="1"/>
  <c r="AF1328" i="1"/>
  <c r="AF1591" i="1"/>
  <c r="AF1543" i="1"/>
  <c r="AF1409" i="1"/>
  <c r="AF1214" i="1"/>
  <c r="AF1269" i="1"/>
  <c r="AF1202" i="1"/>
  <c r="AF1203" i="1"/>
  <c r="AF950" i="1"/>
  <c r="AF914" i="1"/>
  <c r="AF1229" i="1"/>
  <c r="AF23" i="1"/>
  <c r="AF1497" i="1"/>
  <c r="AF444" i="1"/>
  <c r="AF909" i="1"/>
  <c r="AF1146" i="1"/>
  <c r="AF1421" i="1"/>
  <c r="AF1488" i="1"/>
  <c r="AF1657" i="1"/>
  <c r="AF1079" i="1"/>
  <c r="AF1240" i="1"/>
  <c r="AF1272" i="1"/>
  <c r="AF1237" i="1"/>
  <c r="AF889" i="1"/>
  <c r="AF1294" i="1"/>
  <c r="AF324" i="1"/>
  <c r="AF1373" i="1"/>
  <c r="AF18" i="1"/>
  <c r="AF179" i="1"/>
  <c r="AF420" i="1"/>
  <c r="AF629" i="1"/>
  <c r="AF1086" i="1"/>
  <c r="AF489" i="1"/>
  <c r="AF1625" i="1"/>
  <c r="AF448" i="1"/>
  <c r="AF675" i="1"/>
  <c r="AF19" i="1"/>
  <c r="AF1335" i="1"/>
  <c r="AF967" i="1"/>
  <c r="AD1289" i="1"/>
  <c r="AF1130" i="1"/>
  <c r="AF1730" i="1"/>
  <c r="AF1673" i="1"/>
  <c r="AF326" i="1"/>
  <c r="AF86" i="1"/>
  <c r="AF1026" i="1"/>
  <c r="AF1072" i="1"/>
  <c r="AF455" i="1"/>
  <c r="AD1690" i="1"/>
  <c r="AF1280" i="1"/>
  <c r="AF730" i="1"/>
  <c r="AF670" i="1"/>
  <c r="AD186" i="1"/>
  <c r="AF1634" i="1"/>
  <c r="AF233" i="1"/>
  <c r="AF31" i="1"/>
  <c r="AF38" i="1"/>
  <c r="AF73" i="1"/>
  <c r="AF526" i="1"/>
  <c r="AF1173" i="1"/>
  <c r="AF828" i="1"/>
  <c r="AF414" i="1"/>
  <c r="AF1482" i="1"/>
  <c r="AF1480" i="1"/>
  <c r="AF1581" i="1"/>
  <c r="AF1262" i="1"/>
  <c r="AF666" i="1"/>
  <c r="AF1288" i="1"/>
  <c r="AF156" i="1"/>
  <c r="AF423" i="1"/>
  <c r="AF79" i="1"/>
  <c r="AF948" i="1"/>
  <c r="AF1001" i="1"/>
  <c r="AF1659" i="1"/>
  <c r="AF1371" i="1"/>
  <c r="AF1109" i="1"/>
  <c r="AF722" i="1"/>
  <c r="AF1186" i="1"/>
  <c r="AF1436" i="1"/>
  <c r="AF1053" i="1"/>
  <c r="AF585" i="1"/>
  <c r="AF1323" i="1"/>
  <c r="AF804" i="1"/>
  <c r="AD662" i="1"/>
  <c r="AF904" i="1"/>
  <c r="AF1317" i="1"/>
  <c r="AF655" i="1"/>
  <c r="AF424" i="1"/>
  <c r="AF1408" i="1"/>
  <c r="AF1067" i="1"/>
  <c r="AF1279" i="1"/>
  <c r="AF286" i="1"/>
  <c r="AF133" i="1"/>
  <c r="AF486" i="1"/>
  <c r="AF1098" i="1"/>
  <c r="AF1201" i="1"/>
  <c r="AF1535" i="1"/>
  <c r="AF61" i="1"/>
  <c r="AF376" i="1"/>
  <c r="AF1697" i="1"/>
  <c r="AF1195" i="1"/>
  <c r="AF99" i="1"/>
  <c r="AF966" i="1"/>
  <c r="AF750" i="1"/>
  <c r="AF555" i="1"/>
  <c r="AF697" i="1"/>
  <c r="AF747" i="1"/>
  <c r="AF1495" i="1"/>
  <c r="AF1106" i="1"/>
  <c r="AF1087" i="1"/>
  <c r="AF709" i="1"/>
  <c r="AF239" i="1"/>
  <c r="AF768" i="1"/>
  <c r="AF1359" i="1"/>
  <c r="AD1565" i="1"/>
  <c r="AF1376" i="1"/>
  <c r="AF906" i="1"/>
  <c r="AF1466" i="1"/>
  <c r="AF1570" i="1"/>
  <c r="AF1433" i="1"/>
  <c r="AD286" i="1"/>
  <c r="AF241" i="1"/>
  <c r="AF919" i="1"/>
  <c r="AF9" i="1"/>
  <c r="AF411" i="1"/>
  <c r="AF1728" i="1"/>
  <c r="AD416" i="1"/>
  <c r="AF575" i="1"/>
  <c r="AF738" i="1"/>
  <c r="AF1030" i="1"/>
  <c r="AF597" i="1"/>
  <c r="AF519" i="1"/>
  <c r="AF648" i="1"/>
  <c r="AF1553" i="1"/>
  <c r="AF602" i="1"/>
  <c r="AF846" i="1"/>
  <c r="AF1033" i="1"/>
  <c r="AF630" i="1"/>
  <c r="AF1405" i="1"/>
  <c r="AF22" i="1"/>
  <c r="AF749" i="1"/>
  <c r="AF1582" i="1"/>
  <c r="AF523" i="1"/>
  <c r="AF1344" i="1"/>
  <c r="AF803" i="1"/>
  <c r="AF1484" i="1"/>
  <c r="AF952" i="1"/>
  <c r="AF1267" i="1"/>
  <c r="AF142" i="1"/>
  <c r="AD280" i="1"/>
  <c r="AF1532" i="1"/>
  <c r="AD373" i="1"/>
  <c r="AF64" i="1"/>
  <c r="AF845" i="1"/>
  <c r="AF1474" i="1"/>
  <c r="AF1639" i="1"/>
  <c r="AF1353" i="1"/>
  <c r="AF1352" i="1"/>
  <c r="AF11" i="1"/>
  <c r="AF1680" i="1"/>
  <c r="AF552" i="1"/>
  <c r="AF974" i="1"/>
  <c r="AF1577" i="1"/>
  <c r="AF1316" i="1"/>
  <c r="AF1463" i="1"/>
  <c r="AF1688" i="1"/>
  <c r="AF781" i="1"/>
  <c r="AF1452" i="1"/>
  <c r="AF1051" i="1"/>
  <c r="AF547" i="1"/>
  <c r="AF1756" i="1"/>
  <c r="AF890" i="1"/>
  <c r="AD712" i="1"/>
  <c r="AF1671" i="1"/>
  <c r="AF1000" i="1"/>
  <c r="AF673" i="1"/>
  <c r="AF1686" i="1"/>
  <c r="AF1369" i="1"/>
  <c r="AF1226" i="1"/>
  <c r="AF1595" i="1"/>
  <c r="AF1614" i="1"/>
  <c r="AF381" i="1"/>
  <c r="AF1365" i="1"/>
  <c r="AF1192" i="1"/>
  <c r="AF1619" i="1"/>
  <c r="AF1511" i="1"/>
  <c r="AF1076" i="1"/>
  <c r="AF1578" i="1"/>
  <c r="AF1469" i="1"/>
  <c r="AD289" i="1"/>
  <c r="AD278" i="1"/>
  <c r="AF1695" i="1"/>
  <c r="AF874" i="1"/>
  <c r="AF1046" i="1"/>
  <c r="AF413" i="1"/>
  <c r="AF54" i="1"/>
  <c r="AF1044" i="1"/>
  <c r="AF492" i="1"/>
  <c r="AF765" i="1"/>
  <c r="AF1509" i="1"/>
  <c r="AF1418" i="1"/>
  <c r="AD361" i="1"/>
  <c r="AF1757" i="1"/>
  <c r="AF1606" i="1"/>
  <c r="AF259" i="1"/>
  <c r="AF515" i="1"/>
  <c r="AF105" i="1"/>
  <c r="AF793" i="1"/>
  <c r="AF607" i="1"/>
  <c r="AF1524" i="1"/>
  <c r="AF635" i="1"/>
  <c r="AF203" i="1"/>
  <c r="AF543" i="1"/>
  <c r="AF26" i="1"/>
  <c r="AF76" i="1"/>
  <c r="AF840" i="1"/>
  <c r="AF1065" i="1"/>
  <c r="AF1250" i="1"/>
  <c r="AF1196" i="1"/>
  <c r="AF1217" i="1"/>
  <c r="AF1676" i="1"/>
  <c r="AF1327" i="1"/>
  <c r="AF1435" i="1"/>
  <c r="AF106" i="1"/>
  <c r="AF902" i="1"/>
  <c r="AF915" i="1"/>
  <c r="AF1265" i="1"/>
  <c r="AF417" i="1"/>
  <c r="AF227" i="1"/>
  <c r="AF1266" i="1"/>
  <c r="AF920" i="1"/>
  <c r="AF652" i="1"/>
  <c r="AF572" i="1"/>
  <c r="AF690" i="1"/>
  <c r="AF625" i="1"/>
  <c r="AF545" i="1"/>
  <c r="AF463" i="1"/>
  <c r="AF818" i="1"/>
  <c r="AF1232" i="1"/>
  <c r="AF474" i="1"/>
  <c r="AF407" i="1"/>
  <c r="AF129" i="1"/>
  <c r="AF823" i="1"/>
  <c r="AF1228" i="1"/>
  <c r="AF606" i="1"/>
  <c r="AF88" i="1"/>
  <c r="AD996" i="1"/>
  <c r="AF771" i="1"/>
  <c r="AF940" i="1"/>
  <c r="AF1612" i="1"/>
  <c r="AF1104" i="1"/>
  <c r="AF704" i="1"/>
  <c r="AF1746" i="1"/>
  <c r="AF1334" i="1"/>
  <c r="AF33" i="1"/>
  <c r="AF476" i="1"/>
  <c r="AF390" i="1"/>
  <c r="AF695" i="1"/>
  <c r="AF1558" i="1"/>
  <c r="AD1244" i="1"/>
  <c r="AF27" i="1"/>
  <c r="AF764" i="1"/>
  <c r="AF720" i="1"/>
  <c r="AF645" i="1"/>
  <c r="AF676" i="1"/>
  <c r="AF1037" i="1"/>
  <c r="AF1729" i="1"/>
  <c r="AF274" i="1"/>
  <c r="AF210" i="1"/>
  <c r="AF955" i="1"/>
  <c r="AF387" i="1"/>
  <c r="AF150" i="1"/>
  <c r="AF165" i="1"/>
  <c r="AF48" i="1"/>
  <c r="AF399" i="1"/>
  <c r="AF984" i="1"/>
  <c r="AF903" i="1"/>
  <c r="AF1295" i="1"/>
  <c r="AF878" i="1"/>
  <c r="AF1357" i="1"/>
  <c r="AF613" i="1"/>
  <c r="AF80" i="1"/>
  <c r="AF1649" i="1"/>
  <c r="AF1599" i="1"/>
  <c r="AF1245" i="1"/>
  <c r="AF1465" i="1"/>
  <c r="AF671" i="1"/>
  <c r="AF72" i="1"/>
  <c r="AD880" i="1"/>
  <c r="AF599" i="1"/>
  <c r="AD1594" i="1"/>
  <c r="AF1016" i="1"/>
  <c r="AF1103" i="1"/>
  <c r="AF1561" i="1"/>
  <c r="AF1567" i="1"/>
  <c r="AF989" i="1"/>
  <c r="AF1049" i="1"/>
  <c r="AF1074" i="1"/>
  <c r="AF1415" i="1"/>
  <c r="AF1431" i="1"/>
  <c r="AD518" i="1"/>
  <c r="AD333" i="1"/>
  <c r="AF992" i="1"/>
  <c r="AF1603" i="1"/>
  <c r="AF796" i="1"/>
  <c r="AF62" i="1"/>
  <c r="AD1072" i="1"/>
  <c r="AD1545" i="1"/>
  <c r="AD1042" i="1"/>
  <c r="AF644" i="1"/>
  <c r="AF1132" i="1"/>
  <c r="AF161" i="1"/>
  <c r="AF710" i="1"/>
  <c r="AF759" i="1"/>
  <c r="AF1380" i="1"/>
  <c r="AF44" i="1"/>
  <c r="AF810" i="1"/>
  <c r="AF1175" i="1"/>
  <c r="AF945" i="1"/>
  <c r="AD979" i="1"/>
  <c r="AF1283" i="1"/>
  <c r="AF53" i="1"/>
  <c r="AF112" i="1"/>
  <c r="AF1134" i="1"/>
  <c r="AD1188" i="1"/>
  <c r="AF1723" i="1"/>
  <c r="AF1018" i="1"/>
  <c r="AF963" i="1"/>
  <c r="AD1251" i="1"/>
  <c r="AF1358" i="1"/>
  <c r="AD969" i="1"/>
  <c r="AF1331" i="1"/>
  <c r="AF1366" i="1"/>
  <c r="AF1451" i="1"/>
  <c r="AF250" i="1"/>
  <c r="AF55" i="1"/>
  <c r="AF558" i="1"/>
  <c r="AF740" i="1"/>
  <c r="AF364" i="1"/>
  <c r="AF130" i="1"/>
  <c r="AF190" i="1"/>
  <c r="AD474" i="1"/>
  <c r="AD1729" i="1"/>
  <c r="AF1332" i="1"/>
  <c r="AF1648" i="1"/>
  <c r="AF1198" i="1"/>
  <c r="AF28" i="1"/>
  <c r="AF577" i="1"/>
  <c r="AF354" i="1"/>
  <c r="AF8" i="1"/>
  <c r="AM8" i="1" s="1"/>
  <c r="AF530" i="1"/>
  <c r="AF1461" i="1"/>
  <c r="AF1718" i="1"/>
  <c r="AF14" i="1"/>
  <c r="AD1247" i="1"/>
  <c r="AF1162" i="1"/>
  <c r="AD1631" i="1"/>
  <c r="AF1444" i="1"/>
  <c r="AF557" i="1"/>
  <c r="AF562" i="1"/>
  <c r="AF1171" i="1"/>
  <c r="AF34" i="1"/>
  <c r="AF976" i="1"/>
  <c r="AF139" i="1"/>
  <c r="AF1628" i="1"/>
  <c r="AD533" i="1"/>
  <c r="AD150" i="1"/>
  <c r="AF441" i="1"/>
  <c r="AF1647" i="1"/>
  <c r="AF1342" i="1"/>
  <c r="AF402" i="1"/>
  <c r="AF1210" i="1"/>
  <c r="AD152" i="1"/>
  <c r="AF1160" i="1"/>
  <c r="AF1510" i="1"/>
  <c r="AF1555" i="1"/>
  <c r="AF24" i="1"/>
  <c r="AF1410" i="1"/>
  <c r="AF654" i="1"/>
  <c r="AD516" i="1"/>
  <c r="AD815" i="1"/>
  <c r="AD691" i="1"/>
  <c r="AF838" i="1"/>
  <c r="AF884" i="1"/>
  <c r="AD853" i="1"/>
  <c r="AD873" i="1"/>
  <c r="AD154" i="1"/>
  <c r="AF127" i="1"/>
  <c r="AF141" i="1"/>
  <c r="AF422" i="1"/>
  <c r="AF171" i="1"/>
  <c r="AF505" i="1"/>
  <c r="AF592" i="1"/>
  <c r="AF703" i="1"/>
  <c r="AD1126" i="1"/>
  <c r="AF140" i="1"/>
  <c r="AF169" i="1"/>
  <c r="AF186" i="1"/>
  <c r="AF200" i="1"/>
  <c r="AF374" i="1"/>
  <c r="AF941" i="1"/>
  <c r="AF866" i="1"/>
  <c r="AF1672" i="1"/>
  <c r="AF254" i="1"/>
  <c r="AF918" i="1"/>
  <c r="AF500" i="1"/>
  <c r="AF643" i="1"/>
  <c r="AF327" i="1"/>
  <c r="AF1644" i="1"/>
  <c r="AF1126" i="1"/>
  <c r="AF1491" i="1"/>
  <c r="AF297" i="1"/>
  <c r="AF582" i="1"/>
  <c r="AF147" i="1"/>
  <c r="AF1549" i="1"/>
  <c r="AF554" i="1"/>
  <c r="AF1554" i="1"/>
  <c r="AF1721" i="1"/>
  <c r="AF1116" i="1"/>
  <c r="AF570" i="1"/>
  <c r="AF806" i="1"/>
  <c r="AF1401" i="1"/>
  <c r="AF1646" i="1"/>
  <c r="AD875" i="1"/>
  <c r="AF985" i="1"/>
  <c r="AF440" i="1"/>
  <c r="AF1541" i="1"/>
  <c r="AF361" i="1"/>
  <c r="AF365" i="1"/>
  <c r="AF637" i="1"/>
  <c r="AF734" i="1"/>
  <c r="AF118" i="1"/>
  <c r="AF677" i="1"/>
  <c r="AF696" i="1"/>
  <c r="AD909" i="1"/>
  <c r="AF1638" i="1"/>
  <c r="AD671" i="1"/>
  <c r="AF1377" i="1"/>
  <c r="AF1660" i="1"/>
  <c r="AF1101" i="1"/>
  <c r="AF155" i="1"/>
  <c r="AF1143" i="1"/>
  <c r="AF1336" i="1"/>
  <c r="AF231" i="1"/>
  <c r="AF698" i="1"/>
  <c r="AF930" i="1"/>
  <c r="AF114" i="1"/>
  <c r="AF847" i="1"/>
  <c r="AD1182" i="1"/>
  <c r="AD1599" i="1"/>
  <c r="AF102" i="1"/>
  <c r="AF1394" i="1"/>
  <c r="AF403" i="1"/>
  <c r="AF863" i="1"/>
  <c r="AF1008" i="1"/>
  <c r="AF539" i="1"/>
  <c r="AF898" i="1"/>
  <c r="AF1013" i="1"/>
  <c r="AF30" i="1"/>
  <c r="AF1009" i="1"/>
  <c r="AF166" i="1"/>
  <c r="AF162" i="1"/>
  <c r="AD733" i="1"/>
  <c r="AF432" i="1"/>
  <c r="AF108" i="1"/>
  <c r="AF754" i="1"/>
  <c r="AF560" i="1"/>
  <c r="AF506" i="1"/>
  <c r="AF767" i="1"/>
  <c r="AD882" i="1"/>
  <c r="AD1239" i="1"/>
  <c r="AF1397" i="1"/>
  <c r="AF699" i="1"/>
  <c r="AF1235" i="1"/>
  <c r="AF721" i="1"/>
  <c r="AF1468" i="1"/>
  <c r="AF1458" i="1"/>
  <c r="AF871" i="1"/>
  <c r="AF360" i="1"/>
  <c r="AF467" i="1"/>
  <c r="AF970" i="1"/>
  <c r="AF1383" i="1"/>
  <c r="AF1709" i="1"/>
  <c r="AF471" i="1"/>
  <c r="AF396" i="1"/>
  <c r="AF348" i="1"/>
  <c r="AF453" i="1"/>
  <c r="AF1060" i="1"/>
  <c r="AF1472" i="1"/>
  <c r="AF321" i="1"/>
  <c r="AF353" i="1"/>
  <c r="AD1155" i="1"/>
  <c r="AF49" i="1"/>
  <c r="AF1564" i="1"/>
  <c r="AF1066" i="1"/>
  <c r="AF1220" i="1"/>
  <c r="AD844" i="1"/>
  <c r="AF287" i="1"/>
  <c r="AF145" i="1"/>
  <c r="AF531" i="1"/>
  <c r="AF187" i="1"/>
  <c r="AF462" i="1"/>
  <c r="AF726" i="1"/>
  <c r="AF1114" i="1"/>
  <c r="AF1448" i="1"/>
  <c r="AF1170" i="1"/>
  <c r="AF791" i="1"/>
  <c r="AF224" i="1"/>
  <c r="AD304" i="1"/>
  <c r="AF512" i="1"/>
  <c r="AF867" i="1"/>
  <c r="AF987" i="1"/>
  <c r="AF334" i="1"/>
  <c r="AF433" i="1"/>
  <c r="AF172" i="1"/>
  <c r="AF580" i="1"/>
  <c r="AD773" i="1"/>
  <c r="AF532" i="1"/>
  <c r="AF790" i="1"/>
  <c r="AF1150" i="1"/>
  <c r="AF708" i="1"/>
  <c r="AF1425" i="1"/>
  <c r="AF972" i="1"/>
  <c r="AF1516" i="1"/>
  <c r="AF482" i="1"/>
  <c r="AF507" i="1"/>
  <c r="AF879" i="1"/>
  <c r="AF459" i="1"/>
  <c r="AF896" i="1"/>
  <c r="AD596" i="1"/>
  <c r="AF1455" i="1"/>
  <c r="AF1306" i="1"/>
  <c r="AF527" i="1"/>
  <c r="AF91" i="1"/>
  <c r="AF678" i="1"/>
  <c r="AF692" i="1"/>
  <c r="AF1462" i="1"/>
  <c r="AF1485" i="1"/>
  <c r="AF1512" i="1"/>
  <c r="AF1188" i="1"/>
  <c r="AF1287" i="1"/>
  <c r="AF1571" i="1"/>
  <c r="AF1586" i="1"/>
  <c r="AF1253" i="1"/>
  <c r="AF315" i="1"/>
  <c r="AF581" i="1"/>
  <c r="AF35" i="1"/>
  <c r="AF1127" i="1"/>
  <c r="AF707" i="1"/>
  <c r="AF851" i="1"/>
  <c r="AF1533" i="1"/>
  <c r="AF1622" i="1"/>
  <c r="AF283" i="1"/>
  <c r="AF70" i="1"/>
  <c r="AF1057" i="1"/>
  <c r="AD1373" i="1"/>
  <c r="AF975" i="1"/>
  <c r="AF1735" i="1"/>
  <c r="AD600" i="1"/>
  <c r="AF192" i="1"/>
  <c r="AF1021" i="1"/>
  <c r="AF458" i="1"/>
  <c r="AF235" i="1"/>
  <c r="AF980" i="1"/>
  <c r="AF107" i="1"/>
  <c r="AF418" i="1"/>
  <c r="AF128" i="1"/>
  <c r="AF490" i="1"/>
  <c r="AF1149" i="1"/>
  <c r="AF819" i="1"/>
  <c r="AF313" i="1"/>
  <c r="AD1212" i="1"/>
  <c r="AF1206" i="1"/>
  <c r="AF719" i="1"/>
  <c r="AF1479" i="1"/>
  <c r="AF1546" i="1"/>
  <c r="AF491" i="1"/>
  <c r="AF1679" i="1"/>
  <c r="AF1027" i="1"/>
  <c r="AF1399" i="1"/>
  <c r="AF564" i="1"/>
  <c r="AF201" i="1"/>
  <c r="AF622" i="1"/>
  <c r="AF456" i="1"/>
  <c r="AD1570" i="1"/>
  <c r="AD787" i="1"/>
  <c r="AF1602" i="1"/>
  <c r="AF1386" i="1"/>
  <c r="AF10" i="1"/>
  <c r="AF67" i="1"/>
  <c r="AF633" i="1"/>
  <c r="AF1197" i="1"/>
  <c r="AF1608" i="1"/>
  <c r="AF1636" i="1"/>
  <c r="AD145" i="1"/>
  <c r="AD165" i="1"/>
  <c r="AD489" i="1"/>
  <c r="AF1447" i="1"/>
  <c r="AF1620" i="1"/>
  <c r="AF483" i="1"/>
  <c r="AF883" i="1"/>
  <c r="AF1413" i="1"/>
  <c r="AF1241" i="1"/>
  <c r="AF641" i="1"/>
  <c r="AF739" i="1"/>
  <c r="AF1459" i="1"/>
  <c r="AF1627" i="1"/>
  <c r="AF1424" i="1"/>
  <c r="AF1411" i="1"/>
  <c r="AF131" i="1"/>
  <c r="AF837" i="1"/>
  <c r="AF1391" i="1"/>
  <c r="AF541" i="1"/>
  <c r="AF1732" i="1"/>
  <c r="AF89" i="1"/>
  <c r="AF1684" i="1"/>
  <c r="AF854" i="1"/>
  <c r="AF855" i="1"/>
  <c r="AF839" i="1"/>
  <c r="AF1054" i="1"/>
  <c r="AF1322" i="1"/>
  <c r="AF1200" i="1"/>
  <c r="AF576" i="1"/>
  <c r="AF496" i="1"/>
  <c r="AD1569" i="1"/>
  <c r="AF1297" i="1"/>
  <c r="AF1039" i="1"/>
  <c r="AF299" i="1"/>
  <c r="AF1642" i="1"/>
  <c r="AF1492" i="1"/>
  <c r="AF638" i="1"/>
  <c r="AD505" i="1"/>
  <c r="AF801" i="1"/>
  <c r="AF636" i="1"/>
  <c r="AF264" i="1"/>
  <c r="AF279" i="1"/>
  <c r="AF291" i="1"/>
  <c r="AF452" i="1"/>
  <c r="AF1157" i="1"/>
  <c r="AF1208" i="1"/>
  <c r="AF1464" i="1"/>
  <c r="AD1122" i="1"/>
  <c r="AF1140" i="1"/>
  <c r="AF593" i="1"/>
  <c r="AF1662" i="1"/>
  <c r="AF859" i="1"/>
  <c r="AF1036" i="1"/>
  <c r="AF1690" i="1"/>
  <c r="AF1661" i="1"/>
  <c r="AF1337" i="1"/>
  <c r="AF449" i="1"/>
  <c r="AF1446" i="1"/>
  <c r="AF1293" i="1"/>
  <c r="AF1058" i="1"/>
  <c r="AF1396" i="1"/>
  <c r="AF305" i="1"/>
  <c r="AF706" i="1"/>
  <c r="AF302" i="1"/>
  <c r="AF1375" i="1"/>
  <c r="AD406" i="1"/>
  <c r="AD462" i="1"/>
  <c r="AD94" i="1"/>
  <c r="AD54" i="1"/>
  <c r="AD1124" i="1"/>
  <c r="AD959" i="1"/>
  <c r="AD597" i="1"/>
  <c r="AD526" i="1"/>
  <c r="AD432" i="1"/>
  <c r="AD1187" i="1"/>
  <c r="AD1203" i="1"/>
  <c r="AD38" i="1"/>
  <c r="AD384" i="1"/>
  <c r="AD1743" i="1"/>
  <c r="AD1695" i="1"/>
  <c r="AD403" i="1"/>
  <c r="AD1437" i="1"/>
  <c r="AD822" i="1"/>
  <c r="AD285" i="1"/>
  <c r="AD1264" i="1"/>
  <c r="AD1455" i="1"/>
  <c r="AD1445" i="1"/>
  <c r="AD1495" i="1"/>
  <c r="C7" i="4"/>
  <c r="D7" i="4" s="1"/>
  <c r="D6" i="4"/>
  <c r="AD290" i="1"/>
  <c r="AD260" i="1"/>
  <c r="AD1025" i="1"/>
  <c r="AD598" i="1"/>
  <c r="AD1190" i="1"/>
  <c r="AD1238" i="1"/>
  <c r="AD1026" i="1"/>
  <c r="AD616" i="1"/>
  <c r="AD1046" i="1"/>
  <c r="AD1068" i="1"/>
  <c r="AD1679" i="1"/>
  <c r="AD138" i="1"/>
  <c r="AD1434" i="1"/>
  <c r="AD901" i="1"/>
  <c r="AD1305" i="1"/>
  <c r="AD1249" i="1"/>
  <c r="AD687" i="1"/>
  <c r="AD1668" i="1"/>
  <c r="AD1135" i="1"/>
  <c r="AD917" i="1"/>
  <c r="AD1754" i="1"/>
  <c r="AD1165" i="1"/>
  <c r="AD1065" i="1"/>
  <c r="AD1374" i="1"/>
  <c r="AD1250" i="1"/>
  <c r="AD1501" i="1"/>
  <c r="AD777" i="1"/>
  <c r="AD603" i="1"/>
  <c r="AD780" i="1"/>
  <c r="AD396" i="1"/>
  <c r="AD541" i="1"/>
  <c r="AD631" i="1"/>
  <c r="AD1650" i="1"/>
  <c r="AD1603" i="1"/>
  <c r="AD806" i="1"/>
  <c r="AD1309" i="1"/>
  <c r="AD993" i="1"/>
  <c r="AD338" i="1"/>
  <c r="AD1732" i="1"/>
  <c r="AD673" i="1"/>
  <c r="AD1477" i="1"/>
  <c r="AD1706" i="1"/>
  <c r="AD1485" i="1"/>
  <c r="AD1018" i="1"/>
  <c r="AD244" i="1"/>
  <c r="AD954" i="1"/>
  <c r="AD619" i="1"/>
  <c r="AD668" i="1"/>
  <c r="AD578" i="1"/>
  <c r="AF249" i="1"/>
  <c r="AF895" i="1"/>
  <c r="AF936" i="1"/>
  <c r="AF942" i="1"/>
  <c r="AD364" i="1"/>
  <c r="AF594" i="1"/>
  <c r="AF1002" i="1"/>
  <c r="AF32" i="1"/>
  <c r="AF792" i="1"/>
  <c r="AF778" i="1"/>
  <c r="AF1215" i="1"/>
  <c r="AF1338" i="1"/>
  <c r="AF323" i="1"/>
  <c r="AF1158" i="1"/>
  <c r="AD1236" i="1"/>
  <c r="AF1449" i="1"/>
  <c r="AD1713" i="1"/>
  <c r="AF1521" i="1"/>
  <c r="AD1613" i="1"/>
  <c r="AF1618" i="1"/>
  <c r="AF1271" i="1"/>
  <c r="AF808" i="1"/>
  <c r="AF1736" i="1"/>
  <c r="AD445" i="1"/>
  <c r="AF445" i="1"/>
  <c r="AD407" i="1"/>
  <c r="AF465" i="1"/>
  <c r="AF468" i="1"/>
  <c r="AF528" i="1"/>
  <c r="AF550" i="1"/>
  <c r="AF567" i="1"/>
  <c r="AF273" i="1"/>
  <c r="AD525" i="1"/>
  <c r="AF999" i="1"/>
  <c r="AD1051" i="1"/>
  <c r="AF587" i="1"/>
  <c r="AF614" i="1"/>
  <c r="AF929" i="1"/>
  <c r="AF1094" i="1"/>
  <c r="AD1094" i="1"/>
  <c r="AF1055" i="1"/>
  <c r="AF1596" i="1"/>
  <c r="AF1674" i="1"/>
  <c r="AD1674" i="1"/>
  <c r="AD1172" i="1"/>
  <c r="AF1442" i="1"/>
  <c r="AF844" i="1"/>
  <c r="AF856" i="1"/>
  <c r="AF860" i="1"/>
  <c r="AF1519" i="1"/>
  <c r="AD1314" i="1"/>
  <c r="AD1343" i="1"/>
  <c r="AD276" i="1"/>
  <c r="AF817" i="1"/>
  <c r="AD1140" i="1"/>
  <c r="AD1271" i="1"/>
  <c r="AF1713" i="1"/>
  <c r="AF891" i="1"/>
  <c r="AF780" i="1"/>
  <c r="AF63" i="1"/>
  <c r="AF195" i="1"/>
  <c r="AF134" i="1"/>
  <c r="AF152" i="1"/>
  <c r="AF157" i="1"/>
  <c r="AF163" i="1"/>
  <c r="AF167" i="1"/>
  <c r="AF177" i="1"/>
  <c r="AF183" i="1"/>
  <c r="AF188" i="1"/>
  <c r="AF202" i="1"/>
  <c r="AF206" i="1"/>
  <c r="AD682" i="1"/>
  <c r="AF451" i="1"/>
  <c r="AF514" i="1"/>
  <c r="AF993" i="1"/>
  <c r="AF1034" i="1"/>
  <c r="AF309" i="1"/>
  <c r="AF1393" i="1"/>
  <c r="AF1600" i="1"/>
  <c r="AF1402" i="1"/>
  <c r="AF1372" i="1"/>
  <c r="AD1616" i="1"/>
  <c r="AD279" i="1"/>
  <c r="AF556" i="1"/>
  <c r="AF565" i="1"/>
  <c r="AF571" i="1"/>
  <c r="AF117" i="1"/>
  <c r="AF674" i="1"/>
  <c r="AF350" i="1"/>
  <c r="AF1566" i="1"/>
  <c r="AD1618" i="1"/>
  <c r="AF366" i="1"/>
  <c r="AF12" i="1"/>
  <c r="AF835" i="1"/>
  <c r="AF1666" i="1"/>
  <c r="AF827" i="1"/>
  <c r="AD1180" i="1"/>
  <c r="AF998" i="1"/>
  <c r="AF1252" i="1"/>
  <c r="AF800" i="1"/>
  <c r="AF1706" i="1"/>
  <c r="AF798" i="1"/>
  <c r="AF725" i="1"/>
  <c r="AD732" i="1"/>
  <c r="AF1135" i="1"/>
  <c r="AF1285" i="1"/>
  <c r="AF1493" i="1"/>
  <c r="AD1170" i="1"/>
  <c r="AD1633" i="1"/>
  <c r="AD1057" i="1"/>
  <c r="AD1524" i="1"/>
  <c r="AD1511" i="1"/>
  <c r="AD1655" i="1"/>
  <c r="AF1655" i="1"/>
  <c r="AF65" i="1"/>
  <c r="AF251" i="1"/>
  <c r="AD484" i="1"/>
  <c r="AF815" i="1"/>
  <c r="AF820" i="1"/>
  <c r="AF604" i="1"/>
  <c r="AD604" i="1"/>
  <c r="AF499" i="1"/>
  <c r="AD499" i="1"/>
  <c r="AD612" i="1"/>
  <c r="AF617" i="1"/>
  <c r="AF1194" i="1"/>
  <c r="AF1572" i="1"/>
  <c r="AF51" i="1"/>
  <c r="AD846" i="1"/>
  <c r="AF1414" i="1"/>
  <c r="AF1441" i="1"/>
  <c r="AF913" i="1"/>
  <c r="AF1212" i="1"/>
  <c r="AD1351" i="1"/>
  <c r="AF182" i="1"/>
  <c r="AD1211" i="1"/>
  <c r="AF1669" i="1"/>
  <c r="AF136" i="1"/>
  <c r="AF561" i="1"/>
  <c r="AF683" i="1"/>
  <c r="AD1527" i="1"/>
  <c r="AD563" i="1"/>
  <c r="AF1513" i="1"/>
  <c r="AF135" i="1"/>
  <c r="AF1254" i="1"/>
  <c r="AF1091" i="1"/>
  <c r="AD1421" i="1"/>
  <c r="AF17" i="1"/>
  <c r="AF949" i="1"/>
  <c r="AF1700" i="1"/>
  <c r="AF1222" i="1"/>
  <c r="AD926" i="1"/>
  <c r="AF1568" i="1"/>
  <c r="AF1483" i="1"/>
  <c r="AF1528" i="1"/>
  <c r="AD164" i="1"/>
  <c r="AF226" i="1"/>
  <c r="AF319" i="1"/>
  <c r="AF1142" i="1"/>
  <c r="AF1527" i="1"/>
  <c r="AD424" i="1"/>
  <c r="AF197" i="1"/>
  <c r="AF271" i="1"/>
  <c r="AF435" i="1"/>
  <c r="AF479" i="1"/>
  <c r="AF509" i="1"/>
  <c r="AF111" i="1"/>
  <c r="AF282" i="1"/>
  <c r="AF295" i="1"/>
  <c r="AF853" i="1"/>
  <c r="AF864" i="1"/>
  <c r="AF868" i="1"/>
  <c r="AD1179" i="1"/>
  <c r="AF1764" i="1"/>
  <c r="AD1764" i="1"/>
  <c r="AF1112" i="1"/>
  <c r="AF728" i="1"/>
  <c r="AD1306" i="1"/>
  <c r="AD1252" i="1"/>
  <c r="AF623" i="1"/>
  <c r="AD78" i="1"/>
  <c r="AF78" i="1"/>
  <c r="AF663" i="1"/>
  <c r="AF669" i="1"/>
  <c r="AD1499" i="1"/>
  <c r="AF718" i="1"/>
  <c r="AF82" i="1"/>
  <c r="AF21" i="1"/>
  <c r="AF723" i="1"/>
  <c r="AF1691" i="1"/>
  <c r="AD230" i="1"/>
  <c r="AF230" i="1"/>
  <c r="AF1090" i="1"/>
  <c r="AF1081" i="1"/>
  <c r="AF1589" i="1"/>
  <c r="AF60" i="1"/>
  <c r="AF926" i="1"/>
  <c r="AD1285" i="1"/>
  <c r="AD1210" i="1"/>
  <c r="AF328" i="1"/>
  <c r="AF1233" i="1"/>
  <c r="AF566" i="1"/>
  <c r="AF325" i="1"/>
  <c r="AF1758" i="1"/>
  <c r="AD1131" i="1"/>
  <c r="AD185" i="1"/>
  <c r="AF176" i="1"/>
  <c r="AD85" i="1"/>
  <c r="AF85" i="1"/>
  <c r="AF300" i="1"/>
  <c r="AF339" i="1"/>
  <c r="AF457" i="1"/>
  <c r="AF464" i="1"/>
  <c r="AF537" i="1"/>
  <c r="AF542" i="1"/>
  <c r="AF563" i="1"/>
  <c r="AF578" i="1"/>
  <c r="AF996" i="1"/>
  <c r="AF583" i="1"/>
  <c r="AD810" i="1"/>
  <c r="AF849" i="1"/>
  <c r="AF877" i="1"/>
  <c r="AD1278" i="1"/>
  <c r="AF1345" i="1"/>
  <c r="AF1364" i="1"/>
  <c r="AD1519" i="1"/>
  <c r="AF1182" i="1"/>
  <c r="AF1765" i="1"/>
  <c r="AF1643" i="1"/>
  <c r="AD1345" i="1"/>
  <c r="AF1392" i="1"/>
  <c r="AF1179" i="1"/>
  <c r="AF667" i="1"/>
  <c r="AF425" i="1"/>
  <c r="AD617" i="1"/>
  <c r="AD864" i="1"/>
  <c r="AF1330" i="1"/>
  <c r="AF626" i="1"/>
  <c r="AF1696" i="1"/>
  <c r="AD1461" i="1"/>
  <c r="AF443" i="1"/>
  <c r="AF56" i="1"/>
  <c r="AF368" i="1"/>
  <c r="AF529" i="1"/>
  <c r="AF351" i="1"/>
  <c r="AF533" i="1"/>
  <c r="AF538" i="1"/>
  <c r="AF559" i="1"/>
  <c r="AF642" i="1"/>
  <c r="AF650" i="1"/>
  <c r="AD1413" i="1"/>
  <c r="AD1718" i="1"/>
  <c r="AF1536" i="1"/>
  <c r="AF1136" i="1"/>
  <c r="AF1434" i="1"/>
  <c r="AD966" i="1"/>
  <c r="AF1654" i="1"/>
  <c r="AF400" i="1"/>
  <c r="AF369" i="1"/>
  <c r="AF191" i="1"/>
  <c r="AF205" i="1"/>
  <c r="AD481" i="1"/>
  <c r="AF1010" i="1"/>
  <c r="AF1515" i="1"/>
  <c r="AF1416" i="1"/>
  <c r="AF653" i="1"/>
  <c r="AF928" i="1"/>
  <c r="AF1363" i="1"/>
  <c r="AF1384" i="1"/>
  <c r="AF45" i="1"/>
  <c r="AF1300" i="1"/>
  <c r="AF925" i="1"/>
  <c r="AF1020" i="1"/>
  <c r="AF834" i="1"/>
  <c r="AF428" i="1"/>
  <c r="AF180" i="1"/>
  <c r="AF358" i="1"/>
  <c r="AF1699" i="1"/>
  <c r="AF454" i="1"/>
  <c r="AF1100" i="1"/>
  <c r="AF774" i="1"/>
  <c r="AF1496" i="1"/>
  <c r="AF255" i="1"/>
  <c r="AF124" i="1"/>
  <c r="AF379" i="1"/>
  <c r="AF404" i="1"/>
  <c r="AF436" i="1"/>
  <c r="AF447" i="1"/>
  <c r="AF301" i="1"/>
  <c r="AF744" i="1"/>
  <c r="AF995" i="1"/>
  <c r="AF158" i="1"/>
  <c r="AF39" i="1"/>
  <c r="AF266" i="1"/>
  <c r="AF770" i="1"/>
  <c r="AF880" i="1"/>
  <c r="AF355" i="1"/>
  <c r="AF911" i="1"/>
  <c r="AF307" i="1"/>
  <c r="AD1676" i="1"/>
  <c r="AF705" i="1"/>
  <c r="AF711" i="1"/>
  <c r="AF1616" i="1"/>
  <c r="AF1621" i="1"/>
  <c r="AF524" i="1"/>
  <c r="AF1658" i="1"/>
  <c r="AF503" i="1"/>
  <c r="AF415" i="1"/>
  <c r="AF1029" i="1"/>
  <c r="AF1172" i="1"/>
  <c r="AF256" i="1"/>
  <c r="AF125" i="1"/>
  <c r="AF632" i="1"/>
  <c r="AF97" i="1"/>
  <c r="AF116" i="1"/>
  <c r="AF1289" i="1"/>
  <c r="AF232" i="1"/>
  <c r="AF923" i="1"/>
  <c r="AF37" i="1"/>
  <c r="AF1165" i="1"/>
  <c r="AD1748" i="1"/>
  <c r="AF1563" i="1"/>
  <c r="AF743" i="1"/>
  <c r="AF40" i="1"/>
  <c r="AF1417" i="1"/>
  <c r="AD179" i="1"/>
  <c r="AD428" i="1"/>
  <c r="AD1218" i="1"/>
  <c r="AF1368" i="1"/>
  <c r="AF1312" i="1"/>
  <c r="AD275" i="1"/>
  <c r="AF688" i="1"/>
  <c r="AF733" i="1"/>
  <c r="AD414" i="1"/>
  <c r="AF794" i="1"/>
  <c r="AF609" i="1"/>
  <c r="AF1115" i="1"/>
  <c r="AF1224" i="1"/>
  <c r="AF1242" i="1"/>
  <c r="AF876" i="1"/>
  <c r="AF1576" i="1"/>
  <c r="AF1604" i="1"/>
  <c r="AD1467" i="1"/>
  <c r="AF1110" i="1"/>
  <c r="AF1610" i="1"/>
  <c r="AF831" i="1"/>
  <c r="AF198" i="1"/>
  <c r="AF103" i="1"/>
  <c r="AF359" i="1"/>
  <c r="AD1360" i="1"/>
  <c r="AF901" i="1"/>
  <c r="AD1693" i="1"/>
  <c r="AF1656" i="1"/>
  <c r="AF168" i="1"/>
  <c r="AF1398" i="1"/>
  <c r="AF1321" i="1"/>
  <c r="AF714" i="1"/>
  <c r="AF811" i="1"/>
  <c r="AF1445" i="1"/>
  <c r="AF1629" i="1"/>
  <c r="AF1708" i="1"/>
  <c r="AF1155" i="1"/>
  <c r="AD932" i="1"/>
  <c r="AD1138" i="1"/>
  <c r="AF741" i="1"/>
  <c r="AF1347" i="1"/>
  <c r="AF927" i="1"/>
  <c r="AF1560" i="1"/>
  <c r="AF922" i="1"/>
  <c r="AD1460" i="1"/>
  <c r="AF1682" i="1"/>
  <c r="AF1471" i="1"/>
  <c r="AD1615" i="1"/>
  <c r="AF1531" i="1"/>
  <c r="AF240" i="1"/>
  <c r="AD1414" i="1"/>
  <c r="AF579" i="1"/>
  <c r="AF1068" i="1"/>
  <c r="AF742" i="1"/>
  <c r="AD1607" i="1"/>
  <c r="AD655" i="1"/>
  <c r="AD381" i="1"/>
  <c r="AD1579" i="1"/>
  <c r="AD908" i="1"/>
  <c r="AD303" i="1"/>
  <c r="AD69" i="1"/>
  <c r="AD1017" i="1"/>
  <c r="AD1746" i="1"/>
  <c r="AD1642" i="1"/>
  <c r="AD1366" i="1"/>
  <c r="AD282" i="1"/>
  <c r="AD1100" i="1"/>
  <c r="AD907" i="1"/>
  <c r="AD707" i="1"/>
  <c r="AD1066" i="1"/>
  <c r="AD1383" i="1"/>
  <c r="AD256" i="1"/>
  <c r="AD590" i="1"/>
  <c r="AD317" i="1"/>
  <c r="AD621" i="1"/>
  <c r="AD961" i="1"/>
  <c r="AD1248" i="1"/>
  <c r="AD992" i="1"/>
  <c r="AD127" i="1"/>
  <c r="AD76" i="1"/>
  <c r="AD947" i="1"/>
  <c r="AD1235" i="1"/>
  <c r="AD804" i="1"/>
  <c r="AD1277" i="1"/>
  <c r="AD190" i="1"/>
  <c r="AD77" i="1"/>
  <c r="AD592" i="1"/>
  <c r="AD1148" i="1"/>
  <c r="AD813" i="1"/>
  <c r="AD1509" i="1"/>
  <c r="AD1717" i="1"/>
  <c r="AD589" i="1"/>
  <c r="AD1287" i="1"/>
  <c r="AD1436" i="1"/>
  <c r="AD1206" i="1"/>
  <c r="AD933" i="1"/>
  <c r="AD1164" i="1"/>
  <c r="AD1274" i="1"/>
  <c r="AD1395" i="1"/>
  <c r="AD1119" i="1"/>
  <c r="AD1757" i="1"/>
  <c r="AD1530" i="1"/>
  <c r="AF1557" i="1"/>
  <c r="AD444" i="1"/>
  <c r="AD1691" i="1"/>
  <c r="AF1517" i="1"/>
  <c r="AD1634" i="1"/>
  <c r="AF1762" i="1"/>
  <c r="AF1138" i="1"/>
  <c r="AD417" i="1"/>
  <c r="AD1687" i="1"/>
  <c r="AD451" i="1"/>
  <c r="AD1319" i="1"/>
  <c r="AD1230" i="1"/>
  <c r="AD1529" i="1"/>
  <c r="AF893" i="1"/>
  <c r="AF1551" i="1"/>
  <c r="AD438" i="1"/>
  <c r="AD390" i="1"/>
  <c r="AD1341" i="1"/>
  <c r="AF1652" i="1"/>
  <c r="AD1652" i="1"/>
  <c r="AD688" i="1"/>
  <c r="AF535" i="1"/>
  <c r="AD669" i="1"/>
  <c r="AF1744" i="1"/>
  <c r="AD1744" i="1"/>
  <c r="AF446" i="1"/>
  <c r="AF1760" i="1"/>
  <c r="AF1704" i="1"/>
  <c r="AF1678" i="1"/>
  <c r="AF1499" i="1"/>
  <c r="AD1724" i="1"/>
  <c r="AF656" i="1"/>
  <c r="AF680" i="1"/>
  <c r="AF1720" i="1"/>
  <c r="AD1712" i="1"/>
  <c r="AF1438" i="1"/>
  <c r="AF184" i="1"/>
  <c r="AD1591" i="1"/>
  <c r="AF1725" i="1"/>
  <c r="AF450" i="1"/>
  <c r="AD1708" i="1"/>
  <c r="AF1045" i="1"/>
  <c r="AF485" i="1"/>
  <c r="AD1078" i="1"/>
  <c r="AD116" i="1"/>
  <c r="AF494" i="1"/>
  <c r="AF1759" i="1"/>
  <c r="AD1523" i="1"/>
  <c r="AF1439" i="1"/>
  <c r="AD1610" i="1"/>
  <c r="AF1605" i="1"/>
  <c r="AD1130" i="1"/>
  <c r="AD661" i="1"/>
  <c r="AF1382" i="1"/>
  <c r="AD1382" i="1"/>
  <c r="AF1630" i="1"/>
  <c r="AF1683" i="1"/>
  <c r="AD1658" i="1"/>
  <c r="AF1333" i="1"/>
  <c r="AD224" i="1"/>
  <c r="AF875" i="1"/>
  <c r="AF1645" i="1"/>
  <c r="AD803" i="1"/>
  <c r="AD776" i="1"/>
  <c r="AD640" i="1"/>
  <c r="AF640" i="1"/>
  <c r="AD746" i="1"/>
  <c r="AD1034" i="1"/>
  <c r="AD1114" i="1"/>
  <c r="AD47" i="1"/>
  <c r="AD1259" i="1"/>
  <c r="AD1561" i="1"/>
  <c r="AD1669" i="1"/>
  <c r="AF1227" i="1"/>
  <c r="AF1518" i="1"/>
  <c r="AF1613" i="1"/>
  <c r="AF1542" i="1"/>
  <c r="AF842" i="1"/>
  <c r="AF104" i="1"/>
  <c r="AF1742" i="1"/>
  <c r="AF1550" i="1"/>
  <c r="AF1504" i="1"/>
  <c r="AD155" i="1"/>
  <c r="AF1470" i="1"/>
  <c r="AD1471" i="1"/>
  <c r="AF1677" i="1"/>
  <c r="AD1377" i="1"/>
  <c r="AF1747" i="1"/>
  <c r="AD1689" i="1"/>
  <c r="AF1592" i="1"/>
  <c r="AD1431" i="1"/>
  <c r="AD1096" i="1"/>
  <c r="AD1761" i="1"/>
  <c r="AF1154" i="1"/>
  <c r="AD1154" i="1"/>
  <c r="AF932" i="1"/>
  <c r="AF1624" i="1"/>
  <c r="AF608" i="1"/>
  <c r="AD998" i="1"/>
  <c r="AD703" i="1"/>
  <c r="AD1193" i="1"/>
  <c r="AD1163" i="1"/>
  <c r="AD1432" i="1"/>
  <c r="AF1432" i="1"/>
  <c r="AF1349" i="1"/>
  <c r="AF1739" i="1"/>
  <c r="AF1665" i="1"/>
  <c r="AD339" i="1"/>
  <c r="AD1433" i="1"/>
  <c r="AD1157" i="1"/>
  <c r="AF98" i="1"/>
  <c r="AF1574" i="1"/>
  <c r="AF1632" i="1"/>
  <c r="AF1077" i="1"/>
  <c r="AD467" i="1"/>
  <c r="AD440" i="1"/>
  <c r="AD16" i="1"/>
  <c r="AD645" i="1"/>
  <c r="AF1716" i="1"/>
  <c r="AF1670" i="1"/>
  <c r="AD1653" i="1"/>
  <c r="AD1362" i="1"/>
  <c r="AD1487" i="1"/>
  <c r="AF1726" i="1"/>
  <c r="AD294" i="1"/>
  <c r="AF1092" i="1"/>
  <c r="AF1702" i="1"/>
  <c r="AD1702" i="1"/>
  <c r="AF1539" i="1"/>
  <c r="AD334" i="1"/>
  <c r="AD1149" i="1"/>
  <c r="AD264" i="1"/>
  <c r="AD226" i="1"/>
  <c r="AF1486" i="1"/>
  <c r="AF1737" i="1"/>
  <c r="AF1111" i="1"/>
  <c r="AF1712" i="1"/>
  <c r="AD1666" i="1"/>
  <c r="AD1361" i="1"/>
  <c r="AD770" i="1"/>
  <c r="AD775" i="1"/>
  <c r="AD1392" i="1"/>
  <c r="AF1755" i="1"/>
  <c r="AD785" i="1"/>
  <c r="AF1653" i="1"/>
  <c r="AF665" i="1"/>
  <c r="AF1724" i="1"/>
  <c r="AD1227" i="1"/>
  <c r="AD690" i="1"/>
  <c r="AD42" i="1"/>
  <c r="AF1631" i="1"/>
  <c r="AF1727" i="1"/>
  <c r="AF1681" i="1"/>
  <c r="AD1006" i="1"/>
  <c r="AD1069" i="1"/>
  <c r="AF931" i="1"/>
  <c r="AF488" i="1"/>
  <c r="AD970" i="1"/>
  <c r="AD797" i="1"/>
  <c r="AD1688" i="1"/>
  <c r="AD1496" i="1"/>
  <c r="AF1552" i="1"/>
  <c r="AD360" i="1"/>
  <c r="AD1375" i="1"/>
  <c r="AD855" i="1"/>
  <c r="AF1611" i="1"/>
  <c r="AF1667" i="1"/>
  <c r="AF1635" i="1"/>
  <c r="AD982" i="1"/>
  <c r="AD718" i="1"/>
  <c r="AF1731" i="1"/>
  <c r="AD831" i="1"/>
  <c r="AD742" i="1"/>
  <c r="AF1754" i="1"/>
  <c r="AF701" i="1"/>
  <c r="AF1588" i="1"/>
  <c r="AD1705" i="1"/>
  <c r="AF1422" i="1"/>
  <c r="AD1491" i="1"/>
  <c r="AF1579" i="1"/>
  <c r="AF536" i="1"/>
  <c r="AF1268" i="1"/>
  <c r="AF1692" i="1"/>
  <c r="AD23" i="1"/>
  <c r="AD963" i="1"/>
  <c r="AF1598" i="1"/>
  <c r="AD1598" i="1"/>
  <c r="AF1701" i="1"/>
  <c r="AD906" i="1"/>
  <c r="AD1396" i="1"/>
  <c r="AF664" i="1"/>
  <c r="AD495" i="1"/>
  <c r="AD1422" i="1"/>
  <c r="AF320" i="1"/>
  <c r="AD1720" i="1"/>
  <c r="AD1417" i="1"/>
  <c r="AF1740" i="1"/>
  <c r="AF1420" i="1"/>
  <c r="AD1420" i="1"/>
  <c r="AD647" i="1"/>
  <c r="AF647" i="1"/>
  <c r="AF1694" i="1"/>
  <c r="AD1031" i="1"/>
  <c r="AD369" i="1"/>
  <c r="AD1370" i="1"/>
  <c r="AD1606" i="1"/>
  <c r="AD96" i="1"/>
  <c r="AD123" i="1"/>
  <c r="AD43" i="1"/>
  <c r="AF573" i="1"/>
  <c r="AD306" i="1"/>
  <c r="AD144" i="1"/>
  <c r="AE1474" i="1"/>
  <c r="AD385" i="1"/>
  <c r="AD1512" i="1"/>
  <c r="AD1265" i="1"/>
  <c r="AD271" i="1"/>
  <c r="AD1677" i="1"/>
  <c r="AD1475" i="1"/>
  <c r="AF1475" i="1"/>
  <c r="AD1535" i="1"/>
  <c r="AD990" i="1"/>
  <c r="AD1205" i="1"/>
  <c r="AD1258" i="1"/>
  <c r="AD1162" i="1"/>
  <c r="AD1483" i="1"/>
  <c r="AD1665" i="1"/>
  <c r="AD503" i="1"/>
  <c r="AD449" i="1"/>
  <c r="AD1110" i="1"/>
  <c r="AF1664" i="1"/>
  <c r="AF522" i="1"/>
  <c r="AF1753" i="1"/>
  <c r="AD1410" i="1"/>
  <c r="AF5" i="1"/>
  <c r="AF472" i="1"/>
  <c r="AD132" i="1"/>
  <c r="AD1490" i="1"/>
  <c r="AD1085" i="1"/>
  <c r="AD292" i="1"/>
  <c r="AD827" i="1"/>
  <c r="AD1293" i="1"/>
  <c r="AD1125" i="1"/>
  <c r="AD1269" i="1"/>
  <c r="AD1342" i="1"/>
  <c r="AD195" i="1"/>
  <c r="AF123" i="1"/>
  <c r="AD399" i="1"/>
  <c r="AD1391" i="1"/>
  <c r="AF469" i="1"/>
  <c r="AD426" i="1"/>
  <c r="AF1325" i="1"/>
  <c r="AD911" i="1"/>
  <c r="AF1752" i="1"/>
  <c r="AF1128" i="1"/>
  <c r="AD1627" i="1"/>
  <c r="AF520" i="1"/>
  <c r="AD299" i="1"/>
  <c r="AD522" i="1"/>
  <c r="AD1353" i="1"/>
  <c r="AD1425" i="1"/>
  <c r="AF574" i="1"/>
  <c r="AD266" i="1"/>
  <c r="AD443" i="1"/>
  <c r="AD1406" i="1"/>
  <c r="AD75" i="1"/>
  <c r="AD1050" i="1"/>
  <c r="AF1651" i="1"/>
  <c r="AF1641" i="1"/>
  <c r="AD1294" i="1"/>
  <c r="AD1261" i="1"/>
  <c r="AD1452" i="1"/>
  <c r="AD1654" i="1"/>
  <c r="AF498" i="1"/>
  <c r="AD1181" i="1"/>
  <c r="AD1640" i="1"/>
  <c r="AD1751" i="1"/>
  <c r="AD59" i="1"/>
  <c r="AD1197" i="1"/>
  <c r="AD782" i="1"/>
  <c r="AD161" i="1"/>
  <c r="AD1502" i="1"/>
  <c r="AD1651" i="1"/>
  <c r="AF1763" i="1"/>
  <c r="AD1118" i="1"/>
  <c r="AD874" i="1"/>
  <c r="AD124" i="1"/>
  <c r="AD379" i="1"/>
  <c r="AD618" i="1"/>
  <c r="AD1120" i="1"/>
  <c r="AD1539" i="1"/>
  <c r="AD1704" i="1"/>
  <c r="AD1498" i="1"/>
  <c r="AF956" i="1"/>
  <c r="AD1041" i="1"/>
  <c r="AD434" i="1"/>
  <c r="AD877" i="1"/>
  <c r="AD952" i="1"/>
  <c r="AD895" i="1"/>
  <c r="AD1109" i="1"/>
  <c r="AD1208" i="1"/>
  <c r="AD1043" i="1"/>
  <c r="AD1372" i="1"/>
  <c r="AD1408" i="1"/>
  <c r="AD307" i="1"/>
  <c r="AD479" i="1"/>
  <c r="AD686" i="1"/>
  <c r="AD1200" i="1"/>
  <c r="AD1056" i="1"/>
  <c r="AD1556" i="1"/>
  <c r="AD1280" i="1"/>
  <c r="AD1350" i="1"/>
  <c r="AD1292" i="1"/>
  <c r="AD1572" i="1"/>
  <c r="AD833" i="1"/>
  <c r="AD956" i="1"/>
  <c r="AF1749" i="1"/>
  <c r="AF615" i="1"/>
  <c r="AD666" i="1"/>
  <c r="AD537" i="1"/>
  <c r="AD1047" i="1"/>
  <c r="AD794" i="1"/>
  <c r="AD1260" i="1"/>
  <c r="AD1332" i="1"/>
  <c r="AD1438" i="1"/>
  <c r="AD1536" i="1"/>
  <c r="AD1731" i="1"/>
  <c r="AD1336" i="1"/>
  <c r="AD1566" i="1"/>
  <c r="AF755" i="1"/>
  <c r="AD1284" i="1"/>
  <c r="AF1733" i="1"/>
  <c r="AF1750" i="1"/>
  <c r="AD402" i="1"/>
  <c r="AD1222" i="1"/>
  <c r="AD498" i="1"/>
  <c r="AD636" i="1"/>
  <c r="AD1016" i="1"/>
  <c r="AD1158" i="1"/>
  <c r="AD1441" i="1"/>
  <c r="AD650" i="1"/>
  <c r="AD1716" i="1"/>
  <c r="AD1740" i="1"/>
  <c r="AD1683" i="1"/>
  <c r="AD1470" i="1"/>
  <c r="AD478" i="1"/>
  <c r="AD1036" i="1"/>
  <c r="AF756" i="1"/>
  <c r="AF1685" i="1"/>
  <c r="AD420" i="1"/>
  <c r="AD587" i="1"/>
  <c r="AD858" i="1"/>
  <c r="AD862" i="1"/>
  <c r="AD835" i="1"/>
  <c r="AD1352" i="1"/>
  <c r="AD1568" i="1"/>
  <c r="AF938" i="1"/>
  <c r="AD197" i="1"/>
  <c r="AD117" i="1"/>
  <c r="AD175" i="1"/>
  <c r="AD471" i="1"/>
  <c r="AD602" i="1"/>
  <c r="AD1153" i="1"/>
  <c r="AD1132" i="1"/>
  <c r="AF957" i="1"/>
  <c r="AD97" i="1"/>
  <c r="AD1364" i="1"/>
  <c r="AF1315" i="1"/>
  <c r="AD114" i="1"/>
  <c r="AD548" i="1"/>
  <c r="AD1312" i="1"/>
  <c r="AD261" i="1"/>
  <c r="AD1548" i="1"/>
  <c r="AD345" i="1"/>
  <c r="AD494" i="1"/>
  <c r="AD1685" i="1"/>
  <c r="AD521" i="1"/>
  <c r="AD928" i="1"/>
  <c r="AD44" i="1"/>
  <c r="AD199" i="1"/>
  <c r="AD448" i="1"/>
  <c r="AD585" i="1"/>
  <c r="AD1304" i="1"/>
  <c r="AD1574" i="1"/>
  <c r="AD1588" i="1"/>
  <c r="AD1686" i="1"/>
  <c r="AD1734" i="1"/>
  <c r="AD1752" i="1"/>
  <c r="AD70" i="1"/>
  <c r="AD53" i="1"/>
  <c r="AD900" i="1"/>
  <c r="AD829" i="1"/>
  <c r="AD1064" i="1"/>
  <c r="AF1040" i="1"/>
  <c r="W5" i="1" l="1"/>
  <c r="AG5" i="1" s="1"/>
  <c r="AR5" i="1" s="1"/>
  <c r="AG3" i="1"/>
  <c r="W3" i="1"/>
  <c r="AK4" i="1"/>
  <c r="AG4" i="1"/>
  <c r="G5" i="4"/>
  <c r="J5" i="4" s="1"/>
  <c r="W7" i="1"/>
  <c r="AG7" i="1" s="1"/>
  <c r="AR7" i="1" s="1"/>
  <c r="E7" i="4"/>
  <c r="AM4" i="1"/>
  <c r="AK5" i="1"/>
  <c r="AA5" i="1"/>
  <c r="AI5" i="1" s="1"/>
  <c r="AM689" i="1"/>
  <c r="AD802" i="1"/>
  <c r="AK802" i="1" s="1"/>
  <c r="AM270" i="1"/>
  <c r="AM862" i="1"/>
  <c r="AD1397" i="1"/>
  <c r="AD1117" i="1"/>
  <c r="AM477" i="1"/>
  <c r="AD460" i="1"/>
  <c r="AM159" i="1"/>
  <c r="AA285" i="1"/>
  <c r="AM281" i="1"/>
  <c r="AM684" i="1"/>
  <c r="AA178" i="1"/>
  <c r="AD1040" i="1"/>
  <c r="AM809" i="1"/>
  <c r="AD215" i="1"/>
  <c r="AA802" i="1"/>
  <c r="AA270" i="1"/>
  <c r="AM802" i="1"/>
  <c r="AA862" i="1"/>
  <c r="AA477" i="1"/>
  <c r="AM260" i="1"/>
  <c r="AM193" i="1"/>
  <c r="AM1244" i="1"/>
  <c r="AA408" i="1"/>
  <c r="AI408" i="1" s="1"/>
  <c r="AA262" i="1"/>
  <c r="AA405" i="1"/>
  <c r="AM397" i="1"/>
  <c r="AA1147" i="1"/>
  <c r="AM553" i="1"/>
  <c r="AA196" i="1"/>
  <c r="AM178" i="1"/>
  <c r="AA397" i="1"/>
  <c r="AA553" i="1"/>
  <c r="AI553" i="1" s="1"/>
  <c r="AA684" i="1"/>
  <c r="AA1166" i="1"/>
  <c r="AM196" i="1"/>
  <c r="AA189" i="1"/>
  <c r="AM408" i="1"/>
  <c r="AA151" i="1"/>
  <c r="AA1244" i="1"/>
  <c r="AA430" i="1"/>
  <c r="AM189" i="1"/>
  <c r="AA693" i="1"/>
  <c r="AD1492" i="1"/>
  <c r="AM430" i="1"/>
  <c r="AM693" i="1"/>
  <c r="AD330" i="1"/>
  <c r="AA470" i="1"/>
  <c r="AD203" i="1"/>
  <c r="AA624" i="1"/>
  <c r="AF219" i="1"/>
  <c r="AA475" i="1"/>
  <c r="AM624" i="1"/>
  <c r="AM392" i="1"/>
  <c r="AA392" i="1"/>
  <c r="AM347" i="1"/>
  <c r="AD268" i="1"/>
  <c r="AA809" i="1"/>
  <c r="AM470" i="1"/>
  <c r="AD211" i="1"/>
  <c r="AD581" i="1"/>
  <c r="AD300" i="1"/>
  <c r="AA1061" i="1"/>
  <c r="AA340" i="1"/>
  <c r="AM1061" i="1"/>
  <c r="AA310" i="1"/>
  <c r="AA199" i="1"/>
  <c r="AA621" i="1"/>
  <c r="AA332" i="1"/>
  <c r="AM340" i="1"/>
  <c r="AM621" i="1"/>
  <c r="AF213" i="1"/>
  <c r="AM310" i="1"/>
  <c r="AM332" i="1"/>
  <c r="AA347" i="1"/>
  <c r="AA193" i="1"/>
  <c r="AM199" i="1"/>
  <c r="AD477" i="1"/>
  <c r="AM151" i="1"/>
  <c r="AM262" i="1"/>
  <c r="AM713" i="1"/>
  <c r="AA713" i="1"/>
  <c r="AA689" i="1"/>
  <c r="AA159" i="1"/>
  <c r="AM1166" i="1"/>
  <c r="AA746" i="1"/>
  <c r="AM475" i="1"/>
  <c r="AD698" i="1"/>
  <c r="AM170" i="1"/>
  <c r="AM757" i="1"/>
  <c r="AM589" i="1"/>
  <c r="AM146" i="1"/>
  <c r="AA342" i="1"/>
  <c r="AM850" i="1"/>
  <c r="AA316" i="1"/>
  <c r="AM694" i="1"/>
  <c r="AA795" i="1"/>
  <c r="AI795" i="1" s="1"/>
  <c r="AA805" i="1"/>
  <c r="AA258" i="1"/>
  <c r="AM746" i="1"/>
  <c r="AM1147" i="1"/>
  <c r="AA261" i="1"/>
  <c r="AA289" i="1"/>
  <c r="AM289" i="1"/>
  <c r="AM805" i="1"/>
  <c r="AM285" i="1"/>
  <c r="AF214" i="1"/>
  <c r="AM261" i="1"/>
  <c r="AM416" i="1"/>
  <c r="AA1381" i="1"/>
  <c r="AA138" i="1"/>
  <c r="AA217" i="1"/>
  <c r="AA281" i="1"/>
  <c r="AA416" i="1"/>
  <c r="AA260" i="1"/>
  <c r="AM1381" i="1"/>
  <c r="AM138" i="1"/>
  <c r="AM217" i="1"/>
  <c r="AM258" i="1"/>
  <c r="AM795" i="1"/>
  <c r="AM342" i="1"/>
  <c r="AM316" i="1"/>
  <c r="AA589" i="1"/>
  <c r="AA757" i="1"/>
  <c r="AA146" i="1"/>
  <c r="AD427" i="1"/>
  <c r="AA850" i="1"/>
  <c r="AA170" i="1"/>
  <c r="AA694" i="1"/>
  <c r="AD208" i="1"/>
  <c r="W1361" i="1"/>
  <c r="AA404" i="1"/>
  <c r="W481" i="1"/>
  <c r="AG481" i="1" s="1"/>
  <c r="W1519" i="1"/>
  <c r="AM188" i="1"/>
  <c r="AK364" i="1"/>
  <c r="AK1485" i="1"/>
  <c r="AA1208" i="1"/>
  <c r="AI1208" i="1" s="1"/>
  <c r="AM980" i="1"/>
  <c r="AA224" i="1"/>
  <c r="AM1060" i="1"/>
  <c r="AK733" i="1"/>
  <c r="AA141" i="1"/>
  <c r="AM1018" i="1"/>
  <c r="AA1567" i="1"/>
  <c r="AM652" i="1"/>
  <c r="AM1469" i="1"/>
  <c r="AA1688" i="1"/>
  <c r="AM1033" i="1"/>
  <c r="AM1625" i="1"/>
  <c r="AM238" i="1"/>
  <c r="AK524" i="1"/>
  <c r="AA1494" i="1"/>
  <c r="AI1494" i="1" s="1"/>
  <c r="AM1390" i="1"/>
  <c r="AA1284" i="1"/>
  <c r="AA727" i="1"/>
  <c r="AI727" i="1" s="1"/>
  <c r="AM1032" i="1"/>
  <c r="AA1487" i="1"/>
  <c r="AA1263" i="1"/>
  <c r="AM294" i="1"/>
  <c r="AA1257" i="1"/>
  <c r="AM1476" i="1"/>
  <c r="AA1450" i="1"/>
  <c r="AA100" i="1"/>
  <c r="AR1774" i="1"/>
  <c r="AM246" i="1"/>
  <c r="AK1610" i="1"/>
  <c r="W589" i="1"/>
  <c r="AK907" i="1"/>
  <c r="AM415" i="1"/>
  <c r="AM300" i="1"/>
  <c r="AA633" i="1"/>
  <c r="AM1193" i="1"/>
  <c r="W10" i="1"/>
  <c r="AM1129" i="1"/>
  <c r="W1574" i="1"/>
  <c r="AA1315" i="1"/>
  <c r="W1292" i="1"/>
  <c r="AA520" i="1"/>
  <c r="AK1269" i="1"/>
  <c r="W271" i="1"/>
  <c r="AK381" i="1"/>
  <c r="W1285" i="1"/>
  <c r="AM1764" i="1"/>
  <c r="AA479" i="1"/>
  <c r="AK682" i="1"/>
  <c r="AM792" i="1"/>
  <c r="AK290" i="1"/>
  <c r="AA1684" i="1"/>
  <c r="AM851" i="1"/>
  <c r="AM1512" i="1"/>
  <c r="AA871" i="1"/>
  <c r="AA677" i="1"/>
  <c r="AM1332" i="1"/>
  <c r="AA476" i="1"/>
  <c r="AM818" i="1"/>
  <c r="AK712" i="1"/>
  <c r="AM845" i="1"/>
  <c r="AM630" i="1"/>
  <c r="AM1728" i="1"/>
  <c r="AM133" i="1"/>
  <c r="AM86" i="1"/>
  <c r="AM1657" i="1"/>
  <c r="AM253" i="1"/>
  <c r="AM1102" i="1"/>
  <c r="AM591" i="1"/>
  <c r="AM1305" i="1"/>
  <c r="AA175" i="1"/>
  <c r="AA1379" i="1"/>
  <c r="AM997" i="1"/>
  <c r="AM228" i="1"/>
  <c r="AA1388" i="1"/>
  <c r="AM1181" i="1"/>
  <c r="AK1458" i="1"/>
  <c r="AM1191" i="1"/>
  <c r="AM1259" i="1"/>
  <c r="AA1050" i="1"/>
  <c r="AM410" i="1"/>
  <c r="AA497" i="1"/>
  <c r="AI497" i="1" s="1"/>
  <c r="AA501" i="1"/>
  <c r="AM341" i="1"/>
  <c r="AA50" i="1"/>
  <c r="AM1481" i="1"/>
  <c r="AM525" i="1"/>
  <c r="AM1761" i="1"/>
  <c r="AM181" i="1"/>
  <c r="AR1770" i="1"/>
  <c r="AT1771" i="1"/>
  <c r="AK1654" i="1"/>
  <c r="AA1692" i="1"/>
  <c r="AK1666" i="1"/>
  <c r="W1746" i="1"/>
  <c r="AM301" i="1"/>
  <c r="AA1434" i="1"/>
  <c r="AI1434" i="1" s="1"/>
  <c r="AM998" i="1"/>
  <c r="AM211" i="1"/>
  <c r="W603" i="1"/>
  <c r="AK616" i="1"/>
  <c r="AK94" i="1"/>
  <c r="AM1413" i="1"/>
  <c r="AA1709" i="1"/>
  <c r="AA440" i="1"/>
  <c r="AM1644" i="1"/>
  <c r="AA941" i="1"/>
  <c r="AM1510" i="1"/>
  <c r="AM530" i="1"/>
  <c r="AM945" i="1"/>
  <c r="AM671" i="1"/>
  <c r="AM645" i="1"/>
  <c r="AA771" i="1"/>
  <c r="AA417" i="1"/>
  <c r="AA1226" i="1"/>
  <c r="AM411" i="1"/>
  <c r="AA722" i="1"/>
  <c r="AM1173" i="1"/>
  <c r="AM1237" i="1"/>
  <c r="AA1328" i="1"/>
  <c r="AM1311" i="1"/>
  <c r="AA775" i="1"/>
  <c r="AM843" i="1"/>
  <c r="AM1548" i="1"/>
  <c r="AA1012" i="1"/>
  <c r="AM1183" i="1"/>
  <c r="AM434" i="1"/>
  <c r="AM826" i="1"/>
  <c r="AA921" i="1"/>
  <c r="AM389" i="1"/>
  <c r="AA1514" i="1"/>
  <c r="AM1389" i="1"/>
  <c r="AM275" i="1"/>
  <c r="AA1615" i="1"/>
  <c r="AM1326" i="1"/>
  <c r="AT1770" i="1"/>
  <c r="AM370" i="1"/>
  <c r="W448" i="1"/>
  <c r="W1364" i="1"/>
  <c r="W434" i="1"/>
  <c r="AG434" i="1" s="1"/>
  <c r="AK1125" i="1"/>
  <c r="AA1701" i="1"/>
  <c r="AA1268" i="1"/>
  <c r="AI1268" i="1" s="1"/>
  <c r="AK1157" i="1"/>
  <c r="AK47" i="1"/>
  <c r="AA535" i="1"/>
  <c r="W1687" i="1"/>
  <c r="AM180" i="1"/>
  <c r="AM718" i="1"/>
  <c r="AM1669" i="1"/>
  <c r="AK806" i="1"/>
  <c r="AK1437" i="1"/>
  <c r="AA1732" i="1"/>
  <c r="AA1627" i="1"/>
  <c r="AA1447" i="1"/>
  <c r="AM708" i="1"/>
  <c r="AA1013" i="1"/>
  <c r="AM118" i="1"/>
  <c r="AA582" i="1"/>
  <c r="AM254" i="1"/>
  <c r="W691" i="1"/>
  <c r="AM1444" i="1"/>
  <c r="AM644" i="1"/>
  <c r="AA1465" i="1"/>
  <c r="AM1558" i="1"/>
  <c r="AM407" i="1"/>
  <c r="AA203" i="1"/>
  <c r="AA1756" i="1"/>
  <c r="W373" i="1"/>
  <c r="AM585" i="1"/>
  <c r="AM218" i="1"/>
  <c r="AM658" i="1"/>
  <c r="AA1207" i="1"/>
  <c r="AM1234" i="1"/>
  <c r="AA1017" i="1"/>
  <c r="AM1122" i="1"/>
  <c r="AM1089" i="1"/>
  <c r="AA944" i="1"/>
  <c r="AA1457" i="1"/>
  <c r="AM700" i="1"/>
  <c r="AA782" i="1"/>
  <c r="AA873" i="1"/>
  <c r="AA312" i="1"/>
  <c r="AM568" i="1"/>
  <c r="AA1569" i="1"/>
  <c r="AA96" i="1"/>
  <c r="AA861" i="1"/>
  <c r="AA1623" i="1"/>
  <c r="AK564" i="1"/>
  <c r="AM516" i="1"/>
  <c r="AM1341" i="1"/>
  <c r="AM1097" i="1"/>
  <c r="AM735" i="1"/>
  <c r="AM244" i="1"/>
  <c r="AM598" i="1"/>
  <c r="AS1774" i="1"/>
  <c r="W1452" i="1"/>
  <c r="W399" i="1"/>
  <c r="W1475" i="1"/>
  <c r="AM1551" i="1"/>
  <c r="AM688" i="1"/>
  <c r="AM1384" i="1"/>
  <c r="AM78" i="1"/>
  <c r="AM1393" i="1"/>
  <c r="AK276" i="1"/>
  <c r="AK525" i="1"/>
  <c r="AM1215" i="1"/>
  <c r="AK1250" i="1"/>
  <c r="AK597" i="1"/>
  <c r="AA291" i="1"/>
  <c r="AA1391" i="1"/>
  <c r="AM458" i="1"/>
  <c r="AA1462" i="1"/>
  <c r="AM507" i="1"/>
  <c r="AM49" i="1"/>
  <c r="AM539" i="1"/>
  <c r="AA200" i="1"/>
  <c r="AA1210" i="1"/>
  <c r="AM130" i="1"/>
  <c r="AA1134" i="1"/>
  <c r="AI1134" i="1" s="1"/>
  <c r="AM44" i="1"/>
  <c r="AM984" i="1"/>
  <c r="AA88" i="1"/>
  <c r="AA474" i="1"/>
  <c r="AM545" i="1"/>
  <c r="AM1327" i="1"/>
  <c r="W361" i="1"/>
  <c r="AA1046" i="1"/>
  <c r="AM1076" i="1"/>
  <c r="AM673" i="1"/>
  <c r="W928" i="1"/>
  <c r="W862" i="1"/>
  <c r="W1536" i="1"/>
  <c r="W833" i="1"/>
  <c r="W443" i="1"/>
  <c r="W827" i="1"/>
  <c r="AK1512" i="1"/>
  <c r="AA1574" i="1"/>
  <c r="AK1549" i="1"/>
  <c r="AA368" i="1"/>
  <c r="AI368" i="1" s="1"/>
  <c r="AA566" i="1"/>
  <c r="AA352" i="1"/>
  <c r="AK1252" i="1"/>
  <c r="AM1252" i="1"/>
  <c r="AM163" i="1"/>
  <c r="AK780" i="1"/>
  <c r="AK1203" i="1"/>
  <c r="AM1293" i="1"/>
  <c r="AM1241" i="1"/>
  <c r="AA719" i="1"/>
  <c r="AM91" i="1"/>
  <c r="AA172" i="1"/>
  <c r="AM432" i="1"/>
  <c r="AM1377" i="1"/>
  <c r="AM268" i="1"/>
  <c r="AM169" i="1"/>
  <c r="AA884" i="1"/>
  <c r="AM55" i="1"/>
  <c r="AA989" i="1"/>
  <c r="AM940" i="1"/>
  <c r="AA572" i="1"/>
  <c r="AA492" i="1"/>
  <c r="AM1595" i="1"/>
  <c r="AA99" i="1"/>
  <c r="AA1497" i="1"/>
  <c r="AM1591" i="1"/>
  <c r="AM1362" i="1"/>
  <c r="AM905" i="1"/>
  <c r="AM1225" i="1"/>
  <c r="W1146" i="1"/>
  <c r="AA437" i="1"/>
  <c r="AM1120" i="1"/>
  <c r="AA1251" i="1"/>
  <c r="AA958" i="1"/>
  <c r="AM388" i="1"/>
  <c r="AA870" i="1"/>
  <c r="AM346" i="1"/>
  <c r="AM335" i="1"/>
  <c r="AM1025" i="1"/>
  <c r="AM1119" i="1"/>
  <c r="AM504" i="1"/>
  <c r="AM1547" i="1"/>
  <c r="AM59" i="1"/>
  <c r="AK1356" i="1"/>
  <c r="AT1772" i="1"/>
  <c r="AA113" i="1"/>
  <c r="W1734" i="1"/>
  <c r="W1568" i="1"/>
  <c r="AA931" i="1"/>
  <c r="AA1333" i="1"/>
  <c r="AK444" i="1"/>
  <c r="AK1287" i="1"/>
  <c r="AK707" i="1"/>
  <c r="AK275" i="1"/>
  <c r="AA623" i="1"/>
  <c r="AA993" i="1"/>
  <c r="AM528" i="1"/>
  <c r="W1236" i="1"/>
  <c r="AK1309" i="1"/>
  <c r="W1305" i="1"/>
  <c r="AK1187" i="1"/>
  <c r="AA883" i="1"/>
  <c r="AM107" i="1"/>
  <c r="AA707" i="1"/>
  <c r="AK1239" i="1"/>
  <c r="AM918" i="1"/>
  <c r="AA838" i="1"/>
  <c r="AA1132" i="1"/>
  <c r="AA878" i="1"/>
  <c r="AK1244" i="1"/>
  <c r="AM1250" i="1"/>
  <c r="AM1044" i="1"/>
  <c r="AA1495" i="1"/>
  <c r="AM655" i="1"/>
  <c r="AM1288" i="1"/>
  <c r="AA420" i="1"/>
  <c r="AA23" i="1"/>
  <c r="AA912" i="1"/>
  <c r="AM761" i="1"/>
  <c r="AM429" i="1"/>
  <c r="AA1291" i="1"/>
  <c r="AM1180" i="1"/>
  <c r="AM1301" i="1"/>
  <c r="AA1597" i="1"/>
  <c r="AM1292" i="1"/>
  <c r="AA1507" i="1"/>
  <c r="AA1310" i="1"/>
  <c r="AM1313" i="1"/>
  <c r="AA1113" i="1"/>
  <c r="AM724" i="1"/>
  <c r="AM549" i="1"/>
  <c r="AM517" i="1"/>
  <c r="AA1460" i="1"/>
  <c r="AM1014" i="1"/>
  <c r="AM160" i="1"/>
  <c r="W1304" i="1"/>
  <c r="W548" i="1"/>
  <c r="W1683" i="1"/>
  <c r="W785" i="1"/>
  <c r="AK1658" i="1"/>
  <c r="AM1704" i="1"/>
  <c r="AM351" i="1"/>
  <c r="AK185" i="1"/>
  <c r="AK612" i="1"/>
  <c r="AM571" i="1"/>
  <c r="AM999" i="1"/>
  <c r="AM942" i="1"/>
  <c r="W777" i="1"/>
  <c r="W1026" i="1"/>
  <c r="AG1026" i="1" s="1"/>
  <c r="W462" i="1"/>
  <c r="AM305" i="1"/>
  <c r="AK1122" i="1"/>
  <c r="AA264" i="1"/>
  <c r="AM131" i="1"/>
  <c r="AK1212" i="1"/>
  <c r="AA70" i="1"/>
  <c r="AM315" i="1"/>
  <c r="AA459" i="1"/>
  <c r="AM353" i="1"/>
  <c r="AA374" i="1"/>
  <c r="AI374" i="1" s="1"/>
  <c r="AM1160" i="1"/>
  <c r="AK333" i="1"/>
  <c r="AM1295" i="1"/>
  <c r="AM463" i="1"/>
  <c r="AM1606" i="1"/>
  <c r="AM648" i="1"/>
  <c r="AM286" i="1"/>
  <c r="AM1480" i="1"/>
  <c r="AM1421" i="1"/>
  <c r="AM1214" i="1"/>
  <c r="AA1477" i="1"/>
  <c r="AM908" i="1"/>
  <c r="AM81" i="1"/>
  <c r="AM1748" i="1"/>
  <c r="AM1139" i="1"/>
  <c r="AA1580" i="1"/>
  <c r="AM298" i="1"/>
  <c r="AA57" i="1"/>
  <c r="AA1124" i="1"/>
  <c r="AA1174" i="1"/>
  <c r="AM899" i="1"/>
  <c r="AK270" i="1"/>
  <c r="AM1107" i="1"/>
  <c r="AA1185" i="1"/>
  <c r="AA431" i="1"/>
  <c r="AI431" i="1" s="1"/>
  <c r="AA1626" i="1"/>
  <c r="AM1374" i="1"/>
  <c r="AA1707" i="1"/>
  <c r="AM968" i="1"/>
  <c r="AA1355" i="1"/>
  <c r="AA94" i="1"/>
  <c r="AA605" i="1"/>
  <c r="AM1230" i="1"/>
  <c r="AM284" i="1"/>
  <c r="AA1356" i="1"/>
  <c r="AA882" i="1"/>
  <c r="AR1775" i="1"/>
  <c r="AR1773" i="1"/>
  <c r="W829" i="1"/>
  <c r="W97" i="1"/>
  <c r="W956" i="1"/>
  <c r="AG956" i="1" s="1"/>
  <c r="AK1502" i="1"/>
  <c r="W426" i="1"/>
  <c r="AK306" i="1"/>
  <c r="AK1164" i="1"/>
  <c r="AA319" i="1"/>
  <c r="AM1091" i="1"/>
  <c r="AA725" i="1"/>
  <c r="AK1650" i="1"/>
  <c r="W138" i="1"/>
  <c r="AM1642" i="1"/>
  <c r="AA790" i="1"/>
  <c r="AA987" i="1"/>
  <c r="AM726" i="1"/>
  <c r="AM321" i="1"/>
  <c r="AA970" i="1"/>
  <c r="AI970" i="1" s="1"/>
  <c r="AM506" i="1"/>
  <c r="AA703" i="1"/>
  <c r="AA139" i="1"/>
  <c r="AM695" i="1"/>
  <c r="AM1316" i="1"/>
  <c r="AM1051" i="1"/>
  <c r="AA1749" i="1"/>
  <c r="AA1681" i="1"/>
  <c r="AK775" i="1"/>
  <c r="AK339" i="1"/>
  <c r="AA1499" i="1"/>
  <c r="AK1691" i="1"/>
  <c r="W992" i="1"/>
  <c r="AA538" i="1"/>
  <c r="AM877" i="1"/>
  <c r="AM176" i="1"/>
  <c r="AM1338" i="1"/>
  <c r="AK285" i="1"/>
  <c r="AA302" i="1"/>
  <c r="AK165" i="1"/>
  <c r="AM564" i="1"/>
  <c r="W1373" i="1"/>
  <c r="AA187" i="1"/>
  <c r="AK1155" i="1"/>
  <c r="AM1397" i="1"/>
  <c r="AA1541" i="1"/>
  <c r="AA1461" i="1"/>
  <c r="AA963" i="1"/>
  <c r="AM161" i="1"/>
  <c r="AM1582" i="1"/>
  <c r="AM738" i="1"/>
  <c r="AA768" i="1"/>
  <c r="AA61" i="1"/>
  <c r="AM1323" i="1"/>
  <c r="AM31" i="1"/>
  <c r="AM959" i="1"/>
  <c r="AM779" i="1"/>
  <c r="AA1575" i="1"/>
  <c r="AA1745" i="1"/>
  <c r="AM1239" i="1"/>
  <c r="AM748" i="1"/>
  <c r="AM20" i="1"/>
  <c r="AM916" i="1"/>
  <c r="AM776" i="1"/>
  <c r="AA1407" i="1"/>
  <c r="AM311" i="1"/>
  <c r="AA1309" i="1"/>
  <c r="AA1443" i="1"/>
  <c r="AA1048" i="1"/>
  <c r="AM1204" i="1"/>
  <c r="AA1178" i="1"/>
  <c r="AA1264" i="1"/>
  <c r="AM385" i="1"/>
  <c r="AM661" i="1"/>
  <c r="AA1006" i="1"/>
  <c r="AA951" i="1"/>
  <c r="AM375" i="1"/>
  <c r="AM1144" i="1"/>
  <c r="AM356" i="1"/>
  <c r="AT1774" i="1"/>
  <c r="AM495" i="1"/>
  <c r="AM737" i="1"/>
  <c r="W650" i="1"/>
  <c r="AK1118" i="1"/>
  <c r="W59" i="1"/>
  <c r="AG59" i="1" s="1"/>
  <c r="AA123" i="1"/>
  <c r="W1535" i="1"/>
  <c r="W467" i="1"/>
  <c r="AA1605" i="1"/>
  <c r="W451" i="1"/>
  <c r="AA1142" i="1"/>
  <c r="W244" i="1"/>
  <c r="AK822" i="1"/>
  <c r="AM1661" i="1"/>
  <c r="AA1057" i="1"/>
  <c r="AA1485" i="1"/>
  <c r="AM433" i="1"/>
  <c r="AA30" i="1"/>
  <c r="AM140" i="1"/>
  <c r="W150" i="1"/>
  <c r="AA992" i="1"/>
  <c r="AM387" i="1"/>
  <c r="AA1365" i="1"/>
  <c r="AM324" i="1"/>
  <c r="AM1269" i="1"/>
  <c r="AA662" i="1"/>
  <c r="AM1440" i="1"/>
  <c r="AM1141" i="1"/>
  <c r="AM427" i="1"/>
  <c r="AA1406" i="1"/>
  <c r="AM983" i="1"/>
  <c r="AA83" i="1"/>
  <c r="AM807" i="1"/>
  <c r="AA1545" i="1"/>
  <c r="AM194" i="1"/>
  <c r="AA1075" i="1"/>
  <c r="AM46" i="1"/>
  <c r="AM502" i="1"/>
  <c r="AS1775" i="1"/>
  <c r="W1438" i="1"/>
  <c r="AG1438" i="1" s="1"/>
  <c r="W195" i="1"/>
  <c r="AA522" i="1"/>
  <c r="AA1445" i="1"/>
  <c r="AM537" i="1"/>
  <c r="AM1655" i="1"/>
  <c r="AM1666" i="1"/>
  <c r="AM183" i="1"/>
  <c r="W1706" i="1"/>
  <c r="W432" i="1"/>
  <c r="AA1446" i="1"/>
  <c r="AA1200" i="1"/>
  <c r="AI1200" i="1" s="1"/>
  <c r="AM698" i="1"/>
  <c r="AM1638" i="1"/>
  <c r="AA127" i="1"/>
  <c r="AK533" i="1"/>
  <c r="AA1561" i="1"/>
  <c r="AA920" i="1"/>
  <c r="AA1065" i="1"/>
  <c r="AA54" i="1"/>
  <c r="AM1369" i="1"/>
  <c r="AM9" i="1"/>
  <c r="AM1317" i="1"/>
  <c r="AM326" i="1"/>
  <c r="AA534" i="1"/>
  <c r="AM276" i="1"/>
  <c r="AM971" i="1"/>
  <c r="AM1430" i="1"/>
  <c r="AM120" i="1"/>
  <c r="AM736" i="1"/>
  <c r="AA16" i="1"/>
  <c r="AM1403" i="1"/>
  <c r="AA1004" i="1"/>
  <c r="AA852" i="1"/>
  <c r="AA438" i="1"/>
  <c r="W1543" i="1"/>
  <c r="W199" i="1"/>
  <c r="AA1750" i="1"/>
  <c r="AA842" i="1"/>
  <c r="AI842" i="1" s="1"/>
  <c r="AA446" i="1"/>
  <c r="AK213" i="1"/>
  <c r="AM21" i="1"/>
  <c r="AA1568" i="1"/>
  <c r="AK673" i="1"/>
  <c r="AK917" i="1"/>
  <c r="AK1495" i="1"/>
  <c r="AM859" i="1"/>
  <c r="AA801" i="1"/>
  <c r="AI801" i="1" s="1"/>
  <c r="AA1411" i="1"/>
  <c r="AM67" i="1"/>
  <c r="AA145" i="1"/>
  <c r="W1686" i="1"/>
  <c r="W1685" i="1"/>
  <c r="W1352" i="1"/>
  <c r="W858" i="1"/>
  <c r="W402" i="1"/>
  <c r="W686" i="1"/>
  <c r="W877" i="1"/>
  <c r="W1704" i="1"/>
  <c r="W1651" i="1"/>
  <c r="AA1641" i="1"/>
  <c r="W1627" i="1"/>
  <c r="AM5" i="1"/>
  <c r="AA1475" i="1"/>
  <c r="AK385" i="1"/>
  <c r="AK1370" i="1"/>
  <c r="AK264" i="1"/>
  <c r="AK703" i="1"/>
  <c r="AA1613" i="1"/>
  <c r="AK1114" i="1"/>
  <c r="AA1683" i="1"/>
  <c r="AA1439" i="1"/>
  <c r="AK417" i="1"/>
  <c r="AK1530" i="1"/>
  <c r="W1084" i="1"/>
  <c r="W1717" i="1"/>
  <c r="W804" i="1"/>
  <c r="AK69" i="1"/>
  <c r="AA811" i="1"/>
  <c r="AA266" i="1"/>
  <c r="AM454" i="1"/>
  <c r="AM1536" i="1"/>
  <c r="AM230" i="1"/>
  <c r="W1499" i="1"/>
  <c r="AG1499" i="1" s="1"/>
  <c r="AK1179" i="1"/>
  <c r="AM868" i="1"/>
  <c r="W1421" i="1"/>
  <c r="AM683" i="1"/>
  <c r="AA1572" i="1"/>
  <c r="AK1655" i="1"/>
  <c r="AK732" i="1"/>
  <c r="AK1618" i="1"/>
  <c r="AM63" i="1"/>
  <c r="AM445" i="1"/>
  <c r="AA1158" i="1"/>
  <c r="AK668" i="1"/>
  <c r="AK1754" i="1"/>
  <c r="AK403" i="1"/>
  <c r="AK526" i="1"/>
  <c r="AM1396" i="1"/>
  <c r="AM452" i="1"/>
  <c r="AA1322" i="1"/>
  <c r="AA1459" i="1"/>
  <c r="AM483" i="1"/>
  <c r="W489" i="1"/>
  <c r="AM1636" i="1"/>
  <c r="AM313" i="1"/>
  <c r="AM1150" i="1"/>
  <c r="AM334" i="1"/>
  <c r="AA1458" i="1"/>
  <c r="AA767" i="1"/>
  <c r="AA166" i="1"/>
  <c r="AM898" i="1"/>
  <c r="AM734" i="1"/>
  <c r="AM1721" i="1"/>
  <c r="AM327" i="1"/>
  <c r="AM1672" i="1"/>
  <c r="AK1126" i="1"/>
  <c r="AK1631" i="1"/>
  <c r="AA190" i="1"/>
  <c r="AM1366" i="1"/>
  <c r="W1188" i="1"/>
  <c r="AM810" i="1"/>
  <c r="W1042" i="1"/>
  <c r="AM1103" i="1"/>
  <c r="AA903" i="1"/>
  <c r="AA955" i="1"/>
  <c r="AM720" i="1"/>
  <c r="W996" i="1"/>
  <c r="AA1266" i="1"/>
  <c r="AA635" i="1"/>
  <c r="AM1757" i="1"/>
  <c r="AM1463" i="1"/>
  <c r="AM11" i="1"/>
  <c r="AA1532" i="1"/>
  <c r="AM803" i="1"/>
  <c r="AM749" i="1"/>
  <c r="AM709" i="1"/>
  <c r="AA747" i="1"/>
  <c r="AA1201" i="1"/>
  <c r="AM1109" i="1"/>
  <c r="AA79" i="1"/>
  <c r="AA1335" i="1"/>
  <c r="AI1335" i="1" s="1"/>
  <c r="AA1294" i="1"/>
  <c r="AA1240" i="1"/>
  <c r="AA1146" i="1"/>
  <c r="AA13" i="1"/>
  <c r="AM588" i="1"/>
  <c r="AM153" i="1"/>
  <c r="AM1260" i="1"/>
  <c r="AA1093" i="1"/>
  <c r="AM71" i="1"/>
  <c r="AM1675" i="1"/>
  <c r="AM372" i="1"/>
  <c r="AA1722" i="1"/>
  <c r="AA1385" i="1"/>
  <c r="AM1506" i="1"/>
  <c r="AM1270" i="1"/>
  <c r="AM1467" i="1"/>
  <c r="AM1360" i="1"/>
  <c r="AK430" i="1"/>
  <c r="AM631" i="1"/>
  <c r="AM1118" i="1"/>
  <c r="AM1023" i="1"/>
  <c r="AA1387" i="1"/>
  <c r="AI1387" i="1" s="1"/>
  <c r="AM1473" i="1"/>
  <c r="AM1159" i="1"/>
  <c r="AM745" i="1"/>
  <c r="AM988" i="1"/>
  <c r="AM87" i="1"/>
  <c r="AA1042" i="1"/>
  <c r="AM349" i="1"/>
  <c r="AM333" i="1"/>
  <c r="AM687" i="1"/>
  <c r="AM569" i="1"/>
  <c r="AA1168" i="1"/>
  <c r="AA961" i="1"/>
  <c r="AM344" i="1"/>
  <c r="AA584" i="1"/>
  <c r="AM1302" i="1"/>
  <c r="AM788" i="1"/>
  <c r="AA848" i="1"/>
  <c r="AM685" i="1"/>
  <c r="AM548" i="1"/>
  <c r="AM110" i="1"/>
  <c r="AM924" i="1"/>
  <c r="AM751" i="1"/>
  <c r="AM478" i="1"/>
  <c r="AA247" i="1"/>
  <c r="AM1255" i="1"/>
  <c r="AM686" i="1"/>
  <c r="AA290" i="1"/>
  <c r="AM225" i="1"/>
  <c r="AS1768" i="1"/>
  <c r="AR1769" i="1"/>
  <c r="AT1775" i="1"/>
  <c r="AT1773" i="1"/>
  <c r="AA1062" i="1"/>
  <c r="AM1534" i="1"/>
  <c r="AA1344" i="1"/>
  <c r="AI1344" i="1" s="1"/>
  <c r="AM1376" i="1"/>
  <c r="AA1697" i="1"/>
  <c r="AA73" i="1"/>
  <c r="AM1079" i="1"/>
  <c r="AA1409" i="1"/>
  <c r="AA1395" i="1"/>
  <c r="W347" i="1"/>
  <c r="AA1258" i="1"/>
  <c r="AM639" i="1"/>
  <c r="AA269" i="1"/>
  <c r="AA910" i="1"/>
  <c r="AM242" i="1"/>
  <c r="AA1609" i="1"/>
  <c r="AM1319" i="1"/>
  <c r="AA881" i="1"/>
  <c r="AM122" i="1"/>
  <c r="AM716" i="1"/>
  <c r="AM382" i="1"/>
  <c r="AA1314" i="1"/>
  <c r="AA461" i="1"/>
  <c r="AA824" i="1"/>
  <c r="AM1247" i="1"/>
  <c r="AM1199" i="1"/>
  <c r="AM627" i="1"/>
  <c r="AA1412" i="1"/>
  <c r="AM1523" i="1"/>
  <c r="AM1099" i="1"/>
  <c r="AA144" i="1"/>
  <c r="W1548" i="1"/>
  <c r="W114" i="1"/>
  <c r="W1153" i="1"/>
  <c r="AA756" i="1"/>
  <c r="W1158" i="1"/>
  <c r="AA956" i="1"/>
  <c r="W161" i="1"/>
  <c r="W1050" i="1"/>
  <c r="W1410" i="1"/>
  <c r="AL1474" i="1"/>
  <c r="AA573" i="1"/>
  <c r="AK123" i="1"/>
  <c r="AA1755" i="1"/>
  <c r="W1708" i="1"/>
  <c r="AA656" i="1"/>
  <c r="AK1744" i="1"/>
  <c r="AA893" i="1"/>
  <c r="AA1762" i="1"/>
  <c r="AK813" i="1"/>
  <c r="W590" i="1"/>
  <c r="AM116" i="1"/>
  <c r="AM1658" i="1"/>
  <c r="AM1616" i="1"/>
  <c r="AK1676" i="1"/>
  <c r="AM39" i="1"/>
  <c r="W1210" i="1"/>
  <c r="AK424" i="1"/>
  <c r="AM226" i="1"/>
  <c r="AK1170" i="1"/>
  <c r="AM565" i="1"/>
  <c r="AK1616" i="1"/>
  <c r="AM134" i="1"/>
  <c r="AM844" i="1"/>
  <c r="AA1596" i="1"/>
  <c r="AM587" i="1"/>
  <c r="AM567" i="1"/>
  <c r="W1613" i="1"/>
  <c r="AK1732" i="1"/>
  <c r="W631" i="1"/>
  <c r="W1135" i="1"/>
  <c r="AG1135" i="1" s="1"/>
  <c r="W598" i="1"/>
  <c r="W1445" i="1"/>
  <c r="AG1445" i="1" s="1"/>
  <c r="AK1743" i="1"/>
  <c r="AM449" i="1"/>
  <c r="AK505" i="1"/>
  <c r="AM1039" i="1"/>
  <c r="AA839" i="1"/>
  <c r="AA456" i="1"/>
  <c r="AA491" i="1"/>
  <c r="AM1149" i="1"/>
  <c r="AM692" i="1"/>
  <c r="AM287" i="1"/>
  <c r="AM1472" i="1"/>
  <c r="AA721" i="1"/>
  <c r="AM560" i="1"/>
  <c r="AM1008" i="1"/>
  <c r="AM1336" i="1"/>
  <c r="AA365" i="1"/>
  <c r="AA1491" i="1"/>
  <c r="AA976" i="1"/>
  <c r="W1247" i="1"/>
  <c r="AM364" i="1"/>
  <c r="AK969" i="1"/>
  <c r="AM1380" i="1"/>
  <c r="AA1415" i="1"/>
  <c r="AK1594" i="1"/>
  <c r="AA1649" i="1"/>
  <c r="AM399" i="1"/>
  <c r="AA274" i="1"/>
  <c r="AM764" i="1"/>
  <c r="AA227" i="1"/>
  <c r="AM76" i="1"/>
  <c r="AM607" i="1"/>
  <c r="AM1418" i="1"/>
  <c r="AA874" i="1"/>
  <c r="AA1000" i="1"/>
  <c r="AA1577" i="1"/>
  <c r="AA1353" i="1"/>
  <c r="AA142" i="1"/>
  <c r="AA523" i="1"/>
  <c r="AM22" i="1"/>
  <c r="AK1565" i="1"/>
  <c r="AK662" i="1"/>
  <c r="AA1053" i="1"/>
  <c r="AM1262" i="1"/>
  <c r="AA1730" i="1"/>
  <c r="AA19" i="1"/>
  <c r="AM1086" i="1"/>
  <c r="AA18" i="1"/>
  <c r="AM444" i="1"/>
  <c r="AM950" i="1"/>
  <c r="AM946" i="1"/>
  <c r="AA1276" i="1"/>
  <c r="AM830" i="1"/>
  <c r="AM1637" i="1"/>
  <c r="AM586" i="1"/>
  <c r="AM121" i="1"/>
  <c r="AA378" i="1"/>
  <c r="AM1601" i="1"/>
  <c r="AA371" i="1"/>
  <c r="AI371" i="1" s="1"/>
  <c r="W991" i="1"/>
  <c r="AA1738" i="1"/>
  <c r="AM600" i="1"/>
  <c r="AM1082" i="1"/>
  <c r="AM1184" i="1"/>
  <c r="AM442" i="1"/>
  <c r="AA1663" i="1"/>
  <c r="AA1248" i="1"/>
  <c r="AM986" i="1"/>
  <c r="AM41" i="1"/>
  <c r="AM1286" i="1"/>
  <c r="AM1703" i="1"/>
  <c r="AA1498" i="1"/>
  <c r="AM380" i="1"/>
  <c r="AM886" i="1"/>
  <c r="AM1303" i="1"/>
  <c r="AM1123" i="1"/>
  <c r="AM1714" i="1"/>
  <c r="AA1698" i="1"/>
  <c r="AA1218" i="1"/>
  <c r="AA6" i="1"/>
  <c r="AM762" i="1"/>
  <c r="AA758" i="1"/>
  <c r="AA841" i="1"/>
  <c r="AM1343" i="1"/>
  <c r="AA318" i="1"/>
  <c r="AA357" i="1"/>
  <c r="AM825" i="1"/>
  <c r="AA715" i="1"/>
  <c r="AA1005" i="1"/>
  <c r="AM1354" i="1"/>
  <c r="AA702" i="1"/>
  <c r="AM551" i="1"/>
  <c r="AA1508" i="1"/>
  <c r="AM917" i="1"/>
  <c r="AM1273" i="1"/>
  <c r="AA1400" i="1"/>
  <c r="AA682" i="1"/>
  <c r="AA308" i="1"/>
  <c r="AA306" i="1"/>
  <c r="AM317" i="1"/>
  <c r="AM493" i="1"/>
  <c r="AA977" i="1"/>
  <c r="AM763" i="1"/>
  <c r="AM679" i="1"/>
  <c r="AA373" i="1"/>
  <c r="AA1711" i="1"/>
  <c r="AA888" i="1"/>
  <c r="AT1767" i="1"/>
  <c r="AR1768" i="1"/>
  <c r="AT1769" i="1"/>
  <c r="AR1776" i="1"/>
  <c r="AA1505" i="1"/>
  <c r="AM1352" i="1"/>
  <c r="AA1098" i="1"/>
  <c r="AM1634" i="1"/>
  <c r="AA646" i="1"/>
  <c r="AM786" i="1"/>
  <c r="AM1163" i="1"/>
  <c r="AA47" i="1"/>
  <c r="AM729" i="1"/>
  <c r="AM395" i="1"/>
  <c r="AM601" i="1"/>
  <c r="AA1426" i="1"/>
  <c r="AM1080" i="1"/>
  <c r="AM1064" i="1"/>
  <c r="AA391" i="1"/>
  <c r="AM1117" i="1"/>
  <c r="AA603" i="1"/>
  <c r="AM816" i="1"/>
  <c r="AM1088" i="1"/>
  <c r="AM1715" i="1"/>
  <c r="AM1404" i="1"/>
  <c r="AK1376" i="1"/>
  <c r="AM143" i="1"/>
  <c r="AM1070" i="1"/>
  <c r="AM401" i="1"/>
  <c r="AT1768" i="1"/>
  <c r="AS1773" i="1"/>
  <c r="W44" i="1"/>
  <c r="AG44" i="1" s="1"/>
  <c r="W835" i="1"/>
  <c r="W498" i="1"/>
  <c r="W1350" i="1"/>
  <c r="AK782" i="1"/>
  <c r="W1425" i="1"/>
  <c r="AA469" i="1"/>
  <c r="AK1205" i="1"/>
  <c r="AK96" i="1"/>
  <c r="AK1031" i="1"/>
  <c r="AK1491" i="1"/>
  <c r="AA1754" i="1"/>
  <c r="AM665" i="1"/>
  <c r="AA1111" i="1"/>
  <c r="W1487" i="1"/>
  <c r="AK440" i="1"/>
  <c r="AM1077" i="1"/>
  <c r="W1163" i="1"/>
  <c r="AK1431" i="1"/>
  <c r="AK1034" i="1"/>
  <c r="W1652" i="1"/>
  <c r="AK1634" i="1"/>
  <c r="W1206" i="1"/>
  <c r="AK1148" i="1"/>
  <c r="AK256" i="1"/>
  <c r="AM40" i="1"/>
  <c r="AM358" i="1"/>
  <c r="AA428" i="1"/>
  <c r="AI428" i="1" s="1"/>
  <c r="AA529" i="1"/>
  <c r="AA60" i="1"/>
  <c r="AI60" i="1" s="1"/>
  <c r="AM1589" i="1"/>
  <c r="AM1112" i="1"/>
  <c r="AA864" i="1"/>
  <c r="AI864" i="1" s="1"/>
  <c r="AK926" i="1"/>
  <c r="AA1254" i="1"/>
  <c r="AA1706" i="1"/>
  <c r="AM556" i="1"/>
  <c r="AM1442" i="1"/>
  <c r="AA1271" i="1"/>
  <c r="AA323" i="1"/>
  <c r="AK619" i="1"/>
  <c r="W1679" i="1"/>
  <c r="AK1455" i="1"/>
  <c r="AK384" i="1"/>
  <c r="AM1058" i="1"/>
  <c r="AA1662" i="1"/>
  <c r="AM1464" i="1"/>
  <c r="AM1297" i="1"/>
  <c r="AA855" i="1"/>
  <c r="AI855" i="1" s="1"/>
  <c r="AA739" i="1"/>
  <c r="AA622" i="1"/>
  <c r="AM1546" i="1"/>
  <c r="AM490" i="1"/>
  <c r="AA1188" i="1"/>
  <c r="AA1455" i="1"/>
  <c r="AK773" i="1"/>
  <c r="AK844" i="1"/>
  <c r="AA1235" i="1"/>
  <c r="AM754" i="1"/>
  <c r="AM863" i="1"/>
  <c r="AK873" i="1"/>
  <c r="AM1410" i="1"/>
  <c r="AA34" i="1"/>
  <c r="AA14" i="1"/>
  <c r="AM1198" i="1"/>
  <c r="AM740" i="1"/>
  <c r="AM53" i="1"/>
  <c r="AA1074" i="1"/>
  <c r="AA599" i="1"/>
  <c r="AM48" i="1"/>
  <c r="AM390" i="1"/>
  <c r="AA606" i="1"/>
  <c r="AA1232" i="1"/>
  <c r="AM625" i="1"/>
  <c r="AA793" i="1"/>
  <c r="AA1695" i="1"/>
  <c r="AM1511" i="1"/>
  <c r="AM1452" i="1"/>
  <c r="AM1639" i="1"/>
  <c r="AA1405" i="1"/>
  <c r="AK286" i="1"/>
  <c r="AM1087" i="1"/>
  <c r="AM750" i="1"/>
  <c r="AM376" i="1"/>
  <c r="AA804" i="1"/>
  <c r="AM38" i="1"/>
  <c r="AM1543" i="1"/>
  <c r="AM1607" i="1"/>
  <c r="AA1346" i="1"/>
  <c r="AA1530" i="1"/>
  <c r="AA109" i="1"/>
  <c r="AA1205" i="1"/>
  <c r="AA1133" i="1"/>
  <c r="AM237" i="1"/>
  <c r="AA1304" i="1"/>
  <c r="AM1751" i="1"/>
  <c r="AM296" i="1"/>
  <c r="AM789" i="1"/>
  <c r="AA207" i="1"/>
  <c r="AM1153" i="1"/>
  <c r="AA1282" i="1"/>
  <c r="AM769" i="1"/>
  <c r="AA1019" i="1"/>
  <c r="AA777" i="1"/>
  <c r="AM731" i="1"/>
  <c r="AA1223" i="1"/>
  <c r="AA813" i="1"/>
  <c r="AM521" i="1"/>
  <c r="AM1689" i="1"/>
  <c r="AA1221" i="1"/>
  <c r="AA280" i="1"/>
  <c r="AA1633" i="1"/>
  <c r="AM649" i="1"/>
  <c r="AA1169" i="1"/>
  <c r="AM610" i="1"/>
  <c r="AM222" i="1"/>
  <c r="AM821" i="1"/>
  <c r="AM681" i="1"/>
  <c r="AA773" i="1"/>
  <c r="AM510" i="1"/>
  <c r="AM1161" i="1"/>
  <c r="AA1219" i="1"/>
  <c r="AM1209" i="1"/>
  <c r="AM1565" i="1"/>
  <c r="AA1011" i="1"/>
  <c r="AI1011" i="1" s="1"/>
  <c r="AM616" i="1"/>
  <c r="AM329" i="1"/>
  <c r="AM897" i="1"/>
  <c r="AM1035" i="1"/>
  <c r="AA252" i="1"/>
  <c r="AA511" i="1"/>
  <c r="AA619" i="1"/>
  <c r="AM752" i="1"/>
  <c r="AA1261" i="1"/>
  <c r="AM1529" i="1"/>
  <c r="AA783" i="1"/>
  <c r="AM668" i="1"/>
  <c r="AM377" i="1"/>
  <c r="AM185" i="1"/>
  <c r="AM74" i="1"/>
  <c r="AM393" i="1"/>
  <c r="W941" i="1"/>
  <c r="AA1007" i="1"/>
  <c r="AA164" i="1"/>
  <c r="AM712" i="1"/>
  <c r="AM173" i="1"/>
  <c r="AA101" i="1"/>
  <c r="AM330" i="1"/>
  <c r="AM1275" i="1"/>
  <c r="AR1767" i="1"/>
  <c r="AR1771" i="1"/>
  <c r="AR1772" i="1"/>
  <c r="AS1776" i="1"/>
  <c r="AA772" i="1"/>
  <c r="AM248" i="1"/>
  <c r="AM1279" i="1"/>
  <c r="AA1371" i="1"/>
  <c r="AM1072" i="1"/>
  <c r="AA909" i="1"/>
  <c r="AA991" i="1"/>
  <c r="AM865" i="1"/>
  <c r="AM149" i="1"/>
  <c r="AA964" i="1"/>
  <c r="AM947" i="1"/>
  <c r="AM1151" i="1"/>
  <c r="AM426" i="1"/>
  <c r="AM1238" i="1"/>
  <c r="AM66" i="1"/>
  <c r="AM1148" i="1"/>
  <c r="AA1544" i="1"/>
  <c r="AM75" i="1"/>
  <c r="AA1537" i="1"/>
  <c r="AM1249" i="1"/>
  <c r="AM52" i="1"/>
  <c r="AA799" i="1"/>
  <c r="AM406" i="1"/>
  <c r="AA1277" i="1"/>
  <c r="AM962" i="1"/>
  <c r="AM620" i="1"/>
  <c r="AA1705" i="1"/>
  <c r="AM659" i="1"/>
  <c r="AA628" i="1"/>
  <c r="AM148" i="1"/>
  <c r="AS1769" i="1"/>
  <c r="AM257" i="1"/>
  <c r="AA220" i="1"/>
  <c r="W585" i="1"/>
  <c r="W587" i="1"/>
  <c r="W307" i="1"/>
  <c r="W1120" i="1"/>
  <c r="AK1181" i="1"/>
  <c r="AA574" i="1"/>
  <c r="W1085" i="1"/>
  <c r="W144" i="1"/>
  <c r="AA1731" i="1"/>
  <c r="AA1611" i="1"/>
  <c r="AA1592" i="1"/>
  <c r="AM1542" i="1"/>
  <c r="AK661" i="1"/>
  <c r="AM1517" i="1"/>
  <c r="AK7" i="1"/>
  <c r="AK592" i="1"/>
  <c r="AK1383" i="1"/>
  <c r="AM1312" i="1"/>
  <c r="AA626" i="1"/>
  <c r="AA1643" i="1"/>
  <c r="AM563" i="1"/>
  <c r="W85" i="1"/>
  <c r="AA800" i="1"/>
  <c r="AA827" i="1"/>
  <c r="AA1600" i="1"/>
  <c r="AM195" i="1"/>
  <c r="AA1519" i="1"/>
  <c r="AM1521" i="1"/>
  <c r="AK993" i="1"/>
  <c r="W396" i="1"/>
  <c r="AG396" i="1" s="1"/>
  <c r="W1065" i="1"/>
  <c r="AK1068" i="1"/>
  <c r="AK260" i="1"/>
  <c r="W1264" i="1"/>
  <c r="AK38" i="1"/>
  <c r="AA638" i="1"/>
  <c r="AM576" i="1"/>
  <c r="AM1479" i="1"/>
  <c r="AM128" i="1"/>
  <c r="AA1021" i="1"/>
  <c r="AI1021" i="1" s="1"/>
  <c r="AM975" i="1"/>
  <c r="AA1533" i="1"/>
  <c r="W596" i="1"/>
  <c r="AM1516" i="1"/>
  <c r="AM580" i="1"/>
  <c r="AM462" i="1"/>
  <c r="AA396" i="1"/>
  <c r="AM360" i="1"/>
  <c r="AA108" i="1"/>
  <c r="AM403" i="1"/>
  <c r="AM114" i="1"/>
  <c r="AM696" i="1"/>
  <c r="AA570" i="1"/>
  <c r="AM1549" i="1"/>
  <c r="AM500" i="1"/>
  <c r="AM186" i="1"/>
  <c r="AA171" i="1"/>
  <c r="AK853" i="1"/>
  <c r="AM1171" i="1"/>
  <c r="AA558" i="1"/>
  <c r="AK1251" i="1"/>
  <c r="AM1283" i="1"/>
  <c r="AM710" i="1"/>
  <c r="AM796" i="1"/>
  <c r="AM1049" i="1"/>
  <c r="AK880" i="1"/>
  <c r="AA613" i="1"/>
  <c r="AM165" i="1"/>
  <c r="AM1037" i="1"/>
  <c r="AM1612" i="1"/>
  <c r="AM690" i="1"/>
  <c r="AM1052" i="1"/>
  <c r="AM1196" i="1"/>
  <c r="AA105" i="1"/>
  <c r="AM765" i="1"/>
  <c r="AK278" i="1"/>
  <c r="AA1671" i="1"/>
  <c r="AM781" i="1"/>
  <c r="AM974" i="1"/>
  <c r="AM1474" i="1"/>
  <c r="AA1553" i="1"/>
  <c r="W416" i="1"/>
  <c r="AM1433" i="1"/>
  <c r="AA1359" i="1"/>
  <c r="AM1436" i="1"/>
  <c r="AM423" i="1"/>
  <c r="AM828" i="1"/>
  <c r="AM730" i="1"/>
  <c r="AA1130" i="1"/>
  <c r="AA675" i="1"/>
  <c r="AA1281" i="1"/>
  <c r="AA1243" i="1"/>
  <c r="AM546" i="1"/>
  <c r="AM95" i="1"/>
  <c r="AM1719" i="1"/>
  <c r="AA1419" i="1"/>
  <c r="AA1538" i="1"/>
  <c r="AM263" i="1"/>
  <c r="AM466" i="1"/>
  <c r="AM1743" i="1"/>
  <c r="W1537" i="1"/>
  <c r="AM92" i="1"/>
  <c r="AM660" i="1"/>
  <c r="AA978" i="1"/>
  <c r="AM1584" i="1"/>
  <c r="AA1525" i="1"/>
  <c r="AM814" i="1"/>
  <c r="AM1573" i="1"/>
  <c r="AA1522" i="1"/>
  <c r="AK766" i="1"/>
  <c r="W1246" i="1"/>
  <c r="AA1071" i="1"/>
  <c r="AM1590" i="1"/>
  <c r="AM362" i="1"/>
  <c r="AM1717" i="1"/>
  <c r="AM954" i="1"/>
  <c r="AK1604" i="1"/>
  <c r="AM1585" i="1"/>
  <c r="AM277" i="1"/>
  <c r="AA481" i="1"/>
  <c r="AA1256" i="1"/>
  <c r="AA829" i="1"/>
  <c r="AA1640" i="1"/>
  <c r="AA732" i="1"/>
  <c r="AA872" i="1"/>
  <c r="AK400" i="1"/>
  <c r="AA337" i="1"/>
  <c r="AA383" i="1"/>
  <c r="AM1095" i="1"/>
  <c r="AM540" i="1"/>
  <c r="AA1246" i="1"/>
  <c r="AM1361" i="1"/>
  <c r="AA386" i="1"/>
  <c r="AI386" i="1" s="1"/>
  <c r="W1243" i="1"/>
  <c r="AA612" i="1"/>
  <c r="AA1650" i="1"/>
  <c r="W491" i="1"/>
  <c r="AM595" i="1"/>
  <c r="AM229" i="1"/>
  <c r="AA137" i="1"/>
  <c r="AA398" i="1"/>
  <c r="AI398" i="1" s="1"/>
  <c r="AM887" i="1"/>
  <c r="AA1059" i="1"/>
  <c r="AM421" i="1"/>
  <c r="AM934" i="1"/>
  <c r="AM314" i="1"/>
  <c r="AA384" i="1"/>
  <c r="AA174" i="1"/>
  <c r="AA1125" i="1"/>
  <c r="AA933" i="1"/>
  <c r="AM58" i="1"/>
  <c r="AM292" i="1"/>
  <c r="AM1503" i="1"/>
  <c r="AS1770" i="1"/>
  <c r="AS1767" i="1"/>
  <c r="AS1771" i="1"/>
  <c r="AS1772" i="1"/>
  <c r="AT1776" i="1"/>
  <c r="AM1559" i="1"/>
  <c r="AM278" i="1"/>
  <c r="AA1137" i="1"/>
  <c r="AS1777" i="1"/>
  <c r="AR1777" i="1"/>
  <c r="AT1777" i="1"/>
  <c r="AM113" i="1"/>
  <c r="AA1177" i="1"/>
  <c r="AA737" i="1"/>
  <c r="AA1156" i="1"/>
  <c r="AM1156" i="1"/>
  <c r="AM1177" i="1"/>
  <c r="AA223" i="1"/>
  <c r="AD1290" i="1"/>
  <c r="AM223" i="1"/>
  <c r="AA317" i="1"/>
  <c r="AA712" i="1"/>
  <c r="AM164" i="1"/>
  <c r="AA508" i="1"/>
  <c r="AM508" i="1"/>
  <c r="AD1596" i="1"/>
  <c r="AM1056" i="1"/>
  <c r="AM1028" i="1"/>
  <c r="AA377" i="1"/>
  <c r="AI377" i="1" s="1"/>
  <c r="AD1457" i="1"/>
  <c r="AA246" i="1"/>
  <c r="AD1647" i="1"/>
  <c r="AM1007" i="1"/>
  <c r="AA1275" i="1"/>
  <c r="AD642" i="1"/>
  <c r="AD1580" i="1"/>
  <c r="AA668" i="1"/>
  <c r="AA1028" i="1"/>
  <c r="AI1028" i="1" s="1"/>
  <c r="AD1107" i="1"/>
  <c r="AD788" i="1"/>
  <c r="AD1123" i="1"/>
  <c r="AA516" i="1"/>
  <c r="AA370" i="1"/>
  <c r="AI370" i="1" s="1"/>
  <c r="AA248" i="1"/>
  <c r="AA160" i="1"/>
  <c r="AA257" i="1"/>
  <c r="AM596" i="1"/>
  <c r="AM1062" i="1"/>
  <c r="AM772" i="1"/>
  <c r="AD1171" i="1"/>
  <c r="AD1517" i="1"/>
  <c r="AM882" i="1"/>
  <c r="AM220" i="1"/>
  <c r="AA1430" i="1"/>
  <c r="AI1430" i="1" s="1"/>
  <c r="AA969" i="1"/>
  <c r="AM1004" i="1"/>
  <c r="AA90" i="1"/>
  <c r="AM1505" i="1"/>
  <c r="AM977" i="1"/>
  <c r="AD1108" i="1"/>
  <c r="AM1450" i="1"/>
  <c r="AA278" i="1"/>
  <c r="AM1137" i="1"/>
  <c r="AD1044" i="1"/>
  <c r="AM288" i="1"/>
  <c r="AM100" i="1"/>
  <c r="AM888" i="1"/>
  <c r="AA973" i="1"/>
  <c r="AM973" i="1"/>
  <c r="AM216" i="1"/>
  <c r="AA216" i="1"/>
  <c r="AM969" i="1"/>
  <c r="AA1454" i="1"/>
  <c r="AA1190" i="1"/>
  <c r="AM1340" i="1"/>
  <c r="AA1340" i="1"/>
  <c r="AM1063" i="1"/>
  <c r="AM322" i="1"/>
  <c r="AA322" i="1"/>
  <c r="AM331" i="1"/>
  <c r="AA331" i="1"/>
  <c r="AA409" i="1"/>
  <c r="AM409" i="1"/>
  <c r="AM373" i="1"/>
  <c r="AA691" i="1"/>
  <c r="AM1711" i="1"/>
  <c r="AD350" i="1"/>
  <c r="AM858" i="1"/>
  <c r="AA858" i="1"/>
  <c r="AI858" i="1" s="1"/>
  <c r="AA132" i="1"/>
  <c r="AM132" i="1"/>
  <c r="AA345" i="1"/>
  <c r="AM345" i="1"/>
  <c r="AA173" i="1"/>
  <c r="AA393" i="1"/>
  <c r="AA330" i="1"/>
  <c r="AM267" i="1"/>
  <c r="AA267" i="1"/>
  <c r="AA74" i="1"/>
  <c r="AA1534" i="1"/>
  <c r="AA1129" i="1"/>
  <c r="AA185" i="1"/>
  <c r="AM101" i="1"/>
  <c r="AA1056" i="1"/>
  <c r="AD370" i="1"/>
  <c r="W280" i="1"/>
  <c r="AA126" i="1"/>
  <c r="AF1348" i="1"/>
  <c r="AF1324" i="1"/>
  <c r="AF1084" i="1"/>
  <c r="AF245" i="1"/>
  <c r="AF212" i="1"/>
  <c r="AF243" i="1"/>
  <c r="AF204" i="1"/>
  <c r="AF221" i="1"/>
  <c r="AA229" i="1"/>
  <c r="AM612" i="1"/>
  <c r="AM939" i="1"/>
  <c r="AK1147" i="1"/>
  <c r="AA1741" i="1"/>
  <c r="AM732" i="1"/>
  <c r="AA753" i="1"/>
  <c r="AM1059" i="1"/>
  <c r="AM174" i="1"/>
  <c r="AM394" i="1"/>
  <c r="AA362" i="1"/>
  <c r="AA994" i="1"/>
  <c r="AA1559" i="1"/>
  <c r="AM933" i="1"/>
  <c r="AM384" i="1"/>
  <c r="AM398" i="1"/>
  <c r="AA1078" i="1"/>
  <c r="AA686" i="1"/>
  <c r="AA887" i="1"/>
  <c r="AA1099" i="1"/>
  <c r="AM1264" i="1"/>
  <c r="AM628" i="1"/>
  <c r="AA1429" i="1"/>
  <c r="AM144" i="1"/>
  <c r="AM1190" i="1"/>
  <c r="AM1429" i="1"/>
  <c r="AA401" i="1"/>
  <c r="AA659" i="1"/>
  <c r="AM1443" i="1"/>
  <c r="AA439" i="1"/>
  <c r="AM870" i="1"/>
  <c r="AA495" i="1"/>
  <c r="AM1454" i="1"/>
  <c r="AD255" i="1"/>
  <c r="AA143" i="1"/>
  <c r="AA148" i="1"/>
  <c r="AA627" i="1"/>
  <c r="AA518" i="1"/>
  <c r="AA1070" i="1"/>
  <c r="AM1412" i="1"/>
  <c r="AA1523" i="1"/>
  <c r="AM497" i="1"/>
  <c r="AA1481" i="1"/>
  <c r="AM951" i="1"/>
  <c r="AM1705" i="1"/>
  <c r="AM501" i="1"/>
  <c r="AE1466" i="1"/>
  <c r="AD1272" i="1"/>
  <c r="AD284" i="1"/>
  <c r="AD169" i="1"/>
  <c r="AD388" i="1"/>
  <c r="AE1527" i="1"/>
  <c r="AD724" i="1"/>
  <c r="AE1040" i="1"/>
  <c r="AE475" i="1"/>
  <c r="AD517" i="1"/>
  <c r="AE1072" i="1"/>
  <c r="AE1150" i="1"/>
  <c r="AM1741" i="1"/>
  <c r="AE795" i="1"/>
  <c r="AE615" i="1"/>
  <c r="AM836" i="1"/>
  <c r="AD1758" i="1"/>
  <c r="AD1022" i="1"/>
  <c r="AD225" i="1"/>
  <c r="AD1062" i="1"/>
  <c r="AD893" i="1"/>
  <c r="AD721" i="1"/>
  <c r="AD856" i="1"/>
  <c r="AD1649" i="1"/>
  <c r="AD1399" i="1"/>
  <c r="AD769" i="1"/>
  <c r="AD62" i="1"/>
  <c r="AD1073" i="1"/>
  <c r="AD87" i="1"/>
  <c r="AD657" i="1"/>
  <c r="AD1301" i="1"/>
  <c r="AD1725" i="1"/>
  <c r="AE284" i="1"/>
  <c r="AD1440" i="1"/>
  <c r="AD706" i="1"/>
  <c r="AD1459" i="1"/>
  <c r="AE1749" i="1"/>
  <c r="AD84" i="1"/>
  <c r="AD1401" i="1"/>
  <c r="AD1411" i="1"/>
  <c r="AD267" i="1"/>
  <c r="AD1643" i="1"/>
  <c r="AD500" i="1"/>
  <c r="AE689" i="1"/>
  <c r="AE213" i="1"/>
  <c r="AD823" i="1"/>
  <c r="AE54" i="1"/>
  <c r="AD30" i="1"/>
  <c r="AD358" i="1"/>
  <c r="AD630" i="1"/>
  <c r="AD757" i="1"/>
  <c r="AD677" i="1"/>
  <c r="AD700" i="1"/>
  <c r="AD1476" i="1"/>
  <c r="AM1125" i="1"/>
  <c r="AA58" i="1"/>
  <c r="AM1640" i="1"/>
  <c r="AA110" i="1"/>
  <c r="AM126" i="1"/>
  <c r="AA1526" i="1"/>
  <c r="AE1045" i="1"/>
  <c r="AD898" i="1"/>
  <c r="AD200" i="1"/>
  <c r="AE1540" i="1"/>
  <c r="AD1228" i="1"/>
  <c r="AA907" i="1"/>
  <c r="AA421" i="1"/>
  <c r="AM247" i="1"/>
  <c r="AA751" i="1"/>
  <c r="AA314" i="1"/>
  <c r="AA225" i="1"/>
  <c r="AM290" i="1"/>
  <c r="AA478" i="1"/>
  <c r="AA292" i="1"/>
  <c r="AM337" i="1"/>
  <c r="AM137" i="1"/>
  <c r="AA934" i="1"/>
  <c r="AA1503" i="1"/>
  <c r="AK1246" i="1"/>
  <c r="AM481" i="1"/>
  <c r="AD1129" i="1"/>
  <c r="AM618" i="1"/>
  <c r="AE295" i="1"/>
  <c r="AM1526" i="1"/>
  <c r="AD223" i="1"/>
  <c r="AD781" i="1"/>
  <c r="AE676" i="1"/>
  <c r="AE1389" i="1"/>
  <c r="AD346" i="1"/>
  <c r="AD1325" i="1"/>
  <c r="AE1639" i="1"/>
  <c r="AD1349" i="1"/>
  <c r="AD113" i="1"/>
  <c r="AE1487" i="1"/>
  <c r="AD118" i="1"/>
  <c r="AE15" i="1"/>
  <c r="AD744" i="1"/>
  <c r="AD779" i="1"/>
  <c r="AD962" i="1"/>
  <c r="AD1052" i="1"/>
  <c r="AD889" i="1"/>
  <c r="AD727" i="1"/>
  <c r="AD1645" i="1"/>
  <c r="AD960" i="1"/>
  <c r="AD1753" i="1"/>
  <c r="AD696" i="1"/>
  <c r="AD705" i="1"/>
  <c r="AD1054" i="1"/>
  <c r="AD723" i="1"/>
  <c r="AD850" i="1"/>
  <c r="AD1626" i="1"/>
  <c r="AD1508" i="1"/>
  <c r="AD931" i="1"/>
  <c r="AD756" i="1"/>
  <c r="AD1611" i="1"/>
  <c r="AD1419" i="1"/>
  <c r="AD1010" i="1"/>
  <c r="AD897" i="1"/>
  <c r="AD1409" i="1"/>
  <c r="AD157" i="1"/>
  <c r="AI1766" i="1"/>
  <c r="AD1405" i="1"/>
  <c r="AD1254" i="1"/>
  <c r="AD245" i="1"/>
  <c r="AE724" i="1"/>
  <c r="AE1511" i="1"/>
  <c r="AD515" i="1"/>
  <c r="AD1558" i="1"/>
  <c r="AD1144" i="1"/>
  <c r="AD1694" i="1"/>
  <c r="AD1582" i="1"/>
  <c r="AD490" i="1"/>
  <c r="AD180" i="1"/>
  <c r="AD1672" i="1"/>
  <c r="AM753" i="1"/>
  <c r="AM1078" i="1"/>
  <c r="AA939" i="1"/>
  <c r="AM487" i="1"/>
  <c r="AA1255" i="1"/>
  <c r="AM994" i="1"/>
  <c r="AE1451" i="1"/>
  <c r="AD935" i="1"/>
  <c r="AE1746" i="1"/>
  <c r="AD1185" i="1"/>
  <c r="AE1339" i="1"/>
  <c r="AD194" i="1"/>
  <c r="AD1081" i="1"/>
  <c r="AE1299" i="1"/>
  <c r="AD1315" i="1"/>
  <c r="AE711" i="1"/>
  <c r="AM907" i="1"/>
  <c r="AM1246" i="1"/>
  <c r="AM829" i="1"/>
  <c r="AA924" i="1"/>
  <c r="AA394" i="1"/>
  <c r="W1147" i="1"/>
  <c r="AD1283" i="1"/>
  <c r="AD1134" i="1"/>
  <c r="AD240" i="1"/>
  <c r="AD628" i="1"/>
  <c r="AE184" i="1"/>
  <c r="AD851" i="1"/>
  <c r="AE1522" i="1"/>
  <c r="AE603" i="1"/>
  <c r="AE1291" i="1"/>
  <c r="AE1654" i="1"/>
  <c r="AD1133" i="1"/>
  <c r="AE58" i="1"/>
  <c r="AD728" i="1"/>
  <c r="AD218" i="1"/>
  <c r="AD314" i="1"/>
  <c r="AE128" i="1"/>
  <c r="AD999" i="1"/>
  <c r="AE1705" i="1"/>
  <c r="AE1021" i="1"/>
  <c r="AD1276" i="1"/>
  <c r="AD988" i="1"/>
  <c r="AD699" i="1"/>
  <c r="AD382" i="1"/>
  <c r="AD1186" i="1"/>
  <c r="AD1486" i="1"/>
  <c r="AD939" i="1"/>
  <c r="AD1115" i="1"/>
  <c r="AD397" i="1"/>
  <c r="AD156" i="1"/>
  <c r="AD217" i="1"/>
  <c r="AD1662" i="1"/>
  <c r="AD765" i="1"/>
  <c r="AD772" i="1"/>
  <c r="AD34" i="1"/>
  <c r="AD1112" i="1"/>
  <c r="AD287" i="1"/>
  <c r="AD327" i="1"/>
  <c r="AD1427" i="1"/>
  <c r="AD971" i="1"/>
  <c r="AD681" i="1"/>
  <c r="AD938" i="1"/>
  <c r="AD1726" i="1"/>
  <c r="AD1009" i="1"/>
  <c r="AD1696" i="1"/>
  <c r="AD807" i="1"/>
  <c r="AD715" i="1"/>
  <c r="AD1756" i="1"/>
  <c r="AB1406" i="1"/>
  <c r="AB1408" i="1"/>
  <c r="AB1410" i="1"/>
  <c r="AB1412" i="1"/>
  <c r="AB1414" i="1"/>
  <c r="AB1416" i="1"/>
  <c r="F120" i="20"/>
  <c r="G120" i="20" s="1"/>
  <c r="AB1407" i="1"/>
  <c r="AB1409" i="1"/>
  <c r="AB1411" i="1"/>
  <c r="AB1413" i="1"/>
  <c r="AB1415" i="1"/>
  <c r="AB1417" i="1"/>
  <c r="AH1766" i="1"/>
  <c r="AB1166" i="1"/>
  <c r="AB1168" i="1"/>
  <c r="AB1170" i="1"/>
  <c r="AB1172" i="1"/>
  <c r="AB1174" i="1"/>
  <c r="AB1176" i="1"/>
  <c r="F100" i="20"/>
  <c r="G100" i="20" s="1"/>
  <c r="AB1167" i="1"/>
  <c r="AB1169" i="1"/>
  <c r="AB1171" i="1"/>
  <c r="AB1173" i="1"/>
  <c r="AB1175" i="1"/>
  <c r="AB1177" i="1"/>
  <c r="AB1274" i="1"/>
  <c r="AB1276" i="1"/>
  <c r="AB1278" i="1"/>
  <c r="AB1280" i="1"/>
  <c r="AB1282" i="1"/>
  <c r="AB1284" i="1"/>
  <c r="AB1275" i="1"/>
  <c r="AB1283" i="1"/>
  <c r="AB1281" i="1"/>
  <c r="F109" i="20"/>
  <c r="G109" i="20" s="1"/>
  <c r="AB1279" i="1"/>
  <c r="AB1277" i="1"/>
  <c r="AB1285" i="1"/>
  <c r="AB1035" i="1"/>
  <c r="AB1037" i="1"/>
  <c r="AB1039" i="1"/>
  <c r="AB1041" i="1"/>
  <c r="AB1043" i="1"/>
  <c r="AB1045" i="1"/>
  <c r="AB1034" i="1"/>
  <c r="AB1036" i="1"/>
  <c r="AB1038" i="1"/>
  <c r="AB1040" i="1"/>
  <c r="AB1042" i="1"/>
  <c r="AB1044" i="1"/>
  <c r="F89" i="20"/>
  <c r="G89" i="20" s="1"/>
  <c r="AB674" i="1"/>
  <c r="AB676" i="1"/>
  <c r="AB678" i="1"/>
  <c r="AB680" i="1"/>
  <c r="AB682" i="1"/>
  <c r="AB684" i="1"/>
  <c r="F59" i="20"/>
  <c r="G59" i="20" s="1"/>
  <c r="AB679" i="1"/>
  <c r="AB677" i="1"/>
  <c r="AB685" i="1"/>
  <c r="AB675" i="1"/>
  <c r="AB683" i="1"/>
  <c r="AB681" i="1"/>
  <c r="AG1766" i="1"/>
  <c r="F104" i="20"/>
  <c r="G104" i="20" s="1"/>
  <c r="AB1214" i="1"/>
  <c r="AB1216" i="1"/>
  <c r="AB1218" i="1"/>
  <c r="AB1220" i="1"/>
  <c r="AB1222" i="1"/>
  <c r="AB1224" i="1"/>
  <c r="AB1215" i="1"/>
  <c r="AB1217" i="1"/>
  <c r="AB1219" i="1"/>
  <c r="AB1221" i="1"/>
  <c r="AB1223" i="1"/>
  <c r="AB1225" i="1"/>
  <c r="AB758" i="1"/>
  <c r="AB760" i="1"/>
  <c r="AB762" i="1"/>
  <c r="AB764" i="1"/>
  <c r="AB766" i="1"/>
  <c r="AB768" i="1"/>
  <c r="AB759" i="1"/>
  <c r="AB767" i="1"/>
  <c r="AB765" i="1"/>
  <c r="AB763" i="1"/>
  <c r="AB761" i="1"/>
  <c r="AB769" i="1"/>
  <c r="AB914" i="1"/>
  <c r="AB916" i="1"/>
  <c r="AB918" i="1"/>
  <c r="AB920" i="1"/>
  <c r="AB922" i="1"/>
  <c r="AB924" i="1"/>
  <c r="AB915" i="1"/>
  <c r="AB917" i="1"/>
  <c r="AB919" i="1"/>
  <c r="AB921" i="1"/>
  <c r="AB923" i="1"/>
  <c r="AB925" i="1"/>
  <c r="F79" i="20"/>
  <c r="G79" i="20" s="1"/>
  <c r="F124" i="20"/>
  <c r="G124" i="20" s="1"/>
  <c r="AB1455" i="1"/>
  <c r="AB1457" i="1"/>
  <c r="AB1459" i="1"/>
  <c r="AB1461" i="1"/>
  <c r="AB1463" i="1"/>
  <c r="AB1465" i="1"/>
  <c r="AB1454" i="1"/>
  <c r="AB1456" i="1"/>
  <c r="AB1458" i="1"/>
  <c r="AB1460" i="1"/>
  <c r="AB1462" i="1"/>
  <c r="AB1464" i="1"/>
  <c r="AB507" i="1"/>
  <c r="AB509" i="1"/>
  <c r="AB511" i="1"/>
  <c r="AB513" i="1"/>
  <c r="AB515" i="1"/>
  <c r="AB517" i="1"/>
  <c r="AB506" i="1"/>
  <c r="AB508" i="1"/>
  <c r="AB510" i="1"/>
  <c r="AB512" i="1"/>
  <c r="AB514" i="1"/>
  <c r="AB516" i="1"/>
  <c r="F45" i="20"/>
  <c r="G45" i="20" s="1"/>
  <c r="F84" i="20"/>
  <c r="G84" i="20" s="1"/>
  <c r="AB974" i="1"/>
  <c r="AB976" i="1"/>
  <c r="AB978" i="1"/>
  <c r="AB980" i="1"/>
  <c r="AB982" i="1"/>
  <c r="AB984" i="1"/>
  <c r="AB975" i="1"/>
  <c r="AB977" i="1"/>
  <c r="AB979" i="1"/>
  <c r="AB981" i="1"/>
  <c r="AB983" i="1"/>
  <c r="AB985" i="1"/>
  <c r="F50" i="20"/>
  <c r="G50" i="20" s="1"/>
  <c r="AB567" i="1"/>
  <c r="AB569" i="1"/>
  <c r="AB571" i="1"/>
  <c r="AB573" i="1"/>
  <c r="AB575" i="1"/>
  <c r="AB577" i="1"/>
  <c r="AB566" i="1"/>
  <c r="AB568" i="1"/>
  <c r="AB570" i="1"/>
  <c r="AB572" i="1"/>
  <c r="AB574" i="1"/>
  <c r="AB576" i="1"/>
  <c r="AB1514" i="1"/>
  <c r="AB1516" i="1"/>
  <c r="AB1518" i="1"/>
  <c r="AB1517" i="1"/>
  <c r="AB1515" i="1"/>
  <c r="AB1520" i="1"/>
  <c r="AB1522" i="1"/>
  <c r="AB1524" i="1"/>
  <c r="F129" i="20"/>
  <c r="G129" i="20" s="1"/>
  <c r="AB1519" i="1"/>
  <c r="AB1521" i="1"/>
  <c r="AB1523" i="1"/>
  <c r="AB1525" i="1"/>
  <c r="AB807" i="1"/>
  <c r="AB809" i="1"/>
  <c r="AB811" i="1"/>
  <c r="AB813" i="1"/>
  <c r="AB815" i="1"/>
  <c r="AB817" i="1"/>
  <c r="F70" i="20"/>
  <c r="G70" i="20" s="1"/>
  <c r="AB806" i="1"/>
  <c r="AB814" i="1"/>
  <c r="AB812" i="1"/>
  <c r="AB810" i="1"/>
  <c r="AB808" i="1"/>
  <c r="AB816" i="1"/>
  <c r="F75" i="20"/>
  <c r="G75" i="20" s="1"/>
  <c r="AB867" i="1"/>
  <c r="AB869" i="1"/>
  <c r="AB871" i="1"/>
  <c r="AB873" i="1"/>
  <c r="AB875" i="1"/>
  <c r="AB877" i="1"/>
  <c r="AB866" i="1"/>
  <c r="AB868" i="1"/>
  <c r="AB870" i="1"/>
  <c r="AB872" i="1"/>
  <c r="AB874" i="1"/>
  <c r="AB876" i="1"/>
  <c r="AB63" i="1"/>
  <c r="AB65" i="1"/>
  <c r="AB67" i="1"/>
  <c r="AB69" i="1"/>
  <c r="AB71" i="1"/>
  <c r="AB73" i="1"/>
  <c r="AB62" i="1"/>
  <c r="AB70" i="1"/>
  <c r="AB68" i="1"/>
  <c r="AB66" i="1"/>
  <c r="AB64" i="1"/>
  <c r="AB72" i="1"/>
  <c r="F8" i="20"/>
  <c r="G8" i="20" s="1"/>
  <c r="AB1107" i="1"/>
  <c r="AB1106" i="1"/>
  <c r="AB1108" i="1"/>
  <c r="AB1110" i="1"/>
  <c r="AB1112" i="1"/>
  <c r="AB1114" i="1"/>
  <c r="AB1116" i="1"/>
  <c r="AB1109" i="1"/>
  <c r="AB1117" i="1"/>
  <c r="AB1115" i="1"/>
  <c r="AB1113" i="1"/>
  <c r="F95" i="20"/>
  <c r="G95" i="20" s="1"/>
  <c r="AB1111" i="1"/>
  <c r="AB1346" i="1"/>
  <c r="AB1348" i="1"/>
  <c r="AB1350" i="1"/>
  <c r="AB1352" i="1"/>
  <c r="AB1354" i="1"/>
  <c r="AB1356" i="1"/>
  <c r="AB1351" i="1"/>
  <c r="AB1349" i="1"/>
  <c r="AB1357" i="1"/>
  <c r="AB1347" i="1"/>
  <c r="AB1355" i="1"/>
  <c r="AB1353" i="1"/>
  <c r="F115" i="20"/>
  <c r="G115" i="20" s="1"/>
  <c r="AB1574" i="1"/>
  <c r="AB1576" i="1"/>
  <c r="AB1578" i="1"/>
  <c r="AB1580" i="1"/>
  <c r="AB1582" i="1"/>
  <c r="AB1584" i="1"/>
  <c r="F134" i="20"/>
  <c r="G134" i="20" s="1"/>
  <c r="AB1575" i="1"/>
  <c r="AB1577" i="1"/>
  <c r="AB1579" i="1"/>
  <c r="AB1581" i="1"/>
  <c r="AB1583" i="1"/>
  <c r="AB1585" i="1"/>
  <c r="AA525" i="1"/>
  <c r="AA410" i="1"/>
  <c r="AA544" i="1"/>
  <c r="AM175" i="1"/>
  <c r="AA959" i="1"/>
  <c r="AM953" i="1"/>
  <c r="AA154" i="1"/>
  <c r="AA1259" i="1"/>
  <c r="AM1178" i="1"/>
  <c r="AA651" i="1"/>
  <c r="AA343" i="1"/>
  <c r="AA1085" i="1"/>
  <c r="AA598" i="1"/>
  <c r="AM948" i="1"/>
  <c r="AA46" i="1"/>
  <c r="AA284" i="1"/>
  <c r="AM1745" i="1"/>
  <c r="AA1362" i="1"/>
  <c r="AM234" i="1"/>
  <c r="AA335" i="1"/>
  <c r="AA763" i="1"/>
  <c r="AA244" i="1"/>
  <c r="AA504" i="1"/>
  <c r="AM154" i="1"/>
  <c r="AA356" i="1"/>
  <c r="AA1587" i="1"/>
  <c r="AA679" i="1"/>
  <c r="AA1191" i="1"/>
  <c r="AI1191" i="1" s="1"/>
  <c r="AM651" i="1"/>
  <c r="AM1050" i="1"/>
  <c r="AD786" i="1"/>
  <c r="AA1144" i="1"/>
  <c r="AA1025" i="1"/>
  <c r="AM1680" i="1"/>
  <c r="AM438" i="1"/>
  <c r="AM1356" i="1"/>
  <c r="AM90" i="1"/>
  <c r="AD1469" i="1"/>
  <c r="AM439" i="1"/>
  <c r="AD1426" i="1"/>
  <c r="AA948" i="1"/>
  <c r="AM1048" i="1"/>
  <c r="AD1324" i="1"/>
  <c r="AA1290" i="1"/>
  <c r="AA234" i="1"/>
  <c r="AM50" i="1"/>
  <c r="AM343" i="1"/>
  <c r="W1458" i="1"/>
  <c r="AM1085" i="1"/>
  <c r="AA596" i="1"/>
  <c r="AD1542" i="1"/>
  <c r="AM1017" i="1"/>
  <c r="AM437" i="1"/>
  <c r="AM1495" i="1"/>
  <c r="AA341" i="1"/>
  <c r="AA1761" i="1"/>
  <c r="AA59" i="1"/>
  <c r="AA1031" i="1"/>
  <c r="AM1587" i="1"/>
  <c r="AA661" i="1"/>
  <c r="AI661" i="1" s="1"/>
  <c r="AD1387" i="1"/>
  <c r="AM547" i="1"/>
  <c r="AM1478" i="1"/>
  <c r="AA648" i="1"/>
  <c r="AM420" i="1"/>
  <c r="AA346" i="1"/>
  <c r="AM1202" i="1"/>
  <c r="AM892" i="1"/>
  <c r="AK373" i="1"/>
  <c r="AA385" i="1"/>
  <c r="AA375" i="1"/>
  <c r="AA181" i="1"/>
  <c r="AA311" i="1"/>
  <c r="AA1288" i="1"/>
  <c r="AA502" i="1"/>
  <c r="AA1119" i="1"/>
  <c r="AA1547" i="1"/>
  <c r="AA655" i="1"/>
  <c r="AM1006" i="1"/>
  <c r="AM1309" i="1"/>
  <c r="AD1699" i="1"/>
  <c r="AA493" i="1"/>
  <c r="AA1063" i="1"/>
  <c r="AD1037" i="1"/>
  <c r="AA1478" i="1"/>
  <c r="AM518" i="1"/>
  <c r="AA892" i="1"/>
  <c r="AA547" i="1"/>
  <c r="AM1031" i="1"/>
  <c r="AA700" i="1"/>
  <c r="AM691" i="1"/>
  <c r="AM312" i="1"/>
  <c r="AA288" i="1"/>
  <c r="AA1488" i="1"/>
  <c r="AA1204" i="1"/>
  <c r="AA1073" i="1"/>
  <c r="AA1193" i="1"/>
  <c r="AM1096" i="1"/>
  <c r="AA1097" i="1"/>
  <c r="AA843" i="1"/>
  <c r="AM590" i="1"/>
  <c r="AD1575" i="1"/>
  <c r="AD473" i="1"/>
  <c r="AM1490" i="1"/>
  <c r="AA303" i="1"/>
  <c r="AA1230" i="1"/>
  <c r="AM473" i="1"/>
  <c r="AM852" i="1"/>
  <c r="AA1160" i="1"/>
  <c r="AA1014" i="1"/>
  <c r="AI1014" i="1" s="1"/>
  <c r="AA1326" i="1"/>
  <c r="AI1326" i="1" s="1"/>
  <c r="AD1001" i="1"/>
  <c r="AD1121" i="1"/>
  <c r="AM1075" i="1"/>
  <c r="AM57" i="1"/>
  <c r="AM775" i="1"/>
  <c r="AA735" i="1"/>
  <c r="AI735" i="1" s="1"/>
  <c r="AM1124" i="1"/>
  <c r="AM1355" i="1"/>
  <c r="AA1096" i="1"/>
  <c r="AM937" i="1"/>
  <c r="AA590" i="1"/>
  <c r="AD472" i="1"/>
  <c r="W815" i="1"/>
  <c r="AD573" i="1"/>
  <c r="AA238" i="1"/>
  <c r="AA1389" i="1"/>
  <c r="AA822" i="1"/>
  <c r="AD656" i="1"/>
  <c r="AM584" i="1"/>
  <c r="AD1196" i="1"/>
  <c r="AD594" i="1"/>
  <c r="AK815" i="1"/>
  <c r="AA1440" i="1"/>
  <c r="AM83" i="1"/>
  <c r="AM303" i="1"/>
  <c r="AM1457" i="1"/>
  <c r="AM1000" i="1"/>
  <c r="AM822" i="1"/>
  <c r="AM1545" i="1"/>
  <c r="AM1626" i="1"/>
  <c r="AM1460" i="1"/>
  <c r="AM1201" i="1"/>
  <c r="AM873" i="1"/>
  <c r="AM1263" i="1"/>
  <c r="AA826" i="1"/>
  <c r="AA1378" i="1"/>
  <c r="AA1269" i="1"/>
  <c r="AM94" i="1"/>
  <c r="AM861" i="1"/>
  <c r="AA1311" i="1"/>
  <c r="AA1476" i="1"/>
  <c r="AA548" i="1"/>
  <c r="AA1107" i="1"/>
  <c r="AA1229" i="1"/>
  <c r="AA1403" i="1"/>
  <c r="AA338" i="1"/>
  <c r="AM16" i="1"/>
  <c r="AA120" i="1"/>
  <c r="AM1272" i="1"/>
  <c r="AM1494" i="1"/>
  <c r="AD574" i="1"/>
  <c r="AD1412" i="1"/>
  <c r="AM944" i="1"/>
  <c r="AM1577" i="1"/>
  <c r="AD312" i="1"/>
  <c r="AM1257" i="1"/>
  <c r="AA968" i="1"/>
  <c r="AA797" i="1"/>
  <c r="AA568" i="1"/>
  <c r="AM1378" i="1"/>
  <c r="AA298" i="1"/>
  <c r="AA784" i="1"/>
  <c r="AM1707" i="1"/>
  <c r="AM1174" i="1"/>
  <c r="AA1511" i="1"/>
  <c r="AM1229" i="1"/>
  <c r="AM338" i="1"/>
  <c r="AM921" i="1"/>
  <c r="AM96" i="1"/>
  <c r="AA1341" i="1"/>
  <c r="AD558" i="1"/>
  <c r="AD800" i="1"/>
  <c r="AM1569" i="1"/>
  <c r="AM605" i="1"/>
  <c r="AA736" i="1"/>
  <c r="AM797" i="1"/>
  <c r="AA685" i="1"/>
  <c r="AD140" i="1"/>
  <c r="AA788" i="1"/>
  <c r="AM992" i="1"/>
  <c r="AM784" i="1"/>
  <c r="AA389" i="1"/>
  <c r="AD1518" i="1"/>
  <c r="AA1109" i="1"/>
  <c r="AD879" i="1"/>
  <c r="AA1374" i="1"/>
  <c r="AI1374" i="1" s="1"/>
  <c r="AA1089" i="1"/>
  <c r="AI1089" i="1" s="1"/>
  <c r="AD1632" i="1"/>
  <c r="AD56" i="1"/>
  <c r="AD421" i="1"/>
  <c r="AA344" i="1"/>
  <c r="AM1623" i="1"/>
  <c r="AM431" i="1"/>
  <c r="AM848" i="1"/>
  <c r="AM1710" i="1"/>
  <c r="AA1302" i="1"/>
  <c r="AM666" i="1"/>
  <c r="AD423" i="1"/>
  <c r="AM1367" i="1"/>
  <c r="AD166" i="1"/>
  <c r="AD1681" i="1"/>
  <c r="AD1710" i="1"/>
  <c r="AM79" i="1"/>
  <c r="AD967" i="1"/>
  <c r="AA937" i="1"/>
  <c r="AA585" i="1"/>
  <c r="AA473" i="1"/>
  <c r="AM1113" i="1"/>
  <c r="AM1185" i="1"/>
  <c r="AD1393" i="1"/>
  <c r="AA194" i="1"/>
  <c r="AA1367" i="1"/>
  <c r="AM1071" i="1"/>
  <c r="AA487" i="1"/>
  <c r="AA466" i="1"/>
  <c r="AM1525" i="1"/>
  <c r="AA1562" i="1"/>
  <c r="AM383" i="1"/>
  <c r="AM386" i="1"/>
  <c r="AA814" i="1"/>
  <c r="AA595" i="1"/>
  <c r="AM1256" i="1"/>
  <c r="AA1278" i="1"/>
  <c r="AM872" i="1"/>
  <c r="AM978" i="1"/>
  <c r="AA1743" i="1"/>
  <c r="AM1278" i="1"/>
  <c r="AA618" i="1"/>
  <c r="AK1569" i="1"/>
  <c r="AM492" i="1"/>
  <c r="AM142" i="1"/>
  <c r="AM702" i="1"/>
  <c r="AM26" i="1"/>
  <c r="AM1353" i="1"/>
  <c r="W289" i="1"/>
  <c r="AA515" i="1"/>
  <c r="AA381" i="1"/>
  <c r="AI381" i="1" s="1"/>
  <c r="AA26" i="1"/>
  <c r="AI26" i="1" s="1"/>
  <c r="AM515" i="1"/>
  <c r="AM402" i="1"/>
  <c r="AA940" i="1"/>
  <c r="AA818" i="1"/>
  <c r="AM1674" i="1"/>
  <c r="W1569" i="1"/>
  <c r="AK289" i="1"/>
  <c r="AA823" i="1"/>
  <c r="AK1042" i="1"/>
  <c r="AM823" i="1"/>
  <c r="AM1627" i="1"/>
  <c r="AD903" i="1"/>
  <c r="AA275" i="1"/>
  <c r="AA807" i="1"/>
  <c r="AA1710" i="1"/>
  <c r="AA666" i="1"/>
  <c r="AM1514" i="1"/>
  <c r="AA724" i="1"/>
  <c r="AA427" i="1"/>
  <c r="AA517" i="1"/>
  <c r="AA294" i="1"/>
  <c r="AA902" i="1"/>
  <c r="AI902" i="1" s="1"/>
  <c r="AA549" i="1"/>
  <c r="AI549" i="1" s="1"/>
  <c r="AA293" i="1"/>
  <c r="AA1612" i="1"/>
  <c r="AM1344" i="1"/>
  <c r="AD885" i="1"/>
  <c r="AM367" i="1"/>
  <c r="AM1615" i="1"/>
  <c r="AM1487" i="1"/>
  <c r="AM902" i="1"/>
  <c r="AD1733" i="1"/>
  <c r="AA709" i="1"/>
  <c r="AM293" i="1"/>
  <c r="AA982" i="1"/>
  <c r="AD1533" i="1"/>
  <c r="AA1313" i="1"/>
  <c r="AD1233" i="1"/>
  <c r="AK280" i="1"/>
  <c r="AM747" i="1"/>
  <c r="AM105" i="1"/>
  <c r="AD236" i="1"/>
  <c r="AA1331" i="1"/>
  <c r="AI1331" i="1" s="1"/>
  <c r="AM813" i="1"/>
  <c r="AA77" i="1"/>
  <c r="AM1373" i="1"/>
  <c r="AM77" i="1"/>
  <c r="AA84" i="1"/>
  <c r="AM6" i="1"/>
  <c r="AM833" i="1"/>
  <c r="AA1280" i="1"/>
  <c r="AM597" i="1"/>
  <c r="AA649" i="1"/>
  <c r="AM1671" i="1"/>
  <c r="AA1161" i="1"/>
  <c r="AM1304" i="1"/>
  <c r="AA1734" i="1"/>
  <c r="W1251" i="1"/>
  <c r="AM42" i="1"/>
  <c r="AD35" i="1"/>
  <c r="AM1538" i="1"/>
  <c r="AA889" i="1"/>
  <c r="AM991" i="1"/>
  <c r="AM1282" i="1"/>
  <c r="AA1047" i="1"/>
  <c r="AK347" i="1"/>
  <c r="AA1273" i="1"/>
  <c r="AM1223" i="1"/>
  <c r="AM1617" i="1"/>
  <c r="AA1529" i="1"/>
  <c r="AA119" i="1"/>
  <c r="AM308" i="1"/>
  <c r="AA825" i="1"/>
  <c r="AM210" i="1"/>
  <c r="AM1218" i="1"/>
  <c r="AM417" i="1"/>
  <c r="AM1258" i="1"/>
  <c r="AA1715" i="1"/>
  <c r="W214" i="1"/>
  <c r="AA1719" i="1"/>
  <c r="AA1044" i="1"/>
  <c r="AA786" i="1"/>
  <c r="AD646" i="1"/>
  <c r="AA657" i="1"/>
  <c r="AI657" i="1" s="1"/>
  <c r="AM93" i="1"/>
  <c r="AM1261" i="1"/>
  <c r="AM511" i="1"/>
  <c r="AA760" i="1"/>
  <c r="AA1024" i="1"/>
  <c r="AM943" i="1"/>
  <c r="AM619" i="1"/>
  <c r="AA1647" i="1"/>
  <c r="AA918" i="1"/>
  <c r="AM979" i="1"/>
  <c r="AA1171" i="1"/>
  <c r="AM889" i="1"/>
  <c r="AM920" i="1"/>
  <c r="AD1741" i="1"/>
  <c r="AM543" i="1"/>
  <c r="AA413" i="1"/>
  <c r="AA634" i="1"/>
  <c r="AA42" i="1"/>
  <c r="AM760" i="1"/>
  <c r="AM1024" i="1"/>
  <c r="AA1198" i="1"/>
  <c r="AM758" i="1"/>
  <c r="AM777" i="1"/>
  <c r="AA597" i="1"/>
  <c r="AA329" i="1"/>
  <c r="AA833" i="1"/>
  <c r="AM252" i="1"/>
  <c r="AD1507" i="1"/>
  <c r="AA1558" i="1"/>
  <c r="AI1558" i="1" s="1"/>
  <c r="AM1647" i="1"/>
  <c r="AM119" i="1"/>
  <c r="AM1133" i="1"/>
  <c r="AD510" i="1"/>
  <c r="AD237" i="1"/>
  <c r="AA36" i="1"/>
  <c r="AM1599" i="1"/>
  <c r="AA785" i="1"/>
  <c r="AA80" i="1"/>
  <c r="AA1601" i="1"/>
  <c r="AA789" i="1"/>
  <c r="AA796" i="1"/>
  <c r="AM1461" i="1"/>
  <c r="AM1011" i="1"/>
  <c r="AM1065" i="1"/>
  <c r="AA616" i="1"/>
  <c r="AM562" i="1"/>
  <c r="AA1599" i="1"/>
  <c r="AM1663" i="1"/>
  <c r="AM36" i="1"/>
  <c r="AA857" i="1"/>
  <c r="AM785" i="1"/>
  <c r="AM1281" i="1"/>
  <c r="AM306" i="1"/>
  <c r="AM1211" i="1"/>
  <c r="AA43" i="1"/>
  <c r="AI43" i="1" s="1"/>
  <c r="AA562" i="1"/>
  <c r="AA441" i="1"/>
  <c r="AM634" i="1"/>
  <c r="AM84" i="1"/>
  <c r="AA546" i="1"/>
  <c r="AA1437" i="1"/>
  <c r="AM54" i="1"/>
  <c r="AA984" i="1"/>
  <c r="AA419" i="1"/>
  <c r="AI419" i="1" s="1"/>
  <c r="AA601" i="1"/>
  <c r="AM1005" i="1"/>
  <c r="AA75" i="1"/>
  <c r="AD1323" i="1"/>
  <c r="AD946" i="1"/>
  <c r="AM441" i="1"/>
  <c r="AM682" i="1"/>
  <c r="AM203" i="1"/>
  <c r="AM1243" i="1"/>
  <c r="AA1106" i="1"/>
  <c r="AM207" i="1"/>
  <c r="AA1286" i="1"/>
  <c r="AM1106" i="1"/>
  <c r="AA1428" i="1"/>
  <c r="AA1751" i="1"/>
  <c r="AA1199" i="1"/>
  <c r="AA513" i="1"/>
  <c r="AA600" i="1"/>
  <c r="AA720" i="1"/>
  <c r="AA1041" i="1"/>
  <c r="AA1209" i="1"/>
  <c r="AM1609" i="1"/>
  <c r="AA1303" i="1"/>
  <c r="AA769" i="1"/>
  <c r="AA41" i="1"/>
  <c r="AI41" i="1" s="1"/>
  <c r="AM419" i="1"/>
  <c r="AM1419" i="1"/>
  <c r="AA551" i="1"/>
  <c r="AI551" i="1" s="1"/>
  <c r="AA1082" i="1"/>
  <c r="AI1082" i="1" s="1"/>
  <c r="AA1184" i="1"/>
  <c r="AM1047" i="1"/>
  <c r="AD530" i="1"/>
  <c r="AM318" i="1"/>
  <c r="AA484" i="1"/>
  <c r="AM857" i="1"/>
  <c r="AM599" i="1"/>
  <c r="AA93" i="1"/>
  <c r="AA762" i="1"/>
  <c r="AM1248" i="1"/>
  <c r="AM1428" i="1"/>
  <c r="AM513" i="1"/>
  <c r="AM1041" i="1"/>
  <c r="AM1633" i="1"/>
  <c r="AM280" i="1"/>
  <c r="AM371" i="1"/>
  <c r="AA1606" i="1"/>
  <c r="AA210" i="1"/>
  <c r="AD418" i="1"/>
  <c r="AM357" i="1"/>
  <c r="AM773" i="1"/>
  <c r="W1599" i="1"/>
  <c r="AD1214" i="1"/>
  <c r="AD626" i="1"/>
  <c r="AK991" i="1"/>
  <c r="AD1500" i="1"/>
  <c r="W763" i="1"/>
  <c r="AD559" i="1"/>
  <c r="AK691" i="1"/>
  <c r="AK416" i="1"/>
  <c r="AD355" i="1"/>
  <c r="AK763" i="1"/>
  <c r="AD555" i="1"/>
  <c r="AD1562" i="1"/>
  <c r="AD1456" i="1"/>
  <c r="AD50" i="1"/>
  <c r="AD1577" i="1"/>
  <c r="AD107" i="1"/>
  <c r="AD1747" i="1"/>
  <c r="AD129" i="1"/>
  <c r="AD1553" i="1"/>
  <c r="AM391" i="1"/>
  <c r="AM43" i="1"/>
  <c r="AD1231" i="1"/>
  <c r="AM1498" i="1"/>
  <c r="AA947" i="1"/>
  <c r="AA1657" i="1"/>
  <c r="AM1497" i="1"/>
  <c r="AM910" i="1"/>
  <c r="AA816" i="1"/>
  <c r="AM1738" i="1"/>
  <c r="AD1105" i="1"/>
  <c r="AA687" i="1"/>
  <c r="AM1168" i="1"/>
  <c r="AM799" i="1"/>
  <c r="AM1328" i="1"/>
  <c r="AA1585" i="1"/>
  <c r="AA962" i="1"/>
  <c r="AM1500" i="1"/>
  <c r="AD919" i="1"/>
  <c r="AD1038" i="1"/>
  <c r="AA1272" i="1"/>
  <c r="AM1562" i="1"/>
  <c r="AD860" i="1"/>
  <c r="AD614" i="1"/>
  <c r="AD1091" i="1"/>
  <c r="AM1400" i="1"/>
  <c r="AA115" i="1"/>
  <c r="AM484" i="1"/>
  <c r="AA1617" i="1"/>
  <c r="AM961" i="1"/>
  <c r="AA886" i="1"/>
  <c r="AD1268" i="1"/>
  <c r="AK1537" i="1"/>
  <c r="AM80" i="1"/>
  <c r="AA954" i="1"/>
  <c r="AM1266" i="1"/>
  <c r="AM269" i="1"/>
  <c r="AD325" i="1"/>
  <c r="AM1729" i="1"/>
  <c r="AA11" i="1"/>
  <c r="AI11" i="1" s="1"/>
  <c r="AA1427" i="1"/>
  <c r="AM1280" i="1"/>
  <c r="AA986" i="1"/>
  <c r="AA95" i="1"/>
  <c r="AD968" i="1"/>
  <c r="AM1508" i="1"/>
  <c r="AD1447" i="1"/>
  <c r="AA1095" i="1"/>
  <c r="AD1451" i="1"/>
  <c r="AA1500" i="1"/>
  <c r="AD115" i="1"/>
  <c r="W1604" i="1"/>
  <c r="AA15" i="1"/>
  <c r="AI15" i="1" s="1"/>
  <c r="AD1358" i="1"/>
  <c r="AD1318" i="1"/>
  <c r="AA1203" i="1"/>
  <c r="AA752" i="1"/>
  <c r="AD748" i="1"/>
  <c r="AA1152" i="1"/>
  <c r="AM657" i="1"/>
  <c r="AD1656" i="1"/>
  <c r="AM1530" i="1"/>
  <c r="AA1038" i="1"/>
  <c r="AM881" i="1"/>
  <c r="AM575" i="1"/>
  <c r="AD1678" i="1"/>
  <c r="AA540" i="1"/>
  <c r="AA1354" i="1"/>
  <c r="AM1130" i="1"/>
  <c r="AA1714" i="1"/>
  <c r="AA1404" i="1"/>
  <c r="AA380" i="1"/>
  <c r="AM1132" i="1"/>
  <c r="W524" i="1"/>
  <c r="AM1427" i="1"/>
  <c r="AA761" i="1"/>
  <c r="AA1343" i="1"/>
  <c r="AA917" i="1"/>
  <c r="AA1584" i="1"/>
  <c r="AD1521" i="1"/>
  <c r="AM662" i="1"/>
  <c r="AM1320" i="1"/>
  <c r="AA92" i="1"/>
  <c r="AM15" i="1"/>
  <c r="AM919" i="1"/>
  <c r="AD243" i="1"/>
  <c r="AA29" i="1"/>
  <c r="AM1203" i="1"/>
  <c r="AA1361" i="1"/>
  <c r="AA836" i="1"/>
  <c r="AI836" i="1" s="1"/>
  <c r="AM1544" i="1"/>
  <c r="AA333" i="1"/>
  <c r="AD1217" i="1"/>
  <c r="AA399" i="1"/>
  <c r="AA31" i="1"/>
  <c r="AM1205" i="1"/>
  <c r="AA575" i="1"/>
  <c r="AA1123" i="1"/>
  <c r="AA1069" i="1"/>
  <c r="AA1573" i="1"/>
  <c r="AM1698" i="1"/>
  <c r="AA764" i="1"/>
  <c r="AA86" i="1"/>
  <c r="AM1522" i="1"/>
  <c r="AM715" i="1"/>
  <c r="AM1069" i="1"/>
  <c r="AD146" i="1"/>
  <c r="AM519" i="1"/>
  <c r="AM1650" i="1"/>
  <c r="AA1421" i="1"/>
  <c r="AM1314" i="1"/>
  <c r="AA620" i="1"/>
  <c r="AA1370" i="1"/>
  <c r="AA569" i="1"/>
  <c r="AA1703" i="1"/>
  <c r="AA1035" i="1"/>
  <c r="AD672" i="1"/>
  <c r="AA894" i="1"/>
  <c r="AA1717" i="1"/>
  <c r="AA897" i="1"/>
  <c r="AD1629" i="1"/>
  <c r="AA905" i="1"/>
  <c r="AA277" i="1"/>
  <c r="AA442" i="1"/>
  <c r="AA1320" i="1"/>
  <c r="AI1320" i="1" s="1"/>
  <c r="AD639" i="1"/>
  <c r="AM29" i="1"/>
  <c r="AM461" i="1"/>
  <c r="AA1015" i="1"/>
  <c r="AM1152" i="1"/>
  <c r="AD1005" i="1"/>
  <c r="AD751" i="1"/>
  <c r="AM1437" i="1"/>
  <c r="AA749" i="1"/>
  <c r="AM1038" i="1"/>
  <c r="AD811" i="1"/>
  <c r="AM61" i="1"/>
  <c r="AA673" i="1"/>
  <c r="AM841" i="1"/>
  <c r="AA519" i="1"/>
  <c r="AA242" i="1"/>
  <c r="AD981" i="1"/>
  <c r="AK1243" i="1"/>
  <c r="AA1373" i="1"/>
  <c r="AM1370" i="1"/>
  <c r="AD1048" i="1"/>
  <c r="AA1317" i="1"/>
  <c r="AM894" i="1"/>
  <c r="AM783" i="1"/>
  <c r="AD1174" i="1"/>
  <c r="AM1277" i="1"/>
  <c r="AM912" i="1"/>
  <c r="AA660" i="1"/>
  <c r="AA1590" i="1"/>
  <c r="AM1015" i="1"/>
  <c r="AD534" i="1"/>
  <c r="AD425" i="1"/>
  <c r="AA1765" i="1"/>
  <c r="AD1077" i="1"/>
  <c r="AM787" i="1"/>
  <c r="AA236" i="1"/>
  <c r="AD711" i="1"/>
  <c r="AD1213" i="1"/>
  <c r="AA1593" i="1"/>
  <c r="AM1593" i="1"/>
  <c r="AD447" i="1"/>
  <c r="AA424" i="1"/>
  <c r="AM424" i="1"/>
  <c r="AM1581" i="1"/>
  <c r="AM1351" i="1"/>
  <c r="AA1351" i="1"/>
  <c r="AA1453" i="1"/>
  <c r="AA1329" i="1"/>
  <c r="AA349" i="1"/>
  <c r="AM1365" i="1"/>
  <c r="AA745" i="1"/>
  <c r="AI745" i="1" s="1"/>
  <c r="AM1358" i="1"/>
  <c r="AK1545" i="1"/>
  <c r="W1545" i="1"/>
  <c r="AM960" i="1"/>
  <c r="AA960" i="1"/>
  <c r="AM717" i="1"/>
  <c r="AA717" i="1"/>
  <c r="AM1554" i="1"/>
  <c r="AA1554" i="1"/>
  <c r="AA1026" i="1"/>
  <c r="AA1105" i="1"/>
  <c r="AM1105" i="1"/>
  <c r="AA981" i="1"/>
  <c r="AD1541" i="1"/>
  <c r="AA1467" i="1"/>
  <c r="AA1274" i="1"/>
  <c r="AM1274" i="1"/>
  <c r="AM1003" i="1"/>
  <c r="AM869" i="1"/>
  <c r="AM1042" i="1"/>
  <c r="AA1583" i="1"/>
  <c r="AM1583" i="1"/>
  <c r="AA1236" i="1"/>
  <c r="AM1216" i="1"/>
  <c r="AA1216" i="1"/>
  <c r="AM304" i="1"/>
  <c r="AA304" i="1"/>
  <c r="AD1045" i="1"/>
  <c r="AA1502" i="1"/>
  <c r="AM1502" i="1"/>
  <c r="AM1022" i="1"/>
  <c r="AA1022" i="1"/>
  <c r="AM1501" i="1"/>
  <c r="AD608" i="1"/>
  <c r="AM1387" i="1"/>
  <c r="AA1501" i="1"/>
  <c r="AA336" i="1"/>
  <c r="AM336" i="1"/>
  <c r="AA1001" i="1"/>
  <c r="AM1001" i="1"/>
  <c r="AM1329" i="1"/>
  <c r="AM670" i="1"/>
  <c r="AA670" i="1"/>
  <c r="AD890" i="1"/>
  <c r="AD912" i="1"/>
  <c r="AM363" i="1"/>
  <c r="AA363" i="1"/>
  <c r="AM1594" i="1"/>
  <c r="AA1594" i="1"/>
  <c r="AD1750" i="1"/>
  <c r="AD915" i="1"/>
  <c r="AM1318" i="1"/>
  <c r="AA1318" i="1"/>
  <c r="AI1318" i="1" s="1"/>
  <c r="AD1547" i="1"/>
  <c r="AM611" i="1"/>
  <c r="AA611" i="1"/>
  <c r="AD1624" i="1"/>
  <c r="AM236" i="1"/>
  <c r="AM1236" i="1"/>
  <c r="AA943" i="1"/>
  <c r="AA423" i="1"/>
  <c r="AM272" i="1"/>
  <c r="AD958" i="1"/>
  <c r="AD674" i="1"/>
  <c r="AD741" i="1"/>
  <c r="AM1019" i="1"/>
  <c r="AM99" i="1"/>
  <c r="AD1587" i="1"/>
  <c r="AA1211" i="1"/>
  <c r="AA919" i="1"/>
  <c r="AA1305" i="1"/>
  <c r="AM1164" i="1"/>
  <c r="AD1229" i="1"/>
  <c r="AD514" i="1"/>
  <c r="AA1648" i="1"/>
  <c r="AA1693" i="1"/>
  <c r="AM1492" i="1"/>
  <c r="AA1245" i="1"/>
  <c r="AA76" i="1"/>
  <c r="AA639" i="1"/>
  <c r="AK150" i="1"/>
  <c r="AM903" i="1"/>
  <c r="AA803" i="1"/>
  <c r="AA1088" i="1"/>
  <c r="AA66" i="1"/>
  <c r="AD1178" i="1"/>
  <c r="AA828" i="1"/>
  <c r="AM1219" i="1"/>
  <c r="AA681" i="1"/>
  <c r="AA1247" i="1"/>
  <c r="AA296" i="1"/>
  <c r="AA52" i="1"/>
  <c r="AM603" i="1"/>
  <c r="AM675" i="1"/>
  <c r="AA610" i="1"/>
  <c r="AA1423" i="1"/>
  <c r="AA1718" i="1"/>
  <c r="AM23" i="1"/>
  <c r="AM1108" i="1"/>
  <c r="AM1693" i="1"/>
  <c r="AA812" i="1"/>
  <c r="AA1202" i="1"/>
  <c r="AA69" i="1"/>
  <c r="AM1073" i="1"/>
  <c r="AA1543" i="1"/>
  <c r="AA1689" i="1"/>
  <c r="AA382" i="1"/>
  <c r="AA1080" i="1"/>
  <c r="AA1148" i="1"/>
  <c r="AA510" i="1"/>
  <c r="AA765" i="1"/>
  <c r="AA324" i="1"/>
  <c r="AM1426" i="1"/>
  <c r="AM1346" i="1"/>
  <c r="AM824" i="1"/>
  <c r="AA122" i="1"/>
  <c r="AA406" i="1"/>
  <c r="AA1249" i="1"/>
  <c r="AA1316" i="1"/>
  <c r="AA1323" i="1"/>
  <c r="AI1323" i="1" s="1"/>
  <c r="AA821" i="1"/>
  <c r="AA360" i="1"/>
  <c r="AI360" i="1" s="1"/>
  <c r="AA395" i="1"/>
  <c r="AA1102" i="1"/>
  <c r="AA253" i="1"/>
  <c r="AA1228" i="1"/>
  <c r="AA1064" i="1"/>
  <c r="AD1142" i="1"/>
  <c r="AD1192" i="1"/>
  <c r="AM846" i="1"/>
  <c r="AA1108" i="1"/>
  <c r="AD55" i="1"/>
  <c r="AM1488" i="1"/>
  <c r="AM812" i="1"/>
  <c r="AD365" i="1"/>
  <c r="AM1169" i="1"/>
  <c r="AM69" i="1"/>
  <c r="AM1245" i="1"/>
  <c r="AM108" i="1"/>
  <c r="AA1196" i="1"/>
  <c r="AA1607" i="1"/>
  <c r="AA1151" i="1"/>
  <c r="AA426" i="1"/>
  <c r="AD315" i="1"/>
  <c r="AA1591" i="1"/>
  <c r="AA591" i="1"/>
  <c r="AA731" i="1"/>
  <c r="AA1117" i="1"/>
  <c r="AA779" i="1"/>
  <c r="AA237" i="1"/>
  <c r="W278" i="1"/>
  <c r="AD840" i="1"/>
  <c r="AA222" i="1"/>
  <c r="AA521" i="1"/>
  <c r="AA1237" i="1"/>
  <c r="AA1051" i="1"/>
  <c r="AA1153" i="1"/>
  <c r="AI1153" i="1" s="1"/>
  <c r="AK941" i="1"/>
  <c r="AA1319" i="1"/>
  <c r="AM1532" i="1"/>
  <c r="AA1238" i="1"/>
  <c r="AA263" i="1"/>
  <c r="AM1228" i="1"/>
  <c r="AA716" i="1"/>
  <c r="AI716" i="1" s="1"/>
  <c r="AM1221" i="1"/>
  <c r="AA239" i="1"/>
  <c r="AA286" i="1"/>
  <c r="AA729" i="1"/>
  <c r="AA1164" i="1"/>
  <c r="AD29" i="1"/>
  <c r="AA730" i="1"/>
  <c r="AI730" i="1" s="1"/>
  <c r="AA480" i="1"/>
  <c r="AI480" i="1" s="1"/>
  <c r="AA979" i="1"/>
  <c r="AM115" i="1"/>
  <c r="AD1416" i="1"/>
  <c r="AM1648" i="1"/>
  <c r="AM1575" i="1"/>
  <c r="AD738" i="1"/>
  <c r="AM1537" i="1"/>
  <c r="W733" i="1"/>
  <c r="AG733" i="1" s="1"/>
  <c r="AA1565" i="1"/>
  <c r="AI1565" i="1" s="1"/>
  <c r="AM1423" i="1"/>
  <c r="AM239" i="1"/>
  <c r="AM480" i="1"/>
  <c r="AD1493" i="1"/>
  <c r="AD1482" i="1"/>
  <c r="AD251" i="1"/>
  <c r="AM958" i="1"/>
  <c r="AM274" i="1"/>
  <c r="AA48" i="1"/>
  <c r="AA463" i="1"/>
  <c r="AM1251" i="1"/>
  <c r="AM1098" i="1"/>
  <c r="AA241" i="1"/>
  <c r="AA1189" i="1"/>
  <c r="AD819" i="1"/>
  <c r="AM1482" i="1"/>
  <c r="AM1561" i="1"/>
  <c r="AA1267" i="1"/>
  <c r="AA1746" i="1"/>
  <c r="AA1250" i="1"/>
  <c r="AM1507" i="1"/>
  <c r="AM727" i="1"/>
  <c r="AA22" i="1"/>
  <c r="AA1339" i="1"/>
  <c r="AI1339" i="1" s="1"/>
  <c r="AM241" i="1"/>
  <c r="AD49" i="1"/>
  <c r="AM871" i="1"/>
  <c r="AM900" i="1"/>
  <c r="AK1247" i="1"/>
  <c r="AM19" i="1"/>
  <c r="AA1469" i="1"/>
  <c r="AA1506" i="1"/>
  <c r="AA1581" i="1"/>
  <c r="AA652" i="1"/>
  <c r="AM1284" i="1"/>
  <c r="AD824" i="1"/>
  <c r="AM646" i="1"/>
  <c r="AM1267" i="1"/>
  <c r="W430" i="1"/>
  <c r="AM1722" i="1"/>
  <c r="AA966" i="1"/>
  <c r="AA372" i="1"/>
  <c r="AA106" i="1"/>
  <c r="AM1388" i="1"/>
  <c r="AM782" i="1"/>
  <c r="AM18" i="1"/>
  <c r="AM771" i="1"/>
  <c r="AA1687" i="1"/>
  <c r="AM1746" i="1"/>
  <c r="AA1176" i="1"/>
  <c r="AM1489" i="1"/>
  <c r="AM1597" i="1"/>
  <c r="AA1118" i="1"/>
  <c r="AA997" i="1"/>
  <c r="AA1214" i="1"/>
  <c r="AM1409" i="1"/>
  <c r="AM1619" i="1"/>
  <c r="AA1614" i="1"/>
  <c r="AA916" i="1"/>
  <c r="AM1649" i="1"/>
  <c r="AM1406" i="1"/>
  <c r="AM555" i="1"/>
  <c r="AM1339" i="1"/>
  <c r="AA1390" i="1"/>
  <c r="AA1639" i="1"/>
  <c r="AA1376" i="1"/>
  <c r="AI1376" i="1" s="1"/>
  <c r="AD832" i="1"/>
  <c r="AM1208" i="1"/>
  <c r="AD1075" i="1"/>
  <c r="AA1358" i="1"/>
  <c r="AM1043" i="1"/>
  <c r="AM602" i="1"/>
  <c r="AM1189" i="1"/>
  <c r="AA1307" i="1"/>
  <c r="AD131" i="1"/>
  <c r="AD1334" i="1"/>
  <c r="AD1089" i="1"/>
  <c r="AA1072" i="1"/>
  <c r="AI1072" i="1" s="1"/>
  <c r="AA885" i="1"/>
  <c r="AA900" i="1"/>
  <c r="AD442" i="1"/>
  <c r="AA1003" i="1"/>
  <c r="AA388" i="1"/>
  <c r="AA1301" i="1"/>
  <c r="AA1192" i="1"/>
  <c r="AM1405" i="1"/>
  <c r="AM1012" i="1"/>
  <c r="AM1310" i="1"/>
  <c r="AM1162" i="1"/>
  <c r="AA1619" i="1"/>
  <c r="AM1334" i="1"/>
  <c r="AA810" i="1"/>
  <c r="AA555" i="1"/>
  <c r="AI555" i="1" s="1"/>
  <c r="AM1192" i="1"/>
  <c r="AA1510" i="1"/>
  <c r="AA781" i="1"/>
  <c r="AD1008" i="1"/>
  <c r="AA748" i="1"/>
  <c r="AA950" i="1"/>
  <c r="AA1180" i="1"/>
  <c r="AA988" i="1"/>
  <c r="AA1473" i="1"/>
  <c r="AA865" i="1"/>
  <c r="AA1673" i="1"/>
  <c r="AM1567" i="1"/>
  <c r="AA1032" i="1"/>
  <c r="AA364" i="1"/>
  <c r="AM966" i="1"/>
  <c r="AA740" i="1"/>
  <c r="AM106" i="1"/>
  <c r="AM981" i="1"/>
  <c r="AA1270" i="1"/>
  <c r="AA1086" i="1"/>
  <c r="AM1385" i="1"/>
  <c r="AA631" i="1"/>
  <c r="AM1687" i="1"/>
  <c r="AA444" i="1"/>
  <c r="AM1176" i="1"/>
  <c r="AM558" i="1"/>
  <c r="AA983" i="1"/>
  <c r="AM489" i="1"/>
  <c r="AA276" i="1"/>
  <c r="AD1335" i="1"/>
  <c r="AA87" i="1"/>
  <c r="AM1026" i="1"/>
  <c r="AA1360" i="1"/>
  <c r="AA1234" i="1"/>
  <c r="AA259" i="1"/>
  <c r="AM1614" i="1"/>
  <c r="AA1122" i="1"/>
  <c r="AA434" i="1"/>
  <c r="AI434" i="1" s="1"/>
  <c r="AA776" i="1"/>
  <c r="AD191" i="1"/>
  <c r="W880" i="1"/>
  <c r="AA1540" i="1"/>
  <c r="AM1407" i="1"/>
  <c r="AD507" i="1"/>
  <c r="AA602" i="1"/>
  <c r="AD1439" i="1"/>
  <c r="AM1307" i="1"/>
  <c r="AD973" i="1"/>
  <c r="AM526" i="1"/>
  <c r="AM766" i="1"/>
  <c r="AD1423" i="1"/>
  <c r="AM885" i="1"/>
  <c r="AA367" i="1"/>
  <c r="AD234" i="1"/>
  <c r="AA1490" i="1"/>
  <c r="AA1748" i="1"/>
  <c r="AM1290" i="1"/>
  <c r="AA471" i="1"/>
  <c r="AI471" i="1" s="1"/>
  <c r="AA695" i="1"/>
  <c r="AM381" i="1"/>
  <c r="AD80" i="1"/>
  <c r="AD1055" i="1"/>
  <c r="AA974" i="1"/>
  <c r="AA1279" i="1"/>
  <c r="AA1162" i="1"/>
  <c r="AM139" i="1"/>
  <c r="AM914" i="1"/>
  <c r="AA1043" i="1"/>
  <c r="AA1482" i="1"/>
  <c r="AD607" i="1"/>
  <c r="AM460" i="1"/>
  <c r="AD1671" i="1"/>
  <c r="AD456" i="1"/>
  <c r="AK1146" i="1"/>
  <c r="AA750" i="1"/>
  <c r="AA1436" i="1"/>
  <c r="AA1299" i="1"/>
  <c r="AA1159" i="1"/>
  <c r="AA1163" i="1"/>
  <c r="AA1183" i="1"/>
  <c r="AA38" i="1"/>
  <c r="AM964" i="1"/>
  <c r="AA228" i="1"/>
  <c r="AA971" i="1"/>
  <c r="AD710" i="1"/>
  <c r="AA149" i="1"/>
  <c r="AA407" i="1"/>
  <c r="AM804" i="1"/>
  <c r="W969" i="1"/>
  <c r="AD40" i="1"/>
  <c r="W333" i="1"/>
  <c r="AA20" i="1"/>
  <c r="AA1023" i="1"/>
  <c r="AA1292" i="1"/>
  <c r="AA1181" i="1"/>
  <c r="AD1384" i="1"/>
  <c r="AD872" i="1"/>
  <c r="AA44" i="1"/>
  <c r="AI44" i="1" s="1"/>
  <c r="AM259" i="1"/>
  <c r="W766" i="1"/>
  <c r="AM1540" i="1"/>
  <c r="AM1718" i="1"/>
  <c r="AA899" i="1"/>
  <c r="AD868" i="1"/>
  <c r="AD63" i="1"/>
  <c r="AD905" i="1"/>
  <c r="AA953" i="1"/>
  <c r="AA460" i="1"/>
  <c r="AA1334" i="1"/>
  <c r="AM47" i="1"/>
  <c r="AA1120" i="1"/>
  <c r="AD653" i="1"/>
  <c r="AA946" i="1"/>
  <c r="AA869" i="1"/>
  <c r="AM1294" i="1"/>
  <c r="AM1299" i="1"/>
  <c r="AD805" i="1"/>
  <c r="AA1729" i="1"/>
  <c r="AD457" i="1"/>
  <c r="AM34" i="1"/>
  <c r="AD1448" i="1"/>
  <c r="AD104" i="1"/>
  <c r="AA1675" i="1"/>
  <c r="AM24" i="1"/>
  <c r="AM1395" i="1"/>
  <c r="AD1093" i="1"/>
  <c r="AD509" i="1"/>
  <c r="AM1734" i="1"/>
  <c r="AD142" i="1"/>
  <c r="AM982" i="1"/>
  <c r="AD137" i="1"/>
  <c r="AE1434" i="1"/>
  <c r="AD1333" i="1"/>
  <c r="AM1520" i="1"/>
  <c r="AA1520" i="1"/>
  <c r="AA1131" i="1"/>
  <c r="AA832" i="1"/>
  <c r="AM832" i="1"/>
  <c r="AM1240" i="1"/>
  <c r="AM1673" i="1"/>
  <c r="AA637" i="1"/>
  <c r="AD233" i="1"/>
  <c r="AA1408" i="1"/>
  <c r="AM1659" i="1"/>
  <c r="AA1659" i="1"/>
  <c r="AD1176" i="1"/>
  <c r="AA1668" i="1"/>
  <c r="AA153" i="1"/>
  <c r="AD749" i="1"/>
  <c r="AD1755" i="1"/>
  <c r="AM1187" i="1"/>
  <c r="AA1187" i="1"/>
  <c r="AM1730" i="1"/>
  <c r="AM637" i="1"/>
  <c r="AA161" i="1"/>
  <c r="AD916" i="1"/>
  <c r="AM1466" i="1"/>
  <c r="AA376" i="1"/>
  <c r="AA1448" i="1"/>
  <c r="AI1448" i="1" s="1"/>
  <c r="AD1087" i="1"/>
  <c r="AD437" i="1"/>
  <c r="AD1737" i="1"/>
  <c r="AM1167" i="1"/>
  <c r="AA1167" i="1"/>
  <c r="AM1695" i="1"/>
  <c r="AM1207" i="1"/>
  <c r="W1244" i="1"/>
  <c r="AA588" i="1"/>
  <c r="AM13" i="1"/>
  <c r="W186" i="1"/>
  <c r="AD1088" i="1"/>
  <c r="AM1477" i="1"/>
  <c r="AM1231" i="1"/>
  <c r="AA787" i="1"/>
  <c r="AA1262" i="1"/>
  <c r="AA1350" i="1"/>
  <c r="AA1456" i="1"/>
  <c r="AA658" i="1"/>
  <c r="AI658" i="1" s="1"/>
  <c r="AD1684" i="1"/>
  <c r="AA1492" i="1"/>
  <c r="AA201" i="1"/>
  <c r="AM201" i="1"/>
  <c r="AM1134" i="1"/>
  <c r="AM1175" i="1"/>
  <c r="AA1175" i="1"/>
  <c r="AA1603" i="1"/>
  <c r="AD1721" i="1"/>
  <c r="AM572" i="1"/>
  <c r="AD1053" i="1"/>
  <c r="AD45" i="1"/>
  <c r="AD1641" i="1"/>
  <c r="AA1352" i="1"/>
  <c r="AD162" i="1"/>
  <c r="AD492" i="1"/>
  <c r="AD100" i="1"/>
  <c r="AD134" i="1"/>
  <c r="AM722" i="1"/>
  <c r="AD1127" i="1"/>
  <c r="AD904" i="1"/>
  <c r="AM629" i="1"/>
  <c r="AA629" i="1"/>
  <c r="AD532" i="1"/>
  <c r="AD1322" i="1"/>
  <c r="AD1029" i="1"/>
  <c r="AD556" i="1"/>
  <c r="AM109" i="1"/>
  <c r="AM965" i="1"/>
  <c r="AA965" i="1"/>
  <c r="AD665" i="1"/>
  <c r="AA1213" i="1"/>
  <c r="AM1213" i="1"/>
  <c r="AA414" i="1"/>
  <c r="AD921" i="1"/>
  <c r="AM534" i="1"/>
  <c r="AD1581" i="1"/>
  <c r="AD508" i="1"/>
  <c r="AA1308" i="1"/>
  <c r="AA412" i="1"/>
  <c r="AM1686" i="1"/>
  <c r="AD377" i="1"/>
  <c r="AM909" i="1"/>
  <c r="AM412" i="1"/>
  <c r="AD1002" i="1"/>
  <c r="AA990" i="1"/>
  <c r="AM990" i="1"/>
  <c r="AM878" i="1"/>
  <c r="AM1067" i="1"/>
  <c r="AM1291" i="1"/>
  <c r="AA1489" i="1"/>
  <c r="AM793" i="1"/>
  <c r="AM73" i="1"/>
  <c r="AM1453" i="1"/>
  <c r="AM1276" i="1"/>
  <c r="AK186" i="1"/>
  <c r="AD925" i="1"/>
  <c r="AD609" i="1"/>
  <c r="AA1231" i="1"/>
  <c r="AA1509" i="1"/>
  <c r="AA68" i="1"/>
  <c r="AM1350" i="1"/>
  <c r="AM1456" i="1"/>
  <c r="AA71" i="1"/>
  <c r="AM1580" i="1"/>
  <c r="AM414" i="1"/>
  <c r="AM1668" i="1"/>
  <c r="AA1260" i="1"/>
  <c r="AI1260" i="1" s="1"/>
  <c r="AM1379" i="1"/>
  <c r="AD985" i="1"/>
  <c r="AD1707" i="1"/>
  <c r="AD483" i="1"/>
  <c r="AA1463" i="1"/>
  <c r="AD487" i="1"/>
  <c r="AM1131" i="1"/>
  <c r="AM1308" i="1"/>
  <c r="AA1555" i="1"/>
  <c r="AM1555" i="1"/>
  <c r="AA28" i="1"/>
  <c r="AM28" i="1"/>
  <c r="AM129" i="1"/>
  <c r="AA129" i="1"/>
  <c r="AA543" i="1"/>
  <c r="AD493" i="1"/>
  <c r="AA1452" i="1"/>
  <c r="AM523" i="1"/>
  <c r="AM906" i="1"/>
  <c r="AA906" i="1"/>
  <c r="AM1195" i="1"/>
  <c r="AA1195" i="1"/>
  <c r="AI1195" i="1" s="1"/>
  <c r="AM1535" i="1"/>
  <c r="AA1535" i="1"/>
  <c r="AA1101" i="1"/>
  <c r="AM1101" i="1"/>
  <c r="AD109" i="1"/>
  <c r="AM1296" i="1"/>
  <c r="AA1296" i="1"/>
  <c r="AM265" i="1"/>
  <c r="AA265" i="1"/>
  <c r="AM1121" i="1"/>
  <c r="AA1121" i="1"/>
  <c r="AA1634" i="1"/>
  <c r="AK1599" i="1"/>
  <c r="AM544" i="1"/>
  <c r="AM64" i="1"/>
  <c r="AA486" i="1"/>
  <c r="AM486" i="1"/>
  <c r="AD1263" i="1"/>
  <c r="AM1556" i="1"/>
  <c r="AA1139" i="1"/>
  <c r="AA1145" i="1"/>
  <c r="AM1217" i="1"/>
  <c r="AA1217" i="1"/>
  <c r="AD1067" i="1"/>
  <c r="AM672" i="1"/>
  <c r="AM1145" i="1"/>
  <c r="AD130" i="1"/>
  <c r="AD20" i="1"/>
  <c r="AD19" i="1"/>
  <c r="AA1637" i="1"/>
  <c r="AM378" i="1"/>
  <c r="AA1076" i="1"/>
  <c r="AA81" i="1"/>
  <c r="AA429" i="1"/>
  <c r="AA1141" i="1"/>
  <c r="AA133" i="1"/>
  <c r="AA908" i="1"/>
  <c r="AA1239" i="1"/>
  <c r="AA9" i="1"/>
  <c r="AM1509" i="1"/>
  <c r="AM68" i="1"/>
  <c r="AM1146" i="1"/>
  <c r="AA1686" i="1"/>
  <c r="AM1359" i="1"/>
  <c r="AA1079" i="1"/>
  <c r="AI1079" i="1" s="1"/>
  <c r="AM1093" i="1"/>
  <c r="AA1225" i="1"/>
  <c r="AA607" i="1"/>
  <c r="AK979" i="1"/>
  <c r="AD415" i="1"/>
  <c r="AD1027" i="1"/>
  <c r="AA766" i="1"/>
  <c r="AM1342" i="1"/>
  <c r="AM179" i="1"/>
  <c r="AA179" i="1"/>
  <c r="AM1083" i="1"/>
  <c r="AA1083" i="1"/>
  <c r="AA1548" i="1"/>
  <c r="AA1676" i="1"/>
  <c r="AM1676" i="1"/>
  <c r="AD1295" i="1"/>
  <c r="AD1711" i="1"/>
  <c r="AA1298" i="1"/>
  <c r="AA935" i="1"/>
  <c r="AM1053" i="1"/>
  <c r="AA672" i="1"/>
  <c r="AM1335" i="1"/>
  <c r="AM1408" i="1"/>
  <c r="AD81" i="1"/>
  <c r="AA1067" i="1"/>
  <c r="AK214" i="1"/>
  <c r="AA218" i="1"/>
  <c r="AA1556" i="1"/>
  <c r="AM1298" i="1"/>
  <c r="AM156" i="1"/>
  <c r="AA156" i="1"/>
  <c r="AD39" i="1"/>
  <c r="AA121" i="1"/>
  <c r="AK1083" i="1"/>
  <c r="W1083" i="1"/>
  <c r="AG1083" i="1" s="1"/>
  <c r="AM1756" i="1"/>
  <c r="AM768" i="1"/>
  <c r="AA586" i="1"/>
  <c r="AA489" i="1"/>
  <c r="AA830" i="1"/>
  <c r="AI830" i="1" s="1"/>
  <c r="AA914" i="1"/>
  <c r="AA1680" i="1"/>
  <c r="AA1466" i="1"/>
  <c r="AD74" i="1"/>
  <c r="AM935" i="1"/>
  <c r="AM1578" i="1"/>
  <c r="AA1104" i="1"/>
  <c r="AI1104" i="1" s="1"/>
  <c r="AM970" i="1"/>
  <c r="AA734" i="1"/>
  <c r="AD953" i="1"/>
  <c r="AA1265" i="1"/>
  <c r="AD32" i="1"/>
  <c r="AD1698" i="1"/>
  <c r="AA1173" i="1"/>
  <c r="AD1296" i="1"/>
  <c r="AA1433" i="1"/>
  <c r="AD918" i="1"/>
  <c r="AM904" i="1"/>
  <c r="AA1757" i="1"/>
  <c r="AM1226" i="1"/>
  <c r="AM874" i="1"/>
  <c r="W1690" i="1"/>
  <c r="AA840" i="1"/>
  <c r="AA1369" i="1"/>
  <c r="AM1688" i="1"/>
  <c r="AA1332" i="1"/>
  <c r="AK1289" i="1"/>
  <c r="W712" i="1"/>
  <c r="AG712" i="1" s="1"/>
  <c r="AM1435" i="1"/>
  <c r="AA64" i="1"/>
  <c r="AA155" i="1"/>
  <c r="AM697" i="1"/>
  <c r="AA552" i="1"/>
  <c r="AD172" i="1"/>
  <c r="AA846" i="1"/>
  <c r="AA697" i="1"/>
  <c r="AM1570" i="1"/>
  <c r="AM448" i="1"/>
  <c r="AA448" i="1"/>
  <c r="AI448" i="1" s="1"/>
  <c r="AM840" i="1"/>
  <c r="AA845" i="1"/>
  <c r="AA1033" i="1"/>
  <c r="AI1033" i="1" s="1"/>
  <c r="AD839" i="1"/>
  <c r="AA1728" i="1"/>
  <c r="AA1474" i="1"/>
  <c r="AA630" i="1"/>
  <c r="AD1099" i="1"/>
  <c r="AA1595" i="1"/>
  <c r="AD464" i="1"/>
  <c r="AM155" i="1"/>
  <c r="AA967" i="1"/>
  <c r="AM552" i="1"/>
  <c r="AM1484" i="1"/>
  <c r="AA1578" i="1"/>
  <c r="AM413" i="1"/>
  <c r="AA1435" i="1"/>
  <c r="AM1030" i="1"/>
  <c r="AD1510" i="1"/>
  <c r="AD133" i="1"/>
  <c r="AA233" i="1"/>
  <c r="AA1480" i="1"/>
  <c r="AA411" i="1"/>
  <c r="AI411" i="1" s="1"/>
  <c r="AM967" i="1"/>
  <c r="AD949" i="1"/>
  <c r="AA526" i="1"/>
  <c r="AA952" i="1"/>
  <c r="AI952" i="1" s="1"/>
  <c r="AA1484" i="1"/>
  <c r="AM455" i="1"/>
  <c r="AA1030" i="1"/>
  <c r="AD1237" i="1"/>
  <c r="AM1553" i="1"/>
  <c r="AD977" i="1"/>
  <c r="AA1087" i="1"/>
  <c r="AA1397" i="1"/>
  <c r="AK1690" i="1"/>
  <c r="AA890" i="1"/>
  <c r="AA1327" i="1"/>
  <c r="AI1327" i="1" s="1"/>
  <c r="AA1524" i="1"/>
  <c r="AA1625" i="1"/>
  <c r="AM890" i="1"/>
  <c r="AA1418" i="1"/>
  <c r="AM233" i="1"/>
  <c r="AK361" i="1"/>
  <c r="W286" i="1"/>
  <c r="AA114" i="1"/>
  <c r="AA326" i="1"/>
  <c r="W662" i="1"/>
  <c r="AG662" i="1" s="1"/>
  <c r="AD1379" i="1"/>
  <c r="W1565" i="1"/>
  <c r="AG1565" i="1" s="1"/>
  <c r="AM1524" i="1"/>
  <c r="AA1582" i="1"/>
  <c r="AA738" i="1"/>
  <c r="AM1046" i="1"/>
  <c r="AA557" i="1"/>
  <c r="AM952" i="1"/>
  <c r="AM1186" i="1"/>
  <c r="AA1186" i="1"/>
  <c r="AA904" i="1"/>
  <c r="AI904" i="1" s="1"/>
  <c r="AM613" i="1"/>
  <c r="W1072" i="1"/>
  <c r="AD1402" i="1"/>
  <c r="AM1371" i="1"/>
  <c r="W516" i="1"/>
  <c r="AM1697" i="1"/>
  <c r="AD923" i="1"/>
  <c r="AA353" i="1"/>
  <c r="W1289" i="1"/>
  <c r="AM635" i="1"/>
  <c r="AA455" i="1"/>
  <c r="AA1570" i="1"/>
  <c r="AI1570" i="1" s="1"/>
  <c r="AD948" i="1"/>
  <c r="AK474" i="1"/>
  <c r="AM145" i="1"/>
  <c r="AK1188" i="1"/>
  <c r="AM915" i="1"/>
  <c r="AA507" i="1"/>
  <c r="AA24" i="1"/>
  <c r="AA1342" i="1"/>
  <c r="AI1342" i="1" s="1"/>
  <c r="AM838" i="1"/>
  <c r="AM676" i="1"/>
  <c r="AD1080" i="1"/>
  <c r="W1730" i="1"/>
  <c r="AA128" i="1"/>
  <c r="AA644" i="1"/>
  <c r="AM989" i="1"/>
  <c r="AA33" i="1"/>
  <c r="AM1074" i="1"/>
  <c r="AM1603" i="1"/>
  <c r="AM14" i="1"/>
  <c r="AD160" i="1"/>
  <c r="AD546" i="1"/>
  <c r="AD36" i="1"/>
  <c r="AA915" i="1"/>
  <c r="AM227" i="1"/>
  <c r="AK1730" i="1"/>
  <c r="AD228" i="1"/>
  <c r="AM33" i="1"/>
  <c r="AM190" i="1"/>
  <c r="AM1415" i="1"/>
  <c r="AD1139" i="1"/>
  <c r="AD1559" i="1"/>
  <c r="AD1266" i="1"/>
  <c r="AD28" i="1"/>
  <c r="AA305" i="1"/>
  <c r="AA1149" i="1"/>
  <c r="W979" i="1"/>
  <c r="AD475" i="1"/>
  <c r="AM1265" i="1"/>
  <c r="AA1380" i="1"/>
  <c r="AM1448" i="1"/>
  <c r="AA272" i="1"/>
  <c r="AA452" i="1"/>
  <c r="AA390" i="1"/>
  <c r="AA530" i="1"/>
  <c r="AM557" i="1"/>
  <c r="AM112" i="1"/>
  <c r="W474" i="1"/>
  <c r="AM491" i="1"/>
  <c r="AM302" i="1"/>
  <c r="AK596" i="1"/>
  <c r="AK518" i="1"/>
  <c r="AM88" i="1"/>
  <c r="AA334" i="1"/>
  <c r="AA1103" i="1"/>
  <c r="AI1103" i="1" s="1"/>
  <c r="AA564" i="1"/>
  <c r="AM1662" i="1"/>
  <c r="AA1306" i="1"/>
  <c r="AD1267" i="1"/>
  <c r="AD89" i="1"/>
  <c r="AA1150" i="1"/>
  <c r="AK516" i="1"/>
  <c r="AD792" i="1"/>
  <c r="AA1116" i="1"/>
  <c r="AM1306" i="1"/>
  <c r="AM963" i="1"/>
  <c r="AK996" i="1"/>
  <c r="AA53" i="1"/>
  <c r="AA55" i="1"/>
  <c r="AA1052" i="1"/>
  <c r="AM976" i="1"/>
  <c r="AM365" i="1"/>
  <c r="AM264" i="1"/>
  <c r="AD942" i="1"/>
  <c r="AA577" i="1"/>
  <c r="AM1331" i="1"/>
  <c r="AK1072" i="1"/>
  <c r="W518" i="1"/>
  <c r="AA545" i="1"/>
  <c r="AA1037" i="1"/>
  <c r="AA130" i="1"/>
  <c r="AA980" i="1"/>
  <c r="AA1283" i="1"/>
  <c r="AA165" i="1"/>
  <c r="AA1049" i="1"/>
  <c r="W270" i="1"/>
  <c r="AM1021" i="1"/>
  <c r="AM884" i="1"/>
  <c r="AA690" i="1"/>
  <c r="AM1411" i="1"/>
  <c r="AA402" i="1"/>
  <c r="AD1660" i="1"/>
  <c r="AM1571" i="1"/>
  <c r="AM577" i="1"/>
  <c r="W873" i="1"/>
  <c r="AM790" i="1"/>
  <c r="W1126" i="1"/>
  <c r="AA676" i="1"/>
  <c r="W1239" i="1"/>
  <c r="AA945" i="1"/>
  <c r="AD408" i="1"/>
  <c r="AA1451" i="1"/>
  <c r="AD391" i="1"/>
  <c r="AA453" i="1"/>
  <c r="AA112" i="1"/>
  <c r="AM250" i="1"/>
  <c r="AA250" i="1"/>
  <c r="AA1431" i="1"/>
  <c r="AI1431" i="1" s="1"/>
  <c r="AM1431" i="1"/>
  <c r="W533" i="1"/>
  <c r="AA706" i="1"/>
  <c r="AM706" i="1"/>
  <c r="AA1620" i="1"/>
  <c r="AM235" i="1"/>
  <c r="AA287" i="1"/>
  <c r="AK1124" i="1"/>
  <c r="W1124" i="1"/>
  <c r="AA10" i="1"/>
  <c r="AM10" i="1"/>
  <c r="AM422" i="1"/>
  <c r="AA422" i="1"/>
  <c r="AI422" i="1" s="1"/>
  <c r="AM72" i="1"/>
  <c r="AA72" i="1"/>
  <c r="AA1357" i="1"/>
  <c r="AM1357" i="1"/>
  <c r="AM27" i="1"/>
  <c r="AA27" i="1"/>
  <c r="AI27" i="1" s="1"/>
  <c r="AM704" i="1"/>
  <c r="AA704" i="1"/>
  <c r="AM35" i="1"/>
  <c r="AA35" i="1"/>
  <c r="AI35" i="1" s="1"/>
  <c r="AA527" i="1"/>
  <c r="AM527" i="1"/>
  <c r="AA235" i="1"/>
  <c r="AM1620" i="1"/>
  <c r="AA975" i="1"/>
  <c r="AA532" i="1"/>
  <c r="AM643" i="1"/>
  <c r="AA643" i="1"/>
  <c r="AA186" i="1"/>
  <c r="W1729" i="1"/>
  <c r="AK1729" i="1"/>
  <c r="AA759" i="1"/>
  <c r="AM759" i="1"/>
  <c r="AA62" i="1"/>
  <c r="AM62" i="1"/>
  <c r="AA150" i="1"/>
  <c r="AM150" i="1"/>
  <c r="AM1116" i="1"/>
  <c r="AM1424" i="1"/>
  <c r="AA1424" i="1"/>
  <c r="AA1197" i="1"/>
  <c r="AM1197" i="1"/>
  <c r="AA482" i="1"/>
  <c r="AM482" i="1"/>
  <c r="AA1114" i="1"/>
  <c r="AM1114" i="1"/>
  <c r="AA1472" i="1"/>
  <c r="AA268" i="1"/>
  <c r="AA1721" i="1"/>
  <c r="AM147" i="1"/>
  <c r="AA1126" i="1"/>
  <c r="AM1126" i="1"/>
  <c r="AA1479" i="1"/>
  <c r="AA851" i="1"/>
  <c r="AM532" i="1"/>
  <c r="AM866" i="1"/>
  <c r="AA866" i="1"/>
  <c r="AM654" i="1"/>
  <c r="AA654" i="1"/>
  <c r="AI654" i="1" s="1"/>
  <c r="AA1444" i="1"/>
  <c r="AA1016" i="1"/>
  <c r="AM1016" i="1"/>
  <c r="AM1337" i="1"/>
  <c r="AA1337" i="1"/>
  <c r="AK787" i="1"/>
  <c r="W787" i="1"/>
  <c r="AG787" i="1" s="1"/>
  <c r="W304" i="1"/>
  <c r="AK304" i="1"/>
  <c r="AA1018" i="1"/>
  <c r="AM1446" i="1"/>
  <c r="AM476" i="1"/>
  <c r="AA625" i="1"/>
  <c r="AM955" i="1"/>
  <c r="W1631" i="1"/>
  <c r="AM1451" i="1"/>
  <c r="AA1396" i="1"/>
  <c r="AA1628" i="1"/>
  <c r="AA1723" i="1"/>
  <c r="AM1459" i="1"/>
  <c r="AK152" i="1"/>
  <c r="AA710" i="1"/>
  <c r="AM883" i="1"/>
  <c r="AM606" i="1"/>
  <c r="W1594" i="1"/>
  <c r="AA387" i="1"/>
  <c r="AM1210" i="1"/>
  <c r="AA645" i="1"/>
  <c r="AM474" i="1"/>
  <c r="AM1723" i="1"/>
  <c r="W152" i="1"/>
  <c r="AM1104" i="1"/>
  <c r="AA1410" i="1"/>
  <c r="AM1465" i="1"/>
  <c r="AA1295" i="1"/>
  <c r="AA671" i="1"/>
  <c r="AA1366" i="1"/>
  <c r="AM1232" i="1"/>
  <c r="AA8" i="1"/>
  <c r="AM1684" i="1"/>
  <c r="AM354" i="1"/>
  <c r="AM1628" i="1"/>
  <c r="AA354" i="1"/>
  <c r="AI354" i="1" s="1"/>
  <c r="AK489" i="1"/>
  <c r="AM505" i="1"/>
  <c r="AK671" i="1"/>
  <c r="AM224" i="1"/>
  <c r="AM819" i="1"/>
  <c r="AM171" i="1"/>
  <c r="AM459" i="1"/>
  <c r="AA500" i="1"/>
  <c r="AM638" i="1"/>
  <c r="AD1727" i="1"/>
  <c r="AM837" i="1"/>
  <c r="AA1241" i="1"/>
  <c r="AA1066" i="1"/>
  <c r="AM855" i="1"/>
  <c r="AD496" i="1"/>
  <c r="AA837" i="1"/>
  <c r="AM1235" i="1"/>
  <c r="AA1638" i="1"/>
  <c r="AM1541" i="1"/>
  <c r="AM721" i="1"/>
  <c r="W145" i="1"/>
  <c r="AM896" i="1"/>
  <c r="AA433" i="1"/>
  <c r="AA641" i="1"/>
  <c r="AA1512" i="1"/>
  <c r="AA1464" i="1"/>
  <c r="AA1425" i="1"/>
  <c r="AM1013" i="1"/>
  <c r="AA1127" i="1"/>
  <c r="W671" i="1"/>
  <c r="AM703" i="1"/>
  <c r="AM707" i="1"/>
  <c r="AA432" i="1"/>
  <c r="AM141" i="1"/>
  <c r="AA169" i="1"/>
  <c r="AA692" i="1"/>
  <c r="W853" i="1"/>
  <c r="AG853" i="1" s="1"/>
  <c r="AA147" i="1"/>
  <c r="AM1564" i="1"/>
  <c r="AM453" i="1"/>
  <c r="AM1455" i="1"/>
  <c r="AA1546" i="1"/>
  <c r="AM592" i="1"/>
  <c r="AM512" i="1"/>
  <c r="AA490" i="1"/>
  <c r="AM1401" i="1"/>
  <c r="AA49" i="1"/>
  <c r="AA1644" i="1"/>
  <c r="AA1564" i="1"/>
  <c r="AA1571" i="1"/>
  <c r="AA1661" i="1"/>
  <c r="AM187" i="1"/>
  <c r="AA321" i="1"/>
  <c r="AA449" i="1"/>
  <c r="AD659" i="1"/>
  <c r="AA592" i="1"/>
  <c r="AK145" i="1"/>
  <c r="AD60" i="1"/>
  <c r="AM471" i="1"/>
  <c r="AM440" i="1"/>
  <c r="AD1760" i="1"/>
  <c r="AM1220" i="1"/>
  <c r="AM641" i="1"/>
  <c r="AA792" i="1"/>
  <c r="AA313" i="1"/>
  <c r="AA560" i="1"/>
  <c r="AM1425" i="1"/>
  <c r="AM622" i="1"/>
  <c r="AA1060" i="1"/>
  <c r="AM1127" i="1"/>
  <c r="AM456" i="1"/>
  <c r="AA1058" i="1"/>
  <c r="AA972" i="1"/>
  <c r="AD1337" i="1"/>
  <c r="AA678" i="1"/>
  <c r="AM839" i="1"/>
  <c r="AM200" i="1"/>
  <c r="AM972" i="1"/>
  <c r="AA1401" i="1"/>
  <c r="AA1377" i="1"/>
  <c r="AI1377" i="1" s="1"/>
  <c r="AM678" i="1"/>
  <c r="AA1586" i="1"/>
  <c r="AM1586" i="1"/>
  <c r="AM1468" i="1"/>
  <c r="AD337" i="1"/>
  <c r="AM719" i="1"/>
  <c r="AA254" i="1"/>
  <c r="AM801" i="1"/>
  <c r="AA580" i="1"/>
  <c r="AM396" i="1"/>
  <c r="AD1552" i="1"/>
  <c r="AM677" i="1"/>
  <c r="AM739" i="1"/>
  <c r="AA1287" i="1"/>
  <c r="AD147" i="1"/>
  <c r="AM374" i="1"/>
  <c r="AA859" i="1"/>
  <c r="AA1039" i="1"/>
  <c r="AM1732" i="1"/>
  <c r="AM1660" i="1"/>
  <c r="AM582" i="1"/>
  <c r="AA418" i="1"/>
  <c r="AA1468" i="1"/>
  <c r="W505" i="1"/>
  <c r="W1212" i="1"/>
  <c r="AA192" i="1"/>
  <c r="AA67" i="1"/>
  <c r="AI67" i="1" s="1"/>
  <c r="AD527" i="1"/>
  <c r="AM1608" i="1"/>
  <c r="AM30" i="1"/>
  <c r="AM172" i="1"/>
  <c r="AA483" i="1"/>
  <c r="AA896" i="1"/>
  <c r="AA726" i="1"/>
  <c r="AA1220" i="1"/>
  <c r="W773" i="1"/>
  <c r="AA1636" i="1"/>
  <c r="AK1373" i="1"/>
  <c r="W154" i="1"/>
  <c r="AM192" i="1"/>
  <c r="AA539" i="1"/>
  <c r="AM633" i="1"/>
  <c r="AA1297" i="1"/>
  <c r="W54" i="1"/>
  <c r="AA1206" i="1"/>
  <c r="AM1066" i="1"/>
  <c r="AA505" i="1"/>
  <c r="AK154" i="1"/>
  <c r="AM941" i="1"/>
  <c r="AM1200" i="1"/>
  <c r="AA91" i="1"/>
  <c r="AM291" i="1"/>
  <c r="AM1386" i="1"/>
  <c r="AM1322" i="1"/>
  <c r="AA1036" i="1"/>
  <c r="AA1608" i="1"/>
  <c r="AD820" i="1"/>
  <c r="AM1485" i="1"/>
  <c r="AM985" i="1"/>
  <c r="AD1589" i="1"/>
  <c r="AM1287" i="1"/>
  <c r="AM127" i="1"/>
  <c r="AM1458" i="1"/>
  <c r="AM767" i="1"/>
  <c r="AA231" i="1"/>
  <c r="AA863" i="1"/>
  <c r="AA1293" i="1"/>
  <c r="AM987" i="1"/>
  <c r="AM166" i="1"/>
  <c r="AA506" i="1"/>
  <c r="AA593" i="1"/>
  <c r="W1455" i="1"/>
  <c r="AD497" i="1"/>
  <c r="AM1036" i="1"/>
  <c r="AD1177" i="1"/>
  <c r="AA985" i="1"/>
  <c r="AM1206" i="1"/>
  <c r="AA1660" i="1"/>
  <c r="AM231" i="1"/>
  <c r="AA107" i="1"/>
  <c r="AA754" i="1"/>
  <c r="AA698" i="1"/>
  <c r="W78" i="1"/>
  <c r="AA140" i="1"/>
  <c r="AM593" i="1"/>
  <c r="AA1672" i="1"/>
  <c r="W1155" i="1"/>
  <c r="AA1383" i="1"/>
  <c r="AM1383" i="1"/>
  <c r="W1122" i="1"/>
  <c r="AM1057" i="1"/>
  <c r="AA696" i="1"/>
  <c r="AM418" i="1"/>
  <c r="AK598" i="1"/>
  <c r="AM1462" i="1"/>
  <c r="AA327" i="1"/>
  <c r="AD31" i="1"/>
  <c r="AA819" i="1"/>
  <c r="AD193" i="1"/>
  <c r="AD648" i="1"/>
  <c r="AM1447" i="1"/>
  <c r="AA1386" i="1"/>
  <c r="AI1386" i="1" s="1"/>
  <c r="AM209" i="1"/>
  <c r="AD1551" i="1"/>
  <c r="AD143" i="1"/>
  <c r="AA1549" i="1"/>
  <c r="AD1209" i="1"/>
  <c r="AD485" i="1"/>
  <c r="W844" i="1"/>
  <c r="W165" i="1"/>
  <c r="AD71" i="1"/>
  <c r="AD210" i="1"/>
  <c r="AD759" i="1"/>
  <c r="AK8" i="1"/>
  <c r="AD188" i="1"/>
  <c r="AD322" i="1"/>
  <c r="AD1763" i="1"/>
  <c r="AD1661" i="1"/>
  <c r="AD126" i="1"/>
  <c r="AD1061" i="1"/>
  <c r="AD1297" i="1"/>
  <c r="AD1145" i="1"/>
  <c r="AD1166" i="1"/>
  <c r="AD848" i="1"/>
  <c r="AD1070" i="1"/>
  <c r="AM89" i="1"/>
  <c r="AD229" i="1"/>
  <c r="AA512" i="1"/>
  <c r="AA131" i="1"/>
  <c r="AM1735" i="1"/>
  <c r="AM348" i="1"/>
  <c r="AA209" i="1"/>
  <c r="AD731" i="1"/>
  <c r="AD1033" i="1"/>
  <c r="AD1273" i="1"/>
  <c r="AA636" i="1"/>
  <c r="AM636" i="1"/>
  <c r="AA1413" i="1"/>
  <c r="AD843" i="1"/>
  <c r="AM879" i="1"/>
  <c r="AA879" i="1"/>
  <c r="AA1516" i="1"/>
  <c r="AA791" i="1"/>
  <c r="AM791" i="1"/>
  <c r="AA467" i="1"/>
  <c r="AM467" i="1"/>
  <c r="AK882" i="1"/>
  <c r="W882" i="1"/>
  <c r="AM162" i="1"/>
  <c r="AA162" i="1"/>
  <c r="AD1400" i="1"/>
  <c r="AM806" i="1"/>
  <c r="AA806" i="1"/>
  <c r="AM554" i="1"/>
  <c r="AA554" i="1"/>
  <c r="AD201" i="1"/>
  <c r="AD1357" i="1"/>
  <c r="AD1635" i="1"/>
  <c r="AD86" i="1"/>
  <c r="AM867" i="1"/>
  <c r="AA867" i="1"/>
  <c r="AA462" i="1"/>
  <c r="AA531" i="1"/>
  <c r="AM531" i="1"/>
  <c r="AK909" i="1"/>
  <c r="W909" i="1"/>
  <c r="AG909" i="1" s="1"/>
  <c r="AD1540" i="1"/>
  <c r="AA581" i="1"/>
  <c r="AM581" i="1"/>
  <c r="AA361" i="1"/>
  <c r="AD148" i="1"/>
  <c r="AM1140" i="1"/>
  <c r="AA1140" i="1"/>
  <c r="AD311" i="1"/>
  <c r="AA1646" i="1"/>
  <c r="AM1646" i="1"/>
  <c r="AD187" i="1"/>
  <c r="AD1221" i="1"/>
  <c r="AD1625" i="1"/>
  <c r="AM1054" i="1"/>
  <c r="AM283" i="1"/>
  <c r="AA283" i="1"/>
  <c r="AD922" i="1"/>
  <c r="AA89" i="1"/>
  <c r="AA1054" i="1"/>
  <c r="AD1765" i="1"/>
  <c r="AM1602" i="1"/>
  <c r="AA1602" i="1"/>
  <c r="AM1399" i="1"/>
  <c r="AA1399" i="1"/>
  <c r="AD976" i="1"/>
  <c r="AM1533" i="1"/>
  <c r="AD1189" i="1"/>
  <c r="AA1008" i="1"/>
  <c r="AK1182" i="1"/>
  <c r="W1182" i="1"/>
  <c r="AD778" i="1"/>
  <c r="AA1157" i="1"/>
  <c r="AM847" i="1"/>
  <c r="AD332" i="1"/>
  <c r="AE1443" i="1"/>
  <c r="AM279" i="1"/>
  <c r="AA279" i="1"/>
  <c r="AA1642" i="1"/>
  <c r="AM299" i="1"/>
  <c r="AA299" i="1"/>
  <c r="AA576" i="1"/>
  <c r="AM541" i="1"/>
  <c r="AA541" i="1"/>
  <c r="AD68" i="1"/>
  <c r="AM699" i="1"/>
  <c r="AA699" i="1"/>
  <c r="AA1009" i="1"/>
  <c r="AM1009" i="1"/>
  <c r="AA898" i="1"/>
  <c r="AI898" i="1" s="1"/>
  <c r="AM1394" i="1"/>
  <c r="AA1394" i="1"/>
  <c r="AA1690" i="1"/>
  <c r="AM1690" i="1"/>
  <c r="AD1479" i="1"/>
  <c r="W600" i="1"/>
  <c r="AK600" i="1"/>
  <c r="AM70" i="1"/>
  <c r="AM102" i="1"/>
  <c r="AA102" i="1"/>
  <c r="AM1143" i="1"/>
  <c r="AA1143" i="1"/>
  <c r="AI1143" i="1" s="1"/>
  <c r="AM570" i="1"/>
  <c r="AA496" i="1"/>
  <c r="AI496" i="1" s="1"/>
  <c r="AM496" i="1"/>
  <c r="AM1622" i="1"/>
  <c r="AA1622" i="1"/>
  <c r="AA708" i="1"/>
  <c r="AD761" i="1"/>
  <c r="AA847" i="1"/>
  <c r="AI847" i="1" s="1"/>
  <c r="AA1336" i="1"/>
  <c r="AD1728" i="1"/>
  <c r="AK1570" i="1"/>
  <c r="W1570" i="1"/>
  <c r="AM1253" i="1"/>
  <c r="AA1253" i="1"/>
  <c r="AM1157" i="1"/>
  <c r="AM1188" i="1"/>
  <c r="AM361" i="1"/>
  <c r="AD380" i="1"/>
  <c r="AA854" i="1"/>
  <c r="AM854" i="1"/>
  <c r="AM1391" i="1"/>
  <c r="AD111" i="1"/>
  <c r="AM1027" i="1"/>
  <c r="AA1027" i="1"/>
  <c r="AD876" i="1"/>
  <c r="AM297" i="1"/>
  <c r="AA297" i="1"/>
  <c r="AD328" i="1"/>
  <c r="AD644" i="1"/>
  <c r="AD375" i="1"/>
  <c r="AD141" i="1"/>
  <c r="AD1659" i="1"/>
  <c r="AD354" i="1"/>
  <c r="AM1709" i="1"/>
  <c r="AD1102" i="1"/>
  <c r="AD538" i="1"/>
  <c r="AD1128" i="1"/>
  <c r="AA930" i="1"/>
  <c r="AM930" i="1"/>
  <c r="AD1308" i="1"/>
  <c r="AA1735" i="1"/>
  <c r="AA348" i="1"/>
  <c r="AA118" i="1"/>
  <c r="AA315" i="1"/>
  <c r="AA669" i="1"/>
  <c r="AD654" i="1"/>
  <c r="AA1375" i="1"/>
  <c r="AM1375" i="1"/>
  <c r="AD1723" i="1"/>
  <c r="AA1679" i="1"/>
  <c r="AM1679" i="1"/>
  <c r="AA458" i="1"/>
  <c r="AD486" i="1"/>
  <c r="AM1170" i="1"/>
  <c r="AA1170" i="1"/>
  <c r="AD730" i="1"/>
  <c r="AD309" i="1"/>
  <c r="AD454" i="1"/>
  <c r="AA403" i="1"/>
  <c r="AD1663" i="1"/>
  <c r="AD678" i="1"/>
  <c r="AD366" i="1"/>
  <c r="AK875" i="1"/>
  <c r="W875" i="1"/>
  <c r="AD582" i="1"/>
  <c r="AD1329" i="1"/>
  <c r="AM1491" i="1"/>
  <c r="AD222" i="1"/>
  <c r="W1437" i="1"/>
  <c r="AK1499" i="1"/>
  <c r="W1754" i="1"/>
  <c r="W1495" i="1"/>
  <c r="AD649" i="1"/>
  <c r="W94" i="1"/>
  <c r="AK1275" i="1"/>
  <c r="AE1538" i="1"/>
  <c r="AE1178" i="1"/>
  <c r="W406" i="1"/>
  <c r="AK631" i="1"/>
  <c r="AK406" i="1"/>
  <c r="W417" i="1"/>
  <c r="W959" i="1"/>
  <c r="AA21" i="1"/>
  <c r="AI21" i="1" s="1"/>
  <c r="W619" i="1"/>
  <c r="W282" i="1"/>
  <c r="AE106" i="1"/>
  <c r="W1275" i="1"/>
  <c r="AA683" i="1"/>
  <c r="AE1454" i="1"/>
  <c r="AK78" i="1"/>
  <c r="AD435" i="1"/>
  <c r="AK1746" i="1"/>
  <c r="AA176" i="1"/>
  <c r="AK282" i="1"/>
  <c r="AA998" i="1"/>
  <c r="AD441" i="1"/>
  <c r="W612" i="1"/>
  <c r="AD828" i="1"/>
  <c r="AD520" i="1"/>
  <c r="AA1417" i="1"/>
  <c r="AK1543" i="1"/>
  <c r="W190" i="1"/>
  <c r="AK959" i="1"/>
  <c r="AK1206" i="1"/>
  <c r="W1607" i="1"/>
  <c r="AD1386" i="1"/>
  <c r="W384" i="1"/>
  <c r="AK190" i="1"/>
  <c r="AD693" i="1"/>
  <c r="AK462" i="1"/>
  <c r="AK54" i="1"/>
  <c r="AM1439" i="1"/>
  <c r="AK1607" i="1"/>
  <c r="AE1737" i="1"/>
  <c r="AD1270" i="1"/>
  <c r="AM860" i="1"/>
  <c r="AD1585" i="1"/>
  <c r="AM1417" i="1"/>
  <c r="AA116" i="1"/>
  <c r="AD752" i="1"/>
  <c r="AM798" i="1"/>
  <c r="AM1643" i="1"/>
  <c r="W1187" i="1"/>
  <c r="W1351" i="1"/>
  <c r="AA820" i="1"/>
  <c r="AK85" i="1"/>
  <c r="AA1215" i="1"/>
  <c r="W604" i="1"/>
  <c r="AA415" i="1"/>
  <c r="AA454" i="1"/>
  <c r="W445" i="1"/>
  <c r="AG445" i="1" s="1"/>
  <c r="AE1412" i="1"/>
  <c r="AD25" i="1"/>
  <c r="AA1081" i="1"/>
  <c r="W846" i="1"/>
  <c r="AG846" i="1" s="1"/>
  <c r="AA1551" i="1"/>
  <c r="AK1757" i="1"/>
  <c r="AM578" i="1"/>
  <c r="AE759" i="1"/>
  <c r="AD1531" i="1"/>
  <c r="W1218" i="1"/>
  <c r="W364" i="1"/>
  <c r="AA300" i="1"/>
  <c r="AD482" i="1"/>
  <c r="AK445" i="1"/>
  <c r="AM1081" i="1"/>
  <c r="AD1600" i="1"/>
  <c r="AD972" i="1"/>
  <c r="AA1393" i="1"/>
  <c r="AD1184" i="1"/>
  <c r="W127" i="1"/>
  <c r="AD1515" i="1"/>
  <c r="AD861" i="1"/>
  <c r="W164" i="1"/>
  <c r="W38" i="1"/>
  <c r="W687" i="1"/>
  <c r="AK687" i="1"/>
  <c r="AD274" i="1"/>
  <c r="AM820" i="1"/>
  <c r="AK1218" i="1"/>
  <c r="AD192" i="1"/>
  <c r="AA40" i="1"/>
  <c r="AK164" i="1"/>
  <c r="AA1252" i="1"/>
  <c r="AA999" i="1"/>
  <c r="AA1655" i="1"/>
  <c r="AD1550" i="1"/>
  <c r="AD1340" i="1"/>
  <c r="AA942" i="1"/>
  <c r="W597" i="1"/>
  <c r="W403" i="1"/>
  <c r="AA78" i="1"/>
  <c r="AA860" i="1"/>
  <c r="AA226" i="1"/>
  <c r="AA230" i="1"/>
  <c r="AD580" i="1"/>
  <c r="AD387" i="1"/>
  <c r="AK1679" i="1"/>
  <c r="AK1210" i="1"/>
  <c r="AK992" i="1"/>
  <c r="AK604" i="1"/>
  <c r="AD1359" i="1"/>
  <c r="W1485" i="1"/>
  <c r="W1205" i="1"/>
  <c r="AE155" i="1"/>
  <c r="W1250" i="1"/>
  <c r="AA134" i="1"/>
  <c r="W822" i="1"/>
  <c r="AE1615" i="1"/>
  <c r="AK803" i="1"/>
  <c r="W673" i="1"/>
  <c r="AK451" i="1"/>
  <c r="AE1350" i="1"/>
  <c r="AE1312" i="1"/>
  <c r="AK1264" i="1"/>
  <c r="AD927" i="1"/>
  <c r="AK432" i="1"/>
  <c r="W1306" i="1"/>
  <c r="W1743" i="1"/>
  <c r="AK1351" i="1"/>
  <c r="W1180" i="1"/>
  <c r="AA817" i="1"/>
  <c r="Y1474" i="1"/>
  <c r="W803" i="1"/>
  <c r="W526" i="1"/>
  <c r="AD331" i="1"/>
  <c r="AE1374" i="1"/>
  <c r="AE1672" i="1"/>
  <c r="AD170" i="1"/>
  <c r="W1511" i="1"/>
  <c r="AG1511" i="1" s="1"/>
  <c r="AD651" i="1"/>
  <c r="AK127" i="1"/>
  <c r="E6" i="4"/>
  <c r="G6" i="4" s="1"/>
  <c r="J6" i="4" s="1"/>
  <c r="O6" i="4" s="1"/>
  <c r="AD825" i="1"/>
  <c r="AD638" i="1"/>
  <c r="AM1254" i="1"/>
  <c r="AE823" i="1"/>
  <c r="AM1271" i="1"/>
  <c r="W668" i="1"/>
  <c r="AG668" i="1" s="1"/>
  <c r="W806" i="1"/>
  <c r="AK541" i="1"/>
  <c r="AK1708" i="1"/>
  <c r="AM1142" i="1"/>
  <c r="W499" i="1"/>
  <c r="AG499" i="1" s="1"/>
  <c r="AD356" i="1"/>
  <c r="W993" i="1"/>
  <c r="AD658" i="1"/>
  <c r="W541" i="1"/>
  <c r="W917" i="1"/>
  <c r="AD1137" i="1"/>
  <c r="AD1443" i="1"/>
  <c r="AD1620" i="1"/>
  <c r="AK1180" i="1"/>
  <c r="W385" i="1"/>
  <c r="W1610" i="1"/>
  <c r="AD964" i="1"/>
  <c r="AE1304" i="1"/>
  <c r="AD634" i="1"/>
  <c r="W1203" i="1"/>
  <c r="AG1203" i="1" s="1"/>
  <c r="AD725" i="1"/>
  <c r="W260" i="1"/>
  <c r="AA1517" i="1"/>
  <c r="AM817" i="1"/>
  <c r="AK1511" i="1"/>
  <c r="W616" i="1"/>
  <c r="AK1717" i="1"/>
  <c r="AD593" i="1"/>
  <c r="W1757" i="1"/>
  <c r="AK1236" i="1"/>
  <c r="AA868" i="1"/>
  <c r="W901" i="1"/>
  <c r="AE1399" i="1"/>
  <c r="AA1521" i="1"/>
  <c r="W69" i="1"/>
  <c r="AD1316" i="1"/>
  <c r="AD476" i="1"/>
  <c r="AM1765" i="1"/>
  <c r="AA831" i="1"/>
  <c r="W813" i="1"/>
  <c r="AK396" i="1"/>
  <c r="AM669" i="1"/>
  <c r="W1676" i="1"/>
  <c r="AD1481" i="1"/>
  <c r="AK499" i="1"/>
  <c r="W290" i="1"/>
  <c r="AM831" i="1"/>
  <c r="W334" i="1"/>
  <c r="AA877" i="1"/>
  <c r="AD1348" i="1"/>
  <c r="W1211" i="1"/>
  <c r="AK1613" i="1"/>
  <c r="AA1077" i="1"/>
  <c r="AA1669" i="1"/>
  <c r="W1530" i="1"/>
  <c r="AD1595" i="1"/>
  <c r="AD1692" i="1"/>
  <c r="AA1112" i="1"/>
  <c r="W276" i="1"/>
  <c r="AA358" i="1"/>
  <c r="AK1211" i="1"/>
  <c r="AK1306" i="1"/>
  <c r="AK1461" i="1"/>
  <c r="AM111" i="1"/>
  <c r="AD106" i="1"/>
  <c r="AE1458" i="1"/>
  <c r="AA445" i="1"/>
  <c r="AI445" i="1" s="1"/>
  <c r="AA1442" i="1"/>
  <c r="AD680" i="1"/>
  <c r="AK590" i="1"/>
  <c r="AM1596" i="1"/>
  <c r="AD937" i="1"/>
  <c r="W77" i="1"/>
  <c r="W954" i="1"/>
  <c r="AA563" i="1"/>
  <c r="AI563" i="1" s="1"/>
  <c r="AA180" i="1"/>
  <c r="AD1742" i="1"/>
  <c r="W1461" i="1"/>
  <c r="AA111" i="1"/>
  <c r="AE133" i="1"/>
  <c r="AD404" i="1"/>
  <c r="W275" i="1"/>
  <c r="AD1623" i="1"/>
  <c r="AK77" i="1"/>
  <c r="AK954" i="1"/>
  <c r="AK1026" i="1"/>
  <c r="AE1563" i="1"/>
  <c r="AE693" i="1"/>
  <c r="AE1696" i="1"/>
  <c r="AE1681" i="1"/>
  <c r="AE1408" i="1"/>
  <c r="AE1578" i="1"/>
  <c r="AE781" i="1"/>
  <c r="AE1292" i="1"/>
  <c r="AD892" i="1"/>
  <c r="AD461" i="1"/>
  <c r="AD1344" i="1"/>
  <c r="AD663" i="1"/>
  <c r="AK1445" i="1"/>
  <c r="AK603" i="1"/>
  <c r="AD1630" i="1"/>
  <c r="AD1639" i="1"/>
  <c r="AK1695" i="1"/>
  <c r="AK1579" i="1"/>
  <c r="W1125" i="1"/>
  <c r="AD259" i="1"/>
  <c r="AD412" i="1"/>
  <c r="W400" i="1"/>
  <c r="AG400" i="1" s="1"/>
  <c r="AD450" i="1"/>
  <c r="AK901" i="1"/>
  <c r="W780" i="1"/>
  <c r="W1370" i="1"/>
  <c r="W424" i="1"/>
  <c r="AG424" i="1" s="1"/>
  <c r="AD1201" i="1"/>
  <c r="W1356" i="1"/>
  <c r="W76" i="1"/>
  <c r="W1618" i="1"/>
  <c r="W285" i="1"/>
  <c r="W926" i="1"/>
  <c r="AK1285" i="1"/>
  <c r="J4" i="4"/>
  <c r="AD329" i="1"/>
  <c r="AD1019" i="1"/>
  <c r="AK76" i="1"/>
  <c r="W381" i="1"/>
  <c r="AD1722" i="1"/>
  <c r="AD1592" i="1"/>
  <c r="W1252" i="1"/>
  <c r="AD318" i="1"/>
  <c r="AK1687" i="1"/>
  <c r="W1309" i="1"/>
  <c r="W1695" i="1"/>
  <c r="W1579" i="1"/>
  <c r="AD1032" i="1"/>
  <c r="AD1168" i="1"/>
  <c r="AD41" i="1"/>
  <c r="AD323" i="1"/>
  <c r="AD1095" i="1"/>
  <c r="AK617" i="1"/>
  <c r="W617" i="1"/>
  <c r="AE1502" i="1"/>
  <c r="AD842" i="1"/>
  <c r="AE1519" i="1"/>
  <c r="AD283" i="1"/>
  <c r="AM499" i="1"/>
  <c r="AA499" i="1"/>
  <c r="AI499" i="1" s="1"/>
  <c r="AE1678" i="1"/>
  <c r="AA1055" i="1"/>
  <c r="AM1055" i="1"/>
  <c r="AD469" i="1"/>
  <c r="AM808" i="1"/>
  <c r="AA808" i="1"/>
  <c r="AE1575" i="1"/>
  <c r="AK1477" i="1"/>
  <c r="W1477" i="1"/>
  <c r="AK1603" i="1"/>
  <c r="W1603" i="1"/>
  <c r="AK1249" i="1"/>
  <c r="W1249" i="1"/>
  <c r="AK1235" i="1"/>
  <c r="W1235" i="1"/>
  <c r="W1248" i="1"/>
  <c r="AK1248" i="1"/>
  <c r="AD910" i="1"/>
  <c r="AK1414" i="1"/>
  <c r="W1414" i="1"/>
  <c r="W1615" i="1"/>
  <c r="AK1615" i="1"/>
  <c r="AD1224" i="1"/>
  <c r="AD1160" i="1"/>
  <c r="AD863" i="1"/>
  <c r="AD1300" i="1"/>
  <c r="AM1029" i="1"/>
  <c r="AA1029" i="1"/>
  <c r="AE1516" i="1"/>
  <c r="AE939" i="1"/>
  <c r="AD1328" i="1"/>
  <c r="AD439" i="1"/>
  <c r="AM723" i="1"/>
  <c r="AA723" i="1"/>
  <c r="AD1216" i="1"/>
  <c r="AM135" i="1"/>
  <c r="AA135" i="1"/>
  <c r="AD168" i="1"/>
  <c r="AK1140" i="1"/>
  <c r="W1140" i="1"/>
  <c r="AG1140" i="1" s="1"/>
  <c r="AK1674" i="1"/>
  <c r="W1674" i="1"/>
  <c r="AE658" i="1"/>
  <c r="AE1275" i="1"/>
  <c r="AK1085" i="1"/>
  <c r="AK1119" i="1"/>
  <c r="W1119" i="1"/>
  <c r="AD957" i="1"/>
  <c r="AD359" i="1"/>
  <c r="AE1264" i="1"/>
  <c r="AA949" i="1"/>
  <c r="AM949" i="1"/>
  <c r="AE851" i="1"/>
  <c r="AD66" i="1"/>
  <c r="AA798" i="1"/>
  <c r="AA578" i="1"/>
  <c r="AD348" i="1"/>
  <c r="AE945" i="1"/>
  <c r="W1179" i="1"/>
  <c r="AM428" i="1"/>
  <c r="AD27" i="1"/>
  <c r="W732" i="1"/>
  <c r="AE141" i="1"/>
  <c r="AA1674" i="1"/>
  <c r="AA188" i="1"/>
  <c r="AE1510" i="1"/>
  <c r="AD14" i="1"/>
  <c r="AM1519" i="1"/>
  <c r="AA1589" i="1"/>
  <c r="AM1706" i="1"/>
  <c r="W1170" i="1"/>
  <c r="AE1614" i="1"/>
  <c r="AA163" i="1"/>
  <c r="AD227" i="1"/>
  <c r="AD883" i="1"/>
  <c r="C8" i="4"/>
  <c r="AK1017" i="1"/>
  <c r="AD1473" i="1"/>
  <c r="W1066" i="1"/>
  <c r="AD536" i="1"/>
  <c r="AD1169" i="1"/>
  <c r="AM891" i="1"/>
  <c r="AA891" i="1"/>
  <c r="AD293" i="1"/>
  <c r="AD930" i="1"/>
  <c r="AD615" i="1"/>
  <c r="W525" i="1"/>
  <c r="AE1384" i="1"/>
  <c r="AD753" i="1"/>
  <c r="AD51" i="1"/>
  <c r="AM319" i="1"/>
  <c r="AE1729" i="1"/>
  <c r="AD371" i="1"/>
  <c r="AK1633" i="1"/>
  <c r="W1633" i="1"/>
  <c r="AD798" i="1"/>
  <c r="W1190" i="1"/>
  <c r="AD774" i="1"/>
  <c r="AM1115" i="1"/>
  <c r="AA1115" i="1"/>
  <c r="AK1190" i="1"/>
  <c r="AK1305" i="1"/>
  <c r="AD637" i="1"/>
  <c r="AD1219" i="1"/>
  <c r="AD867" i="1"/>
  <c r="AK1066" i="1"/>
  <c r="AD61" i="1"/>
  <c r="AD15" i="1"/>
  <c r="AD459" i="1"/>
  <c r="AD239" i="1"/>
  <c r="AD1739" i="1"/>
  <c r="AD1525" i="1"/>
  <c r="AK655" i="1"/>
  <c r="W655" i="1"/>
  <c r="AG655" i="1" s="1"/>
  <c r="AE880" i="1"/>
  <c r="AD433" i="1"/>
  <c r="AD1317" i="1"/>
  <c r="AD929" i="1"/>
  <c r="AD975" i="1"/>
  <c r="AD984" i="1"/>
  <c r="AD552" i="1"/>
  <c r="AM60" i="1"/>
  <c r="AD105" i="1"/>
  <c r="AM623" i="1"/>
  <c r="AA587" i="1"/>
  <c r="AM1678" i="1"/>
  <c r="AA1678" i="1"/>
  <c r="AA211" i="1"/>
  <c r="AD1670" i="1"/>
  <c r="AM323" i="1"/>
  <c r="AD1622" i="1"/>
  <c r="AD1113" i="1"/>
  <c r="AD878" i="1"/>
  <c r="AD465" i="1"/>
  <c r="AM339" i="1"/>
  <c r="AA339" i="1"/>
  <c r="AM85" i="1"/>
  <c r="AA85" i="1"/>
  <c r="AM1691" i="1"/>
  <c r="AA1691" i="1"/>
  <c r="AD714" i="1"/>
  <c r="AD1544" i="1"/>
  <c r="W1764" i="1"/>
  <c r="AK1764" i="1"/>
  <c r="AD1619" i="1"/>
  <c r="AD1472" i="1"/>
  <c r="AM853" i="1"/>
  <c r="AA853" i="1"/>
  <c r="AM295" i="1"/>
  <c r="AA295" i="1"/>
  <c r="AM435" i="1"/>
  <c r="AA435" i="1"/>
  <c r="AM1483" i="1"/>
  <c r="AA1483" i="1"/>
  <c r="AM17" i="1"/>
  <c r="AA17" i="1"/>
  <c r="AI17" i="1" s="1"/>
  <c r="AM604" i="1"/>
  <c r="AA604" i="1"/>
  <c r="AK484" i="1"/>
  <c r="W484" i="1"/>
  <c r="W1655" i="1"/>
  <c r="AE668" i="1"/>
  <c r="AE637" i="1"/>
  <c r="AM167" i="1"/>
  <c r="AA167" i="1"/>
  <c r="AA152" i="1"/>
  <c r="AM249" i="1"/>
  <c r="AA249" i="1"/>
  <c r="AE1618" i="1"/>
  <c r="AD891" i="1"/>
  <c r="AD288" i="1"/>
  <c r="AD1167" i="1"/>
  <c r="AD92" i="1"/>
  <c r="AA240" i="1"/>
  <c r="AM240" i="1"/>
  <c r="W932" i="1"/>
  <c r="AD24" i="1"/>
  <c r="AD995" i="1"/>
  <c r="AD716" i="1"/>
  <c r="AD734" i="1"/>
  <c r="AM1368" i="1"/>
  <c r="AA1368" i="1"/>
  <c r="AD1680" i="1"/>
  <c r="AD1612" i="1"/>
  <c r="AD139" i="1"/>
  <c r="AE1551" i="1"/>
  <c r="AE1359" i="1"/>
  <c r="AD1156" i="1"/>
  <c r="AD232" i="1"/>
  <c r="AE983" i="1"/>
  <c r="AD504" i="1"/>
  <c r="AK932" i="1"/>
  <c r="AD163" i="1"/>
  <c r="AE296" i="1"/>
  <c r="AK1652" i="1"/>
  <c r="AD1759" i="1"/>
  <c r="AD321" i="1"/>
  <c r="AD136" i="1"/>
  <c r="W563" i="1"/>
  <c r="AM468" i="1"/>
  <c r="AA468" i="1"/>
  <c r="AI468" i="1" s="1"/>
  <c r="AD1526" i="1"/>
  <c r="AD1331" i="1"/>
  <c r="AM925" i="1"/>
  <c r="AA925" i="1"/>
  <c r="AD834" i="1"/>
  <c r="AD335" i="1"/>
  <c r="AD429" i="1"/>
  <c r="AM1434" i="1"/>
  <c r="AD1449" i="1"/>
  <c r="AD1528" i="1"/>
  <c r="AD1415" i="1"/>
  <c r="AK1057" i="1"/>
  <c r="W1057" i="1"/>
  <c r="AM674" i="1"/>
  <c r="AA674" i="1"/>
  <c r="AD1403" i="1"/>
  <c r="AE546" i="1"/>
  <c r="AD694" i="1"/>
  <c r="AD343" i="1"/>
  <c r="AD1466" i="1"/>
  <c r="AD1015" i="1"/>
  <c r="AD643" i="1"/>
  <c r="AD997" i="1"/>
  <c r="AE216" i="1"/>
  <c r="AM503" i="1"/>
  <c r="AA503" i="1"/>
  <c r="AE1263" i="1"/>
  <c r="W1148" i="1"/>
  <c r="AK804" i="1"/>
  <c r="AD750" i="1"/>
  <c r="AE1377" i="1"/>
  <c r="AE464" i="1"/>
  <c r="AD1253" i="1"/>
  <c r="AK1025" i="1"/>
  <c r="W1025" i="1"/>
  <c r="AK1065" i="1"/>
  <c r="W1165" i="1"/>
  <c r="AK1165" i="1"/>
  <c r="AK1135" i="1"/>
  <c r="W1287" i="1"/>
  <c r="W1114" i="1"/>
  <c r="AA282" i="1"/>
  <c r="AM282" i="1"/>
  <c r="AE1283" i="1"/>
  <c r="AD326" i="1"/>
  <c r="AD914" i="1"/>
  <c r="AM815" i="1"/>
  <c r="AA815" i="1"/>
  <c r="AM1135" i="1"/>
  <c r="AA1135" i="1"/>
  <c r="AI1135" i="1" s="1"/>
  <c r="AE1507" i="1"/>
  <c r="AE705" i="1"/>
  <c r="W1713" i="1"/>
  <c r="AK1713" i="1"/>
  <c r="AD1255" i="1"/>
  <c r="AD896" i="1"/>
  <c r="AE568" i="1"/>
  <c r="AM1182" i="1"/>
  <c r="AD1675" i="1"/>
  <c r="AA528" i="1"/>
  <c r="AK1238" i="1"/>
  <c r="W1238" i="1"/>
  <c r="AE1633" i="1"/>
  <c r="AM1010" i="1"/>
  <c r="AA1010" i="1"/>
  <c r="W213" i="1"/>
  <c r="AD575" i="1"/>
  <c r="AD411" i="1"/>
  <c r="AD1560" i="1"/>
  <c r="AD1593" i="1"/>
  <c r="AM1345" i="1"/>
  <c r="AA1345" i="1"/>
  <c r="AD579" i="1"/>
  <c r="W185" i="1"/>
  <c r="W1068" i="1"/>
  <c r="AD838" i="1"/>
  <c r="AA256" i="1"/>
  <c r="AD446" i="1"/>
  <c r="AD1576" i="1"/>
  <c r="AD613" i="1"/>
  <c r="AD1111" i="1"/>
  <c r="AD1703" i="1"/>
  <c r="AK1131" i="1"/>
  <c r="AD1463" i="1"/>
  <c r="AD1104" i="1"/>
  <c r="AD468" i="1"/>
  <c r="AD11" i="1"/>
  <c r="AE1577" i="1"/>
  <c r="AA1658" i="1"/>
  <c r="AD771" i="1"/>
  <c r="AM928" i="1"/>
  <c r="AD249" i="1"/>
  <c r="AK1434" i="1"/>
  <c r="W1434" i="1"/>
  <c r="AK1668" i="1"/>
  <c r="W1668" i="1"/>
  <c r="W1046" i="1"/>
  <c r="AK1046" i="1"/>
  <c r="AE1268" i="1"/>
  <c r="AD153" i="1"/>
  <c r="AK1084" i="1"/>
  <c r="AK846" i="1"/>
  <c r="AE1495" i="1"/>
  <c r="AE1390" i="1"/>
  <c r="AD1464" i="1"/>
  <c r="AD22" i="1"/>
  <c r="AD670" i="1"/>
  <c r="AA509" i="1"/>
  <c r="AE1713" i="1"/>
  <c r="AD1601" i="1"/>
  <c r="AM451" i="1"/>
  <c r="AA451" i="1"/>
  <c r="AI451" i="1" s="1"/>
  <c r="AD1232" i="1"/>
  <c r="AD171" i="1"/>
  <c r="AD1313" i="1"/>
  <c r="AD881" i="1"/>
  <c r="AD1076" i="1"/>
  <c r="AD273" i="1"/>
  <c r="AA425" i="1"/>
  <c r="AM425" i="1"/>
  <c r="AA1179" i="1"/>
  <c r="AM1179" i="1"/>
  <c r="AD1365" i="1"/>
  <c r="AD1279" i="1"/>
  <c r="AD1404" i="1"/>
  <c r="AA926" i="1"/>
  <c r="AM926" i="1"/>
  <c r="AE1053" i="1"/>
  <c r="AD884" i="1"/>
  <c r="AM728" i="1"/>
  <c r="AA728" i="1"/>
  <c r="AD841" i="1"/>
  <c r="AE588" i="1"/>
  <c r="AA1091" i="1"/>
  <c r="AI1091" i="1" s="1"/>
  <c r="AE1403" i="1"/>
  <c r="AE639" i="1"/>
  <c r="AM1414" i="1"/>
  <c r="AA1414" i="1"/>
  <c r="AM251" i="1"/>
  <c r="AA251" i="1"/>
  <c r="AE276" i="1"/>
  <c r="AE1302" i="1"/>
  <c r="W907" i="1"/>
  <c r="AM1605" i="1"/>
  <c r="AK138" i="1"/>
  <c r="AK1487" i="1"/>
  <c r="AE30" i="1"/>
  <c r="AK1319" i="1"/>
  <c r="W1319" i="1"/>
  <c r="AE1076" i="1"/>
  <c r="AM561" i="1"/>
  <c r="AM1212" i="1"/>
  <c r="AA1212" i="1"/>
  <c r="AI1212" i="1" s="1"/>
  <c r="AK1706" i="1"/>
  <c r="AA556" i="1"/>
  <c r="AM842" i="1"/>
  <c r="AD1388" i="1"/>
  <c r="AD167" i="1"/>
  <c r="AD398" i="1"/>
  <c r="AA443" i="1"/>
  <c r="AM443" i="1"/>
  <c r="AK810" i="1"/>
  <c r="W810" i="1"/>
  <c r="AM325" i="1"/>
  <c r="AA325" i="1"/>
  <c r="AE643" i="1"/>
  <c r="AD1497" i="1"/>
  <c r="AE1446" i="1"/>
  <c r="AD342" i="1"/>
  <c r="AD632" i="1"/>
  <c r="AD392" i="1"/>
  <c r="AD254" i="1"/>
  <c r="AD1424" i="1"/>
  <c r="AD394" i="1"/>
  <c r="AA1654" i="1"/>
  <c r="AM1654" i="1"/>
  <c r="AD685" i="1"/>
  <c r="AD735" i="1"/>
  <c r="AA328" i="1"/>
  <c r="AM328" i="1"/>
  <c r="AD1011" i="1"/>
  <c r="AK151" i="1"/>
  <c r="W151" i="1"/>
  <c r="AD1291" i="1"/>
  <c r="AD817" i="1"/>
  <c r="AK1314" i="1"/>
  <c r="W1314" i="1"/>
  <c r="AG1314" i="1" s="1"/>
  <c r="AA895" i="1"/>
  <c r="AM895" i="1"/>
  <c r="AA567" i="1"/>
  <c r="AE1307" i="1"/>
  <c r="AE1405" i="1"/>
  <c r="AE738" i="1"/>
  <c r="AE536" i="1"/>
  <c r="AE1422" i="1"/>
  <c r="AK578" i="1"/>
  <c r="W578" i="1"/>
  <c r="AK244" i="1"/>
  <c r="AD1454" i="1"/>
  <c r="AK1138" i="1"/>
  <c r="W1138" i="1"/>
  <c r="AD103" i="1"/>
  <c r="AD1554" i="1"/>
  <c r="AD73" i="1"/>
  <c r="AE1624" i="1"/>
  <c r="AE957" i="1"/>
  <c r="AM800" i="1"/>
  <c r="AD572" i="1"/>
  <c r="W279" i="1"/>
  <c r="AK279" i="1"/>
  <c r="AA37" i="1"/>
  <c r="AM37" i="1"/>
  <c r="AD281" i="1"/>
  <c r="AA524" i="1"/>
  <c r="AM524" i="1"/>
  <c r="AK1501" i="1"/>
  <c r="W1501" i="1"/>
  <c r="AG1501" i="1" s="1"/>
  <c r="AD295" i="1"/>
  <c r="AD488" i="1"/>
  <c r="AD82" i="1"/>
  <c r="AE968" i="1"/>
  <c r="AK1366" i="1"/>
  <c r="W1366" i="1"/>
  <c r="AA1090" i="1"/>
  <c r="AM1090" i="1"/>
  <c r="AE185" i="1"/>
  <c r="AD353" i="1"/>
  <c r="AD950" i="1"/>
  <c r="AM1527" i="1"/>
  <c r="AA1527" i="1"/>
  <c r="AE1609" i="1"/>
  <c r="AM1572" i="1"/>
  <c r="AD263" i="1"/>
  <c r="AM725" i="1"/>
  <c r="AE92" i="1"/>
  <c r="AD562" i="1"/>
  <c r="AD1103" i="1"/>
  <c r="AM827" i="1"/>
  <c r="AD801" i="1"/>
  <c r="W1616" i="1"/>
  <c r="AK1374" i="1"/>
  <c r="W1374" i="1"/>
  <c r="AG1374" i="1" s="1"/>
  <c r="AD1098" i="1"/>
  <c r="AM1300" i="1"/>
  <c r="AA1300" i="1"/>
  <c r="AK1718" i="1"/>
  <c r="W1718" i="1"/>
  <c r="AD871" i="1"/>
  <c r="AD740" i="1"/>
  <c r="AD790" i="1"/>
  <c r="AA688" i="1"/>
  <c r="AD436" i="1"/>
  <c r="AD401" i="1"/>
  <c r="AD1241" i="1"/>
  <c r="AD796" i="1"/>
  <c r="AE774" i="1"/>
  <c r="AD1059" i="1"/>
  <c r="AK1693" i="1"/>
  <c r="W1693" i="1"/>
  <c r="AD1245" i="1"/>
  <c r="AD1194" i="1"/>
  <c r="AD1465" i="1"/>
  <c r="AD221" i="1"/>
  <c r="AD894" i="1"/>
  <c r="AA1312" i="1"/>
  <c r="AI1312" i="1" s="1"/>
  <c r="AD1101" i="1"/>
  <c r="AD913" i="1"/>
  <c r="W1413" i="1"/>
  <c r="AK1413" i="1"/>
  <c r="AK864" i="1"/>
  <c r="W864" i="1"/>
  <c r="AK1345" i="1"/>
  <c r="W1345" i="1"/>
  <c r="AD1020" i="1"/>
  <c r="AD184" i="1"/>
  <c r="AE1077" i="1"/>
  <c r="AE1276" i="1"/>
  <c r="AD565" i="1"/>
  <c r="AK947" i="1"/>
  <c r="W947" i="1"/>
  <c r="AM1138" i="1"/>
  <c r="AA1138" i="1"/>
  <c r="AE459" i="1"/>
  <c r="AD1646" i="1"/>
  <c r="AK338" i="1"/>
  <c r="W1650" i="1"/>
  <c r="AK777" i="1"/>
  <c r="AA1094" i="1"/>
  <c r="AI1094" i="1" s="1"/>
  <c r="AE1539" i="1"/>
  <c r="AE1280" i="1"/>
  <c r="AA1652" i="1"/>
  <c r="AM1652" i="1"/>
  <c r="AA1704" i="1"/>
  <c r="AM1441" i="1"/>
  <c r="AA1441" i="1"/>
  <c r="AD722" i="1"/>
  <c r="W1376" i="1"/>
  <c r="W338" i="1"/>
  <c r="AE1315" i="1"/>
  <c r="AK669" i="1"/>
  <c r="W669" i="1"/>
  <c r="AG669" i="1" s="1"/>
  <c r="AD1327" i="1"/>
  <c r="AD12" i="1"/>
  <c r="AD18" i="1"/>
  <c r="AD33" i="1"/>
  <c r="AD758" i="1"/>
  <c r="AD983" i="1"/>
  <c r="AM1610" i="1"/>
  <c r="AA1610" i="1"/>
  <c r="AD667" i="1"/>
  <c r="AD1007" i="1"/>
  <c r="AD1326" i="1"/>
  <c r="AK179" i="1"/>
  <c r="W179" i="1"/>
  <c r="AE163" i="1"/>
  <c r="AD48" i="1"/>
  <c r="AA307" i="1"/>
  <c r="AM307" i="1"/>
  <c r="AM158" i="1"/>
  <c r="AA158" i="1"/>
  <c r="AD349" i="1"/>
  <c r="AD372" i="1"/>
  <c r="AE777" i="1"/>
  <c r="AD17" i="1"/>
  <c r="AM56" i="1"/>
  <c r="AA56" i="1"/>
  <c r="AA25" i="1"/>
  <c r="AM25" i="1"/>
  <c r="AE800" i="1"/>
  <c r="AD1667" i="1"/>
  <c r="AA195" i="1"/>
  <c r="AK1343" i="1"/>
  <c r="W1343" i="1"/>
  <c r="AD1520" i="1"/>
  <c r="AD1450" i="1"/>
  <c r="AA1682" i="1"/>
  <c r="AM1682" i="1"/>
  <c r="AD1621" i="1"/>
  <c r="AD887" i="1"/>
  <c r="AA718" i="1"/>
  <c r="AI718" i="1" s="1"/>
  <c r="AD1446" i="1"/>
  <c r="AD206" i="1"/>
  <c r="AD704" i="1"/>
  <c r="AD110" i="1"/>
  <c r="AM533" i="1"/>
  <c r="AA533" i="1"/>
  <c r="AD316" i="1"/>
  <c r="AM529" i="1"/>
  <c r="AA537" i="1"/>
  <c r="AD551" i="1"/>
  <c r="AM1531" i="1"/>
  <c r="AA1531" i="1"/>
  <c r="AD561" i="1"/>
  <c r="AD65" i="1"/>
  <c r="AD986" i="1"/>
  <c r="AD1024" i="1"/>
  <c r="AD1489" i="1"/>
  <c r="AA1616" i="1"/>
  <c r="AD945" i="1"/>
  <c r="AA379" i="1"/>
  <c r="AM379" i="1"/>
  <c r="AM1100" i="1"/>
  <c r="AA1100" i="1"/>
  <c r="AA1384" i="1"/>
  <c r="AD599" i="1"/>
  <c r="AK966" i="1"/>
  <c r="W966" i="1"/>
  <c r="AA1536" i="1"/>
  <c r="AD93" i="1"/>
  <c r="AD95" i="1"/>
  <c r="AM559" i="1"/>
  <c r="AA559" i="1"/>
  <c r="AA351" i="1"/>
  <c r="AD389" i="1"/>
  <c r="AA366" i="1"/>
  <c r="AM366" i="1"/>
  <c r="AM136" i="1"/>
  <c r="AA136" i="1"/>
  <c r="W1732" i="1"/>
  <c r="AD1363" i="1"/>
  <c r="AD944" i="1"/>
  <c r="AD72" i="1"/>
  <c r="AD1049" i="1"/>
  <c r="AD1215" i="1"/>
  <c r="W1395" i="1"/>
  <c r="AD310" i="1"/>
  <c r="AM514" i="1"/>
  <c r="AA514" i="1"/>
  <c r="AD683" i="1"/>
  <c r="AM202" i="1"/>
  <c r="AA202" i="1"/>
  <c r="AM780" i="1"/>
  <c r="AA780" i="1"/>
  <c r="AI780" i="1" s="1"/>
  <c r="AA1713" i="1"/>
  <c r="AA856" i="1"/>
  <c r="AM856" i="1"/>
  <c r="AK1172" i="1"/>
  <c r="W1172" i="1"/>
  <c r="AK1094" i="1"/>
  <c r="W1094" i="1"/>
  <c r="AG1094" i="1" s="1"/>
  <c r="W407" i="1"/>
  <c r="AK407" i="1"/>
  <c r="AK303" i="1"/>
  <c r="W303" i="1"/>
  <c r="AE1318" i="1"/>
  <c r="AD1749" i="1"/>
  <c r="AD357" i="1"/>
  <c r="AE1069" i="1"/>
  <c r="AM705" i="1"/>
  <c r="AA705" i="1"/>
  <c r="AD1557" i="1"/>
  <c r="AD812" i="1"/>
  <c r="AD629" i="1"/>
  <c r="AD1532" i="1"/>
  <c r="AD789" i="1"/>
  <c r="AD291" i="1"/>
  <c r="AD220" i="1"/>
  <c r="AD298" i="1"/>
  <c r="AA436" i="1"/>
  <c r="AI436" i="1" s="1"/>
  <c r="AM436" i="1"/>
  <c r="AD125" i="1"/>
  <c r="AE494" i="1"/>
  <c r="AE27" i="1"/>
  <c r="AD679" i="1"/>
  <c r="AE840" i="1"/>
  <c r="AA1666" i="1"/>
  <c r="AM835" i="1"/>
  <c r="AA835" i="1"/>
  <c r="AA350" i="1"/>
  <c r="AM350" i="1"/>
  <c r="AA565" i="1"/>
  <c r="AE653" i="1"/>
  <c r="AE311" i="1"/>
  <c r="AE923" i="1"/>
  <c r="AD1394" i="1"/>
  <c r="AD178" i="1"/>
  <c r="AD158" i="1"/>
  <c r="AD135" i="1"/>
  <c r="AD64" i="1"/>
  <c r="AE949" i="1"/>
  <c r="W1271" i="1"/>
  <c r="AK1271" i="1"/>
  <c r="AE844" i="1"/>
  <c r="AE551" i="1"/>
  <c r="AD1590" i="1"/>
  <c r="AK1051" i="1"/>
  <c r="AD1082" i="1"/>
  <c r="AM1736" i="1"/>
  <c r="AA1736" i="1"/>
  <c r="W933" i="1"/>
  <c r="AD529" i="1"/>
  <c r="W592" i="1"/>
  <c r="AD664" i="1"/>
  <c r="AE1094" i="1"/>
  <c r="W1018" i="1"/>
  <c r="AD726" i="1"/>
  <c r="AK933" i="1"/>
  <c r="AD1617" i="1"/>
  <c r="W230" i="1"/>
  <c r="AK1395" i="1"/>
  <c r="AK1018" i="1"/>
  <c r="AK230" i="1"/>
  <c r="AM1713" i="1"/>
  <c r="AE1447" i="1"/>
  <c r="W1051" i="1"/>
  <c r="AM1349" i="1"/>
  <c r="AA1349" i="1"/>
  <c r="AD1534" i="1"/>
  <c r="W1467" i="1"/>
  <c r="AK1467" i="1"/>
  <c r="AD1605" i="1"/>
  <c r="AD1060" i="1"/>
  <c r="AE1024" i="1"/>
  <c r="AD98" i="1"/>
  <c r="AA7" i="1"/>
  <c r="AM7" i="1"/>
  <c r="AE755" i="1"/>
  <c r="AD301" i="1"/>
  <c r="AD177" i="1"/>
  <c r="AE835" i="1"/>
  <c r="AE1546" i="1"/>
  <c r="AD1597" i="1"/>
  <c r="AD1175" i="1"/>
  <c r="AD625" i="1"/>
  <c r="AD341" i="1"/>
  <c r="AD965" i="1"/>
  <c r="AD795" i="1"/>
  <c r="AD1302" i="1"/>
  <c r="AM923" i="1"/>
  <c r="AA923" i="1"/>
  <c r="AA232" i="1"/>
  <c r="AM232" i="1"/>
  <c r="AD849" i="1"/>
  <c r="AD747" i="1"/>
  <c r="AE122" i="1"/>
  <c r="AD1281" i="1"/>
  <c r="AD120" i="1"/>
  <c r="AD1262" i="1"/>
  <c r="AD344" i="1"/>
  <c r="AE908" i="1"/>
  <c r="AD859" i="1"/>
  <c r="AD1150" i="1"/>
  <c r="AD836" i="1"/>
  <c r="AM1242" i="1"/>
  <c r="AD610" i="1"/>
  <c r="AD1435" i="1"/>
  <c r="AD1506" i="1"/>
  <c r="AA849" i="1"/>
  <c r="AM849" i="1"/>
  <c r="AD90" i="1"/>
  <c r="AD1442" i="1"/>
  <c r="AE584" i="1"/>
  <c r="AD569" i="1"/>
  <c r="AD791" i="1"/>
  <c r="AD1488" i="1"/>
  <c r="AM811" i="1"/>
  <c r="AD1012" i="1"/>
  <c r="AD1242" i="1"/>
  <c r="AD767" i="1"/>
  <c r="AE1570" i="1"/>
  <c r="AM45" i="1"/>
  <c r="AA45" i="1"/>
  <c r="AI45" i="1" s="1"/>
  <c r="AD978" i="1"/>
  <c r="AM650" i="1"/>
  <c r="AD501" i="1"/>
  <c r="AM368" i="1"/>
  <c r="AD1223" i="1"/>
  <c r="AD943" i="1"/>
  <c r="AD652" i="1"/>
  <c r="AK1524" i="1"/>
  <c r="W1524" i="1"/>
  <c r="AD588" i="1"/>
  <c r="AA1242" i="1"/>
  <c r="AD1198" i="1"/>
  <c r="AA1416" i="1"/>
  <c r="AM1416" i="1"/>
  <c r="AM538" i="1"/>
  <c r="AD1555" i="1"/>
  <c r="AA561" i="1"/>
  <c r="AD466" i="1"/>
  <c r="AD362" i="1"/>
  <c r="AD393" i="1"/>
  <c r="W1131" i="1"/>
  <c r="AD308" i="1"/>
  <c r="AD940" i="1"/>
  <c r="AA355" i="1"/>
  <c r="AM355" i="1"/>
  <c r="AD1320" i="1"/>
  <c r="AD591" i="1"/>
  <c r="AD745" i="1"/>
  <c r="AD405" i="1"/>
  <c r="AM1699" i="1"/>
  <c r="AA1699" i="1"/>
  <c r="AE1258" i="1"/>
  <c r="AE435" i="1"/>
  <c r="AE1013" i="1"/>
  <c r="AE173" i="1"/>
  <c r="AD762" i="1"/>
  <c r="AD1571" i="1"/>
  <c r="AD1430" i="1"/>
  <c r="AM309" i="1"/>
  <c r="AA309" i="1"/>
  <c r="AD1035" i="1"/>
  <c r="AE745" i="1"/>
  <c r="AE1009" i="1"/>
  <c r="W1017" i="1"/>
  <c r="AK1436" i="1"/>
  <c r="W1436" i="1"/>
  <c r="AK589" i="1"/>
  <c r="AE1335" i="1"/>
  <c r="AE1186" i="1"/>
  <c r="AE1095" i="1"/>
  <c r="AK414" i="1"/>
  <c r="W414" i="1"/>
  <c r="W428" i="1"/>
  <c r="AD363" i="1"/>
  <c r="AE304" i="1"/>
  <c r="AD695" i="1"/>
  <c r="AE449" i="1"/>
  <c r="AD1092" i="1"/>
  <c r="AD324" i="1"/>
  <c r="AD719" i="1"/>
  <c r="AD1141" i="1"/>
  <c r="AD528" i="1"/>
  <c r="AE113" i="1"/>
  <c r="AE1762" i="1"/>
  <c r="AE1496" i="1"/>
  <c r="W908" i="1"/>
  <c r="AK908" i="1"/>
  <c r="AM1604" i="1"/>
  <c r="AA1604" i="1"/>
  <c r="AD1161" i="1"/>
  <c r="AE1704" i="1"/>
  <c r="AD1003" i="1"/>
  <c r="AD837" i="1"/>
  <c r="AD611" i="1"/>
  <c r="AD216" i="1"/>
  <c r="AD568" i="1"/>
  <c r="AE1410" i="1"/>
  <c r="AD1494" i="1"/>
  <c r="AK428" i="1"/>
  <c r="W961" i="1"/>
  <c r="AK961" i="1"/>
  <c r="AD1367" i="1"/>
  <c r="AD1609" i="1"/>
  <c r="AD1299" i="1"/>
  <c r="AD936" i="1"/>
  <c r="AM1068" i="1"/>
  <c r="AA1068" i="1"/>
  <c r="AA579" i="1"/>
  <c r="AM579" i="1"/>
  <c r="AE1750" i="1"/>
  <c r="AM667" i="1"/>
  <c r="AA667" i="1"/>
  <c r="AM1392" i="1"/>
  <c r="AA1392" i="1"/>
  <c r="AM1364" i="1"/>
  <c r="AA1364" i="1"/>
  <c r="AK1278" i="1"/>
  <c r="W1278" i="1"/>
  <c r="AM996" i="1"/>
  <c r="AA996" i="1"/>
  <c r="AD543" i="1"/>
  <c r="AM457" i="1"/>
  <c r="AA457" i="1"/>
  <c r="AE696" i="1"/>
  <c r="AA1744" i="1"/>
  <c r="AM1744" i="1"/>
  <c r="AM1629" i="1"/>
  <c r="AA1629" i="1"/>
  <c r="AE1398" i="1"/>
  <c r="AM1110" i="1"/>
  <c r="AA1110" i="1"/>
  <c r="AD1468" i="1"/>
  <c r="AD808" i="1"/>
  <c r="AD635" i="1"/>
  <c r="AE1428" i="1"/>
  <c r="AA1563" i="1"/>
  <c r="AM1563" i="1"/>
  <c r="AD1546" i="1"/>
  <c r="AD920" i="1"/>
  <c r="AD1355" i="1"/>
  <c r="AD1578" i="1"/>
  <c r="AA97" i="1"/>
  <c r="AM97" i="1"/>
  <c r="AA125" i="1"/>
  <c r="AM125" i="1"/>
  <c r="AD257" i="1"/>
  <c r="AE318" i="1"/>
  <c r="AM400" i="1"/>
  <c r="AA400" i="1"/>
  <c r="AD622" i="1"/>
  <c r="AE1372" i="1"/>
  <c r="AD729" i="1"/>
  <c r="AD865" i="1"/>
  <c r="AD809" i="1"/>
  <c r="AD296" i="1"/>
  <c r="AM208" i="1"/>
  <c r="AA208" i="1"/>
  <c r="AM271" i="1"/>
  <c r="AA271" i="1"/>
  <c r="AK1527" i="1"/>
  <c r="W1527" i="1"/>
  <c r="AD577" i="1"/>
  <c r="AE1464" i="1"/>
  <c r="AA913" i="1"/>
  <c r="AD1195" i="1"/>
  <c r="AD821" i="1"/>
  <c r="AD395" i="1"/>
  <c r="AD252" i="1"/>
  <c r="AD13" i="1"/>
  <c r="AM1285" i="1"/>
  <c r="AA1285" i="1"/>
  <c r="AM1566" i="1"/>
  <c r="AA1566" i="1"/>
  <c r="AD675" i="1"/>
  <c r="AE1747" i="1"/>
  <c r="AE483" i="1"/>
  <c r="AE211" i="1"/>
  <c r="AD845" i="1"/>
  <c r="AD1173" i="1"/>
  <c r="AE1320" i="1"/>
  <c r="AE1480" i="1"/>
  <c r="AE877" i="1"/>
  <c r="AE804" i="1"/>
  <c r="AE241" i="1"/>
  <c r="AE1431" i="1"/>
  <c r="AM1094" i="1"/>
  <c r="AE811" i="1"/>
  <c r="AE1460" i="1"/>
  <c r="AD1602" i="1"/>
  <c r="AE1032" i="1"/>
  <c r="AD513" i="1"/>
  <c r="AD368" i="1"/>
  <c r="AD506" i="1"/>
  <c r="AE1452" i="1"/>
  <c r="AE1369" i="1"/>
  <c r="AM1136" i="1"/>
  <c r="AA1136" i="1"/>
  <c r="AD1378" i="1"/>
  <c r="AE610" i="1"/>
  <c r="AE158" i="1"/>
  <c r="AD37" i="1"/>
  <c r="AD272" i="1"/>
  <c r="AD26" i="1"/>
  <c r="AE412" i="1"/>
  <c r="AD367" i="1"/>
  <c r="AE1657" i="1"/>
  <c r="AE1162" i="1"/>
  <c r="AE285" i="1"/>
  <c r="AE77" i="1"/>
  <c r="AE930" i="1"/>
  <c r="AE547" i="1"/>
  <c r="AE118" i="1"/>
  <c r="AE865" i="1"/>
  <c r="AE645" i="1"/>
  <c r="W1130" i="1"/>
  <c r="AK1130" i="1"/>
  <c r="AA1759" i="1"/>
  <c r="AM1759" i="1"/>
  <c r="AM913" i="1"/>
  <c r="AD717" i="1"/>
  <c r="AM922" i="1"/>
  <c r="AA922" i="1"/>
  <c r="AD1398" i="1"/>
  <c r="AM1560" i="1"/>
  <c r="AA1560" i="1"/>
  <c r="AD1428" i="1"/>
  <c r="AD1004" i="1"/>
  <c r="AM1398" i="1"/>
  <c r="AA1398" i="1"/>
  <c r="AE695" i="1"/>
  <c r="AA103" i="1"/>
  <c r="AM103" i="1"/>
  <c r="AM733" i="1"/>
  <c r="AA733" i="1"/>
  <c r="AE887" i="1"/>
  <c r="AE819" i="1"/>
  <c r="AM834" i="1"/>
  <c r="AA834" i="1"/>
  <c r="AD1385" i="1"/>
  <c r="AM1363" i="1"/>
  <c r="AA1363" i="1"/>
  <c r="AD754" i="1"/>
  <c r="AD455" i="1"/>
  <c r="AK481" i="1"/>
  <c r="AA205" i="1"/>
  <c r="AM205" i="1"/>
  <c r="AM82" i="1"/>
  <c r="AA82" i="1"/>
  <c r="AE1621" i="1"/>
  <c r="AE1382" i="1"/>
  <c r="AA1372" i="1"/>
  <c r="AM1372" i="1"/>
  <c r="AM1402" i="1"/>
  <c r="AA1402" i="1"/>
  <c r="AD1369" i="1"/>
  <c r="AA1034" i="1"/>
  <c r="AM1034" i="1"/>
  <c r="AD519" i="1"/>
  <c r="W682" i="1"/>
  <c r="AD535" i="1"/>
  <c r="AA183" i="1"/>
  <c r="AE95" i="1"/>
  <c r="AE511" i="1"/>
  <c r="AA1720" i="1"/>
  <c r="AA1155" i="1"/>
  <c r="AM1155" i="1"/>
  <c r="AD1226" i="1"/>
  <c r="AD1586" i="1"/>
  <c r="AD265" i="1"/>
  <c r="AD352" i="1"/>
  <c r="AE1483" i="1"/>
  <c r="AD1288" i="1"/>
  <c r="AM1528" i="1"/>
  <c r="AA1528" i="1"/>
  <c r="AE38" i="1"/>
  <c r="AE1475" i="1"/>
  <c r="AE446" i="1"/>
  <c r="AE1332" i="1"/>
  <c r="AE194" i="1"/>
  <c r="AD1204" i="1"/>
  <c r="AD701" i="1"/>
  <c r="AE1316" i="1"/>
  <c r="AD793" i="1"/>
  <c r="AA571" i="1"/>
  <c r="AI571" i="1" s="1"/>
  <c r="AA640" i="1"/>
  <c r="AE1488" i="1"/>
  <c r="AE1435" i="1"/>
  <c r="AA1764" i="1"/>
  <c r="AD277" i="1"/>
  <c r="AD112" i="1"/>
  <c r="AE916" i="1"/>
  <c r="AE682" i="1"/>
  <c r="AA1513" i="1"/>
  <c r="AM1513" i="1"/>
  <c r="AE785" i="1"/>
  <c r="AE1726" i="1"/>
  <c r="AM12" i="1"/>
  <c r="AA12" i="1"/>
  <c r="AD351" i="1"/>
  <c r="AE734" i="1"/>
  <c r="AA936" i="1"/>
  <c r="AM936" i="1"/>
  <c r="AD1207" i="1"/>
  <c r="AD560" i="1"/>
  <c r="AE1426" i="1"/>
  <c r="AE12" i="1"/>
  <c r="AD934" i="1"/>
  <c r="AD1538" i="1"/>
  <c r="AD1478" i="1"/>
  <c r="AD641" i="1"/>
  <c r="AD480" i="1"/>
  <c r="AE156" i="1"/>
  <c r="AM1347" i="1"/>
  <c r="AA1347" i="1"/>
  <c r="AD523" i="1"/>
  <c r="AD410" i="1"/>
  <c r="AM901" i="1"/>
  <c r="AA901" i="1"/>
  <c r="AD319" i="1"/>
  <c r="AD1257" i="1"/>
  <c r="AD1628" i="1"/>
  <c r="AD46" i="1"/>
  <c r="AA1515" i="1"/>
  <c r="AM1515" i="1"/>
  <c r="AD1030" i="1"/>
  <c r="AD692" i="1"/>
  <c r="AM1758" i="1"/>
  <c r="AA1758" i="1"/>
  <c r="AE4" i="1"/>
  <c r="AE354" i="1"/>
  <c r="AE124" i="1"/>
  <c r="AE1711" i="1"/>
  <c r="AE393" i="1"/>
  <c r="AA465" i="1"/>
  <c r="AM465" i="1"/>
  <c r="AA1618" i="1"/>
  <c r="AM1618" i="1"/>
  <c r="AM1158" i="1"/>
  <c r="AD1339" i="1"/>
  <c r="AM778" i="1"/>
  <c r="AA778" i="1"/>
  <c r="AE457" i="1"/>
  <c r="AE1603" i="1"/>
  <c r="AD830" i="1"/>
  <c r="AE1471" i="1"/>
  <c r="AE326" i="1"/>
  <c r="AE1347" i="1"/>
  <c r="AD586" i="1"/>
  <c r="AM642" i="1"/>
  <c r="AA642" i="1"/>
  <c r="AM626" i="1"/>
  <c r="AM352" i="1"/>
  <c r="AE828" i="1"/>
  <c r="AE580" i="1"/>
  <c r="AE422" i="1"/>
  <c r="AD1636" i="1"/>
  <c r="AM864" i="1"/>
  <c r="AD419" i="1"/>
  <c r="AM472" i="1"/>
  <c r="AA472" i="1"/>
  <c r="AE1501" i="1"/>
  <c r="AK1274" i="1"/>
  <c r="W1274" i="1"/>
  <c r="AA1471" i="1"/>
  <c r="AM1471" i="1"/>
  <c r="AK1460" i="1"/>
  <c r="W1460" i="1"/>
  <c r="AA1708" i="1"/>
  <c r="AM1708" i="1"/>
  <c r="AE1761" i="1"/>
  <c r="AD866" i="1"/>
  <c r="AD1503" i="1"/>
  <c r="AD102" i="1"/>
  <c r="AD1079" i="1"/>
  <c r="AD1225" i="1"/>
  <c r="AD1116" i="1"/>
  <c r="AD601" i="1"/>
  <c r="AE1486" i="1"/>
  <c r="AA743" i="1"/>
  <c r="AM743" i="1"/>
  <c r="AD1657" i="1"/>
  <c r="AD1097" i="1"/>
  <c r="AD502" i="1"/>
  <c r="AD676" i="1"/>
  <c r="AD453" i="1"/>
  <c r="AE310" i="1"/>
  <c r="AE1662" i="1"/>
  <c r="AE1668" i="1"/>
  <c r="AE144" i="1"/>
  <c r="AD1563" i="1"/>
  <c r="AM583" i="1"/>
  <c r="AA583" i="1"/>
  <c r="AD297" i="1"/>
  <c r="AE427" i="1"/>
  <c r="AD1736" i="1"/>
  <c r="AE405" i="1"/>
  <c r="AD212" i="1"/>
  <c r="AE591" i="1"/>
  <c r="AD1286" i="1"/>
  <c r="AM1449" i="1"/>
  <c r="AA1449" i="1"/>
  <c r="AD1159" i="1"/>
  <c r="AA1338" i="1"/>
  <c r="AD1234" i="1"/>
  <c r="AM32" i="1"/>
  <c r="AA32" i="1"/>
  <c r="AD595" i="1"/>
  <c r="AE955" i="1"/>
  <c r="AM742" i="1"/>
  <c r="AA742" i="1"/>
  <c r="AD737" i="1"/>
  <c r="AM927" i="1"/>
  <c r="AA927" i="1"/>
  <c r="AD1514" i="1"/>
  <c r="AA714" i="1"/>
  <c r="AM714" i="1"/>
  <c r="AD1368" i="1"/>
  <c r="AD1474" i="1"/>
  <c r="AD1390" i="1"/>
  <c r="AD88" i="1"/>
  <c r="G3" i="4"/>
  <c r="J3" i="4" s="1"/>
  <c r="AD1444" i="1"/>
  <c r="AE902" i="1"/>
  <c r="AK1748" i="1"/>
  <c r="W1748" i="1"/>
  <c r="AD924" i="1"/>
  <c r="AD511" i="1"/>
  <c r="AD955" i="1"/>
  <c r="AM632" i="1"/>
  <c r="AA632" i="1"/>
  <c r="AD1310" i="1"/>
  <c r="AA1621" i="1"/>
  <c r="AM1621" i="1"/>
  <c r="AD1715" i="1"/>
  <c r="AA39" i="1"/>
  <c r="AM995" i="1"/>
  <c r="AA995" i="1"/>
  <c r="AM744" i="1"/>
  <c r="AA744" i="1"/>
  <c r="AA301" i="1"/>
  <c r="AM404" i="1"/>
  <c r="AD149" i="1"/>
  <c r="AD269" i="1"/>
  <c r="AE1738" i="1"/>
  <c r="AA1696" i="1"/>
  <c r="AM1696" i="1"/>
  <c r="AE1295" i="1"/>
  <c r="AD183" i="1"/>
  <c r="AE1467" i="1"/>
  <c r="AE504" i="1"/>
  <c r="AD83" i="1"/>
  <c r="AE1491" i="1"/>
  <c r="AD1086" i="1"/>
  <c r="AD207" i="1"/>
  <c r="AD189" i="1"/>
  <c r="AM152" i="1"/>
  <c r="AD196" i="1"/>
  <c r="AE135" i="1"/>
  <c r="AE1708" i="1"/>
  <c r="AE1386" i="1"/>
  <c r="AE962" i="1"/>
  <c r="AE178" i="1"/>
  <c r="AD709" i="1"/>
  <c r="AD1321" i="1"/>
  <c r="AD1307" i="1"/>
  <c r="AD888" i="1"/>
  <c r="AD980" i="1"/>
  <c r="AK204" i="1"/>
  <c r="W204" i="1"/>
  <c r="AD386" i="1"/>
  <c r="AD91" i="1"/>
  <c r="AA741" i="1"/>
  <c r="AM741" i="1"/>
  <c r="AM1172" i="1"/>
  <c r="AA1172" i="1"/>
  <c r="AM911" i="1"/>
  <c r="AA911" i="1"/>
  <c r="AD302" i="1"/>
  <c r="AM447" i="1"/>
  <c r="AA447" i="1"/>
  <c r="AE543" i="1"/>
  <c r="AD9" i="1"/>
  <c r="AE136" i="1"/>
  <c r="AD1338" i="1"/>
  <c r="AD826" i="1"/>
  <c r="AA197" i="1"/>
  <c r="AM197" i="1"/>
  <c r="AE1674" i="1"/>
  <c r="AE633" i="1"/>
  <c r="AE272" i="1"/>
  <c r="AK563" i="1"/>
  <c r="AD684" i="1"/>
  <c r="AD847" i="1"/>
  <c r="AD1573" i="1"/>
  <c r="AD413" i="1"/>
  <c r="AD58" i="1"/>
  <c r="AD1567" i="1"/>
  <c r="AD557" i="1"/>
  <c r="AM1600" i="1"/>
  <c r="AD1682" i="1"/>
  <c r="AE479" i="1"/>
  <c r="AD1714" i="1"/>
  <c r="AD799" i="1"/>
  <c r="AD624" i="1"/>
  <c r="AM509" i="1"/>
  <c r="AE814" i="1"/>
  <c r="AD576" i="1"/>
  <c r="AD1380" i="1"/>
  <c r="AD1039" i="1"/>
  <c r="AD1071" i="1"/>
  <c r="AK1360" i="1"/>
  <c r="W1360" i="1"/>
  <c r="AD1418" i="1"/>
  <c r="AD951" i="1"/>
  <c r="AE953" i="1"/>
  <c r="AD627" i="1"/>
  <c r="AD1564" i="1"/>
  <c r="AD1303" i="1"/>
  <c r="AD1354" i="1"/>
  <c r="AD247" i="1"/>
  <c r="AD305" i="1"/>
  <c r="AM256" i="1"/>
  <c r="AM663" i="1"/>
  <c r="AA663" i="1"/>
  <c r="AD79" i="1"/>
  <c r="AE1650" i="1"/>
  <c r="AD1484" i="1"/>
  <c r="AK1421" i="1"/>
  <c r="AM182" i="1"/>
  <c r="AA182" i="1"/>
  <c r="AD1191" i="1"/>
  <c r="AM1194" i="1"/>
  <c r="AA1194" i="1"/>
  <c r="AM617" i="1"/>
  <c r="AA617" i="1"/>
  <c r="AD1014" i="1"/>
  <c r="AE219" i="1"/>
  <c r="AE1154" i="1"/>
  <c r="AE200" i="1"/>
  <c r="AD1664" i="1"/>
  <c r="AE826" i="1"/>
  <c r="AE1214" i="1"/>
  <c r="AA711" i="1"/>
  <c r="AD173" i="1"/>
  <c r="AD1389" i="1"/>
  <c r="AD531" i="1"/>
  <c r="AD660" i="1"/>
  <c r="AD470" i="1"/>
  <c r="AD870" i="1"/>
  <c r="AD1152" i="1"/>
  <c r="AE1262" i="1"/>
  <c r="AD743" i="1"/>
  <c r="AD1023" i="1"/>
  <c r="AD238" i="1"/>
  <c r="AD902" i="1"/>
  <c r="AD174" i="1"/>
  <c r="AA794" i="1"/>
  <c r="AM794" i="1"/>
  <c r="AD512" i="1"/>
  <c r="AD1762" i="1"/>
  <c r="AD1240" i="1"/>
  <c r="AD1584" i="1"/>
  <c r="AM770" i="1"/>
  <c r="AA770" i="1"/>
  <c r="AM266" i="1"/>
  <c r="AD159" i="1"/>
  <c r="AD899" i="1"/>
  <c r="AD409" i="1"/>
  <c r="AE1666" i="1"/>
  <c r="AA928" i="1"/>
  <c r="AD1700" i="1"/>
  <c r="AD623" i="1"/>
  <c r="AD122" i="1"/>
  <c r="AD1719" i="1"/>
  <c r="AD1106" i="1"/>
  <c r="AD1090" i="1"/>
  <c r="AD242" i="1"/>
  <c r="AD539" i="1"/>
  <c r="AD108" i="1"/>
  <c r="AD57" i="1"/>
  <c r="AM1330" i="1"/>
  <c r="AA1330" i="1"/>
  <c r="AD1644" i="1"/>
  <c r="AD1183" i="1"/>
  <c r="AK1519" i="1"/>
  <c r="AM464" i="1"/>
  <c r="AA464" i="1"/>
  <c r="AE1558" i="1"/>
  <c r="AE437" i="1"/>
  <c r="AE606" i="1"/>
  <c r="AE660" i="1"/>
  <c r="AE508" i="1"/>
  <c r="AM1700" i="1"/>
  <c r="AA1700" i="1"/>
  <c r="AE677" i="1"/>
  <c r="AE149" i="1"/>
  <c r="AD1480" i="1"/>
  <c r="AD1063" i="1"/>
  <c r="AD571" i="1"/>
  <c r="AD987" i="1"/>
  <c r="AA65" i="1"/>
  <c r="AM65" i="1"/>
  <c r="AE857" i="1"/>
  <c r="AA1493" i="1"/>
  <c r="AM1493" i="1"/>
  <c r="AE343" i="1"/>
  <c r="AE1586" i="1"/>
  <c r="AE486" i="1"/>
  <c r="AA63" i="1"/>
  <c r="AE65" i="1"/>
  <c r="AM273" i="1"/>
  <c r="AA273" i="1"/>
  <c r="AE297" i="1"/>
  <c r="AM711" i="1"/>
  <c r="AE583" i="1"/>
  <c r="W1100" i="1"/>
  <c r="AG1100" i="1" s="1"/>
  <c r="AK1100" i="1"/>
  <c r="AD1504" i="1"/>
  <c r="AD567" i="1"/>
  <c r="AD542" i="1"/>
  <c r="AD205" i="1"/>
  <c r="AE1489" i="1"/>
  <c r="AE340" i="1"/>
  <c r="AD262" i="1"/>
  <c r="AD764" i="1"/>
  <c r="AD1429" i="1"/>
  <c r="AD1648" i="1"/>
  <c r="AD1282" i="1"/>
  <c r="AA876" i="1"/>
  <c r="AM876" i="1"/>
  <c r="AD1199" i="1"/>
  <c r="AD620" i="1"/>
  <c r="AD606" i="1"/>
  <c r="AA774" i="1"/>
  <c r="AM774" i="1"/>
  <c r="AE1601" i="1"/>
  <c r="AD431" i="1"/>
  <c r="AD1608" i="1"/>
  <c r="AD1516" i="1"/>
  <c r="AD422" i="1"/>
  <c r="AD202" i="1"/>
  <c r="AM369" i="1"/>
  <c r="AA369" i="1"/>
  <c r="AD708" i="1"/>
  <c r="AD119" i="1"/>
  <c r="AD784" i="1"/>
  <c r="AD374" i="1"/>
  <c r="AD547" i="1"/>
  <c r="AD313" i="1"/>
  <c r="AE613" i="1"/>
  <c r="AD340" i="1"/>
  <c r="AE719" i="1"/>
  <c r="AE442" i="1"/>
  <c r="AE758" i="1"/>
  <c r="AE1210" i="1"/>
  <c r="AE1182" i="1"/>
  <c r="AM993" i="1"/>
  <c r="AD101" i="1"/>
  <c r="AM177" i="1"/>
  <c r="AA177" i="1"/>
  <c r="AM157" i="1"/>
  <c r="AA157" i="1"/>
  <c r="AD1697" i="1"/>
  <c r="AM614" i="1"/>
  <c r="AA614" i="1"/>
  <c r="AD241" i="1"/>
  <c r="AD755" i="1"/>
  <c r="AD818" i="1"/>
  <c r="AE1363" i="1"/>
  <c r="AE620" i="1"/>
  <c r="AE717" i="1"/>
  <c r="AE84" i="1"/>
  <c r="AD1637" i="1"/>
  <c r="AD1347" i="1"/>
  <c r="AD852" i="1"/>
  <c r="AD253" i="1"/>
  <c r="AD989" i="1"/>
  <c r="AD1407" i="1"/>
  <c r="AD736" i="1"/>
  <c r="AM1289" i="1"/>
  <c r="AA1289" i="1"/>
  <c r="AD697" i="1"/>
  <c r="AD633" i="1"/>
  <c r="AD1202" i="1"/>
  <c r="AA650" i="1"/>
  <c r="AD378" i="1"/>
  <c r="AD1673" i="1"/>
  <c r="AD584" i="1"/>
  <c r="AM566" i="1"/>
  <c r="AD231" i="1"/>
  <c r="AD869" i="1"/>
  <c r="AD198" i="1"/>
  <c r="AD1220" i="1"/>
  <c r="AD1738" i="1"/>
  <c r="AD452" i="1"/>
  <c r="AD540" i="1"/>
  <c r="AA844" i="1"/>
  <c r="AM929" i="1"/>
  <c r="AA929" i="1"/>
  <c r="AD760" i="1"/>
  <c r="AD1028" i="1"/>
  <c r="AA1002" i="1"/>
  <c r="AM1002" i="1"/>
  <c r="AD250" i="1"/>
  <c r="AD553" i="1"/>
  <c r="AM1445" i="1"/>
  <c r="AD886" i="1"/>
  <c r="AD1735" i="1"/>
  <c r="AM359" i="1"/>
  <c r="AA359" i="1"/>
  <c r="AM1576" i="1"/>
  <c r="AA1576" i="1"/>
  <c r="AD689" i="1"/>
  <c r="AD1136" i="1"/>
  <c r="AA1165" i="1"/>
  <c r="AM1165" i="1"/>
  <c r="AD182" i="1"/>
  <c r="AD21" i="1"/>
  <c r="AD1298" i="1"/>
  <c r="AA880" i="1"/>
  <c r="AM880" i="1"/>
  <c r="AD545" i="1"/>
  <c r="AD554" i="1"/>
  <c r="AM191" i="1"/>
  <c r="AA191" i="1"/>
  <c r="AD739" i="1"/>
  <c r="AD6" i="1"/>
  <c r="AD458" i="1"/>
  <c r="AD1513" i="1"/>
  <c r="AD209" i="1"/>
  <c r="AM479" i="1"/>
  <c r="AD1701" i="1"/>
  <c r="AD1371" i="1"/>
  <c r="AD52" i="1"/>
  <c r="AD816" i="1"/>
  <c r="AA206" i="1"/>
  <c r="AM206" i="1"/>
  <c r="AD857" i="1"/>
  <c r="AD814" i="1"/>
  <c r="AD1614" i="1"/>
  <c r="AD67" i="1"/>
  <c r="AD121" i="1"/>
  <c r="AD1583" i="1"/>
  <c r="AD720" i="1"/>
  <c r="AD99" i="1"/>
  <c r="AD258" i="1"/>
  <c r="AD1330" i="1"/>
  <c r="AM168" i="1"/>
  <c r="AA168" i="1"/>
  <c r="AM1656" i="1"/>
  <c r="AA1656" i="1"/>
  <c r="AM198" i="1"/>
  <c r="AA198" i="1"/>
  <c r="AM609" i="1"/>
  <c r="AA609" i="1"/>
  <c r="AD181" i="1"/>
  <c r="AD1151" i="1"/>
  <c r="AD1074" i="1"/>
  <c r="AD1256" i="1"/>
  <c r="AA255" i="1"/>
  <c r="AM255" i="1"/>
  <c r="AD1021" i="1"/>
  <c r="AD1638" i="1"/>
  <c r="AD1058" i="1"/>
  <c r="AD783" i="1"/>
  <c r="AM542" i="1"/>
  <c r="AA542" i="1"/>
  <c r="AA1233" i="1"/>
  <c r="AM1233" i="1"/>
  <c r="AD1709" i="1"/>
  <c r="AD713" i="1"/>
  <c r="AD854" i="1"/>
  <c r="AM1568" i="1"/>
  <c r="AM51" i="1"/>
  <c r="AA51" i="1"/>
  <c r="AD605" i="1"/>
  <c r="AM117" i="1"/>
  <c r="AA117" i="1"/>
  <c r="AD1745" i="1"/>
  <c r="AD463" i="1"/>
  <c r="AD1143" i="1"/>
  <c r="AM215" i="1"/>
  <c r="AA215" i="1"/>
  <c r="AA550" i="1"/>
  <c r="AM550" i="1"/>
  <c r="AD1522" i="1"/>
  <c r="AA1182" i="1"/>
  <c r="AD1505" i="1"/>
  <c r="AD544" i="1"/>
  <c r="AD246" i="1"/>
  <c r="AD1013" i="1"/>
  <c r="AA1321" i="1"/>
  <c r="AM1321" i="1"/>
  <c r="AD248" i="1"/>
  <c r="AD570" i="1"/>
  <c r="AM1224" i="1"/>
  <c r="AA1224" i="1"/>
  <c r="AD768" i="1"/>
  <c r="AD1453" i="1"/>
  <c r="AD702" i="1"/>
  <c r="AD550" i="1"/>
  <c r="AD376" i="1"/>
  <c r="AD549" i="1"/>
  <c r="AM124" i="1"/>
  <c r="AA124" i="1"/>
  <c r="AA1496" i="1"/>
  <c r="AM1496" i="1"/>
  <c r="AA1020" i="1"/>
  <c r="AM1020" i="1"/>
  <c r="AM653" i="1"/>
  <c r="AA653" i="1"/>
  <c r="AD235" i="1"/>
  <c r="AD336" i="1"/>
  <c r="AD1311" i="1"/>
  <c r="AD383" i="1"/>
  <c r="AD128" i="1"/>
  <c r="AD1346" i="1"/>
  <c r="AA1222" i="1"/>
  <c r="AM1222" i="1"/>
  <c r="AD974" i="1"/>
  <c r="AD566" i="1"/>
  <c r="AD994" i="1"/>
  <c r="AD1000" i="1"/>
  <c r="AM594" i="1"/>
  <c r="AA594" i="1"/>
  <c r="AE674" i="1"/>
  <c r="AE1371" i="1"/>
  <c r="AK1230" i="1"/>
  <c r="W1230" i="1"/>
  <c r="AK1761" i="1"/>
  <c r="W1761" i="1"/>
  <c r="AK1724" i="1"/>
  <c r="W1724" i="1"/>
  <c r="AK1432" i="1"/>
  <c r="W1432" i="1"/>
  <c r="AG1432" i="1" s="1"/>
  <c r="W707" i="1"/>
  <c r="W1658" i="1"/>
  <c r="W1509" i="1"/>
  <c r="AG1509" i="1" s="1"/>
  <c r="W444" i="1"/>
  <c r="AK1665" i="1"/>
  <c r="W1665" i="1"/>
  <c r="AK1642" i="1"/>
  <c r="W1642" i="1"/>
  <c r="AK1509" i="1"/>
  <c r="AK334" i="1"/>
  <c r="W1744" i="1"/>
  <c r="W1383" i="1"/>
  <c r="AG1383" i="1" s="1"/>
  <c r="W1549" i="1"/>
  <c r="W1653" i="1"/>
  <c r="AK1653" i="1"/>
  <c r="AK645" i="1"/>
  <c r="W645" i="1"/>
  <c r="W256" i="1"/>
  <c r="AK1361" i="1"/>
  <c r="W47" i="1"/>
  <c r="AK224" i="1"/>
  <c r="W224" i="1"/>
  <c r="AK360" i="1"/>
  <c r="AK1277" i="1"/>
  <c r="W1277" i="1"/>
  <c r="AK317" i="1"/>
  <c r="W317" i="1"/>
  <c r="AK621" i="1"/>
  <c r="W621" i="1"/>
  <c r="W1164" i="1"/>
  <c r="AG1164" i="1" s="1"/>
  <c r="W1034" i="1"/>
  <c r="AM1760" i="1"/>
  <c r="AK1712" i="1"/>
  <c r="W1712" i="1"/>
  <c r="AK390" i="1"/>
  <c r="W390" i="1"/>
  <c r="AK1382" i="1"/>
  <c r="W1382" i="1"/>
  <c r="W661" i="1"/>
  <c r="AK438" i="1"/>
  <c r="W438" i="1"/>
  <c r="AK1410" i="1"/>
  <c r="AM1726" i="1"/>
  <c r="AA1726" i="1"/>
  <c r="AK640" i="1"/>
  <c r="W640" i="1"/>
  <c r="AM1382" i="1"/>
  <c r="AA1382" i="1"/>
  <c r="AI1382" i="1" s="1"/>
  <c r="AK1702" i="1"/>
  <c r="W1702" i="1"/>
  <c r="W1634" i="1"/>
  <c r="AA1702" i="1"/>
  <c r="W1047" i="1"/>
  <c r="W564" i="1"/>
  <c r="AK990" i="1"/>
  <c r="W990" i="1"/>
  <c r="AE317" i="1"/>
  <c r="AA1624" i="1"/>
  <c r="W618" i="1"/>
  <c r="AE1381" i="1"/>
  <c r="AK1154" i="1"/>
  <c r="W1154" i="1"/>
  <c r="AE1012" i="1"/>
  <c r="W1258" i="1"/>
  <c r="AK1258" i="1"/>
  <c r="AE952" i="1"/>
  <c r="AK998" i="1"/>
  <c r="AM1499" i="1"/>
  <c r="W1691" i="1"/>
  <c r="AK1529" i="1"/>
  <c r="W1529" i="1"/>
  <c r="AK176" i="1"/>
  <c r="W176" i="1"/>
  <c r="AK1362" i="1"/>
  <c r="W1362" i="1"/>
  <c r="AK1259" i="1"/>
  <c r="W1259" i="1"/>
  <c r="AM1045" i="1"/>
  <c r="AA1045" i="1"/>
  <c r="W1312" i="1"/>
  <c r="AE1537" i="1"/>
  <c r="AM1665" i="1"/>
  <c r="AE1463" i="1"/>
  <c r="W831" i="1"/>
  <c r="AE954" i="1"/>
  <c r="AK144" i="1"/>
  <c r="AM1624" i="1"/>
  <c r="W1341" i="1"/>
  <c r="AK1341" i="1"/>
  <c r="AM1762" i="1"/>
  <c r="AM494" i="1"/>
  <c r="AA494" i="1"/>
  <c r="AA184" i="1"/>
  <c r="AM184" i="1"/>
  <c r="AE325" i="1"/>
  <c r="AA1557" i="1"/>
  <c r="AM1557" i="1"/>
  <c r="W360" i="1"/>
  <c r="AG360" i="1" s="1"/>
  <c r="AM1720" i="1"/>
  <c r="AM485" i="1"/>
  <c r="AA485" i="1"/>
  <c r="AA1438" i="1"/>
  <c r="AM1438" i="1"/>
  <c r="AM446" i="1"/>
  <c r="AA680" i="1"/>
  <c r="AM680" i="1"/>
  <c r="AM656" i="1"/>
  <c r="AM893" i="1"/>
  <c r="AA1542" i="1"/>
  <c r="AM450" i="1"/>
  <c r="AA450" i="1"/>
  <c r="AM1725" i="1"/>
  <c r="AA1725" i="1"/>
  <c r="AA1760" i="1"/>
  <c r="AK116" i="1"/>
  <c r="W116" i="1"/>
  <c r="AK1078" i="1"/>
  <c r="W1078" i="1"/>
  <c r="AK1591" i="1"/>
  <c r="W1591" i="1"/>
  <c r="AM535" i="1"/>
  <c r="W688" i="1"/>
  <c r="AK688" i="1"/>
  <c r="W1561" i="1"/>
  <c r="AK1561" i="1"/>
  <c r="AE1656" i="1"/>
  <c r="W703" i="1"/>
  <c r="AE951" i="1"/>
  <c r="AA1154" i="1"/>
  <c r="AM1550" i="1"/>
  <c r="AA1550" i="1"/>
  <c r="AM1683" i="1"/>
  <c r="AM1752" i="1"/>
  <c r="AK226" i="1"/>
  <c r="W226" i="1"/>
  <c r="AA1092" i="1"/>
  <c r="AA1470" i="1"/>
  <c r="AM1470" i="1"/>
  <c r="AM104" i="1"/>
  <c r="AA104" i="1"/>
  <c r="AK746" i="1"/>
  <c r="W746" i="1"/>
  <c r="AM1630" i="1"/>
  <c r="AA1630" i="1"/>
  <c r="AM1432" i="1"/>
  <c r="AA1432" i="1"/>
  <c r="W666" i="1"/>
  <c r="AK1422" i="1"/>
  <c r="W1422" i="1"/>
  <c r="AE681" i="1"/>
  <c r="AK1377" i="1"/>
  <c r="W1377" i="1"/>
  <c r="AM1742" i="1"/>
  <c r="AA1742" i="1"/>
  <c r="AK1669" i="1"/>
  <c r="W1669" i="1"/>
  <c r="AE675" i="1"/>
  <c r="AM1333" i="1"/>
  <c r="W1666" i="1"/>
  <c r="W1157" i="1"/>
  <c r="AK1471" i="1"/>
  <c r="W1471" i="1"/>
  <c r="AM640" i="1"/>
  <c r="W776" i="1"/>
  <c r="AK776" i="1"/>
  <c r="AE1490" i="1"/>
  <c r="AE1515" i="1"/>
  <c r="AA1665" i="1"/>
  <c r="AK1689" i="1"/>
  <c r="W1689" i="1"/>
  <c r="AM1227" i="1"/>
  <c r="AA1227" i="1"/>
  <c r="AE938" i="1"/>
  <c r="AK467" i="1"/>
  <c r="AM1739" i="1"/>
  <c r="AA1739" i="1"/>
  <c r="AE1608" i="1"/>
  <c r="W1523" i="1"/>
  <c r="AK1523" i="1"/>
  <c r="W775" i="1"/>
  <c r="AG775" i="1" s="1"/>
  <c r="AK1096" i="1"/>
  <c r="W1096" i="1"/>
  <c r="AM1677" i="1"/>
  <c r="AA1677" i="1"/>
  <c r="AM1613" i="1"/>
  <c r="AM1645" i="1"/>
  <c r="AM1747" i="1"/>
  <c r="AA1747" i="1"/>
  <c r="AM1504" i="1"/>
  <c r="AA1504" i="1"/>
  <c r="AM1518" i="1"/>
  <c r="AM875" i="1"/>
  <c r="AA875" i="1"/>
  <c r="AA1645" i="1"/>
  <c r="AA1518" i="1"/>
  <c r="W155" i="1"/>
  <c r="AK155" i="1"/>
  <c r="W1431" i="1"/>
  <c r="AM1592" i="1"/>
  <c r="AM1737" i="1"/>
  <c r="AA1420" i="1"/>
  <c r="AM1420" i="1"/>
  <c r="AK1720" i="1"/>
  <c r="W1720" i="1"/>
  <c r="AM701" i="1"/>
  <c r="AA701" i="1"/>
  <c r="AK855" i="1"/>
  <c r="W855" i="1"/>
  <c r="AM1712" i="1"/>
  <c r="AA1712" i="1"/>
  <c r="AM1539" i="1"/>
  <c r="AA1539" i="1"/>
  <c r="AK294" i="1"/>
  <c r="W294" i="1"/>
  <c r="AM98" i="1"/>
  <c r="AE825" i="1"/>
  <c r="W874" i="1"/>
  <c r="AK1149" i="1"/>
  <c r="W339" i="1"/>
  <c r="AK132" i="1"/>
  <c r="W132" i="1"/>
  <c r="AM647" i="1"/>
  <c r="AA647" i="1"/>
  <c r="AM1588" i="1"/>
  <c r="AA1588" i="1"/>
  <c r="AE1349" i="1"/>
  <c r="AA98" i="1"/>
  <c r="AK1433" i="1"/>
  <c r="W1433" i="1"/>
  <c r="AK1163" i="1"/>
  <c r="AM608" i="1"/>
  <c r="AA608" i="1"/>
  <c r="AM1716" i="1"/>
  <c r="AA1716" i="1"/>
  <c r="W794" i="1"/>
  <c r="AE1334" i="1"/>
  <c r="AK647" i="1"/>
  <c r="W647" i="1"/>
  <c r="W23" i="1"/>
  <c r="AK23" i="1"/>
  <c r="AK1496" i="1"/>
  <c r="W1496" i="1"/>
  <c r="W1490" i="1"/>
  <c r="AE818" i="1"/>
  <c r="AK1392" i="1"/>
  <c r="W1392" i="1"/>
  <c r="AM1670" i="1"/>
  <c r="AA1670" i="1"/>
  <c r="W1417" i="1"/>
  <c r="AK1417" i="1"/>
  <c r="AE1267" i="1"/>
  <c r="AK1490" i="1"/>
  <c r="W1162" i="1"/>
  <c r="AM1667" i="1"/>
  <c r="AA1667" i="1"/>
  <c r="AM1552" i="1"/>
  <c r="AA1552" i="1"/>
  <c r="AK970" i="1"/>
  <c r="W970" i="1"/>
  <c r="AA1724" i="1"/>
  <c r="AM1724" i="1"/>
  <c r="AM932" i="1"/>
  <c r="AA932" i="1"/>
  <c r="AE64" i="1"/>
  <c r="AM1631" i="1"/>
  <c r="AA1631" i="1"/>
  <c r="W1149" i="1"/>
  <c r="W1006" i="1"/>
  <c r="AK1006" i="1"/>
  <c r="AM1681" i="1"/>
  <c r="AA665" i="1"/>
  <c r="AM1632" i="1"/>
  <c r="AA1632" i="1"/>
  <c r="W911" i="1"/>
  <c r="AK1342" i="1"/>
  <c r="W1342" i="1"/>
  <c r="AG1342" i="1" s="1"/>
  <c r="AM1701" i="1"/>
  <c r="AE703" i="1"/>
  <c r="AK1227" i="1"/>
  <c r="W1227" i="1"/>
  <c r="AE1453" i="1"/>
  <c r="AM1755" i="1"/>
  <c r="AA1737" i="1"/>
  <c r="AK16" i="1"/>
  <c r="W16" i="1"/>
  <c r="AK1193" i="1"/>
  <c r="W1193" i="1"/>
  <c r="AE1411" i="1"/>
  <c r="AM1694" i="1"/>
  <c r="AM320" i="1"/>
  <c r="AA320" i="1"/>
  <c r="AK495" i="1"/>
  <c r="W495" i="1"/>
  <c r="AK583" i="1"/>
  <c r="W583" i="1"/>
  <c r="AM1579" i="1"/>
  <c r="AA1579" i="1"/>
  <c r="AK742" i="1"/>
  <c r="W742" i="1"/>
  <c r="W718" i="1"/>
  <c r="AK718" i="1"/>
  <c r="AK42" i="1"/>
  <c r="W42" i="1"/>
  <c r="AA1694" i="1"/>
  <c r="AK320" i="1"/>
  <c r="AK1396" i="1"/>
  <c r="W1396" i="1"/>
  <c r="AM536" i="1"/>
  <c r="AA536" i="1"/>
  <c r="AM1731" i="1"/>
  <c r="W982" i="1"/>
  <c r="AK982" i="1"/>
  <c r="AM1611" i="1"/>
  <c r="AA488" i="1"/>
  <c r="AM488" i="1"/>
  <c r="W1069" i="1"/>
  <c r="AK1069" i="1"/>
  <c r="AE1457" i="1"/>
  <c r="AM1702" i="1"/>
  <c r="AM1574" i="1"/>
  <c r="W636" i="1"/>
  <c r="W895" i="1"/>
  <c r="AM664" i="1"/>
  <c r="AA664" i="1"/>
  <c r="AK1598" i="1"/>
  <c r="W1598" i="1"/>
  <c r="AM1692" i="1"/>
  <c r="AE445" i="1"/>
  <c r="AK1688" i="1"/>
  <c r="W1688" i="1"/>
  <c r="W1491" i="1"/>
  <c r="AK785" i="1"/>
  <c r="AK770" i="1"/>
  <c r="W770" i="1"/>
  <c r="AE121" i="1"/>
  <c r="AM1154" i="1"/>
  <c r="AE590" i="1"/>
  <c r="AM1598" i="1"/>
  <c r="AA1598" i="1"/>
  <c r="AE112" i="1"/>
  <c r="AM1727" i="1"/>
  <c r="AA1727" i="1"/>
  <c r="AE1407" i="1"/>
  <c r="W320" i="1"/>
  <c r="W264" i="1"/>
  <c r="AA1752" i="1"/>
  <c r="W123" i="1"/>
  <c r="AE105" i="1"/>
  <c r="W906" i="1"/>
  <c r="AK906" i="1"/>
  <c r="AM1268" i="1"/>
  <c r="AM1422" i="1"/>
  <c r="AA1422" i="1"/>
  <c r="W1705" i="1"/>
  <c r="AK1705" i="1"/>
  <c r="AK831" i="1"/>
  <c r="AM1635" i="1"/>
  <c r="AE193" i="1"/>
  <c r="AK797" i="1"/>
  <c r="W797" i="1"/>
  <c r="AM931" i="1"/>
  <c r="AA1635" i="1"/>
  <c r="AA1653" i="1"/>
  <c r="AM1653" i="1"/>
  <c r="AM1486" i="1"/>
  <c r="AA1486" i="1"/>
  <c r="W440" i="1"/>
  <c r="W998" i="1"/>
  <c r="W1420" i="1"/>
  <c r="AK1420" i="1"/>
  <c r="AM1740" i="1"/>
  <c r="AA1740" i="1"/>
  <c r="AK963" i="1"/>
  <c r="W963" i="1"/>
  <c r="AM1754" i="1"/>
  <c r="AE982" i="1"/>
  <c r="AE704" i="1"/>
  <c r="AK1375" i="1"/>
  <c r="W1375" i="1"/>
  <c r="AK690" i="1"/>
  <c r="W690" i="1"/>
  <c r="AE117" i="1"/>
  <c r="AM1111" i="1"/>
  <c r="AM1092" i="1"/>
  <c r="W124" i="1"/>
  <c r="W522" i="1"/>
  <c r="W1408" i="1"/>
  <c r="W266" i="1"/>
  <c r="W1260" i="1"/>
  <c r="AK1406" i="1"/>
  <c r="W1016" i="1"/>
  <c r="W369" i="1"/>
  <c r="W1556" i="1"/>
  <c r="W1056" i="1"/>
  <c r="W1654" i="1"/>
  <c r="W1222" i="1"/>
  <c r="W1031" i="1"/>
  <c r="W1332" i="1"/>
  <c r="W1502" i="1"/>
  <c r="AG1502" i="1" s="1"/>
  <c r="W1280" i="1"/>
  <c r="AK43" i="1"/>
  <c r="W43" i="1"/>
  <c r="AK1197" i="1"/>
  <c r="W1197" i="1"/>
  <c r="AG1197" i="1" s="1"/>
  <c r="AK1640" i="1"/>
  <c r="W1640" i="1"/>
  <c r="W1483" i="1"/>
  <c r="W1566" i="1"/>
  <c r="W299" i="1"/>
  <c r="W1265" i="1"/>
  <c r="W420" i="1"/>
  <c r="W602" i="1"/>
  <c r="W1353" i="1"/>
  <c r="W1181" i="1"/>
  <c r="W1406" i="1"/>
  <c r="AE1336" i="1"/>
  <c r="AE257" i="1"/>
  <c r="AE292" i="1"/>
  <c r="W1043" i="1"/>
  <c r="AE1552" i="1"/>
  <c r="AE1680" i="1"/>
  <c r="AE718" i="1"/>
  <c r="AE1612" i="1"/>
  <c r="AE1025" i="1"/>
  <c r="AE1130" i="1"/>
  <c r="AK1425" i="1"/>
  <c r="AE893" i="1"/>
  <c r="AE820" i="1"/>
  <c r="F5" i="4"/>
  <c r="K5" i="4" s="1"/>
  <c r="AE380" i="1"/>
  <c r="AE1327" i="1"/>
  <c r="AM498" i="1"/>
  <c r="AA498" i="1"/>
  <c r="AK1462" i="1"/>
  <c r="W1462" i="1"/>
  <c r="AK1677" i="1"/>
  <c r="AE1294" i="1"/>
  <c r="AE1278" i="1"/>
  <c r="AE894" i="1"/>
  <c r="AE598" i="1"/>
  <c r="AK503" i="1"/>
  <c r="W503" i="1"/>
  <c r="AE277" i="1"/>
  <c r="W70" i="1"/>
  <c r="AE1698" i="1"/>
  <c r="AE1479" i="1"/>
  <c r="AE319" i="1"/>
  <c r="AE1669" i="1"/>
  <c r="AK1294" i="1"/>
  <c r="W1294" i="1"/>
  <c r="AE369" i="1"/>
  <c r="AK219" i="1"/>
  <c r="W219" i="1"/>
  <c r="AE1499" i="1"/>
  <c r="AE1648" i="1"/>
  <c r="AE933" i="1"/>
  <c r="AE531" i="1"/>
  <c r="AK292" i="1"/>
  <c r="W292" i="1"/>
  <c r="AK1110" i="1"/>
  <c r="W1110" i="1"/>
  <c r="AE870" i="1"/>
  <c r="AE1545" i="1"/>
  <c r="AE507" i="1"/>
  <c r="AE131" i="1"/>
  <c r="AE621" i="1"/>
  <c r="AE1300" i="1"/>
  <c r="AE847" i="1"/>
  <c r="W537" i="1"/>
  <c r="AE372" i="1"/>
  <c r="AE1632" i="1"/>
  <c r="AE948" i="1"/>
  <c r="AE624" i="1"/>
  <c r="AM1641" i="1"/>
  <c r="AE1096" i="1"/>
  <c r="AE1593" i="1"/>
  <c r="AE1001" i="1"/>
  <c r="AE371" i="1"/>
  <c r="AE333" i="1"/>
  <c r="AE1758" i="1"/>
  <c r="AE1365" i="1"/>
  <c r="AE355" i="1"/>
  <c r="AE1702" i="1"/>
  <c r="AK1535" i="1"/>
  <c r="AE558" i="1"/>
  <c r="AE1735" i="1"/>
  <c r="AE599" i="1"/>
  <c r="AE1310" i="1"/>
  <c r="AE829" i="1"/>
  <c r="AE240" i="1"/>
  <c r="AE91" i="1"/>
  <c r="AE263" i="1"/>
  <c r="AM1128" i="1"/>
  <c r="AA1128" i="1"/>
  <c r="AK399" i="1"/>
  <c r="AE347" i="1"/>
  <c r="AK75" i="1"/>
  <c r="W75" i="1"/>
  <c r="AE1521" i="1"/>
  <c r="AE262" i="1"/>
  <c r="AE383" i="1"/>
  <c r="AK59" i="1"/>
  <c r="AE1166" i="1"/>
  <c r="AE327" i="1"/>
  <c r="AE386" i="1"/>
  <c r="AK827" i="1"/>
  <c r="AE1465" i="1"/>
  <c r="AM522" i="1"/>
  <c r="AK449" i="1"/>
  <c r="W449" i="1"/>
  <c r="AE1419" i="1"/>
  <c r="AE646" i="1"/>
  <c r="AE62" i="1"/>
  <c r="AK1606" i="1"/>
  <c r="W1606" i="1"/>
  <c r="AK1293" i="1"/>
  <c r="W1293" i="1"/>
  <c r="AE107" i="1"/>
  <c r="AK161" i="1"/>
  <c r="AE1328" i="1"/>
  <c r="AE336" i="1"/>
  <c r="AE8" i="1"/>
  <c r="AE595" i="1"/>
  <c r="AE1699" i="1"/>
  <c r="AE1373" i="1"/>
  <c r="AM1325" i="1"/>
  <c r="AA1325" i="1"/>
  <c r="AE1468" i="1"/>
  <c r="AE1425" i="1"/>
  <c r="AE474" i="1"/>
  <c r="W1677" i="1"/>
  <c r="AE1344" i="1"/>
  <c r="AE821" i="1"/>
  <c r="AE1505" i="1"/>
  <c r="AE496" i="1"/>
  <c r="AE208" i="1"/>
  <c r="AE332" i="1"/>
  <c r="AE394" i="1"/>
  <c r="AE946" i="1"/>
  <c r="AE1564" i="1"/>
  <c r="AE1360" i="1"/>
  <c r="W782" i="1"/>
  <c r="AE228" i="1"/>
  <c r="AE37" i="1"/>
  <c r="AE181" i="1"/>
  <c r="AE137" i="1"/>
  <c r="AE521" i="1"/>
  <c r="AE873" i="1"/>
  <c r="AE68" i="1"/>
  <c r="AE1138" i="1"/>
  <c r="AE897" i="1"/>
  <c r="AE1492" i="1"/>
  <c r="AE725" i="1"/>
  <c r="AE712" i="1"/>
  <c r="AE1723" i="1"/>
  <c r="AE989" i="1"/>
  <c r="AE673" i="1"/>
  <c r="AE143" i="1"/>
  <c r="AE157" i="1"/>
  <c r="AE99" i="1"/>
  <c r="AE1284" i="1"/>
  <c r="AE901" i="1"/>
  <c r="AE592" i="1"/>
  <c r="AE364" i="1"/>
  <c r="AE1602" i="1"/>
  <c r="AE788" i="1"/>
  <c r="AE665" i="1"/>
  <c r="AK369" i="1"/>
  <c r="AE1393" i="1"/>
  <c r="AE270" i="1"/>
  <c r="AE1529" i="1"/>
  <c r="AE932" i="1"/>
  <c r="AK443" i="1"/>
  <c r="AM574" i="1"/>
  <c r="AE1311" i="1"/>
  <c r="AK426" i="1"/>
  <c r="AE1324" i="1"/>
  <c r="AE1345" i="1"/>
  <c r="AE555" i="1"/>
  <c r="AK1391" i="1"/>
  <c r="W1391" i="1"/>
  <c r="AK195" i="1"/>
  <c r="AE1687" i="1"/>
  <c r="AE1438" i="1"/>
  <c r="AE46" i="1"/>
  <c r="AE164" i="1"/>
  <c r="AE1642" i="1"/>
  <c r="AE862" i="1"/>
  <c r="AE1690" i="1"/>
  <c r="AE1638" i="1"/>
  <c r="AE697" i="1"/>
  <c r="AM1475" i="1"/>
  <c r="AE398" i="1"/>
  <c r="AE291" i="1"/>
  <c r="AK271" i="1"/>
  <c r="AE254" i="1"/>
  <c r="AE554" i="1"/>
  <c r="AE872" i="1"/>
  <c r="AE303" i="1"/>
  <c r="W1731" i="1"/>
  <c r="W952" i="1"/>
  <c r="AE132" i="1"/>
  <c r="AE733" i="1"/>
  <c r="AE264" i="1"/>
  <c r="AE145" i="1"/>
  <c r="AE1620" i="1"/>
  <c r="AE882" i="1"/>
  <c r="AE1065" i="1"/>
  <c r="AE1569" i="1"/>
  <c r="AE1366" i="1"/>
  <c r="AE861" i="1"/>
  <c r="AE57" i="1"/>
  <c r="AE1503" i="1"/>
  <c r="AE1645" i="1"/>
  <c r="AE1342" i="1"/>
  <c r="AE1033" i="1"/>
  <c r="AE472" i="1"/>
  <c r="AE302" i="1"/>
  <c r="AE1484" i="1"/>
  <c r="AE1473" i="1"/>
  <c r="AE1118" i="1"/>
  <c r="AK1353" i="1"/>
  <c r="AE760" i="1"/>
  <c r="AE737" i="1"/>
  <c r="AK522" i="1"/>
  <c r="AE452" i="1"/>
  <c r="AE114" i="1"/>
  <c r="AK1627" i="1"/>
  <c r="AE1134" i="1"/>
  <c r="AE858" i="1"/>
  <c r="AE1512" i="1"/>
  <c r="W1269" i="1"/>
  <c r="AE1000" i="1"/>
  <c r="AE512" i="1"/>
  <c r="AE1689" i="1"/>
  <c r="AE1536" i="1"/>
  <c r="AE1397" i="1"/>
  <c r="AE1508" i="1"/>
  <c r="AE807" i="1"/>
  <c r="AE305" i="1"/>
  <c r="AK1475" i="1"/>
  <c r="AE1271" i="1"/>
  <c r="AE142" i="1"/>
  <c r="AE1744" i="1"/>
  <c r="AE630" i="1"/>
  <c r="AE41" i="1"/>
  <c r="AE236" i="1"/>
  <c r="AE622" i="1"/>
  <c r="AE1644" i="1"/>
  <c r="AE1756" i="1"/>
  <c r="AE815" i="1"/>
  <c r="AE1455" i="1"/>
  <c r="AE1358" i="1"/>
  <c r="AE1720" i="1"/>
  <c r="AE217" i="1"/>
  <c r="AE1439" i="1"/>
  <c r="AE1370" i="1"/>
  <c r="AE767" i="1"/>
  <c r="AE22" i="1"/>
  <c r="AE614" i="1"/>
  <c r="AE171" i="1"/>
  <c r="AE420" i="1"/>
  <c r="W1751" i="1"/>
  <c r="AK1751" i="1"/>
  <c r="AE1530" i="1"/>
  <c r="AE667" i="1"/>
  <c r="AE98" i="1"/>
  <c r="AE73" i="1"/>
  <c r="AM1651" i="1"/>
  <c r="AA1651" i="1"/>
  <c r="AE1660" i="1"/>
  <c r="AE1364" i="1"/>
  <c r="AE1385" i="1"/>
  <c r="AE692" i="1"/>
  <c r="AE813" i="1"/>
  <c r="AE72" i="1"/>
  <c r="AE1594" i="1"/>
  <c r="AE1340" i="1"/>
  <c r="AE23" i="1"/>
  <c r="AE1701" i="1"/>
  <c r="AE532" i="1"/>
  <c r="AE1308" i="1"/>
  <c r="AE1472" i="1"/>
  <c r="AE172" i="1"/>
  <c r="AE544" i="1"/>
  <c r="AE227" i="1"/>
  <c r="AE151" i="1"/>
  <c r="AE1198" i="1"/>
  <c r="AE912" i="1"/>
  <c r="AE209" i="1"/>
  <c r="AM1753" i="1"/>
  <c r="AA1753" i="1"/>
  <c r="AE909" i="1"/>
  <c r="AK1483" i="1"/>
  <c r="AE501" i="1"/>
  <c r="AK1381" i="1"/>
  <c r="W1381" i="1"/>
  <c r="AE1525" i="1"/>
  <c r="AE1326" i="1"/>
  <c r="AE1392" i="1"/>
  <c r="W1512" i="1"/>
  <c r="AE1626" i="1"/>
  <c r="AE424" i="1"/>
  <c r="W306" i="1"/>
  <c r="AE16" i="1"/>
  <c r="AE96" i="1"/>
  <c r="AE728" i="1"/>
  <c r="AE822" i="1"/>
  <c r="AM1763" i="1"/>
  <c r="AA1763" i="1"/>
  <c r="AE1064" i="1"/>
  <c r="AE269" i="1"/>
  <c r="AE390" i="1"/>
  <c r="AE36" i="1"/>
  <c r="AE148" i="1"/>
  <c r="AE48" i="1"/>
  <c r="AE1651" i="1"/>
  <c r="AE831" i="1"/>
  <c r="AK1261" i="1"/>
  <c r="AK1050" i="1"/>
  <c r="AE306" i="1"/>
  <c r="AK266" i="1"/>
  <c r="AE246" i="1"/>
  <c r="AE52" i="1"/>
  <c r="AE1272" i="1"/>
  <c r="AE1346" i="1"/>
  <c r="AE924" i="1"/>
  <c r="AE903" i="1"/>
  <c r="AE34" i="1"/>
  <c r="AE233" i="1"/>
  <c r="AE1636" i="1"/>
  <c r="AK911" i="1"/>
  <c r="AE993" i="1"/>
  <c r="AE638" i="1"/>
  <c r="AE1732" i="1"/>
  <c r="AE1459" i="1"/>
  <c r="AE460" i="1"/>
  <c r="AE162" i="1"/>
  <c r="AE1725" i="1"/>
  <c r="AE1394" i="1"/>
  <c r="AM1664" i="1"/>
  <c r="AA1664" i="1"/>
  <c r="AE1303" i="1"/>
  <c r="AE400" i="1"/>
  <c r="AE204" i="1"/>
  <c r="AE567" i="1"/>
  <c r="AE1331" i="1"/>
  <c r="AE409" i="1"/>
  <c r="AE1456" i="1"/>
  <c r="AK1265" i="1"/>
  <c r="AE566" i="1"/>
  <c r="AE1606" i="1"/>
  <c r="AM573" i="1"/>
  <c r="AE1287" i="1"/>
  <c r="AE727" i="1"/>
  <c r="AE1476" i="1"/>
  <c r="AE1044" i="1"/>
  <c r="AE940" i="1"/>
  <c r="AE867" i="1"/>
  <c r="AE1357" i="1"/>
  <c r="AK1651" i="1"/>
  <c r="AE1504" i="1"/>
  <c r="AE1576" i="1"/>
  <c r="AE170" i="1"/>
  <c r="AE1323" i="1"/>
  <c r="AE1714" i="1"/>
  <c r="AE1500" i="1"/>
  <c r="AE960" i="1"/>
  <c r="AE1343" i="1"/>
  <c r="AK1452" i="1"/>
  <c r="W1261" i="1"/>
  <c r="AE1288" i="1"/>
  <c r="AE925" i="1"/>
  <c r="AE224" i="1"/>
  <c r="AE655" i="1"/>
  <c r="AE1509" i="1"/>
  <c r="AE931" i="1"/>
  <c r="AE1296" i="1"/>
  <c r="AE707" i="1"/>
  <c r="AE881" i="1"/>
  <c r="AE1440" i="1"/>
  <c r="AE1427" i="1"/>
  <c r="W1118" i="1"/>
  <c r="AE255" i="1"/>
  <c r="AE471" i="1"/>
  <c r="AK299" i="1"/>
  <c r="AM520" i="1"/>
  <c r="AE1630" i="1"/>
  <c r="AE1684" i="1"/>
  <c r="AM469" i="1"/>
  <c r="AE1450" i="1"/>
  <c r="AE961" i="1"/>
  <c r="AM123" i="1"/>
  <c r="AE370" i="1"/>
  <c r="AE1319" i="1"/>
  <c r="AE1286" i="1"/>
  <c r="AE261" i="1"/>
  <c r="AE387" i="1"/>
  <c r="AK1162" i="1"/>
  <c r="AE1270" i="1"/>
  <c r="AE1218" i="1"/>
  <c r="AE1517" i="1"/>
  <c r="AE1279" i="1"/>
  <c r="AE1557" i="1"/>
  <c r="AE247" i="1"/>
  <c r="W96" i="1"/>
  <c r="AE374" i="1"/>
  <c r="AE652" i="1"/>
  <c r="AE700" i="1"/>
  <c r="AE1683" i="1"/>
  <c r="AE1330" i="1"/>
  <c r="AE753" i="1"/>
  <c r="AE468" i="1"/>
  <c r="AE362" i="1"/>
  <c r="AE1655" i="1"/>
  <c r="AE287" i="1"/>
  <c r="AE210" i="1"/>
  <c r="AE596" i="1"/>
  <c r="AE231" i="1"/>
  <c r="AE1745" i="1"/>
  <c r="AE1081" i="1"/>
  <c r="AE736" i="1"/>
  <c r="AE605" i="1"/>
  <c r="AE431" i="1"/>
  <c r="AE1301" i="1"/>
  <c r="AE375" i="1"/>
  <c r="AE175" i="1"/>
  <c r="AE1111" i="1"/>
  <c r="AE1691" i="1"/>
  <c r="AE190" i="1"/>
  <c r="AE388" i="1"/>
  <c r="AE1765" i="1"/>
  <c r="AK900" i="1"/>
  <c r="AK53" i="1"/>
  <c r="AK1752" i="1"/>
  <c r="AK1588" i="1"/>
  <c r="AE799" i="1"/>
  <c r="AE1568" i="1"/>
  <c r="AE1309" i="1"/>
  <c r="AE594" i="1"/>
  <c r="AE576" i="1"/>
  <c r="AE198" i="1"/>
  <c r="AE69" i="1"/>
  <c r="AE123" i="1"/>
  <c r="AE101" i="1"/>
  <c r="AE43" i="1"/>
  <c r="AK928" i="1"/>
  <c r="AE1588" i="1"/>
  <c r="AE1122" i="1"/>
  <c r="AE1368" i="1"/>
  <c r="AE392" i="1"/>
  <c r="AE478" i="1"/>
  <c r="AE1514" i="1"/>
  <c r="AE1282" i="1"/>
  <c r="AE974" i="1"/>
  <c r="AE907" i="1"/>
  <c r="AE812" i="1"/>
  <c r="AE384" i="1"/>
  <c r="AE90" i="1"/>
  <c r="AE796" i="1"/>
  <c r="AK1132" i="1"/>
  <c r="AK175" i="1"/>
  <c r="AK117" i="1"/>
  <c r="AM938" i="1"/>
  <c r="AA938" i="1"/>
  <c r="AE1667" i="1"/>
  <c r="AK835" i="1"/>
  <c r="AE572" i="1"/>
  <c r="AE1108" i="1"/>
  <c r="AE1119" i="1"/>
  <c r="AE1075" i="1"/>
  <c r="AK858" i="1"/>
  <c r="AE827" i="1"/>
  <c r="AE557" i="1"/>
  <c r="AE550" i="1"/>
  <c r="AE307" i="1"/>
  <c r="AE130" i="1"/>
  <c r="AE195" i="1"/>
  <c r="AE53" i="1"/>
  <c r="AE518" i="1"/>
  <c r="AE1125" i="1"/>
  <c r="AE995" i="1"/>
  <c r="AE385" i="1"/>
  <c r="AE268" i="1"/>
  <c r="AK1470" i="1"/>
  <c r="AK1740" i="1"/>
  <c r="AK1716" i="1"/>
  <c r="AE920" i="1"/>
  <c r="AE1195" i="1"/>
  <c r="AE1245" i="1"/>
  <c r="AE994" i="1"/>
  <c r="AE1083" i="1"/>
  <c r="AE892" i="1"/>
  <c r="AE601" i="1"/>
  <c r="AE436" i="1"/>
  <c r="AE416" i="1"/>
  <c r="AE361" i="1"/>
  <c r="AE344" i="1"/>
  <c r="AE238" i="1"/>
  <c r="AE221" i="1"/>
  <c r="AE1158" i="1"/>
  <c r="AE928" i="1"/>
  <c r="AE582" i="1"/>
  <c r="AE220" i="1"/>
  <c r="AE102" i="1"/>
  <c r="AE1548" i="1"/>
  <c r="AE1462" i="1"/>
  <c r="AE1757" i="1"/>
  <c r="AE1724" i="1"/>
  <c r="AE1004" i="1"/>
  <c r="AE1437" i="1"/>
  <c r="AE782" i="1"/>
  <c r="AE1105" i="1"/>
  <c r="AE1060" i="1"/>
  <c r="AE578" i="1"/>
  <c r="AE527" i="1"/>
  <c r="AE499" i="1"/>
  <c r="AE495" i="1"/>
  <c r="AE289" i="1"/>
  <c r="W117" i="1"/>
  <c r="AE79" i="1"/>
  <c r="AE74" i="1"/>
  <c r="AE1580" i="1"/>
  <c r="AE787" i="1"/>
  <c r="AM615" i="1"/>
  <c r="AA615" i="1"/>
  <c r="AK1572" i="1"/>
  <c r="AE1493" i="1"/>
  <c r="AE1754" i="1"/>
  <c r="AE1378" i="1"/>
  <c r="AE1333" i="1"/>
  <c r="AE943" i="1"/>
  <c r="AK1200" i="1"/>
  <c r="AE1106" i="1"/>
  <c r="AE771" i="1"/>
  <c r="AE803" i="1"/>
  <c r="AE253" i="1"/>
  <c r="AE585" i="1"/>
  <c r="AE559" i="1"/>
  <c r="AK479" i="1"/>
  <c r="AE308" i="1"/>
  <c r="AE167" i="1"/>
  <c r="AE61" i="1"/>
  <c r="AE1406" i="1"/>
  <c r="AE1153" i="1"/>
  <c r="AE1485" i="1"/>
  <c r="AK1372" i="1"/>
  <c r="W1208" i="1"/>
  <c r="W1109" i="1"/>
  <c r="AE942" i="1"/>
  <c r="AE1010" i="1"/>
  <c r="AK952" i="1"/>
  <c r="AE497" i="1"/>
  <c r="AE612" i="1"/>
  <c r="AE1143" i="1"/>
  <c r="AE1145" i="1"/>
  <c r="AE763" i="1"/>
  <c r="AK1041" i="1"/>
  <c r="AE1241" i="1"/>
  <c r="AE1172" i="1"/>
  <c r="AE1074" i="1"/>
  <c r="AE565" i="1"/>
  <c r="AE165" i="1"/>
  <c r="AE896" i="1"/>
  <c r="AE1250" i="1"/>
  <c r="AE1526" i="1"/>
  <c r="AE203" i="1"/>
  <c r="AE60" i="1"/>
  <c r="AE1763" i="1"/>
  <c r="AE1703" i="1"/>
  <c r="AE279" i="1"/>
  <c r="AE1208" i="1"/>
  <c r="AE1027" i="1"/>
  <c r="AE801" i="1"/>
  <c r="AE1634" i="1"/>
  <c r="AE1248" i="1"/>
  <c r="AE1031" i="1"/>
  <c r="AE579" i="1"/>
  <c r="AE1180" i="1"/>
  <c r="AE914" i="1"/>
  <c r="AE750" i="1"/>
  <c r="AE694" i="1"/>
  <c r="AE1101" i="1"/>
  <c r="AE1583" i="1"/>
  <c r="AE1128" i="1"/>
  <c r="AE1240" i="1"/>
  <c r="AE564" i="1"/>
  <c r="AE298" i="1"/>
  <c r="AE1658" i="1"/>
  <c r="AE1051" i="1"/>
  <c r="AE1562" i="1"/>
  <c r="AE1277" i="1"/>
  <c r="AE83" i="1"/>
  <c r="AE661" i="1"/>
  <c r="AE708" i="1"/>
  <c r="AE396" i="1"/>
  <c r="AM957" i="1"/>
  <c r="AA957" i="1"/>
  <c r="AE1201" i="1"/>
  <c r="AE980" i="1"/>
  <c r="AE1213" i="1"/>
  <c r="AE1237" i="1"/>
  <c r="AE345" i="1"/>
  <c r="AE44" i="1"/>
  <c r="AK1336" i="1"/>
  <c r="AE1592" i="1"/>
  <c r="AE168" i="1"/>
  <c r="AE1764" i="1"/>
  <c r="AE1497" i="1"/>
  <c r="AE444" i="1"/>
  <c r="AE407" i="1"/>
  <c r="AE146" i="1"/>
  <c r="AE634" i="1"/>
  <c r="AE570" i="1"/>
  <c r="AK1064" i="1"/>
  <c r="AE1677" i="1"/>
  <c r="AE1671" i="1"/>
  <c r="AE947" i="1"/>
  <c r="AE859" i="1"/>
  <c r="AE1103" i="1"/>
  <c r="AE926" i="1"/>
  <c r="AE996" i="1"/>
  <c r="AE540" i="1"/>
  <c r="AE537" i="1"/>
  <c r="AE389" i="1"/>
  <c r="AE461" i="1"/>
  <c r="AE147" i="1"/>
  <c r="AE569" i="1"/>
  <c r="AK521" i="1"/>
  <c r="AE1395" i="1"/>
  <c r="AE1663" i="1"/>
  <c r="AE713" i="1"/>
  <c r="AE1356" i="1"/>
  <c r="AE1141" i="1"/>
  <c r="AE842" i="1"/>
  <c r="AE1058" i="1"/>
  <c r="AE1037" i="1"/>
  <c r="AE860" i="1"/>
  <c r="AE548" i="1"/>
  <c r="AE654" i="1"/>
  <c r="AE456" i="1"/>
  <c r="AE382" i="1"/>
  <c r="AE363" i="1"/>
  <c r="AE134" i="1"/>
  <c r="AE1413" i="1"/>
  <c r="AE1444" i="1"/>
  <c r="AE817" i="1"/>
  <c r="AE250" i="1"/>
  <c r="AE1354" i="1"/>
  <c r="AE1653" i="1"/>
  <c r="AE1625" i="1"/>
  <c r="AE1337" i="1"/>
  <c r="AE761" i="1"/>
  <c r="AE1177" i="1"/>
  <c r="AE1022" i="1"/>
  <c r="AE1168" i="1"/>
  <c r="AE600" i="1"/>
  <c r="AE404" i="1"/>
  <c r="AE791" i="1"/>
  <c r="AE80" i="1"/>
  <c r="AE1100" i="1"/>
  <c r="AK1683" i="1"/>
  <c r="AE1641" i="1"/>
  <c r="AE1589" i="1"/>
  <c r="AE1559" i="1"/>
  <c r="AE1131" i="1"/>
  <c r="W1441" i="1"/>
  <c r="AE1048" i="1"/>
  <c r="AE833" i="1"/>
  <c r="AE1059" i="1"/>
  <c r="AE556" i="1"/>
  <c r="AE542" i="1"/>
  <c r="AE608" i="1"/>
  <c r="AE329" i="1"/>
  <c r="AE274" i="1"/>
  <c r="W197" i="1"/>
  <c r="AE232" i="1"/>
  <c r="AE31" i="1"/>
  <c r="AE10" i="1"/>
  <c r="AE1673" i="1"/>
  <c r="AE1087" i="1"/>
  <c r="AM755" i="1"/>
  <c r="AE1587" i="1"/>
  <c r="W1336" i="1"/>
  <c r="AE1211" i="1"/>
  <c r="AE1273" i="1"/>
  <c r="AE1417" i="1"/>
  <c r="AE1269" i="1"/>
  <c r="AE1049" i="1"/>
  <c r="AE560" i="1"/>
  <c r="AE1215" i="1"/>
  <c r="AE890" i="1"/>
  <c r="AE447" i="1"/>
  <c r="AE199" i="1"/>
  <c r="AE139" i="1"/>
  <c r="AE49" i="1"/>
  <c r="AE1314" i="1"/>
  <c r="AE729" i="1"/>
  <c r="AE1034" i="1"/>
  <c r="AE1581" i="1"/>
  <c r="AE1605" i="1"/>
  <c r="AE1741" i="1"/>
  <c r="AE1661" i="1"/>
  <c r="AE1379" i="1"/>
  <c r="AE879" i="1"/>
  <c r="AE1306" i="1"/>
  <c r="AE1225" i="1"/>
  <c r="AE959" i="1"/>
  <c r="AK1056" i="1"/>
  <c r="AE845" i="1"/>
  <c r="AE775" i="1"/>
  <c r="AE936" i="1"/>
  <c r="AE927" i="1"/>
  <c r="AE617" i="1"/>
  <c r="AK686" i="1"/>
  <c r="AE586" i="1"/>
  <c r="AE406" i="1"/>
  <c r="AE176" i="1"/>
  <c r="AE1743" i="1"/>
  <c r="AE1710" i="1"/>
  <c r="AE1461" i="1"/>
  <c r="AE1688" i="1"/>
  <c r="AE1266" i="1"/>
  <c r="AE941" i="1"/>
  <c r="AK1043" i="1"/>
  <c r="AE1249" i="1"/>
  <c r="AE1227" i="1"/>
  <c r="AE379" i="1"/>
  <c r="AE997" i="1"/>
  <c r="AE360" i="1"/>
  <c r="W1064" i="1"/>
  <c r="AE730" i="1"/>
  <c r="AE429" i="1"/>
  <c r="AE330" i="1"/>
  <c r="AE225" i="1"/>
  <c r="AE186" i="1"/>
  <c r="AE59" i="1"/>
  <c r="AE1482" i="1"/>
  <c r="AE1157" i="1"/>
  <c r="AE627" i="1"/>
  <c r="AE266" i="1"/>
  <c r="AE1477" i="1"/>
  <c r="AE792" i="1"/>
  <c r="W1539" i="1"/>
  <c r="AE798" i="1"/>
  <c r="AE1305" i="1"/>
  <c r="AE1170" i="1"/>
  <c r="AE1243" i="1"/>
  <c r="AE535" i="1"/>
  <c r="AE252" i="1"/>
  <c r="W379" i="1"/>
  <c r="AE473" i="1"/>
  <c r="AE1740" i="1"/>
  <c r="AE561" i="1"/>
  <c r="AE1628" i="1"/>
  <c r="AE1256" i="1"/>
  <c r="AE433" i="1"/>
  <c r="AE1161" i="1"/>
  <c r="AE513" i="1"/>
  <c r="AE294" i="1"/>
  <c r="AE987" i="1"/>
  <c r="AE126" i="1"/>
  <c r="AE115" i="1"/>
  <c r="AE1478" i="1"/>
  <c r="AE454" i="1"/>
  <c r="AE1148" i="1"/>
  <c r="AE816" i="1"/>
  <c r="AE455" i="1"/>
  <c r="AE1498" i="1"/>
  <c r="AE1567" i="1"/>
  <c r="AE1518" i="1"/>
  <c r="AE491" i="1"/>
  <c r="AE202" i="1"/>
  <c r="AE1682" i="1"/>
  <c r="AE1003" i="1"/>
  <c r="AE251" i="1"/>
  <c r="AE1236" i="1"/>
  <c r="AE1084" i="1"/>
  <c r="AE1396" i="1"/>
  <c r="AK1734" i="1"/>
  <c r="AE1226" i="1"/>
  <c r="AE628" i="1"/>
  <c r="AE283" i="1"/>
  <c r="AE258" i="1"/>
  <c r="AE1565" i="1"/>
  <c r="AK1364" i="1"/>
  <c r="AE1686" i="1"/>
  <c r="AE611" i="1"/>
  <c r="AE505" i="1"/>
  <c r="AE509" i="1"/>
  <c r="AE19" i="1"/>
  <c r="AE773" i="1"/>
  <c r="AE466" i="1"/>
  <c r="AE1114" i="1"/>
  <c r="AE1433" i="1"/>
  <c r="AE1026" i="1"/>
  <c r="AE748" i="1"/>
  <c r="AE683" i="1"/>
  <c r="AE871" i="1"/>
  <c r="AK1109" i="1"/>
  <c r="AE970" i="1"/>
  <c r="AE641" i="1"/>
  <c r="AE399" i="1"/>
  <c r="AE1023" i="1"/>
  <c r="AE778" i="1"/>
  <c r="AE850" i="1"/>
  <c r="AE1200" i="1"/>
  <c r="AE1260" i="1"/>
  <c r="AE573" i="1"/>
  <c r="AE538" i="1"/>
  <c r="AE397" i="1"/>
  <c r="AE492" i="1"/>
  <c r="AE1532" i="1"/>
  <c r="AE1093" i="1"/>
  <c r="AE1719" i="1"/>
  <c r="AK1312" i="1"/>
  <c r="AE793" i="1"/>
  <c r="AE770" i="1"/>
  <c r="AE438" i="1"/>
  <c r="AE866" i="1"/>
  <c r="AE659" i="1"/>
  <c r="AE522" i="1"/>
  <c r="AE316" i="1"/>
  <c r="AE40" i="1"/>
  <c r="AE315" i="1"/>
  <c r="AE1189" i="1"/>
  <c r="AK97" i="1"/>
  <c r="AE1549" i="1"/>
  <c r="AE1289" i="1"/>
  <c r="AE1617" i="1"/>
  <c r="AK1568" i="1"/>
  <c r="AE1113" i="1"/>
  <c r="AE1409" i="1"/>
  <c r="AE671" i="1"/>
  <c r="AE629" i="1"/>
  <c r="AE214" i="1"/>
  <c r="AE339" i="1"/>
  <c r="AE348" i="1"/>
  <c r="AE196" i="1"/>
  <c r="W345" i="1"/>
  <c r="AE349" i="1"/>
  <c r="AE282" i="1"/>
  <c r="AE223" i="1"/>
  <c r="AE87" i="1"/>
  <c r="AE67" i="1"/>
  <c r="AE1542" i="1"/>
  <c r="W900" i="1"/>
  <c r="AM756" i="1"/>
  <c r="AE1223" i="1"/>
  <c r="AE1706" i="1"/>
  <c r="AE1274" i="1"/>
  <c r="AE977" i="1"/>
  <c r="AE1448" i="1"/>
  <c r="AE1591" i="1"/>
  <c r="AE988" i="1"/>
  <c r="AE1019" i="1"/>
  <c r="AE1251" i="1"/>
  <c r="AE356" i="1"/>
  <c r="AE958" i="1"/>
  <c r="AE631" i="1"/>
  <c r="W1036" i="1"/>
  <c r="AE891" i="1"/>
  <c r="AE414" i="1"/>
  <c r="AE541" i="1"/>
  <c r="AE481" i="1"/>
  <c r="AE322" i="1"/>
  <c r="AE288" i="1"/>
  <c r="AE47" i="1"/>
  <c r="AE1553" i="1"/>
  <c r="AM1750" i="1"/>
  <c r="AK1566" i="1"/>
  <c r="AK1731" i="1"/>
  <c r="AK1536" i="1"/>
  <c r="AE1582" i="1"/>
  <c r="AK1332" i="1"/>
  <c r="AE1057" i="1"/>
  <c r="AK1047" i="1"/>
  <c r="AE985" i="1"/>
  <c r="AE1188" i="1"/>
  <c r="AE956" i="1"/>
  <c r="AK666" i="1"/>
  <c r="AE482" i="1"/>
  <c r="AE154" i="1"/>
  <c r="AE109" i="1"/>
  <c r="AE1230" i="1"/>
  <c r="AE1185" i="1"/>
  <c r="AE1184" i="1"/>
  <c r="AE1313" i="1"/>
  <c r="AE1574" i="1"/>
  <c r="AE1207" i="1"/>
  <c r="AE898" i="1"/>
  <c r="AE467" i="1"/>
  <c r="AE1183" i="1"/>
  <c r="AE900" i="1"/>
  <c r="AE426" i="1"/>
  <c r="AE174" i="1"/>
  <c r="AE85" i="1"/>
  <c r="AE1233" i="1"/>
  <c r="AE1098" i="1"/>
  <c r="AE1039" i="1"/>
  <c r="AE846" i="1"/>
  <c r="AE1190" i="1"/>
  <c r="AE935" i="1"/>
  <c r="AE710" i="1"/>
  <c r="AE650" i="1"/>
  <c r="AE299" i="1"/>
  <c r="AE1194" i="1"/>
  <c r="AE666" i="1"/>
  <c r="AE18" i="1"/>
  <c r="AM956" i="1"/>
  <c r="AE1728" i="1"/>
  <c r="AE1524" i="1"/>
  <c r="AE1659" i="1"/>
  <c r="AE1146" i="1"/>
  <c r="AK1120" i="1"/>
  <c r="AE1030" i="1"/>
  <c r="AE691" i="1"/>
  <c r="AK124" i="1"/>
  <c r="AE602" i="1"/>
  <c r="AE1550" i="1"/>
  <c r="AE366" i="1"/>
  <c r="AE309" i="1"/>
  <c r="AE82" i="1"/>
  <c r="AE856" i="1"/>
  <c r="AE662" i="1"/>
  <c r="AE1164" i="1"/>
  <c r="AE1016" i="1"/>
  <c r="AE769" i="1"/>
  <c r="AE1543" i="1"/>
  <c r="AE271" i="1"/>
  <c r="AE571" i="1"/>
  <c r="AE1112" i="1"/>
  <c r="AK585" i="1"/>
  <c r="AE29" i="1"/>
  <c r="AE1584" i="1"/>
  <c r="AE249" i="1"/>
  <c r="AE1367" i="1"/>
  <c r="AE836" i="1"/>
  <c r="AE762" i="1"/>
  <c r="AE1590" i="1"/>
  <c r="AK1208" i="1"/>
  <c r="AE574" i="1"/>
  <c r="AE514" i="1"/>
  <c r="AE1043" i="1"/>
  <c r="AE1646" i="1"/>
  <c r="AE1685" i="1"/>
  <c r="AE1362" i="1"/>
  <c r="AE1721" i="1"/>
  <c r="AE1321" i="1"/>
  <c r="AE1265" i="1"/>
  <c r="AK1574" i="1"/>
  <c r="AE1383" i="1"/>
  <c r="AE1261" i="1"/>
  <c r="AE699" i="1"/>
  <c r="AE1124" i="1"/>
  <c r="AE1151" i="1"/>
  <c r="AE534" i="1"/>
  <c r="AE423" i="1"/>
  <c r="AE503" i="1"/>
  <c r="AE391" i="1"/>
  <c r="AE201" i="1"/>
  <c r="AE259" i="1"/>
  <c r="AE86" i="1"/>
  <c r="AE32" i="1"/>
  <c r="AE735" i="1"/>
  <c r="AE280" i="1"/>
  <c r="AE24" i="1"/>
  <c r="AK1685" i="1"/>
  <c r="AE1629" i="1"/>
  <c r="AK494" i="1"/>
  <c r="AE1635" i="1"/>
  <c r="AK1548" i="1"/>
  <c r="AK261" i="1"/>
  <c r="AE1676" i="1"/>
  <c r="AE1469" i="1"/>
  <c r="AE808" i="1"/>
  <c r="AE1760" i="1"/>
  <c r="AE1387" i="1"/>
  <c r="AE740" i="1"/>
  <c r="AE1073" i="1"/>
  <c r="AE1123" i="1"/>
  <c r="AE1120" i="1"/>
  <c r="AE1078" i="1"/>
  <c r="AE944" i="1"/>
  <c r="AE678" i="1"/>
  <c r="AK548" i="1"/>
  <c r="AE545" i="1"/>
  <c r="AE533" i="1"/>
  <c r="AE335" i="1"/>
  <c r="AE312" i="1"/>
  <c r="AE242" i="1"/>
  <c r="AE212" i="1"/>
  <c r="AE35" i="1"/>
  <c r="AE1449" i="1"/>
  <c r="AK1153" i="1"/>
  <c r="AK602" i="1"/>
  <c r="AE1429" i="1"/>
  <c r="AE1679" i="1"/>
  <c r="AE1481" i="1"/>
  <c r="AE1748" i="1"/>
  <c r="AE921" i="1"/>
  <c r="AE1102" i="1"/>
  <c r="AE1203" i="1"/>
  <c r="AE1174" i="1"/>
  <c r="AE1086" i="1"/>
  <c r="AE981" i="1"/>
  <c r="AE434" i="1"/>
  <c r="AK587" i="1"/>
  <c r="AE484" i="1"/>
  <c r="AE510" i="1"/>
  <c r="AE443" i="1"/>
  <c r="AE313" i="1"/>
  <c r="AE293" i="1"/>
  <c r="AE964" i="1"/>
  <c r="AE1187" i="1"/>
  <c r="AE618" i="1"/>
  <c r="AE314" i="1"/>
  <c r="W175" i="1"/>
  <c r="AE1734" i="1"/>
  <c r="AM1685" i="1"/>
  <c r="AE1441" i="1"/>
  <c r="AE1402" i="1"/>
  <c r="AE984" i="1"/>
  <c r="AE1229" i="1"/>
  <c r="AE979" i="1"/>
  <c r="AE1055" i="1"/>
  <c r="AK1016" i="1"/>
  <c r="AE706" i="1"/>
  <c r="AE411" i="1"/>
  <c r="AE528" i="1"/>
  <c r="AE589" i="1"/>
  <c r="AE463" i="1"/>
  <c r="AE502" i="1"/>
  <c r="AE108" i="1"/>
  <c r="AE187" i="1"/>
  <c r="AE1607" i="1"/>
  <c r="AE1135" i="1"/>
  <c r="AE180" i="1"/>
  <c r="AM1733" i="1"/>
  <c r="AE1415" i="1"/>
  <c r="AE1627" i="1"/>
  <c r="AE1707" i="1"/>
  <c r="AE789" i="1"/>
  <c r="AE1325" i="1"/>
  <c r="AE966" i="1"/>
  <c r="AE1206" i="1"/>
  <c r="AE1117" i="1"/>
  <c r="AE998" i="1"/>
  <c r="AE649" i="1"/>
  <c r="AE229" i="1"/>
  <c r="W261" i="1"/>
  <c r="AE127" i="1"/>
  <c r="W53" i="1"/>
  <c r="AE587" i="1"/>
  <c r="AE1554" i="1"/>
  <c r="AK1292" i="1"/>
  <c r="AK1280" i="1"/>
  <c r="AE1418" i="1"/>
  <c r="AE1298" i="1"/>
  <c r="AE1097" i="1"/>
  <c r="AE1175" i="1"/>
  <c r="AE1139" i="1"/>
  <c r="AE967" i="1"/>
  <c r="AE644" i="1"/>
  <c r="AE530" i="1"/>
  <c r="AE524" i="1"/>
  <c r="AE352" i="1"/>
  <c r="AE418" i="1"/>
  <c r="AE234" i="1"/>
  <c r="AE160" i="1"/>
  <c r="AE1322" i="1"/>
  <c r="AE1513" i="1"/>
  <c r="AK1408" i="1"/>
  <c r="AE1547" i="1"/>
  <c r="W1284" i="1"/>
  <c r="AE698" i="1"/>
  <c r="AE1152" i="1"/>
  <c r="AE746" i="1"/>
  <c r="AE342" i="1"/>
  <c r="AE215" i="1"/>
  <c r="AE103" i="1"/>
  <c r="AE300" i="1"/>
  <c r="AE1643" i="1"/>
  <c r="AE425" i="1"/>
  <c r="AE489" i="1"/>
  <c r="AE256" i="1"/>
  <c r="AE320" i="1"/>
  <c r="AE720" i="1"/>
  <c r="AE138" i="1"/>
  <c r="AE324" i="1"/>
  <c r="AE20" i="1"/>
  <c r="AE1432" i="1"/>
  <c r="AE863" i="1"/>
  <c r="AE1421" i="1"/>
  <c r="AE772" i="1"/>
  <c r="AE776" i="1"/>
  <c r="AE1015" i="1"/>
  <c r="AE623" i="1"/>
  <c r="AE197" i="1"/>
  <c r="AE42" i="1"/>
  <c r="AE757" i="1"/>
  <c r="AE1616" i="1"/>
  <c r="AE1234" i="1"/>
  <c r="AE1110" i="1"/>
  <c r="AE664" i="1"/>
  <c r="AE1596" i="1"/>
  <c r="AE359" i="1"/>
  <c r="AE1246" i="1"/>
  <c r="AE990" i="1"/>
  <c r="AE334" i="1"/>
  <c r="AE1247" i="1"/>
  <c r="AE824" i="1"/>
  <c r="AE331" i="1"/>
  <c r="AE1652" i="1"/>
  <c r="AE841" i="1"/>
  <c r="AE853" i="1"/>
  <c r="AE888" i="1"/>
  <c r="AK307" i="1"/>
  <c r="AE686" i="1"/>
  <c r="AE273" i="1"/>
  <c r="AE679" i="1"/>
  <c r="AE1436" i="1"/>
  <c r="AE1244" i="1"/>
  <c r="AE301" i="1"/>
  <c r="AE1715" i="1"/>
  <c r="AE663" i="1"/>
  <c r="AK1304" i="1"/>
  <c r="AE1054" i="1"/>
  <c r="AE1147" i="1"/>
  <c r="AE886" i="1"/>
  <c r="AE1042" i="1"/>
  <c r="AE986" i="1"/>
  <c r="AE1181" i="1"/>
  <c r="AE806" i="1"/>
  <c r="AE669" i="1"/>
  <c r="AE525" i="1"/>
  <c r="AE516" i="1"/>
  <c r="AE1712" i="1"/>
  <c r="AE1623" i="1"/>
  <c r="AE1695" i="1"/>
  <c r="AE1442" i="1"/>
  <c r="AE1631" i="1"/>
  <c r="AE1329" i="1"/>
  <c r="AE1416" i="1"/>
  <c r="AE1242" i="1"/>
  <c r="AE1082" i="1"/>
  <c r="AE1205" i="1"/>
  <c r="AE1255" i="1"/>
  <c r="AE744" i="1"/>
  <c r="AE830" i="1"/>
  <c r="AE515" i="1"/>
  <c r="AE670" i="1"/>
  <c r="AE640" i="1"/>
  <c r="AE485" i="1"/>
  <c r="AE402" i="1"/>
  <c r="AE278" i="1"/>
  <c r="AK114" i="1"/>
  <c r="AE81" i="1"/>
  <c r="AE55" i="1"/>
  <c r="AM1315" i="1"/>
  <c r="AE1140" i="1"/>
  <c r="AE368" i="1"/>
  <c r="AE1622" i="1"/>
  <c r="AK197" i="1"/>
  <c r="AE1159" i="1"/>
  <c r="AE978" i="1"/>
  <c r="AK1352" i="1"/>
  <c r="AE647" i="1"/>
  <c r="AE1281" i="1"/>
  <c r="AE1445" i="1"/>
  <c r="AK862" i="1"/>
  <c r="AE1317" i="1"/>
  <c r="AE716" i="1"/>
  <c r="AK420" i="1"/>
  <c r="AE51" i="1"/>
  <c r="AE275" i="1"/>
  <c r="AE76" i="1"/>
  <c r="W1132" i="1"/>
  <c r="AE1647" i="1"/>
  <c r="AA1685" i="1"/>
  <c r="AE1052" i="1"/>
  <c r="AE1191" i="1"/>
  <c r="AE1736" i="1"/>
  <c r="AE1619" i="1"/>
  <c r="AE1375" i="1"/>
  <c r="AE1160" i="1"/>
  <c r="AE1259" i="1"/>
  <c r="AE1121" i="1"/>
  <c r="AE616" i="1"/>
  <c r="AE975" i="1"/>
  <c r="AE1235" i="1"/>
  <c r="AE1061" i="1"/>
  <c r="AK636" i="1"/>
  <c r="AE607" i="1"/>
  <c r="AE549" i="1"/>
  <c r="AK498" i="1"/>
  <c r="AE448" i="1"/>
  <c r="AE500" i="1"/>
  <c r="AE230" i="1"/>
  <c r="AE94" i="1"/>
  <c r="AE13" i="1"/>
  <c r="AL13" i="1" s="1"/>
  <c r="AE110" i="1"/>
  <c r="AE14" i="1"/>
  <c r="AE839" i="1"/>
  <c r="AK1222" i="1"/>
  <c r="AK402" i="1"/>
  <c r="AE419" i="1"/>
  <c r="AA1733" i="1"/>
  <c r="AE837" i="1"/>
  <c r="AE1355" i="1"/>
  <c r="AE1401" i="1"/>
  <c r="AE1423" i="1"/>
  <c r="AK1260" i="1"/>
  <c r="AE1008" i="1"/>
  <c r="AE965" i="1"/>
  <c r="AE722" i="1"/>
  <c r="AE918" i="1"/>
  <c r="AE913" i="1"/>
  <c r="AE765" i="1"/>
  <c r="AE1002" i="1"/>
  <c r="AE790" i="1"/>
  <c r="AE715" i="1"/>
  <c r="AE401" i="1"/>
  <c r="AE581" i="1"/>
  <c r="AE218" i="1"/>
  <c r="AE45" i="1"/>
  <c r="AE721" i="1"/>
  <c r="AE1014" i="1"/>
  <c r="AM1749" i="1"/>
  <c r="AE1506" i="1"/>
  <c r="AE1089" i="1"/>
  <c r="AE1404" i="1"/>
  <c r="AE1092" i="1"/>
  <c r="AE854" i="1"/>
  <c r="AE688" i="1"/>
  <c r="AE690" i="1"/>
  <c r="AE477" i="1"/>
  <c r="AE177" i="1"/>
  <c r="AE1753" i="1"/>
  <c r="AE779" i="1"/>
  <c r="AE453" i="1"/>
  <c r="AE992" i="1"/>
  <c r="AE1224" i="1"/>
  <c r="AK895" i="1"/>
  <c r="AE764" i="1"/>
  <c r="AE784" i="1"/>
  <c r="AE235" i="1"/>
  <c r="AE321" i="1"/>
  <c r="AE191" i="1"/>
  <c r="AE937" i="1"/>
  <c r="AE1231" i="1"/>
  <c r="AE1070" i="1"/>
  <c r="AE1566" i="1"/>
  <c r="AE1297" i="1"/>
  <c r="AE367" i="1"/>
  <c r="AE922" i="1"/>
  <c r="AE552" i="1"/>
  <c r="AE899" i="1"/>
  <c r="AE1610" i="1"/>
  <c r="AE1149" i="1"/>
  <c r="AE848" i="1"/>
  <c r="AE1739" i="1"/>
  <c r="AE1116" i="1"/>
  <c r="AE1751" i="1"/>
  <c r="AE323" i="1"/>
  <c r="AE1020" i="1"/>
  <c r="AE1192" i="1"/>
  <c r="AE743" i="1"/>
  <c r="AE519" i="1"/>
  <c r="AE1091" i="1"/>
  <c r="AE685" i="1"/>
  <c r="AE206" i="1"/>
  <c r="AE1165" i="1"/>
  <c r="AE1107" i="1"/>
  <c r="AE731" i="1"/>
  <c r="AE183" i="1"/>
  <c r="AE768" i="1"/>
  <c r="AE1430" i="1"/>
  <c r="AE1544" i="1"/>
  <c r="AE1171" i="1"/>
  <c r="AE182" i="1"/>
  <c r="AE934" i="1"/>
  <c r="AE1197" i="1"/>
  <c r="AE910" i="1"/>
  <c r="AE1028" i="1"/>
  <c r="AE1062" i="1"/>
  <c r="AK1441" i="1"/>
  <c r="AE794" i="1"/>
  <c r="AE1414" i="1"/>
  <c r="AE415" i="1"/>
  <c r="AE421" i="1"/>
  <c r="AK833" i="1"/>
  <c r="AE976" i="1"/>
  <c r="AE651" i="1"/>
  <c r="AE26" i="1"/>
  <c r="AK379" i="1"/>
  <c r="AE153" i="1"/>
  <c r="AE635" i="1"/>
  <c r="AE189" i="1"/>
  <c r="AE63" i="1"/>
  <c r="AM1040" i="1"/>
  <c r="AA1040" i="1"/>
  <c r="AK829" i="1"/>
  <c r="AE1523" i="1"/>
  <c r="AK1686" i="1"/>
  <c r="AE1257" i="1"/>
  <c r="AE1341" i="1"/>
  <c r="AE875" i="1"/>
  <c r="AE619" i="1"/>
  <c r="AE265" i="1"/>
  <c r="AE441" i="1"/>
  <c r="AE243" i="1"/>
  <c r="AE346" i="1"/>
  <c r="AE222" i="1"/>
  <c r="AE159" i="1"/>
  <c r="AE75" i="1"/>
  <c r="AE1709" i="1"/>
  <c r="AE642" i="1"/>
  <c r="AE161" i="1"/>
  <c r="AE1572" i="1"/>
  <c r="AE1759" i="1"/>
  <c r="AE1196" i="1"/>
  <c r="AE1351" i="1"/>
  <c r="AE1050" i="1"/>
  <c r="AE929" i="1"/>
  <c r="AE1029" i="1"/>
  <c r="AE963" i="1"/>
  <c r="AE656" i="1"/>
  <c r="AE593" i="1"/>
  <c r="AE609" i="1"/>
  <c r="AE450" i="1"/>
  <c r="AE1005" i="1"/>
  <c r="AE1752" i="1"/>
  <c r="AK471" i="1"/>
  <c r="AE1665" i="1"/>
  <c r="AE1156" i="1"/>
  <c r="AE780" i="1"/>
  <c r="AE672" i="1"/>
  <c r="AE432" i="1"/>
  <c r="AE205" i="1"/>
  <c r="AE33" i="1"/>
  <c r="AE17" i="1"/>
  <c r="AE28" i="1"/>
  <c r="AE1212" i="1"/>
  <c r="AE869" i="1"/>
  <c r="AE999" i="1"/>
  <c r="AE373" i="1"/>
  <c r="AE350" i="1"/>
  <c r="AK1036" i="1"/>
  <c r="AK478" i="1"/>
  <c r="AE1420" i="1"/>
  <c r="AE1353" i="1"/>
  <c r="AE905" i="1"/>
  <c r="AE1253" i="1"/>
  <c r="AE1109" i="1"/>
  <c r="AE883" i="1"/>
  <c r="AE732" i="1"/>
  <c r="AE1126" i="1"/>
  <c r="AE973" i="1"/>
  <c r="AE805" i="1"/>
  <c r="AE469" i="1"/>
  <c r="AE417" i="1"/>
  <c r="AE428" i="1"/>
  <c r="AE281" i="1"/>
  <c r="AE169" i="1"/>
  <c r="AE843" i="1"/>
  <c r="AE119" i="1"/>
  <c r="AE100" i="1"/>
  <c r="AE1730" i="1"/>
  <c r="AE1716" i="1"/>
  <c r="AE1533" i="1"/>
  <c r="AE895" i="1"/>
  <c r="AE1693" i="1"/>
  <c r="AE1640" i="1"/>
  <c r="AE1556" i="1"/>
  <c r="AE1169" i="1"/>
  <c r="AE1127" i="1"/>
  <c r="AE868" i="1"/>
  <c r="AE1136" i="1"/>
  <c r="AE1071" i="1"/>
  <c r="AE357" i="1"/>
  <c r="AE604" i="1"/>
  <c r="AE575" i="1"/>
  <c r="AE657" i="1"/>
  <c r="AE358" i="1"/>
  <c r="AE337" i="1"/>
  <c r="AE150" i="1"/>
  <c r="AE192" i="1"/>
  <c r="AE802" i="1"/>
  <c r="W478" i="1"/>
  <c r="AE1700" i="1"/>
  <c r="AE855" i="1"/>
  <c r="AE1541" i="1"/>
  <c r="AE1090" i="1"/>
  <c r="AE874" i="1"/>
  <c r="AE476" i="1"/>
  <c r="AE353" i="1"/>
  <c r="AE179" i="1"/>
  <c r="AE245" i="1"/>
  <c r="AE1047" i="1"/>
  <c r="AE1219" i="1"/>
  <c r="AE1104" i="1"/>
  <c r="AK877" i="1"/>
  <c r="AE563" i="1"/>
  <c r="AE809" i="1"/>
  <c r="AK491" i="1"/>
  <c r="AE493" i="1"/>
  <c r="AE290" i="1"/>
  <c r="AE465" i="1"/>
  <c r="AE244" i="1"/>
  <c r="AE166" i="1"/>
  <c r="AE66" i="1"/>
  <c r="AE7" i="1"/>
  <c r="F7" i="4"/>
  <c r="AE797" i="1"/>
  <c r="AK1704" i="1"/>
  <c r="AE876" i="1"/>
  <c r="AE904" i="1"/>
  <c r="AE597" i="1"/>
  <c r="AE490" i="1"/>
  <c r="AE260" i="1"/>
  <c r="AE140" i="1"/>
  <c r="AE1717" i="1"/>
  <c r="AE1731" i="1"/>
  <c r="AE1056" i="1"/>
  <c r="AE378" i="1"/>
  <c r="AE410" i="1"/>
  <c r="AE25" i="1"/>
  <c r="AE1727" i="1"/>
  <c r="AE328" i="1"/>
  <c r="AE1252" i="1"/>
  <c r="AE1470" i="1"/>
  <c r="AE1133" i="1"/>
  <c r="AE680" i="1"/>
  <c r="AE849" i="1"/>
  <c r="AE1035" i="1"/>
  <c r="AE786" i="1"/>
  <c r="AE1535" i="1"/>
  <c r="AE1132" i="1"/>
  <c r="AE1080" i="1"/>
  <c r="AE89" i="1"/>
  <c r="AE1670" i="1"/>
  <c r="AE1232" i="1"/>
  <c r="AE50" i="1"/>
  <c r="AE207" i="1"/>
  <c r="AE648" i="1"/>
  <c r="AE1388" i="1"/>
  <c r="AE458" i="1"/>
  <c r="AK199" i="1"/>
  <c r="AE188" i="1"/>
  <c r="AE1534" i="1"/>
  <c r="AE726" i="1"/>
  <c r="AE1238" i="1"/>
  <c r="AE1598" i="1"/>
  <c r="AE1697" i="1"/>
  <c r="AE751" i="1"/>
  <c r="AE911" i="1"/>
  <c r="AK1158" i="1"/>
  <c r="AE526" i="1"/>
  <c r="AE267" i="1"/>
  <c r="AE553" i="1"/>
  <c r="AE878" i="1"/>
  <c r="AE1400" i="1"/>
  <c r="AK537" i="1"/>
  <c r="AE747" i="1"/>
  <c r="AE523" i="1"/>
  <c r="AE950" i="1"/>
  <c r="AE451" i="1"/>
  <c r="AE1531" i="1"/>
  <c r="AK1539" i="1"/>
  <c r="AE1088" i="1"/>
  <c r="AE1494" i="1"/>
  <c r="AE739" i="1"/>
  <c r="AE1176" i="1"/>
  <c r="AE104" i="1"/>
  <c r="AK70" i="1"/>
  <c r="AE1718" i="1"/>
  <c r="AE1600" i="1"/>
  <c r="AE1115" i="1"/>
  <c r="W1752" i="1"/>
  <c r="W1588" i="1"/>
  <c r="AE1637" i="1"/>
  <c r="AE702" i="1"/>
  <c r="AE1163" i="1"/>
  <c r="AE1017" i="1"/>
  <c r="AE1038" i="1"/>
  <c r="AE1142" i="1"/>
  <c r="AE969" i="1"/>
  <c r="AE852" i="1"/>
  <c r="AE810" i="1"/>
  <c r="AE430" i="1"/>
  <c r="AE408" i="1"/>
  <c r="AK448" i="1"/>
  <c r="AE248" i="1"/>
  <c r="AE239" i="1"/>
  <c r="AK44" i="1"/>
  <c r="AE1144" i="1"/>
  <c r="AE741" i="1"/>
  <c r="AE687" i="1"/>
  <c r="AE1733" i="1"/>
  <c r="AE1692" i="1"/>
  <c r="AE1361" i="1"/>
  <c r="AK345" i="1"/>
  <c r="AE1595" i="1"/>
  <c r="AE1597" i="1"/>
  <c r="AE1290" i="1"/>
  <c r="AE1585" i="1"/>
  <c r="AE1338" i="1"/>
  <c r="AE1179" i="1"/>
  <c r="AE1173" i="1"/>
  <c r="AE1204" i="1"/>
  <c r="AE1239" i="1"/>
  <c r="AE1199" i="1"/>
  <c r="AE1222" i="1"/>
  <c r="AE1068" i="1"/>
  <c r="AE684" i="1"/>
  <c r="AE723" i="1"/>
  <c r="AE539" i="1"/>
  <c r="AE517" i="1"/>
  <c r="AE341" i="1"/>
  <c r="AE440" i="1"/>
  <c r="AE152" i="1"/>
  <c r="AE226" i="1"/>
  <c r="AE1675" i="1"/>
  <c r="AE1611" i="1"/>
  <c r="AE991" i="1"/>
  <c r="AE413" i="1"/>
  <c r="AE756" i="1"/>
  <c r="AE1722" i="1"/>
  <c r="AE714" i="1"/>
  <c r="AE1018" i="1"/>
  <c r="AE906" i="1"/>
  <c r="AE625" i="1"/>
  <c r="AE1380" i="1"/>
  <c r="AE1285" i="1"/>
  <c r="AE752" i="1"/>
  <c r="AE884" i="1"/>
  <c r="AE562" i="1"/>
  <c r="AE636" i="1"/>
  <c r="AE529" i="1"/>
  <c r="W494" i="1"/>
  <c r="AE111" i="1"/>
  <c r="AE1254" i="1"/>
  <c r="AE377" i="1"/>
  <c r="AE71" i="1"/>
  <c r="AE1528" i="1"/>
  <c r="W1470" i="1"/>
  <c r="W1740" i="1"/>
  <c r="W1716" i="1"/>
  <c r="AE1664" i="1"/>
  <c r="AE1352" i="1"/>
  <c r="AE1085" i="1"/>
  <c r="AE1193" i="1"/>
  <c r="AK650" i="1"/>
  <c r="AE1155" i="1"/>
  <c r="AE1216" i="1"/>
  <c r="AE1167" i="1"/>
  <c r="AE749" i="1"/>
  <c r="AE577" i="1"/>
  <c r="AE403" i="1"/>
  <c r="AE129" i="1"/>
  <c r="AE70" i="1"/>
  <c r="AE11" i="1"/>
  <c r="AE971" i="1"/>
  <c r="AE498" i="1"/>
  <c r="AK1284" i="1"/>
  <c r="AA755" i="1"/>
  <c r="AE1520" i="1"/>
  <c r="AK1438" i="1"/>
  <c r="AE1202" i="1"/>
  <c r="AE1649" i="1"/>
  <c r="AE1613" i="1"/>
  <c r="AE838" i="1"/>
  <c r="AK794" i="1"/>
  <c r="AE919" i="1"/>
  <c r="AE1293" i="1"/>
  <c r="AE1079" i="1"/>
  <c r="AE632" i="1"/>
  <c r="AE972" i="1"/>
  <c r="AE915" i="1"/>
  <c r="AE834" i="1"/>
  <c r="AE754" i="1"/>
  <c r="AE626" i="1"/>
  <c r="AE462" i="1"/>
  <c r="AE365" i="1"/>
  <c r="AE237" i="1"/>
  <c r="AE88" i="1"/>
  <c r="AE93" i="1"/>
  <c r="AE1579" i="1"/>
  <c r="AE1041" i="1"/>
  <c r="AE766" i="1"/>
  <c r="AE487" i="1"/>
  <c r="AK956" i="1"/>
  <c r="W1572" i="1"/>
  <c r="AE1217" i="1"/>
  <c r="AK1350" i="1"/>
  <c r="AK1556" i="1"/>
  <c r="AE701" i="1"/>
  <c r="AE885" i="1"/>
  <c r="AE1006" i="1"/>
  <c r="AE1220" i="1"/>
  <c r="W1200" i="1"/>
  <c r="AE1011" i="1"/>
  <c r="AE1066" i="1"/>
  <c r="AE864" i="1"/>
  <c r="AE488" i="1"/>
  <c r="W479" i="1"/>
  <c r="AE395" i="1"/>
  <c r="AE480" i="1"/>
  <c r="AE6" i="1"/>
  <c r="H6" i="4"/>
  <c r="K6" i="4" s="1"/>
  <c r="AE1599" i="1"/>
  <c r="AE1604" i="1"/>
  <c r="AE1560" i="1"/>
  <c r="W1372" i="1"/>
  <c r="AE1036" i="1"/>
  <c r="AE1137" i="1"/>
  <c r="AE917" i="1"/>
  <c r="AE439" i="1"/>
  <c r="AE1063" i="1"/>
  <c r="W521" i="1"/>
  <c r="AE286" i="1"/>
  <c r="AE125" i="1"/>
  <c r="AE120" i="1"/>
  <c r="AE39" i="1"/>
  <c r="AE56" i="1"/>
  <c r="AE1348" i="1"/>
  <c r="AE832" i="1"/>
  <c r="AE520" i="1"/>
  <c r="AK434" i="1"/>
  <c r="AE470" i="1"/>
  <c r="W1041" i="1"/>
  <c r="AK1498" i="1"/>
  <c r="AE1755" i="1"/>
  <c r="AE1099" i="1"/>
  <c r="AE1571" i="1"/>
  <c r="AE1391" i="1"/>
  <c r="AK618" i="1"/>
  <c r="AE1046" i="1"/>
  <c r="AE742" i="1"/>
  <c r="AE351" i="1"/>
  <c r="W471" i="1"/>
  <c r="W1498" i="1"/>
  <c r="AE1221" i="1"/>
  <c r="AK874" i="1"/>
  <c r="AE1694" i="1"/>
  <c r="AE1424" i="1"/>
  <c r="AE783" i="1"/>
  <c r="AE506" i="1"/>
  <c r="AE116" i="1"/>
  <c r="AE1573" i="1"/>
  <c r="AE1742" i="1"/>
  <c r="AE381" i="1"/>
  <c r="AE1555" i="1"/>
  <c r="AE376" i="1"/>
  <c r="AE1129" i="1"/>
  <c r="AE1376" i="1"/>
  <c r="AE709" i="1"/>
  <c r="AE21" i="1"/>
  <c r="AE1067" i="1"/>
  <c r="AE338" i="1"/>
  <c r="AE889" i="1"/>
  <c r="AE1561" i="1"/>
  <c r="AE1209" i="1"/>
  <c r="AE1007" i="1"/>
  <c r="AE1228" i="1"/>
  <c r="AE97" i="1"/>
  <c r="AE78" i="1"/>
  <c r="O4" i="4" l="1"/>
  <c r="Y11" i="1"/>
  <c r="AL11" i="1"/>
  <c r="AG1413" i="1"/>
  <c r="N6" i="4"/>
  <c r="P6" i="4"/>
  <c r="M5" i="4"/>
  <c r="O5" i="4"/>
  <c r="F8" i="4"/>
  <c r="D8" i="4"/>
  <c r="M4" i="4"/>
  <c r="AI985" i="1"/>
  <c r="AG873" i="1"/>
  <c r="AI1217" i="1"/>
  <c r="AT1217" i="1" s="1"/>
  <c r="W6" i="1"/>
  <c r="AG6" i="1" s="1"/>
  <c r="Y6" i="1"/>
  <c r="AG1455" i="1"/>
  <c r="AR1455" i="1" s="1"/>
  <c r="AI1115" i="1"/>
  <c r="AG1574" i="1"/>
  <c r="AR1574" i="1" s="1"/>
  <c r="AI1281" i="1"/>
  <c r="AK215" i="1"/>
  <c r="AI1113" i="1"/>
  <c r="AI746" i="1"/>
  <c r="AI574" i="1"/>
  <c r="AI802" i="1"/>
  <c r="AG448" i="1"/>
  <c r="AI1574" i="1"/>
  <c r="AT1574" i="1" s="1"/>
  <c r="W802" i="1"/>
  <c r="AI477" i="1"/>
  <c r="AI1223" i="1"/>
  <c r="W1117" i="1"/>
  <c r="AA219" i="1"/>
  <c r="AI1271" i="1"/>
  <c r="AK1117" i="1"/>
  <c r="W460" i="1"/>
  <c r="AG460" i="1" s="1"/>
  <c r="W215" i="1"/>
  <c r="AG491" i="1"/>
  <c r="AI1261" i="1"/>
  <c r="AG443" i="1"/>
  <c r="AG373" i="1"/>
  <c r="AG361" i="1"/>
  <c r="AK1397" i="1"/>
  <c r="W1397" i="1"/>
  <c r="AI1098" i="1"/>
  <c r="AK460" i="1"/>
  <c r="AI1353" i="1"/>
  <c r="AI682" i="1"/>
  <c r="AI964" i="1"/>
  <c r="AI805" i="1"/>
  <c r="AI1071" i="1"/>
  <c r="W1492" i="1"/>
  <c r="AI34" i="1"/>
  <c r="AI1505" i="1"/>
  <c r="AM213" i="1"/>
  <c r="W581" i="1"/>
  <c r="AI1147" i="1"/>
  <c r="AI809" i="1"/>
  <c r="AI870" i="1"/>
  <c r="AI1388" i="1"/>
  <c r="AG1373" i="1"/>
  <c r="AI437" i="1"/>
  <c r="AM219" i="1"/>
  <c r="AK581" i="1"/>
  <c r="AI1258" i="1"/>
  <c r="AA213" i="1"/>
  <c r="AI961" i="1"/>
  <c r="AI1132" i="1"/>
  <c r="AI1142" i="1"/>
  <c r="AI1371" i="1"/>
  <c r="AI1572" i="1"/>
  <c r="AI862" i="1"/>
  <c r="W1040" i="1"/>
  <c r="AG1040" i="1" s="1"/>
  <c r="AK1040" i="1"/>
  <c r="AI782" i="1"/>
  <c r="AG650" i="1"/>
  <c r="AI50" i="1"/>
  <c r="AI438" i="1"/>
  <c r="AI1395" i="1"/>
  <c r="AI1322" i="1"/>
  <c r="W268" i="1"/>
  <c r="AI1263" i="1"/>
  <c r="AI405" i="1"/>
  <c r="AI1158" i="1"/>
  <c r="AK698" i="1"/>
  <c r="AI383" i="1"/>
  <c r="AK268" i="1"/>
  <c r="AI1458" i="1"/>
  <c r="AI535" i="1"/>
  <c r="AK1492" i="1"/>
  <c r="AK211" i="1"/>
  <c r="AI811" i="1"/>
  <c r="AI397" i="1"/>
  <c r="AG467" i="1"/>
  <c r="AI861" i="1"/>
  <c r="AI378" i="1"/>
  <c r="AG10" i="1"/>
  <c r="AI1553" i="1"/>
  <c r="AI16" i="1"/>
  <c r="AI566" i="1"/>
  <c r="AG426" i="1"/>
  <c r="AK330" i="1"/>
  <c r="AI1093" i="1"/>
  <c r="AI1346" i="1"/>
  <c r="AI1277" i="1"/>
  <c r="AI1169" i="1"/>
  <c r="AI1166" i="1"/>
  <c r="AI757" i="1"/>
  <c r="AI470" i="1"/>
  <c r="AI1146" i="1"/>
  <c r="AI1042" i="1"/>
  <c r="AI475" i="1"/>
  <c r="AI684" i="1"/>
  <c r="AI430" i="1"/>
  <c r="AI1266" i="1"/>
  <c r="W330" i="1"/>
  <c r="AG1158" i="1"/>
  <c r="AI793" i="1"/>
  <c r="AI799" i="1"/>
  <c r="AG777" i="1"/>
  <c r="AI775" i="1"/>
  <c r="AI461" i="1"/>
  <c r="AI1462" i="1"/>
  <c r="AI392" i="1"/>
  <c r="AI1446" i="1"/>
  <c r="AK300" i="1"/>
  <c r="AG804" i="1"/>
  <c r="W300" i="1"/>
  <c r="AI1415" i="1"/>
  <c r="AI73" i="1"/>
  <c r="AI852" i="1"/>
  <c r="W203" i="1"/>
  <c r="AI1379" i="1"/>
  <c r="AI446" i="1"/>
  <c r="AK477" i="1"/>
  <c r="AI739" i="1"/>
  <c r="AI839" i="1"/>
  <c r="AI1498" i="1"/>
  <c r="AG1350" i="1"/>
  <c r="AG1042" i="1"/>
  <c r="AI1445" i="1"/>
  <c r="AI1168" i="1"/>
  <c r="AI1405" i="1"/>
  <c r="W477" i="1"/>
  <c r="AI30" i="1"/>
  <c r="AI384" i="1"/>
  <c r="AK203" i="1"/>
  <c r="AI1075" i="1"/>
  <c r="AI732" i="1"/>
  <c r="AG432" i="1"/>
  <c r="AI476" i="1"/>
  <c r="AI1519" i="1"/>
  <c r="AI1381" i="1"/>
  <c r="AI459" i="1"/>
  <c r="AI773" i="1"/>
  <c r="AI18" i="1"/>
  <c r="AI893" i="1"/>
  <c r="AG498" i="1"/>
  <c r="AI756" i="1"/>
  <c r="AI771" i="1"/>
  <c r="AI1210" i="1"/>
  <c r="AI416" i="1"/>
  <c r="AG548" i="1"/>
  <c r="AI677" i="1"/>
  <c r="AM214" i="1"/>
  <c r="AI725" i="1"/>
  <c r="AI873" i="1"/>
  <c r="AG1285" i="1"/>
  <c r="AI722" i="1"/>
  <c r="AI713" i="1"/>
  <c r="W211" i="1"/>
  <c r="AI70" i="1"/>
  <c r="AA214" i="1"/>
  <c r="AG451" i="1"/>
  <c r="AI662" i="1"/>
  <c r="AI675" i="1"/>
  <c r="AI1407" i="1"/>
  <c r="AI1219" i="1"/>
  <c r="AI1461" i="1"/>
  <c r="AI1280" i="1"/>
  <c r="AI1201" i="1"/>
  <c r="AI1569" i="1"/>
  <c r="AK208" i="1"/>
  <c r="AI955" i="1"/>
  <c r="AI404" i="1"/>
  <c r="AI1019" i="1"/>
  <c r="AI573" i="1"/>
  <c r="AI1276" i="1"/>
  <c r="AG1084" i="1"/>
  <c r="AI479" i="1"/>
  <c r="AG1218" i="1"/>
  <c r="AI1225" i="1"/>
  <c r="AI575" i="1"/>
  <c r="AI912" i="1"/>
  <c r="AG1153" i="1"/>
  <c r="AG785" i="1"/>
  <c r="AI469" i="1"/>
  <c r="AI715" i="1"/>
  <c r="AI768" i="1"/>
  <c r="AI54" i="1"/>
  <c r="AI719" i="1"/>
  <c r="AI1507" i="1"/>
  <c r="AG1277" i="1"/>
  <c r="AI1459" i="1"/>
  <c r="AI800" i="1"/>
  <c r="AI1356" i="1"/>
  <c r="AG1206" i="1"/>
  <c r="AI481" i="1"/>
  <c r="AI61" i="1"/>
  <c r="AI956" i="1"/>
  <c r="AG462" i="1"/>
  <c r="AI1256" i="1"/>
  <c r="AI909" i="1"/>
  <c r="AI572" i="1"/>
  <c r="AI1457" i="1"/>
  <c r="AI1174" i="1"/>
  <c r="AI1447" i="1"/>
  <c r="AI440" i="1"/>
  <c r="AK427" i="1"/>
  <c r="AI747" i="1"/>
  <c r="AI1328" i="1"/>
  <c r="AI874" i="1"/>
  <c r="AI656" i="1"/>
  <c r="AI951" i="1"/>
  <c r="AI417" i="1"/>
  <c r="AI509" i="1"/>
  <c r="AI918" i="1"/>
  <c r="AI767" i="1"/>
  <c r="AG1210" i="1"/>
  <c r="AG399" i="1"/>
  <c r="AI396" i="1"/>
  <c r="AI13" i="1"/>
  <c r="AI790" i="1"/>
  <c r="AI963" i="1"/>
  <c r="W208" i="1"/>
  <c r="W427" i="1"/>
  <c r="AI1525" i="1"/>
  <c r="AI570" i="1"/>
  <c r="AI1411" i="1"/>
  <c r="W698" i="1"/>
  <c r="AI850" i="1"/>
  <c r="AG1146" i="1"/>
  <c r="AI1497" i="1"/>
  <c r="AI903" i="1"/>
  <c r="AG1568" i="1"/>
  <c r="AI1508" i="1"/>
  <c r="AI365" i="1"/>
  <c r="AI491" i="1"/>
  <c r="AI1561" i="1"/>
  <c r="AI872" i="1"/>
  <c r="AI1110" i="1"/>
  <c r="AG862" i="1"/>
  <c r="AI501" i="1"/>
  <c r="AI806" i="1"/>
  <c r="AI958" i="1"/>
  <c r="AI848" i="1"/>
  <c r="AG1519" i="1"/>
  <c r="AR1519" i="1" s="1"/>
  <c r="AI1568" i="1"/>
  <c r="AI910" i="1"/>
  <c r="AI538" i="1"/>
  <c r="AG1163" i="1"/>
  <c r="AG1275" i="1"/>
  <c r="AI23" i="1"/>
  <c r="AG858" i="1"/>
  <c r="AI6" i="1"/>
  <c r="AI866" i="1"/>
  <c r="AI534" i="1"/>
  <c r="AI783" i="1"/>
  <c r="AG877" i="1"/>
  <c r="AI1514" i="1"/>
  <c r="AI976" i="1"/>
  <c r="AT428" i="1"/>
  <c r="AT1387" i="1"/>
  <c r="AT801" i="1"/>
  <c r="AT842" i="1"/>
  <c r="AT431" i="1"/>
  <c r="AT374" i="1"/>
  <c r="AT1434" i="1"/>
  <c r="AT497" i="1"/>
  <c r="AT1200" i="1"/>
  <c r="AR59" i="1"/>
  <c r="AT970" i="1"/>
  <c r="AT1134" i="1"/>
  <c r="AR1445" i="1"/>
  <c r="AR1499" i="1"/>
  <c r="Y1755" i="1"/>
  <c r="Y93" i="1"/>
  <c r="Y226" i="1"/>
  <c r="Y523" i="1"/>
  <c r="Y476" i="1"/>
  <c r="Y358" i="1"/>
  <c r="Y205" i="1"/>
  <c r="Y421" i="1"/>
  <c r="Y784" i="1"/>
  <c r="Y14" i="1"/>
  <c r="Y1159" i="1"/>
  <c r="Y669" i="1"/>
  <c r="Y1421" i="1"/>
  <c r="Y1627" i="1"/>
  <c r="Y1387" i="1"/>
  <c r="Y356" i="1"/>
  <c r="Y492" i="1"/>
  <c r="Y360" i="1"/>
  <c r="Y1105" i="1"/>
  <c r="Y190" i="1"/>
  <c r="AT1335" i="1"/>
  <c r="AL1472" i="1"/>
  <c r="AL807" i="1"/>
  <c r="AL1419" i="1"/>
  <c r="Y933" i="1"/>
  <c r="Y1603" i="1"/>
  <c r="AK405" i="1"/>
  <c r="AR481" i="1"/>
  <c r="AT1094" i="1"/>
  <c r="W1111" i="1"/>
  <c r="AT468" i="1"/>
  <c r="W15" i="1"/>
  <c r="W1032" i="1"/>
  <c r="AK1630" i="1"/>
  <c r="W1620" i="1"/>
  <c r="AT1103" i="1"/>
  <c r="AK948" i="1"/>
  <c r="AK1099" i="1"/>
  <c r="AK665" i="1"/>
  <c r="AK1641" i="1"/>
  <c r="AT434" i="1"/>
  <c r="W1038" i="1"/>
  <c r="Y876" i="1"/>
  <c r="Y656" i="1"/>
  <c r="Y1695" i="1"/>
  <c r="Y1432" i="1"/>
  <c r="Y698" i="1"/>
  <c r="Y798" i="1"/>
  <c r="Y1282" i="1"/>
  <c r="Y1745" i="1"/>
  <c r="AT864" i="1"/>
  <c r="AT553" i="1"/>
  <c r="Y1130" i="1"/>
  <c r="AR1164" i="1"/>
  <c r="AK1303" i="1"/>
  <c r="AL1750" i="1"/>
  <c r="W281" i="1"/>
  <c r="AR655" i="1"/>
  <c r="W1095" i="1"/>
  <c r="W356" i="1"/>
  <c r="W752" i="1"/>
  <c r="W828" i="1"/>
  <c r="W475" i="1"/>
  <c r="AR712" i="1"/>
  <c r="AR1083" i="1"/>
  <c r="AL1360" i="1"/>
  <c r="AL347" i="1"/>
  <c r="Y1435" i="1"/>
  <c r="AK865" i="1"/>
  <c r="AT44" i="1"/>
  <c r="AK1048" i="1"/>
  <c r="AK50" i="1"/>
  <c r="AT43" i="1"/>
  <c r="W421" i="1"/>
  <c r="Y242" i="1"/>
  <c r="Y1550" i="1"/>
  <c r="Y850" i="1"/>
  <c r="Y202" i="1"/>
  <c r="Y1213" i="1"/>
  <c r="Y1208" i="1"/>
  <c r="Y268" i="1"/>
  <c r="Y231" i="1"/>
  <c r="Y1330" i="1"/>
  <c r="AL1630" i="1"/>
  <c r="AL224" i="1"/>
  <c r="Y1512" i="1"/>
  <c r="AH1512" i="1" s="1"/>
  <c r="Y1563" i="1"/>
  <c r="W1742" i="1"/>
  <c r="W1340" i="1"/>
  <c r="Y1454" i="1"/>
  <c r="AK1221" i="1"/>
  <c r="AK485" i="1"/>
  <c r="AT985" i="1"/>
  <c r="W659" i="1"/>
  <c r="W1402" i="1"/>
  <c r="AG1402" i="1" s="1"/>
  <c r="W1067" i="1"/>
  <c r="AT1195" i="1"/>
  <c r="W1707" i="1"/>
  <c r="AK1333" i="1"/>
  <c r="AK653" i="1"/>
  <c r="AT1072" i="1"/>
  <c r="AK1075" i="1"/>
  <c r="AT1339" i="1"/>
  <c r="AK807" i="1"/>
  <c r="W34" i="1"/>
  <c r="W1276" i="1"/>
  <c r="W1134" i="1"/>
  <c r="AK1010" i="1"/>
  <c r="W1508" i="1"/>
  <c r="Y1639" i="1"/>
  <c r="AK200" i="1"/>
  <c r="Y71" i="1"/>
  <c r="Y884" i="1"/>
  <c r="Y906" i="1"/>
  <c r="Y1595" i="1"/>
  <c r="Y969" i="1"/>
  <c r="Y267" i="1"/>
  <c r="Y1731" i="1"/>
  <c r="Y337" i="1"/>
  <c r="Y999" i="1"/>
  <c r="Y963" i="1"/>
  <c r="Y454" i="1"/>
  <c r="Y1128" i="1"/>
  <c r="Y1031" i="1"/>
  <c r="Y1763" i="1"/>
  <c r="Y165" i="1"/>
  <c r="Y495" i="1"/>
  <c r="Y928" i="1"/>
  <c r="Y361" i="1"/>
  <c r="Y1195" i="1"/>
  <c r="Y307" i="1"/>
  <c r="Y90" i="1"/>
  <c r="Y1514" i="1"/>
  <c r="AI19" i="1"/>
  <c r="Y1691" i="1"/>
  <c r="Y566" i="1"/>
  <c r="AI1580" i="1"/>
  <c r="AL1118" i="1"/>
  <c r="AL862" i="1"/>
  <c r="AL1438" i="1"/>
  <c r="Y870" i="1"/>
  <c r="AI978" i="1"/>
  <c r="AI1499" i="1"/>
  <c r="AR1502" i="1"/>
  <c r="AR1135" i="1"/>
  <c r="AI1264" i="1"/>
  <c r="AL962" i="1"/>
  <c r="Y1704" i="1"/>
  <c r="Y113" i="1"/>
  <c r="AL304" i="1"/>
  <c r="AL1335" i="1"/>
  <c r="AL1258" i="1"/>
  <c r="Y1069" i="1"/>
  <c r="AK310" i="1"/>
  <c r="AK887" i="1"/>
  <c r="AR669" i="1"/>
  <c r="AK1245" i="1"/>
  <c r="AL185" i="1"/>
  <c r="AL957" i="1"/>
  <c r="AL536" i="1"/>
  <c r="W817" i="1"/>
  <c r="AG817" i="1" s="1"/>
  <c r="W1279" i="1"/>
  <c r="W1076" i="1"/>
  <c r="W1601" i="1"/>
  <c r="AL1263" i="1"/>
  <c r="W163" i="1"/>
  <c r="W716" i="1"/>
  <c r="AT17" i="1"/>
  <c r="AK984" i="1"/>
  <c r="Y1729" i="1"/>
  <c r="AK930" i="1"/>
  <c r="AL141" i="1"/>
  <c r="Y1264" i="1"/>
  <c r="Y658" i="1"/>
  <c r="Y1678" i="1"/>
  <c r="AL1519" i="1"/>
  <c r="Y1292" i="1"/>
  <c r="W593" i="1"/>
  <c r="AR668" i="1"/>
  <c r="W651" i="1"/>
  <c r="W580" i="1"/>
  <c r="W972" i="1"/>
  <c r="AR445" i="1"/>
  <c r="W441" i="1"/>
  <c r="AG441" i="1" s="1"/>
  <c r="AK582" i="1"/>
  <c r="AT1143" i="1"/>
  <c r="AI1491" i="1"/>
  <c r="AR909" i="1"/>
  <c r="AK1061" i="1"/>
  <c r="W759" i="1"/>
  <c r="AI14" i="1"/>
  <c r="AT1377" i="1"/>
  <c r="AK1760" i="1"/>
  <c r="AT654" i="1"/>
  <c r="AT35" i="1"/>
  <c r="AT1431" i="1"/>
  <c r="AR873" i="1"/>
  <c r="AK1559" i="1"/>
  <c r="AK546" i="1"/>
  <c r="AR662" i="1"/>
  <c r="W1510" i="1"/>
  <c r="W1698" i="1"/>
  <c r="AK20" i="1"/>
  <c r="W493" i="1"/>
  <c r="AK1322" i="1"/>
  <c r="W872" i="1"/>
  <c r="AT471" i="1"/>
  <c r="W1482" i="1"/>
  <c r="W738" i="1"/>
  <c r="AT730" i="1"/>
  <c r="AK1587" i="1"/>
  <c r="AK890" i="1"/>
  <c r="AK447" i="1"/>
  <c r="AK425" i="1"/>
  <c r="W811" i="1"/>
  <c r="AK751" i="1"/>
  <c r="W1217" i="1"/>
  <c r="W1318" i="1"/>
  <c r="W1500" i="1"/>
  <c r="AK418" i="1"/>
  <c r="AK530" i="1"/>
  <c r="AT419" i="1"/>
  <c r="W1741" i="1"/>
  <c r="AK1196" i="1"/>
  <c r="AK472" i="1"/>
  <c r="AT1326" i="1"/>
  <c r="AK287" i="1"/>
  <c r="AK765" i="1"/>
  <c r="AK1115" i="1"/>
  <c r="Y1705" i="1"/>
  <c r="AK728" i="1"/>
  <c r="AL1291" i="1"/>
  <c r="AL1522" i="1"/>
  <c r="W1315" i="1"/>
  <c r="W705" i="1"/>
  <c r="W1325" i="1"/>
  <c r="AK1129" i="1"/>
  <c r="AK700" i="1"/>
  <c r="AK358" i="1"/>
  <c r="AK84" i="1"/>
  <c r="W706" i="1"/>
  <c r="AL1150" i="1"/>
  <c r="AL475" i="1"/>
  <c r="AK370" i="1"/>
  <c r="AT858" i="1"/>
  <c r="AT1028" i="1"/>
  <c r="Y562" i="1"/>
  <c r="Y1088" i="1"/>
  <c r="Y883" i="1"/>
  <c r="Y685" i="1"/>
  <c r="Y359" i="1"/>
  <c r="Y776" i="1"/>
  <c r="Y1402" i="1"/>
  <c r="Y1086" i="1"/>
  <c r="Y769" i="1"/>
  <c r="Y1574" i="1"/>
  <c r="Y1433" i="1"/>
  <c r="Y628" i="1"/>
  <c r="Y1740" i="1"/>
  <c r="Y941" i="1"/>
  <c r="Y556" i="1"/>
  <c r="Y1437" i="1"/>
  <c r="Y1083" i="1"/>
  <c r="Y210" i="1"/>
  <c r="AL1504" i="1"/>
  <c r="AL815" i="1"/>
  <c r="AL1134" i="1"/>
  <c r="AL829" i="1"/>
  <c r="AL319" i="1"/>
  <c r="AR1197" i="1"/>
  <c r="AL818" i="1"/>
  <c r="Y1515" i="1"/>
  <c r="AK1590" i="1"/>
  <c r="AR1314" i="1"/>
  <c r="Y1507" i="1"/>
  <c r="AK239" i="1"/>
  <c r="Y1275" i="1"/>
  <c r="AK1328" i="1"/>
  <c r="W1585" i="1"/>
  <c r="AK538" i="1"/>
  <c r="W1540" i="1"/>
  <c r="AR1565" i="1"/>
  <c r="AK839" i="1"/>
  <c r="AK1711" i="1"/>
  <c r="W1447" i="1"/>
  <c r="W1091" i="1"/>
  <c r="AT551" i="1"/>
  <c r="AT1558" i="1"/>
  <c r="AK646" i="1"/>
  <c r="AK166" i="1"/>
  <c r="AT1374" i="1"/>
  <c r="AK681" i="1"/>
  <c r="AK382" i="1"/>
  <c r="AK699" i="1"/>
  <c r="AK1133" i="1"/>
  <c r="Y1299" i="1"/>
  <c r="AL1511" i="1"/>
  <c r="AT1766" i="1"/>
  <c r="AK1419" i="1"/>
  <c r="AK1626" i="1"/>
  <c r="Y15" i="1"/>
  <c r="AK630" i="1"/>
  <c r="W225" i="1"/>
  <c r="AR1438" i="1"/>
  <c r="Y756" i="1"/>
  <c r="Y1697" i="1"/>
  <c r="Y1232" i="1"/>
  <c r="Y410" i="1"/>
  <c r="Y469" i="1"/>
  <c r="Y905" i="1"/>
  <c r="Y1752" i="1"/>
  <c r="Y75" i="1"/>
  <c r="Y1165" i="1"/>
  <c r="Y191" i="1"/>
  <c r="Y94" i="1"/>
  <c r="Y515" i="1"/>
  <c r="Y1596" i="1"/>
  <c r="Y103" i="1"/>
  <c r="Y1102" i="1"/>
  <c r="Y1721" i="1"/>
  <c r="Y249" i="1"/>
  <c r="Y1728" i="1"/>
  <c r="Y299" i="1"/>
  <c r="Y1313" i="1"/>
  <c r="Y1553" i="1"/>
  <c r="Y671" i="1"/>
  <c r="Y1226" i="1"/>
  <c r="Y1379" i="1"/>
  <c r="Y49" i="1"/>
  <c r="Y560" i="1"/>
  <c r="Y1587" i="1"/>
  <c r="Y1059" i="1"/>
  <c r="Y761" i="1"/>
  <c r="Y167" i="1"/>
  <c r="Y287" i="1"/>
  <c r="Y471" i="1"/>
  <c r="Y924" i="1"/>
  <c r="AL1308" i="1"/>
  <c r="AL1530" i="1"/>
  <c r="AL1342" i="1"/>
  <c r="AL1065" i="1"/>
  <c r="AT386" i="1"/>
  <c r="AL1001" i="1"/>
  <c r="Y820" i="1"/>
  <c r="AR1342" i="1"/>
  <c r="AI1133" i="1"/>
  <c r="W601" i="1"/>
  <c r="AT571" i="1"/>
  <c r="AK577" i="1"/>
  <c r="AK1355" i="1"/>
  <c r="AK1035" i="1"/>
  <c r="W1404" i="1"/>
  <c r="Y1377" i="1"/>
  <c r="W1680" i="1"/>
  <c r="W288" i="1"/>
  <c r="W323" i="1"/>
  <c r="Y693" i="1"/>
  <c r="AR1203" i="1"/>
  <c r="Y1412" i="1"/>
  <c r="AK309" i="1"/>
  <c r="W1728" i="1"/>
  <c r="W1297" i="1"/>
  <c r="AT422" i="1"/>
  <c r="W391" i="1"/>
  <c r="W483" i="1"/>
  <c r="AT658" i="1"/>
  <c r="AK1335" i="1"/>
  <c r="AT1376" i="1"/>
  <c r="AK55" i="1"/>
  <c r="AK912" i="1"/>
  <c r="AK879" i="1"/>
  <c r="AI1221" i="1"/>
  <c r="Y1021" i="1"/>
  <c r="Y128" i="1"/>
  <c r="W1081" i="1"/>
  <c r="AK118" i="1"/>
  <c r="AL1540" i="1"/>
  <c r="W757" i="1"/>
  <c r="AL615" i="1"/>
  <c r="AK1517" i="1"/>
  <c r="Y395" i="1"/>
  <c r="Y919" i="1"/>
  <c r="Y1179" i="1"/>
  <c r="Y188" i="1"/>
  <c r="Y179" i="1"/>
  <c r="Y357" i="1"/>
  <c r="Y1533" i="1"/>
  <c r="Y281" i="1"/>
  <c r="Y346" i="1"/>
  <c r="Y1430" i="1"/>
  <c r="Y1149" i="1"/>
  <c r="Y448" i="1"/>
  <c r="AI1282" i="1"/>
  <c r="Y1255" i="1"/>
  <c r="Y746" i="1"/>
  <c r="Y524" i="1"/>
  <c r="Y271" i="1"/>
  <c r="Y898" i="1"/>
  <c r="AI777" i="1"/>
  <c r="Y522" i="1"/>
  <c r="AG1085" i="1"/>
  <c r="Y455" i="1"/>
  <c r="Y447" i="1"/>
  <c r="Y1211" i="1"/>
  <c r="Y801" i="1"/>
  <c r="AI920" i="1"/>
  <c r="Y1754" i="1"/>
  <c r="Y578" i="1"/>
  <c r="Y102" i="1"/>
  <c r="Y736" i="1"/>
  <c r="AL1651" i="1"/>
  <c r="Y822" i="1"/>
  <c r="AT1281" i="1"/>
  <c r="AL1439" i="1"/>
  <c r="AT60" i="1"/>
  <c r="Y1699" i="1"/>
  <c r="AI511" i="1"/>
  <c r="Y718" i="1"/>
  <c r="AL1336" i="1"/>
  <c r="Y1381" i="1"/>
  <c r="AK431" i="1"/>
  <c r="W419" i="1"/>
  <c r="Y457" i="1"/>
  <c r="Y1162" i="1"/>
  <c r="Y1320" i="1"/>
  <c r="AK308" i="1"/>
  <c r="AT368" i="1"/>
  <c r="W801" i="1"/>
  <c r="AL30" i="1"/>
  <c r="AK929" i="1"/>
  <c r="W469" i="1"/>
  <c r="W1019" i="1"/>
  <c r="Y1681" i="1"/>
  <c r="AT445" i="1"/>
  <c r="AK1692" i="1"/>
  <c r="AI1391" i="1"/>
  <c r="Y155" i="1"/>
  <c r="AT21" i="1"/>
  <c r="W322" i="1"/>
  <c r="AR787" i="1"/>
  <c r="W1027" i="1"/>
  <c r="W508" i="1"/>
  <c r="W805" i="1"/>
  <c r="W607" i="1"/>
  <c r="AK1629" i="1"/>
  <c r="AK115" i="1"/>
  <c r="AK968" i="1"/>
  <c r="AK860" i="1"/>
  <c r="AK1456" i="1"/>
  <c r="AK355" i="1"/>
  <c r="AK237" i="1"/>
  <c r="W1710" i="1"/>
  <c r="W56" i="1"/>
  <c r="W312" i="1"/>
  <c r="AK1387" i="1"/>
  <c r="AK1662" i="1"/>
  <c r="AK314" i="1"/>
  <c r="AK1283" i="1"/>
  <c r="AK194" i="1"/>
  <c r="AK1254" i="1"/>
  <c r="W1645" i="1"/>
  <c r="AK744" i="1"/>
  <c r="AK30" i="1"/>
  <c r="AL54" i="1"/>
  <c r="AK267" i="1"/>
  <c r="AT1430" i="1"/>
  <c r="AI772" i="1"/>
  <c r="W1647" i="1"/>
  <c r="Y1137" i="1"/>
  <c r="AR956" i="1"/>
  <c r="Y1352" i="1"/>
  <c r="AI721" i="1"/>
  <c r="Y152" i="1"/>
  <c r="Y1038" i="1"/>
  <c r="Y1115" i="1"/>
  <c r="Y911" i="1"/>
  <c r="Y786" i="1"/>
  <c r="Y1219" i="1"/>
  <c r="Y874" i="1"/>
  <c r="Y929" i="1"/>
  <c r="Y1523" i="1"/>
  <c r="Y635" i="1"/>
  <c r="Y794" i="1"/>
  <c r="Y768" i="1"/>
  <c r="Y1751" i="1"/>
  <c r="Y1739" i="1"/>
  <c r="Y1610" i="1"/>
  <c r="Y177" i="1"/>
  <c r="Y1404" i="1"/>
  <c r="AI1017" i="1"/>
  <c r="Y1259" i="1"/>
  <c r="Y1140" i="1"/>
  <c r="Y1242" i="1"/>
  <c r="Y986" i="1"/>
  <c r="Y273" i="1"/>
  <c r="Y888" i="1"/>
  <c r="Y841" i="1"/>
  <c r="Y1247" i="1"/>
  <c r="Y1246" i="1"/>
  <c r="Y863" i="1"/>
  <c r="Y1322" i="1"/>
  <c r="Y967" i="1"/>
  <c r="Y229" i="1"/>
  <c r="Y998" i="1"/>
  <c r="Y180" i="1"/>
  <c r="Y314" i="1"/>
  <c r="Y1685" i="1"/>
  <c r="Y1590" i="1"/>
  <c r="Y1659" i="1"/>
  <c r="Y935" i="1"/>
  <c r="AI1465" i="1"/>
  <c r="Y1532" i="1"/>
  <c r="Y1114" i="1"/>
  <c r="Y773" i="1"/>
  <c r="Y1686" i="1"/>
  <c r="Y1084" i="1"/>
  <c r="Y627" i="1"/>
  <c r="Y406" i="1"/>
  <c r="Y936" i="1"/>
  <c r="Y959" i="1"/>
  <c r="Y1131" i="1"/>
  <c r="Y1100" i="1"/>
  <c r="Y1354" i="1"/>
  <c r="Y860" i="1"/>
  <c r="Y389" i="1"/>
  <c r="Y540" i="1"/>
  <c r="Y661" i="1"/>
  <c r="Y1074" i="1"/>
  <c r="Y1406" i="1"/>
  <c r="AI1314" i="1"/>
  <c r="AG835" i="1"/>
  <c r="Y362" i="1"/>
  <c r="AL1684" i="1"/>
  <c r="AL409" i="1"/>
  <c r="AL306" i="1"/>
  <c r="AL1392" i="1"/>
  <c r="AL496" i="1"/>
  <c r="AG1264" i="1"/>
  <c r="AL263" i="1"/>
  <c r="Y5" i="1"/>
  <c r="AI1218" i="1"/>
  <c r="Y1656" i="1"/>
  <c r="W547" i="1"/>
  <c r="AI373" i="1"/>
  <c r="W826" i="1"/>
  <c r="Y1761" i="1"/>
  <c r="AL124" i="1"/>
  <c r="W641" i="1"/>
  <c r="AL1726" i="1"/>
  <c r="W519" i="1"/>
  <c r="AK675" i="1"/>
  <c r="W622" i="1"/>
  <c r="AL696" i="1"/>
  <c r="AL1009" i="1"/>
  <c r="W1571" i="1"/>
  <c r="AG1571" i="1" s="1"/>
  <c r="W98" i="1"/>
  <c r="Y1604" i="1"/>
  <c r="Y1066" i="1"/>
  <c r="Y487" i="1"/>
  <c r="Y754" i="1"/>
  <c r="Y1649" i="1"/>
  <c r="Y1520" i="1"/>
  <c r="AI1385" i="1"/>
  <c r="Y129" i="1"/>
  <c r="AI420" i="1"/>
  <c r="Y413" i="1"/>
  <c r="Y430" i="1"/>
  <c r="Y1017" i="1"/>
  <c r="Y702" i="1"/>
  <c r="Y751" i="1"/>
  <c r="Y1598" i="1"/>
  <c r="Y680" i="1"/>
  <c r="Y260" i="1"/>
  <c r="Y797" i="1"/>
  <c r="Y7" i="1"/>
  <c r="Y493" i="1"/>
  <c r="Y855" i="1"/>
  <c r="Y575" i="1"/>
  <c r="Y1353" i="1"/>
  <c r="Y1196" i="1"/>
  <c r="Y1709" i="1"/>
  <c r="Y159" i="1"/>
  <c r="Y1341" i="1"/>
  <c r="Y26" i="1"/>
  <c r="Y206" i="1"/>
  <c r="Y1192" i="1"/>
  <c r="Y688" i="1"/>
  <c r="Y1014" i="1"/>
  <c r="Y218" i="1"/>
  <c r="Y839" i="1"/>
  <c r="Y830" i="1"/>
  <c r="Y516" i="1"/>
  <c r="Y664" i="1"/>
  <c r="Y1234" i="1"/>
  <c r="Y1643" i="1"/>
  <c r="Y300" i="1"/>
  <c r="Y160" i="1"/>
  <c r="Y1139" i="1"/>
  <c r="Y587" i="1"/>
  <c r="Y1229" i="1"/>
  <c r="Y1203" i="1"/>
  <c r="Y1120" i="1"/>
  <c r="Y1124" i="1"/>
  <c r="Y1584" i="1"/>
  <c r="Y1524" i="1"/>
  <c r="Y650" i="1"/>
  <c r="Y1190" i="1"/>
  <c r="Y1039" i="1"/>
  <c r="Y154" i="1"/>
  <c r="Y1019" i="1"/>
  <c r="Y40" i="1"/>
  <c r="Y438" i="1"/>
  <c r="Y1719" i="1"/>
  <c r="Y1260" i="1"/>
  <c r="Y1023" i="1"/>
  <c r="Y641" i="1"/>
  <c r="Y871" i="1"/>
  <c r="Y1236" i="1"/>
  <c r="Y126" i="1"/>
  <c r="Y433" i="1"/>
  <c r="Y1170" i="1"/>
  <c r="Y792" i="1"/>
  <c r="Y330" i="1"/>
  <c r="Y730" i="1"/>
  <c r="Y1710" i="1"/>
  <c r="Y139" i="1"/>
  <c r="Y1417" i="1"/>
  <c r="Y1037" i="1"/>
  <c r="Y842" i="1"/>
  <c r="Y1103" i="1"/>
  <c r="Y444" i="1"/>
  <c r="Y694" i="1"/>
  <c r="Y1526" i="1"/>
  <c r="Y308" i="1"/>
  <c r="Y1580" i="1"/>
  <c r="Y1462" i="1"/>
  <c r="Y416" i="1"/>
  <c r="Y601" i="1"/>
  <c r="Y1119" i="1"/>
  <c r="Y1122" i="1"/>
  <c r="Y605" i="1"/>
  <c r="Y370" i="1"/>
  <c r="AT371" i="1"/>
  <c r="AL255" i="1"/>
  <c r="AL1440" i="1"/>
  <c r="AG1452" i="1"/>
  <c r="Y1357" i="1"/>
  <c r="AL52" i="1"/>
  <c r="AL1525" i="1"/>
  <c r="AL622" i="1"/>
  <c r="AL1271" i="1"/>
  <c r="AR396" i="1"/>
  <c r="AI558" i="1"/>
  <c r="AL555" i="1"/>
  <c r="AL665" i="1"/>
  <c r="AL107" i="1"/>
  <c r="AL240" i="1"/>
  <c r="AI1310" i="1"/>
  <c r="AL292" i="1"/>
  <c r="AI1257" i="1"/>
  <c r="Y704" i="1"/>
  <c r="AT1344" i="1"/>
  <c r="AI352" i="1"/>
  <c r="AI474" i="1"/>
  <c r="Y1453" i="1"/>
  <c r="Y681" i="1"/>
  <c r="AT417" i="1"/>
  <c r="AT1382" i="1"/>
  <c r="Y1363" i="1"/>
  <c r="AT855" i="1"/>
  <c r="AK1484" i="1"/>
  <c r="Y144" i="1"/>
  <c r="W1097" i="1"/>
  <c r="Y1488" i="1"/>
  <c r="Y1332" i="1"/>
  <c r="AL1621" i="1"/>
  <c r="W13" i="1"/>
  <c r="Y1428" i="1"/>
  <c r="AK1367" i="1"/>
  <c r="AK1494" i="1"/>
  <c r="W611" i="1"/>
  <c r="AK1442" i="1"/>
  <c r="W1150" i="1"/>
  <c r="AL1094" i="1"/>
  <c r="W1394" i="1"/>
  <c r="AL494" i="1"/>
  <c r="AT436" i="1"/>
  <c r="AK1024" i="1"/>
  <c r="AK372" i="1"/>
  <c r="AL459" i="1"/>
  <c r="W685" i="1"/>
  <c r="AT1091" i="1"/>
  <c r="W468" i="1"/>
  <c r="AK1593" i="1"/>
  <c r="W321" i="1"/>
  <c r="AL983" i="1"/>
  <c r="AK995" i="1"/>
  <c r="AK1619" i="1"/>
  <c r="AK714" i="1"/>
  <c r="W1113" i="1"/>
  <c r="AK1739" i="1"/>
  <c r="W359" i="1"/>
  <c r="AL939" i="1"/>
  <c r="W910" i="1"/>
  <c r="AK842" i="1"/>
  <c r="W1592" i="1"/>
  <c r="AR424" i="1"/>
  <c r="W412" i="1"/>
  <c r="W476" i="1"/>
  <c r="AK1443" i="1"/>
  <c r="W638" i="1"/>
  <c r="W331" i="1"/>
  <c r="AK1359" i="1"/>
  <c r="W693" i="1"/>
  <c r="W1386" i="1"/>
  <c r="Y1178" i="1"/>
  <c r="AK222" i="1"/>
  <c r="W730" i="1"/>
  <c r="W375" i="1"/>
  <c r="W876" i="1"/>
  <c r="AK778" i="1"/>
  <c r="AK1635" i="1"/>
  <c r="AK126" i="1"/>
  <c r="AK210" i="1"/>
  <c r="W1209" i="1"/>
  <c r="AG1209" i="1" s="1"/>
  <c r="AK648" i="1"/>
  <c r="W1177" i="1"/>
  <c r="W160" i="1"/>
  <c r="AT1327" i="1"/>
  <c r="AT952" i="1"/>
  <c r="W39" i="1"/>
  <c r="AK985" i="1"/>
  <c r="W532" i="1"/>
  <c r="W162" i="1"/>
  <c r="AK509" i="1"/>
  <c r="W710" i="1"/>
  <c r="AK507" i="1"/>
  <c r="AT555" i="1"/>
  <c r="AI1012" i="1"/>
  <c r="AK1493" i="1"/>
  <c r="AT1565" i="1"/>
  <c r="AK1192" i="1"/>
  <c r="AT1323" i="1"/>
  <c r="AK514" i="1"/>
  <c r="AT1318" i="1"/>
  <c r="AK1174" i="1"/>
  <c r="AK1005" i="1"/>
  <c r="AK1451" i="1"/>
  <c r="W1562" i="1"/>
  <c r="AT41" i="1"/>
  <c r="AK558" i="1"/>
  <c r="AT1014" i="1"/>
  <c r="AK473" i="1"/>
  <c r="AT661" i="1"/>
  <c r="AR1766" i="1"/>
  <c r="AK1756" i="1"/>
  <c r="AK1696" i="1"/>
  <c r="AK156" i="1"/>
  <c r="AK1186" i="1"/>
  <c r="AK218" i="1"/>
  <c r="Y711" i="1"/>
  <c r="AH711" i="1" s="1"/>
  <c r="W935" i="1"/>
  <c r="AK515" i="1"/>
  <c r="AK1611" i="1"/>
  <c r="W113" i="1"/>
  <c r="AL689" i="1"/>
  <c r="W500" i="1"/>
  <c r="AK1022" i="1"/>
  <c r="AL795" i="1"/>
  <c r="AK517" i="1"/>
  <c r="AL1527" i="1"/>
  <c r="AK1044" i="1"/>
  <c r="W1123" i="1"/>
  <c r="W1457" i="1"/>
  <c r="Y1209" i="1"/>
  <c r="Y1414" i="1"/>
  <c r="Y183" i="1"/>
  <c r="Y1623" i="1"/>
  <c r="Y503" i="1"/>
  <c r="Y1448" i="1"/>
  <c r="Y927" i="1"/>
  <c r="Y537" i="1"/>
  <c r="Y221" i="1"/>
  <c r="AL1606" i="1"/>
  <c r="AL544" i="1"/>
  <c r="AL380" i="1"/>
  <c r="Y1464" i="1"/>
  <c r="AK1141" i="1"/>
  <c r="W726" i="1"/>
  <c r="AK135" i="1"/>
  <c r="W72" i="1"/>
  <c r="AG72" i="1" s="1"/>
  <c r="W326" i="1"/>
  <c r="AK1622" i="1"/>
  <c r="AK552" i="1"/>
  <c r="W1216" i="1"/>
  <c r="AR400" i="1"/>
  <c r="W68" i="1"/>
  <c r="AG68" i="1" s="1"/>
  <c r="W1166" i="1"/>
  <c r="AT1386" i="1"/>
  <c r="AT448" i="1"/>
  <c r="W457" i="1"/>
  <c r="W80" i="1"/>
  <c r="AT745" i="1"/>
  <c r="AK981" i="1"/>
  <c r="AK594" i="1"/>
  <c r="W1542" i="1"/>
  <c r="W1324" i="1"/>
  <c r="AL1654" i="1"/>
  <c r="W889" i="1"/>
  <c r="W1411" i="1"/>
  <c r="AL1466" i="1"/>
  <c r="W1108" i="1"/>
  <c r="AG1108" i="1" s="1"/>
  <c r="AK1107" i="1"/>
  <c r="Y889" i="1"/>
  <c r="Y506" i="1"/>
  <c r="Y1571" i="1"/>
  <c r="Y864" i="1"/>
  <c r="Y403" i="1"/>
  <c r="Y539" i="1"/>
  <c r="Y239" i="1"/>
  <c r="Y1388" i="1"/>
  <c r="Y1541" i="1"/>
  <c r="Y1224" i="1"/>
  <c r="Y55" i="1"/>
  <c r="Y886" i="1"/>
  <c r="Y1110" i="1"/>
  <c r="Y1429" i="1"/>
  <c r="Y1449" i="1"/>
  <c r="Y1112" i="1"/>
  <c r="Y977" i="1"/>
  <c r="Y1518" i="1"/>
  <c r="Y1628" i="1"/>
  <c r="Y1461" i="1"/>
  <c r="Y845" i="1"/>
  <c r="Y1048" i="1"/>
  <c r="Y1022" i="1"/>
  <c r="Y1125" i="1"/>
  <c r="Y1309" i="1"/>
  <c r="Y753" i="1"/>
  <c r="AI391" i="1"/>
  <c r="AL897" i="1"/>
  <c r="AL1702" i="1"/>
  <c r="AL422" i="1"/>
  <c r="W1538" i="1"/>
  <c r="AL1475" i="1"/>
  <c r="Y95" i="1"/>
  <c r="Y1410" i="1"/>
  <c r="W599" i="1"/>
  <c r="W1667" i="1"/>
  <c r="AL163" i="1"/>
  <c r="Y1315" i="1"/>
  <c r="AR1501" i="1"/>
  <c r="AK884" i="1"/>
  <c r="AK670" i="1"/>
  <c r="AL1551" i="1"/>
  <c r="W293" i="1"/>
  <c r="Y1672" i="1"/>
  <c r="W1184" i="1"/>
  <c r="AK1531" i="1"/>
  <c r="W1189" i="1"/>
  <c r="AK1625" i="1"/>
  <c r="AK86" i="1"/>
  <c r="AK1552" i="1"/>
  <c r="AT27" i="1"/>
  <c r="AT1570" i="1"/>
  <c r="AT1033" i="1"/>
  <c r="W1296" i="1"/>
  <c r="AK19" i="1"/>
  <c r="AK1547" i="1"/>
  <c r="W1541" i="1"/>
  <c r="AK1553" i="1"/>
  <c r="W1507" i="1"/>
  <c r="W140" i="1"/>
  <c r="AK574" i="1"/>
  <c r="AT735" i="1"/>
  <c r="AI813" i="1"/>
  <c r="AK999" i="1"/>
  <c r="W628" i="1"/>
  <c r="W727" i="1"/>
  <c r="AK223" i="1"/>
  <c r="W62" i="1"/>
  <c r="Y1129" i="1"/>
  <c r="Y1099" i="1"/>
  <c r="Y1063" i="1"/>
  <c r="Y1167" i="1"/>
  <c r="Y529" i="1"/>
  <c r="Y1380" i="1"/>
  <c r="Y1585" i="1"/>
  <c r="Y451" i="1"/>
  <c r="Y726" i="1"/>
  <c r="Y843" i="1"/>
  <c r="Y323" i="1"/>
  <c r="Y922" i="1"/>
  <c r="Y913" i="1"/>
  <c r="Y230" i="1"/>
  <c r="Y757" i="1"/>
  <c r="Y720" i="1"/>
  <c r="Y215" i="1"/>
  <c r="Y706" i="1"/>
  <c r="Y921" i="1"/>
  <c r="Y1635" i="1"/>
  <c r="Y201" i="1"/>
  <c r="Y988" i="1"/>
  <c r="Y67" i="1"/>
  <c r="Y1549" i="1"/>
  <c r="Y608" i="1"/>
  <c r="Y80" i="1"/>
  <c r="Y345" i="1"/>
  <c r="Y79" i="1"/>
  <c r="Y572" i="1"/>
  <c r="Y123" i="1"/>
  <c r="AL700" i="1"/>
  <c r="AL1732" i="1"/>
  <c r="AL96" i="1"/>
  <c r="AL171" i="1"/>
  <c r="AL1324" i="1"/>
  <c r="AL873" i="1"/>
  <c r="AT1021" i="1"/>
  <c r="AR1509" i="1"/>
  <c r="AL1558" i="1"/>
  <c r="AL1501" i="1"/>
  <c r="AL412" i="1"/>
  <c r="W1092" i="1"/>
  <c r="AK1320" i="1"/>
  <c r="AL840" i="1"/>
  <c r="AR1094" i="1"/>
  <c r="AL777" i="1"/>
  <c r="W82" i="1"/>
  <c r="AK411" i="1"/>
  <c r="AK896" i="1"/>
  <c r="AK139" i="1"/>
  <c r="W883" i="1"/>
  <c r="W41" i="1"/>
  <c r="W318" i="1"/>
  <c r="Y1399" i="1"/>
  <c r="W387" i="1"/>
  <c r="AK482" i="1"/>
  <c r="AK820" i="1"/>
  <c r="AK109" i="1"/>
  <c r="W1721" i="1"/>
  <c r="Y1216" i="1"/>
  <c r="Y636" i="1"/>
  <c r="AR44" i="1"/>
  <c r="Y950" i="1"/>
  <c r="Y895" i="1"/>
  <c r="Y428" i="1"/>
  <c r="Y593" i="1"/>
  <c r="Y1070" i="1"/>
  <c r="Y853" i="1"/>
  <c r="Y1152" i="1"/>
  <c r="Y740" i="1"/>
  <c r="Y366" i="1"/>
  <c r="Y1194" i="1"/>
  <c r="Y1207" i="1"/>
  <c r="Y482" i="1"/>
  <c r="Y1057" i="1"/>
  <c r="Y87" i="1"/>
  <c r="Y1289" i="1"/>
  <c r="Y683" i="1"/>
  <c r="Y1026" i="1"/>
  <c r="Y1682" i="1"/>
  <c r="Y1498" i="1"/>
  <c r="Y890" i="1"/>
  <c r="Y542" i="1"/>
  <c r="Y654" i="1"/>
  <c r="Y713" i="1"/>
  <c r="Y168" i="1"/>
  <c r="Y396" i="1"/>
  <c r="Y564" i="1"/>
  <c r="Y750" i="1"/>
  <c r="Y279" i="1"/>
  <c r="Y1250" i="1"/>
  <c r="Y1145" i="1"/>
  <c r="Y220" i="1"/>
  <c r="Y994" i="1"/>
  <c r="Y195" i="1"/>
  <c r="Y388" i="1"/>
  <c r="Y1296" i="1"/>
  <c r="Y1303" i="1"/>
  <c r="Y1364" i="1"/>
  <c r="AL614" i="1"/>
  <c r="AL1720" i="1"/>
  <c r="AL57" i="1"/>
  <c r="Y1638" i="1"/>
  <c r="Y821" i="1"/>
  <c r="AL327" i="1"/>
  <c r="AG489" i="1"/>
  <c r="AL825" i="1"/>
  <c r="AR775" i="1"/>
  <c r="AI1333" i="1"/>
  <c r="Y674" i="1"/>
  <c r="AI357" i="1"/>
  <c r="AK830" i="1"/>
  <c r="AT795" i="1"/>
  <c r="Y1316" i="1"/>
  <c r="AL38" i="1"/>
  <c r="AK252" i="1"/>
  <c r="W296" i="1"/>
  <c r="AL1095" i="1"/>
  <c r="W610" i="1"/>
  <c r="AK120" i="1"/>
  <c r="W64" i="1"/>
  <c r="W291" i="1"/>
  <c r="AK184" i="1"/>
  <c r="AR1374" i="1"/>
  <c r="Y1307" i="1"/>
  <c r="AT1212" i="1"/>
  <c r="W1528" i="1"/>
  <c r="W439" i="1"/>
  <c r="W663" i="1"/>
  <c r="AR1511" i="1"/>
  <c r="AK1270" i="1"/>
  <c r="AI1439" i="1"/>
  <c r="W111" i="1"/>
  <c r="AT847" i="1"/>
  <c r="W193" i="1"/>
  <c r="W792" i="1"/>
  <c r="AI838" i="1"/>
  <c r="W977" i="1"/>
  <c r="AK172" i="1"/>
  <c r="W609" i="1"/>
  <c r="W1755" i="1"/>
  <c r="W832" i="1"/>
  <c r="AT1153" i="1"/>
  <c r="W958" i="1"/>
  <c r="AK243" i="1"/>
  <c r="AK1521" i="1"/>
  <c r="AK1656" i="1"/>
  <c r="AK903" i="1"/>
  <c r="AK1393" i="1"/>
  <c r="AK1518" i="1"/>
  <c r="AT1191" i="1"/>
  <c r="AG1352" i="1"/>
  <c r="AL1451" i="1"/>
  <c r="Y724" i="1"/>
  <c r="AK245" i="1"/>
  <c r="W756" i="1"/>
  <c r="AK1725" i="1"/>
  <c r="Y78" i="1"/>
  <c r="Y1561" i="1"/>
  <c r="AI1130" i="1"/>
  <c r="Y917" i="1"/>
  <c r="Y488" i="1"/>
  <c r="Y237" i="1"/>
  <c r="Y462" i="1"/>
  <c r="Y632" i="1"/>
  <c r="Y1664" i="1"/>
  <c r="Y111" i="1"/>
  <c r="Y1018" i="1"/>
  <c r="Y440" i="1"/>
  <c r="Y1597" i="1"/>
  <c r="Y104" i="1"/>
  <c r="Y1531" i="1"/>
  <c r="Y526" i="1"/>
  <c r="Y648" i="1"/>
  <c r="Y1535" i="1"/>
  <c r="Y25" i="1"/>
  <c r="Y1717" i="1"/>
  <c r="Y563" i="1"/>
  <c r="Y1090" i="1"/>
  <c r="Y417" i="1"/>
  <c r="Y1253" i="1"/>
  <c r="Y672" i="1"/>
  <c r="Y619" i="1"/>
  <c r="AG833" i="1"/>
  <c r="Y1062" i="1"/>
  <c r="Y519" i="1"/>
  <c r="Y1753" i="1"/>
  <c r="Y1002" i="1"/>
  <c r="Y419" i="1"/>
  <c r="Y1619" i="1"/>
  <c r="Y275" i="1"/>
  <c r="Y485" i="1"/>
  <c r="Y670" i="1"/>
  <c r="Y1042" i="1"/>
  <c r="Y824" i="1"/>
  <c r="Y334" i="1"/>
  <c r="Y324" i="1"/>
  <c r="Y489" i="1"/>
  <c r="AI1450" i="1"/>
  <c r="Y484" i="1"/>
  <c r="Y335" i="1"/>
  <c r="Y808" i="1"/>
  <c r="Y1164" i="1"/>
  <c r="Y85" i="1"/>
  <c r="Y1188" i="1"/>
  <c r="Y223" i="1"/>
  <c r="Y538" i="1"/>
  <c r="Y19" i="1"/>
  <c r="Y561" i="1"/>
  <c r="Y379" i="1"/>
  <c r="Y1688" i="1"/>
  <c r="Y1225" i="1"/>
  <c r="Y1215" i="1"/>
  <c r="Y833" i="1"/>
  <c r="Y1559" i="1"/>
  <c r="Y1641" i="1"/>
  <c r="AI492" i="1"/>
  <c r="Y1562" i="1"/>
  <c r="Y1248" i="1"/>
  <c r="Y1172" i="1"/>
  <c r="Y1143" i="1"/>
  <c r="Y559" i="1"/>
  <c r="Y499" i="1"/>
  <c r="Y582" i="1"/>
  <c r="Y1158" i="1"/>
  <c r="Y1245" i="1"/>
  <c r="Y130" i="1"/>
  <c r="Y550" i="1"/>
  <c r="Y392" i="1"/>
  <c r="Y594" i="1"/>
  <c r="Y1111" i="1"/>
  <c r="Y468" i="1"/>
  <c r="AL16" i="1"/>
  <c r="Y1397" i="1"/>
  <c r="AL336" i="1"/>
  <c r="AI1251" i="1"/>
  <c r="AT1011" i="1"/>
  <c r="AL599" i="1"/>
  <c r="AL558" i="1"/>
  <c r="Y371" i="1"/>
  <c r="AL624" i="1"/>
  <c r="AL847" i="1"/>
  <c r="AT727" i="1"/>
  <c r="AL277" i="1"/>
  <c r="AG1410" i="1"/>
  <c r="AG416" i="1"/>
  <c r="AI1254" i="1"/>
  <c r="AI1495" i="1"/>
  <c r="AT1268" i="1"/>
  <c r="AL1334" i="1"/>
  <c r="AR360" i="1"/>
  <c r="AL1463" i="1"/>
  <c r="AL717" i="1"/>
  <c r="W1648" i="1"/>
  <c r="AK1664" i="1"/>
  <c r="AK1368" i="1"/>
  <c r="AK1736" i="1"/>
  <c r="AK453" i="1"/>
  <c r="Y1711" i="1"/>
  <c r="W535" i="1"/>
  <c r="AL77" i="1"/>
  <c r="AK272" i="1"/>
  <c r="Y1369" i="1"/>
  <c r="Y1431" i="1"/>
  <c r="W635" i="1"/>
  <c r="W568" i="1"/>
  <c r="W1161" i="1"/>
  <c r="AL1496" i="1"/>
  <c r="AK324" i="1"/>
  <c r="AK1617" i="1"/>
  <c r="W178" i="1"/>
  <c r="AL653" i="1"/>
  <c r="AK357" i="1"/>
  <c r="AL1318" i="1"/>
  <c r="AK683" i="1"/>
  <c r="W1049" i="1"/>
  <c r="Y1280" i="1"/>
  <c r="AT1312" i="1"/>
  <c r="AT451" i="1"/>
  <c r="W1464" i="1"/>
  <c r="AG1464" i="1" s="1"/>
  <c r="W1104" i="1"/>
  <c r="W1255" i="1"/>
  <c r="W643" i="1"/>
  <c r="AL1359" i="1"/>
  <c r="W774" i="1"/>
  <c r="AK227" i="1"/>
  <c r="AL851" i="1"/>
  <c r="W957" i="1"/>
  <c r="AL1575" i="1"/>
  <c r="W329" i="1"/>
  <c r="W404" i="1"/>
  <c r="AT563" i="1"/>
  <c r="AK1348" i="1"/>
  <c r="Y1350" i="1"/>
  <c r="W454" i="1"/>
  <c r="W1308" i="1"/>
  <c r="AK976" i="1"/>
  <c r="W71" i="1"/>
  <c r="AT67" i="1"/>
  <c r="W1337" i="1"/>
  <c r="AK60" i="1"/>
  <c r="AI1455" i="1"/>
  <c r="AT1342" i="1"/>
  <c r="AK949" i="1"/>
  <c r="AK464" i="1"/>
  <c r="AT1104" i="1"/>
  <c r="AT1448" i="1"/>
  <c r="AK1176" i="1"/>
  <c r="W233" i="1"/>
  <c r="AK905" i="1"/>
  <c r="W40" i="1"/>
  <c r="W442" i="1"/>
  <c r="AK131" i="1"/>
  <c r="W49" i="1"/>
  <c r="AK1416" i="1"/>
  <c r="AK365" i="1"/>
  <c r="AK1229" i="1"/>
  <c r="W915" i="1"/>
  <c r="W534" i="1"/>
  <c r="AI1400" i="1"/>
  <c r="AT11" i="1"/>
  <c r="W1577" i="1"/>
  <c r="AG1577" i="1" s="1"/>
  <c r="AK559" i="1"/>
  <c r="AT902" i="1"/>
  <c r="AT26" i="1"/>
  <c r="W967" i="1"/>
  <c r="AI1460" i="1"/>
  <c r="AI1355" i="1"/>
  <c r="AI758" i="1"/>
  <c r="AI1284" i="1"/>
  <c r="AI1409" i="1"/>
  <c r="W715" i="1"/>
  <c r="AK1726" i="1"/>
  <c r="AK971" i="1"/>
  <c r="AK327" i="1"/>
  <c r="AK397" i="1"/>
  <c r="AL58" i="1"/>
  <c r="W851" i="1"/>
  <c r="Y1339" i="1"/>
  <c r="W850" i="1"/>
  <c r="Y295" i="1"/>
  <c r="AL213" i="1"/>
  <c r="Y1749" i="1"/>
  <c r="AK1649" i="1"/>
  <c r="AK284" i="1"/>
  <c r="W350" i="1"/>
  <c r="AI1137" i="1"/>
  <c r="AT377" i="1"/>
  <c r="AK1596" i="1"/>
  <c r="Y125" i="1"/>
  <c r="Y498" i="1"/>
  <c r="Y553" i="1"/>
  <c r="Y1080" i="1"/>
  <c r="Y1127" i="1"/>
  <c r="Y309" i="1"/>
  <c r="Y339" i="1"/>
  <c r="Y186" i="1"/>
  <c r="Y579" i="1"/>
  <c r="Y1301" i="1"/>
  <c r="AL1476" i="1"/>
  <c r="AL41" i="1"/>
  <c r="Y507" i="1"/>
  <c r="AR1383" i="1"/>
  <c r="Y591" i="1"/>
  <c r="AL511" i="1"/>
  <c r="AK73" i="1"/>
  <c r="Y568" i="1"/>
  <c r="AH568" i="1" s="1"/>
  <c r="Y1502" i="1"/>
  <c r="W680" i="1"/>
  <c r="Y1737" i="1"/>
  <c r="W435" i="1"/>
  <c r="AK311" i="1"/>
  <c r="AK843" i="1"/>
  <c r="W143" i="1"/>
  <c r="AK1671" i="1"/>
  <c r="AK251" i="1"/>
  <c r="AT836" i="1"/>
  <c r="AK748" i="1"/>
  <c r="AK1323" i="1"/>
  <c r="AK236" i="1"/>
  <c r="AK1412" i="1"/>
  <c r="AT370" i="1"/>
  <c r="AK642" i="1"/>
  <c r="Y1376" i="1"/>
  <c r="AR434" i="1"/>
  <c r="Y766" i="1"/>
  <c r="Y1254" i="1"/>
  <c r="Y604" i="1"/>
  <c r="Y1640" i="1"/>
  <c r="Y17" i="1"/>
  <c r="Y1665" i="1"/>
  <c r="Y1572" i="1"/>
  <c r="Y642" i="1"/>
  <c r="Y976" i="1"/>
  <c r="Y1091" i="1"/>
  <c r="Y1736" i="1"/>
  <c r="Y32" i="1"/>
  <c r="Y1016" i="1"/>
  <c r="Y846" i="1"/>
  <c r="Y1582" i="1"/>
  <c r="AI977" i="1"/>
  <c r="Y1589" i="1"/>
  <c r="Y1058" i="1"/>
  <c r="Y1101" i="1"/>
  <c r="Y527" i="1"/>
  <c r="Y812" i="1"/>
  <c r="Y1368" i="1"/>
  <c r="Y431" i="1"/>
  <c r="AL961" i="1"/>
  <c r="AL369" i="1"/>
  <c r="AL1552" i="1"/>
  <c r="Y954" i="1"/>
  <c r="Y1154" i="1"/>
  <c r="AK1444" i="1"/>
  <c r="AK1636" i="1"/>
  <c r="AL547" i="1"/>
  <c r="W1003" i="1"/>
  <c r="W1557" i="1"/>
  <c r="AK1463" i="1"/>
  <c r="AK1015" i="1"/>
  <c r="W878" i="1"/>
  <c r="W283" i="1"/>
  <c r="Y1304" i="1"/>
  <c r="AR846" i="1"/>
  <c r="W678" i="1"/>
  <c r="AG678" i="1" s="1"/>
  <c r="AK1551" i="1"/>
  <c r="W1267" i="1"/>
  <c r="AK28" i="1"/>
  <c r="AK134" i="1"/>
  <c r="AT480" i="1"/>
  <c r="W1750" i="1"/>
  <c r="AK1001" i="1"/>
  <c r="W1037" i="1"/>
  <c r="AG1037" i="1" s="1"/>
  <c r="AI1111" i="1"/>
  <c r="AS1766" i="1"/>
  <c r="W772" i="1"/>
  <c r="AK217" i="1"/>
  <c r="AK1582" i="1"/>
  <c r="Y1046" i="1"/>
  <c r="Y885" i="1"/>
  <c r="Y577" i="1"/>
  <c r="Y1470" i="1"/>
  <c r="Y166" i="1"/>
  <c r="Y1126" i="1"/>
  <c r="AI1074" i="1"/>
  <c r="Y722" i="1"/>
  <c r="Y607" i="1"/>
  <c r="Y278" i="1"/>
  <c r="Y1481" i="1"/>
  <c r="Y666" i="1"/>
  <c r="Y1183" i="1"/>
  <c r="Y47" i="1"/>
  <c r="Y196" i="1"/>
  <c r="Y294" i="1"/>
  <c r="Y10" i="1"/>
  <c r="AH10" i="1" s="1"/>
  <c r="Y1177" i="1"/>
  <c r="Y569" i="1"/>
  <c r="Y175" i="1"/>
  <c r="Y638" i="1"/>
  <c r="AL1701" i="1"/>
  <c r="AL1645" i="1"/>
  <c r="AL394" i="1"/>
  <c r="AL62" i="1"/>
  <c r="Y372" i="1"/>
  <c r="Y598" i="1"/>
  <c r="AI1406" i="1"/>
  <c r="AL703" i="1"/>
  <c r="AL1537" i="1"/>
  <c r="AR1100" i="1"/>
  <c r="AK413" i="1"/>
  <c r="W1398" i="1"/>
  <c r="AL930" i="1"/>
  <c r="AK1555" i="1"/>
  <c r="W1532" i="1"/>
  <c r="AL1405" i="1"/>
  <c r="Y1076" i="1"/>
  <c r="AT1135" i="1"/>
  <c r="W1331" i="1"/>
  <c r="Y637" i="1"/>
  <c r="AT1115" i="1"/>
  <c r="AK536" i="1"/>
  <c r="AR499" i="1"/>
  <c r="Y759" i="1"/>
  <c r="W141" i="1"/>
  <c r="AK201" i="1"/>
  <c r="W31" i="1"/>
  <c r="AI456" i="1"/>
  <c r="Y1007" i="1"/>
  <c r="Y742" i="1"/>
  <c r="Y520" i="1"/>
  <c r="Y1338" i="1"/>
  <c r="Y244" i="1"/>
  <c r="Y245" i="1"/>
  <c r="Y868" i="1"/>
  <c r="Y1005" i="1"/>
  <c r="Y243" i="1"/>
  <c r="Y367" i="1"/>
  <c r="Y721" i="1"/>
  <c r="Y965" i="1"/>
  <c r="Y402" i="1"/>
  <c r="Y42" i="1"/>
  <c r="Y530" i="1"/>
  <c r="Y1707" i="1"/>
  <c r="Y187" i="1"/>
  <c r="Y1230" i="1"/>
  <c r="Y958" i="1"/>
  <c r="Y348" i="1"/>
  <c r="Y283" i="1"/>
  <c r="Y59" i="1"/>
  <c r="Y617" i="1"/>
  <c r="Y329" i="1"/>
  <c r="Y382" i="1"/>
  <c r="Y1141" i="1"/>
  <c r="Y146" i="1"/>
  <c r="Y980" i="1"/>
  <c r="Y1658" i="1"/>
  <c r="Y1027" i="1"/>
  <c r="Y612" i="1"/>
  <c r="Y1485" i="1"/>
  <c r="Y782" i="1"/>
  <c r="AI804" i="1"/>
  <c r="Y974" i="1"/>
  <c r="AL925" i="1"/>
  <c r="AL727" i="1"/>
  <c r="AL1725" i="1"/>
  <c r="AL728" i="1"/>
  <c r="AL1366" i="1"/>
  <c r="AL164" i="1"/>
  <c r="Y1505" i="1"/>
  <c r="Y1373" i="1"/>
  <c r="AL8" i="1"/>
  <c r="AL1648" i="1"/>
  <c r="Y1371" i="1"/>
  <c r="W112" i="1"/>
  <c r="AK1173" i="1"/>
  <c r="W257" i="1"/>
  <c r="AK1546" i="1"/>
  <c r="W393" i="1"/>
  <c r="AK1242" i="1"/>
  <c r="Y1447" i="1"/>
  <c r="AK664" i="1"/>
  <c r="AT718" i="1"/>
  <c r="AK1646" i="1"/>
  <c r="Y738" i="1"/>
  <c r="AL705" i="1"/>
  <c r="AL464" i="1"/>
  <c r="AK1526" i="1"/>
  <c r="W1317" i="1"/>
  <c r="AK1473" i="1"/>
  <c r="AL1696" i="1"/>
  <c r="W1316" i="1"/>
  <c r="W1600" i="1"/>
  <c r="W654" i="1"/>
  <c r="AK644" i="1"/>
  <c r="W187" i="1"/>
  <c r="AK229" i="1"/>
  <c r="AK496" i="1"/>
  <c r="AT354" i="1"/>
  <c r="AK1139" i="1"/>
  <c r="AT411" i="1"/>
  <c r="AT830" i="1"/>
  <c r="AT1079" i="1"/>
  <c r="AK130" i="1"/>
  <c r="W100" i="1"/>
  <c r="AK1384" i="1"/>
  <c r="AT716" i="1"/>
  <c r="AK840" i="1"/>
  <c r="AK1142" i="1"/>
  <c r="AT360" i="1"/>
  <c r="W674" i="1"/>
  <c r="AI841" i="1"/>
  <c r="AK1358" i="1"/>
  <c r="W1268" i="1"/>
  <c r="W1105" i="1"/>
  <c r="AT549" i="1"/>
  <c r="AK423" i="1"/>
  <c r="W180" i="1"/>
  <c r="AK1054" i="1"/>
  <c r="W696" i="1"/>
  <c r="W1052" i="1"/>
  <c r="W779" i="1"/>
  <c r="AL1045" i="1"/>
  <c r="AL1072" i="1"/>
  <c r="W724" i="1"/>
  <c r="W169" i="1"/>
  <c r="AK788" i="1"/>
  <c r="Y97" i="1"/>
  <c r="Y1579" i="1"/>
  <c r="Y834" i="1"/>
  <c r="Y1675" i="1"/>
  <c r="Y684" i="1"/>
  <c r="Y810" i="1"/>
  <c r="Y1637" i="1"/>
  <c r="Y1238" i="1"/>
  <c r="Y89" i="1"/>
  <c r="Y849" i="1"/>
  <c r="Y1133" i="1"/>
  <c r="Y119" i="1"/>
  <c r="Y732" i="1"/>
  <c r="Y350" i="1"/>
  <c r="Y1544" i="1"/>
  <c r="Y1020" i="1"/>
  <c r="Y235" i="1"/>
  <c r="AI57" i="1"/>
  <c r="Y854" i="1"/>
  <c r="Y1401" i="1"/>
  <c r="AG402" i="1"/>
  <c r="Y978" i="1"/>
  <c r="AI1315" i="1"/>
  <c r="Y744" i="1"/>
  <c r="Y1329" i="1"/>
  <c r="Y679" i="1"/>
  <c r="Y990" i="1"/>
  <c r="Y425" i="1"/>
  <c r="Y342" i="1"/>
  <c r="Y234" i="1"/>
  <c r="Y352" i="1"/>
  <c r="Y1175" i="1"/>
  <c r="Y1298" i="1"/>
  <c r="Y127" i="1"/>
  <c r="Y1206" i="1"/>
  <c r="Y589" i="1"/>
  <c r="Y411" i="1"/>
  <c r="Y984" i="1"/>
  <c r="Y212" i="1"/>
  <c r="Y1629" i="1"/>
  <c r="Y259" i="1"/>
  <c r="Y514" i="1"/>
  <c r="Y571" i="1"/>
  <c r="Y662" i="1"/>
  <c r="Y82" i="1"/>
  <c r="AI1412" i="1"/>
  <c r="Y18" i="1"/>
  <c r="Y710" i="1"/>
  <c r="Y1098" i="1"/>
  <c r="Y467" i="1"/>
  <c r="Y985" i="1"/>
  <c r="Y288" i="1"/>
  <c r="Y316" i="1"/>
  <c r="Y1200" i="1"/>
  <c r="Y1565" i="1"/>
  <c r="Y1256" i="1"/>
  <c r="Y1477" i="1"/>
  <c r="Y1482" i="1"/>
  <c r="Y429" i="1"/>
  <c r="Y1227" i="1"/>
  <c r="Y1741" i="1"/>
  <c r="Y1625" i="1"/>
  <c r="AI1205" i="1"/>
  <c r="Y1444" i="1"/>
  <c r="Y1497" i="1"/>
  <c r="Y83" i="1"/>
  <c r="Y942" i="1"/>
  <c r="Y1106" i="1"/>
  <c r="Y1493" i="1"/>
  <c r="Y74" i="1"/>
  <c r="Y1060" i="1"/>
  <c r="AI1207" i="1"/>
  <c r="Y1108" i="1"/>
  <c r="Y1683" i="1"/>
  <c r="AL1557" i="1"/>
  <c r="AL1517" i="1"/>
  <c r="AL655" i="1"/>
  <c r="AL1272" i="1"/>
  <c r="AT408" i="1"/>
  <c r="AL512" i="1"/>
  <c r="AL858" i="1"/>
  <c r="AL114" i="1"/>
  <c r="Y1620" i="1"/>
  <c r="AL264" i="1"/>
  <c r="AL872" i="1"/>
  <c r="AL1138" i="1"/>
  <c r="Y1425" i="1"/>
  <c r="AT398" i="1"/>
  <c r="AL646" i="1"/>
  <c r="Y1327" i="1"/>
  <c r="AL257" i="1"/>
  <c r="AI1443" i="1"/>
  <c r="Y590" i="1"/>
  <c r="AI921" i="1"/>
  <c r="AT1494" i="1"/>
  <c r="AR1432" i="1"/>
  <c r="W1030" i="1"/>
  <c r="W480" i="1"/>
  <c r="AG480" i="1" s="1"/>
  <c r="AK1478" i="1"/>
  <c r="AK701" i="1"/>
  <c r="AL1480" i="1"/>
  <c r="Y1747" i="1"/>
  <c r="AK1195" i="1"/>
  <c r="W695" i="1"/>
  <c r="AL745" i="1"/>
  <c r="AK762" i="1"/>
  <c r="AK591" i="1"/>
  <c r="AT45" i="1"/>
  <c r="W529" i="1"/>
  <c r="AL923" i="1"/>
  <c r="AK298" i="1"/>
  <c r="AK812" i="1"/>
  <c r="AT780" i="1"/>
  <c r="AT1208" i="1"/>
  <c r="Y1539" i="1"/>
  <c r="AR1413" i="1"/>
  <c r="AK401" i="1"/>
  <c r="AK871" i="1"/>
  <c r="W572" i="1"/>
  <c r="W103" i="1"/>
  <c r="AK1454" i="1"/>
  <c r="Y1422" i="1"/>
  <c r="W273" i="1"/>
  <c r="W1313" i="1"/>
  <c r="W834" i="1"/>
  <c r="AK232" i="1"/>
  <c r="AK1670" i="1"/>
  <c r="W975" i="1"/>
  <c r="W51" i="1"/>
  <c r="AR1026" i="1"/>
  <c r="W27" i="1"/>
  <c r="W348" i="1"/>
  <c r="AR1140" i="1"/>
  <c r="AK863" i="1"/>
  <c r="AT499" i="1"/>
  <c r="AK1639" i="1"/>
  <c r="Y781" i="1"/>
  <c r="AI871" i="1"/>
  <c r="W170" i="1"/>
  <c r="W1515" i="1"/>
  <c r="AK366" i="1"/>
  <c r="AK1102" i="1"/>
  <c r="W1659" i="1"/>
  <c r="AT496" i="1"/>
  <c r="AT898" i="1"/>
  <c r="W1273" i="1"/>
  <c r="AK848" i="1"/>
  <c r="AK1661" i="1"/>
  <c r="AK188" i="1"/>
  <c r="W497" i="1"/>
  <c r="AG497" i="1" s="1"/>
  <c r="AK1589" i="1"/>
  <c r="AR853" i="1"/>
  <c r="AI1013" i="1"/>
  <c r="W408" i="1"/>
  <c r="AG408" i="1" s="1"/>
  <c r="AT904" i="1"/>
  <c r="W81" i="1"/>
  <c r="AK1263" i="1"/>
  <c r="AK487" i="1"/>
  <c r="AT1260" i="1"/>
  <c r="W925" i="1"/>
  <c r="AK377" i="1"/>
  <c r="W921" i="1"/>
  <c r="AG921" i="1" s="1"/>
  <c r="AK1684" i="1"/>
  <c r="AK749" i="1"/>
  <c r="AL1434" i="1"/>
  <c r="AK1093" i="1"/>
  <c r="AK104" i="1"/>
  <c r="AK456" i="1"/>
  <c r="AK1055" i="1"/>
  <c r="AK234" i="1"/>
  <c r="AI1567" i="1"/>
  <c r="W824" i="1"/>
  <c r="AR733" i="1"/>
  <c r="W608" i="1"/>
  <c r="W1077" i="1"/>
  <c r="AG1077" i="1" s="1"/>
  <c r="AT1320" i="1"/>
  <c r="AK672" i="1"/>
  <c r="AT15" i="1"/>
  <c r="AK1214" i="1"/>
  <c r="AT1082" i="1"/>
  <c r="W946" i="1"/>
  <c r="AI47" i="1"/>
  <c r="AT657" i="1"/>
  <c r="AT1331" i="1"/>
  <c r="W1533" i="1"/>
  <c r="AT381" i="1"/>
  <c r="AK1681" i="1"/>
  <c r="AT1089" i="1"/>
  <c r="W656" i="1"/>
  <c r="AK1469" i="1"/>
  <c r="Y1746" i="1"/>
  <c r="AK490" i="1"/>
  <c r="AK960" i="1"/>
  <c r="AL676" i="1"/>
  <c r="W781" i="1"/>
  <c r="AK677" i="1"/>
  <c r="AK1643" i="1"/>
  <c r="AK1401" i="1"/>
  <c r="W1459" i="1"/>
  <c r="AL284" i="1"/>
  <c r="AK657" i="1"/>
  <c r="AK87" i="1"/>
  <c r="W388" i="1"/>
  <c r="AK1290" i="1"/>
  <c r="AI1177" i="1"/>
  <c r="W1290" i="1"/>
  <c r="AI737" i="1"/>
  <c r="AK1123" i="1"/>
  <c r="AK962" i="1"/>
  <c r="AI1156" i="1"/>
  <c r="AI668" i="1"/>
  <c r="AI712" i="1"/>
  <c r="W788" i="1"/>
  <c r="Y1451" i="1"/>
  <c r="AH1451" i="1" s="1"/>
  <c r="AK1171" i="1"/>
  <c r="W1129" i="1"/>
  <c r="W1753" i="1"/>
  <c r="W1107" i="1"/>
  <c r="AI1099" i="1"/>
  <c r="AI973" i="1"/>
  <c r="AK1457" i="1"/>
  <c r="AK1580" i="1"/>
  <c r="Y1511" i="1"/>
  <c r="AL1746" i="1"/>
  <c r="W1580" i="1"/>
  <c r="AL711" i="1"/>
  <c r="AK1647" i="1"/>
  <c r="W1596" i="1"/>
  <c r="AI508" i="1"/>
  <c r="W1301" i="1"/>
  <c r="W84" i="1"/>
  <c r="AK1753" i="1"/>
  <c r="Y1040" i="1"/>
  <c r="Y795" i="1"/>
  <c r="Y1389" i="1"/>
  <c r="AK1405" i="1"/>
  <c r="AI1275" i="1"/>
  <c r="W1405" i="1"/>
  <c r="W1643" i="1"/>
  <c r="AL1389" i="1"/>
  <c r="W642" i="1"/>
  <c r="AI421" i="1"/>
  <c r="AK724" i="1"/>
  <c r="AK781" i="1"/>
  <c r="AK1108" i="1"/>
  <c r="AK169" i="1"/>
  <c r="W490" i="1"/>
  <c r="W1517" i="1"/>
  <c r="AM1324" i="1"/>
  <c r="AI516" i="1"/>
  <c r="AA1324" i="1"/>
  <c r="AI1324" i="1" s="1"/>
  <c r="AI969" i="1"/>
  <c r="AI439" i="1"/>
  <c r="AI409" i="1"/>
  <c r="Y1527" i="1"/>
  <c r="AI1078" i="1"/>
  <c r="AK1134" i="1"/>
  <c r="W1171" i="1"/>
  <c r="AK1645" i="1"/>
  <c r="AK898" i="1"/>
  <c r="W370" i="1"/>
  <c r="W1044" i="1"/>
  <c r="W898" i="1"/>
  <c r="AK34" i="1"/>
  <c r="W267" i="1"/>
  <c r="W1558" i="1"/>
  <c r="AI1559" i="1"/>
  <c r="Y615" i="1"/>
  <c r="W1062" i="1"/>
  <c r="AK1508" i="1"/>
  <c r="AI1523" i="1"/>
  <c r="AI1190" i="1"/>
  <c r="AK1062" i="1"/>
  <c r="W1582" i="1"/>
  <c r="AG1582" i="1" s="1"/>
  <c r="AL128" i="1"/>
  <c r="W999" i="1"/>
  <c r="AK113" i="1"/>
  <c r="AK823" i="1"/>
  <c r="Y475" i="1"/>
  <c r="AH475" i="1" s="1"/>
  <c r="AK1081" i="1"/>
  <c r="AI1454" i="1"/>
  <c r="AI1255" i="1"/>
  <c r="AK1325" i="1"/>
  <c r="AK1272" i="1"/>
  <c r="AK628" i="1"/>
  <c r="AK1185" i="1"/>
  <c r="AL603" i="1"/>
  <c r="W723" i="1"/>
  <c r="AG723" i="1" s="1"/>
  <c r="W314" i="1"/>
  <c r="W358" i="1"/>
  <c r="AA1348" i="1"/>
  <c r="AM1348" i="1"/>
  <c r="AL1021" i="1"/>
  <c r="W939" i="1"/>
  <c r="AK939" i="1"/>
  <c r="AI394" i="1"/>
  <c r="AK723" i="1"/>
  <c r="W677" i="1"/>
  <c r="AG677" i="1" s="1"/>
  <c r="W1649" i="1"/>
  <c r="Y1522" i="1"/>
  <c r="W728" i="1"/>
  <c r="W1144" i="1"/>
  <c r="W284" i="1"/>
  <c r="W931" i="1"/>
  <c r="AI393" i="1"/>
  <c r="W1758" i="1"/>
  <c r="AL1705" i="1"/>
  <c r="W1401" i="1"/>
  <c r="AG1401" i="1" s="1"/>
  <c r="AK1349" i="1"/>
  <c r="AK1144" i="1"/>
  <c r="Y1466" i="1"/>
  <c r="W721" i="1"/>
  <c r="AK225" i="1"/>
  <c r="AK931" i="1"/>
  <c r="AK1315" i="1"/>
  <c r="AI1503" i="1"/>
  <c r="AK893" i="1"/>
  <c r="Y676" i="1"/>
  <c r="AK350" i="1"/>
  <c r="Y603" i="1"/>
  <c r="AI1070" i="1"/>
  <c r="W1185" i="1"/>
  <c r="AK1758" i="1"/>
  <c r="W515" i="1"/>
  <c r="AI753" i="1"/>
  <c r="AG1147" i="1"/>
  <c r="W1254" i="1"/>
  <c r="AK1558" i="1"/>
  <c r="AL1040" i="1"/>
  <c r="W960" i="1"/>
  <c r="W823" i="1"/>
  <c r="W1419" i="1"/>
  <c r="AI1340" i="1"/>
  <c r="W1272" i="1"/>
  <c r="W856" i="1"/>
  <c r="W1009" i="1"/>
  <c r="AI478" i="1"/>
  <c r="AK1112" i="1"/>
  <c r="AL1299" i="1"/>
  <c r="AK346" i="1"/>
  <c r="AI659" i="1"/>
  <c r="Y1654" i="1"/>
  <c r="AI362" i="1"/>
  <c r="W962" i="1"/>
  <c r="W1725" i="1"/>
  <c r="W1696" i="1"/>
  <c r="W1440" i="1"/>
  <c r="AG1440" i="1" s="1"/>
  <c r="Y213" i="1"/>
  <c r="AK1427" i="1"/>
  <c r="W1427" i="1"/>
  <c r="AK1073" i="1"/>
  <c r="AI766" i="1"/>
  <c r="AI919" i="1"/>
  <c r="W346" i="1"/>
  <c r="AL1749" i="1"/>
  <c r="W255" i="1"/>
  <c r="AK1440" i="1"/>
  <c r="AK850" i="1"/>
  <c r="W157" i="1"/>
  <c r="W30" i="1"/>
  <c r="W1010" i="1"/>
  <c r="AG1010" i="1" s="1"/>
  <c r="AG979" i="1"/>
  <c r="AK1476" i="1"/>
  <c r="W1476" i="1"/>
  <c r="AI71" i="1"/>
  <c r="AI982" i="1"/>
  <c r="AL1639" i="1"/>
  <c r="AI924" i="1"/>
  <c r="W200" i="1"/>
  <c r="AK255" i="1"/>
  <c r="W1694" i="1"/>
  <c r="AL295" i="1"/>
  <c r="W744" i="1"/>
  <c r="AG744" i="1" s="1"/>
  <c r="Y1072" i="1"/>
  <c r="AK157" i="1"/>
  <c r="Y54" i="1"/>
  <c r="AK62" i="1"/>
  <c r="W1073" i="1"/>
  <c r="AG1073" i="1" s="1"/>
  <c r="AA221" i="1"/>
  <c r="AM221" i="1"/>
  <c r="AM243" i="1"/>
  <c r="AA243" i="1"/>
  <c r="AA212" i="1"/>
  <c r="AM212" i="1"/>
  <c r="AA245" i="1"/>
  <c r="AM245" i="1"/>
  <c r="AA1084" i="1"/>
  <c r="AM1084" i="1"/>
  <c r="AM204" i="1"/>
  <c r="AA204" i="1"/>
  <c r="W765" i="1"/>
  <c r="AL15" i="1"/>
  <c r="AL1487" i="1"/>
  <c r="AI751" i="1"/>
  <c r="AK938" i="1"/>
  <c r="AL1339" i="1"/>
  <c r="AI401" i="1"/>
  <c r="AK851" i="1"/>
  <c r="W245" i="1"/>
  <c r="AI495" i="1"/>
  <c r="W240" i="1"/>
  <c r="AK706" i="1"/>
  <c r="AK1459" i="1"/>
  <c r="AK388" i="1"/>
  <c r="W893" i="1"/>
  <c r="W1349" i="1"/>
  <c r="AK1276" i="1"/>
  <c r="W1283" i="1"/>
  <c r="AG1283" i="1" s="1"/>
  <c r="W87" i="1"/>
  <c r="Y284" i="1"/>
  <c r="W897" i="1"/>
  <c r="AL724" i="1"/>
  <c r="Y1487" i="1"/>
  <c r="AI907" i="1"/>
  <c r="AK500" i="1"/>
  <c r="W1611" i="1"/>
  <c r="AK240" i="1"/>
  <c r="Y1150" i="1"/>
  <c r="W1626" i="1"/>
  <c r="W397" i="1"/>
  <c r="AK715" i="1"/>
  <c r="Y689" i="1"/>
  <c r="W807" i="1"/>
  <c r="W938" i="1"/>
  <c r="AK1411" i="1"/>
  <c r="W327" i="1"/>
  <c r="AK1301" i="1"/>
  <c r="AK180" i="1"/>
  <c r="W194" i="1"/>
  <c r="W657" i="1"/>
  <c r="AK889" i="1"/>
  <c r="AK1409" i="1"/>
  <c r="Y58" i="1"/>
  <c r="AH58" i="1" s="1"/>
  <c r="W1409" i="1"/>
  <c r="W1672" i="1"/>
  <c r="W988" i="1"/>
  <c r="AK1399" i="1"/>
  <c r="AK772" i="1"/>
  <c r="W700" i="1"/>
  <c r="W1662" i="1"/>
  <c r="W971" i="1"/>
  <c r="AG971" i="1" s="1"/>
  <c r="W1726" i="1"/>
  <c r="AK1672" i="1"/>
  <c r="AK988" i="1"/>
  <c r="W217" i="1"/>
  <c r="W1399" i="1"/>
  <c r="AG1399" i="1" s="1"/>
  <c r="AK705" i="1"/>
  <c r="W630" i="1"/>
  <c r="AK897" i="1"/>
  <c r="W1486" i="1"/>
  <c r="W1112" i="1"/>
  <c r="AK1694" i="1"/>
  <c r="W223" i="1"/>
  <c r="AK756" i="1"/>
  <c r="AK856" i="1"/>
  <c r="AK727" i="1"/>
  <c r="AK1009" i="1"/>
  <c r="W382" i="1"/>
  <c r="AK721" i="1"/>
  <c r="W1022" i="1"/>
  <c r="AG1022" i="1" s="1"/>
  <c r="W1756" i="1"/>
  <c r="AK757" i="1"/>
  <c r="AK779" i="1"/>
  <c r="AK935" i="1"/>
  <c r="Y184" i="1"/>
  <c r="AK1228" i="1"/>
  <c r="W1133" i="1"/>
  <c r="AI58" i="1"/>
  <c r="W218" i="1"/>
  <c r="W517" i="1"/>
  <c r="Y1045" i="1"/>
  <c r="Y1540" i="1"/>
  <c r="W699" i="1"/>
  <c r="W681" i="1"/>
  <c r="AK1052" i="1"/>
  <c r="AL184" i="1"/>
  <c r="AK1486" i="1"/>
  <c r="W1228" i="1"/>
  <c r="AK696" i="1"/>
  <c r="W118" i="1"/>
  <c r="W1054" i="1"/>
  <c r="W156" i="1"/>
  <c r="AI761" i="1"/>
  <c r="AK1324" i="1"/>
  <c r="AK140" i="1"/>
  <c r="AI1511" i="1"/>
  <c r="AI1025" i="1"/>
  <c r="AK656" i="1"/>
  <c r="W1001" i="1"/>
  <c r="AI502" i="1"/>
  <c r="AK1699" i="1"/>
  <c r="AK800" i="1"/>
  <c r="Y1291" i="1"/>
  <c r="W287" i="1"/>
  <c r="W1115" i="1"/>
  <c r="AG1115" i="1" s="1"/>
  <c r="AI784" i="1"/>
  <c r="W1186" i="1"/>
  <c r="AK1037" i="1"/>
  <c r="AI655" i="1"/>
  <c r="AI1204" i="1"/>
  <c r="AK1233" i="1"/>
  <c r="AK1426" i="1"/>
  <c r="AI356" i="1"/>
  <c r="W1233" i="1"/>
  <c r="AK573" i="1"/>
  <c r="W573" i="1"/>
  <c r="AK1710" i="1"/>
  <c r="W472" i="1"/>
  <c r="AI547" i="1"/>
  <c r="AI959" i="1"/>
  <c r="AI375" i="1"/>
  <c r="AK967" i="1"/>
  <c r="AK1575" i="1"/>
  <c r="W1387" i="1"/>
  <c r="AG1387" i="1" s="1"/>
  <c r="W1196" i="1"/>
  <c r="AI410" i="1"/>
  <c r="AI892" i="1"/>
  <c r="W558" i="1"/>
  <c r="W786" i="1"/>
  <c r="W1121" i="1"/>
  <c r="AI1096" i="1"/>
  <c r="AI59" i="1"/>
  <c r="AI493" i="1"/>
  <c r="AI466" i="1"/>
  <c r="AK1121" i="1"/>
  <c r="AI46" i="1"/>
  <c r="W879" i="1"/>
  <c r="AI385" i="1"/>
  <c r="AI651" i="1"/>
  <c r="AK786" i="1"/>
  <c r="AI843" i="1"/>
  <c r="W423" i="1"/>
  <c r="W1426" i="1"/>
  <c r="AI1073" i="1"/>
  <c r="AK312" i="1"/>
  <c r="AK769" i="1"/>
  <c r="W769" i="1"/>
  <c r="AI1109" i="1"/>
  <c r="AI1175" i="1"/>
  <c r="AI1456" i="1"/>
  <c r="AI1167" i="1"/>
  <c r="AG1461" i="1"/>
  <c r="AG806" i="1"/>
  <c r="AI1578" i="1"/>
  <c r="AI1352" i="1"/>
  <c r="AI916" i="1"/>
  <c r="AI812" i="1"/>
  <c r="AG815" i="1"/>
  <c r="AB879" i="1"/>
  <c r="AI879" i="1" s="1"/>
  <c r="AB881" i="1"/>
  <c r="AB883" i="1"/>
  <c r="AB885" i="1"/>
  <c r="AI885" i="1" s="1"/>
  <c r="AB887" i="1"/>
  <c r="AB889" i="1"/>
  <c r="AB880" i="1"/>
  <c r="AG880" i="1" s="1"/>
  <c r="AB888" i="1"/>
  <c r="AB878" i="1"/>
  <c r="AB886" i="1"/>
  <c r="AI886" i="1" s="1"/>
  <c r="AB884" i="1"/>
  <c r="AB882" i="1"/>
  <c r="AG882" i="1" s="1"/>
  <c r="AB986" i="1"/>
  <c r="AI986" i="1" s="1"/>
  <c r="AB988" i="1"/>
  <c r="AB990" i="1"/>
  <c r="AI990" i="1" s="1"/>
  <c r="AB992" i="1"/>
  <c r="AB994" i="1"/>
  <c r="AB996" i="1"/>
  <c r="AI996" i="1" s="1"/>
  <c r="AB987" i="1"/>
  <c r="AB989" i="1"/>
  <c r="AB991" i="1"/>
  <c r="AB993" i="1"/>
  <c r="AG993" i="1" s="1"/>
  <c r="AB995" i="1"/>
  <c r="AI995" i="1" s="1"/>
  <c r="AB997" i="1"/>
  <c r="AI997" i="1" s="1"/>
  <c r="F85" i="20"/>
  <c r="G85" i="20" s="1"/>
  <c r="AB926" i="1"/>
  <c r="AG926" i="1" s="1"/>
  <c r="AB928" i="1"/>
  <c r="AB930" i="1"/>
  <c r="AI930" i="1" s="1"/>
  <c r="AB932" i="1"/>
  <c r="AG932" i="1" s="1"/>
  <c r="AB934" i="1"/>
  <c r="AB936" i="1"/>
  <c r="F80" i="20"/>
  <c r="G80" i="20" s="1"/>
  <c r="AB931" i="1"/>
  <c r="AB929" i="1"/>
  <c r="AI929" i="1" s="1"/>
  <c r="AB937" i="1"/>
  <c r="AB927" i="1"/>
  <c r="AB935" i="1"/>
  <c r="AI935" i="1" s="1"/>
  <c r="AB933" i="1"/>
  <c r="AB1418" i="1"/>
  <c r="AI1418" i="1" s="1"/>
  <c r="AB1420" i="1"/>
  <c r="AI1420" i="1" s="1"/>
  <c r="AB1422" i="1"/>
  <c r="AG1422" i="1" s="1"/>
  <c r="AB1424" i="1"/>
  <c r="AI1424" i="1" s="1"/>
  <c r="AB1426" i="1"/>
  <c r="AB1428" i="1"/>
  <c r="AI1428" i="1" s="1"/>
  <c r="AB1421" i="1"/>
  <c r="AI1421" i="1" s="1"/>
  <c r="AB1429" i="1"/>
  <c r="AB1419" i="1"/>
  <c r="AB1427" i="1"/>
  <c r="AI1427" i="1" s="1"/>
  <c r="AB1425" i="1"/>
  <c r="AB1423" i="1"/>
  <c r="AI1423" i="1" s="1"/>
  <c r="AI1522" i="1"/>
  <c r="AI1577" i="1"/>
  <c r="AB1358" i="1"/>
  <c r="AI1358" i="1" s="1"/>
  <c r="AB1360" i="1"/>
  <c r="AI1360" i="1" s="1"/>
  <c r="AB1362" i="1"/>
  <c r="AI1362" i="1" s="1"/>
  <c r="AB1364" i="1"/>
  <c r="AB1366" i="1"/>
  <c r="AG1366" i="1" s="1"/>
  <c r="AB1368" i="1"/>
  <c r="AI1368" i="1" s="1"/>
  <c r="AB1359" i="1"/>
  <c r="AB1361" i="1"/>
  <c r="AI1361" i="1" s="1"/>
  <c r="AB1363" i="1"/>
  <c r="AI1363" i="1" s="1"/>
  <c r="AB1365" i="1"/>
  <c r="AB1367" i="1"/>
  <c r="AI1367" i="1" s="1"/>
  <c r="AB1369" i="1"/>
  <c r="AB1227" i="1"/>
  <c r="AB1229" i="1"/>
  <c r="AB1231" i="1"/>
  <c r="AI1231" i="1" s="1"/>
  <c r="AB1233" i="1"/>
  <c r="AI1233" i="1" s="1"/>
  <c r="AB1235" i="1"/>
  <c r="AG1235" i="1" s="1"/>
  <c r="AB1237" i="1"/>
  <c r="AI1237" i="1" s="1"/>
  <c r="AB1232" i="1"/>
  <c r="AB1230" i="1"/>
  <c r="AB1228" i="1"/>
  <c r="AI1228" i="1" s="1"/>
  <c r="AB1236" i="1"/>
  <c r="AI1236" i="1" s="1"/>
  <c r="F105" i="20"/>
  <c r="G105" i="20" s="1"/>
  <c r="AB1226" i="1"/>
  <c r="AB1234" i="1"/>
  <c r="F60" i="20"/>
  <c r="G60" i="20" s="1"/>
  <c r="AB687" i="1"/>
  <c r="AI687" i="1" s="1"/>
  <c r="AB689" i="1"/>
  <c r="AB691" i="1"/>
  <c r="AB693" i="1"/>
  <c r="AB695" i="1"/>
  <c r="AI695" i="1" s="1"/>
  <c r="AB697" i="1"/>
  <c r="AI697" i="1" s="1"/>
  <c r="AB686" i="1"/>
  <c r="AB688" i="1"/>
  <c r="AI688" i="1" s="1"/>
  <c r="AB690" i="1"/>
  <c r="AI690" i="1" s="1"/>
  <c r="AB692" i="1"/>
  <c r="AI692" i="1" s="1"/>
  <c r="AB694" i="1"/>
  <c r="AB696" i="1"/>
  <c r="AI696" i="1" s="1"/>
  <c r="AI69" i="1"/>
  <c r="AB1587" i="1"/>
  <c r="AB1589" i="1"/>
  <c r="AB1591" i="1"/>
  <c r="AG1591" i="1" s="1"/>
  <c r="AB1593" i="1"/>
  <c r="AI1593" i="1" s="1"/>
  <c r="AB1595" i="1"/>
  <c r="AI1595" i="1" s="1"/>
  <c r="AB1597" i="1"/>
  <c r="AB1586" i="1"/>
  <c r="AI1586" i="1" s="1"/>
  <c r="AB1588" i="1"/>
  <c r="AG1588" i="1" s="1"/>
  <c r="AB1590" i="1"/>
  <c r="AB1592" i="1"/>
  <c r="AB1594" i="1"/>
  <c r="AG1594" i="1" s="1"/>
  <c r="AB1596" i="1"/>
  <c r="F135" i="20"/>
  <c r="G135" i="20" s="1"/>
  <c r="AB1526" i="1"/>
  <c r="AB1528" i="1"/>
  <c r="AI1528" i="1" s="1"/>
  <c r="AB1530" i="1"/>
  <c r="AG1530" i="1" s="1"/>
  <c r="AB1532" i="1"/>
  <c r="AB1534" i="1"/>
  <c r="AB1536" i="1"/>
  <c r="AI1536" i="1" s="1"/>
  <c r="F130" i="20"/>
  <c r="G130" i="20" s="1"/>
  <c r="AB1527" i="1"/>
  <c r="AG1527" i="1" s="1"/>
  <c r="AB1529" i="1"/>
  <c r="AI1529" i="1" s="1"/>
  <c r="AB1531" i="1"/>
  <c r="AI1531" i="1" s="1"/>
  <c r="AB1533" i="1"/>
  <c r="AB1535" i="1"/>
  <c r="AB1537" i="1"/>
  <c r="AB518" i="1"/>
  <c r="AG518" i="1" s="1"/>
  <c r="AB520" i="1"/>
  <c r="AB522" i="1"/>
  <c r="AG522" i="1" s="1"/>
  <c r="AB524" i="1"/>
  <c r="AG524" i="1" s="1"/>
  <c r="AB526" i="1"/>
  <c r="AB528" i="1"/>
  <c r="AI528" i="1" s="1"/>
  <c r="AB519" i="1"/>
  <c r="AI519" i="1" s="1"/>
  <c r="AB521" i="1"/>
  <c r="AG521" i="1" s="1"/>
  <c r="AB523" i="1"/>
  <c r="AB525" i="1"/>
  <c r="AG525" i="1" s="1"/>
  <c r="AB527" i="1"/>
  <c r="AI527" i="1" s="1"/>
  <c r="AB529" i="1"/>
  <c r="F90" i="20"/>
  <c r="G90" i="20" s="1"/>
  <c r="AB1046" i="1"/>
  <c r="AG1046" i="1" s="1"/>
  <c r="AB1048" i="1"/>
  <c r="AB1050" i="1"/>
  <c r="AB1052" i="1"/>
  <c r="AI1052" i="1" s="1"/>
  <c r="AB1054" i="1"/>
  <c r="AB1056" i="1"/>
  <c r="AG1056" i="1" s="1"/>
  <c r="AB1047" i="1"/>
  <c r="AG1047" i="1" s="1"/>
  <c r="AB1049" i="1"/>
  <c r="AI1049" i="1" s="1"/>
  <c r="AB1051" i="1"/>
  <c r="AI1051" i="1" s="1"/>
  <c r="AB1053" i="1"/>
  <c r="AB1055" i="1"/>
  <c r="AI1055" i="1" s="1"/>
  <c r="AB1057" i="1"/>
  <c r="AG1057" i="1" s="1"/>
  <c r="F110" i="20"/>
  <c r="G110" i="20" s="1"/>
  <c r="AB1287" i="1"/>
  <c r="AG1287" i="1" s="1"/>
  <c r="AB1289" i="1"/>
  <c r="AG1289" i="1" s="1"/>
  <c r="AB1291" i="1"/>
  <c r="AB1293" i="1"/>
  <c r="AG1293" i="1" s="1"/>
  <c r="AB1295" i="1"/>
  <c r="AI1295" i="1" s="1"/>
  <c r="AB1297" i="1"/>
  <c r="AB1286" i="1"/>
  <c r="AI1286" i="1" s="1"/>
  <c r="AB1288" i="1"/>
  <c r="AB1290" i="1"/>
  <c r="AB1292" i="1"/>
  <c r="AI1292" i="1" s="1"/>
  <c r="AB1294" i="1"/>
  <c r="AG1294" i="1" s="1"/>
  <c r="AB1296" i="1"/>
  <c r="AI1296" i="1" s="1"/>
  <c r="AB1178" i="1"/>
  <c r="AB1180" i="1"/>
  <c r="AG1180" i="1" s="1"/>
  <c r="AB1182" i="1"/>
  <c r="AI1182" i="1" s="1"/>
  <c r="AB1184" i="1"/>
  <c r="AB1186" i="1"/>
  <c r="AI1186" i="1" s="1"/>
  <c r="AB1188" i="1"/>
  <c r="AB1179" i="1"/>
  <c r="AI1179" i="1" s="1"/>
  <c r="AB1187" i="1"/>
  <c r="AI1187" i="1" s="1"/>
  <c r="AB1185" i="1"/>
  <c r="AB1183" i="1"/>
  <c r="AB1181" i="1"/>
  <c r="AI1181" i="1" s="1"/>
  <c r="AB1189" i="1"/>
  <c r="AI1582" i="1"/>
  <c r="AI1575" i="1"/>
  <c r="AB1118" i="1"/>
  <c r="AG1118" i="1" s="1"/>
  <c r="AB1120" i="1"/>
  <c r="AB1122" i="1"/>
  <c r="AI1122" i="1" s="1"/>
  <c r="AB1124" i="1"/>
  <c r="AG1124" i="1" s="1"/>
  <c r="AB1126" i="1"/>
  <c r="AG1126" i="1" s="1"/>
  <c r="AB1128" i="1"/>
  <c r="AI1128" i="1" s="1"/>
  <c r="AB1119" i="1"/>
  <c r="AG1119" i="1" s="1"/>
  <c r="AB1121" i="1"/>
  <c r="AI1121" i="1" s="1"/>
  <c r="AB1123" i="1"/>
  <c r="AI1123" i="1" s="1"/>
  <c r="AB1125" i="1"/>
  <c r="AB1127" i="1"/>
  <c r="AB1129" i="1"/>
  <c r="AB74" i="1"/>
  <c r="AB76" i="1"/>
  <c r="AG76" i="1" s="1"/>
  <c r="AB78" i="1"/>
  <c r="AI78" i="1" s="1"/>
  <c r="AB80" i="1"/>
  <c r="AI80" i="1" s="1"/>
  <c r="AB82" i="1"/>
  <c r="AI82" i="1" s="1"/>
  <c r="AB84" i="1"/>
  <c r="AI84" i="1" s="1"/>
  <c r="F9" i="20"/>
  <c r="G9" i="20" s="1"/>
  <c r="AB75" i="1"/>
  <c r="AI75" i="1" s="1"/>
  <c r="AB77" i="1"/>
  <c r="AG77" i="1" s="1"/>
  <c r="AB79" i="1"/>
  <c r="AB81" i="1"/>
  <c r="AI81" i="1" s="1"/>
  <c r="AB83" i="1"/>
  <c r="AB85" i="1"/>
  <c r="AI85" i="1" s="1"/>
  <c r="AB818" i="1"/>
  <c r="AI818" i="1" s="1"/>
  <c r="AB820" i="1"/>
  <c r="AI820" i="1" s="1"/>
  <c r="AB822" i="1"/>
  <c r="AB824" i="1"/>
  <c r="AB826" i="1"/>
  <c r="AI826" i="1" s="1"/>
  <c r="AB828" i="1"/>
  <c r="AB819" i="1"/>
  <c r="AI819" i="1" s="1"/>
  <c r="AB821" i="1"/>
  <c r="AB823" i="1"/>
  <c r="AI823" i="1" s="1"/>
  <c r="AB825" i="1"/>
  <c r="AI825" i="1" s="1"/>
  <c r="AB827" i="1"/>
  <c r="AB829" i="1"/>
  <c r="AB579" i="1"/>
  <c r="AI579" i="1" s="1"/>
  <c r="AB581" i="1"/>
  <c r="AI581" i="1" s="1"/>
  <c r="AB583" i="1"/>
  <c r="AG583" i="1" s="1"/>
  <c r="AB585" i="1"/>
  <c r="AI585" i="1" s="1"/>
  <c r="AB587" i="1"/>
  <c r="AI587" i="1" s="1"/>
  <c r="AB589" i="1"/>
  <c r="F51" i="20"/>
  <c r="G51" i="20" s="1"/>
  <c r="AB578" i="1"/>
  <c r="AB586" i="1"/>
  <c r="AI586" i="1" s="1"/>
  <c r="AB584" i="1"/>
  <c r="AB582" i="1"/>
  <c r="AB580" i="1"/>
  <c r="AB588" i="1"/>
  <c r="AI588" i="1" s="1"/>
  <c r="AB1467" i="1"/>
  <c r="AI1467" i="1" s="1"/>
  <c r="AB1469" i="1"/>
  <c r="AI1469" i="1" s="1"/>
  <c r="AB1471" i="1"/>
  <c r="AI1471" i="1" s="1"/>
  <c r="AB1473" i="1"/>
  <c r="AI1473" i="1" s="1"/>
  <c r="AB1475" i="1"/>
  <c r="AB1477" i="1"/>
  <c r="AG1477" i="1" s="1"/>
  <c r="AB1466" i="1"/>
  <c r="AI1466" i="1" s="1"/>
  <c r="AB1474" i="1"/>
  <c r="AI1474" i="1" s="1"/>
  <c r="AB1472" i="1"/>
  <c r="AI1472" i="1" s="1"/>
  <c r="AB1470" i="1"/>
  <c r="AI1470" i="1" s="1"/>
  <c r="AB1468" i="1"/>
  <c r="AI1468" i="1" s="1"/>
  <c r="AB1476" i="1"/>
  <c r="F125" i="20"/>
  <c r="G125" i="20" s="1"/>
  <c r="AI1193" i="1"/>
  <c r="AI1031" i="1"/>
  <c r="AI504" i="1"/>
  <c r="AI1144" i="1"/>
  <c r="AI487" i="1"/>
  <c r="W1469" i="1"/>
  <c r="AK1542" i="1"/>
  <c r="AI1440" i="1"/>
  <c r="AI1269" i="1"/>
  <c r="W1393" i="1"/>
  <c r="W473" i="1"/>
  <c r="W1681" i="1"/>
  <c r="W1699" i="1"/>
  <c r="AI544" i="1"/>
  <c r="AI679" i="1"/>
  <c r="W1575" i="1"/>
  <c r="AK421" i="1"/>
  <c r="AI788" i="1"/>
  <c r="AI1160" i="1"/>
  <c r="AI1085" i="1"/>
  <c r="AI763" i="1"/>
  <c r="AI968" i="1"/>
  <c r="AI1259" i="1"/>
  <c r="AG1458" i="1"/>
  <c r="AI1107" i="1"/>
  <c r="AI1403" i="1"/>
  <c r="AI1097" i="1"/>
  <c r="AI685" i="1"/>
  <c r="AI548" i="1"/>
  <c r="W594" i="1"/>
  <c r="AI568" i="1"/>
  <c r="W1632" i="1"/>
  <c r="W574" i="1"/>
  <c r="AI1311" i="1"/>
  <c r="AK1632" i="1"/>
  <c r="AI1378" i="1"/>
  <c r="AK56" i="1"/>
  <c r="AI1389" i="1"/>
  <c r="AI814" i="1"/>
  <c r="W1412" i="1"/>
  <c r="W800" i="1"/>
  <c r="AG800" i="1" s="1"/>
  <c r="AI473" i="1"/>
  <c r="AI1278" i="1"/>
  <c r="W1518" i="1"/>
  <c r="AI797" i="1"/>
  <c r="AI736" i="1"/>
  <c r="W166" i="1"/>
  <c r="AK1533" i="1"/>
  <c r="AI1341" i="1"/>
  <c r="AI389" i="1"/>
  <c r="AI1562" i="1"/>
  <c r="AK1439" i="1"/>
  <c r="W903" i="1"/>
  <c r="AI807" i="1"/>
  <c r="AI1171" i="1"/>
  <c r="AI717" i="1"/>
  <c r="AI68" i="1"/>
  <c r="W556" i="1"/>
  <c r="AI796" i="1"/>
  <c r="W35" i="1"/>
  <c r="AG35" i="1" s="1"/>
  <c r="W981" i="1"/>
  <c r="AK1217" i="1"/>
  <c r="AI1198" i="1"/>
  <c r="AI789" i="1"/>
  <c r="AI917" i="1"/>
  <c r="AG1569" i="1"/>
  <c r="W236" i="1"/>
  <c r="AI517" i="1"/>
  <c r="AK1733" i="1"/>
  <c r="AI515" i="1"/>
  <c r="AI724" i="1"/>
  <c r="AI1161" i="1"/>
  <c r="AI1313" i="1"/>
  <c r="AI666" i="1"/>
  <c r="W1733" i="1"/>
  <c r="AI427" i="1"/>
  <c r="W885" i="1"/>
  <c r="AK1577" i="1"/>
  <c r="W626" i="1"/>
  <c r="AI376" i="1"/>
  <c r="AK885" i="1"/>
  <c r="AK415" i="1"/>
  <c r="AI387" i="1"/>
  <c r="AI1041" i="1"/>
  <c r="AI412" i="1"/>
  <c r="AI1390" i="1"/>
  <c r="AI1509" i="1"/>
  <c r="W237" i="1"/>
  <c r="AI1573" i="1"/>
  <c r="W418" i="1"/>
  <c r="W355" i="1"/>
  <c r="AG355" i="1" s="1"/>
  <c r="AI1197" i="1"/>
  <c r="AI36" i="1"/>
  <c r="AI52" i="1"/>
  <c r="AI762" i="1"/>
  <c r="AI1584" i="1"/>
  <c r="AI1273" i="1"/>
  <c r="AK819" i="1"/>
  <c r="AK555" i="1"/>
  <c r="AI38" i="1"/>
  <c r="AI1216" i="1"/>
  <c r="AI760" i="1"/>
  <c r="AI786" i="1"/>
  <c r="AI546" i="1"/>
  <c r="AI1209" i="1"/>
  <c r="AI720" i="1"/>
  <c r="AK35" i="1"/>
  <c r="AI776" i="1"/>
  <c r="AK146" i="1"/>
  <c r="AK1562" i="1"/>
  <c r="W555" i="1"/>
  <c r="AI1015" i="1"/>
  <c r="W1005" i="1"/>
  <c r="AI1502" i="1"/>
  <c r="W1048" i="1"/>
  <c r="W415" i="1"/>
  <c r="AG415" i="1" s="1"/>
  <c r="AI48" i="1"/>
  <c r="AI1437" i="1"/>
  <c r="AI413" i="1"/>
  <c r="AI1501" i="1"/>
  <c r="AI1080" i="1"/>
  <c r="AI962" i="1"/>
  <c r="W646" i="1"/>
  <c r="AI399" i="1"/>
  <c r="W1451" i="1"/>
  <c r="W912" i="1"/>
  <c r="W530" i="1"/>
  <c r="W1231" i="1"/>
  <c r="AI738" i="1"/>
  <c r="AI1095" i="1"/>
  <c r="AI442" i="1"/>
  <c r="AK1231" i="1"/>
  <c r="AI1150" i="1"/>
  <c r="AK1698" i="1"/>
  <c r="AK824" i="1"/>
  <c r="AK1507" i="1"/>
  <c r="W107" i="1"/>
  <c r="W1323" i="1"/>
  <c r="AI816" i="1"/>
  <c r="AI42" i="1"/>
  <c r="AK107" i="1"/>
  <c r="W243" i="1"/>
  <c r="W1142" i="1"/>
  <c r="W1263" i="1"/>
  <c r="AI1317" i="1"/>
  <c r="AI833" i="1"/>
  <c r="AK1318" i="1"/>
  <c r="AI1024" i="1"/>
  <c r="W45" i="1"/>
  <c r="W968" i="1"/>
  <c r="AG968" i="1" s="1"/>
  <c r="AI1556" i="1"/>
  <c r="AI72" i="1"/>
  <c r="AG1251" i="1"/>
  <c r="AK1295" i="1"/>
  <c r="W20" i="1"/>
  <c r="AG20" i="1" s="1"/>
  <c r="AI1139" i="1"/>
  <c r="AI1373" i="1"/>
  <c r="AI1076" i="1"/>
  <c r="W1295" i="1"/>
  <c r="W365" i="1"/>
  <c r="W1416" i="1"/>
  <c r="AG1416" i="1" s="1"/>
  <c r="AI444" i="1"/>
  <c r="AI905" i="1"/>
  <c r="AI363" i="1"/>
  <c r="AI513" i="1"/>
  <c r="AI652" i="1"/>
  <c r="AI1453" i="1"/>
  <c r="AI1088" i="1"/>
  <c r="AI380" i="1"/>
  <c r="AI1159" i="1"/>
  <c r="AI406" i="1"/>
  <c r="AI908" i="1"/>
  <c r="AK626" i="1"/>
  <c r="AI857" i="1"/>
  <c r="AK228" i="1"/>
  <c r="W1384" i="1"/>
  <c r="AG1384" i="1" s="1"/>
  <c r="AI734" i="1"/>
  <c r="W1213" i="1"/>
  <c r="AI764" i="1"/>
  <c r="AK1038" i="1"/>
  <c r="W115" i="1"/>
  <c r="AK1741" i="1"/>
  <c r="W109" i="1"/>
  <c r="W749" i="1"/>
  <c r="AG749" i="1" s="1"/>
  <c r="AI1026" i="1"/>
  <c r="AI1380" i="1"/>
  <c r="AI779" i="1"/>
  <c r="AK915" i="1"/>
  <c r="AK534" i="1"/>
  <c r="AI484" i="1"/>
  <c r="AI960" i="1"/>
  <c r="W559" i="1"/>
  <c r="AI1038" i="1"/>
  <c r="AI984" i="1"/>
  <c r="AI424" i="1"/>
  <c r="AI954" i="1"/>
  <c r="AK1067" i="1"/>
  <c r="AI731" i="1"/>
  <c r="AI463" i="1"/>
  <c r="AI24" i="1"/>
  <c r="AI1351" i="1"/>
  <c r="AI1272" i="1"/>
  <c r="AK508" i="1"/>
  <c r="W1493" i="1"/>
  <c r="AI979" i="1"/>
  <c r="AI1202" i="1"/>
  <c r="AI1203" i="1"/>
  <c r="AI53" i="1"/>
  <c r="AK608" i="1"/>
  <c r="AI29" i="1"/>
  <c r="AI426" i="1"/>
  <c r="AK710" i="1"/>
  <c r="AI672" i="1"/>
  <c r="AI748" i="1"/>
  <c r="AI1585" i="1"/>
  <c r="AI894" i="1"/>
  <c r="AK1077" i="1"/>
  <c r="AK74" i="1"/>
  <c r="W315" i="1"/>
  <c r="AI729" i="1"/>
  <c r="AK315" i="1"/>
  <c r="AI1105" i="1"/>
  <c r="W1192" i="1"/>
  <c r="AK1091" i="1"/>
  <c r="AK946" i="1"/>
  <c r="AI869" i="1"/>
  <c r="AI569" i="1"/>
  <c r="W839" i="1"/>
  <c r="AG839" i="1" s="1"/>
  <c r="AI1343" i="1"/>
  <c r="AI1083" i="1"/>
  <c r="AI1044" i="1"/>
  <c r="AI1211" i="1"/>
  <c r="AG763" i="1"/>
  <c r="W74" i="1"/>
  <c r="AI441" i="1"/>
  <c r="AK36" i="1"/>
  <c r="AK1423" i="1"/>
  <c r="AI1030" i="1"/>
  <c r="AK39" i="1"/>
  <c r="AK1088" i="1"/>
  <c r="W1521" i="1"/>
  <c r="W1547" i="1"/>
  <c r="W639" i="1"/>
  <c r="AK510" i="1"/>
  <c r="W510" i="1"/>
  <c r="AK811" i="1"/>
  <c r="AI785" i="1"/>
  <c r="W614" i="1"/>
  <c r="AK639" i="1"/>
  <c r="AG1072" i="1"/>
  <c r="AI1397" i="1"/>
  <c r="AI769" i="1"/>
  <c r="AI897" i="1"/>
  <c r="AI967" i="1"/>
  <c r="AK532" i="1"/>
  <c r="W1747" i="1"/>
  <c r="AK162" i="1"/>
  <c r="W860" i="1"/>
  <c r="W1553" i="1"/>
  <c r="AI1506" i="1"/>
  <c r="AI1354" i="1"/>
  <c r="W507" i="1"/>
  <c r="AG507" i="1" s="1"/>
  <c r="W1333" i="1"/>
  <c r="AK1747" i="1"/>
  <c r="W919" i="1"/>
  <c r="AI562" i="1"/>
  <c r="AI1199" i="1"/>
  <c r="AI540" i="1"/>
  <c r="AK40" i="1"/>
  <c r="AI983" i="1"/>
  <c r="AK1750" i="1"/>
  <c r="AK45" i="1"/>
  <c r="AI1350" i="1"/>
  <c r="AI510" i="1"/>
  <c r="W1214" i="1"/>
  <c r="AG1214" i="1" s="1"/>
  <c r="AK919" i="1"/>
  <c r="AK614" i="1"/>
  <c r="W1358" i="1"/>
  <c r="AI1043" i="1"/>
  <c r="W142" i="1"/>
  <c r="W1587" i="1"/>
  <c r="W1088" i="1"/>
  <c r="AG1088" i="1" s="1"/>
  <c r="AI1151" i="1"/>
  <c r="AI31" i="1"/>
  <c r="AK923" i="1"/>
  <c r="AI765" i="1"/>
  <c r="AI1265" i="1"/>
  <c r="AI1106" i="1"/>
  <c r="W672" i="1"/>
  <c r="AG672" i="1" s="1"/>
  <c r="W1127" i="1"/>
  <c r="AI1500" i="1"/>
  <c r="W1656" i="1"/>
  <c r="W50" i="1"/>
  <c r="W1055" i="1"/>
  <c r="W890" i="1"/>
  <c r="AG890" i="1" s="1"/>
  <c r="AK1105" i="1"/>
  <c r="AK1500" i="1"/>
  <c r="W1174" i="1"/>
  <c r="AG1174" i="1" s="1"/>
  <c r="AK408" i="1"/>
  <c r="AK129" i="1"/>
  <c r="AK1127" i="1"/>
  <c r="AK1268" i="1"/>
  <c r="AK868" i="1"/>
  <c r="AK921" i="1"/>
  <c r="W1456" i="1"/>
  <c r="W464" i="1"/>
  <c r="AG464" i="1" s="1"/>
  <c r="W29" i="1"/>
  <c r="AK556" i="1"/>
  <c r="W748" i="1"/>
  <c r="W129" i="1"/>
  <c r="AK1002" i="1"/>
  <c r="W1053" i="1"/>
  <c r="AK1053" i="1"/>
  <c r="W1178" i="1"/>
  <c r="W1439" i="1"/>
  <c r="AG1439" i="1" s="1"/>
  <c r="W55" i="1"/>
  <c r="W36" i="1"/>
  <c r="AK1266" i="1"/>
  <c r="W948" i="1"/>
  <c r="W447" i="1"/>
  <c r="AG447" i="1" s="1"/>
  <c r="AK325" i="1"/>
  <c r="AI1370" i="1"/>
  <c r="AK832" i="1"/>
  <c r="AK29" i="1"/>
  <c r="W228" i="1"/>
  <c r="AI545" i="1"/>
  <c r="AK457" i="1"/>
  <c r="AI66" i="1"/>
  <c r="AI557" i="1"/>
  <c r="AI670" i="1"/>
  <c r="AG766" i="1"/>
  <c r="AI543" i="1"/>
  <c r="W751" i="1"/>
  <c r="AK1678" i="1"/>
  <c r="AI1274" i="1"/>
  <c r="W325" i="1"/>
  <c r="AI750" i="1"/>
  <c r="AI749" i="1"/>
  <c r="W1678" i="1"/>
  <c r="AI673" i="1"/>
  <c r="AI1316" i="1"/>
  <c r="AK1334" i="1"/>
  <c r="AK142" i="1"/>
  <c r="AI752" i="1"/>
  <c r="AK137" i="1"/>
  <c r="W137" i="1"/>
  <c r="AI1087" i="1"/>
  <c r="AI851" i="1"/>
  <c r="AK674" i="1"/>
  <c r="AK607" i="1"/>
  <c r="W104" i="1"/>
  <c r="AI1279" i="1"/>
  <c r="AI660" i="1"/>
  <c r="W131" i="1"/>
  <c r="AI1108" i="1"/>
  <c r="W1229" i="1"/>
  <c r="AK1482" i="1"/>
  <c r="W942" i="1"/>
  <c r="AI10" i="1"/>
  <c r="AI1117" i="1"/>
  <c r="AI865" i="1"/>
  <c r="AI1148" i="1"/>
  <c r="AI1214" i="1"/>
  <c r="AI382" i="1"/>
  <c r="AI1404" i="1"/>
  <c r="W146" i="1"/>
  <c r="AI1250" i="1"/>
  <c r="W251" i="1"/>
  <c r="W1629" i="1"/>
  <c r="AI899" i="1"/>
  <c r="W1423" i="1"/>
  <c r="AK918" i="1"/>
  <c r="W425" i="1"/>
  <c r="AI1329" i="1"/>
  <c r="W918" i="1"/>
  <c r="AK442" i="1"/>
  <c r="AI1086" i="1"/>
  <c r="AI1176" i="1"/>
  <c r="AI1035" i="1"/>
  <c r="AI1022" i="1"/>
  <c r="AK1213" i="1"/>
  <c r="AK1447" i="1"/>
  <c r="AI1162" i="1"/>
  <c r="W487" i="1"/>
  <c r="W819" i="1"/>
  <c r="AI1152" i="1"/>
  <c r="AI1583" i="1"/>
  <c r="W1765" i="1"/>
  <c r="Y1765" i="1"/>
  <c r="AI64" i="1"/>
  <c r="AK1541" i="1"/>
  <c r="W905" i="1"/>
  <c r="AI1213" i="1"/>
  <c r="AK738" i="1"/>
  <c r="W1008" i="1"/>
  <c r="AK1008" i="1"/>
  <c r="AG430" i="1"/>
  <c r="AI971" i="1"/>
  <c r="AI803" i="1"/>
  <c r="AI950" i="1"/>
  <c r="AI20" i="1"/>
  <c r="AI1270" i="1"/>
  <c r="W1334" i="1"/>
  <c r="AG1334" i="1" s="1"/>
  <c r="AI1520" i="1"/>
  <c r="AK100" i="1"/>
  <c r="AI364" i="1"/>
  <c r="W1335" i="1"/>
  <c r="W840" i="1"/>
  <c r="W711" i="1"/>
  <c r="AI407" i="1"/>
  <c r="W985" i="1"/>
  <c r="AI1164" i="1"/>
  <c r="AI1452" i="1"/>
  <c r="AI367" i="1"/>
  <c r="W1093" i="1"/>
  <c r="AG1093" i="1" s="1"/>
  <c r="AI1101" i="1"/>
  <c r="AI681" i="1"/>
  <c r="AI395" i="1"/>
  <c r="AK872" i="1"/>
  <c r="W32" i="1"/>
  <c r="AG32" i="1" s="1"/>
  <c r="AI1555" i="1"/>
  <c r="AK711" i="1"/>
  <c r="AI1102" i="1"/>
  <c r="AI1192" i="1"/>
  <c r="AK89" i="1"/>
  <c r="AK1045" i="1"/>
  <c r="AI900" i="1"/>
  <c r="W1002" i="1"/>
  <c r="W514" i="1"/>
  <c r="AG514" i="1" s="1"/>
  <c r="W1045" i="1"/>
  <c r="AK1178" i="1"/>
  <c r="AI372" i="1"/>
  <c r="AI4" i="1"/>
  <c r="AI740" i="1"/>
  <c r="AI1196" i="1"/>
  <c r="W741" i="1"/>
  <c r="AK741" i="1"/>
  <c r="AI1334" i="1"/>
  <c r="AK32" i="1"/>
  <c r="W1624" i="1"/>
  <c r="AI1319" i="1"/>
  <c r="W1099" i="1"/>
  <c r="W949" i="1"/>
  <c r="AI1510" i="1"/>
  <c r="AK925" i="1"/>
  <c r="AI1554" i="1"/>
  <c r="AK958" i="1"/>
  <c r="AK1624" i="1"/>
  <c r="AI966" i="1"/>
  <c r="AI423" i="1"/>
  <c r="AK1087" i="1"/>
  <c r="AK1027" i="1"/>
  <c r="W1087" i="1"/>
  <c r="AG1087" i="1" s="1"/>
  <c r="Y1434" i="1"/>
  <c r="AI981" i="1"/>
  <c r="W456" i="1"/>
  <c r="AG456" i="1" s="1"/>
  <c r="W509" i="1"/>
  <c r="AG516" i="1"/>
  <c r="AI22" i="1"/>
  <c r="W1237" i="1"/>
  <c r="AK1296" i="1"/>
  <c r="AI1116" i="1"/>
  <c r="AK805" i="1"/>
  <c r="AI810" i="1"/>
  <c r="AI1163" i="1"/>
  <c r="W1641" i="1"/>
  <c r="AI840" i="1"/>
  <c r="AI414" i="1"/>
  <c r="AK1448" i="1"/>
  <c r="AK191" i="1"/>
  <c r="W1711" i="1"/>
  <c r="W1322" i="1"/>
  <c r="AI388" i="1"/>
  <c r="AI62" i="1"/>
  <c r="AK391" i="1"/>
  <c r="AI1436" i="1"/>
  <c r="W1448" i="1"/>
  <c r="AG1448" i="1" s="1"/>
  <c r="W653" i="1"/>
  <c r="AG969" i="1"/>
  <c r="AI1032" i="1"/>
  <c r="AI953" i="1"/>
  <c r="AI781" i="1"/>
  <c r="W63" i="1"/>
  <c r="W89" i="1"/>
  <c r="AK977" i="1"/>
  <c r="W1671" i="1"/>
  <c r="AK1089" i="1"/>
  <c r="W191" i="1"/>
  <c r="AI429" i="1"/>
  <c r="AI460" i="1"/>
  <c r="AI1581" i="1"/>
  <c r="AI1332" i="1"/>
  <c r="AG533" i="1"/>
  <c r="AI914" i="1"/>
  <c r="AI1267" i="1"/>
  <c r="W1581" i="1"/>
  <c r="AK63" i="1"/>
  <c r="W172" i="1"/>
  <c r="W546" i="1"/>
  <c r="AK49" i="1"/>
  <c r="AK80" i="1"/>
  <c r="W916" i="1"/>
  <c r="W1089" i="1"/>
  <c r="AI974" i="1"/>
  <c r="AK973" i="1"/>
  <c r="AI1023" i="1"/>
  <c r="AI489" i="1"/>
  <c r="AI1433" i="1"/>
  <c r="W868" i="1"/>
  <c r="W1075" i="1"/>
  <c r="W973" i="1"/>
  <c r="AG973" i="1" s="1"/>
  <c r="AI1490" i="1"/>
  <c r="W234" i="1"/>
  <c r="AI832" i="1"/>
  <c r="AK492" i="1"/>
  <c r="W492" i="1"/>
  <c r="AK1080" i="1"/>
  <c r="AI9" i="1"/>
  <c r="AI906" i="1"/>
  <c r="AK1029" i="1"/>
  <c r="AK1755" i="1"/>
  <c r="AI1173" i="1"/>
  <c r="AI1141" i="1"/>
  <c r="AK1660" i="1"/>
  <c r="AI1145" i="1"/>
  <c r="W1737" i="1"/>
  <c r="W953" i="1"/>
  <c r="AK904" i="1"/>
  <c r="W904" i="1"/>
  <c r="W665" i="1"/>
  <c r="AI787" i="1"/>
  <c r="AK1721" i="1"/>
  <c r="AK483" i="1"/>
  <c r="W923" i="1"/>
  <c r="AI980" i="1"/>
  <c r="AI965" i="1"/>
  <c r="AK1510" i="1"/>
  <c r="AK1737" i="1"/>
  <c r="AK233" i="1"/>
  <c r="AI1131" i="1"/>
  <c r="AI1283" i="1"/>
  <c r="W1684" i="1"/>
  <c r="AK437" i="1"/>
  <c r="W437" i="1"/>
  <c r="W1176" i="1"/>
  <c r="AI552" i="1"/>
  <c r="AI1435" i="1"/>
  <c r="W130" i="1"/>
  <c r="AI1463" i="1"/>
  <c r="AK1707" i="1"/>
  <c r="AK81" i="1"/>
  <c r="AK942" i="1"/>
  <c r="W377" i="1"/>
  <c r="AG377" i="1" s="1"/>
  <c r="AI1408" i="1"/>
  <c r="W19" i="1"/>
  <c r="W1029" i="1"/>
  <c r="W134" i="1"/>
  <c r="AK609" i="1"/>
  <c r="AI28" i="1"/>
  <c r="AI402" i="1"/>
  <c r="AI1262" i="1"/>
  <c r="W1379" i="1"/>
  <c r="AK1581" i="1"/>
  <c r="AK493" i="1"/>
  <c r="AK916" i="1"/>
  <c r="AI1492" i="1"/>
  <c r="AK953" i="1"/>
  <c r="AI486" i="1"/>
  <c r="AK475" i="1"/>
  <c r="AK160" i="1"/>
  <c r="AI353" i="1"/>
  <c r="W28" i="1"/>
  <c r="AK1237" i="1"/>
  <c r="W1139" i="1"/>
  <c r="AG1139" i="1" s="1"/>
  <c r="AI507" i="1"/>
  <c r="W1080" i="1"/>
  <c r="AI455" i="1"/>
  <c r="AI890" i="1"/>
  <c r="AK1379" i="1"/>
  <c r="AI915" i="1"/>
  <c r="AK1402" i="1"/>
  <c r="AI845" i="1"/>
  <c r="AI1524" i="1"/>
  <c r="W133" i="1"/>
  <c r="AI33" i="1"/>
  <c r="AK133" i="1"/>
  <c r="AI846" i="1"/>
  <c r="AK1267" i="1"/>
  <c r="W1660" i="1"/>
  <c r="AI1037" i="1"/>
  <c r="AI1337" i="1"/>
  <c r="AI564" i="1"/>
  <c r="AI1016" i="1"/>
  <c r="W1559" i="1"/>
  <c r="AK792" i="1"/>
  <c r="AI1357" i="1"/>
  <c r="AI1149" i="1"/>
  <c r="W1266" i="1"/>
  <c r="AI452" i="1"/>
  <c r="AG474" i="1"/>
  <c r="AI577" i="1"/>
  <c r="AI55" i="1"/>
  <c r="AI530" i="1"/>
  <c r="AI505" i="1"/>
  <c r="AI390" i="1"/>
  <c r="AI671" i="1"/>
  <c r="AI1451" i="1"/>
  <c r="AI1018" i="1"/>
  <c r="AI532" i="1"/>
  <c r="AI453" i="1"/>
  <c r="AI676" i="1"/>
  <c r="AI1410" i="1"/>
  <c r="AI8" i="1"/>
  <c r="AT8" i="1" s="1"/>
  <c r="AI710" i="1"/>
  <c r="AI1396" i="1"/>
  <c r="AI482" i="1"/>
  <c r="AI975" i="1"/>
  <c r="AI1114" i="1"/>
  <c r="AI759" i="1"/>
  <c r="AI1444" i="1"/>
  <c r="W496" i="1"/>
  <c r="AG496" i="1" s="1"/>
  <c r="AI500" i="1"/>
  <c r="W1727" i="1"/>
  <c r="AK1727" i="1"/>
  <c r="AG671" i="1"/>
  <c r="AI837" i="1"/>
  <c r="AK354" i="1"/>
  <c r="AK1765" i="1"/>
  <c r="AK527" i="1"/>
  <c r="W354" i="1"/>
  <c r="AI467" i="1"/>
  <c r="AK147" i="1"/>
  <c r="AI560" i="1"/>
  <c r="AI418" i="1"/>
  <c r="AK31" i="1"/>
  <c r="AI576" i="1"/>
  <c r="AI1039" i="1"/>
  <c r="AI539" i="1"/>
  <c r="AI49" i="1"/>
  <c r="AI433" i="1"/>
  <c r="W201" i="1"/>
  <c r="AK659" i="1"/>
  <c r="W731" i="1"/>
  <c r="AG731" i="1" s="1"/>
  <c r="AK1386" i="1"/>
  <c r="AK1728" i="1"/>
  <c r="AI1464" i="1"/>
  <c r="AI1564" i="1"/>
  <c r="AI490" i="1"/>
  <c r="AK1540" i="1"/>
  <c r="W337" i="1"/>
  <c r="AI1512" i="1"/>
  <c r="AI1571" i="1"/>
  <c r="W1760" i="1"/>
  <c r="AI432" i="1"/>
  <c r="AK861" i="1"/>
  <c r="AI726" i="1"/>
  <c r="W861" i="1"/>
  <c r="AI792" i="1"/>
  <c r="AG773" i="1"/>
  <c r="AI1336" i="1"/>
  <c r="W527" i="1"/>
  <c r="W820" i="1"/>
  <c r="AK486" i="1"/>
  <c r="AK322" i="1"/>
  <c r="AK1209" i="1"/>
  <c r="AI669" i="1"/>
  <c r="W147" i="1"/>
  <c r="AI449" i="1"/>
  <c r="AI1220" i="1"/>
  <c r="AK1337" i="1"/>
  <c r="AK193" i="1"/>
  <c r="AK1128" i="1"/>
  <c r="AI896" i="1"/>
  <c r="AI1157" i="1"/>
  <c r="AK328" i="1"/>
  <c r="W229" i="1"/>
  <c r="AI972" i="1"/>
  <c r="W60" i="1"/>
  <c r="AI1401" i="1"/>
  <c r="AI678" i="1"/>
  <c r="AI1253" i="1"/>
  <c r="AK68" i="1"/>
  <c r="AK1297" i="1"/>
  <c r="W328" i="1"/>
  <c r="AK1189" i="1"/>
  <c r="AI506" i="1"/>
  <c r="AI859" i="1"/>
  <c r="AK337" i="1"/>
  <c r="W148" i="1"/>
  <c r="AG505" i="1"/>
  <c r="AI483" i="1"/>
  <c r="AK148" i="1"/>
  <c r="W311" i="1"/>
  <c r="W843" i="1"/>
  <c r="W1061" i="1"/>
  <c r="AG1212" i="1"/>
  <c r="AI863" i="1"/>
  <c r="AK497" i="1"/>
  <c r="W778" i="1"/>
  <c r="AG54" i="1"/>
  <c r="AK71" i="1"/>
  <c r="W648" i="1"/>
  <c r="AI1036" i="1"/>
  <c r="W976" i="1"/>
  <c r="W1589" i="1"/>
  <c r="AI512" i="1"/>
  <c r="W1552" i="1"/>
  <c r="AG1552" i="1" s="1"/>
  <c r="AI1383" i="1"/>
  <c r="AK876" i="1"/>
  <c r="AI531" i="1"/>
  <c r="AI1140" i="1"/>
  <c r="AI867" i="1"/>
  <c r="AK761" i="1"/>
  <c r="AG673" i="1"/>
  <c r="W210" i="1"/>
  <c r="AG1155" i="1"/>
  <c r="W86" i="1"/>
  <c r="AI458" i="1"/>
  <c r="AG844" i="1"/>
  <c r="AI754" i="1"/>
  <c r="AI1399" i="1"/>
  <c r="AG875" i="1"/>
  <c r="AI1170" i="1"/>
  <c r="AK187" i="1"/>
  <c r="W8" i="1"/>
  <c r="AG8" i="1" s="1"/>
  <c r="W538" i="1"/>
  <c r="W1625" i="1"/>
  <c r="AK143" i="1"/>
  <c r="AK759" i="1"/>
  <c r="AK1177" i="1"/>
  <c r="AI1293" i="1"/>
  <c r="W1661" i="1"/>
  <c r="W1551" i="1"/>
  <c r="AK1659" i="1"/>
  <c r="AI1206" i="1"/>
  <c r="AI554" i="1"/>
  <c r="W1400" i="1"/>
  <c r="AL1304" i="1"/>
  <c r="AK1273" i="1"/>
  <c r="W1145" i="1"/>
  <c r="W1763" i="1"/>
  <c r="W838" i="1"/>
  <c r="W188" i="1"/>
  <c r="AK1763" i="1"/>
  <c r="AK730" i="1"/>
  <c r="AG406" i="1"/>
  <c r="W485" i="1"/>
  <c r="AK1166" i="1"/>
  <c r="AK332" i="1"/>
  <c r="W582" i="1"/>
  <c r="W1270" i="1"/>
  <c r="AK1308" i="1"/>
  <c r="AK1145" i="1"/>
  <c r="W332" i="1"/>
  <c r="W1102" i="1"/>
  <c r="AK678" i="1"/>
  <c r="W1128" i="1"/>
  <c r="AK111" i="1"/>
  <c r="AK454" i="1"/>
  <c r="W126" i="1"/>
  <c r="AL1443" i="1"/>
  <c r="AI403" i="1"/>
  <c r="W1221" i="1"/>
  <c r="W1723" i="1"/>
  <c r="AK731" i="1"/>
  <c r="AK828" i="1"/>
  <c r="W644" i="1"/>
  <c r="AK1663" i="1"/>
  <c r="W1663" i="1"/>
  <c r="AI1516" i="1"/>
  <c r="W1070" i="1"/>
  <c r="AK1070" i="1"/>
  <c r="AK1033" i="1"/>
  <c r="W1033" i="1"/>
  <c r="W380" i="1"/>
  <c r="AG380" i="1" s="1"/>
  <c r="AI1413" i="1"/>
  <c r="W1635" i="1"/>
  <c r="AG1570" i="1"/>
  <c r="AI541" i="1"/>
  <c r="AK1723" i="1"/>
  <c r="W761" i="1"/>
  <c r="AG761" i="1" s="1"/>
  <c r="W309" i="1"/>
  <c r="W222" i="1"/>
  <c r="W1479" i="1"/>
  <c r="AK1479" i="1"/>
  <c r="AK654" i="1"/>
  <c r="AK380" i="1"/>
  <c r="Y1443" i="1"/>
  <c r="AI361" i="1"/>
  <c r="AI854" i="1"/>
  <c r="AK1400" i="1"/>
  <c r="AK375" i="1"/>
  <c r="AI1027" i="1"/>
  <c r="AK1329" i="1"/>
  <c r="W1329" i="1"/>
  <c r="AI462" i="1"/>
  <c r="W366" i="1"/>
  <c r="AI1375" i="1"/>
  <c r="AK141" i="1"/>
  <c r="W1357" i="1"/>
  <c r="AK1357" i="1"/>
  <c r="AI791" i="1"/>
  <c r="W848" i="1"/>
  <c r="AK922" i="1"/>
  <c r="AL1737" i="1"/>
  <c r="AI1394" i="1"/>
  <c r="AG959" i="1"/>
  <c r="W486" i="1"/>
  <c r="W922" i="1"/>
  <c r="AK1667" i="1"/>
  <c r="W694" i="1"/>
  <c r="AI1414" i="1"/>
  <c r="AG1437" i="1"/>
  <c r="AG780" i="1"/>
  <c r="AG563" i="1"/>
  <c r="AK520" i="1"/>
  <c r="AK1331" i="1"/>
  <c r="AK435" i="1"/>
  <c r="AI683" i="1"/>
  <c r="W411" i="1"/>
  <c r="Y1263" i="1"/>
  <c r="AI925" i="1"/>
  <c r="W274" i="1"/>
  <c r="AK441" i="1"/>
  <c r="AK649" i="1"/>
  <c r="AG1495" i="1"/>
  <c r="AK693" i="1"/>
  <c r="AG417" i="1"/>
  <c r="AL1729" i="1"/>
  <c r="W798" i="1"/>
  <c r="W649" i="1"/>
  <c r="AK1317" i="1"/>
  <c r="AG384" i="1"/>
  <c r="AK1585" i="1"/>
  <c r="AG1250" i="1"/>
  <c r="AK1137" i="1"/>
  <c r="W14" i="1"/>
  <c r="AK593" i="1"/>
  <c r="AG901" i="1"/>
  <c r="AL1491" i="1"/>
  <c r="AG1436" i="1"/>
  <c r="W520" i="1"/>
  <c r="Y1538" i="1"/>
  <c r="AI1417" i="1"/>
  <c r="W504" i="1"/>
  <c r="AG504" i="1" s="1"/>
  <c r="AI831" i="1"/>
  <c r="AK752" i="1"/>
  <c r="AL1178" i="1"/>
  <c r="AL1538" i="1"/>
  <c r="AI794" i="1"/>
  <c r="W1443" i="1"/>
  <c r="Y106" i="1"/>
  <c r="AG541" i="1"/>
  <c r="W892" i="1"/>
  <c r="AK892" i="1"/>
  <c r="AL1454" i="1"/>
  <c r="AL106" i="1"/>
  <c r="AK170" i="1"/>
  <c r="W1348" i="1"/>
  <c r="AK634" i="1"/>
  <c r="Y1374" i="1"/>
  <c r="AI1551" i="1"/>
  <c r="AL1374" i="1"/>
  <c r="AK106" i="1"/>
  <c r="AG1351" i="1"/>
  <c r="M6" i="4"/>
  <c r="AK972" i="1"/>
  <c r="AK504" i="1"/>
  <c r="W232" i="1"/>
  <c r="AK1464" i="1"/>
  <c r="Y1615" i="1"/>
  <c r="AK259" i="1"/>
  <c r="AK163" i="1"/>
  <c r="W615" i="1"/>
  <c r="AL755" i="1"/>
  <c r="AL1615" i="1"/>
  <c r="AK615" i="1"/>
  <c r="AK881" i="1"/>
  <c r="Y755" i="1"/>
  <c r="AH755" i="1" s="1"/>
  <c r="W1011" i="1"/>
  <c r="AK685" i="1"/>
  <c r="AK1097" i="1"/>
  <c r="AG1138" i="1"/>
  <c r="AK1481" i="1"/>
  <c r="W658" i="1"/>
  <c r="W1630" i="1"/>
  <c r="AG1130" i="1"/>
  <c r="AI40" i="1"/>
  <c r="AI1215" i="1"/>
  <c r="W1481" i="1"/>
  <c r="AK274" i="1"/>
  <c r="AK866" i="1"/>
  <c r="AI1252" i="1"/>
  <c r="AI454" i="1"/>
  <c r="AI868" i="1"/>
  <c r="W401" i="1"/>
  <c r="AG38" i="1"/>
  <c r="AG1114" i="1"/>
  <c r="AI366" i="1"/>
  <c r="AG1433" i="1"/>
  <c r="AK469" i="1"/>
  <c r="AK680" i="1"/>
  <c r="AI358" i="1"/>
  <c r="AK25" i="1"/>
  <c r="Y877" i="1"/>
  <c r="W937" i="1"/>
  <c r="W25" i="1"/>
  <c r="AK883" i="1"/>
  <c r="AK719" i="1"/>
  <c r="Y1578" i="1"/>
  <c r="AK937" i="1"/>
  <c r="AK1623" i="1"/>
  <c r="W1550" i="1"/>
  <c r="W1623" i="1"/>
  <c r="AI1081" i="1"/>
  <c r="AL1412" i="1"/>
  <c r="AI415" i="1"/>
  <c r="Y709" i="1"/>
  <c r="AK192" i="1"/>
  <c r="W719" i="1"/>
  <c r="AK1340" i="1"/>
  <c r="W192" i="1"/>
  <c r="W1137" i="1"/>
  <c r="AK725" i="1"/>
  <c r="AK1316" i="1"/>
  <c r="AK331" i="1"/>
  <c r="W634" i="1"/>
  <c r="AI1393" i="1"/>
  <c r="AK468" i="1"/>
  <c r="AG364" i="1"/>
  <c r="AK825" i="1"/>
  <c r="AG1408" i="1"/>
  <c r="AK927" i="1"/>
  <c r="AL1264" i="1"/>
  <c r="AL945" i="1"/>
  <c r="AL1399" i="1"/>
  <c r="AI877" i="1"/>
  <c r="W725" i="1"/>
  <c r="Y823" i="1"/>
  <c r="AK1095" i="1"/>
  <c r="W1692" i="1"/>
  <c r="Y1750" i="1"/>
  <c r="AK1722" i="1"/>
  <c r="AL1350" i="1"/>
  <c r="AK1515" i="1"/>
  <c r="AL1672" i="1"/>
  <c r="AI860" i="1"/>
  <c r="AK348" i="1"/>
  <c r="Y1483" i="1"/>
  <c r="AK663" i="1"/>
  <c r="AL823" i="1"/>
  <c r="AL1312" i="1"/>
  <c r="AG1205" i="1"/>
  <c r="W1531" i="1"/>
  <c r="AI56" i="1"/>
  <c r="W212" i="1"/>
  <c r="W1344" i="1"/>
  <c r="AL781" i="1"/>
  <c r="AG1252" i="1"/>
  <c r="W863" i="1"/>
  <c r="AK66" i="1"/>
  <c r="W1168" i="1"/>
  <c r="Y296" i="1"/>
  <c r="AI723" i="1"/>
  <c r="W1167" i="1"/>
  <c r="AG1167" i="1" s="1"/>
  <c r="Y1312" i="1"/>
  <c r="W259" i="1"/>
  <c r="AK387" i="1"/>
  <c r="AK412" i="1"/>
  <c r="AK450" i="1"/>
  <c r="AK1201" i="1"/>
  <c r="AI1077" i="1"/>
  <c r="W1201" i="1"/>
  <c r="Y945" i="1"/>
  <c r="Y645" i="1"/>
  <c r="AI798" i="1"/>
  <c r="AK359" i="1"/>
  <c r="W450" i="1"/>
  <c r="AG450" i="1" s="1"/>
  <c r="AK793" i="1"/>
  <c r="AG803" i="1"/>
  <c r="AK878" i="1"/>
  <c r="AK41" i="1"/>
  <c r="AK1592" i="1"/>
  <c r="AL1483" i="1"/>
  <c r="AL1316" i="1"/>
  <c r="AG1370" i="1"/>
  <c r="W1359" i="1"/>
  <c r="AG1359" i="1" s="1"/>
  <c r="W482" i="1"/>
  <c r="AI1010" i="1"/>
  <c r="AK212" i="1"/>
  <c r="AL759" i="1"/>
  <c r="AK1600" i="1"/>
  <c r="AK1344" i="1"/>
  <c r="AI1442" i="1"/>
  <c r="AK726" i="1"/>
  <c r="AK1184" i="1"/>
  <c r="AK1550" i="1"/>
  <c r="AK1168" i="1"/>
  <c r="AI808" i="1"/>
  <c r="AK651" i="1"/>
  <c r="W139" i="1"/>
  <c r="AK1082" i="1"/>
  <c r="W461" i="1"/>
  <c r="AG1356" i="1"/>
  <c r="AK1216" i="1"/>
  <c r="AG16" i="1"/>
  <c r="AK798" i="1"/>
  <c r="Y696" i="1"/>
  <c r="W367" i="1"/>
  <c r="Y1519" i="1"/>
  <c r="Y547" i="1"/>
  <c r="W825" i="1"/>
  <c r="W927" i="1"/>
  <c r="AL155" i="1"/>
  <c r="AK323" i="1"/>
  <c r="AI1517" i="1"/>
  <c r="AK1167" i="1"/>
  <c r="AG917" i="1"/>
  <c r="AL122" i="1"/>
  <c r="AK1104" i="1"/>
  <c r="AK638" i="1"/>
  <c r="AG385" i="1"/>
  <c r="AK535" i="1"/>
  <c r="AK580" i="1"/>
  <c r="AK957" i="1"/>
  <c r="AI1029" i="1"/>
  <c r="W1526" i="1"/>
  <c r="AK1742" i="1"/>
  <c r="AK543" i="1"/>
  <c r="AG1025" i="1"/>
  <c r="W637" i="1"/>
  <c r="AL1435" i="1"/>
  <c r="AK461" i="1"/>
  <c r="W1169" i="1"/>
  <c r="AK529" i="1"/>
  <c r="AK1300" i="1"/>
  <c r="AI815" i="1"/>
  <c r="AI1285" i="1"/>
  <c r="AG1271" i="1"/>
  <c r="Y955" i="1"/>
  <c r="AL1377" i="1"/>
  <c r="W1554" i="1"/>
  <c r="AG1554" i="1" s="1"/>
  <c r="AL1614" i="1"/>
  <c r="AK1169" i="1"/>
  <c r="AK637" i="1"/>
  <c r="W1722" i="1"/>
  <c r="W227" i="1"/>
  <c r="AG403" i="1"/>
  <c r="Y1614" i="1"/>
  <c r="W1355" i="1"/>
  <c r="AI443" i="1"/>
  <c r="AL1539" i="1"/>
  <c r="AL1371" i="1"/>
  <c r="AL877" i="1"/>
  <c r="W168" i="1"/>
  <c r="AI435" i="1"/>
  <c r="W1194" i="1"/>
  <c r="AK716" i="1"/>
  <c r="AK168" i="1"/>
  <c r="AK964" i="1"/>
  <c r="W1544" i="1"/>
  <c r="AI817" i="1"/>
  <c r="W866" i="1"/>
  <c r="W881" i="1"/>
  <c r="AK1620" i="1"/>
  <c r="W1302" i="1"/>
  <c r="Y464" i="1"/>
  <c r="AL1431" i="1"/>
  <c r="AK356" i="1"/>
  <c r="W66" i="1"/>
  <c r="AI1392" i="1"/>
  <c r="AL1603" i="1"/>
  <c r="Y536" i="1"/>
  <c r="AH536" i="1" s="1"/>
  <c r="AK1404" i="1"/>
  <c r="Y705" i="1"/>
  <c r="W964" i="1"/>
  <c r="AK1302" i="1"/>
  <c r="AG1579" i="1"/>
  <c r="AK293" i="1"/>
  <c r="AK476" i="1"/>
  <c r="AL133" i="1"/>
  <c r="AK15" i="1"/>
  <c r="AG1332" i="1"/>
  <c r="AG1434" i="1"/>
  <c r="AI891" i="1"/>
  <c r="AI503" i="1"/>
  <c r="AL1162" i="1"/>
  <c r="W297" i="1"/>
  <c r="AK1194" i="1"/>
  <c r="W106" i="1"/>
  <c r="AK658" i="1"/>
  <c r="AL1275" i="1"/>
  <c r="AL1458" i="1"/>
  <c r="W679" i="1"/>
  <c r="AK679" i="1"/>
  <c r="AG954" i="1"/>
  <c r="AI665" i="1"/>
  <c r="AK297" i="1"/>
  <c r="AK367" i="1"/>
  <c r="W753" i="1"/>
  <c r="W1612" i="1"/>
  <c r="AG1170" i="1"/>
  <c r="AL1315" i="1"/>
  <c r="Y133" i="1"/>
  <c r="AK404" i="1"/>
  <c r="AK753" i="1"/>
  <c r="AK288" i="1"/>
  <c r="AK1544" i="1"/>
  <c r="AG1319" i="1"/>
  <c r="AG1414" i="1"/>
  <c r="W92" i="1"/>
  <c r="AI1112" i="1"/>
  <c r="W1454" i="1"/>
  <c r="AG1454" i="1" s="1"/>
  <c r="AI1441" i="1"/>
  <c r="AK1601" i="1"/>
  <c r="W1082" i="1"/>
  <c r="AG1082" i="1" s="1"/>
  <c r="AK291" i="1"/>
  <c r="W455" i="1"/>
  <c r="AG455" i="1" s="1"/>
  <c r="AK838" i="1"/>
  <c r="W871" i="1"/>
  <c r="W1442" i="1"/>
  <c r="Y141" i="1"/>
  <c r="AK153" i="1"/>
  <c r="AK1224" i="1"/>
  <c r="AK1595" i="1"/>
  <c r="Y1726" i="1"/>
  <c r="W896" i="1"/>
  <c r="AG896" i="1" s="1"/>
  <c r="AG1018" i="1"/>
  <c r="AK1111" i="1"/>
  <c r="AL645" i="1"/>
  <c r="W1590" i="1"/>
  <c r="Y1013" i="1"/>
  <c r="AG1211" i="1"/>
  <c r="AK329" i="1"/>
  <c r="AK1612" i="1"/>
  <c r="AK1156" i="1"/>
  <c r="AK92" i="1"/>
  <c r="W371" i="1"/>
  <c r="AI1449" i="1"/>
  <c r="Y1372" i="1"/>
  <c r="AL449" i="1"/>
  <c r="AK1032" i="1"/>
  <c r="Y1475" i="1"/>
  <c r="W1595" i="1"/>
  <c r="AG69" i="1"/>
  <c r="AK371" i="1"/>
  <c r="AL1563" i="1"/>
  <c r="AL1747" i="1"/>
  <c r="Y1458" i="1"/>
  <c r="AK1538" i="1"/>
  <c r="AK1313" i="1"/>
  <c r="AG813" i="1"/>
  <c r="W1328" i="1"/>
  <c r="AK480" i="1"/>
  <c r="W552" i="1"/>
  <c r="AG552" i="1" s="1"/>
  <c r="AK1648" i="1"/>
  <c r="Y459" i="1"/>
  <c r="Y185" i="1"/>
  <c r="AI1349" i="1"/>
  <c r="W1224" i="1"/>
  <c r="Y1496" i="1"/>
  <c r="W1300" i="1"/>
  <c r="AK572" i="1"/>
  <c r="AG381" i="1"/>
  <c r="W1156" i="1"/>
  <c r="W153" i="1"/>
  <c r="AK14" i="1"/>
  <c r="AL658" i="1"/>
  <c r="AI674" i="1"/>
  <c r="AI835" i="1"/>
  <c r="AL568" i="1"/>
  <c r="AK1532" i="1"/>
  <c r="AK818" i="1"/>
  <c r="W1035" i="1"/>
  <c r="AL1422" i="1"/>
  <c r="AK296" i="1"/>
  <c r="AK439" i="1"/>
  <c r="W793" i="1"/>
  <c r="AG793" i="1" s="1"/>
  <c r="AG794" i="1"/>
  <c r="AK103" i="1"/>
  <c r="AG414" i="1"/>
  <c r="AL1307" i="1"/>
  <c r="AK51" i="1"/>
  <c r="AK1019" i="1"/>
  <c r="AL1332" i="1"/>
  <c r="AL1076" i="1"/>
  <c r="AG1376" i="1"/>
  <c r="AI1521" i="1"/>
  <c r="W1173" i="1"/>
  <c r="Y983" i="1"/>
  <c r="AH983" i="1" s="1"/>
  <c r="Y851" i="1"/>
  <c r="AL1408" i="1"/>
  <c r="AL1292" i="1"/>
  <c r="Y163" i="1"/>
  <c r="Y1491" i="1"/>
  <c r="Y122" i="1"/>
  <c r="Y939" i="1"/>
  <c r="AL1507" i="1"/>
  <c r="AL1704" i="1"/>
  <c r="Y717" i="1"/>
  <c r="AL1681" i="1"/>
  <c r="AL693" i="1"/>
  <c r="Y777" i="1"/>
  <c r="Y1408" i="1"/>
  <c r="Y1551" i="1"/>
  <c r="AL1578" i="1"/>
  <c r="AL1656" i="1"/>
  <c r="AL1280" i="1"/>
  <c r="Y1696" i="1"/>
  <c r="Y1359" i="1"/>
  <c r="AG1149" i="1"/>
  <c r="W1639" i="1"/>
  <c r="AK599" i="1"/>
  <c r="AK734" i="1"/>
  <c r="W1015" i="1"/>
  <c r="AK1528" i="1"/>
  <c r="W670" i="1"/>
  <c r="AG670" i="1" s="1"/>
  <c r="AK834" i="1"/>
  <c r="W734" i="1"/>
  <c r="AK318" i="1"/>
  <c r="AK635" i="1"/>
  <c r="W1622" i="1"/>
  <c r="W1245" i="1"/>
  <c r="AK1680" i="1"/>
  <c r="AG907" i="1"/>
  <c r="AK1279" i="1"/>
  <c r="AG1165" i="1"/>
  <c r="AK283" i="1"/>
  <c r="W536" i="1"/>
  <c r="W1463" i="1"/>
  <c r="AG1463" i="1" s="1"/>
  <c r="W887" i="1"/>
  <c r="AG1148" i="1"/>
  <c r="AG1172" i="1"/>
  <c r="W842" i="1"/>
  <c r="AK27" i="1"/>
  <c r="W995" i="1"/>
  <c r="AK1255" i="1"/>
  <c r="W1670" i="1"/>
  <c r="W929" i="1"/>
  <c r="H7" i="4"/>
  <c r="K7" i="4" s="1"/>
  <c r="P7" i="4" s="1"/>
  <c r="AG1556" i="1"/>
  <c r="AL1320" i="1"/>
  <c r="AG1258" i="1"/>
  <c r="AK1554" i="1"/>
  <c r="AK1161" i="1"/>
  <c r="AI425" i="1"/>
  <c r="W884" i="1"/>
  <c r="AI856" i="1"/>
  <c r="AK817" i="1"/>
  <c r="AK321" i="1"/>
  <c r="AL1516" i="1"/>
  <c r="Y1516" i="1"/>
  <c r="AG1278" i="1"/>
  <c r="AL1510" i="1"/>
  <c r="AK910" i="1"/>
  <c r="Y957" i="1"/>
  <c r="AG732" i="1"/>
  <c r="Y1621" i="1"/>
  <c r="W1739" i="1"/>
  <c r="Y30" i="1"/>
  <c r="AH30" i="1" s="1"/>
  <c r="Y1318" i="1"/>
  <c r="AH1318" i="1" s="1"/>
  <c r="AL92" i="1"/>
  <c r="AG908" i="1"/>
  <c r="AK694" i="1"/>
  <c r="W1160" i="1"/>
  <c r="AK579" i="1"/>
  <c r="AL296" i="1"/>
  <c r="AL1678" i="1"/>
  <c r="AK1113" i="1"/>
  <c r="W543" i="1"/>
  <c r="Y1510" i="1"/>
  <c r="AI1138" i="1"/>
  <c r="Y880" i="1"/>
  <c r="W357" i="1"/>
  <c r="AK64" i="1"/>
  <c r="AK326" i="1"/>
  <c r="Y1662" i="1"/>
  <c r="W579" i="1"/>
  <c r="AK774" i="1"/>
  <c r="AI350" i="1"/>
  <c r="Y1501" i="1"/>
  <c r="W1646" i="1"/>
  <c r="AL880" i="1"/>
  <c r="AI537" i="1"/>
  <c r="Y92" i="1"/>
  <c r="W239" i="1"/>
  <c r="AL1502" i="1"/>
  <c r="AG1190" i="1"/>
  <c r="AG484" i="1"/>
  <c r="AL637" i="1"/>
  <c r="AK1003" i="1"/>
  <c r="AL1662" i="1"/>
  <c r="AK1160" i="1"/>
  <c r="W664" i="1"/>
  <c r="AG664" i="1" s="1"/>
  <c r="W1473" i="1"/>
  <c r="AK1557" i="1"/>
  <c r="AL738" i="1"/>
  <c r="W372" i="1"/>
  <c r="AG372" i="1" s="1"/>
  <c r="AL1447" i="1"/>
  <c r="AL674" i="1"/>
  <c r="Y449" i="1"/>
  <c r="AK975" i="1"/>
  <c r="AI556" i="1"/>
  <c r="AG438" i="1"/>
  <c r="AG1395" i="1"/>
  <c r="Y1575" i="1"/>
  <c r="C9" i="4"/>
  <c r="E9" i="4" s="1"/>
  <c r="E8" i="4"/>
  <c r="G7" i="4"/>
  <c r="J7" i="4" s="1"/>
  <c r="AK867" i="1"/>
  <c r="W867" i="1"/>
  <c r="AK353" i="1"/>
  <c r="W353" i="1"/>
  <c r="AG353" i="1" s="1"/>
  <c r="Y1624" i="1"/>
  <c r="AL1624" i="1"/>
  <c r="AL1384" i="1"/>
  <c r="Y1384" i="1"/>
  <c r="W930" i="1"/>
  <c r="W771" i="1"/>
  <c r="AG771" i="1" s="1"/>
  <c r="AK771" i="1"/>
  <c r="AK11" i="1"/>
  <c r="AK1079" i="1"/>
  <c r="W1079" i="1"/>
  <c r="AG1079" i="1" s="1"/>
  <c r="AK82" i="1"/>
  <c r="AK1191" i="1"/>
  <c r="W1191" i="1"/>
  <c r="AL241" i="1"/>
  <c r="Y241" i="1"/>
  <c r="W984" i="1"/>
  <c r="AK1327" i="1"/>
  <c r="AL1618" i="1"/>
  <c r="Y1618" i="1"/>
  <c r="W1619" i="1"/>
  <c r="AK1226" i="1"/>
  <c r="W1226" i="1"/>
  <c r="AK747" i="1"/>
  <c r="W747" i="1"/>
  <c r="Y653" i="1"/>
  <c r="AK945" i="1"/>
  <c r="W945" i="1"/>
  <c r="Y643" i="1"/>
  <c r="AL643" i="1"/>
  <c r="AG1131" i="1"/>
  <c r="W1636" i="1"/>
  <c r="W936" i="1"/>
  <c r="AK936" i="1"/>
  <c r="W488" i="1"/>
  <c r="AK488" i="1"/>
  <c r="AK1525" i="1"/>
  <c r="W1219" i="1"/>
  <c r="AK1219" i="1"/>
  <c r="W433" i="1"/>
  <c r="AK433" i="1"/>
  <c r="W105" i="1"/>
  <c r="AK105" i="1"/>
  <c r="W1525" i="1"/>
  <c r="AK459" i="1"/>
  <c r="W459" i="1"/>
  <c r="AK61" i="1"/>
  <c r="W61" i="1"/>
  <c r="AI1345" i="1"/>
  <c r="AK575" i="1"/>
  <c r="W575" i="1"/>
  <c r="AG575" i="1" s="1"/>
  <c r="Y1268" i="1"/>
  <c r="AL1268" i="1"/>
  <c r="W891" i="1"/>
  <c r="AK891" i="1"/>
  <c r="AK1472" i="1"/>
  <c r="W1472" i="1"/>
  <c r="AK1703" i="1"/>
  <c r="W1703" i="1"/>
  <c r="W1736" i="1"/>
  <c r="AK98" i="1"/>
  <c r="W1534" i="1"/>
  <c r="AK1534" i="1"/>
  <c r="W310" i="1"/>
  <c r="AI559" i="1"/>
  <c r="W561" i="1"/>
  <c r="AK561" i="1"/>
  <c r="AG1345" i="1"/>
  <c r="Y27" i="1"/>
  <c r="AL27" i="1"/>
  <c r="Y1390" i="1"/>
  <c r="AL1390" i="1"/>
  <c r="AK24" i="1"/>
  <c r="W24" i="1"/>
  <c r="Y200" i="1"/>
  <c r="W1564" i="1"/>
  <c r="AG1564" i="1" s="1"/>
  <c r="AK1564" i="1"/>
  <c r="AK914" i="1"/>
  <c r="W914" i="1"/>
  <c r="W1449" i="1"/>
  <c r="AK1449" i="1"/>
  <c r="W714" i="1"/>
  <c r="AK571" i="1"/>
  <c r="W571" i="1"/>
  <c r="W623" i="1"/>
  <c r="AK623" i="1"/>
  <c r="AK220" i="1"/>
  <c r="W220" i="1"/>
  <c r="AK281" i="1"/>
  <c r="AK1394" i="1"/>
  <c r="AL1460" i="1"/>
  <c r="Y1460" i="1"/>
  <c r="AK1415" i="1"/>
  <c r="W1415" i="1"/>
  <c r="AL695" i="1"/>
  <c r="Y695" i="1"/>
  <c r="W997" i="1"/>
  <c r="AL668" i="1"/>
  <c r="Y668" i="1"/>
  <c r="W11" i="1"/>
  <c r="AG11" i="1" s="1"/>
  <c r="AI728" i="1"/>
  <c r="AL1013" i="1"/>
  <c r="AL546" i="1"/>
  <c r="Y546" i="1"/>
  <c r="AK429" i="1"/>
  <c r="W429" i="1"/>
  <c r="AK643" i="1"/>
  <c r="AK273" i="1"/>
  <c r="AL84" i="1"/>
  <c r="Y84" i="1"/>
  <c r="W262" i="1"/>
  <c r="AK262" i="1"/>
  <c r="AK611" i="1"/>
  <c r="AL639" i="1"/>
  <c r="Y639" i="1"/>
  <c r="W1593" i="1"/>
  <c r="W762" i="1"/>
  <c r="W95" i="1"/>
  <c r="AK95" i="1"/>
  <c r="W343" i="1"/>
  <c r="AK343" i="1"/>
  <c r="AK997" i="1"/>
  <c r="AL442" i="1"/>
  <c r="Y442" i="1"/>
  <c r="AH442" i="1" s="1"/>
  <c r="W431" i="1"/>
  <c r="AL844" i="1"/>
  <c r="Y844" i="1"/>
  <c r="AG407" i="1"/>
  <c r="AK136" i="1"/>
  <c r="W136" i="1"/>
  <c r="AK1466" i="1"/>
  <c r="W1466" i="1"/>
  <c r="W73" i="1"/>
  <c r="AK1759" i="1"/>
  <c r="W1759" i="1"/>
  <c r="W1403" i="1"/>
  <c r="AK1403" i="1"/>
  <c r="AK335" i="1"/>
  <c r="W335" i="1"/>
  <c r="AI853" i="1"/>
  <c r="AK465" i="1"/>
  <c r="W465" i="1"/>
  <c r="Y1258" i="1"/>
  <c r="AL216" i="1"/>
  <c r="Y216" i="1"/>
  <c r="AK1321" i="1"/>
  <c r="AK1175" i="1"/>
  <c r="AK1215" i="1"/>
  <c r="W1215" i="1"/>
  <c r="W316" i="1"/>
  <c r="AK1253" i="1"/>
  <c r="W1253" i="1"/>
  <c r="AG444" i="1"/>
  <c r="AK316" i="1"/>
  <c r="AK601" i="1"/>
  <c r="AK26" i="1"/>
  <c r="W26" i="1"/>
  <c r="AG26" i="1" s="1"/>
  <c r="AL1276" i="1"/>
  <c r="Y1276" i="1"/>
  <c r="AH1276" i="1" s="1"/>
  <c r="AK796" i="1"/>
  <c r="W796" i="1"/>
  <c r="AK436" i="1"/>
  <c r="W436" i="1"/>
  <c r="AI1090" i="1"/>
  <c r="AL1283" i="1"/>
  <c r="Y1283" i="1"/>
  <c r="AK750" i="1"/>
  <c r="W750" i="1"/>
  <c r="AL1344" i="1"/>
  <c r="W1103" i="1"/>
  <c r="AK1103" i="1"/>
  <c r="AK419" i="1"/>
  <c r="AL785" i="1"/>
  <c r="AK940" i="1"/>
  <c r="AI565" i="1"/>
  <c r="AI1100" i="1"/>
  <c r="AL1403" i="1"/>
  <c r="Y1403" i="1"/>
  <c r="AK1576" i="1"/>
  <c r="W1576" i="1"/>
  <c r="AG1576" i="1" s="1"/>
  <c r="AK1675" i="1"/>
  <c r="W1675" i="1"/>
  <c r="AK641" i="1"/>
  <c r="AK1076" i="1"/>
  <c r="W249" i="1"/>
  <c r="AK249" i="1"/>
  <c r="AK613" i="1"/>
  <c r="W613" i="1"/>
  <c r="W818" i="1"/>
  <c r="AK363" i="1"/>
  <c r="W363" i="1"/>
  <c r="AK625" i="1"/>
  <c r="W625" i="1"/>
  <c r="AG1343" i="1"/>
  <c r="AK667" i="1"/>
  <c r="W667" i="1"/>
  <c r="AG667" i="1" s="1"/>
  <c r="AK12" i="1"/>
  <c r="W12" i="1"/>
  <c r="AG12" i="1" s="1"/>
  <c r="AL1577" i="1"/>
  <c r="Y1577" i="1"/>
  <c r="AK446" i="1"/>
  <c r="W446" i="1"/>
  <c r="AI25" i="1"/>
  <c r="AK1560" i="1"/>
  <c r="W1560" i="1"/>
  <c r="AL1633" i="1"/>
  <c r="Y1633" i="1"/>
  <c r="Y340" i="1"/>
  <c r="AL340" i="1"/>
  <c r="W1617" i="1"/>
  <c r="AL1077" i="1"/>
  <c r="Y1077" i="1"/>
  <c r="AG864" i="1"/>
  <c r="AI567" i="1"/>
  <c r="AK1291" i="1"/>
  <c r="W1291" i="1"/>
  <c r="Y1398" i="1"/>
  <c r="AL774" i="1"/>
  <c r="Y774" i="1"/>
  <c r="AL297" i="1"/>
  <c r="Y297" i="1"/>
  <c r="AK735" i="1"/>
  <c r="W735" i="1"/>
  <c r="AG428" i="1"/>
  <c r="AG682" i="1"/>
  <c r="AL887" i="1"/>
  <c r="Y887" i="1"/>
  <c r="Y1405" i="1"/>
  <c r="Y633" i="1"/>
  <c r="AL633" i="1"/>
  <c r="AL136" i="1"/>
  <c r="Y136" i="1"/>
  <c r="Y916" i="1"/>
  <c r="AL916" i="1"/>
  <c r="Y923" i="1"/>
  <c r="AK588" i="1"/>
  <c r="W588" i="1"/>
  <c r="AK1223" i="1"/>
  <c r="W1223" i="1"/>
  <c r="AL1495" i="1"/>
  <c r="Y1495" i="1"/>
  <c r="AK466" i="1"/>
  <c r="W466" i="1"/>
  <c r="AK1060" i="1"/>
  <c r="W1060" i="1"/>
  <c r="AL1069" i="1"/>
  <c r="W1327" i="1"/>
  <c r="AL1053" i="1"/>
  <c r="Y1053" i="1"/>
  <c r="W1232" i="1"/>
  <c r="AK1232" i="1"/>
  <c r="AK1299" i="1"/>
  <c r="W1299" i="1"/>
  <c r="AK629" i="1"/>
  <c r="W629" i="1"/>
  <c r="AK72" i="1"/>
  <c r="W841" i="1"/>
  <c r="AK841" i="1"/>
  <c r="AK171" i="1"/>
  <c r="W171" i="1"/>
  <c r="AL178" i="1"/>
  <c r="Y178" i="1"/>
  <c r="AI667" i="1"/>
  <c r="AK392" i="1"/>
  <c r="W392" i="1"/>
  <c r="W342" i="1"/>
  <c r="AK342" i="1"/>
  <c r="AK398" i="1"/>
  <c r="W398" i="1"/>
  <c r="W1388" i="1"/>
  <c r="AK1388" i="1"/>
  <c r="AL1386" i="1"/>
  <c r="Y1386" i="1"/>
  <c r="AK795" i="1"/>
  <c r="W795" i="1"/>
  <c r="Y1446" i="1"/>
  <c r="AL1446" i="1"/>
  <c r="AG810" i="1"/>
  <c r="W1424" i="1"/>
  <c r="AK1424" i="1"/>
  <c r="AK1011" i="1"/>
  <c r="W1497" i="1"/>
  <c r="AK1497" i="1"/>
  <c r="AL1302" i="1"/>
  <c r="W135" i="1"/>
  <c r="W632" i="1"/>
  <c r="AK632" i="1"/>
  <c r="W22" i="1"/>
  <c r="AK22" i="1"/>
  <c r="W1175" i="1"/>
  <c r="AK394" i="1"/>
  <c r="W394" i="1"/>
  <c r="AK254" i="1"/>
  <c r="W254" i="1"/>
  <c r="AK1365" i="1"/>
  <c r="W1365" i="1"/>
  <c r="AL1713" i="1"/>
  <c r="Y1713" i="1"/>
  <c r="W591" i="1"/>
  <c r="AI895" i="1"/>
  <c r="AK167" i="1"/>
  <c r="W167" i="1"/>
  <c r="Y1302" i="1"/>
  <c r="AL276" i="1"/>
  <c r="Y276" i="1"/>
  <c r="AL588" i="1"/>
  <c r="Y588" i="1"/>
  <c r="AL584" i="1"/>
  <c r="Y584" i="1"/>
  <c r="W849" i="1"/>
  <c r="AG849" i="1" s="1"/>
  <c r="AK849" i="1"/>
  <c r="AI923" i="1"/>
  <c r="AK48" i="1"/>
  <c r="W48" i="1"/>
  <c r="AK1101" i="1"/>
  <c r="W1101" i="1"/>
  <c r="AI1566" i="1"/>
  <c r="AK586" i="1"/>
  <c r="W586" i="1"/>
  <c r="AL173" i="1"/>
  <c r="AK745" i="1"/>
  <c r="W745" i="1"/>
  <c r="AG745" i="1" s="1"/>
  <c r="W1503" i="1"/>
  <c r="Y1024" i="1"/>
  <c r="AL1024" i="1"/>
  <c r="W1098" i="1"/>
  <c r="AK1098" i="1"/>
  <c r="Y622" i="1"/>
  <c r="AK951" i="1"/>
  <c r="W951" i="1"/>
  <c r="W1288" i="1"/>
  <c r="W1020" i="1"/>
  <c r="AK1020" i="1"/>
  <c r="W950" i="1"/>
  <c r="AK950" i="1"/>
  <c r="AK221" i="1"/>
  <c r="W221" i="1"/>
  <c r="AK801" i="1"/>
  <c r="AI37" i="1"/>
  <c r="W565" i="1"/>
  <c r="AK565" i="1"/>
  <c r="AK263" i="1"/>
  <c r="W263" i="1"/>
  <c r="AL1609" i="1"/>
  <c r="Y1609" i="1"/>
  <c r="AI1321" i="1"/>
  <c r="AI1563" i="1"/>
  <c r="Y1095" i="1"/>
  <c r="W184" i="1"/>
  <c r="AK913" i="1"/>
  <c r="W913" i="1"/>
  <c r="W1059" i="1"/>
  <c r="AK1059" i="1"/>
  <c r="Y968" i="1"/>
  <c r="AL968" i="1"/>
  <c r="AI379" i="1"/>
  <c r="AK894" i="1"/>
  <c r="W894" i="1"/>
  <c r="AK1465" i="1"/>
  <c r="W1465" i="1"/>
  <c r="AK1241" i="1"/>
  <c r="W1241" i="1"/>
  <c r="AK790" i="1"/>
  <c r="W790" i="1"/>
  <c r="AK295" i="1"/>
  <c r="W295" i="1"/>
  <c r="AI834" i="1"/>
  <c r="AK740" i="1"/>
  <c r="W740" i="1"/>
  <c r="AK562" i="1"/>
  <c r="W562" i="1"/>
  <c r="W351" i="1"/>
  <c r="AL446" i="1"/>
  <c r="Y446" i="1"/>
  <c r="AL551" i="1"/>
  <c r="Y551" i="1"/>
  <c r="Y12" i="1"/>
  <c r="AL12" i="1"/>
  <c r="AK1363" i="1"/>
  <c r="W1363" i="1"/>
  <c r="AL272" i="1"/>
  <c r="AK692" i="1"/>
  <c r="AK1628" i="1"/>
  <c r="W1478" i="1"/>
  <c r="AL1452" i="1"/>
  <c r="Y1452" i="1"/>
  <c r="AK344" i="1"/>
  <c r="W1621" i="1"/>
  <c r="AK1621" i="1"/>
  <c r="AK1520" i="1"/>
  <c r="W1520" i="1"/>
  <c r="AG1520" i="1" s="1"/>
  <c r="AK17" i="1"/>
  <c r="W17" i="1"/>
  <c r="AK722" i="1"/>
  <c r="W722" i="1"/>
  <c r="AI913" i="1"/>
  <c r="AL828" i="1"/>
  <c r="Y828" i="1"/>
  <c r="AI561" i="1"/>
  <c r="AK65" i="1"/>
  <c r="W65" i="1"/>
  <c r="W551" i="1"/>
  <c r="AK551" i="1"/>
  <c r="AI533" i="1"/>
  <c r="AK1446" i="1"/>
  <c r="W1446" i="1"/>
  <c r="AG1446" i="1" s="1"/>
  <c r="AI1384" i="1"/>
  <c r="AK393" i="1"/>
  <c r="W1435" i="1"/>
  <c r="AK944" i="1"/>
  <c r="W944" i="1"/>
  <c r="W389" i="1"/>
  <c r="AK389" i="1"/>
  <c r="AG966" i="1"/>
  <c r="W206" i="1"/>
  <c r="AK206" i="1"/>
  <c r="AK758" i="1"/>
  <c r="W758" i="1"/>
  <c r="Y494" i="1"/>
  <c r="AK1049" i="1"/>
  <c r="W1489" i="1"/>
  <c r="AK1489" i="1"/>
  <c r="AL800" i="1"/>
  <c r="Y800" i="1"/>
  <c r="AK983" i="1"/>
  <c r="W983" i="1"/>
  <c r="AK33" i="1"/>
  <c r="W33" i="1"/>
  <c r="W940" i="1"/>
  <c r="W683" i="1"/>
  <c r="W1024" i="1"/>
  <c r="AK349" i="1"/>
  <c r="W349" i="1"/>
  <c r="AK1326" i="1"/>
  <c r="W1326" i="1"/>
  <c r="AI351" i="1"/>
  <c r="AK110" i="1"/>
  <c r="W110" i="1"/>
  <c r="Y1334" i="1"/>
  <c r="AH1334" i="1" s="1"/>
  <c r="W729" i="1"/>
  <c r="W986" i="1"/>
  <c r="AK986" i="1"/>
  <c r="AK704" i="1"/>
  <c r="W704" i="1"/>
  <c r="W1007" i="1"/>
  <c r="AK1007" i="1"/>
  <c r="AK93" i="1"/>
  <c r="W93" i="1"/>
  <c r="AK18" i="1"/>
  <c r="W18" i="1"/>
  <c r="AK1450" i="1"/>
  <c r="W1450" i="1"/>
  <c r="AK847" i="1"/>
  <c r="W847" i="1"/>
  <c r="W1555" i="1"/>
  <c r="AK1198" i="1"/>
  <c r="W1198" i="1"/>
  <c r="AI514" i="1"/>
  <c r="Y583" i="1"/>
  <c r="AL583" i="1"/>
  <c r="AI1338" i="1"/>
  <c r="AL311" i="1"/>
  <c r="Y311" i="1"/>
  <c r="W1749" i="1"/>
  <c r="AK1749" i="1"/>
  <c r="AK1159" i="1"/>
  <c r="W1159" i="1"/>
  <c r="Y1035" i="1"/>
  <c r="W701" i="1"/>
  <c r="AK352" i="1"/>
  <c r="W352" i="1"/>
  <c r="AK158" i="1"/>
  <c r="W158" i="1"/>
  <c r="AK178" i="1"/>
  <c r="AK395" i="1"/>
  <c r="Y902" i="1"/>
  <c r="AL902" i="1"/>
  <c r="AI1136" i="1"/>
  <c r="W920" i="1"/>
  <c r="AG920" i="1" s="1"/>
  <c r="AK920" i="1"/>
  <c r="Y606" i="1"/>
  <c r="AL606" i="1"/>
  <c r="AG661" i="1"/>
  <c r="AK1563" i="1"/>
  <c r="W1563" i="1"/>
  <c r="AK1225" i="1"/>
  <c r="W1225" i="1"/>
  <c r="AG1225" i="1" s="1"/>
  <c r="AG1460" i="1"/>
  <c r="AK1506" i="1"/>
  <c r="W1506" i="1"/>
  <c r="Y543" i="1"/>
  <c r="AH543" i="1" s="1"/>
  <c r="AK652" i="1"/>
  <c r="W652" i="1"/>
  <c r="Y315" i="1"/>
  <c r="AK122" i="1"/>
  <c r="AI911" i="1"/>
  <c r="AK943" i="1"/>
  <c r="W943" i="1"/>
  <c r="AK1012" i="1"/>
  <c r="W1012" i="1"/>
  <c r="W569" i="1"/>
  <c r="AK569" i="1"/>
  <c r="AI844" i="1"/>
  <c r="AI650" i="1"/>
  <c r="W1484" i="1"/>
  <c r="AI447" i="1"/>
  <c r="AI1347" i="1"/>
  <c r="W675" i="1"/>
  <c r="AL908" i="1"/>
  <c r="Y908" i="1"/>
  <c r="W344" i="1"/>
  <c r="AK125" i="1"/>
  <c r="W125" i="1"/>
  <c r="W298" i="1"/>
  <c r="W362" i="1"/>
  <c r="AK362" i="1"/>
  <c r="AK90" i="1"/>
  <c r="W90" i="1"/>
  <c r="AK1281" i="1"/>
  <c r="W1281" i="1"/>
  <c r="AK341" i="1"/>
  <c r="W341" i="1"/>
  <c r="W177" i="1"/>
  <c r="AK177" i="1"/>
  <c r="W812" i="1"/>
  <c r="W1141" i="1"/>
  <c r="W830" i="1"/>
  <c r="W1320" i="1"/>
  <c r="Y1570" i="1"/>
  <c r="AL1570" i="1"/>
  <c r="W791" i="1"/>
  <c r="AK791" i="1"/>
  <c r="AL835" i="1"/>
  <c r="Y835" i="1"/>
  <c r="AI714" i="1"/>
  <c r="W692" i="1"/>
  <c r="AI1372" i="1"/>
  <c r="AI1398" i="1"/>
  <c r="W865" i="1"/>
  <c r="W767" i="1"/>
  <c r="AK767" i="1"/>
  <c r="AK1150" i="1"/>
  <c r="AK1605" i="1"/>
  <c r="W1605" i="1"/>
  <c r="Y949" i="1"/>
  <c r="AL949" i="1"/>
  <c r="Y840" i="1"/>
  <c r="AI464" i="1"/>
  <c r="AI741" i="1"/>
  <c r="Y124" i="1"/>
  <c r="AK1488" i="1"/>
  <c r="W1488" i="1"/>
  <c r="AK1435" i="1"/>
  <c r="W836" i="1"/>
  <c r="AK836" i="1"/>
  <c r="AL1546" i="1"/>
  <c r="Y1546" i="1"/>
  <c r="AI7" i="1"/>
  <c r="AI1416" i="1"/>
  <c r="AG1524" i="1"/>
  <c r="AK978" i="1"/>
  <c r="W978" i="1"/>
  <c r="W1242" i="1"/>
  <c r="AI849" i="1"/>
  <c r="AK610" i="1"/>
  <c r="W1262" i="1"/>
  <c r="AK1262" i="1"/>
  <c r="AK301" i="1"/>
  <c r="W301" i="1"/>
  <c r="Y1094" i="1"/>
  <c r="AK789" i="1"/>
  <c r="W789" i="1"/>
  <c r="Y77" i="1"/>
  <c r="AK501" i="1"/>
  <c r="W501" i="1"/>
  <c r="AK859" i="1"/>
  <c r="W859" i="1"/>
  <c r="W120" i="1"/>
  <c r="W965" i="1"/>
  <c r="AK965" i="1"/>
  <c r="AK1597" i="1"/>
  <c r="W1597" i="1"/>
  <c r="Y893" i="1"/>
  <c r="AL64" i="1"/>
  <c r="W1664" i="1"/>
  <c r="AL427" i="1"/>
  <c r="Y427" i="1"/>
  <c r="AK1204" i="1"/>
  <c r="AL1186" i="1"/>
  <c r="Y1186" i="1"/>
  <c r="Y511" i="1"/>
  <c r="AH511" i="1" s="1"/>
  <c r="AK717" i="1"/>
  <c r="W717" i="1"/>
  <c r="AK821" i="1"/>
  <c r="W821" i="1"/>
  <c r="AL1464" i="1"/>
  <c r="Y762" i="1"/>
  <c r="AG1157" i="1"/>
  <c r="W1000" i="1"/>
  <c r="AK1000" i="1"/>
  <c r="W566" i="1"/>
  <c r="AK566" i="1"/>
  <c r="AK128" i="1"/>
  <c r="W128" i="1"/>
  <c r="AK336" i="1"/>
  <c r="W336" i="1"/>
  <c r="AK119" i="1"/>
  <c r="W119" i="1"/>
  <c r="W1282" i="1"/>
  <c r="AK1282" i="1"/>
  <c r="AK302" i="1"/>
  <c r="W302" i="1"/>
  <c r="AI1172" i="1"/>
  <c r="AK102" i="1"/>
  <c r="W102" i="1"/>
  <c r="AL354" i="1"/>
  <c r="Y354" i="1"/>
  <c r="W1428" i="1"/>
  <c r="AK1428" i="1"/>
  <c r="AI922" i="1"/>
  <c r="AL1032" i="1"/>
  <c r="Y1032" i="1"/>
  <c r="AK1578" i="1"/>
  <c r="W1578" i="1"/>
  <c r="AK743" i="1"/>
  <c r="W743" i="1"/>
  <c r="AK1586" i="1"/>
  <c r="W1586" i="1"/>
  <c r="W754" i="1"/>
  <c r="AK754" i="1"/>
  <c r="AL483" i="1"/>
  <c r="Y483" i="1"/>
  <c r="AL318" i="1"/>
  <c r="Y318" i="1"/>
  <c r="AI932" i="1"/>
  <c r="AK108" i="1"/>
  <c r="W108" i="1"/>
  <c r="Y1666" i="1"/>
  <c r="AL1666" i="1"/>
  <c r="AI663" i="1"/>
  <c r="AK1354" i="1"/>
  <c r="W1354" i="1"/>
  <c r="W1071" i="1"/>
  <c r="AK1071" i="1"/>
  <c r="AK1039" i="1"/>
  <c r="W1039" i="1"/>
  <c r="AL814" i="1"/>
  <c r="Y814" i="1"/>
  <c r="AI744" i="1"/>
  <c r="W955" i="1"/>
  <c r="AK955" i="1"/>
  <c r="AK88" i="1"/>
  <c r="W88" i="1"/>
  <c r="AL118" i="1"/>
  <c r="Y118" i="1"/>
  <c r="Y930" i="1"/>
  <c r="Y1267" i="1"/>
  <c r="AL1267" i="1"/>
  <c r="AL1262" i="1"/>
  <c r="Y1262" i="1"/>
  <c r="AI733" i="1"/>
  <c r="Y610" i="1"/>
  <c r="AL610" i="1"/>
  <c r="AL211" i="1"/>
  <c r="Y211" i="1"/>
  <c r="W528" i="1"/>
  <c r="AK528" i="1"/>
  <c r="W1204" i="1"/>
  <c r="AK554" i="1"/>
  <c r="W554" i="1"/>
  <c r="AI1576" i="1"/>
  <c r="W1028" i="1"/>
  <c r="AK1028" i="1"/>
  <c r="AK231" i="1"/>
  <c r="W231" i="1"/>
  <c r="AK1202" i="1"/>
  <c r="W1202" i="1"/>
  <c r="AK736" i="1"/>
  <c r="W736" i="1"/>
  <c r="Y343" i="1"/>
  <c r="AL343" i="1"/>
  <c r="AL857" i="1"/>
  <c r="Y857" i="1"/>
  <c r="AK523" i="1"/>
  <c r="W523" i="1"/>
  <c r="AK1207" i="1"/>
  <c r="W1207" i="1"/>
  <c r="AL734" i="1"/>
  <c r="Y734" i="1"/>
  <c r="W1368" i="1"/>
  <c r="AG961" i="1"/>
  <c r="Y1486" i="1"/>
  <c r="AL1486" i="1"/>
  <c r="AI778" i="1"/>
  <c r="AL158" i="1"/>
  <c r="Y158" i="1"/>
  <c r="AL113" i="1"/>
  <c r="AG1017" i="1"/>
  <c r="Y1006" i="1"/>
  <c r="AK463" i="1"/>
  <c r="W463" i="1"/>
  <c r="AK1256" i="1"/>
  <c r="W1256" i="1"/>
  <c r="W181" i="1"/>
  <c r="AK181" i="1"/>
  <c r="W1583" i="1"/>
  <c r="AK1583" i="1"/>
  <c r="W196" i="1"/>
  <c r="AK196" i="1"/>
  <c r="AI472" i="1"/>
  <c r="AI1402" i="1"/>
  <c r="AK845" i="1"/>
  <c r="W845" i="1"/>
  <c r="AL435" i="1"/>
  <c r="Y435" i="1"/>
  <c r="AG47" i="1"/>
  <c r="W1494" i="1"/>
  <c r="AG1490" i="1"/>
  <c r="W413" i="1"/>
  <c r="Y745" i="1"/>
  <c r="AK455" i="1"/>
  <c r="AL200" i="1"/>
  <c r="AL1154" i="1"/>
  <c r="AL955" i="1"/>
  <c r="AI457" i="1"/>
  <c r="AL543" i="1"/>
  <c r="AK1571" i="1"/>
  <c r="AI1515" i="1"/>
  <c r="Y1347" i="1"/>
  <c r="W1628" i="1"/>
  <c r="W1385" i="1"/>
  <c r="W246" i="1"/>
  <c r="AK246" i="1"/>
  <c r="AI550" i="1"/>
  <c r="W854" i="1"/>
  <c r="AK854" i="1"/>
  <c r="W857" i="1"/>
  <c r="AK857" i="1"/>
  <c r="AK1513" i="1"/>
  <c r="W1513" i="1"/>
  <c r="W1136" i="1"/>
  <c r="AK1136" i="1"/>
  <c r="AI359" i="1"/>
  <c r="AK886" i="1"/>
  <c r="W886" i="1"/>
  <c r="AK253" i="1"/>
  <c r="W253" i="1"/>
  <c r="AK241" i="1"/>
  <c r="W241" i="1"/>
  <c r="AL1210" i="1"/>
  <c r="Y1210" i="1"/>
  <c r="AK313" i="1"/>
  <c r="W313" i="1"/>
  <c r="Y1601" i="1"/>
  <c r="AL1601" i="1"/>
  <c r="AK606" i="1"/>
  <c r="W606" i="1"/>
  <c r="W205" i="1"/>
  <c r="AK205" i="1"/>
  <c r="W567" i="1"/>
  <c r="AK567" i="1"/>
  <c r="AL65" i="1"/>
  <c r="Y65" i="1"/>
  <c r="AI65" i="1"/>
  <c r="AL149" i="1"/>
  <c r="Y149" i="1"/>
  <c r="AK1090" i="1"/>
  <c r="W1090" i="1"/>
  <c r="AK1584" i="1"/>
  <c r="W1584" i="1"/>
  <c r="AK902" i="1"/>
  <c r="W902" i="1"/>
  <c r="AK238" i="1"/>
  <c r="W238" i="1"/>
  <c r="AK1152" i="1"/>
  <c r="W1152" i="1"/>
  <c r="W531" i="1"/>
  <c r="AK531" i="1"/>
  <c r="AK1014" i="1"/>
  <c r="W1014" i="1"/>
  <c r="W1418" i="1"/>
  <c r="AK1418" i="1"/>
  <c r="W1380" i="1"/>
  <c r="AK1380" i="1"/>
  <c r="AK576" i="1"/>
  <c r="W576" i="1"/>
  <c r="AK1682" i="1"/>
  <c r="W1682" i="1"/>
  <c r="AK980" i="1"/>
  <c r="W980" i="1"/>
  <c r="AL504" i="1"/>
  <c r="Y504" i="1"/>
  <c r="W511" i="1"/>
  <c r="AK511" i="1"/>
  <c r="AK502" i="1"/>
  <c r="W502" i="1"/>
  <c r="W410" i="1"/>
  <c r="AK410" i="1"/>
  <c r="W1195" i="1"/>
  <c r="AK265" i="1"/>
  <c r="AK519" i="1"/>
  <c r="AL819" i="1"/>
  <c r="Y819" i="1"/>
  <c r="Y1657" i="1"/>
  <c r="AL1657" i="1"/>
  <c r="AK809" i="1"/>
  <c r="W1430" i="1"/>
  <c r="AG1274" i="1"/>
  <c r="AL1347" i="1"/>
  <c r="W1321" i="1"/>
  <c r="AK1385" i="1"/>
  <c r="AK1430" i="1"/>
  <c r="W122" i="1"/>
  <c r="AI1222" i="1"/>
  <c r="AK383" i="1"/>
  <c r="W383" i="1"/>
  <c r="AI1020" i="1"/>
  <c r="W702" i="1"/>
  <c r="AK702" i="1"/>
  <c r="AK768" i="1"/>
  <c r="W768" i="1"/>
  <c r="W248" i="1"/>
  <c r="AK248" i="1"/>
  <c r="W605" i="1"/>
  <c r="AK605" i="1"/>
  <c r="AK1638" i="1"/>
  <c r="W1638" i="1"/>
  <c r="AK121" i="1"/>
  <c r="W121" i="1"/>
  <c r="AK1371" i="1"/>
  <c r="W1371" i="1"/>
  <c r="AK6" i="1"/>
  <c r="AK545" i="1"/>
  <c r="W545" i="1"/>
  <c r="AK21" i="1"/>
  <c r="W21" i="1"/>
  <c r="Y719" i="1"/>
  <c r="AL719" i="1"/>
  <c r="W1199" i="1"/>
  <c r="AK1199" i="1"/>
  <c r="AI63" i="1"/>
  <c r="AI1493" i="1"/>
  <c r="W987" i="1"/>
  <c r="AK987" i="1"/>
  <c r="W1389" i="1"/>
  <c r="AK1389" i="1"/>
  <c r="AK305" i="1"/>
  <c r="W305" i="1"/>
  <c r="Y479" i="1"/>
  <c r="AL479" i="1"/>
  <c r="AK826" i="1"/>
  <c r="AK183" i="1"/>
  <c r="W183" i="1"/>
  <c r="AK149" i="1"/>
  <c r="W149" i="1"/>
  <c r="AK1514" i="1"/>
  <c r="W1514" i="1"/>
  <c r="AK737" i="1"/>
  <c r="W737" i="1"/>
  <c r="AK595" i="1"/>
  <c r="W595" i="1"/>
  <c r="AK1286" i="1"/>
  <c r="W1286" i="1"/>
  <c r="AL405" i="1"/>
  <c r="Y405" i="1"/>
  <c r="AL144" i="1"/>
  <c r="W453" i="1"/>
  <c r="AL1761" i="1"/>
  <c r="AL580" i="1"/>
  <c r="Y580" i="1"/>
  <c r="AK1339" i="1"/>
  <c r="W1339" i="1"/>
  <c r="AI465" i="1"/>
  <c r="W1257" i="1"/>
  <c r="AK1257" i="1"/>
  <c r="AI901" i="1"/>
  <c r="AI936" i="1"/>
  <c r="Y412" i="1"/>
  <c r="AK506" i="1"/>
  <c r="W506" i="1"/>
  <c r="AK513" i="1"/>
  <c r="W513" i="1"/>
  <c r="AK1602" i="1"/>
  <c r="W1602" i="1"/>
  <c r="AL1428" i="1"/>
  <c r="W265" i="1"/>
  <c r="AI355" i="1"/>
  <c r="W235" i="1"/>
  <c r="AK235" i="1"/>
  <c r="AK549" i="1"/>
  <c r="W549" i="1"/>
  <c r="W544" i="1"/>
  <c r="AK544" i="1"/>
  <c r="AK713" i="1"/>
  <c r="W713" i="1"/>
  <c r="AK1021" i="1"/>
  <c r="W1021" i="1"/>
  <c r="W1074" i="1"/>
  <c r="AK1074" i="1"/>
  <c r="AK1330" i="1"/>
  <c r="W1330" i="1"/>
  <c r="AK52" i="1"/>
  <c r="W52" i="1"/>
  <c r="AK1701" i="1"/>
  <c r="W1701" i="1"/>
  <c r="AK209" i="1"/>
  <c r="W209" i="1"/>
  <c r="AK458" i="1"/>
  <c r="W458" i="1"/>
  <c r="AK1735" i="1"/>
  <c r="W1735" i="1"/>
  <c r="AK250" i="1"/>
  <c r="W250" i="1"/>
  <c r="AK540" i="1"/>
  <c r="W540" i="1"/>
  <c r="AK1220" i="1"/>
  <c r="W1220" i="1"/>
  <c r="AK633" i="1"/>
  <c r="W633" i="1"/>
  <c r="AK852" i="1"/>
  <c r="W852" i="1"/>
  <c r="W101" i="1"/>
  <c r="AK101" i="1"/>
  <c r="AI774" i="1"/>
  <c r="AK1644" i="1"/>
  <c r="W1644" i="1"/>
  <c r="W899" i="1"/>
  <c r="AK899" i="1"/>
  <c r="AI770" i="1"/>
  <c r="W512" i="1"/>
  <c r="AK512" i="1"/>
  <c r="W174" i="1"/>
  <c r="AK174" i="1"/>
  <c r="AK660" i="1"/>
  <c r="W660" i="1"/>
  <c r="Y1650" i="1"/>
  <c r="AL1650" i="1"/>
  <c r="AK624" i="1"/>
  <c r="W624" i="1"/>
  <c r="AK1567" i="1"/>
  <c r="W1567" i="1"/>
  <c r="Y1674" i="1"/>
  <c r="AL1674" i="1"/>
  <c r="AK386" i="1"/>
  <c r="W386" i="1"/>
  <c r="W1086" i="1"/>
  <c r="AK1086" i="1"/>
  <c r="AK269" i="1"/>
  <c r="W269" i="1"/>
  <c r="AK1310" i="1"/>
  <c r="W1310" i="1"/>
  <c r="W924" i="1"/>
  <c r="AK924" i="1"/>
  <c r="AK1390" i="1"/>
  <c r="W1390" i="1"/>
  <c r="AK1234" i="1"/>
  <c r="W1234" i="1"/>
  <c r="AL1668" i="1"/>
  <c r="Y1668" i="1"/>
  <c r="AK1116" i="1"/>
  <c r="W1116" i="1"/>
  <c r="AK46" i="1"/>
  <c r="W46" i="1"/>
  <c r="AL1426" i="1"/>
  <c r="W277" i="1"/>
  <c r="AK277" i="1"/>
  <c r="AL194" i="1"/>
  <c r="Y194" i="1"/>
  <c r="AI1560" i="1"/>
  <c r="AK808" i="1"/>
  <c r="Y1426" i="1"/>
  <c r="Y1335" i="1"/>
  <c r="AK550" i="1"/>
  <c r="W550" i="1"/>
  <c r="W739" i="1"/>
  <c r="AK739" i="1"/>
  <c r="AK584" i="1"/>
  <c r="W584" i="1"/>
  <c r="AL620" i="1"/>
  <c r="Y620" i="1"/>
  <c r="AL1708" i="1"/>
  <c r="Y1708" i="1"/>
  <c r="AL310" i="1"/>
  <c r="Y310" i="1"/>
  <c r="AL326" i="1"/>
  <c r="Y326" i="1"/>
  <c r="AK216" i="1"/>
  <c r="W272" i="1"/>
  <c r="W1303" i="1"/>
  <c r="Y272" i="1"/>
  <c r="Y1558" i="1"/>
  <c r="W1444" i="1"/>
  <c r="W1311" i="1"/>
  <c r="AK1311" i="1"/>
  <c r="AI653" i="1"/>
  <c r="W1453" i="1"/>
  <c r="AK1453" i="1"/>
  <c r="W1745" i="1"/>
  <c r="AK1745" i="1"/>
  <c r="AI542" i="1"/>
  <c r="AK258" i="1"/>
  <c r="W258" i="1"/>
  <c r="AK67" i="1"/>
  <c r="W67" i="1"/>
  <c r="W689" i="1"/>
  <c r="AK689" i="1"/>
  <c r="AK553" i="1"/>
  <c r="W553" i="1"/>
  <c r="AK452" i="1"/>
  <c r="W452" i="1"/>
  <c r="AK1347" i="1"/>
  <c r="W1347" i="1"/>
  <c r="Y1182" i="1"/>
  <c r="AL1182" i="1"/>
  <c r="AK340" i="1"/>
  <c r="W340" i="1"/>
  <c r="AL613" i="1"/>
  <c r="Y613" i="1"/>
  <c r="AK374" i="1"/>
  <c r="W374" i="1"/>
  <c r="AI876" i="1"/>
  <c r="Y1489" i="1"/>
  <c r="AL1489" i="1"/>
  <c r="Y486" i="1"/>
  <c r="AL486" i="1"/>
  <c r="W1063" i="1"/>
  <c r="AK1063" i="1"/>
  <c r="W1480" i="1"/>
  <c r="AK1480" i="1"/>
  <c r="AK1183" i="1"/>
  <c r="W1183" i="1"/>
  <c r="W1106" i="1"/>
  <c r="AK1106" i="1"/>
  <c r="AK409" i="1"/>
  <c r="W409" i="1"/>
  <c r="AK1240" i="1"/>
  <c r="W1240" i="1"/>
  <c r="AK1023" i="1"/>
  <c r="W1023" i="1"/>
  <c r="AK470" i="1"/>
  <c r="W470" i="1"/>
  <c r="AI1194" i="1"/>
  <c r="AK1714" i="1"/>
  <c r="W1714" i="1"/>
  <c r="AK557" i="1"/>
  <c r="W557" i="1"/>
  <c r="AK9" i="1"/>
  <c r="W9" i="1"/>
  <c r="AG9" i="1" s="1"/>
  <c r="AK91" i="1"/>
  <c r="W91" i="1"/>
  <c r="AK83" i="1"/>
  <c r="W83" i="1"/>
  <c r="Y1295" i="1"/>
  <c r="AL1295" i="1"/>
  <c r="AK1474" i="1"/>
  <c r="W1474" i="1"/>
  <c r="AK351" i="1"/>
  <c r="Y785" i="1"/>
  <c r="AI1513" i="1"/>
  <c r="AL682" i="1"/>
  <c r="Y682" i="1"/>
  <c r="W1546" i="1"/>
  <c r="AI1034" i="1"/>
  <c r="W1369" i="1"/>
  <c r="AK1369" i="1"/>
  <c r="Y865" i="1"/>
  <c r="AL865" i="1"/>
  <c r="AK37" i="1"/>
  <c r="W37" i="1"/>
  <c r="AL1372" i="1"/>
  <c r="AL1398" i="1"/>
  <c r="AK1092" i="1"/>
  <c r="W1522" i="1"/>
  <c r="AK1522" i="1"/>
  <c r="AI51" i="1"/>
  <c r="W760" i="1"/>
  <c r="AK760" i="1"/>
  <c r="AL1363" i="1"/>
  <c r="AK1608" i="1"/>
  <c r="W1608" i="1"/>
  <c r="AK620" i="1"/>
  <c r="W620" i="1"/>
  <c r="AK1504" i="1"/>
  <c r="W1504" i="1"/>
  <c r="AL1586" i="1"/>
  <c r="Y1586" i="1"/>
  <c r="AL437" i="1"/>
  <c r="Y437" i="1"/>
  <c r="AK1700" i="1"/>
  <c r="W1700" i="1"/>
  <c r="AK173" i="1"/>
  <c r="W173" i="1"/>
  <c r="AL219" i="1"/>
  <c r="Y219" i="1"/>
  <c r="AL953" i="1"/>
  <c r="Y953" i="1"/>
  <c r="Y135" i="1"/>
  <c r="AL135" i="1"/>
  <c r="AK189" i="1"/>
  <c r="W189" i="1"/>
  <c r="AK1030" i="1"/>
  <c r="AL1382" i="1"/>
  <c r="AL1762" i="1"/>
  <c r="Y1762" i="1"/>
  <c r="AK695" i="1"/>
  <c r="W216" i="1"/>
  <c r="Y422" i="1"/>
  <c r="W577" i="1"/>
  <c r="AK112" i="1"/>
  <c r="Y1480" i="1"/>
  <c r="AK974" i="1"/>
  <c r="W974" i="1"/>
  <c r="W1346" i="1"/>
  <c r="AK1346" i="1"/>
  <c r="AI1496" i="1"/>
  <c r="AK1505" i="1"/>
  <c r="W1505" i="1"/>
  <c r="AK1058" i="1"/>
  <c r="W1058" i="1"/>
  <c r="AK1151" i="1"/>
  <c r="W1151" i="1"/>
  <c r="AK814" i="1"/>
  <c r="W814" i="1"/>
  <c r="AK816" i="1"/>
  <c r="W816" i="1"/>
  <c r="AK869" i="1"/>
  <c r="W869" i="1"/>
  <c r="AK378" i="1"/>
  <c r="W378" i="1"/>
  <c r="W1407" i="1"/>
  <c r="AK1407" i="1"/>
  <c r="AK989" i="1"/>
  <c r="W989" i="1"/>
  <c r="W1697" i="1"/>
  <c r="AK1697" i="1"/>
  <c r="AK708" i="1"/>
  <c r="W708" i="1"/>
  <c r="AK422" i="1"/>
  <c r="W422" i="1"/>
  <c r="W1429" i="1"/>
  <c r="AK1429" i="1"/>
  <c r="AK764" i="1"/>
  <c r="W764" i="1"/>
  <c r="W542" i="1"/>
  <c r="AK542" i="1"/>
  <c r="Y508" i="1"/>
  <c r="AL508" i="1"/>
  <c r="AK870" i="1"/>
  <c r="W870" i="1"/>
  <c r="AL1214" i="1"/>
  <c r="Y1214" i="1"/>
  <c r="AI711" i="1"/>
  <c r="W79" i="1"/>
  <c r="AK79" i="1"/>
  <c r="W247" i="1"/>
  <c r="AK247" i="1"/>
  <c r="W888" i="1"/>
  <c r="AK888" i="1"/>
  <c r="W207" i="1"/>
  <c r="AK207" i="1"/>
  <c r="AL1467" i="1"/>
  <c r="Y1467" i="1"/>
  <c r="AI39" i="1"/>
  <c r="AK1657" i="1"/>
  <c r="W1657" i="1"/>
  <c r="AK1503" i="1"/>
  <c r="W252" i="1"/>
  <c r="AL1711" i="1"/>
  <c r="Y4" i="1"/>
  <c r="AH4" i="1" s="1"/>
  <c r="AL4" i="1"/>
  <c r="AK319" i="1"/>
  <c r="W319" i="1"/>
  <c r="Y156" i="1"/>
  <c r="AL156" i="1"/>
  <c r="AK934" i="1"/>
  <c r="W934" i="1"/>
  <c r="W560" i="1"/>
  <c r="AK560" i="1"/>
  <c r="AI12" i="1"/>
  <c r="Y38" i="1"/>
  <c r="AL95" i="1"/>
  <c r="Y1382" i="1"/>
  <c r="W1004" i="1"/>
  <c r="AK1004" i="1"/>
  <c r="AK1398" i="1"/>
  <c r="AK1378" i="1"/>
  <c r="W1378" i="1"/>
  <c r="AL1369" i="1"/>
  <c r="Y804" i="1"/>
  <c r="AL804" i="1"/>
  <c r="AK13" i="1"/>
  <c r="W809" i="1"/>
  <c r="AI400" i="1"/>
  <c r="W1468" i="1"/>
  <c r="AK1468" i="1"/>
  <c r="W1367" i="1"/>
  <c r="AL1410" i="1"/>
  <c r="AK568" i="1"/>
  <c r="W324" i="1"/>
  <c r="W994" i="1"/>
  <c r="AK994" i="1"/>
  <c r="AK376" i="1"/>
  <c r="W376" i="1"/>
  <c r="AI1224" i="1"/>
  <c r="AK1614" i="1"/>
  <c r="W1614" i="1"/>
  <c r="AK182" i="1"/>
  <c r="W182" i="1"/>
  <c r="AK198" i="1"/>
  <c r="W198" i="1"/>
  <c r="W1673" i="1"/>
  <c r="AK1673" i="1"/>
  <c r="AK697" i="1"/>
  <c r="W697" i="1"/>
  <c r="AK1637" i="1"/>
  <c r="W1637" i="1"/>
  <c r="W57" i="1"/>
  <c r="AK57" i="1"/>
  <c r="W539" i="1"/>
  <c r="AK539" i="1"/>
  <c r="AK627" i="1"/>
  <c r="W627" i="1"/>
  <c r="AK709" i="1"/>
  <c r="W709" i="1"/>
  <c r="AK676" i="1"/>
  <c r="W676" i="1"/>
  <c r="Y393" i="1"/>
  <c r="AL393" i="1"/>
  <c r="Y811" i="1"/>
  <c r="AL811" i="1"/>
  <c r="AK729" i="1"/>
  <c r="W1609" i="1"/>
  <c r="AK1609" i="1"/>
  <c r="AL457" i="1"/>
  <c r="AK1288" i="1"/>
  <c r="Y1009" i="1"/>
  <c r="AK570" i="1"/>
  <c r="W570" i="1"/>
  <c r="W1013" i="1"/>
  <c r="AK1013" i="1"/>
  <c r="W1143" i="1"/>
  <c r="AK1143" i="1"/>
  <c r="W1709" i="1"/>
  <c r="AK1709" i="1"/>
  <c r="AK783" i="1"/>
  <c r="W783" i="1"/>
  <c r="AK99" i="1"/>
  <c r="W99" i="1"/>
  <c r="AK720" i="1"/>
  <c r="W720" i="1"/>
  <c r="AK1298" i="1"/>
  <c r="W1298" i="1"/>
  <c r="AI1165" i="1"/>
  <c r="AK1738" i="1"/>
  <c r="W1738" i="1"/>
  <c r="AK755" i="1"/>
  <c r="W755" i="1"/>
  <c r="AL758" i="1"/>
  <c r="Y758" i="1"/>
  <c r="AK547" i="1"/>
  <c r="AK784" i="1"/>
  <c r="W784" i="1"/>
  <c r="AI369" i="1"/>
  <c r="AK202" i="1"/>
  <c r="W202" i="1"/>
  <c r="W1516" i="1"/>
  <c r="AK1516" i="1"/>
  <c r="AL677" i="1"/>
  <c r="Y677" i="1"/>
  <c r="AL660" i="1"/>
  <c r="Y660" i="1"/>
  <c r="AI1330" i="1"/>
  <c r="AK242" i="1"/>
  <c r="W242" i="1"/>
  <c r="W1719" i="1"/>
  <c r="AK1719" i="1"/>
  <c r="AK159" i="1"/>
  <c r="W159" i="1"/>
  <c r="W1762" i="1"/>
  <c r="AK1762" i="1"/>
  <c r="AL826" i="1"/>
  <c r="Y826" i="1"/>
  <c r="W799" i="1"/>
  <c r="AK799" i="1"/>
  <c r="W58" i="1"/>
  <c r="AK58" i="1"/>
  <c r="W1573" i="1"/>
  <c r="AK1573" i="1"/>
  <c r="AK684" i="1"/>
  <c r="W684" i="1"/>
  <c r="AK1338" i="1"/>
  <c r="W1338" i="1"/>
  <c r="AK1307" i="1"/>
  <c r="W1307" i="1"/>
  <c r="Y962" i="1"/>
  <c r="Y1738" i="1"/>
  <c r="AL1738" i="1"/>
  <c r="AK1715" i="1"/>
  <c r="W1715" i="1"/>
  <c r="AI742" i="1"/>
  <c r="AI32" i="1"/>
  <c r="AL591" i="1"/>
  <c r="AI743" i="1"/>
  <c r="AL1471" i="1"/>
  <c r="Y1471" i="1"/>
  <c r="AL1488" i="1"/>
  <c r="AI1155" i="1"/>
  <c r="Y285" i="1"/>
  <c r="AL285" i="1"/>
  <c r="AK368" i="1"/>
  <c r="W368" i="1"/>
  <c r="W395" i="1"/>
  <c r="AK622" i="1"/>
  <c r="AK257" i="1"/>
  <c r="W808" i="1"/>
  <c r="AK837" i="1"/>
  <c r="W837" i="1"/>
  <c r="Y173" i="1"/>
  <c r="W405" i="1"/>
  <c r="W308" i="1"/>
  <c r="Y304" i="1"/>
  <c r="Y328" i="1"/>
  <c r="Y1616" i="1"/>
  <c r="Y105" i="1"/>
  <c r="Y363" i="1"/>
  <c r="AL1025" i="1"/>
  <c r="Y1025" i="1"/>
  <c r="Y1217" i="1"/>
  <c r="AL1381" i="1"/>
  <c r="Y1528" i="1"/>
  <c r="Y817" i="1"/>
  <c r="Y1146" i="1"/>
  <c r="Y496" i="1"/>
  <c r="AG1392" i="1"/>
  <c r="AG666" i="1"/>
  <c r="AG1382" i="1"/>
  <c r="AG420" i="1"/>
  <c r="AG1034" i="1"/>
  <c r="AG911" i="1"/>
  <c r="AG564" i="1"/>
  <c r="Y602" i="1"/>
  <c r="Y914" i="1"/>
  <c r="AG390" i="1"/>
  <c r="AG831" i="1"/>
  <c r="AG1417" i="1"/>
  <c r="AG1016" i="1"/>
  <c r="AI450" i="1"/>
  <c r="AG537" i="1"/>
  <c r="Y8" i="1"/>
  <c r="AH8" i="1" s="1"/>
  <c r="Y1424" i="1"/>
  <c r="Y1560" i="1"/>
  <c r="Y1622" i="1"/>
  <c r="Y872" i="1"/>
  <c r="Y703" i="1"/>
  <c r="AI1092" i="1"/>
  <c r="AL1515" i="1"/>
  <c r="AG1193" i="1"/>
  <c r="Y1537" i="1"/>
  <c r="AG1154" i="1"/>
  <c r="AI485" i="1"/>
  <c r="Y614" i="1"/>
  <c r="AI1438" i="1"/>
  <c r="AL317" i="1"/>
  <c r="Y317" i="1"/>
  <c r="Y1463" i="1"/>
  <c r="AL952" i="1"/>
  <c r="AG1259" i="1"/>
  <c r="AI1557" i="1"/>
  <c r="AI680" i="1"/>
  <c r="AG1284" i="1"/>
  <c r="AG1312" i="1"/>
  <c r="Y1513" i="1"/>
  <c r="Y404" i="1"/>
  <c r="Y1277" i="1"/>
  <c r="AG1078" i="1"/>
  <c r="AI1045" i="1"/>
  <c r="Y1600" i="1"/>
  <c r="AL954" i="1"/>
  <c r="AG1162" i="1"/>
  <c r="Y815" i="1"/>
  <c r="AG1523" i="1"/>
  <c r="Y325" i="1"/>
  <c r="AL325" i="1"/>
  <c r="Y1056" i="1"/>
  <c r="Y1323" i="1"/>
  <c r="Y96" i="1"/>
  <c r="AI1518" i="1"/>
  <c r="AI1550" i="1"/>
  <c r="AI494" i="1"/>
  <c r="AG1341" i="1"/>
  <c r="Y952" i="1"/>
  <c r="Y1012" i="1"/>
  <c r="AL1012" i="1"/>
  <c r="AL1490" i="1"/>
  <c r="Y1490" i="1"/>
  <c r="Y1630" i="1"/>
  <c r="Y818" i="1"/>
  <c r="AI875" i="1"/>
  <c r="AL681" i="1"/>
  <c r="AG746" i="1"/>
  <c r="AL951" i="1"/>
  <c r="Y951" i="1"/>
  <c r="AG1260" i="1"/>
  <c r="AG1561" i="1"/>
  <c r="AG369" i="1"/>
  <c r="Y64" i="1"/>
  <c r="AG1431" i="1"/>
  <c r="AL1608" i="1"/>
  <c r="Y1608" i="1"/>
  <c r="AG1043" i="1"/>
  <c r="Y938" i="1"/>
  <c r="Y1509" i="1"/>
  <c r="Y41" i="1"/>
  <c r="AI1432" i="1"/>
  <c r="AG855" i="1"/>
  <c r="AG1096" i="1"/>
  <c r="AG776" i="1"/>
  <c r="Y675" i="1"/>
  <c r="AL675" i="1"/>
  <c r="AG1222" i="1"/>
  <c r="Y338" i="1"/>
  <c r="AL938" i="1"/>
  <c r="Y176" i="1"/>
  <c r="Y436" i="1"/>
  <c r="Y1360" i="1"/>
  <c r="AI1154" i="1"/>
  <c r="AG874" i="1"/>
  <c r="AG1036" i="1"/>
  <c r="Y1050" i="1"/>
  <c r="Y528" i="1"/>
  <c r="Y1530" i="1"/>
  <c r="AG1375" i="1"/>
  <c r="AI1579" i="1"/>
  <c r="AI1504" i="1"/>
  <c r="AG1377" i="1"/>
  <c r="AL117" i="1"/>
  <c r="Y117" i="1"/>
  <c r="AL982" i="1"/>
  <c r="Y982" i="1"/>
  <c r="AG906" i="1"/>
  <c r="AG770" i="1"/>
  <c r="AL1453" i="1"/>
  <c r="AL1349" i="1"/>
  <c r="Y351" i="1"/>
  <c r="Y1187" i="1"/>
  <c r="Y1653" i="1"/>
  <c r="Y1592" i="1"/>
  <c r="Y409" i="1"/>
  <c r="Y22" i="1"/>
  <c r="Y264" i="1"/>
  <c r="AI498" i="1"/>
  <c r="AL704" i="1"/>
  <c r="AG1396" i="1"/>
  <c r="AL193" i="1"/>
  <c r="Y193" i="1"/>
  <c r="Y961" i="1"/>
  <c r="AH961" i="1" s="1"/>
  <c r="AG1265" i="1"/>
  <c r="Y665" i="1"/>
  <c r="Y277" i="1"/>
  <c r="Y1465" i="1"/>
  <c r="Y1702" i="1"/>
  <c r="AG440" i="1"/>
  <c r="AL1457" i="1"/>
  <c r="Y1457" i="1"/>
  <c r="AG982" i="1"/>
  <c r="AG42" i="1"/>
  <c r="AG742" i="1"/>
  <c r="AG1496" i="1"/>
  <c r="AL1407" i="1"/>
  <c r="Y1407" i="1"/>
  <c r="Y832" i="1"/>
  <c r="Y500" i="1"/>
  <c r="Y663" i="1"/>
  <c r="Y256" i="1"/>
  <c r="Y1661" i="1"/>
  <c r="Y1472" i="1"/>
  <c r="AG1353" i="1"/>
  <c r="Y107" i="1"/>
  <c r="AI664" i="1"/>
  <c r="AG970" i="1"/>
  <c r="Y1349" i="1"/>
  <c r="Y878" i="1"/>
  <c r="AG1280" i="1"/>
  <c r="AG797" i="1"/>
  <c r="Y112" i="1"/>
  <c r="AL112" i="1"/>
  <c r="AG1491" i="1"/>
  <c r="AL445" i="1"/>
  <c r="Y445" i="1"/>
  <c r="AI488" i="1"/>
  <c r="AI536" i="1"/>
  <c r="AL1411" i="1"/>
  <c r="Y1411" i="1"/>
  <c r="AG23" i="1"/>
  <c r="AG690" i="1"/>
  <c r="AG963" i="1"/>
  <c r="Y1742" i="1"/>
  <c r="Y802" i="1"/>
  <c r="AG895" i="1"/>
  <c r="Y1184" i="1"/>
  <c r="Y943" i="1"/>
  <c r="Y700" i="1"/>
  <c r="Y1606" i="1"/>
  <c r="Y52" i="1"/>
  <c r="AH52" i="1" s="1"/>
  <c r="Y62" i="1"/>
  <c r="AH62" i="1" s="1"/>
  <c r="AL121" i="1"/>
  <c r="Y121" i="1"/>
  <c r="AG718" i="1"/>
  <c r="AG495" i="1"/>
  <c r="AI1552" i="1"/>
  <c r="Y825" i="1"/>
  <c r="Y1693" i="1"/>
  <c r="Y1542" i="1"/>
  <c r="Y1617" i="1"/>
  <c r="Y727" i="1"/>
  <c r="AH727" i="1" s="1"/>
  <c r="Y1272" i="1"/>
  <c r="Y544" i="1"/>
  <c r="AH544" i="1" s="1"/>
  <c r="Y291" i="1"/>
  <c r="Y862" i="1"/>
  <c r="Y1138" i="1"/>
  <c r="AH1138" i="1" s="1"/>
  <c r="Y873" i="1"/>
  <c r="AH873" i="1" s="1"/>
  <c r="AL105" i="1"/>
  <c r="AL590" i="1"/>
  <c r="AI957" i="1"/>
  <c r="Y552" i="1"/>
  <c r="Y970" i="1"/>
  <c r="AL894" i="1"/>
  <c r="Y894" i="1"/>
  <c r="Y596" i="1"/>
  <c r="Y1041" i="1"/>
  <c r="AL1545" i="1"/>
  <c r="Y182" i="1"/>
  <c r="Y790" i="1"/>
  <c r="Y1117" i="1"/>
  <c r="Y293" i="1"/>
  <c r="Y423" i="1"/>
  <c r="Y1251" i="1"/>
  <c r="Y879" i="1"/>
  <c r="Y1240" i="1"/>
  <c r="Y809" i="1"/>
  <c r="Y869" i="1"/>
  <c r="Y992" i="1"/>
  <c r="Y1667" i="1"/>
  <c r="AL1660" i="1"/>
  <c r="Y1660" i="1"/>
  <c r="AL630" i="1"/>
  <c r="AL1033" i="1"/>
  <c r="Y616" i="1"/>
  <c r="Y739" i="1"/>
  <c r="Y649" i="1"/>
  <c r="Y866" i="1"/>
  <c r="Y701" i="1"/>
  <c r="Y626" i="1"/>
  <c r="Y1285" i="1"/>
  <c r="Y1534" i="1"/>
  <c r="Y1121" i="1"/>
  <c r="Y1646" i="1"/>
  <c r="Y920" i="1"/>
  <c r="AL23" i="1"/>
  <c r="Y23" i="1"/>
  <c r="Y1222" i="1"/>
  <c r="Y1047" i="1"/>
  <c r="AL374" i="1"/>
  <c r="Y374" i="1"/>
  <c r="Y1545" i="1"/>
  <c r="Y1445" i="1"/>
  <c r="Y535" i="1"/>
  <c r="Y548" i="1"/>
  <c r="AL1328" i="1"/>
  <c r="Y1181" i="1"/>
  <c r="Y1415" i="1"/>
  <c r="Y36" i="1"/>
  <c r="Y434" i="1"/>
  <c r="Y251" i="1"/>
  <c r="AL621" i="1"/>
  <c r="Y937" i="1"/>
  <c r="Y618" i="1"/>
  <c r="Y1249" i="1"/>
  <c r="Y147" i="1"/>
  <c r="Y1093" i="1"/>
  <c r="Y115" i="1"/>
  <c r="Y203" i="1"/>
  <c r="Y1004" i="1"/>
  <c r="AL1296" i="1"/>
  <c r="AL424" i="1"/>
  <c r="Y424" i="1"/>
  <c r="AL1536" i="1"/>
  <c r="Y1536" i="1"/>
  <c r="Y1344" i="1"/>
  <c r="Y1680" i="1"/>
  <c r="Y1243" i="1"/>
  <c r="Y456" i="1"/>
  <c r="Y996" i="1"/>
  <c r="Y896" i="1"/>
  <c r="Y1499" i="1"/>
  <c r="Y1157" i="1"/>
  <c r="Y1306" i="1"/>
  <c r="Y198" i="1"/>
  <c r="AL1456" i="1"/>
  <c r="Y1456" i="1"/>
  <c r="AH1456" i="1" s="1"/>
  <c r="AL1512" i="1"/>
  <c r="AL1758" i="1"/>
  <c r="AL1669" i="1"/>
  <c r="Y1068" i="1"/>
  <c r="Y657" i="1"/>
  <c r="Y441" i="1"/>
  <c r="Y910" i="1"/>
  <c r="Y1082" i="1"/>
  <c r="Y816" i="1"/>
  <c r="Y1269" i="1"/>
  <c r="Y1180" i="1"/>
  <c r="AL1064" i="1"/>
  <c r="Y1064" i="1"/>
  <c r="AL1744" i="1"/>
  <c r="Y1744" i="1"/>
  <c r="AL1620" i="1"/>
  <c r="AL1723" i="1"/>
  <c r="Y1723" i="1"/>
  <c r="Y1096" i="1"/>
  <c r="Y252" i="1"/>
  <c r="Y1333" i="1"/>
  <c r="Y892" i="1"/>
  <c r="AL72" i="1"/>
  <c r="Y72" i="1"/>
  <c r="AH72" i="1" s="1"/>
  <c r="Y57" i="1"/>
  <c r="AH57" i="1" s="1"/>
  <c r="AL554" i="1"/>
  <c r="Y554" i="1"/>
  <c r="AH554" i="1" s="1"/>
  <c r="Y1632" i="1"/>
  <c r="Y60" i="1"/>
  <c r="Y1732" i="1"/>
  <c r="Y1684" i="1"/>
  <c r="Y1645" i="1"/>
  <c r="Y369" i="1"/>
  <c r="Y646" i="1"/>
  <c r="Y262" i="1"/>
  <c r="Y1409" i="1"/>
  <c r="Y770" i="1"/>
  <c r="Y1326" i="1"/>
  <c r="Y692" i="1"/>
  <c r="Y1342" i="1"/>
  <c r="Y1065" i="1"/>
  <c r="Y1419" i="1"/>
  <c r="Y655" i="1"/>
  <c r="AG1406" i="1"/>
  <c r="AG1109" i="1"/>
  <c r="AG1031" i="1"/>
  <c r="AG1208" i="1"/>
  <c r="AG1566" i="1"/>
  <c r="AG43" i="1"/>
  <c r="Y24" i="1"/>
  <c r="AL1459" i="1"/>
  <c r="AL1370" i="1"/>
  <c r="Y1370" i="1"/>
  <c r="AL1311" i="1"/>
  <c r="AL901" i="1"/>
  <c r="AL1593" i="1"/>
  <c r="Y1593" i="1"/>
  <c r="Y907" i="1"/>
  <c r="AL460" i="1"/>
  <c r="Y460" i="1"/>
  <c r="Y66" i="1"/>
  <c r="Y381" i="1"/>
  <c r="Y783" i="1"/>
  <c r="Y439" i="1"/>
  <c r="Y192" i="1"/>
  <c r="AG1441" i="1"/>
  <c r="Y743" i="1"/>
  <c r="Y331" i="1"/>
  <c r="Y35" i="1"/>
  <c r="Y322" i="1"/>
  <c r="Y491" i="1"/>
  <c r="Y473" i="1"/>
  <c r="Y461" i="1"/>
  <c r="Y1201" i="1"/>
  <c r="Y1010" i="1"/>
  <c r="Y1517" i="1"/>
  <c r="AL1270" i="1"/>
  <c r="Y1270" i="1"/>
  <c r="Y1319" i="1"/>
  <c r="AL370" i="1"/>
  <c r="AL1450" i="1"/>
  <c r="Y1450" i="1"/>
  <c r="Y1288" i="1"/>
  <c r="AL1288" i="1"/>
  <c r="Y1714" i="1"/>
  <c r="AL1714" i="1"/>
  <c r="AL1357" i="1"/>
  <c r="Y567" i="1"/>
  <c r="AL567" i="1"/>
  <c r="AL1636" i="1"/>
  <c r="Y1636" i="1"/>
  <c r="Y34" i="1"/>
  <c r="AL34" i="1"/>
  <c r="AL831" i="1"/>
  <c r="Y831" i="1"/>
  <c r="AL390" i="1"/>
  <c r="Y390" i="1"/>
  <c r="AL269" i="1"/>
  <c r="Y269" i="1"/>
  <c r="AL501" i="1"/>
  <c r="Y501" i="1"/>
  <c r="AL209" i="1"/>
  <c r="Y209" i="1"/>
  <c r="AL912" i="1"/>
  <c r="Y912" i="1"/>
  <c r="Y1308" i="1"/>
  <c r="AL1340" i="1"/>
  <c r="Y1340" i="1"/>
  <c r="Y420" i="1"/>
  <c r="AL420" i="1"/>
  <c r="Y1720" i="1"/>
  <c r="AL236" i="1"/>
  <c r="Y236" i="1"/>
  <c r="AL1689" i="1"/>
  <c r="Y1689" i="1"/>
  <c r="Y512" i="1"/>
  <c r="Y452" i="1"/>
  <c r="AL452" i="1"/>
  <c r="AL737" i="1"/>
  <c r="Y737" i="1"/>
  <c r="AL302" i="1"/>
  <c r="Y302" i="1"/>
  <c r="AL1503" i="1"/>
  <c r="Y1503" i="1"/>
  <c r="AL1638" i="1"/>
  <c r="Y1642" i="1"/>
  <c r="AL1642" i="1"/>
  <c r="Y1438" i="1"/>
  <c r="Y1324" i="1"/>
  <c r="Y901" i="1"/>
  <c r="Y327" i="1"/>
  <c r="Y347" i="1"/>
  <c r="Y240" i="1"/>
  <c r="Y1310" i="1"/>
  <c r="Y847" i="1"/>
  <c r="AL1300" i="1"/>
  <c r="Y1648" i="1"/>
  <c r="AG503" i="1"/>
  <c r="AL1278" i="1"/>
  <c r="Y1278" i="1"/>
  <c r="AL820" i="1"/>
  <c r="AL305" i="1"/>
  <c r="Y305" i="1"/>
  <c r="AL46" i="1"/>
  <c r="Y46" i="1"/>
  <c r="AL592" i="1"/>
  <c r="Y592" i="1"/>
  <c r="AL1699" i="1"/>
  <c r="AL595" i="1"/>
  <c r="Y595" i="1"/>
  <c r="AL903" i="1"/>
  <c r="Y903" i="1"/>
  <c r="Y306" i="1"/>
  <c r="AL1626" i="1"/>
  <c r="Y1626" i="1"/>
  <c r="AG1512" i="1"/>
  <c r="AG1381" i="1"/>
  <c r="AL98" i="1"/>
  <c r="Y98" i="1"/>
  <c r="Y1358" i="1"/>
  <c r="AL1358" i="1"/>
  <c r="AL1473" i="1"/>
  <c r="Y1473" i="1"/>
  <c r="AL733" i="1"/>
  <c r="Y733" i="1"/>
  <c r="AL254" i="1"/>
  <c r="Y254" i="1"/>
  <c r="Y697" i="1"/>
  <c r="AL697" i="1"/>
  <c r="AL270" i="1"/>
  <c r="Y270" i="1"/>
  <c r="AL1284" i="1"/>
  <c r="AL157" i="1"/>
  <c r="Y157" i="1"/>
  <c r="Y1492" i="1"/>
  <c r="AL1492" i="1"/>
  <c r="AL68" i="1"/>
  <c r="Y68" i="1"/>
  <c r="AL137" i="1"/>
  <c r="Y137" i="1"/>
  <c r="AL1564" i="1"/>
  <c r="Y1564" i="1"/>
  <c r="AL1096" i="1"/>
  <c r="AL1327" i="1"/>
  <c r="AL1044" i="1"/>
  <c r="AL1286" i="1"/>
  <c r="Y1286" i="1"/>
  <c r="AL471" i="1"/>
  <c r="Y255" i="1"/>
  <c r="AL1576" i="1"/>
  <c r="Y1439" i="1"/>
  <c r="Y1044" i="1"/>
  <c r="AL1287" i="1"/>
  <c r="Y1287" i="1"/>
  <c r="AL638" i="1"/>
  <c r="AL233" i="1"/>
  <c r="Y233" i="1"/>
  <c r="AG1261" i="1"/>
  <c r="AL172" i="1"/>
  <c r="Y172" i="1"/>
  <c r="Y813" i="1"/>
  <c r="AL813" i="1"/>
  <c r="AL1385" i="1"/>
  <c r="Y1385" i="1"/>
  <c r="AL767" i="1"/>
  <c r="Y767" i="1"/>
  <c r="Y1756" i="1"/>
  <c r="AL1756" i="1"/>
  <c r="AL1000" i="1"/>
  <c r="Y1000" i="1"/>
  <c r="AL861" i="1"/>
  <c r="Y861" i="1"/>
  <c r="Y882" i="1"/>
  <c r="AL882" i="1"/>
  <c r="AL132" i="1"/>
  <c r="Y132" i="1"/>
  <c r="Y164" i="1"/>
  <c r="AL364" i="1"/>
  <c r="Y364" i="1"/>
  <c r="AL228" i="1"/>
  <c r="Y228" i="1"/>
  <c r="AL332" i="1"/>
  <c r="Y332" i="1"/>
  <c r="AL1373" i="1"/>
  <c r="AL386" i="1"/>
  <c r="Y386" i="1"/>
  <c r="AL383" i="1"/>
  <c r="Y383" i="1"/>
  <c r="AL91" i="1"/>
  <c r="Y829" i="1"/>
  <c r="Y355" i="1"/>
  <c r="AL355" i="1"/>
  <c r="AL371" i="1"/>
  <c r="AL131" i="1"/>
  <c r="Y131" i="1"/>
  <c r="Y531" i="1"/>
  <c r="AL531" i="1"/>
  <c r="AG1462" i="1"/>
  <c r="Y1552" i="1"/>
  <c r="Y1328" i="1"/>
  <c r="AL148" i="1"/>
  <c r="Y148" i="1"/>
  <c r="AG1269" i="1"/>
  <c r="AL398" i="1"/>
  <c r="Y398" i="1"/>
  <c r="AL143" i="1"/>
  <c r="Y143" i="1"/>
  <c r="AL1521" i="1"/>
  <c r="AL1294" i="1"/>
  <c r="AL718" i="1"/>
  <c r="Y1218" i="1"/>
  <c r="AL1218" i="1"/>
  <c r="AL387" i="1"/>
  <c r="Y387" i="1"/>
  <c r="Y931" i="1"/>
  <c r="AL931" i="1"/>
  <c r="AL1323" i="1"/>
  <c r="Y1504" i="1"/>
  <c r="AL566" i="1"/>
  <c r="AL204" i="1"/>
  <c r="Y204" i="1"/>
  <c r="AL400" i="1"/>
  <c r="Y400" i="1"/>
  <c r="Y1651" i="1"/>
  <c r="AL36" i="1"/>
  <c r="Y16" i="1"/>
  <c r="Y1392" i="1"/>
  <c r="AL1326" i="1"/>
  <c r="Y1525" i="1"/>
  <c r="AL1198" i="1"/>
  <c r="Y1198" i="1"/>
  <c r="Y1271" i="1"/>
  <c r="Y807" i="1"/>
  <c r="AL1397" i="1"/>
  <c r="Y858" i="1"/>
  <c r="Y1134" i="1"/>
  <c r="AL303" i="1"/>
  <c r="Y303" i="1"/>
  <c r="Y555" i="1"/>
  <c r="Y1311" i="1"/>
  <c r="AL788" i="1"/>
  <c r="Y788" i="1"/>
  <c r="Y1284" i="1"/>
  <c r="AG782" i="1"/>
  <c r="AI1325" i="1"/>
  <c r="AL262" i="1"/>
  <c r="Y263" i="1"/>
  <c r="Y1758" i="1"/>
  <c r="Y333" i="1"/>
  <c r="AL333" i="1"/>
  <c r="Y621" i="1"/>
  <c r="AG1110" i="1"/>
  <c r="Y319" i="1"/>
  <c r="Y380" i="1"/>
  <c r="AL5" i="1"/>
  <c r="AL940" i="1"/>
  <c r="Y940" i="1"/>
  <c r="Y145" i="1"/>
  <c r="AL145" i="1"/>
  <c r="AL932" i="1"/>
  <c r="AL521" i="1"/>
  <c r="Y521" i="1"/>
  <c r="AL1310" i="1"/>
  <c r="AL1698" i="1"/>
  <c r="Y1698" i="1"/>
  <c r="Y629" i="1"/>
  <c r="Y1003" i="1"/>
  <c r="AL960" i="1"/>
  <c r="Y960" i="1"/>
  <c r="AL1331" i="1"/>
  <c r="Y1331" i="1"/>
  <c r="AG70" i="1"/>
  <c r="Y1712" i="1"/>
  <c r="Y1436" i="1"/>
  <c r="Y686" i="1"/>
  <c r="Y1760" i="1"/>
  <c r="Y391" i="1"/>
  <c r="Y541" i="1"/>
  <c r="Y1557" i="1"/>
  <c r="AL1279" i="1"/>
  <c r="Y1279" i="1"/>
  <c r="AL1427" i="1"/>
  <c r="Y224" i="1"/>
  <c r="Y925" i="1"/>
  <c r="Y171" i="1"/>
  <c r="Y867" i="1"/>
  <c r="AL867" i="1"/>
  <c r="Y1725" i="1"/>
  <c r="Y993" i="1"/>
  <c r="AL993" i="1"/>
  <c r="AL924" i="1"/>
  <c r="AL692" i="1"/>
  <c r="AL667" i="1"/>
  <c r="Y667" i="1"/>
  <c r="Y630" i="1"/>
  <c r="Y114" i="1"/>
  <c r="AL760" i="1"/>
  <c r="Y760" i="1"/>
  <c r="AL291" i="1"/>
  <c r="AG1391" i="1"/>
  <c r="Y932" i="1"/>
  <c r="AL946" i="1"/>
  <c r="Y946" i="1"/>
  <c r="Y394" i="1"/>
  <c r="Y208" i="1"/>
  <c r="AL208" i="1"/>
  <c r="Y336" i="1"/>
  <c r="Y1521" i="1"/>
  <c r="AL1166" i="1"/>
  <c r="Y1166" i="1"/>
  <c r="Y91" i="1"/>
  <c r="Y624" i="1"/>
  <c r="AL1632" i="1"/>
  <c r="AL507" i="1"/>
  <c r="AL933" i="1"/>
  <c r="Y1479" i="1"/>
  <c r="AL1479" i="1"/>
  <c r="Y1294" i="1"/>
  <c r="Y1300" i="1"/>
  <c r="AL1594" i="1"/>
  <c r="Y1594" i="1"/>
  <c r="AL1644" i="1"/>
  <c r="Y1644" i="1"/>
  <c r="Y474" i="1"/>
  <c r="AL474" i="1"/>
  <c r="AL652" i="1"/>
  <c r="Y652" i="1"/>
  <c r="AL247" i="1"/>
  <c r="Y247" i="1"/>
  <c r="AL261" i="1"/>
  <c r="Y261" i="1"/>
  <c r="Y1440" i="1"/>
  <c r="AL707" i="1"/>
  <c r="Y707" i="1"/>
  <c r="Y1500" i="1"/>
  <c r="AL1500" i="1"/>
  <c r="Y1576" i="1"/>
  <c r="Y1346" i="1"/>
  <c r="AL1346" i="1"/>
  <c r="AL246" i="1"/>
  <c r="Y246" i="1"/>
  <c r="Y728" i="1"/>
  <c r="AL227" i="1"/>
  <c r="Y227" i="1"/>
  <c r="AL532" i="1"/>
  <c r="Y532" i="1"/>
  <c r="Y1701" i="1"/>
  <c r="AL1455" i="1"/>
  <c r="Y1455" i="1"/>
  <c r="Y142" i="1"/>
  <c r="AL142" i="1"/>
  <c r="Y1118" i="1"/>
  <c r="AL1484" i="1"/>
  <c r="Y1484" i="1"/>
  <c r="Y472" i="1"/>
  <c r="AL472" i="1"/>
  <c r="Y1366" i="1"/>
  <c r="Y1569" i="1"/>
  <c r="AL1569" i="1"/>
  <c r="Y1690" i="1"/>
  <c r="AL1690" i="1"/>
  <c r="Y1687" i="1"/>
  <c r="AL1687" i="1"/>
  <c r="AL1345" i="1"/>
  <c r="Y1345" i="1"/>
  <c r="AL1602" i="1"/>
  <c r="Y1602" i="1"/>
  <c r="Y897" i="1"/>
  <c r="AL1425" i="1"/>
  <c r="AG449" i="1"/>
  <c r="AL1365" i="1"/>
  <c r="Y1365" i="1"/>
  <c r="Y1336" i="1"/>
  <c r="AL1319" i="1"/>
  <c r="Y989" i="1"/>
  <c r="AL989" i="1"/>
  <c r="AL712" i="1"/>
  <c r="Y712" i="1"/>
  <c r="AL725" i="1"/>
  <c r="Y725" i="1"/>
  <c r="Y181" i="1"/>
  <c r="AL181" i="1"/>
  <c r="AL1509" i="1"/>
  <c r="Y1459" i="1"/>
  <c r="Y1716" i="1"/>
  <c r="AG379" i="1"/>
  <c r="Y779" i="1"/>
  <c r="Y1097" i="1"/>
  <c r="Y1148" i="1"/>
  <c r="AG952" i="1"/>
  <c r="Y1548" i="1"/>
  <c r="Y1427" i="1"/>
  <c r="AL881" i="1"/>
  <c r="Y881" i="1"/>
  <c r="AL1343" i="1"/>
  <c r="Y1343" i="1"/>
  <c r="AL170" i="1"/>
  <c r="Y170" i="1"/>
  <c r="Y1476" i="1"/>
  <c r="AL1303" i="1"/>
  <c r="AL1394" i="1"/>
  <c r="Y1394" i="1"/>
  <c r="Y162" i="1"/>
  <c r="AL162" i="1"/>
  <c r="AL48" i="1"/>
  <c r="Y48" i="1"/>
  <c r="AL822" i="1"/>
  <c r="Y909" i="1"/>
  <c r="AL909" i="1"/>
  <c r="AL151" i="1"/>
  <c r="Y151" i="1"/>
  <c r="AL1364" i="1"/>
  <c r="Y73" i="1"/>
  <c r="AL73" i="1"/>
  <c r="AL22" i="1"/>
  <c r="AL217" i="1"/>
  <c r="Y217" i="1"/>
  <c r="AL1508" i="1"/>
  <c r="Y1508" i="1"/>
  <c r="Y1033" i="1"/>
  <c r="Y1529" i="1"/>
  <c r="AL1529" i="1"/>
  <c r="AL1393" i="1"/>
  <c r="Y1393" i="1"/>
  <c r="Y99" i="1"/>
  <c r="AL99" i="1"/>
  <c r="AL673" i="1"/>
  <c r="Y673" i="1"/>
  <c r="AL37" i="1"/>
  <c r="Y37" i="1"/>
  <c r="AL1505" i="1"/>
  <c r="AL821" i="1"/>
  <c r="AL1468" i="1"/>
  <c r="Y1468" i="1"/>
  <c r="AL1465" i="1"/>
  <c r="Y599" i="1"/>
  <c r="AL1735" i="1"/>
  <c r="Y1735" i="1"/>
  <c r="Y558" i="1"/>
  <c r="Y1001" i="1"/>
  <c r="AL948" i="1"/>
  <c r="Y948" i="1"/>
  <c r="AL372" i="1"/>
  <c r="AL870" i="1"/>
  <c r="AL1499" i="1"/>
  <c r="Y1669" i="1"/>
  <c r="AL598" i="1"/>
  <c r="AL893" i="1"/>
  <c r="AL1130" i="1"/>
  <c r="AL1612" i="1"/>
  <c r="Y1612" i="1"/>
  <c r="AL1680" i="1"/>
  <c r="Y292" i="1"/>
  <c r="Y257" i="1"/>
  <c r="AL78" i="1"/>
  <c r="AL1007" i="1"/>
  <c r="AL1221" i="1"/>
  <c r="AL286" i="1"/>
  <c r="AL1036" i="1"/>
  <c r="AL1560" i="1"/>
  <c r="AL480" i="1"/>
  <c r="Y480" i="1"/>
  <c r="AL1579" i="1"/>
  <c r="AL626" i="1"/>
  <c r="AL834" i="1"/>
  <c r="AL915" i="1"/>
  <c r="Y915" i="1"/>
  <c r="Y972" i="1"/>
  <c r="AL838" i="1"/>
  <c r="AL1613" i="1"/>
  <c r="AL1193" i="1"/>
  <c r="AL1664" i="1"/>
  <c r="AL636" i="1"/>
  <c r="AL752" i="1"/>
  <c r="AL625" i="1"/>
  <c r="AL714" i="1"/>
  <c r="AL991" i="1"/>
  <c r="Y991" i="1"/>
  <c r="AL723" i="1"/>
  <c r="Y723" i="1"/>
  <c r="AL1068" i="1"/>
  <c r="Y1199" i="1"/>
  <c r="AL1204" i="1"/>
  <c r="AL1361" i="1"/>
  <c r="Y1692" i="1"/>
  <c r="AL1733" i="1"/>
  <c r="AL687" i="1"/>
  <c r="AL1142" i="1"/>
  <c r="AL1163" i="1"/>
  <c r="Y1718" i="1"/>
  <c r="AL1494" i="1"/>
  <c r="AL458" i="1"/>
  <c r="AL648" i="1"/>
  <c r="AL50" i="1"/>
  <c r="AL1670" i="1"/>
  <c r="Y140" i="1"/>
  <c r="AL874" i="1"/>
  <c r="AL1136" i="1"/>
  <c r="AL1556" i="1"/>
  <c r="AL417" i="1"/>
  <c r="AL883" i="1"/>
  <c r="AL1212" i="1"/>
  <c r="Y1212" i="1"/>
  <c r="Y1156" i="1"/>
  <c r="AL1572" i="1"/>
  <c r="AL1709" i="1"/>
  <c r="AL1257" i="1"/>
  <c r="Y189" i="1"/>
  <c r="AL153" i="1"/>
  <c r="AL651" i="1"/>
  <c r="AL415" i="1"/>
  <c r="AL934" i="1"/>
  <c r="AL182" i="1"/>
  <c r="AL731" i="1"/>
  <c r="Y731" i="1"/>
  <c r="AL848" i="1"/>
  <c r="Y848" i="1"/>
  <c r="AL1566" i="1"/>
  <c r="AL453" i="1"/>
  <c r="Y453" i="1"/>
  <c r="AL690" i="1"/>
  <c r="AL918" i="1"/>
  <c r="AL837" i="1"/>
  <c r="AL110" i="1"/>
  <c r="AL975" i="1"/>
  <c r="AL51" i="1"/>
  <c r="AL368" i="1"/>
  <c r="AL640" i="1"/>
  <c r="AL1205" i="1"/>
  <c r="AL1416" i="1"/>
  <c r="AL525" i="1"/>
  <c r="AL806" i="1"/>
  <c r="AL1054" i="1"/>
  <c r="AL1244" i="1"/>
  <c r="AL888" i="1"/>
  <c r="AL1652" i="1"/>
  <c r="AL889" i="1"/>
  <c r="AL1376" i="1"/>
  <c r="AL1573" i="1"/>
  <c r="AL506" i="1"/>
  <c r="AL1694" i="1"/>
  <c r="AL470" i="1"/>
  <c r="AL1348" i="1"/>
  <c r="AG479" i="1"/>
  <c r="AG1200" i="1"/>
  <c r="AL237" i="1"/>
  <c r="AL365" i="1"/>
  <c r="Y365" i="1"/>
  <c r="AL577" i="1"/>
  <c r="AL1216" i="1"/>
  <c r="AL1085" i="1"/>
  <c r="AL1352" i="1"/>
  <c r="AL111" i="1"/>
  <c r="AL884" i="1"/>
  <c r="AL1611" i="1"/>
  <c r="Y341" i="1"/>
  <c r="AL517" i="1"/>
  <c r="AL1179" i="1"/>
  <c r="AL1115" i="1"/>
  <c r="AL526" i="1"/>
  <c r="AL1598" i="1"/>
  <c r="AL726" i="1"/>
  <c r="AL188" i="1"/>
  <c r="AL680" i="1"/>
  <c r="AL1717" i="1"/>
  <c r="AL244" i="1"/>
  <c r="AL150" i="1"/>
  <c r="Y150" i="1"/>
  <c r="AL1071" i="1"/>
  <c r="Y1071" i="1"/>
  <c r="AL100" i="1"/>
  <c r="Y100" i="1"/>
  <c r="AL1420" i="1"/>
  <c r="AL17" i="1"/>
  <c r="AL450" i="1"/>
  <c r="Y609" i="1"/>
  <c r="AL619" i="1"/>
  <c r="AL875" i="1"/>
  <c r="Y875" i="1"/>
  <c r="Y651" i="1"/>
  <c r="AL1414" i="1"/>
  <c r="AL1544" i="1"/>
  <c r="AL1739" i="1"/>
  <c r="AL321" i="1"/>
  <c r="Y321" i="1"/>
  <c r="AL1089" i="1"/>
  <c r="AL401" i="1"/>
  <c r="Y401" i="1"/>
  <c r="AL722" i="1"/>
  <c r="AL1401" i="1"/>
  <c r="AL1355" i="1"/>
  <c r="AL1121" i="1"/>
  <c r="AL1191" i="1"/>
  <c r="AL1281" i="1"/>
  <c r="AL81" i="1"/>
  <c r="Y81" i="1"/>
  <c r="AL515" i="1"/>
  <c r="Y1205" i="1"/>
  <c r="AL1712" i="1"/>
  <c r="AL669" i="1"/>
  <c r="AL1181" i="1"/>
  <c r="AL886" i="1"/>
  <c r="AL1436" i="1"/>
  <c r="AL338" i="1"/>
  <c r="Y1067" i="1"/>
  <c r="Y21" i="1"/>
  <c r="Y1573" i="1"/>
  <c r="Y470" i="1"/>
  <c r="AL520" i="1"/>
  <c r="AL56" i="1"/>
  <c r="Y56" i="1"/>
  <c r="AL1063" i="1"/>
  <c r="AL1604" i="1"/>
  <c r="Y1220" i="1"/>
  <c r="AL885" i="1"/>
  <c r="AG1572" i="1"/>
  <c r="AL1079" i="1"/>
  <c r="Y1079" i="1"/>
  <c r="AL919" i="1"/>
  <c r="AL1649" i="1"/>
  <c r="AL403" i="1"/>
  <c r="Y1085" i="1"/>
  <c r="AL1018" i="1"/>
  <c r="Y1611" i="1"/>
  <c r="AL440" i="1"/>
  <c r="Y517" i="1"/>
  <c r="AL1239" i="1"/>
  <c r="AL1338" i="1"/>
  <c r="AL1585" i="1"/>
  <c r="AL408" i="1"/>
  <c r="AL810" i="1"/>
  <c r="AL1038" i="1"/>
  <c r="Y1163" i="1"/>
  <c r="AL1637" i="1"/>
  <c r="AL1718" i="1"/>
  <c r="AL739" i="1"/>
  <c r="AL451" i="1"/>
  <c r="AL523" i="1"/>
  <c r="AL267" i="1"/>
  <c r="AL849" i="1"/>
  <c r="AL1470" i="1"/>
  <c r="AL1727" i="1"/>
  <c r="AL25" i="1"/>
  <c r="AL1731" i="1"/>
  <c r="AL490" i="1"/>
  <c r="AL876" i="1"/>
  <c r="AL7" i="1"/>
  <c r="AL290" i="1"/>
  <c r="AL1219" i="1"/>
  <c r="AL179" i="1"/>
  <c r="AL337" i="1"/>
  <c r="AL657" i="1"/>
  <c r="AL843" i="1"/>
  <c r="AL169" i="1"/>
  <c r="Y805" i="1"/>
  <c r="Y1109" i="1"/>
  <c r="AL905" i="1"/>
  <c r="Y1420" i="1"/>
  <c r="AL999" i="1"/>
  <c r="AL205" i="1"/>
  <c r="AL432" i="1"/>
  <c r="AL1752" i="1"/>
  <c r="AL593" i="1"/>
  <c r="AL1029" i="1"/>
  <c r="AL1351" i="1"/>
  <c r="AL161" i="1"/>
  <c r="Y161" i="1"/>
  <c r="AI1040" i="1"/>
  <c r="AL63" i="1"/>
  <c r="Y63" i="1"/>
  <c r="AL1107" i="1"/>
  <c r="Y1107" i="1"/>
  <c r="AL1192" i="1"/>
  <c r="AL1020" i="1"/>
  <c r="AL1751" i="1"/>
  <c r="AL764" i="1"/>
  <c r="Y764" i="1"/>
  <c r="AL177" i="1"/>
  <c r="AL688" i="1"/>
  <c r="AL854" i="1"/>
  <c r="AL721" i="1"/>
  <c r="AL839" i="1"/>
  <c r="AL1061" i="1"/>
  <c r="AL616" i="1"/>
  <c r="AL1259" i="1"/>
  <c r="AL1619" i="1"/>
  <c r="AL1736" i="1"/>
  <c r="AL1052" i="1"/>
  <c r="Y1647" i="1"/>
  <c r="AL647" i="1"/>
  <c r="Y647" i="1"/>
  <c r="AL978" i="1"/>
  <c r="AL1622" i="1"/>
  <c r="AL744" i="1"/>
  <c r="AL1329" i="1"/>
  <c r="AL986" i="1"/>
  <c r="AL686" i="1"/>
  <c r="AL97" i="1"/>
  <c r="AL1129" i="1"/>
  <c r="AL1555" i="1"/>
  <c r="AL439" i="1"/>
  <c r="AG1372" i="1"/>
  <c r="AL1066" i="1"/>
  <c r="AL701" i="1"/>
  <c r="AL1217" i="1"/>
  <c r="AL487" i="1"/>
  <c r="AL766" i="1"/>
  <c r="AL93" i="1"/>
  <c r="AL632" i="1"/>
  <c r="AL1520" i="1"/>
  <c r="AL70" i="1"/>
  <c r="AL129" i="1"/>
  <c r="AL1167" i="1"/>
  <c r="AL1528" i="1"/>
  <c r="AL71" i="1"/>
  <c r="AL1254" i="1"/>
  <c r="AL1285" i="1"/>
  <c r="AL684" i="1"/>
  <c r="Y1239" i="1"/>
  <c r="AL1595" i="1"/>
  <c r="AL1144" i="1"/>
  <c r="Y1144" i="1"/>
  <c r="Y408" i="1"/>
  <c r="AL104" i="1"/>
  <c r="AL1531" i="1"/>
  <c r="AL1238" i="1"/>
  <c r="AL207" i="1"/>
  <c r="AL1232" i="1"/>
  <c r="AL89" i="1"/>
  <c r="AL786" i="1"/>
  <c r="AL1252" i="1"/>
  <c r="AL378" i="1"/>
  <c r="AL597" i="1"/>
  <c r="AL476" i="1"/>
  <c r="AL855" i="1"/>
  <c r="AL358" i="1"/>
  <c r="AL1169" i="1"/>
  <c r="Y1556" i="1"/>
  <c r="AL1730" i="1"/>
  <c r="Y169" i="1"/>
  <c r="AL428" i="1"/>
  <c r="AL1353" i="1"/>
  <c r="AL28" i="1"/>
  <c r="AL33" i="1"/>
  <c r="Y33" i="1"/>
  <c r="Y432" i="1"/>
  <c r="AL780" i="1"/>
  <c r="Y780" i="1"/>
  <c r="AG471" i="1"/>
  <c r="Y1029" i="1"/>
  <c r="Y1351" i="1"/>
  <c r="AL222" i="1"/>
  <c r="AL346" i="1"/>
  <c r="AL265" i="1"/>
  <c r="AL635" i="1"/>
  <c r="AL1062" i="1"/>
  <c r="AL1430" i="1"/>
  <c r="AL323" i="1"/>
  <c r="AL1116" i="1"/>
  <c r="Y1116" i="1"/>
  <c r="AL922" i="1"/>
  <c r="AL779" i="1"/>
  <c r="AL1506" i="1"/>
  <c r="AL218" i="1"/>
  <c r="AL1002" i="1"/>
  <c r="AL1008" i="1"/>
  <c r="Y13" i="1"/>
  <c r="AL230" i="1"/>
  <c r="AL448" i="1"/>
  <c r="Y1061" i="1"/>
  <c r="AL1160" i="1"/>
  <c r="AL76" i="1"/>
  <c r="Y76" i="1"/>
  <c r="AL670" i="1"/>
  <c r="AL830" i="1"/>
  <c r="AL1442" i="1"/>
  <c r="Y1442" i="1"/>
  <c r="AL301" i="1"/>
  <c r="Y1652" i="1"/>
  <c r="AL623" i="1"/>
  <c r="Y623" i="1"/>
  <c r="AL709" i="1"/>
  <c r="Y1555" i="1"/>
  <c r="AL116" i="1"/>
  <c r="Y116" i="1"/>
  <c r="AL1391" i="1"/>
  <c r="AL1571" i="1"/>
  <c r="AL39" i="1"/>
  <c r="AL120" i="1"/>
  <c r="AL1137" i="1"/>
  <c r="AL864" i="1"/>
  <c r="AL88" i="1"/>
  <c r="AL462" i="1"/>
  <c r="AL972" i="1"/>
  <c r="AL1202" i="1"/>
  <c r="AL498" i="1"/>
  <c r="AL749" i="1"/>
  <c r="AL1155" i="1"/>
  <c r="AL562" i="1"/>
  <c r="AL1722" i="1"/>
  <c r="AL413" i="1"/>
  <c r="AL226" i="1"/>
  <c r="AL1173" i="1"/>
  <c r="AL1290" i="1"/>
  <c r="AL1692" i="1"/>
  <c r="Y687" i="1"/>
  <c r="AL239" i="1"/>
  <c r="AL852" i="1"/>
  <c r="AL702" i="1"/>
  <c r="AL747" i="1"/>
  <c r="Y747" i="1"/>
  <c r="Y1252" i="1"/>
  <c r="AL328" i="1"/>
  <c r="Y1727" i="1"/>
  <c r="AL1056" i="1"/>
  <c r="AL140" i="1"/>
  <c r="AL260" i="1"/>
  <c r="Y597" i="1"/>
  <c r="AL66" i="1"/>
  <c r="AL465" i="1"/>
  <c r="AL809" i="1"/>
  <c r="AL353" i="1"/>
  <c r="AL1090" i="1"/>
  <c r="AL1541" i="1"/>
  <c r="AL802" i="1"/>
  <c r="AL575" i="1"/>
  <c r="AL868" i="1"/>
  <c r="AL1693" i="1"/>
  <c r="Y1730" i="1"/>
  <c r="AL281" i="1"/>
  <c r="AL1126" i="1"/>
  <c r="AL350" i="1"/>
  <c r="Y28" i="1"/>
  <c r="AL9" i="1"/>
  <c r="AL1665" i="1"/>
  <c r="Y450" i="1"/>
  <c r="AL1050" i="1"/>
  <c r="AL1759" i="1"/>
  <c r="Y222" i="1"/>
  <c r="Y153" i="1"/>
  <c r="AL794" i="1"/>
  <c r="AL1028" i="1"/>
  <c r="Y1028" i="1"/>
  <c r="AL1171" i="1"/>
  <c r="Y1171" i="1"/>
  <c r="AL206" i="1"/>
  <c r="AL1149" i="1"/>
  <c r="AL1610" i="1"/>
  <c r="AL552" i="1"/>
  <c r="AL1231" i="1"/>
  <c r="AL235" i="1"/>
  <c r="AL992" i="1"/>
  <c r="AL1092" i="1"/>
  <c r="Y1089" i="1"/>
  <c r="Y1506" i="1"/>
  <c r="AL965" i="1"/>
  <c r="AL549" i="1"/>
  <c r="AL275" i="1"/>
  <c r="AL716" i="1"/>
  <c r="AL1317" i="1"/>
  <c r="Y1317" i="1"/>
  <c r="AL1445" i="1"/>
  <c r="AL1140" i="1"/>
  <c r="AL402" i="1"/>
  <c r="AL1255" i="1"/>
  <c r="AL1082" i="1"/>
  <c r="AL273" i="1"/>
  <c r="AL853" i="1"/>
  <c r="AL841" i="1"/>
  <c r="AL197" i="1"/>
  <c r="Y197" i="1"/>
  <c r="AL1228" i="1"/>
  <c r="AL1561" i="1"/>
  <c r="AL351" i="1"/>
  <c r="AG1498" i="1"/>
  <c r="AG1041" i="1"/>
  <c r="Y120" i="1"/>
  <c r="AL917" i="1"/>
  <c r="AL1011" i="1"/>
  <c r="Y1011" i="1"/>
  <c r="AL1006" i="1"/>
  <c r="AL1041" i="1"/>
  <c r="Y88" i="1"/>
  <c r="AL754" i="1"/>
  <c r="Y1202" i="1"/>
  <c r="AI755" i="1"/>
  <c r="AL971" i="1"/>
  <c r="Y971" i="1"/>
  <c r="Y749" i="1"/>
  <c r="Y1155" i="1"/>
  <c r="AL1222" i="1"/>
  <c r="Y1173" i="1"/>
  <c r="Y1290" i="1"/>
  <c r="AL1017" i="1"/>
  <c r="AL1176" i="1"/>
  <c r="Y1176" i="1"/>
  <c r="AL1400" i="1"/>
  <c r="AL911" i="1"/>
  <c r="AL1132" i="1"/>
  <c r="Y1132" i="1"/>
  <c r="AL1035" i="1"/>
  <c r="AL410" i="1"/>
  <c r="AL493" i="1"/>
  <c r="AL1104" i="1"/>
  <c r="Y1104" i="1"/>
  <c r="Y353" i="1"/>
  <c r="AL1700" i="1"/>
  <c r="AL1716" i="1"/>
  <c r="AL119" i="1"/>
  <c r="AL732" i="1"/>
  <c r="AL672" i="1"/>
  <c r="AL1156" i="1"/>
  <c r="AL929" i="1"/>
  <c r="AL1196" i="1"/>
  <c r="AL642" i="1"/>
  <c r="AL75" i="1"/>
  <c r="AL441" i="1"/>
  <c r="AL189" i="1"/>
  <c r="AL26" i="1"/>
  <c r="AL421" i="1"/>
  <c r="Y934" i="1"/>
  <c r="AL768" i="1"/>
  <c r="AL1165" i="1"/>
  <c r="AL743" i="1"/>
  <c r="AL899" i="1"/>
  <c r="Y899" i="1"/>
  <c r="AL367" i="1"/>
  <c r="AL1297" i="1"/>
  <c r="Y1297" i="1"/>
  <c r="AL1070" i="1"/>
  <c r="Y1231" i="1"/>
  <c r="Y1092" i="1"/>
  <c r="AL45" i="1"/>
  <c r="Y45" i="1"/>
  <c r="AL581" i="1"/>
  <c r="AL715" i="1"/>
  <c r="AL765" i="1"/>
  <c r="AL419" i="1"/>
  <c r="AL94" i="1"/>
  <c r="AL500" i="1"/>
  <c r="Y549" i="1"/>
  <c r="AL607" i="1"/>
  <c r="AL1375" i="1"/>
  <c r="Y1052" i="1"/>
  <c r="AL1159" i="1"/>
  <c r="AL55" i="1"/>
  <c r="AL1242" i="1"/>
  <c r="AL1631" i="1"/>
  <c r="Y1631" i="1"/>
  <c r="AL1042" i="1"/>
  <c r="Y1228" i="1"/>
  <c r="AL783" i="1"/>
  <c r="AL1099" i="1"/>
  <c r="AL1755" i="1"/>
  <c r="AL832" i="1"/>
  <c r="AL1599" i="1"/>
  <c r="Y1599" i="1"/>
  <c r="AL6" i="1"/>
  <c r="AL395" i="1"/>
  <c r="AL488" i="1"/>
  <c r="AL1293" i="1"/>
  <c r="AL377" i="1"/>
  <c r="AG494" i="1"/>
  <c r="AL1380" i="1"/>
  <c r="AL152" i="1"/>
  <c r="AL341" i="1"/>
  <c r="AL539" i="1"/>
  <c r="Y1733" i="1"/>
  <c r="AL741" i="1"/>
  <c r="AL248" i="1"/>
  <c r="AL430" i="1"/>
  <c r="AL950" i="1"/>
  <c r="AL553" i="1"/>
  <c r="Y458" i="1"/>
  <c r="AL1388" i="1"/>
  <c r="Y1670" i="1"/>
  <c r="Y378" i="1"/>
  <c r="AL904" i="1"/>
  <c r="Y904" i="1"/>
  <c r="AL166" i="1"/>
  <c r="Y1700" i="1"/>
  <c r="AL604" i="1"/>
  <c r="Y1169" i="1"/>
  <c r="AL895" i="1"/>
  <c r="AL469" i="1"/>
  <c r="AL805" i="1"/>
  <c r="AL973" i="1"/>
  <c r="AL1109" i="1"/>
  <c r="AL373" i="1"/>
  <c r="Y373" i="1"/>
  <c r="AL869" i="1"/>
  <c r="AL1005" i="1"/>
  <c r="AL609" i="1"/>
  <c r="AL656" i="1"/>
  <c r="AL963" i="1"/>
  <c r="Y1759" i="1"/>
  <c r="AL243" i="1"/>
  <c r="Y265" i="1"/>
  <c r="AL1341" i="1"/>
  <c r="Y1257" i="1"/>
  <c r="AL1523" i="1"/>
  <c r="AL910" i="1"/>
  <c r="AL1197" i="1"/>
  <c r="AL183" i="1"/>
  <c r="AL1091" i="1"/>
  <c r="AL519" i="1"/>
  <c r="AL784" i="1"/>
  <c r="AL1753" i="1"/>
  <c r="AL477" i="1"/>
  <c r="Y477" i="1"/>
  <c r="Y581" i="1"/>
  <c r="Y715" i="1"/>
  <c r="AL790" i="1"/>
  <c r="Y765" i="1"/>
  <c r="AL14" i="1"/>
  <c r="Y975" i="1"/>
  <c r="Y1375" i="1"/>
  <c r="AG1132" i="1"/>
  <c r="Y640" i="1"/>
  <c r="AL1695" i="1"/>
  <c r="AL1623" i="1"/>
  <c r="AL516" i="1"/>
  <c r="Y806" i="1"/>
  <c r="AL1147" i="1"/>
  <c r="Y1147" i="1"/>
  <c r="AL1715" i="1"/>
  <c r="Y301" i="1"/>
  <c r="AL679" i="1"/>
  <c r="AL1209" i="1"/>
  <c r="AL1067" i="1"/>
  <c r="AL21" i="1"/>
  <c r="AL376" i="1"/>
  <c r="Y376" i="1"/>
  <c r="AL381" i="1"/>
  <c r="AL1742" i="1"/>
  <c r="AL1424" i="1"/>
  <c r="Y1694" i="1"/>
  <c r="Y1221" i="1"/>
  <c r="AL742" i="1"/>
  <c r="AL1046" i="1"/>
  <c r="Y1391" i="1"/>
  <c r="Y1348" i="1"/>
  <c r="Y39" i="1"/>
  <c r="AL125" i="1"/>
  <c r="Y286" i="1"/>
  <c r="Y1036" i="1"/>
  <c r="AL1220" i="1"/>
  <c r="Y1293" i="1"/>
  <c r="Y838" i="1"/>
  <c r="Y1613" i="1"/>
  <c r="Y70" i="1"/>
  <c r="Y1193" i="1"/>
  <c r="Y377" i="1"/>
  <c r="AL529" i="1"/>
  <c r="Y752" i="1"/>
  <c r="Y625" i="1"/>
  <c r="AL906" i="1"/>
  <c r="Y714" i="1"/>
  <c r="Y1722" i="1"/>
  <c r="AL756" i="1"/>
  <c r="AL1675" i="1"/>
  <c r="AL1199" i="1"/>
  <c r="Y1204" i="1"/>
  <c r="AL1597" i="1"/>
  <c r="Y1361" i="1"/>
  <c r="Y741" i="1"/>
  <c r="Y248" i="1"/>
  <c r="Y852" i="1"/>
  <c r="AL969" i="1"/>
  <c r="Y1142" i="1"/>
  <c r="AL1600" i="1"/>
  <c r="Y1494" i="1"/>
  <c r="AL1088" i="1"/>
  <c r="Y1400" i="1"/>
  <c r="AL878" i="1"/>
  <c r="AL751" i="1"/>
  <c r="AL1697" i="1"/>
  <c r="AL1534" i="1"/>
  <c r="Y207" i="1"/>
  <c r="Y50" i="1"/>
  <c r="AL1080" i="1"/>
  <c r="AL1535" i="1"/>
  <c r="AL1133" i="1"/>
  <c r="Y490" i="1"/>
  <c r="AL797" i="1"/>
  <c r="Y465" i="1"/>
  <c r="Y290" i="1"/>
  <c r="AL563" i="1"/>
  <c r="AL1047" i="1"/>
  <c r="AL245" i="1"/>
  <c r="AL192" i="1"/>
  <c r="AL357" i="1"/>
  <c r="Y1136" i="1"/>
  <c r="AL1127" i="1"/>
  <c r="AL1640" i="1"/>
  <c r="AL1533" i="1"/>
  <c r="Y973" i="1"/>
  <c r="AL1253" i="1"/>
  <c r="AG478" i="1"/>
  <c r="Y9" i="1"/>
  <c r="AL159" i="1"/>
  <c r="AL976" i="1"/>
  <c r="Y415" i="1"/>
  <c r="Y1197" i="1"/>
  <c r="AL685" i="1"/>
  <c r="Y1566" i="1"/>
  <c r="AL937" i="1"/>
  <c r="AL191" i="1"/>
  <c r="AL1224" i="1"/>
  <c r="Y690" i="1"/>
  <c r="AL1404" i="1"/>
  <c r="AL1014" i="1"/>
  <c r="AL913" i="1"/>
  <c r="Y918" i="1"/>
  <c r="Y1008" i="1"/>
  <c r="AL1423" i="1"/>
  <c r="Y1423" i="1"/>
  <c r="Y1355" i="1"/>
  <c r="Y837" i="1"/>
  <c r="Y110" i="1"/>
  <c r="AL1235" i="1"/>
  <c r="Y1235" i="1"/>
  <c r="Y1160" i="1"/>
  <c r="Y1191" i="1"/>
  <c r="AL1647" i="1"/>
  <c r="Y51" i="1"/>
  <c r="Y716" i="1"/>
  <c r="Y1281" i="1"/>
  <c r="Y368" i="1"/>
  <c r="AL278" i="1"/>
  <c r="AL485" i="1"/>
  <c r="Y1416" i="1"/>
  <c r="Y525" i="1"/>
  <c r="Y1054" i="1"/>
  <c r="AL663" i="1"/>
  <c r="Y1715" i="1"/>
  <c r="Y1244" i="1"/>
  <c r="AL331" i="1"/>
  <c r="AL1616" i="1"/>
  <c r="AL1421" i="1"/>
  <c r="AL138" i="1"/>
  <c r="AL425" i="1"/>
  <c r="AL1139" i="1"/>
  <c r="AL966" i="1"/>
  <c r="AL1415" i="1"/>
  <c r="AL706" i="1"/>
  <c r="AL1055" i="1"/>
  <c r="AL1441" i="1"/>
  <c r="AL1734" i="1"/>
  <c r="AL1187" i="1"/>
  <c r="AL443" i="1"/>
  <c r="AL1174" i="1"/>
  <c r="AL1429" i="1"/>
  <c r="AL678" i="1"/>
  <c r="Y678" i="1"/>
  <c r="AL944" i="1"/>
  <c r="AL1123" i="1"/>
  <c r="AL24" i="1"/>
  <c r="AL735" i="1"/>
  <c r="AL534" i="1"/>
  <c r="AL1043" i="1"/>
  <c r="AL571" i="1"/>
  <c r="AL1030" i="1"/>
  <c r="AL935" i="1"/>
  <c r="AL356" i="1"/>
  <c r="AL988" i="1"/>
  <c r="AL67" i="1"/>
  <c r="AL282" i="1"/>
  <c r="AL40" i="1"/>
  <c r="AL778" i="1"/>
  <c r="AL683" i="1"/>
  <c r="AL1114" i="1"/>
  <c r="AL509" i="1"/>
  <c r="AL611" i="1"/>
  <c r="AL1084" i="1"/>
  <c r="AL251" i="1"/>
  <c r="AL816" i="1"/>
  <c r="AL1478" i="1"/>
  <c r="AL433" i="1"/>
  <c r="AL1740" i="1"/>
  <c r="AL1157" i="1"/>
  <c r="AL225" i="1"/>
  <c r="AL1306" i="1"/>
  <c r="AL1034" i="1"/>
  <c r="AL199" i="1"/>
  <c r="AL560" i="1"/>
  <c r="AL1269" i="1"/>
  <c r="AL1673" i="1"/>
  <c r="AL556" i="1"/>
  <c r="AL791" i="1"/>
  <c r="AL1354" i="1"/>
  <c r="AL1037" i="1"/>
  <c r="AL1663" i="1"/>
  <c r="Y1663" i="1"/>
  <c r="AL1395" i="1"/>
  <c r="AL1677" i="1"/>
  <c r="AL634" i="1"/>
  <c r="AL1592" i="1"/>
  <c r="AL345" i="1"/>
  <c r="AL1213" i="1"/>
  <c r="AL298" i="1"/>
  <c r="AL1763" i="1"/>
  <c r="AL203" i="1"/>
  <c r="AL565" i="1"/>
  <c r="AL585" i="1"/>
  <c r="AL253" i="1"/>
  <c r="AL1004" i="1"/>
  <c r="AL385" i="1"/>
  <c r="Y385" i="1"/>
  <c r="AL1075" i="1"/>
  <c r="Y1075" i="1"/>
  <c r="AL478" i="1"/>
  <c r="AL43" i="1"/>
  <c r="AL1568" i="1"/>
  <c r="AL799" i="1"/>
  <c r="AL596" i="1"/>
  <c r="AL1655" i="1"/>
  <c r="AL524" i="1"/>
  <c r="AL1554" i="1"/>
  <c r="AL180" i="1"/>
  <c r="AL108" i="1"/>
  <c r="AL463" i="1"/>
  <c r="AL1229" i="1"/>
  <c r="AL1449" i="1"/>
  <c r="AL86" i="1"/>
  <c r="AL259" i="1"/>
  <c r="AL1321" i="1"/>
  <c r="AL1367" i="1"/>
  <c r="AL249" i="1"/>
  <c r="AL1543" i="1"/>
  <c r="Y1543" i="1"/>
  <c r="AL1659" i="1"/>
  <c r="AL1728" i="1"/>
  <c r="AL299" i="1"/>
  <c r="AL1233" i="1"/>
  <c r="Y1233" i="1"/>
  <c r="AL426" i="1"/>
  <c r="AL900" i="1"/>
  <c r="AL1185" i="1"/>
  <c r="AL956" i="1"/>
  <c r="Y956" i="1"/>
  <c r="AL1188" i="1"/>
  <c r="AL1553" i="1"/>
  <c r="AL481" i="1"/>
  <c r="AL891" i="1"/>
  <c r="AL958" i="1"/>
  <c r="AL1223" i="1"/>
  <c r="AL1189" i="1"/>
  <c r="AL659" i="1"/>
  <c r="AL793" i="1"/>
  <c r="AL538" i="1"/>
  <c r="AL641" i="1"/>
  <c r="AL466" i="1"/>
  <c r="AL258" i="1"/>
  <c r="AL283" i="1"/>
  <c r="AL126" i="1"/>
  <c r="AL1161" i="1"/>
  <c r="AL561" i="1"/>
  <c r="AL798" i="1"/>
  <c r="AL266" i="1"/>
  <c r="AL997" i="1"/>
  <c r="Y997" i="1"/>
  <c r="AL1710" i="1"/>
  <c r="AL1743" i="1"/>
  <c r="Y1743" i="1"/>
  <c r="AL586" i="1"/>
  <c r="AL927" i="1"/>
  <c r="AL1417" i="1"/>
  <c r="AL1587" i="1"/>
  <c r="AL31" i="1"/>
  <c r="AL232" i="1"/>
  <c r="AL274" i="1"/>
  <c r="AL608" i="1"/>
  <c r="AL833" i="1"/>
  <c r="AL1641" i="1"/>
  <c r="AL80" i="1"/>
  <c r="AL1168" i="1"/>
  <c r="AL1337" i="1"/>
  <c r="AL250" i="1"/>
  <c r="AL1413" i="1"/>
  <c r="AL456" i="1"/>
  <c r="AL842" i="1"/>
  <c r="AL168" i="1"/>
  <c r="AL694" i="1"/>
  <c r="AL942" i="1"/>
  <c r="AL1153" i="1"/>
  <c r="AL1406" i="1"/>
  <c r="AL61" i="1"/>
  <c r="Y61" i="1"/>
  <c r="AL803" i="1"/>
  <c r="Y803" i="1"/>
  <c r="AL1106" i="1"/>
  <c r="AL1378" i="1"/>
  <c r="AL1493" i="1"/>
  <c r="AL527" i="1"/>
  <c r="AL1158" i="1"/>
  <c r="AL344" i="1"/>
  <c r="Y344" i="1"/>
  <c r="AL995" i="1"/>
  <c r="Y995" i="1"/>
  <c r="AL557" i="1"/>
  <c r="AL812" i="1"/>
  <c r="AL1368" i="1"/>
  <c r="AL576" i="1"/>
  <c r="AL594" i="1"/>
  <c r="AL1765" i="1"/>
  <c r="AL1111" i="1"/>
  <c r="AL1081" i="1"/>
  <c r="AL334" i="1"/>
  <c r="AL664" i="1"/>
  <c r="AL20" i="1"/>
  <c r="Y20" i="1"/>
  <c r="AL256" i="1"/>
  <c r="AL103" i="1"/>
  <c r="AL1152" i="1"/>
  <c r="AL418" i="1"/>
  <c r="AL789" i="1"/>
  <c r="AL1135" i="1"/>
  <c r="AL1607" i="1"/>
  <c r="Y1607" i="1"/>
  <c r="Y108" i="1"/>
  <c r="AL984" i="1"/>
  <c r="AL981" i="1"/>
  <c r="AL921" i="1"/>
  <c r="AL545" i="1"/>
  <c r="Y545" i="1"/>
  <c r="AL1073" i="1"/>
  <c r="AL1469" i="1"/>
  <c r="Y86" i="1"/>
  <c r="AL1721" i="1"/>
  <c r="Y1367" i="1"/>
  <c r="AL366" i="1"/>
  <c r="AL602" i="1"/>
  <c r="AL666" i="1"/>
  <c r="AL710" i="1"/>
  <c r="AL85" i="1"/>
  <c r="AL898" i="1"/>
  <c r="AL109" i="1"/>
  <c r="Y109" i="1"/>
  <c r="AL482" i="1"/>
  <c r="AL1582" i="1"/>
  <c r="AL288" i="1"/>
  <c r="Y481" i="1"/>
  <c r="AL1251" i="1"/>
  <c r="Y1223" i="1"/>
  <c r="AL87" i="1"/>
  <c r="AL349" i="1"/>
  <c r="Y349" i="1"/>
  <c r="AL1113" i="1"/>
  <c r="Y1189" i="1"/>
  <c r="AL315" i="1"/>
  <c r="AL1532" i="1"/>
  <c r="AL492" i="1"/>
  <c r="AL397" i="1"/>
  <c r="Y397" i="1"/>
  <c r="AL1023" i="1"/>
  <c r="Y509" i="1"/>
  <c r="AL1003" i="1"/>
  <c r="AL491" i="1"/>
  <c r="AL1518" i="1"/>
  <c r="AL294" i="1"/>
  <c r="AL1256" i="1"/>
  <c r="AL1628" i="1"/>
  <c r="AL1170" i="1"/>
  <c r="AL1477" i="1"/>
  <c r="Y225" i="1"/>
  <c r="AL379" i="1"/>
  <c r="AL1249" i="1"/>
  <c r="AL941" i="1"/>
  <c r="AL1266" i="1"/>
  <c r="AL1461" i="1"/>
  <c r="Y586" i="1"/>
  <c r="AL617" i="1"/>
  <c r="AL879" i="1"/>
  <c r="AL1379" i="1"/>
  <c r="AL1661" i="1"/>
  <c r="AL1581" i="1"/>
  <c r="AL404" i="1"/>
  <c r="AL817" i="1"/>
  <c r="Y1413" i="1"/>
  <c r="AL363" i="1"/>
  <c r="AL1103" i="1"/>
  <c r="AL570" i="1"/>
  <c r="AL407" i="1"/>
  <c r="Y407" i="1"/>
  <c r="Y44" i="1"/>
  <c r="AL1237" i="1"/>
  <c r="AL980" i="1"/>
  <c r="Y1583" i="1"/>
  <c r="AL1031" i="1"/>
  <c r="AL60" i="1"/>
  <c r="AL1580" i="1"/>
  <c r="AL782" i="1"/>
  <c r="AL1724" i="1"/>
  <c r="AL1462" i="1"/>
  <c r="AL1083" i="1"/>
  <c r="AL1108" i="1"/>
  <c r="AL572" i="1"/>
  <c r="AL384" i="1"/>
  <c r="AL101" i="1"/>
  <c r="Y101" i="1"/>
  <c r="AL198" i="1"/>
  <c r="Y576" i="1"/>
  <c r="AL190" i="1"/>
  <c r="AL605" i="1"/>
  <c r="Y1655" i="1"/>
  <c r="AL753" i="1"/>
  <c r="AL1110" i="1"/>
  <c r="AL757" i="1"/>
  <c r="AL1015" i="1"/>
  <c r="Y1015" i="1"/>
  <c r="AL776" i="1"/>
  <c r="AL1643" i="1"/>
  <c r="AL746" i="1"/>
  <c r="AL1513" i="1"/>
  <c r="Y789" i="1"/>
  <c r="AL964" i="1"/>
  <c r="AL510" i="1"/>
  <c r="Y510" i="1"/>
  <c r="AL1748" i="1"/>
  <c r="Y1748" i="1"/>
  <c r="AL242" i="1"/>
  <c r="Y1469" i="1"/>
  <c r="AL1676" i="1"/>
  <c r="AL391" i="1"/>
  <c r="AL1124" i="1"/>
  <c r="AL1261" i="1"/>
  <c r="Y1362" i="1"/>
  <c r="AL1685" i="1"/>
  <c r="Y1043" i="1"/>
  <c r="AL836" i="1"/>
  <c r="Y836" i="1"/>
  <c r="AL29" i="1"/>
  <c r="Y29" i="1"/>
  <c r="AL271" i="1"/>
  <c r="AL769" i="1"/>
  <c r="AL1164" i="1"/>
  <c r="AL1194" i="1"/>
  <c r="AL650" i="1"/>
  <c r="AL174" i="1"/>
  <c r="AL1207" i="1"/>
  <c r="AL154" i="1"/>
  <c r="AL414" i="1"/>
  <c r="Y414" i="1"/>
  <c r="AL631" i="1"/>
  <c r="AL1591" i="1"/>
  <c r="Y1591" i="1"/>
  <c r="AL1274" i="1"/>
  <c r="AL339" i="1"/>
  <c r="AL629" i="1"/>
  <c r="AL671" i="1"/>
  <c r="AL573" i="1"/>
  <c r="AL1200" i="1"/>
  <c r="AL773" i="1"/>
  <c r="AL1682" i="1"/>
  <c r="AL454" i="1"/>
  <c r="AL115" i="1"/>
  <c r="AL987" i="1"/>
  <c r="Y987" i="1"/>
  <c r="AL473" i="1"/>
  <c r="AL792" i="1"/>
  <c r="AL59" i="1"/>
  <c r="AL330" i="1"/>
  <c r="AL730" i="1"/>
  <c r="Y1266" i="1"/>
  <c r="AL936" i="1"/>
  <c r="Y1581" i="1"/>
  <c r="AL729" i="1"/>
  <c r="Y729" i="1"/>
  <c r="AL542" i="1"/>
  <c r="AL1589" i="1"/>
  <c r="Y1337" i="1"/>
  <c r="AL134" i="1"/>
  <c r="Y134" i="1"/>
  <c r="AL654" i="1"/>
  <c r="AL1356" i="1"/>
  <c r="AL389" i="1"/>
  <c r="AL146" i="1"/>
  <c r="AL1764" i="1"/>
  <c r="Y1237" i="1"/>
  <c r="AL1051" i="1"/>
  <c r="Y1051" i="1"/>
  <c r="AL564" i="1"/>
  <c r="AL750" i="1"/>
  <c r="AL1208" i="1"/>
  <c r="AL896" i="1"/>
  <c r="AL165" i="1"/>
  <c r="Y565" i="1"/>
  <c r="AL1143" i="1"/>
  <c r="AL497" i="1"/>
  <c r="AL943" i="1"/>
  <c r="AL221" i="1"/>
  <c r="AL416" i="1"/>
  <c r="AL436" i="1"/>
  <c r="AL1245" i="1"/>
  <c r="AL920" i="1"/>
  <c r="Y53" i="1"/>
  <c r="AL195" i="1"/>
  <c r="AL827" i="1"/>
  <c r="Y827" i="1"/>
  <c r="Y384" i="1"/>
  <c r="AL907" i="1"/>
  <c r="AL1514" i="1"/>
  <c r="Y478" i="1"/>
  <c r="AL1588" i="1"/>
  <c r="AL123" i="1"/>
  <c r="AL1309" i="1"/>
  <c r="AG53" i="1"/>
  <c r="AG900" i="1"/>
  <c r="AL1596" i="1"/>
  <c r="AL324" i="1"/>
  <c r="AL720" i="1"/>
  <c r="AL320" i="1"/>
  <c r="AL215" i="1"/>
  <c r="AL342" i="1"/>
  <c r="AL1547" i="1"/>
  <c r="AL1322" i="1"/>
  <c r="AL234" i="1"/>
  <c r="AL530" i="1"/>
  <c r="AL644" i="1"/>
  <c r="AL1298" i="1"/>
  <c r="AL587" i="1"/>
  <c r="AL998" i="1"/>
  <c r="AL1117" i="1"/>
  <c r="AL1325" i="1"/>
  <c r="Y1135" i="1"/>
  <c r="AL528" i="1"/>
  <c r="AL411" i="1"/>
  <c r="AL979" i="1"/>
  <c r="Y979" i="1"/>
  <c r="AL313" i="1"/>
  <c r="Y313" i="1"/>
  <c r="AL35" i="1"/>
  <c r="Y944" i="1"/>
  <c r="AL1120" i="1"/>
  <c r="Y1073" i="1"/>
  <c r="Y1676" i="1"/>
  <c r="AL1151" i="1"/>
  <c r="Y1151" i="1"/>
  <c r="Y1261" i="1"/>
  <c r="AL574" i="1"/>
  <c r="AL1590" i="1"/>
  <c r="AL1584" i="1"/>
  <c r="AL82" i="1"/>
  <c r="AL18" i="1"/>
  <c r="AL1190" i="1"/>
  <c r="AL846" i="1"/>
  <c r="AL1039" i="1"/>
  <c r="Y900" i="1"/>
  <c r="AL467" i="1"/>
  <c r="AL1574" i="1"/>
  <c r="Y1185" i="1"/>
  <c r="AL985" i="1"/>
  <c r="AL1057" i="1"/>
  <c r="AL541" i="1"/>
  <c r="Y631" i="1"/>
  <c r="AL1019" i="1"/>
  <c r="Y1274" i="1"/>
  <c r="AL214" i="1"/>
  <c r="AL1409" i="1"/>
  <c r="AL1549" i="1"/>
  <c r="AL522" i="1"/>
  <c r="AL438" i="1"/>
  <c r="Y793" i="1"/>
  <c r="AL1719" i="1"/>
  <c r="AL399" i="1"/>
  <c r="Y399" i="1"/>
  <c r="AL970" i="1"/>
  <c r="AL871" i="1"/>
  <c r="AL1026" i="1"/>
  <c r="AL19" i="1"/>
  <c r="AL505" i="1"/>
  <c r="AL1565" i="1"/>
  <c r="AL202" i="1"/>
  <c r="AL1567" i="1"/>
  <c r="Y1567" i="1"/>
  <c r="AL455" i="1"/>
  <c r="Y1161" i="1"/>
  <c r="AL627" i="1"/>
  <c r="AL1688" i="1"/>
  <c r="AL959" i="1"/>
  <c r="AL1741" i="1"/>
  <c r="AL1314" i="1"/>
  <c r="AL49" i="1"/>
  <c r="AL1049" i="1"/>
  <c r="AL1087" i="1"/>
  <c r="Y1087" i="1"/>
  <c r="AL1059" i="1"/>
  <c r="AL1625" i="1"/>
  <c r="AL1444" i="1"/>
  <c r="Y1356" i="1"/>
  <c r="AL147" i="1"/>
  <c r="AL537" i="1"/>
  <c r="AL540" i="1"/>
  <c r="AL1497" i="1"/>
  <c r="Y1764" i="1"/>
  <c r="AG1336" i="1"/>
  <c r="AL396" i="1"/>
  <c r="AL914" i="1"/>
  <c r="AL579" i="1"/>
  <c r="AL1248" i="1"/>
  <c r="AL1703" i="1"/>
  <c r="AL1526" i="1"/>
  <c r="AL1172" i="1"/>
  <c r="Y1153" i="1"/>
  <c r="AL167" i="1"/>
  <c r="Y1378" i="1"/>
  <c r="AL289" i="1"/>
  <c r="Y289" i="1"/>
  <c r="Y1724" i="1"/>
  <c r="AL1757" i="1"/>
  <c r="AL928" i="1"/>
  <c r="AL238" i="1"/>
  <c r="AL361" i="1"/>
  <c r="AL601" i="1"/>
  <c r="AL1125" i="1"/>
  <c r="Y557" i="1"/>
  <c r="AL1667" i="1"/>
  <c r="AL90" i="1"/>
  <c r="AL974" i="1"/>
  <c r="AL1122" i="1"/>
  <c r="AL175" i="1"/>
  <c r="AL431" i="1"/>
  <c r="Y1081" i="1"/>
  <c r="AL210" i="1"/>
  <c r="AL468" i="1"/>
  <c r="AL1330" i="1"/>
  <c r="AL1247" i="1"/>
  <c r="AL990" i="1"/>
  <c r="AL1246" i="1"/>
  <c r="AL772" i="1"/>
  <c r="Y772" i="1"/>
  <c r="AL489" i="1"/>
  <c r="AL698" i="1"/>
  <c r="Y1547" i="1"/>
  <c r="Y644" i="1"/>
  <c r="AL1175" i="1"/>
  <c r="Y1554" i="1"/>
  <c r="AL127" i="1"/>
  <c r="AL484" i="1"/>
  <c r="AL212" i="1"/>
  <c r="AL312" i="1"/>
  <c r="AL335" i="1"/>
  <c r="AL1078" i="1"/>
  <c r="AL280" i="1"/>
  <c r="AL423" i="1"/>
  <c r="AL699" i="1"/>
  <c r="AL1265" i="1"/>
  <c r="Y1265" i="1"/>
  <c r="AL514" i="1"/>
  <c r="AL1016" i="1"/>
  <c r="AL662" i="1"/>
  <c r="AL1524" i="1"/>
  <c r="AL1230" i="1"/>
  <c r="AL47" i="1"/>
  <c r="AL322" i="1"/>
  <c r="Y891" i="1"/>
  <c r="AL1542" i="1"/>
  <c r="AL223" i="1"/>
  <c r="AL196" i="1"/>
  <c r="AL348" i="1"/>
  <c r="Y214" i="1"/>
  <c r="Y1113" i="1"/>
  <c r="AL1617" i="1"/>
  <c r="Y659" i="1"/>
  <c r="AL1260" i="1"/>
  <c r="AL850" i="1"/>
  <c r="AL1433" i="1"/>
  <c r="Y505" i="1"/>
  <c r="AL628" i="1"/>
  <c r="AL1236" i="1"/>
  <c r="AL513" i="1"/>
  <c r="AL535" i="1"/>
  <c r="AL1482" i="1"/>
  <c r="AL1227" i="1"/>
  <c r="AL775" i="1"/>
  <c r="Y775" i="1"/>
  <c r="AL845" i="1"/>
  <c r="Y1314" i="1"/>
  <c r="AL1273" i="1"/>
  <c r="AL329" i="1"/>
  <c r="Y1168" i="1"/>
  <c r="AL761" i="1"/>
  <c r="AL548" i="1"/>
  <c r="AL1058" i="1"/>
  <c r="AL569" i="1"/>
  <c r="AL996" i="1"/>
  <c r="AL1671" i="1"/>
  <c r="Y1671" i="1"/>
  <c r="AL1128" i="1"/>
  <c r="AL1101" i="1"/>
  <c r="AL801" i="1"/>
  <c r="AL279" i="1"/>
  <c r="Y1703" i="1"/>
  <c r="AL763" i="1"/>
  <c r="Y763" i="1"/>
  <c r="Y497" i="1"/>
  <c r="AL1010" i="1"/>
  <c r="AL1485" i="1"/>
  <c r="Y585" i="1"/>
  <c r="AL771" i="1"/>
  <c r="Y771" i="1"/>
  <c r="AL1333" i="1"/>
  <c r="AL787" i="1"/>
  <c r="Y787" i="1"/>
  <c r="AL495" i="1"/>
  <c r="AL578" i="1"/>
  <c r="AL1060" i="1"/>
  <c r="AL1105" i="1"/>
  <c r="Y1757" i="1"/>
  <c r="AL220" i="1"/>
  <c r="Y238" i="1"/>
  <c r="AL1195" i="1"/>
  <c r="AL550" i="1"/>
  <c r="AL1691" i="1"/>
  <c r="AL824" i="1"/>
  <c r="AL1234" i="1"/>
  <c r="AL42" i="1"/>
  <c r="AL863" i="1"/>
  <c r="AL1432" i="1"/>
  <c r="Y320" i="1"/>
  <c r="AL160" i="1"/>
  <c r="AL352" i="1"/>
  <c r="AL967" i="1"/>
  <c r="AL1418" i="1"/>
  <c r="AL1707" i="1"/>
  <c r="Y463" i="1"/>
  <c r="AL1402" i="1"/>
  <c r="AL314" i="1"/>
  <c r="Y964" i="1"/>
  <c r="AL434" i="1"/>
  <c r="Y981" i="1"/>
  <c r="AL1203" i="1"/>
  <c r="Y312" i="1"/>
  <c r="AL533" i="1"/>
  <c r="Y1078" i="1"/>
  <c r="AL740" i="1"/>
  <c r="AL1760" i="1"/>
  <c r="AL1629" i="1"/>
  <c r="Y280" i="1"/>
  <c r="Y735" i="1"/>
  <c r="AL32" i="1"/>
  <c r="AL503" i="1"/>
  <c r="Y699" i="1"/>
  <c r="AL1383" i="1"/>
  <c r="AL1362" i="1"/>
  <c r="AL1646" i="1"/>
  <c r="Y574" i="1"/>
  <c r="AL762" i="1"/>
  <c r="AL856" i="1"/>
  <c r="Y856" i="1"/>
  <c r="AL309" i="1"/>
  <c r="AL691" i="1"/>
  <c r="AL1146" i="1"/>
  <c r="AL1098" i="1"/>
  <c r="AL1313" i="1"/>
  <c r="AL1706" i="1"/>
  <c r="Y282" i="1"/>
  <c r="AL316" i="1"/>
  <c r="AL748" i="1"/>
  <c r="AL1686" i="1"/>
  <c r="Y258" i="1"/>
  <c r="AL1396" i="1"/>
  <c r="AL1498" i="1"/>
  <c r="AL1148" i="1"/>
  <c r="AL1305" i="1"/>
  <c r="AL186" i="1"/>
  <c r="AL429" i="1"/>
  <c r="AL1225" i="1"/>
  <c r="AL1605" i="1"/>
  <c r="AL447" i="1"/>
  <c r="AL1215" i="1"/>
  <c r="AH1215" i="1"/>
  <c r="AL1211" i="1"/>
  <c r="Y31" i="1"/>
  <c r="Y232" i="1"/>
  <c r="AL1131" i="1"/>
  <c r="AL1100" i="1"/>
  <c r="AL600" i="1"/>
  <c r="Y600" i="1"/>
  <c r="AL1022" i="1"/>
  <c r="AL1653" i="1"/>
  <c r="AL860" i="1"/>
  <c r="AL1141" i="1"/>
  <c r="AL461" i="1"/>
  <c r="AL859" i="1"/>
  <c r="Y859" i="1"/>
  <c r="Y570" i="1"/>
  <c r="Y634" i="1"/>
  <c r="AL444" i="1"/>
  <c r="AL44" i="1"/>
  <c r="AL1201" i="1"/>
  <c r="AL708" i="1"/>
  <c r="Y708" i="1"/>
  <c r="AL1562" i="1"/>
  <c r="AL1658" i="1"/>
  <c r="Y298" i="1"/>
  <c r="AL1180" i="1"/>
  <c r="AL1634" i="1"/>
  <c r="AL1027" i="1"/>
  <c r="AL1074" i="1"/>
  <c r="AL1241" i="1"/>
  <c r="Y1241" i="1"/>
  <c r="AL1145" i="1"/>
  <c r="AL559" i="1"/>
  <c r="AL1754" i="1"/>
  <c r="AL74" i="1"/>
  <c r="AL499" i="1"/>
  <c r="AL1437" i="1"/>
  <c r="AL1548" i="1"/>
  <c r="AL102" i="1"/>
  <c r="AL994" i="1"/>
  <c r="AL268" i="1"/>
  <c r="AL53" i="1"/>
  <c r="AL307" i="1"/>
  <c r="AL1282" i="1"/>
  <c r="AL392" i="1"/>
  <c r="AL69" i="1"/>
  <c r="Y69" i="1"/>
  <c r="AL388" i="1"/>
  <c r="AL375" i="1"/>
  <c r="AL1301" i="1"/>
  <c r="AL736" i="1"/>
  <c r="AL1745" i="1"/>
  <c r="AL287" i="1"/>
  <c r="AL1683" i="1"/>
  <c r="AL359" i="1"/>
  <c r="Y138" i="1"/>
  <c r="AL300" i="1"/>
  <c r="Y418" i="1"/>
  <c r="AL1097" i="1"/>
  <c r="Y1418" i="1"/>
  <c r="AL229" i="1"/>
  <c r="AL649" i="1"/>
  <c r="AL1206" i="1"/>
  <c r="Y966" i="1"/>
  <c r="Y1325" i="1"/>
  <c r="AL1627" i="1"/>
  <c r="AL187" i="1"/>
  <c r="AL502" i="1"/>
  <c r="Y502" i="1"/>
  <c r="AL589" i="1"/>
  <c r="Y1055" i="1"/>
  <c r="Y1441" i="1"/>
  <c r="Y1734" i="1"/>
  <c r="AL618" i="1"/>
  <c r="AL293" i="1"/>
  <c r="Y443" i="1"/>
  <c r="AL1086" i="1"/>
  <c r="Y1174" i="1"/>
  <c r="AL1102" i="1"/>
  <c r="AL1481" i="1"/>
  <c r="AL1679" i="1"/>
  <c r="Y1679" i="1"/>
  <c r="Y533" i="1"/>
  <c r="Y1123" i="1"/>
  <c r="AL1387" i="1"/>
  <c r="AL808" i="1"/>
  <c r="AL1635" i="1"/>
  <c r="AL201" i="1"/>
  <c r="Y534" i="1"/>
  <c r="Y1383" i="1"/>
  <c r="Y1321" i="1"/>
  <c r="AL1112" i="1"/>
  <c r="AL1550" i="1"/>
  <c r="Y691" i="1"/>
  <c r="Y1030" i="1"/>
  <c r="Y174" i="1"/>
  <c r="Y426" i="1"/>
  <c r="AL1183" i="1"/>
  <c r="AL1184" i="1"/>
  <c r="AL1448" i="1"/>
  <c r="AL977" i="1"/>
  <c r="Y1706" i="1"/>
  <c r="AL1289" i="1"/>
  <c r="AL866" i="1"/>
  <c r="AL770" i="1"/>
  <c r="AL1093" i="1"/>
  <c r="Y573" i="1"/>
  <c r="Y778" i="1"/>
  <c r="Y748" i="1"/>
  <c r="Y466" i="1"/>
  <c r="Y611" i="1"/>
  <c r="AL1226" i="1"/>
  <c r="Y1396" i="1"/>
  <c r="Y1478" i="1"/>
  <c r="Y513" i="1"/>
  <c r="AL252" i="1"/>
  <c r="AL1243" i="1"/>
  <c r="Y1305" i="1"/>
  <c r="Y266" i="1"/>
  <c r="AL360" i="1"/>
  <c r="AL176" i="1"/>
  <c r="AL406" i="1"/>
  <c r="Y1605" i="1"/>
  <c r="Y1034" i="1"/>
  <c r="AL139" i="1"/>
  <c r="Y199" i="1"/>
  <c r="AL890" i="1"/>
  <c r="Y1049" i="1"/>
  <c r="Y1273" i="1"/>
  <c r="Y1673" i="1"/>
  <c r="AL10" i="1"/>
  <c r="Y274" i="1"/>
  <c r="AL1048" i="1"/>
  <c r="AL1559" i="1"/>
  <c r="Y791" i="1"/>
  <c r="AL1177" i="1"/>
  <c r="Y250" i="1"/>
  <c r="AL382" i="1"/>
  <c r="AL713" i="1"/>
  <c r="Y1395" i="1"/>
  <c r="AL926" i="1"/>
  <c r="Y926" i="1"/>
  <c r="AL947" i="1"/>
  <c r="Y947" i="1"/>
  <c r="Y1677" i="1"/>
  <c r="AL661" i="1"/>
  <c r="AL83" i="1"/>
  <c r="AL1277" i="1"/>
  <c r="AL1240" i="1"/>
  <c r="AL1583" i="1"/>
  <c r="Y1634" i="1"/>
  <c r="AL1250" i="1"/>
  <c r="AL612" i="1"/>
  <c r="AL308" i="1"/>
  <c r="Y253" i="1"/>
  <c r="AL79" i="1"/>
  <c r="AL582" i="1"/>
  <c r="AL892" i="1"/>
  <c r="AL518" i="1"/>
  <c r="Y518" i="1"/>
  <c r="AL130" i="1"/>
  <c r="AL1119" i="1"/>
  <c r="AL796" i="1"/>
  <c r="Y796" i="1"/>
  <c r="Y1588" i="1"/>
  <c r="Y43" i="1"/>
  <c r="Y1568" i="1"/>
  <c r="Y799" i="1"/>
  <c r="Y375" i="1"/>
  <c r="AL231" i="1"/>
  <c r="AL362" i="1"/>
  <c r="AH1475" i="1" l="1"/>
  <c r="AG1182" i="1"/>
  <c r="AR1182" i="1" s="1"/>
  <c r="AI1594" i="1"/>
  <c r="U6" i="4"/>
  <c r="AI583" i="1"/>
  <c r="AT583" i="1" s="1"/>
  <c r="AI1189" i="1"/>
  <c r="AT1189" i="1" s="1"/>
  <c r="AI889" i="1"/>
  <c r="AT889" i="1" s="1"/>
  <c r="AR8" i="1"/>
  <c r="B1" i="20"/>
  <c r="AT1113" i="1"/>
  <c r="AH25" i="1"/>
  <c r="AS25" i="1" s="1"/>
  <c r="AG454" i="1"/>
  <c r="AR454" i="1" s="1"/>
  <c r="AH1433" i="1"/>
  <c r="AT746" i="1"/>
  <c r="AT574" i="1"/>
  <c r="AT802" i="1"/>
  <c r="AH773" i="1"/>
  <c r="AH1219" i="1"/>
  <c r="AH664" i="1"/>
  <c r="AH1125" i="1"/>
  <c r="AT809" i="1"/>
  <c r="AG1049" i="1"/>
  <c r="AG1423" i="1"/>
  <c r="AI1287" i="1"/>
  <c r="AG527" i="1"/>
  <c r="AH1186" i="1"/>
  <c r="AG1179" i="1"/>
  <c r="AH1211" i="1"/>
  <c r="AG1229" i="1"/>
  <c r="AI76" i="1"/>
  <c r="AH927" i="1"/>
  <c r="AH438" i="1"/>
  <c r="AH841" i="1"/>
  <c r="AG1117" i="1"/>
  <c r="AT1223" i="1"/>
  <c r="AH1131" i="1"/>
  <c r="AR491" i="1"/>
  <c r="AR448" i="1"/>
  <c r="AG468" i="1"/>
  <c r="AH801" i="1"/>
  <c r="AH1354" i="1"/>
  <c r="AG508" i="1"/>
  <c r="AT1457" i="1"/>
  <c r="AH520" i="1"/>
  <c r="AT1071" i="1"/>
  <c r="AH26" i="1"/>
  <c r="AH898" i="1"/>
  <c r="AH834" i="1"/>
  <c r="AH17" i="1"/>
  <c r="AH563" i="1"/>
  <c r="AH1145" i="1"/>
  <c r="AH18" i="1"/>
  <c r="AH1406" i="1"/>
  <c r="AT534" i="1"/>
  <c r="AH47" i="1"/>
  <c r="AT476" i="1"/>
  <c r="AT538" i="1"/>
  <c r="AG31" i="1"/>
  <c r="AH1338" i="1"/>
  <c r="AH1141" i="1"/>
  <c r="AG802" i="1"/>
  <c r="AG1091" i="1"/>
  <c r="AH1102" i="1"/>
  <c r="AH495" i="1"/>
  <c r="AH864" i="1"/>
  <c r="AH1430" i="1"/>
  <c r="AT961" i="1"/>
  <c r="AR361" i="1"/>
  <c r="AH571" i="1"/>
  <c r="AG1500" i="1"/>
  <c r="AH929" i="1"/>
  <c r="AT477" i="1"/>
  <c r="AT1458" i="1"/>
  <c r="AH488" i="1"/>
  <c r="AH1149" i="1"/>
  <c r="AH359" i="1"/>
  <c r="AH402" i="1"/>
  <c r="AG34" i="1"/>
  <c r="AT1411" i="1"/>
  <c r="AR373" i="1"/>
  <c r="AT1415" i="1"/>
  <c r="AH669" i="1"/>
  <c r="AG1404" i="1"/>
  <c r="AG1019" i="1"/>
  <c r="AG756" i="1"/>
  <c r="AH1230" i="1"/>
  <c r="AT1261" i="1"/>
  <c r="AT1271" i="1"/>
  <c r="AH1027" i="1"/>
  <c r="AH1164" i="1"/>
  <c r="AH1531" i="1"/>
  <c r="AT1098" i="1"/>
  <c r="AH868" i="1"/>
  <c r="AT870" i="1"/>
  <c r="AH440" i="1"/>
  <c r="AH489" i="1"/>
  <c r="AH476" i="1"/>
  <c r="AG532" i="1"/>
  <c r="AG1492" i="1"/>
  <c r="AG439" i="1"/>
  <c r="AG388" i="1"/>
  <c r="AG957" i="1"/>
  <c r="AR1373" i="1"/>
  <c r="AH1022" i="1"/>
  <c r="AG910" i="1"/>
  <c r="AH1129" i="1"/>
  <c r="AT461" i="1"/>
  <c r="AT1405" i="1"/>
  <c r="AH1090" i="1"/>
  <c r="AT1258" i="1"/>
  <c r="AH444" i="1"/>
  <c r="AH485" i="1"/>
  <c r="AH917" i="1"/>
  <c r="AH874" i="1"/>
  <c r="AH1162" i="1"/>
  <c r="AH1178" i="1"/>
  <c r="AT682" i="1"/>
  <c r="AH388" i="1"/>
  <c r="AH1341" i="1"/>
  <c r="AG1316" i="1"/>
  <c r="AH1412" i="1"/>
  <c r="AT1371" i="1"/>
  <c r="AH683" i="1"/>
  <c r="AG1166" i="1"/>
  <c r="AR443" i="1"/>
  <c r="AT575" i="1"/>
  <c r="AH79" i="1"/>
  <c r="AH406" i="1"/>
  <c r="AH1462" i="1"/>
  <c r="AH1084" i="1"/>
  <c r="AH1350" i="1"/>
  <c r="AH433" i="1"/>
  <c r="AH1332" i="1"/>
  <c r="AT1169" i="1"/>
  <c r="AT34" i="1"/>
  <c r="AG1397" i="1"/>
  <c r="AG680" i="1"/>
  <c r="AH1444" i="1"/>
  <c r="AT918" i="1"/>
  <c r="AT862" i="1"/>
  <c r="AT964" i="1"/>
  <c r="AH1114" i="1"/>
  <c r="AH870" i="1"/>
  <c r="AH507" i="1"/>
  <c r="AG477" i="1"/>
  <c r="AG738" i="1"/>
  <c r="AT805" i="1"/>
  <c r="AT1263" i="1"/>
  <c r="AG529" i="1"/>
  <c r="AH431" i="1"/>
  <c r="AT470" i="1"/>
  <c r="AH1550" i="1"/>
  <c r="AH1330" i="1"/>
  <c r="AH467" i="1"/>
  <c r="AH1379" i="1"/>
  <c r="AH1255" i="1"/>
  <c r="AH566" i="1"/>
  <c r="AG1111" i="1"/>
  <c r="AT747" i="1"/>
  <c r="AT437" i="1"/>
  <c r="AT1353" i="1"/>
  <c r="AH1477" i="1"/>
  <c r="AH358" i="1"/>
  <c r="AG71" i="1"/>
  <c r="AH1421" i="1"/>
  <c r="AH969" i="1"/>
  <c r="AH680" i="1"/>
  <c r="AH1264" i="1"/>
  <c r="AH822" i="1"/>
  <c r="AG1592" i="1"/>
  <c r="AT50" i="1"/>
  <c r="AT757" i="1"/>
  <c r="AT1356" i="1"/>
  <c r="AT1505" i="1"/>
  <c r="AT739" i="1"/>
  <c r="AT1266" i="1"/>
  <c r="AT782" i="1"/>
  <c r="AH1225" i="1"/>
  <c r="AH1105" i="1"/>
  <c r="AH1493" i="1"/>
  <c r="AT1132" i="1"/>
  <c r="AH1256" i="1"/>
  <c r="AH921" i="1"/>
  <c r="AH430" i="1"/>
  <c r="AH754" i="1"/>
  <c r="AH810" i="1"/>
  <c r="AH1515" i="1"/>
  <c r="AG1032" i="1"/>
  <c r="AG726" i="1"/>
  <c r="AT768" i="1"/>
  <c r="AT861" i="1"/>
  <c r="AT1147" i="1"/>
  <c r="AT535" i="1"/>
  <c r="AH1596" i="1"/>
  <c r="AH1313" i="1"/>
  <c r="AH564" i="1"/>
  <c r="AH462" i="1"/>
  <c r="AH5" i="1"/>
  <c r="AG792" i="1"/>
  <c r="AH959" i="1"/>
  <c r="AH1196" i="1"/>
  <c r="AH1098" i="1"/>
  <c r="AH560" i="1"/>
  <c r="AH674" i="1"/>
  <c r="AG1557" i="1"/>
  <c r="AG915" i="1"/>
  <c r="AG876" i="1"/>
  <c r="AG1507" i="1"/>
  <c r="AG724" i="1"/>
  <c r="AH1152" i="1"/>
  <c r="AH812" i="1"/>
  <c r="AH410" i="1"/>
  <c r="AH922" i="1"/>
  <c r="AG64" i="1"/>
  <c r="AT1142" i="1"/>
  <c r="AT811" i="1"/>
  <c r="AT1553" i="1"/>
  <c r="AH550" i="1"/>
  <c r="AH846" i="1"/>
  <c r="AH656" i="1"/>
  <c r="AH1140" i="1"/>
  <c r="AH71" i="1"/>
  <c r="AH1018" i="1"/>
  <c r="AH515" i="1"/>
  <c r="AH694" i="1"/>
  <c r="AT1322" i="1"/>
  <c r="AT1388" i="1"/>
  <c r="AH1587" i="1"/>
  <c r="AH661" i="1"/>
  <c r="AH1206" i="1"/>
  <c r="AH42" i="1"/>
  <c r="AH1532" i="1"/>
  <c r="AH1553" i="1"/>
  <c r="AH357" i="1"/>
  <c r="AH367" i="1"/>
  <c r="AG774" i="1"/>
  <c r="AG404" i="1"/>
  <c r="AT1507" i="1"/>
  <c r="AH360" i="1"/>
  <c r="AH1195" i="1"/>
  <c r="AH1143" i="1"/>
  <c r="AH1091" i="1"/>
  <c r="AH1042" i="1"/>
  <c r="AH1070" i="1"/>
  <c r="AH744" i="1"/>
  <c r="AH1038" i="1"/>
  <c r="AH681" i="1"/>
  <c r="AG1337" i="1"/>
  <c r="AG659" i="1"/>
  <c r="AH1535" i="1"/>
  <c r="AR1153" i="1"/>
  <c r="AT1256" i="1"/>
  <c r="AH1103" i="1"/>
  <c r="AG572" i="1"/>
  <c r="AT1019" i="1"/>
  <c r="AT397" i="1"/>
  <c r="AH1175" i="1"/>
  <c r="AH579" i="1"/>
  <c r="AH1039" i="1"/>
  <c r="AH1582" i="1"/>
  <c r="AH55" i="1"/>
  <c r="AH562" i="1"/>
  <c r="AH523" i="1"/>
  <c r="AG851" i="1"/>
  <c r="AH1280" i="1"/>
  <c r="AG51" i="1"/>
  <c r="AH1507" i="1"/>
  <c r="AG1105" i="1"/>
  <c r="AH1120" i="1"/>
  <c r="AG1533" i="1"/>
  <c r="AG883" i="1"/>
  <c r="AT430" i="1"/>
  <c r="AR862" i="1"/>
  <c r="AT756" i="1"/>
  <c r="AT790" i="1"/>
  <c r="AT573" i="1"/>
  <c r="AH561" i="1"/>
  <c r="AH1327" i="1"/>
  <c r="AH80" i="1"/>
  <c r="AH1574" i="1"/>
  <c r="AH895" i="1"/>
  <c r="AH905" i="1"/>
  <c r="AH1410" i="1"/>
  <c r="AG872" i="1"/>
  <c r="AG1324" i="1"/>
  <c r="AT378" i="1"/>
  <c r="AT1395" i="1"/>
  <c r="AT677" i="1"/>
  <c r="AT873" i="1"/>
  <c r="AH757" i="1"/>
  <c r="AH503" i="1"/>
  <c r="AH654" i="1"/>
  <c r="AG375" i="1"/>
  <c r="AR650" i="1"/>
  <c r="AT775" i="1"/>
  <c r="AT440" i="1"/>
  <c r="AT1168" i="1"/>
  <c r="AT1158" i="1"/>
  <c r="AT18" i="1"/>
  <c r="AT1075" i="1"/>
  <c r="AH781" i="1"/>
  <c r="AG427" i="1"/>
  <c r="AH808" i="1"/>
  <c r="AH553" i="1"/>
  <c r="AH454" i="1"/>
  <c r="AH753" i="1"/>
  <c r="AH556" i="1"/>
  <c r="AH672" i="1"/>
  <c r="AH1561" i="1"/>
  <c r="AH794" i="1"/>
  <c r="AH854" i="1"/>
  <c r="AG13" i="1"/>
  <c r="AG1076" i="1"/>
  <c r="AG535" i="1"/>
  <c r="AT675" i="1"/>
  <c r="AT1572" i="1"/>
  <c r="AR1146" i="1"/>
  <c r="AT479" i="1"/>
  <c r="AR1568" i="1"/>
  <c r="AT1219" i="1"/>
  <c r="AH1437" i="1"/>
  <c r="AH1498" i="1"/>
  <c r="AG1386" i="1"/>
  <c r="AH411" i="1"/>
  <c r="AH1133" i="1"/>
  <c r="AH1088" i="1"/>
  <c r="AH784" i="1"/>
  <c r="AH539" i="1"/>
  <c r="AH451" i="1"/>
  <c r="AH1435" i="1"/>
  <c r="AG359" i="1"/>
  <c r="AG1340" i="1"/>
  <c r="AG977" i="1"/>
  <c r="AG1562" i="1"/>
  <c r="AG580" i="1"/>
  <c r="AR858" i="1"/>
  <c r="AT1561" i="1"/>
  <c r="AT438" i="1"/>
  <c r="AT656" i="1"/>
  <c r="AT1277" i="1"/>
  <c r="AH850" i="1"/>
  <c r="AH14" i="1"/>
  <c r="AH457" i="1"/>
  <c r="AH1260" i="1"/>
  <c r="AH59" i="1"/>
  <c r="AH776" i="1"/>
  <c r="AH1224" i="1"/>
  <c r="AH1523" i="1"/>
  <c r="AH830" i="1"/>
  <c r="AH1399" i="1"/>
  <c r="AH1369" i="1"/>
  <c r="AT1379" i="1"/>
  <c r="AT405" i="1"/>
  <c r="AT383" i="1"/>
  <c r="AT1280" i="1"/>
  <c r="AT446" i="1"/>
  <c r="AT475" i="1"/>
  <c r="AT684" i="1"/>
  <c r="AG772" i="1"/>
  <c r="AH1524" i="1"/>
  <c r="AH468" i="1"/>
  <c r="AH980" i="1"/>
  <c r="AH751" i="1"/>
  <c r="AH493" i="1"/>
  <c r="AH1376" i="1"/>
  <c r="AR1158" i="1"/>
  <c r="AT566" i="1"/>
  <c r="AR399" i="1"/>
  <c r="AT1328" i="1"/>
  <c r="AG49" i="1"/>
  <c r="AG1313" i="1"/>
  <c r="AT1445" i="1"/>
  <c r="AH499" i="1"/>
  <c r="AH396" i="1"/>
  <c r="AH19" i="1"/>
  <c r="AH985" i="1"/>
  <c r="AH1461" i="1"/>
  <c r="AG1104" i="1"/>
  <c r="AG1030" i="1"/>
  <c r="AT1093" i="1"/>
  <c r="AT893" i="1"/>
  <c r="AH740" i="1"/>
  <c r="AH569" i="1"/>
  <c r="AH746" i="1"/>
  <c r="AH372" i="1"/>
  <c r="AH6" i="1"/>
  <c r="AH1373" i="1"/>
  <c r="AH736" i="1"/>
  <c r="AH447" i="1"/>
  <c r="AH429" i="1"/>
  <c r="AH392" i="1"/>
  <c r="AH1203" i="1"/>
  <c r="AH416" i="1"/>
  <c r="AH750" i="1"/>
  <c r="AH671" i="1"/>
  <c r="AH1518" i="1"/>
  <c r="AH666" i="1"/>
  <c r="AH1111" i="1"/>
  <c r="AH538" i="1"/>
  <c r="AH582" i="1"/>
  <c r="AH83" i="1"/>
  <c r="AH1448" i="1"/>
  <c r="AH1562" i="1"/>
  <c r="AH455" i="1"/>
  <c r="AH425" i="1"/>
  <c r="AH913" i="1"/>
  <c r="AH1080" i="1"/>
  <c r="AH428" i="1"/>
  <c r="AH726" i="1"/>
  <c r="AH1397" i="1"/>
  <c r="AG1113" i="1"/>
  <c r="AH1292" i="1"/>
  <c r="AG493" i="1"/>
  <c r="AG958" i="1"/>
  <c r="AG1027" i="1"/>
  <c r="AG1297" i="1"/>
  <c r="AH986" i="1"/>
  <c r="AG779" i="1"/>
  <c r="AT16" i="1"/>
  <c r="AT54" i="1"/>
  <c r="AT799" i="1"/>
  <c r="AR1275" i="1"/>
  <c r="AT1146" i="1"/>
  <c r="AT61" i="1"/>
  <c r="AR1042" i="1"/>
  <c r="AR467" i="1"/>
  <c r="AH1190" i="1"/>
  <c r="AH1139" i="1"/>
  <c r="AH786" i="1"/>
  <c r="AG1394" i="1"/>
  <c r="AR1350" i="1"/>
  <c r="AT793" i="1"/>
  <c r="AT30" i="1"/>
  <c r="AT976" i="1"/>
  <c r="AH362" i="1"/>
  <c r="AH1177" i="1"/>
  <c r="AH484" i="1"/>
  <c r="AH974" i="1"/>
  <c r="AH537" i="1"/>
  <c r="AH49" i="1"/>
  <c r="AH492" i="1"/>
  <c r="AH1158" i="1"/>
  <c r="AH833" i="1"/>
  <c r="AH67" i="1"/>
  <c r="AH516" i="1"/>
  <c r="AH853" i="1"/>
  <c r="AH684" i="1"/>
  <c r="AH1520" i="1"/>
  <c r="AH487" i="1"/>
  <c r="AH1352" i="1"/>
  <c r="AH417" i="1"/>
  <c r="AH471" i="1"/>
  <c r="AH370" i="1"/>
  <c r="AG1459" i="1"/>
  <c r="AG727" i="1"/>
  <c r="AG1317" i="1"/>
  <c r="AG710" i="1"/>
  <c r="AG1038" i="1"/>
  <c r="AH1188" i="1"/>
  <c r="AG878" i="1"/>
  <c r="AT848" i="1"/>
  <c r="AT852" i="1"/>
  <c r="AR548" i="1"/>
  <c r="AR804" i="1"/>
  <c r="AT1166" i="1"/>
  <c r="AT767" i="1"/>
  <c r="AT1346" i="1"/>
  <c r="AT1446" i="1"/>
  <c r="AH1432" i="1"/>
  <c r="AH542" i="1"/>
  <c r="AH421" i="1"/>
  <c r="AH722" i="1"/>
  <c r="AH821" i="1"/>
  <c r="AT1461" i="1"/>
  <c r="AH1074" i="1"/>
  <c r="AH1322" i="1"/>
  <c r="AH1083" i="1"/>
  <c r="AH1580" i="1"/>
  <c r="AH366" i="1"/>
  <c r="AH670" i="1"/>
  <c r="AH1353" i="1"/>
  <c r="AH886" i="1"/>
  <c r="AH954" i="1"/>
  <c r="AG801" i="1"/>
  <c r="AG1216" i="1"/>
  <c r="AH1377" i="1"/>
  <c r="AH1563" i="1"/>
  <c r="AH1316" i="1"/>
  <c r="AG41" i="1"/>
  <c r="AG387" i="1"/>
  <c r="AG850" i="1"/>
  <c r="AG759" i="1"/>
  <c r="AH78" i="1"/>
  <c r="AH527" i="1"/>
  <c r="AH888" i="1"/>
  <c r="AT773" i="1"/>
  <c r="AT719" i="1"/>
  <c r="AT912" i="1"/>
  <c r="AR1206" i="1"/>
  <c r="AT459" i="1"/>
  <c r="AH768" i="1"/>
  <c r="AG925" i="1"/>
  <c r="AH1559" i="1"/>
  <c r="AH1497" i="1"/>
  <c r="AH958" i="1"/>
  <c r="AH976" i="1"/>
  <c r="AH413" i="1"/>
  <c r="AH1167" i="1"/>
  <c r="AH1505" i="1"/>
  <c r="AG1273" i="1"/>
  <c r="AG475" i="1"/>
  <c r="AH1076" i="1"/>
  <c r="AH1589" i="1"/>
  <c r="AH1234" i="1"/>
  <c r="AG967" i="1"/>
  <c r="AT416" i="1"/>
  <c r="AT23" i="1"/>
  <c r="AH1216" i="1"/>
  <c r="AH1357" i="1"/>
  <c r="AH1464" i="1"/>
  <c r="AG663" i="1"/>
  <c r="AH977" i="1"/>
  <c r="AH389" i="1"/>
  <c r="AH710" i="1"/>
  <c r="AH1388" i="1"/>
  <c r="AH575" i="1"/>
  <c r="AH849" i="1"/>
  <c r="AH1250" i="1"/>
  <c r="AH1112" i="1"/>
  <c r="AH1282" i="1"/>
  <c r="AH1402" i="1"/>
  <c r="AH1016" i="1"/>
  <c r="AH1172" i="1"/>
  <c r="AH530" i="1"/>
  <c r="AH1170" i="1"/>
  <c r="AH1253" i="1"/>
  <c r="AH911" i="1"/>
  <c r="AH1259" i="1"/>
  <c r="AH1431" i="1"/>
  <c r="AH658" i="1"/>
  <c r="AG356" i="1"/>
  <c r="AH1127" i="1"/>
  <c r="AH1048" i="1"/>
  <c r="AG1532" i="1"/>
  <c r="AH1590" i="1"/>
  <c r="AH1226" i="1"/>
  <c r="AT1042" i="1"/>
  <c r="AT481" i="1"/>
  <c r="AT874" i="1"/>
  <c r="AT384" i="1"/>
  <c r="AT1514" i="1"/>
  <c r="AT958" i="1"/>
  <c r="AH1086" i="1"/>
  <c r="AH1100" i="1"/>
  <c r="AH967" i="1"/>
  <c r="AH1236" i="1"/>
  <c r="AH540" i="1"/>
  <c r="AH522" i="1"/>
  <c r="AH1031" i="1"/>
  <c r="AH1106" i="1"/>
  <c r="AH842" i="1"/>
  <c r="AH1037" i="1"/>
  <c r="AH40" i="1"/>
  <c r="AH679" i="1"/>
  <c r="AH963" i="1"/>
  <c r="AH1017" i="1"/>
  <c r="AH498" i="1"/>
  <c r="AH855" i="1"/>
  <c r="AH1254" i="1"/>
  <c r="AH843" i="1"/>
  <c r="AH403" i="1"/>
  <c r="AH371" i="1"/>
  <c r="AH759" i="1"/>
  <c r="AH928" i="1"/>
  <c r="AH884" i="1"/>
  <c r="AT732" i="1"/>
  <c r="AR426" i="1"/>
  <c r="AR10" i="1"/>
  <c r="AT491" i="1"/>
  <c r="AR1210" i="1"/>
  <c r="AT1498" i="1"/>
  <c r="AT722" i="1"/>
  <c r="AR451" i="1"/>
  <c r="AH1414" i="1"/>
  <c r="AH1579" i="1"/>
  <c r="AH1404" i="1"/>
  <c r="AG730" i="1"/>
  <c r="AH863" i="1"/>
  <c r="AH379" i="1"/>
  <c r="AH984" i="1"/>
  <c r="AH685" i="1"/>
  <c r="AH756" i="1"/>
  <c r="AH1159" i="1"/>
  <c r="AH1572" i="1"/>
  <c r="AG834" i="1"/>
  <c r="AG832" i="1"/>
  <c r="AG1092" i="1"/>
  <c r="AH1454" i="1"/>
  <c r="AG1279" i="1"/>
  <c r="AG1585" i="1"/>
  <c r="AH936" i="1"/>
  <c r="AT70" i="1"/>
  <c r="AT839" i="1"/>
  <c r="AR498" i="1"/>
  <c r="AH1213" i="1"/>
  <c r="AH1502" i="1"/>
  <c r="AH742" i="1"/>
  <c r="AH965" i="1"/>
  <c r="AH1585" i="1"/>
  <c r="AG27" i="1"/>
  <c r="AG716" i="1"/>
  <c r="AG674" i="1"/>
  <c r="AH761" i="1"/>
  <c r="AH1026" i="1"/>
  <c r="AH1584" i="1"/>
  <c r="AH1514" i="1"/>
  <c r="AH1110" i="1"/>
  <c r="AH356" i="1"/>
  <c r="AH797" i="1"/>
  <c r="AH419" i="1"/>
  <c r="AH1571" i="1"/>
  <c r="AG1097" i="1"/>
  <c r="AG1510" i="1"/>
  <c r="AH1154" i="1"/>
  <c r="AG568" i="1"/>
  <c r="AH1315" i="1"/>
  <c r="AG435" i="1"/>
  <c r="AH824" i="1"/>
  <c r="AH1429" i="1"/>
  <c r="AH933" i="1"/>
  <c r="AH988" i="1"/>
  <c r="AR777" i="1"/>
  <c r="AT404" i="1"/>
  <c r="AH32" i="1"/>
  <c r="AH559" i="1"/>
  <c r="AH1101" i="1"/>
  <c r="AH845" i="1"/>
  <c r="AH1565" i="1"/>
  <c r="AH1019" i="1"/>
  <c r="AH792" i="1"/>
  <c r="AH1207" i="1"/>
  <c r="AH572" i="1"/>
  <c r="AH906" i="1"/>
  <c r="AH448" i="1"/>
  <c r="AH766" i="1"/>
  <c r="AH978" i="1"/>
  <c r="AH7" i="1"/>
  <c r="AH718" i="1"/>
  <c r="AG483" i="1"/>
  <c r="AG1318" i="1"/>
  <c r="AG476" i="1"/>
  <c r="AH1371" i="1"/>
  <c r="AG972" i="1"/>
  <c r="AG1267" i="1"/>
  <c r="AG442" i="1"/>
  <c r="AT73" i="1"/>
  <c r="AT1462" i="1"/>
  <c r="AT1225" i="1"/>
  <c r="AR432" i="1"/>
  <c r="AG1217" i="1"/>
  <c r="AH526" i="1"/>
  <c r="AG693" i="1"/>
  <c r="AH1229" i="1"/>
  <c r="AT572" i="1"/>
  <c r="AH1165" i="1"/>
  <c r="AH1023" i="1"/>
  <c r="AH1417" i="1"/>
  <c r="AG824" i="1"/>
  <c r="AH1137" i="1"/>
  <c r="AH1192" i="1"/>
  <c r="AH1115" i="1"/>
  <c r="AH577" i="1"/>
  <c r="AH924" i="1"/>
  <c r="AH1320" i="1"/>
  <c r="AG469" i="1"/>
  <c r="AG1150" i="1"/>
  <c r="AH352" i="1"/>
  <c r="AH662" i="1"/>
  <c r="AH1200" i="1"/>
  <c r="AH769" i="1"/>
  <c r="AH782" i="1"/>
  <c r="AH482" i="1"/>
  <c r="AH506" i="1"/>
  <c r="AG500" i="1"/>
  <c r="AG547" i="1"/>
  <c r="AG1161" i="1"/>
  <c r="AG651" i="1"/>
  <c r="AH1526" i="1"/>
  <c r="AH1597" i="1"/>
  <c r="AH1425" i="1"/>
  <c r="AH994" i="1"/>
  <c r="AT1210" i="1"/>
  <c r="AT1381" i="1"/>
  <c r="AT392" i="1"/>
  <c r="AT1519" i="1"/>
  <c r="AT771" i="1"/>
  <c r="AT1110" i="1"/>
  <c r="AT662" i="1"/>
  <c r="AT725" i="1"/>
  <c r="AR1277" i="1"/>
  <c r="AT713" i="1"/>
  <c r="AT1407" i="1"/>
  <c r="AH871" i="1"/>
  <c r="AH650" i="1"/>
  <c r="AG534" i="1"/>
  <c r="AG1447" i="1"/>
  <c r="AH578" i="1"/>
  <c r="AH74" i="1"/>
  <c r="AG1184" i="1"/>
  <c r="AH1014" i="1"/>
  <c r="AH469" i="1"/>
  <c r="AH876" i="1"/>
  <c r="AG685" i="1"/>
  <c r="AH1447" i="1"/>
  <c r="AH730" i="1"/>
  <c r="AH1194" i="1"/>
  <c r="AH1449" i="1"/>
  <c r="AG811" i="1"/>
  <c r="AH1209" i="1"/>
  <c r="AH732" i="1"/>
  <c r="AH1329" i="1"/>
  <c r="AH919" i="1"/>
  <c r="AH1381" i="1"/>
  <c r="AG1177" i="1"/>
  <c r="AG1268" i="1"/>
  <c r="AG39" i="1"/>
  <c r="AH1183" i="1"/>
  <c r="AR1285" i="1"/>
  <c r="AT956" i="1"/>
  <c r="AT396" i="1"/>
  <c r="AT910" i="1"/>
  <c r="AT783" i="1"/>
  <c r="AT501" i="1"/>
  <c r="AT1508" i="1"/>
  <c r="AH1020" i="1"/>
  <c r="AG1515" i="1"/>
  <c r="AG80" i="1"/>
  <c r="AT509" i="1"/>
  <c r="AT955" i="1"/>
  <c r="AR785" i="1"/>
  <c r="AT800" i="1"/>
  <c r="AR1218" i="1"/>
  <c r="AT6" i="1"/>
  <c r="AT1568" i="1"/>
  <c r="AT1497" i="1"/>
  <c r="AG1528" i="1"/>
  <c r="AT963" i="1"/>
  <c r="AT866" i="1"/>
  <c r="AT469" i="1"/>
  <c r="AT951" i="1"/>
  <c r="AT1174" i="1"/>
  <c r="AH587" i="1"/>
  <c r="AH1470" i="1"/>
  <c r="AH885" i="1"/>
  <c r="AH1179" i="1"/>
  <c r="AG885" i="1"/>
  <c r="AH382" i="1"/>
  <c r="AH514" i="1"/>
  <c r="AH1124" i="1"/>
  <c r="AH798" i="1"/>
  <c r="AH950" i="1"/>
  <c r="AH721" i="1"/>
  <c r="AH1401" i="1"/>
  <c r="AH1130" i="1"/>
  <c r="AI1588" i="1"/>
  <c r="AI927" i="1"/>
  <c r="AH1428" i="1"/>
  <c r="AG1230" i="1"/>
  <c r="AH1275" i="1"/>
  <c r="AG412" i="1"/>
  <c r="AG828" i="1"/>
  <c r="AH1227" i="1"/>
  <c r="AG715" i="1"/>
  <c r="AT715" i="1"/>
  <c r="AT1447" i="1"/>
  <c r="AT13" i="1"/>
  <c r="AT850" i="1"/>
  <c r="AG1470" i="1"/>
  <c r="AG1125" i="1"/>
  <c r="AH1533" i="1"/>
  <c r="AG656" i="1"/>
  <c r="AG975" i="1"/>
  <c r="AG889" i="1"/>
  <c r="AG1296" i="1"/>
  <c r="AI1180" i="1"/>
  <c r="AG781" i="1"/>
  <c r="AH1021" i="1"/>
  <c r="AT909" i="1"/>
  <c r="AT1201" i="1"/>
  <c r="AT903" i="1"/>
  <c r="AR462" i="1"/>
  <c r="AT1276" i="1"/>
  <c r="AH75" i="1"/>
  <c r="AH1108" i="1"/>
  <c r="AG695" i="1"/>
  <c r="AH738" i="1"/>
  <c r="AT1525" i="1"/>
  <c r="AT1569" i="1"/>
  <c r="AT570" i="1"/>
  <c r="AT1459" i="1"/>
  <c r="AR1084" i="1"/>
  <c r="AT872" i="1"/>
  <c r="AR877" i="1"/>
  <c r="AR1163" i="1"/>
  <c r="AT806" i="1"/>
  <c r="AT365" i="1"/>
  <c r="AH519" i="1"/>
  <c r="AH1595" i="1"/>
  <c r="AI1127" i="1"/>
  <c r="AG1587" i="1"/>
  <c r="AG1315" i="1"/>
  <c r="AG578" i="1"/>
  <c r="AI1425" i="1"/>
  <c r="AI822" i="1"/>
  <c r="AH1057" i="1"/>
  <c r="AG757" i="1"/>
  <c r="AG1411" i="1"/>
  <c r="AG1457" i="1"/>
  <c r="AG519" i="1"/>
  <c r="AH1122" i="1"/>
  <c r="AG75" i="1"/>
  <c r="AH820" i="1"/>
  <c r="AG1227" i="1"/>
  <c r="AG688" i="1"/>
  <c r="AH84" i="1"/>
  <c r="AI926" i="1"/>
  <c r="AG887" i="1"/>
  <c r="AH1474" i="1"/>
  <c r="AI1590" i="1"/>
  <c r="AH1128" i="1"/>
  <c r="AH935" i="1"/>
  <c r="AG1360" i="1"/>
  <c r="AG1472" i="1"/>
  <c r="AI988" i="1"/>
  <c r="AI828" i="1"/>
  <c r="AI1591" i="1"/>
  <c r="AG1231" i="1"/>
  <c r="AH1339" i="1"/>
  <c r="AG1420" i="1"/>
  <c r="AG933" i="1"/>
  <c r="AG687" i="1"/>
  <c r="AG929" i="1"/>
  <c r="AG1362" i="1"/>
  <c r="AH1296" i="1"/>
  <c r="AG1081" i="1"/>
  <c r="AG1127" i="1"/>
  <c r="AH1119" i="1"/>
  <c r="AH1536" i="1"/>
  <c r="AG997" i="1"/>
  <c r="AH15" i="1"/>
  <c r="AR70" i="1"/>
  <c r="AR1462" i="1"/>
  <c r="AT711" i="1"/>
  <c r="AT778" i="1"/>
  <c r="AT447" i="1"/>
  <c r="AR353" i="1"/>
  <c r="AR484" i="1"/>
  <c r="AT979" i="1"/>
  <c r="AT376" i="1"/>
  <c r="AT1562" i="1"/>
  <c r="AT1085" i="1"/>
  <c r="AS873" i="1"/>
  <c r="AR495" i="1"/>
  <c r="AR895" i="1"/>
  <c r="AT664" i="1"/>
  <c r="AR42" i="1"/>
  <c r="AR1523" i="1"/>
  <c r="AR780" i="1"/>
  <c r="AT462" i="1"/>
  <c r="AT1253" i="1"/>
  <c r="AT1586" i="1"/>
  <c r="AR1594" i="1"/>
  <c r="AT846" i="1"/>
  <c r="AR1139" i="1"/>
  <c r="AT28" i="1"/>
  <c r="AT787" i="1"/>
  <c r="AT906" i="1"/>
  <c r="AT460" i="1"/>
  <c r="AT1595" i="1"/>
  <c r="AT372" i="1"/>
  <c r="AT1555" i="1"/>
  <c r="AT1452" i="1"/>
  <c r="AR53" i="1"/>
  <c r="AR478" i="1"/>
  <c r="AR1041" i="1"/>
  <c r="AR1200" i="1"/>
  <c r="AR1353" i="1"/>
  <c r="AT358" i="1"/>
  <c r="AT366" i="1"/>
  <c r="AR380" i="1"/>
  <c r="AT867" i="1"/>
  <c r="AT1036" i="1"/>
  <c r="AT819" i="1"/>
  <c r="AT726" i="1"/>
  <c r="AT490" i="1"/>
  <c r="AT418" i="1"/>
  <c r="AT1114" i="1"/>
  <c r="AT505" i="1"/>
  <c r="AT1149" i="1"/>
  <c r="AT1016" i="1"/>
  <c r="AT845" i="1"/>
  <c r="AR377" i="1"/>
  <c r="AT980" i="1"/>
  <c r="AT9" i="1"/>
  <c r="AR1132" i="1"/>
  <c r="AR1209" i="1"/>
  <c r="AR1566" i="1"/>
  <c r="AR1406" i="1"/>
  <c r="AR1278" i="1"/>
  <c r="AR793" i="1"/>
  <c r="AT1349" i="1"/>
  <c r="AR1211" i="1"/>
  <c r="AR954" i="1"/>
  <c r="AR1332" i="1"/>
  <c r="AR1579" i="1"/>
  <c r="AS536" i="1"/>
  <c r="AR1530" i="1"/>
  <c r="AR1554" i="1"/>
  <c r="AR1271" i="1"/>
  <c r="AT587" i="1"/>
  <c r="AR1436" i="1"/>
  <c r="AR761" i="1"/>
  <c r="AT403" i="1"/>
  <c r="AR1155" i="1"/>
  <c r="AR1552" i="1"/>
  <c r="AT743" i="1"/>
  <c r="AR1017" i="1"/>
  <c r="AT922" i="1"/>
  <c r="AT1416" i="1"/>
  <c r="AT545" i="1"/>
  <c r="AT1421" i="1"/>
  <c r="AT29" i="1"/>
  <c r="AT857" i="1"/>
  <c r="AT1209" i="1"/>
  <c r="AT1390" i="1"/>
  <c r="AT81" i="1"/>
  <c r="AR1031" i="1"/>
  <c r="AS727" i="1"/>
  <c r="AR963" i="1"/>
  <c r="AR1496" i="1"/>
  <c r="AS961" i="1"/>
  <c r="AT875" i="1"/>
  <c r="AT361" i="1"/>
  <c r="AT972" i="1"/>
  <c r="AT710" i="1"/>
  <c r="AT1408" i="1"/>
  <c r="AT965" i="1"/>
  <c r="AT1145" i="1"/>
  <c r="AT974" i="1"/>
  <c r="AT810" i="1"/>
  <c r="AT395" i="1"/>
  <c r="AT559" i="1"/>
  <c r="AT1345" i="1"/>
  <c r="AT537" i="1"/>
  <c r="AR732" i="1"/>
  <c r="AR1165" i="1"/>
  <c r="AR76" i="1"/>
  <c r="AR896" i="1"/>
  <c r="AR455" i="1"/>
  <c r="AT1112" i="1"/>
  <c r="AR1170" i="1"/>
  <c r="AR1114" i="1"/>
  <c r="AT868" i="1"/>
  <c r="AR1351" i="1"/>
  <c r="AR504" i="1"/>
  <c r="AT774" i="1"/>
  <c r="AT1233" i="1"/>
  <c r="AT744" i="1"/>
  <c r="AR1157" i="1"/>
  <c r="AT1128" i="1"/>
  <c r="AT996" i="1"/>
  <c r="AT849" i="1"/>
  <c r="AT1347" i="1"/>
  <c r="AS543" i="1"/>
  <c r="AT1536" i="1"/>
  <c r="AR26" i="1"/>
  <c r="AR372" i="1"/>
  <c r="AR664" i="1"/>
  <c r="AR908" i="1"/>
  <c r="AR1258" i="1"/>
  <c r="AR1463" i="1"/>
  <c r="AT1179" i="1"/>
  <c r="AR1047" i="1"/>
  <c r="AT1449" i="1"/>
  <c r="AT817" i="1"/>
  <c r="AR917" i="1"/>
  <c r="AT1442" i="1"/>
  <c r="AT1077" i="1"/>
  <c r="AT56" i="1"/>
  <c r="AT1393" i="1"/>
  <c r="AT1155" i="1"/>
  <c r="AT1493" i="1"/>
  <c r="AT1402" i="1"/>
  <c r="AR1225" i="1"/>
  <c r="AR810" i="1"/>
  <c r="AT1105" i="1"/>
  <c r="AT1139" i="1"/>
  <c r="AT1150" i="1"/>
  <c r="AT1584" i="1"/>
  <c r="AT517" i="1"/>
  <c r="AT736" i="1"/>
  <c r="AT1269" i="1"/>
  <c r="AT1582" i="1"/>
  <c r="AT1456" i="1"/>
  <c r="AR979" i="1"/>
  <c r="AT919" i="1"/>
  <c r="AR1440" i="1"/>
  <c r="AT659" i="1"/>
  <c r="AT753" i="1"/>
  <c r="AT1503" i="1"/>
  <c r="AT1222" i="1"/>
  <c r="AT1563" i="1"/>
  <c r="AS442" i="1"/>
  <c r="AT765" i="1"/>
  <c r="AT897" i="1"/>
  <c r="AT1343" i="1"/>
  <c r="AT960" i="1"/>
  <c r="AT1556" i="1"/>
  <c r="AR355" i="1"/>
  <c r="AR800" i="1"/>
  <c r="AT1228" i="1"/>
  <c r="AT916" i="1"/>
  <c r="AT843" i="1"/>
  <c r="AR855" i="1"/>
  <c r="AT450" i="1"/>
  <c r="AR1417" i="1"/>
  <c r="AR420" i="1"/>
  <c r="AT542" i="1"/>
  <c r="AT63" i="1"/>
  <c r="AT359" i="1"/>
  <c r="AT1576" i="1"/>
  <c r="AT733" i="1"/>
  <c r="AT932" i="1"/>
  <c r="AT1398" i="1"/>
  <c r="AT1420" i="1"/>
  <c r="AT514" i="1"/>
  <c r="AR966" i="1"/>
  <c r="AT913" i="1"/>
  <c r="AT1321" i="1"/>
  <c r="AR849" i="1"/>
  <c r="AT895" i="1"/>
  <c r="AR428" i="1"/>
  <c r="AT567" i="1"/>
  <c r="AT25" i="1"/>
  <c r="AT1100" i="1"/>
  <c r="AT971" i="1"/>
  <c r="AT1583" i="1"/>
  <c r="AT519" i="1"/>
  <c r="AT1329" i="1"/>
  <c r="AT1250" i="1"/>
  <c r="AT865" i="1"/>
  <c r="AT749" i="1"/>
  <c r="AT557" i="1"/>
  <c r="AR1439" i="1"/>
  <c r="AT65" i="1"/>
  <c r="AR47" i="1"/>
  <c r="AR1446" i="1"/>
  <c r="AT667" i="1"/>
  <c r="AT894" i="1"/>
  <c r="AT444" i="1"/>
  <c r="AT816" i="1"/>
  <c r="AT1437" i="1"/>
  <c r="AT38" i="1"/>
  <c r="AT666" i="1"/>
  <c r="AT544" i="1"/>
  <c r="AR1366" i="1"/>
  <c r="AT401" i="1"/>
  <c r="AT1040" i="1"/>
  <c r="AR1572" i="1"/>
  <c r="AR742" i="1"/>
  <c r="AS1512" i="1"/>
  <c r="AR1284" i="1"/>
  <c r="AT1438" i="1"/>
  <c r="AR831" i="1"/>
  <c r="AR564" i="1"/>
  <c r="AT1581" i="1"/>
  <c r="AT1163" i="1"/>
  <c r="AT22" i="1"/>
  <c r="AT981" i="1"/>
  <c r="AT966" i="1"/>
  <c r="AT1510" i="1"/>
  <c r="AT1594" i="1"/>
  <c r="AT900" i="1"/>
  <c r="AT1469" i="1"/>
  <c r="AT1122" i="1"/>
  <c r="AT367" i="1"/>
  <c r="AT1423" i="1"/>
  <c r="AR430" i="1"/>
  <c r="AT1162" i="1"/>
  <c r="AT1176" i="1"/>
  <c r="AT1117" i="1"/>
  <c r="AT1108" i="1"/>
  <c r="AT851" i="1"/>
  <c r="AT750" i="1"/>
  <c r="AT543" i="1"/>
  <c r="AR507" i="1"/>
  <c r="AT569" i="1"/>
  <c r="AT748" i="1"/>
  <c r="AT463" i="1"/>
  <c r="AT424" i="1"/>
  <c r="AT908" i="1"/>
  <c r="AT1453" i="1"/>
  <c r="AT1317" i="1"/>
  <c r="AT442" i="1"/>
  <c r="AT1080" i="1"/>
  <c r="AT48" i="1"/>
  <c r="AT1015" i="1"/>
  <c r="AT546" i="1"/>
  <c r="AT52" i="1"/>
  <c r="AT1573" i="1"/>
  <c r="AT1041" i="1"/>
  <c r="AT1161" i="1"/>
  <c r="AT796" i="1"/>
  <c r="AT1378" i="1"/>
  <c r="AT1403" i="1"/>
  <c r="AT1471" i="1"/>
  <c r="AT1286" i="1"/>
  <c r="AT892" i="1"/>
  <c r="AR1115" i="1"/>
  <c r="AR1491" i="1"/>
  <c r="AT1579" i="1"/>
  <c r="AR384" i="1"/>
  <c r="AT1192" i="1"/>
  <c r="AT1086" i="1"/>
  <c r="AR464" i="1"/>
  <c r="AT1151" i="1"/>
  <c r="AT724" i="1"/>
  <c r="AT389" i="1"/>
  <c r="AT1418" i="1"/>
  <c r="AT1578" i="1"/>
  <c r="AT385" i="1"/>
  <c r="AT410" i="1"/>
  <c r="AR1022" i="1"/>
  <c r="AT921" i="1"/>
  <c r="AG1398" i="1"/>
  <c r="AT1074" i="1"/>
  <c r="AT1137" i="1"/>
  <c r="AT1251" i="1"/>
  <c r="AT1130" i="1"/>
  <c r="AT1439" i="1"/>
  <c r="AG62" i="1"/>
  <c r="AH1453" i="1"/>
  <c r="AT420" i="1"/>
  <c r="AR1264" i="1"/>
  <c r="AT1017" i="1"/>
  <c r="AT1391" i="1"/>
  <c r="AT920" i="1"/>
  <c r="AT1109" i="1"/>
  <c r="AR1399" i="1"/>
  <c r="AR971" i="1"/>
  <c r="AS58" i="1"/>
  <c r="AT978" i="1"/>
  <c r="AG1134" i="1"/>
  <c r="AH1387" i="1"/>
  <c r="AR494" i="1"/>
  <c r="AR379" i="1"/>
  <c r="AR1110" i="1"/>
  <c r="AT1154" i="1"/>
  <c r="AT1513" i="1"/>
  <c r="AT472" i="1"/>
  <c r="AR1395" i="1"/>
  <c r="AT1138" i="1"/>
  <c r="AT856" i="1"/>
  <c r="AR1172" i="1"/>
  <c r="AR1359" i="1"/>
  <c r="AR541" i="1"/>
  <c r="AT1417" i="1"/>
  <c r="AT1414" i="1"/>
  <c r="AT854" i="1"/>
  <c r="AT1267" i="1"/>
  <c r="AT953" i="1"/>
  <c r="AT1319" i="1"/>
  <c r="AT681" i="1"/>
  <c r="AT20" i="1"/>
  <c r="AT660" i="1"/>
  <c r="AT984" i="1"/>
  <c r="AT406" i="1"/>
  <c r="AT776" i="1"/>
  <c r="AT36" i="1"/>
  <c r="AT387" i="1"/>
  <c r="AT568" i="1"/>
  <c r="AT788" i="1"/>
  <c r="AR1180" i="1"/>
  <c r="AT1055" i="1"/>
  <c r="AT1237" i="1"/>
  <c r="AT990" i="1"/>
  <c r="AH890" i="1"/>
  <c r="AR1336" i="1"/>
  <c r="AH720" i="1"/>
  <c r="AR1498" i="1"/>
  <c r="AR906" i="1"/>
  <c r="AR1375" i="1"/>
  <c r="AR1036" i="1"/>
  <c r="AR1382" i="1"/>
  <c r="AT369" i="1"/>
  <c r="AT12" i="1"/>
  <c r="AT1496" i="1"/>
  <c r="AT1034" i="1"/>
  <c r="AT1560" i="1"/>
  <c r="AT1182" i="1"/>
  <c r="AT741" i="1"/>
  <c r="AT844" i="1"/>
  <c r="AT37" i="1"/>
  <c r="AT923" i="1"/>
  <c r="AT1531" i="1"/>
  <c r="AR438" i="1"/>
  <c r="AR670" i="1"/>
  <c r="AR1477" i="1"/>
  <c r="AT1521" i="1"/>
  <c r="AR414" i="1"/>
  <c r="AT835" i="1"/>
  <c r="AT541" i="1"/>
  <c r="AR882" i="1"/>
  <c r="AT531" i="1"/>
  <c r="AR54" i="1"/>
  <c r="AR1212" i="1"/>
  <c r="AT678" i="1"/>
  <c r="AT449" i="1"/>
  <c r="AT1336" i="1"/>
  <c r="AT560" i="1"/>
  <c r="AT500" i="1"/>
  <c r="AT1410" i="1"/>
  <c r="AT690" i="1"/>
  <c r="AT452" i="1"/>
  <c r="AT1337" i="1"/>
  <c r="AT915" i="1"/>
  <c r="AT486" i="1"/>
  <c r="AT552" i="1"/>
  <c r="AT586" i="1"/>
  <c r="AT1141" i="1"/>
  <c r="AT489" i="1"/>
  <c r="AT914" i="1"/>
  <c r="AT1032" i="1"/>
  <c r="AT407" i="1"/>
  <c r="AG391" i="1"/>
  <c r="AT1152" i="1"/>
  <c r="AT1022" i="1"/>
  <c r="AT382" i="1"/>
  <c r="AT695" i="1"/>
  <c r="AT66" i="1"/>
  <c r="AT1427" i="1"/>
  <c r="AR1088" i="1"/>
  <c r="AT1397" i="1"/>
  <c r="AR763" i="1"/>
  <c r="AT869" i="1"/>
  <c r="AT1473" i="1"/>
  <c r="AT53" i="1"/>
  <c r="AT1038" i="1"/>
  <c r="AT779" i="1"/>
  <c r="AR1384" i="1"/>
  <c r="AT1159" i="1"/>
  <c r="AT513" i="1"/>
  <c r="AR968" i="1"/>
  <c r="AT1095" i="1"/>
  <c r="AT1501" i="1"/>
  <c r="AR415" i="1"/>
  <c r="AT1197" i="1"/>
  <c r="AT1509" i="1"/>
  <c r="AT823" i="1"/>
  <c r="AT789" i="1"/>
  <c r="AT807" i="1"/>
  <c r="AT1341" i="1"/>
  <c r="AT814" i="1"/>
  <c r="AR1458" i="1"/>
  <c r="AT1472" i="1"/>
  <c r="AT1467" i="1"/>
  <c r="AH589" i="1"/>
  <c r="AT825" i="1"/>
  <c r="AR1235" i="1"/>
  <c r="AT1363" i="1"/>
  <c r="AT1358" i="1"/>
  <c r="AR993" i="1"/>
  <c r="AR806" i="1"/>
  <c r="AT466" i="1"/>
  <c r="AT784" i="1"/>
  <c r="AT1511" i="1"/>
  <c r="AT516" i="1"/>
  <c r="AT1156" i="1"/>
  <c r="AG1508" i="1"/>
  <c r="AG1276" i="1"/>
  <c r="AG15" i="1"/>
  <c r="AT1440" i="1"/>
  <c r="AR77" i="1"/>
  <c r="AT1052" i="1"/>
  <c r="AT812" i="1"/>
  <c r="AR921" i="1"/>
  <c r="AR1283" i="1"/>
  <c r="AR1010" i="1"/>
  <c r="AT1264" i="1"/>
  <c r="AR1588" i="1"/>
  <c r="AR471" i="1"/>
  <c r="AR782" i="1"/>
  <c r="AR1381" i="1"/>
  <c r="AR503" i="1"/>
  <c r="AT1552" i="1"/>
  <c r="AT536" i="1"/>
  <c r="AR1056" i="1"/>
  <c r="AR1096" i="1"/>
  <c r="AR1043" i="1"/>
  <c r="AR746" i="1"/>
  <c r="AT1224" i="1"/>
  <c r="AR1079" i="1"/>
  <c r="AR1190" i="1"/>
  <c r="AT1392" i="1"/>
  <c r="AR1167" i="1"/>
  <c r="AR38" i="1"/>
  <c r="AT1394" i="1"/>
  <c r="AT1436" i="1"/>
  <c r="AR1087" i="1"/>
  <c r="AT10" i="1"/>
  <c r="AT769" i="1"/>
  <c r="AT672" i="1"/>
  <c r="AT731" i="1"/>
  <c r="AT734" i="1"/>
  <c r="AT652" i="1"/>
  <c r="AT786" i="1"/>
  <c r="AT797" i="1"/>
  <c r="AT1107" i="1"/>
  <c r="AT504" i="1"/>
  <c r="AR521" i="1"/>
  <c r="AT688" i="1"/>
  <c r="AT1360" i="1"/>
  <c r="AT995" i="1"/>
  <c r="AR880" i="1"/>
  <c r="AT547" i="1"/>
  <c r="AT356" i="1"/>
  <c r="AG421" i="1"/>
  <c r="AT1025" i="1"/>
  <c r="AH361" i="1"/>
  <c r="AH1208" i="1"/>
  <c r="AR1040" i="1"/>
  <c r="AR1391" i="1"/>
  <c r="AR1294" i="1"/>
  <c r="AR1208" i="1"/>
  <c r="AS554" i="1"/>
  <c r="AS544" i="1"/>
  <c r="AR1108" i="1"/>
  <c r="AR23" i="1"/>
  <c r="AR982" i="1"/>
  <c r="AT498" i="1"/>
  <c r="AR1431" i="1"/>
  <c r="AR1078" i="1"/>
  <c r="AR1259" i="1"/>
  <c r="AR1034" i="1"/>
  <c r="AR1392" i="1"/>
  <c r="AT32" i="1"/>
  <c r="AT39" i="1"/>
  <c r="AT929" i="1"/>
  <c r="AT1194" i="1"/>
  <c r="AT876" i="1"/>
  <c r="AR1571" i="1"/>
  <c r="AT901" i="1"/>
  <c r="AT457" i="1"/>
  <c r="AR1490" i="1"/>
  <c r="AT7" i="1"/>
  <c r="AT464" i="1"/>
  <c r="AT714" i="1"/>
  <c r="AR1527" i="1"/>
  <c r="AR920" i="1"/>
  <c r="AT834" i="1"/>
  <c r="AR1037" i="1"/>
  <c r="AR1131" i="1"/>
  <c r="AT350" i="1"/>
  <c r="AS30" i="1"/>
  <c r="AR907" i="1"/>
  <c r="AR1376" i="1"/>
  <c r="AS1475" i="1"/>
  <c r="AT1441" i="1"/>
  <c r="AR1414" i="1"/>
  <c r="AT891" i="1"/>
  <c r="AT815" i="1"/>
  <c r="AR385" i="1"/>
  <c r="AT78" i="1"/>
  <c r="AT808" i="1"/>
  <c r="AR803" i="1"/>
  <c r="AR1252" i="1"/>
  <c r="AT860" i="1"/>
  <c r="AG1095" i="1"/>
  <c r="AT1252" i="1"/>
  <c r="AR1138" i="1"/>
  <c r="AT1551" i="1"/>
  <c r="AR901" i="1"/>
  <c r="AT1027" i="1"/>
  <c r="AR1570" i="1"/>
  <c r="AR406" i="1"/>
  <c r="AT554" i="1"/>
  <c r="AT1293" i="1"/>
  <c r="AR844" i="1"/>
  <c r="AT1157" i="1"/>
  <c r="AR773" i="1"/>
  <c r="AT432" i="1"/>
  <c r="AT1464" i="1"/>
  <c r="AT433" i="1"/>
  <c r="AT1039" i="1"/>
  <c r="AR496" i="1"/>
  <c r="AT676" i="1"/>
  <c r="AT1451" i="1"/>
  <c r="AT530" i="1"/>
  <c r="AT1037" i="1"/>
  <c r="AT33" i="1"/>
  <c r="AT1474" i="1"/>
  <c r="AT1173" i="1"/>
  <c r="AR973" i="1"/>
  <c r="AT1023" i="1"/>
  <c r="AR533" i="1"/>
  <c r="AT62" i="1"/>
  <c r="AT414" i="1"/>
  <c r="AT1116" i="1"/>
  <c r="AT1196" i="1"/>
  <c r="AR514" i="1"/>
  <c r="AR32" i="1"/>
  <c r="AT1101" i="1"/>
  <c r="AT950" i="1"/>
  <c r="AT1035" i="1"/>
  <c r="AT899" i="1"/>
  <c r="AT1214" i="1"/>
  <c r="AT1279" i="1"/>
  <c r="AT1316" i="1"/>
  <c r="AT1274" i="1"/>
  <c r="AR518" i="1"/>
  <c r="AR672" i="1"/>
  <c r="AR1214" i="1"/>
  <c r="AT983" i="1"/>
  <c r="AT562" i="1"/>
  <c r="AT1354" i="1"/>
  <c r="AR1072" i="1"/>
  <c r="AT785" i="1"/>
  <c r="AT1211" i="1"/>
  <c r="AT729" i="1"/>
  <c r="AT426" i="1"/>
  <c r="AT1272" i="1"/>
  <c r="AT1380" i="1"/>
  <c r="AT380" i="1"/>
  <c r="AT363" i="1"/>
  <c r="AT1076" i="1"/>
  <c r="AR1251" i="1"/>
  <c r="AT738" i="1"/>
  <c r="AT399" i="1"/>
  <c r="AT986" i="1"/>
  <c r="AT760" i="1"/>
  <c r="AT1273" i="1"/>
  <c r="AT515" i="1"/>
  <c r="AT1311" i="1"/>
  <c r="AT548" i="1"/>
  <c r="AT1259" i="1"/>
  <c r="AT487" i="1"/>
  <c r="AT588" i="1"/>
  <c r="AT818" i="1"/>
  <c r="AT84" i="1"/>
  <c r="AT1187" i="1"/>
  <c r="AT1296" i="1"/>
  <c r="AR1293" i="1"/>
  <c r="AT1051" i="1"/>
  <c r="AR1046" i="1"/>
  <c r="AT528" i="1"/>
  <c r="AT69" i="1"/>
  <c r="AT697" i="1"/>
  <c r="AT1577" i="1"/>
  <c r="AT935" i="1"/>
  <c r="AR1461" i="1"/>
  <c r="AT1073" i="1"/>
  <c r="AT493" i="1"/>
  <c r="AT375" i="1"/>
  <c r="AR1582" i="1"/>
  <c r="AR1077" i="1"/>
  <c r="AR497" i="1"/>
  <c r="AT1412" i="1"/>
  <c r="AR402" i="1"/>
  <c r="AT841" i="1"/>
  <c r="AG654" i="1"/>
  <c r="AG393" i="1"/>
  <c r="AG1331" i="1"/>
  <c r="AT1495" i="1"/>
  <c r="AH724" i="1"/>
  <c r="AR1352" i="1"/>
  <c r="AH1380" i="1"/>
  <c r="AT1012" i="1"/>
  <c r="AT558" i="1"/>
  <c r="AG805" i="1"/>
  <c r="AT1221" i="1"/>
  <c r="AH713" i="1"/>
  <c r="AH860" i="1"/>
  <c r="AH1099" i="1"/>
  <c r="AR1512" i="1"/>
  <c r="AR970" i="1"/>
  <c r="AR522" i="1"/>
  <c r="AT1550" i="1"/>
  <c r="AR1162" i="1"/>
  <c r="AS8" i="1"/>
  <c r="AR1016" i="1"/>
  <c r="AT1470" i="1"/>
  <c r="AT663" i="1"/>
  <c r="AR682" i="1"/>
  <c r="AR864" i="1"/>
  <c r="AR667" i="1"/>
  <c r="AG419" i="1"/>
  <c r="AT1090" i="1"/>
  <c r="AT853" i="1"/>
  <c r="AT728" i="1"/>
  <c r="AR575" i="1"/>
  <c r="AR771" i="1"/>
  <c r="AG56" i="1"/>
  <c r="AR1434" i="1"/>
  <c r="AT435" i="1"/>
  <c r="AR1025" i="1"/>
  <c r="AR16" i="1"/>
  <c r="AR1119" i="1"/>
  <c r="AR1408" i="1"/>
  <c r="AT40" i="1"/>
  <c r="AG752" i="1"/>
  <c r="AT1170" i="1"/>
  <c r="AT458" i="1"/>
  <c r="AT1383" i="1"/>
  <c r="AR505" i="1"/>
  <c r="AT1401" i="1"/>
  <c r="AT896" i="1"/>
  <c r="AT669" i="1"/>
  <c r="AT49" i="1"/>
  <c r="AT576" i="1"/>
  <c r="AT467" i="1"/>
  <c r="AT837" i="1"/>
  <c r="AT1444" i="1"/>
  <c r="AT482" i="1"/>
  <c r="AT453" i="1"/>
  <c r="AT671" i="1"/>
  <c r="AT527" i="1"/>
  <c r="AT1357" i="1"/>
  <c r="AT890" i="1"/>
  <c r="AT353" i="1"/>
  <c r="AT1492" i="1"/>
  <c r="AT1262" i="1"/>
  <c r="AT781" i="1"/>
  <c r="AR969" i="1"/>
  <c r="AT840" i="1"/>
  <c r="AT1554" i="1"/>
  <c r="AT1295" i="1"/>
  <c r="AT740" i="1"/>
  <c r="AT1102" i="1"/>
  <c r="AT1520" i="1"/>
  <c r="AT803" i="1"/>
  <c r="AT1213" i="1"/>
  <c r="AT997" i="1"/>
  <c r="AT752" i="1"/>
  <c r="AT673" i="1"/>
  <c r="AR766" i="1"/>
  <c r="AG40" i="1"/>
  <c r="AT1106" i="1"/>
  <c r="AT362" i="1"/>
  <c r="AT478" i="1"/>
  <c r="AG350" i="1"/>
  <c r="AT439" i="1"/>
  <c r="AT1099" i="1"/>
  <c r="AT1567" i="1"/>
  <c r="AT871" i="1"/>
  <c r="AT1315" i="1"/>
  <c r="AT57" i="1"/>
  <c r="AH350" i="1"/>
  <c r="AT804" i="1"/>
  <c r="AT1406" i="1"/>
  <c r="AT1111" i="1"/>
  <c r="AR1577" i="1"/>
  <c r="AT1455" i="1"/>
  <c r="AG1255" i="1"/>
  <c r="AT1254" i="1"/>
  <c r="AT838" i="1"/>
  <c r="AH889" i="1"/>
  <c r="AG457" i="1"/>
  <c r="AT1310" i="1"/>
  <c r="AH839" i="1"/>
  <c r="AT1385" i="1"/>
  <c r="AG826" i="1"/>
  <c r="AR835" i="1"/>
  <c r="AT721" i="1"/>
  <c r="AR1085" i="1"/>
  <c r="AH395" i="1"/>
  <c r="AH1232" i="1"/>
  <c r="AR1126" i="1"/>
  <c r="AT651" i="1"/>
  <c r="AS1215" i="1"/>
  <c r="AR900" i="1"/>
  <c r="AR1402" i="1"/>
  <c r="AR449" i="1"/>
  <c r="AR1269" i="1"/>
  <c r="AS57" i="1"/>
  <c r="AS1456" i="1"/>
  <c r="AT957" i="1"/>
  <c r="AS62" i="1"/>
  <c r="AT1518" i="1"/>
  <c r="AR1154" i="1"/>
  <c r="AR1274" i="1"/>
  <c r="AR1524" i="1"/>
  <c r="AT911" i="1"/>
  <c r="AR1460" i="1"/>
  <c r="AR661" i="1"/>
  <c r="AT379" i="1"/>
  <c r="AS1276" i="1"/>
  <c r="AR444" i="1"/>
  <c r="AR11" i="1"/>
  <c r="AR1564" i="1"/>
  <c r="AR794" i="1"/>
  <c r="AR1454" i="1"/>
  <c r="AT665" i="1"/>
  <c r="AR403" i="1"/>
  <c r="AT1029" i="1"/>
  <c r="AT1517" i="1"/>
  <c r="AR450" i="1"/>
  <c r="AR1205" i="1"/>
  <c r="AT5" i="1"/>
  <c r="AT877" i="1"/>
  <c r="AT1081" i="1"/>
  <c r="AR1433" i="1"/>
  <c r="AT820" i="1"/>
  <c r="AT683" i="1"/>
  <c r="AR563" i="1"/>
  <c r="AT791" i="1"/>
  <c r="AT1413" i="1"/>
  <c r="AT1516" i="1"/>
  <c r="AT1206" i="1"/>
  <c r="AR875" i="1"/>
  <c r="AR673" i="1"/>
  <c r="AT581" i="1"/>
  <c r="AT506" i="1"/>
  <c r="AT792" i="1"/>
  <c r="AT1571" i="1"/>
  <c r="AT759" i="1"/>
  <c r="AT1396" i="1"/>
  <c r="AT532" i="1"/>
  <c r="AT390" i="1"/>
  <c r="AT55" i="1"/>
  <c r="AT455" i="1"/>
  <c r="AT402" i="1"/>
  <c r="AT540" i="1"/>
  <c r="AT967" i="1"/>
  <c r="AT1083" i="1"/>
  <c r="AT1121" i="1"/>
  <c r="AT1202" i="1"/>
  <c r="AT905" i="1"/>
  <c r="AT80" i="1"/>
  <c r="AT42" i="1"/>
  <c r="AT1428" i="1"/>
  <c r="AT413" i="1"/>
  <c r="AT1502" i="1"/>
  <c r="AR1569" i="1"/>
  <c r="AT717" i="1"/>
  <c r="AT473" i="1"/>
  <c r="AT1367" i="1"/>
  <c r="AT685" i="1"/>
  <c r="AT763" i="1"/>
  <c r="AT679" i="1"/>
  <c r="AT1193" i="1"/>
  <c r="AT1575" i="1"/>
  <c r="AT1292" i="1"/>
  <c r="AR1289" i="1"/>
  <c r="AR524" i="1"/>
  <c r="AT1529" i="1"/>
  <c r="AT696" i="1"/>
  <c r="AT1368" i="1"/>
  <c r="AR926" i="1"/>
  <c r="AT1167" i="1"/>
  <c r="AT1096" i="1"/>
  <c r="AT655" i="1"/>
  <c r="AT761" i="1"/>
  <c r="AR1073" i="1"/>
  <c r="AS568" i="1"/>
  <c r="AG1325" i="1"/>
  <c r="AT969" i="1"/>
  <c r="AT712" i="1"/>
  <c r="AT502" i="1"/>
  <c r="AR1147" i="1"/>
  <c r="AT1255" i="1"/>
  <c r="AT1559" i="1"/>
  <c r="AT1325" i="1"/>
  <c r="AR1441" i="1"/>
  <c r="AR480" i="1"/>
  <c r="AS1138" i="1"/>
  <c r="AR718" i="1"/>
  <c r="AS52" i="1"/>
  <c r="AR690" i="1"/>
  <c r="AR440" i="1"/>
  <c r="AR1265" i="1"/>
  <c r="AR1396" i="1"/>
  <c r="AR1377" i="1"/>
  <c r="AR874" i="1"/>
  <c r="AR1222" i="1"/>
  <c r="AT1432" i="1"/>
  <c r="AR1260" i="1"/>
  <c r="AT494" i="1"/>
  <c r="AT1045" i="1"/>
  <c r="AT680" i="1"/>
  <c r="AT485" i="1"/>
  <c r="AR1193" i="1"/>
  <c r="AR390" i="1"/>
  <c r="AR911" i="1"/>
  <c r="AR666" i="1"/>
  <c r="AR460" i="1"/>
  <c r="AT355" i="1"/>
  <c r="AT936" i="1"/>
  <c r="AT465" i="1"/>
  <c r="AT1515" i="1"/>
  <c r="AR961" i="1"/>
  <c r="AT1172" i="1"/>
  <c r="AT1136" i="1"/>
  <c r="AT1338" i="1"/>
  <c r="AS1334" i="1"/>
  <c r="AT1384" i="1"/>
  <c r="AR1520" i="1"/>
  <c r="AR745" i="1"/>
  <c r="AT1566" i="1"/>
  <c r="AT579" i="1"/>
  <c r="AR12" i="1"/>
  <c r="AR1576" i="1"/>
  <c r="AT565" i="1"/>
  <c r="AR407" i="1"/>
  <c r="AR1345" i="1"/>
  <c r="AT425" i="1"/>
  <c r="AR1556" i="1"/>
  <c r="AR932" i="1"/>
  <c r="AS983" i="1"/>
  <c r="AT674" i="1"/>
  <c r="AR381" i="1"/>
  <c r="AR1018" i="1"/>
  <c r="AR1319" i="1"/>
  <c r="AT503" i="1"/>
  <c r="AT443" i="1"/>
  <c r="AR1370" i="1"/>
  <c r="AR1287" i="1"/>
  <c r="AT723" i="1"/>
  <c r="AR364" i="1"/>
  <c r="AT415" i="1"/>
  <c r="AT454" i="1"/>
  <c r="AT1215" i="1"/>
  <c r="AS755" i="1"/>
  <c r="AT794" i="1"/>
  <c r="AR1495" i="1"/>
  <c r="AT925" i="1"/>
  <c r="AT1375" i="1"/>
  <c r="AT754" i="1"/>
  <c r="AT1140" i="1"/>
  <c r="AT512" i="1"/>
  <c r="AT863" i="1"/>
  <c r="AT483" i="1"/>
  <c r="AT859" i="1"/>
  <c r="AT1468" i="1"/>
  <c r="AT1220" i="1"/>
  <c r="AT1564" i="1"/>
  <c r="AT975" i="1"/>
  <c r="AT1049" i="1"/>
  <c r="AR474" i="1"/>
  <c r="AR1124" i="1"/>
  <c r="AT564" i="1"/>
  <c r="AT1424" i="1"/>
  <c r="AT1435" i="1"/>
  <c r="AT1490" i="1"/>
  <c r="AT1433" i="1"/>
  <c r="AT429" i="1"/>
  <c r="AR1448" i="1"/>
  <c r="AR516" i="1"/>
  <c r="AT1236" i="1"/>
  <c r="AT1164" i="1"/>
  <c r="AT364" i="1"/>
  <c r="AT1270" i="1"/>
  <c r="AT64" i="1"/>
  <c r="AT1404" i="1"/>
  <c r="AT1087" i="1"/>
  <c r="AT687" i="1"/>
  <c r="AR447" i="1"/>
  <c r="AR1174" i="1"/>
  <c r="AT31" i="1"/>
  <c r="AT1350" i="1"/>
  <c r="AT1199" i="1"/>
  <c r="AT441" i="1"/>
  <c r="AR839" i="1"/>
  <c r="AT886" i="1"/>
  <c r="AT1585" i="1"/>
  <c r="AT24" i="1"/>
  <c r="AT484" i="1"/>
  <c r="AR749" i="1"/>
  <c r="AR1416" i="1"/>
  <c r="AR20" i="1"/>
  <c r="AT833" i="1"/>
  <c r="AT962" i="1"/>
  <c r="AT762" i="1"/>
  <c r="AT412" i="1"/>
  <c r="AT1313" i="1"/>
  <c r="AT917" i="1"/>
  <c r="AR35" i="1"/>
  <c r="AT1171" i="1"/>
  <c r="AT1097" i="1"/>
  <c r="AT1160" i="1"/>
  <c r="AT1362" i="1"/>
  <c r="AT1144" i="1"/>
  <c r="AT826" i="1"/>
  <c r="AR525" i="1"/>
  <c r="AT1593" i="1"/>
  <c r="AH1364" i="1"/>
  <c r="AR1422" i="1"/>
  <c r="AT879" i="1"/>
  <c r="AR815" i="1"/>
  <c r="AT1352" i="1"/>
  <c r="AT1175" i="1"/>
  <c r="AR1387" i="1"/>
  <c r="AT1070" i="1"/>
  <c r="AT409" i="1"/>
  <c r="AT973" i="1"/>
  <c r="AS1451" i="1"/>
  <c r="AR408" i="1"/>
  <c r="AT1443" i="1"/>
  <c r="AT357" i="1"/>
  <c r="AR489" i="1"/>
  <c r="AT813" i="1"/>
  <c r="AR72" i="1"/>
  <c r="AS711" i="1"/>
  <c r="AT1465" i="1"/>
  <c r="AT1133" i="1"/>
  <c r="AT14" i="1"/>
  <c r="AT58" i="1"/>
  <c r="AT907" i="1"/>
  <c r="AT393" i="1"/>
  <c r="AR723" i="1"/>
  <c r="AT1454" i="1"/>
  <c r="AT47" i="1"/>
  <c r="AT1013" i="1"/>
  <c r="AT1355" i="1"/>
  <c r="AR416" i="1"/>
  <c r="AT1257" i="1"/>
  <c r="AT373" i="1"/>
  <c r="AT1314" i="1"/>
  <c r="AT772" i="1"/>
  <c r="AT1491" i="1"/>
  <c r="AT19" i="1"/>
  <c r="AT924" i="1"/>
  <c r="AR68" i="1"/>
  <c r="AT766" i="1"/>
  <c r="AT1340" i="1"/>
  <c r="AT1190" i="1"/>
  <c r="AT1078" i="1"/>
  <c r="AT421" i="1"/>
  <c r="AT1275" i="1"/>
  <c r="AT668" i="1"/>
  <c r="AT737" i="1"/>
  <c r="AT1205" i="1"/>
  <c r="AT1409" i="1"/>
  <c r="AT492" i="1"/>
  <c r="AT391" i="1"/>
  <c r="AT474" i="1"/>
  <c r="AT511" i="1"/>
  <c r="AT1282" i="1"/>
  <c r="AT1580" i="1"/>
  <c r="AT755" i="1"/>
  <c r="AR1372" i="1"/>
  <c r="AR479" i="1"/>
  <c r="AR952" i="1"/>
  <c r="AR1261" i="1"/>
  <c r="AR43" i="1"/>
  <c r="AR1109" i="1"/>
  <c r="AS72" i="1"/>
  <c r="AT488" i="1"/>
  <c r="AR797" i="1"/>
  <c r="AR1280" i="1"/>
  <c r="AR583" i="1"/>
  <c r="AR770" i="1"/>
  <c r="AT1504" i="1"/>
  <c r="AR776" i="1"/>
  <c r="AR369" i="1"/>
  <c r="AR1561" i="1"/>
  <c r="AR1341" i="1"/>
  <c r="AR1591" i="1"/>
  <c r="AR1312" i="1"/>
  <c r="AT1557" i="1"/>
  <c r="AT1092" i="1"/>
  <c r="AR537" i="1"/>
  <c r="AR441" i="1"/>
  <c r="AT742" i="1"/>
  <c r="AT1330" i="1"/>
  <c r="AT1165" i="1"/>
  <c r="AT400" i="1"/>
  <c r="AT51" i="1"/>
  <c r="AT1528" i="1"/>
  <c r="AT653" i="1"/>
  <c r="AT770" i="1"/>
  <c r="AT1020" i="1"/>
  <c r="AT550" i="1"/>
  <c r="AS511" i="1"/>
  <c r="AT1372" i="1"/>
  <c r="AT650" i="1"/>
  <c r="AT351" i="1"/>
  <c r="AT533" i="1"/>
  <c r="AT561" i="1"/>
  <c r="AR1343" i="1"/>
  <c r="AT556" i="1"/>
  <c r="AS1318" i="1"/>
  <c r="AR1148" i="1"/>
  <c r="AR1149" i="1"/>
  <c r="AR552" i="1"/>
  <c r="AR813" i="1"/>
  <c r="AR69" i="1"/>
  <c r="AR1082" i="1"/>
  <c r="AR1057" i="1"/>
  <c r="AT1285" i="1"/>
  <c r="AR1356" i="1"/>
  <c r="AT1010" i="1"/>
  <c r="AT798" i="1"/>
  <c r="AR1130" i="1"/>
  <c r="AT831" i="1"/>
  <c r="AR1250" i="1"/>
  <c r="AR417" i="1"/>
  <c r="AR1437" i="1"/>
  <c r="AR959" i="1"/>
  <c r="AT1399" i="1"/>
  <c r="AT1512" i="1"/>
  <c r="AT692" i="1"/>
  <c r="AR731" i="1"/>
  <c r="AT539" i="1"/>
  <c r="AR671" i="1"/>
  <c r="AT1018" i="1"/>
  <c r="AT577" i="1"/>
  <c r="AT1524" i="1"/>
  <c r="AT507" i="1"/>
  <c r="AT1186" i="1"/>
  <c r="AT1463" i="1"/>
  <c r="AT1283" i="1"/>
  <c r="AT1131" i="1"/>
  <c r="AT832" i="1"/>
  <c r="AT1332" i="1"/>
  <c r="AT388" i="1"/>
  <c r="AR456" i="1"/>
  <c r="AT423" i="1"/>
  <c r="AT1334" i="1"/>
  <c r="AT4" i="1"/>
  <c r="AR1093" i="1"/>
  <c r="AR1334" i="1"/>
  <c r="AT1148" i="1"/>
  <c r="AT670" i="1"/>
  <c r="AT1370" i="1"/>
  <c r="AR890" i="1"/>
  <c r="AT1500" i="1"/>
  <c r="AT1265" i="1"/>
  <c r="AT1043" i="1"/>
  <c r="AT510" i="1"/>
  <c r="AT1506" i="1"/>
  <c r="AT1030" i="1"/>
  <c r="AT1044" i="1"/>
  <c r="AT1203" i="1"/>
  <c r="AT1351" i="1"/>
  <c r="AT954" i="1"/>
  <c r="AT1026" i="1"/>
  <c r="AT764" i="1"/>
  <c r="AT1231" i="1"/>
  <c r="AT1088" i="1"/>
  <c r="AT1373" i="1"/>
  <c r="AT72" i="1"/>
  <c r="AT1024" i="1"/>
  <c r="AT1181" i="1"/>
  <c r="AT720" i="1"/>
  <c r="AT1216" i="1"/>
  <c r="AT1361" i="1"/>
  <c r="AT427" i="1"/>
  <c r="AT75" i="1"/>
  <c r="AT1198" i="1"/>
  <c r="AT68" i="1"/>
  <c r="AT1278" i="1"/>
  <c r="AT1389" i="1"/>
  <c r="AT968" i="1"/>
  <c r="AT1031" i="1"/>
  <c r="AT1466" i="1"/>
  <c r="AT585" i="1"/>
  <c r="AT85" i="1"/>
  <c r="AT82" i="1"/>
  <c r="AT1123" i="1"/>
  <c r="AR1118" i="1"/>
  <c r="AT930" i="1"/>
  <c r="AT1522" i="1"/>
  <c r="AT885" i="1"/>
  <c r="AR1464" i="1"/>
  <c r="AT46" i="1"/>
  <c r="AT59" i="1"/>
  <c r="AT959" i="1"/>
  <c r="AT1204" i="1"/>
  <c r="AT495" i="1"/>
  <c r="AT751" i="1"/>
  <c r="AT982" i="1"/>
  <c r="AT394" i="1"/>
  <c r="AT1523" i="1"/>
  <c r="AT1207" i="1"/>
  <c r="AT456" i="1"/>
  <c r="AT1284" i="1"/>
  <c r="AT1400" i="1"/>
  <c r="AT1450" i="1"/>
  <c r="AT1333" i="1"/>
  <c r="AT352" i="1"/>
  <c r="AT777" i="1"/>
  <c r="AR817" i="1"/>
  <c r="AR744" i="1"/>
  <c r="AT71" i="1"/>
  <c r="AR1401" i="1"/>
  <c r="AR677" i="1"/>
  <c r="AS475" i="1"/>
  <c r="AT1324" i="1"/>
  <c r="AT508" i="1"/>
  <c r="AT1177" i="1"/>
  <c r="AR678" i="1"/>
  <c r="AT977" i="1"/>
  <c r="AT758" i="1"/>
  <c r="AT1460" i="1"/>
  <c r="AR1410" i="1"/>
  <c r="AR833" i="1"/>
  <c r="AR1452" i="1"/>
  <c r="AT1218" i="1"/>
  <c r="AT1499" i="1"/>
  <c r="AG960" i="1"/>
  <c r="AG1129" i="1"/>
  <c r="AG788" i="1"/>
  <c r="AG84" i="1"/>
  <c r="AH1511" i="1"/>
  <c r="AG1107" i="1"/>
  <c r="AH1522" i="1"/>
  <c r="AG370" i="1"/>
  <c r="AG1596" i="1"/>
  <c r="AG358" i="1"/>
  <c r="AG1517" i="1"/>
  <c r="AH795" i="1"/>
  <c r="AG1580" i="1"/>
  <c r="AG1558" i="1"/>
  <c r="AG1185" i="1"/>
  <c r="AH676" i="1"/>
  <c r="AH1040" i="1"/>
  <c r="AG490" i="1"/>
  <c r="AG1419" i="1"/>
  <c r="AG1427" i="1"/>
  <c r="AG898" i="1"/>
  <c r="AG1044" i="1"/>
  <c r="AG423" i="1"/>
  <c r="AH1389" i="1"/>
  <c r="AG1171" i="1"/>
  <c r="AG893" i="1"/>
  <c r="AI1348" i="1"/>
  <c r="AG1405" i="1"/>
  <c r="AG515" i="1"/>
  <c r="AG1196" i="1"/>
  <c r="AG472" i="1"/>
  <c r="AH689" i="1"/>
  <c r="AG1272" i="1"/>
  <c r="AG807" i="1"/>
  <c r="AG473" i="1"/>
  <c r="AH54" i="1"/>
  <c r="AG30" i="1"/>
  <c r="AG1054" i="1"/>
  <c r="AH1045" i="1"/>
  <c r="AG657" i="1"/>
  <c r="AG1112" i="1"/>
  <c r="AG988" i="1"/>
  <c r="AG765" i="1"/>
  <c r="AG823" i="1"/>
  <c r="AG1254" i="1"/>
  <c r="AG931" i="1"/>
  <c r="AG517" i="1"/>
  <c r="AG397" i="1"/>
  <c r="AG856" i="1"/>
  <c r="AG897" i="1"/>
  <c r="AG728" i="1"/>
  <c r="AG962" i="1"/>
  <c r="AG573" i="1"/>
  <c r="AH1150" i="1"/>
  <c r="AG1144" i="1"/>
  <c r="AG1518" i="1"/>
  <c r="AG1349" i="1"/>
  <c r="AG681" i="1"/>
  <c r="AG879" i="1"/>
  <c r="AG1133" i="1"/>
  <c r="AG574" i="1"/>
  <c r="AG1409" i="1"/>
  <c r="AG382" i="1"/>
  <c r="AG721" i="1"/>
  <c r="AG1469" i="1"/>
  <c r="AG786" i="1"/>
  <c r="AH1072" i="1"/>
  <c r="AG558" i="1"/>
  <c r="AG1121" i="1"/>
  <c r="AG1426" i="1"/>
  <c r="AH82" i="1"/>
  <c r="AH1368" i="1"/>
  <c r="AH688" i="1"/>
  <c r="AH1530" i="1"/>
  <c r="AG1471" i="1"/>
  <c r="AH693" i="1"/>
  <c r="AI580" i="1"/>
  <c r="AI1184" i="1"/>
  <c r="AI1229" i="1"/>
  <c r="AI1369" i="1"/>
  <c r="AH85" i="1"/>
  <c r="AH1046" i="1"/>
  <c r="AI1422" i="1"/>
  <c r="AG1529" i="1"/>
  <c r="AG82" i="1"/>
  <c r="AG692" i="1"/>
  <c r="AH887" i="1"/>
  <c r="AH1422" i="1"/>
  <c r="AG1467" i="1"/>
  <c r="AG1187" i="1"/>
  <c r="AG1189" i="1"/>
  <c r="AG1412" i="1"/>
  <c r="AG81" i="1"/>
  <c r="AI521" i="1"/>
  <c r="AI77" i="1"/>
  <c r="AI1084" i="1"/>
  <c r="AG1233" i="1"/>
  <c r="AG1186" i="1"/>
  <c r="AG1575" i="1"/>
  <c r="AG769" i="1"/>
  <c r="AH1289" i="1"/>
  <c r="AH529" i="1"/>
  <c r="AH1126" i="1"/>
  <c r="AI1289" i="1"/>
  <c r="AI880" i="1"/>
  <c r="AH1363" i="1"/>
  <c r="AH77" i="1"/>
  <c r="AG990" i="1"/>
  <c r="AG694" i="1"/>
  <c r="AG1589" i="1"/>
  <c r="AI1126" i="1"/>
  <c r="AI1366" i="1"/>
  <c r="AI1297" i="1"/>
  <c r="AH883" i="1"/>
  <c r="AG1228" i="1"/>
  <c r="AI1227" i="1"/>
  <c r="AI928" i="1"/>
  <c r="AI524" i="1"/>
  <c r="AG936" i="1"/>
  <c r="AI578" i="1"/>
  <c r="AI1589" i="1"/>
  <c r="AI1183" i="1"/>
  <c r="AH990" i="1"/>
  <c r="AH524" i="1"/>
  <c r="AG995" i="1"/>
  <c r="AG1358" i="1"/>
  <c r="AI1120" i="1"/>
  <c r="AI1535" i="1"/>
  <c r="AG585" i="1"/>
  <c r="AG829" i="1"/>
  <c r="AI829" i="1"/>
  <c r="AI824" i="1"/>
  <c r="AG85" i="1"/>
  <c r="AI74" i="1"/>
  <c r="AG1123" i="1"/>
  <c r="AH1466" i="1"/>
  <c r="AI1288" i="1"/>
  <c r="AB1299" i="1"/>
  <c r="AB1301" i="1"/>
  <c r="AB1303" i="1"/>
  <c r="AG1303" i="1" s="1"/>
  <c r="AB1305" i="1"/>
  <c r="AH1305" i="1" s="1"/>
  <c r="AB1307" i="1"/>
  <c r="AG1307" i="1" s="1"/>
  <c r="AB1309" i="1"/>
  <c r="AB1300" i="1"/>
  <c r="AG1300" i="1" s="1"/>
  <c r="AB1308" i="1"/>
  <c r="AH1308" i="1" s="1"/>
  <c r="AB1298" i="1"/>
  <c r="AG1298" i="1" s="1"/>
  <c r="AB1306" i="1"/>
  <c r="AH1306" i="1" s="1"/>
  <c r="AB1304" i="1"/>
  <c r="AB1302" i="1"/>
  <c r="AH1302" i="1" s="1"/>
  <c r="AI1046" i="1"/>
  <c r="AI525" i="1"/>
  <c r="AI520" i="1"/>
  <c r="AI1533" i="1"/>
  <c r="AB1539" i="1"/>
  <c r="AB1541" i="1"/>
  <c r="AB1543" i="1"/>
  <c r="AH1543" i="1" s="1"/>
  <c r="AB1545" i="1"/>
  <c r="AH1545" i="1" s="1"/>
  <c r="AB1547" i="1"/>
  <c r="AG1547" i="1" s="1"/>
  <c r="AB1549" i="1"/>
  <c r="AB1538" i="1"/>
  <c r="AH1538" i="1" s="1"/>
  <c r="AB1540" i="1"/>
  <c r="AB1542" i="1"/>
  <c r="AH1542" i="1" s="1"/>
  <c r="AB1544" i="1"/>
  <c r="AG1544" i="1" s="1"/>
  <c r="AB1546" i="1"/>
  <c r="AG1546" i="1" s="1"/>
  <c r="AB1548" i="1"/>
  <c r="AH1548" i="1" s="1"/>
  <c r="AI1530" i="1"/>
  <c r="AI1596" i="1"/>
  <c r="AG1122" i="1"/>
  <c r="AB1239" i="1"/>
  <c r="AH1239" i="1" s="1"/>
  <c r="AB1241" i="1"/>
  <c r="AH1241" i="1" s="1"/>
  <c r="AB1243" i="1"/>
  <c r="AH1243" i="1" s="1"/>
  <c r="AB1245" i="1"/>
  <c r="AG1245" i="1" s="1"/>
  <c r="AB1247" i="1"/>
  <c r="AB1249" i="1"/>
  <c r="AH1249" i="1" s="1"/>
  <c r="AB1238" i="1"/>
  <c r="AB1240" i="1"/>
  <c r="AB1242" i="1"/>
  <c r="AG1242" i="1" s="1"/>
  <c r="AB1244" i="1"/>
  <c r="AH1244" i="1" s="1"/>
  <c r="AB1246" i="1"/>
  <c r="AB1248" i="1"/>
  <c r="AI1232" i="1"/>
  <c r="AI1359" i="1"/>
  <c r="AI1429" i="1"/>
  <c r="AI933" i="1"/>
  <c r="AI934" i="1"/>
  <c r="AI993" i="1"/>
  <c r="AG996" i="1"/>
  <c r="AI881" i="1"/>
  <c r="AI1234" i="1"/>
  <c r="AG822" i="1"/>
  <c r="AI1477" i="1"/>
  <c r="AI582" i="1"/>
  <c r="AB590" i="1"/>
  <c r="AB592" i="1"/>
  <c r="AH592" i="1" s="1"/>
  <c r="AB594" i="1"/>
  <c r="AG594" i="1" s="1"/>
  <c r="AB596" i="1"/>
  <c r="AB598" i="1"/>
  <c r="AB600" i="1"/>
  <c r="AH600" i="1" s="1"/>
  <c r="AB591" i="1"/>
  <c r="AG591" i="1" s="1"/>
  <c r="AB593" i="1"/>
  <c r="AB595" i="1"/>
  <c r="AH595" i="1" s="1"/>
  <c r="AB597" i="1"/>
  <c r="AH597" i="1" s="1"/>
  <c r="AB599" i="1"/>
  <c r="AH599" i="1" s="1"/>
  <c r="AB601" i="1"/>
  <c r="F52" i="20"/>
  <c r="G52" i="20" s="1"/>
  <c r="AI827" i="1"/>
  <c r="AG827" i="1"/>
  <c r="AI83" i="1"/>
  <c r="AI1129" i="1"/>
  <c r="AI1124" i="1"/>
  <c r="AI1294" i="1"/>
  <c r="AI1291" i="1"/>
  <c r="AI1057" i="1"/>
  <c r="AG1052" i="1"/>
  <c r="AB1058" i="1"/>
  <c r="AG1058" i="1" s="1"/>
  <c r="AB1060" i="1"/>
  <c r="AG1060" i="1" s="1"/>
  <c r="AB1062" i="1"/>
  <c r="AB1064" i="1"/>
  <c r="AH1064" i="1" s="1"/>
  <c r="AB1066" i="1"/>
  <c r="AB1068" i="1"/>
  <c r="AH1068" i="1" s="1"/>
  <c r="AB1059" i="1"/>
  <c r="AG1059" i="1" s="1"/>
  <c r="AB1061" i="1"/>
  <c r="AG1061" i="1" s="1"/>
  <c r="AB1063" i="1"/>
  <c r="AG1063" i="1" s="1"/>
  <c r="AB1065" i="1"/>
  <c r="AH1065" i="1" s="1"/>
  <c r="AB1067" i="1"/>
  <c r="AH1067" i="1" s="1"/>
  <c r="AB1069" i="1"/>
  <c r="AI523" i="1"/>
  <c r="AI518" i="1"/>
  <c r="AG1536" i="1"/>
  <c r="AG696" i="1"/>
  <c r="AI693" i="1"/>
  <c r="AB699" i="1"/>
  <c r="AB701" i="1"/>
  <c r="AG701" i="1" s="1"/>
  <c r="AB703" i="1"/>
  <c r="AH703" i="1" s="1"/>
  <c r="AB705" i="1"/>
  <c r="AH705" i="1" s="1"/>
  <c r="AB707" i="1"/>
  <c r="AH707" i="1" s="1"/>
  <c r="AB709" i="1"/>
  <c r="AB698" i="1"/>
  <c r="AB706" i="1"/>
  <c r="AB704" i="1"/>
  <c r="AG704" i="1" s="1"/>
  <c r="AB702" i="1"/>
  <c r="AB700" i="1"/>
  <c r="AH700" i="1" s="1"/>
  <c r="AB708" i="1"/>
  <c r="AG708" i="1" s="1"/>
  <c r="AG1236" i="1"/>
  <c r="AI1365" i="1"/>
  <c r="AG1476" i="1"/>
  <c r="AI1054" i="1"/>
  <c r="AG526" i="1"/>
  <c r="AG1425" i="1"/>
  <c r="AG1421" i="1"/>
  <c r="AG935" i="1"/>
  <c r="AI931" i="1"/>
  <c r="AB999" i="1"/>
  <c r="AB1001" i="1"/>
  <c r="AH1001" i="1" s="1"/>
  <c r="AB1003" i="1"/>
  <c r="AH1003" i="1" s="1"/>
  <c r="AB1005" i="1"/>
  <c r="AG1005" i="1" s="1"/>
  <c r="AB1007" i="1"/>
  <c r="AG1007" i="1" s="1"/>
  <c r="AB1009" i="1"/>
  <c r="AB998" i="1"/>
  <c r="AB1000" i="1"/>
  <c r="AG1000" i="1" s="1"/>
  <c r="AB1002" i="1"/>
  <c r="AB1004" i="1"/>
  <c r="AH1004" i="1" s="1"/>
  <c r="AB1006" i="1"/>
  <c r="AH1006" i="1" s="1"/>
  <c r="AB1008" i="1"/>
  <c r="AG1008" i="1" s="1"/>
  <c r="AG991" i="1"/>
  <c r="AI991" i="1"/>
  <c r="AI994" i="1"/>
  <c r="AI878" i="1"/>
  <c r="AI887" i="1"/>
  <c r="AB1478" i="1"/>
  <c r="AG1478" i="1" s="1"/>
  <c r="AB1480" i="1"/>
  <c r="AH1480" i="1" s="1"/>
  <c r="AB1482" i="1"/>
  <c r="AB1484" i="1"/>
  <c r="AG1484" i="1" s="1"/>
  <c r="AB1486" i="1"/>
  <c r="AH1486" i="1" s="1"/>
  <c r="AB1488" i="1"/>
  <c r="AG1488" i="1" s="1"/>
  <c r="AB1479" i="1"/>
  <c r="AH1479" i="1" s="1"/>
  <c r="AB1481" i="1"/>
  <c r="AB1483" i="1"/>
  <c r="AH1483" i="1" s="1"/>
  <c r="AB1485" i="1"/>
  <c r="AB1487" i="1"/>
  <c r="AB1489" i="1"/>
  <c r="AI1475" i="1"/>
  <c r="AG1475" i="1"/>
  <c r="AI584" i="1"/>
  <c r="AI589" i="1"/>
  <c r="AG589" i="1"/>
  <c r="AG581" i="1"/>
  <c r="AB86" i="1"/>
  <c r="AG86" i="1" s="1"/>
  <c r="AB88" i="1"/>
  <c r="AH88" i="1" s="1"/>
  <c r="AB90" i="1"/>
  <c r="AG90" i="1" s="1"/>
  <c r="AB92" i="1"/>
  <c r="AB94" i="1"/>
  <c r="AB96" i="1"/>
  <c r="AB87" i="1"/>
  <c r="AB95" i="1"/>
  <c r="AG95" i="1" s="1"/>
  <c r="AB93" i="1"/>
  <c r="AG93" i="1" s="1"/>
  <c r="F10" i="20"/>
  <c r="G10" i="20" s="1"/>
  <c r="AB91" i="1"/>
  <c r="AG91" i="1" s="1"/>
  <c r="AB89" i="1"/>
  <c r="AG89" i="1" s="1"/>
  <c r="AB97" i="1"/>
  <c r="AI1119" i="1"/>
  <c r="AG1188" i="1"/>
  <c r="AI1188" i="1"/>
  <c r="AG1292" i="1"/>
  <c r="AI1050" i="1"/>
  <c r="AG1050" i="1"/>
  <c r="AI529" i="1"/>
  <c r="AG1537" i="1"/>
  <c r="AI1537" i="1"/>
  <c r="AI1534" i="1"/>
  <c r="AI1526" i="1"/>
  <c r="AI1592" i="1"/>
  <c r="AI1597" i="1"/>
  <c r="AI821" i="1"/>
  <c r="AI526" i="1"/>
  <c r="AH1291" i="1"/>
  <c r="AI1527" i="1"/>
  <c r="AI694" i="1"/>
  <c r="AI686" i="1"/>
  <c r="AG686" i="1"/>
  <c r="AI691" i="1"/>
  <c r="AG691" i="1"/>
  <c r="AI1235" i="1"/>
  <c r="AB939" i="1"/>
  <c r="AH939" i="1" s="1"/>
  <c r="AB941" i="1"/>
  <c r="AB943" i="1"/>
  <c r="AH943" i="1" s="1"/>
  <c r="AB945" i="1"/>
  <c r="AG945" i="1" s="1"/>
  <c r="AB947" i="1"/>
  <c r="AH947" i="1" s="1"/>
  <c r="AB949" i="1"/>
  <c r="AH949" i="1" s="1"/>
  <c r="AB938" i="1"/>
  <c r="AH938" i="1" s="1"/>
  <c r="AB940" i="1"/>
  <c r="AH940" i="1" s="1"/>
  <c r="AB942" i="1"/>
  <c r="AG942" i="1" s="1"/>
  <c r="AB944" i="1"/>
  <c r="AG944" i="1" s="1"/>
  <c r="AB946" i="1"/>
  <c r="AH946" i="1" s="1"/>
  <c r="AB948" i="1"/>
  <c r="AG948" i="1" s="1"/>
  <c r="AI989" i="1"/>
  <c r="AI992" i="1"/>
  <c r="AG992" i="1"/>
  <c r="AI882" i="1"/>
  <c r="AI888" i="1"/>
  <c r="AI1476" i="1"/>
  <c r="AH1527" i="1"/>
  <c r="AG1051" i="1"/>
  <c r="AG587" i="1"/>
  <c r="AI79" i="1"/>
  <c r="AI1125" i="1"/>
  <c r="AG1120" i="1"/>
  <c r="AG78" i="1"/>
  <c r="AI1185" i="1"/>
  <c r="AI1178" i="1"/>
  <c r="AI1290" i="1"/>
  <c r="AI1053" i="1"/>
  <c r="AI1056" i="1"/>
  <c r="AI1048" i="1"/>
  <c r="AI522" i="1"/>
  <c r="AG1535" i="1"/>
  <c r="AI1532" i="1"/>
  <c r="AB1598" i="1"/>
  <c r="AB1600" i="1"/>
  <c r="AB1602" i="1"/>
  <c r="AG1602" i="1" s="1"/>
  <c r="AB1604" i="1"/>
  <c r="AB1606" i="1"/>
  <c r="AB1608" i="1"/>
  <c r="AG1608" i="1" s="1"/>
  <c r="F136" i="20"/>
  <c r="G136" i="20" s="1"/>
  <c r="AB1599" i="1"/>
  <c r="AH1599" i="1" s="1"/>
  <c r="AB1601" i="1"/>
  <c r="AH1601" i="1" s="1"/>
  <c r="AB1603" i="1"/>
  <c r="AB1605" i="1"/>
  <c r="AG1605" i="1" s="1"/>
  <c r="AB1607" i="1"/>
  <c r="AH1607" i="1" s="1"/>
  <c r="AB1609" i="1"/>
  <c r="AH1609" i="1" s="1"/>
  <c r="AI1587" i="1"/>
  <c r="AI1047" i="1"/>
  <c r="AI1118" i="1"/>
  <c r="AG1290" i="1"/>
  <c r="AI689" i="1"/>
  <c r="AI1226" i="1"/>
  <c r="AI1230" i="1"/>
  <c r="AG1361" i="1"/>
  <c r="AG1364" i="1"/>
  <c r="AG1181" i="1"/>
  <c r="AI1419" i="1"/>
  <c r="AI1426" i="1"/>
  <c r="AI937" i="1"/>
  <c r="AG928" i="1"/>
  <c r="AI987" i="1"/>
  <c r="AI884" i="1"/>
  <c r="AI883" i="1"/>
  <c r="AI1364" i="1"/>
  <c r="AG1393" i="1"/>
  <c r="AG1456" i="1"/>
  <c r="AG1323" i="1"/>
  <c r="AG903" i="1"/>
  <c r="AG1263" i="1"/>
  <c r="AG556" i="1"/>
  <c r="AG860" i="1"/>
  <c r="AG981" i="1"/>
  <c r="AG555" i="1"/>
  <c r="AG418" i="1"/>
  <c r="AG559" i="1"/>
  <c r="AG63" i="1"/>
  <c r="AG665" i="1"/>
  <c r="AG1142" i="1"/>
  <c r="AG365" i="1"/>
  <c r="AG530" i="1"/>
  <c r="AG741" i="1"/>
  <c r="AG36" i="1"/>
  <c r="AG74" i="1"/>
  <c r="AG923" i="1"/>
  <c r="AG1559" i="1"/>
  <c r="AG1451" i="1"/>
  <c r="AG1053" i="1"/>
  <c r="AG1192" i="1"/>
  <c r="AG1333" i="1"/>
  <c r="AG1048" i="1"/>
  <c r="AG50" i="1"/>
  <c r="AG1493" i="1"/>
  <c r="AG1213" i="1"/>
  <c r="AG45" i="1"/>
  <c r="AG912" i="1"/>
  <c r="AG1521" i="1"/>
  <c r="AG546" i="1"/>
  <c r="AG1295" i="1"/>
  <c r="AG840" i="1"/>
  <c r="AG711" i="1"/>
  <c r="AG1176" i="1"/>
  <c r="AG653" i="1"/>
  <c r="AG1553" i="1"/>
  <c r="AG510" i="1"/>
  <c r="AG919" i="1"/>
  <c r="AG1099" i="1"/>
  <c r="AG55" i="1"/>
  <c r="AG425" i="1"/>
  <c r="AG1178" i="1"/>
  <c r="AG1322" i="1"/>
  <c r="AG953" i="1"/>
  <c r="AG1055" i="1"/>
  <c r="AG748" i="1"/>
  <c r="AG819" i="1"/>
  <c r="AG29" i="1"/>
  <c r="AG918" i="1"/>
  <c r="AG868" i="1"/>
  <c r="AG751" i="1"/>
  <c r="AG487" i="1"/>
  <c r="AG985" i="1"/>
  <c r="AG1335" i="1"/>
  <c r="AG1029" i="1"/>
  <c r="AG905" i="1"/>
  <c r="AG1075" i="1"/>
  <c r="AG1266" i="1"/>
  <c r="AG1045" i="1"/>
  <c r="AH1434" i="1"/>
  <c r="AG1581" i="1"/>
  <c r="AG509" i="1"/>
  <c r="AG916" i="1"/>
  <c r="AG1379" i="1"/>
  <c r="AG1089" i="1"/>
  <c r="AG1237" i="1"/>
  <c r="AG492" i="1"/>
  <c r="AG1080" i="1"/>
  <c r="AG19" i="1"/>
  <c r="AG904" i="1"/>
  <c r="AG437" i="1"/>
  <c r="AG28" i="1"/>
  <c r="AG354" i="1"/>
  <c r="AG838" i="1"/>
  <c r="AG582" i="1"/>
  <c r="AG843" i="1"/>
  <c r="AG60" i="1"/>
  <c r="AG820" i="1"/>
  <c r="AG976" i="1"/>
  <c r="AG485" i="1"/>
  <c r="AG861" i="1"/>
  <c r="AG366" i="1"/>
  <c r="AG486" i="1"/>
  <c r="AG538" i="1"/>
  <c r="AG1221" i="1"/>
  <c r="AG1270" i="1"/>
  <c r="AG1128" i="1"/>
  <c r="AG778" i="1"/>
  <c r="AG1551" i="1"/>
  <c r="AG1400" i="1"/>
  <c r="R5" i="4"/>
  <c r="T6" i="4"/>
  <c r="S6" i="4"/>
  <c r="R4" i="4"/>
  <c r="R6" i="4"/>
  <c r="T5" i="4"/>
  <c r="AH1443" i="1"/>
  <c r="AG1102" i="1"/>
  <c r="AG1070" i="1"/>
  <c r="AG1145" i="1"/>
  <c r="AG922" i="1"/>
  <c r="AG848" i="1"/>
  <c r="AG1033" i="1"/>
  <c r="AG1357" i="1"/>
  <c r="AG1329" i="1"/>
  <c r="AG1156" i="1"/>
  <c r="AG482" i="1"/>
  <c r="AH464" i="1"/>
  <c r="AG66" i="1"/>
  <c r="AH1263" i="1"/>
  <c r="AG411" i="1"/>
  <c r="AG798" i="1"/>
  <c r="AH1374" i="1"/>
  <c r="AG658" i="1"/>
  <c r="AG14" i="1"/>
  <c r="AG1550" i="1"/>
  <c r="AG520" i="1"/>
  <c r="AG937" i="1"/>
  <c r="AG892" i="1"/>
  <c r="AG1443" i="1"/>
  <c r="AH1578" i="1"/>
  <c r="AG927" i="1"/>
  <c r="AG1348" i="1"/>
  <c r="AG367" i="1"/>
  <c r="AG871" i="1"/>
  <c r="AH877" i="1"/>
  <c r="AG1201" i="1"/>
  <c r="AG1035" i="1"/>
  <c r="AG1011" i="1"/>
  <c r="AG725" i="1"/>
  <c r="AG401" i="1"/>
  <c r="AG1168" i="1"/>
  <c r="AG1563" i="1"/>
  <c r="AH1180" i="1"/>
  <c r="AG1595" i="1"/>
  <c r="AH823" i="1"/>
  <c r="AG930" i="1"/>
  <c r="AG1169" i="1"/>
  <c r="AG881" i="1"/>
  <c r="AG25" i="1"/>
  <c r="AG719" i="1"/>
  <c r="AG1137" i="1"/>
  <c r="AH814" i="1"/>
  <c r="AG1224" i="1"/>
  <c r="AH717" i="1"/>
  <c r="AH828" i="1"/>
  <c r="N7" i="4"/>
  <c r="AG964" i="1"/>
  <c r="AG17" i="1"/>
  <c r="AH1501" i="1"/>
  <c r="AG884" i="1"/>
  <c r="AG1173" i="1"/>
  <c r="AG714" i="1"/>
  <c r="AG729" i="1"/>
  <c r="AG679" i="1"/>
  <c r="AG1344" i="1"/>
  <c r="AG722" i="1"/>
  <c r="AH653" i="1"/>
  <c r="AG863" i="1"/>
  <c r="AG1526" i="1"/>
  <c r="AH1312" i="1"/>
  <c r="AG1015" i="1"/>
  <c r="AG1531" i="1"/>
  <c r="AG461" i="1"/>
  <c r="AG579" i="1"/>
  <c r="AH880" i="1"/>
  <c r="AH1460" i="1"/>
  <c r="AH696" i="1"/>
  <c r="AH547" i="1"/>
  <c r="AH1408" i="1"/>
  <c r="AG825" i="1"/>
  <c r="AG1590" i="1"/>
  <c r="AH1519" i="1"/>
  <c r="AG1328" i="1"/>
  <c r="AH459" i="1"/>
  <c r="AH1384" i="1"/>
  <c r="AH955" i="1"/>
  <c r="AG1355" i="1"/>
  <c r="AH957" i="1"/>
  <c r="AH1187" i="1"/>
  <c r="AG866" i="1"/>
  <c r="AH1333" i="1"/>
  <c r="AG371" i="1"/>
  <c r="AG1194" i="1"/>
  <c r="AG842" i="1"/>
  <c r="AH1458" i="1"/>
  <c r="AG753" i="1"/>
  <c r="AH1491" i="1"/>
  <c r="AG734" i="1"/>
  <c r="AH374" i="1"/>
  <c r="AG743" i="1"/>
  <c r="AG536" i="1"/>
  <c r="AG1593" i="1"/>
  <c r="AG571" i="1"/>
  <c r="AG747" i="1"/>
  <c r="AG914" i="1"/>
  <c r="AG1442" i="1"/>
  <c r="AH1372" i="1"/>
  <c r="AH1148" i="1"/>
  <c r="AH1510" i="1"/>
  <c r="AH668" i="1"/>
  <c r="AG24" i="1"/>
  <c r="AH815" i="1"/>
  <c r="AH449" i="1"/>
  <c r="AH1496" i="1"/>
  <c r="AH1013" i="1"/>
  <c r="AH1359" i="1"/>
  <c r="AH1551" i="1"/>
  <c r="AH851" i="1"/>
  <c r="AH1398" i="1"/>
  <c r="AH528" i="1"/>
  <c r="AH777" i="1"/>
  <c r="AG1473" i="1"/>
  <c r="AG1191" i="1"/>
  <c r="AG1195" i="1"/>
  <c r="AG984" i="1"/>
  <c r="AG543" i="1"/>
  <c r="AG762" i="1"/>
  <c r="AG891" i="1"/>
  <c r="AG1160" i="1"/>
  <c r="AG1291" i="1"/>
  <c r="AH902" i="1"/>
  <c r="AH1516" i="1"/>
  <c r="AH762" i="1"/>
  <c r="AG1101" i="1"/>
  <c r="AH1390" i="1"/>
  <c r="AH1575" i="1"/>
  <c r="AG586" i="1"/>
  <c r="AH1495" i="1"/>
  <c r="AG357" i="1"/>
  <c r="AH434" i="1"/>
  <c r="AH1513" i="1"/>
  <c r="AH552" i="1"/>
  <c r="AH1268" i="1"/>
  <c r="G8" i="4"/>
  <c r="J8" i="4" s="1"/>
  <c r="O8" i="4" s="1"/>
  <c r="T8" i="4" s="1"/>
  <c r="C10" i="4"/>
  <c r="D9" i="4"/>
  <c r="F9" i="4"/>
  <c r="H8" i="4"/>
  <c r="K8" i="4" s="1"/>
  <c r="M7" i="4"/>
  <c r="R7" i="4" s="1"/>
  <c r="O7" i="4"/>
  <c r="AH461" i="1"/>
  <c r="AH1035" i="1"/>
  <c r="AG1525" i="1"/>
  <c r="AG1219" i="1"/>
  <c r="AH844" i="1"/>
  <c r="AH500" i="1"/>
  <c r="AG1385" i="1"/>
  <c r="AG867" i="1"/>
  <c r="AH1415" i="1"/>
  <c r="AH663" i="1"/>
  <c r="AH802" i="1"/>
  <c r="AG61" i="1"/>
  <c r="AG1020" i="1"/>
  <c r="AH1258" i="1"/>
  <c r="AG488" i="1"/>
  <c r="AG65" i="1"/>
  <c r="AG459" i="1"/>
  <c r="AG433" i="1"/>
  <c r="AG1226" i="1"/>
  <c r="AG1435" i="1"/>
  <c r="AH27" i="1"/>
  <c r="AH695" i="1"/>
  <c r="AG1449" i="1"/>
  <c r="AG1288" i="1"/>
  <c r="AG1220" i="1"/>
  <c r="AG1388" i="1"/>
  <c r="AG73" i="1"/>
  <c r="AH546" i="1"/>
  <c r="AG431" i="1"/>
  <c r="AG561" i="1"/>
  <c r="AH916" i="1"/>
  <c r="AG465" i="1"/>
  <c r="AG1466" i="1"/>
  <c r="AG363" i="1"/>
  <c r="AG818" i="1"/>
  <c r="AG847" i="1"/>
  <c r="AG1103" i="1"/>
  <c r="AG1403" i="1"/>
  <c r="AG352" i="1"/>
  <c r="AG1534" i="1"/>
  <c r="AH1251" i="1"/>
  <c r="AG1497" i="1"/>
  <c r="AG429" i="1"/>
  <c r="AG1415" i="1"/>
  <c r="AG1215" i="1"/>
  <c r="AG739" i="1"/>
  <c r="AG750" i="1"/>
  <c r="AH1146" i="1"/>
  <c r="AH907" i="1"/>
  <c r="AG588" i="1"/>
  <c r="AH496" i="1"/>
  <c r="AG1560" i="1"/>
  <c r="AH1283" i="1"/>
  <c r="AG841" i="1"/>
  <c r="AG446" i="1"/>
  <c r="AH1403" i="1"/>
  <c r="AG436" i="1"/>
  <c r="AG1253" i="1"/>
  <c r="AG1098" i="1"/>
  <c r="AG735" i="1"/>
  <c r="AH1201" i="1"/>
  <c r="AG1327" i="1"/>
  <c r="AH1577" i="1"/>
  <c r="AG796" i="1"/>
  <c r="AG1365" i="1"/>
  <c r="AH1592" i="1"/>
  <c r="AH21" i="1"/>
  <c r="AG22" i="1"/>
  <c r="AG1223" i="1"/>
  <c r="AH1405" i="1"/>
  <c r="AH548" i="1"/>
  <c r="AG1444" i="1"/>
  <c r="AH1446" i="1"/>
  <c r="AG795" i="1"/>
  <c r="AH893" i="1"/>
  <c r="AG466" i="1"/>
  <c r="AH996" i="1"/>
  <c r="AH596" i="1"/>
  <c r="AG392" i="1"/>
  <c r="AH1077" i="1"/>
  <c r="AG1175" i="1"/>
  <c r="AH770" i="1"/>
  <c r="AH1409" i="1"/>
  <c r="AH404" i="1"/>
  <c r="AH583" i="1"/>
  <c r="AG1430" i="1"/>
  <c r="AH1262" i="1"/>
  <c r="AG1503" i="1"/>
  <c r="AG394" i="1"/>
  <c r="AG1424" i="1"/>
  <c r="AH1386" i="1"/>
  <c r="AG1232" i="1"/>
  <c r="AH588" i="1"/>
  <c r="AG398" i="1"/>
  <c r="AH1053" i="1"/>
  <c r="AH923" i="1"/>
  <c r="AH774" i="1"/>
  <c r="AH1024" i="1"/>
  <c r="AG413" i="1"/>
  <c r="AG737" i="1"/>
  <c r="AH584" i="1"/>
  <c r="AH436" i="1"/>
  <c r="AH1424" i="1"/>
  <c r="AH381" i="1"/>
  <c r="AG713" i="1"/>
  <c r="AG1465" i="1"/>
  <c r="AG1071" i="1"/>
  <c r="AG740" i="1"/>
  <c r="AG790" i="1"/>
  <c r="AH968" i="1"/>
  <c r="AH1095" i="1"/>
  <c r="AG565" i="1"/>
  <c r="AG48" i="1"/>
  <c r="AG950" i="1"/>
  <c r="AH1010" i="1"/>
  <c r="AH46" i="1"/>
  <c r="AG1555" i="1"/>
  <c r="AH1267" i="1"/>
  <c r="AG894" i="1"/>
  <c r="AG913" i="1"/>
  <c r="AG351" i="1"/>
  <c r="AG562" i="1"/>
  <c r="AG951" i="1"/>
  <c r="AH1382" i="1"/>
  <c r="AG18" i="1"/>
  <c r="AG389" i="1"/>
  <c r="AG1363" i="1"/>
  <c r="AG1024" i="1"/>
  <c r="AH914" i="1"/>
  <c r="AH446" i="1"/>
  <c r="AG1021" i="1"/>
  <c r="AG1326" i="1"/>
  <c r="AG33" i="1"/>
  <c r="AH494" i="1"/>
  <c r="AG758" i="1"/>
  <c r="AH551" i="1"/>
  <c r="AG1450" i="1"/>
  <c r="AH970" i="1"/>
  <c r="AH1285" i="1"/>
  <c r="AG523" i="1"/>
  <c r="AG1453" i="1"/>
  <c r="AG1311" i="1"/>
  <c r="AH12" i="1"/>
  <c r="AH800" i="1"/>
  <c r="AG986" i="1"/>
  <c r="AG983" i="1"/>
  <c r="AH1452" i="1"/>
  <c r="AH1056" i="1"/>
  <c r="AG1198" i="1"/>
  <c r="AG899" i="1"/>
  <c r="AG1583" i="1"/>
  <c r="AG554" i="1"/>
  <c r="AG683" i="1"/>
  <c r="AG551" i="1"/>
  <c r="AG865" i="1"/>
  <c r="AG830" i="1"/>
  <c r="AG569" i="1"/>
  <c r="AH804" i="1"/>
  <c r="AG675" i="1"/>
  <c r="AG1256" i="1"/>
  <c r="AG1207" i="1"/>
  <c r="AH857" i="1"/>
  <c r="AG566" i="1"/>
  <c r="AG965" i="1"/>
  <c r="AG836" i="1"/>
  <c r="AG1141" i="1"/>
  <c r="AH1570" i="1"/>
  <c r="AG1012" i="1"/>
  <c r="AH817" i="1"/>
  <c r="AG1522" i="1"/>
  <c r="AH435" i="1"/>
  <c r="AG859" i="1"/>
  <c r="AG1262" i="1"/>
  <c r="AG978" i="1"/>
  <c r="AH920" i="1"/>
  <c r="AG1159" i="1"/>
  <c r="AG531" i="1"/>
  <c r="AG57" i="1"/>
  <c r="AG789" i="1"/>
  <c r="AH840" i="1"/>
  <c r="AG812" i="1"/>
  <c r="AH908" i="1"/>
  <c r="AG1380" i="1"/>
  <c r="AG528" i="1"/>
  <c r="AG754" i="1"/>
  <c r="AG1428" i="1"/>
  <c r="AG760" i="1"/>
  <c r="AH437" i="1"/>
  <c r="AG1597" i="1"/>
  <c r="AG501" i="1"/>
  <c r="AG362" i="1"/>
  <c r="AH363" i="1"/>
  <c r="AH1012" i="1"/>
  <c r="AG660" i="1"/>
  <c r="AH1094" i="1"/>
  <c r="AG767" i="1"/>
  <c r="AG1281" i="1"/>
  <c r="AG652" i="1"/>
  <c r="AH483" i="1"/>
  <c r="AH835" i="1"/>
  <c r="AG791" i="1"/>
  <c r="AG1320" i="1"/>
  <c r="AG1506" i="1"/>
  <c r="AG368" i="1"/>
  <c r="AG422" i="1"/>
  <c r="AG1505" i="1"/>
  <c r="AG974" i="1"/>
  <c r="AG1567" i="1"/>
  <c r="AG540" i="1"/>
  <c r="AH393" i="1"/>
  <c r="AG736" i="1"/>
  <c r="AH930" i="1"/>
  <c r="AG799" i="1"/>
  <c r="AH351" i="1"/>
  <c r="AH758" i="1"/>
  <c r="AG676" i="1"/>
  <c r="AG539" i="1"/>
  <c r="AG560" i="1"/>
  <c r="AG870" i="1"/>
  <c r="AG470" i="1"/>
  <c r="AH1182" i="1"/>
  <c r="AH1558" i="1"/>
  <c r="AG924" i="1"/>
  <c r="AG386" i="1"/>
  <c r="AG902" i="1"/>
  <c r="AH65" i="1"/>
  <c r="AG1494" i="1"/>
  <c r="AH962" i="1"/>
  <c r="AH826" i="1"/>
  <c r="AG1468" i="1"/>
  <c r="AG513" i="1"/>
  <c r="AG821" i="1"/>
  <c r="AH872" i="1"/>
  <c r="AG837" i="1"/>
  <c r="AG684" i="1"/>
  <c r="AG1367" i="1"/>
  <c r="AG37" i="1"/>
  <c r="AG1240" i="1"/>
  <c r="AG1183" i="1"/>
  <c r="AG689" i="1"/>
  <c r="AH1426" i="1"/>
  <c r="AG458" i="1"/>
  <c r="AG506" i="1"/>
  <c r="AG21" i="1"/>
  <c r="AR6" i="1"/>
  <c r="AG1202" i="1"/>
  <c r="AG1204" i="1"/>
  <c r="AG1578" i="1"/>
  <c r="AG1282" i="1"/>
  <c r="AH1342" i="1"/>
  <c r="AH1528" i="1"/>
  <c r="AG376" i="1"/>
  <c r="AG1234" i="1"/>
  <c r="AG852" i="1"/>
  <c r="AG463" i="1"/>
  <c r="AH354" i="1"/>
  <c r="AG1513" i="1"/>
  <c r="AG409" i="1"/>
  <c r="AG1347" i="1"/>
  <c r="AG553" i="1"/>
  <c r="AG67" i="1"/>
  <c r="AG1116" i="1"/>
  <c r="AH1335" i="1"/>
  <c r="AG955" i="1"/>
  <c r="AG1039" i="1"/>
  <c r="AH1032" i="1"/>
  <c r="AG1573" i="1"/>
  <c r="AH66" i="1"/>
  <c r="AG542" i="1"/>
  <c r="AH422" i="1"/>
  <c r="AG717" i="1"/>
  <c r="AH427" i="1"/>
  <c r="AG1143" i="1"/>
  <c r="AG549" i="1"/>
  <c r="AH1564" i="1"/>
  <c r="AH1326" i="1"/>
  <c r="AH660" i="1"/>
  <c r="AG755" i="1"/>
  <c r="AG783" i="1"/>
  <c r="AG1378" i="1"/>
  <c r="AH508" i="1"/>
  <c r="AG764" i="1"/>
  <c r="AG1407" i="1"/>
  <c r="AG869" i="1"/>
  <c r="AG1151" i="1"/>
  <c r="AG577" i="1"/>
  <c r="AG511" i="1"/>
  <c r="AG857" i="1"/>
  <c r="AG58" i="1"/>
  <c r="AH677" i="1"/>
  <c r="AG1013" i="1"/>
  <c r="AG816" i="1"/>
  <c r="AH682" i="1"/>
  <c r="AH486" i="1"/>
  <c r="AG1257" i="1"/>
  <c r="AH580" i="1"/>
  <c r="AH405" i="1"/>
  <c r="AG768" i="1"/>
  <c r="AG383" i="1"/>
  <c r="AG980" i="1"/>
  <c r="AG1090" i="1"/>
  <c r="AG567" i="1"/>
  <c r="AG1028" i="1"/>
  <c r="AG784" i="1"/>
  <c r="AG570" i="1"/>
  <c r="AG888" i="1"/>
  <c r="AG79" i="1"/>
  <c r="AG1023" i="1"/>
  <c r="AG374" i="1"/>
  <c r="AG809" i="1"/>
  <c r="AG46" i="1"/>
  <c r="AG1310" i="1"/>
  <c r="AG1074" i="1"/>
  <c r="AH479" i="1"/>
  <c r="AG987" i="1"/>
  <c r="AH719" i="1"/>
  <c r="AG502" i="1"/>
  <c r="AG854" i="1"/>
  <c r="AH1347" i="1"/>
  <c r="AH811" i="1"/>
  <c r="AG1586" i="1"/>
  <c r="AG52" i="1"/>
  <c r="AG395" i="1"/>
  <c r="AG1516" i="1"/>
  <c r="AG1429" i="1"/>
  <c r="AG989" i="1"/>
  <c r="AG814" i="1"/>
  <c r="AH953" i="1"/>
  <c r="AG1504" i="1"/>
  <c r="AH865" i="1"/>
  <c r="AG1369" i="1"/>
  <c r="AH1295" i="1"/>
  <c r="AG1480" i="1"/>
  <c r="AG584" i="1"/>
  <c r="AG550" i="1"/>
  <c r="AG808" i="1"/>
  <c r="AG1086" i="1"/>
  <c r="AG1330" i="1"/>
  <c r="AG453" i="1"/>
  <c r="AG1389" i="1"/>
  <c r="AG1371" i="1"/>
  <c r="AG702" i="1"/>
  <c r="AH819" i="1"/>
  <c r="AG1014" i="1"/>
  <c r="AG886" i="1"/>
  <c r="AG1136" i="1"/>
  <c r="AG845" i="1"/>
  <c r="AH1490" i="1"/>
  <c r="AG1338" i="1"/>
  <c r="AG697" i="1"/>
  <c r="AG934" i="1"/>
  <c r="AH1467" i="1"/>
  <c r="AG378" i="1"/>
  <c r="AG1346" i="1"/>
  <c r="AH785" i="1"/>
  <c r="AG1474" i="1"/>
  <c r="AG1390" i="1"/>
  <c r="AG544" i="1"/>
  <c r="AH412" i="1"/>
  <c r="AG1339" i="1"/>
  <c r="AG1286" i="1"/>
  <c r="AG1321" i="1"/>
  <c r="AH504" i="1"/>
  <c r="AG1152" i="1"/>
  <c r="AG1584" i="1"/>
  <c r="AH745" i="1"/>
  <c r="AG1368" i="1"/>
  <c r="AG1354" i="1"/>
  <c r="AG405" i="1"/>
  <c r="AH1471" i="1"/>
  <c r="AG720" i="1"/>
  <c r="AG994" i="1"/>
  <c r="AH38" i="1"/>
  <c r="AH1214" i="1"/>
  <c r="AH1586" i="1"/>
  <c r="AG83" i="1"/>
  <c r="AG557" i="1"/>
  <c r="AG1106" i="1"/>
  <c r="AG452" i="1"/>
  <c r="AG512" i="1"/>
  <c r="AG1514" i="1"/>
  <c r="AG1199" i="1"/>
  <c r="AG545" i="1"/>
  <c r="AG410" i="1"/>
  <c r="AG576" i="1"/>
  <c r="AG1418" i="1"/>
  <c r="AH1210" i="1"/>
  <c r="AH734" i="1"/>
  <c r="AH892" i="1"/>
  <c r="AH686" i="1"/>
  <c r="AH1025" i="1"/>
  <c r="AH1217" i="1"/>
  <c r="AH1047" i="1"/>
  <c r="AH1583" i="1"/>
  <c r="AH60" i="1"/>
  <c r="AH1220" i="1"/>
  <c r="AH1287" i="1"/>
  <c r="AH535" i="1"/>
  <c r="AH73" i="1"/>
  <c r="AH1272" i="1"/>
  <c r="AH894" i="1"/>
  <c r="AH24" i="1"/>
  <c r="AH1465" i="1"/>
  <c r="AH1472" i="1"/>
  <c r="AH692" i="1"/>
  <c r="AH1093" i="1"/>
  <c r="AH1569" i="1"/>
  <c r="AH1537" i="1"/>
  <c r="AH878" i="1"/>
  <c r="AH805" i="1"/>
  <c r="AH1560" i="1"/>
  <c r="AH1450" i="1"/>
  <c r="AH1096" i="1"/>
  <c r="AH866" i="1"/>
  <c r="AH1157" i="1"/>
  <c r="AH1463" i="1"/>
  <c r="AH657" i="1"/>
  <c r="AH1323" i="1"/>
  <c r="AH1277" i="1"/>
  <c r="AH832" i="1"/>
  <c r="AH541" i="1"/>
  <c r="AH29" i="1"/>
  <c r="AH879" i="1"/>
  <c r="AH1600" i="1"/>
  <c r="AH739" i="1"/>
  <c r="AH44" i="1"/>
  <c r="AH1269" i="1"/>
  <c r="AH952" i="1"/>
  <c r="AH896" i="1"/>
  <c r="AH729" i="1"/>
  <c r="AH1509" i="1"/>
  <c r="AH862" i="1"/>
  <c r="AH41" i="1"/>
  <c r="AH64" i="1"/>
  <c r="AH53" i="1"/>
  <c r="AH1075" i="1"/>
  <c r="AH1109" i="1"/>
  <c r="AH1324" i="1"/>
  <c r="AH1427" i="1"/>
  <c r="AH491" i="1"/>
  <c r="AH1222" i="1"/>
  <c r="AH1050" i="1"/>
  <c r="AH439" i="1"/>
  <c r="AH22" i="1"/>
  <c r="AH1345" i="1"/>
  <c r="AH521" i="1"/>
  <c r="AH1360" i="1"/>
  <c r="AH675" i="1"/>
  <c r="AH423" i="1"/>
  <c r="AH441" i="1"/>
  <c r="AH951" i="1"/>
  <c r="AH1184" i="1"/>
  <c r="AH1199" i="1"/>
  <c r="AH743" i="1"/>
  <c r="AH809" i="1"/>
  <c r="AH779" i="1"/>
  <c r="AH818" i="1"/>
  <c r="AH796" i="1"/>
  <c r="AH825" i="1"/>
  <c r="AH1411" i="1"/>
  <c r="AH1407" i="1"/>
  <c r="AH1457" i="1"/>
  <c r="AH982" i="1"/>
  <c r="AH510" i="1"/>
  <c r="AH1349" i="1"/>
  <c r="AH518" i="1"/>
  <c r="AH473" i="1"/>
  <c r="AH992" i="1"/>
  <c r="AH355" i="1"/>
  <c r="AH1517" i="1"/>
  <c r="AH1240" i="1"/>
  <c r="AH971" i="1"/>
  <c r="AH36" i="1"/>
  <c r="AH816" i="1"/>
  <c r="AH901" i="1"/>
  <c r="AH445" i="1"/>
  <c r="AH409" i="1"/>
  <c r="AH1492" i="1"/>
  <c r="AH697" i="1"/>
  <c r="AH665" i="1"/>
  <c r="AH989" i="1"/>
  <c r="AH993" i="1"/>
  <c r="AH783" i="1"/>
  <c r="AH1082" i="1"/>
  <c r="AH456" i="1"/>
  <c r="AH1445" i="1"/>
  <c r="AH23" i="1"/>
  <c r="AH790" i="1"/>
  <c r="AH859" i="1"/>
  <c r="AH1362" i="1"/>
  <c r="AH772" i="1"/>
  <c r="AH1233" i="1"/>
  <c r="AH712" i="1"/>
  <c r="AH1500" i="1"/>
  <c r="AH910" i="1"/>
  <c r="AH1344" i="1"/>
  <c r="AH1181" i="1"/>
  <c r="AH1534" i="1"/>
  <c r="AH869" i="1"/>
  <c r="AH1156" i="1"/>
  <c r="AH1310" i="1"/>
  <c r="AH737" i="1"/>
  <c r="AH1499" i="1"/>
  <c r="AH937" i="1"/>
  <c r="AH1121" i="1"/>
  <c r="AH1041" i="1"/>
  <c r="AH1455" i="1"/>
  <c r="AH652" i="1"/>
  <c r="AH474" i="1"/>
  <c r="AH903" i="1"/>
  <c r="AH1419" i="1"/>
  <c r="AH386" i="1"/>
  <c r="AH1044" i="1"/>
  <c r="AH369" i="1"/>
  <c r="AH1144" i="1"/>
  <c r="AH1319" i="1"/>
  <c r="AH775" i="1"/>
  <c r="AH1117" i="1"/>
  <c r="AH35" i="1"/>
  <c r="AH373" i="1"/>
  <c r="AH424" i="1"/>
  <c r="AH376" i="1"/>
  <c r="AH813" i="1"/>
  <c r="AH655" i="1"/>
  <c r="AH1015" i="1"/>
  <c r="AH76" i="1"/>
  <c r="AH1097" i="1"/>
  <c r="AH391" i="1"/>
  <c r="AH1436" i="1"/>
  <c r="AH909" i="1"/>
  <c r="AH1336" i="1"/>
  <c r="AH1279" i="1"/>
  <c r="AH788" i="1"/>
  <c r="AH1392" i="1"/>
  <c r="AH1358" i="1"/>
  <c r="AH1294" i="1"/>
  <c r="AH1529" i="1"/>
  <c r="AH1508" i="1"/>
  <c r="AH1343" i="1"/>
  <c r="AH1365" i="1"/>
  <c r="AH1440" i="1"/>
  <c r="AH1166" i="1"/>
  <c r="AH667" i="1"/>
  <c r="AH1331" i="1"/>
  <c r="AH387" i="1"/>
  <c r="AH1286" i="1"/>
  <c r="AH847" i="1"/>
  <c r="AH1438" i="1"/>
  <c r="AH512" i="1"/>
  <c r="AH1270" i="1"/>
  <c r="AH925" i="1"/>
  <c r="AH1557" i="1"/>
  <c r="AH380" i="1"/>
  <c r="AH807" i="1"/>
  <c r="AH1525" i="1"/>
  <c r="AH1328" i="1"/>
  <c r="AH767" i="1"/>
  <c r="AH1284" i="1"/>
  <c r="AH733" i="1"/>
  <c r="AH1503" i="1"/>
  <c r="AH567" i="1"/>
  <c r="AH972" i="1"/>
  <c r="AH848" i="1"/>
  <c r="AH1393" i="1"/>
  <c r="AH1118" i="1"/>
  <c r="AH760" i="1"/>
  <c r="AH16" i="1"/>
  <c r="AH1521" i="1"/>
  <c r="AH1552" i="1"/>
  <c r="AH829" i="1"/>
  <c r="AH1439" i="1"/>
  <c r="AH912" i="1"/>
  <c r="AH956" i="1"/>
  <c r="AH780" i="1"/>
  <c r="AH673" i="1"/>
  <c r="AH1476" i="1"/>
  <c r="AH1602" i="1"/>
  <c r="AH1346" i="1"/>
  <c r="AH398" i="1"/>
  <c r="AH531" i="1"/>
  <c r="AH1576" i="1"/>
  <c r="AH69" i="1"/>
  <c r="AH1151" i="1"/>
  <c r="AH1423" i="1"/>
  <c r="AH56" i="1"/>
  <c r="AH1212" i="1"/>
  <c r="AH723" i="1"/>
  <c r="AH915" i="1"/>
  <c r="AH1468" i="1"/>
  <c r="AH37" i="1"/>
  <c r="AH1594" i="1"/>
  <c r="AH394" i="1"/>
  <c r="AH932" i="1"/>
  <c r="AH1271" i="1"/>
  <c r="AH383" i="1"/>
  <c r="AH364" i="1"/>
  <c r="AH1473" i="1"/>
  <c r="AH452" i="1"/>
  <c r="AH390" i="1"/>
  <c r="AH558" i="1"/>
  <c r="AH725" i="1"/>
  <c r="AH1087" i="1"/>
  <c r="AH803" i="1"/>
  <c r="AH45" i="1"/>
  <c r="AH899" i="1"/>
  <c r="AH1171" i="1"/>
  <c r="AH1028" i="1"/>
  <c r="AH897" i="1"/>
  <c r="AH472" i="1"/>
  <c r="AH1366" i="1"/>
  <c r="AH867" i="1"/>
  <c r="AH1134" i="1"/>
  <c r="AH1198" i="1"/>
  <c r="AH931" i="1"/>
  <c r="AH91" i="1"/>
  <c r="AH882" i="1"/>
  <c r="AH1278" i="1"/>
  <c r="AH1340" i="1"/>
  <c r="AH501" i="1"/>
  <c r="AH831" i="1"/>
  <c r="AH34" i="1"/>
  <c r="AH1288" i="1"/>
  <c r="AH728" i="1"/>
  <c r="AH1370" i="1"/>
  <c r="AH460" i="1"/>
  <c r="AH1593" i="1"/>
  <c r="AH763" i="1"/>
  <c r="AH1591" i="1"/>
  <c r="AH20" i="1"/>
  <c r="AH997" i="1"/>
  <c r="AH477" i="1"/>
  <c r="AH1132" i="1"/>
  <c r="AH1071" i="1"/>
  <c r="AH731" i="1"/>
  <c r="AH480" i="1"/>
  <c r="AH48" i="1"/>
  <c r="AH1394" i="1"/>
  <c r="AH881" i="1"/>
  <c r="AH532" i="1"/>
  <c r="AH960" i="1"/>
  <c r="AH555" i="1"/>
  <c r="AH858" i="1"/>
  <c r="AH400" i="1"/>
  <c r="AH1504" i="1"/>
  <c r="AH1218" i="1"/>
  <c r="AH861" i="1"/>
  <c r="AH1385" i="1"/>
  <c r="AH68" i="1"/>
  <c r="AH420" i="1"/>
  <c r="AH1033" i="1"/>
  <c r="AH1311" i="1"/>
  <c r="AH1459" i="1"/>
  <c r="AH787" i="1"/>
  <c r="AH1265" i="1"/>
  <c r="AH1274" i="1"/>
  <c r="AH576" i="1"/>
  <c r="AH1413" i="1"/>
  <c r="AH466" i="1"/>
  <c r="AH1367" i="1"/>
  <c r="AH86" i="1"/>
  <c r="AH791" i="1"/>
  <c r="AH443" i="1"/>
  <c r="AH1197" i="1"/>
  <c r="AH1092" i="1"/>
  <c r="AH852" i="1"/>
  <c r="AH1506" i="1"/>
  <c r="AH1116" i="1"/>
  <c r="AH1252" i="1"/>
  <c r="AH81" i="1"/>
  <c r="AH875" i="1"/>
  <c r="AH517" i="1"/>
  <c r="AH1054" i="1"/>
  <c r="AH837" i="1"/>
  <c r="AH918" i="1"/>
  <c r="AH1136" i="1"/>
  <c r="AH1494" i="1"/>
  <c r="AH991" i="1"/>
  <c r="AH11" i="1"/>
  <c r="AS11" i="1" s="1"/>
  <c r="AH838" i="1"/>
  <c r="AH691" i="1"/>
  <c r="AH856" i="1"/>
  <c r="AH1273" i="1"/>
  <c r="AH574" i="1"/>
  <c r="AH987" i="1"/>
  <c r="AH1237" i="1"/>
  <c r="AH981" i="1"/>
  <c r="AH557" i="1"/>
  <c r="AH31" i="1"/>
  <c r="AH1161" i="1"/>
  <c r="AH659" i="1"/>
  <c r="AH1189" i="1"/>
  <c r="AH1174" i="1"/>
  <c r="AH765" i="1"/>
  <c r="AH1400" i="1"/>
  <c r="AH716" i="1"/>
  <c r="AH353" i="1"/>
  <c r="AH1155" i="1"/>
  <c r="AH432" i="1"/>
  <c r="AH408" i="1"/>
  <c r="AH1085" i="1"/>
  <c r="AH1348" i="1"/>
  <c r="AH525" i="1"/>
  <c r="AH926" i="1"/>
  <c r="AH1049" i="1"/>
  <c r="AH1314" i="1"/>
  <c r="AH399" i="1"/>
  <c r="AH1051" i="1"/>
  <c r="AH414" i="1"/>
  <c r="AH1469" i="1"/>
  <c r="AH1081" i="1"/>
  <c r="AH793" i="1"/>
  <c r="AH1223" i="1"/>
  <c r="AH463" i="1"/>
  <c r="AH385" i="1"/>
  <c r="AH1375" i="1"/>
  <c r="AH715" i="1"/>
  <c r="AH581" i="1"/>
  <c r="AH1104" i="1"/>
  <c r="AH70" i="1"/>
  <c r="AH1052" i="1"/>
  <c r="AH490" i="1"/>
  <c r="AH1079" i="1"/>
  <c r="AH401" i="1"/>
  <c r="AH651" i="1"/>
  <c r="AH1257" i="1"/>
  <c r="AH1556" i="1"/>
  <c r="AH50" i="1"/>
  <c r="AH1204" i="1"/>
  <c r="AH714" i="1"/>
  <c r="AH1193" i="1"/>
  <c r="AH375" i="1"/>
  <c r="AH505" i="1"/>
  <c r="AH827" i="1"/>
  <c r="AH481" i="1"/>
  <c r="AH900" i="1"/>
  <c r="AH1568" i="1"/>
  <c r="AH565" i="1"/>
  <c r="AH1043" i="1"/>
  <c r="AH966" i="1"/>
  <c r="AH1235" i="1"/>
  <c r="AH741" i="1"/>
  <c r="AH1228" i="1"/>
  <c r="AH1231" i="1"/>
  <c r="AH465" i="1"/>
  <c r="AH1290" i="1"/>
  <c r="AH1173" i="1"/>
  <c r="AH1202" i="1"/>
  <c r="AH1160" i="1"/>
  <c r="AH1008" i="1"/>
  <c r="AH764" i="1"/>
  <c r="AH1355" i="1"/>
  <c r="AH365" i="1"/>
  <c r="AH1573" i="1"/>
  <c r="AH415" i="1"/>
  <c r="AH687" i="1"/>
  <c r="AH1361" i="1"/>
  <c r="AH513" i="1"/>
  <c r="AH699" i="1"/>
  <c r="AH1078" i="1"/>
  <c r="AH573" i="1"/>
  <c r="AH384" i="1"/>
  <c r="AH407" i="1"/>
  <c r="AH789" i="1"/>
  <c r="AH891" i="1"/>
  <c r="AH1554" i="1"/>
  <c r="AH43" i="1"/>
  <c r="AH1395" i="1"/>
  <c r="AH778" i="1"/>
  <c r="AH735" i="1"/>
  <c r="AH377" i="1"/>
  <c r="AH1011" i="1"/>
  <c r="AH1317" i="1"/>
  <c r="AH33" i="1"/>
  <c r="AH1555" i="1"/>
  <c r="AH13" i="1"/>
  <c r="AH63" i="1"/>
  <c r="AH1351" i="1"/>
  <c r="AH450" i="1"/>
  <c r="AH470" i="1"/>
  <c r="AH690" i="1"/>
  <c r="AH453" i="1"/>
  <c r="AH1163" i="1"/>
  <c r="AH1142" i="1"/>
  <c r="AH1036" i="1"/>
  <c r="AH1325" i="1"/>
  <c r="AH570" i="1"/>
  <c r="AH1581" i="1"/>
  <c r="AH397" i="1"/>
  <c r="AH1073" i="1"/>
  <c r="AH1135" i="1"/>
  <c r="AH61" i="1"/>
  <c r="AH1168" i="1"/>
  <c r="AH586" i="1"/>
  <c r="AH1034" i="1"/>
  <c r="AH509" i="1"/>
  <c r="AH1055" i="1"/>
  <c r="AH9" i="1"/>
  <c r="AH1391" i="1"/>
  <c r="AH378" i="1"/>
  <c r="AH1107" i="1"/>
  <c r="AH1029" i="1"/>
  <c r="AH1420" i="1"/>
  <c r="AH806" i="1"/>
  <c r="AH1416" i="1"/>
  <c r="AH1205" i="1"/>
  <c r="AH368" i="1"/>
  <c r="AH975" i="1"/>
  <c r="AH934" i="1"/>
  <c r="AH458" i="1"/>
  <c r="AH1221" i="1"/>
  <c r="AH748" i="1"/>
  <c r="AH533" i="1"/>
  <c r="AH1418" i="1"/>
  <c r="AH1567" i="1"/>
  <c r="AH1588" i="1"/>
  <c r="AH1356" i="1"/>
  <c r="AH1261" i="1"/>
  <c r="AH1266" i="1"/>
  <c r="AH418" i="1"/>
  <c r="AH1378" i="1"/>
  <c r="AH1153" i="1"/>
  <c r="AH1337" i="1"/>
  <c r="AH1185" i="1"/>
  <c r="AH426" i="1"/>
  <c r="AH1321" i="1"/>
  <c r="AH799" i="1"/>
  <c r="AH478" i="1"/>
  <c r="AH1030" i="1"/>
  <c r="AH973" i="1"/>
  <c r="AH1293" i="1"/>
  <c r="AH749" i="1"/>
  <c r="AH39" i="1"/>
  <c r="AH28" i="1"/>
  <c r="AH1169" i="1"/>
  <c r="AH1191" i="1"/>
  <c r="AH51" i="1"/>
  <c r="AH1566" i="1"/>
  <c r="AH502" i="1"/>
  <c r="AH1396" i="1"/>
  <c r="AH1383" i="1"/>
  <c r="AH771" i="1"/>
  <c r="AH979" i="1"/>
  <c r="AH497" i="1"/>
  <c r="AH836" i="1"/>
  <c r="AH964" i="1"/>
  <c r="AH1113" i="1"/>
  <c r="AH545" i="1"/>
  <c r="AH995" i="1"/>
  <c r="AH585" i="1"/>
  <c r="AH534" i="1"/>
  <c r="AH1123" i="1"/>
  <c r="AH678" i="1"/>
  <c r="AH1441" i="1"/>
  <c r="AH1147" i="1"/>
  <c r="AH904" i="1"/>
  <c r="AH1297" i="1"/>
  <c r="AH1176" i="1"/>
  <c r="AH549" i="1"/>
  <c r="AH747" i="1"/>
  <c r="AH1442" i="1"/>
  <c r="AH1281" i="1"/>
  <c r="AH1089" i="1"/>
  <c r="AH752" i="1"/>
  <c r="AH1608" i="1" l="1"/>
  <c r="AH944" i="1"/>
  <c r="AG595" i="1"/>
  <c r="AH1547" i="1"/>
  <c r="AS1547" i="1" s="1"/>
  <c r="AG1004" i="1"/>
  <c r="AR1004" i="1" s="1"/>
  <c r="AH1061" i="1"/>
  <c r="AG1479" i="1"/>
  <c r="AH1300" i="1"/>
  <c r="AG1241" i="1"/>
  <c r="AR1241" i="1" s="1"/>
  <c r="AH1000" i="1"/>
  <c r="AG943" i="1"/>
  <c r="AH1489" i="1"/>
  <c r="AH1009" i="1"/>
  <c r="AS1009" i="1" s="1"/>
  <c r="AG949" i="1"/>
  <c r="AH709" i="1"/>
  <c r="AS709" i="1" s="1"/>
  <c r="AG1609" i="1"/>
  <c r="AR1609" i="1" s="1"/>
  <c r="AG88" i="1"/>
  <c r="AR88" i="1" s="1"/>
  <c r="AG940" i="1"/>
  <c r="AT1287" i="1"/>
  <c r="AS1433" i="1"/>
  <c r="AT1180" i="1"/>
  <c r="AS664" i="1"/>
  <c r="AS1048" i="1"/>
  <c r="AS1219" i="1"/>
  <c r="AS773" i="1"/>
  <c r="AR1049" i="1"/>
  <c r="AS1186" i="1"/>
  <c r="AS1022" i="1"/>
  <c r="AS654" i="1"/>
  <c r="AS1227" i="1"/>
  <c r="AT76" i="1"/>
  <c r="AS1125" i="1"/>
  <c r="AS1406" i="1"/>
  <c r="AR1229" i="1"/>
  <c r="AS980" i="1"/>
  <c r="AS1354" i="1"/>
  <c r="AS79" i="1"/>
  <c r="AS17" i="1"/>
  <c r="AS1464" i="1"/>
  <c r="AS834" i="1"/>
  <c r="AS1211" i="1"/>
  <c r="AS438" i="1"/>
  <c r="AS498" i="1"/>
  <c r="AS929" i="1"/>
  <c r="AS26" i="1"/>
  <c r="AS1114" i="1"/>
  <c r="AS927" i="1"/>
  <c r="AS440" i="1"/>
  <c r="AS841" i="1"/>
  <c r="AS969" i="1"/>
  <c r="AS666" i="1"/>
  <c r="AS1493" i="1"/>
  <c r="AS1076" i="1"/>
  <c r="AR802" i="1"/>
  <c r="AR34" i="1"/>
  <c r="AR527" i="1"/>
  <c r="AR1111" i="1"/>
  <c r="AR1117" i="1"/>
  <c r="AR1423" i="1"/>
  <c r="AR468" i="1"/>
  <c r="AR508" i="1"/>
  <c r="AR1032" i="1"/>
  <c r="AS1253" i="1"/>
  <c r="AH708" i="1"/>
  <c r="AS1027" i="1"/>
  <c r="AH948" i="1"/>
  <c r="AS388" i="1"/>
  <c r="AS846" i="1"/>
  <c r="AR1179" i="1"/>
  <c r="AS801" i="1"/>
  <c r="AS516" i="1"/>
  <c r="AS563" i="1"/>
  <c r="AG1489" i="1"/>
  <c r="AH1478" i="1"/>
  <c r="AH701" i="1"/>
  <c r="AR957" i="1"/>
  <c r="AS476" i="1"/>
  <c r="AS1313" i="1"/>
  <c r="AS485" i="1"/>
  <c r="AS895" i="1"/>
  <c r="AS864" i="1"/>
  <c r="AH1484" i="1"/>
  <c r="AS1102" i="1"/>
  <c r="AS431" i="1"/>
  <c r="AH1546" i="1"/>
  <c r="AS884" i="1"/>
  <c r="AS922" i="1"/>
  <c r="AS1031" i="1"/>
  <c r="AS484" i="1"/>
  <c r="AS812" i="1"/>
  <c r="AS564" i="1"/>
  <c r="AS495" i="1"/>
  <c r="AS1341" i="1"/>
  <c r="AS444" i="1"/>
  <c r="AS489" i="1"/>
  <c r="AS1587" i="1"/>
  <c r="AS1141" i="1"/>
  <c r="AS1131" i="1"/>
  <c r="AR1459" i="1"/>
  <c r="AR1316" i="1"/>
  <c r="AS520" i="1"/>
  <c r="AS898" i="1"/>
  <c r="AS917" i="1"/>
  <c r="AS1338" i="1"/>
  <c r="AS566" i="1"/>
  <c r="AS42" i="1"/>
  <c r="AS1018" i="1"/>
  <c r="AS47" i="1"/>
  <c r="AS1149" i="1"/>
  <c r="AS18" i="1"/>
  <c r="AS1230" i="1"/>
  <c r="AS986" i="1"/>
  <c r="AR1091" i="1"/>
  <c r="AR1105" i="1"/>
  <c r="AS1145" i="1"/>
  <c r="AR1500" i="1"/>
  <c r="AR31" i="1"/>
  <c r="AS868" i="1"/>
  <c r="AS562" i="1"/>
  <c r="AS1178" i="1"/>
  <c r="AS1562" i="1"/>
  <c r="AR1404" i="1"/>
  <c r="AS1190" i="1"/>
  <c r="AS681" i="1"/>
  <c r="AR356" i="1"/>
  <c r="AS959" i="1"/>
  <c r="AS1129" i="1"/>
  <c r="AR1019" i="1"/>
  <c r="AS402" i="1"/>
  <c r="AS360" i="1"/>
  <c r="AS430" i="1"/>
  <c r="AS1164" i="1"/>
  <c r="AR910" i="1"/>
  <c r="AS874" i="1"/>
  <c r="AS1226" i="1"/>
  <c r="AR532" i="1"/>
  <c r="AS1444" i="1"/>
  <c r="AR724" i="1"/>
  <c r="AS722" i="1"/>
  <c r="AS488" i="1"/>
  <c r="AR71" i="1"/>
  <c r="AS571" i="1"/>
  <c r="AS359" i="1"/>
  <c r="AS433" i="1"/>
  <c r="AR659" i="1"/>
  <c r="AR1166" i="1"/>
  <c r="AS1430" i="1"/>
  <c r="AS694" i="1"/>
  <c r="AR756" i="1"/>
  <c r="AS669" i="1"/>
  <c r="AS80" i="1"/>
  <c r="AS515" i="1"/>
  <c r="AS754" i="1"/>
  <c r="AS936" i="1"/>
  <c r="AS1379" i="1"/>
  <c r="AS14" i="1"/>
  <c r="AR1507" i="1"/>
  <c r="AS1584" i="1"/>
  <c r="AS1120" i="1"/>
  <c r="AR1492" i="1"/>
  <c r="AR687" i="1"/>
  <c r="AS781" i="1"/>
  <c r="AR1324" i="1"/>
  <c r="AS683" i="1"/>
  <c r="AS670" i="1"/>
  <c r="AS358" i="1"/>
  <c r="AS1105" i="1"/>
  <c r="AS1596" i="1"/>
  <c r="AS1535" i="1"/>
  <c r="AS1350" i="1"/>
  <c r="AR1592" i="1"/>
  <c r="AS1115" i="1"/>
  <c r="AR1313" i="1"/>
  <c r="AS750" i="1"/>
  <c r="AS1084" i="1"/>
  <c r="AS1531" i="1"/>
  <c r="AR572" i="1"/>
  <c r="AS467" i="1"/>
  <c r="AR388" i="1"/>
  <c r="AS1162" i="1"/>
  <c r="AS822" i="1"/>
  <c r="AR439" i="1"/>
  <c r="AT927" i="1"/>
  <c r="AR387" i="1"/>
  <c r="AS1098" i="1"/>
  <c r="AS40" i="1"/>
  <c r="AS1090" i="1"/>
  <c r="AS1561" i="1"/>
  <c r="AR375" i="1"/>
  <c r="AR738" i="1"/>
  <c r="AS561" i="1"/>
  <c r="AS357" i="1"/>
  <c r="AS1477" i="1"/>
  <c r="AS1264" i="1"/>
  <c r="AS661" i="1"/>
  <c r="AS1421" i="1"/>
  <c r="AS1332" i="1"/>
  <c r="AR680" i="1"/>
  <c r="AS886" i="1"/>
  <c r="AS1152" i="1"/>
  <c r="AS406" i="1"/>
  <c r="AS1462" i="1"/>
  <c r="AS1080" i="1"/>
  <c r="AS1412" i="1"/>
  <c r="AS1526" i="1"/>
  <c r="AS1515" i="1"/>
  <c r="AS1585" i="1"/>
  <c r="AS1020" i="1"/>
  <c r="AS921" i="1"/>
  <c r="AR359" i="1"/>
  <c r="AR883" i="1"/>
  <c r="AR529" i="1"/>
  <c r="AR1027" i="1"/>
  <c r="AR915" i="1"/>
  <c r="AS808" i="1"/>
  <c r="AS1553" i="1"/>
  <c r="AR1397" i="1"/>
  <c r="AR1386" i="1"/>
  <c r="AS1330" i="1"/>
  <c r="AR477" i="1"/>
  <c r="AS550" i="1"/>
  <c r="AS1057" i="1"/>
  <c r="AR493" i="1"/>
  <c r="AS507" i="1"/>
  <c r="AS1322" i="1"/>
  <c r="AS454" i="1"/>
  <c r="AS1550" i="1"/>
  <c r="AS1039" i="1"/>
  <c r="AS870" i="1"/>
  <c r="AS429" i="1"/>
  <c r="AS425" i="1"/>
  <c r="AS885" i="1"/>
  <c r="AS19" i="1"/>
  <c r="AR850" i="1"/>
  <c r="AS1177" i="1"/>
  <c r="AS1017" i="1"/>
  <c r="AS792" i="1"/>
  <c r="AR1092" i="1"/>
  <c r="AS471" i="1"/>
  <c r="AS913" i="1"/>
  <c r="AS447" i="1"/>
  <c r="AS810" i="1"/>
  <c r="AS976" i="1"/>
  <c r="AS721" i="1"/>
  <c r="AR878" i="1"/>
  <c r="AR1337" i="1"/>
  <c r="AS1524" i="1"/>
  <c r="AR774" i="1"/>
  <c r="AS1042" i="1"/>
  <c r="AS579" i="1"/>
  <c r="AS680" i="1"/>
  <c r="AS367" i="1"/>
  <c r="AS1255" i="1"/>
  <c r="AS560" i="1"/>
  <c r="AS674" i="1"/>
  <c r="AS1111" i="1"/>
  <c r="AS1470" i="1"/>
  <c r="AS370" i="1"/>
  <c r="AR1557" i="1"/>
  <c r="AS954" i="1"/>
  <c r="AS732" i="1"/>
  <c r="AS1250" i="1"/>
  <c r="AS451" i="1"/>
  <c r="AS658" i="1"/>
  <c r="AR779" i="1"/>
  <c r="AS1369" i="1"/>
  <c r="AS462" i="1"/>
  <c r="AS1256" i="1"/>
  <c r="AS740" i="1"/>
  <c r="AS656" i="1"/>
  <c r="AR1030" i="1"/>
  <c r="AS786" i="1"/>
  <c r="AS59" i="1"/>
  <c r="AR663" i="1"/>
  <c r="AS1399" i="1"/>
  <c r="AS1140" i="1"/>
  <c r="AS413" i="1"/>
  <c r="AR726" i="1"/>
  <c r="AS410" i="1"/>
  <c r="AS1498" i="1"/>
  <c r="AS1225" i="1"/>
  <c r="AR1076" i="1"/>
  <c r="AS1170" i="1"/>
  <c r="AS1280" i="1"/>
  <c r="AS1437" i="1"/>
  <c r="AR535" i="1"/>
  <c r="AS863" i="1"/>
  <c r="AS794" i="1"/>
  <c r="AS933" i="1"/>
  <c r="AS1100" i="1"/>
  <c r="AS1505" i="1"/>
  <c r="AS1037" i="1"/>
  <c r="AS1373" i="1"/>
  <c r="AS1327" i="1"/>
  <c r="AS55" i="1"/>
  <c r="AS1376" i="1"/>
  <c r="AS392" i="1"/>
  <c r="AS49" i="1"/>
  <c r="AS718" i="1"/>
  <c r="AS1448" i="1"/>
  <c r="AR404" i="1"/>
  <c r="AS1195" i="1"/>
  <c r="AS519" i="1"/>
  <c r="AS527" i="1"/>
  <c r="AS526" i="1"/>
  <c r="AR1268" i="1"/>
  <c r="AS1502" i="1"/>
  <c r="AR1562" i="1"/>
  <c r="AS1316" i="1"/>
  <c r="AS556" i="1"/>
  <c r="AR1533" i="1"/>
  <c r="AS538" i="1"/>
  <c r="AS1236" i="1"/>
  <c r="AS843" i="1"/>
  <c r="AS1038" i="1"/>
  <c r="AS1410" i="1"/>
  <c r="AS1154" i="1"/>
  <c r="AS1532" i="1"/>
  <c r="AR967" i="1"/>
  <c r="AS71" i="1"/>
  <c r="AS1582" i="1"/>
  <c r="AS10" i="1"/>
  <c r="AS1507" i="1"/>
  <c r="AS1520" i="1"/>
  <c r="AR427" i="1"/>
  <c r="AS1234" i="1"/>
  <c r="AS1206" i="1"/>
  <c r="AS523" i="1"/>
  <c r="AS1397" i="1"/>
  <c r="AS5" i="1"/>
  <c r="AR1125" i="1"/>
  <c r="AS672" i="1"/>
  <c r="AR872" i="1"/>
  <c r="AR1420" i="1"/>
  <c r="AS744" i="1"/>
  <c r="AS1224" i="1"/>
  <c r="AS746" i="1"/>
  <c r="AS1514" i="1"/>
  <c r="AS1461" i="1"/>
  <c r="AS503" i="1"/>
  <c r="AR792" i="1"/>
  <c r="AS1088" i="1"/>
  <c r="AS1103" i="1"/>
  <c r="AS1377" i="1"/>
  <c r="AS1196" i="1"/>
  <c r="AR876" i="1"/>
  <c r="AR64" i="1"/>
  <c r="AS776" i="1"/>
  <c r="AS539" i="1"/>
  <c r="AR958" i="1"/>
  <c r="AR685" i="1"/>
  <c r="AS396" i="1"/>
  <c r="AR51" i="1"/>
  <c r="AS1106" i="1"/>
  <c r="AR730" i="1"/>
  <c r="AS1188" i="1"/>
  <c r="AR772" i="1"/>
  <c r="AS1260" i="1"/>
  <c r="AS522" i="1"/>
  <c r="AS1357" i="1"/>
  <c r="AS1127" i="1"/>
  <c r="AS1070" i="1"/>
  <c r="AS1101" i="1"/>
  <c r="AS67" i="1"/>
  <c r="AS1091" i="1"/>
  <c r="AS958" i="1"/>
  <c r="AS985" i="1"/>
  <c r="AS569" i="1"/>
  <c r="AS1175" i="1"/>
  <c r="AS1518" i="1"/>
  <c r="AS1574" i="1"/>
  <c r="AS928" i="1"/>
  <c r="AS784" i="1"/>
  <c r="AS849" i="1"/>
  <c r="AS1110" i="1"/>
  <c r="AS757" i="1"/>
  <c r="AS833" i="1"/>
  <c r="AS468" i="1"/>
  <c r="AS469" i="1"/>
  <c r="AR476" i="1"/>
  <c r="AR851" i="1"/>
  <c r="AS736" i="1"/>
  <c r="AS759" i="1"/>
  <c r="AS855" i="1"/>
  <c r="AR13" i="1"/>
  <c r="AS455" i="1"/>
  <c r="AR27" i="1"/>
  <c r="AS1292" i="1"/>
  <c r="AS905" i="1"/>
  <c r="AS1119" i="1"/>
  <c r="AS1497" i="1"/>
  <c r="AS1143" i="1"/>
  <c r="AR41" i="1"/>
  <c r="AS753" i="1"/>
  <c r="AS1074" i="1"/>
  <c r="AS1435" i="1"/>
  <c r="AS1139" i="1"/>
  <c r="AS854" i="1"/>
  <c r="AS553" i="1"/>
  <c r="AS671" i="1"/>
  <c r="AS577" i="1"/>
  <c r="AS84" i="1"/>
  <c r="AR693" i="1"/>
  <c r="AS487" i="1"/>
  <c r="AS967" i="1"/>
  <c r="AS74" i="1"/>
  <c r="AR1472" i="1"/>
  <c r="AS1563" i="1"/>
  <c r="AR580" i="1"/>
  <c r="AR1177" i="1"/>
  <c r="AS421" i="1"/>
  <c r="AR1510" i="1"/>
  <c r="AR1230" i="1"/>
  <c r="AS978" i="1"/>
  <c r="AS416" i="1"/>
  <c r="AS457" i="1"/>
  <c r="AS1207" i="1"/>
  <c r="AS1016" i="1"/>
  <c r="AS499" i="1"/>
  <c r="AR1038" i="1"/>
  <c r="AS710" i="1"/>
  <c r="AS1565" i="1"/>
  <c r="AS403" i="1"/>
  <c r="AR547" i="1"/>
  <c r="AR49" i="1"/>
  <c r="AS540" i="1"/>
  <c r="AS352" i="1"/>
  <c r="AS1404" i="1"/>
  <c r="AS888" i="1"/>
  <c r="AS492" i="1"/>
  <c r="AR727" i="1"/>
  <c r="AS372" i="1"/>
  <c r="AS493" i="1"/>
  <c r="AT1127" i="1"/>
  <c r="AR1585" i="1"/>
  <c r="AR811" i="1"/>
  <c r="AR475" i="1"/>
  <c r="AR1104" i="1"/>
  <c r="AS988" i="1"/>
  <c r="AS389" i="1"/>
  <c r="AS582" i="1"/>
  <c r="AS1194" i="1"/>
  <c r="AR1273" i="1"/>
  <c r="AS7" i="1"/>
  <c r="AS1192" i="1"/>
  <c r="AS1431" i="1"/>
  <c r="AS798" i="1"/>
  <c r="AR997" i="1"/>
  <c r="AS1014" i="1"/>
  <c r="AR1113" i="1"/>
  <c r="AS1137" i="1"/>
  <c r="AS1216" i="1"/>
  <c r="AR1097" i="1"/>
  <c r="AS587" i="1"/>
  <c r="AS742" i="1"/>
  <c r="AR80" i="1"/>
  <c r="AS1579" i="1"/>
  <c r="AS662" i="1"/>
  <c r="AS1026" i="1"/>
  <c r="AS1523" i="1"/>
  <c r="AR39" i="1"/>
  <c r="AS830" i="1"/>
  <c r="AR925" i="1"/>
  <c r="AR889" i="1"/>
  <c r="AR1279" i="1"/>
  <c r="AS417" i="1"/>
  <c r="AR568" i="1"/>
  <c r="AS850" i="1"/>
  <c r="AR1161" i="1"/>
  <c r="AS1019" i="1"/>
  <c r="AS1402" i="1"/>
  <c r="AR1297" i="1"/>
  <c r="AS575" i="1"/>
  <c r="AS756" i="1"/>
  <c r="AS411" i="1"/>
  <c r="AS1203" i="1"/>
  <c r="AS751" i="1"/>
  <c r="AS726" i="1"/>
  <c r="AS530" i="1"/>
  <c r="AR1340" i="1"/>
  <c r="AS366" i="1"/>
  <c r="AS83" i="1"/>
  <c r="AR1267" i="1"/>
  <c r="AR1411" i="1"/>
  <c r="AS1572" i="1"/>
  <c r="AS1133" i="1"/>
  <c r="AS6" i="1"/>
  <c r="AR972" i="1"/>
  <c r="AS963" i="1"/>
  <c r="AS428" i="1"/>
  <c r="AR656" i="1"/>
  <c r="AS514" i="1"/>
  <c r="AS362" i="1"/>
  <c r="AR1317" i="1"/>
  <c r="AS685" i="1"/>
  <c r="AR977" i="1"/>
  <c r="AS769" i="1"/>
  <c r="AS1454" i="1"/>
  <c r="AS537" i="1"/>
  <c r="AS768" i="1"/>
  <c r="AS824" i="1"/>
  <c r="AS977" i="1"/>
  <c r="AS1580" i="1"/>
  <c r="AR1447" i="1"/>
  <c r="AR1216" i="1"/>
  <c r="AR1394" i="1"/>
  <c r="AS1112" i="1"/>
  <c r="AR1217" i="1"/>
  <c r="AS1282" i="1"/>
  <c r="AS842" i="1"/>
  <c r="AS1021" i="1"/>
  <c r="AR695" i="1"/>
  <c r="AR1227" i="1"/>
  <c r="AS845" i="1"/>
  <c r="AS542" i="1"/>
  <c r="AS974" i="1"/>
  <c r="AS821" i="1"/>
  <c r="AS919" i="1"/>
  <c r="AS1447" i="1"/>
  <c r="AS419" i="1"/>
  <c r="AS1259" i="1"/>
  <c r="AS1571" i="1"/>
  <c r="AR534" i="1"/>
  <c r="AS1432" i="1"/>
  <c r="AS1213" i="1"/>
  <c r="AS1388" i="1"/>
  <c r="AS1158" i="1"/>
  <c r="AS1559" i="1"/>
  <c r="AR885" i="1"/>
  <c r="AR674" i="1"/>
  <c r="AR801" i="1"/>
  <c r="AR824" i="1"/>
  <c r="AS1371" i="1"/>
  <c r="AS1429" i="1"/>
  <c r="AS1353" i="1"/>
  <c r="AS984" i="1"/>
  <c r="AS761" i="1"/>
  <c r="AS1352" i="1"/>
  <c r="AS78" i="1"/>
  <c r="AS911" i="1"/>
  <c r="AS935" i="1"/>
  <c r="AS1589" i="1"/>
  <c r="AR1532" i="1"/>
  <c r="AS1172" i="1"/>
  <c r="AR759" i="1"/>
  <c r="AS679" i="1"/>
  <c r="AR828" i="1"/>
  <c r="AS853" i="1"/>
  <c r="AS1417" i="1"/>
  <c r="AR710" i="1"/>
  <c r="AR469" i="1"/>
  <c r="AS379" i="1"/>
  <c r="AS1590" i="1"/>
  <c r="AS766" i="1"/>
  <c r="AS1086" i="1"/>
  <c r="AS1167" i="1"/>
  <c r="AR500" i="1"/>
  <c r="AS994" i="1"/>
  <c r="AS1130" i="1"/>
  <c r="AS684" i="1"/>
  <c r="AS1083" i="1"/>
  <c r="AS1254" i="1"/>
  <c r="AS1414" i="1"/>
  <c r="AS371" i="1"/>
  <c r="AS448" i="1"/>
  <c r="AR1150" i="1"/>
  <c r="AS506" i="1"/>
  <c r="AR832" i="1"/>
  <c r="AS1425" i="1"/>
  <c r="AT1425" i="1"/>
  <c r="AR1231" i="1"/>
  <c r="AR1081" i="1"/>
  <c r="AS559" i="1"/>
  <c r="AR1318" i="1"/>
  <c r="AS75" i="1"/>
  <c r="AS1229" i="1"/>
  <c r="AS356" i="1"/>
  <c r="AT1590" i="1"/>
  <c r="AS1023" i="1"/>
  <c r="AS1159" i="1"/>
  <c r="AR442" i="1"/>
  <c r="AR1296" i="1"/>
  <c r="AS876" i="1"/>
  <c r="AR1528" i="1"/>
  <c r="AR412" i="1"/>
  <c r="AS1597" i="1"/>
  <c r="AS1200" i="1"/>
  <c r="AS924" i="1"/>
  <c r="AS1320" i="1"/>
  <c r="AR834" i="1"/>
  <c r="AS965" i="1"/>
  <c r="AS782" i="1"/>
  <c r="AS650" i="1"/>
  <c r="AS1315" i="1"/>
  <c r="AS906" i="1"/>
  <c r="AR75" i="1"/>
  <c r="AS32" i="1"/>
  <c r="AS482" i="1"/>
  <c r="AR435" i="1"/>
  <c r="AR651" i="1"/>
  <c r="AR1587" i="1"/>
  <c r="AS1165" i="1"/>
  <c r="AR483" i="1"/>
  <c r="AS797" i="1"/>
  <c r="AR716" i="1"/>
  <c r="AS572" i="1"/>
  <c r="AS1428" i="1"/>
  <c r="AS1381" i="1"/>
  <c r="AS730" i="1"/>
  <c r="AS578" i="1"/>
  <c r="AS1128" i="1"/>
  <c r="AS820" i="1"/>
  <c r="AS1108" i="1"/>
  <c r="AS1329" i="1"/>
  <c r="AS15" i="1"/>
  <c r="AT926" i="1"/>
  <c r="AR1184" i="1"/>
  <c r="AS1296" i="1"/>
  <c r="AS1449" i="1"/>
  <c r="AS1209" i="1"/>
  <c r="AS1124" i="1"/>
  <c r="AR975" i="1"/>
  <c r="AS950" i="1"/>
  <c r="AT1591" i="1"/>
  <c r="AS1183" i="1"/>
  <c r="AS1122" i="1"/>
  <c r="AR578" i="1"/>
  <c r="AS871" i="1"/>
  <c r="AS1474" i="1"/>
  <c r="AS1275" i="1"/>
  <c r="AH1605" i="1"/>
  <c r="AT822" i="1"/>
  <c r="AR933" i="1"/>
  <c r="AS1533" i="1"/>
  <c r="AS382" i="1"/>
  <c r="AR1515" i="1"/>
  <c r="AS1401" i="1"/>
  <c r="AR781" i="1"/>
  <c r="AR688" i="1"/>
  <c r="AT1588" i="1"/>
  <c r="AR715" i="1"/>
  <c r="AR757" i="1"/>
  <c r="AR1470" i="1"/>
  <c r="AR1362" i="1"/>
  <c r="AT828" i="1"/>
  <c r="AR887" i="1"/>
  <c r="AR519" i="1"/>
  <c r="AR1315" i="1"/>
  <c r="AS738" i="1"/>
  <c r="AR1360" i="1"/>
  <c r="AR929" i="1"/>
  <c r="AT988" i="1"/>
  <c r="AR1457" i="1"/>
  <c r="AS1339" i="1"/>
  <c r="AR1127" i="1"/>
  <c r="AS1595" i="1"/>
  <c r="AS1179" i="1"/>
  <c r="AS1536" i="1"/>
  <c r="AG709" i="1"/>
  <c r="AS1241" i="1"/>
  <c r="AS478" i="1"/>
  <c r="AS716" i="1"/>
  <c r="AS517" i="1"/>
  <c r="AS460" i="1"/>
  <c r="AS1286" i="1"/>
  <c r="AS1358" i="1"/>
  <c r="AS1044" i="1"/>
  <c r="AS510" i="1"/>
  <c r="AS1220" i="1"/>
  <c r="AR83" i="1"/>
  <c r="AR845" i="1"/>
  <c r="AS1489" i="1"/>
  <c r="AS826" i="1"/>
  <c r="AR660" i="1"/>
  <c r="AS497" i="1"/>
  <c r="AS39" i="1"/>
  <c r="AS1185" i="1"/>
  <c r="AS699" i="1"/>
  <c r="AS1202" i="1"/>
  <c r="AS714" i="1"/>
  <c r="AS715" i="1"/>
  <c r="AS408" i="1"/>
  <c r="AS1155" i="1"/>
  <c r="AS981" i="1"/>
  <c r="AS1494" i="1"/>
  <c r="AS1506" i="1"/>
  <c r="AS34" i="1"/>
  <c r="AS1366" i="1"/>
  <c r="AS972" i="1"/>
  <c r="AS1001" i="1"/>
  <c r="AS35" i="1"/>
  <c r="AS1499" i="1"/>
  <c r="AS1181" i="1"/>
  <c r="AS790" i="1"/>
  <c r="AS743" i="1"/>
  <c r="AS22" i="1"/>
  <c r="AS41" i="1"/>
  <c r="AS1548" i="1"/>
  <c r="AS24" i="1"/>
  <c r="AR1354" i="1"/>
  <c r="AR1321" i="1"/>
  <c r="AR544" i="1"/>
  <c r="AR378" i="1"/>
  <c r="AR1389" i="1"/>
  <c r="AR1480" i="1"/>
  <c r="AR980" i="1"/>
  <c r="AR852" i="1"/>
  <c r="AR1240" i="1"/>
  <c r="AS65" i="1"/>
  <c r="AR470" i="1"/>
  <c r="AS483" i="1"/>
  <c r="AR1428" i="1"/>
  <c r="AR1262" i="1"/>
  <c r="AR1256" i="1"/>
  <c r="AS949" i="1"/>
  <c r="AS1056" i="1"/>
  <c r="AR940" i="1"/>
  <c r="AR1326" i="1"/>
  <c r="AR1363" i="1"/>
  <c r="AR951" i="1"/>
  <c r="AS381" i="1"/>
  <c r="AS1409" i="1"/>
  <c r="AS21" i="1"/>
  <c r="AS907" i="1"/>
  <c r="AR429" i="1"/>
  <c r="AR95" i="1"/>
  <c r="AS27" i="1"/>
  <c r="AS461" i="1"/>
  <c r="AR1160" i="1"/>
  <c r="AS1148" i="1"/>
  <c r="AR1593" i="1"/>
  <c r="AR842" i="1"/>
  <c r="AS955" i="1"/>
  <c r="AR461" i="1"/>
  <c r="AR679" i="1"/>
  <c r="AS828" i="1"/>
  <c r="AS823" i="1"/>
  <c r="AR520" i="1"/>
  <c r="AS1443" i="1"/>
  <c r="AR86" i="1"/>
  <c r="AR60" i="1"/>
  <c r="AR492" i="1"/>
  <c r="AR751" i="1"/>
  <c r="AR1493" i="1"/>
  <c r="AR741" i="1"/>
  <c r="AT1364" i="1"/>
  <c r="AT689" i="1"/>
  <c r="AT1290" i="1"/>
  <c r="AT529" i="1"/>
  <c r="AT887" i="1"/>
  <c r="AT1365" i="1"/>
  <c r="AT523" i="1"/>
  <c r="AT1129" i="1"/>
  <c r="AT1596" i="1"/>
  <c r="AR829" i="1"/>
  <c r="AT524" i="1"/>
  <c r="AS529" i="1"/>
  <c r="AT77" i="1"/>
  <c r="AS1422" i="1"/>
  <c r="AT1369" i="1"/>
  <c r="AS1368" i="1"/>
  <c r="AR897" i="1"/>
  <c r="AR807" i="1"/>
  <c r="AR1171" i="1"/>
  <c r="AR1558" i="1"/>
  <c r="AR370" i="1"/>
  <c r="AR960" i="1"/>
  <c r="AS395" i="1"/>
  <c r="AR826" i="1"/>
  <c r="AR457" i="1"/>
  <c r="AR1255" i="1"/>
  <c r="AR419" i="1"/>
  <c r="AS860" i="1"/>
  <c r="AS1380" i="1"/>
  <c r="AS585" i="1"/>
  <c r="AS1168" i="1"/>
  <c r="AS778" i="1"/>
  <c r="AS365" i="1"/>
  <c r="AS1043" i="1"/>
  <c r="AS1189" i="1"/>
  <c r="AS1479" i="1"/>
  <c r="AS1419" i="1"/>
  <c r="AS1082" i="1"/>
  <c r="AS1324" i="1"/>
  <c r="AS1450" i="1"/>
  <c r="AR1339" i="1"/>
  <c r="AR869" i="1"/>
  <c r="AS354" i="1"/>
  <c r="AR870" i="1"/>
  <c r="AR859" i="1"/>
  <c r="AS1281" i="1"/>
  <c r="AS747" i="1"/>
  <c r="AS771" i="1"/>
  <c r="AS1135" i="1"/>
  <c r="AS1163" i="1"/>
  <c r="AS1317" i="1"/>
  <c r="AS1361" i="1"/>
  <c r="AS1231" i="1"/>
  <c r="AS651" i="1"/>
  <c r="AS70" i="1"/>
  <c r="AS463" i="1"/>
  <c r="AS1061" i="1"/>
  <c r="AS31" i="1"/>
  <c r="AS81" i="1"/>
  <c r="AS861" i="1"/>
  <c r="AS1599" i="1"/>
  <c r="AS899" i="1"/>
  <c r="AS1503" i="1"/>
  <c r="AS807" i="1"/>
  <c r="AS1545" i="1"/>
  <c r="AS369" i="1"/>
  <c r="AS1455" i="1"/>
  <c r="AS712" i="1"/>
  <c r="AS456" i="1"/>
  <c r="AS491" i="1"/>
  <c r="AS1243" i="1"/>
  <c r="AS1323" i="1"/>
  <c r="AS1569" i="1"/>
  <c r="AS1025" i="1"/>
  <c r="AR9" i="1"/>
  <c r="AR1286" i="1"/>
  <c r="AR934" i="1"/>
  <c r="AS819" i="1"/>
  <c r="AR1330" i="1"/>
  <c r="AS953" i="1"/>
  <c r="AR395" i="1"/>
  <c r="AR570" i="1"/>
  <c r="AS677" i="1"/>
  <c r="AR1151" i="1"/>
  <c r="AR376" i="1"/>
  <c r="AR458" i="1"/>
  <c r="AS700" i="1"/>
  <c r="AR560" i="1"/>
  <c r="AR1506" i="1"/>
  <c r="AS840" i="1"/>
  <c r="AR1242" i="1"/>
  <c r="AR1484" i="1"/>
  <c r="AR986" i="1"/>
  <c r="AR758" i="1"/>
  <c r="AR704" i="1"/>
  <c r="AR913" i="1"/>
  <c r="AR790" i="1"/>
  <c r="AS1609" i="1"/>
  <c r="AS596" i="1"/>
  <c r="AR795" i="1"/>
  <c r="AR841" i="1"/>
  <c r="AR465" i="1"/>
  <c r="AR1288" i="1"/>
  <c r="AS663" i="1"/>
  <c r="AS762" i="1"/>
  <c r="AR1195" i="1"/>
  <c r="AS1551" i="1"/>
  <c r="AS449" i="1"/>
  <c r="AR914" i="1"/>
  <c r="AS1187" i="1"/>
  <c r="AS1408" i="1"/>
  <c r="AS1312" i="1"/>
  <c r="AR719" i="1"/>
  <c r="AR401" i="1"/>
  <c r="AR1443" i="1"/>
  <c r="AR1329" i="1"/>
  <c r="AR538" i="1"/>
  <c r="AR354" i="1"/>
  <c r="AR509" i="1"/>
  <c r="AR953" i="1"/>
  <c r="AR653" i="1"/>
  <c r="AR1263" i="1"/>
  <c r="AR1364" i="1"/>
  <c r="AT522" i="1"/>
  <c r="AS1527" i="1"/>
  <c r="AR1188" i="1"/>
  <c r="AR1475" i="1"/>
  <c r="AT693" i="1"/>
  <c r="AT1057" i="1"/>
  <c r="AR1303" i="1"/>
  <c r="AT1533" i="1"/>
  <c r="AR1358" i="1"/>
  <c r="AR1589" i="1"/>
  <c r="AS752" i="1"/>
  <c r="AS1297" i="1"/>
  <c r="AS1441" i="1"/>
  <c r="AS995" i="1"/>
  <c r="AS836" i="1"/>
  <c r="AS1293" i="1"/>
  <c r="AS1378" i="1"/>
  <c r="AS1588" i="1"/>
  <c r="AS533" i="1"/>
  <c r="AS975" i="1"/>
  <c r="AS378" i="1"/>
  <c r="AS1073" i="1"/>
  <c r="AS1325" i="1"/>
  <c r="AS470" i="1"/>
  <c r="AS43" i="1"/>
  <c r="AS384" i="1"/>
  <c r="AS687" i="1"/>
  <c r="AS1573" i="1"/>
  <c r="AS1008" i="1"/>
  <c r="AS1204" i="1"/>
  <c r="AS401" i="1"/>
  <c r="AS944" i="1"/>
  <c r="AS1051" i="1"/>
  <c r="AS1085" i="1"/>
  <c r="AS597" i="1"/>
  <c r="AS1174" i="1"/>
  <c r="AS1273" i="1"/>
  <c r="AS1092" i="1"/>
  <c r="AS86" i="1"/>
  <c r="AS946" i="1"/>
  <c r="AS881" i="1"/>
  <c r="AS477" i="1"/>
  <c r="AS831" i="1"/>
  <c r="AS1134" i="1"/>
  <c r="AS472" i="1"/>
  <c r="AS45" i="1"/>
  <c r="AS1300" i="1"/>
  <c r="AS394" i="1"/>
  <c r="AS915" i="1"/>
  <c r="AS1602" i="1"/>
  <c r="AS673" i="1"/>
  <c r="AS1439" i="1"/>
  <c r="AS1543" i="1"/>
  <c r="AS1284" i="1"/>
  <c r="AS1328" i="1"/>
  <c r="AS1440" i="1"/>
  <c r="AS1343" i="1"/>
  <c r="AS76" i="1"/>
  <c r="AS1065" i="1"/>
  <c r="AS1117" i="1"/>
  <c r="AS1156" i="1"/>
  <c r="AS989" i="1"/>
  <c r="AS1492" i="1"/>
  <c r="AS1407" i="1"/>
  <c r="AS818" i="1"/>
  <c r="AS1199" i="1"/>
  <c r="AS675" i="1"/>
  <c r="AS1427" i="1"/>
  <c r="AS1608" i="1"/>
  <c r="AS739" i="1"/>
  <c r="AS657" i="1"/>
  <c r="AS1096" i="1"/>
  <c r="AS1093" i="1"/>
  <c r="AS894" i="1"/>
  <c r="AS1067" i="1"/>
  <c r="AS686" i="1"/>
  <c r="AR1418" i="1"/>
  <c r="AR1514" i="1"/>
  <c r="AR512" i="1"/>
  <c r="AS1586" i="1"/>
  <c r="AS1214" i="1"/>
  <c r="AR994" i="1"/>
  <c r="AR405" i="1"/>
  <c r="AS745" i="1"/>
  <c r="AR808" i="1"/>
  <c r="AR1369" i="1"/>
  <c r="AR1516" i="1"/>
  <c r="AR987" i="1"/>
  <c r="AR79" i="1"/>
  <c r="AS508" i="1"/>
  <c r="AS660" i="1"/>
  <c r="AR1143" i="1"/>
  <c r="AS66" i="1"/>
  <c r="AR513" i="1"/>
  <c r="AR1494" i="1"/>
  <c r="AR386" i="1"/>
  <c r="AS1558" i="1"/>
  <c r="AR799" i="1"/>
  <c r="AS393" i="1"/>
  <c r="AR1567" i="1"/>
  <c r="AR791" i="1"/>
  <c r="AR767" i="1"/>
  <c r="AR1608" i="1"/>
  <c r="AR362" i="1"/>
  <c r="AR501" i="1"/>
  <c r="AR754" i="1"/>
  <c r="AS908" i="1"/>
  <c r="AR57" i="1"/>
  <c r="AR90" i="1"/>
  <c r="AR675" i="1"/>
  <c r="AS1452" i="1"/>
  <c r="AS12" i="1"/>
  <c r="AR1450" i="1"/>
  <c r="AR1007" i="1"/>
  <c r="AR1478" i="1"/>
  <c r="AS1424" i="1"/>
  <c r="AR394" i="1"/>
  <c r="AS770" i="1"/>
  <c r="AS996" i="1"/>
  <c r="AS1592" i="1"/>
  <c r="AS1403" i="1"/>
  <c r="AS1283" i="1"/>
  <c r="AS1146" i="1"/>
  <c r="AR739" i="1"/>
  <c r="AR1403" i="1"/>
  <c r="AR433" i="1"/>
  <c r="AS1415" i="1"/>
  <c r="AR586" i="1"/>
  <c r="AS1516" i="1"/>
  <c r="AS1006" i="1"/>
  <c r="AR1191" i="1"/>
  <c r="AS939" i="1"/>
  <c r="AS815" i="1"/>
  <c r="AR945" i="1"/>
  <c r="AR1194" i="1"/>
  <c r="AS1384" i="1"/>
  <c r="AS547" i="1"/>
  <c r="AR1526" i="1"/>
  <c r="AR729" i="1"/>
  <c r="AR17" i="1"/>
  <c r="AS717" i="1"/>
  <c r="AR25" i="1"/>
  <c r="AR725" i="1"/>
  <c r="AS1263" i="1"/>
  <c r="AR922" i="1"/>
  <c r="AR486" i="1"/>
  <c r="AR843" i="1"/>
  <c r="AR28" i="1"/>
  <c r="AR1581" i="1"/>
  <c r="AR905" i="1"/>
  <c r="AR868" i="1"/>
  <c r="AR29" i="1"/>
  <c r="AR1322" i="1"/>
  <c r="AR1176" i="1"/>
  <c r="AR1008" i="1"/>
  <c r="AR50" i="1"/>
  <c r="AR1053" i="1"/>
  <c r="AR665" i="1"/>
  <c r="AR981" i="1"/>
  <c r="AT883" i="1"/>
  <c r="AT937" i="1"/>
  <c r="AT1125" i="1"/>
  <c r="AT1476" i="1"/>
  <c r="AT989" i="1"/>
  <c r="AR691" i="1"/>
  <c r="AT1527" i="1"/>
  <c r="AT1526" i="1"/>
  <c r="AR581" i="1"/>
  <c r="AT1475" i="1"/>
  <c r="AR1421" i="1"/>
  <c r="AR822" i="1"/>
  <c r="AT934" i="1"/>
  <c r="AT1232" i="1"/>
  <c r="AT74" i="1"/>
  <c r="AR995" i="1"/>
  <c r="AT928" i="1"/>
  <c r="AR694" i="1"/>
  <c r="AS1289" i="1"/>
  <c r="AR1575" i="1"/>
  <c r="AT521" i="1"/>
  <c r="AS887" i="1"/>
  <c r="AT1229" i="1"/>
  <c r="AS82" i="1"/>
  <c r="AR786" i="1"/>
  <c r="AR1409" i="1"/>
  <c r="AS1150" i="1"/>
  <c r="AR931" i="1"/>
  <c r="AR988" i="1"/>
  <c r="AR1272" i="1"/>
  <c r="AR1196" i="1"/>
  <c r="AS1389" i="1"/>
  <c r="AR1419" i="1"/>
  <c r="AS1522" i="1"/>
  <c r="AS1099" i="1"/>
  <c r="AR391" i="1"/>
  <c r="AR81" i="1"/>
  <c r="AR692" i="1"/>
  <c r="AT1184" i="1"/>
  <c r="AR1426" i="1"/>
  <c r="AR1469" i="1"/>
  <c r="AR382" i="1"/>
  <c r="AR573" i="1"/>
  <c r="AR1254" i="1"/>
  <c r="AR490" i="1"/>
  <c r="AR1107" i="1"/>
  <c r="AS1364" i="1"/>
  <c r="AS889" i="1"/>
  <c r="AR350" i="1"/>
  <c r="AR805" i="1"/>
  <c r="AR1331" i="1"/>
  <c r="AR15" i="1"/>
  <c r="AR1134" i="1"/>
  <c r="AR1398" i="1"/>
  <c r="AS1420" i="1"/>
  <c r="AS1173" i="1"/>
  <c r="AS1375" i="1"/>
  <c r="AS1367" i="1"/>
  <c r="AS364" i="1"/>
  <c r="AS1344" i="1"/>
  <c r="AR819" i="1"/>
  <c r="AR45" i="1"/>
  <c r="AT1178" i="1"/>
  <c r="AT878" i="1"/>
  <c r="AT1234" i="1"/>
  <c r="AS1567" i="1"/>
  <c r="AS1029" i="1"/>
  <c r="AS50" i="1"/>
  <c r="AS20" i="1"/>
  <c r="AS1212" i="1"/>
  <c r="AS387" i="1"/>
  <c r="AS1319" i="1"/>
  <c r="AS910" i="1"/>
  <c r="AS409" i="1"/>
  <c r="AR702" i="1"/>
  <c r="AS1347" i="1"/>
  <c r="AR1023" i="1"/>
  <c r="AS405" i="1"/>
  <c r="AR511" i="1"/>
  <c r="AS962" i="1"/>
  <c r="AR1597" i="1"/>
  <c r="AR894" i="1"/>
  <c r="AR413" i="1"/>
  <c r="AR1503" i="1"/>
  <c r="AR22" i="1"/>
  <c r="AR1103" i="1"/>
  <c r="AR459" i="1"/>
  <c r="AS902" i="1"/>
  <c r="AS777" i="1"/>
  <c r="AS459" i="1"/>
  <c r="AR1224" i="1"/>
  <c r="AR918" i="1"/>
  <c r="AR711" i="1"/>
  <c r="AR860" i="1"/>
  <c r="AT1118" i="1"/>
  <c r="AT1534" i="1"/>
  <c r="AR1425" i="1"/>
  <c r="AR85" i="1"/>
  <c r="AR1186" i="1"/>
  <c r="AR1412" i="1"/>
  <c r="AR82" i="1"/>
  <c r="AT580" i="1"/>
  <c r="AR1121" i="1"/>
  <c r="AR574" i="1"/>
  <c r="AR879" i="1"/>
  <c r="AR856" i="1"/>
  <c r="AR1112" i="1"/>
  <c r="AR657" i="1"/>
  <c r="AR515" i="1"/>
  <c r="AR423" i="1"/>
  <c r="AS1040" i="1"/>
  <c r="AR1580" i="1"/>
  <c r="AS1511" i="1"/>
  <c r="AR56" i="1"/>
  <c r="AS890" i="1"/>
  <c r="AS1383" i="1"/>
  <c r="AS1079" i="1"/>
  <c r="AS856" i="1"/>
  <c r="AS897" i="1"/>
  <c r="AS723" i="1"/>
  <c r="AS667" i="1"/>
  <c r="AS1041" i="1"/>
  <c r="AS1411" i="1"/>
  <c r="AS862" i="1"/>
  <c r="AS1272" i="1"/>
  <c r="AR708" i="1"/>
  <c r="AR550" i="1"/>
  <c r="AS486" i="1"/>
  <c r="AR783" i="1"/>
  <c r="AR1116" i="1"/>
  <c r="AR539" i="1"/>
  <c r="AR93" i="1"/>
  <c r="AR1021" i="1"/>
  <c r="AS436" i="1"/>
  <c r="AR714" i="1"/>
  <c r="AR1011" i="1"/>
  <c r="AR892" i="1"/>
  <c r="AR1357" i="1"/>
  <c r="AR1270" i="1"/>
  <c r="AR437" i="1"/>
  <c r="AT1048" i="1"/>
  <c r="AR1050" i="1"/>
  <c r="AR1236" i="1"/>
  <c r="AT1227" i="1"/>
  <c r="AS33" i="1"/>
  <c r="AS1290" i="1"/>
  <c r="AS659" i="1"/>
  <c r="AS443" i="1"/>
  <c r="AS1394" i="1"/>
  <c r="AS91" i="1"/>
  <c r="AS531" i="1"/>
  <c r="AS1393" i="1"/>
  <c r="AS816" i="1"/>
  <c r="AS951" i="1"/>
  <c r="AS1003" i="1"/>
  <c r="AS73" i="1"/>
  <c r="AS504" i="1"/>
  <c r="AR1474" i="1"/>
  <c r="AR1136" i="1"/>
  <c r="AR58" i="1"/>
  <c r="AS1326" i="1"/>
  <c r="AR67" i="1"/>
  <c r="AS1342" i="1"/>
  <c r="AS1012" i="1"/>
  <c r="AR965" i="1"/>
  <c r="AS494" i="1"/>
  <c r="AR740" i="1"/>
  <c r="AR1497" i="1"/>
  <c r="AR61" i="1"/>
  <c r="AS552" i="1"/>
  <c r="AR762" i="1"/>
  <c r="AR753" i="1"/>
  <c r="AR1173" i="1"/>
  <c r="AR1595" i="1"/>
  <c r="AR1145" i="1"/>
  <c r="AR1221" i="1"/>
  <c r="AR904" i="1"/>
  <c r="AS1434" i="1"/>
  <c r="AR1335" i="1"/>
  <c r="AR948" i="1"/>
  <c r="AS549" i="1"/>
  <c r="AS1169" i="1"/>
  <c r="AS748" i="1"/>
  <c r="AS453" i="1"/>
  <c r="AS1244" i="1"/>
  <c r="AS525" i="1"/>
  <c r="AS875" i="1"/>
  <c r="AS1591" i="1"/>
  <c r="AS1594" i="1"/>
  <c r="AS1121" i="1"/>
  <c r="AS1362" i="1"/>
  <c r="AS952" i="1"/>
  <c r="AS1560" i="1"/>
  <c r="AR1106" i="1"/>
  <c r="AR1338" i="1"/>
  <c r="AR814" i="1"/>
  <c r="AR1282" i="1"/>
  <c r="AR1546" i="1"/>
  <c r="AS835" i="1"/>
  <c r="AR1488" i="1"/>
  <c r="AR523" i="1"/>
  <c r="AS914" i="1"/>
  <c r="AS1267" i="1"/>
  <c r="AS1262" i="1"/>
  <c r="AR431" i="1"/>
  <c r="AR1226" i="1"/>
  <c r="AR1219" i="1"/>
  <c r="AS1575" i="1"/>
  <c r="AR543" i="1"/>
  <c r="AS668" i="1"/>
  <c r="AS1372" i="1"/>
  <c r="AS1458" i="1"/>
  <c r="AR1189" i="1"/>
  <c r="AR1529" i="1"/>
  <c r="AS693" i="1"/>
  <c r="AR558" i="1"/>
  <c r="AR1133" i="1"/>
  <c r="AR681" i="1"/>
  <c r="AR1144" i="1"/>
  <c r="AR962" i="1"/>
  <c r="AR397" i="1"/>
  <c r="AR823" i="1"/>
  <c r="AR30" i="1"/>
  <c r="AR1044" i="1"/>
  <c r="AS795" i="1"/>
  <c r="AR84" i="1"/>
  <c r="AS839" i="1"/>
  <c r="AS350" i="1"/>
  <c r="AR393" i="1"/>
  <c r="AS361" i="1"/>
  <c r="AR1276" i="1"/>
  <c r="AS589" i="1"/>
  <c r="AS1453" i="1"/>
  <c r="AS1228" i="1"/>
  <c r="AS1233" i="1"/>
  <c r="AR1178" i="1"/>
  <c r="AR1361" i="1"/>
  <c r="AS1291" i="1"/>
  <c r="AR696" i="1"/>
  <c r="AT520" i="1"/>
  <c r="AS696" i="1"/>
  <c r="AR964" i="1"/>
  <c r="AR1348" i="1"/>
  <c r="AR919" i="1"/>
  <c r="AR63" i="1"/>
  <c r="AT1426" i="1"/>
  <c r="AT1050" i="1"/>
  <c r="AT881" i="1"/>
  <c r="AS904" i="1"/>
  <c r="AS973" i="1"/>
  <c r="AS63" i="1"/>
  <c r="AS532" i="1"/>
  <c r="AS501" i="1"/>
  <c r="AS56" i="1"/>
  <c r="AS23" i="1"/>
  <c r="AS982" i="1"/>
  <c r="AS1509" i="1"/>
  <c r="AS692" i="1"/>
  <c r="AS479" i="1"/>
  <c r="AR567" i="1"/>
  <c r="AR1013" i="1"/>
  <c r="AR1298" i="1"/>
  <c r="AR506" i="1"/>
  <c r="AR924" i="1"/>
  <c r="AR1048" i="1"/>
  <c r="AT1532" i="1"/>
  <c r="AT882" i="1"/>
  <c r="AT994" i="1"/>
  <c r="AT1294" i="1"/>
  <c r="AT1288" i="1"/>
  <c r="AS534" i="1"/>
  <c r="AS1396" i="1"/>
  <c r="AS1566" i="1"/>
  <c r="AS28" i="1"/>
  <c r="AS1321" i="1"/>
  <c r="AS1337" i="1"/>
  <c r="AS1261" i="1"/>
  <c r="AS458" i="1"/>
  <c r="AS806" i="1"/>
  <c r="AS1581" i="1"/>
  <c r="AS1305" i="1"/>
  <c r="AS690" i="1"/>
  <c r="AS450" i="1"/>
  <c r="AS1011" i="1"/>
  <c r="AS377" i="1"/>
  <c r="AS1395" i="1"/>
  <c r="AS789" i="1"/>
  <c r="AS513" i="1"/>
  <c r="AS465" i="1"/>
  <c r="AS1235" i="1"/>
  <c r="AS505" i="1"/>
  <c r="AS1052" i="1"/>
  <c r="AS88" i="1"/>
  <c r="AS414" i="1"/>
  <c r="AS432" i="1"/>
  <c r="AS557" i="1"/>
  <c r="AS837" i="1"/>
  <c r="AS1252" i="1"/>
  <c r="AS420" i="1"/>
  <c r="AS731" i="1"/>
  <c r="AS763" i="1"/>
  <c r="AS1288" i="1"/>
  <c r="AS558" i="1"/>
  <c r="AS1473" i="1"/>
  <c r="AS932" i="1"/>
  <c r="AS37" i="1"/>
  <c r="AS1423" i="1"/>
  <c r="AS398" i="1"/>
  <c r="AS1552" i="1"/>
  <c r="AS760" i="1"/>
  <c r="AS767" i="1"/>
  <c r="AS1557" i="1"/>
  <c r="AS1166" i="1"/>
  <c r="AS1508" i="1"/>
  <c r="AS1336" i="1"/>
  <c r="AS391" i="1"/>
  <c r="AS655" i="1"/>
  <c r="AS940" i="1"/>
  <c r="AS1144" i="1"/>
  <c r="AS474" i="1"/>
  <c r="AS859" i="1"/>
  <c r="AS1445" i="1"/>
  <c r="AS445" i="1"/>
  <c r="AS36" i="1"/>
  <c r="AS992" i="1"/>
  <c r="AS439" i="1"/>
  <c r="AS53" i="1"/>
  <c r="AS1607" i="1"/>
  <c r="AS1269" i="1"/>
  <c r="AS29" i="1"/>
  <c r="AS1157" i="1"/>
  <c r="AS805" i="1"/>
  <c r="AS1472" i="1"/>
  <c r="AS1287" i="1"/>
  <c r="AS1583" i="1"/>
  <c r="AS1210" i="1"/>
  <c r="AR1199" i="1"/>
  <c r="AS38" i="1"/>
  <c r="AS785" i="1"/>
  <c r="AS1467" i="1"/>
  <c r="AR1371" i="1"/>
  <c r="AR1086" i="1"/>
  <c r="AR584" i="1"/>
  <c r="AR1586" i="1"/>
  <c r="AR854" i="1"/>
  <c r="AR784" i="1"/>
  <c r="AR1028" i="1"/>
  <c r="AR1090" i="1"/>
  <c r="AR1307" i="1"/>
  <c r="AS1564" i="1"/>
  <c r="AS427" i="1"/>
  <c r="AR553" i="1"/>
  <c r="AR1513" i="1"/>
  <c r="AR463" i="1"/>
  <c r="AR1234" i="1"/>
  <c r="AR21" i="1"/>
  <c r="AS1601" i="1"/>
  <c r="AR902" i="1"/>
  <c r="AR676" i="1"/>
  <c r="AS930" i="1"/>
  <c r="AR540" i="1"/>
  <c r="AR974" i="1"/>
  <c r="AS1094" i="1"/>
  <c r="AS437" i="1"/>
  <c r="AR1159" i="1"/>
  <c r="AR978" i="1"/>
  <c r="AR1522" i="1"/>
  <c r="AR566" i="1"/>
  <c r="AR569" i="1"/>
  <c r="AR865" i="1"/>
  <c r="AR1583" i="1"/>
  <c r="AR983" i="1"/>
  <c r="AR33" i="1"/>
  <c r="AR1024" i="1"/>
  <c r="AR562" i="1"/>
  <c r="AR1555" i="1"/>
  <c r="AR1071" i="1"/>
  <c r="AS1053" i="1"/>
  <c r="AR1430" i="1"/>
  <c r="AS893" i="1"/>
  <c r="AS548" i="1"/>
  <c r="AR1060" i="1"/>
  <c r="AR1327" i="1"/>
  <c r="AR446" i="1"/>
  <c r="AR1534" i="1"/>
  <c r="AR818" i="1"/>
  <c r="AS938" i="1"/>
  <c r="AR65" i="1"/>
  <c r="AS1258" i="1"/>
  <c r="AR1385" i="1"/>
  <c r="AR1525" i="1"/>
  <c r="AS434" i="1"/>
  <c r="AS1390" i="1"/>
  <c r="AS528" i="1"/>
  <c r="AR701" i="1"/>
  <c r="AR747" i="1"/>
  <c r="AR743" i="1"/>
  <c r="AS705" i="1"/>
  <c r="AS1519" i="1"/>
  <c r="AS880" i="1"/>
  <c r="AR1015" i="1"/>
  <c r="AS653" i="1"/>
  <c r="AS1501" i="1"/>
  <c r="AR1169" i="1"/>
  <c r="AS1180" i="1"/>
  <c r="AR1201" i="1"/>
  <c r="AR927" i="1"/>
  <c r="AS1374" i="1"/>
  <c r="AS464" i="1"/>
  <c r="AR1551" i="1"/>
  <c r="AR485" i="1"/>
  <c r="AR19" i="1"/>
  <c r="AR1379" i="1"/>
  <c r="AR1266" i="1"/>
  <c r="AR748" i="1"/>
  <c r="AR55" i="1"/>
  <c r="AR510" i="1"/>
  <c r="AR546" i="1"/>
  <c r="AR1333" i="1"/>
  <c r="AR74" i="1"/>
  <c r="AR530" i="1"/>
  <c r="AR559" i="1"/>
  <c r="AR1005" i="1"/>
  <c r="AT987" i="1"/>
  <c r="AT1419" i="1"/>
  <c r="AT1587" i="1"/>
  <c r="AR587" i="1"/>
  <c r="AT686" i="1"/>
  <c r="AT1597" i="1"/>
  <c r="AT1537" i="1"/>
  <c r="AR1292" i="1"/>
  <c r="AT931" i="1"/>
  <c r="AR526" i="1"/>
  <c r="AT827" i="1"/>
  <c r="AR996" i="1"/>
  <c r="AT1429" i="1"/>
  <c r="AT824" i="1"/>
  <c r="AT1535" i="1"/>
  <c r="AT1589" i="1"/>
  <c r="AT1297" i="1"/>
  <c r="AT880" i="1"/>
  <c r="AR1233" i="1"/>
  <c r="AR1187" i="1"/>
  <c r="AT1422" i="1"/>
  <c r="AR1471" i="1"/>
  <c r="AS1072" i="1"/>
  <c r="AR765" i="1"/>
  <c r="AR1054" i="1"/>
  <c r="AS54" i="1"/>
  <c r="AS689" i="1"/>
  <c r="AR1405" i="1"/>
  <c r="AS676" i="1"/>
  <c r="AR1517" i="1"/>
  <c r="AR788" i="1"/>
  <c r="AR40" i="1"/>
  <c r="AS1208" i="1"/>
  <c r="AR421" i="1"/>
  <c r="AS891" i="1"/>
  <c r="AS1568" i="1"/>
  <c r="AS1136" i="1"/>
  <c r="AS1413" i="1"/>
  <c r="AS68" i="1"/>
  <c r="AS997" i="1"/>
  <c r="AS390" i="1"/>
  <c r="AS829" i="1"/>
  <c r="AS380" i="1"/>
  <c r="AS1306" i="1"/>
  <c r="AS901" i="1"/>
  <c r="AS1184" i="1"/>
  <c r="AS703" i="1"/>
  <c r="AR46" i="1"/>
  <c r="AR1039" i="1"/>
  <c r="AR837" i="1"/>
  <c r="AS758" i="1"/>
  <c r="AS923" i="1"/>
  <c r="AR392" i="1"/>
  <c r="AR735" i="1"/>
  <c r="AR73" i="1"/>
  <c r="AR867" i="1"/>
  <c r="AR24" i="1"/>
  <c r="AR1550" i="1"/>
  <c r="AR582" i="1"/>
  <c r="AR1029" i="1"/>
  <c r="AR1290" i="1"/>
  <c r="AT1119" i="1"/>
  <c r="AT1291" i="1"/>
  <c r="AR585" i="1"/>
  <c r="AS524" i="1"/>
  <c r="AR990" i="1"/>
  <c r="AS749" i="1"/>
  <c r="AS799" i="1"/>
  <c r="AS1205" i="1"/>
  <c r="AS1554" i="1"/>
  <c r="AS1160" i="1"/>
  <c r="AS1223" i="1"/>
  <c r="AS353" i="1"/>
  <c r="AS1459" i="1"/>
  <c r="AS909" i="1"/>
  <c r="AS386" i="1"/>
  <c r="AS772" i="1"/>
  <c r="AS1517" i="1"/>
  <c r="AS1360" i="1"/>
  <c r="AR576" i="1"/>
  <c r="AR1014" i="1"/>
  <c r="AR689" i="1"/>
  <c r="AR1323" i="1"/>
  <c r="AS1442" i="1"/>
  <c r="AS1123" i="1"/>
  <c r="AS1239" i="1"/>
  <c r="AS61" i="1"/>
  <c r="AS375" i="1"/>
  <c r="AS399" i="1"/>
  <c r="AS838" i="1"/>
  <c r="AS1311" i="1"/>
  <c r="AS858" i="1"/>
  <c r="AS480" i="1"/>
  <c r="AS725" i="1"/>
  <c r="AS847" i="1"/>
  <c r="AS1279" i="1"/>
  <c r="AS869" i="1"/>
  <c r="AS783" i="1"/>
  <c r="AS355" i="1"/>
  <c r="AS60" i="1"/>
  <c r="AR91" i="1"/>
  <c r="AR502" i="1"/>
  <c r="AR1407" i="1"/>
  <c r="AS422" i="1"/>
  <c r="AR1468" i="1"/>
  <c r="AR652" i="1"/>
  <c r="AR812" i="1"/>
  <c r="AS435" i="1"/>
  <c r="AR554" i="1"/>
  <c r="AR48" i="1"/>
  <c r="AS588" i="1"/>
  <c r="AR1560" i="1"/>
  <c r="AR847" i="1"/>
  <c r="AS695" i="1"/>
  <c r="AS1513" i="1"/>
  <c r="AR1291" i="1"/>
  <c r="AR536" i="1"/>
  <c r="AS1333" i="1"/>
  <c r="AS957" i="1"/>
  <c r="AR1328" i="1"/>
  <c r="AS1460" i="1"/>
  <c r="AR884" i="1"/>
  <c r="AR4" i="1"/>
  <c r="AR937" i="1"/>
  <c r="AR1033" i="1"/>
  <c r="AR1400" i="1"/>
  <c r="AR838" i="1"/>
  <c r="AR1089" i="1"/>
  <c r="AR985" i="1"/>
  <c r="AR949" i="1"/>
  <c r="AT1230" i="1"/>
  <c r="AT1185" i="1"/>
  <c r="AR686" i="1"/>
  <c r="AR827" i="1"/>
  <c r="AR789" i="1"/>
  <c r="AR836" i="1"/>
  <c r="AS1285" i="1"/>
  <c r="AR950" i="1"/>
  <c r="AR1521" i="1"/>
  <c r="AR1213" i="1"/>
  <c r="AR365" i="1"/>
  <c r="AR418" i="1"/>
  <c r="AR594" i="1"/>
  <c r="AT1226" i="1"/>
  <c r="AR1535" i="1"/>
  <c r="AT1053" i="1"/>
  <c r="AR78" i="1"/>
  <c r="AR992" i="1"/>
  <c r="AR942" i="1"/>
  <c r="AR1537" i="1"/>
  <c r="AT584" i="1"/>
  <c r="AT991" i="1"/>
  <c r="AT1054" i="1"/>
  <c r="AT518" i="1"/>
  <c r="AR1052" i="1"/>
  <c r="AT1124" i="1"/>
  <c r="AT1477" i="1"/>
  <c r="AR1544" i="1"/>
  <c r="AT1046" i="1"/>
  <c r="AS1466" i="1"/>
  <c r="AT578" i="1"/>
  <c r="AT1366" i="1"/>
  <c r="AT1289" i="1"/>
  <c r="AT1084" i="1"/>
  <c r="AR1467" i="1"/>
  <c r="AS1046" i="1"/>
  <c r="AS1530" i="1"/>
  <c r="AR1349" i="1"/>
  <c r="AR728" i="1"/>
  <c r="AR517" i="1"/>
  <c r="AS1045" i="1"/>
  <c r="AR473" i="1"/>
  <c r="AT1348" i="1"/>
  <c r="AR898" i="1"/>
  <c r="AR358" i="1"/>
  <c r="AR1129" i="1"/>
  <c r="AS1232" i="1"/>
  <c r="AR752" i="1"/>
  <c r="AS724" i="1"/>
  <c r="AR654" i="1"/>
  <c r="AR1095" i="1"/>
  <c r="AR1508" i="1"/>
  <c r="AS720" i="1"/>
  <c r="AR62" i="1"/>
  <c r="AS1191" i="1"/>
  <c r="AS368" i="1"/>
  <c r="AS1104" i="1"/>
  <c r="AS987" i="1"/>
  <c r="AS1274" i="1"/>
  <c r="AS1278" i="1"/>
  <c r="AS803" i="1"/>
  <c r="AS599" i="1"/>
  <c r="AS912" i="1"/>
  <c r="AS1438" i="1"/>
  <c r="AS1294" i="1"/>
  <c r="AS1015" i="1"/>
  <c r="AS775" i="1"/>
  <c r="AS1349" i="1"/>
  <c r="AS1600" i="1"/>
  <c r="AS1463" i="1"/>
  <c r="AS892" i="1"/>
  <c r="AS1480" i="1"/>
  <c r="AS1490" i="1"/>
  <c r="AS865" i="1"/>
  <c r="AR1204" i="1"/>
  <c r="AR422" i="1"/>
  <c r="AR528" i="1"/>
  <c r="AS804" i="1"/>
  <c r="AR1311" i="1"/>
  <c r="AR565" i="1"/>
  <c r="AR737" i="1"/>
  <c r="AS1405" i="1"/>
  <c r="AS916" i="1"/>
  <c r="AR1449" i="1"/>
  <c r="AR488" i="1"/>
  <c r="AS500" i="1"/>
  <c r="AS1268" i="1"/>
  <c r="AR891" i="1"/>
  <c r="AS1359" i="1"/>
  <c r="AS1491" i="1"/>
  <c r="AS1483" i="1"/>
  <c r="AR367" i="1"/>
  <c r="AR366" i="1"/>
  <c r="AR1099" i="1"/>
  <c r="AR1451" i="1"/>
  <c r="AR903" i="1"/>
  <c r="AT888" i="1"/>
  <c r="AT691" i="1"/>
  <c r="AT83" i="1"/>
  <c r="AT1530" i="1"/>
  <c r="AS678" i="1"/>
  <c r="AS1030" i="1"/>
  <c r="AS1356" i="1"/>
  <c r="AS1351" i="1"/>
  <c r="AS765" i="1"/>
  <c r="AS691" i="1"/>
  <c r="AS791" i="1"/>
  <c r="AS960" i="1"/>
  <c r="AS1370" i="1"/>
  <c r="AS1087" i="1"/>
  <c r="AS1271" i="1"/>
  <c r="AS567" i="1"/>
  <c r="AS1270" i="1"/>
  <c r="AS424" i="1"/>
  <c r="AS903" i="1"/>
  <c r="AS1064" i="1"/>
  <c r="AS1109" i="1"/>
  <c r="AS1542" i="1"/>
  <c r="AR545" i="1"/>
  <c r="AR1063" i="1"/>
  <c r="AS1486" i="1"/>
  <c r="AR1346" i="1"/>
  <c r="AR453" i="1"/>
  <c r="AR52" i="1"/>
  <c r="AR888" i="1"/>
  <c r="AR1573" i="1"/>
  <c r="AS1426" i="1"/>
  <c r="AR821" i="1"/>
  <c r="AR1380" i="1"/>
  <c r="AR1141" i="1"/>
  <c r="AR830" i="1"/>
  <c r="AR1453" i="1"/>
  <c r="AS551" i="1"/>
  <c r="AS446" i="1"/>
  <c r="AR18" i="1"/>
  <c r="AS1010" i="1"/>
  <c r="AR1465" i="1"/>
  <c r="AS584" i="1"/>
  <c r="AR1175" i="1"/>
  <c r="AR1444" i="1"/>
  <c r="AR1223" i="1"/>
  <c r="AS1577" i="1"/>
  <c r="AR1098" i="1"/>
  <c r="AR352" i="1"/>
  <c r="AR561" i="1"/>
  <c r="AR1473" i="1"/>
  <c r="AR371" i="1"/>
  <c r="AR1531" i="1"/>
  <c r="AR863" i="1"/>
  <c r="AR881" i="1"/>
  <c r="AR14" i="1"/>
  <c r="AR1237" i="1"/>
  <c r="AR425" i="1"/>
  <c r="AR1559" i="1"/>
  <c r="AT884" i="1"/>
  <c r="AT79" i="1"/>
  <c r="AT526" i="1"/>
  <c r="AR589" i="1"/>
  <c r="AT933" i="1"/>
  <c r="AR1547" i="1"/>
  <c r="AS990" i="1"/>
  <c r="AR1228" i="1"/>
  <c r="AS77" i="1"/>
  <c r="AR769" i="1"/>
  <c r="AS1147" i="1"/>
  <c r="AS545" i="1"/>
  <c r="AS1416" i="1"/>
  <c r="AS509" i="1"/>
  <c r="AS397" i="1"/>
  <c r="AS1556" i="1"/>
  <c r="AS1081" i="1"/>
  <c r="AS1237" i="1"/>
  <c r="AS918" i="1"/>
  <c r="AS852" i="1"/>
  <c r="AS1218" i="1"/>
  <c r="AS48" i="1"/>
  <c r="AS728" i="1"/>
  <c r="AS931" i="1"/>
  <c r="AS595" i="1"/>
  <c r="AS1436" i="1"/>
  <c r="AS737" i="1"/>
  <c r="AS665" i="1"/>
  <c r="AS825" i="1"/>
  <c r="AS521" i="1"/>
  <c r="AS1075" i="1"/>
  <c r="AS879" i="1"/>
  <c r="AS535" i="1"/>
  <c r="AS412" i="1"/>
  <c r="AR809" i="1"/>
  <c r="AR383" i="1"/>
  <c r="AR816" i="1"/>
  <c r="AR857" i="1"/>
  <c r="AR955" i="1"/>
  <c r="AR1202" i="1"/>
  <c r="AR1367" i="1"/>
  <c r="AS351" i="1"/>
  <c r="AR368" i="1"/>
  <c r="AS363" i="1"/>
  <c r="AR531" i="1"/>
  <c r="AS1570" i="1"/>
  <c r="AR551" i="1"/>
  <c r="AR389" i="1"/>
  <c r="AS1095" i="1"/>
  <c r="AS1386" i="1"/>
  <c r="AR466" i="1"/>
  <c r="AR1365" i="1"/>
  <c r="AR1253" i="1"/>
  <c r="AR750" i="1"/>
  <c r="AS1251" i="1"/>
  <c r="AR363" i="1"/>
  <c r="AR1300" i="1"/>
  <c r="AR1035" i="1"/>
  <c r="AR658" i="1"/>
  <c r="AR66" i="1"/>
  <c r="AR1070" i="1"/>
  <c r="AR861" i="1"/>
  <c r="AR1045" i="1"/>
  <c r="AR487" i="1"/>
  <c r="AR840" i="1"/>
  <c r="AR923" i="1"/>
  <c r="AR1456" i="1"/>
  <c r="AT1047" i="1"/>
  <c r="AT1056" i="1"/>
  <c r="AT821" i="1"/>
  <c r="AT589" i="1"/>
  <c r="AR1536" i="1"/>
  <c r="AT582" i="1"/>
  <c r="AT525" i="1"/>
  <c r="AT1183" i="1"/>
  <c r="AS883" i="1"/>
  <c r="AS1363" i="1"/>
  <c r="AS1089" i="1"/>
  <c r="AS1176" i="1"/>
  <c r="AS964" i="1"/>
  <c r="AS979" i="1"/>
  <c r="AS418" i="1"/>
  <c r="AS1266" i="1"/>
  <c r="AS934" i="1"/>
  <c r="AS1107" i="1"/>
  <c r="AS1391" i="1"/>
  <c r="AS9" i="1"/>
  <c r="AS1034" i="1"/>
  <c r="AS13" i="1"/>
  <c r="AS407" i="1"/>
  <c r="AS573" i="1"/>
  <c r="AS1078" i="1"/>
  <c r="AS415" i="1"/>
  <c r="AS1355" i="1"/>
  <c r="AS764" i="1"/>
  <c r="AS741" i="1"/>
  <c r="AS900" i="1"/>
  <c r="AS827" i="1"/>
  <c r="AS1257" i="1"/>
  <c r="AS490" i="1"/>
  <c r="AS793" i="1"/>
  <c r="AS1469" i="1"/>
  <c r="AS1314" i="1"/>
  <c r="AS1400" i="1"/>
  <c r="AS1054" i="1"/>
  <c r="AS466" i="1"/>
  <c r="AS576" i="1"/>
  <c r="AS1504" i="1"/>
  <c r="AS555" i="1"/>
  <c r="AS1071" i="1"/>
  <c r="AS882" i="1"/>
  <c r="AS1198" i="1"/>
  <c r="AS1028" i="1"/>
  <c r="AS452" i="1"/>
  <c r="AS383" i="1"/>
  <c r="AS1468" i="1"/>
  <c r="AS1151" i="1"/>
  <c r="AS1576" i="1"/>
  <c r="AS1476" i="1"/>
  <c r="AS780" i="1"/>
  <c r="AS1521" i="1"/>
  <c r="AS733" i="1"/>
  <c r="AS512" i="1"/>
  <c r="AS1308" i="1"/>
  <c r="AS1000" i="1"/>
  <c r="AS1392" i="1"/>
  <c r="AS600" i="1"/>
  <c r="AS813" i="1"/>
  <c r="AS937" i="1"/>
  <c r="AS1310" i="1"/>
  <c r="AS1534" i="1"/>
  <c r="AS1500" i="1"/>
  <c r="AS947" i="1"/>
  <c r="AS993" i="1"/>
  <c r="AS971" i="1"/>
  <c r="AS473" i="1"/>
  <c r="AS1457" i="1"/>
  <c r="AS779" i="1"/>
  <c r="AS441" i="1"/>
  <c r="AS1050" i="1"/>
  <c r="AS64" i="1"/>
  <c r="AS729" i="1"/>
  <c r="AS44" i="1"/>
  <c r="AS943" i="1"/>
  <c r="AS832" i="1"/>
  <c r="AS866" i="1"/>
  <c r="AS878" i="1"/>
  <c r="AS1465" i="1"/>
  <c r="AS1047" i="1"/>
  <c r="AR410" i="1"/>
  <c r="AR557" i="1"/>
  <c r="AR1584" i="1"/>
  <c r="AR1602" i="1"/>
  <c r="AR1058" i="1"/>
  <c r="AR697" i="1"/>
  <c r="AR886" i="1"/>
  <c r="AS1295" i="1"/>
  <c r="AR1504" i="1"/>
  <c r="AR989" i="1"/>
  <c r="AR1074" i="1"/>
  <c r="AR768" i="1"/>
  <c r="AS580" i="1"/>
  <c r="AR577" i="1"/>
  <c r="AR764" i="1"/>
  <c r="AR1378" i="1"/>
  <c r="AR755" i="1"/>
  <c r="AR409" i="1"/>
  <c r="AS1528" i="1"/>
  <c r="AR1578" i="1"/>
  <c r="AR1183" i="1"/>
  <c r="AR37" i="1"/>
  <c r="AR684" i="1"/>
  <c r="AS872" i="1"/>
  <c r="AS4" i="1"/>
  <c r="AR595" i="1"/>
  <c r="AR1000" i="1"/>
  <c r="AR1605" i="1"/>
  <c r="AS920" i="1"/>
  <c r="AS817" i="1"/>
  <c r="AS857" i="1"/>
  <c r="AR899" i="1"/>
  <c r="AR944" i="1"/>
  <c r="AS1382" i="1"/>
  <c r="AS592" i="1"/>
  <c r="AS968" i="1"/>
  <c r="AR713" i="1"/>
  <c r="AR1059" i="1"/>
  <c r="AS1024" i="1"/>
  <c r="AS774" i="1"/>
  <c r="AR1424" i="1"/>
  <c r="AS583" i="1"/>
  <c r="AS1302" i="1"/>
  <c r="AS1446" i="1"/>
  <c r="AS1201" i="1"/>
  <c r="AR436" i="1"/>
  <c r="AS496" i="1"/>
  <c r="AR1215" i="1"/>
  <c r="AR1415" i="1"/>
  <c r="AR1466" i="1"/>
  <c r="AS546" i="1"/>
  <c r="AR1388" i="1"/>
  <c r="AR1020" i="1"/>
  <c r="AR357" i="1"/>
  <c r="AR1101" i="1"/>
  <c r="AS1068" i="1"/>
  <c r="AR984" i="1"/>
  <c r="AS1398" i="1"/>
  <c r="AS1013" i="1"/>
  <c r="AS1510" i="1"/>
  <c r="AR1442" i="1"/>
  <c r="AS374" i="1"/>
  <c r="AR591" i="1"/>
  <c r="AR1590" i="1"/>
  <c r="AR579" i="1"/>
  <c r="AS1249" i="1"/>
  <c r="AR722" i="1"/>
  <c r="AS814" i="1"/>
  <c r="AR1245" i="1"/>
  <c r="AR1563" i="1"/>
  <c r="AS877" i="1"/>
  <c r="AS1578" i="1"/>
  <c r="AR798" i="1"/>
  <c r="AR482" i="1"/>
  <c r="AR848" i="1"/>
  <c r="AR1102" i="1"/>
  <c r="AR778" i="1"/>
  <c r="AR976" i="1"/>
  <c r="AR1061" i="1"/>
  <c r="AR916" i="1"/>
  <c r="AS1113" i="1"/>
  <c r="AS502" i="1"/>
  <c r="AS51" i="1"/>
  <c r="AS426" i="1"/>
  <c r="AS1153" i="1"/>
  <c r="AS1418" i="1"/>
  <c r="AS1221" i="1"/>
  <c r="AS1055" i="1"/>
  <c r="AS586" i="1"/>
  <c r="AS570" i="1"/>
  <c r="AS1036" i="1"/>
  <c r="AS1142" i="1"/>
  <c r="AS1555" i="1"/>
  <c r="AS735" i="1"/>
  <c r="AS966" i="1"/>
  <c r="AS565" i="1"/>
  <c r="AS481" i="1"/>
  <c r="AS1193" i="1"/>
  <c r="AS581" i="1"/>
  <c r="AS385" i="1"/>
  <c r="AS1049" i="1"/>
  <c r="AS926" i="1"/>
  <c r="AS1348" i="1"/>
  <c r="AS1161" i="1"/>
  <c r="AS574" i="1"/>
  <c r="AS991" i="1"/>
  <c r="AS1116" i="1"/>
  <c r="AS1197" i="1"/>
  <c r="AS1265" i="1"/>
  <c r="AS787" i="1"/>
  <c r="AS1033" i="1"/>
  <c r="AS1385" i="1"/>
  <c r="AS400" i="1"/>
  <c r="AS1132" i="1"/>
  <c r="AS1593" i="1"/>
  <c r="AS1340" i="1"/>
  <c r="AS867" i="1"/>
  <c r="AS1171" i="1"/>
  <c r="AS69" i="1"/>
  <c r="AS1346" i="1"/>
  <c r="AS956" i="1"/>
  <c r="AS16" i="1"/>
  <c r="AS1118" i="1"/>
  <c r="AS848" i="1"/>
  <c r="AS1525" i="1"/>
  <c r="AS925" i="1"/>
  <c r="AS1331" i="1"/>
  <c r="AS1365" i="1"/>
  <c r="AS1529" i="1"/>
  <c r="AS788" i="1"/>
  <c r="AS707" i="1"/>
  <c r="AS1097" i="1"/>
  <c r="AS376" i="1"/>
  <c r="AS373" i="1"/>
  <c r="AS652" i="1"/>
  <c r="AS697" i="1"/>
  <c r="AS1240" i="1"/>
  <c r="AS518" i="1"/>
  <c r="AS796" i="1"/>
  <c r="AS809" i="1"/>
  <c r="AS423" i="1"/>
  <c r="AS1345" i="1"/>
  <c r="AS1222" i="1"/>
  <c r="AS896" i="1"/>
  <c r="AS541" i="1"/>
  <c r="AS1277" i="1"/>
  <c r="AS1537" i="1"/>
  <c r="AS1004" i="1"/>
  <c r="AS1217" i="1"/>
  <c r="AS734" i="1"/>
  <c r="AR452" i="1"/>
  <c r="AR720" i="1"/>
  <c r="AS1471" i="1"/>
  <c r="AR1368" i="1"/>
  <c r="AR1152" i="1"/>
  <c r="AR1390" i="1"/>
  <c r="AR1429" i="1"/>
  <c r="AS811" i="1"/>
  <c r="AS719" i="1"/>
  <c r="AR1310" i="1"/>
  <c r="AR374" i="1"/>
  <c r="AR1257" i="1"/>
  <c r="AS682" i="1"/>
  <c r="AR549" i="1"/>
  <c r="AR717" i="1"/>
  <c r="AR542" i="1"/>
  <c r="AS1032" i="1"/>
  <c r="AS1335" i="1"/>
  <c r="AR1347" i="1"/>
  <c r="AS1182" i="1"/>
  <c r="AR736" i="1"/>
  <c r="AR1505" i="1"/>
  <c r="AR1320" i="1"/>
  <c r="AR1281" i="1"/>
  <c r="AR760" i="1"/>
  <c r="AR943" i="1"/>
  <c r="AR1012" i="1"/>
  <c r="AR1207" i="1"/>
  <c r="AR683" i="1"/>
  <c r="AR1198" i="1"/>
  <c r="AS800" i="1"/>
  <c r="AS970" i="1"/>
  <c r="AR351" i="1"/>
  <c r="AS46" i="1"/>
  <c r="AR398" i="1"/>
  <c r="AR1232" i="1"/>
  <c r="AS404" i="1"/>
  <c r="AS1077" i="1"/>
  <c r="AR796" i="1"/>
  <c r="AR588" i="1"/>
  <c r="AR1220" i="1"/>
  <c r="AR1435" i="1"/>
  <c r="AS802" i="1"/>
  <c r="AS844" i="1"/>
  <c r="AS1035" i="1"/>
  <c r="AS1495" i="1"/>
  <c r="AS851" i="1"/>
  <c r="AS1496" i="1"/>
  <c r="AR571" i="1"/>
  <c r="AR734" i="1"/>
  <c r="AR866" i="1"/>
  <c r="AR1355" i="1"/>
  <c r="AR825" i="1"/>
  <c r="AR1344" i="1"/>
  <c r="AR1137" i="1"/>
  <c r="AR930" i="1"/>
  <c r="AR1168" i="1"/>
  <c r="AR871" i="1"/>
  <c r="AR411" i="1"/>
  <c r="AR1156" i="1"/>
  <c r="AR1479" i="1"/>
  <c r="AR1128" i="1"/>
  <c r="AR820" i="1"/>
  <c r="AR1080" i="1"/>
  <c r="AR89" i="1"/>
  <c r="AR1075" i="1"/>
  <c r="AR1055" i="1"/>
  <c r="AR1553" i="1"/>
  <c r="AR1295" i="1"/>
  <c r="AR912" i="1"/>
  <c r="AR1192" i="1"/>
  <c r="AR36" i="1"/>
  <c r="AR1142" i="1"/>
  <c r="AR555" i="1"/>
  <c r="AR556" i="1"/>
  <c r="AR1393" i="1"/>
  <c r="AR928" i="1"/>
  <c r="AR1181" i="1"/>
  <c r="AR1120" i="1"/>
  <c r="AR1051" i="1"/>
  <c r="AT992" i="1"/>
  <c r="AT1235" i="1"/>
  <c r="AT694" i="1"/>
  <c r="AT1592" i="1"/>
  <c r="AT1188" i="1"/>
  <c r="AS1538" i="1"/>
  <c r="AR991" i="1"/>
  <c r="AR935" i="1"/>
  <c r="AR1476" i="1"/>
  <c r="AT993" i="1"/>
  <c r="AT1359" i="1"/>
  <c r="AR1122" i="1"/>
  <c r="AR1123" i="1"/>
  <c r="AT829" i="1"/>
  <c r="AT1120" i="1"/>
  <c r="AR936" i="1"/>
  <c r="AT1126" i="1"/>
  <c r="AS1126" i="1"/>
  <c r="AS85" i="1"/>
  <c r="AS688" i="1"/>
  <c r="AR721" i="1"/>
  <c r="AR1518" i="1"/>
  <c r="AR472" i="1"/>
  <c r="AR893" i="1"/>
  <c r="AR1427" i="1"/>
  <c r="AR1185" i="1"/>
  <c r="AR1596" i="1"/>
  <c r="AR1325" i="1"/>
  <c r="AS713" i="1"/>
  <c r="AS1387" i="1"/>
  <c r="AH1606" i="1"/>
  <c r="AG1002" i="1"/>
  <c r="AG1299" i="1"/>
  <c r="AI1607" i="1"/>
  <c r="AG1607" i="1"/>
  <c r="AI1599" i="1"/>
  <c r="AG1599" i="1"/>
  <c r="AG1604" i="1"/>
  <c r="AI1604" i="1"/>
  <c r="AH1604" i="1"/>
  <c r="AI948" i="1"/>
  <c r="AI940" i="1"/>
  <c r="AI945" i="1"/>
  <c r="F11" i="20"/>
  <c r="G11" i="20" s="1"/>
  <c r="AB99" i="1"/>
  <c r="AB101" i="1"/>
  <c r="AB103" i="1"/>
  <c r="AB105" i="1"/>
  <c r="AB107" i="1"/>
  <c r="AB109" i="1"/>
  <c r="AB98" i="1"/>
  <c r="AB100" i="1"/>
  <c r="AB102" i="1"/>
  <c r="AB104" i="1"/>
  <c r="AB106" i="1"/>
  <c r="AB108" i="1"/>
  <c r="AI96" i="1"/>
  <c r="AG96" i="1"/>
  <c r="AI88" i="1"/>
  <c r="AI1489" i="1"/>
  <c r="AI1481" i="1"/>
  <c r="AH1481" i="1"/>
  <c r="AI1484" i="1"/>
  <c r="AI1008" i="1"/>
  <c r="AI1000" i="1"/>
  <c r="AI1005" i="1"/>
  <c r="AH1005" i="1"/>
  <c r="AI700" i="1"/>
  <c r="AG700" i="1"/>
  <c r="AG698" i="1"/>
  <c r="AH698" i="1"/>
  <c r="AI698" i="1"/>
  <c r="AI703" i="1"/>
  <c r="AG703" i="1"/>
  <c r="AI1063" i="1"/>
  <c r="AH1063" i="1"/>
  <c r="AH1066" i="1"/>
  <c r="AG1066" i="1"/>
  <c r="AI1066" i="1"/>
  <c r="AH1058" i="1"/>
  <c r="AI1058" i="1"/>
  <c r="AI599" i="1"/>
  <c r="AG599" i="1"/>
  <c r="AI591" i="1"/>
  <c r="AH591" i="1"/>
  <c r="AI594" i="1"/>
  <c r="AH594" i="1"/>
  <c r="AI1244" i="1"/>
  <c r="AG1244" i="1"/>
  <c r="AI1249" i="1"/>
  <c r="AG1249" i="1"/>
  <c r="AI1241" i="1"/>
  <c r="AI1546" i="1"/>
  <c r="AI1538" i="1"/>
  <c r="AG1538" i="1"/>
  <c r="AG1543" i="1"/>
  <c r="AI1543" i="1"/>
  <c r="AG1304" i="1"/>
  <c r="AI1304" i="1"/>
  <c r="AH1304" i="1"/>
  <c r="AI1300" i="1"/>
  <c r="AH1303" i="1"/>
  <c r="AI1303" i="1"/>
  <c r="AI1605" i="1"/>
  <c r="AB1611" i="1"/>
  <c r="AB1613" i="1"/>
  <c r="AB1615" i="1"/>
  <c r="AB1617" i="1"/>
  <c r="AB1619" i="1"/>
  <c r="AB1621" i="1"/>
  <c r="AB1610" i="1"/>
  <c r="AB1612" i="1"/>
  <c r="AB1614" i="1"/>
  <c r="AB1616" i="1"/>
  <c r="AB1618" i="1"/>
  <c r="AB1620" i="1"/>
  <c r="F137" i="20"/>
  <c r="G137" i="20" s="1"/>
  <c r="AI1602" i="1"/>
  <c r="AI946" i="1"/>
  <c r="AG946" i="1"/>
  <c r="AG938" i="1"/>
  <c r="AI938" i="1"/>
  <c r="AI943" i="1"/>
  <c r="AG97" i="1"/>
  <c r="AI97" i="1"/>
  <c r="AH97" i="1"/>
  <c r="AI93" i="1"/>
  <c r="AH93" i="1"/>
  <c r="AI94" i="1"/>
  <c r="AG94" i="1"/>
  <c r="AH94" i="1"/>
  <c r="AI86" i="1"/>
  <c r="AG1487" i="1"/>
  <c r="AI1487" i="1"/>
  <c r="AH1487" i="1"/>
  <c r="AI1479" i="1"/>
  <c r="AG1482" i="1"/>
  <c r="AI1482" i="1"/>
  <c r="AH1482" i="1"/>
  <c r="AI1006" i="1"/>
  <c r="AG1006" i="1"/>
  <c r="AH998" i="1"/>
  <c r="AG998" i="1"/>
  <c r="AI998" i="1"/>
  <c r="AI1003" i="1"/>
  <c r="AG1003" i="1"/>
  <c r="AI702" i="1"/>
  <c r="AH702" i="1"/>
  <c r="AI709" i="1"/>
  <c r="AI701" i="1"/>
  <c r="AG1069" i="1"/>
  <c r="AH1069" i="1"/>
  <c r="AI1069" i="1"/>
  <c r="AI1061" i="1"/>
  <c r="AI1064" i="1"/>
  <c r="AG1064" i="1"/>
  <c r="AI597" i="1"/>
  <c r="AG597" i="1"/>
  <c r="AG600" i="1"/>
  <c r="AI600" i="1"/>
  <c r="AI592" i="1"/>
  <c r="AG592" i="1"/>
  <c r="AH945" i="1"/>
  <c r="AH1242" i="1"/>
  <c r="AI1242" i="1"/>
  <c r="AG1247" i="1"/>
  <c r="AI1247" i="1"/>
  <c r="AH1247" i="1"/>
  <c r="AG1239" i="1"/>
  <c r="AI1239" i="1"/>
  <c r="AI1544" i="1"/>
  <c r="AH1544" i="1"/>
  <c r="AG1549" i="1"/>
  <c r="AH1549" i="1"/>
  <c r="AI1549" i="1"/>
  <c r="AI1541" i="1"/>
  <c r="AG1541" i="1"/>
  <c r="AH1541" i="1"/>
  <c r="AG1306" i="1"/>
  <c r="AI1306" i="1"/>
  <c r="AI1309" i="1"/>
  <c r="AG1309" i="1"/>
  <c r="AH1309" i="1"/>
  <c r="AH1301" i="1"/>
  <c r="AG1301" i="1"/>
  <c r="AI1301" i="1"/>
  <c r="AI1603" i="1"/>
  <c r="AH1603" i="1"/>
  <c r="AG1603" i="1"/>
  <c r="AI1608" i="1"/>
  <c r="AI1600" i="1"/>
  <c r="AG1600" i="1"/>
  <c r="AI944" i="1"/>
  <c r="AI949" i="1"/>
  <c r="AI941" i="1"/>
  <c r="AG941" i="1"/>
  <c r="AH941" i="1"/>
  <c r="AH89" i="1"/>
  <c r="AI89" i="1"/>
  <c r="AH95" i="1"/>
  <c r="AI95" i="1"/>
  <c r="AI92" i="1"/>
  <c r="AI1485" i="1"/>
  <c r="AG1485" i="1"/>
  <c r="AH1485" i="1"/>
  <c r="AI1488" i="1"/>
  <c r="AH1488" i="1"/>
  <c r="AI1480" i="1"/>
  <c r="AI1004" i="1"/>
  <c r="AI1009" i="1"/>
  <c r="AG1009" i="1"/>
  <c r="AI1001" i="1"/>
  <c r="AG1001" i="1"/>
  <c r="AI704" i="1"/>
  <c r="AH704" i="1"/>
  <c r="AI707" i="1"/>
  <c r="AG707" i="1"/>
  <c r="AG699" i="1"/>
  <c r="AI699" i="1"/>
  <c r="AI1067" i="1"/>
  <c r="AG1067" i="1"/>
  <c r="AI1059" i="1"/>
  <c r="AH1059" i="1"/>
  <c r="AI1062" i="1"/>
  <c r="AH1062" i="1"/>
  <c r="AG1062" i="1"/>
  <c r="AB602" i="1"/>
  <c r="AB604" i="1"/>
  <c r="AB606" i="1"/>
  <c r="AB608" i="1"/>
  <c r="AB610" i="1"/>
  <c r="AB612" i="1"/>
  <c r="F53" i="20"/>
  <c r="G53" i="20" s="1"/>
  <c r="AB605" i="1"/>
  <c r="AB613" i="1"/>
  <c r="AB603" i="1"/>
  <c r="AB611" i="1"/>
  <c r="AB609" i="1"/>
  <c r="AB607" i="1"/>
  <c r="AI595" i="1"/>
  <c r="AG598" i="1"/>
  <c r="AH598" i="1"/>
  <c r="AI598" i="1"/>
  <c r="AG590" i="1"/>
  <c r="AI590" i="1"/>
  <c r="AH590" i="1"/>
  <c r="AH92" i="1"/>
  <c r="AI1248" i="1"/>
  <c r="AG1248" i="1"/>
  <c r="AH1248" i="1"/>
  <c r="AI1240" i="1"/>
  <c r="AI1245" i="1"/>
  <c r="AH1245" i="1"/>
  <c r="AG1542" i="1"/>
  <c r="AI1542" i="1"/>
  <c r="AI1547" i="1"/>
  <c r="AG1539" i="1"/>
  <c r="AH1539" i="1"/>
  <c r="AI1539" i="1"/>
  <c r="AH1298" i="1"/>
  <c r="AI1298" i="1"/>
  <c r="AI1307" i="1"/>
  <c r="AH1307" i="1"/>
  <c r="AH1299" i="1"/>
  <c r="AI1299" i="1"/>
  <c r="AH96" i="1"/>
  <c r="AG1481" i="1"/>
  <c r="AI1609" i="1"/>
  <c r="AI1601" i="1"/>
  <c r="AG1601" i="1"/>
  <c r="AI1606" i="1"/>
  <c r="AG1606" i="1"/>
  <c r="AG1598" i="1"/>
  <c r="AH1598" i="1"/>
  <c r="AI1598" i="1"/>
  <c r="AI942" i="1"/>
  <c r="AH942" i="1"/>
  <c r="AI947" i="1"/>
  <c r="AG947" i="1"/>
  <c r="AI939" i="1"/>
  <c r="AG939" i="1"/>
  <c r="AI91" i="1"/>
  <c r="AI87" i="1"/>
  <c r="AG87" i="1"/>
  <c r="AH87" i="1"/>
  <c r="AI90" i="1"/>
  <c r="AH90" i="1"/>
  <c r="AG1483" i="1"/>
  <c r="AI1483" i="1"/>
  <c r="AG1486" i="1"/>
  <c r="AI1486" i="1"/>
  <c r="AI1478" i="1"/>
  <c r="AI1002" i="1"/>
  <c r="AH1002" i="1"/>
  <c r="AI1007" i="1"/>
  <c r="AH1007" i="1"/>
  <c r="AG999" i="1"/>
  <c r="AI999" i="1"/>
  <c r="AH999" i="1"/>
  <c r="AI708" i="1"/>
  <c r="AG706" i="1"/>
  <c r="AH706" i="1"/>
  <c r="AI706" i="1"/>
  <c r="AG705" i="1"/>
  <c r="AI705" i="1"/>
  <c r="AI1065" i="1"/>
  <c r="AG1065" i="1"/>
  <c r="AG1068" i="1"/>
  <c r="AI1068" i="1"/>
  <c r="AI1060" i="1"/>
  <c r="AH1060" i="1"/>
  <c r="AH601" i="1"/>
  <c r="AG601" i="1"/>
  <c r="AI601" i="1"/>
  <c r="AH593" i="1"/>
  <c r="AI593" i="1"/>
  <c r="AG593" i="1"/>
  <c r="AI596" i="1"/>
  <c r="AG596" i="1"/>
  <c r="AG92" i="1"/>
  <c r="AI1246" i="1"/>
  <c r="AG1246" i="1"/>
  <c r="AH1246" i="1"/>
  <c r="AG1238" i="1"/>
  <c r="AI1238" i="1"/>
  <c r="AH1238" i="1"/>
  <c r="AI1243" i="1"/>
  <c r="AG1243" i="1"/>
  <c r="AG1548" i="1"/>
  <c r="AI1548" i="1"/>
  <c r="AH1540" i="1"/>
  <c r="AI1540" i="1"/>
  <c r="AG1540" i="1"/>
  <c r="AI1545" i="1"/>
  <c r="AG1545" i="1"/>
  <c r="AI1302" i="1"/>
  <c r="AI1308" i="1"/>
  <c r="AG1308" i="1"/>
  <c r="AG1305" i="1"/>
  <c r="AI1305" i="1"/>
  <c r="AG1302" i="1"/>
  <c r="U7" i="4"/>
  <c r="T7" i="4"/>
  <c r="S7" i="4"/>
  <c r="M8" i="4"/>
  <c r="G9" i="4"/>
  <c r="J9" i="4" s="1"/>
  <c r="H9" i="4"/>
  <c r="K9" i="4" s="1"/>
  <c r="P8" i="4"/>
  <c r="N8" i="4"/>
  <c r="C11" i="4"/>
  <c r="D10" i="4"/>
  <c r="E10" i="4"/>
  <c r="F10" i="4"/>
  <c r="U8" i="4" l="1"/>
  <c r="AR709" i="1"/>
  <c r="AR1489" i="1"/>
  <c r="AS948" i="1"/>
  <c r="AS1484" i="1"/>
  <c r="AS708" i="1"/>
  <c r="AS701" i="1"/>
  <c r="AS1546" i="1"/>
  <c r="AS1478" i="1"/>
  <c r="AS1605" i="1"/>
  <c r="AT1545" i="1"/>
  <c r="AS1060" i="1"/>
  <c r="AT708" i="1"/>
  <c r="AR1598" i="1"/>
  <c r="AT1307" i="1"/>
  <c r="AS1062" i="1"/>
  <c r="AT1004" i="1"/>
  <c r="AR1603" i="1"/>
  <c r="AS1541" i="1"/>
  <c r="AR1247" i="1"/>
  <c r="AT701" i="1"/>
  <c r="AT943" i="1"/>
  <c r="AR1304" i="1"/>
  <c r="AT1244" i="1"/>
  <c r="AT698" i="1"/>
  <c r="AT1005" i="1"/>
  <c r="AT96" i="1"/>
  <c r="AR1246" i="1"/>
  <c r="AT1060" i="1"/>
  <c r="AT705" i="1"/>
  <c r="AT1483" i="1"/>
  <c r="AT87" i="1"/>
  <c r="AT1547" i="1"/>
  <c r="AT1240" i="1"/>
  <c r="AT1062" i="1"/>
  <c r="AT1485" i="1"/>
  <c r="AT944" i="1"/>
  <c r="AS1603" i="1"/>
  <c r="AR1541" i="1"/>
  <c r="AT600" i="1"/>
  <c r="AS1482" i="1"/>
  <c r="AS93" i="1"/>
  <c r="AT1303" i="1"/>
  <c r="AS698" i="1"/>
  <c r="AT940" i="1"/>
  <c r="AR1308" i="1"/>
  <c r="AR1540" i="1"/>
  <c r="AS593" i="1"/>
  <c r="AS999" i="1"/>
  <c r="AR1483" i="1"/>
  <c r="AT1298" i="1"/>
  <c r="AR590" i="1"/>
  <c r="AT1480" i="1"/>
  <c r="AT1541" i="1"/>
  <c r="AT1242" i="1"/>
  <c r="AT709" i="1"/>
  <c r="AT93" i="1"/>
  <c r="AT938" i="1"/>
  <c r="AT1543" i="1"/>
  <c r="AS1063" i="1"/>
  <c r="AT1000" i="1"/>
  <c r="AT1599" i="1"/>
  <c r="AT1308" i="1"/>
  <c r="AT1540" i="1"/>
  <c r="AT1068" i="1"/>
  <c r="AT999" i="1"/>
  <c r="AT91" i="1"/>
  <c r="AS942" i="1"/>
  <c r="AT1606" i="1"/>
  <c r="AS96" i="1"/>
  <c r="AS1298" i="1"/>
  <c r="AT1542" i="1"/>
  <c r="AS1248" i="1"/>
  <c r="AS1059" i="1"/>
  <c r="AT1001" i="1"/>
  <c r="AT92" i="1"/>
  <c r="AS941" i="1"/>
  <c r="AR1600" i="1"/>
  <c r="AT1309" i="1"/>
  <c r="AT1239" i="1"/>
  <c r="AS1242" i="1"/>
  <c r="AR998" i="1"/>
  <c r="AR1482" i="1"/>
  <c r="AT86" i="1"/>
  <c r="AR938" i="1"/>
  <c r="AR1543" i="1"/>
  <c r="AT594" i="1"/>
  <c r="AT1058" i="1"/>
  <c r="AT1063" i="1"/>
  <c r="AT1489" i="1"/>
  <c r="AT948" i="1"/>
  <c r="AR1305" i="1"/>
  <c r="AR593" i="1"/>
  <c r="AR947" i="1"/>
  <c r="AS590" i="1"/>
  <c r="AT704" i="1"/>
  <c r="AT89" i="1"/>
  <c r="AT1064" i="1"/>
  <c r="AT1487" i="1"/>
  <c r="AT1546" i="1"/>
  <c r="AR599" i="1"/>
  <c r="AS1481" i="1"/>
  <c r="AT1243" i="1"/>
  <c r="AR705" i="1"/>
  <c r="AR1481" i="1"/>
  <c r="AR699" i="1"/>
  <c r="AT1603" i="1"/>
  <c r="AR600" i="1"/>
  <c r="AT998" i="1"/>
  <c r="AT1241" i="1"/>
  <c r="AS1540" i="1"/>
  <c r="AS1238" i="1"/>
  <c r="AR92" i="1"/>
  <c r="AT601" i="1"/>
  <c r="AR1068" i="1"/>
  <c r="AT706" i="1"/>
  <c r="AR999" i="1"/>
  <c r="AT1478" i="1"/>
  <c r="AS90" i="1"/>
  <c r="AT942" i="1"/>
  <c r="AT1299" i="1"/>
  <c r="AR1542" i="1"/>
  <c r="AR1248" i="1"/>
  <c r="AT598" i="1"/>
  <c r="AT1059" i="1"/>
  <c r="AR707" i="1"/>
  <c r="AS1488" i="1"/>
  <c r="AR941" i="1"/>
  <c r="AT1600" i="1"/>
  <c r="AT1549" i="1"/>
  <c r="AR1239" i="1"/>
  <c r="AR597" i="1"/>
  <c r="AT1069" i="1"/>
  <c r="AS702" i="1"/>
  <c r="AS998" i="1"/>
  <c r="AS97" i="1"/>
  <c r="AT1300" i="1"/>
  <c r="AR1249" i="1"/>
  <c r="AS1058" i="1"/>
  <c r="AR700" i="1"/>
  <c r="AT1008" i="1"/>
  <c r="AR1607" i="1"/>
  <c r="AR1299" i="1"/>
  <c r="AS1246" i="1"/>
  <c r="AR87" i="1"/>
  <c r="AT1609" i="1"/>
  <c r="AT595" i="1"/>
  <c r="AR1485" i="1"/>
  <c r="AS1544" i="1"/>
  <c r="AT1003" i="1"/>
  <c r="AT1602" i="1"/>
  <c r="AS1066" i="1"/>
  <c r="AR1243" i="1"/>
  <c r="AT593" i="1"/>
  <c r="AS1002" i="1"/>
  <c r="AT947" i="1"/>
  <c r="AT590" i="1"/>
  <c r="AT699" i="1"/>
  <c r="AS89" i="1"/>
  <c r="AS1309" i="1"/>
  <c r="AT1544" i="1"/>
  <c r="AR1487" i="1"/>
  <c r="AT599" i="1"/>
  <c r="AT1481" i="1"/>
  <c r="AR1599" i="1"/>
  <c r="AT1246" i="1"/>
  <c r="AT1002" i="1"/>
  <c r="AR1606" i="1"/>
  <c r="AR1001" i="1"/>
  <c r="AR1309" i="1"/>
  <c r="AT1061" i="1"/>
  <c r="AT1482" i="1"/>
  <c r="AS1303" i="1"/>
  <c r="AS594" i="1"/>
  <c r="AR698" i="1"/>
  <c r="AT1302" i="1"/>
  <c r="AT1238" i="1"/>
  <c r="AR596" i="1"/>
  <c r="AR601" i="1"/>
  <c r="AS706" i="1"/>
  <c r="AT90" i="1"/>
  <c r="AR939" i="1"/>
  <c r="AR1601" i="1"/>
  <c r="AS1299" i="1"/>
  <c r="AT1539" i="1"/>
  <c r="AT1248" i="1"/>
  <c r="AS598" i="1"/>
  <c r="AT707" i="1"/>
  <c r="AR1009" i="1"/>
  <c r="AT1488" i="1"/>
  <c r="AT95" i="1"/>
  <c r="AT941" i="1"/>
  <c r="AT1301" i="1"/>
  <c r="AT1306" i="1"/>
  <c r="AS1549" i="1"/>
  <c r="AS945" i="1"/>
  <c r="AT597" i="1"/>
  <c r="AS1069" i="1"/>
  <c r="AT702" i="1"/>
  <c r="AT1479" i="1"/>
  <c r="AS94" i="1"/>
  <c r="AT97" i="1"/>
  <c r="AR946" i="1"/>
  <c r="AR1538" i="1"/>
  <c r="AT1249" i="1"/>
  <c r="AS591" i="1"/>
  <c r="AR703" i="1"/>
  <c r="AT700" i="1"/>
  <c r="AT88" i="1"/>
  <c r="AS1604" i="1"/>
  <c r="AT1607" i="1"/>
  <c r="AR1002" i="1"/>
  <c r="AR1302" i="1"/>
  <c r="AT1548" i="1"/>
  <c r="AR1238" i="1"/>
  <c r="AT596" i="1"/>
  <c r="AS601" i="1"/>
  <c r="AR1065" i="1"/>
  <c r="AR706" i="1"/>
  <c r="AS1007" i="1"/>
  <c r="AT1486" i="1"/>
  <c r="AT939" i="1"/>
  <c r="AT1598" i="1"/>
  <c r="AT1601" i="1"/>
  <c r="AS1539" i="1"/>
  <c r="AS1245" i="1"/>
  <c r="AR598" i="1"/>
  <c r="AR1067" i="1"/>
  <c r="AT1009" i="1"/>
  <c r="AS95" i="1"/>
  <c r="AT1608" i="1"/>
  <c r="AR1301" i="1"/>
  <c r="AR1306" i="1"/>
  <c r="AR1549" i="1"/>
  <c r="AS1247" i="1"/>
  <c r="AR592" i="1"/>
  <c r="AR1069" i="1"/>
  <c r="AR1006" i="1"/>
  <c r="AR94" i="1"/>
  <c r="AR97" i="1"/>
  <c r="AT946" i="1"/>
  <c r="AS1304" i="1"/>
  <c r="AT1538" i="1"/>
  <c r="AT591" i="1"/>
  <c r="AT1066" i="1"/>
  <c r="AT703" i="1"/>
  <c r="AT1484" i="1"/>
  <c r="AT1604" i="1"/>
  <c r="AS1606" i="1"/>
  <c r="AT1305" i="1"/>
  <c r="AR1545" i="1"/>
  <c r="AR1548" i="1"/>
  <c r="AT1065" i="1"/>
  <c r="AT1007" i="1"/>
  <c r="AR1486" i="1"/>
  <c r="AS87" i="1"/>
  <c r="AS1598" i="1"/>
  <c r="AS1307" i="1"/>
  <c r="AR1539" i="1"/>
  <c r="AT1245" i="1"/>
  <c r="AS92" i="1"/>
  <c r="AR1062" i="1"/>
  <c r="AT1067" i="1"/>
  <c r="AS704" i="1"/>
  <c r="AS1485" i="1"/>
  <c r="AT949" i="1"/>
  <c r="AS1301" i="1"/>
  <c r="AT1247" i="1"/>
  <c r="AT592" i="1"/>
  <c r="AR1064" i="1"/>
  <c r="AR1003" i="1"/>
  <c r="AT1006" i="1"/>
  <c r="AS1487" i="1"/>
  <c r="AT94" i="1"/>
  <c r="AT1605" i="1"/>
  <c r="AT1304" i="1"/>
  <c r="AR1244" i="1"/>
  <c r="AR1066" i="1"/>
  <c r="AS1005" i="1"/>
  <c r="AR96" i="1"/>
  <c r="AT945" i="1"/>
  <c r="AR1604" i="1"/>
  <c r="AI609" i="1"/>
  <c r="AG609" i="1"/>
  <c r="AH609" i="1"/>
  <c r="AI605" i="1"/>
  <c r="AH605" i="1"/>
  <c r="AG605" i="1"/>
  <c r="AG608" i="1"/>
  <c r="AI608" i="1"/>
  <c r="AH608" i="1"/>
  <c r="AH1620" i="1"/>
  <c r="AI1620" i="1"/>
  <c r="AG1620" i="1"/>
  <c r="AI1612" i="1"/>
  <c r="AH1612" i="1"/>
  <c r="AG1612" i="1"/>
  <c r="AI1617" i="1"/>
  <c r="AG1617" i="1"/>
  <c r="AH1617" i="1"/>
  <c r="AI106" i="1"/>
  <c r="AG106" i="1"/>
  <c r="AH106" i="1"/>
  <c r="AG98" i="1"/>
  <c r="AI98" i="1"/>
  <c r="AH98" i="1"/>
  <c r="AH103" i="1"/>
  <c r="AG103" i="1"/>
  <c r="AI103" i="1"/>
  <c r="AI611" i="1"/>
  <c r="AG611" i="1"/>
  <c r="AH611" i="1"/>
  <c r="F54" i="20"/>
  <c r="G54" i="20" s="1"/>
  <c r="AB615" i="1"/>
  <c r="AB617" i="1"/>
  <c r="AB619" i="1"/>
  <c r="AB621" i="1"/>
  <c r="AB623" i="1"/>
  <c r="AB625" i="1"/>
  <c r="AB614" i="1"/>
  <c r="AB616" i="1"/>
  <c r="AB618" i="1"/>
  <c r="AB620" i="1"/>
  <c r="AB622" i="1"/>
  <c r="AB624" i="1"/>
  <c r="AI606" i="1"/>
  <c r="AH606" i="1"/>
  <c r="AG606" i="1"/>
  <c r="AG1618" i="1"/>
  <c r="AI1618" i="1"/>
  <c r="AH1618" i="1"/>
  <c r="AG1610" i="1"/>
  <c r="AH1610" i="1"/>
  <c r="AI1610" i="1"/>
  <c r="AI1615" i="1"/>
  <c r="AG1615" i="1"/>
  <c r="AH1615" i="1"/>
  <c r="AI104" i="1"/>
  <c r="AH104" i="1"/>
  <c r="AG104" i="1"/>
  <c r="AI109" i="1"/>
  <c r="AG109" i="1"/>
  <c r="AH109" i="1"/>
  <c r="AI101" i="1"/>
  <c r="AH101" i="1"/>
  <c r="AG101" i="1"/>
  <c r="AI603" i="1"/>
  <c r="AG603" i="1"/>
  <c r="AH603" i="1"/>
  <c r="AI612" i="1"/>
  <c r="AH612" i="1"/>
  <c r="AG612" i="1"/>
  <c r="AH604" i="1"/>
  <c r="AG604" i="1"/>
  <c r="AI604" i="1"/>
  <c r="AG1616" i="1"/>
  <c r="AI1616" i="1"/>
  <c r="AH1616" i="1"/>
  <c r="AI1621" i="1"/>
  <c r="AH1621" i="1"/>
  <c r="AG1621" i="1"/>
  <c r="AG1613" i="1"/>
  <c r="AI1613" i="1"/>
  <c r="AH1613" i="1"/>
  <c r="AI102" i="1"/>
  <c r="AH102" i="1"/>
  <c r="AG102" i="1"/>
  <c r="AI107" i="1"/>
  <c r="AG107" i="1"/>
  <c r="AH107" i="1"/>
  <c r="AI99" i="1"/>
  <c r="AG99" i="1"/>
  <c r="AH99" i="1"/>
  <c r="AG607" i="1"/>
  <c r="AI607" i="1"/>
  <c r="AH607" i="1"/>
  <c r="AI613" i="1"/>
  <c r="AG613" i="1"/>
  <c r="AH613" i="1"/>
  <c r="AI610" i="1"/>
  <c r="AG610" i="1"/>
  <c r="AH610" i="1"/>
  <c r="AI602" i="1"/>
  <c r="AG602" i="1"/>
  <c r="AH602" i="1"/>
  <c r="AB1622" i="1"/>
  <c r="AB1624" i="1"/>
  <c r="AB1626" i="1"/>
  <c r="AB1628" i="1"/>
  <c r="AB1630" i="1"/>
  <c r="AB1632" i="1"/>
  <c r="F138" i="20"/>
  <c r="G138" i="20" s="1"/>
  <c r="AB1623" i="1"/>
  <c r="AB1625" i="1"/>
  <c r="AB1627" i="1"/>
  <c r="AB1629" i="1"/>
  <c r="AB1631" i="1"/>
  <c r="AB1633" i="1"/>
  <c r="AI1614" i="1"/>
  <c r="AH1614" i="1"/>
  <c r="AG1614" i="1"/>
  <c r="AI1619" i="1"/>
  <c r="AH1619" i="1"/>
  <c r="AG1619" i="1"/>
  <c r="AI1611" i="1"/>
  <c r="AG1611" i="1"/>
  <c r="AH1611" i="1"/>
  <c r="AI108" i="1"/>
  <c r="AG108" i="1"/>
  <c r="AH108" i="1"/>
  <c r="AI100" i="1"/>
  <c r="AG100" i="1"/>
  <c r="AH100" i="1"/>
  <c r="AI105" i="1"/>
  <c r="AG105" i="1"/>
  <c r="AH105" i="1"/>
  <c r="AB111" i="1"/>
  <c r="AB113" i="1"/>
  <c r="AB115" i="1"/>
  <c r="AB117" i="1"/>
  <c r="AB119" i="1"/>
  <c r="AB121" i="1"/>
  <c r="AB112" i="1"/>
  <c r="AB120" i="1"/>
  <c r="F12" i="20"/>
  <c r="G12" i="20" s="1"/>
  <c r="AB110" i="1"/>
  <c r="AB118" i="1"/>
  <c r="AB116" i="1"/>
  <c r="AB114" i="1"/>
  <c r="R8" i="4"/>
  <c r="S8" i="4"/>
  <c r="M9" i="4"/>
  <c r="P9" i="4"/>
  <c r="O9" i="4"/>
  <c r="N9" i="4"/>
  <c r="C12" i="4"/>
  <c r="D11" i="4"/>
  <c r="F11" i="4"/>
  <c r="E11" i="4"/>
  <c r="H10" i="4"/>
  <c r="K10" i="4" s="1"/>
  <c r="G10" i="4"/>
  <c r="J10" i="4" s="1"/>
  <c r="AT613" i="1" l="1"/>
  <c r="AR109" i="1"/>
  <c r="AS106" i="1"/>
  <c r="AT109" i="1"/>
  <c r="AR609" i="1"/>
  <c r="AR105" i="1"/>
  <c r="AS1616" i="1"/>
  <c r="AT100" i="1"/>
  <c r="AT1611" i="1"/>
  <c r="AT1614" i="1"/>
  <c r="AR602" i="1"/>
  <c r="AR613" i="1"/>
  <c r="AR99" i="1"/>
  <c r="AS102" i="1"/>
  <c r="AS1621" i="1"/>
  <c r="AR604" i="1"/>
  <c r="AR603" i="1"/>
  <c r="AS109" i="1"/>
  <c r="AS1615" i="1"/>
  <c r="AS1618" i="1"/>
  <c r="AS604" i="1"/>
  <c r="AR103" i="1"/>
  <c r="AS610" i="1"/>
  <c r="AS103" i="1"/>
  <c r="AT106" i="1"/>
  <c r="AT1612" i="1"/>
  <c r="AR608" i="1"/>
  <c r="AT609" i="1"/>
  <c r="AT603" i="1"/>
  <c r="AR1619" i="1"/>
  <c r="AT608" i="1"/>
  <c r="AR108" i="1"/>
  <c r="AR612" i="1"/>
  <c r="AR610" i="1"/>
  <c r="AT1613" i="1"/>
  <c r="AR104" i="1"/>
  <c r="AR606" i="1"/>
  <c r="AT99" i="1"/>
  <c r="AT103" i="1"/>
  <c r="AS608" i="1"/>
  <c r="AS108" i="1"/>
  <c r="AR106" i="1"/>
  <c r="AS107" i="1"/>
  <c r="AT108" i="1"/>
  <c r="AT607" i="1"/>
  <c r="AS612" i="1"/>
  <c r="AR607" i="1"/>
  <c r="AR1613" i="1"/>
  <c r="AT612" i="1"/>
  <c r="AS101" i="1"/>
  <c r="AS104" i="1"/>
  <c r="AS1610" i="1"/>
  <c r="AS606" i="1"/>
  <c r="AS611" i="1"/>
  <c r="AS98" i="1"/>
  <c r="AS1617" i="1"/>
  <c r="AR1620" i="1"/>
  <c r="AR605" i="1"/>
  <c r="AT602" i="1"/>
  <c r="AT1621" i="1"/>
  <c r="AR1615" i="1"/>
  <c r="AR1612" i="1"/>
  <c r="AS105" i="1"/>
  <c r="AR1618" i="1"/>
  <c r="AS1619" i="1"/>
  <c r="AS1613" i="1"/>
  <c r="AT105" i="1"/>
  <c r="AT1619" i="1"/>
  <c r="AR107" i="1"/>
  <c r="AT1616" i="1"/>
  <c r="AR101" i="1"/>
  <c r="AT1610" i="1"/>
  <c r="AT610" i="1"/>
  <c r="AT107" i="1"/>
  <c r="AR1616" i="1"/>
  <c r="AS100" i="1"/>
  <c r="AS1611" i="1"/>
  <c r="AR1614" i="1"/>
  <c r="AT101" i="1"/>
  <c r="AT104" i="1"/>
  <c r="AR1610" i="1"/>
  <c r="AT606" i="1"/>
  <c r="AR611" i="1"/>
  <c r="AT98" i="1"/>
  <c r="AR1617" i="1"/>
  <c r="AT1620" i="1"/>
  <c r="AS605" i="1"/>
  <c r="AT102" i="1"/>
  <c r="AT1618" i="1"/>
  <c r="AS609" i="1"/>
  <c r="AT1615" i="1"/>
  <c r="AS1612" i="1"/>
  <c r="AS607" i="1"/>
  <c r="AR100" i="1"/>
  <c r="AR1611" i="1"/>
  <c r="AS1614" i="1"/>
  <c r="AS602" i="1"/>
  <c r="AS613" i="1"/>
  <c r="AS99" i="1"/>
  <c r="AR102" i="1"/>
  <c r="AR1621" i="1"/>
  <c r="AT604" i="1"/>
  <c r="AS603" i="1"/>
  <c r="AT611" i="1"/>
  <c r="AR98" i="1"/>
  <c r="AT1617" i="1"/>
  <c r="AS1620" i="1"/>
  <c r="AT605" i="1"/>
  <c r="AI119" i="1"/>
  <c r="AH119" i="1"/>
  <c r="AG119" i="1"/>
  <c r="AI1624" i="1"/>
  <c r="AG1624" i="1"/>
  <c r="AH1624" i="1"/>
  <c r="AI620" i="1"/>
  <c r="AG620" i="1"/>
  <c r="AH620" i="1"/>
  <c r="AB122" i="1"/>
  <c r="AB124" i="1"/>
  <c r="AB126" i="1"/>
  <c r="AB128" i="1"/>
  <c r="AB130" i="1"/>
  <c r="AB132" i="1"/>
  <c r="F13" i="20"/>
  <c r="G13" i="20" s="1"/>
  <c r="AB123" i="1"/>
  <c r="AB125" i="1"/>
  <c r="AB127" i="1"/>
  <c r="AB129" i="1"/>
  <c r="AB131" i="1"/>
  <c r="AB133" i="1"/>
  <c r="AI1627" i="1"/>
  <c r="AG1627" i="1"/>
  <c r="AH1627" i="1"/>
  <c r="AI625" i="1"/>
  <c r="AG625" i="1"/>
  <c r="AH625" i="1"/>
  <c r="AI120" i="1"/>
  <c r="AG120" i="1"/>
  <c r="AH120" i="1"/>
  <c r="AI1630" i="1"/>
  <c r="AH1630" i="1"/>
  <c r="AG1630" i="1"/>
  <c r="AI623" i="1"/>
  <c r="AG623" i="1"/>
  <c r="AH623" i="1"/>
  <c r="AG111" i="1"/>
  <c r="AH111" i="1"/>
  <c r="AI111" i="1"/>
  <c r="AG116" i="1"/>
  <c r="AI116" i="1"/>
  <c r="AH116" i="1"/>
  <c r="AG117" i="1"/>
  <c r="AI117" i="1"/>
  <c r="AH117" i="1"/>
  <c r="AI1633" i="1"/>
  <c r="AG1633" i="1"/>
  <c r="AH1633" i="1"/>
  <c r="AI1625" i="1"/>
  <c r="AH1625" i="1"/>
  <c r="AG1625" i="1"/>
  <c r="AI1622" i="1"/>
  <c r="AH1622" i="1"/>
  <c r="AG1622" i="1"/>
  <c r="AI618" i="1"/>
  <c r="AG618" i="1"/>
  <c r="AH618" i="1"/>
  <c r="AH615" i="1"/>
  <c r="AI615" i="1"/>
  <c r="AG615" i="1"/>
  <c r="AI118" i="1"/>
  <c r="AG118" i="1"/>
  <c r="AH118" i="1"/>
  <c r="AI112" i="1"/>
  <c r="AG112" i="1"/>
  <c r="AH112" i="1"/>
  <c r="AI115" i="1"/>
  <c r="AH115" i="1"/>
  <c r="AG115" i="1"/>
  <c r="AG1631" i="1"/>
  <c r="AI1631" i="1"/>
  <c r="AH1631" i="1"/>
  <c r="AI1623" i="1"/>
  <c r="AH1623" i="1"/>
  <c r="AG1623" i="1"/>
  <c r="AI1628" i="1"/>
  <c r="AH1628" i="1"/>
  <c r="AG1628" i="1"/>
  <c r="AI624" i="1"/>
  <c r="AG624" i="1"/>
  <c r="AH624" i="1"/>
  <c r="AI616" i="1"/>
  <c r="AG616" i="1"/>
  <c r="AH616" i="1"/>
  <c r="AI621" i="1"/>
  <c r="AG621" i="1"/>
  <c r="AH621" i="1"/>
  <c r="AB627" i="1"/>
  <c r="AB629" i="1"/>
  <c r="AB631" i="1"/>
  <c r="AB633" i="1"/>
  <c r="AB635" i="1"/>
  <c r="AB637" i="1"/>
  <c r="F55" i="20"/>
  <c r="G55" i="20" s="1"/>
  <c r="AB632" i="1"/>
  <c r="AB630" i="1"/>
  <c r="AB628" i="1"/>
  <c r="AB636" i="1"/>
  <c r="AB626" i="1"/>
  <c r="AB634" i="1"/>
  <c r="AG114" i="1"/>
  <c r="AI114" i="1"/>
  <c r="AH114" i="1"/>
  <c r="AG1632" i="1"/>
  <c r="AI1632" i="1"/>
  <c r="AH1632" i="1"/>
  <c r="AG617" i="1"/>
  <c r="AI617" i="1"/>
  <c r="AH617" i="1"/>
  <c r="AI110" i="1"/>
  <c r="AG110" i="1"/>
  <c r="AH110" i="1"/>
  <c r="AI121" i="1"/>
  <c r="AG121" i="1"/>
  <c r="AH121" i="1"/>
  <c r="AG113" i="1"/>
  <c r="AI113" i="1"/>
  <c r="AH113" i="1"/>
  <c r="AH1629" i="1"/>
  <c r="AI1629" i="1"/>
  <c r="AG1629" i="1"/>
  <c r="AB1635" i="1"/>
  <c r="AB1637" i="1"/>
  <c r="AB1639" i="1"/>
  <c r="AB1641" i="1"/>
  <c r="AB1643" i="1"/>
  <c r="AB1645" i="1"/>
  <c r="AB1634" i="1"/>
  <c r="AB1636" i="1"/>
  <c r="AB1638" i="1"/>
  <c r="AB1640" i="1"/>
  <c r="AB1642" i="1"/>
  <c r="AB1644" i="1"/>
  <c r="F139" i="20"/>
  <c r="G139" i="20" s="1"/>
  <c r="AI1626" i="1"/>
  <c r="AG1626" i="1"/>
  <c r="AH1626" i="1"/>
  <c r="AI622" i="1"/>
  <c r="AG622" i="1"/>
  <c r="AH622" i="1"/>
  <c r="AI614" i="1"/>
  <c r="AG614" i="1"/>
  <c r="AH614" i="1"/>
  <c r="AI619" i="1"/>
  <c r="AH619" i="1"/>
  <c r="AG619" i="1"/>
  <c r="U9" i="4"/>
  <c r="R9" i="4"/>
  <c r="S9" i="4"/>
  <c r="T9" i="4"/>
  <c r="H11" i="4"/>
  <c r="K11" i="4" s="1"/>
  <c r="P10" i="4"/>
  <c r="N10" i="4"/>
  <c r="C13" i="4"/>
  <c r="D12" i="4"/>
  <c r="E12" i="4"/>
  <c r="F12" i="4"/>
  <c r="M10" i="4"/>
  <c r="O10" i="4"/>
  <c r="G11" i="4"/>
  <c r="J11" i="4" s="1"/>
  <c r="AS113" i="1" l="1"/>
  <c r="AT1623" i="1"/>
  <c r="AS1625" i="1"/>
  <c r="AT622" i="1"/>
  <c r="AS616" i="1"/>
  <c r="AR117" i="1"/>
  <c r="AS1630" i="1"/>
  <c r="AR619" i="1"/>
  <c r="AS622" i="1"/>
  <c r="AT621" i="1"/>
  <c r="AT624" i="1"/>
  <c r="AS1623" i="1"/>
  <c r="AS115" i="1"/>
  <c r="AR118" i="1"/>
  <c r="AR618" i="1"/>
  <c r="AR1625" i="1"/>
  <c r="AS117" i="1"/>
  <c r="AT111" i="1"/>
  <c r="AT620" i="1"/>
  <c r="AT119" i="1"/>
  <c r="AR622" i="1"/>
  <c r="AT618" i="1"/>
  <c r="AT113" i="1"/>
  <c r="AR113" i="1"/>
  <c r="AT110" i="1"/>
  <c r="AR1632" i="1"/>
  <c r="AR616" i="1"/>
  <c r="AR1628" i="1"/>
  <c r="AS1631" i="1"/>
  <c r="AS112" i="1"/>
  <c r="AR615" i="1"/>
  <c r="AT1630" i="1"/>
  <c r="AT625" i="1"/>
  <c r="AR1624" i="1"/>
  <c r="AT115" i="1"/>
  <c r="AR1630" i="1"/>
  <c r="AR110" i="1"/>
  <c r="AS614" i="1"/>
  <c r="AS1626" i="1"/>
  <c r="AT616" i="1"/>
  <c r="AS1628" i="1"/>
  <c r="AT1631" i="1"/>
  <c r="AR112" i="1"/>
  <c r="AT615" i="1"/>
  <c r="AR1622" i="1"/>
  <c r="AS1633" i="1"/>
  <c r="AS116" i="1"/>
  <c r="AT1624" i="1"/>
  <c r="AS110" i="1"/>
  <c r="AS111" i="1"/>
  <c r="AT1632" i="1"/>
  <c r="AR111" i="1"/>
  <c r="AR614" i="1"/>
  <c r="AR1626" i="1"/>
  <c r="AR1629" i="1"/>
  <c r="AS121" i="1"/>
  <c r="AS617" i="1"/>
  <c r="AS114" i="1"/>
  <c r="AT1628" i="1"/>
  <c r="AR1631" i="1"/>
  <c r="AT112" i="1"/>
  <c r="AS615" i="1"/>
  <c r="AS1622" i="1"/>
  <c r="AR1633" i="1"/>
  <c r="AT116" i="1"/>
  <c r="AS623" i="1"/>
  <c r="AS120" i="1"/>
  <c r="AS1627" i="1"/>
  <c r="AS619" i="1"/>
  <c r="AT118" i="1"/>
  <c r="AS625" i="1"/>
  <c r="AT619" i="1"/>
  <c r="AT1625" i="1"/>
  <c r="AS1624" i="1"/>
  <c r="AT614" i="1"/>
  <c r="AT1626" i="1"/>
  <c r="AT1629" i="1"/>
  <c r="AR121" i="1"/>
  <c r="AT617" i="1"/>
  <c r="AT114" i="1"/>
  <c r="AS621" i="1"/>
  <c r="AS624" i="1"/>
  <c r="AT1622" i="1"/>
  <c r="AT1633" i="1"/>
  <c r="AR116" i="1"/>
  <c r="AR623" i="1"/>
  <c r="AR120" i="1"/>
  <c r="AR1627" i="1"/>
  <c r="AS620" i="1"/>
  <c r="AR119" i="1"/>
  <c r="AS1632" i="1"/>
  <c r="AT117" i="1"/>
  <c r="AR625" i="1"/>
  <c r="AS1629" i="1"/>
  <c r="AT121" i="1"/>
  <c r="AR617" i="1"/>
  <c r="AR114" i="1"/>
  <c r="AR621" i="1"/>
  <c r="AR624" i="1"/>
  <c r="AR1623" i="1"/>
  <c r="AR115" i="1"/>
  <c r="AS118" i="1"/>
  <c r="AS618" i="1"/>
  <c r="AT623" i="1"/>
  <c r="AT120" i="1"/>
  <c r="AT1627" i="1"/>
  <c r="AR620" i="1"/>
  <c r="AS119" i="1"/>
  <c r="AG1642" i="1"/>
  <c r="AI1642" i="1"/>
  <c r="AH1642" i="1"/>
  <c r="AI1634" i="1"/>
  <c r="AG1634" i="1"/>
  <c r="AH1634" i="1"/>
  <c r="AH1639" i="1"/>
  <c r="AI1639" i="1"/>
  <c r="AG1639" i="1"/>
  <c r="AI628" i="1"/>
  <c r="AG628" i="1"/>
  <c r="AH628" i="1"/>
  <c r="AI637" i="1"/>
  <c r="AH637" i="1"/>
  <c r="AG637" i="1"/>
  <c r="AI629" i="1"/>
  <c r="AH629" i="1"/>
  <c r="AG629" i="1"/>
  <c r="AI1640" i="1"/>
  <c r="AG1640" i="1"/>
  <c r="AH1640" i="1"/>
  <c r="AG1645" i="1"/>
  <c r="AI1645" i="1"/>
  <c r="AH1645" i="1"/>
  <c r="AI1637" i="1"/>
  <c r="AH1637" i="1"/>
  <c r="AG1637" i="1"/>
  <c r="AB1646" i="1"/>
  <c r="AB1648" i="1"/>
  <c r="AB1650" i="1"/>
  <c r="AB1652" i="1"/>
  <c r="AB1654" i="1"/>
  <c r="AB1656" i="1"/>
  <c r="F140" i="20"/>
  <c r="G140" i="20" s="1"/>
  <c r="AB1647" i="1"/>
  <c r="AB1649" i="1"/>
  <c r="AB1651" i="1"/>
  <c r="AB1653" i="1"/>
  <c r="AB1655" i="1"/>
  <c r="AB1657" i="1"/>
  <c r="AH1638" i="1"/>
  <c r="AI1638" i="1"/>
  <c r="AG1638" i="1"/>
  <c r="AI1643" i="1"/>
  <c r="AG1643" i="1"/>
  <c r="AH1643" i="1"/>
  <c r="AI1635" i="1"/>
  <c r="AH1635" i="1"/>
  <c r="AG1635" i="1"/>
  <c r="AI1644" i="1"/>
  <c r="AG1644" i="1"/>
  <c r="AH1644" i="1"/>
  <c r="AI1636" i="1"/>
  <c r="AH1636" i="1"/>
  <c r="AG1636" i="1"/>
  <c r="AI1641" i="1"/>
  <c r="AH1641" i="1"/>
  <c r="AG1641" i="1"/>
  <c r="AI636" i="1"/>
  <c r="AG636" i="1"/>
  <c r="AH636" i="1"/>
  <c r="AB638" i="1"/>
  <c r="AB640" i="1"/>
  <c r="AB642" i="1"/>
  <c r="AB644" i="1"/>
  <c r="AB646" i="1"/>
  <c r="AB648" i="1"/>
  <c r="AB639" i="1"/>
  <c r="AB641" i="1"/>
  <c r="AB643" i="1"/>
  <c r="AB645" i="1"/>
  <c r="AB647" i="1"/>
  <c r="AB649" i="1"/>
  <c r="AG631" i="1"/>
  <c r="AI631" i="1"/>
  <c r="AH631" i="1"/>
  <c r="AI626" i="1"/>
  <c r="AH626" i="1"/>
  <c r="AG626" i="1"/>
  <c r="AI632" i="1"/>
  <c r="AH632" i="1"/>
  <c r="AG632" i="1"/>
  <c r="AI633" i="1"/>
  <c r="AH633" i="1"/>
  <c r="AG633" i="1"/>
  <c r="AI133" i="1"/>
  <c r="AH133" i="1"/>
  <c r="AG133" i="1"/>
  <c r="AH125" i="1"/>
  <c r="AI125" i="1"/>
  <c r="AG125" i="1"/>
  <c r="AH130" i="1"/>
  <c r="AI130" i="1"/>
  <c r="AG130" i="1"/>
  <c r="AI122" i="1"/>
  <c r="AG122" i="1"/>
  <c r="AH122" i="1"/>
  <c r="AI131" i="1"/>
  <c r="AG131" i="1"/>
  <c r="AH131" i="1"/>
  <c r="AI123" i="1"/>
  <c r="AG123" i="1"/>
  <c r="AH123" i="1"/>
  <c r="AH128" i="1"/>
  <c r="AI128" i="1"/>
  <c r="AG128" i="1"/>
  <c r="AH129" i="1"/>
  <c r="AI129" i="1"/>
  <c r="AG129" i="1"/>
  <c r="AB134" i="1"/>
  <c r="AB136" i="1"/>
  <c r="AB138" i="1"/>
  <c r="AB140" i="1"/>
  <c r="AB142" i="1"/>
  <c r="AB144" i="1"/>
  <c r="AB137" i="1"/>
  <c r="AB145" i="1"/>
  <c r="AB135" i="1"/>
  <c r="AB143" i="1"/>
  <c r="AB141" i="1"/>
  <c r="F14" i="20"/>
  <c r="G14" i="20" s="1"/>
  <c r="AB139" i="1"/>
  <c r="AI126" i="1"/>
  <c r="AH126" i="1"/>
  <c r="AG126" i="1"/>
  <c r="AI634" i="1"/>
  <c r="AG634" i="1"/>
  <c r="AH634" i="1"/>
  <c r="AG630" i="1"/>
  <c r="AI630" i="1"/>
  <c r="AH630" i="1"/>
  <c r="AI635" i="1"/>
  <c r="AH635" i="1"/>
  <c r="AG635" i="1"/>
  <c r="AI627" i="1"/>
  <c r="AH627" i="1"/>
  <c r="AG627" i="1"/>
  <c r="AI127" i="1"/>
  <c r="AG127" i="1"/>
  <c r="AH127" i="1"/>
  <c r="AI132" i="1"/>
  <c r="AG132" i="1"/>
  <c r="AH132" i="1"/>
  <c r="AG124" i="1"/>
  <c r="AI124" i="1"/>
  <c r="AH124" i="1"/>
  <c r="S10" i="4"/>
  <c r="U10" i="4"/>
  <c r="T10" i="4"/>
  <c r="R10" i="4"/>
  <c r="H12" i="4"/>
  <c r="K12" i="4" s="1"/>
  <c r="N11" i="4"/>
  <c r="P11" i="4"/>
  <c r="G12" i="4"/>
  <c r="J12" i="4" s="1"/>
  <c r="O11" i="4"/>
  <c r="M11" i="4"/>
  <c r="C14" i="4"/>
  <c r="D13" i="4"/>
  <c r="E13" i="4"/>
  <c r="F13" i="4"/>
  <c r="AR122" i="1" l="1"/>
  <c r="AT633" i="1"/>
  <c r="AT1645" i="1"/>
  <c r="AS124" i="1"/>
  <c r="AS127" i="1"/>
  <c r="AS129" i="1"/>
  <c r="AR123" i="1"/>
  <c r="AS122" i="1"/>
  <c r="AR125" i="1"/>
  <c r="AR633" i="1"/>
  <c r="AR626" i="1"/>
  <c r="AR1641" i="1"/>
  <c r="AS1644" i="1"/>
  <c r="AS1643" i="1"/>
  <c r="AT124" i="1"/>
  <c r="AS633" i="1"/>
  <c r="AS628" i="1"/>
  <c r="AT1644" i="1"/>
  <c r="AT635" i="1"/>
  <c r="AT634" i="1"/>
  <c r="AR128" i="1"/>
  <c r="AS131" i="1"/>
  <c r="AR1645" i="1"/>
  <c r="AT629" i="1"/>
  <c r="AT628" i="1"/>
  <c r="AT1634" i="1"/>
  <c r="AR635" i="1"/>
  <c r="AS626" i="1"/>
  <c r="AS1634" i="1"/>
  <c r="AR634" i="1"/>
  <c r="AT1643" i="1"/>
  <c r="AR1634" i="1"/>
  <c r="AS132" i="1"/>
  <c r="AT128" i="1"/>
  <c r="AR131" i="1"/>
  <c r="AR130" i="1"/>
  <c r="AR133" i="1"/>
  <c r="AR632" i="1"/>
  <c r="AS631" i="1"/>
  <c r="AS636" i="1"/>
  <c r="AR1636" i="1"/>
  <c r="AR1635" i="1"/>
  <c r="AR1638" i="1"/>
  <c r="AS634" i="1"/>
  <c r="AS1641" i="1"/>
  <c r="AR629" i="1"/>
  <c r="AS635" i="1"/>
  <c r="AT626" i="1"/>
  <c r="AR628" i="1"/>
  <c r="AR132" i="1"/>
  <c r="AR627" i="1"/>
  <c r="AS630" i="1"/>
  <c r="AR126" i="1"/>
  <c r="AS128" i="1"/>
  <c r="AT131" i="1"/>
  <c r="AT130" i="1"/>
  <c r="AS133" i="1"/>
  <c r="AS632" i="1"/>
  <c r="AT631" i="1"/>
  <c r="AR636" i="1"/>
  <c r="AS1636" i="1"/>
  <c r="AS1635" i="1"/>
  <c r="AT1638" i="1"/>
  <c r="AR1637" i="1"/>
  <c r="AS1640" i="1"/>
  <c r="AR637" i="1"/>
  <c r="AR1639" i="1"/>
  <c r="AS1642" i="1"/>
  <c r="AR127" i="1"/>
  <c r="AT125" i="1"/>
  <c r="AR1643" i="1"/>
  <c r="AR124" i="1"/>
  <c r="AT122" i="1"/>
  <c r="AT1641" i="1"/>
  <c r="AT132" i="1"/>
  <c r="AS627" i="1"/>
  <c r="AT630" i="1"/>
  <c r="AS126" i="1"/>
  <c r="AR129" i="1"/>
  <c r="AS130" i="1"/>
  <c r="AT133" i="1"/>
  <c r="AT632" i="1"/>
  <c r="AR631" i="1"/>
  <c r="AT636" i="1"/>
  <c r="AT1636" i="1"/>
  <c r="AT1635" i="1"/>
  <c r="AS1638" i="1"/>
  <c r="AS1637" i="1"/>
  <c r="AR1640" i="1"/>
  <c r="AS637" i="1"/>
  <c r="AT1639" i="1"/>
  <c r="AT1642" i="1"/>
  <c r="AT123" i="1"/>
  <c r="AR1644" i="1"/>
  <c r="AS1645" i="1"/>
  <c r="AT127" i="1"/>
  <c r="AS125" i="1"/>
  <c r="AS629" i="1"/>
  <c r="AT627" i="1"/>
  <c r="AR630" i="1"/>
  <c r="AT126" i="1"/>
  <c r="AT129" i="1"/>
  <c r="AS123" i="1"/>
  <c r="AT1637" i="1"/>
  <c r="AT1640" i="1"/>
  <c r="AT637" i="1"/>
  <c r="AS1639" i="1"/>
  <c r="AR1642" i="1"/>
  <c r="AI145" i="1"/>
  <c r="AG145" i="1"/>
  <c r="AH145" i="1"/>
  <c r="AI648" i="1"/>
  <c r="AH648" i="1"/>
  <c r="AG648" i="1"/>
  <c r="AI640" i="1"/>
  <c r="AG640" i="1"/>
  <c r="AH640" i="1"/>
  <c r="AG1651" i="1"/>
  <c r="AI1651" i="1"/>
  <c r="AH1651" i="1"/>
  <c r="AH1656" i="1"/>
  <c r="AI1656" i="1"/>
  <c r="AG1656" i="1"/>
  <c r="AI1648" i="1"/>
  <c r="AG1648" i="1"/>
  <c r="AH1648" i="1"/>
  <c r="AG140" i="1"/>
  <c r="AI140" i="1"/>
  <c r="AH140" i="1"/>
  <c r="AI141" i="1"/>
  <c r="AG141" i="1"/>
  <c r="AH141" i="1"/>
  <c r="AI643" i="1"/>
  <c r="AG643" i="1"/>
  <c r="AH643" i="1"/>
  <c r="AI1657" i="1"/>
  <c r="AH1657" i="1"/>
  <c r="AG1657" i="1"/>
  <c r="AI1649" i="1"/>
  <c r="AG1649" i="1"/>
  <c r="AH1649" i="1"/>
  <c r="AG1654" i="1"/>
  <c r="AH1654" i="1"/>
  <c r="AI1654" i="1"/>
  <c r="AI1646" i="1"/>
  <c r="AG1646" i="1"/>
  <c r="AH1646" i="1"/>
  <c r="F15" i="20"/>
  <c r="G15" i="20" s="1"/>
  <c r="AB146" i="1"/>
  <c r="AB148" i="1"/>
  <c r="AB150" i="1"/>
  <c r="AB152" i="1"/>
  <c r="AB154" i="1"/>
  <c r="AB156" i="1"/>
  <c r="AB147" i="1"/>
  <c r="AB149" i="1"/>
  <c r="AB151" i="1"/>
  <c r="AB153" i="1"/>
  <c r="AB155" i="1"/>
  <c r="AB157" i="1"/>
  <c r="AG645" i="1"/>
  <c r="AI645" i="1"/>
  <c r="AH645" i="1"/>
  <c r="AI138" i="1"/>
  <c r="AG138" i="1"/>
  <c r="AH138" i="1"/>
  <c r="AI646" i="1"/>
  <c r="AG646" i="1"/>
  <c r="AH646" i="1"/>
  <c r="AI143" i="1"/>
  <c r="AG143" i="1"/>
  <c r="AH143" i="1"/>
  <c r="AG144" i="1"/>
  <c r="AI144" i="1"/>
  <c r="AH144" i="1"/>
  <c r="AI136" i="1"/>
  <c r="AG136" i="1"/>
  <c r="AH136" i="1"/>
  <c r="AI649" i="1"/>
  <c r="AH649" i="1"/>
  <c r="AG649" i="1"/>
  <c r="AH641" i="1"/>
  <c r="AG641" i="1"/>
  <c r="AI641" i="1"/>
  <c r="AI644" i="1"/>
  <c r="AG644" i="1"/>
  <c r="AH644" i="1"/>
  <c r="AI1655" i="1"/>
  <c r="AG1655" i="1"/>
  <c r="AH1655" i="1"/>
  <c r="AI1647" i="1"/>
  <c r="AG1647" i="1"/>
  <c r="AH1647" i="1"/>
  <c r="AG1652" i="1"/>
  <c r="AI1652" i="1"/>
  <c r="AH1652" i="1"/>
  <c r="AI137" i="1"/>
  <c r="AH137" i="1"/>
  <c r="AG137" i="1"/>
  <c r="AI638" i="1"/>
  <c r="AH638" i="1"/>
  <c r="AG638" i="1"/>
  <c r="AI139" i="1"/>
  <c r="AH139" i="1"/>
  <c r="AG139" i="1"/>
  <c r="AI135" i="1"/>
  <c r="AG135" i="1"/>
  <c r="AH135" i="1"/>
  <c r="AI142" i="1"/>
  <c r="AG142" i="1"/>
  <c r="AH142" i="1"/>
  <c r="AI134" i="1"/>
  <c r="AG134" i="1"/>
  <c r="AH134" i="1"/>
  <c r="AI647" i="1"/>
  <c r="AG647" i="1"/>
  <c r="AH647" i="1"/>
  <c r="AI639" i="1"/>
  <c r="AG639" i="1"/>
  <c r="AH639" i="1"/>
  <c r="AH642" i="1"/>
  <c r="AG642" i="1"/>
  <c r="AI642" i="1"/>
  <c r="AI1653" i="1"/>
  <c r="AG1653" i="1"/>
  <c r="AH1653" i="1"/>
  <c r="AB1659" i="1"/>
  <c r="AB1661" i="1"/>
  <c r="AB1663" i="1"/>
  <c r="AB1665" i="1"/>
  <c r="AB1667" i="1"/>
  <c r="AB1669" i="1"/>
  <c r="AB1658" i="1"/>
  <c r="AB1660" i="1"/>
  <c r="AB1662" i="1"/>
  <c r="AB1664" i="1"/>
  <c r="AB1666" i="1"/>
  <c r="AB1668" i="1"/>
  <c r="F141" i="20"/>
  <c r="G141" i="20" s="1"/>
  <c r="AI1650" i="1"/>
  <c r="AG1650" i="1"/>
  <c r="AH1650" i="1"/>
  <c r="T11" i="4"/>
  <c r="R11" i="4"/>
  <c r="U11" i="4"/>
  <c r="S11" i="4"/>
  <c r="N12" i="4"/>
  <c r="P12" i="4"/>
  <c r="G13" i="4"/>
  <c r="J13" i="4" s="1"/>
  <c r="O12" i="4"/>
  <c r="H13" i="4"/>
  <c r="K13" i="4" s="1"/>
  <c r="M12" i="4"/>
  <c r="C15" i="4"/>
  <c r="D14" i="4"/>
  <c r="E14" i="4"/>
  <c r="F14" i="4"/>
  <c r="T12" i="4" l="1"/>
  <c r="AS638" i="1"/>
  <c r="AR1649" i="1"/>
  <c r="AS1655" i="1"/>
  <c r="AT643" i="1"/>
  <c r="AT1650" i="1"/>
  <c r="AR1653" i="1"/>
  <c r="AR639" i="1"/>
  <c r="AS134" i="1"/>
  <c r="AS135" i="1"/>
  <c r="AR638" i="1"/>
  <c r="AT1647" i="1"/>
  <c r="AT644" i="1"/>
  <c r="AT649" i="1"/>
  <c r="AR144" i="1"/>
  <c r="AR646" i="1"/>
  <c r="AT645" i="1"/>
  <c r="AS1646" i="1"/>
  <c r="AS1649" i="1"/>
  <c r="AS643" i="1"/>
  <c r="AS140" i="1"/>
  <c r="AR1656" i="1"/>
  <c r="AS640" i="1"/>
  <c r="AS145" i="1"/>
  <c r="AR134" i="1"/>
  <c r="AR1646" i="1"/>
  <c r="AR145" i="1"/>
  <c r="AT135" i="1"/>
  <c r="AT1649" i="1"/>
  <c r="AT642" i="1"/>
  <c r="AS647" i="1"/>
  <c r="AT1652" i="1"/>
  <c r="AR1655" i="1"/>
  <c r="AR641" i="1"/>
  <c r="AR136" i="1"/>
  <c r="AR143" i="1"/>
  <c r="AS138" i="1"/>
  <c r="AT1653" i="1"/>
  <c r="AT646" i="1"/>
  <c r="AR640" i="1"/>
  <c r="AS136" i="1"/>
  <c r="AS1656" i="1"/>
  <c r="AR642" i="1"/>
  <c r="AR647" i="1"/>
  <c r="AS142" i="1"/>
  <c r="AR139" i="1"/>
  <c r="AR1652" i="1"/>
  <c r="AT1655" i="1"/>
  <c r="AS641" i="1"/>
  <c r="AT136" i="1"/>
  <c r="AT143" i="1"/>
  <c r="AR138" i="1"/>
  <c r="AT1654" i="1"/>
  <c r="AR1657" i="1"/>
  <c r="AS141" i="1"/>
  <c r="AS1648" i="1"/>
  <c r="AS1651" i="1"/>
  <c r="AR648" i="1"/>
  <c r="AR135" i="1"/>
  <c r="AR645" i="1"/>
  <c r="AT140" i="1"/>
  <c r="AS1652" i="1"/>
  <c r="AT1646" i="1"/>
  <c r="AT145" i="1"/>
  <c r="AS642" i="1"/>
  <c r="AT647" i="1"/>
  <c r="AR142" i="1"/>
  <c r="AS139" i="1"/>
  <c r="AR137" i="1"/>
  <c r="AT138" i="1"/>
  <c r="AS1654" i="1"/>
  <c r="AS1657" i="1"/>
  <c r="AR141" i="1"/>
  <c r="AR1648" i="1"/>
  <c r="AT1651" i="1"/>
  <c r="AS648" i="1"/>
  <c r="AT639" i="1"/>
  <c r="AR643" i="1"/>
  <c r="AT134" i="1"/>
  <c r="AT641" i="1"/>
  <c r="AT640" i="1"/>
  <c r="AS1650" i="1"/>
  <c r="AT142" i="1"/>
  <c r="AT139" i="1"/>
  <c r="AS137" i="1"/>
  <c r="AS1647" i="1"/>
  <c r="AS644" i="1"/>
  <c r="AR649" i="1"/>
  <c r="AS144" i="1"/>
  <c r="AR1654" i="1"/>
  <c r="AT1657" i="1"/>
  <c r="AT141" i="1"/>
  <c r="AT1648" i="1"/>
  <c r="AR1651" i="1"/>
  <c r="AT648" i="1"/>
  <c r="AT1656" i="1"/>
  <c r="AT638" i="1"/>
  <c r="AS143" i="1"/>
  <c r="AR140" i="1"/>
  <c r="AR1650" i="1"/>
  <c r="AS1653" i="1"/>
  <c r="AS639" i="1"/>
  <c r="AT137" i="1"/>
  <c r="AR1647" i="1"/>
  <c r="AR644" i="1"/>
  <c r="AS649" i="1"/>
  <c r="AT144" i="1"/>
  <c r="AS646" i="1"/>
  <c r="AS645" i="1"/>
  <c r="AB1670" i="1"/>
  <c r="AB1672" i="1"/>
  <c r="AB1674" i="1"/>
  <c r="AB1676" i="1"/>
  <c r="AB1678" i="1"/>
  <c r="AB1680" i="1"/>
  <c r="F142" i="20"/>
  <c r="G142" i="20" s="1"/>
  <c r="AB1671" i="1"/>
  <c r="AB1673" i="1"/>
  <c r="AB1675" i="1"/>
  <c r="AB1677" i="1"/>
  <c r="AB1679" i="1"/>
  <c r="AB1681" i="1"/>
  <c r="AI1662" i="1"/>
  <c r="AG1662" i="1"/>
  <c r="AH1662" i="1"/>
  <c r="AI1667" i="1"/>
  <c r="AG1667" i="1"/>
  <c r="AH1667" i="1"/>
  <c r="AI1659" i="1"/>
  <c r="AH1659" i="1"/>
  <c r="AG1659" i="1"/>
  <c r="AI155" i="1"/>
  <c r="AH155" i="1"/>
  <c r="AG155" i="1"/>
  <c r="AI147" i="1"/>
  <c r="AG147" i="1"/>
  <c r="AH147" i="1"/>
  <c r="AG150" i="1"/>
  <c r="AI150" i="1"/>
  <c r="AH150" i="1"/>
  <c r="AI1668" i="1"/>
  <c r="AG1668" i="1"/>
  <c r="AH1668" i="1"/>
  <c r="AI1660" i="1"/>
  <c r="AH1660" i="1"/>
  <c r="AG1660" i="1"/>
  <c r="AI1665" i="1"/>
  <c r="AH1665" i="1"/>
  <c r="AG1665" i="1"/>
  <c r="AI153" i="1"/>
  <c r="AG153" i="1"/>
  <c r="AH153" i="1"/>
  <c r="AG156" i="1"/>
  <c r="AI156" i="1"/>
  <c r="AH156" i="1"/>
  <c r="AI148" i="1"/>
  <c r="AH148" i="1"/>
  <c r="AG148" i="1"/>
  <c r="AG1666" i="1"/>
  <c r="AI1666" i="1"/>
  <c r="AH1666" i="1"/>
  <c r="AG1658" i="1"/>
  <c r="AH1658" i="1"/>
  <c r="AI1658" i="1"/>
  <c r="AI1663" i="1"/>
  <c r="AG1663" i="1"/>
  <c r="AH1663" i="1"/>
  <c r="AI151" i="1"/>
  <c r="AG151" i="1"/>
  <c r="AH151" i="1"/>
  <c r="AI154" i="1"/>
  <c r="AG154" i="1"/>
  <c r="AH154" i="1"/>
  <c r="AI146" i="1"/>
  <c r="AH146" i="1"/>
  <c r="AG146" i="1"/>
  <c r="AH1664" i="1"/>
  <c r="AI1664" i="1"/>
  <c r="AG1664" i="1"/>
  <c r="AG1669" i="1"/>
  <c r="AI1669" i="1"/>
  <c r="AH1669" i="1"/>
  <c r="AI1661" i="1"/>
  <c r="AH1661" i="1"/>
  <c r="AG1661" i="1"/>
  <c r="AG157" i="1"/>
  <c r="AI157" i="1"/>
  <c r="AH157" i="1"/>
  <c r="AI149" i="1"/>
  <c r="AG149" i="1"/>
  <c r="AH149" i="1"/>
  <c r="AH152" i="1"/>
  <c r="AI152" i="1"/>
  <c r="AG152" i="1"/>
  <c r="AB159" i="1"/>
  <c r="AB161" i="1"/>
  <c r="AB163" i="1"/>
  <c r="AB165" i="1"/>
  <c r="AB167" i="1"/>
  <c r="AB169" i="1"/>
  <c r="AB162" i="1"/>
  <c r="AB160" i="1"/>
  <c r="AB168" i="1"/>
  <c r="F16" i="20"/>
  <c r="G16" i="20" s="1"/>
  <c r="AB158" i="1"/>
  <c r="AB166" i="1"/>
  <c r="AB164" i="1"/>
  <c r="S12" i="4"/>
  <c r="R12" i="4"/>
  <c r="U12" i="4"/>
  <c r="M13" i="4"/>
  <c r="O13" i="4"/>
  <c r="P13" i="4"/>
  <c r="N13" i="4"/>
  <c r="H14" i="4"/>
  <c r="K14" i="4" s="1"/>
  <c r="D15" i="4"/>
  <c r="C16" i="4"/>
  <c r="E15" i="4"/>
  <c r="F15" i="4"/>
  <c r="G14" i="4"/>
  <c r="J14" i="4" s="1"/>
  <c r="AT1666" i="1" l="1"/>
  <c r="AT156" i="1"/>
  <c r="AS1662" i="1"/>
  <c r="AS1665" i="1"/>
  <c r="AR146" i="1"/>
  <c r="AR149" i="1"/>
  <c r="AS1661" i="1"/>
  <c r="AT1664" i="1"/>
  <c r="AR154" i="1"/>
  <c r="AS1663" i="1"/>
  <c r="AS1666" i="1"/>
  <c r="AS156" i="1"/>
  <c r="AS1664" i="1"/>
  <c r="AS147" i="1"/>
  <c r="AR1666" i="1"/>
  <c r="AS157" i="1"/>
  <c r="AT1668" i="1"/>
  <c r="AT1659" i="1"/>
  <c r="AT1662" i="1"/>
  <c r="AT154" i="1"/>
  <c r="AR1659" i="1"/>
  <c r="AR147" i="1"/>
  <c r="AT1665" i="1"/>
  <c r="AT152" i="1"/>
  <c r="AT157" i="1"/>
  <c r="AT1669" i="1"/>
  <c r="AS146" i="1"/>
  <c r="AR151" i="1"/>
  <c r="AT1658" i="1"/>
  <c r="AR148" i="1"/>
  <c r="AS153" i="1"/>
  <c r="AT1661" i="1"/>
  <c r="AS1668" i="1"/>
  <c r="AT1663" i="1"/>
  <c r="AR1662" i="1"/>
  <c r="AR152" i="1"/>
  <c r="AT147" i="1"/>
  <c r="AS152" i="1"/>
  <c r="AR157" i="1"/>
  <c r="AR1669" i="1"/>
  <c r="AT146" i="1"/>
  <c r="AT151" i="1"/>
  <c r="AS1658" i="1"/>
  <c r="AS148" i="1"/>
  <c r="AR153" i="1"/>
  <c r="AR1660" i="1"/>
  <c r="AS150" i="1"/>
  <c r="AR155" i="1"/>
  <c r="AS1667" i="1"/>
  <c r="AR1663" i="1"/>
  <c r="AR156" i="1"/>
  <c r="AS1659" i="1"/>
  <c r="AS1669" i="1"/>
  <c r="AR1658" i="1"/>
  <c r="AT148" i="1"/>
  <c r="AT153" i="1"/>
  <c r="AS1660" i="1"/>
  <c r="AT150" i="1"/>
  <c r="AS155" i="1"/>
  <c r="AR1667" i="1"/>
  <c r="AT149" i="1"/>
  <c r="AR1665" i="1"/>
  <c r="AR1668" i="1"/>
  <c r="AS151" i="1"/>
  <c r="AS149" i="1"/>
  <c r="AR1661" i="1"/>
  <c r="AR1664" i="1"/>
  <c r="AS154" i="1"/>
  <c r="AT1660" i="1"/>
  <c r="AR150" i="1"/>
  <c r="AT155" i="1"/>
  <c r="AT1667" i="1"/>
  <c r="AI1681" i="1"/>
  <c r="AG1681" i="1"/>
  <c r="AH1681" i="1"/>
  <c r="AI1673" i="1"/>
  <c r="AG1673" i="1"/>
  <c r="AH1673" i="1"/>
  <c r="AI1678" i="1"/>
  <c r="AH1678" i="1"/>
  <c r="AG1678" i="1"/>
  <c r="AI1670" i="1"/>
  <c r="AG1670" i="1"/>
  <c r="AH1670" i="1"/>
  <c r="AI158" i="1"/>
  <c r="AG158" i="1"/>
  <c r="AH158" i="1"/>
  <c r="AI162" i="1"/>
  <c r="AG162" i="1"/>
  <c r="AH162" i="1"/>
  <c r="AB171" i="1"/>
  <c r="AB173" i="1"/>
  <c r="AB175" i="1"/>
  <c r="AB177" i="1"/>
  <c r="AB179" i="1"/>
  <c r="AB181" i="1"/>
  <c r="AB170" i="1"/>
  <c r="AB172" i="1"/>
  <c r="AB174" i="1"/>
  <c r="AB176" i="1"/>
  <c r="AB178" i="1"/>
  <c r="AB180" i="1"/>
  <c r="F17" i="20"/>
  <c r="G17" i="20" s="1"/>
  <c r="AI169" i="1"/>
  <c r="AG169" i="1"/>
  <c r="AH169" i="1"/>
  <c r="AG161" i="1"/>
  <c r="AI161" i="1"/>
  <c r="AH161" i="1"/>
  <c r="AG1679" i="1"/>
  <c r="AI1679" i="1"/>
  <c r="AH1679" i="1"/>
  <c r="AI1671" i="1"/>
  <c r="AG1671" i="1"/>
  <c r="AH1671" i="1"/>
  <c r="AG1676" i="1"/>
  <c r="AI1676" i="1"/>
  <c r="AH1676" i="1"/>
  <c r="AG163" i="1"/>
  <c r="AI163" i="1"/>
  <c r="AH163" i="1"/>
  <c r="AI164" i="1"/>
  <c r="AG164" i="1"/>
  <c r="AH164" i="1"/>
  <c r="AH168" i="1"/>
  <c r="AI168" i="1"/>
  <c r="AG168" i="1"/>
  <c r="AI167" i="1"/>
  <c r="AH167" i="1"/>
  <c r="AG167" i="1"/>
  <c r="AI159" i="1"/>
  <c r="AH159" i="1"/>
  <c r="AG159" i="1"/>
  <c r="AG1677" i="1"/>
  <c r="AI1677" i="1"/>
  <c r="AH1677" i="1"/>
  <c r="AB1683" i="1"/>
  <c r="AB1685" i="1"/>
  <c r="AB1687" i="1"/>
  <c r="AB1689" i="1"/>
  <c r="AB1691" i="1"/>
  <c r="AB1693" i="1"/>
  <c r="AB1682" i="1"/>
  <c r="AB1684" i="1"/>
  <c r="AB1686" i="1"/>
  <c r="AB1688" i="1"/>
  <c r="AB1690" i="1"/>
  <c r="AB1692" i="1"/>
  <c r="F143" i="20"/>
  <c r="G143" i="20" s="1"/>
  <c r="AI1674" i="1"/>
  <c r="AG1674" i="1"/>
  <c r="AH1674" i="1"/>
  <c r="AI166" i="1"/>
  <c r="AH166" i="1"/>
  <c r="AG166" i="1"/>
  <c r="AI160" i="1"/>
  <c r="AH160" i="1"/>
  <c r="AG160" i="1"/>
  <c r="AH165" i="1"/>
  <c r="AI165" i="1"/>
  <c r="AG165" i="1"/>
  <c r="AI1675" i="1"/>
  <c r="AH1675" i="1"/>
  <c r="AG1675" i="1"/>
  <c r="AI1680" i="1"/>
  <c r="AG1680" i="1"/>
  <c r="AH1680" i="1"/>
  <c r="AH1672" i="1"/>
  <c r="AG1672" i="1"/>
  <c r="AI1672" i="1"/>
  <c r="U13" i="4"/>
  <c r="S13" i="4"/>
  <c r="T13" i="4"/>
  <c r="R13" i="4"/>
  <c r="P14" i="4"/>
  <c r="N14" i="4"/>
  <c r="C17" i="4"/>
  <c r="D16" i="4"/>
  <c r="E16" i="4"/>
  <c r="F16" i="4"/>
  <c r="M14" i="4"/>
  <c r="O14" i="4"/>
  <c r="H15" i="4"/>
  <c r="K15" i="4" s="1"/>
  <c r="G15" i="4"/>
  <c r="J15" i="4" s="1"/>
  <c r="AT169" i="1" l="1"/>
  <c r="AS1673" i="1"/>
  <c r="AT1672" i="1"/>
  <c r="AR1673" i="1"/>
  <c r="AS1680" i="1"/>
  <c r="AT1680" i="1"/>
  <c r="AT165" i="1"/>
  <c r="AS166" i="1"/>
  <c r="AT167" i="1"/>
  <c r="AT164" i="1"/>
  <c r="AR1676" i="1"/>
  <c r="AR1679" i="1"/>
  <c r="AR169" i="1"/>
  <c r="AR1672" i="1"/>
  <c r="AS1675" i="1"/>
  <c r="AR160" i="1"/>
  <c r="AS159" i="1"/>
  <c r="AT168" i="1"/>
  <c r="AT163" i="1"/>
  <c r="AR1671" i="1"/>
  <c r="AS161" i="1"/>
  <c r="AT162" i="1"/>
  <c r="AT1670" i="1"/>
  <c r="AT1673" i="1"/>
  <c r="AT166" i="1"/>
  <c r="AS1670" i="1"/>
  <c r="AS163" i="1"/>
  <c r="AS1672" i="1"/>
  <c r="AT1675" i="1"/>
  <c r="AS160" i="1"/>
  <c r="AS1674" i="1"/>
  <c r="AT159" i="1"/>
  <c r="AS168" i="1"/>
  <c r="AR163" i="1"/>
  <c r="AT1671" i="1"/>
  <c r="AT161" i="1"/>
  <c r="AR1675" i="1"/>
  <c r="AS1671" i="1"/>
  <c r="AT160" i="1"/>
  <c r="AR1674" i="1"/>
  <c r="AS1677" i="1"/>
  <c r="AR161" i="1"/>
  <c r="AS158" i="1"/>
  <c r="AR1678" i="1"/>
  <c r="AS1681" i="1"/>
  <c r="AR159" i="1"/>
  <c r="AR162" i="1"/>
  <c r="AT1674" i="1"/>
  <c r="AT1677" i="1"/>
  <c r="AR167" i="1"/>
  <c r="AS164" i="1"/>
  <c r="AS1676" i="1"/>
  <c r="AS1679" i="1"/>
  <c r="AR158" i="1"/>
  <c r="AS1678" i="1"/>
  <c r="AR1681" i="1"/>
  <c r="AS165" i="1"/>
  <c r="AS162" i="1"/>
  <c r="AR168" i="1"/>
  <c r="AR1670" i="1"/>
  <c r="AR1680" i="1"/>
  <c r="AR165" i="1"/>
  <c r="AR166" i="1"/>
  <c r="AR1677" i="1"/>
  <c r="AS167" i="1"/>
  <c r="AR164" i="1"/>
  <c r="AT1676" i="1"/>
  <c r="AT1679" i="1"/>
  <c r="AS169" i="1"/>
  <c r="AT158" i="1"/>
  <c r="AT1678" i="1"/>
  <c r="AT1681" i="1"/>
  <c r="AG1690" i="1"/>
  <c r="AI1690" i="1"/>
  <c r="AH1690" i="1"/>
  <c r="AH1682" i="1"/>
  <c r="AI1682" i="1"/>
  <c r="AG1682" i="1"/>
  <c r="AG1687" i="1"/>
  <c r="AI1687" i="1"/>
  <c r="AH1687" i="1"/>
  <c r="AH180" i="1"/>
  <c r="AI180" i="1"/>
  <c r="AG180" i="1"/>
  <c r="AI172" i="1"/>
  <c r="AG172" i="1"/>
  <c r="AH172" i="1"/>
  <c r="AH177" i="1"/>
  <c r="AI177" i="1"/>
  <c r="AG177" i="1"/>
  <c r="AI1688" i="1"/>
  <c r="AH1688" i="1"/>
  <c r="AG1688" i="1"/>
  <c r="AG1693" i="1"/>
  <c r="AI1693" i="1"/>
  <c r="AH1693" i="1"/>
  <c r="AG1685" i="1"/>
  <c r="AI1685" i="1"/>
  <c r="AH1685" i="1"/>
  <c r="AI178" i="1"/>
  <c r="AG178" i="1"/>
  <c r="AH178" i="1"/>
  <c r="AI170" i="1"/>
  <c r="AG170" i="1"/>
  <c r="AH170" i="1"/>
  <c r="AI175" i="1"/>
  <c r="AG175" i="1"/>
  <c r="AH175" i="1"/>
  <c r="AB1694" i="1"/>
  <c r="AB1696" i="1"/>
  <c r="AB1698" i="1"/>
  <c r="AB1700" i="1"/>
  <c r="AB1702" i="1"/>
  <c r="AB1704" i="1"/>
  <c r="F144" i="20"/>
  <c r="G144" i="20" s="1"/>
  <c r="AB1695" i="1"/>
  <c r="AB1697" i="1"/>
  <c r="AB1699" i="1"/>
  <c r="AB1701" i="1"/>
  <c r="AB1703" i="1"/>
  <c r="AB1705" i="1"/>
  <c r="AG1686" i="1"/>
  <c r="AI1686" i="1"/>
  <c r="AH1686" i="1"/>
  <c r="AG1691" i="1"/>
  <c r="AI1691" i="1"/>
  <c r="AH1691" i="1"/>
  <c r="AI1683" i="1"/>
  <c r="AG1683" i="1"/>
  <c r="AH1683" i="1"/>
  <c r="AI176" i="1"/>
  <c r="AG176" i="1"/>
  <c r="AH176" i="1"/>
  <c r="AI181" i="1"/>
  <c r="AH181" i="1"/>
  <c r="AG181" i="1"/>
  <c r="AI173" i="1"/>
  <c r="AH173" i="1"/>
  <c r="AG173" i="1"/>
  <c r="AI1692" i="1"/>
  <c r="AG1692" i="1"/>
  <c r="AH1692" i="1"/>
  <c r="AI1684" i="1"/>
  <c r="AG1684" i="1"/>
  <c r="AH1684" i="1"/>
  <c r="AG1689" i="1"/>
  <c r="AI1689" i="1"/>
  <c r="AH1689" i="1"/>
  <c r="AB182" i="1"/>
  <c r="AB184" i="1"/>
  <c r="F18" i="20"/>
  <c r="G18" i="20" s="1"/>
  <c r="AB185" i="1"/>
  <c r="AB187" i="1"/>
  <c r="AB189" i="1"/>
  <c r="AB191" i="1"/>
  <c r="AB193" i="1"/>
  <c r="AB183" i="1"/>
  <c r="AB186" i="1"/>
  <c r="AB188" i="1"/>
  <c r="AB190" i="1"/>
  <c r="AB192" i="1"/>
  <c r="AI174" i="1"/>
  <c r="AG174" i="1"/>
  <c r="AH174" i="1"/>
  <c r="AI179" i="1"/>
  <c r="AH179" i="1"/>
  <c r="AG179" i="1"/>
  <c r="AI171" i="1"/>
  <c r="AG171" i="1"/>
  <c r="AH171" i="1"/>
  <c r="S14" i="4"/>
  <c r="R14" i="4"/>
  <c r="U14" i="4"/>
  <c r="T14" i="4"/>
  <c r="H16" i="4"/>
  <c r="K16" i="4" s="1"/>
  <c r="G16" i="4"/>
  <c r="J16" i="4" s="1"/>
  <c r="O15" i="4"/>
  <c r="M15" i="4"/>
  <c r="N15" i="4"/>
  <c r="P15" i="4"/>
  <c r="D17" i="4"/>
  <c r="C18" i="4"/>
  <c r="F17" i="4"/>
  <c r="E17" i="4"/>
  <c r="AS1692" i="1" l="1"/>
  <c r="AT171" i="1"/>
  <c r="AR1683" i="1"/>
  <c r="AR180" i="1"/>
  <c r="AS171" i="1"/>
  <c r="AS174" i="1"/>
  <c r="AT170" i="1"/>
  <c r="AR1685" i="1"/>
  <c r="AT1688" i="1"/>
  <c r="AT172" i="1"/>
  <c r="AR1687" i="1"/>
  <c r="AR1690" i="1"/>
  <c r="AR181" i="1"/>
  <c r="AT1686" i="1"/>
  <c r="AR1682" i="1"/>
  <c r="AR1689" i="1"/>
  <c r="AT1692" i="1"/>
  <c r="AT181" i="1"/>
  <c r="AT1683" i="1"/>
  <c r="AR1686" i="1"/>
  <c r="AR175" i="1"/>
  <c r="AR178" i="1"/>
  <c r="AT1693" i="1"/>
  <c r="AT177" i="1"/>
  <c r="AT180" i="1"/>
  <c r="AT1682" i="1"/>
  <c r="AR171" i="1"/>
  <c r="AS1683" i="1"/>
  <c r="AT1689" i="1"/>
  <c r="AR179" i="1"/>
  <c r="AT175" i="1"/>
  <c r="AT178" i="1"/>
  <c r="AR1693" i="1"/>
  <c r="AS177" i="1"/>
  <c r="AS180" i="1"/>
  <c r="AS1682" i="1"/>
  <c r="AS1686" i="1"/>
  <c r="AS181" i="1"/>
  <c r="AS1693" i="1"/>
  <c r="AS179" i="1"/>
  <c r="AS1684" i="1"/>
  <c r="AR173" i="1"/>
  <c r="AS176" i="1"/>
  <c r="AS1691" i="1"/>
  <c r="AR174" i="1"/>
  <c r="AT174" i="1"/>
  <c r="AR1692" i="1"/>
  <c r="AS178" i="1"/>
  <c r="AR177" i="1"/>
  <c r="AT179" i="1"/>
  <c r="AR1684" i="1"/>
  <c r="AS173" i="1"/>
  <c r="AR176" i="1"/>
  <c r="AT1691" i="1"/>
  <c r="AS170" i="1"/>
  <c r="AS1685" i="1"/>
  <c r="AR1688" i="1"/>
  <c r="AS172" i="1"/>
  <c r="AS1687" i="1"/>
  <c r="AS1690" i="1"/>
  <c r="AS1689" i="1"/>
  <c r="AS175" i="1"/>
  <c r="AT1684" i="1"/>
  <c r="AT173" i="1"/>
  <c r="AT176" i="1"/>
  <c r="AR1691" i="1"/>
  <c r="AR170" i="1"/>
  <c r="AT1685" i="1"/>
  <c r="AS1688" i="1"/>
  <c r="AR172" i="1"/>
  <c r="AT1687" i="1"/>
  <c r="AT1690" i="1"/>
  <c r="AI192" i="1"/>
  <c r="AH192" i="1"/>
  <c r="AG192" i="1"/>
  <c r="AI190" i="1"/>
  <c r="AH190" i="1"/>
  <c r="AG190" i="1"/>
  <c r="AI185" i="1"/>
  <c r="AG185" i="1"/>
  <c r="AH185" i="1"/>
  <c r="AI188" i="1"/>
  <c r="AH188" i="1"/>
  <c r="AG188" i="1"/>
  <c r="AI191" i="1"/>
  <c r="AH191" i="1"/>
  <c r="AG191" i="1"/>
  <c r="AB195" i="1"/>
  <c r="AB197" i="1"/>
  <c r="AB199" i="1"/>
  <c r="AB201" i="1"/>
  <c r="AB203" i="1"/>
  <c r="AB205" i="1"/>
  <c r="AB194" i="1"/>
  <c r="AB196" i="1"/>
  <c r="AB198" i="1"/>
  <c r="AB200" i="1"/>
  <c r="AB202" i="1"/>
  <c r="AB204" i="1"/>
  <c r="F19" i="20"/>
  <c r="G19" i="20" s="1"/>
  <c r="AI1703" i="1"/>
  <c r="AG1703" i="1"/>
  <c r="AH1703" i="1"/>
  <c r="AI1695" i="1"/>
  <c r="AG1695" i="1"/>
  <c r="AH1695" i="1"/>
  <c r="AI1700" i="1"/>
  <c r="AH1700" i="1"/>
  <c r="AG1700" i="1"/>
  <c r="AI183" i="1"/>
  <c r="AH183" i="1"/>
  <c r="AG183" i="1"/>
  <c r="AI182" i="1"/>
  <c r="AH182" i="1"/>
  <c r="AG182" i="1"/>
  <c r="AH186" i="1"/>
  <c r="AI186" i="1"/>
  <c r="AG186" i="1"/>
  <c r="AI189" i="1"/>
  <c r="AG189" i="1"/>
  <c r="AH189" i="1"/>
  <c r="AH184" i="1"/>
  <c r="AI184" i="1"/>
  <c r="AG184" i="1"/>
  <c r="AI1701" i="1"/>
  <c r="AG1701" i="1"/>
  <c r="AH1701" i="1"/>
  <c r="AB1707" i="1"/>
  <c r="AB1709" i="1"/>
  <c r="AB1711" i="1"/>
  <c r="AB1713" i="1"/>
  <c r="AB1715" i="1"/>
  <c r="AB1717" i="1"/>
  <c r="AB1706" i="1"/>
  <c r="AB1708" i="1"/>
  <c r="AB1710" i="1"/>
  <c r="AB1712" i="1"/>
  <c r="AB1714" i="1"/>
  <c r="AB1716" i="1"/>
  <c r="F145" i="20"/>
  <c r="G145" i="20" s="1"/>
  <c r="AI1698" i="1"/>
  <c r="AG1698" i="1"/>
  <c r="AH1698" i="1"/>
  <c r="AI187" i="1"/>
  <c r="AH187" i="1"/>
  <c r="AG187" i="1"/>
  <c r="AI1699" i="1"/>
  <c r="AH1699" i="1"/>
  <c r="AG1699" i="1"/>
  <c r="AG1704" i="1"/>
  <c r="AH1704" i="1"/>
  <c r="AI1704" i="1"/>
  <c r="AI1696" i="1"/>
  <c r="AG1696" i="1"/>
  <c r="AH1696" i="1"/>
  <c r="AI193" i="1"/>
  <c r="AG193" i="1"/>
  <c r="AH193" i="1"/>
  <c r="AI1705" i="1"/>
  <c r="AH1705" i="1"/>
  <c r="AG1705" i="1"/>
  <c r="AI1697" i="1"/>
  <c r="AH1697" i="1"/>
  <c r="AG1697" i="1"/>
  <c r="AI1702" i="1"/>
  <c r="AG1702" i="1"/>
  <c r="AH1702" i="1"/>
  <c r="AG1694" i="1"/>
  <c r="AI1694" i="1"/>
  <c r="AH1694" i="1"/>
  <c r="T15" i="4"/>
  <c r="U15" i="4"/>
  <c r="R15" i="4"/>
  <c r="S15" i="4"/>
  <c r="M16" i="4"/>
  <c r="O16" i="4"/>
  <c r="H17" i="4"/>
  <c r="K17" i="4" s="1"/>
  <c r="P16" i="4"/>
  <c r="N16" i="4"/>
  <c r="F18" i="4"/>
  <c r="C19" i="4"/>
  <c r="E19" i="4" s="1"/>
  <c r="D18" i="4"/>
  <c r="E18" i="4"/>
  <c r="G17" i="4"/>
  <c r="J17" i="4" s="1"/>
  <c r="AR1705" i="1" l="1"/>
  <c r="AR186" i="1"/>
  <c r="AR1702" i="1"/>
  <c r="AR188" i="1"/>
  <c r="AT193" i="1"/>
  <c r="AT1704" i="1"/>
  <c r="AR187" i="1"/>
  <c r="AT191" i="1"/>
  <c r="AT185" i="1"/>
  <c r="AT192" i="1"/>
  <c r="AS1702" i="1"/>
  <c r="AS1695" i="1"/>
  <c r="AT186" i="1"/>
  <c r="AT1702" i="1"/>
  <c r="AS184" i="1"/>
  <c r="AS186" i="1"/>
  <c r="AT183" i="1"/>
  <c r="AT1695" i="1"/>
  <c r="AS188" i="1"/>
  <c r="AS190" i="1"/>
  <c r="AR184" i="1"/>
  <c r="AS1705" i="1"/>
  <c r="AT1705" i="1"/>
  <c r="AS1696" i="1"/>
  <c r="AR1699" i="1"/>
  <c r="AS1698" i="1"/>
  <c r="AT188" i="1"/>
  <c r="AT190" i="1"/>
  <c r="AT184" i="1"/>
  <c r="AR1696" i="1"/>
  <c r="AS1699" i="1"/>
  <c r="AR1698" i="1"/>
  <c r="AS1701" i="1"/>
  <c r="AS189" i="1"/>
  <c r="AR182" i="1"/>
  <c r="AR1700" i="1"/>
  <c r="AS1703" i="1"/>
  <c r="AS1704" i="1"/>
  <c r="AR183" i="1"/>
  <c r="AR1704" i="1"/>
  <c r="AS183" i="1"/>
  <c r="AR190" i="1"/>
  <c r="AS1694" i="1"/>
  <c r="AR1697" i="1"/>
  <c r="AT1694" i="1"/>
  <c r="AS1697" i="1"/>
  <c r="AS193" i="1"/>
  <c r="AT1696" i="1"/>
  <c r="AT1699" i="1"/>
  <c r="AT1698" i="1"/>
  <c r="AR1701" i="1"/>
  <c r="AR189" i="1"/>
  <c r="AS182" i="1"/>
  <c r="AS1700" i="1"/>
  <c r="AR1703" i="1"/>
  <c r="AR191" i="1"/>
  <c r="AS185" i="1"/>
  <c r="AR192" i="1"/>
  <c r="AS187" i="1"/>
  <c r="AT187" i="1"/>
  <c r="AR1695" i="1"/>
  <c r="AR1694" i="1"/>
  <c r="AT1697" i="1"/>
  <c r="AR193" i="1"/>
  <c r="AT1701" i="1"/>
  <c r="AT189" i="1"/>
  <c r="AT182" i="1"/>
  <c r="AT1700" i="1"/>
  <c r="AT1703" i="1"/>
  <c r="AS191" i="1"/>
  <c r="AR185" i="1"/>
  <c r="AS192" i="1"/>
  <c r="AB1718" i="1"/>
  <c r="AB1720" i="1"/>
  <c r="AB1722" i="1"/>
  <c r="AB1724" i="1"/>
  <c r="AB1726" i="1"/>
  <c r="AB1728" i="1"/>
  <c r="F146" i="20"/>
  <c r="G146" i="20" s="1"/>
  <c r="AB1719" i="1"/>
  <c r="AB1721" i="1"/>
  <c r="AB1723" i="1"/>
  <c r="AB1725" i="1"/>
  <c r="AB1727" i="1"/>
  <c r="AB1729" i="1"/>
  <c r="AI1710" i="1"/>
  <c r="AG1710" i="1"/>
  <c r="AH1710" i="1"/>
  <c r="AI1715" i="1"/>
  <c r="AH1715" i="1"/>
  <c r="AG1715" i="1"/>
  <c r="AI1707" i="1"/>
  <c r="AH1707" i="1"/>
  <c r="AG1707" i="1"/>
  <c r="AI204" i="1"/>
  <c r="AG204" i="1"/>
  <c r="AH204" i="1"/>
  <c r="AI196" i="1"/>
  <c r="AH196" i="1"/>
  <c r="AG196" i="1"/>
  <c r="AH201" i="1"/>
  <c r="AI201" i="1"/>
  <c r="AG201" i="1"/>
  <c r="AI1716" i="1"/>
  <c r="AG1716" i="1"/>
  <c r="AH1716" i="1"/>
  <c r="AG1708" i="1"/>
  <c r="AI1708" i="1"/>
  <c r="AH1708" i="1"/>
  <c r="AI1713" i="1"/>
  <c r="AG1713" i="1"/>
  <c r="AH1713" i="1"/>
  <c r="AH202" i="1"/>
  <c r="AI202" i="1"/>
  <c r="AG202" i="1"/>
  <c r="AI194" i="1"/>
  <c r="AG194" i="1"/>
  <c r="AH194" i="1"/>
  <c r="AI199" i="1"/>
  <c r="AG199" i="1"/>
  <c r="AH199" i="1"/>
  <c r="AI1714" i="1"/>
  <c r="AG1714" i="1"/>
  <c r="AH1714" i="1"/>
  <c r="AI1706" i="1"/>
  <c r="AG1706" i="1"/>
  <c r="AH1706" i="1"/>
  <c r="AI1711" i="1"/>
  <c r="AH1711" i="1"/>
  <c r="AG1711" i="1"/>
  <c r="AI200" i="1"/>
  <c r="AG200" i="1"/>
  <c r="AH200" i="1"/>
  <c r="AI205" i="1"/>
  <c r="AH205" i="1"/>
  <c r="AG205" i="1"/>
  <c r="AG197" i="1"/>
  <c r="AI197" i="1"/>
  <c r="AH197" i="1"/>
  <c r="AI1712" i="1"/>
  <c r="AG1712" i="1"/>
  <c r="AH1712" i="1"/>
  <c r="AG1717" i="1"/>
  <c r="AI1717" i="1"/>
  <c r="AH1717" i="1"/>
  <c r="AI1709" i="1"/>
  <c r="AH1709" i="1"/>
  <c r="AG1709" i="1"/>
  <c r="AB206" i="1"/>
  <c r="AB208" i="1"/>
  <c r="AB210" i="1"/>
  <c r="AB212" i="1"/>
  <c r="AB214" i="1"/>
  <c r="AB216" i="1"/>
  <c r="F20" i="20"/>
  <c r="G20" i="20" s="1"/>
  <c r="AB207" i="1"/>
  <c r="AB209" i="1"/>
  <c r="AB211" i="1"/>
  <c r="AB213" i="1"/>
  <c r="AB215" i="1"/>
  <c r="AB217" i="1"/>
  <c r="AI198" i="1"/>
  <c r="AH198" i="1"/>
  <c r="AG198" i="1"/>
  <c r="AI203" i="1"/>
  <c r="AG203" i="1"/>
  <c r="AH203" i="1"/>
  <c r="AG195" i="1"/>
  <c r="AI195" i="1"/>
  <c r="AH195" i="1"/>
  <c r="T16" i="4"/>
  <c r="S16" i="4"/>
  <c r="R16" i="4"/>
  <c r="U16" i="4"/>
  <c r="P17" i="4"/>
  <c r="N17" i="4"/>
  <c r="G18" i="4"/>
  <c r="J18" i="4" s="1"/>
  <c r="F19" i="4"/>
  <c r="C20" i="4"/>
  <c r="D19" i="4"/>
  <c r="M17" i="4"/>
  <c r="O17" i="4"/>
  <c r="H18" i="4"/>
  <c r="K18" i="4" s="1"/>
  <c r="AR195" i="1" l="1"/>
  <c r="AR1712" i="1"/>
  <c r="AS1714" i="1"/>
  <c r="AS1711" i="1"/>
  <c r="AS1713" i="1"/>
  <c r="AS1710" i="1"/>
  <c r="AR1717" i="1"/>
  <c r="AS195" i="1"/>
  <c r="AT1706" i="1"/>
  <c r="AT195" i="1"/>
  <c r="AS198" i="1"/>
  <c r="AR1709" i="1"/>
  <c r="AS1712" i="1"/>
  <c r="AR205" i="1"/>
  <c r="AR1708" i="1"/>
  <c r="AS201" i="1"/>
  <c r="AT204" i="1"/>
  <c r="AT1715" i="1"/>
  <c r="AS1709" i="1"/>
  <c r="AR1714" i="1"/>
  <c r="AS203" i="1"/>
  <c r="AT1711" i="1"/>
  <c r="AT1714" i="1"/>
  <c r="AT194" i="1"/>
  <c r="AR1713" i="1"/>
  <c r="AR1716" i="1"/>
  <c r="AS196" i="1"/>
  <c r="AS1707" i="1"/>
  <c r="AR1710" i="1"/>
  <c r="AR1711" i="1"/>
  <c r="AT1709" i="1"/>
  <c r="AS1716" i="1"/>
  <c r="AR203" i="1"/>
  <c r="AS1717" i="1"/>
  <c r="AS197" i="1"/>
  <c r="AS200" i="1"/>
  <c r="AT1713" i="1"/>
  <c r="AT1716" i="1"/>
  <c r="AT196" i="1"/>
  <c r="AT1707" i="1"/>
  <c r="AT1710" i="1"/>
  <c r="AS205" i="1"/>
  <c r="AR194" i="1"/>
  <c r="AR1707" i="1"/>
  <c r="AT203" i="1"/>
  <c r="AT1717" i="1"/>
  <c r="AT197" i="1"/>
  <c r="AR200" i="1"/>
  <c r="AS1706" i="1"/>
  <c r="AS199" i="1"/>
  <c r="AR202" i="1"/>
  <c r="AT205" i="1"/>
  <c r="AR197" i="1"/>
  <c r="AT200" i="1"/>
  <c r="AR1706" i="1"/>
  <c r="AR199" i="1"/>
  <c r="AT202" i="1"/>
  <c r="AS1708" i="1"/>
  <c r="AR201" i="1"/>
  <c r="AS204" i="1"/>
  <c r="AR1715" i="1"/>
  <c r="AT198" i="1"/>
  <c r="AS194" i="1"/>
  <c r="AT1712" i="1"/>
  <c r="AR196" i="1"/>
  <c r="AR198" i="1"/>
  <c r="AT199" i="1"/>
  <c r="AS202" i="1"/>
  <c r="AT1708" i="1"/>
  <c r="AT201" i="1"/>
  <c r="AR204" i="1"/>
  <c r="AS1715" i="1"/>
  <c r="AI217" i="1"/>
  <c r="AG217" i="1"/>
  <c r="AH217" i="1"/>
  <c r="AI209" i="1"/>
  <c r="AH209" i="1"/>
  <c r="AG209" i="1"/>
  <c r="AI214" i="1"/>
  <c r="AG214" i="1"/>
  <c r="AH214" i="1"/>
  <c r="AH206" i="1"/>
  <c r="AI206" i="1"/>
  <c r="AG206" i="1"/>
  <c r="AI1727" i="1"/>
  <c r="AG1727" i="1"/>
  <c r="AH1727" i="1"/>
  <c r="AI1719" i="1"/>
  <c r="AH1719" i="1"/>
  <c r="AG1719" i="1"/>
  <c r="AG1724" i="1"/>
  <c r="AI1724" i="1"/>
  <c r="AH1724" i="1"/>
  <c r="AG215" i="1"/>
  <c r="AI215" i="1"/>
  <c r="AH215" i="1"/>
  <c r="AI207" i="1"/>
  <c r="AH207" i="1"/>
  <c r="AG207" i="1"/>
  <c r="AI212" i="1"/>
  <c r="AH212" i="1"/>
  <c r="AG212" i="1"/>
  <c r="AI1725" i="1"/>
  <c r="AG1725" i="1"/>
  <c r="AH1725" i="1"/>
  <c r="AB1731" i="1"/>
  <c r="AB1733" i="1"/>
  <c r="AB1735" i="1"/>
  <c r="AB1737" i="1"/>
  <c r="AB1739" i="1"/>
  <c r="AB1741" i="1"/>
  <c r="AB1730" i="1"/>
  <c r="AB1732" i="1"/>
  <c r="AB1734" i="1"/>
  <c r="AB1736" i="1"/>
  <c r="AB1738" i="1"/>
  <c r="AB1740" i="1"/>
  <c r="F147" i="20"/>
  <c r="G147" i="20" s="1"/>
  <c r="AI1722" i="1"/>
  <c r="AH1722" i="1"/>
  <c r="AG1722" i="1"/>
  <c r="AH213" i="1"/>
  <c r="AG213" i="1"/>
  <c r="AI213" i="1"/>
  <c r="AB218" i="1"/>
  <c r="AB220" i="1"/>
  <c r="AB222" i="1"/>
  <c r="AB224" i="1"/>
  <c r="AB226" i="1"/>
  <c r="AB228" i="1"/>
  <c r="F21" i="20"/>
  <c r="G21" i="20" s="1"/>
  <c r="AB219" i="1"/>
  <c r="AB221" i="1"/>
  <c r="AB223" i="1"/>
  <c r="AB225" i="1"/>
  <c r="AB227" i="1"/>
  <c r="AB229" i="1"/>
  <c r="AI210" i="1"/>
  <c r="AH210" i="1"/>
  <c r="AG210" i="1"/>
  <c r="AI1723" i="1"/>
  <c r="AH1723" i="1"/>
  <c r="AG1723" i="1"/>
  <c r="AI1728" i="1"/>
  <c r="AH1728" i="1"/>
  <c r="AG1728" i="1"/>
  <c r="AG1720" i="1"/>
  <c r="AI1720" i="1"/>
  <c r="AH1720" i="1"/>
  <c r="AI211" i="1"/>
  <c r="AG211" i="1"/>
  <c r="AH211" i="1"/>
  <c r="AI216" i="1"/>
  <c r="AG216" i="1"/>
  <c r="AH216" i="1"/>
  <c r="AG208" i="1"/>
  <c r="AI208" i="1"/>
  <c r="AH208" i="1"/>
  <c r="AH1729" i="1"/>
  <c r="AI1729" i="1"/>
  <c r="AG1729" i="1"/>
  <c r="AI1721" i="1"/>
  <c r="AG1721" i="1"/>
  <c r="AH1721" i="1"/>
  <c r="AI1726" i="1"/>
  <c r="AG1726" i="1"/>
  <c r="AH1726" i="1"/>
  <c r="AG1718" i="1"/>
  <c r="AI1718" i="1"/>
  <c r="AH1718" i="1"/>
  <c r="T17" i="4"/>
  <c r="R17" i="4"/>
  <c r="S17" i="4"/>
  <c r="U17" i="4"/>
  <c r="M18" i="4"/>
  <c r="O18" i="4"/>
  <c r="G19" i="4"/>
  <c r="J19" i="4" s="1"/>
  <c r="N18" i="4"/>
  <c r="P18" i="4"/>
  <c r="H19" i="4"/>
  <c r="K19" i="4" s="1"/>
  <c r="C21" i="4"/>
  <c r="D20" i="4"/>
  <c r="E20" i="4"/>
  <c r="F20" i="4"/>
  <c r="AS1723" i="1" l="1"/>
  <c r="AS1726" i="1"/>
  <c r="AR1729" i="1"/>
  <c r="AT210" i="1"/>
  <c r="AR213" i="1"/>
  <c r="AT207" i="1"/>
  <c r="AR1724" i="1"/>
  <c r="AT1727" i="1"/>
  <c r="AR214" i="1"/>
  <c r="AR217" i="1"/>
  <c r="AR1726" i="1"/>
  <c r="AS213" i="1"/>
  <c r="AT1720" i="1"/>
  <c r="AT216" i="1"/>
  <c r="AR1720" i="1"/>
  <c r="AT1723" i="1"/>
  <c r="AR1722" i="1"/>
  <c r="AS212" i="1"/>
  <c r="AT215" i="1"/>
  <c r="AS1719" i="1"/>
  <c r="AR206" i="1"/>
  <c r="AR209" i="1"/>
  <c r="AR1723" i="1"/>
  <c r="AR216" i="1"/>
  <c r="AS215" i="1"/>
  <c r="AS1718" i="1"/>
  <c r="AS1721" i="1"/>
  <c r="AS1722" i="1"/>
  <c r="AS1725" i="1"/>
  <c r="AT212" i="1"/>
  <c r="AR215" i="1"/>
  <c r="AT1719" i="1"/>
  <c r="AT206" i="1"/>
  <c r="AS209" i="1"/>
  <c r="AS216" i="1"/>
  <c r="AT217" i="1"/>
  <c r="AS1729" i="1"/>
  <c r="AR212" i="1"/>
  <c r="AT1718" i="1"/>
  <c r="AR1721" i="1"/>
  <c r="AS208" i="1"/>
  <c r="AS211" i="1"/>
  <c r="AR1728" i="1"/>
  <c r="AT1722" i="1"/>
  <c r="AR1725" i="1"/>
  <c r="AS206" i="1"/>
  <c r="AT209" i="1"/>
  <c r="AT1729" i="1"/>
  <c r="AR1718" i="1"/>
  <c r="AT1721" i="1"/>
  <c r="AT208" i="1"/>
  <c r="AR211" i="1"/>
  <c r="AS1728" i="1"/>
  <c r="AR210" i="1"/>
  <c r="AT1725" i="1"/>
  <c r="AR207" i="1"/>
  <c r="AS1724" i="1"/>
  <c r="AS1727" i="1"/>
  <c r="AS1720" i="1"/>
  <c r="AT214" i="1"/>
  <c r="AT1726" i="1"/>
  <c r="AR1719" i="1"/>
  <c r="AR208" i="1"/>
  <c r="AT211" i="1"/>
  <c r="AT1728" i="1"/>
  <c r="AS210" i="1"/>
  <c r="AT213" i="1"/>
  <c r="AS207" i="1"/>
  <c r="AT1724" i="1"/>
  <c r="AR1727" i="1"/>
  <c r="AS214" i="1"/>
  <c r="AS217" i="1"/>
  <c r="AI227" i="1"/>
  <c r="AG227" i="1"/>
  <c r="AH227" i="1"/>
  <c r="AI219" i="1"/>
  <c r="AG219" i="1"/>
  <c r="AH219" i="1"/>
  <c r="AI224" i="1"/>
  <c r="AG224" i="1"/>
  <c r="AH224" i="1"/>
  <c r="AB1742" i="1"/>
  <c r="AB1744" i="1"/>
  <c r="AB1746" i="1"/>
  <c r="AB1748" i="1"/>
  <c r="AB1750" i="1"/>
  <c r="AB1752" i="1"/>
  <c r="F148" i="20"/>
  <c r="G148" i="20" s="1"/>
  <c r="AB1743" i="1"/>
  <c r="AB1745" i="1"/>
  <c r="AB1747" i="1"/>
  <c r="AB1749" i="1"/>
  <c r="AB1751" i="1"/>
  <c r="AB1753" i="1"/>
  <c r="AG1734" i="1"/>
  <c r="AI1734" i="1"/>
  <c r="AH1734" i="1"/>
  <c r="AH1739" i="1"/>
  <c r="AI1739" i="1"/>
  <c r="AG1739" i="1"/>
  <c r="AI1731" i="1"/>
  <c r="AH1731" i="1"/>
  <c r="AG1731" i="1"/>
  <c r="AI225" i="1"/>
  <c r="AG225" i="1"/>
  <c r="AH225" i="1"/>
  <c r="F22" i="20"/>
  <c r="G22" i="20" s="1"/>
  <c r="AB231" i="1"/>
  <c r="AB233" i="1"/>
  <c r="AB235" i="1"/>
  <c r="AB237" i="1"/>
  <c r="AB239" i="1"/>
  <c r="AB241" i="1"/>
  <c r="AB230" i="1"/>
  <c r="AB232" i="1"/>
  <c r="AB234" i="1"/>
  <c r="AB236" i="1"/>
  <c r="AB238" i="1"/>
  <c r="AB240" i="1"/>
  <c r="AI222" i="1"/>
  <c r="AG222" i="1"/>
  <c r="AH222" i="1"/>
  <c r="AI1740" i="1"/>
  <c r="AH1740" i="1"/>
  <c r="AG1740" i="1"/>
  <c r="AI1732" i="1"/>
  <c r="AG1732" i="1"/>
  <c r="AH1732" i="1"/>
  <c r="AH1737" i="1"/>
  <c r="AI1737" i="1"/>
  <c r="AG1737" i="1"/>
  <c r="AI223" i="1"/>
  <c r="AH223" i="1"/>
  <c r="AG223" i="1"/>
  <c r="AI228" i="1"/>
  <c r="AG228" i="1"/>
  <c r="AH228" i="1"/>
  <c r="AI220" i="1"/>
  <c r="AH220" i="1"/>
  <c r="AG220" i="1"/>
  <c r="AI1738" i="1"/>
  <c r="AH1738" i="1"/>
  <c r="AG1738" i="1"/>
  <c r="AI1730" i="1"/>
  <c r="AG1730" i="1"/>
  <c r="AH1730" i="1"/>
  <c r="AI1735" i="1"/>
  <c r="AH1735" i="1"/>
  <c r="AG1735" i="1"/>
  <c r="AI229" i="1"/>
  <c r="AH229" i="1"/>
  <c r="AG229" i="1"/>
  <c r="AI221" i="1"/>
  <c r="AH221" i="1"/>
  <c r="AG221" i="1"/>
  <c r="AG226" i="1"/>
  <c r="AI226" i="1"/>
  <c r="AH226" i="1"/>
  <c r="AI218" i="1"/>
  <c r="AH218" i="1"/>
  <c r="AG218" i="1"/>
  <c r="AH1736" i="1"/>
  <c r="AI1736" i="1"/>
  <c r="AG1736" i="1"/>
  <c r="AI1741" i="1"/>
  <c r="AG1741" i="1"/>
  <c r="AH1741" i="1"/>
  <c r="AI1733" i="1"/>
  <c r="AG1733" i="1"/>
  <c r="AH1733" i="1"/>
  <c r="S18" i="4"/>
  <c r="R18" i="4"/>
  <c r="T18" i="4"/>
  <c r="U18" i="4"/>
  <c r="M19" i="4"/>
  <c r="O19" i="4"/>
  <c r="C22" i="4"/>
  <c r="D21" i="4"/>
  <c r="E21" i="4"/>
  <c r="F21" i="4"/>
  <c r="P19" i="4"/>
  <c r="N19" i="4"/>
  <c r="G20" i="4"/>
  <c r="J20" i="4" s="1"/>
  <c r="H20" i="4"/>
  <c r="K20" i="4" s="1"/>
  <c r="AR221" i="1" l="1"/>
  <c r="AS221" i="1"/>
  <c r="AR1737" i="1"/>
  <c r="AT1741" i="1"/>
  <c r="AT1730" i="1"/>
  <c r="AT220" i="1"/>
  <c r="AT223" i="1"/>
  <c r="AT1732" i="1"/>
  <c r="AT222" i="1"/>
  <c r="AR225" i="1"/>
  <c r="AT1739" i="1"/>
  <c r="AS219" i="1"/>
  <c r="AR219" i="1"/>
  <c r="AR1741" i="1"/>
  <c r="AS228" i="1"/>
  <c r="AS1738" i="1"/>
  <c r="AR228" i="1"/>
  <c r="AT1737" i="1"/>
  <c r="AS1740" i="1"/>
  <c r="AR1731" i="1"/>
  <c r="AS1734" i="1"/>
  <c r="AT225" i="1"/>
  <c r="AR1735" i="1"/>
  <c r="AT219" i="1"/>
  <c r="AT221" i="1"/>
  <c r="AT1735" i="1"/>
  <c r="AT1738" i="1"/>
  <c r="AT228" i="1"/>
  <c r="AS1737" i="1"/>
  <c r="AT1740" i="1"/>
  <c r="AS1731" i="1"/>
  <c r="AT1734" i="1"/>
  <c r="AS224" i="1"/>
  <c r="AS227" i="1"/>
  <c r="AR218" i="1"/>
  <c r="AT218" i="1"/>
  <c r="AS1733" i="1"/>
  <c r="AR1736" i="1"/>
  <c r="AS226" i="1"/>
  <c r="AR229" i="1"/>
  <c r="AT1731" i="1"/>
  <c r="AR1734" i="1"/>
  <c r="AR224" i="1"/>
  <c r="AR227" i="1"/>
  <c r="AR1738" i="1"/>
  <c r="AS1735" i="1"/>
  <c r="AR1733" i="1"/>
  <c r="AT1736" i="1"/>
  <c r="AT226" i="1"/>
  <c r="AS229" i="1"/>
  <c r="AS1730" i="1"/>
  <c r="AR220" i="1"/>
  <c r="AR223" i="1"/>
  <c r="AS1732" i="1"/>
  <c r="AS222" i="1"/>
  <c r="AT224" i="1"/>
  <c r="AT227" i="1"/>
  <c r="AS1741" i="1"/>
  <c r="AS1739" i="1"/>
  <c r="AS218" i="1"/>
  <c r="AR1740" i="1"/>
  <c r="AT1733" i="1"/>
  <c r="AS1736" i="1"/>
  <c r="AR226" i="1"/>
  <c r="AT229" i="1"/>
  <c r="AR1730" i="1"/>
  <c r="AS220" i="1"/>
  <c r="AS223" i="1"/>
  <c r="AR1732" i="1"/>
  <c r="AR222" i="1"/>
  <c r="AS225" i="1"/>
  <c r="AR1739" i="1"/>
  <c r="AI240" i="1"/>
  <c r="AG240" i="1"/>
  <c r="AH240" i="1"/>
  <c r="AI232" i="1"/>
  <c r="AG232" i="1"/>
  <c r="AH232" i="1"/>
  <c r="AI237" i="1"/>
  <c r="AH237" i="1"/>
  <c r="AG237" i="1"/>
  <c r="AB243" i="1"/>
  <c r="AB245" i="1"/>
  <c r="AB247" i="1"/>
  <c r="AB249" i="1"/>
  <c r="AB251" i="1"/>
  <c r="AB253" i="1"/>
  <c r="AB242" i="1"/>
  <c r="AB244" i="1"/>
  <c r="AB246" i="1"/>
  <c r="AB248" i="1"/>
  <c r="AB250" i="1"/>
  <c r="AB252" i="1"/>
  <c r="F23" i="20"/>
  <c r="G23" i="20" s="1"/>
  <c r="AI1749" i="1"/>
  <c r="AH1749" i="1"/>
  <c r="AG1749" i="1"/>
  <c r="AB1755" i="1"/>
  <c r="AB1757" i="1"/>
  <c r="AB1759" i="1"/>
  <c r="AB1761" i="1"/>
  <c r="AB1763" i="1"/>
  <c r="AB1765" i="1"/>
  <c r="AB1754" i="1"/>
  <c r="AB1756" i="1"/>
  <c r="AB1758" i="1"/>
  <c r="AB1760" i="1"/>
  <c r="AB1762" i="1"/>
  <c r="AB1764" i="1"/>
  <c r="AG1746" i="1"/>
  <c r="AH1746" i="1"/>
  <c r="AI1746" i="1"/>
  <c r="AI238" i="1"/>
  <c r="AG238" i="1"/>
  <c r="AH238" i="1"/>
  <c r="AH230" i="1"/>
  <c r="AI230" i="1"/>
  <c r="AG230" i="1"/>
  <c r="AI235" i="1"/>
  <c r="AH235" i="1"/>
  <c r="AG235" i="1"/>
  <c r="AH1747" i="1"/>
  <c r="AI1747" i="1"/>
  <c r="AG1747" i="1"/>
  <c r="AI1752" i="1"/>
  <c r="AG1752" i="1"/>
  <c r="AH1752" i="1"/>
  <c r="AI1744" i="1"/>
  <c r="AG1744" i="1"/>
  <c r="AH1744" i="1"/>
  <c r="AI236" i="1"/>
  <c r="AG236" i="1"/>
  <c r="AH236" i="1"/>
  <c r="AI241" i="1"/>
  <c r="AH241" i="1"/>
  <c r="AG241" i="1"/>
  <c r="AG233" i="1"/>
  <c r="AI233" i="1"/>
  <c r="AH233" i="1"/>
  <c r="AG1753" i="1"/>
  <c r="AH1753" i="1"/>
  <c r="AI1753" i="1"/>
  <c r="AI1745" i="1"/>
  <c r="AH1745" i="1"/>
  <c r="AG1745" i="1"/>
  <c r="AI1750" i="1"/>
  <c r="AG1750" i="1"/>
  <c r="AH1750" i="1"/>
  <c r="AG1742" i="1"/>
  <c r="AI1742" i="1"/>
  <c r="AH1742" i="1"/>
  <c r="AI234" i="1"/>
  <c r="AH234" i="1"/>
  <c r="AG234" i="1"/>
  <c r="AH239" i="1"/>
  <c r="AI239" i="1"/>
  <c r="AG239" i="1"/>
  <c r="AH231" i="1"/>
  <c r="AI231" i="1"/>
  <c r="AG231" i="1"/>
  <c r="AI1751" i="1"/>
  <c r="AG1751" i="1"/>
  <c r="AH1751" i="1"/>
  <c r="AI1743" i="1"/>
  <c r="AG1743" i="1"/>
  <c r="AH1743" i="1"/>
  <c r="AI1748" i="1"/>
  <c r="AG1748" i="1"/>
  <c r="AH1748" i="1"/>
  <c r="S19" i="4"/>
  <c r="T19" i="4"/>
  <c r="R19" i="4"/>
  <c r="U19" i="4"/>
  <c r="N20" i="4"/>
  <c r="P20" i="4"/>
  <c r="O20" i="4"/>
  <c r="M20" i="4"/>
  <c r="G21" i="4"/>
  <c r="J21" i="4" s="1"/>
  <c r="H21" i="4"/>
  <c r="K21" i="4" s="1"/>
  <c r="D22" i="4"/>
  <c r="C23" i="4"/>
  <c r="E22" i="4"/>
  <c r="F22" i="4"/>
  <c r="AT1744" i="1" l="1"/>
  <c r="AS1746" i="1"/>
  <c r="AT239" i="1"/>
  <c r="AS236" i="1"/>
  <c r="AT1750" i="1"/>
  <c r="AR1753" i="1"/>
  <c r="AT241" i="1"/>
  <c r="AR1744" i="1"/>
  <c r="AT1747" i="1"/>
  <c r="AR230" i="1"/>
  <c r="AT1746" i="1"/>
  <c r="AR1749" i="1"/>
  <c r="AR1748" i="1"/>
  <c r="AT1749" i="1"/>
  <c r="AT1748" i="1"/>
  <c r="AT1751" i="1"/>
  <c r="AS239" i="1"/>
  <c r="AT1742" i="1"/>
  <c r="AS1745" i="1"/>
  <c r="AT233" i="1"/>
  <c r="AR236" i="1"/>
  <c r="AS1752" i="1"/>
  <c r="AT237" i="1"/>
  <c r="AT240" i="1"/>
  <c r="AS1747" i="1"/>
  <c r="AR237" i="1"/>
  <c r="AS233" i="1"/>
  <c r="AR240" i="1"/>
  <c r="AR1742" i="1"/>
  <c r="AT1745" i="1"/>
  <c r="AR233" i="1"/>
  <c r="AT236" i="1"/>
  <c r="AR1752" i="1"/>
  <c r="AR235" i="1"/>
  <c r="AS238" i="1"/>
  <c r="AR239" i="1"/>
  <c r="AS1749" i="1"/>
  <c r="AR1751" i="1"/>
  <c r="AS230" i="1"/>
  <c r="AS1743" i="1"/>
  <c r="AR231" i="1"/>
  <c r="AR234" i="1"/>
  <c r="AT1752" i="1"/>
  <c r="AS235" i="1"/>
  <c r="AR238" i="1"/>
  <c r="AS232" i="1"/>
  <c r="AS1751" i="1"/>
  <c r="AS1742" i="1"/>
  <c r="AR1746" i="1"/>
  <c r="AR1743" i="1"/>
  <c r="AT231" i="1"/>
  <c r="AS234" i="1"/>
  <c r="AS1750" i="1"/>
  <c r="AT1753" i="1"/>
  <c r="AR241" i="1"/>
  <c r="AT235" i="1"/>
  <c r="AT238" i="1"/>
  <c r="AR232" i="1"/>
  <c r="AS1748" i="1"/>
  <c r="AT230" i="1"/>
  <c r="AS240" i="1"/>
  <c r="AR1745" i="1"/>
  <c r="AS237" i="1"/>
  <c r="AT1743" i="1"/>
  <c r="AS231" i="1"/>
  <c r="AT234" i="1"/>
  <c r="AR1750" i="1"/>
  <c r="AS1753" i="1"/>
  <c r="AS241" i="1"/>
  <c r="AS1744" i="1"/>
  <c r="AR1747" i="1"/>
  <c r="AT232" i="1"/>
  <c r="AI1760" i="1"/>
  <c r="AH1760" i="1"/>
  <c r="AG1760" i="1"/>
  <c r="AI1765" i="1"/>
  <c r="AG1765" i="1"/>
  <c r="AH1765" i="1"/>
  <c r="AG1757" i="1"/>
  <c r="AI1757" i="1"/>
  <c r="AH1757" i="1"/>
  <c r="AI250" i="1"/>
  <c r="AH250" i="1"/>
  <c r="AG250" i="1"/>
  <c r="AI242" i="1"/>
  <c r="AH242" i="1"/>
  <c r="AG242" i="1"/>
  <c r="AI247" i="1"/>
  <c r="AH247" i="1"/>
  <c r="AG247" i="1"/>
  <c r="AG1758" i="1"/>
  <c r="AI1758" i="1"/>
  <c r="AH1758" i="1"/>
  <c r="AH1763" i="1"/>
  <c r="AI1763" i="1"/>
  <c r="AG1763" i="1"/>
  <c r="AI1755" i="1"/>
  <c r="AH1755" i="1"/>
  <c r="AG1755" i="1"/>
  <c r="AI248" i="1"/>
  <c r="AG248" i="1"/>
  <c r="AH248" i="1"/>
  <c r="AI253" i="1"/>
  <c r="AG253" i="1"/>
  <c r="AH253" i="1"/>
  <c r="AI245" i="1"/>
  <c r="AH245" i="1"/>
  <c r="AG245" i="1"/>
  <c r="AI1764" i="1"/>
  <c r="AG1764" i="1"/>
  <c r="AH1764" i="1"/>
  <c r="AI1756" i="1"/>
  <c r="AG1756" i="1"/>
  <c r="AH1756" i="1"/>
  <c r="AI1761" i="1"/>
  <c r="AG1761" i="1"/>
  <c r="AH1761" i="1"/>
  <c r="AB254" i="1"/>
  <c r="AB256" i="1"/>
  <c r="AB258" i="1"/>
  <c r="AB260" i="1"/>
  <c r="AB262" i="1"/>
  <c r="AB264" i="1"/>
  <c r="F24" i="20"/>
  <c r="G24" i="20" s="1"/>
  <c r="AB255" i="1"/>
  <c r="AB257" i="1"/>
  <c r="AB259" i="1"/>
  <c r="AB261" i="1"/>
  <c r="AB263" i="1"/>
  <c r="AB265" i="1"/>
  <c r="AI246" i="1"/>
  <c r="AG246" i="1"/>
  <c r="AH246" i="1"/>
  <c r="AI251" i="1"/>
  <c r="AG251" i="1"/>
  <c r="AH251" i="1"/>
  <c r="AI243" i="1"/>
  <c r="AH243" i="1"/>
  <c r="AG243" i="1"/>
  <c r="AI1762" i="1"/>
  <c r="AG1762" i="1"/>
  <c r="AH1762" i="1"/>
  <c r="AI1754" i="1"/>
  <c r="AG1754" i="1"/>
  <c r="AH1754" i="1"/>
  <c r="AI1759" i="1"/>
  <c r="AH1759" i="1"/>
  <c r="AG1759" i="1"/>
  <c r="AI252" i="1"/>
  <c r="AG252" i="1"/>
  <c r="AH252" i="1"/>
  <c r="AI244" i="1"/>
  <c r="AG244" i="1"/>
  <c r="AH244" i="1"/>
  <c r="AI249" i="1"/>
  <c r="AH249" i="1"/>
  <c r="AG249" i="1"/>
  <c r="R20" i="4"/>
  <c r="T20" i="4"/>
  <c r="U20" i="4"/>
  <c r="S20" i="4"/>
  <c r="G22" i="4"/>
  <c r="J22" i="4" s="1"/>
  <c r="P21" i="4"/>
  <c r="N21" i="4"/>
  <c r="O21" i="4"/>
  <c r="M21" i="4"/>
  <c r="H22" i="4"/>
  <c r="D23" i="4"/>
  <c r="E23" i="4"/>
  <c r="F23" i="4"/>
  <c r="C24" i="4"/>
  <c r="K22" i="4" l="1"/>
  <c r="N22" i="4" s="1"/>
  <c r="AR1759" i="1"/>
  <c r="AR253" i="1"/>
  <c r="AT1758" i="1"/>
  <c r="AS251" i="1"/>
  <c r="AT253" i="1"/>
  <c r="AR1757" i="1"/>
  <c r="AT243" i="1"/>
  <c r="AT246" i="1"/>
  <c r="AR1761" i="1"/>
  <c r="AR1764" i="1"/>
  <c r="AS253" i="1"/>
  <c r="AR1755" i="1"/>
  <c r="AS1758" i="1"/>
  <c r="AR242" i="1"/>
  <c r="AS1757" i="1"/>
  <c r="AR1760" i="1"/>
  <c r="AS1755" i="1"/>
  <c r="AR1762" i="1"/>
  <c r="AT242" i="1"/>
  <c r="AT244" i="1"/>
  <c r="AT1759" i="1"/>
  <c r="AT1762" i="1"/>
  <c r="AR251" i="1"/>
  <c r="AS1756" i="1"/>
  <c r="AS244" i="1"/>
  <c r="AR244" i="1"/>
  <c r="AR1758" i="1"/>
  <c r="AT251" i="1"/>
  <c r="AR1756" i="1"/>
  <c r="AR245" i="1"/>
  <c r="AS248" i="1"/>
  <c r="AR1763" i="1"/>
  <c r="AR247" i="1"/>
  <c r="AR250" i="1"/>
  <c r="AS1765" i="1"/>
  <c r="AT1764" i="1"/>
  <c r="AS1760" i="1"/>
  <c r="AS1759" i="1"/>
  <c r="AT1760" i="1"/>
  <c r="AR249" i="1"/>
  <c r="AS252" i="1"/>
  <c r="AS1754" i="1"/>
  <c r="AT1756" i="1"/>
  <c r="AS245" i="1"/>
  <c r="AR248" i="1"/>
  <c r="AT1763" i="1"/>
  <c r="AS247" i="1"/>
  <c r="AS250" i="1"/>
  <c r="AR1765" i="1"/>
  <c r="AT1761" i="1"/>
  <c r="AS242" i="1"/>
  <c r="AT1755" i="1"/>
  <c r="AS249" i="1"/>
  <c r="AR252" i="1"/>
  <c r="AR1754" i="1"/>
  <c r="AR243" i="1"/>
  <c r="AS246" i="1"/>
  <c r="AT245" i="1"/>
  <c r="AT248" i="1"/>
  <c r="AS1763" i="1"/>
  <c r="AT247" i="1"/>
  <c r="AT250" i="1"/>
  <c r="AT1765" i="1"/>
  <c r="AS1762" i="1"/>
  <c r="AT1757" i="1"/>
  <c r="AT249" i="1"/>
  <c r="AT252" i="1"/>
  <c r="AT1754" i="1"/>
  <c r="AS243" i="1"/>
  <c r="AR246" i="1"/>
  <c r="AS1761" i="1"/>
  <c r="AS1764" i="1"/>
  <c r="AI263" i="1"/>
  <c r="AG263" i="1"/>
  <c r="AH263" i="1"/>
  <c r="AG255" i="1"/>
  <c r="AI255" i="1"/>
  <c r="AH255" i="1"/>
  <c r="AI260" i="1"/>
  <c r="AG260" i="1"/>
  <c r="AH260" i="1"/>
  <c r="AI261" i="1"/>
  <c r="AG261" i="1"/>
  <c r="AH261" i="1"/>
  <c r="AB266" i="1"/>
  <c r="AB268" i="1"/>
  <c r="AB270" i="1"/>
  <c r="AB272" i="1"/>
  <c r="AB274" i="1"/>
  <c r="AB276" i="1"/>
  <c r="F25" i="20"/>
  <c r="G25" i="20" s="1"/>
  <c r="AB267" i="1"/>
  <c r="AB269" i="1"/>
  <c r="AB271" i="1"/>
  <c r="AB273" i="1"/>
  <c r="AB275" i="1"/>
  <c r="AB277" i="1"/>
  <c r="AI258" i="1"/>
  <c r="AH258" i="1"/>
  <c r="AG258" i="1"/>
  <c r="AI259" i="1"/>
  <c r="AH259" i="1"/>
  <c r="AG259" i="1"/>
  <c r="AI264" i="1"/>
  <c r="AG264" i="1"/>
  <c r="AH264" i="1"/>
  <c r="AG256" i="1"/>
  <c r="AI256" i="1"/>
  <c r="AH256" i="1"/>
  <c r="AI265" i="1"/>
  <c r="AH265" i="1"/>
  <c r="AG265" i="1"/>
  <c r="AI257" i="1"/>
  <c r="AG257" i="1"/>
  <c r="AH257" i="1"/>
  <c r="AI262" i="1"/>
  <c r="AG262" i="1"/>
  <c r="AH262" i="1"/>
  <c r="AI254" i="1"/>
  <c r="AG254" i="1"/>
  <c r="AH254" i="1"/>
  <c r="S21" i="4"/>
  <c r="R21" i="4"/>
  <c r="T21" i="4"/>
  <c r="U21" i="4"/>
  <c r="O22" i="4"/>
  <c r="M22" i="4"/>
  <c r="G23" i="4"/>
  <c r="J23" i="4" s="1"/>
  <c r="E24" i="4"/>
  <c r="F24" i="4"/>
  <c r="C25" i="4"/>
  <c r="D24" i="4"/>
  <c r="H23" i="4"/>
  <c r="K23" i="4" s="1"/>
  <c r="P22" i="4" l="1"/>
  <c r="U22" i="4" s="1"/>
  <c r="AT263" i="1"/>
  <c r="AT264" i="1"/>
  <c r="AS262" i="1"/>
  <c r="AR265" i="1"/>
  <c r="AS264" i="1"/>
  <c r="AR260" i="1"/>
  <c r="AR263" i="1"/>
  <c r="AS258" i="1"/>
  <c r="AS261" i="1"/>
  <c r="AS255" i="1"/>
  <c r="AR262" i="1"/>
  <c r="AT260" i="1"/>
  <c r="AT262" i="1"/>
  <c r="AS254" i="1"/>
  <c r="AS257" i="1"/>
  <c r="AS256" i="1"/>
  <c r="AR259" i="1"/>
  <c r="AT258" i="1"/>
  <c r="AR261" i="1"/>
  <c r="AT255" i="1"/>
  <c r="AR254" i="1"/>
  <c r="AR257" i="1"/>
  <c r="AT256" i="1"/>
  <c r="AS259" i="1"/>
  <c r="AT261" i="1"/>
  <c r="AR255" i="1"/>
  <c r="AR264" i="1"/>
  <c r="AR258" i="1"/>
  <c r="AT254" i="1"/>
  <c r="AT257" i="1"/>
  <c r="AR256" i="1"/>
  <c r="AT259" i="1"/>
  <c r="AS265" i="1"/>
  <c r="AT265" i="1"/>
  <c r="AS260" i="1"/>
  <c r="AS263" i="1"/>
  <c r="AG271" i="1"/>
  <c r="AI271" i="1"/>
  <c r="AH271" i="1"/>
  <c r="AG276" i="1"/>
  <c r="AI276" i="1"/>
  <c r="AH276" i="1"/>
  <c r="AH268" i="1"/>
  <c r="AG268" i="1"/>
  <c r="AI268" i="1"/>
  <c r="AI277" i="1"/>
  <c r="AG277" i="1"/>
  <c r="AH277" i="1"/>
  <c r="AI269" i="1"/>
  <c r="AG269" i="1"/>
  <c r="AH269" i="1"/>
  <c r="AI274" i="1"/>
  <c r="AG274" i="1"/>
  <c r="AH274" i="1"/>
  <c r="AI266" i="1"/>
  <c r="AG266" i="1"/>
  <c r="AH266" i="1"/>
  <c r="AH275" i="1"/>
  <c r="AG275" i="1"/>
  <c r="AI275" i="1"/>
  <c r="AI267" i="1"/>
  <c r="AH267" i="1"/>
  <c r="AG267" i="1"/>
  <c r="AI272" i="1"/>
  <c r="AG272" i="1"/>
  <c r="AH272" i="1"/>
  <c r="AI273" i="1"/>
  <c r="AH273" i="1"/>
  <c r="AG273" i="1"/>
  <c r="F26" i="20"/>
  <c r="G26" i="20" s="1"/>
  <c r="AB279" i="1"/>
  <c r="AB281" i="1"/>
  <c r="AB283" i="1"/>
  <c r="AB285" i="1"/>
  <c r="AB287" i="1"/>
  <c r="AB289" i="1"/>
  <c r="AB278" i="1"/>
  <c r="AB280" i="1"/>
  <c r="AB282" i="1"/>
  <c r="AB284" i="1"/>
  <c r="AB286" i="1"/>
  <c r="AB288" i="1"/>
  <c r="AI270" i="1"/>
  <c r="AG270" i="1"/>
  <c r="AH270" i="1"/>
  <c r="R22" i="4"/>
  <c r="T22" i="4"/>
  <c r="S22" i="4"/>
  <c r="M23" i="4"/>
  <c r="O23" i="4"/>
  <c r="G24" i="4"/>
  <c r="J24" i="4" s="1"/>
  <c r="H24" i="4"/>
  <c r="K24" i="4" s="1"/>
  <c r="C26" i="4"/>
  <c r="D26" i="4" s="1"/>
  <c r="D25" i="4"/>
  <c r="E25" i="4"/>
  <c r="F25" i="4"/>
  <c r="N23" i="4"/>
  <c r="P23" i="4"/>
  <c r="AR274" i="1" l="1"/>
  <c r="AS272" i="1"/>
  <c r="AT275" i="1"/>
  <c r="AS274" i="1"/>
  <c r="AS277" i="1"/>
  <c r="AS276" i="1"/>
  <c r="AS270" i="1"/>
  <c r="AT276" i="1"/>
  <c r="AT272" i="1"/>
  <c r="AR276" i="1"/>
  <c r="AT270" i="1"/>
  <c r="AS273" i="1"/>
  <c r="AR275" i="1"/>
  <c r="AS275" i="1"/>
  <c r="AT273" i="1"/>
  <c r="AR267" i="1"/>
  <c r="AS266" i="1"/>
  <c r="AS269" i="1"/>
  <c r="AT268" i="1"/>
  <c r="AS271" i="1"/>
  <c r="AR277" i="1"/>
  <c r="AR270" i="1"/>
  <c r="AT274" i="1"/>
  <c r="AS267" i="1"/>
  <c r="AR266" i="1"/>
  <c r="AR269" i="1"/>
  <c r="AR268" i="1"/>
  <c r="AT271" i="1"/>
  <c r="AR272" i="1"/>
  <c r="AR273" i="1"/>
  <c r="AT267" i="1"/>
  <c r="AT266" i="1"/>
  <c r="AT269" i="1"/>
  <c r="AS268" i="1"/>
  <c r="AR271" i="1"/>
  <c r="AT277" i="1"/>
  <c r="AI286" i="1"/>
  <c r="AG286" i="1"/>
  <c r="AH286" i="1"/>
  <c r="AI278" i="1"/>
  <c r="AH278" i="1"/>
  <c r="AG278" i="1"/>
  <c r="AI283" i="1"/>
  <c r="AG283" i="1"/>
  <c r="AH283" i="1"/>
  <c r="AI284" i="1"/>
  <c r="AG284" i="1"/>
  <c r="AH284" i="1"/>
  <c r="AI289" i="1"/>
  <c r="AG289" i="1"/>
  <c r="AH289" i="1"/>
  <c r="AI281" i="1"/>
  <c r="AH281" i="1"/>
  <c r="AG281" i="1"/>
  <c r="AI282" i="1"/>
  <c r="AG282" i="1"/>
  <c r="AH282" i="1"/>
  <c r="AI287" i="1"/>
  <c r="AG287" i="1"/>
  <c r="AH287" i="1"/>
  <c r="AI279" i="1"/>
  <c r="AG279" i="1"/>
  <c r="AH279" i="1"/>
  <c r="AI288" i="1"/>
  <c r="AH288" i="1"/>
  <c r="AG288" i="1"/>
  <c r="AI280" i="1"/>
  <c r="AG280" i="1"/>
  <c r="AH280" i="1"/>
  <c r="AI285" i="1"/>
  <c r="AG285" i="1"/>
  <c r="AH285" i="1"/>
  <c r="AB291" i="1"/>
  <c r="AB293" i="1"/>
  <c r="AB295" i="1"/>
  <c r="AB297" i="1"/>
  <c r="AB299" i="1"/>
  <c r="AB301" i="1"/>
  <c r="AB290" i="1"/>
  <c r="AB292" i="1"/>
  <c r="AB294" i="1"/>
  <c r="AB296" i="1"/>
  <c r="AB298" i="1"/>
  <c r="AB300" i="1"/>
  <c r="F27" i="20"/>
  <c r="G27" i="20" s="1"/>
  <c r="S23" i="4"/>
  <c r="U23" i="4"/>
  <c r="R23" i="4"/>
  <c r="T23" i="4"/>
  <c r="O24" i="4"/>
  <c r="M24" i="4"/>
  <c r="H25" i="4"/>
  <c r="K25" i="4" s="1"/>
  <c r="G25" i="4"/>
  <c r="J25" i="4" s="1"/>
  <c r="C27" i="4"/>
  <c r="E26" i="4"/>
  <c r="F26" i="4"/>
  <c r="P24" i="4"/>
  <c r="N24" i="4"/>
  <c r="AR288" i="1" l="1"/>
  <c r="AT280" i="1"/>
  <c r="AT279" i="1"/>
  <c r="AT282" i="1"/>
  <c r="AR289" i="1"/>
  <c r="AT278" i="1"/>
  <c r="AT289" i="1"/>
  <c r="AS285" i="1"/>
  <c r="AS286" i="1"/>
  <c r="AR287" i="1"/>
  <c r="AR281" i="1"/>
  <c r="AS284" i="1"/>
  <c r="AR283" i="1"/>
  <c r="AR286" i="1"/>
  <c r="AT285" i="1"/>
  <c r="AT288" i="1"/>
  <c r="AT287" i="1"/>
  <c r="AS281" i="1"/>
  <c r="AR284" i="1"/>
  <c r="AT283" i="1"/>
  <c r="AT286" i="1"/>
  <c r="AS287" i="1"/>
  <c r="AT281" i="1"/>
  <c r="AT284" i="1"/>
  <c r="AS283" i="1"/>
  <c r="AR285" i="1"/>
  <c r="AS280" i="1"/>
  <c r="AS279" i="1"/>
  <c r="AS282" i="1"/>
  <c r="AR278" i="1"/>
  <c r="AS288" i="1"/>
  <c r="AR280" i="1"/>
  <c r="AR279" i="1"/>
  <c r="AR282" i="1"/>
  <c r="AS289" i="1"/>
  <c r="AS278" i="1"/>
  <c r="AI296" i="1"/>
  <c r="AG296" i="1"/>
  <c r="AH296" i="1"/>
  <c r="AI293" i="1"/>
  <c r="AG293" i="1"/>
  <c r="AH293" i="1"/>
  <c r="AB302" i="1"/>
  <c r="AB304" i="1"/>
  <c r="AB306" i="1"/>
  <c r="AB308" i="1"/>
  <c r="AB310" i="1"/>
  <c r="AB312" i="1"/>
  <c r="F28" i="20"/>
  <c r="G28" i="20" s="1"/>
  <c r="AB303" i="1"/>
  <c r="AB305" i="1"/>
  <c r="AB307" i="1"/>
  <c r="AB309" i="1"/>
  <c r="AB311" i="1"/>
  <c r="AB313" i="1"/>
  <c r="AI294" i="1"/>
  <c r="AH294" i="1"/>
  <c r="AG294" i="1"/>
  <c r="AI299" i="1"/>
  <c r="AG299" i="1"/>
  <c r="AH299" i="1"/>
  <c r="AI291" i="1"/>
  <c r="AG291" i="1"/>
  <c r="AH291" i="1"/>
  <c r="AI301" i="1"/>
  <c r="AG301" i="1"/>
  <c r="AH301" i="1"/>
  <c r="AG300" i="1"/>
  <c r="AI300" i="1"/>
  <c r="AH300" i="1"/>
  <c r="AI292" i="1"/>
  <c r="AG292" i="1"/>
  <c r="AH292" i="1"/>
  <c r="AI297" i="1"/>
  <c r="AH297" i="1"/>
  <c r="AG297" i="1"/>
  <c r="AI298" i="1"/>
  <c r="AG298" i="1"/>
  <c r="AH298" i="1"/>
  <c r="AI290" i="1"/>
  <c r="AG290" i="1"/>
  <c r="AH290" i="1"/>
  <c r="AH295" i="1"/>
  <c r="AI295" i="1"/>
  <c r="AG295" i="1"/>
  <c r="R24" i="4"/>
  <c r="T24" i="4"/>
  <c r="U24" i="4"/>
  <c r="S24" i="4"/>
  <c r="G26" i="4"/>
  <c r="J26" i="4" s="1"/>
  <c r="P25" i="4"/>
  <c r="N25" i="4"/>
  <c r="D27" i="4"/>
  <c r="E27" i="4"/>
  <c r="F27" i="4"/>
  <c r="C28" i="4"/>
  <c r="H26" i="4"/>
  <c r="K26" i="4" s="1"/>
  <c r="M25" i="4"/>
  <c r="O25" i="4"/>
  <c r="AT292" i="1" l="1"/>
  <c r="AT301" i="1"/>
  <c r="AR299" i="1"/>
  <c r="AS296" i="1"/>
  <c r="AS290" i="1"/>
  <c r="AR297" i="1"/>
  <c r="AS300" i="1"/>
  <c r="AT299" i="1"/>
  <c r="AR296" i="1"/>
  <c r="AT298" i="1"/>
  <c r="AS299" i="1"/>
  <c r="AT296" i="1"/>
  <c r="AT297" i="1"/>
  <c r="AR294" i="1"/>
  <c r="AR291" i="1"/>
  <c r="AS294" i="1"/>
  <c r="AS293" i="1"/>
  <c r="AS295" i="1"/>
  <c r="AR301" i="1"/>
  <c r="AR290" i="1"/>
  <c r="AT300" i="1"/>
  <c r="AT290" i="1"/>
  <c r="AS291" i="1"/>
  <c r="AR295" i="1"/>
  <c r="AS298" i="1"/>
  <c r="AS292" i="1"/>
  <c r="AT291" i="1"/>
  <c r="AT294" i="1"/>
  <c r="AR293" i="1"/>
  <c r="AS297" i="1"/>
  <c r="AR300" i="1"/>
  <c r="AT295" i="1"/>
  <c r="AR298" i="1"/>
  <c r="AR292" i="1"/>
  <c r="AS301" i="1"/>
  <c r="AT293" i="1"/>
  <c r="AG307" i="1"/>
  <c r="AI307" i="1"/>
  <c r="AH307" i="1"/>
  <c r="AI312" i="1"/>
  <c r="AG312" i="1"/>
  <c r="AH312" i="1"/>
  <c r="AG304" i="1"/>
  <c r="AI304" i="1"/>
  <c r="AH304" i="1"/>
  <c r="AI313" i="1"/>
  <c r="AG313" i="1"/>
  <c r="AH313" i="1"/>
  <c r="AI305" i="1"/>
  <c r="AH305" i="1"/>
  <c r="AG305" i="1"/>
  <c r="AI310" i="1"/>
  <c r="AG310" i="1"/>
  <c r="AH310" i="1"/>
  <c r="AI302" i="1"/>
  <c r="AG302" i="1"/>
  <c r="AH302" i="1"/>
  <c r="AI311" i="1"/>
  <c r="AH311" i="1"/>
  <c r="AG311" i="1"/>
  <c r="AI303" i="1"/>
  <c r="AG303" i="1"/>
  <c r="AH303" i="1"/>
  <c r="AI308" i="1"/>
  <c r="AH308" i="1"/>
  <c r="AG308" i="1"/>
  <c r="AH309" i="1"/>
  <c r="AI309" i="1"/>
  <c r="AG309" i="1"/>
  <c r="AB314" i="1"/>
  <c r="AB316" i="1"/>
  <c r="AB318" i="1"/>
  <c r="AB320" i="1"/>
  <c r="AB322" i="1"/>
  <c r="AB324" i="1"/>
  <c r="F29" i="20"/>
  <c r="G29" i="20" s="1"/>
  <c r="AB315" i="1"/>
  <c r="AB317" i="1"/>
  <c r="AB319" i="1"/>
  <c r="AB321" i="1"/>
  <c r="AB323" i="1"/>
  <c r="AB325" i="1"/>
  <c r="AI306" i="1"/>
  <c r="AG306" i="1"/>
  <c r="AH306" i="1"/>
  <c r="S25" i="4"/>
  <c r="T25" i="4"/>
  <c r="R25" i="4"/>
  <c r="U25" i="4"/>
  <c r="O26" i="4"/>
  <c r="M26" i="4"/>
  <c r="P26" i="4"/>
  <c r="N26" i="4"/>
  <c r="H27" i="4"/>
  <c r="K27" i="4" s="1"/>
  <c r="G27" i="4"/>
  <c r="J27" i="4" s="1"/>
  <c r="C29" i="4"/>
  <c r="F28" i="4"/>
  <c r="D28" i="4"/>
  <c r="E28" i="4"/>
  <c r="AT305" i="1" l="1"/>
  <c r="AT307" i="1"/>
  <c r="AR306" i="1"/>
  <c r="AT306" i="1"/>
  <c r="AT309" i="1"/>
  <c r="AR303" i="1"/>
  <c r="AS302" i="1"/>
  <c r="AR305" i="1"/>
  <c r="AS309" i="1"/>
  <c r="AS307" i="1"/>
  <c r="AR308" i="1"/>
  <c r="AR304" i="1"/>
  <c r="AT303" i="1"/>
  <c r="AS304" i="1"/>
  <c r="AT302" i="1"/>
  <c r="AR311" i="1"/>
  <c r="AR307" i="1"/>
  <c r="AS308" i="1"/>
  <c r="AS311" i="1"/>
  <c r="AS310" i="1"/>
  <c r="AS313" i="1"/>
  <c r="AR302" i="1"/>
  <c r="AT308" i="1"/>
  <c r="AT311" i="1"/>
  <c r="AR310" i="1"/>
  <c r="AR313" i="1"/>
  <c r="AS312" i="1"/>
  <c r="AS305" i="1"/>
  <c r="AT304" i="1"/>
  <c r="AS306" i="1"/>
  <c r="AT310" i="1"/>
  <c r="AT313" i="1"/>
  <c r="AR312" i="1"/>
  <c r="AR309" i="1"/>
  <c r="AS303" i="1"/>
  <c r="AT312" i="1"/>
  <c r="AI319" i="1"/>
  <c r="AG319" i="1"/>
  <c r="AH319" i="1"/>
  <c r="AI324" i="1"/>
  <c r="AH324" i="1"/>
  <c r="AG324" i="1"/>
  <c r="AI316" i="1"/>
  <c r="AH316" i="1"/>
  <c r="AG316" i="1"/>
  <c r="AI325" i="1"/>
  <c r="AH325" i="1"/>
  <c r="AG325" i="1"/>
  <c r="AI317" i="1"/>
  <c r="AG317" i="1"/>
  <c r="AH317" i="1"/>
  <c r="AI322" i="1"/>
  <c r="AG322" i="1"/>
  <c r="AH322" i="1"/>
  <c r="AI314" i="1"/>
  <c r="AG314" i="1"/>
  <c r="AH314" i="1"/>
  <c r="AI323" i="1"/>
  <c r="AH323" i="1"/>
  <c r="AG323" i="1"/>
  <c r="AI315" i="1"/>
  <c r="AG315" i="1"/>
  <c r="AH315" i="1"/>
  <c r="AI320" i="1"/>
  <c r="AG320" i="1"/>
  <c r="AH320" i="1"/>
  <c r="AI321" i="1"/>
  <c r="AG321" i="1"/>
  <c r="AH321" i="1"/>
  <c r="F30" i="20"/>
  <c r="G30" i="20" s="1"/>
  <c r="AB327" i="1"/>
  <c r="AB329" i="1"/>
  <c r="AB331" i="1"/>
  <c r="AB333" i="1"/>
  <c r="AB335" i="1"/>
  <c r="AB337" i="1"/>
  <c r="AB326" i="1"/>
  <c r="AB328" i="1"/>
  <c r="AB330" i="1"/>
  <c r="AB332" i="1"/>
  <c r="AB334" i="1"/>
  <c r="AB336" i="1"/>
  <c r="AI318" i="1"/>
  <c r="AG318" i="1"/>
  <c r="AH318" i="1"/>
  <c r="U26" i="4"/>
  <c r="R26" i="4"/>
  <c r="T26" i="4"/>
  <c r="S26" i="4"/>
  <c r="H28" i="4"/>
  <c r="K28" i="4" s="1"/>
  <c r="C30" i="4"/>
  <c r="D29" i="4"/>
  <c r="F29" i="4"/>
  <c r="E29" i="4"/>
  <c r="O27" i="4"/>
  <c r="M27" i="4"/>
  <c r="G28" i="4"/>
  <c r="J28" i="4" s="1"/>
  <c r="P27" i="4"/>
  <c r="N27" i="4"/>
  <c r="AT325" i="1" l="1"/>
  <c r="AT318" i="1"/>
  <c r="AR315" i="1"/>
  <c r="AT314" i="1"/>
  <c r="AT317" i="1"/>
  <c r="AT319" i="1"/>
  <c r="AS318" i="1"/>
  <c r="AR322" i="1"/>
  <c r="AS325" i="1"/>
  <c r="AS324" i="1"/>
  <c r="AT321" i="1"/>
  <c r="AT315" i="1"/>
  <c r="AS314" i="1"/>
  <c r="AS317" i="1"/>
  <c r="AR316" i="1"/>
  <c r="AS319" i="1"/>
  <c r="AS315" i="1"/>
  <c r="AT324" i="1"/>
  <c r="AR314" i="1"/>
  <c r="AR317" i="1"/>
  <c r="AS316" i="1"/>
  <c r="AR319" i="1"/>
  <c r="AR318" i="1"/>
  <c r="AT322" i="1"/>
  <c r="AR321" i="1"/>
  <c r="AS320" i="1"/>
  <c r="AT316" i="1"/>
  <c r="AR320" i="1"/>
  <c r="AS323" i="1"/>
  <c r="AS321" i="1"/>
  <c r="AR323" i="1"/>
  <c r="AT320" i="1"/>
  <c r="AT323" i="1"/>
  <c r="AS322" i="1"/>
  <c r="AR325" i="1"/>
  <c r="AR324" i="1"/>
  <c r="AI332" i="1"/>
  <c r="AH332" i="1"/>
  <c r="AG332" i="1"/>
  <c r="AI337" i="1"/>
  <c r="AH337" i="1"/>
  <c r="AG337" i="1"/>
  <c r="AI329" i="1"/>
  <c r="AH329" i="1"/>
  <c r="AG329" i="1"/>
  <c r="AI330" i="1"/>
  <c r="AG330" i="1"/>
  <c r="AH330" i="1"/>
  <c r="AI335" i="1"/>
  <c r="AH335" i="1"/>
  <c r="AG335" i="1"/>
  <c r="AG327" i="1"/>
  <c r="AI327" i="1"/>
  <c r="AH327" i="1"/>
  <c r="AI336" i="1"/>
  <c r="AG336" i="1"/>
  <c r="AH336" i="1"/>
  <c r="AI328" i="1"/>
  <c r="AG328" i="1"/>
  <c r="AH328" i="1"/>
  <c r="AI333" i="1"/>
  <c r="AG333" i="1"/>
  <c r="AH333" i="1"/>
  <c r="AB339" i="1"/>
  <c r="AB341" i="1"/>
  <c r="AB343" i="1"/>
  <c r="AB345" i="1"/>
  <c r="AB347" i="1"/>
  <c r="AB349" i="1"/>
  <c r="AB338" i="1"/>
  <c r="AB340" i="1"/>
  <c r="AB342" i="1"/>
  <c r="AB344" i="1"/>
  <c r="AB346" i="1"/>
  <c r="AB348" i="1"/>
  <c r="AI334" i="1"/>
  <c r="AG334" i="1"/>
  <c r="AH334" i="1"/>
  <c r="AI326" i="1"/>
  <c r="AG326" i="1"/>
  <c r="AH326" i="1"/>
  <c r="AI331" i="1"/>
  <c r="AG331" i="1"/>
  <c r="AH331" i="1"/>
  <c r="R27" i="4"/>
  <c r="S27" i="4"/>
  <c r="U27" i="4"/>
  <c r="T27" i="4"/>
  <c r="O28" i="4"/>
  <c r="M28" i="4"/>
  <c r="E30" i="4"/>
  <c r="F30" i="4"/>
  <c r="C31" i="4"/>
  <c r="D30" i="4"/>
  <c r="G29" i="4"/>
  <c r="J29" i="4" s="1"/>
  <c r="H29" i="4"/>
  <c r="K29" i="4" s="1"/>
  <c r="N28" i="4"/>
  <c r="P28" i="4"/>
  <c r="AS334" i="1" l="1"/>
  <c r="AS336" i="1"/>
  <c r="AT326" i="1"/>
  <c r="AT328" i="1"/>
  <c r="AR327" i="1"/>
  <c r="AT330" i="1"/>
  <c r="AS337" i="1"/>
  <c r="AS331" i="1"/>
  <c r="AS333" i="1"/>
  <c r="AR331" i="1"/>
  <c r="AR334" i="1"/>
  <c r="AR333" i="1"/>
  <c r="AR336" i="1"/>
  <c r="AS335" i="1"/>
  <c r="AR329" i="1"/>
  <c r="AR332" i="1"/>
  <c r="AT331" i="1"/>
  <c r="AT334" i="1"/>
  <c r="AT333" i="1"/>
  <c r="AT336" i="1"/>
  <c r="AT335" i="1"/>
  <c r="AS329" i="1"/>
  <c r="AS332" i="1"/>
  <c r="AT337" i="1"/>
  <c r="AT329" i="1"/>
  <c r="AT332" i="1"/>
  <c r="AS326" i="1"/>
  <c r="AS328" i="1"/>
  <c r="AS327" i="1"/>
  <c r="AS330" i="1"/>
  <c r="AR335" i="1"/>
  <c r="AR326" i="1"/>
  <c r="AR328" i="1"/>
  <c r="AT327" i="1"/>
  <c r="AR330" i="1"/>
  <c r="AR337" i="1"/>
  <c r="AI344" i="1"/>
  <c r="AG344" i="1"/>
  <c r="AH344" i="1"/>
  <c r="AI349" i="1"/>
  <c r="AH349" i="1"/>
  <c r="AG349" i="1"/>
  <c r="AI341" i="1"/>
  <c r="AG341" i="1"/>
  <c r="AH341" i="1"/>
  <c r="AI342" i="1"/>
  <c r="AH342" i="1"/>
  <c r="AG342" i="1"/>
  <c r="AI347" i="1"/>
  <c r="AG347" i="1"/>
  <c r="AH347" i="1"/>
  <c r="AH339" i="1"/>
  <c r="AG339" i="1"/>
  <c r="AI339" i="1"/>
  <c r="AI348" i="1"/>
  <c r="AH348" i="1"/>
  <c r="AG348" i="1"/>
  <c r="AI340" i="1"/>
  <c r="AG340" i="1"/>
  <c r="AH340" i="1"/>
  <c r="AI345" i="1"/>
  <c r="AH345" i="1"/>
  <c r="AG345" i="1"/>
  <c r="AI346" i="1"/>
  <c r="AG346" i="1"/>
  <c r="AH346" i="1"/>
  <c r="AI338" i="1"/>
  <c r="AG338" i="1"/>
  <c r="AH338" i="1"/>
  <c r="AI343" i="1"/>
  <c r="AG343" i="1"/>
  <c r="AH343" i="1"/>
  <c r="T28" i="4"/>
  <c r="U28" i="4"/>
  <c r="S28" i="4"/>
  <c r="R28" i="4"/>
  <c r="G30" i="4"/>
  <c r="J30" i="4" s="1"/>
  <c r="E31" i="4"/>
  <c r="F31" i="4"/>
  <c r="D31" i="4"/>
  <c r="C32" i="4"/>
  <c r="H30" i="4"/>
  <c r="K30" i="4" s="1"/>
  <c r="P29" i="4"/>
  <c r="N29" i="4"/>
  <c r="O29" i="4"/>
  <c r="M29" i="4"/>
  <c r="AS345" i="1" l="1"/>
  <c r="AS344" i="1"/>
  <c r="AT340" i="1"/>
  <c r="AR339" i="1"/>
  <c r="AS342" i="1"/>
  <c r="AS349" i="1"/>
  <c r="AS339" i="1"/>
  <c r="AT349" i="1"/>
  <c r="AR345" i="1"/>
  <c r="AS348" i="1"/>
  <c r="AS341" i="1"/>
  <c r="AT345" i="1"/>
  <c r="AR347" i="1"/>
  <c r="AR341" i="1"/>
  <c r="AS343" i="1"/>
  <c r="AS346" i="1"/>
  <c r="AT347" i="1"/>
  <c r="AT341" i="1"/>
  <c r="AT344" i="1"/>
  <c r="AS338" i="1"/>
  <c r="AT342" i="1"/>
  <c r="AR338" i="1"/>
  <c r="AR348" i="1"/>
  <c r="AT338" i="1"/>
  <c r="AS347" i="1"/>
  <c r="AT348" i="1"/>
  <c r="AR344" i="1"/>
  <c r="AR343" i="1"/>
  <c r="AR346" i="1"/>
  <c r="AS340" i="1"/>
  <c r="AT343" i="1"/>
  <c r="AT346" i="1"/>
  <c r="AR340" i="1"/>
  <c r="AT339" i="1"/>
  <c r="AR342" i="1"/>
  <c r="AR349" i="1"/>
  <c r="R29" i="4"/>
  <c r="U29" i="4"/>
  <c r="T29" i="4"/>
  <c r="S29" i="4"/>
  <c r="M30" i="4"/>
  <c r="O30" i="4"/>
  <c r="F32" i="4"/>
  <c r="C33" i="4"/>
  <c r="E32" i="4"/>
  <c r="D32" i="4"/>
  <c r="G31" i="4"/>
  <c r="J31" i="4" s="1"/>
  <c r="H31" i="4"/>
  <c r="K31" i="4" s="1"/>
  <c r="N30" i="4"/>
  <c r="P30" i="4"/>
  <c r="S30" i="4" l="1"/>
  <c r="T30" i="4"/>
  <c r="R30" i="4"/>
  <c r="U30" i="4"/>
  <c r="H32" i="4"/>
  <c r="K32" i="4" s="1"/>
  <c r="P31" i="4"/>
  <c r="N31" i="4"/>
  <c r="O31" i="4"/>
  <c r="M31" i="4"/>
  <c r="C34" i="4"/>
  <c r="D33" i="4"/>
  <c r="E33" i="4"/>
  <c r="F33" i="4"/>
  <c r="G32" i="4"/>
  <c r="J32" i="4" s="1"/>
  <c r="S31" i="4" l="1"/>
  <c r="U31" i="4"/>
  <c r="R31" i="4"/>
  <c r="T31" i="4"/>
  <c r="N32" i="4"/>
  <c r="G33" i="4"/>
  <c r="J33" i="4" s="1"/>
  <c r="P32" i="4"/>
  <c r="F34" i="4"/>
  <c r="E34" i="4"/>
  <c r="C35" i="4"/>
  <c r="D34" i="4"/>
  <c r="M32" i="4"/>
  <c r="O32" i="4"/>
  <c r="H33" i="4"/>
  <c r="K33" i="4" s="1"/>
  <c r="T32" i="4" l="1"/>
  <c r="R32" i="4"/>
  <c r="U32" i="4"/>
  <c r="S32" i="4"/>
  <c r="M33" i="4"/>
  <c r="O33" i="4"/>
  <c r="N33" i="4"/>
  <c r="P33" i="4"/>
  <c r="G34" i="4"/>
  <c r="J34" i="4" s="1"/>
  <c r="H34" i="4"/>
  <c r="K34" i="4" s="1"/>
  <c r="F35" i="4"/>
  <c r="E35" i="4"/>
  <c r="D35" i="4"/>
  <c r="C36" i="4"/>
  <c r="R33" i="4" l="1"/>
  <c r="T33" i="4"/>
  <c r="U33" i="4"/>
  <c r="S33" i="4"/>
  <c r="H35" i="4"/>
  <c r="K35" i="4" s="1"/>
  <c r="N34" i="4"/>
  <c r="P34" i="4"/>
  <c r="O34" i="4"/>
  <c r="M34" i="4"/>
  <c r="E36" i="4"/>
  <c r="F36" i="4"/>
  <c r="D36" i="4"/>
  <c r="C37" i="4"/>
  <c r="G35" i="4"/>
  <c r="J35" i="4" s="1"/>
  <c r="U34" i="4" l="1"/>
  <c r="S34" i="4"/>
  <c r="R34" i="4"/>
  <c r="T34" i="4"/>
  <c r="P35" i="4"/>
  <c r="N35" i="4"/>
  <c r="H36" i="4"/>
  <c r="K36" i="4" s="1"/>
  <c r="G36" i="4"/>
  <c r="J36" i="4" s="1"/>
  <c r="F37" i="4"/>
  <c r="E37" i="4"/>
  <c r="C38" i="4"/>
  <c r="D37" i="4"/>
  <c r="O35" i="4"/>
  <c r="M35" i="4"/>
  <c r="T35" i="4" l="1"/>
  <c r="S35" i="4"/>
  <c r="U35" i="4"/>
  <c r="R35" i="4"/>
  <c r="O36" i="4"/>
  <c r="P36" i="4"/>
  <c r="M36" i="4"/>
  <c r="N36" i="4"/>
  <c r="G37" i="4"/>
  <c r="J37" i="4" s="1"/>
  <c r="F38" i="4"/>
  <c r="C39" i="4"/>
  <c r="D38" i="4"/>
  <c r="E38" i="4"/>
  <c r="H37" i="4"/>
  <c r="K37" i="4" s="1"/>
  <c r="T36" i="4" l="1"/>
  <c r="S36" i="4"/>
  <c r="R36" i="4"/>
  <c r="U36" i="4"/>
  <c r="O37" i="4"/>
  <c r="M37" i="4"/>
  <c r="D39" i="4"/>
  <c r="E39" i="4"/>
  <c r="F39" i="4"/>
  <c r="C40" i="4"/>
  <c r="N37" i="4"/>
  <c r="P37" i="4"/>
  <c r="H38" i="4"/>
  <c r="K38" i="4" s="1"/>
  <c r="G38" i="4"/>
  <c r="J38" i="4" s="1"/>
  <c r="R37" i="4" l="1"/>
  <c r="S37" i="4"/>
  <c r="T37" i="4"/>
  <c r="U37" i="4"/>
  <c r="F40" i="4"/>
  <c r="C41" i="4"/>
  <c r="E40" i="4"/>
  <c r="D40" i="4"/>
  <c r="O38" i="4"/>
  <c r="M38" i="4"/>
  <c r="N38" i="4"/>
  <c r="P38" i="4"/>
  <c r="H39" i="4"/>
  <c r="K39" i="4" s="1"/>
  <c r="G39" i="4"/>
  <c r="J39" i="4" s="1"/>
  <c r="R38" i="4" l="1"/>
  <c r="T38" i="4"/>
  <c r="S38" i="4"/>
  <c r="U38" i="4"/>
  <c r="H40" i="4"/>
  <c r="K40" i="4" s="1"/>
  <c r="P39" i="4"/>
  <c r="N39" i="4"/>
  <c r="G40" i="4"/>
  <c r="J40" i="4" s="1"/>
  <c r="E41" i="4"/>
  <c r="D41" i="4"/>
  <c r="F41" i="4"/>
  <c r="C42" i="4"/>
  <c r="O39" i="4"/>
  <c r="M39" i="4"/>
  <c r="U39" i="4" l="1"/>
  <c r="T39" i="4"/>
  <c r="S39" i="4"/>
  <c r="R39" i="4"/>
  <c r="H41" i="4"/>
  <c r="K41" i="4" s="1"/>
  <c r="G41" i="4"/>
  <c r="J41" i="4" s="1"/>
  <c r="N40" i="4"/>
  <c r="P40" i="4"/>
  <c r="O40" i="4"/>
  <c r="M40" i="4"/>
  <c r="D42" i="4"/>
  <c r="E42" i="4"/>
  <c r="F42" i="4"/>
  <c r="C43" i="4"/>
  <c r="T40" i="4" l="1"/>
  <c r="U40" i="4"/>
  <c r="S40" i="4"/>
  <c r="R40" i="4"/>
  <c r="N41" i="4"/>
  <c r="P41" i="4"/>
  <c r="G42" i="4"/>
  <c r="J42" i="4" s="1"/>
  <c r="E43" i="4"/>
  <c r="C44" i="4"/>
  <c r="D43" i="4"/>
  <c r="F43" i="4"/>
  <c r="M41" i="4"/>
  <c r="O41" i="4"/>
  <c r="H42" i="4"/>
  <c r="K42" i="4" s="1"/>
  <c r="T41" i="4" l="1"/>
  <c r="U41" i="4"/>
  <c r="R41" i="4"/>
  <c r="S41" i="4"/>
  <c r="P42" i="4"/>
  <c r="N42" i="4"/>
  <c r="O42" i="4"/>
  <c r="M42" i="4"/>
  <c r="G43" i="4"/>
  <c r="J43" i="4" s="1"/>
  <c r="H43" i="4"/>
  <c r="K43" i="4" s="1"/>
  <c r="D44" i="4"/>
  <c r="E44" i="4"/>
  <c r="F44" i="4"/>
  <c r="C45" i="4"/>
  <c r="S42" i="4" l="1"/>
  <c r="T42" i="4"/>
  <c r="U42" i="4"/>
  <c r="R42" i="4"/>
  <c r="N43" i="4"/>
  <c r="P43" i="4"/>
  <c r="M43" i="4"/>
  <c r="O43" i="4"/>
  <c r="C46" i="4"/>
  <c r="D45" i="4"/>
  <c r="E45" i="4"/>
  <c r="F45" i="4"/>
  <c r="H44" i="4"/>
  <c r="K44" i="4" s="1"/>
  <c r="G44" i="4"/>
  <c r="J44" i="4" s="1"/>
  <c r="T43" i="4" l="1"/>
  <c r="U43" i="4"/>
  <c r="R43" i="4"/>
  <c r="S43" i="4"/>
  <c r="H45" i="4"/>
  <c r="K45" i="4" s="1"/>
  <c r="G45" i="4"/>
  <c r="J45" i="4" s="1"/>
  <c r="M44" i="4"/>
  <c r="O44" i="4"/>
  <c r="N44" i="4"/>
  <c r="P44" i="4"/>
  <c r="F46" i="4"/>
  <c r="C47" i="4"/>
  <c r="E46" i="4"/>
  <c r="D46" i="4"/>
  <c r="R44" i="4" l="1"/>
  <c r="S44" i="4"/>
  <c r="T44" i="4"/>
  <c r="U44" i="4"/>
  <c r="M45" i="4"/>
  <c r="O45" i="4"/>
  <c r="P45" i="4"/>
  <c r="N45" i="4"/>
  <c r="H46" i="4"/>
  <c r="K46" i="4" s="1"/>
  <c r="G46" i="4"/>
  <c r="J46" i="4" s="1"/>
  <c r="D47" i="4"/>
  <c r="E47" i="4"/>
  <c r="F47" i="4"/>
  <c r="C48" i="4"/>
  <c r="S45" i="4" l="1"/>
  <c r="R45" i="4"/>
  <c r="U45" i="4"/>
  <c r="T45" i="4"/>
  <c r="G47" i="4"/>
  <c r="J47" i="4" s="1"/>
  <c r="H47" i="4"/>
  <c r="K47" i="4" s="1"/>
  <c r="M46" i="4"/>
  <c r="O46" i="4"/>
  <c r="P46" i="4"/>
  <c r="N46" i="4"/>
  <c r="C49" i="4"/>
  <c r="E48" i="4"/>
  <c r="D48" i="4"/>
  <c r="F48" i="4"/>
  <c r="U46" i="4" l="1"/>
  <c r="R46" i="4"/>
  <c r="T46" i="4"/>
  <c r="S46" i="4"/>
  <c r="G48" i="4"/>
  <c r="J48" i="4" s="1"/>
  <c r="C50" i="4"/>
  <c r="D49" i="4"/>
  <c r="E49" i="4"/>
  <c r="F49" i="4"/>
  <c r="N47" i="4"/>
  <c r="P47" i="4"/>
  <c r="O47" i="4"/>
  <c r="M47" i="4"/>
  <c r="H48" i="4"/>
  <c r="K48" i="4" s="1"/>
  <c r="U47" i="4" l="1"/>
  <c r="T47" i="4"/>
  <c r="S47" i="4"/>
  <c r="R47" i="4"/>
  <c r="H49" i="4"/>
  <c r="K49" i="4" s="1"/>
  <c r="G49" i="4"/>
  <c r="J49" i="4" s="1"/>
  <c r="D50" i="4"/>
  <c r="C51" i="4"/>
  <c r="E50" i="4"/>
  <c r="F50" i="4"/>
  <c r="O48" i="4"/>
  <c r="M48" i="4"/>
  <c r="N48" i="4"/>
  <c r="P48" i="4"/>
  <c r="U48" i="4" l="1"/>
  <c r="S48" i="4"/>
  <c r="R48" i="4"/>
  <c r="T48" i="4"/>
  <c r="O49" i="4"/>
  <c r="M49" i="4"/>
  <c r="N49" i="4"/>
  <c r="P49" i="4"/>
  <c r="C52" i="4"/>
  <c r="D51" i="4"/>
  <c r="E51" i="4"/>
  <c r="F51" i="4"/>
  <c r="H50" i="4"/>
  <c r="K50" i="4" s="1"/>
  <c r="G50" i="4"/>
  <c r="J50" i="4" s="1"/>
  <c r="U49" i="4" l="1"/>
  <c r="S49" i="4"/>
  <c r="R49" i="4"/>
  <c r="T49" i="4"/>
  <c r="H51" i="4"/>
  <c r="K51" i="4" s="1"/>
  <c r="G51" i="4"/>
  <c r="J51" i="4" s="1"/>
  <c r="M50" i="4"/>
  <c r="O50" i="4"/>
  <c r="C53" i="4"/>
  <c r="D52" i="4"/>
  <c r="E52" i="4"/>
  <c r="F52" i="4"/>
  <c r="P50" i="4"/>
  <c r="N50" i="4"/>
  <c r="N51" i="4" l="1"/>
  <c r="S51" i="4" s="1"/>
  <c r="T50" i="4"/>
  <c r="R50" i="4"/>
  <c r="U50" i="4"/>
  <c r="S50" i="4"/>
  <c r="P51" i="4"/>
  <c r="O51" i="4"/>
  <c r="M51" i="4"/>
  <c r="G52" i="4"/>
  <c r="J52" i="4" s="1"/>
  <c r="E53" i="4"/>
  <c r="F53" i="4"/>
  <c r="C54" i="4"/>
  <c r="D53" i="4"/>
  <c r="H52" i="4"/>
  <c r="K52" i="4" s="1"/>
  <c r="R51" i="4" l="1"/>
  <c r="U51" i="4"/>
  <c r="T51" i="4"/>
  <c r="N52" i="4"/>
  <c r="P52" i="4"/>
  <c r="G53" i="4"/>
  <c r="J53" i="4" s="1"/>
  <c r="H53" i="4"/>
  <c r="K53" i="4" s="1"/>
  <c r="C55" i="4"/>
  <c r="E54" i="4"/>
  <c r="D54" i="4"/>
  <c r="F54" i="4"/>
  <c r="O52" i="4"/>
  <c r="M52" i="4"/>
  <c r="R52" i="4" l="1"/>
  <c r="T52" i="4"/>
  <c r="U52" i="4"/>
  <c r="S52" i="4"/>
  <c r="H54" i="4"/>
  <c r="K54" i="4" s="1"/>
  <c r="O53" i="4"/>
  <c r="M53" i="4"/>
  <c r="G54" i="4"/>
  <c r="J54" i="4" s="1"/>
  <c r="C56" i="4"/>
  <c r="D55" i="4"/>
  <c r="E55" i="4"/>
  <c r="F55" i="4"/>
  <c r="P53" i="4"/>
  <c r="N53" i="4"/>
  <c r="S53" i="4" l="1"/>
  <c r="U53" i="4"/>
  <c r="R53" i="4"/>
  <c r="T53" i="4"/>
  <c r="P54" i="4"/>
  <c r="N54" i="4"/>
  <c r="G55" i="4"/>
  <c r="J55" i="4" s="1"/>
  <c r="C57" i="4"/>
  <c r="E56" i="4"/>
  <c r="D56" i="4"/>
  <c r="F56" i="4"/>
  <c r="O54" i="4"/>
  <c r="M54" i="4"/>
  <c r="H55" i="4"/>
  <c r="K55" i="4" s="1"/>
  <c r="U54" i="4" l="1"/>
  <c r="T54" i="4"/>
  <c r="R54" i="4"/>
  <c r="S54" i="4"/>
  <c r="O55" i="4"/>
  <c r="M55" i="4"/>
  <c r="H56" i="4"/>
  <c r="K56" i="4" s="1"/>
  <c r="G56" i="4"/>
  <c r="J56" i="4" s="1"/>
  <c r="N55" i="4"/>
  <c r="P55" i="4"/>
  <c r="D57" i="4"/>
  <c r="C58" i="4"/>
  <c r="E57" i="4"/>
  <c r="F57" i="4"/>
  <c r="T55" i="4" l="1"/>
  <c r="U55" i="4"/>
  <c r="S55" i="4"/>
  <c r="R55" i="4"/>
  <c r="G57" i="4"/>
  <c r="J57" i="4" s="1"/>
  <c r="F58" i="4"/>
  <c r="E58" i="4"/>
  <c r="C59" i="4"/>
  <c r="D58" i="4"/>
  <c r="O56" i="4"/>
  <c r="M56" i="4"/>
  <c r="P56" i="4"/>
  <c r="N56" i="4"/>
  <c r="H57" i="4"/>
  <c r="K57" i="4" s="1"/>
  <c r="U56" i="4" l="1"/>
  <c r="T56" i="4"/>
  <c r="S56" i="4"/>
  <c r="R56" i="4"/>
  <c r="M57" i="4"/>
  <c r="O57" i="4"/>
  <c r="P57" i="4"/>
  <c r="N57" i="4"/>
  <c r="C60" i="4"/>
  <c r="D59" i="4"/>
  <c r="F59" i="4"/>
  <c r="E59" i="4"/>
  <c r="G58" i="4"/>
  <c r="J58" i="4" s="1"/>
  <c r="H58" i="4"/>
  <c r="K58" i="4" s="1"/>
  <c r="R57" i="4" l="1"/>
  <c r="T57" i="4"/>
  <c r="S57" i="4"/>
  <c r="U57" i="4"/>
  <c r="H59" i="4"/>
  <c r="K59" i="4" s="1"/>
  <c r="D60" i="4"/>
  <c r="E60" i="4"/>
  <c r="F60" i="4"/>
  <c r="C61" i="4"/>
  <c r="M58" i="4"/>
  <c r="O58" i="4"/>
  <c r="N58" i="4"/>
  <c r="P58" i="4"/>
  <c r="G59" i="4"/>
  <c r="J59" i="4" s="1"/>
  <c r="U58" i="4" l="1"/>
  <c r="S58" i="4"/>
  <c r="T58" i="4"/>
  <c r="R58" i="4"/>
  <c r="N59" i="4"/>
  <c r="P59" i="4"/>
  <c r="H60" i="4"/>
  <c r="K60" i="4" s="1"/>
  <c r="O59" i="4"/>
  <c r="M59" i="4"/>
  <c r="E61" i="4"/>
  <c r="F61" i="4"/>
  <c r="D61" i="4"/>
  <c r="C62" i="4"/>
  <c r="G60" i="4"/>
  <c r="J60" i="4" s="1"/>
  <c r="R59" i="4" l="1"/>
  <c r="T59" i="4"/>
  <c r="S59" i="4"/>
  <c r="U59" i="4"/>
  <c r="P60" i="4"/>
  <c r="N60" i="4"/>
  <c r="E62" i="4"/>
  <c r="F62" i="4"/>
  <c r="C63" i="4"/>
  <c r="D62" i="4"/>
  <c r="H61" i="4"/>
  <c r="K61" i="4" s="1"/>
  <c r="G61" i="4"/>
  <c r="J61" i="4" s="1"/>
  <c r="M60" i="4"/>
  <c r="O60" i="4"/>
  <c r="R60" i="4" l="1"/>
  <c r="U60" i="4"/>
  <c r="S60" i="4"/>
  <c r="T60" i="4"/>
  <c r="N61" i="4"/>
  <c r="P61" i="4"/>
  <c r="O61" i="4"/>
  <c r="M61" i="4"/>
  <c r="G62" i="4"/>
  <c r="J62" i="4" s="1"/>
  <c r="H62" i="4"/>
  <c r="K62" i="4" s="1"/>
  <c r="E63" i="4"/>
  <c r="F63" i="4"/>
  <c r="C64" i="4"/>
  <c r="D63" i="4"/>
  <c r="U61" i="4" l="1"/>
  <c r="S61" i="4"/>
  <c r="R61" i="4"/>
  <c r="T61" i="4"/>
  <c r="G63" i="4"/>
  <c r="J63" i="4" s="1"/>
  <c r="H63" i="4"/>
  <c r="K63" i="4" s="1"/>
  <c r="C65" i="4"/>
  <c r="D64" i="4"/>
  <c r="F64" i="4"/>
  <c r="E64" i="4"/>
  <c r="O62" i="4"/>
  <c r="M62" i="4"/>
  <c r="P62" i="4"/>
  <c r="N62" i="4"/>
  <c r="U62" i="4" l="1"/>
  <c r="R62" i="4"/>
  <c r="T62" i="4"/>
  <c r="S62" i="4"/>
  <c r="P63" i="4"/>
  <c r="M63" i="4"/>
  <c r="N63" i="4"/>
  <c r="O63" i="4"/>
  <c r="G64" i="4"/>
  <c r="J64" i="4" s="1"/>
  <c r="H64" i="4"/>
  <c r="K64" i="4" s="1"/>
  <c r="F65" i="4"/>
  <c r="E65" i="4"/>
  <c r="C66" i="4"/>
  <c r="D65" i="4"/>
  <c r="T63" i="4" l="1"/>
  <c r="R63" i="4"/>
  <c r="S63" i="4"/>
  <c r="U63" i="4"/>
  <c r="N64" i="4"/>
  <c r="P64" i="4"/>
  <c r="O64" i="4"/>
  <c r="M64" i="4"/>
  <c r="E66" i="4"/>
  <c r="D66" i="4"/>
  <c r="F66" i="4"/>
  <c r="C67" i="4"/>
  <c r="H65" i="4"/>
  <c r="K65" i="4" s="1"/>
  <c r="G65" i="4"/>
  <c r="J65" i="4" s="1"/>
  <c r="S64" i="4" l="1"/>
  <c r="R64" i="4"/>
  <c r="U64" i="4"/>
  <c r="T64" i="4"/>
  <c r="M65" i="4"/>
  <c r="O65" i="4"/>
  <c r="H66" i="4"/>
  <c r="K66" i="4" s="1"/>
  <c r="G66" i="4"/>
  <c r="J66" i="4" s="1"/>
  <c r="P65" i="4"/>
  <c r="N65" i="4"/>
  <c r="C68" i="4"/>
  <c r="D67" i="4"/>
  <c r="E67" i="4"/>
  <c r="F67" i="4"/>
  <c r="T65" i="4" l="1"/>
  <c r="S65" i="4"/>
  <c r="U65" i="4"/>
  <c r="R65" i="4"/>
  <c r="G67" i="4"/>
  <c r="J67" i="4" s="1"/>
  <c r="M66" i="4"/>
  <c r="O66" i="4"/>
  <c r="E68" i="4"/>
  <c r="F68" i="4"/>
  <c r="D68" i="4"/>
  <c r="C69" i="4"/>
  <c r="N66" i="4"/>
  <c r="P66" i="4"/>
  <c r="H67" i="4"/>
  <c r="K67" i="4" s="1"/>
  <c r="T66" i="4" l="1"/>
  <c r="S66" i="4"/>
  <c r="R66" i="4"/>
  <c r="U66" i="4"/>
  <c r="H68" i="4"/>
  <c r="K68" i="4" s="1"/>
  <c r="C70" i="4"/>
  <c r="E69" i="4"/>
  <c r="D69" i="4"/>
  <c r="F69" i="4"/>
  <c r="M67" i="4"/>
  <c r="O67" i="4"/>
  <c r="N67" i="4"/>
  <c r="P67" i="4"/>
  <c r="G68" i="4"/>
  <c r="J68" i="4" s="1"/>
  <c r="R67" i="4" l="1"/>
  <c r="U67" i="4"/>
  <c r="T67" i="4"/>
  <c r="S67" i="4"/>
  <c r="N68" i="4"/>
  <c r="P68" i="4"/>
  <c r="O68" i="4"/>
  <c r="M68" i="4"/>
  <c r="H69" i="4"/>
  <c r="K69" i="4" s="1"/>
  <c r="G69" i="4"/>
  <c r="J69" i="4" s="1"/>
  <c r="C71" i="4"/>
  <c r="D70" i="4"/>
  <c r="F70" i="4"/>
  <c r="E70" i="4"/>
  <c r="S68" i="4" l="1"/>
  <c r="R68" i="4"/>
  <c r="T68" i="4"/>
  <c r="U68" i="4"/>
  <c r="H70" i="4"/>
  <c r="K70" i="4" s="1"/>
  <c r="N69" i="4"/>
  <c r="P69" i="4"/>
  <c r="G70" i="4"/>
  <c r="J70" i="4" s="1"/>
  <c r="C72" i="4"/>
  <c r="D71" i="4"/>
  <c r="E71" i="4"/>
  <c r="F71" i="4"/>
  <c r="O69" i="4"/>
  <c r="M69" i="4"/>
  <c r="R69" i="4" l="1"/>
  <c r="U69" i="4"/>
  <c r="T69" i="4"/>
  <c r="S69" i="4"/>
  <c r="H71" i="4"/>
  <c r="K71" i="4" s="1"/>
  <c r="N70" i="4"/>
  <c r="P70" i="4"/>
  <c r="G71" i="4"/>
  <c r="J71" i="4" s="1"/>
  <c r="M70" i="4"/>
  <c r="O70" i="4"/>
  <c r="E72" i="4"/>
  <c r="C73" i="4"/>
  <c r="D72" i="4"/>
  <c r="F72" i="4"/>
  <c r="T70" i="4" l="1"/>
  <c r="S70" i="4"/>
  <c r="R70" i="4"/>
  <c r="U70" i="4"/>
  <c r="N71" i="4"/>
  <c r="P71" i="4"/>
  <c r="H72" i="4"/>
  <c r="K72" i="4" s="1"/>
  <c r="G72" i="4"/>
  <c r="J72" i="4" s="1"/>
  <c r="F73" i="4"/>
  <c r="E73" i="4"/>
  <c r="C74" i="4"/>
  <c r="D73" i="4"/>
  <c r="M71" i="4"/>
  <c r="O71" i="4"/>
  <c r="T71" i="4" l="1"/>
  <c r="S71" i="4"/>
  <c r="R71" i="4"/>
  <c r="U71" i="4"/>
  <c r="C75" i="4"/>
  <c r="D74" i="4"/>
  <c r="E74" i="4"/>
  <c r="F74" i="4"/>
  <c r="M72" i="4"/>
  <c r="O72" i="4"/>
  <c r="G73" i="4"/>
  <c r="J73" i="4" s="1"/>
  <c r="N72" i="4"/>
  <c r="P72" i="4"/>
  <c r="H73" i="4"/>
  <c r="K73" i="4" s="1"/>
  <c r="T72" i="4" l="1"/>
  <c r="R72" i="4"/>
  <c r="S72" i="4"/>
  <c r="U72" i="4"/>
  <c r="G74" i="4"/>
  <c r="J74" i="4" s="1"/>
  <c r="O73" i="4"/>
  <c r="M73" i="4"/>
  <c r="H74" i="4"/>
  <c r="K74" i="4" s="1"/>
  <c r="F75" i="4"/>
  <c r="E75" i="4"/>
  <c r="D75" i="4"/>
  <c r="C76" i="4"/>
  <c r="P73" i="4"/>
  <c r="N73" i="4"/>
  <c r="T73" i="4" l="1"/>
  <c r="S73" i="4"/>
  <c r="U73" i="4"/>
  <c r="R73" i="4"/>
  <c r="M74" i="4"/>
  <c r="O74" i="4"/>
  <c r="F76" i="4"/>
  <c r="C77" i="4"/>
  <c r="E76" i="4"/>
  <c r="D76" i="4"/>
  <c r="P74" i="4"/>
  <c r="N74" i="4"/>
  <c r="H75" i="4"/>
  <c r="K75" i="4" s="1"/>
  <c r="G75" i="4"/>
  <c r="J75" i="4" s="1"/>
  <c r="R74" i="4" l="1"/>
  <c r="T74" i="4"/>
  <c r="S74" i="4"/>
  <c r="U74" i="4"/>
  <c r="C78" i="4"/>
  <c r="D77" i="4"/>
  <c r="F77" i="4"/>
  <c r="E77" i="4"/>
  <c r="O75" i="4"/>
  <c r="M75" i="4"/>
  <c r="N75" i="4"/>
  <c r="P75" i="4"/>
  <c r="G76" i="4"/>
  <c r="J76" i="4" s="1"/>
  <c r="H76" i="4"/>
  <c r="K76" i="4" s="1"/>
  <c r="U75" i="4" l="1"/>
  <c r="S75" i="4"/>
  <c r="R75" i="4"/>
  <c r="T75" i="4"/>
  <c r="G77" i="4"/>
  <c r="J77" i="4" s="1"/>
  <c r="H77" i="4"/>
  <c r="K77" i="4" s="1"/>
  <c r="N76" i="4"/>
  <c r="P76" i="4"/>
  <c r="O76" i="4"/>
  <c r="M76" i="4"/>
  <c r="C79" i="4"/>
  <c r="D78" i="4"/>
  <c r="E78" i="4"/>
  <c r="F78" i="4"/>
  <c r="P77" i="4" l="1"/>
  <c r="O77" i="4"/>
  <c r="R76" i="4"/>
  <c r="S76" i="4"/>
  <c r="T76" i="4"/>
  <c r="U76" i="4"/>
  <c r="M77" i="4"/>
  <c r="N77" i="4"/>
  <c r="H78" i="4"/>
  <c r="K78" i="4" s="1"/>
  <c r="G78" i="4"/>
  <c r="J78" i="4" s="1"/>
  <c r="F79" i="4"/>
  <c r="C80" i="4"/>
  <c r="D79" i="4"/>
  <c r="E79" i="4"/>
  <c r="U77" i="4" l="1"/>
  <c r="T77" i="4"/>
  <c r="S77" i="4"/>
  <c r="R77" i="4"/>
  <c r="P78" i="4"/>
  <c r="N78" i="4"/>
  <c r="H79" i="4"/>
  <c r="K79" i="4" s="1"/>
  <c r="G79" i="4"/>
  <c r="J79" i="4" s="1"/>
  <c r="M78" i="4"/>
  <c r="O78" i="4"/>
  <c r="D80" i="4"/>
  <c r="E80" i="4"/>
  <c r="C81" i="4"/>
  <c r="F80" i="4"/>
  <c r="U78" i="4" l="1"/>
  <c r="R78" i="4"/>
  <c r="T78" i="4"/>
  <c r="S78" i="4"/>
  <c r="M79" i="4"/>
  <c r="P79" i="4"/>
  <c r="O79" i="4"/>
  <c r="N79" i="4"/>
  <c r="H80" i="4"/>
  <c r="K80" i="4" s="1"/>
  <c r="G80" i="4"/>
  <c r="J80" i="4" s="1"/>
  <c r="D81" i="4"/>
  <c r="E81" i="4"/>
  <c r="F81" i="4"/>
  <c r="C82" i="4"/>
  <c r="S79" i="4" l="1"/>
  <c r="R79" i="4"/>
  <c r="T79" i="4"/>
  <c r="U79" i="4"/>
  <c r="G81" i="4"/>
  <c r="J81" i="4" s="1"/>
  <c r="E82" i="4"/>
  <c r="F82" i="4"/>
  <c r="C83" i="4"/>
  <c r="D82" i="4"/>
  <c r="O80" i="4"/>
  <c r="M80" i="4"/>
  <c r="H81" i="4"/>
  <c r="K81" i="4" s="1"/>
  <c r="N80" i="4"/>
  <c r="P80" i="4"/>
  <c r="R80" i="4" l="1"/>
  <c r="T80" i="4"/>
  <c r="U80" i="4"/>
  <c r="S80" i="4"/>
  <c r="O81" i="4"/>
  <c r="M81" i="4"/>
  <c r="N81" i="4"/>
  <c r="P81" i="4"/>
  <c r="G82" i="4"/>
  <c r="J82" i="4" s="1"/>
  <c r="H82" i="4"/>
  <c r="K82" i="4" s="1"/>
  <c r="C84" i="4"/>
  <c r="D83" i="4"/>
  <c r="F83" i="4"/>
  <c r="E83" i="4"/>
  <c r="S81" i="4" l="1"/>
  <c r="T81" i="4"/>
  <c r="R81" i="4"/>
  <c r="U81" i="4"/>
  <c r="G83" i="4"/>
  <c r="J83" i="4" s="1"/>
  <c r="H83" i="4"/>
  <c r="K83" i="4" s="1"/>
  <c r="P82" i="4"/>
  <c r="N82" i="4"/>
  <c r="M82" i="4"/>
  <c r="O82" i="4"/>
  <c r="C85" i="4"/>
  <c r="D84" i="4"/>
  <c r="E84" i="4"/>
  <c r="F84" i="4"/>
  <c r="S82" i="4" l="1"/>
  <c r="T82" i="4"/>
  <c r="U82" i="4"/>
  <c r="R82" i="4"/>
  <c r="O83" i="4"/>
  <c r="M83" i="4"/>
  <c r="N83" i="4"/>
  <c r="P83" i="4"/>
  <c r="H84" i="4"/>
  <c r="K84" i="4" s="1"/>
  <c r="G84" i="4"/>
  <c r="J84" i="4" s="1"/>
  <c r="F85" i="4"/>
  <c r="C86" i="4"/>
  <c r="D85" i="4"/>
  <c r="E85" i="4"/>
  <c r="T83" i="4" l="1"/>
  <c r="S83" i="4"/>
  <c r="U83" i="4"/>
  <c r="R83" i="4"/>
  <c r="G85" i="4"/>
  <c r="J85" i="4" s="1"/>
  <c r="O84" i="4"/>
  <c r="M84" i="4"/>
  <c r="N84" i="4"/>
  <c r="P84" i="4"/>
  <c r="C87" i="4"/>
  <c r="D86" i="4"/>
  <c r="E86" i="4"/>
  <c r="F86" i="4"/>
  <c r="H85" i="4"/>
  <c r="K85" i="4" s="1"/>
  <c r="T84" i="4" l="1"/>
  <c r="U84" i="4"/>
  <c r="S84" i="4"/>
  <c r="R84" i="4"/>
  <c r="O85" i="4"/>
  <c r="M85" i="4"/>
  <c r="H86" i="4"/>
  <c r="K86" i="4" s="1"/>
  <c r="G86" i="4"/>
  <c r="J86" i="4" s="1"/>
  <c r="P85" i="4"/>
  <c r="N85" i="4"/>
  <c r="E87" i="4"/>
  <c r="F87" i="4"/>
  <c r="D87" i="4"/>
  <c r="C88" i="4"/>
  <c r="S85" i="4" l="1"/>
  <c r="U85" i="4"/>
  <c r="R85" i="4"/>
  <c r="T85" i="4"/>
  <c r="H87" i="4"/>
  <c r="K87" i="4" s="1"/>
  <c r="G87" i="4"/>
  <c r="J87" i="4" s="1"/>
  <c r="P86" i="4"/>
  <c r="N86" i="4"/>
  <c r="M86" i="4"/>
  <c r="O86" i="4"/>
  <c r="C89" i="4"/>
  <c r="D88" i="4"/>
  <c r="E88" i="4"/>
  <c r="F88" i="4"/>
  <c r="U86" i="4" l="1"/>
  <c r="S86" i="4"/>
  <c r="T86" i="4"/>
  <c r="R86" i="4"/>
  <c r="G88" i="4"/>
  <c r="J88" i="4" s="1"/>
  <c r="H88" i="4"/>
  <c r="K88" i="4" s="1"/>
  <c r="M87" i="4"/>
  <c r="O87" i="4"/>
  <c r="C90" i="4"/>
  <c r="E89" i="4"/>
  <c r="D89" i="4"/>
  <c r="F89" i="4"/>
  <c r="P87" i="4"/>
  <c r="N87" i="4"/>
  <c r="U87" i="4" l="1"/>
  <c r="T87" i="4"/>
  <c r="S87" i="4"/>
  <c r="R87" i="4"/>
  <c r="H89" i="4"/>
  <c r="K89" i="4" s="1"/>
  <c r="G89" i="4"/>
  <c r="J89" i="4" s="1"/>
  <c r="N88" i="4"/>
  <c r="P88" i="4"/>
  <c r="M88" i="4"/>
  <c r="O88" i="4"/>
  <c r="C91" i="4"/>
  <c r="D90" i="4"/>
  <c r="E90" i="4"/>
  <c r="F90" i="4"/>
  <c r="S88" i="4" l="1"/>
  <c r="T88" i="4"/>
  <c r="R88" i="4"/>
  <c r="U88" i="4"/>
  <c r="M89" i="4"/>
  <c r="N89" i="4"/>
  <c r="O89" i="4"/>
  <c r="P89" i="4"/>
  <c r="E91" i="4"/>
  <c r="F91" i="4"/>
  <c r="C92" i="4"/>
  <c r="D91" i="4"/>
  <c r="G90" i="4"/>
  <c r="J90" i="4" s="1"/>
  <c r="H90" i="4"/>
  <c r="K90" i="4" s="1"/>
  <c r="T89" i="4" l="1"/>
  <c r="S89" i="4"/>
  <c r="U89" i="4"/>
  <c r="R89" i="4"/>
  <c r="G91" i="4"/>
  <c r="J91" i="4" s="1"/>
  <c r="H91" i="4"/>
  <c r="K91" i="4" s="1"/>
  <c r="N90" i="4"/>
  <c r="P90" i="4"/>
  <c r="F92" i="4"/>
  <c r="E92" i="4"/>
  <c r="C93" i="4"/>
  <c r="D92" i="4"/>
  <c r="M90" i="4"/>
  <c r="O90" i="4"/>
  <c r="S90" i="4" l="1"/>
  <c r="R90" i="4"/>
  <c r="U90" i="4"/>
  <c r="T90" i="4"/>
  <c r="M91" i="4"/>
  <c r="O91" i="4"/>
  <c r="P91" i="4"/>
  <c r="N91" i="4"/>
  <c r="F93" i="4"/>
  <c r="E93" i="4"/>
  <c r="C94" i="4"/>
  <c r="D93" i="4"/>
  <c r="G92" i="4"/>
  <c r="J92" i="4" s="1"/>
  <c r="H92" i="4"/>
  <c r="K92" i="4" s="1"/>
  <c r="R91" i="4" l="1"/>
  <c r="T91" i="4"/>
  <c r="S91" i="4"/>
  <c r="U91" i="4"/>
  <c r="P92" i="4"/>
  <c r="N92" i="4"/>
  <c r="D94" i="4"/>
  <c r="F94" i="4"/>
  <c r="E94" i="4"/>
  <c r="C95" i="4"/>
  <c r="O92" i="4"/>
  <c r="M92" i="4"/>
  <c r="H93" i="4"/>
  <c r="K93" i="4" s="1"/>
  <c r="G93" i="4"/>
  <c r="J93" i="4" s="1"/>
  <c r="R92" i="4" l="1"/>
  <c r="S92" i="4"/>
  <c r="T92" i="4"/>
  <c r="U92" i="4"/>
  <c r="G94" i="4"/>
  <c r="J94" i="4" s="1"/>
  <c r="O93" i="4"/>
  <c r="M93" i="4"/>
  <c r="P93" i="4"/>
  <c r="N93" i="4"/>
  <c r="F95" i="4"/>
  <c r="E95" i="4"/>
  <c r="C96" i="4"/>
  <c r="D95" i="4"/>
  <c r="H94" i="4"/>
  <c r="K94" i="4" s="1"/>
  <c r="T93" i="4" l="1"/>
  <c r="R93" i="4"/>
  <c r="S93" i="4"/>
  <c r="U93" i="4"/>
  <c r="M94" i="4"/>
  <c r="O94" i="4"/>
  <c r="D96" i="4"/>
  <c r="E96" i="4"/>
  <c r="F96" i="4"/>
  <c r="C97" i="4"/>
  <c r="G95" i="4"/>
  <c r="J95" i="4" s="1"/>
  <c r="H95" i="4"/>
  <c r="K95" i="4" s="1"/>
  <c r="P94" i="4"/>
  <c r="N94" i="4"/>
  <c r="S94" i="4" l="1"/>
  <c r="R94" i="4"/>
  <c r="U94" i="4"/>
  <c r="T94" i="4"/>
  <c r="G96" i="4"/>
  <c r="J96" i="4" s="1"/>
  <c r="M95" i="4"/>
  <c r="O95" i="4"/>
  <c r="C98" i="4"/>
  <c r="D97" i="4"/>
  <c r="E97" i="4"/>
  <c r="F97" i="4"/>
  <c r="H96" i="4"/>
  <c r="K96" i="4" s="1"/>
  <c r="N95" i="4"/>
  <c r="P95" i="4"/>
  <c r="T95" i="4" l="1"/>
  <c r="R95" i="4"/>
  <c r="U95" i="4"/>
  <c r="S95" i="4"/>
  <c r="O96" i="4"/>
  <c r="M96" i="4"/>
  <c r="H97" i="4"/>
  <c r="K97" i="4" s="1"/>
  <c r="G97" i="4"/>
  <c r="J97" i="4" s="1"/>
  <c r="C99" i="4"/>
  <c r="D98" i="4"/>
  <c r="E98" i="4"/>
  <c r="F98" i="4"/>
  <c r="P96" i="4"/>
  <c r="N96" i="4"/>
  <c r="S96" i="4" l="1"/>
  <c r="T96" i="4"/>
  <c r="R96" i="4"/>
  <c r="U96" i="4"/>
  <c r="P97" i="4"/>
  <c r="N97" i="4"/>
  <c r="O97" i="4"/>
  <c r="M97" i="4"/>
  <c r="G98" i="4"/>
  <c r="J98" i="4" s="1"/>
  <c r="H98" i="4"/>
  <c r="K98" i="4" s="1"/>
  <c r="E99" i="4"/>
  <c r="F99" i="4"/>
  <c r="C100" i="4"/>
  <c r="D99" i="4"/>
  <c r="R97" i="4" l="1"/>
  <c r="T97" i="4"/>
  <c r="S97" i="4"/>
  <c r="U97" i="4"/>
  <c r="M98" i="4"/>
  <c r="O98" i="4"/>
  <c r="N98" i="4"/>
  <c r="P98" i="4"/>
  <c r="G99" i="4"/>
  <c r="J99" i="4" s="1"/>
  <c r="H99" i="4"/>
  <c r="K99" i="4" s="1"/>
  <c r="C101" i="4"/>
  <c r="D100" i="4"/>
  <c r="E100" i="4"/>
  <c r="F100" i="4"/>
  <c r="U98" i="4" l="1"/>
  <c r="S98" i="4"/>
  <c r="T98" i="4"/>
  <c r="R98" i="4"/>
  <c r="G100" i="4"/>
  <c r="J100" i="4" s="1"/>
  <c r="P99" i="4"/>
  <c r="N99" i="4"/>
  <c r="H100" i="4"/>
  <c r="K100" i="4" s="1"/>
  <c r="C102" i="4"/>
  <c r="D101" i="4"/>
  <c r="E101" i="4"/>
  <c r="F101" i="4"/>
  <c r="O99" i="4"/>
  <c r="M99" i="4"/>
  <c r="T99" i="4" l="1"/>
  <c r="U99" i="4"/>
  <c r="R99" i="4"/>
  <c r="S99" i="4"/>
  <c r="M100" i="4"/>
  <c r="O100" i="4"/>
  <c r="H101" i="4"/>
  <c r="K101" i="4" s="1"/>
  <c r="G101" i="4"/>
  <c r="J101" i="4" s="1"/>
  <c r="P100" i="4"/>
  <c r="N100" i="4"/>
  <c r="F102" i="4"/>
  <c r="C103" i="4"/>
  <c r="D102" i="4"/>
  <c r="E102" i="4"/>
  <c r="R100" i="4" l="1"/>
  <c r="T100" i="4"/>
  <c r="U100" i="4"/>
  <c r="S100" i="4"/>
  <c r="G102" i="4"/>
  <c r="J102" i="4" s="1"/>
  <c r="M101" i="4"/>
  <c r="O101" i="4"/>
  <c r="N101" i="4"/>
  <c r="P101" i="4"/>
  <c r="C104" i="4"/>
  <c r="D103" i="4"/>
  <c r="E103" i="4"/>
  <c r="F103" i="4"/>
  <c r="H102" i="4"/>
  <c r="K102" i="4" s="1"/>
  <c r="U101" i="4" l="1"/>
  <c r="S101" i="4"/>
  <c r="T101" i="4"/>
  <c r="R101" i="4"/>
  <c r="M102" i="4"/>
  <c r="O102" i="4"/>
  <c r="H103" i="4"/>
  <c r="K103" i="4" s="1"/>
  <c r="G103" i="4"/>
  <c r="J103" i="4" s="1"/>
  <c r="C105" i="4"/>
  <c r="D104" i="4"/>
  <c r="E104" i="4"/>
  <c r="F104" i="4"/>
  <c r="N102" i="4"/>
  <c r="P102" i="4"/>
  <c r="U102" i="4" l="1"/>
  <c r="S102" i="4"/>
  <c r="T102" i="4"/>
  <c r="R102" i="4"/>
  <c r="O103" i="4"/>
  <c r="M103" i="4"/>
  <c r="N103" i="4"/>
  <c r="P103" i="4"/>
  <c r="G104" i="4"/>
  <c r="J104" i="4" s="1"/>
  <c r="H104" i="4"/>
  <c r="K104" i="4" s="1"/>
  <c r="C106" i="4"/>
  <c r="F105" i="4"/>
  <c r="D105" i="4"/>
  <c r="E105" i="4"/>
  <c r="U103" i="4" l="1"/>
  <c r="S103" i="4"/>
  <c r="R103" i="4"/>
  <c r="T103" i="4"/>
  <c r="G105" i="4"/>
  <c r="J105" i="4" s="1"/>
  <c r="H105" i="4"/>
  <c r="K105" i="4" s="1"/>
  <c r="N104" i="4"/>
  <c r="P104" i="4"/>
  <c r="O104" i="4"/>
  <c r="M104" i="4"/>
  <c r="F106" i="4"/>
  <c r="E106" i="4"/>
  <c r="C107" i="4"/>
  <c r="D106" i="4"/>
  <c r="U104" i="4" l="1"/>
  <c r="T104" i="4"/>
  <c r="R104" i="4"/>
  <c r="S104" i="4"/>
  <c r="N105" i="4"/>
  <c r="M105" i="4"/>
  <c r="O105" i="4"/>
  <c r="P105" i="4"/>
  <c r="H106" i="4"/>
  <c r="K106" i="4" s="1"/>
  <c r="G106" i="4"/>
  <c r="J106" i="4" s="1"/>
  <c r="E107" i="4"/>
  <c r="C108" i="4"/>
  <c r="F107" i="4"/>
  <c r="D107" i="4"/>
  <c r="T105" i="4" l="1"/>
  <c r="R105" i="4"/>
  <c r="S105" i="4"/>
  <c r="U105" i="4"/>
  <c r="N106" i="4"/>
  <c r="P106" i="4"/>
  <c r="M106" i="4"/>
  <c r="O106" i="4"/>
  <c r="H107" i="4"/>
  <c r="K107" i="4" s="1"/>
  <c r="E108" i="4"/>
  <c r="F108" i="4"/>
  <c r="C109" i="4"/>
  <c r="D108" i="4"/>
  <c r="G107" i="4"/>
  <c r="J107" i="4" s="1"/>
  <c r="T106" i="4" l="1"/>
  <c r="S106" i="4"/>
  <c r="U106" i="4"/>
  <c r="R106" i="4"/>
  <c r="G108" i="4"/>
  <c r="J108" i="4" s="1"/>
  <c r="M107" i="4"/>
  <c r="O107" i="4"/>
  <c r="N107" i="4"/>
  <c r="P107" i="4"/>
  <c r="F109" i="4"/>
  <c r="C110" i="4"/>
  <c r="D109" i="4"/>
  <c r="E109" i="4"/>
  <c r="H108" i="4"/>
  <c r="K108" i="4" s="1"/>
  <c r="T107" i="4" l="1"/>
  <c r="R107" i="4"/>
  <c r="U107" i="4"/>
  <c r="S107" i="4"/>
  <c r="M108" i="4"/>
  <c r="O108" i="4"/>
  <c r="H109" i="4"/>
  <c r="K109" i="4" s="1"/>
  <c r="G109" i="4"/>
  <c r="J109" i="4" s="1"/>
  <c r="E110" i="4"/>
  <c r="F110" i="4"/>
  <c r="C111" i="4"/>
  <c r="D110" i="4"/>
  <c r="N108" i="4"/>
  <c r="P108" i="4"/>
  <c r="R108" i="4" l="1"/>
  <c r="T108" i="4"/>
  <c r="U108" i="4"/>
  <c r="S108" i="4"/>
  <c r="P109" i="4"/>
  <c r="O109" i="4"/>
  <c r="M109" i="4"/>
  <c r="N109" i="4"/>
  <c r="H110" i="4"/>
  <c r="K110" i="4" s="1"/>
  <c r="C112" i="4"/>
  <c r="D111" i="4"/>
  <c r="E111" i="4"/>
  <c r="F111" i="4"/>
  <c r="G110" i="4"/>
  <c r="J110" i="4" s="1"/>
  <c r="R109" i="4" l="1"/>
  <c r="S109" i="4"/>
  <c r="T109" i="4"/>
  <c r="U109" i="4"/>
  <c r="P110" i="4"/>
  <c r="N110" i="4"/>
  <c r="G111" i="4"/>
  <c r="J111" i="4" s="1"/>
  <c r="H111" i="4"/>
  <c r="K111" i="4" s="1"/>
  <c r="F112" i="4"/>
  <c r="C113" i="4"/>
  <c r="D112" i="4"/>
  <c r="E112" i="4"/>
  <c r="M110" i="4"/>
  <c r="O110" i="4"/>
  <c r="U110" i="4" l="1"/>
  <c r="R110" i="4"/>
  <c r="S110" i="4"/>
  <c r="T110" i="4"/>
  <c r="H112" i="4"/>
  <c r="K112" i="4" s="1"/>
  <c r="G112" i="4"/>
  <c r="J112" i="4" s="1"/>
  <c r="C114" i="4"/>
  <c r="D113" i="4"/>
  <c r="F113" i="4"/>
  <c r="E113" i="4"/>
  <c r="M111" i="4"/>
  <c r="O111" i="4"/>
  <c r="N111" i="4"/>
  <c r="P111" i="4"/>
  <c r="T111" i="4" l="1"/>
  <c r="R111" i="4"/>
  <c r="S111" i="4"/>
  <c r="U111" i="4"/>
  <c r="H113" i="4"/>
  <c r="K113" i="4" s="1"/>
  <c r="M112" i="4"/>
  <c r="O112" i="4"/>
  <c r="G113" i="4"/>
  <c r="J113" i="4" s="1"/>
  <c r="P112" i="4"/>
  <c r="N112" i="4"/>
  <c r="C115" i="4"/>
  <c r="D114" i="4"/>
  <c r="F114" i="4"/>
  <c r="E114" i="4"/>
  <c r="S112" i="4" l="1"/>
  <c r="U112" i="4"/>
  <c r="T112" i="4"/>
  <c r="R112" i="4"/>
  <c r="P113" i="4"/>
  <c r="N113" i="4"/>
  <c r="H114" i="4"/>
  <c r="K114" i="4" s="1"/>
  <c r="C116" i="4"/>
  <c r="D115" i="4"/>
  <c r="E115" i="4"/>
  <c r="F115" i="4"/>
  <c r="O113" i="4"/>
  <c r="M113" i="4"/>
  <c r="G114" i="4"/>
  <c r="J114" i="4" s="1"/>
  <c r="S113" i="4" l="1"/>
  <c r="T113" i="4"/>
  <c r="U113" i="4"/>
  <c r="R113" i="4"/>
  <c r="P114" i="4"/>
  <c r="N114" i="4"/>
  <c r="G115" i="4"/>
  <c r="J115" i="4" s="1"/>
  <c r="O114" i="4"/>
  <c r="M114" i="4"/>
  <c r="H115" i="4"/>
  <c r="K115" i="4" s="1"/>
  <c r="E116" i="4"/>
  <c r="D116" i="4"/>
  <c r="F116" i="4"/>
  <c r="C117" i="4"/>
  <c r="U114" i="4" l="1"/>
  <c r="T114" i="4"/>
  <c r="R114" i="4"/>
  <c r="S114" i="4"/>
  <c r="O115" i="4"/>
  <c r="M115" i="4"/>
  <c r="H116" i="4"/>
  <c r="K116" i="4" s="1"/>
  <c r="G116" i="4"/>
  <c r="J116" i="4" s="1"/>
  <c r="P115" i="4"/>
  <c r="N115" i="4"/>
  <c r="D117" i="4"/>
  <c r="C118" i="4"/>
  <c r="E117" i="4"/>
  <c r="F117" i="4"/>
  <c r="U115" i="4" l="1"/>
  <c r="R115" i="4"/>
  <c r="T115" i="4"/>
  <c r="S115" i="4"/>
  <c r="O116" i="4"/>
  <c r="M116" i="4"/>
  <c r="G117" i="4"/>
  <c r="J117" i="4" s="1"/>
  <c r="P116" i="4"/>
  <c r="N116" i="4"/>
  <c r="E118" i="4"/>
  <c r="F118" i="4"/>
  <c r="D118" i="4"/>
  <c r="C119" i="4"/>
  <c r="H117" i="4"/>
  <c r="K117" i="4" s="1"/>
  <c r="R116" i="4" l="1"/>
  <c r="S116" i="4"/>
  <c r="T116" i="4"/>
  <c r="U116" i="4"/>
  <c r="M117" i="4"/>
  <c r="O117" i="4"/>
  <c r="H118" i="4"/>
  <c r="K118" i="4" s="1"/>
  <c r="G118" i="4"/>
  <c r="J118" i="4" s="1"/>
  <c r="P117" i="4"/>
  <c r="N117" i="4"/>
  <c r="C120" i="4"/>
  <c r="D119" i="4"/>
  <c r="E119" i="4"/>
  <c r="F119" i="4"/>
  <c r="U117" i="4" l="1"/>
  <c r="T117" i="4"/>
  <c r="R117" i="4"/>
  <c r="S117" i="4"/>
  <c r="H119" i="4"/>
  <c r="K119" i="4" s="1"/>
  <c r="G119" i="4"/>
  <c r="J119" i="4" s="1"/>
  <c r="O118" i="4"/>
  <c r="M118" i="4"/>
  <c r="E120" i="4"/>
  <c r="F120" i="4"/>
  <c r="D120" i="4"/>
  <c r="C121" i="4"/>
  <c r="P118" i="4"/>
  <c r="N118" i="4"/>
  <c r="U118" i="4" l="1"/>
  <c r="R118" i="4"/>
  <c r="S118" i="4"/>
  <c r="T118" i="4"/>
  <c r="P119" i="4"/>
  <c r="N119" i="4"/>
  <c r="D121" i="4"/>
  <c r="C122" i="4"/>
  <c r="E121" i="4"/>
  <c r="F121" i="4"/>
  <c r="M119" i="4"/>
  <c r="O119" i="4"/>
  <c r="H120" i="4"/>
  <c r="K120" i="4" s="1"/>
  <c r="G120" i="4"/>
  <c r="J120" i="4" s="1"/>
  <c r="S119" i="4" l="1"/>
  <c r="T119" i="4"/>
  <c r="U119" i="4"/>
  <c r="R119" i="4"/>
  <c r="F122" i="4"/>
  <c r="E122" i="4"/>
  <c r="C123" i="4"/>
  <c r="D122" i="4"/>
  <c r="O120" i="4"/>
  <c r="M120" i="4"/>
  <c r="G121" i="4"/>
  <c r="J121" i="4" s="1"/>
  <c r="N120" i="4"/>
  <c r="P120" i="4"/>
  <c r="H121" i="4"/>
  <c r="K121" i="4" s="1"/>
  <c r="S120" i="4" l="1"/>
  <c r="U120" i="4"/>
  <c r="R120" i="4"/>
  <c r="T120" i="4"/>
  <c r="H122" i="4"/>
  <c r="K122" i="4" s="1"/>
  <c r="N121" i="4"/>
  <c r="P121" i="4"/>
  <c r="F123" i="4"/>
  <c r="E123" i="4"/>
  <c r="C124" i="4"/>
  <c r="D123" i="4"/>
  <c r="O121" i="4"/>
  <c r="M121" i="4"/>
  <c r="G122" i="4"/>
  <c r="J122" i="4" s="1"/>
  <c r="R121" i="4" l="1"/>
  <c r="U121" i="4"/>
  <c r="T121" i="4"/>
  <c r="S121" i="4"/>
  <c r="G123" i="4"/>
  <c r="J123" i="4" s="1"/>
  <c r="C125" i="4"/>
  <c r="D124" i="4"/>
  <c r="E124" i="4"/>
  <c r="F124" i="4"/>
  <c r="P122" i="4"/>
  <c r="N122" i="4"/>
  <c r="O122" i="4"/>
  <c r="M122" i="4"/>
  <c r="H123" i="4"/>
  <c r="K123" i="4" s="1"/>
  <c r="T122" i="4" l="1"/>
  <c r="S122" i="4"/>
  <c r="R122" i="4"/>
  <c r="U122" i="4"/>
  <c r="M123" i="4"/>
  <c r="O123" i="4"/>
  <c r="N123" i="4"/>
  <c r="P123" i="4"/>
  <c r="H124" i="4"/>
  <c r="K124" i="4" s="1"/>
  <c r="G124" i="4"/>
  <c r="J124" i="4" s="1"/>
  <c r="D125" i="4"/>
  <c r="E125" i="4"/>
  <c r="F125" i="4"/>
  <c r="C126" i="4"/>
  <c r="U123" i="4" l="1"/>
  <c r="T123" i="4"/>
  <c r="R123" i="4"/>
  <c r="S123" i="4"/>
  <c r="G125" i="4"/>
  <c r="J125" i="4" s="1"/>
  <c r="E126" i="4"/>
  <c r="F126" i="4"/>
  <c r="C127" i="4"/>
  <c r="D126" i="4"/>
  <c r="N124" i="4"/>
  <c r="P124" i="4"/>
  <c r="H125" i="4"/>
  <c r="K125" i="4" s="1"/>
  <c r="M124" i="4"/>
  <c r="O124" i="4"/>
  <c r="T124" i="4" l="1"/>
  <c r="R124" i="4"/>
  <c r="S124" i="4"/>
  <c r="U124" i="4"/>
  <c r="M125" i="4"/>
  <c r="O125" i="4"/>
  <c r="H126" i="4"/>
  <c r="K126" i="4" s="1"/>
  <c r="C128" i="4"/>
  <c r="D127" i="4"/>
  <c r="E127" i="4"/>
  <c r="F127" i="4"/>
  <c r="P125" i="4"/>
  <c r="N125" i="4"/>
  <c r="G126" i="4"/>
  <c r="J126" i="4" s="1"/>
  <c r="T125" i="4" l="1"/>
  <c r="R125" i="4"/>
  <c r="S125" i="4"/>
  <c r="U125" i="4"/>
  <c r="H127" i="4"/>
  <c r="K127" i="4" s="1"/>
  <c r="G127" i="4"/>
  <c r="J127" i="4" s="1"/>
  <c r="O126" i="4"/>
  <c r="M126" i="4"/>
  <c r="C129" i="4"/>
  <c r="D128" i="4"/>
  <c r="F128" i="4"/>
  <c r="E128" i="4"/>
  <c r="N126" i="4"/>
  <c r="P126" i="4"/>
  <c r="U126" i="4" l="1"/>
  <c r="R126" i="4"/>
  <c r="S126" i="4"/>
  <c r="T126" i="4"/>
  <c r="N127" i="4"/>
  <c r="P127" i="4"/>
  <c r="M127" i="4"/>
  <c r="O127" i="4"/>
  <c r="G128" i="4"/>
  <c r="J128" i="4" s="1"/>
  <c r="C130" i="4"/>
  <c r="D129" i="4"/>
  <c r="E129" i="4"/>
  <c r="F129" i="4"/>
  <c r="H128" i="4"/>
  <c r="K128" i="4" s="1"/>
  <c r="R127" i="4" l="1"/>
  <c r="S127" i="4"/>
  <c r="T127" i="4"/>
  <c r="U127" i="4"/>
  <c r="M128" i="4"/>
  <c r="O128" i="4"/>
  <c r="G129" i="4"/>
  <c r="J129" i="4" s="1"/>
  <c r="H129" i="4"/>
  <c r="K129" i="4" s="1"/>
  <c r="P128" i="4"/>
  <c r="N128" i="4"/>
  <c r="D130" i="4"/>
  <c r="E130" i="4"/>
  <c r="F130" i="4"/>
  <c r="C131" i="4"/>
  <c r="T128" i="4" l="1"/>
  <c r="S128" i="4"/>
  <c r="U128" i="4"/>
  <c r="R128" i="4"/>
  <c r="D131" i="4"/>
  <c r="E131" i="4"/>
  <c r="C132" i="4"/>
  <c r="F131" i="4"/>
  <c r="H130" i="4"/>
  <c r="K130" i="4" s="1"/>
  <c r="N129" i="4"/>
  <c r="P129" i="4"/>
  <c r="M129" i="4"/>
  <c r="O129" i="4"/>
  <c r="G130" i="4"/>
  <c r="J130" i="4" s="1"/>
  <c r="U129" i="4" l="1"/>
  <c r="S129" i="4"/>
  <c r="T129" i="4"/>
  <c r="R129" i="4"/>
  <c r="G131" i="4"/>
  <c r="J131" i="4" s="1"/>
  <c r="H131" i="4"/>
  <c r="K131" i="4" s="1"/>
  <c r="F132" i="4"/>
  <c r="C133" i="4"/>
  <c r="D132" i="4"/>
  <c r="E132" i="4"/>
  <c r="O130" i="4"/>
  <c r="M130" i="4"/>
  <c r="N130" i="4"/>
  <c r="P130" i="4"/>
  <c r="O131" i="4" l="1"/>
  <c r="S130" i="4"/>
  <c r="R130" i="4"/>
  <c r="U130" i="4"/>
  <c r="T130" i="4"/>
  <c r="M131" i="4"/>
  <c r="N131" i="4"/>
  <c r="P131" i="4"/>
  <c r="G132" i="4"/>
  <c r="J132" i="4" s="1"/>
  <c r="H132" i="4"/>
  <c r="K132" i="4" s="1"/>
  <c r="D133" i="4"/>
  <c r="F133" i="4"/>
  <c r="E133" i="4"/>
  <c r="C134" i="4"/>
  <c r="T131" i="4" l="1"/>
  <c r="R131" i="4"/>
  <c r="U131" i="4"/>
  <c r="S131" i="4"/>
  <c r="O132" i="4"/>
  <c r="M132" i="4"/>
  <c r="H133" i="4"/>
  <c r="K133" i="4" s="1"/>
  <c r="D134" i="4"/>
  <c r="E134" i="4"/>
  <c r="F134" i="4"/>
  <c r="C135" i="4"/>
  <c r="P132" i="4"/>
  <c r="N132" i="4"/>
  <c r="G133" i="4"/>
  <c r="J133" i="4" s="1"/>
  <c r="U132" i="4" l="1"/>
  <c r="R132" i="4"/>
  <c r="T132" i="4"/>
  <c r="S132" i="4"/>
  <c r="N133" i="4"/>
  <c r="P133" i="4"/>
  <c r="G134" i="4"/>
  <c r="J134" i="4" s="1"/>
  <c r="M133" i="4"/>
  <c r="O133" i="4"/>
  <c r="C136" i="4"/>
  <c r="D135" i="4"/>
  <c r="E135" i="4"/>
  <c r="F135" i="4"/>
  <c r="H134" i="4"/>
  <c r="K134" i="4" s="1"/>
  <c r="R133" i="4" l="1"/>
  <c r="S133" i="4"/>
  <c r="U133" i="4"/>
  <c r="T133" i="4"/>
  <c r="O134" i="4"/>
  <c r="M134" i="4"/>
  <c r="N134" i="4"/>
  <c r="P134" i="4"/>
  <c r="H135" i="4"/>
  <c r="K135" i="4" s="1"/>
  <c r="G135" i="4"/>
  <c r="J135" i="4" s="1"/>
  <c r="C137" i="4"/>
  <c r="D136" i="4"/>
  <c r="E136" i="4"/>
  <c r="F136" i="4"/>
  <c r="T134" i="4" l="1"/>
  <c r="U134" i="4"/>
  <c r="R134" i="4"/>
  <c r="S134" i="4"/>
  <c r="H136" i="4"/>
  <c r="K136" i="4" s="1"/>
  <c r="G136" i="4"/>
  <c r="J136" i="4" s="1"/>
  <c r="M135" i="4"/>
  <c r="O135" i="4"/>
  <c r="N135" i="4"/>
  <c r="P135" i="4"/>
  <c r="E137" i="4"/>
  <c r="F137" i="4"/>
  <c r="D137" i="4"/>
  <c r="C138" i="4"/>
  <c r="T135" i="4" l="1"/>
  <c r="R135" i="4"/>
  <c r="U135" i="4"/>
  <c r="S135" i="4"/>
  <c r="P136" i="4"/>
  <c r="N136" i="4"/>
  <c r="C139" i="4"/>
  <c r="D138" i="4"/>
  <c r="E138" i="4"/>
  <c r="F138" i="4"/>
  <c r="O136" i="4"/>
  <c r="M136" i="4"/>
  <c r="H137" i="4"/>
  <c r="K137" i="4" s="1"/>
  <c r="G137" i="4"/>
  <c r="J137" i="4" s="1"/>
  <c r="U136" i="4" l="1"/>
  <c r="T136" i="4"/>
  <c r="R136" i="4"/>
  <c r="S136" i="4"/>
  <c r="G138" i="4"/>
  <c r="J138" i="4" s="1"/>
  <c r="C140" i="4"/>
  <c r="D139" i="4"/>
  <c r="E139" i="4"/>
  <c r="F139" i="4"/>
  <c r="P137" i="4"/>
  <c r="N137" i="4"/>
  <c r="M137" i="4"/>
  <c r="O137" i="4"/>
  <c r="H138" i="4"/>
  <c r="K138" i="4" s="1"/>
  <c r="R137" i="4" l="1"/>
  <c r="U137" i="4"/>
  <c r="S137" i="4"/>
  <c r="T137" i="4"/>
  <c r="O138" i="4"/>
  <c r="M138" i="4"/>
  <c r="G139" i="4"/>
  <c r="J139" i="4" s="1"/>
  <c r="H139" i="4"/>
  <c r="K139" i="4" s="1"/>
  <c r="P138" i="4"/>
  <c r="N138" i="4"/>
  <c r="C141" i="4"/>
  <c r="D140" i="4"/>
  <c r="E140" i="4"/>
  <c r="F140" i="4"/>
  <c r="T138" i="4" l="1"/>
  <c r="R138" i="4"/>
  <c r="U138" i="4"/>
  <c r="S138" i="4"/>
  <c r="M139" i="4"/>
  <c r="N139" i="4"/>
  <c r="P139" i="4"/>
  <c r="O139" i="4"/>
  <c r="H140" i="4"/>
  <c r="K140" i="4" s="1"/>
  <c r="G140" i="4"/>
  <c r="J140" i="4" s="1"/>
  <c r="F141" i="4"/>
  <c r="D141" i="4"/>
  <c r="E141" i="4"/>
  <c r="C142" i="4"/>
  <c r="U139" i="4" l="1"/>
  <c r="S139" i="4"/>
  <c r="T139" i="4"/>
  <c r="R139" i="4"/>
  <c r="G141" i="4"/>
  <c r="J141" i="4" s="1"/>
  <c r="P140" i="4"/>
  <c r="N140" i="4"/>
  <c r="C143" i="4"/>
  <c r="D142" i="4"/>
  <c r="E142" i="4"/>
  <c r="F142" i="4"/>
  <c r="H141" i="4"/>
  <c r="K141" i="4" s="1"/>
  <c r="M140" i="4"/>
  <c r="O140" i="4"/>
  <c r="S140" i="4" l="1"/>
  <c r="T140" i="4"/>
  <c r="U140" i="4"/>
  <c r="R140" i="4"/>
  <c r="O141" i="4"/>
  <c r="M141" i="4"/>
  <c r="G142" i="4"/>
  <c r="J142" i="4" s="1"/>
  <c r="H142" i="4"/>
  <c r="K142" i="4" s="1"/>
  <c r="D143" i="4"/>
  <c r="E143" i="4"/>
  <c r="F143" i="4"/>
  <c r="C144" i="4"/>
  <c r="P141" i="4"/>
  <c r="N141" i="4"/>
  <c r="R141" i="4" l="1"/>
  <c r="S141" i="4"/>
  <c r="T141" i="4"/>
  <c r="U141" i="4"/>
  <c r="O142" i="4"/>
  <c r="M142" i="4"/>
  <c r="G143" i="4"/>
  <c r="J143" i="4" s="1"/>
  <c r="N142" i="4"/>
  <c r="P142" i="4"/>
  <c r="H143" i="4"/>
  <c r="K143" i="4" s="1"/>
  <c r="C145" i="4"/>
  <c r="D144" i="4"/>
  <c r="E144" i="4"/>
  <c r="F144" i="4"/>
  <c r="U142" i="4" l="1"/>
  <c r="T142" i="4"/>
  <c r="S142" i="4"/>
  <c r="R142" i="4"/>
  <c r="M143" i="4"/>
  <c r="O143" i="4"/>
  <c r="E145" i="4"/>
  <c r="D145" i="4"/>
  <c r="F145" i="4"/>
  <c r="C146" i="4"/>
  <c r="H144" i="4"/>
  <c r="K144" i="4" s="1"/>
  <c r="G144" i="4"/>
  <c r="J144" i="4" s="1"/>
  <c r="N143" i="4"/>
  <c r="P143" i="4"/>
  <c r="U143" i="4" l="1"/>
  <c r="S143" i="4"/>
  <c r="R143" i="4"/>
  <c r="T143" i="4"/>
  <c r="H145" i="4"/>
  <c r="K145" i="4" s="1"/>
  <c r="M144" i="4"/>
  <c r="O144" i="4"/>
  <c r="D146" i="4"/>
  <c r="E146" i="4"/>
  <c r="F146" i="4"/>
  <c r="C147" i="4"/>
  <c r="G145" i="4"/>
  <c r="J145" i="4" s="1"/>
  <c r="N144" i="4"/>
  <c r="P144" i="4"/>
  <c r="U144" i="4" l="1"/>
  <c r="S144" i="4"/>
  <c r="T144" i="4"/>
  <c r="R144" i="4"/>
  <c r="N145" i="4"/>
  <c r="P145" i="4"/>
  <c r="H146" i="4"/>
  <c r="K146" i="4" s="1"/>
  <c r="C148" i="4"/>
  <c r="D147" i="4"/>
  <c r="F147" i="4"/>
  <c r="E147" i="4"/>
  <c r="G146" i="4"/>
  <c r="J146" i="4" s="1"/>
  <c r="M145" i="4"/>
  <c r="O145" i="4"/>
  <c r="S145" i="4" l="1"/>
  <c r="T145" i="4"/>
  <c r="R145" i="4"/>
  <c r="U145" i="4"/>
  <c r="P146" i="4"/>
  <c r="N146" i="4"/>
  <c r="G147" i="4"/>
  <c r="J147" i="4" s="1"/>
  <c r="H147" i="4"/>
  <c r="K147" i="4" s="1"/>
  <c r="C149" i="4"/>
  <c r="D148" i="4"/>
  <c r="F148" i="4"/>
  <c r="E148" i="4"/>
  <c r="O146" i="4"/>
  <c r="M146" i="4"/>
  <c r="R146" i="4" l="1"/>
  <c r="T146" i="4"/>
  <c r="U146" i="4"/>
  <c r="S146" i="4"/>
  <c r="M147" i="4"/>
  <c r="O147" i="4"/>
  <c r="P147" i="4"/>
  <c r="N147" i="4"/>
  <c r="H148" i="4"/>
  <c r="K148" i="4" s="1"/>
  <c r="G148" i="4"/>
  <c r="J148" i="4" s="1"/>
  <c r="E149" i="4"/>
  <c r="F149" i="4"/>
  <c r="C150" i="4"/>
  <c r="D149" i="4"/>
  <c r="U147" i="4" l="1"/>
  <c r="R147" i="4"/>
  <c r="T147" i="4"/>
  <c r="S147" i="4"/>
  <c r="G149" i="4"/>
  <c r="J149" i="4" s="1"/>
  <c r="M148" i="4"/>
  <c r="O148" i="4"/>
  <c r="H149" i="4"/>
  <c r="K149" i="4" s="1"/>
  <c r="P148" i="4"/>
  <c r="N148" i="4"/>
  <c r="D150" i="4"/>
  <c r="E150" i="4"/>
  <c r="F150" i="4"/>
  <c r="C151" i="4"/>
  <c r="O149" i="4" l="1"/>
  <c r="U148" i="4"/>
  <c r="T148" i="4"/>
  <c r="S148" i="4"/>
  <c r="R148" i="4"/>
  <c r="M149" i="4"/>
  <c r="C152" i="4"/>
  <c r="D151" i="4"/>
  <c r="E151" i="4"/>
  <c r="F151" i="4"/>
  <c r="H150" i="4"/>
  <c r="K150" i="4" s="1"/>
  <c r="N149" i="4"/>
  <c r="P149" i="4"/>
  <c r="G150" i="4"/>
  <c r="J150" i="4" s="1"/>
  <c r="T149" i="4" l="1"/>
  <c r="S149" i="4"/>
  <c r="U149" i="4"/>
  <c r="R149" i="4"/>
  <c r="H151" i="4"/>
  <c r="K151" i="4" s="1"/>
  <c r="G151" i="4"/>
  <c r="J151" i="4" s="1"/>
  <c r="P150" i="4"/>
  <c r="N150" i="4"/>
  <c r="M150" i="4"/>
  <c r="O150" i="4"/>
  <c r="C153" i="4"/>
  <c r="D152" i="4"/>
  <c r="E152" i="4"/>
  <c r="F152" i="4"/>
  <c r="U150" i="4" l="1"/>
  <c r="T150" i="4"/>
  <c r="S150" i="4"/>
  <c r="R150" i="4"/>
  <c r="P151" i="4"/>
  <c r="N151" i="4"/>
  <c r="M151" i="4"/>
  <c r="O151" i="4"/>
  <c r="H152" i="4"/>
  <c r="K152" i="4" s="1"/>
  <c r="G152" i="4"/>
  <c r="J152" i="4" s="1"/>
  <c r="C154" i="4"/>
  <c r="D153" i="4"/>
  <c r="E153" i="4"/>
  <c r="F153" i="4"/>
  <c r="R151" i="4" l="1"/>
  <c r="T151" i="4"/>
  <c r="S151" i="4"/>
  <c r="U151" i="4"/>
  <c r="H153" i="4"/>
  <c r="K153" i="4" s="1"/>
  <c r="G153" i="4"/>
  <c r="J153" i="4" s="1"/>
  <c r="F154" i="4"/>
  <c r="E154" i="4"/>
  <c r="C155" i="4"/>
  <c r="D154" i="4"/>
  <c r="M152" i="4"/>
  <c r="O152" i="4"/>
  <c r="P152" i="4"/>
  <c r="N152" i="4"/>
  <c r="S152" i="4" l="1"/>
  <c r="U152" i="4"/>
  <c r="T152" i="4"/>
  <c r="R152" i="4"/>
  <c r="N153" i="4"/>
  <c r="M153" i="4"/>
  <c r="P153" i="4"/>
  <c r="O153" i="4"/>
  <c r="E155" i="4"/>
  <c r="F155" i="4"/>
  <c r="C156" i="4"/>
  <c r="D155" i="4"/>
  <c r="G154" i="4"/>
  <c r="J154" i="4" s="1"/>
  <c r="H154" i="4"/>
  <c r="K154" i="4" s="1"/>
  <c r="R153" i="4" l="1"/>
  <c r="T153" i="4"/>
  <c r="U153" i="4"/>
  <c r="S153" i="4"/>
  <c r="H155" i="4"/>
  <c r="K155" i="4" s="1"/>
  <c r="M154" i="4"/>
  <c r="O154" i="4"/>
  <c r="D156" i="4"/>
  <c r="F156" i="4"/>
  <c r="E156" i="4"/>
  <c r="C157" i="4"/>
  <c r="P154" i="4"/>
  <c r="N154" i="4"/>
  <c r="G155" i="4"/>
  <c r="J155" i="4" s="1"/>
  <c r="T154" i="4" l="1"/>
  <c r="S154" i="4"/>
  <c r="U154" i="4"/>
  <c r="R154" i="4"/>
  <c r="G156" i="4"/>
  <c r="J156" i="4" s="1"/>
  <c r="H156" i="4"/>
  <c r="K156" i="4" s="1"/>
  <c r="N155" i="4"/>
  <c r="P155" i="4"/>
  <c r="D157" i="4"/>
  <c r="E157" i="4"/>
  <c r="F157" i="4"/>
  <c r="C158" i="4"/>
  <c r="M155" i="4"/>
  <c r="O155" i="4"/>
  <c r="U155" i="4" l="1"/>
  <c r="S155" i="4"/>
  <c r="R155" i="4"/>
  <c r="T155" i="4"/>
  <c r="G157" i="4"/>
  <c r="J157" i="4" s="1"/>
  <c r="N156" i="4"/>
  <c r="P156" i="4"/>
  <c r="O156" i="4"/>
  <c r="M156" i="4"/>
  <c r="C159" i="4"/>
  <c r="F158" i="4"/>
  <c r="D158" i="4"/>
  <c r="E158" i="4"/>
  <c r="H157" i="4"/>
  <c r="K157" i="4" s="1"/>
  <c r="O157" i="4" l="1"/>
  <c r="T156" i="4"/>
  <c r="U156" i="4"/>
  <c r="S156" i="4"/>
  <c r="R156" i="4"/>
  <c r="M157" i="4"/>
  <c r="G158" i="4"/>
  <c r="J158" i="4" s="1"/>
  <c r="H158" i="4"/>
  <c r="K158" i="4" s="1"/>
  <c r="P157" i="4"/>
  <c r="N157" i="4"/>
  <c r="D159" i="4"/>
  <c r="C160" i="4"/>
  <c r="F159" i="4"/>
  <c r="E159" i="4"/>
  <c r="T157" i="4" l="1"/>
  <c r="S157" i="4"/>
  <c r="R157" i="4"/>
  <c r="U157" i="4"/>
  <c r="N158" i="4"/>
  <c r="O158" i="4"/>
  <c r="M158" i="4"/>
  <c r="P158" i="4"/>
  <c r="F160" i="4"/>
  <c r="C161" i="4"/>
  <c r="E160" i="4"/>
  <c r="D160" i="4"/>
  <c r="H159" i="4"/>
  <c r="K159" i="4" s="1"/>
  <c r="G159" i="4"/>
  <c r="J159" i="4" s="1"/>
  <c r="T158" i="4" l="1"/>
  <c r="R158" i="4"/>
  <c r="U158" i="4"/>
  <c r="S158" i="4"/>
  <c r="H160" i="4"/>
  <c r="K160" i="4" s="1"/>
  <c r="D161" i="4"/>
  <c r="E161" i="4"/>
  <c r="F161" i="4"/>
  <c r="C162" i="4"/>
  <c r="N159" i="4"/>
  <c r="P159" i="4"/>
  <c r="O159" i="4"/>
  <c r="M159" i="4"/>
  <c r="G160" i="4"/>
  <c r="J160" i="4" s="1"/>
  <c r="U159" i="4" l="1"/>
  <c r="S159" i="4"/>
  <c r="R159" i="4"/>
  <c r="T159" i="4"/>
  <c r="P160" i="4"/>
  <c r="N160" i="4"/>
  <c r="H161" i="4"/>
  <c r="K161" i="4" s="1"/>
  <c r="G161" i="4"/>
  <c r="J161" i="4" s="1"/>
  <c r="O160" i="4"/>
  <c r="M160" i="4"/>
  <c r="D162" i="4"/>
  <c r="E162" i="4"/>
  <c r="C163" i="4"/>
  <c r="F162" i="4"/>
  <c r="R160" i="4" l="1"/>
  <c r="T160" i="4"/>
  <c r="U160" i="4"/>
  <c r="S160" i="4"/>
  <c r="H162" i="4"/>
  <c r="K162" i="4" s="1"/>
  <c r="G162" i="4"/>
  <c r="J162" i="4" s="1"/>
  <c r="C164" i="4"/>
  <c r="D163" i="4"/>
  <c r="E163" i="4"/>
  <c r="F163" i="4"/>
  <c r="M161" i="4"/>
  <c r="O161" i="4"/>
  <c r="N161" i="4"/>
  <c r="P161" i="4"/>
  <c r="S161" i="4" l="1"/>
  <c r="T161" i="4"/>
  <c r="U161" i="4"/>
  <c r="R161" i="4"/>
  <c r="N162" i="4"/>
  <c r="O162" i="4"/>
  <c r="M162" i="4"/>
  <c r="P162" i="4"/>
  <c r="G163" i="4"/>
  <c r="J163" i="4" s="1"/>
  <c r="H163" i="4"/>
  <c r="K163" i="4" s="1"/>
  <c r="C165" i="4"/>
  <c r="D164" i="4"/>
  <c r="E164" i="4"/>
  <c r="F164" i="4"/>
  <c r="T162" i="4" l="1"/>
  <c r="S162" i="4"/>
  <c r="U162" i="4"/>
  <c r="R162" i="4"/>
  <c r="F165" i="4"/>
  <c r="C166" i="4"/>
  <c r="D165" i="4"/>
  <c r="E165" i="4"/>
  <c r="P163" i="4"/>
  <c r="N163" i="4"/>
  <c r="O163" i="4"/>
  <c r="M163" i="4"/>
  <c r="H164" i="4"/>
  <c r="K164" i="4" s="1"/>
  <c r="G164" i="4"/>
  <c r="J164" i="4" s="1"/>
  <c r="T163" i="4" l="1"/>
  <c r="R163" i="4"/>
  <c r="U163" i="4"/>
  <c r="S163" i="4"/>
  <c r="G165" i="4"/>
  <c r="J165" i="4" s="1"/>
  <c r="M164" i="4"/>
  <c r="O164" i="4"/>
  <c r="D166" i="4"/>
  <c r="E166" i="4"/>
  <c r="F166" i="4"/>
  <c r="C167" i="4"/>
  <c r="H165" i="4"/>
  <c r="K165" i="4" s="1"/>
  <c r="P164" i="4"/>
  <c r="N164" i="4"/>
  <c r="R164" i="4" l="1"/>
  <c r="S164" i="4"/>
  <c r="T164" i="4"/>
  <c r="U164" i="4"/>
  <c r="M165" i="4"/>
  <c r="O165" i="4"/>
  <c r="G166" i="4"/>
  <c r="J166" i="4" s="1"/>
  <c r="P165" i="4"/>
  <c r="N165" i="4"/>
  <c r="E167" i="4"/>
  <c r="F167" i="4"/>
  <c r="C168" i="4"/>
  <c r="D167" i="4"/>
  <c r="H166" i="4"/>
  <c r="K166" i="4" s="1"/>
  <c r="U165" i="4" l="1"/>
  <c r="S165" i="4"/>
  <c r="T165" i="4"/>
  <c r="R165" i="4"/>
  <c r="O166" i="4"/>
  <c r="M166" i="4"/>
  <c r="C169" i="4"/>
  <c r="D168" i="4"/>
  <c r="E168" i="4"/>
  <c r="F168" i="4"/>
  <c r="H167" i="4"/>
  <c r="K167" i="4" s="1"/>
  <c r="N166" i="4"/>
  <c r="P166" i="4"/>
  <c r="G167" i="4"/>
  <c r="J167" i="4" s="1"/>
  <c r="T166" i="4" l="1"/>
  <c r="U166" i="4"/>
  <c r="S166" i="4"/>
  <c r="R166" i="4"/>
  <c r="E169" i="4"/>
  <c r="C170" i="4"/>
  <c r="D169" i="4"/>
  <c r="F169" i="4"/>
  <c r="M167" i="4"/>
  <c r="O167" i="4"/>
  <c r="P167" i="4"/>
  <c r="N167" i="4"/>
  <c r="H168" i="4"/>
  <c r="K168" i="4" s="1"/>
  <c r="G168" i="4"/>
  <c r="J168" i="4" s="1"/>
  <c r="U167" i="4" l="1"/>
  <c r="T167" i="4"/>
  <c r="R167" i="4"/>
  <c r="S167" i="4"/>
  <c r="G169" i="4"/>
  <c r="J169" i="4" s="1"/>
  <c r="O168" i="4"/>
  <c r="M168" i="4"/>
  <c r="N168" i="4"/>
  <c r="P168" i="4"/>
  <c r="D170" i="4"/>
  <c r="E170" i="4"/>
  <c r="F170" i="4"/>
  <c r="C171" i="4"/>
  <c r="H169" i="4"/>
  <c r="K169" i="4" s="1"/>
  <c r="T168" i="4" l="1"/>
  <c r="U168" i="4"/>
  <c r="R168" i="4"/>
  <c r="S168" i="4"/>
  <c r="M169" i="4"/>
  <c r="G170" i="4"/>
  <c r="J170" i="4" s="1"/>
  <c r="O169" i="4"/>
  <c r="H170" i="4"/>
  <c r="K170" i="4" s="1"/>
  <c r="D171" i="4"/>
  <c r="E171" i="4"/>
  <c r="F171" i="4"/>
  <c r="C172" i="4"/>
  <c r="P169" i="4"/>
  <c r="N169" i="4"/>
  <c r="S169" i="4" l="1"/>
  <c r="T169" i="4"/>
  <c r="R169" i="4"/>
  <c r="U169" i="4"/>
  <c r="N170" i="4"/>
  <c r="P170" i="4"/>
  <c r="O170" i="4"/>
  <c r="M170" i="4"/>
  <c r="C173" i="4"/>
  <c r="D172" i="4"/>
  <c r="E172" i="4"/>
  <c r="F172" i="4"/>
  <c r="H171" i="4"/>
  <c r="K171" i="4" s="1"/>
  <c r="G171" i="4"/>
  <c r="J171" i="4" s="1"/>
  <c r="U170" i="4" l="1"/>
  <c r="R170" i="4"/>
  <c r="S170" i="4"/>
  <c r="T170" i="4"/>
  <c r="H172" i="4"/>
  <c r="K172" i="4" s="1"/>
  <c r="G172" i="4"/>
  <c r="J172" i="4" s="1"/>
  <c r="M171" i="4"/>
  <c r="O171" i="4"/>
  <c r="N171" i="4"/>
  <c r="P171" i="4"/>
  <c r="D173" i="4"/>
  <c r="E173" i="4"/>
  <c r="C174" i="4"/>
  <c r="F173" i="4"/>
  <c r="S171" i="4" l="1"/>
  <c r="R171" i="4"/>
  <c r="T171" i="4"/>
  <c r="U171" i="4"/>
  <c r="N172" i="4"/>
  <c r="P172" i="4"/>
  <c r="O172" i="4"/>
  <c r="M172" i="4"/>
  <c r="H173" i="4"/>
  <c r="K173" i="4" s="1"/>
  <c r="G173" i="4"/>
  <c r="J173" i="4" s="1"/>
  <c r="C175" i="4"/>
  <c r="D174" i="4"/>
  <c r="E174" i="4"/>
  <c r="F174" i="4"/>
  <c r="R172" i="4" l="1"/>
  <c r="T172" i="4"/>
  <c r="S172" i="4"/>
  <c r="U172" i="4"/>
  <c r="G174" i="4"/>
  <c r="J174" i="4" s="1"/>
  <c r="H174" i="4"/>
  <c r="K174" i="4" s="1"/>
  <c r="F175" i="4"/>
  <c r="C176" i="4"/>
  <c r="D175" i="4"/>
  <c r="E175" i="4"/>
  <c r="N173" i="4"/>
  <c r="P173" i="4"/>
  <c r="O173" i="4"/>
  <c r="M173" i="4"/>
  <c r="R173" i="4" l="1"/>
  <c r="U173" i="4"/>
  <c r="S173" i="4"/>
  <c r="T173" i="4"/>
  <c r="O174" i="4"/>
  <c r="P174" i="4"/>
  <c r="M174" i="4"/>
  <c r="N174" i="4"/>
  <c r="G175" i="4"/>
  <c r="J175" i="4" s="1"/>
  <c r="H175" i="4"/>
  <c r="K175" i="4" s="1"/>
  <c r="C177" i="4"/>
  <c r="D176" i="4"/>
  <c r="E176" i="4"/>
  <c r="F176" i="4"/>
  <c r="S174" i="4" l="1"/>
  <c r="T174" i="4"/>
  <c r="U174" i="4"/>
  <c r="R174" i="4"/>
  <c r="G176" i="4"/>
  <c r="J176" i="4" s="1"/>
  <c r="N175" i="4"/>
  <c r="P175" i="4"/>
  <c r="H176" i="4"/>
  <c r="K176" i="4" s="1"/>
  <c r="O175" i="4"/>
  <c r="M175" i="4"/>
  <c r="C178" i="4"/>
  <c r="D177" i="4"/>
  <c r="E177" i="4"/>
  <c r="F177" i="4"/>
  <c r="R175" i="4" l="1"/>
  <c r="T175" i="4"/>
  <c r="U175" i="4"/>
  <c r="S175" i="4"/>
  <c r="H177" i="4"/>
  <c r="K177" i="4" s="1"/>
  <c r="G177" i="4"/>
  <c r="J177" i="4" s="1"/>
  <c r="N176" i="4"/>
  <c r="P176" i="4"/>
  <c r="F178" i="4"/>
  <c r="C179" i="4"/>
  <c r="D178" i="4"/>
  <c r="E178" i="4"/>
  <c r="M176" i="4"/>
  <c r="O176" i="4"/>
  <c r="U176" i="4" l="1"/>
  <c r="S176" i="4"/>
  <c r="T176" i="4"/>
  <c r="R176" i="4"/>
  <c r="M177" i="4"/>
  <c r="N177" i="4"/>
  <c r="O177" i="4"/>
  <c r="P177" i="4"/>
  <c r="H178" i="4"/>
  <c r="K178" i="4" s="1"/>
  <c r="G178" i="4"/>
  <c r="J178" i="4" s="1"/>
  <c r="C180" i="4"/>
  <c r="F179" i="4"/>
  <c r="D179" i="4"/>
  <c r="E179" i="4"/>
  <c r="T177" i="4" l="1"/>
  <c r="R177" i="4"/>
  <c r="S177" i="4"/>
  <c r="U177" i="4"/>
  <c r="D180" i="4"/>
  <c r="E180" i="4"/>
  <c r="C181" i="4"/>
  <c r="F180" i="4"/>
  <c r="G179" i="4"/>
  <c r="J179" i="4" s="1"/>
  <c r="H179" i="4"/>
  <c r="K179" i="4" s="1"/>
  <c r="N178" i="4"/>
  <c r="P178" i="4"/>
  <c r="O178" i="4"/>
  <c r="M178" i="4"/>
  <c r="S178" i="4" l="1"/>
  <c r="T178" i="4"/>
  <c r="R178" i="4"/>
  <c r="U178" i="4"/>
  <c r="O179" i="4"/>
  <c r="M179" i="4"/>
  <c r="F181" i="4"/>
  <c r="C182" i="4"/>
  <c r="D181" i="4"/>
  <c r="E181" i="4"/>
  <c r="P179" i="4"/>
  <c r="N179" i="4"/>
  <c r="H180" i="4"/>
  <c r="K180" i="4" s="1"/>
  <c r="G180" i="4"/>
  <c r="J180" i="4" s="1"/>
  <c r="S179" i="4" l="1"/>
  <c r="U179" i="4"/>
  <c r="R179" i="4"/>
  <c r="T179" i="4"/>
  <c r="H181" i="4"/>
  <c r="K181" i="4" s="1"/>
  <c r="G181" i="4"/>
  <c r="J181" i="4" s="1"/>
  <c r="M180" i="4"/>
  <c r="O180" i="4"/>
  <c r="P180" i="4"/>
  <c r="N180" i="4"/>
  <c r="D182" i="4"/>
  <c r="E182" i="4"/>
  <c r="F182" i="4"/>
  <c r="C183" i="4"/>
  <c r="S180" i="4" l="1"/>
  <c r="U180" i="4"/>
  <c r="T180" i="4"/>
  <c r="R180" i="4"/>
  <c r="M181" i="4"/>
  <c r="O181" i="4"/>
  <c r="P181" i="4"/>
  <c r="N181" i="4"/>
  <c r="G182" i="4"/>
  <c r="J182" i="4" s="1"/>
  <c r="H182" i="4"/>
  <c r="K182" i="4" s="1"/>
  <c r="E183" i="4"/>
  <c r="C184" i="4"/>
  <c r="D183" i="4"/>
  <c r="F183" i="4"/>
  <c r="U181" i="4" l="1"/>
  <c r="T181" i="4"/>
  <c r="R181" i="4"/>
  <c r="S181" i="4"/>
  <c r="H183" i="4"/>
  <c r="K183" i="4" s="1"/>
  <c r="N182" i="4"/>
  <c r="P182" i="4"/>
  <c r="F184" i="4"/>
  <c r="C185" i="4"/>
  <c r="E184" i="4"/>
  <c r="D184" i="4"/>
  <c r="G183" i="4"/>
  <c r="J183" i="4" s="1"/>
  <c r="M182" i="4"/>
  <c r="O182" i="4"/>
  <c r="U182" i="4" l="1"/>
  <c r="R182" i="4"/>
  <c r="T182" i="4"/>
  <c r="S182" i="4"/>
  <c r="N183" i="4"/>
  <c r="P183" i="4"/>
  <c r="H184" i="4"/>
  <c r="K184" i="4" s="1"/>
  <c r="G184" i="4"/>
  <c r="J184" i="4" s="1"/>
  <c r="O183" i="4"/>
  <c r="M183" i="4"/>
  <c r="E185" i="4"/>
  <c r="F185" i="4"/>
  <c r="D185" i="4"/>
  <c r="C186" i="4"/>
  <c r="U183" i="4" l="1"/>
  <c r="R183" i="4"/>
  <c r="T183" i="4"/>
  <c r="S183" i="4"/>
  <c r="P184" i="4"/>
  <c r="O184" i="4"/>
  <c r="N184" i="4"/>
  <c r="M184" i="4"/>
  <c r="F186" i="4"/>
  <c r="C187" i="4"/>
  <c r="E186" i="4"/>
  <c r="D186" i="4"/>
  <c r="G185" i="4"/>
  <c r="J185" i="4" s="1"/>
  <c r="H185" i="4"/>
  <c r="K185" i="4" s="1"/>
  <c r="T184" i="4" l="1"/>
  <c r="S184" i="4"/>
  <c r="U184" i="4"/>
  <c r="R184" i="4"/>
  <c r="G186" i="4"/>
  <c r="J186" i="4" s="1"/>
  <c r="H186" i="4"/>
  <c r="K186" i="4" s="1"/>
  <c r="C188" i="4"/>
  <c r="E187" i="4"/>
  <c r="D187" i="4"/>
  <c r="F187" i="4"/>
  <c r="P185" i="4"/>
  <c r="N185" i="4"/>
  <c r="O185" i="4"/>
  <c r="M185" i="4"/>
  <c r="U185" i="4" l="1"/>
  <c r="T185" i="4"/>
  <c r="R185" i="4"/>
  <c r="S185" i="4"/>
  <c r="H187" i="4"/>
  <c r="K187" i="4" s="1"/>
  <c r="P186" i="4"/>
  <c r="N186" i="4"/>
  <c r="O186" i="4"/>
  <c r="M186" i="4"/>
  <c r="G187" i="4"/>
  <c r="J187" i="4" s="1"/>
  <c r="D188" i="4"/>
  <c r="C189" i="4"/>
  <c r="E188" i="4"/>
  <c r="F188" i="4"/>
  <c r="T186" i="4" l="1"/>
  <c r="R186" i="4"/>
  <c r="S186" i="4"/>
  <c r="U186" i="4"/>
  <c r="P187" i="4"/>
  <c r="N187" i="4"/>
  <c r="F189" i="4"/>
  <c r="C190" i="4"/>
  <c r="D189" i="4"/>
  <c r="E189" i="4"/>
  <c r="M187" i="4"/>
  <c r="O187" i="4"/>
  <c r="H188" i="4"/>
  <c r="K188" i="4" s="1"/>
  <c r="G188" i="4"/>
  <c r="J188" i="4" s="1"/>
  <c r="R187" i="4" l="1"/>
  <c r="S187" i="4"/>
  <c r="U187" i="4"/>
  <c r="T187" i="4"/>
  <c r="G189" i="4"/>
  <c r="J189" i="4" s="1"/>
  <c r="H189" i="4"/>
  <c r="K189" i="4" s="1"/>
  <c r="M188" i="4"/>
  <c r="O188" i="4"/>
  <c r="P188" i="4"/>
  <c r="N188" i="4"/>
  <c r="C191" i="4"/>
  <c r="D190" i="4"/>
  <c r="E190" i="4"/>
  <c r="F190" i="4"/>
  <c r="R188" i="4" l="1"/>
  <c r="S188" i="4"/>
  <c r="T188" i="4"/>
  <c r="U188" i="4"/>
  <c r="P189" i="4"/>
  <c r="O189" i="4"/>
  <c r="M189" i="4"/>
  <c r="N189" i="4"/>
  <c r="C192" i="4"/>
  <c r="D191" i="4"/>
  <c r="F191" i="4"/>
  <c r="E191" i="4"/>
  <c r="G190" i="4"/>
  <c r="J190" i="4" s="1"/>
  <c r="H190" i="4"/>
  <c r="K190" i="4" s="1"/>
  <c r="U189" i="4" l="1"/>
  <c r="R189" i="4"/>
  <c r="T189" i="4"/>
  <c r="S189" i="4"/>
  <c r="G191" i="4"/>
  <c r="J191" i="4" s="1"/>
  <c r="H191" i="4"/>
  <c r="K191" i="4" s="1"/>
  <c r="D192" i="4"/>
  <c r="E192" i="4"/>
  <c r="F192" i="4"/>
  <c r="C193" i="4"/>
  <c r="N190" i="4"/>
  <c r="P190" i="4"/>
  <c r="O190" i="4"/>
  <c r="M190" i="4"/>
  <c r="R190" i="4" l="1"/>
  <c r="T190" i="4"/>
  <c r="U190" i="4"/>
  <c r="S190" i="4"/>
  <c r="G192" i="4"/>
  <c r="J192" i="4" s="1"/>
  <c r="H192" i="4"/>
  <c r="K192" i="4" s="1"/>
  <c r="P191" i="4"/>
  <c r="N191" i="4"/>
  <c r="M191" i="4"/>
  <c r="O191" i="4"/>
  <c r="C194" i="4"/>
  <c r="D193" i="4"/>
  <c r="E193" i="4"/>
  <c r="F193" i="4"/>
  <c r="U191" i="4" l="1"/>
  <c r="S191" i="4"/>
  <c r="R191" i="4"/>
  <c r="T191" i="4"/>
  <c r="O192" i="4"/>
  <c r="M192" i="4"/>
  <c r="G193" i="4"/>
  <c r="J193" i="4" s="1"/>
  <c r="N192" i="4"/>
  <c r="P192" i="4"/>
  <c r="H193" i="4"/>
  <c r="K193" i="4" s="1"/>
  <c r="F194" i="4"/>
  <c r="E194" i="4"/>
  <c r="D194" i="4"/>
  <c r="C195" i="4"/>
  <c r="S192" i="4" l="1"/>
  <c r="U192" i="4"/>
  <c r="R192" i="4"/>
  <c r="T192" i="4"/>
  <c r="M193" i="4"/>
  <c r="O193" i="4"/>
  <c r="G194" i="4"/>
  <c r="J194" i="4" s="1"/>
  <c r="E195" i="4"/>
  <c r="F195" i="4"/>
  <c r="D195" i="4"/>
  <c r="C196" i="4"/>
  <c r="N193" i="4"/>
  <c r="P193" i="4"/>
  <c r="H194" i="4"/>
  <c r="K194" i="4" s="1"/>
  <c r="S193" i="4" l="1"/>
  <c r="U193" i="4"/>
  <c r="T193" i="4"/>
  <c r="R193" i="4"/>
  <c r="M194" i="4"/>
  <c r="O194" i="4"/>
  <c r="E196" i="4"/>
  <c r="D196" i="4"/>
  <c r="F196" i="4"/>
  <c r="C197" i="4"/>
  <c r="H195" i="4"/>
  <c r="K195" i="4" s="1"/>
  <c r="P194" i="4"/>
  <c r="N194" i="4"/>
  <c r="G195" i="4"/>
  <c r="J195" i="4" s="1"/>
  <c r="T194" i="4" l="1"/>
  <c r="S194" i="4"/>
  <c r="R194" i="4"/>
  <c r="U194" i="4"/>
  <c r="H196" i="4"/>
  <c r="K196" i="4" s="1"/>
  <c r="P195" i="4"/>
  <c r="N195" i="4"/>
  <c r="C198" i="4"/>
  <c r="D197" i="4"/>
  <c r="E197" i="4"/>
  <c r="F197" i="4"/>
  <c r="O195" i="4"/>
  <c r="M195" i="4"/>
  <c r="G196" i="4"/>
  <c r="J196" i="4" s="1"/>
  <c r="R195" i="4" l="1"/>
  <c r="T195" i="4"/>
  <c r="S195" i="4"/>
  <c r="U195" i="4"/>
  <c r="P196" i="4"/>
  <c r="N196" i="4"/>
  <c r="G197" i="4"/>
  <c r="J197" i="4" s="1"/>
  <c r="H197" i="4"/>
  <c r="K197" i="4" s="1"/>
  <c r="D198" i="4"/>
  <c r="E198" i="4"/>
  <c r="F198" i="4"/>
  <c r="C199" i="4"/>
  <c r="M196" i="4"/>
  <c r="O196" i="4"/>
  <c r="T196" i="4" l="1"/>
  <c r="R196" i="4"/>
  <c r="S196" i="4"/>
  <c r="U196" i="4"/>
  <c r="H198" i="4"/>
  <c r="K198" i="4" s="1"/>
  <c r="G198" i="4"/>
  <c r="J198" i="4" s="1"/>
  <c r="C200" i="4"/>
  <c r="D199" i="4"/>
  <c r="E199" i="4"/>
  <c r="F199" i="4"/>
  <c r="N197" i="4"/>
  <c r="P197" i="4"/>
  <c r="O197" i="4"/>
  <c r="M197" i="4"/>
  <c r="R197" i="4" l="1"/>
  <c r="U197" i="4"/>
  <c r="T197" i="4"/>
  <c r="S197" i="4"/>
  <c r="P198" i="4"/>
  <c r="M198" i="4"/>
  <c r="N198" i="4"/>
  <c r="O198" i="4"/>
  <c r="G199" i="4"/>
  <c r="J199" i="4" s="1"/>
  <c r="C201" i="4"/>
  <c r="D200" i="4"/>
  <c r="E200" i="4"/>
  <c r="F200" i="4"/>
  <c r="H199" i="4"/>
  <c r="K199" i="4" s="1"/>
  <c r="S198" i="4" l="1"/>
  <c r="U198" i="4"/>
  <c r="T198" i="4"/>
  <c r="R198" i="4"/>
  <c r="O199" i="4"/>
  <c r="M199" i="4"/>
  <c r="G200" i="4"/>
  <c r="J200" i="4" s="1"/>
  <c r="H200" i="4"/>
  <c r="K200" i="4" s="1"/>
  <c r="N199" i="4"/>
  <c r="P199" i="4"/>
  <c r="E201" i="4"/>
  <c r="F201" i="4"/>
  <c r="D201" i="4"/>
  <c r="C202" i="4"/>
  <c r="S199" i="4" l="1"/>
  <c r="R199" i="4"/>
  <c r="T199" i="4"/>
  <c r="U199" i="4"/>
  <c r="N200" i="4"/>
  <c r="O200" i="4"/>
  <c r="M200" i="4"/>
  <c r="P200" i="4"/>
  <c r="H201" i="4"/>
  <c r="K201" i="4" s="1"/>
  <c r="G201" i="4"/>
  <c r="J201" i="4" s="1"/>
  <c r="F202" i="4"/>
  <c r="E202" i="4"/>
  <c r="D202" i="4"/>
  <c r="C203" i="4"/>
  <c r="R200" i="4" l="1"/>
  <c r="T200" i="4"/>
  <c r="U200" i="4"/>
  <c r="S200" i="4"/>
  <c r="O201" i="4"/>
  <c r="M201" i="4"/>
  <c r="N201" i="4"/>
  <c r="P201" i="4"/>
  <c r="F203" i="4"/>
  <c r="C204" i="4"/>
  <c r="D203" i="4"/>
  <c r="E203" i="4"/>
  <c r="H202" i="4"/>
  <c r="K202" i="4" s="1"/>
  <c r="G202" i="4"/>
  <c r="J202" i="4" s="1"/>
  <c r="S201" i="4" l="1"/>
  <c r="T201" i="4"/>
  <c r="R201" i="4"/>
  <c r="U201" i="4"/>
  <c r="H203" i="4"/>
  <c r="K203" i="4" s="1"/>
  <c r="F204" i="4"/>
  <c r="C205" i="4"/>
  <c r="D204" i="4"/>
  <c r="E204" i="4"/>
  <c r="O202" i="4"/>
  <c r="M202" i="4"/>
  <c r="N202" i="4"/>
  <c r="P202" i="4"/>
  <c r="G203" i="4"/>
  <c r="J203" i="4" s="1"/>
  <c r="R202" i="4" l="1"/>
  <c r="T202" i="4"/>
  <c r="U202" i="4"/>
  <c r="S202" i="4"/>
  <c r="H204" i="4"/>
  <c r="K204" i="4" s="1"/>
  <c r="C206" i="4"/>
  <c r="D205" i="4"/>
  <c r="F205" i="4"/>
  <c r="E205" i="4"/>
  <c r="P203" i="4"/>
  <c r="N203" i="4"/>
  <c r="O203" i="4"/>
  <c r="M203" i="4"/>
  <c r="G204" i="4"/>
  <c r="J204" i="4" s="1"/>
  <c r="U203" i="4" l="1"/>
  <c r="T203" i="4"/>
  <c r="S203" i="4"/>
  <c r="R203" i="4"/>
  <c r="H205" i="4"/>
  <c r="K205" i="4" s="1"/>
  <c r="M204" i="4"/>
  <c r="O204" i="4"/>
  <c r="F206" i="4"/>
  <c r="D206" i="4"/>
  <c r="E206" i="4"/>
  <c r="C207" i="4"/>
  <c r="G205" i="4"/>
  <c r="J205" i="4" s="1"/>
  <c r="P204" i="4"/>
  <c r="N204" i="4"/>
  <c r="U204" i="4" l="1"/>
  <c r="S204" i="4"/>
  <c r="T204" i="4"/>
  <c r="R204" i="4"/>
  <c r="N205" i="4"/>
  <c r="P205" i="4"/>
  <c r="E207" i="4"/>
  <c r="F207" i="4"/>
  <c r="D207" i="4"/>
  <c r="C208" i="4"/>
  <c r="H206" i="4"/>
  <c r="K206" i="4" s="1"/>
  <c r="G206" i="4"/>
  <c r="J206" i="4" s="1"/>
  <c r="O205" i="4"/>
  <c r="M205" i="4"/>
  <c r="U205" i="4" l="1"/>
  <c r="S205" i="4"/>
  <c r="R205" i="4"/>
  <c r="T205" i="4"/>
  <c r="C209" i="4"/>
  <c r="D208" i="4"/>
  <c r="E208" i="4"/>
  <c r="F208" i="4"/>
  <c r="G207" i="4"/>
  <c r="J207" i="4" s="1"/>
  <c r="H207" i="4"/>
  <c r="K207" i="4" s="1"/>
  <c r="N206" i="4"/>
  <c r="P206" i="4"/>
  <c r="M206" i="4"/>
  <c r="O206" i="4"/>
  <c r="R206" i="4" l="1"/>
  <c r="U206" i="4"/>
  <c r="S206" i="4"/>
  <c r="T206" i="4"/>
  <c r="H208" i="4"/>
  <c r="K208" i="4" s="1"/>
  <c r="G208" i="4"/>
  <c r="J208" i="4" s="1"/>
  <c r="D209" i="4"/>
  <c r="F209" i="4"/>
  <c r="E209" i="4"/>
  <c r="C210" i="4"/>
  <c r="N207" i="4"/>
  <c r="P207" i="4"/>
  <c r="O207" i="4"/>
  <c r="M207" i="4"/>
  <c r="R207" i="4" l="1"/>
  <c r="T207" i="4"/>
  <c r="U207" i="4"/>
  <c r="S207" i="4"/>
  <c r="M208" i="4"/>
  <c r="O208" i="4"/>
  <c r="N208" i="4"/>
  <c r="P208" i="4"/>
  <c r="F210" i="4"/>
  <c r="C211" i="4"/>
  <c r="E210" i="4"/>
  <c r="D210" i="4"/>
  <c r="H209" i="4"/>
  <c r="K209" i="4" s="1"/>
  <c r="G209" i="4"/>
  <c r="J209" i="4" s="1"/>
  <c r="U208" i="4" l="1"/>
  <c r="S208" i="4"/>
  <c r="T208" i="4"/>
  <c r="R208" i="4"/>
  <c r="H210" i="4"/>
  <c r="K210" i="4" s="1"/>
  <c r="O209" i="4"/>
  <c r="M209" i="4"/>
  <c r="P209" i="4"/>
  <c r="N209" i="4"/>
  <c r="G210" i="4"/>
  <c r="J210" i="4" s="1"/>
  <c r="C212" i="4"/>
  <c r="D211" i="4"/>
  <c r="F211" i="4"/>
  <c r="E211" i="4"/>
  <c r="U209" i="4" l="1"/>
  <c r="T209" i="4"/>
  <c r="R209" i="4"/>
  <c r="S209" i="4"/>
  <c r="N210" i="4"/>
  <c r="P210" i="4"/>
  <c r="G211" i="4"/>
  <c r="J211" i="4" s="1"/>
  <c r="H211" i="4"/>
  <c r="K211" i="4" s="1"/>
  <c r="O210" i="4"/>
  <c r="M210" i="4"/>
  <c r="F212" i="4"/>
  <c r="C213" i="4"/>
  <c r="D212" i="4"/>
  <c r="E212" i="4"/>
  <c r="T210" i="4" l="1"/>
  <c r="U210" i="4"/>
  <c r="S210" i="4"/>
  <c r="R210" i="4"/>
  <c r="P211" i="4"/>
  <c r="N211" i="4"/>
  <c r="O211" i="4"/>
  <c r="M211" i="4"/>
  <c r="G212" i="4"/>
  <c r="J212" i="4" s="1"/>
  <c r="H212" i="4"/>
  <c r="K212" i="4" s="1"/>
  <c r="C214" i="4"/>
  <c r="D213" i="4"/>
  <c r="E213" i="4"/>
  <c r="F213" i="4"/>
  <c r="T211" i="4" l="1"/>
  <c r="U211" i="4"/>
  <c r="S211" i="4"/>
  <c r="R211" i="4"/>
  <c r="G213" i="4"/>
  <c r="J213" i="4" s="1"/>
  <c r="M212" i="4"/>
  <c r="H213" i="4"/>
  <c r="K213" i="4" s="1"/>
  <c r="O212" i="4"/>
  <c r="P212" i="4"/>
  <c r="N212" i="4"/>
  <c r="F214" i="4"/>
  <c r="C215" i="4"/>
  <c r="D214" i="4"/>
  <c r="E214" i="4"/>
  <c r="S212" i="4" l="1"/>
  <c r="T212" i="4"/>
  <c r="U212" i="4"/>
  <c r="R212" i="4"/>
  <c r="M213" i="4"/>
  <c r="O213" i="4"/>
  <c r="N213" i="4"/>
  <c r="P213" i="4"/>
  <c r="G214" i="4"/>
  <c r="J214" i="4" s="1"/>
  <c r="H214" i="4"/>
  <c r="K214" i="4" s="1"/>
  <c r="C216" i="4"/>
  <c r="D215" i="4"/>
  <c r="E215" i="4"/>
  <c r="F215" i="4"/>
  <c r="T213" i="4" l="1"/>
  <c r="S213" i="4"/>
  <c r="R213" i="4"/>
  <c r="U213" i="4"/>
  <c r="O214" i="4"/>
  <c r="M214" i="4"/>
  <c r="G215" i="4"/>
  <c r="J215" i="4" s="1"/>
  <c r="P214" i="4"/>
  <c r="N214" i="4"/>
  <c r="D216" i="4"/>
  <c r="E216" i="4"/>
  <c r="F216" i="4"/>
  <c r="C217" i="4"/>
  <c r="H215" i="4"/>
  <c r="K215" i="4" s="1"/>
  <c r="S214" i="4" l="1"/>
  <c r="U214" i="4"/>
  <c r="R214" i="4"/>
  <c r="T214" i="4"/>
  <c r="M215" i="4"/>
  <c r="O215" i="4"/>
  <c r="G216" i="4"/>
  <c r="J216" i="4" s="1"/>
  <c r="H216" i="4"/>
  <c r="K216" i="4" s="1"/>
  <c r="C218" i="4"/>
  <c r="D217" i="4"/>
  <c r="F217" i="4"/>
  <c r="E217" i="4"/>
  <c r="P215" i="4"/>
  <c r="N215" i="4"/>
  <c r="T215" i="4" l="1"/>
  <c r="R215" i="4"/>
  <c r="S215" i="4"/>
  <c r="U215" i="4"/>
  <c r="O216" i="4"/>
  <c r="N216" i="4"/>
  <c r="P216" i="4"/>
  <c r="M216" i="4"/>
  <c r="E218" i="4"/>
  <c r="C219" i="4"/>
  <c r="D218" i="4"/>
  <c r="F218" i="4"/>
  <c r="H217" i="4"/>
  <c r="K217" i="4" s="1"/>
  <c r="G217" i="4"/>
  <c r="J217" i="4" s="1"/>
  <c r="T216" i="4" l="1"/>
  <c r="U216" i="4"/>
  <c r="S216" i="4"/>
  <c r="R216" i="4"/>
  <c r="H218" i="4"/>
  <c r="K218" i="4" s="1"/>
  <c r="M217" i="4"/>
  <c r="O217" i="4"/>
  <c r="N217" i="4"/>
  <c r="P217" i="4"/>
  <c r="G218" i="4"/>
  <c r="J218" i="4" s="1"/>
  <c r="C220" i="4"/>
  <c r="D219" i="4"/>
  <c r="E219" i="4"/>
  <c r="F219" i="4"/>
  <c r="T217" i="4" l="1"/>
  <c r="S217" i="4"/>
  <c r="R217" i="4"/>
  <c r="U217" i="4"/>
  <c r="N218" i="4"/>
  <c r="P218" i="4"/>
  <c r="H219" i="4"/>
  <c r="K219" i="4" s="1"/>
  <c r="G219" i="4"/>
  <c r="J219" i="4" s="1"/>
  <c r="C221" i="4"/>
  <c r="D220" i="4"/>
  <c r="E220" i="4"/>
  <c r="F220" i="4"/>
  <c r="M218" i="4"/>
  <c r="O218" i="4"/>
  <c r="T218" i="4" l="1"/>
  <c r="S218" i="4"/>
  <c r="R218" i="4"/>
  <c r="U218" i="4"/>
  <c r="M219" i="4"/>
  <c r="P219" i="4"/>
  <c r="N219" i="4"/>
  <c r="O219" i="4"/>
  <c r="G220" i="4"/>
  <c r="J220" i="4" s="1"/>
  <c r="C222" i="4"/>
  <c r="D221" i="4"/>
  <c r="E221" i="4"/>
  <c r="F221" i="4"/>
  <c r="H220" i="4"/>
  <c r="K220" i="4" s="1"/>
  <c r="U219" i="4" l="1"/>
  <c r="T219" i="4"/>
  <c r="R219" i="4"/>
  <c r="S219" i="4"/>
  <c r="M220" i="4"/>
  <c r="O220" i="4"/>
  <c r="C223" i="4"/>
  <c r="F222" i="4"/>
  <c r="D222" i="4"/>
  <c r="E222" i="4"/>
  <c r="G221" i="4"/>
  <c r="J221" i="4" s="1"/>
  <c r="N220" i="4"/>
  <c r="P220" i="4"/>
  <c r="H221" i="4"/>
  <c r="K221" i="4" s="1"/>
  <c r="R220" i="4" l="1"/>
  <c r="S220" i="4"/>
  <c r="T220" i="4"/>
  <c r="U220" i="4"/>
  <c r="G222" i="4"/>
  <c r="J222" i="4" s="1"/>
  <c r="P221" i="4"/>
  <c r="N221" i="4"/>
  <c r="H222" i="4"/>
  <c r="K222" i="4" s="1"/>
  <c r="O221" i="4"/>
  <c r="M221" i="4"/>
  <c r="E223" i="4"/>
  <c r="F223" i="4"/>
  <c r="C224" i="4"/>
  <c r="D223" i="4"/>
  <c r="S221" i="4" l="1"/>
  <c r="U221" i="4"/>
  <c r="R221" i="4"/>
  <c r="T221" i="4"/>
  <c r="M222" i="4"/>
  <c r="O222" i="4"/>
  <c r="H223" i="4"/>
  <c r="K223" i="4" s="1"/>
  <c r="F224" i="4"/>
  <c r="C225" i="4"/>
  <c r="E224" i="4"/>
  <c r="D224" i="4"/>
  <c r="G223" i="4"/>
  <c r="J223" i="4" s="1"/>
  <c r="N222" i="4"/>
  <c r="P222" i="4"/>
  <c r="U222" i="4" l="1"/>
  <c r="T222" i="4"/>
  <c r="S222" i="4"/>
  <c r="R222" i="4"/>
  <c r="O223" i="4"/>
  <c r="M223" i="4"/>
  <c r="H224" i="4"/>
  <c r="K224" i="4" s="1"/>
  <c r="G224" i="4"/>
  <c r="J224" i="4" s="1"/>
  <c r="P223" i="4"/>
  <c r="N223" i="4"/>
  <c r="D225" i="4"/>
  <c r="E225" i="4"/>
  <c r="F225" i="4"/>
  <c r="C226" i="4"/>
  <c r="T223" i="4" l="1"/>
  <c r="S223" i="4"/>
  <c r="U223" i="4"/>
  <c r="R223" i="4"/>
  <c r="H225" i="4"/>
  <c r="K225" i="4" s="1"/>
  <c r="G225" i="4"/>
  <c r="J225" i="4" s="1"/>
  <c r="D226" i="4"/>
  <c r="E226" i="4"/>
  <c r="F226" i="4"/>
  <c r="C227" i="4"/>
  <c r="O224" i="4"/>
  <c r="M224" i="4"/>
  <c r="P224" i="4"/>
  <c r="N224" i="4"/>
  <c r="T224" i="4" l="1"/>
  <c r="S224" i="4"/>
  <c r="U224" i="4"/>
  <c r="R224" i="4"/>
  <c r="N225" i="4"/>
  <c r="P225" i="4"/>
  <c r="M225" i="4"/>
  <c r="O225" i="4"/>
  <c r="G226" i="4"/>
  <c r="J226" i="4" s="1"/>
  <c r="E227" i="4"/>
  <c r="F227" i="4"/>
  <c r="C228" i="4"/>
  <c r="D227" i="4"/>
  <c r="H226" i="4"/>
  <c r="K226" i="4" s="1"/>
  <c r="S225" i="4" l="1"/>
  <c r="R225" i="4"/>
  <c r="U225" i="4"/>
  <c r="T225" i="4"/>
  <c r="M226" i="4"/>
  <c r="O226" i="4"/>
  <c r="H227" i="4"/>
  <c r="K227" i="4" s="1"/>
  <c r="G227" i="4"/>
  <c r="J227" i="4" s="1"/>
  <c r="E228" i="4"/>
  <c r="F228" i="4"/>
  <c r="C229" i="4"/>
  <c r="D228" i="4"/>
  <c r="P226" i="4"/>
  <c r="N226" i="4"/>
  <c r="U226" i="4" l="1"/>
  <c r="R226" i="4"/>
  <c r="T226" i="4"/>
  <c r="S226" i="4"/>
  <c r="F229" i="4"/>
  <c r="E229" i="4"/>
  <c r="D229" i="4"/>
  <c r="C230" i="4"/>
  <c r="O227" i="4"/>
  <c r="M227" i="4"/>
  <c r="N227" i="4"/>
  <c r="P227" i="4"/>
  <c r="H228" i="4"/>
  <c r="K228" i="4" s="1"/>
  <c r="G228" i="4"/>
  <c r="J228" i="4" s="1"/>
  <c r="S227" i="4" l="1"/>
  <c r="R227" i="4"/>
  <c r="T227" i="4"/>
  <c r="U227" i="4"/>
  <c r="P228" i="4"/>
  <c r="N228" i="4"/>
  <c r="C231" i="4"/>
  <c r="D230" i="4"/>
  <c r="E230" i="4"/>
  <c r="F230" i="4"/>
  <c r="G229" i="4"/>
  <c r="J229" i="4" s="1"/>
  <c r="M228" i="4"/>
  <c r="O228" i="4"/>
  <c r="H229" i="4"/>
  <c r="K229" i="4" s="1"/>
  <c r="S228" i="4" l="1"/>
  <c r="T228" i="4"/>
  <c r="R228" i="4"/>
  <c r="U228" i="4"/>
  <c r="N229" i="4"/>
  <c r="P229" i="4"/>
  <c r="M229" i="4"/>
  <c r="O229" i="4"/>
  <c r="H230" i="4"/>
  <c r="K230" i="4" s="1"/>
  <c r="G230" i="4"/>
  <c r="J230" i="4" s="1"/>
  <c r="E231" i="4"/>
  <c r="F231" i="4"/>
  <c r="C232" i="4"/>
  <c r="D231" i="4"/>
  <c r="S229" i="4" l="1"/>
  <c r="R229" i="4"/>
  <c r="U229" i="4"/>
  <c r="T229" i="4"/>
  <c r="O230" i="4"/>
  <c r="M230" i="4"/>
  <c r="P230" i="4"/>
  <c r="N230" i="4"/>
  <c r="F232" i="4"/>
  <c r="C233" i="4"/>
  <c r="D232" i="4"/>
  <c r="E232" i="4"/>
  <c r="H231" i="4"/>
  <c r="K231" i="4" s="1"/>
  <c r="G231" i="4"/>
  <c r="J231" i="4" s="1"/>
  <c r="R230" i="4" l="1"/>
  <c r="T230" i="4"/>
  <c r="S230" i="4"/>
  <c r="U230" i="4"/>
  <c r="H232" i="4"/>
  <c r="K232" i="4" s="1"/>
  <c r="G232" i="4"/>
  <c r="J232" i="4" s="1"/>
  <c r="M231" i="4"/>
  <c r="O231" i="4"/>
  <c r="C234" i="4"/>
  <c r="F233" i="4"/>
  <c r="D233" i="4"/>
  <c r="E233" i="4"/>
  <c r="N231" i="4"/>
  <c r="P231" i="4"/>
  <c r="T231" i="4" l="1"/>
  <c r="R231" i="4"/>
  <c r="S231" i="4"/>
  <c r="U231" i="4"/>
  <c r="O232" i="4"/>
  <c r="M232" i="4"/>
  <c r="G233" i="4"/>
  <c r="J233" i="4" s="1"/>
  <c r="P232" i="4"/>
  <c r="N232" i="4"/>
  <c r="H233" i="4"/>
  <c r="K233" i="4" s="1"/>
  <c r="E234" i="4"/>
  <c r="D234" i="4"/>
  <c r="F234" i="4"/>
  <c r="C235" i="4"/>
  <c r="T232" i="4" l="1"/>
  <c r="U232" i="4"/>
  <c r="R232" i="4"/>
  <c r="S232" i="4"/>
  <c r="N233" i="4"/>
  <c r="P233" i="4"/>
  <c r="H234" i="4"/>
  <c r="K234" i="4" s="1"/>
  <c r="G234" i="4"/>
  <c r="J234" i="4" s="1"/>
  <c r="O233" i="4"/>
  <c r="M233" i="4"/>
  <c r="E235" i="4"/>
  <c r="F235" i="4"/>
  <c r="D235" i="4"/>
  <c r="C236" i="4"/>
  <c r="S233" i="4" l="1"/>
  <c r="T233" i="4"/>
  <c r="U233" i="4"/>
  <c r="R233" i="4"/>
  <c r="G235" i="4"/>
  <c r="J235" i="4" s="1"/>
  <c r="N234" i="4"/>
  <c r="P234" i="4"/>
  <c r="D236" i="4"/>
  <c r="E236" i="4"/>
  <c r="F236" i="4"/>
  <c r="C237" i="4"/>
  <c r="H235" i="4"/>
  <c r="K235" i="4" s="1"/>
  <c r="O234" i="4"/>
  <c r="M234" i="4"/>
  <c r="R234" i="4" l="1"/>
  <c r="S234" i="4"/>
  <c r="T234" i="4"/>
  <c r="U234" i="4"/>
  <c r="O235" i="4"/>
  <c r="M235" i="4"/>
  <c r="H236" i="4"/>
  <c r="K236" i="4" s="1"/>
  <c r="G236" i="4"/>
  <c r="J236" i="4" s="1"/>
  <c r="E237" i="4"/>
  <c r="F237" i="4"/>
  <c r="D237" i="4"/>
  <c r="C238" i="4"/>
  <c r="N235" i="4"/>
  <c r="P235" i="4"/>
  <c r="U235" i="4" l="1"/>
  <c r="T235" i="4"/>
  <c r="S235" i="4"/>
  <c r="R235" i="4"/>
  <c r="O236" i="4"/>
  <c r="N236" i="4"/>
  <c r="P236" i="4"/>
  <c r="M236" i="4"/>
  <c r="C239" i="4"/>
  <c r="F238" i="4"/>
  <c r="D238" i="4"/>
  <c r="E238" i="4"/>
  <c r="H237" i="4"/>
  <c r="K237" i="4" s="1"/>
  <c r="G237" i="4"/>
  <c r="J237" i="4" s="1"/>
  <c r="T236" i="4" l="1"/>
  <c r="R236" i="4"/>
  <c r="U236" i="4"/>
  <c r="S236" i="4"/>
  <c r="G238" i="4"/>
  <c r="J238" i="4" s="1"/>
  <c r="N237" i="4"/>
  <c r="P237" i="4"/>
  <c r="H238" i="4"/>
  <c r="K238" i="4" s="1"/>
  <c r="C240" i="4"/>
  <c r="D239" i="4"/>
  <c r="E239" i="4"/>
  <c r="F239" i="4"/>
  <c r="O237" i="4"/>
  <c r="M237" i="4"/>
  <c r="R237" i="4" l="1"/>
  <c r="U237" i="4"/>
  <c r="T237" i="4"/>
  <c r="S237" i="4"/>
  <c r="G239" i="4"/>
  <c r="J239" i="4" s="1"/>
  <c r="H239" i="4"/>
  <c r="K239" i="4" s="1"/>
  <c r="F240" i="4"/>
  <c r="E240" i="4"/>
  <c r="D240" i="4"/>
  <c r="C241" i="4"/>
  <c r="P238" i="4"/>
  <c r="N238" i="4"/>
  <c r="O238" i="4"/>
  <c r="M238" i="4"/>
  <c r="R238" i="4" l="1"/>
  <c r="U238" i="4"/>
  <c r="T238" i="4"/>
  <c r="S238" i="4"/>
  <c r="M239" i="4"/>
  <c r="O239" i="4"/>
  <c r="H240" i="4"/>
  <c r="K240" i="4" s="1"/>
  <c r="G240" i="4"/>
  <c r="J240" i="4" s="1"/>
  <c r="N239" i="4"/>
  <c r="P239" i="4"/>
  <c r="C242" i="4"/>
  <c r="D241" i="4"/>
  <c r="E241" i="4"/>
  <c r="F241" i="4"/>
  <c r="S239" i="4" l="1"/>
  <c r="U239" i="4"/>
  <c r="T239" i="4"/>
  <c r="R239" i="4"/>
  <c r="M240" i="4"/>
  <c r="O240" i="4"/>
  <c r="N240" i="4"/>
  <c r="P240" i="4"/>
  <c r="H241" i="4"/>
  <c r="K241" i="4" s="1"/>
  <c r="G241" i="4"/>
  <c r="J241" i="4" s="1"/>
  <c r="E242" i="4"/>
  <c r="F242" i="4"/>
  <c r="C243" i="4"/>
  <c r="D242" i="4"/>
  <c r="R240" i="4" l="1"/>
  <c r="U240" i="4"/>
  <c r="S240" i="4"/>
  <c r="T240" i="4"/>
  <c r="N241" i="4"/>
  <c r="P241" i="4"/>
  <c r="H242" i="4"/>
  <c r="K242" i="4" s="1"/>
  <c r="E243" i="4"/>
  <c r="C244" i="4"/>
  <c r="F243" i="4"/>
  <c r="D243" i="4"/>
  <c r="G242" i="4"/>
  <c r="J242" i="4" s="1"/>
  <c r="O241" i="4"/>
  <c r="M241" i="4"/>
  <c r="U241" i="4" l="1"/>
  <c r="T241" i="4"/>
  <c r="S241" i="4"/>
  <c r="R241" i="4"/>
  <c r="P242" i="4"/>
  <c r="N242" i="4"/>
  <c r="E244" i="4"/>
  <c r="C245" i="4"/>
  <c r="D244" i="4"/>
  <c r="F244" i="4"/>
  <c r="G243" i="4"/>
  <c r="J243" i="4" s="1"/>
  <c r="H243" i="4"/>
  <c r="K243" i="4" s="1"/>
  <c r="O242" i="4"/>
  <c r="M242" i="4"/>
  <c r="U242" i="4" l="1"/>
  <c r="T242" i="4"/>
  <c r="S242" i="4"/>
  <c r="R242" i="4"/>
  <c r="N243" i="4"/>
  <c r="P243" i="4"/>
  <c r="O243" i="4"/>
  <c r="M243" i="4"/>
  <c r="H244" i="4"/>
  <c r="K244" i="4" s="1"/>
  <c r="D245" i="4"/>
  <c r="E245" i="4"/>
  <c r="F245" i="4"/>
  <c r="C246" i="4"/>
  <c r="G244" i="4"/>
  <c r="J244" i="4" s="1"/>
  <c r="U243" i="4" l="1"/>
  <c r="R243" i="4"/>
  <c r="T243" i="4"/>
  <c r="S243" i="4"/>
  <c r="H245" i="4"/>
  <c r="K245" i="4" s="1"/>
  <c r="G245" i="4"/>
  <c r="J245" i="4" s="1"/>
  <c r="O244" i="4"/>
  <c r="M244" i="4"/>
  <c r="C247" i="4"/>
  <c r="D246" i="4"/>
  <c r="F246" i="4"/>
  <c r="E246" i="4"/>
  <c r="N244" i="4"/>
  <c r="P244" i="4"/>
  <c r="S244" i="4" l="1"/>
  <c r="U244" i="4"/>
  <c r="R244" i="4"/>
  <c r="T244" i="4"/>
  <c r="G246" i="4"/>
  <c r="J246" i="4" s="1"/>
  <c r="M245" i="4"/>
  <c r="O245" i="4"/>
  <c r="N245" i="4"/>
  <c r="P245" i="4"/>
  <c r="H246" i="4"/>
  <c r="K246" i="4" s="1"/>
  <c r="E247" i="4"/>
  <c r="F247" i="4"/>
  <c r="C248" i="4"/>
  <c r="D247" i="4"/>
  <c r="U245" i="4" l="1"/>
  <c r="T245" i="4"/>
  <c r="R245" i="4"/>
  <c r="S245" i="4"/>
  <c r="M246" i="4"/>
  <c r="O246" i="4"/>
  <c r="N246" i="4"/>
  <c r="P246" i="4"/>
  <c r="D248" i="4"/>
  <c r="E248" i="4"/>
  <c r="F248" i="4"/>
  <c r="C249" i="4"/>
  <c r="H247" i="4"/>
  <c r="K247" i="4" s="1"/>
  <c r="G247" i="4"/>
  <c r="J247" i="4" s="1"/>
  <c r="T246" i="4" l="1"/>
  <c r="R246" i="4"/>
  <c r="S246" i="4"/>
  <c r="U246" i="4"/>
  <c r="H248" i="4"/>
  <c r="K248" i="4" s="1"/>
  <c r="G248" i="4"/>
  <c r="J248" i="4" s="1"/>
  <c r="E249" i="4"/>
  <c r="F249" i="4"/>
  <c r="C250" i="4"/>
  <c r="D249" i="4"/>
  <c r="N247" i="4"/>
  <c r="P247" i="4"/>
  <c r="M247" i="4"/>
  <c r="O247" i="4"/>
  <c r="U247" i="4" l="1"/>
  <c r="S247" i="4"/>
  <c r="T247" i="4"/>
  <c r="R247" i="4"/>
  <c r="P248" i="4"/>
  <c r="O248" i="4"/>
  <c r="N248" i="4"/>
  <c r="M248" i="4"/>
  <c r="E250" i="4"/>
  <c r="F250" i="4"/>
  <c r="C251" i="4"/>
  <c r="D250" i="4"/>
  <c r="H249" i="4"/>
  <c r="K249" i="4" s="1"/>
  <c r="G249" i="4"/>
  <c r="J249" i="4" s="1"/>
  <c r="R248" i="4" l="1"/>
  <c r="S248" i="4"/>
  <c r="U248" i="4"/>
  <c r="T248" i="4"/>
  <c r="H250" i="4"/>
  <c r="K250" i="4" s="1"/>
  <c r="G250" i="4"/>
  <c r="J250" i="4" s="1"/>
  <c r="C252" i="4"/>
  <c r="E251" i="4"/>
  <c r="D251" i="4"/>
  <c r="F251" i="4"/>
  <c r="N249" i="4"/>
  <c r="P249" i="4"/>
  <c r="M249" i="4"/>
  <c r="O249" i="4"/>
  <c r="T249" i="4" l="1"/>
  <c r="S249" i="4"/>
  <c r="R249" i="4"/>
  <c r="U249" i="4"/>
  <c r="P250" i="4"/>
  <c r="N250" i="4"/>
  <c r="D252" i="4"/>
  <c r="E252" i="4"/>
  <c r="F252" i="4"/>
  <c r="C253" i="4"/>
  <c r="O250" i="4"/>
  <c r="M250" i="4"/>
  <c r="G251" i="4"/>
  <c r="J251" i="4" s="1"/>
  <c r="H251" i="4"/>
  <c r="K251" i="4" s="1"/>
  <c r="T250" i="4" l="1"/>
  <c r="U250" i="4"/>
  <c r="R250" i="4"/>
  <c r="S250" i="4"/>
  <c r="O251" i="4"/>
  <c r="M251" i="4"/>
  <c r="E253" i="4"/>
  <c r="F253" i="4"/>
  <c r="C254" i="4"/>
  <c r="D253" i="4"/>
  <c r="H252" i="4"/>
  <c r="K252" i="4" s="1"/>
  <c r="G252" i="4"/>
  <c r="J252" i="4" s="1"/>
  <c r="P251" i="4"/>
  <c r="N251" i="4"/>
  <c r="R251" i="4" l="1"/>
  <c r="S251" i="4"/>
  <c r="U251" i="4"/>
  <c r="T251" i="4"/>
  <c r="H253" i="4"/>
  <c r="K253" i="4" s="1"/>
  <c r="G253" i="4"/>
  <c r="J253" i="4" s="1"/>
  <c r="M252" i="4"/>
  <c r="O252" i="4"/>
  <c r="P252" i="4"/>
  <c r="N252" i="4"/>
  <c r="E254" i="4"/>
  <c r="F254" i="4"/>
  <c r="C255" i="4"/>
  <c r="D254" i="4"/>
  <c r="U252" i="4" l="1"/>
  <c r="T252" i="4"/>
  <c r="R252" i="4"/>
  <c r="S252" i="4"/>
  <c r="P253" i="4"/>
  <c r="M253" i="4"/>
  <c r="O253" i="4"/>
  <c r="N253" i="4"/>
  <c r="C256" i="4"/>
  <c r="D255" i="4"/>
  <c r="F255" i="4"/>
  <c r="E255" i="4"/>
  <c r="H254" i="4"/>
  <c r="K254" i="4" s="1"/>
  <c r="G254" i="4"/>
  <c r="J254" i="4" s="1"/>
  <c r="R253" i="4" l="1"/>
  <c r="U253" i="4"/>
  <c r="T253" i="4"/>
  <c r="S253" i="4"/>
  <c r="O254" i="4"/>
  <c r="M254" i="4"/>
  <c r="D256" i="4"/>
  <c r="F256" i="4"/>
  <c r="C257" i="4"/>
  <c r="E256" i="4"/>
  <c r="N254" i="4"/>
  <c r="P254" i="4"/>
  <c r="G255" i="4"/>
  <c r="J255" i="4" s="1"/>
  <c r="H255" i="4"/>
  <c r="K255" i="4" s="1"/>
  <c r="U254" i="4" l="1"/>
  <c r="S254" i="4"/>
  <c r="T254" i="4"/>
  <c r="R254" i="4"/>
  <c r="H256" i="4"/>
  <c r="K256" i="4" s="1"/>
  <c r="D257" i="4"/>
  <c r="C258" i="4"/>
  <c r="E257" i="4"/>
  <c r="F257" i="4"/>
  <c r="P255" i="4"/>
  <c r="N255" i="4"/>
  <c r="O255" i="4"/>
  <c r="M255" i="4"/>
  <c r="G256" i="4"/>
  <c r="J256" i="4" s="1"/>
  <c r="S255" i="4" l="1"/>
  <c r="U255" i="4"/>
  <c r="R255" i="4"/>
  <c r="T255" i="4"/>
  <c r="P256" i="4"/>
  <c r="N256" i="4"/>
  <c r="G257" i="4"/>
  <c r="J257" i="4" s="1"/>
  <c r="O256" i="4"/>
  <c r="M256" i="4"/>
  <c r="C259" i="4"/>
  <c r="D258" i="4"/>
  <c r="E258" i="4"/>
  <c r="F258" i="4"/>
  <c r="H257" i="4"/>
  <c r="K257" i="4" s="1"/>
  <c r="R256" i="4" l="1"/>
  <c r="U256" i="4"/>
  <c r="T256" i="4"/>
  <c r="S256" i="4"/>
  <c r="O257" i="4"/>
  <c r="M257" i="4"/>
  <c r="N257" i="4"/>
  <c r="P257" i="4"/>
  <c r="G258" i="4"/>
  <c r="J258" i="4" s="1"/>
  <c r="H258" i="4"/>
  <c r="K258" i="4" s="1"/>
  <c r="D259" i="4"/>
  <c r="E259" i="4"/>
  <c r="F259" i="4"/>
  <c r="C260" i="4"/>
  <c r="U257" i="4" l="1"/>
  <c r="R257" i="4"/>
  <c r="S257" i="4"/>
  <c r="T257" i="4"/>
  <c r="H259" i="4"/>
  <c r="K259" i="4" s="1"/>
  <c r="G259" i="4"/>
  <c r="J259" i="4" s="1"/>
  <c r="F260" i="4"/>
  <c r="C261" i="4"/>
  <c r="D260" i="4"/>
  <c r="E260" i="4"/>
  <c r="O258" i="4"/>
  <c r="M258" i="4"/>
  <c r="N258" i="4"/>
  <c r="P258" i="4"/>
  <c r="T258" i="4" l="1"/>
  <c r="S258" i="4"/>
  <c r="U258" i="4"/>
  <c r="R258" i="4"/>
  <c r="G260" i="4"/>
  <c r="J260" i="4" s="1"/>
  <c r="C262" i="4"/>
  <c r="D261" i="4"/>
  <c r="E261" i="4"/>
  <c r="F261" i="4"/>
  <c r="H260" i="4"/>
  <c r="K260" i="4" s="1"/>
  <c r="O259" i="4"/>
  <c r="M259" i="4"/>
  <c r="N259" i="4"/>
  <c r="P259" i="4"/>
  <c r="U259" i="4" l="1"/>
  <c r="T259" i="4"/>
  <c r="S259" i="4"/>
  <c r="R259" i="4"/>
  <c r="O260" i="4"/>
  <c r="M260" i="4"/>
  <c r="H261" i="4"/>
  <c r="K261" i="4" s="1"/>
  <c r="G261" i="4"/>
  <c r="J261" i="4" s="1"/>
  <c r="F262" i="4"/>
  <c r="C263" i="4"/>
  <c r="E262" i="4"/>
  <c r="D262" i="4"/>
  <c r="P260" i="4"/>
  <c r="N260" i="4"/>
  <c r="S260" i="4" l="1"/>
  <c r="T260" i="4"/>
  <c r="R260" i="4"/>
  <c r="U260" i="4"/>
  <c r="N261" i="4"/>
  <c r="P261" i="4"/>
  <c r="O261" i="4"/>
  <c r="M261" i="4"/>
  <c r="G262" i="4"/>
  <c r="J262" i="4" s="1"/>
  <c r="F263" i="4"/>
  <c r="E263" i="4"/>
  <c r="C264" i="4"/>
  <c r="D263" i="4"/>
  <c r="H262" i="4"/>
  <c r="K262" i="4" s="1"/>
  <c r="U261" i="4" l="1"/>
  <c r="S261" i="4"/>
  <c r="R261" i="4"/>
  <c r="T261" i="4"/>
  <c r="E264" i="4"/>
  <c r="C265" i="4"/>
  <c r="F264" i="4"/>
  <c r="D264" i="4"/>
  <c r="H263" i="4"/>
  <c r="K263" i="4" s="1"/>
  <c r="G263" i="4"/>
  <c r="J263" i="4" s="1"/>
  <c r="P262" i="4"/>
  <c r="N262" i="4"/>
  <c r="M262" i="4"/>
  <c r="O262" i="4"/>
  <c r="S262" i="4" l="1"/>
  <c r="R262" i="4"/>
  <c r="U262" i="4"/>
  <c r="T262" i="4"/>
  <c r="G264" i="4"/>
  <c r="J264" i="4" s="1"/>
  <c r="O263" i="4"/>
  <c r="M263" i="4"/>
  <c r="N263" i="4"/>
  <c r="P263" i="4"/>
  <c r="E265" i="4"/>
  <c r="F265" i="4"/>
  <c r="C266" i="4"/>
  <c r="D265" i="4"/>
  <c r="H264" i="4"/>
  <c r="K264" i="4" s="1"/>
  <c r="T263" i="4" l="1"/>
  <c r="S263" i="4"/>
  <c r="R263" i="4"/>
  <c r="U263" i="4"/>
  <c r="O264" i="4"/>
  <c r="M264" i="4"/>
  <c r="P264" i="4"/>
  <c r="N264" i="4"/>
  <c r="C267" i="4"/>
  <c r="D266" i="4"/>
  <c r="E266" i="4"/>
  <c r="F266" i="4"/>
  <c r="G265" i="4"/>
  <c r="J265" i="4" s="1"/>
  <c r="H265" i="4"/>
  <c r="K265" i="4" s="1"/>
  <c r="R264" i="4" l="1"/>
  <c r="T264" i="4"/>
  <c r="U264" i="4"/>
  <c r="S264" i="4"/>
  <c r="H266" i="4"/>
  <c r="K266" i="4" s="1"/>
  <c r="G266" i="4"/>
  <c r="J266" i="4" s="1"/>
  <c r="P265" i="4"/>
  <c r="N265" i="4"/>
  <c r="D267" i="4"/>
  <c r="E267" i="4"/>
  <c r="F267" i="4"/>
  <c r="C268" i="4"/>
  <c r="O265" i="4"/>
  <c r="M265" i="4"/>
  <c r="R265" i="4" l="1"/>
  <c r="S265" i="4"/>
  <c r="U265" i="4"/>
  <c r="T265" i="4"/>
  <c r="H267" i="4"/>
  <c r="K267" i="4" s="1"/>
  <c r="G267" i="4"/>
  <c r="J267" i="4" s="1"/>
  <c r="M266" i="4"/>
  <c r="O266" i="4"/>
  <c r="P266" i="4"/>
  <c r="N266" i="4"/>
  <c r="C269" i="4"/>
  <c r="D268" i="4"/>
  <c r="E268" i="4"/>
  <c r="F268" i="4"/>
  <c r="S266" i="4" l="1"/>
  <c r="U266" i="4"/>
  <c r="T266" i="4"/>
  <c r="R266" i="4"/>
  <c r="G268" i="4"/>
  <c r="J268" i="4" s="1"/>
  <c r="D269" i="4"/>
  <c r="C270" i="4"/>
  <c r="E269" i="4"/>
  <c r="F269" i="4"/>
  <c r="O267" i="4"/>
  <c r="M267" i="4"/>
  <c r="H268" i="4"/>
  <c r="K268" i="4" s="1"/>
  <c r="P267" i="4"/>
  <c r="N267" i="4"/>
  <c r="T267" i="4" l="1"/>
  <c r="U267" i="4"/>
  <c r="S267" i="4"/>
  <c r="R267" i="4"/>
  <c r="O268" i="4"/>
  <c r="M268" i="4"/>
  <c r="N268" i="4"/>
  <c r="P268" i="4"/>
  <c r="F270" i="4"/>
  <c r="E270" i="4"/>
  <c r="D270" i="4"/>
  <c r="C271" i="4"/>
  <c r="G269" i="4"/>
  <c r="J269" i="4" s="1"/>
  <c r="H269" i="4"/>
  <c r="K269" i="4" s="1"/>
  <c r="S268" i="4" l="1"/>
  <c r="T268" i="4"/>
  <c r="R268" i="4"/>
  <c r="U268" i="4"/>
  <c r="G270" i="4"/>
  <c r="J270" i="4" s="1"/>
  <c r="N269" i="4"/>
  <c r="P269" i="4"/>
  <c r="O269" i="4"/>
  <c r="M269" i="4"/>
  <c r="F271" i="4"/>
  <c r="C272" i="4"/>
  <c r="D271" i="4"/>
  <c r="E271" i="4"/>
  <c r="H270" i="4"/>
  <c r="K270" i="4" s="1"/>
  <c r="T269" i="4" l="1"/>
  <c r="S269" i="4"/>
  <c r="U269" i="4"/>
  <c r="R269" i="4"/>
  <c r="O270" i="4"/>
  <c r="M270" i="4"/>
  <c r="G271" i="4"/>
  <c r="J271" i="4" s="1"/>
  <c r="C273" i="4"/>
  <c r="D272" i="4"/>
  <c r="E272" i="4"/>
  <c r="F272" i="4"/>
  <c r="N270" i="4"/>
  <c r="P270" i="4"/>
  <c r="H271" i="4"/>
  <c r="K271" i="4" s="1"/>
  <c r="T270" i="4" l="1"/>
  <c r="S270" i="4"/>
  <c r="R270" i="4"/>
  <c r="U270" i="4"/>
  <c r="M271" i="4"/>
  <c r="O271" i="4"/>
  <c r="H272" i="4"/>
  <c r="K272" i="4" s="1"/>
  <c r="G272" i="4"/>
  <c r="J272" i="4" s="1"/>
  <c r="E273" i="4"/>
  <c r="F273" i="4"/>
  <c r="D273" i="4"/>
  <c r="C274" i="4"/>
  <c r="N271" i="4"/>
  <c r="P271" i="4"/>
  <c r="U271" i="4" l="1"/>
  <c r="R271" i="4"/>
  <c r="S271" i="4"/>
  <c r="T271" i="4"/>
  <c r="N272" i="4"/>
  <c r="P272" i="4"/>
  <c r="O272" i="4"/>
  <c r="M272" i="4"/>
  <c r="F274" i="4"/>
  <c r="E274" i="4"/>
  <c r="C275" i="4"/>
  <c r="D274" i="4"/>
  <c r="G273" i="4"/>
  <c r="J273" i="4" s="1"/>
  <c r="H273" i="4"/>
  <c r="K273" i="4" s="1"/>
  <c r="R272" i="4" l="1"/>
  <c r="T272" i="4"/>
  <c r="U272" i="4"/>
  <c r="S272" i="4"/>
  <c r="P273" i="4"/>
  <c r="N273" i="4"/>
  <c r="O273" i="4"/>
  <c r="M273" i="4"/>
  <c r="G274" i="4"/>
  <c r="J274" i="4" s="1"/>
  <c r="H274" i="4"/>
  <c r="K274" i="4" s="1"/>
  <c r="D275" i="4"/>
  <c r="E275" i="4"/>
  <c r="F275" i="4"/>
  <c r="C276" i="4"/>
  <c r="U273" i="4" l="1"/>
  <c r="T273" i="4"/>
  <c r="S273" i="4"/>
  <c r="R273" i="4"/>
  <c r="H275" i="4"/>
  <c r="K275" i="4" s="1"/>
  <c r="D276" i="4"/>
  <c r="E276" i="4"/>
  <c r="F276" i="4"/>
  <c r="C277" i="4"/>
  <c r="G275" i="4"/>
  <c r="J275" i="4" s="1"/>
  <c r="N274" i="4"/>
  <c r="P274" i="4"/>
  <c r="M274" i="4"/>
  <c r="O274" i="4"/>
  <c r="R274" i="4" l="1"/>
  <c r="U274" i="4"/>
  <c r="T274" i="4"/>
  <c r="S274" i="4"/>
  <c r="P275" i="4"/>
  <c r="N275" i="4"/>
  <c r="M275" i="4"/>
  <c r="O275" i="4"/>
  <c r="E277" i="4"/>
  <c r="D277" i="4"/>
  <c r="F277" i="4"/>
  <c r="C278" i="4"/>
  <c r="G276" i="4"/>
  <c r="J276" i="4" s="1"/>
  <c r="H276" i="4"/>
  <c r="K276" i="4" s="1"/>
  <c r="S275" i="4" l="1"/>
  <c r="U275" i="4"/>
  <c r="T275" i="4"/>
  <c r="R275" i="4"/>
  <c r="G277" i="4"/>
  <c r="J277" i="4" s="1"/>
  <c r="P276" i="4"/>
  <c r="N276" i="4"/>
  <c r="F278" i="4"/>
  <c r="E278" i="4"/>
  <c r="C279" i="4"/>
  <c r="D278" i="4"/>
  <c r="O276" i="4"/>
  <c r="M276" i="4"/>
  <c r="H277" i="4"/>
  <c r="K277" i="4" s="1"/>
  <c r="S276" i="4" l="1"/>
  <c r="T276" i="4"/>
  <c r="R276" i="4"/>
  <c r="U276" i="4"/>
  <c r="N277" i="4"/>
  <c r="P277" i="4"/>
  <c r="G278" i="4"/>
  <c r="J278" i="4" s="1"/>
  <c r="H278" i="4"/>
  <c r="K278" i="4" s="1"/>
  <c r="M277" i="4"/>
  <c r="O277" i="4"/>
  <c r="C280" i="4"/>
  <c r="D279" i="4"/>
  <c r="E279" i="4"/>
  <c r="F279" i="4"/>
  <c r="T277" i="4" l="1"/>
  <c r="R277" i="4"/>
  <c r="U277" i="4"/>
  <c r="S277" i="4"/>
  <c r="H279" i="4"/>
  <c r="K279" i="4" s="1"/>
  <c r="G279" i="4"/>
  <c r="J279" i="4" s="1"/>
  <c r="M278" i="4"/>
  <c r="O278" i="4"/>
  <c r="C281" i="4"/>
  <c r="D280" i="4"/>
  <c r="E280" i="4"/>
  <c r="F280" i="4"/>
  <c r="P278" i="4"/>
  <c r="N278" i="4"/>
  <c r="U278" i="4" l="1"/>
  <c r="S278" i="4"/>
  <c r="T278" i="4"/>
  <c r="R278" i="4"/>
  <c r="N279" i="4"/>
  <c r="M279" i="4"/>
  <c r="P279" i="4"/>
  <c r="O279" i="4"/>
  <c r="H280" i="4"/>
  <c r="K280" i="4" s="1"/>
  <c r="G280" i="4"/>
  <c r="J280" i="4" s="1"/>
  <c r="E281" i="4"/>
  <c r="D281" i="4"/>
  <c r="F281" i="4"/>
  <c r="C282" i="4"/>
  <c r="T279" i="4" l="1"/>
  <c r="U279" i="4"/>
  <c r="R279" i="4"/>
  <c r="S279" i="4"/>
  <c r="N280" i="4"/>
  <c r="P280" i="4"/>
  <c r="F282" i="4"/>
  <c r="E282" i="4"/>
  <c r="C283" i="4"/>
  <c r="D282" i="4"/>
  <c r="H281" i="4"/>
  <c r="K281" i="4" s="1"/>
  <c r="G281" i="4"/>
  <c r="J281" i="4" s="1"/>
  <c r="O280" i="4"/>
  <c r="M280" i="4"/>
  <c r="R280" i="4" l="1"/>
  <c r="U280" i="4"/>
  <c r="T280" i="4"/>
  <c r="S280" i="4"/>
  <c r="D283" i="4"/>
  <c r="C284" i="4"/>
  <c r="E283" i="4"/>
  <c r="F283" i="4"/>
  <c r="G282" i="4"/>
  <c r="J282" i="4" s="1"/>
  <c r="H282" i="4"/>
  <c r="K282" i="4" s="1"/>
  <c r="M281" i="4"/>
  <c r="O281" i="4"/>
  <c r="N281" i="4"/>
  <c r="P281" i="4"/>
  <c r="U281" i="4" l="1"/>
  <c r="R281" i="4"/>
  <c r="S281" i="4"/>
  <c r="T281" i="4"/>
  <c r="C285" i="4"/>
  <c r="D284" i="4"/>
  <c r="F284" i="4"/>
  <c r="E284" i="4"/>
  <c r="H283" i="4"/>
  <c r="K283" i="4" s="1"/>
  <c r="G283" i="4"/>
  <c r="J283" i="4" s="1"/>
  <c r="N282" i="4"/>
  <c r="P282" i="4"/>
  <c r="M282" i="4"/>
  <c r="O282" i="4"/>
  <c r="U282" i="4" l="1"/>
  <c r="S282" i="4"/>
  <c r="T282" i="4"/>
  <c r="R282" i="4"/>
  <c r="H284" i="4"/>
  <c r="K284" i="4" s="1"/>
  <c r="G284" i="4"/>
  <c r="J284" i="4" s="1"/>
  <c r="E285" i="4"/>
  <c r="F285" i="4"/>
  <c r="D285" i="4"/>
  <c r="C286" i="4"/>
  <c r="O283" i="4"/>
  <c r="M283" i="4"/>
  <c r="P283" i="4"/>
  <c r="N283" i="4"/>
  <c r="T283" i="4" l="1"/>
  <c r="S283" i="4"/>
  <c r="U283" i="4"/>
  <c r="R283" i="4"/>
  <c r="N284" i="4"/>
  <c r="P284" i="4"/>
  <c r="O284" i="4"/>
  <c r="M284" i="4"/>
  <c r="C287" i="4"/>
  <c r="F286" i="4"/>
  <c r="D286" i="4"/>
  <c r="E286" i="4"/>
  <c r="H285" i="4"/>
  <c r="K285" i="4" s="1"/>
  <c r="G285" i="4"/>
  <c r="J285" i="4" s="1"/>
  <c r="U284" i="4" l="1"/>
  <c r="R284" i="4"/>
  <c r="T284" i="4"/>
  <c r="S284" i="4"/>
  <c r="G286" i="4"/>
  <c r="J286" i="4" s="1"/>
  <c r="O285" i="4"/>
  <c r="M285" i="4"/>
  <c r="N285" i="4"/>
  <c r="P285" i="4"/>
  <c r="H286" i="4"/>
  <c r="K286" i="4" s="1"/>
  <c r="F287" i="4"/>
  <c r="C288" i="4"/>
  <c r="E287" i="4"/>
  <c r="D287" i="4"/>
  <c r="T285" i="4" l="1"/>
  <c r="R285" i="4"/>
  <c r="U285" i="4"/>
  <c r="S285" i="4"/>
  <c r="M286" i="4"/>
  <c r="O286" i="4"/>
  <c r="C289" i="4"/>
  <c r="D288" i="4"/>
  <c r="F288" i="4"/>
  <c r="E288" i="4"/>
  <c r="P286" i="4"/>
  <c r="N286" i="4"/>
  <c r="H287" i="4"/>
  <c r="K287" i="4" s="1"/>
  <c r="G287" i="4"/>
  <c r="J287" i="4" s="1"/>
  <c r="S286" i="4" l="1"/>
  <c r="U286" i="4"/>
  <c r="T286" i="4"/>
  <c r="R286" i="4"/>
  <c r="G288" i="4"/>
  <c r="J288" i="4" s="1"/>
  <c r="H288" i="4"/>
  <c r="K288" i="4" s="1"/>
  <c r="D289" i="4"/>
  <c r="E289" i="4"/>
  <c r="F289" i="4"/>
  <c r="C290" i="4"/>
  <c r="P287" i="4"/>
  <c r="N287" i="4"/>
  <c r="O287" i="4"/>
  <c r="M287" i="4"/>
  <c r="S287" i="4" l="1"/>
  <c r="R287" i="4"/>
  <c r="T287" i="4"/>
  <c r="U287" i="4"/>
  <c r="O288" i="4"/>
  <c r="M288" i="4"/>
  <c r="N288" i="4"/>
  <c r="P288" i="4"/>
  <c r="F290" i="4"/>
  <c r="C291" i="4"/>
  <c r="D290" i="4"/>
  <c r="E290" i="4"/>
  <c r="G289" i="4"/>
  <c r="J289" i="4" s="1"/>
  <c r="H289" i="4"/>
  <c r="K289" i="4" s="1"/>
  <c r="S288" i="4" l="1"/>
  <c r="T288" i="4"/>
  <c r="U288" i="4"/>
  <c r="R288" i="4"/>
  <c r="N289" i="4"/>
  <c r="P289" i="4"/>
  <c r="H290" i="4"/>
  <c r="K290" i="4" s="1"/>
  <c r="G290" i="4"/>
  <c r="J290" i="4" s="1"/>
  <c r="O289" i="4"/>
  <c r="M289" i="4"/>
  <c r="C292" i="4"/>
  <c r="F291" i="4"/>
  <c r="D291" i="4"/>
  <c r="E291" i="4"/>
  <c r="S289" i="4" l="1"/>
  <c r="U289" i="4"/>
  <c r="R289" i="4"/>
  <c r="T289" i="4"/>
  <c r="H291" i="4"/>
  <c r="K291" i="4" s="1"/>
  <c r="G291" i="4"/>
  <c r="J291" i="4" s="1"/>
  <c r="D292" i="4"/>
  <c r="E292" i="4"/>
  <c r="F292" i="4"/>
  <c r="C293" i="4"/>
  <c r="O290" i="4"/>
  <c r="M290" i="4"/>
  <c r="N290" i="4"/>
  <c r="P290" i="4"/>
  <c r="S290" i="4" l="1"/>
  <c r="T290" i="4"/>
  <c r="U290" i="4"/>
  <c r="R290" i="4"/>
  <c r="N291" i="4"/>
  <c r="M291" i="4"/>
  <c r="O291" i="4"/>
  <c r="P291" i="4"/>
  <c r="H292" i="4"/>
  <c r="K292" i="4" s="1"/>
  <c r="G292" i="4"/>
  <c r="J292" i="4" s="1"/>
  <c r="F293" i="4"/>
  <c r="C294" i="4"/>
  <c r="E293" i="4"/>
  <c r="D293" i="4"/>
  <c r="S291" i="4" l="1"/>
  <c r="T291" i="4"/>
  <c r="U291" i="4"/>
  <c r="R291" i="4"/>
  <c r="P292" i="4"/>
  <c r="N292" i="4"/>
  <c r="O292" i="4"/>
  <c r="M292" i="4"/>
  <c r="G293" i="4"/>
  <c r="J293" i="4" s="1"/>
  <c r="H293" i="4"/>
  <c r="K293" i="4" s="1"/>
  <c r="F294" i="4"/>
  <c r="C295" i="4"/>
  <c r="D294" i="4"/>
  <c r="E294" i="4"/>
  <c r="R292" i="4" l="1"/>
  <c r="S292" i="4"/>
  <c r="T292" i="4"/>
  <c r="U292" i="4"/>
  <c r="O293" i="4"/>
  <c r="M293" i="4"/>
  <c r="N293" i="4"/>
  <c r="P293" i="4"/>
  <c r="H294" i="4"/>
  <c r="K294" i="4" s="1"/>
  <c r="G294" i="4"/>
  <c r="J294" i="4" s="1"/>
  <c r="C296" i="4"/>
  <c r="D295" i="4"/>
  <c r="F295" i="4"/>
  <c r="E295" i="4"/>
  <c r="U293" i="4" l="1"/>
  <c r="S293" i="4"/>
  <c r="R293" i="4"/>
  <c r="T293" i="4"/>
  <c r="H295" i="4"/>
  <c r="K295" i="4" s="1"/>
  <c r="O294" i="4"/>
  <c r="M294" i="4"/>
  <c r="N294" i="4"/>
  <c r="P294" i="4"/>
  <c r="G295" i="4"/>
  <c r="J295" i="4" s="1"/>
  <c r="C297" i="4"/>
  <c r="E296" i="4"/>
  <c r="D296" i="4"/>
  <c r="F296" i="4"/>
  <c r="S294" i="4" l="1"/>
  <c r="R294" i="4"/>
  <c r="T294" i="4"/>
  <c r="U294" i="4"/>
  <c r="P295" i="4"/>
  <c r="N295" i="4"/>
  <c r="G296" i="4"/>
  <c r="J296" i="4" s="1"/>
  <c r="H296" i="4"/>
  <c r="K296" i="4" s="1"/>
  <c r="F297" i="4"/>
  <c r="E297" i="4"/>
  <c r="C298" i="4"/>
  <c r="D297" i="4"/>
  <c r="M295" i="4"/>
  <c r="O295" i="4"/>
  <c r="T295" i="4" l="1"/>
  <c r="R295" i="4"/>
  <c r="U295" i="4"/>
  <c r="S295" i="4"/>
  <c r="H297" i="4"/>
  <c r="K297" i="4" s="1"/>
  <c r="G297" i="4"/>
  <c r="J297" i="4" s="1"/>
  <c r="D298" i="4"/>
  <c r="F298" i="4"/>
  <c r="E298" i="4"/>
  <c r="C299" i="4"/>
  <c r="N296" i="4"/>
  <c r="P296" i="4"/>
  <c r="O296" i="4"/>
  <c r="M296" i="4"/>
  <c r="R296" i="4" l="1"/>
  <c r="T296" i="4"/>
  <c r="U296" i="4"/>
  <c r="S296" i="4"/>
  <c r="M297" i="4"/>
  <c r="O297" i="4"/>
  <c r="P297" i="4"/>
  <c r="N297" i="4"/>
  <c r="G298" i="4"/>
  <c r="J298" i="4" s="1"/>
  <c r="H298" i="4"/>
  <c r="K298" i="4" s="1"/>
  <c r="E299" i="4"/>
  <c r="F299" i="4"/>
  <c r="C300" i="4"/>
  <c r="D299" i="4"/>
  <c r="T297" i="4" l="1"/>
  <c r="S297" i="4"/>
  <c r="R297" i="4"/>
  <c r="U297" i="4"/>
  <c r="G299" i="4"/>
  <c r="J299" i="4" s="1"/>
  <c r="H299" i="4"/>
  <c r="K299" i="4" s="1"/>
  <c r="P298" i="4"/>
  <c r="N298" i="4"/>
  <c r="O298" i="4"/>
  <c r="M298" i="4"/>
  <c r="D300" i="4"/>
  <c r="C301" i="4"/>
  <c r="E300" i="4"/>
  <c r="F300" i="4"/>
  <c r="S298" i="4" l="1"/>
  <c r="U298" i="4"/>
  <c r="R298" i="4"/>
  <c r="T298" i="4"/>
  <c r="P299" i="4"/>
  <c r="O299" i="4"/>
  <c r="M299" i="4"/>
  <c r="N299" i="4"/>
  <c r="G300" i="4"/>
  <c r="J300" i="4" s="1"/>
  <c r="E301" i="4"/>
  <c r="D301" i="4"/>
  <c r="F301" i="4"/>
  <c r="C302" i="4"/>
  <c r="H300" i="4"/>
  <c r="K300" i="4" s="1"/>
  <c r="R299" i="4" l="1"/>
  <c r="S299" i="4"/>
  <c r="T299" i="4"/>
  <c r="U299" i="4"/>
  <c r="O300" i="4"/>
  <c r="M300" i="4"/>
  <c r="N300" i="4"/>
  <c r="P300" i="4"/>
  <c r="C303" i="4"/>
  <c r="D302" i="4"/>
  <c r="E302" i="4"/>
  <c r="F302" i="4"/>
  <c r="G301" i="4"/>
  <c r="J301" i="4" s="1"/>
  <c r="H301" i="4"/>
  <c r="K301" i="4" s="1"/>
  <c r="R300" i="4" l="1"/>
  <c r="T300" i="4"/>
  <c r="U300" i="4"/>
  <c r="S300" i="4"/>
  <c r="H302" i="4"/>
  <c r="K302" i="4" s="1"/>
  <c r="G302" i="4"/>
  <c r="J302" i="4" s="1"/>
  <c r="O301" i="4"/>
  <c r="M301" i="4"/>
  <c r="D303" i="4"/>
  <c r="C304" i="4"/>
  <c r="E303" i="4"/>
  <c r="F303" i="4"/>
  <c r="P301" i="4"/>
  <c r="N301" i="4"/>
  <c r="R301" i="4" l="1"/>
  <c r="S301" i="4"/>
  <c r="T301" i="4"/>
  <c r="U301" i="4"/>
  <c r="O302" i="4"/>
  <c r="P302" i="4"/>
  <c r="N302" i="4"/>
  <c r="M302" i="4"/>
  <c r="H303" i="4"/>
  <c r="K303" i="4" s="1"/>
  <c r="G303" i="4"/>
  <c r="J303" i="4" s="1"/>
  <c r="C305" i="4"/>
  <c r="D304" i="4"/>
  <c r="E304" i="4"/>
  <c r="F304" i="4"/>
  <c r="S302" i="4" l="1"/>
  <c r="U302" i="4"/>
  <c r="T302" i="4"/>
  <c r="R302" i="4"/>
  <c r="G304" i="4"/>
  <c r="J304" i="4" s="1"/>
  <c r="D305" i="4"/>
  <c r="E305" i="4"/>
  <c r="F305" i="4"/>
  <c r="C306" i="4"/>
  <c r="O303" i="4"/>
  <c r="M303" i="4"/>
  <c r="H304" i="4"/>
  <c r="K304" i="4" s="1"/>
  <c r="N303" i="4"/>
  <c r="P303" i="4"/>
  <c r="T303" i="4" l="1"/>
  <c r="R303" i="4"/>
  <c r="U303" i="4"/>
  <c r="S303" i="4"/>
  <c r="M304" i="4"/>
  <c r="O304" i="4"/>
  <c r="P304" i="4"/>
  <c r="N304" i="4"/>
  <c r="F306" i="4"/>
  <c r="C307" i="4"/>
  <c r="E306" i="4"/>
  <c r="D306" i="4"/>
  <c r="H305" i="4"/>
  <c r="K305" i="4" s="1"/>
  <c r="G305" i="4"/>
  <c r="J305" i="4" s="1"/>
  <c r="T304" i="4" l="1"/>
  <c r="R304" i="4"/>
  <c r="S304" i="4"/>
  <c r="U304" i="4"/>
  <c r="P305" i="4"/>
  <c r="N305" i="4"/>
  <c r="M305" i="4"/>
  <c r="O305" i="4"/>
  <c r="H306" i="4"/>
  <c r="K306" i="4" s="1"/>
  <c r="G306" i="4"/>
  <c r="J306" i="4" s="1"/>
  <c r="C308" i="4"/>
  <c r="D307" i="4"/>
  <c r="E307" i="4"/>
  <c r="F307" i="4"/>
  <c r="T305" i="4" l="1"/>
  <c r="R305" i="4"/>
  <c r="U305" i="4"/>
  <c r="S305" i="4"/>
  <c r="G307" i="4"/>
  <c r="J307" i="4" s="1"/>
  <c r="H307" i="4"/>
  <c r="K307" i="4" s="1"/>
  <c r="O306" i="4"/>
  <c r="M306" i="4"/>
  <c r="N306" i="4"/>
  <c r="P306" i="4"/>
  <c r="C309" i="4"/>
  <c r="D308" i="4"/>
  <c r="E308" i="4"/>
  <c r="F308" i="4"/>
  <c r="U306" i="4" l="1"/>
  <c r="R306" i="4"/>
  <c r="T306" i="4"/>
  <c r="S306" i="4"/>
  <c r="M307" i="4"/>
  <c r="O307" i="4"/>
  <c r="P307" i="4"/>
  <c r="N307" i="4"/>
  <c r="G308" i="4"/>
  <c r="J308" i="4" s="1"/>
  <c r="H308" i="4"/>
  <c r="K308" i="4" s="1"/>
  <c r="D309" i="4"/>
  <c r="C310" i="4"/>
  <c r="F309" i="4"/>
  <c r="E309" i="4"/>
  <c r="T307" i="4" l="1"/>
  <c r="S307" i="4"/>
  <c r="U307" i="4"/>
  <c r="R307" i="4"/>
  <c r="M308" i="4"/>
  <c r="O308" i="4"/>
  <c r="N308" i="4"/>
  <c r="P308" i="4"/>
  <c r="D310" i="4"/>
  <c r="F310" i="4"/>
  <c r="E310" i="4"/>
  <c r="C311" i="4"/>
  <c r="G309" i="4"/>
  <c r="J309" i="4" s="1"/>
  <c r="H309" i="4"/>
  <c r="K309" i="4" s="1"/>
  <c r="R308" i="4" l="1"/>
  <c r="U308" i="4"/>
  <c r="T308" i="4"/>
  <c r="S308" i="4"/>
  <c r="G310" i="4"/>
  <c r="J310" i="4" s="1"/>
  <c r="H310" i="4"/>
  <c r="K310" i="4" s="1"/>
  <c r="N309" i="4"/>
  <c r="P309" i="4"/>
  <c r="O309" i="4"/>
  <c r="M309" i="4"/>
  <c r="C312" i="4"/>
  <c r="D311" i="4"/>
  <c r="E311" i="4"/>
  <c r="F311" i="4"/>
  <c r="U309" i="4" l="1"/>
  <c r="S309" i="4"/>
  <c r="T309" i="4"/>
  <c r="R309" i="4"/>
  <c r="M310" i="4"/>
  <c r="O310" i="4"/>
  <c r="H311" i="4"/>
  <c r="K311" i="4" s="1"/>
  <c r="G311" i="4"/>
  <c r="J311" i="4" s="1"/>
  <c r="N310" i="4"/>
  <c r="P310" i="4"/>
  <c r="F312" i="4"/>
  <c r="E312" i="4"/>
  <c r="C313" i="4"/>
  <c r="D312" i="4"/>
  <c r="T310" i="4" l="1"/>
  <c r="R310" i="4"/>
  <c r="S310" i="4"/>
  <c r="U310" i="4"/>
  <c r="H312" i="4"/>
  <c r="K312" i="4" s="1"/>
  <c r="G312" i="4"/>
  <c r="J312" i="4" s="1"/>
  <c r="N311" i="4"/>
  <c r="P311" i="4"/>
  <c r="C314" i="4"/>
  <c r="D313" i="4"/>
  <c r="F313" i="4"/>
  <c r="E313" i="4"/>
  <c r="M311" i="4"/>
  <c r="O311" i="4"/>
  <c r="T311" i="4" l="1"/>
  <c r="U311" i="4"/>
  <c r="S311" i="4"/>
  <c r="R311" i="4"/>
  <c r="G313" i="4"/>
  <c r="J313" i="4" s="1"/>
  <c r="H313" i="4"/>
  <c r="K313" i="4" s="1"/>
  <c r="M312" i="4"/>
  <c r="O312" i="4"/>
  <c r="C315" i="4"/>
  <c r="D314" i="4"/>
  <c r="E314" i="4"/>
  <c r="F314" i="4"/>
  <c r="P312" i="4"/>
  <c r="N312" i="4"/>
  <c r="S312" i="4" l="1"/>
  <c r="T312" i="4"/>
  <c r="R312" i="4"/>
  <c r="U312" i="4"/>
  <c r="G314" i="4"/>
  <c r="J314" i="4" s="1"/>
  <c r="H314" i="4"/>
  <c r="K314" i="4" s="1"/>
  <c r="N313" i="4"/>
  <c r="P313" i="4"/>
  <c r="E315" i="4"/>
  <c r="F315" i="4"/>
  <c r="C316" i="4"/>
  <c r="D315" i="4"/>
  <c r="M313" i="4"/>
  <c r="O313" i="4"/>
  <c r="R313" i="4" l="1"/>
  <c r="T313" i="4"/>
  <c r="U313" i="4"/>
  <c r="S313" i="4"/>
  <c r="N314" i="4"/>
  <c r="O314" i="4"/>
  <c r="M314" i="4"/>
  <c r="P314" i="4"/>
  <c r="C317" i="4"/>
  <c r="D316" i="4"/>
  <c r="E316" i="4"/>
  <c r="F316" i="4"/>
  <c r="H315" i="4"/>
  <c r="K315" i="4" s="1"/>
  <c r="G315" i="4"/>
  <c r="J315" i="4" s="1"/>
  <c r="S314" i="4" l="1"/>
  <c r="U314" i="4"/>
  <c r="R314" i="4"/>
  <c r="T314" i="4"/>
  <c r="G316" i="4"/>
  <c r="J316" i="4" s="1"/>
  <c r="H316" i="4"/>
  <c r="K316" i="4" s="1"/>
  <c r="D317" i="4"/>
  <c r="E317" i="4"/>
  <c r="C318" i="4"/>
  <c r="F317" i="4"/>
  <c r="M315" i="4"/>
  <c r="O315" i="4"/>
  <c r="N315" i="4"/>
  <c r="P315" i="4"/>
  <c r="U315" i="4" l="1"/>
  <c r="R315" i="4"/>
  <c r="T315" i="4"/>
  <c r="S315" i="4"/>
  <c r="H317" i="4"/>
  <c r="K317" i="4" s="1"/>
  <c r="N316" i="4"/>
  <c r="P316" i="4"/>
  <c r="D318" i="4"/>
  <c r="E318" i="4"/>
  <c r="C319" i="4"/>
  <c r="F318" i="4"/>
  <c r="G317" i="4"/>
  <c r="J317" i="4" s="1"/>
  <c r="M316" i="4"/>
  <c r="O316" i="4"/>
  <c r="T316" i="4" l="1"/>
  <c r="U316" i="4"/>
  <c r="R316" i="4"/>
  <c r="S316" i="4"/>
  <c r="G318" i="4"/>
  <c r="J318" i="4" s="1"/>
  <c r="E319" i="4"/>
  <c r="F319" i="4"/>
  <c r="C320" i="4"/>
  <c r="D319" i="4"/>
  <c r="M317" i="4"/>
  <c r="O317" i="4"/>
  <c r="H318" i="4"/>
  <c r="K318" i="4" s="1"/>
  <c r="P317" i="4"/>
  <c r="N317" i="4"/>
  <c r="S317" i="4" l="1"/>
  <c r="U317" i="4"/>
  <c r="T317" i="4"/>
  <c r="R317" i="4"/>
  <c r="O318" i="4"/>
  <c r="M318" i="4"/>
  <c r="G319" i="4"/>
  <c r="J319" i="4" s="1"/>
  <c r="H319" i="4"/>
  <c r="K319" i="4" s="1"/>
  <c r="P318" i="4"/>
  <c r="N318" i="4"/>
  <c r="C321" i="4"/>
  <c r="E320" i="4"/>
  <c r="D320" i="4"/>
  <c r="F320" i="4"/>
  <c r="T318" i="4" l="1"/>
  <c r="S318" i="4"/>
  <c r="R318" i="4"/>
  <c r="U318" i="4"/>
  <c r="N319" i="4"/>
  <c r="P319" i="4"/>
  <c r="H320" i="4"/>
  <c r="K320" i="4" s="1"/>
  <c r="G320" i="4"/>
  <c r="J320" i="4" s="1"/>
  <c r="E321" i="4"/>
  <c r="F321" i="4"/>
  <c r="C322" i="4"/>
  <c r="D321" i="4"/>
  <c r="M319" i="4"/>
  <c r="O319" i="4"/>
  <c r="R319" i="4" l="1"/>
  <c r="T319" i="4"/>
  <c r="S319" i="4"/>
  <c r="U319" i="4"/>
  <c r="M320" i="4"/>
  <c r="O320" i="4"/>
  <c r="N320" i="4"/>
  <c r="P320" i="4"/>
  <c r="F322" i="4"/>
  <c r="E322" i="4"/>
  <c r="D322" i="4"/>
  <c r="C323" i="4"/>
  <c r="H321" i="4"/>
  <c r="K321" i="4" s="1"/>
  <c r="G321" i="4"/>
  <c r="J321" i="4" s="1"/>
  <c r="U320" i="4" l="1"/>
  <c r="T320" i="4"/>
  <c r="S320" i="4"/>
  <c r="R320" i="4"/>
  <c r="H322" i="4"/>
  <c r="K322" i="4" s="1"/>
  <c r="G322" i="4"/>
  <c r="J322" i="4" s="1"/>
  <c r="M321" i="4"/>
  <c r="O321" i="4"/>
  <c r="N321" i="4"/>
  <c r="P321" i="4"/>
  <c r="F323" i="4"/>
  <c r="E323" i="4"/>
  <c r="C324" i="4"/>
  <c r="D323" i="4"/>
  <c r="U321" i="4" l="1"/>
  <c r="S321" i="4"/>
  <c r="T321" i="4"/>
  <c r="R321" i="4"/>
  <c r="G323" i="4"/>
  <c r="J323" i="4" s="1"/>
  <c r="M322" i="4"/>
  <c r="O322" i="4"/>
  <c r="H323" i="4"/>
  <c r="K323" i="4" s="1"/>
  <c r="P322" i="4"/>
  <c r="N322" i="4"/>
  <c r="C325" i="4"/>
  <c r="D324" i="4"/>
  <c r="E324" i="4"/>
  <c r="F324" i="4"/>
  <c r="R322" i="4" l="1"/>
  <c r="S322" i="4"/>
  <c r="U322" i="4"/>
  <c r="T322" i="4"/>
  <c r="O323" i="4"/>
  <c r="M323" i="4"/>
  <c r="H324" i="4"/>
  <c r="K324" i="4" s="1"/>
  <c r="G324" i="4"/>
  <c r="J324" i="4" s="1"/>
  <c r="P323" i="4"/>
  <c r="N323" i="4"/>
  <c r="F325" i="4"/>
  <c r="C326" i="4"/>
  <c r="D325" i="4"/>
  <c r="E325" i="4"/>
  <c r="U323" i="4" l="1"/>
  <c r="T323" i="4"/>
  <c r="S323" i="4"/>
  <c r="R323" i="4"/>
  <c r="M324" i="4"/>
  <c r="P324" i="4"/>
  <c r="O324" i="4"/>
  <c r="N324" i="4"/>
  <c r="H325" i="4"/>
  <c r="K325" i="4" s="1"/>
  <c r="G325" i="4"/>
  <c r="J325" i="4" s="1"/>
  <c r="F326" i="4"/>
  <c r="E326" i="4"/>
  <c r="C327" i="4"/>
  <c r="D326" i="4"/>
  <c r="S324" i="4" l="1"/>
  <c r="R324" i="4"/>
  <c r="T324" i="4"/>
  <c r="U324" i="4"/>
  <c r="O325" i="4"/>
  <c r="P325" i="4"/>
  <c r="G326" i="4"/>
  <c r="J326" i="4" s="1"/>
  <c r="H326" i="4"/>
  <c r="K326" i="4" s="1"/>
  <c r="M325" i="4"/>
  <c r="N325" i="4"/>
  <c r="C328" i="4"/>
  <c r="D327" i="4"/>
  <c r="E327" i="4"/>
  <c r="F327" i="4"/>
  <c r="R325" i="4" l="1"/>
  <c r="S325" i="4"/>
  <c r="U325" i="4"/>
  <c r="T325" i="4"/>
  <c r="M326" i="4"/>
  <c r="O326" i="4"/>
  <c r="N326" i="4"/>
  <c r="P326" i="4"/>
  <c r="H327" i="4"/>
  <c r="K327" i="4" s="1"/>
  <c r="G327" i="4"/>
  <c r="J327" i="4" s="1"/>
  <c r="C329" i="4"/>
  <c r="D328" i="4"/>
  <c r="F328" i="4"/>
  <c r="E328" i="4"/>
  <c r="R326" i="4" l="1"/>
  <c r="U326" i="4"/>
  <c r="T326" i="4"/>
  <c r="S326" i="4"/>
  <c r="N327" i="4"/>
  <c r="P327" i="4"/>
  <c r="O327" i="4"/>
  <c r="M327" i="4"/>
  <c r="G328" i="4"/>
  <c r="J328" i="4" s="1"/>
  <c r="H328" i="4"/>
  <c r="K328" i="4" s="1"/>
  <c r="C330" i="4"/>
  <c r="D329" i="4"/>
  <c r="E329" i="4"/>
  <c r="F329" i="4"/>
  <c r="U327" i="4" l="1"/>
  <c r="T327" i="4"/>
  <c r="S327" i="4"/>
  <c r="R327" i="4"/>
  <c r="H329" i="4"/>
  <c r="K329" i="4" s="1"/>
  <c r="G329" i="4"/>
  <c r="J329" i="4" s="1"/>
  <c r="N328" i="4"/>
  <c r="P328" i="4"/>
  <c r="O328" i="4"/>
  <c r="M328" i="4"/>
  <c r="F330" i="4"/>
  <c r="C331" i="4"/>
  <c r="D330" i="4"/>
  <c r="E330" i="4"/>
  <c r="R328" i="4" l="1"/>
  <c r="U328" i="4"/>
  <c r="S328" i="4"/>
  <c r="T328" i="4"/>
  <c r="M329" i="4"/>
  <c r="O329" i="4"/>
  <c r="N329" i="4"/>
  <c r="P329" i="4"/>
  <c r="G330" i="4"/>
  <c r="J330" i="4" s="1"/>
  <c r="H330" i="4"/>
  <c r="K330" i="4" s="1"/>
  <c r="E331" i="4"/>
  <c r="F331" i="4"/>
  <c r="C332" i="4"/>
  <c r="D331" i="4"/>
  <c r="R329" i="4" l="1"/>
  <c r="U329" i="4"/>
  <c r="S329" i="4"/>
  <c r="T329" i="4"/>
  <c r="O330" i="4"/>
  <c r="M330" i="4"/>
  <c r="P330" i="4"/>
  <c r="N330" i="4"/>
  <c r="H331" i="4"/>
  <c r="K331" i="4" s="1"/>
  <c r="G331" i="4"/>
  <c r="J331" i="4" s="1"/>
  <c r="C333" i="4"/>
  <c r="D332" i="4"/>
  <c r="E332" i="4"/>
  <c r="F332" i="4"/>
  <c r="G332" i="4" l="1"/>
  <c r="J332" i="4" s="1"/>
  <c r="R330" i="4"/>
  <c r="U330" i="4"/>
  <c r="T330" i="4"/>
  <c r="S330" i="4"/>
  <c r="P331" i="4"/>
  <c r="N331" i="4"/>
  <c r="H332" i="4"/>
  <c r="K332" i="4" s="1"/>
  <c r="M331" i="4"/>
  <c r="O331" i="4"/>
  <c r="C334" i="4"/>
  <c r="D333" i="4"/>
  <c r="E333" i="4"/>
  <c r="F333" i="4"/>
  <c r="M332" i="4" l="1"/>
  <c r="R332" i="4" s="1"/>
  <c r="O332" i="4"/>
  <c r="S331" i="4"/>
  <c r="U331" i="4"/>
  <c r="T331" i="4"/>
  <c r="R331" i="4"/>
  <c r="G333" i="4"/>
  <c r="J333" i="4" s="1"/>
  <c r="P332" i="4"/>
  <c r="N332" i="4"/>
  <c r="C335" i="4"/>
  <c r="E334" i="4"/>
  <c r="D334" i="4"/>
  <c r="F334" i="4"/>
  <c r="H333" i="4"/>
  <c r="K333" i="4" s="1"/>
  <c r="T332" i="4" l="1"/>
  <c r="S332" i="4"/>
  <c r="U332" i="4"/>
  <c r="M333" i="4"/>
  <c r="O333" i="4"/>
  <c r="H334" i="4"/>
  <c r="K334" i="4" s="1"/>
  <c r="N333" i="4"/>
  <c r="P333" i="4"/>
  <c r="G334" i="4"/>
  <c r="J334" i="4" s="1"/>
  <c r="C336" i="4"/>
  <c r="F335" i="4"/>
  <c r="D335" i="4"/>
  <c r="E335" i="4"/>
  <c r="R333" i="4" l="1"/>
  <c r="U333" i="4"/>
  <c r="S333" i="4"/>
  <c r="T333" i="4"/>
  <c r="P334" i="4"/>
  <c r="N334" i="4"/>
  <c r="H335" i="4"/>
  <c r="K335" i="4" s="1"/>
  <c r="M334" i="4"/>
  <c r="O334" i="4"/>
  <c r="F336" i="4"/>
  <c r="E336" i="4"/>
  <c r="C337" i="4"/>
  <c r="D336" i="4"/>
  <c r="G335" i="4"/>
  <c r="J335" i="4" s="1"/>
  <c r="U334" i="4" l="1"/>
  <c r="R334" i="4"/>
  <c r="T334" i="4"/>
  <c r="S334" i="4"/>
  <c r="C338" i="4"/>
  <c r="D337" i="4"/>
  <c r="E337" i="4"/>
  <c r="F337" i="4"/>
  <c r="H336" i="4"/>
  <c r="K336" i="4" s="1"/>
  <c r="G336" i="4"/>
  <c r="J336" i="4" s="1"/>
  <c r="M335" i="4"/>
  <c r="O335" i="4"/>
  <c r="P335" i="4"/>
  <c r="N335" i="4"/>
  <c r="R335" i="4" l="1"/>
  <c r="U335" i="4"/>
  <c r="T335" i="4"/>
  <c r="S335" i="4"/>
  <c r="G337" i="4"/>
  <c r="J337" i="4" s="1"/>
  <c r="H337" i="4"/>
  <c r="K337" i="4" s="1"/>
  <c r="F338" i="4"/>
  <c r="E338" i="4"/>
  <c r="C339" i="4"/>
  <c r="D338" i="4"/>
  <c r="O336" i="4"/>
  <c r="M336" i="4"/>
  <c r="N336" i="4"/>
  <c r="P336" i="4"/>
  <c r="U336" i="4" l="1"/>
  <c r="S336" i="4"/>
  <c r="R336" i="4"/>
  <c r="T336" i="4"/>
  <c r="O337" i="4"/>
  <c r="M337" i="4"/>
  <c r="N337" i="4"/>
  <c r="P337" i="4"/>
  <c r="H338" i="4"/>
  <c r="K338" i="4" s="1"/>
  <c r="D339" i="4"/>
  <c r="C340" i="4"/>
  <c r="E339" i="4"/>
  <c r="F339" i="4"/>
  <c r="G338" i="4"/>
  <c r="J338" i="4" s="1"/>
  <c r="T337" i="4" l="1"/>
  <c r="U337" i="4"/>
  <c r="S337" i="4"/>
  <c r="R337" i="4"/>
  <c r="P338" i="4"/>
  <c r="N338" i="4"/>
  <c r="M338" i="4"/>
  <c r="O338" i="4"/>
  <c r="G339" i="4"/>
  <c r="J339" i="4" s="1"/>
  <c r="C341" i="4"/>
  <c r="D340" i="4"/>
  <c r="E340" i="4"/>
  <c r="F340" i="4"/>
  <c r="H339" i="4"/>
  <c r="K339" i="4" s="1"/>
  <c r="T338" i="4" l="1"/>
  <c r="R338" i="4"/>
  <c r="S338" i="4"/>
  <c r="U338" i="4"/>
  <c r="H340" i="4"/>
  <c r="K340" i="4" s="1"/>
  <c r="G340" i="4"/>
  <c r="J340" i="4" s="1"/>
  <c r="C342" i="4"/>
  <c r="F341" i="4"/>
  <c r="D341" i="4"/>
  <c r="E341" i="4"/>
  <c r="O339" i="4"/>
  <c r="M339" i="4"/>
  <c r="N339" i="4"/>
  <c r="P339" i="4"/>
  <c r="R339" i="4" l="1"/>
  <c r="T339" i="4"/>
  <c r="U339" i="4"/>
  <c r="S339" i="4"/>
  <c r="G341" i="4"/>
  <c r="J341" i="4" s="1"/>
  <c r="C343" i="4"/>
  <c r="F342" i="4"/>
  <c r="D342" i="4"/>
  <c r="E342" i="4"/>
  <c r="O340" i="4"/>
  <c r="M340" i="4"/>
  <c r="P340" i="4"/>
  <c r="N340" i="4"/>
  <c r="H341" i="4"/>
  <c r="K341" i="4" s="1"/>
  <c r="R340" i="4" l="1"/>
  <c r="S340" i="4"/>
  <c r="U340" i="4"/>
  <c r="T340" i="4"/>
  <c r="O341" i="4"/>
  <c r="M341" i="4"/>
  <c r="E343" i="4"/>
  <c r="C344" i="4"/>
  <c r="D343" i="4"/>
  <c r="F343" i="4"/>
  <c r="H342" i="4"/>
  <c r="K342" i="4" s="1"/>
  <c r="G342" i="4"/>
  <c r="J342" i="4" s="1"/>
  <c r="N341" i="4"/>
  <c r="P341" i="4"/>
  <c r="R341" i="4" l="1"/>
  <c r="S341" i="4"/>
  <c r="T341" i="4"/>
  <c r="U341" i="4"/>
  <c r="M342" i="4"/>
  <c r="O342" i="4"/>
  <c r="H343" i="4"/>
  <c r="K343" i="4" s="1"/>
  <c r="P342" i="4"/>
  <c r="N342" i="4"/>
  <c r="D344" i="4"/>
  <c r="E344" i="4"/>
  <c r="F344" i="4"/>
  <c r="C345" i="4"/>
  <c r="G343" i="4"/>
  <c r="J343" i="4" s="1"/>
  <c r="U342" i="4" l="1"/>
  <c r="T342" i="4"/>
  <c r="R342" i="4"/>
  <c r="S342" i="4"/>
  <c r="G344" i="4"/>
  <c r="J344" i="4" s="1"/>
  <c r="P343" i="4"/>
  <c r="N343" i="4"/>
  <c r="E345" i="4"/>
  <c r="F345" i="4"/>
  <c r="C346" i="4"/>
  <c r="D345" i="4"/>
  <c r="H344" i="4"/>
  <c r="K344" i="4" s="1"/>
  <c r="O343" i="4"/>
  <c r="M343" i="4"/>
  <c r="U343" i="4" l="1"/>
  <c r="T343" i="4"/>
  <c r="R343" i="4"/>
  <c r="S343" i="4"/>
  <c r="M344" i="4"/>
  <c r="O344" i="4"/>
  <c r="N344" i="4"/>
  <c r="P344" i="4"/>
  <c r="G345" i="4"/>
  <c r="J345" i="4" s="1"/>
  <c r="H345" i="4"/>
  <c r="K345" i="4" s="1"/>
  <c r="E346" i="4"/>
  <c r="F346" i="4"/>
  <c r="C347" i="4"/>
  <c r="D346" i="4"/>
  <c r="R344" i="4" l="1"/>
  <c r="U344" i="4"/>
  <c r="S344" i="4"/>
  <c r="T344" i="4"/>
  <c r="H346" i="4"/>
  <c r="K346" i="4" s="1"/>
  <c r="G346" i="4"/>
  <c r="J346" i="4" s="1"/>
  <c r="M345" i="4"/>
  <c r="O345" i="4"/>
  <c r="F347" i="4"/>
  <c r="C348" i="4"/>
  <c r="D347" i="4"/>
  <c r="E347" i="4"/>
  <c r="P345" i="4"/>
  <c r="N345" i="4"/>
  <c r="T345" i="4" l="1"/>
  <c r="S345" i="4"/>
  <c r="U345" i="4"/>
  <c r="R345" i="4"/>
  <c r="P346" i="4"/>
  <c r="N346" i="4"/>
  <c r="G347" i="4"/>
  <c r="J347" i="4" s="1"/>
  <c r="M346" i="4"/>
  <c r="O346" i="4"/>
  <c r="D348" i="4"/>
  <c r="C349" i="4"/>
  <c r="E348" i="4"/>
  <c r="F348" i="4"/>
  <c r="H347" i="4"/>
  <c r="K347" i="4" s="1"/>
  <c r="T346" i="4" l="1"/>
  <c r="R346" i="4"/>
  <c r="U346" i="4"/>
  <c r="S346" i="4"/>
  <c r="M347" i="4"/>
  <c r="O347" i="4"/>
  <c r="P347" i="4"/>
  <c r="N347" i="4"/>
  <c r="C350" i="4"/>
  <c r="D349" i="4"/>
  <c r="E349" i="4"/>
  <c r="F349" i="4"/>
  <c r="H348" i="4"/>
  <c r="K348" i="4" s="1"/>
  <c r="G348" i="4"/>
  <c r="J348" i="4" s="1"/>
  <c r="R347" i="4" l="1"/>
  <c r="S347" i="4"/>
  <c r="U347" i="4"/>
  <c r="T347" i="4"/>
  <c r="G349" i="4"/>
  <c r="J349" i="4" s="1"/>
  <c r="H349" i="4"/>
  <c r="K349" i="4" s="1"/>
  <c r="M348" i="4"/>
  <c r="O348" i="4"/>
  <c r="C351" i="4"/>
  <c r="E350" i="4"/>
  <c r="D350" i="4"/>
  <c r="F350" i="4"/>
  <c r="P348" i="4"/>
  <c r="N348" i="4"/>
  <c r="S348" i="4" l="1"/>
  <c r="U348" i="4"/>
  <c r="T348" i="4"/>
  <c r="R348" i="4"/>
  <c r="M349" i="4"/>
  <c r="O349" i="4"/>
  <c r="H350" i="4"/>
  <c r="K350" i="4" s="1"/>
  <c r="G350" i="4"/>
  <c r="J350" i="4" s="1"/>
  <c r="N349" i="4"/>
  <c r="P349" i="4"/>
  <c r="C352" i="4"/>
  <c r="D351" i="4"/>
  <c r="E351" i="4"/>
  <c r="F351" i="4"/>
  <c r="T349" i="4" l="1"/>
  <c r="R349" i="4"/>
  <c r="S349" i="4"/>
  <c r="U349" i="4"/>
  <c r="M350" i="4"/>
  <c r="P350" i="4"/>
  <c r="O350" i="4"/>
  <c r="N350" i="4"/>
  <c r="H351" i="4"/>
  <c r="K351" i="4" s="1"/>
  <c r="G351" i="4"/>
  <c r="J351" i="4" s="1"/>
  <c r="C353" i="4"/>
  <c r="D352" i="4"/>
  <c r="F352" i="4"/>
  <c r="E352" i="4"/>
  <c r="S350" i="4" l="1"/>
  <c r="T350" i="4"/>
  <c r="R350" i="4"/>
  <c r="U350" i="4"/>
  <c r="M351" i="4"/>
  <c r="N351" i="4"/>
  <c r="O351" i="4"/>
  <c r="P351" i="4"/>
  <c r="G352" i="4"/>
  <c r="J352" i="4" s="1"/>
  <c r="H352" i="4"/>
  <c r="K352" i="4" s="1"/>
  <c r="D353" i="4"/>
  <c r="E353" i="4"/>
  <c r="F353" i="4"/>
  <c r="C354" i="4"/>
  <c r="U351" i="4" l="1"/>
  <c r="R351" i="4"/>
  <c r="S351" i="4"/>
  <c r="T351" i="4"/>
  <c r="H353" i="4"/>
  <c r="K353" i="4" s="1"/>
  <c r="G353" i="4"/>
  <c r="J353" i="4" s="1"/>
  <c r="C355" i="4"/>
  <c r="E354" i="4"/>
  <c r="D354" i="4"/>
  <c r="F354" i="4"/>
  <c r="P352" i="4"/>
  <c r="N352" i="4"/>
  <c r="M352" i="4"/>
  <c r="O352" i="4"/>
  <c r="T352" i="4" l="1"/>
  <c r="S352" i="4"/>
  <c r="R352" i="4"/>
  <c r="U352" i="4"/>
  <c r="O353" i="4"/>
  <c r="M353" i="4"/>
  <c r="N353" i="4"/>
  <c r="P353" i="4"/>
  <c r="H354" i="4"/>
  <c r="K354" i="4" s="1"/>
  <c r="F355" i="4"/>
  <c r="C356" i="4"/>
  <c r="E355" i="4"/>
  <c r="D355" i="4"/>
  <c r="G354" i="4"/>
  <c r="J354" i="4" s="1"/>
  <c r="U353" i="4" l="1"/>
  <c r="S353" i="4"/>
  <c r="T353" i="4"/>
  <c r="R353" i="4"/>
  <c r="N354" i="4"/>
  <c r="P354" i="4"/>
  <c r="H355" i="4"/>
  <c r="K355" i="4" s="1"/>
  <c r="G355" i="4"/>
  <c r="J355" i="4" s="1"/>
  <c r="O354" i="4"/>
  <c r="M354" i="4"/>
  <c r="C357" i="4"/>
  <c r="D356" i="4"/>
  <c r="E356" i="4"/>
  <c r="F356" i="4"/>
  <c r="T354" i="4" l="1"/>
  <c r="S354" i="4"/>
  <c r="R354" i="4"/>
  <c r="U354" i="4"/>
  <c r="G356" i="4"/>
  <c r="J356" i="4" s="1"/>
  <c r="H356" i="4"/>
  <c r="K356" i="4" s="1"/>
  <c r="E357" i="4"/>
  <c r="F357" i="4"/>
  <c r="C358" i="4"/>
  <c r="D357" i="4"/>
  <c r="M355" i="4"/>
  <c r="O355" i="4"/>
  <c r="P355" i="4"/>
  <c r="N355" i="4"/>
  <c r="T355" i="4" l="1"/>
  <c r="S355" i="4"/>
  <c r="R355" i="4"/>
  <c r="U355" i="4"/>
  <c r="O356" i="4"/>
  <c r="N356" i="4"/>
  <c r="M356" i="4"/>
  <c r="P356" i="4"/>
  <c r="F358" i="4"/>
  <c r="D358" i="4"/>
  <c r="E358" i="4"/>
  <c r="C359" i="4"/>
  <c r="H357" i="4"/>
  <c r="K357" i="4" s="1"/>
  <c r="G357" i="4"/>
  <c r="J357" i="4" s="1"/>
  <c r="S356" i="4" l="1"/>
  <c r="U356" i="4"/>
  <c r="T356" i="4"/>
  <c r="R356" i="4"/>
  <c r="H358" i="4"/>
  <c r="K358" i="4" s="1"/>
  <c r="P357" i="4"/>
  <c r="N357" i="4"/>
  <c r="C360" i="4"/>
  <c r="D359" i="4"/>
  <c r="F359" i="4"/>
  <c r="E359" i="4"/>
  <c r="G358" i="4"/>
  <c r="J358" i="4" s="1"/>
  <c r="O357" i="4"/>
  <c r="M357" i="4"/>
  <c r="T357" i="4" l="1"/>
  <c r="U357" i="4"/>
  <c r="S357" i="4"/>
  <c r="R357" i="4"/>
  <c r="N358" i="4"/>
  <c r="P358" i="4"/>
  <c r="M358" i="4"/>
  <c r="O358" i="4"/>
  <c r="G359" i="4"/>
  <c r="J359" i="4" s="1"/>
  <c r="H359" i="4"/>
  <c r="K359" i="4" s="1"/>
  <c r="C361" i="4"/>
  <c r="D360" i="4"/>
  <c r="E360" i="4"/>
  <c r="F360" i="4"/>
  <c r="S358" i="4" l="1"/>
  <c r="U358" i="4"/>
  <c r="R358" i="4"/>
  <c r="T358" i="4"/>
  <c r="G360" i="4"/>
  <c r="J360" i="4" s="1"/>
  <c r="D361" i="4"/>
  <c r="E361" i="4"/>
  <c r="F361" i="4"/>
  <c r="C362" i="4"/>
  <c r="P359" i="4"/>
  <c r="N359" i="4"/>
  <c r="O359" i="4"/>
  <c r="M359" i="4"/>
  <c r="H360" i="4"/>
  <c r="K360" i="4" s="1"/>
  <c r="T359" i="4" l="1"/>
  <c r="S359" i="4"/>
  <c r="R359" i="4"/>
  <c r="U359" i="4"/>
  <c r="M360" i="4"/>
  <c r="O360" i="4"/>
  <c r="H361" i="4"/>
  <c r="K361" i="4" s="1"/>
  <c r="G361" i="4"/>
  <c r="J361" i="4" s="1"/>
  <c r="E362" i="4"/>
  <c r="F362" i="4"/>
  <c r="D362" i="4"/>
  <c r="C363" i="4"/>
  <c r="N360" i="4"/>
  <c r="P360" i="4"/>
  <c r="U360" i="4" l="1"/>
  <c r="S360" i="4"/>
  <c r="T360" i="4"/>
  <c r="R360" i="4"/>
  <c r="N361" i="4"/>
  <c r="O361" i="4"/>
  <c r="M361" i="4"/>
  <c r="P361" i="4"/>
  <c r="H362" i="4"/>
  <c r="K362" i="4" s="1"/>
  <c r="G362" i="4"/>
  <c r="J362" i="4" s="1"/>
  <c r="C364" i="4"/>
  <c r="D363" i="4"/>
  <c r="E363" i="4"/>
  <c r="F363" i="4"/>
  <c r="R361" i="4" l="1"/>
  <c r="S361" i="4"/>
  <c r="U361" i="4"/>
  <c r="T361" i="4"/>
  <c r="M362" i="4"/>
  <c r="O362" i="4"/>
  <c r="N362" i="4"/>
  <c r="P362" i="4"/>
  <c r="H363" i="4"/>
  <c r="K363" i="4" s="1"/>
  <c r="G363" i="4"/>
  <c r="J363" i="4" s="1"/>
  <c r="E364" i="4"/>
  <c r="F364" i="4"/>
  <c r="D364" i="4"/>
  <c r="C365" i="4"/>
  <c r="S362" i="4" l="1"/>
  <c r="R362" i="4"/>
  <c r="U362" i="4"/>
  <c r="T362" i="4"/>
  <c r="G364" i="4"/>
  <c r="J364" i="4" s="1"/>
  <c r="H364" i="4"/>
  <c r="K364" i="4" s="1"/>
  <c r="O363" i="4"/>
  <c r="M363" i="4"/>
  <c r="C366" i="4"/>
  <c r="D365" i="4"/>
  <c r="E365" i="4"/>
  <c r="F365" i="4"/>
  <c r="N363" i="4"/>
  <c r="P363" i="4"/>
  <c r="U363" i="4" l="1"/>
  <c r="S363" i="4"/>
  <c r="R363" i="4"/>
  <c r="T363" i="4"/>
  <c r="P364" i="4"/>
  <c r="N364" i="4"/>
  <c r="H365" i="4"/>
  <c r="K365" i="4" s="1"/>
  <c r="G365" i="4"/>
  <c r="J365" i="4" s="1"/>
  <c r="O364" i="4"/>
  <c r="M364" i="4"/>
  <c r="D366" i="4"/>
  <c r="E366" i="4"/>
  <c r="F366" i="4"/>
  <c r="C367" i="4"/>
  <c r="S364" i="4" l="1"/>
  <c r="R364" i="4"/>
  <c r="T364" i="4"/>
  <c r="U364" i="4"/>
  <c r="N365" i="4"/>
  <c r="P365" i="4"/>
  <c r="O365" i="4"/>
  <c r="M365" i="4"/>
  <c r="E367" i="4"/>
  <c r="F367" i="4"/>
  <c r="C368" i="4"/>
  <c r="D367" i="4"/>
  <c r="H366" i="4"/>
  <c r="K366" i="4" s="1"/>
  <c r="G366" i="4"/>
  <c r="J366" i="4" s="1"/>
  <c r="R365" i="4" l="1"/>
  <c r="T365" i="4"/>
  <c r="U365" i="4"/>
  <c r="S365" i="4"/>
  <c r="H367" i="4"/>
  <c r="K367" i="4" s="1"/>
  <c r="G367" i="4"/>
  <c r="J367" i="4" s="1"/>
  <c r="M366" i="4"/>
  <c r="O366" i="4"/>
  <c r="P366" i="4"/>
  <c r="N366" i="4"/>
  <c r="E368" i="4"/>
  <c r="F368" i="4"/>
  <c r="C369" i="4"/>
  <c r="D368" i="4"/>
  <c r="T366" i="4" l="1"/>
  <c r="S366" i="4"/>
  <c r="R366" i="4"/>
  <c r="U366" i="4"/>
  <c r="N367" i="4"/>
  <c r="P367" i="4"/>
  <c r="D369" i="4"/>
  <c r="E369" i="4"/>
  <c r="F369" i="4"/>
  <c r="C370" i="4"/>
  <c r="M367" i="4"/>
  <c r="O367" i="4"/>
  <c r="H368" i="4"/>
  <c r="K368" i="4" s="1"/>
  <c r="G368" i="4"/>
  <c r="J368" i="4" s="1"/>
  <c r="S367" i="4" l="1"/>
  <c r="T367" i="4"/>
  <c r="R367" i="4"/>
  <c r="U367" i="4"/>
  <c r="H369" i="4"/>
  <c r="K369" i="4" s="1"/>
  <c r="G369" i="4"/>
  <c r="J369" i="4" s="1"/>
  <c r="C371" i="4"/>
  <c r="D370" i="4"/>
  <c r="E370" i="4"/>
  <c r="F370" i="4"/>
  <c r="O368" i="4"/>
  <c r="M368" i="4"/>
  <c r="N368" i="4"/>
  <c r="P368" i="4"/>
  <c r="S368" i="4" l="1"/>
  <c r="R368" i="4"/>
  <c r="T368" i="4"/>
  <c r="U368" i="4"/>
  <c r="P369" i="4"/>
  <c r="N369" i="4"/>
  <c r="O369" i="4"/>
  <c r="M369" i="4"/>
  <c r="H370" i="4"/>
  <c r="K370" i="4" s="1"/>
  <c r="G370" i="4"/>
  <c r="J370" i="4" s="1"/>
  <c r="F371" i="4"/>
  <c r="E371" i="4"/>
  <c r="C372" i="4"/>
  <c r="D371" i="4"/>
  <c r="S369" i="4" l="1"/>
  <c r="R369" i="4"/>
  <c r="U369" i="4"/>
  <c r="T369" i="4"/>
  <c r="N370" i="4"/>
  <c r="O370" i="4"/>
  <c r="P370" i="4"/>
  <c r="M370" i="4"/>
  <c r="D372" i="4"/>
  <c r="E372" i="4"/>
  <c r="F372" i="4"/>
  <c r="C373" i="4"/>
  <c r="G371" i="4"/>
  <c r="J371" i="4" s="1"/>
  <c r="H371" i="4"/>
  <c r="K371" i="4" s="1"/>
  <c r="S370" i="4" l="1"/>
  <c r="R370" i="4"/>
  <c r="T370" i="4"/>
  <c r="U370" i="4"/>
  <c r="H372" i="4"/>
  <c r="K372" i="4" s="1"/>
  <c r="D373" i="4"/>
  <c r="E373" i="4"/>
  <c r="F373" i="4"/>
  <c r="C374" i="4"/>
  <c r="N371" i="4"/>
  <c r="P371" i="4"/>
  <c r="G372" i="4"/>
  <c r="J372" i="4" s="1"/>
  <c r="M371" i="4"/>
  <c r="O371" i="4"/>
  <c r="U371" i="4" l="1"/>
  <c r="T371" i="4"/>
  <c r="R371" i="4"/>
  <c r="S371" i="4"/>
  <c r="H373" i="4"/>
  <c r="K373" i="4" s="1"/>
  <c r="G373" i="4"/>
  <c r="J373" i="4" s="1"/>
  <c r="P372" i="4"/>
  <c r="N372" i="4"/>
  <c r="O372" i="4"/>
  <c r="M372" i="4"/>
  <c r="D374" i="4"/>
  <c r="C375" i="4"/>
  <c r="E374" i="4"/>
  <c r="F374" i="4"/>
  <c r="R372" i="4" l="1"/>
  <c r="S372" i="4"/>
  <c r="T372" i="4"/>
  <c r="U372" i="4"/>
  <c r="P373" i="4"/>
  <c r="N373" i="4"/>
  <c r="O373" i="4"/>
  <c r="M373" i="4"/>
  <c r="G374" i="4"/>
  <c r="J374" i="4" s="1"/>
  <c r="F375" i="4"/>
  <c r="C376" i="4"/>
  <c r="E375" i="4"/>
  <c r="D375" i="4"/>
  <c r="H374" i="4"/>
  <c r="K374" i="4" s="1"/>
  <c r="S373" i="4" l="1"/>
  <c r="R373" i="4"/>
  <c r="U373" i="4"/>
  <c r="T373" i="4"/>
  <c r="O374" i="4"/>
  <c r="M374" i="4"/>
  <c r="G375" i="4"/>
  <c r="J375" i="4" s="1"/>
  <c r="H375" i="4"/>
  <c r="K375" i="4" s="1"/>
  <c r="E376" i="4"/>
  <c r="F376" i="4"/>
  <c r="D376" i="4"/>
  <c r="C377" i="4"/>
  <c r="N374" i="4"/>
  <c r="P374" i="4"/>
  <c r="U374" i="4" l="1"/>
  <c r="T374" i="4"/>
  <c r="S374" i="4"/>
  <c r="R374" i="4"/>
  <c r="M375" i="4"/>
  <c r="O375" i="4"/>
  <c r="P375" i="4"/>
  <c r="N375" i="4"/>
  <c r="F377" i="4"/>
  <c r="E377" i="4"/>
  <c r="C378" i="4"/>
  <c r="D377" i="4"/>
  <c r="H376" i="4"/>
  <c r="K376" i="4" s="1"/>
  <c r="G376" i="4"/>
  <c r="J376" i="4" s="1"/>
  <c r="T375" i="4" l="1"/>
  <c r="R375" i="4"/>
  <c r="S375" i="4"/>
  <c r="U375" i="4"/>
  <c r="C379" i="4"/>
  <c r="D378" i="4"/>
  <c r="E378" i="4"/>
  <c r="F378" i="4"/>
  <c r="N376" i="4"/>
  <c r="P376" i="4"/>
  <c r="M376" i="4"/>
  <c r="O376" i="4"/>
  <c r="H377" i="4"/>
  <c r="K377" i="4" s="1"/>
  <c r="G377" i="4"/>
  <c r="J377" i="4" s="1"/>
  <c r="S376" i="4" l="1"/>
  <c r="U376" i="4"/>
  <c r="R376" i="4"/>
  <c r="T376" i="4"/>
  <c r="G378" i="4"/>
  <c r="J378" i="4" s="1"/>
  <c r="H378" i="4"/>
  <c r="K378" i="4" s="1"/>
  <c r="M377" i="4"/>
  <c r="O377" i="4"/>
  <c r="N377" i="4"/>
  <c r="P377" i="4"/>
  <c r="F379" i="4"/>
  <c r="C380" i="4"/>
  <c r="E379" i="4"/>
  <c r="D379" i="4"/>
  <c r="U377" i="4" l="1"/>
  <c r="S377" i="4"/>
  <c r="T377" i="4"/>
  <c r="R377" i="4"/>
  <c r="M378" i="4"/>
  <c r="O378" i="4"/>
  <c r="P378" i="4"/>
  <c r="N378" i="4"/>
  <c r="D380" i="4"/>
  <c r="E380" i="4"/>
  <c r="F380" i="4"/>
  <c r="C381" i="4"/>
  <c r="H379" i="4"/>
  <c r="K379" i="4" s="1"/>
  <c r="G379" i="4"/>
  <c r="J379" i="4" s="1"/>
  <c r="U378" i="4" l="1"/>
  <c r="S378" i="4"/>
  <c r="T378" i="4"/>
  <c r="R378" i="4"/>
  <c r="G380" i="4"/>
  <c r="J380" i="4" s="1"/>
  <c r="E381" i="4"/>
  <c r="F381" i="4"/>
  <c r="D381" i="4"/>
  <c r="C382" i="4"/>
  <c r="O379" i="4"/>
  <c r="M379" i="4"/>
  <c r="N379" i="4"/>
  <c r="P379" i="4"/>
  <c r="H380" i="4"/>
  <c r="K380" i="4" s="1"/>
  <c r="R379" i="4" l="1"/>
  <c r="T379" i="4"/>
  <c r="U379" i="4"/>
  <c r="S379" i="4"/>
  <c r="M380" i="4"/>
  <c r="O380" i="4"/>
  <c r="E382" i="4"/>
  <c r="F382" i="4"/>
  <c r="D382" i="4"/>
  <c r="C383" i="4"/>
  <c r="H381" i="4"/>
  <c r="K381" i="4" s="1"/>
  <c r="P380" i="4"/>
  <c r="N380" i="4"/>
  <c r="G381" i="4"/>
  <c r="J381" i="4" s="1"/>
  <c r="S380" i="4" l="1"/>
  <c r="T380" i="4"/>
  <c r="R380" i="4"/>
  <c r="U380" i="4"/>
  <c r="H382" i="4"/>
  <c r="K382" i="4" s="1"/>
  <c r="G382" i="4"/>
  <c r="J382" i="4" s="1"/>
  <c r="D383" i="4"/>
  <c r="F383" i="4"/>
  <c r="C384" i="4"/>
  <c r="E383" i="4"/>
  <c r="O381" i="4"/>
  <c r="M381" i="4"/>
  <c r="N381" i="4"/>
  <c r="P381" i="4"/>
  <c r="U381" i="4" l="1"/>
  <c r="R381" i="4"/>
  <c r="T381" i="4"/>
  <c r="S381" i="4"/>
  <c r="M382" i="4"/>
  <c r="P382" i="4"/>
  <c r="N382" i="4"/>
  <c r="O382" i="4"/>
  <c r="F384" i="4"/>
  <c r="D384" i="4"/>
  <c r="C385" i="4"/>
  <c r="E384" i="4"/>
  <c r="H383" i="4"/>
  <c r="K383" i="4" s="1"/>
  <c r="G383" i="4"/>
  <c r="J383" i="4" s="1"/>
  <c r="U382" i="4" l="1"/>
  <c r="R382" i="4"/>
  <c r="T382" i="4"/>
  <c r="S382" i="4"/>
  <c r="H384" i="4"/>
  <c r="K384" i="4" s="1"/>
  <c r="G384" i="4"/>
  <c r="J384" i="4" s="1"/>
  <c r="F385" i="4"/>
  <c r="C386" i="4"/>
  <c r="D385" i="4"/>
  <c r="E385" i="4"/>
  <c r="O383" i="4"/>
  <c r="M383" i="4"/>
  <c r="N383" i="4"/>
  <c r="P383" i="4"/>
  <c r="S383" i="4" l="1"/>
  <c r="R383" i="4"/>
  <c r="T383" i="4"/>
  <c r="U383" i="4"/>
  <c r="G385" i="4"/>
  <c r="J385" i="4" s="1"/>
  <c r="M384" i="4"/>
  <c r="O384" i="4"/>
  <c r="H385" i="4"/>
  <c r="K385" i="4" s="1"/>
  <c r="N384" i="4"/>
  <c r="P384" i="4"/>
  <c r="C387" i="4"/>
  <c r="D386" i="4"/>
  <c r="E386" i="4"/>
  <c r="F386" i="4"/>
  <c r="R384" i="4" l="1"/>
  <c r="S384" i="4"/>
  <c r="T384" i="4"/>
  <c r="U384" i="4"/>
  <c r="M385" i="4"/>
  <c r="O385" i="4"/>
  <c r="G386" i="4"/>
  <c r="J386" i="4" s="1"/>
  <c r="E387" i="4"/>
  <c r="F387" i="4"/>
  <c r="D387" i="4"/>
  <c r="C388" i="4"/>
  <c r="P385" i="4"/>
  <c r="N385" i="4"/>
  <c r="H386" i="4"/>
  <c r="K386" i="4" s="1"/>
  <c r="U385" i="4" l="1"/>
  <c r="R385" i="4"/>
  <c r="T385" i="4"/>
  <c r="S385" i="4"/>
  <c r="O386" i="4"/>
  <c r="M386" i="4"/>
  <c r="G387" i="4"/>
  <c r="J387" i="4" s="1"/>
  <c r="F388" i="4"/>
  <c r="C389" i="4"/>
  <c r="D388" i="4"/>
  <c r="E388" i="4"/>
  <c r="H387" i="4"/>
  <c r="K387" i="4" s="1"/>
  <c r="P386" i="4"/>
  <c r="N386" i="4"/>
  <c r="R386" i="4" l="1"/>
  <c r="U386" i="4"/>
  <c r="T386" i="4"/>
  <c r="S386" i="4"/>
  <c r="M387" i="4"/>
  <c r="O387" i="4"/>
  <c r="H388" i="4"/>
  <c r="K388" i="4" s="1"/>
  <c r="G388" i="4"/>
  <c r="J388" i="4" s="1"/>
  <c r="F389" i="4"/>
  <c r="C390" i="4"/>
  <c r="D389" i="4"/>
  <c r="E389" i="4"/>
  <c r="N387" i="4"/>
  <c r="P387" i="4"/>
  <c r="U387" i="4" l="1"/>
  <c r="R387" i="4"/>
  <c r="S387" i="4"/>
  <c r="T387" i="4"/>
  <c r="G389" i="4"/>
  <c r="J389" i="4" s="1"/>
  <c r="H389" i="4"/>
  <c r="K389" i="4" s="1"/>
  <c r="P388" i="4"/>
  <c r="N388" i="4"/>
  <c r="O388" i="4"/>
  <c r="M388" i="4"/>
  <c r="C391" i="4"/>
  <c r="D390" i="4"/>
  <c r="E390" i="4"/>
  <c r="F390" i="4"/>
  <c r="T388" i="4" l="1"/>
  <c r="R388" i="4"/>
  <c r="S388" i="4"/>
  <c r="U388" i="4"/>
  <c r="M389" i="4"/>
  <c r="N389" i="4"/>
  <c r="O389" i="4"/>
  <c r="P389" i="4"/>
  <c r="C392" i="4"/>
  <c r="E391" i="4"/>
  <c r="F391" i="4"/>
  <c r="D391" i="4"/>
  <c r="H390" i="4"/>
  <c r="K390" i="4" s="1"/>
  <c r="G390" i="4"/>
  <c r="J390" i="4" s="1"/>
  <c r="U389" i="4" l="1"/>
  <c r="T389" i="4"/>
  <c r="R389" i="4"/>
  <c r="S389" i="4"/>
  <c r="H391" i="4"/>
  <c r="K391" i="4" s="1"/>
  <c r="G391" i="4"/>
  <c r="J391" i="4" s="1"/>
  <c r="E392" i="4"/>
  <c r="F392" i="4"/>
  <c r="C393" i="4"/>
  <c r="D392" i="4"/>
  <c r="N390" i="4"/>
  <c r="P390" i="4"/>
  <c r="M390" i="4"/>
  <c r="O390" i="4"/>
  <c r="U390" i="4" l="1"/>
  <c r="S390" i="4"/>
  <c r="T390" i="4"/>
  <c r="R390" i="4"/>
  <c r="G392" i="4"/>
  <c r="J392" i="4" s="1"/>
  <c r="M391" i="4"/>
  <c r="O391" i="4"/>
  <c r="D393" i="4"/>
  <c r="E393" i="4"/>
  <c r="F393" i="4"/>
  <c r="C394" i="4"/>
  <c r="P391" i="4"/>
  <c r="N391" i="4"/>
  <c r="H392" i="4"/>
  <c r="K392" i="4" s="1"/>
  <c r="T391" i="4" l="1"/>
  <c r="S391" i="4"/>
  <c r="R391" i="4"/>
  <c r="U391" i="4"/>
  <c r="M392" i="4"/>
  <c r="O392" i="4"/>
  <c r="D394" i="4"/>
  <c r="E394" i="4"/>
  <c r="F394" i="4"/>
  <c r="C395" i="4"/>
  <c r="P392" i="4"/>
  <c r="N392" i="4"/>
  <c r="G393" i="4"/>
  <c r="J393" i="4" s="1"/>
  <c r="H393" i="4"/>
  <c r="K393" i="4" s="1"/>
  <c r="U392" i="4" l="1"/>
  <c r="R392" i="4"/>
  <c r="S392" i="4"/>
  <c r="T392" i="4"/>
  <c r="H394" i="4"/>
  <c r="K394" i="4" s="1"/>
  <c r="F395" i="4"/>
  <c r="C396" i="4"/>
  <c r="D395" i="4"/>
  <c r="E395" i="4"/>
  <c r="P393" i="4"/>
  <c r="N393" i="4"/>
  <c r="G394" i="4"/>
  <c r="J394" i="4" s="1"/>
  <c r="M393" i="4"/>
  <c r="O393" i="4"/>
  <c r="S393" i="4" l="1"/>
  <c r="U393" i="4"/>
  <c r="T393" i="4"/>
  <c r="R393" i="4"/>
  <c r="P394" i="4"/>
  <c r="N394" i="4"/>
  <c r="G395" i="4"/>
  <c r="J395" i="4" s="1"/>
  <c r="H395" i="4"/>
  <c r="K395" i="4" s="1"/>
  <c r="E396" i="4"/>
  <c r="F396" i="4"/>
  <c r="D396" i="4"/>
  <c r="C397" i="4"/>
  <c r="M394" i="4"/>
  <c r="O394" i="4"/>
  <c r="S394" i="4" l="1"/>
  <c r="U394" i="4"/>
  <c r="T394" i="4"/>
  <c r="R394" i="4"/>
  <c r="H396" i="4"/>
  <c r="K396" i="4" s="1"/>
  <c r="D397" i="4"/>
  <c r="C398" i="4"/>
  <c r="F397" i="4"/>
  <c r="E397" i="4"/>
  <c r="G396" i="4"/>
  <c r="J396" i="4" s="1"/>
  <c r="N395" i="4"/>
  <c r="P395" i="4"/>
  <c r="M395" i="4"/>
  <c r="O395" i="4"/>
  <c r="U395" i="4" l="1"/>
  <c r="S395" i="4"/>
  <c r="T395" i="4"/>
  <c r="R395" i="4"/>
  <c r="H397" i="4"/>
  <c r="K397" i="4" s="1"/>
  <c r="P396" i="4"/>
  <c r="N396" i="4"/>
  <c r="G397" i="4"/>
  <c r="J397" i="4" s="1"/>
  <c r="O396" i="4"/>
  <c r="M396" i="4"/>
  <c r="E398" i="4"/>
  <c r="F398" i="4"/>
  <c r="C399" i="4"/>
  <c r="D398" i="4"/>
  <c r="P397" i="4" l="1"/>
  <c r="R396" i="4"/>
  <c r="S396" i="4"/>
  <c r="T396" i="4"/>
  <c r="U396" i="4"/>
  <c r="N397" i="4"/>
  <c r="O397" i="4"/>
  <c r="M397" i="4"/>
  <c r="G398" i="4"/>
  <c r="J398" i="4" s="1"/>
  <c r="H398" i="4"/>
  <c r="K398" i="4" s="1"/>
  <c r="E399" i="4"/>
  <c r="F399" i="4"/>
  <c r="C400" i="4"/>
  <c r="D399" i="4"/>
  <c r="U397" i="4" l="1"/>
  <c r="T397" i="4"/>
  <c r="S397" i="4"/>
  <c r="R397" i="4"/>
  <c r="O398" i="4"/>
  <c r="M398" i="4"/>
  <c r="G399" i="4"/>
  <c r="J399" i="4" s="1"/>
  <c r="H399" i="4"/>
  <c r="K399" i="4" s="1"/>
  <c r="E400" i="4"/>
  <c r="F400" i="4"/>
  <c r="D400" i="4"/>
  <c r="C401" i="4"/>
  <c r="N398" i="4"/>
  <c r="P398" i="4"/>
  <c r="U398" i="4" l="1"/>
  <c r="R398" i="4"/>
  <c r="S398" i="4"/>
  <c r="T398" i="4"/>
  <c r="D401" i="4"/>
  <c r="E401" i="4"/>
  <c r="F401" i="4"/>
  <c r="C402" i="4"/>
  <c r="P399" i="4"/>
  <c r="N399" i="4"/>
  <c r="H400" i="4"/>
  <c r="K400" i="4" s="1"/>
  <c r="M399" i="4"/>
  <c r="O399" i="4"/>
  <c r="G400" i="4"/>
  <c r="J400" i="4" s="1"/>
  <c r="T399" i="4" l="1"/>
  <c r="R399" i="4"/>
  <c r="S399" i="4"/>
  <c r="U399" i="4"/>
  <c r="H401" i="4"/>
  <c r="K401" i="4" s="1"/>
  <c r="E402" i="4"/>
  <c r="F402" i="4"/>
  <c r="C403" i="4"/>
  <c r="D402" i="4"/>
  <c r="M400" i="4"/>
  <c r="O400" i="4"/>
  <c r="N400" i="4"/>
  <c r="P400" i="4"/>
  <c r="G401" i="4"/>
  <c r="J401" i="4" s="1"/>
  <c r="T400" i="4" l="1"/>
  <c r="S400" i="4"/>
  <c r="R400" i="4"/>
  <c r="U400" i="4"/>
  <c r="P401" i="4"/>
  <c r="N401" i="4"/>
  <c r="G402" i="4"/>
  <c r="J402" i="4" s="1"/>
  <c r="F403" i="4"/>
  <c r="C404" i="4"/>
  <c r="D403" i="4"/>
  <c r="E403" i="4"/>
  <c r="M401" i="4"/>
  <c r="O401" i="4"/>
  <c r="H402" i="4"/>
  <c r="K402" i="4" s="1"/>
  <c r="R401" i="4" l="1"/>
  <c r="S401" i="4"/>
  <c r="U401" i="4"/>
  <c r="T401" i="4"/>
  <c r="M402" i="4"/>
  <c r="O402" i="4"/>
  <c r="N402" i="4"/>
  <c r="P402" i="4"/>
  <c r="H403" i="4"/>
  <c r="K403" i="4" s="1"/>
  <c r="G403" i="4"/>
  <c r="J403" i="4" s="1"/>
  <c r="E404" i="4"/>
  <c r="F404" i="4"/>
  <c r="C405" i="4"/>
  <c r="D404" i="4"/>
  <c r="T402" i="4" l="1"/>
  <c r="R402" i="4"/>
  <c r="U402" i="4"/>
  <c r="S402" i="4"/>
  <c r="G404" i="4"/>
  <c r="J404" i="4" s="1"/>
  <c r="M403" i="4"/>
  <c r="O403" i="4"/>
  <c r="H404" i="4"/>
  <c r="K404" i="4" s="1"/>
  <c r="N403" i="4"/>
  <c r="P403" i="4"/>
  <c r="C406" i="4"/>
  <c r="F405" i="4"/>
  <c r="D405" i="4"/>
  <c r="E405" i="4"/>
  <c r="U403" i="4" l="1"/>
  <c r="T403" i="4"/>
  <c r="S403" i="4"/>
  <c r="R403" i="4"/>
  <c r="M404" i="4"/>
  <c r="O404" i="4"/>
  <c r="D406" i="4"/>
  <c r="C407" i="4"/>
  <c r="E406" i="4"/>
  <c r="F406" i="4"/>
  <c r="N404" i="4"/>
  <c r="P404" i="4"/>
  <c r="G405" i="4"/>
  <c r="J405" i="4" s="1"/>
  <c r="H405" i="4"/>
  <c r="K405" i="4" s="1"/>
  <c r="U404" i="4" l="1"/>
  <c r="S404" i="4"/>
  <c r="T404" i="4"/>
  <c r="R404" i="4"/>
  <c r="N405" i="4"/>
  <c r="P405" i="4"/>
  <c r="C408" i="4"/>
  <c r="D407" i="4"/>
  <c r="E407" i="4"/>
  <c r="F407" i="4"/>
  <c r="H406" i="4"/>
  <c r="K406" i="4" s="1"/>
  <c r="G406" i="4"/>
  <c r="J406" i="4" s="1"/>
  <c r="O405" i="4"/>
  <c r="M405" i="4"/>
  <c r="R405" i="4" l="1"/>
  <c r="U405" i="4"/>
  <c r="T405" i="4"/>
  <c r="S405" i="4"/>
  <c r="G407" i="4"/>
  <c r="J407" i="4" s="1"/>
  <c r="O406" i="4"/>
  <c r="M406" i="4"/>
  <c r="H407" i="4"/>
  <c r="K407" i="4" s="1"/>
  <c r="N406" i="4"/>
  <c r="P406" i="4"/>
  <c r="C409" i="4"/>
  <c r="D408" i="4"/>
  <c r="E408" i="4"/>
  <c r="F408" i="4"/>
  <c r="M407" i="4" l="1"/>
  <c r="S406" i="4"/>
  <c r="U406" i="4"/>
  <c r="R406" i="4"/>
  <c r="T406" i="4"/>
  <c r="O407" i="4"/>
  <c r="H408" i="4"/>
  <c r="K408" i="4" s="1"/>
  <c r="N407" i="4"/>
  <c r="P407" i="4"/>
  <c r="G408" i="4"/>
  <c r="J408" i="4" s="1"/>
  <c r="C410" i="4"/>
  <c r="D409" i="4"/>
  <c r="E409" i="4"/>
  <c r="F409" i="4"/>
  <c r="R407" i="4" l="1"/>
  <c r="T407" i="4"/>
  <c r="U407" i="4"/>
  <c r="S407" i="4"/>
  <c r="N408" i="4"/>
  <c r="P408" i="4"/>
  <c r="G409" i="4"/>
  <c r="J409" i="4" s="1"/>
  <c r="M408" i="4"/>
  <c r="O408" i="4"/>
  <c r="C411" i="4"/>
  <c r="F410" i="4"/>
  <c r="D410" i="4"/>
  <c r="E410" i="4"/>
  <c r="H409" i="4"/>
  <c r="K409" i="4" s="1"/>
  <c r="T408" i="4" l="1"/>
  <c r="S408" i="4"/>
  <c r="R408" i="4"/>
  <c r="U408" i="4"/>
  <c r="M409" i="4"/>
  <c r="O409" i="4"/>
  <c r="H410" i="4"/>
  <c r="K410" i="4" s="1"/>
  <c r="N409" i="4"/>
  <c r="P409" i="4"/>
  <c r="F411" i="4"/>
  <c r="C412" i="4"/>
  <c r="D411" i="4"/>
  <c r="E411" i="4"/>
  <c r="G410" i="4"/>
  <c r="J410" i="4" s="1"/>
  <c r="S409" i="4" l="1"/>
  <c r="R409" i="4"/>
  <c r="U409" i="4"/>
  <c r="T409" i="4"/>
  <c r="P410" i="4"/>
  <c r="N410" i="4"/>
  <c r="H411" i="4"/>
  <c r="K411" i="4" s="1"/>
  <c r="M410" i="4"/>
  <c r="O410" i="4"/>
  <c r="G411" i="4"/>
  <c r="J411" i="4" s="1"/>
  <c r="F412" i="4"/>
  <c r="C413" i="4"/>
  <c r="D412" i="4"/>
  <c r="E412" i="4"/>
  <c r="S410" i="4" l="1"/>
  <c r="R410" i="4"/>
  <c r="U410" i="4"/>
  <c r="T410" i="4"/>
  <c r="P411" i="4"/>
  <c r="N411" i="4"/>
  <c r="G412" i="4"/>
  <c r="J412" i="4" s="1"/>
  <c r="H412" i="4"/>
  <c r="K412" i="4" s="1"/>
  <c r="M411" i="4"/>
  <c r="O411" i="4"/>
  <c r="D413" i="4"/>
  <c r="E413" i="4"/>
  <c r="F413" i="4"/>
  <c r="C414" i="4"/>
  <c r="T411" i="4" l="1"/>
  <c r="R411" i="4"/>
  <c r="S411" i="4"/>
  <c r="U411" i="4"/>
  <c r="N412" i="4"/>
  <c r="P412" i="4"/>
  <c r="O412" i="4"/>
  <c r="M412" i="4"/>
  <c r="H413" i="4"/>
  <c r="K413" i="4" s="1"/>
  <c r="G413" i="4"/>
  <c r="J413" i="4" s="1"/>
  <c r="C415" i="4"/>
  <c r="D414" i="4"/>
  <c r="E414" i="4"/>
  <c r="F414" i="4"/>
  <c r="R412" i="4" l="1"/>
  <c r="T412" i="4"/>
  <c r="S412" i="4"/>
  <c r="U412" i="4"/>
  <c r="P413" i="4"/>
  <c r="N413" i="4"/>
  <c r="O413" i="4"/>
  <c r="M413" i="4"/>
  <c r="H414" i="4"/>
  <c r="K414" i="4" s="1"/>
  <c r="G414" i="4"/>
  <c r="J414" i="4" s="1"/>
  <c r="F415" i="4"/>
  <c r="C416" i="4"/>
  <c r="E415" i="4"/>
  <c r="D415" i="4"/>
  <c r="R413" i="4" l="1"/>
  <c r="S413" i="4"/>
  <c r="U413" i="4"/>
  <c r="T413" i="4"/>
  <c r="N414" i="4"/>
  <c r="P414" i="4"/>
  <c r="O414" i="4"/>
  <c r="M414" i="4"/>
  <c r="G415" i="4"/>
  <c r="J415" i="4" s="1"/>
  <c r="E416" i="4"/>
  <c r="F416" i="4"/>
  <c r="C417" i="4"/>
  <c r="D416" i="4"/>
  <c r="H415" i="4"/>
  <c r="K415" i="4" s="1"/>
  <c r="S414" i="4" l="1"/>
  <c r="R414" i="4"/>
  <c r="T414" i="4"/>
  <c r="U414" i="4"/>
  <c r="O415" i="4"/>
  <c r="M415" i="4"/>
  <c r="G416" i="4"/>
  <c r="J416" i="4" s="1"/>
  <c r="N415" i="4"/>
  <c r="P415" i="4"/>
  <c r="F417" i="4"/>
  <c r="C418" i="4"/>
  <c r="D417" i="4"/>
  <c r="E417" i="4"/>
  <c r="H416" i="4"/>
  <c r="K416" i="4" s="1"/>
  <c r="S415" i="4" l="1"/>
  <c r="R415" i="4"/>
  <c r="T415" i="4"/>
  <c r="U415" i="4"/>
  <c r="O416" i="4"/>
  <c r="M416" i="4"/>
  <c r="H417" i="4"/>
  <c r="K417" i="4" s="1"/>
  <c r="N416" i="4"/>
  <c r="P416" i="4"/>
  <c r="G417" i="4"/>
  <c r="J417" i="4" s="1"/>
  <c r="E418" i="4"/>
  <c r="F418" i="4"/>
  <c r="C419" i="4"/>
  <c r="D418" i="4"/>
  <c r="T416" i="4" l="1"/>
  <c r="U416" i="4"/>
  <c r="R416" i="4"/>
  <c r="S416" i="4"/>
  <c r="P417" i="4"/>
  <c r="N417" i="4"/>
  <c r="C420" i="4"/>
  <c r="D419" i="4"/>
  <c r="F419" i="4"/>
  <c r="E419" i="4"/>
  <c r="M417" i="4"/>
  <c r="O417" i="4"/>
  <c r="H418" i="4"/>
  <c r="K418" i="4" s="1"/>
  <c r="G418" i="4"/>
  <c r="J418" i="4" s="1"/>
  <c r="U417" i="4" l="1"/>
  <c r="R417" i="4"/>
  <c r="S417" i="4"/>
  <c r="T417" i="4"/>
  <c r="G419" i="4"/>
  <c r="J419" i="4" s="1"/>
  <c r="H419" i="4"/>
  <c r="K419" i="4" s="1"/>
  <c r="E420" i="4"/>
  <c r="F420" i="4"/>
  <c r="C421" i="4"/>
  <c r="D420" i="4"/>
  <c r="M418" i="4"/>
  <c r="O418" i="4"/>
  <c r="N418" i="4"/>
  <c r="P418" i="4"/>
  <c r="T418" i="4" l="1"/>
  <c r="S418" i="4"/>
  <c r="U418" i="4"/>
  <c r="R418" i="4"/>
  <c r="M419" i="4"/>
  <c r="O419" i="4"/>
  <c r="N419" i="4"/>
  <c r="P419" i="4"/>
  <c r="C422" i="4"/>
  <c r="D421" i="4"/>
  <c r="E421" i="4"/>
  <c r="F421" i="4"/>
  <c r="H420" i="4"/>
  <c r="K420" i="4" s="1"/>
  <c r="G420" i="4"/>
  <c r="J420" i="4" s="1"/>
  <c r="R419" i="4" l="1"/>
  <c r="U419" i="4"/>
  <c r="T419" i="4"/>
  <c r="S419" i="4"/>
  <c r="N420" i="4"/>
  <c r="P420" i="4"/>
  <c r="O420" i="4"/>
  <c r="M420" i="4"/>
  <c r="H421" i="4"/>
  <c r="K421" i="4" s="1"/>
  <c r="G421" i="4"/>
  <c r="J421" i="4" s="1"/>
  <c r="D422" i="4"/>
  <c r="F422" i="4"/>
  <c r="E422" i="4"/>
  <c r="C423" i="4"/>
  <c r="T420" i="4" l="1"/>
  <c r="U420" i="4"/>
  <c r="R420" i="4"/>
  <c r="S420" i="4"/>
  <c r="M421" i="4"/>
  <c r="O421" i="4"/>
  <c r="C424" i="4"/>
  <c r="D423" i="4"/>
  <c r="E423" i="4"/>
  <c r="F423" i="4"/>
  <c r="H422" i="4"/>
  <c r="K422" i="4" s="1"/>
  <c r="G422" i="4"/>
  <c r="J422" i="4" s="1"/>
  <c r="P421" i="4"/>
  <c r="N421" i="4"/>
  <c r="T421" i="4" l="1"/>
  <c r="R421" i="4"/>
  <c r="U421" i="4"/>
  <c r="S421" i="4"/>
  <c r="G423" i="4"/>
  <c r="J423" i="4" s="1"/>
  <c r="O422" i="4"/>
  <c r="M422" i="4"/>
  <c r="N422" i="4"/>
  <c r="P422" i="4"/>
  <c r="E424" i="4"/>
  <c r="F424" i="4"/>
  <c r="C425" i="4"/>
  <c r="D424" i="4"/>
  <c r="H423" i="4"/>
  <c r="K423" i="4" s="1"/>
  <c r="T422" i="4" l="1"/>
  <c r="S422" i="4"/>
  <c r="U422" i="4"/>
  <c r="R422" i="4"/>
  <c r="M423" i="4"/>
  <c r="O423" i="4"/>
  <c r="D425" i="4"/>
  <c r="E425" i="4"/>
  <c r="F425" i="4"/>
  <c r="C426" i="4"/>
  <c r="H424" i="4"/>
  <c r="K424" i="4" s="1"/>
  <c r="P423" i="4"/>
  <c r="N423" i="4"/>
  <c r="G424" i="4"/>
  <c r="J424" i="4" s="1"/>
  <c r="U423" i="4" l="1"/>
  <c r="T423" i="4"/>
  <c r="R423" i="4"/>
  <c r="S423" i="4"/>
  <c r="C427" i="4"/>
  <c r="D426" i="4"/>
  <c r="F426" i="4"/>
  <c r="E426" i="4"/>
  <c r="N424" i="4"/>
  <c r="P424" i="4"/>
  <c r="M424" i="4"/>
  <c r="O424" i="4"/>
  <c r="G425" i="4"/>
  <c r="J425" i="4" s="1"/>
  <c r="H425" i="4"/>
  <c r="K425" i="4" s="1"/>
  <c r="R424" i="4" l="1"/>
  <c r="U424" i="4"/>
  <c r="S424" i="4"/>
  <c r="T424" i="4"/>
  <c r="H426" i="4"/>
  <c r="K426" i="4" s="1"/>
  <c r="G426" i="4"/>
  <c r="J426" i="4" s="1"/>
  <c r="F427" i="4"/>
  <c r="C428" i="4"/>
  <c r="D427" i="4"/>
  <c r="E427" i="4"/>
  <c r="O425" i="4"/>
  <c r="M425" i="4"/>
  <c r="P425" i="4"/>
  <c r="N425" i="4"/>
  <c r="T425" i="4" l="1"/>
  <c r="R425" i="4"/>
  <c r="S425" i="4"/>
  <c r="U425" i="4"/>
  <c r="O426" i="4"/>
  <c r="P426" i="4"/>
  <c r="N426" i="4"/>
  <c r="M426" i="4"/>
  <c r="D428" i="4"/>
  <c r="E428" i="4"/>
  <c r="F428" i="4"/>
  <c r="C429" i="4"/>
  <c r="H427" i="4"/>
  <c r="K427" i="4" s="1"/>
  <c r="G427" i="4"/>
  <c r="J427" i="4" s="1"/>
  <c r="U426" i="4" l="1"/>
  <c r="T426" i="4"/>
  <c r="R426" i="4"/>
  <c r="S426" i="4"/>
  <c r="H428" i="4"/>
  <c r="K428" i="4" s="1"/>
  <c r="O427" i="4"/>
  <c r="M427" i="4"/>
  <c r="C430" i="4"/>
  <c r="D429" i="4"/>
  <c r="F429" i="4"/>
  <c r="E429" i="4"/>
  <c r="G428" i="4"/>
  <c r="J428" i="4" s="1"/>
  <c r="P427" i="4"/>
  <c r="N427" i="4"/>
  <c r="N428" i="4" l="1"/>
  <c r="S428" i="4" s="1"/>
  <c r="R427" i="4"/>
  <c r="U427" i="4"/>
  <c r="T427" i="4"/>
  <c r="S427" i="4"/>
  <c r="P428" i="4"/>
  <c r="G429" i="4"/>
  <c r="J429" i="4" s="1"/>
  <c r="H429" i="4"/>
  <c r="K429" i="4" s="1"/>
  <c r="O428" i="4"/>
  <c r="M428" i="4"/>
  <c r="E430" i="4"/>
  <c r="F430" i="4"/>
  <c r="D430" i="4"/>
  <c r="C431" i="4"/>
  <c r="U428" i="4" l="1"/>
  <c r="R428" i="4"/>
  <c r="T428" i="4"/>
  <c r="O429" i="4"/>
  <c r="M429" i="4"/>
  <c r="H430" i="4"/>
  <c r="K430" i="4" s="1"/>
  <c r="G430" i="4"/>
  <c r="J430" i="4" s="1"/>
  <c r="P429" i="4"/>
  <c r="N429" i="4"/>
  <c r="F431" i="4"/>
  <c r="C432" i="4"/>
  <c r="D431" i="4"/>
  <c r="E431" i="4"/>
  <c r="R429" i="4" l="1"/>
  <c r="T429" i="4"/>
  <c r="S429" i="4"/>
  <c r="U429" i="4"/>
  <c r="O430" i="4"/>
  <c r="G431" i="4"/>
  <c r="J431" i="4" s="1"/>
  <c r="N430" i="4"/>
  <c r="P430" i="4"/>
  <c r="M430" i="4"/>
  <c r="H431" i="4"/>
  <c r="K431" i="4" s="1"/>
  <c r="F432" i="4"/>
  <c r="C433" i="4"/>
  <c r="D432" i="4"/>
  <c r="E432" i="4"/>
  <c r="R430" i="4" l="1"/>
  <c r="U430" i="4"/>
  <c r="T430" i="4"/>
  <c r="S430" i="4"/>
  <c r="O431" i="4"/>
  <c r="M431" i="4"/>
  <c r="N431" i="4"/>
  <c r="P431" i="4"/>
  <c r="H432" i="4"/>
  <c r="K432" i="4" s="1"/>
  <c r="G432" i="4"/>
  <c r="J432" i="4" s="1"/>
  <c r="D433" i="4"/>
  <c r="C434" i="4"/>
  <c r="E433" i="4"/>
  <c r="F433" i="4"/>
  <c r="R431" i="4" l="1"/>
  <c r="T431" i="4"/>
  <c r="U431" i="4"/>
  <c r="S431" i="4"/>
  <c r="M432" i="4"/>
  <c r="O432" i="4"/>
  <c r="P432" i="4"/>
  <c r="N432" i="4"/>
  <c r="F434" i="4"/>
  <c r="E434" i="4"/>
  <c r="C435" i="4"/>
  <c r="D434" i="4"/>
  <c r="H433" i="4"/>
  <c r="K433" i="4" s="1"/>
  <c r="G433" i="4"/>
  <c r="J433" i="4" s="1"/>
  <c r="S432" i="4" l="1"/>
  <c r="U432" i="4"/>
  <c r="T432" i="4"/>
  <c r="R432" i="4"/>
  <c r="G434" i="4"/>
  <c r="J434" i="4" s="1"/>
  <c r="F435" i="4"/>
  <c r="E435" i="4"/>
  <c r="C436" i="4"/>
  <c r="D435" i="4"/>
  <c r="P433" i="4"/>
  <c r="N433" i="4"/>
  <c r="M433" i="4"/>
  <c r="O433" i="4"/>
  <c r="H434" i="4"/>
  <c r="K434" i="4" s="1"/>
  <c r="U433" i="4" l="1"/>
  <c r="S433" i="4"/>
  <c r="R433" i="4"/>
  <c r="T433" i="4"/>
  <c r="M434" i="4"/>
  <c r="O434" i="4"/>
  <c r="H435" i="4"/>
  <c r="K435" i="4" s="1"/>
  <c r="G435" i="4"/>
  <c r="J435" i="4" s="1"/>
  <c r="E436" i="4"/>
  <c r="F436" i="4"/>
  <c r="C437" i="4"/>
  <c r="D436" i="4"/>
  <c r="N434" i="4"/>
  <c r="P434" i="4"/>
  <c r="S434" i="4" l="1"/>
  <c r="T434" i="4"/>
  <c r="R434" i="4"/>
  <c r="U434" i="4"/>
  <c r="H436" i="4"/>
  <c r="K436" i="4" s="1"/>
  <c r="E437" i="4"/>
  <c r="F437" i="4"/>
  <c r="C438" i="4"/>
  <c r="D437" i="4"/>
  <c r="G436" i="4"/>
  <c r="J436" i="4" s="1"/>
  <c r="M435" i="4"/>
  <c r="O435" i="4"/>
  <c r="N435" i="4"/>
  <c r="P435" i="4"/>
  <c r="U435" i="4" l="1"/>
  <c r="S435" i="4"/>
  <c r="T435" i="4"/>
  <c r="R435" i="4"/>
  <c r="H437" i="4"/>
  <c r="K437" i="4" s="1"/>
  <c r="G437" i="4"/>
  <c r="J437" i="4" s="1"/>
  <c r="N436" i="4"/>
  <c r="P436" i="4"/>
  <c r="O436" i="4"/>
  <c r="M436" i="4"/>
  <c r="C439" i="4"/>
  <c r="D438" i="4"/>
  <c r="E438" i="4"/>
  <c r="F438" i="4"/>
  <c r="T436" i="4" l="1"/>
  <c r="S436" i="4"/>
  <c r="U436" i="4"/>
  <c r="R436" i="4"/>
  <c r="M437" i="4"/>
  <c r="O437" i="4"/>
  <c r="P437" i="4"/>
  <c r="N437" i="4"/>
  <c r="H438" i="4"/>
  <c r="K438" i="4" s="1"/>
  <c r="G438" i="4"/>
  <c r="J438" i="4" s="1"/>
  <c r="E439" i="4"/>
  <c r="C440" i="4"/>
  <c r="F439" i="4"/>
  <c r="D439" i="4"/>
  <c r="R437" i="4" l="1"/>
  <c r="T437" i="4"/>
  <c r="S437" i="4"/>
  <c r="U437" i="4"/>
  <c r="G439" i="4"/>
  <c r="J439" i="4" s="1"/>
  <c r="H439" i="4"/>
  <c r="K439" i="4" s="1"/>
  <c r="F440" i="4"/>
  <c r="C441" i="4"/>
  <c r="D440" i="4"/>
  <c r="E440" i="4"/>
  <c r="O438" i="4"/>
  <c r="M438" i="4"/>
  <c r="P438" i="4"/>
  <c r="N438" i="4"/>
  <c r="S438" i="4" l="1"/>
  <c r="U438" i="4"/>
  <c r="R438" i="4"/>
  <c r="T438" i="4"/>
  <c r="O439" i="4"/>
  <c r="P439" i="4"/>
  <c r="M439" i="4"/>
  <c r="N439" i="4"/>
  <c r="G440" i="4"/>
  <c r="J440" i="4" s="1"/>
  <c r="H440" i="4"/>
  <c r="K440" i="4" s="1"/>
  <c r="C442" i="4"/>
  <c r="E441" i="4"/>
  <c r="D441" i="4"/>
  <c r="F441" i="4"/>
  <c r="S439" i="4" l="1"/>
  <c r="U439" i="4"/>
  <c r="T439" i="4"/>
  <c r="R439" i="4"/>
  <c r="O440" i="4"/>
  <c r="M440" i="4"/>
  <c r="H441" i="4"/>
  <c r="K441" i="4" s="1"/>
  <c r="G441" i="4"/>
  <c r="J441" i="4" s="1"/>
  <c r="E442" i="4"/>
  <c r="F442" i="4"/>
  <c r="D442" i="4"/>
  <c r="C443" i="4"/>
  <c r="P440" i="4"/>
  <c r="N440" i="4"/>
  <c r="T440" i="4" l="1"/>
  <c r="S440" i="4"/>
  <c r="R440" i="4"/>
  <c r="U440" i="4"/>
  <c r="N441" i="4"/>
  <c r="P441" i="4"/>
  <c r="M441" i="4"/>
  <c r="O441" i="4"/>
  <c r="G442" i="4"/>
  <c r="J442" i="4" s="1"/>
  <c r="H442" i="4"/>
  <c r="K442" i="4" s="1"/>
  <c r="D443" i="4"/>
  <c r="E443" i="4"/>
  <c r="C444" i="4"/>
  <c r="F443" i="4"/>
  <c r="U441" i="4" l="1"/>
  <c r="T441" i="4"/>
  <c r="R441" i="4"/>
  <c r="S441" i="4"/>
  <c r="C445" i="4"/>
  <c r="D444" i="4"/>
  <c r="E444" i="4"/>
  <c r="F444" i="4"/>
  <c r="G443" i="4"/>
  <c r="J443" i="4" s="1"/>
  <c r="H443" i="4"/>
  <c r="K443" i="4" s="1"/>
  <c r="N442" i="4"/>
  <c r="P442" i="4"/>
  <c r="O442" i="4"/>
  <c r="M442" i="4"/>
  <c r="R442" i="4" l="1"/>
  <c r="U442" i="4"/>
  <c r="T442" i="4"/>
  <c r="S442" i="4"/>
  <c r="H444" i="4"/>
  <c r="K444" i="4" s="1"/>
  <c r="G444" i="4"/>
  <c r="J444" i="4" s="1"/>
  <c r="O443" i="4"/>
  <c r="M443" i="4"/>
  <c r="C446" i="4"/>
  <c r="D445" i="4"/>
  <c r="E445" i="4"/>
  <c r="F445" i="4"/>
  <c r="N443" i="4"/>
  <c r="P443" i="4"/>
  <c r="S443" i="4" l="1"/>
  <c r="U443" i="4"/>
  <c r="R443" i="4"/>
  <c r="T443" i="4"/>
  <c r="N444" i="4"/>
  <c r="M444" i="4"/>
  <c r="O444" i="4"/>
  <c r="P444" i="4"/>
  <c r="G445" i="4"/>
  <c r="J445" i="4" s="1"/>
  <c r="H445" i="4"/>
  <c r="K445" i="4" s="1"/>
  <c r="F446" i="4"/>
  <c r="C447" i="4"/>
  <c r="E446" i="4"/>
  <c r="D446" i="4"/>
  <c r="S444" i="4" l="1"/>
  <c r="U444" i="4"/>
  <c r="R444" i="4"/>
  <c r="T444" i="4"/>
  <c r="O445" i="4"/>
  <c r="M445" i="4"/>
  <c r="G446" i="4"/>
  <c r="J446" i="4" s="1"/>
  <c r="H446" i="4"/>
  <c r="K446" i="4" s="1"/>
  <c r="C448" i="4"/>
  <c r="D447" i="4"/>
  <c r="E447" i="4"/>
  <c r="F447" i="4"/>
  <c r="N445" i="4"/>
  <c r="P445" i="4"/>
  <c r="S445" i="4" l="1"/>
  <c r="R445" i="4"/>
  <c r="U445" i="4"/>
  <c r="T445" i="4"/>
  <c r="M446" i="4"/>
  <c r="O446" i="4"/>
  <c r="H447" i="4"/>
  <c r="K447" i="4" s="1"/>
  <c r="N446" i="4"/>
  <c r="P446" i="4"/>
  <c r="G447" i="4"/>
  <c r="J447" i="4" s="1"/>
  <c r="D448" i="4"/>
  <c r="F448" i="4"/>
  <c r="C449" i="4"/>
  <c r="E448" i="4"/>
  <c r="T446" i="4" l="1"/>
  <c r="U446" i="4"/>
  <c r="R446" i="4"/>
  <c r="S446" i="4"/>
  <c r="N447" i="4"/>
  <c r="P447" i="4"/>
  <c r="H448" i="4"/>
  <c r="K448" i="4" s="1"/>
  <c r="G448" i="4"/>
  <c r="J448" i="4" s="1"/>
  <c r="D449" i="4"/>
  <c r="E449" i="4"/>
  <c r="F449" i="4"/>
  <c r="C450" i="4"/>
  <c r="O447" i="4"/>
  <c r="M447" i="4"/>
  <c r="R447" i="4" l="1"/>
  <c r="S447" i="4"/>
  <c r="T447" i="4"/>
  <c r="U447" i="4"/>
  <c r="N448" i="4"/>
  <c r="M448" i="4"/>
  <c r="O448" i="4"/>
  <c r="P448" i="4"/>
  <c r="C451" i="4"/>
  <c r="E450" i="4"/>
  <c r="F450" i="4"/>
  <c r="D450" i="4"/>
  <c r="G449" i="4"/>
  <c r="J449" i="4" s="1"/>
  <c r="H449" i="4"/>
  <c r="K449" i="4" s="1"/>
  <c r="U448" i="4" l="1"/>
  <c r="T448" i="4"/>
  <c r="S448" i="4"/>
  <c r="R448" i="4"/>
  <c r="H450" i="4"/>
  <c r="K450" i="4" s="1"/>
  <c r="G450" i="4"/>
  <c r="J450" i="4" s="1"/>
  <c r="E451" i="4"/>
  <c r="F451" i="4"/>
  <c r="D451" i="4"/>
  <c r="C452" i="4"/>
  <c r="P449" i="4"/>
  <c r="N449" i="4"/>
  <c r="M449" i="4"/>
  <c r="O449" i="4"/>
  <c r="R449" i="4" l="1"/>
  <c r="S449" i="4"/>
  <c r="U449" i="4"/>
  <c r="T449" i="4"/>
  <c r="N450" i="4"/>
  <c r="P450" i="4"/>
  <c r="G451" i="4"/>
  <c r="J451" i="4" s="1"/>
  <c r="M450" i="4"/>
  <c r="O450" i="4"/>
  <c r="D452" i="4"/>
  <c r="E452" i="4"/>
  <c r="F452" i="4"/>
  <c r="C453" i="4"/>
  <c r="H451" i="4"/>
  <c r="K451" i="4" s="1"/>
  <c r="S450" i="4" l="1"/>
  <c r="T450" i="4"/>
  <c r="R450" i="4"/>
  <c r="U450" i="4"/>
  <c r="M451" i="4"/>
  <c r="O451" i="4"/>
  <c r="C454" i="4"/>
  <c r="D453" i="4"/>
  <c r="E453" i="4"/>
  <c r="F453" i="4"/>
  <c r="H452" i="4"/>
  <c r="K452" i="4" s="1"/>
  <c r="N451" i="4"/>
  <c r="P451" i="4"/>
  <c r="G452" i="4"/>
  <c r="J452" i="4" s="1"/>
  <c r="R451" i="4" l="1"/>
  <c r="T451" i="4"/>
  <c r="U451" i="4"/>
  <c r="S451" i="4"/>
  <c r="E454" i="4"/>
  <c r="C455" i="4"/>
  <c r="F454" i="4"/>
  <c r="D454" i="4"/>
  <c r="O452" i="4"/>
  <c r="M452" i="4"/>
  <c r="P452" i="4"/>
  <c r="N452" i="4"/>
  <c r="H453" i="4"/>
  <c r="K453" i="4" s="1"/>
  <c r="G453" i="4"/>
  <c r="J453" i="4" s="1"/>
  <c r="U452" i="4" l="1"/>
  <c r="T452" i="4"/>
  <c r="R452" i="4"/>
  <c r="S452" i="4"/>
  <c r="M453" i="4"/>
  <c r="O453" i="4"/>
  <c r="N453" i="4"/>
  <c r="P453" i="4"/>
  <c r="G454" i="4"/>
  <c r="J454" i="4" s="1"/>
  <c r="H454" i="4"/>
  <c r="K454" i="4" s="1"/>
  <c r="F455" i="4"/>
  <c r="C456" i="4"/>
  <c r="D455" i="4"/>
  <c r="E455" i="4"/>
  <c r="U453" i="4" l="1"/>
  <c r="R453" i="4"/>
  <c r="S453" i="4"/>
  <c r="T453" i="4"/>
  <c r="G455" i="4"/>
  <c r="J455" i="4" s="1"/>
  <c r="H455" i="4"/>
  <c r="K455" i="4" s="1"/>
  <c r="P454" i="4"/>
  <c r="N454" i="4"/>
  <c r="E456" i="4"/>
  <c r="F456" i="4"/>
  <c r="D456" i="4"/>
  <c r="C457" i="4"/>
  <c r="O454" i="4"/>
  <c r="M454" i="4"/>
  <c r="S454" i="4" l="1"/>
  <c r="R454" i="4"/>
  <c r="U454" i="4"/>
  <c r="T454" i="4"/>
  <c r="M455" i="4"/>
  <c r="O455" i="4"/>
  <c r="C458" i="4"/>
  <c r="D457" i="4"/>
  <c r="E457" i="4"/>
  <c r="F457" i="4"/>
  <c r="N455" i="4"/>
  <c r="P455" i="4"/>
  <c r="H456" i="4"/>
  <c r="K456" i="4" s="1"/>
  <c r="G456" i="4"/>
  <c r="J456" i="4" s="1"/>
  <c r="U455" i="4" l="1"/>
  <c r="S455" i="4"/>
  <c r="R455" i="4"/>
  <c r="T455" i="4"/>
  <c r="M456" i="4"/>
  <c r="O456" i="4"/>
  <c r="N456" i="4"/>
  <c r="P456" i="4"/>
  <c r="G457" i="4"/>
  <c r="J457" i="4" s="1"/>
  <c r="H457" i="4"/>
  <c r="K457" i="4" s="1"/>
  <c r="D458" i="4"/>
  <c r="E458" i="4"/>
  <c r="F458" i="4"/>
  <c r="C459" i="4"/>
  <c r="R456" i="4" l="1"/>
  <c r="T456" i="4"/>
  <c r="U456" i="4"/>
  <c r="S456" i="4"/>
  <c r="G458" i="4"/>
  <c r="J458" i="4" s="1"/>
  <c r="E459" i="4"/>
  <c r="F459" i="4"/>
  <c r="D459" i="4"/>
  <c r="C460" i="4"/>
  <c r="N457" i="4"/>
  <c r="P457" i="4"/>
  <c r="H458" i="4"/>
  <c r="K458" i="4" s="1"/>
  <c r="O457" i="4"/>
  <c r="M457" i="4"/>
  <c r="U457" i="4" l="1"/>
  <c r="T457" i="4"/>
  <c r="S457" i="4"/>
  <c r="R457" i="4"/>
  <c r="M458" i="4"/>
  <c r="O458" i="4"/>
  <c r="N458" i="4"/>
  <c r="P458" i="4"/>
  <c r="D460" i="4"/>
  <c r="C461" i="4"/>
  <c r="E460" i="4"/>
  <c r="F460" i="4"/>
  <c r="H459" i="4"/>
  <c r="K459" i="4" s="1"/>
  <c r="G459" i="4"/>
  <c r="J459" i="4" s="1"/>
  <c r="R458" i="4" l="1"/>
  <c r="T458" i="4"/>
  <c r="U458" i="4"/>
  <c r="S458" i="4"/>
  <c r="G460" i="4"/>
  <c r="J460" i="4" s="1"/>
  <c r="H460" i="4"/>
  <c r="K460" i="4" s="1"/>
  <c r="E461" i="4"/>
  <c r="F461" i="4"/>
  <c r="C462" i="4"/>
  <c r="D461" i="4"/>
  <c r="O459" i="4"/>
  <c r="M459" i="4"/>
  <c r="N459" i="4"/>
  <c r="P459" i="4"/>
  <c r="U459" i="4" l="1"/>
  <c r="S459" i="4"/>
  <c r="R459" i="4"/>
  <c r="T459" i="4"/>
  <c r="M460" i="4"/>
  <c r="O460" i="4"/>
  <c r="N460" i="4"/>
  <c r="P460" i="4"/>
  <c r="C463" i="4"/>
  <c r="D462" i="4"/>
  <c r="E462" i="4"/>
  <c r="F462" i="4"/>
  <c r="H461" i="4"/>
  <c r="K461" i="4" s="1"/>
  <c r="G461" i="4"/>
  <c r="J461" i="4" s="1"/>
  <c r="T460" i="4" l="1"/>
  <c r="U460" i="4"/>
  <c r="S460" i="4"/>
  <c r="R460" i="4"/>
  <c r="O461" i="4"/>
  <c r="M461" i="4"/>
  <c r="H462" i="4"/>
  <c r="K462" i="4" s="1"/>
  <c r="G462" i="4"/>
  <c r="J462" i="4" s="1"/>
  <c r="D463" i="4"/>
  <c r="E463" i="4"/>
  <c r="C464" i="4"/>
  <c r="F463" i="4"/>
  <c r="P461" i="4"/>
  <c r="N461" i="4"/>
  <c r="S461" i="4" l="1"/>
  <c r="U461" i="4"/>
  <c r="R461" i="4"/>
  <c r="T461" i="4"/>
  <c r="H463" i="4"/>
  <c r="K463" i="4" s="1"/>
  <c r="C465" i="4"/>
  <c r="D464" i="4"/>
  <c r="E464" i="4"/>
  <c r="F464" i="4"/>
  <c r="O462" i="4"/>
  <c r="M462" i="4"/>
  <c r="G463" i="4"/>
  <c r="J463" i="4" s="1"/>
  <c r="N462" i="4"/>
  <c r="P462" i="4"/>
  <c r="R462" i="4" l="1"/>
  <c r="T462" i="4"/>
  <c r="S462" i="4"/>
  <c r="U462" i="4"/>
  <c r="H464" i="4"/>
  <c r="K464" i="4" s="1"/>
  <c r="G464" i="4"/>
  <c r="J464" i="4" s="1"/>
  <c r="O463" i="4"/>
  <c r="M463" i="4"/>
  <c r="E465" i="4"/>
  <c r="F465" i="4"/>
  <c r="C466" i="4"/>
  <c r="D465" i="4"/>
  <c r="P463" i="4"/>
  <c r="N463" i="4"/>
  <c r="T463" i="4" l="1"/>
  <c r="U463" i="4"/>
  <c r="S463" i="4"/>
  <c r="R463" i="4"/>
  <c r="O464" i="4"/>
  <c r="N464" i="4"/>
  <c r="M464" i="4"/>
  <c r="P464" i="4"/>
  <c r="G465" i="4"/>
  <c r="J465" i="4" s="1"/>
  <c r="H465" i="4"/>
  <c r="K465" i="4" s="1"/>
  <c r="E466" i="4"/>
  <c r="C467" i="4"/>
  <c r="D466" i="4"/>
  <c r="F466" i="4"/>
  <c r="R464" i="4" l="1"/>
  <c r="T464" i="4"/>
  <c r="U464" i="4"/>
  <c r="S464" i="4"/>
  <c r="H466" i="4"/>
  <c r="K466" i="4" s="1"/>
  <c r="D467" i="4"/>
  <c r="E467" i="4"/>
  <c r="F467" i="4"/>
  <c r="C468" i="4"/>
  <c r="P465" i="4"/>
  <c r="N465" i="4"/>
  <c r="G466" i="4"/>
  <c r="J466" i="4" s="1"/>
  <c r="O465" i="4"/>
  <c r="M465" i="4"/>
  <c r="R465" i="4" l="1"/>
  <c r="T465" i="4"/>
  <c r="S465" i="4"/>
  <c r="U465" i="4"/>
  <c r="G467" i="4"/>
  <c r="J467" i="4" s="1"/>
  <c r="C469" i="4"/>
  <c r="D468" i="4"/>
  <c r="E468" i="4"/>
  <c r="F468" i="4"/>
  <c r="N466" i="4"/>
  <c r="P466" i="4"/>
  <c r="M466" i="4"/>
  <c r="O466" i="4"/>
  <c r="H467" i="4"/>
  <c r="K467" i="4" s="1"/>
  <c r="U466" i="4" l="1"/>
  <c r="S466" i="4"/>
  <c r="T466" i="4"/>
  <c r="R466" i="4"/>
  <c r="M467" i="4"/>
  <c r="O467" i="4"/>
  <c r="N467" i="4"/>
  <c r="P467" i="4"/>
  <c r="G468" i="4"/>
  <c r="J468" i="4" s="1"/>
  <c r="H468" i="4"/>
  <c r="K468" i="4" s="1"/>
  <c r="E469" i="4"/>
  <c r="F469" i="4"/>
  <c r="D469" i="4"/>
  <c r="C470" i="4"/>
  <c r="S467" i="4" l="1"/>
  <c r="T467" i="4"/>
  <c r="R467" i="4"/>
  <c r="U467" i="4"/>
  <c r="H469" i="4"/>
  <c r="K469" i="4" s="1"/>
  <c r="G469" i="4"/>
  <c r="J469" i="4" s="1"/>
  <c r="E470" i="4"/>
  <c r="F470" i="4"/>
  <c r="C471" i="4"/>
  <c r="D470" i="4"/>
  <c r="N468" i="4"/>
  <c r="P468" i="4"/>
  <c r="O468" i="4"/>
  <c r="M468" i="4"/>
  <c r="T468" i="4" l="1"/>
  <c r="R468" i="4"/>
  <c r="U468" i="4"/>
  <c r="S468" i="4"/>
  <c r="O469" i="4"/>
  <c r="M469" i="4"/>
  <c r="P469" i="4"/>
  <c r="N469" i="4"/>
  <c r="H470" i="4"/>
  <c r="K470" i="4" s="1"/>
  <c r="G470" i="4"/>
  <c r="J470" i="4" s="1"/>
  <c r="C472" i="4"/>
  <c r="D471" i="4"/>
  <c r="F471" i="4"/>
  <c r="E471" i="4"/>
  <c r="R469" i="4" l="1"/>
  <c r="S469" i="4"/>
  <c r="U469" i="4"/>
  <c r="T469" i="4"/>
  <c r="N470" i="4"/>
  <c r="P470" i="4"/>
  <c r="M470" i="4"/>
  <c r="O470" i="4"/>
  <c r="H471" i="4"/>
  <c r="K471" i="4" s="1"/>
  <c r="G471" i="4"/>
  <c r="J471" i="4" s="1"/>
  <c r="E472" i="4"/>
  <c r="F472" i="4"/>
  <c r="D472" i="4"/>
  <c r="C473" i="4"/>
  <c r="U470" i="4" l="1"/>
  <c r="T470" i="4"/>
  <c r="S470" i="4"/>
  <c r="R470" i="4"/>
  <c r="G472" i="4"/>
  <c r="J472" i="4" s="1"/>
  <c r="M471" i="4"/>
  <c r="O471" i="4"/>
  <c r="C474" i="4"/>
  <c r="D473" i="4"/>
  <c r="E473" i="4"/>
  <c r="F473" i="4"/>
  <c r="P471" i="4"/>
  <c r="N471" i="4"/>
  <c r="H472" i="4"/>
  <c r="K472" i="4" s="1"/>
  <c r="S471" i="4" l="1"/>
  <c r="R471" i="4"/>
  <c r="U471" i="4"/>
  <c r="T471" i="4"/>
  <c r="M472" i="4"/>
  <c r="O472" i="4"/>
  <c r="N472" i="4"/>
  <c r="P472" i="4"/>
  <c r="H473" i="4"/>
  <c r="K473" i="4" s="1"/>
  <c r="G473" i="4"/>
  <c r="J473" i="4" s="1"/>
  <c r="C475" i="4"/>
  <c r="D474" i="4"/>
  <c r="E474" i="4"/>
  <c r="F474" i="4"/>
  <c r="R472" i="4" l="1"/>
  <c r="U472" i="4"/>
  <c r="S472" i="4"/>
  <c r="T472" i="4"/>
  <c r="H474" i="4"/>
  <c r="K474" i="4" s="1"/>
  <c r="O473" i="4"/>
  <c r="M473" i="4"/>
  <c r="G474" i="4"/>
  <c r="J474" i="4" s="1"/>
  <c r="N473" i="4"/>
  <c r="P473" i="4"/>
  <c r="F475" i="4"/>
  <c r="C476" i="4"/>
  <c r="D475" i="4"/>
  <c r="E475" i="4"/>
  <c r="T473" i="4" l="1"/>
  <c r="U473" i="4"/>
  <c r="R473" i="4"/>
  <c r="S473" i="4"/>
  <c r="P474" i="4"/>
  <c r="N474" i="4"/>
  <c r="G475" i="4"/>
  <c r="J475" i="4" s="1"/>
  <c r="M474" i="4"/>
  <c r="O474" i="4"/>
  <c r="H475" i="4"/>
  <c r="K475" i="4" s="1"/>
  <c r="C477" i="4"/>
  <c r="D476" i="4"/>
  <c r="F476" i="4"/>
  <c r="E476" i="4"/>
  <c r="S474" i="4" l="1"/>
  <c r="U474" i="4"/>
  <c r="T474" i="4"/>
  <c r="R474" i="4"/>
  <c r="M475" i="4"/>
  <c r="O475" i="4"/>
  <c r="G476" i="4"/>
  <c r="J476" i="4" s="1"/>
  <c r="H476" i="4"/>
  <c r="K476" i="4" s="1"/>
  <c r="C478" i="4"/>
  <c r="D477" i="4"/>
  <c r="E477" i="4"/>
  <c r="F477" i="4"/>
  <c r="N475" i="4"/>
  <c r="P475" i="4"/>
  <c r="T475" i="4" l="1"/>
  <c r="U475" i="4"/>
  <c r="R475" i="4"/>
  <c r="S475" i="4"/>
  <c r="O476" i="4"/>
  <c r="M476" i="4"/>
  <c r="H477" i="4"/>
  <c r="K477" i="4" s="1"/>
  <c r="G477" i="4"/>
  <c r="J477" i="4" s="1"/>
  <c r="N476" i="4"/>
  <c r="P476" i="4"/>
  <c r="F478" i="4"/>
  <c r="E478" i="4"/>
  <c r="C479" i="4"/>
  <c r="D478" i="4"/>
  <c r="T476" i="4" l="1"/>
  <c r="U476" i="4"/>
  <c r="R476" i="4"/>
  <c r="S476" i="4"/>
  <c r="P477" i="4"/>
  <c r="N477" i="4"/>
  <c r="O477" i="4"/>
  <c r="M477" i="4"/>
  <c r="H478" i="4"/>
  <c r="K478" i="4" s="1"/>
  <c r="G478" i="4"/>
  <c r="J478" i="4" s="1"/>
  <c r="C480" i="4"/>
  <c r="F479" i="4"/>
  <c r="D479" i="4"/>
  <c r="E479" i="4"/>
  <c r="U477" i="4" l="1"/>
  <c r="R477" i="4"/>
  <c r="S477" i="4"/>
  <c r="T477" i="4"/>
  <c r="N478" i="4"/>
  <c r="P478" i="4"/>
  <c r="M478" i="4"/>
  <c r="O478" i="4"/>
  <c r="G479" i="4"/>
  <c r="J479" i="4" s="1"/>
  <c r="H479" i="4"/>
  <c r="K479" i="4" s="1"/>
  <c r="C481" i="4"/>
  <c r="E480" i="4"/>
  <c r="F480" i="4"/>
  <c r="D480" i="4"/>
  <c r="U478" i="4" l="1"/>
  <c r="T478" i="4"/>
  <c r="S478" i="4"/>
  <c r="R478" i="4"/>
  <c r="H480" i="4"/>
  <c r="K480" i="4" s="1"/>
  <c r="G480" i="4"/>
  <c r="J480" i="4" s="1"/>
  <c r="M479" i="4"/>
  <c r="O479" i="4"/>
  <c r="F481" i="4"/>
  <c r="C482" i="4"/>
  <c r="E481" i="4"/>
  <c r="D481" i="4"/>
  <c r="P479" i="4"/>
  <c r="N479" i="4"/>
  <c r="T479" i="4" l="1"/>
  <c r="R479" i="4"/>
  <c r="S479" i="4"/>
  <c r="U479" i="4"/>
  <c r="O480" i="4"/>
  <c r="M480" i="4"/>
  <c r="H481" i="4"/>
  <c r="K481" i="4" s="1"/>
  <c r="P480" i="4"/>
  <c r="N480" i="4"/>
  <c r="G481" i="4"/>
  <c r="J481" i="4" s="1"/>
  <c r="E482" i="4"/>
  <c r="F482" i="4"/>
  <c r="D482" i="4"/>
  <c r="C483" i="4"/>
  <c r="R480" i="4" l="1"/>
  <c r="U480" i="4"/>
  <c r="S480" i="4"/>
  <c r="T480" i="4"/>
  <c r="O481" i="4"/>
  <c r="M481" i="4"/>
  <c r="C484" i="4"/>
  <c r="D483" i="4"/>
  <c r="E483" i="4"/>
  <c r="F483" i="4"/>
  <c r="H482" i="4"/>
  <c r="K482" i="4" s="1"/>
  <c r="G482" i="4"/>
  <c r="J482" i="4" s="1"/>
  <c r="P481" i="4"/>
  <c r="N481" i="4"/>
  <c r="T481" i="4" l="1"/>
  <c r="S481" i="4"/>
  <c r="R481" i="4"/>
  <c r="U481" i="4"/>
  <c r="D484" i="4"/>
  <c r="E484" i="4"/>
  <c r="F484" i="4"/>
  <c r="C485" i="4"/>
  <c r="P482" i="4"/>
  <c r="N482" i="4"/>
  <c r="M482" i="4"/>
  <c r="O482" i="4"/>
  <c r="H483" i="4"/>
  <c r="K483" i="4" s="1"/>
  <c r="G483" i="4"/>
  <c r="J483" i="4" s="1"/>
  <c r="S482" i="4" l="1"/>
  <c r="U482" i="4"/>
  <c r="R482" i="4"/>
  <c r="T482" i="4"/>
  <c r="G484" i="4"/>
  <c r="J484" i="4" s="1"/>
  <c r="H484" i="4"/>
  <c r="K484" i="4" s="1"/>
  <c r="C486" i="4"/>
  <c r="D485" i="4"/>
  <c r="E485" i="4"/>
  <c r="F485" i="4"/>
  <c r="P483" i="4"/>
  <c r="N483" i="4"/>
  <c r="M483" i="4"/>
  <c r="O483" i="4"/>
  <c r="S483" i="4" l="1"/>
  <c r="U483" i="4"/>
  <c r="R483" i="4"/>
  <c r="T483" i="4"/>
  <c r="P484" i="4"/>
  <c r="M484" i="4"/>
  <c r="O484" i="4"/>
  <c r="N484" i="4"/>
  <c r="G485" i="4"/>
  <c r="J485" i="4" s="1"/>
  <c r="H485" i="4"/>
  <c r="K485" i="4" s="1"/>
  <c r="E486" i="4"/>
  <c r="C487" i="4"/>
  <c r="F486" i="4"/>
  <c r="D486" i="4"/>
  <c r="R484" i="4" l="1"/>
  <c r="S484" i="4"/>
  <c r="U484" i="4"/>
  <c r="T484" i="4"/>
  <c r="H486" i="4"/>
  <c r="K486" i="4" s="1"/>
  <c r="P485" i="4"/>
  <c r="N485" i="4"/>
  <c r="C488" i="4"/>
  <c r="D487" i="4"/>
  <c r="F487" i="4"/>
  <c r="E487" i="4"/>
  <c r="M485" i="4"/>
  <c r="O485" i="4"/>
  <c r="G486" i="4"/>
  <c r="J486" i="4" s="1"/>
  <c r="R485" i="4" l="1"/>
  <c r="S485" i="4"/>
  <c r="T485" i="4"/>
  <c r="U485" i="4"/>
  <c r="H487" i="4"/>
  <c r="K487" i="4" s="1"/>
  <c r="G487" i="4"/>
  <c r="J487" i="4" s="1"/>
  <c r="O486" i="4"/>
  <c r="M486" i="4"/>
  <c r="E488" i="4"/>
  <c r="F488" i="4"/>
  <c r="C489" i="4"/>
  <c r="D488" i="4"/>
  <c r="P486" i="4"/>
  <c r="N486" i="4"/>
  <c r="T486" i="4" l="1"/>
  <c r="S486" i="4"/>
  <c r="U486" i="4"/>
  <c r="R486" i="4"/>
  <c r="G488" i="4"/>
  <c r="J488" i="4" s="1"/>
  <c r="P487" i="4"/>
  <c r="N487" i="4"/>
  <c r="E489" i="4"/>
  <c r="F489" i="4"/>
  <c r="D489" i="4"/>
  <c r="C490" i="4"/>
  <c r="H488" i="4"/>
  <c r="K488" i="4" s="1"/>
  <c r="M487" i="4"/>
  <c r="O487" i="4"/>
  <c r="R487" i="4" l="1"/>
  <c r="U487" i="4"/>
  <c r="S487" i="4"/>
  <c r="T487" i="4"/>
  <c r="M488" i="4"/>
  <c r="O488" i="4"/>
  <c r="H489" i="4"/>
  <c r="K489" i="4" s="1"/>
  <c r="P488" i="4"/>
  <c r="N488" i="4"/>
  <c r="G489" i="4"/>
  <c r="J489" i="4" s="1"/>
  <c r="F490" i="4"/>
  <c r="C491" i="4"/>
  <c r="D490" i="4"/>
  <c r="E490" i="4"/>
  <c r="T488" i="4" l="1"/>
  <c r="S488" i="4"/>
  <c r="U488" i="4"/>
  <c r="R488" i="4"/>
  <c r="G490" i="4"/>
  <c r="J490" i="4" s="1"/>
  <c r="H490" i="4"/>
  <c r="K490" i="4" s="1"/>
  <c r="C492" i="4"/>
  <c r="D491" i="4"/>
  <c r="E491" i="4"/>
  <c r="F491" i="4"/>
  <c r="N489" i="4"/>
  <c r="P489" i="4"/>
  <c r="O489" i="4"/>
  <c r="M489" i="4"/>
  <c r="T489" i="4" l="1"/>
  <c r="S489" i="4"/>
  <c r="U489" i="4"/>
  <c r="R489" i="4"/>
  <c r="H491" i="4"/>
  <c r="K491" i="4" s="1"/>
  <c r="G491" i="4"/>
  <c r="J491" i="4" s="1"/>
  <c r="C493" i="4"/>
  <c r="D492" i="4"/>
  <c r="E492" i="4"/>
  <c r="F492" i="4"/>
  <c r="P490" i="4"/>
  <c r="N490" i="4"/>
  <c r="M490" i="4"/>
  <c r="O490" i="4"/>
  <c r="S490" i="4" l="1"/>
  <c r="U490" i="4"/>
  <c r="T490" i="4"/>
  <c r="R490" i="4"/>
  <c r="H492" i="4"/>
  <c r="K492" i="4" s="1"/>
  <c r="G492" i="4"/>
  <c r="J492" i="4" s="1"/>
  <c r="E493" i="4"/>
  <c r="F493" i="4"/>
  <c r="C494" i="4"/>
  <c r="D493" i="4"/>
  <c r="O491" i="4"/>
  <c r="M491" i="4"/>
  <c r="P491" i="4"/>
  <c r="N491" i="4"/>
  <c r="U491" i="4" l="1"/>
  <c r="S491" i="4"/>
  <c r="R491" i="4"/>
  <c r="T491" i="4"/>
  <c r="M492" i="4"/>
  <c r="O492" i="4"/>
  <c r="N492" i="4"/>
  <c r="P492" i="4"/>
  <c r="C495" i="4"/>
  <c r="D494" i="4"/>
  <c r="E494" i="4"/>
  <c r="F494" i="4"/>
  <c r="H493" i="4"/>
  <c r="K493" i="4" s="1"/>
  <c r="G493" i="4"/>
  <c r="J493" i="4" s="1"/>
  <c r="R492" i="4" l="1"/>
  <c r="U492" i="4"/>
  <c r="T492" i="4"/>
  <c r="S492" i="4"/>
  <c r="N493" i="4"/>
  <c r="P493" i="4"/>
  <c r="E495" i="4"/>
  <c r="F495" i="4"/>
  <c r="C496" i="4"/>
  <c r="D495" i="4"/>
  <c r="M493" i="4"/>
  <c r="O493" i="4"/>
  <c r="G494" i="4"/>
  <c r="J494" i="4" s="1"/>
  <c r="H494" i="4"/>
  <c r="K494" i="4" s="1"/>
  <c r="T493" i="4" l="1"/>
  <c r="R493" i="4"/>
  <c r="U493" i="4"/>
  <c r="S493" i="4"/>
  <c r="F496" i="4"/>
  <c r="E496" i="4"/>
  <c r="C497" i="4"/>
  <c r="D496" i="4"/>
  <c r="P494" i="4"/>
  <c r="N494" i="4"/>
  <c r="M494" i="4"/>
  <c r="O494" i="4"/>
  <c r="H495" i="4"/>
  <c r="K495" i="4" s="1"/>
  <c r="G495" i="4"/>
  <c r="J495" i="4" s="1"/>
  <c r="T494" i="4" l="1"/>
  <c r="R494" i="4"/>
  <c r="S494" i="4"/>
  <c r="U494" i="4"/>
  <c r="N495" i="4"/>
  <c r="P495" i="4"/>
  <c r="F497" i="4"/>
  <c r="C498" i="4"/>
  <c r="E497" i="4"/>
  <c r="D497" i="4"/>
  <c r="G496" i="4"/>
  <c r="J496" i="4" s="1"/>
  <c r="H496" i="4"/>
  <c r="K496" i="4" s="1"/>
  <c r="M495" i="4"/>
  <c r="O495" i="4"/>
  <c r="U495" i="4" l="1"/>
  <c r="T495" i="4"/>
  <c r="S495" i="4"/>
  <c r="R495" i="4"/>
  <c r="P496" i="4"/>
  <c r="N496" i="4"/>
  <c r="H497" i="4"/>
  <c r="K497" i="4" s="1"/>
  <c r="G497" i="4"/>
  <c r="J497" i="4" s="1"/>
  <c r="M496" i="4"/>
  <c r="O496" i="4"/>
  <c r="E498" i="4"/>
  <c r="F498" i="4"/>
  <c r="C499" i="4"/>
  <c r="D498" i="4"/>
  <c r="U496" i="4" l="1"/>
  <c r="S496" i="4"/>
  <c r="T496" i="4"/>
  <c r="R496" i="4"/>
  <c r="G498" i="4"/>
  <c r="J498" i="4" s="1"/>
  <c r="H498" i="4"/>
  <c r="K498" i="4" s="1"/>
  <c r="C500" i="4"/>
  <c r="D499" i="4"/>
  <c r="E499" i="4"/>
  <c r="F499" i="4"/>
  <c r="O497" i="4"/>
  <c r="M497" i="4"/>
  <c r="N497" i="4"/>
  <c r="P497" i="4"/>
  <c r="U497" i="4" l="1"/>
  <c r="S497" i="4"/>
  <c r="R497" i="4"/>
  <c r="T497" i="4"/>
  <c r="H499" i="4"/>
  <c r="K499" i="4" s="1"/>
  <c r="G499" i="4"/>
  <c r="J499" i="4" s="1"/>
  <c r="C501" i="4"/>
  <c r="D500" i="4"/>
  <c r="E500" i="4"/>
  <c r="F500" i="4"/>
  <c r="N498" i="4"/>
  <c r="P498" i="4"/>
  <c r="M498" i="4"/>
  <c r="O498" i="4"/>
  <c r="T498" i="4" l="1"/>
  <c r="R498" i="4"/>
  <c r="S498" i="4"/>
  <c r="U498" i="4"/>
  <c r="G500" i="4"/>
  <c r="J500" i="4" s="1"/>
  <c r="H500" i="4"/>
  <c r="K500" i="4" s="1"/>
  <c r="C502" i="4"/>
  <c r="D501" i="4"/>
  <c r="F501" i="4"/>
  <c r="E501" i="4"/>
  <c r="P499" i="4"/>
  <c r="N499" i="4"/>
  <c r="O499" i="4"/>
  <c r="M499" i="4"/>
  <c r="T499" i="4" l="1"/>
  <c r="S499" i="4"/>
  <c r="U499" i="4"/>
  <c r="R499" i="4"/>
  <c r="M500" i="4"/>
  <c r="O500" i="4"/>
  <c r="N500" i="4"/>
  <c r="P500" i="4"/>
  <c r="H501" i="4"/>
  <c r="K501" i="4" s="1"/>
  <c r="G501" i="4"/>
  <c r="J501" i="4" s="1"/>
  <c r="D502" i="4"/>
  <c r="E502" i="4"/>
  <c r="F502" i="4"/>
  <c r="C503" i="4"/>
  <c r="U500" i="4" l="1"/>
  <c r="S500" i="4"/>
  <c r="T500" i="4"/>
  <c r="R500" i="4"/>
  <c r="P501" i="4"/>
  <c r="N501" i="4"/>
  <c r="G502" i="4"/>
  <c r="J502" i="4" s="1"/>
  <c r="H502" i="4"/>
  <c r="K502" i="4" s="1"/>
  <c r="E503" i="4"/>
  <c r="F503" i="4"/>
  <c r="C504" i="4"/>
  <c r="D503" i="4"/>
  <c r="M501" i="4"/>
  <c r="O501" i="4"/>
  <c r="U501" i="4" l="1"/>
  <c r="T501" i="4"/>
  <c r="S501" i="4"/>
  <c r="R501" i="4"/>
  <c r="P502" i="4"/>
  <c r="N502" i="4"/>
  <c r="O502" i="4"/>
  <c r="M502" i="4"/>
  <c r="E504" i="4"/>
  <c r="F504" i="4"/>
  <c r="C505" i="4"/>
  <c r="D504" i="4"/>
  <c r="H503" i="4"/>
  <c r="K503" i="4" s="1"/>
  <c r="G503" i="4"/>
  <c r="J503" i="4" s="1"/>
  <c r="R502" i="4" l="1"/>
  <c r="S502" i="4"/>
  <c r="U502" i="4"/>
  <c r="T502" i="4"/>
  <c r="H504" i="4"/>
  <c r="K504" i="4" s="1"/>
  <c r="G504" i="4"/>
  <c r="J504" i="4" s="1"/>
  <c r="M503" i="4"/>
  <c r="O503" i="4"/>
  <c r="C506" i="4"/>
  <c r="D505" i="4"/>
  <c r="E505" i="4"/>
  <c r="F505" i="4"/>
  <c r="N503" i="4"/>
  <c r="P503" i="4"/>
  <c r="T503" i="4" l="1"/>
  <c r="R503" i="4"/>
  <c r="U503" i="4"/>
  <c r="S503" i="4"/>
  <c r="M504" i="4"/>
  <c r="H505" i="4"/>
  <c r="K505" i="4" s="1"/>
  <c r="O504" i="4"/>
  <c r="N504" i="4"/>
  <c r="P504" i="4"/>
  <c r="G505" i="4"/>
  <c r="J505" i="4" s="1"/>
  <c r="C507" i="4"/>
  <c r="D506" i="4"/>
  <c r="E506" i="4"/>
  <c r="F506" i="4"/>
  <c r="T504" i="4" l="1"/>
  <c r="U504" i="4"/>
  <c r="S504" i="4"/>
  <c r="R504" i="4"/>
  <c r="N505" i="4"/>
  <c r="P505" i="4"/>
  <c r="G506" i="4"/>
  <c r="J506" i="4" s="1"/>
  <c r="C508" i="4"/>
  <c r="D507" i="4"/>
  <c r="E507" i="4"/>
  <c r="F507" i="4"/>
  <c r="O505" i="4"/>
  <c r="M505" i="4"/>
  <c r="H506" i="4"/>
  <c r="K506" i="4" s="1"/>
  <c r="T505" i="4" l="1"/>
  <c r="S505" i="4"/>
  <c r="U505" i="4"/>
  <c r="R505" i="4"/>
  <c r="M506" i="4"/>
  <c r="O506" i="4"/>
  <c r="H507" i="4"/>
  <c r="K507" i="4" s="1"/>
  <c r="P506" i="4"/>
  <c r="N506" i="4"/>
  <c r="G507" i="4"/>
  <c r="J507" i="4" s="1"/>
  <c r="D508" i="4"/>
  <c r="F508" i="4"/>
  <c r="C509" i="4"/>
  <c r="E508" i="4"/>
  <c r="T506" i="4" l="1"/>
  <c r="R506" i="4"/>
  <c r="U506" i="4"/>
  <c r="S506" i="4"/>
  <c r="P507" i="4"/>
  <c r="N507" i="4"/>
  <c r="H508" i="4"/>
  <c r="K508" i="4" s="1"/>
  <c r="O507" i="4"/>
  <c r="M507" i="4"/>
  <c r="G508" i="4"/>
  <c r="J508" i="4" s="1"/>
  <c r="D509" i="4"/>
  <c r="F509" i="4"/>
  <c r="C510" i="4"/>
  <c r="E509" i="4"/>
  <c r="R507" i="4" l="1"/>
  <c r="T507" i="4"/>
  <c r="U507" i="4"/>
  <c r="S507" i="4"/>
  <c r="G509" i="4"/>
  <c r="J509" i="4" s="1"/>
  <c r="F510" i="4"/>
  <c r="E510" i="4"/>
  <c r="C511" i="4"/>
  <c r="D510" i="4"/>
  <c r="H509" i="4"/>
  <c r="K509" i="4" s="1"/>
  <c r="M508" i="4"/>
  <c r="O508" i="4"/>
  <c r="N508" i="4"/>
  <c r="P508" i="4"/>
  <c r="S508" i="4" l="1"/>
  <c r="T508" i="4"/>
  <c r="R508" i="4"/>
  <c r="U508" i="4"/>
  <c r="M509" i="4"/>
  <c r="O509" i="4"/>
  <c r="N509" i="4"/>
  <c r="P509" i="4"/>
  <c r="F511" i="4"/>
  <c r="C512" i="4"/>
  <c r="D511" i="4"/>
  <c r="E511" i="4"/>
  <c r="H510" i="4"/>
  <c r="K510" i="4" s="1"/>
  <c r="G510" i="4"/>
  <c r="J510" i="4" s="1"/>
  <c r="R509" i="4" l="1"/>
  <c r="U509" i="4"/>
  <c r="S509" i="4"/>
  <c r="T509" i="4"/>
  <c r="G511" i="4"/>
  <c r="J511" i="4" s="1"/>
  <c r="H511" i="4"/>
  <c r="K511" i="4" s="1"/>
  <c r="O510" i="4"/>
  <c r="M510" i="4"/>
  <c r="N510" i="4"/>
  <c r="P510" i="4"/>
  <c r="C513" i="4"/>
  <c r="D512" i="4"/>
  <c r="E512" i="4"/>
  <c r="F512" i="4"/>
  <c r="R510" i="4" l="1"/>
  <c r="U510" i="4"/>
  <c r="T510" i="4"/>
  <c r="S510" i="4"/>
  <c r="M511" i="4"/>
  <c r="O511" i="4"/>
  <c r="N511" i="4"/>
  <c r="P511" i="4"/>
  <c r="H512" i="4"/>
  <c r="K512" i="4" s="1"/>
  <c r="G512" i="4"/>
  <c r="J512" i="4" s="1"/>
  <c r="E513" i="4"/>
  <c r="C514" i="4"/>
  <c r="F513" i="4"/>
  <c r="D513" i="4"/>
  <c r="S511" i="4" l="1"/>
  <c r="T511" i="4"/>
  <c r="U511" i="4"/>
  <c r="R511" i="4"/>
  <c r="G513" i="4"/>
  <c r="J513" i="4" s="1"/>
  <c r="H513" i="4"/>
  <c r="K513" i="4" s="1"/>
  <c r="C515" i="4"/>
  <c r="D514" i="4"/>
  <c r="E514" i="4"/>
  <c r="F514" i="4"/>
  <c r="O512" i="4"/>
  <c r="M512" i="4"/>
  <c r="N512" i="4"/>
  <c r="P512" i="4"/>
  <c r="S512" i="4" l="1"/>
  <c r="U512" i="4"/>
  <c r="R512" i="4"/>
  <c r="T512" i="4"/>
  <c r="M513" i="4"/>
  <c r="P513" i="4"/>
  <c r="O513" i="4"/>
  <c r="H514" i="4"/>
  <c r="K514" i="4" s="1"/>
  <c r="N513" i="4"/>
  <c r="G514" i="4"/>
  <c r="J514" i="4" s="1"/>
  <c r="E515" i="4"/>
  <c r="F515" i="4"/>
  <c r="C516" i="4"/>
  <c r="D515" i="4"/>
  <c r="S513" i="4" l="1"/>
  <c r="U513" i="4"/>
  <c r="R513" i="4"/>
  <c r="T513" i="4"/>
  <c r="N514" i="4"/>
  <c r="O514" i="4"/>
  <c r="M514" i="4"/>
  <c r="P514" i="4"/>
  <c r="G515" i="4"/>
  <c r="J515" i="4" s="1"/>
  <c r="H515" i="4"/>
  <c r="K515" i="4" s="1"/>
  <c r="C517" i="4"/>
  <c r="D516" i="4"/>
  <c r="E516" i="4"/>
  <c r="F516" i="4"/>
  <c r="U514" i="4" l="1"/>
  <c r="R514" i="4"/>
  <c r="T514" i="4"/>
  <c r="S514" i="4"/>
  <c r="M515" i="4"/>
  <c r="H516" i="4"/>
  <c r="K516" i="4" s="1"/>
  <c r="O515" i="4"/>
  <c r="G516" i="4"/>
  <c r="J516" i="4" s="1"/>
  <c r="P515" i="4"/>
  <c r="N515" i="4"/>
  <c r="E517" i="4"/>
  <c r="F517" i="4"/>
  <c r="D517" i="4"/>
  <c r="C518" i="4"/>
  <c r="R515" i="4" l="1"/>
  <c r="U515" i="4"/>
  <c r="T515" i="4"/>
  <c r="S515" i="4"/>
  <c r="P516" i="4"/>
  <c r="N516" i="4"/>
  <c r="O516" i="4"/>
  <c r="M516" i="4"/>
  <c r="E518" i="4"/>
  <c r="F518" i="4"/>
  <c r="C519" i="4"/>
  <c r="D518" i="4"/>
  <c r="H517" i="4"/>
  <c r="K517" i="4" s="1"/>
  <c r="G517" i="4"/>
  <c r="J517" i="4" s="1"/>
  <c r="R516" i="4" l="1"/>
  <c r="T516" i="4"/>
  <c r="S516" i="4"/>
  <c r="U516" i="4"/>
  <c r="H518" i="4"/>
  <c r="K518" i="4" s="1"/>
  <c r="F519" i="4"/>
  <c r="C520" i="4"/>
  <c r="D519" i="4"/>
  <c r="E519" i="4"/>
  <c r="P517" i="4"/>
  <c r="N517" i="4"/>
  <c r="M517" i="4"/>
  <c r="O517" i="4"/>
  <c r="G518" i="4"/>
  <c r="J518" i="4" s="1"/>
  <c r="S517" i="4" l="1"/>
  <c r="R517" i="4"/>
  <c r="U517" i="4"/>
  <c r="T517" i="4"/>
  <c r="C521" i="4"/>
  <c r="D520" i="4"/>
  <c r="F520" i="4"/>
  <c r="E520" i="4"/>
  <c r="H519" i="4"/>
  <c r="K519" i="4" s="1"/>
  <c r="O518" i="4"/>
  <c r="M518" i="4"/>
  <c r="G519" i="4"/>
  <c r="J519" i="4" s="1"/>
  <c r="P518" i="4"/>
  <c r="N518" i="4"/>
  <c r="R518" i="4" l="1"/>
  <c r="T518" i="4"/>
  <c r="S518" i="4"/>
  <c r="U518" i="4"/>
  <c r="G520" i="4"/>
  <c r="J520" i="4" s="1"/>
  <c r="H520" i="4"/>
  <c r="K520" i="4" s="1"/>
  <c r="C522" i="4"/>
  <c r="E521" i="4"/>
  <c r="F521" i="4"/>
  <c r="D521" i="4"/>
  <c r="M519" i="4"/>
  <c r="O519" i="4"/>
  <c r="P519" i="4"/>
  <c r="N519" i="4"/>
  <c r="R519" i="4" l="1"/>
  <c r="S519" i="4"/>
  <c r="U519" i="4"/>
  <c r="T519" i="4"/>
  <c r="H521" i="4"/>
  <c r="K521" i="4" s="1"/>
  <c r="G521" i="4"/>
  <c r="J521" i="4" s="1"/>
  <c r="D522" i="4"/>
  <c r="E522" i="4"/>
  <c r="F522" i="4"/>
  <c r="C523" i="4"/>
  <c r="N520" i="4"/>
  <c r="P520" i="4"/>
  <c r="O520" i="4"/>
  <c r="M520" i="4"/>
  <c r="T520" i="4" l="1"/>
  <c r="U520" i="4"/>
  <c r="S520" i="4"/>
  <c r="R520" i="4"/>
  <c r="G522" i="4"/>
  <c r="J522" i="4" s="1"/>
  <c r="N521" i="4"/>
  <c r="P521" i="4"/>
  <c r="M521" i="4"/>
  <c r="O521" i="4"/>
  <c r="F523" i="4"/>
  <c r="C524" i="4"/>
  <c r="D523" i="4"/>
  <c r="E523" i="4"/>
  <c r="H522" i="4"/>
  <c r="K522" i="4" s="1"/>
  <c r="T521" i="4" l="1"/>
  <c r="U521" i="4"/>
  <c r="R521" i="4"/>
  <c r="S521" i="4"/>
  <c r="M522" i="4"/>
  <c r="O522" i="4"/>
  <c r="G523" i="4"/>
  <c r="J523" i="4" s="1"/>
  <c r="H523" i="4"/>
  <c r="K523" i="4" s="1"/>
  <c r="N522" i="4"/>
  <c r="P522" i="4"/>
  <c r="E524" i="4"/>
  <c r="F524" i="4"/>
  <c r="C525" i="4"/>
  <c r="D524" i="4"/>
  <c r="T522" i="4" l="1"/>
  <c r="R522" i="4"/>
  <c r="U522" i="4"/>
  <c r="S522" i="4"/>
  <c r="N523" i="4"/>
  <c r="O523" i="4"/>
  <c r="M523" i="4"/>
  <c r="P523" i="4"/>
  <c r="H524" i="4"/>
  <c r="K524" i="4" s="1"/>
  <c r="G524" i="4"/>
  <c r="J524" i="4" s="1"/>
  <c r="C526" i="4"/>
  <c r="D525" i="4"/>
  <c r="E525" i="4"/>
  <c r="F525" i="4"/>
  <c r="S523" i="4" l="1"/>
  <c r="T523" i="4"/>
  <c r="U523" i="4"/>
  <c r="R523" i="4"/>
  <c r="N524" i="4"/>
  <c r="P524" i="4"/>
  <c r="G525" i="4"/>
  <c r="J525" i="4" s="1"/>
  <c r="H525" i="4"/>
  <c r="K525" i="4" s="1"/>
  <c r="M524" i="4"/>
  <c r="O524" i="4"/>
  <c r="C527" i="4"/>
  <c r="D526" i="4"/>
  <c r="E526" i="4"/>
  <c r="F526" i="4"/>
  <c r="S524" i="4" l="1"/>
  <c r="T524" i="4"/>
  <c r="R524" i="4"/>
  <c r="U524" i="4"/>
  <c r="H526" i="4"/>
  <c r="K526" i="4" s="1"/>
  <c r="G526" i="4"/>
  <c r="J526" i="4" s="1"/>
  <c r="F527" i="4"/>
  <c r="C528" i="4"/>
  <c r="D527" i="4"/>
  <c r="E527" i="4"/>
  <c r="N525" i="4"/>
  <c r="P525" i="4"/>
  <c r="O525" i="4"/>
  <c r="M525" i="4"/>
  <c r="S525" i="4" l="1"/>
  <c r="T525" i="4"/>
  <c r="U525" i="4"/>
  <c r="R525" i="4"/>
  <c r="P526" i="4"/>
  <c r="N526" i="4"/>
  <c r="G527" i="4"/>
  <c r="J527" i="4" s="1"/>
  <c r="E528" i="4"/>
  <c r="C529" i="4"/>
  <c r="D528" i="4"/>
  <c r="F528" i="4"/>
  <c r="H527" i="4"/>
  <c r="K527" i="4" s="1"/>
  <c r="M526" i="4"/>
  <c r="O526" i="4"/>
  <c r="R526" i="4" l="1"/>
  <c r="S526" i="4"/>
  <c r="U526" i="4"/>
  <c r="T526" i="4"/>
  <c r="M527" i="4"/>
  <c r="O527" i="4"/>
  <c r="G528" i="4"/>
  <c r="J528" i="4" s="1"/>
  <c r="H528" i="4"/>
  <c r="K528" i="4" s="1"/>
  <c r="P527" i="4"/>
  <c r="N527" i="4"/>
  <c r="F529" i="4"/>
  <c r="E529" i="4"/>
  <c r="C530" i="4"/>
  <c r="D529" i="4"/>
  <c r="T527" i="4" l="1"/>
  <c r="S527" i="4"/>
  <c r="U527" i="4"/>
  <c r="R527" i="4"/>
  <c r="O528" i="4"/>
  <c r="N528" i="4"/>
  <c r="M528" i="4"/>
  <c r="P528" i="4"/>
  <c r="G529" i="4"/>
  <c r="J529" i="4" s="1"/>
  <c r="H529" i="4"/>
  <c r="K529" i="4" s="1"/>
  <c r="E530" i="4"/>
  <c r="F530" i="4"/>
  <c r="C531" i="4"/>
  <c r="D530" i="4"/>
  <c r="T528" i="4" l="1"/>
  <c r="U528" i="4"/>
  <c r="S528" i="4"/>
  <c r="R528" i="4"/>
  <c r="G530" i="4"/>
  <c r="J530" i="4" s="1"/>
  <c r="H530" i="4"/>
  <c r="K530" i="4" s="1"/>
  <c r="N529" i="4"/>
  <c r="P529" i="4"/>
  <c r="D531" i="4"/>
  <c r="E531" i="4"/>
  <c r="F531" i="4"/>
  <c r="C532" i="4"/>
  <c r="M529" i="4"/>
  <c r="O529" i="4"/>
  <c r="U529" i="4" l="1"/>
  <c r="T529" i="4"/>
  <c r="S529" i="4"/>
  <c r="R529" i="4"/>
  <c r="G531" i="4"/>
  <c r="J531" i="4" s="1"/>
  <c r="C533" i="4"/>
  <c r="D532" i="4"/>
  <c r="F532" i="4"/>
  <c r="E532" i="4"/>
  <c r="H531" i="4"/>
  <c r="K531" i="4" s="1"/>
  <c r="M530" i="4"/>
  <c r="O530" i="4"/>
  <c r="N530" i="4"/>
  <c r="P530" i="4"/>
  <c r="T530" i="4" l="1"/>
  <c r="R530" i="4"/>
  <c r="U530" i="4"/>
  <c r="S530" i="4"/>
  <c r="M531" i="4"/>
  <c r="O531" i="4"/>
  <c r="H532" i="4"/>
  <c r="K532" i="4" s="1"/>
  <c r="D533" i="4"/>
  <c r="E533" i="4"/>
  <c r="F533" i="4"/>
  <c r="C534" i="4"/>
  <c r="N531" i="4"/>
  <c r="P531" i="4"/>
  <c r="G532" i="4"/>
  <c r="J532" i="4" s="1"/>
  <c r="S531" i="4" l="1"/>
  <c r="T531" i="4"/>
  <c r="R531" i="4"/>
  <c r="U531" i="4"/>
  <c r="G533" i="4"/>
  <c r="J533" i="4" s="1"/>
  <c r="H533" i="4"/>
  <c r="K533" i="4" s="1"/>
  <c r="M532" i="4"/>
  <c r="O532" i="4"/>
  <c r="F534" i="4"/>
  <c r="E534" i="4"/>
  <c r="C535" i="4"/>
  <c r="D534" i="4"/>
  <c r="P532" i="4"/>
  <c r="N532" i="4"/>
  <c r="T532" i="4" l="1"/>
  <c r="R532" i="4"/>
  <c r="S532" i="4"/>
  <c r="U532" i="4"/>
  <c r="M533" i="4"/>
  <c r="O533" i="4"/>
  <c r="N533" i="4"/>
  <c r="P533" i="4"/>
  <c r="H534" i="4"/>
  <c r="K534" i="4" s="1"/>
  <c r="G534" i="4"/>
  <c r="J534" i="4" s="1"/>
  <c r="C536" i="4"/>
  <c r="D535" i="4"/>
  <c r="E535" i="4"/>
  <c r="F535" i="4"/>
  <c r="S533" i="4" l="1"/>
  <c r="T533" i="4"/>
  <c r="U533" i="4"/>
  <c r="R533" i="4"/>
  <c r="P534" i="4"/>
  <c r="O534" i="4"/>
  <c r="M534" i="4"/>
  <c r="N534" i="4"/>
  <c r="G535" i="4"/>
  <c r="J535" i="4" s="1"/>
  <c r="H535" i="4"/>
  <c r="K535" i="4" s="1"/>
  <c r="D536" i="4"/>
  <c r="C537" i="4"/>
  <c r="F536" i="4"/>
  <c r="E536" i="4"/>
  <c r="T534" i="4" l="1"/>
  <c r="R534" i="4"/>
  <c r="U534" i="4"/>
  <c r="S534" i="4"/>
  <c r="H536" i="4"/>
  <c r="K536" i="4" s="1"/>
  <c r="G536" i="4"/>
  <c r="J536" i="4" s="1"/>
  <c r="P535" i="4"/>
  <c r="N535" i="4"/>
  <c r="M535" i="4"/>
  <c r="O535" i="4"/>
  <c r="F537" i="4"/>
  <c r="C538" i="4"/>
  <c r="D537" i="4"/>
  <c r="E537" i="4"/>
  <c r="R535" i="4" l="1"/>
  <c r="S535" i="4"/>
  <c r="U535" i="4"/>
  <c r="T535" i="4"/>
  <c r="M536" i="4"/>
  <c r="O536" i="4"/>
  <c r="C539" i="4"/>
  <c r="D538" i="4"/>
  <c r="E538" i="4"/>
  <c r="F538" i="4"/>
  <c r="N536" i="4"/>
  <c r="P536" i="4"/>
  <c r="H537" i="4"/>
  <c r="K537" i="4" s="1"/>
  <c r="G537" i="4"/>
  <c r="J537" i="4" s="1"/>
  <c r="S536" i="4" l="1"/>
  <c r="R536" i="4"/>
  <c r="U536" i="4"/>
  <c r="T536" i="4"/>
  <c r="M537" i="4"/>
  <c r="O537" i="4"/>
  <c r="D539" i="4"/>
  <c r="E539" i="4"/>
  <c r="C540" i="4"/>
  <c r="F539" i="4"/>
  <c r="P537" i="4"/>
  <c r="N537" i="4"/>
  <c r="G538" i="4"/>
  <c r="J538" i="4" s="1"/>
  <c r="H538" i="4"/>
  <c r="K538" i="4" s="1"/>
  <c r="S537" i="4" l="1"/>
  <c r="U537" i="4"/>
  <c r="T537" i="4"/>
  <c r="R537" i="4"/>
  <c r="E540" i="4"/>
  <c r="C541" i="4"/>
  <c r="F540" i="4"/>
  <c r="D540" i="4"/>
  <c r="P538" i="4"/>
  <c r="N538" i="4"/>
  <c r="O538" i="4"/>
  <c r="M538" i="4"/>
  <c r="H539" i="4"/>
  <c r="K539" i="4" s="1"/>
  <c r="G539" i="4"/>
  <c r="J539" i="4" s="1"/>
  <c r="T538" i="4" l="1"/>
  <c r="S538" i="4"/>
  <c r="U538" i="4"/>
  <c r="R538" i="4"/>
  <c r="O539" i="4"/>
  <c r="M539" i="4"/>
  <c r="H540" i="4"/>
  <c r="K540" i="4" s="1"/>
  <c r="N539" i="4"/>
  <c r="P539" i="4"/>
  <c r="D541" i="4"/>
  <c r="E541" i="4"/>
  <c r="F541" i="4"/>
  <c r="C542" i="4"/>
  <c r="G540" i="4"/>
  <c r="J540" i="4" s="1"/>
  <c r="T539" i="4" l="1"/>
  <c r="U539" i="4"/>
  <c r="S539" i="4"/>
  <c r="R539" i="4"/>
  <c r="C543" i="4"/>
  <c r="D542" i="4"/>
  <c r="E542" i="4"/>
  <c r="F542" i="4"/>
  <c r="P540" i="4"/>
  <c r="N540" i="4"/>
  <c r="O540" i="4"/>
  <c r="M540" i="4"/>
  <c r="G541" i="4"/>
  <c r="J541" i="4" s="1"/>
  <c r="H541" i="4"/>
  <c r="K541" i="4" s="1"/>
  <c r="U540" i="4" l="1"/>
  <c r="T540" i="4"/>
  <c r="R540" i="4"/>
  <c r="S540" i="4"/>
  <c r="H542" i="4"/>
  <c r="K542" i="4" s="1"/>
  <c r="G542" i="4"/>
  <c r="J542" i="4" s="1"/>
  <c r="F543" i="4"/>
  <c r="E543" i="4"/>
  <c r="C544" i="4"/>
  <c r="D543" i="4"/>
  <c r="P541" i="4"/>
  <c r="N541" i="4"/>
  <c r="O541" i="4"/>
  <c r="M541" i="4"/>
  <c r="S541" i="4" l="1"/>
  <c r="U541" i="4"/>
  <c r="R541" i="4"/>
  <c r="T541" i="4"/>
  <c r="G543" i="4"/>
  <c r="J543" i="4" s="1"/>
  <c r="H543" i="4"/>
  <c r="K543" i="4" s="1"/>
  <c r="C545" i="4"/>
  <c r="D544" i="4"/>
  <c r="E544" i="4"/>
  <c r="F544" i="4"/>
  <c r="O542" i="4"/>
  <c r="M542" i="4"/>
  <c r="N542" i="4"/>
  <c r="P542" i="4"/>
  <c r="S542" i="4" l="1"/>
  <c r="U542" i="4"/>
  <c r="R542" i="4"/>
  <c r="T542" i="4"/>
  <c r="H544" i="4"/>
  <c r="K544" i="4" s="1"/>
  <c r="G544" i="4"/>
  <c r="J544" i="4" s="1"/>
  <c r="P543" i="4"/>
  <c r="N543" i="4"/>
  <c r="M543" i="4"/>
  <c r="O543" i="4"/>
  <c r="E545" i="4"/>
  <c r="F545" i="4"/>
  <c r="C546" i="4"/>
  <c r="D545" i="4"/>
  <c r="T543" i="4" l="1"/>
  <c r="R543" i="4"/>
  <c r="S543" i="4"/>
  <c r="U543" i="4"/>
  <c r="M544" i="4"/>
  <c r="O544" i="4"/>
  <c r="P544" i="4"/>
  <c r="N544" i="4"/>
  <c r="G545" i="4"/>
  <c r="J545" i="4" s="1"/>
  <c r="H545" i="4"/>
  <c r="K545" i="4" s="1"/>
  <c r="D546" i="4"/>
  <c r="F546" i="4"/>
  <c r="C547" i="4"/>
  <c r="E546" i="4"/>
  <c r="T544" i="4" l="1"/>
  <c r="U544" i="4"/>
  <c r="R544" i="4"/>
  <c r="S544" i="4"/>
  <c r="H546" i="4"/>
  <c r="K546" i="4" s="1"/>
  <c r="N545" i="4"/>
  <c r="P545" i="4"/>
  <c r="M545" i="4"/>
  <c r="O545" i="4"/>
  <c r="C548" i="4"/>
  <c r="D547" i="4"/>
  <c r="E547" i="4"/>
  <c r="F547" i="4"/>
  <c r="G546" i="4"/>
  <c r="J546" i="4" s="1"/>
  <c r="R545" i="4" l="1"/>
  <c r="U545" i="4"/>
  <c r="S545" i="4"/>
  <c r="T545" i="4"/>
  <c r="P546" i="4"/>
  <c r="N546" i="4"/>
  <c r="O546" i="4"/>
  <c r="M546" i="4"/>
  <c r="C549" i="4"/>
  <c r="D548" i="4"/>
  <c r="E548" i="4"/>
  <c r="F548" i="4"/>
  <c r="G547" i="4"/>
  <c r="J547" i="4" s="1"/>
  <c r="H547" i="4"/>
  <c r="K547" i="4" s="1"/>
  <c r="S546" i="4" l="1"/>
  <c r="R546" i="4"/>
  <c r="T546" i="4"/>
  <c r="U546" i="4"/>
  <c r="N547" i="4"/>
  <c r="P547" i="4"/>
  <c r="M547" i="4"/>
  <c r="O547" i="4"/>
  <c r="G548" i="4"/>
  <c r="J548" i="4" s="1"/>
  <c r="H548" i="4"/>
  <c r="K548" i="4" s="1"/>
  <c r="D549" i="4"/>
  <c r="E549" i="4"/>
  <c r="F549" i="4"/>
  <c r="C550" i="4"/>
  <c r="T547" i="4" l="1"/>
  <c r="R547" i="4"/>
  <c r="S547" i="4"/>
  <c r="U547" i="4"/>
  <c r="E550" i="4"/>
  <c r="F550" i="4"/>
  <c r="C551" i="4"/>
  <c r="D550" i="4"/>
  <c r="P548" i="4"/>
  <c r="N548" i="4"/>
  <c r="M548" i="4"/>
  <c r="O548" i="4"/>
  <c r="G549" i="4"/>
  <c r="J549" i="4" s="1"/>
  <c r="H549" i="4"/>
  <c r="K549" i="4" s="1"/>
  <c r="R548" i="4" l="1"/>
  <c r="U548" i="4"/>
  <c r="T548" i="4"/>
  <c r="S548" i="4"/>
  <c r="F551" i="4"/>
  <c r="E551" i="4"/>
  <c r="D551" i="4"/>
  <c r="C552" i="4"/>
  <c r="P549" i="4"/>
  <c r="N549" i="4"/>
  <c r="O549" i="4"/>
  <c r="M549" i="4"/>
  <c r="G550" i="4"/>
  <c r="J550" i="4" s="1"/>
  <c r="H550" i="4"/>
  <c r="K550" i="4" s="1"/>
  <c r="R549" i="4" l="1"/>
  <c r="U549" i="4"/>
  <c r="T549" i="4"/>
  <c r="S549" i="4"/>
  <c r="C553" i="4"/>
  <c r="E552" i="4"/>
  <c r="D552" i="4"/>
  <c r="F552" i="4"/>
  <c r="N550" i="4"/>
  <c r="P550" i="4"/>
  <c r="G551" i="4"/>
  <c r="J551" i="4" s="1"/>
  <c r="H551" i="4"/>
  <c r="K551" i="4" s="1"/>
  <c r="M550" i="4"/>
  <c r="O550" i="4"/>
  <c r="U550" i="4" l="1"/>
  <c r="S550" i="4"/>
  <c r="R550" i="4"/>
  <c r="T550" i="4"/>
  <c r="H552" i="4"/>
  <c r="K552" i="4" s="1"/>
  <c r="G552" i="4"/>
  <c r="J552" i="4" s="1"/>
  <c r="P551" i="4"/>
  <c r="N551" i="4"/>
  <c r="O551" i="4"/>
  <c r="M551" i="4"/>
  <c r="F553" i="4"/>
  <c r="E553" i="4"/>
  <c r="C554" i="4"/>
  <c r="D553" i="4"/>
  <c r="R551" i="4" l="1"/>
  <c r="T551" i="4"/>
  <c r="S551" i="4"/>
  <c r="U551" i="4"/>
  <c r="N552" i="4"/>
  <c r="P552" i="4"/>
  <c r="E554" i="4"/>
  <c r="F554" i="4"/>
  <c r="D554" i="4"/>
  <c r="C555" i="4"/>
  <c r="H553" i="4"/>
  <c r="K553" i="4" s="1"/>
  <c r="G553" i="4"/>
  <c r="J553" i="4" s="1"/>
  <c r="O552" i="4"/>
  <c r="M552" i="4"/>
  <c r="U552" i="4" l="1"/>
  <c r="T552" i="4"/>
  <c r="S552" i="4"/>
  <c r="R552" i="4"/>
  <c r="F555" i="4"/>
  <c r="C556" i="4"/>
  <c r="E555" i="4"/>
  <c r="D555" i="4"/>
  <c r="O553" i="4"/>
  <c r="M553" i="4"/>
  <c r="N553" i="4"/>
  <c r="P553" i="4"/>
  <c r="H554" i="4"/>
  <c r="K554" i="4" s="1"/>
  <c r="G554" i="4"/>
  <c r="J554" i="4" s="1"/>
  <c r="R553" i="4" l="1"/>
  <c r="T553" i="4"/>
  <c r="U553" i="4"/>
  <c r="S553" i="4"/>
  <c r="G555" i="4"/>
  <c r="J555" i="4" s="1"/>
  <c r="H555" i="4"/>
  <c r="K555" i="4" s="1"/>
  <c r="O554" i="4"/>
  <c r="M554" i="4"/>
  <c r="P554" i="4"/>
  <c r="N554" i="4"/>
  <c r="E556" i="4"/>
  <c r="D556" i="4"/>
  <c r="F556" i="4"/>
  <c r="C557" i="4"/>
  <c r="T554" i="4" l="1"/>
  <c r="U554" i="4"/>
  <c r="R554" i="4"/>
  <c r="S554" i="4"/>
  <c r="N555" i="4"/>
  <c r="M555" i="4"/>
  <c r="O555" i="4"/>
  <c r="P555" i="4"/>
  <c r="H556" i="4"/>
  <c r="K556" i="4" s="1"/>
  <c r="G556" i="4"/>
  <c r="J556" i="4" s="1"/>
  <c r="D557" i="4"/>
  <c r="C558" i="4"/>
  <c r="E557" i="4"/>
  <c r="F557" i="4"/>
  <c r="U555" i="4" l="1"/>
  <c r="S555" i="4"/>
  <c r="T555" i="4"/>
  <c r="R555" i="4"/>
  <c r="N556" i="4"/>
  <c r="P556" i="4"/>
  <c r="F558" i="4"/>
  <c r="C559" i="4"/>
  <c r="D558" i="4"/>
  <c r="E558" i="4"/>
  <c r="G557" i="4"/>
  <c r="J557" i="4" s="1"/>
  <c r="H557" i="4"/>
  <c r="K557" i="4" s="1"/>
  <c r="M556" i="4"/>
  <c r="O556" i="4"/>
  <c r="T556" i="4" l="1"/>
  <c r="R556" i="4"/>
  <c r="S556" i="4"/>
  <c r="U556" i="4"/>
  <c r="G558" i="4"/>
  <c r="J558" i="4" s="1"/>
  <c r="P557" i="4"/>
  <c r="N557" i="4"/>
  <c r="O557" i="4"/>
  <c r="M557" i="4"/>
  <c r="H558" i="4"/>
  <c r="K558" i="4" s="1"/>
  <c r="D559" i="4"/>
  <c r="F559" i="4"/>
  <c r="C560" i="4"/>
  <c r="E559" i="4"/>
  <c r="R557" i="4" l="1"/>
  <c r="S557" i="4"/>
  <c r="T557" i="4"/>
  <c r="U557" i="4"/>
  <c r="O558" i="4"/>
  <c r="M558" i="4"/>
  <c r="D560" i="4"/>
  <c r="E560" i="4"/>
  <c r="F560" i="4"/>
  <c r="C561" i="4"/>
  <c r="H559" i="4"/>
  <c r="K559" i="4" s="1"/>
  <c r="G559" i="4"/>
  <c r="J559" i="4" s="1"/>
  <c r="P558" i="4"/>
  <c r="N558" i="4"/>
  <c r="T558" i="4" l="1"/>
  <c r="R558" i="4"/>
  <c r="U558" i="4"/>
  <c r="S558" i="4"/>
  <c r="G560" i="4"/>
  <c r="J560" i="4" s="1"/>
  <c r="O559" i="4"/>
  <c r="M559" i="4"/>
  <c r="P559" i="4"/>
  <c r="N559" i="4"/>
  <c r="F561" i="4"/>
  <c r="C562" i="4"/>
  <c r="D561" i="4"/>
  <c r="E561" i="4"/>
  <c r="H560" i="4"/>
  <c r="K560" i="4" s="1"/>
  <c r="R559" i="4" l="1"/>
  <c r="U559" i="4"/>
  <c r="T559" i="4"/>
  <c r="S559" i="4"/>
  <c r="M560" i="4"/>
  <c r="O560" i="4"/>
  <c r="F562" i="4"/>
  <c r="D562" i="4"/>
  <c r="E562" i="4"/>
  <c r="C563" i="4"/>
  <c r="P560" i="4"/>
  <c r="N560" i="4"/>
  <c r="G561" i="4"/>
  <c r="J561" i="4" s="1"/>
  <c r="H561" i="4"/>
  <c r="K561" i="4" s="1"/>
  <c r="R560" i="4" l="1"/>
  <c r="T560" i="4"/>
  <c r="U560" i="4"/>
  <c r="S560" i="4"/>
  <c r="G562" i="4"/>
  <c r="J562" i="4" s="1"/>
  <c r="C564" i="4"/>
  <c r="D563" i="4"/>
  <c r="F563" i="4"/>
  <c r="E563" i="4"/>
  <c r="H562" i="4"/>
  <c r="K562" i="4" s="1"/>
  <c r="M561" i="4"/>
  <c r="O561" i="4"/>
  <c r="N561" i="4"/>
  <c r="P561" i="4"/>
  <c r="T561" i="4" l="1"/>
  <c r="U561" i="4"/>
  <c r="S561" i="4"/>
  <c r="R561" i="4"/>
  <c r="M562" i="4"/>
  <c r="O562" i="4"/>
  <c r="N562" i="4"/>
  <c r="P562" i="4"/>
  <c r="G563" i="4"/>
  <c r="J563" i="4" s="1"/>
  <c r="H563" i="4"/>
  <c r="K563" i="4" s="1"/>
  <c r="F564" i="4"/>
  <c r="C565" i="4"/>
  <c r="D564" i="4"/>
  <c r="E564" i="4"/>
  <c r="U562" i="4" l="1"/>
  <c r="S562" i="4"/>
  <c r="R562" i="4"/>
  <c r="T562" i="4"/>
  <c r="C566" i="4"/>
  <c r="D565" i="4"/>
  <c r="E565" i="4"/>
  <c r="F565" i="4"/>
  <c r="N563" i="4"/>
  <c r="P563" i="4"/>
  <c r="M563" i="4"/>
  <c r="O563" i="4"/>
  <c r="G564" i="4"/>
  <c r="J564" i="4" s="1"/>
  <c r="H564" i="4"/>
  <c r="K564" i="4" s="1"/>
  <c r="U563" i="4" l="1"/>
  <c r="T563" i="4"/>
  <c r="S563" i="4"/>
  <c r="R563" i="4"/>
  <c r="H565" i="4"/>
  <c r="K565" i="4" s="1"/>
  <c r="G565" i="4"/>
  <c r="J565" i="4" s="1"/>
  <c r="N564" i="4"/>
  <c r="P564" i="4"/>
  <c r="O564" i="4"/>
  <c r="M564" i="4"/>
  <c r="C567" i="4"/>
  <c r="D566" i="4"/>
  <c r="E566" i="4"/>
  <c r="F566" i="4"/>
  <c r="R564" i="4" l="1"/>
  <c r="S564" i="4"/>
  <c r="T564" i="4"/>
  <c r="U564" i="4"/>
  <c r="P565" i="4"/>
  <c r="O565" i="4"/>
  <c r="N565" i="4"/>
  <c r="M565" i="4"/>
  <c r="F567" i="4"/>
  <c r="C568" i="4"/>
  <c r="E567" i="4"/>
  <c r="D567" i="4"/>
  <c r="H566" i="4"/>
  <c r="K566" i="4" s="1"/>
  <c r="G566" i="4"/>
  <c r="J566" i="4" s="1"/>
  <c r="R565" i="4" l="1"/>
  <c r="S565" i="4"/>
  <c r="T565" i="4"/>
  <c r="U565" i="4"/>
  <c r="G567" i="4"/>
  <c r="J567" i="4" s="1"/>
  <c r="N566" i="4"/>
  <c r="P566" i="4"/>
  <c r="C569" i="4"/>
  <c r="F568" i="4"/>
  <c r="E568" i="4"/>
  <c r="D568" i="4"/>
  <c r="M566" i="4"/>
  <c r="O566" i="4"/>
  <c r="H567" i="4"/>
  <c r="K567" i="4" s="1"/>
  <c r="T566" i="4" l="1"/>
  <c r="S566" i="4"/>
  <c r="U566" i="4"/>
  <c r="R566" i="4"/>
  <c r="M567" i="4"/>
  <c r="O567" i="4"/>
  <c r="H568" i="4"/>
  <c r="K568" i="4" s="1"/>
  <c r="G568" i="4"/>
  <c r="J568" i="4" s="1"/>
  <c r="D569" i="4"/>
  <c r="F569" i="4"/>
  <c r="C570" i="4"/>
  <c r="E569" i="4"/>
  <c r="P567" i="4"/>
  <c r="N567" i="4"/>
  <c r="R567" i="4" l="1"/>
  <c r="S567" i="4"/>
  <c r="U567" i="4"/>
  <c r="T567" i="4"/>
  <c r="M568" i="4"/>
  <c r="O568" i="4"/>
  <c r="P568" i="4"/>
  <c r="N568" i="4"/>
  <c r="G569" i="4"/>
  <c r="J569" i="4" s="1"/>
  <c r="C571" i="4"/>
  <c r="D570" i="4"/>
  <c r="E570" i="4"/>
  <c r="F570" i="4"/>
  <c r="H569" i="4"/>
  <c r="K569" i="4" s="1"/>
  <c r="T568" i="4" l="1"/>
  <c r="R568" i="4"/>
  <c r="U568" i="4"/>
  <c r="S568" i="4"/>
  <c r="N569" i="4"/>
  <c r="P569" i="4"/>
  <c r="H570" i="4"/>
  <c r="K570" i="4" s="1"/>
  <c r="G570" i="4"/>
  <c r="J570" i="4" s="1"/>
  <c r="C572" i="4"/>
  <c r="F571" i="4"/>
  <c r="D571" i="4"/>
  <c r="E571" i="4"/>
  <c r="O569" i="4"/>
  <c r="M569" i="4"/>
  <c r="U569" i="4" l="1"/>
  <c r="S569" i="4"/>
  <c r="R569" i="4"/>
  <c r="T569" i="4"/>
  <c r="O570" i="4"/>
  <c r="M570" i="4"/>
  <c r="H571" i="4"/>
  <c r="K571" i="4" s="1"/>
  <c r="G571" i="4"/>
  <c r="J571" i="4" s="1"/>
  <c r="N570" i="4"/>
  <c r="P570" i="4"/>
  <c r="E572" i="4"/>
  <c r="D572" i="4"/>
  <c r="F572" i="4"/>
  <c r="C573" i="4"/>
  <c r="S570" i="4" l="1"/>
  <c r="R570" i="4"/>
  <c r="T570" i="4"/>
  <c r="U570" i="4"/>
  <c r="O571" i="4"/>
  <c r="M571" i="4"/>
  <c r="C574" i="4"/>
  <c r="D573" i="4"/>
  <c r="E573" i="4"/>
  <c r="F573" i="4"/>
  <c r="N571" i="4"/>
  <c r="P571" i="4"/>
  <c r="H572" i="4"/>
  <c r="K572" i="4" s="1"/>
  <c r="G572" i="4"/>
  <c r="J572" i="4" s="1"/>
  <c r="R571" i="4" l="1"/>
  <c r="U571" i="4"/>
  <c r="T571" i="4"/>
  <c r="S571" i="4"/>
  <c r="E574" i="4"/>
  <c r="F574" i="4"/>
  <c r="D574" i="4"/>
  <c r="C575" i="4"/>
  <c r="M572" i="4"/>
  <c r="O572" i="4"/>
  <c r="N572" i="4"/>
  <c r="P572" i="4"/>
  <c r="G573" i="4"/>
  <c r="J573" i="4" s="1"/>
  <c r="H573" i="4"/>
  <c r="K573" i="4" s="1"/>
  <c r="S572" i="4" l="1"/>
  <c r="T572" i="4"/>
  <c r="R572" i="4"/>
  <c r="U572" i="4"/>
  <c r="P573" i="4"/>
  <c r="N573" i="4"/>
  <c r="M573" i="4"/>
  <c r="O573" i="4"/>
  <c r="G574" i="4"/>
  <c r="J574" i="4" s="1"/>
  <c r="H574" i="4"/>
  <c r="K574" i="4" s="1"/>
  <c r="F575" i="4"/>
  <c r="C576" i="4"/>
  <c r="D575" i="4"/>
  <c r="E575" i="4"/>
  <c r="S573" i="4" l="1"/>
  <c r="U573" i="4"/>
  <c r="T573" i="4"/>
  <c r="R573" i="4"/>
  <c r="N574" i="4"/>
  <c r="P574" i="4"/>
  <c r="D576" i="4"/>
  <c r="E576" i="4"/>
  <c r="F576" i="4"/>
  <c r="C577" i="4"/>
  <c r="M574" i="4"/>
  <c r="O574" i="4"/>
  <c r="H575" i="4"/>
  <c r="K575" i="4" s="1"/>
  <c r="G575" i="4"/>
  <c r="J575" i="4" s="1"/>
  <c r="T574" i="4" l="1"/>
  <c r="S574" i="4"/>
  <c r="R574" i="4"/>
  <c r="U574" i="4"/>
  <c r="C578" i="4"/>
  <c r="D577" i="4"/>
  <c r="E577" i="4"/>
  <c r="F577" i="4"/>
  <c r="P575" i="4"/>
  <c r="N575" i="4"/>
  <c r="G576" i="4"/>
  <c r="J576" i="4" s="1"/>
  <c r="H576" i="4"/>
  <c r="K576" i="4" s="1"/>
  <c r="O575" i="4"/>
  <c r="M575" i="4"/>
  <c r="R575" i="4" l="1"/>
  <c r="S575" i="4"/>
  <c r="T575" i="4"/>
  <c r="U575" i="4"/>
  <c r="H577" i="4"/>
  <c r="K577" i="4" s="1"/>
  <c r="G577" i="4"/>
  <c r="J577" i="4" s="1"/>
  <c r="P576" i="4"/>
  <c r="N576" i="4"/>
  <c r="M576" i="4"/>
  <c r="O576" i="4"/>
  <c r="D578" i="4"/>
  <c r="F578" i="4"/>
  <c r="E578" i="4"/>
  <c r="C579" i="4"/>
  <c r="T576" i="4" l="1"/>
  <c r="U576" i="4"/>
  <c r="S576" i="4"/>
  <c r="R576" i="4"/>
  <c r="P577" i="4"/>
  <c r="M577" i="4"/>
  <c r="O577" i="4"/>
  <c r="N577" i="4"/>
  <c r="E579" i="4"/>
  <c r="F579" i="4"/>
  <c r="C580" i="4"/>
  <c r="D579" i="4"/>
  <c r="H578" i="4"/>
  <c r="K578" i="4" s="1"/>
  <c r="G578" i="4"/>
  <c r="J578" i="4" s="1"/>
  <c r="S577" i="4" l="1"/>
  <c r="T577" i="4"/>
  <c r="R577" i="4"/>
  <c r="U577" i="4"/>
  <c r="H579" i="4"/>
  <c r="K579" i="4" s="1"/>
  <c r="G579" i="4"/>
  <c r="J579" i="4" s="1"/>
  <c r="F580" i="4"/>
  <c r="E580" i="4"/>
  <c r="C581" i="4"/>
  <c r="D580" i="4"/>
  <c r="M578" i="4"/>
  <c r="O578" i="4"/>
  <c r="P578" i="4"/>
  <c r="N578" i="4"/>
  <c r="T578" i="4" l="1"/>
  <c r="R578" i="4"/>
  <c r="S578" i="4"/>
  <c r="U578" i="4"/>
  <c r="O579" i="4"/>
  <c r="P579" i="4"/>
  <c r="N579" i="4"/>
  <c r="M579" i="4"/>
  <c r="G580" i="4"/>
  <c r="J580" i="4" s="1"/>
  <c r="H580" i="4"/>
  <c r="K580" i="4" s="1"/>
  <c r="D581" i="4"/>
  <c r="E581" i="4"/>
  <c r="F581" i="4"/>
  <c r="C582" i="4"/>
  <c r="S579" i="4" l="1"/>
  <c r="T579" i="4"/>
  <c r="R579" i="4"/>
  <c r="U579" i="4"/>
  <c r="H581" i="4"/>
  <c r="K581" i="4" s="1"/>
  <c r="G581" i="4"/>
  <c r="J581" i="4" s="1"/>
  <c r="P580" i="4"/>
  <c r="N580" i="4"/>
  <c r="D582" i="4"/>
  <c r="E582" i="4"/>
  <c r="C583" i="4"/>
  <c r="F582" i="4"/>
  <c r="M580" i="4"/>
  <c r="O580" i="4"/>
  <c r="R580" i="4" l="1"/>
  <c r="S580" i="4"/>
  <c r="U580" i="4"/>
  <c r="T580" i="4"/>
  <c r="P581" i="4"/>
  <c r="O581" i="4"/>
  <c r="M581" i="4"/>
  <c r="G582" i="4"/>
  <c r="J582" i="4" s="1"/>
  <c r="N581" i="4"/>
  <c r="H582" i="4"/>
  <c r="K582" i="4" s="1"/>
  <c r="F583" i="4"/>
  <c r="E583" i="4"/>
  <c r="C584" i="4"/>
  <c r="D583" i="4"/>
  <c r="R581" i="4" l="1"/>
  <c r="S581" i="4"/>
  <c r="T581" i="4"/>
  <c r="U581" i="4"/>
  <c r="O582" i="4"/>
  <c r="M582" i="4"/>
  <c r="N582" i="4"/>
  <c r="P582" i="4"/>
  <c r="E584" i="4"/>
  <c r="F584" i="4"/>
  <c r="C585" i="4"/>
  <c r="D584" i="4"/>
  <c r="G583" i="4"/>
  <c r="J583" i="4" s="1"/>
  <c r="H583" i="4"/>
  <c r="K583" i="4" s="1"/>
  <c r="S582" i="4" l="1"/>
  <c r="U582" i="4"/>
  <c r="T582" i="4"/>
  <c r="R582" i="4"/>
  <c r="M583" i="4"/>
  <c r="O583" i="4"/>
  <c r="H584" i="4"/>
  <c r="K584" i="4" s="1"/>
  <c r="P583" i="4"/>
  <c r="N583" i="4"/>
  <c r="F585" i="4"/>
  <c r="C586" i="4"/>
  <c r="E585" i="4"/>
  <c r="D585" i="4"/>
  <c r="G584" i="4"/>
  <c r="J584" i="4" s="1"/>
  <c r="S583" i="4" l="1"/>
  <c r="U583" i="4"/>
  <c r="T583" i="4"/>
  <c r="R583" i="4"/>
  <c r="G585" i="4"/>
  <c r="J585" i="4" s="1"/>
  <c r="H585" i="4"/>
  <c r="K585" i="4" s="1"/>
  <c r="P584" i="4"/>
  <c r="N584" i="4"/>
  <c r="M584" i="4"/>
  <c r="O584" i="4"/>
  <c r="C587" i="4"/>
  <c r="D586" i="4"/>
  <c r="E586" i="4"/>
  <c r="F586" i="4"/>
  <c r="R584" i="4" l="1"/>
  <c r="T584" i="4"/>
  <c r="S584" i="4"/>
  <c r="U584" i="4"/>
  <c r="O585" i="4"/>
  <c r="P585" i="4"/>
  <c r="N585" i="4"/>
  <c r="M585" i="4"/>
  <c r="G586" i="4"/>
  <c r="J586" i="4" s="1"/>
  <c r="H586" i="4"/>
  <c r="K586" i="4" s="1"/>
  <c r="C588" i="4"/>
  <c r="D587" i="4"/>
  <c r="E587" i="4"/>
  <c r="F587" i="4"/>
  <c r="U585" i="4" l="1"/>
  <c r="S585" i="4"/>
  <c r="T585" i="4"/>
  <c r="R585" i="4"/>
  <c r="M586" i="4"/>
  <c r="O586" i="4"/>
  <c r="H587" i="4"/>
  <c r="K587" i="4" s="1"/>
  <c r="G587" i="4"/>
  <c r="J587" i="4" s="1"/>
  <c r="D588" i="4"/>
  <c r="E588" i="4"/>
  <c r="C589" i="4"/>
  <c r="F588" i="4"/>
  <c r="N586" i="4"/>
  <c r="P586" i="4"/>
  <c r="U586" i="4" l="1"/>
  <c r="T586" i="4"/>
  <c r="R586" i="4"/>
  <c r="S586" i="4"/>
  <c r="G588" i="4"/>
  <c r="J588" i="4" s="1"/>
  <c r="M587" i="4"/>
  <c r="O587" i="4"/>
  <c r="C590" i="4"/>
  <c r="D589" i="4"/>
  <c r="E589" i="4"/>
  <c r="F589" i="4"/>
  <c r="N587" i="4"/>
  <c r="P587" i="4"/>
  <c r="H588" i="4"/>
  <c r="K588" i="4" s="1"/>
  <c r="T587" i="4" l="1"/>
  <c r="U587" i="4"/>
  <c r="R587" i="4"/>
  <c r="S587" i="4"/>
  <c r="O588" i="4"/>
  <c r="M588" i="4"/>
  <c r="H589" i="4"/>
  <c r="K589" i="4" s="1"/>
  <c r="G589" i="4"/>
  <c r="J589" i="4" s="1"/>
  <c r="N588" i="4"/>
  <c r="P588" i="4"/>
  <c r="D590" i="4"/>
  <c r="E590" i="4"/>
  <c r="F590" i="4"/>
  <c r="C591" i="4"/>
  <c r="T588" i="4" l="1"/>
  <c r="S588" i="4"/>
  <c r="R588" i="4"/>
  <c r="U588" i="4"/>
  <c r="M589" i="4"/>
  <c r="O589" i="4"/>
  <c r="E591" i="4"/>
  <c r="C592" i="4"/>
  <c r="F591" i="4"/>
  <c r="D591" i="4"/>
  <c r="G590" i="4"/>
  <c r="J590" i="4" s="1"/>
  <c r="H590" i="4"/>
  <c r="K590" i="4" s="1"/>
  <c r="N589" i="4"/>
  <c r="P589" i="4"/>
  <c r="S589" i="4" l="1"/>
  <c r="R589" i="4"/>
  <c r="T589" i="4"/>
  <c r="U589" i="4"/>
  <c r="E592" i="4"/>
  <c r="F592" i="4"/>
  <c r="C593" i="4"/>
  <c r="D592" i="4"/>
  <c r="N590" i="4"/>
  <c r="P590" i="4"/>
  <c r="M590" i="4"/>
  <c r="O590" i="4"/>
  <c r="H591" i="4"/>
  <c r="K591" i="4" s="1"/>
  <c r="G591" i="4"/>
  <c r="J591" i="4" s="1"/>
  <c r="T590" i="4" l="1"/>
  <c r="R590" i="4"/>
  <c r="U590" i="4"/>
  <c r="S590" i="4"/>
  <c r="O591" i="4"/>
  <c r="M591" i="4"/>
  <c r="P591" i="4"/>
  <c r="N591" i="4"/>
  <c r="G592" i="4"/>
  <c r="J592" i="4" s="1"/>
  <c r="E593" i="4"/>
  <c r="F593" i="4"/>
  <c r="C594" i="4"/>
  <c r="D593" i="4"/>
  <c r="H592" i="4"/>
  <c r="K592" i="4" s="1"/>
  <c r="S591" i="4" l="1"/>
  <c r="U591" i="4"/>
  <c r="R591" i="4"/>
  <c r="T591" i="4"/>
  <c r="G593" i="4"/>
  <c r="J593" i="4" s="1"/>
  <c r="N592" i="4"/>
  <c r="P592" i="4"/>
  <c r="D594" i="4"/>
  <c r="E594" i="4"/>
  <c r="F594" i="4"/>
  <c r="C595" i="4"/>
  <c r="M592" i="4"/>
  <c r="O592" i="4"/>
  <c r="H593" i="4"/>
  <c r="K593" i="4" s="1"/>
  <c r="U592" i="4" l="1"/>
  <c r="T592" i="4"/>
  <c r="S592" i="4"/>
  <c r="R592" i="4"/>
  <c r="G594" i="4"/>
  <c r="J594" i="4" s="1"/>
  <c r="N593" i="4"/>
  <c r="P593" i="4"/>
  <c r="O593" i="4"/>
  <c r="M593" i="4"/>
  <c r="F595" i="4"/>
  <c r="E595" i="4"/>
  <c r="C596" i="4"/>
  <c r="D595" i="4"/>
  <c r="H594" i="4"/>
  <c r="K594" i="4" s="1"/>
  <c r="U593" i="4" l="1"/>
  <c r="S593" i="4"/>
  <c r="R593" i="4"/>
  <c r="T593" i="4"/>
  <c r="O594" i="4"/>
  <c r="M594" i="4"/>
  <c r="G595" i="4"/>
  <c r="J595" i="4" s="1"/>
  <c r="H595" i="4"/>
  <c r="K595" i="4" s="1"/>
  <c r="P594" i="4"/>
  <c r="N594" i="4"/>
  <c r="F596" i="4"/>
  <c r="E596" i="4"/>
  <c r="C597" i="4"/>
  <c r="D596" i="4"/>
  <c r="S594" i="4" l="1"/>
  <c r="R594" i="4"/>
  <c r="U594" i="4"/>
  <c r="T594" i="4"/>
  <c r="O595" i="4"/>
  <c r="M595" i="4"/>
  <c r="P595" i="4"/>
  <c r="N595" i="4"/>
  <c r="G596" i="4"/>
  <c r="J596" i="4" s="1"/>
  <c r="H596" i="4"/>
  <c r="K596" i="4" s="1"/>
  <c r="C598" i="4"/>
  <c r="D597" i="4"/>
  <c r="E597" i="4"/>
  <c r="F597" i="4"/>
  <c r="S595" i="4" l="1"/>
  <c r="U595" i="4"/>
  <c r="T595" i="4"/>
  <c r="R595" i="4"/>
  <c r="G597" i="4"/>
  <c r="J597" i="4" s="1"/>
  <c r="F598" i="4"/>
  <c r="C599" i="4"/>
  <c r="D598" i="4"/>
  <c r="E598" i="4"/>
  <c r="M596" i="4"/>
  <c r="O596" i="4"/>
  <c r="P596" i="4"/>
  <c r="N596" i="4"/>
  <c r="H597" i="4"/>
  <c r="K597" i="4" s="1"/>
  <c r="U596" i="4" l="1"/>
  <c r="T596" i="4"/>
  <c r="S596" i="4"/>
  <c r="R596" i="4"/>
  <c r="O597" i="4"/>
  <c r="M597" i="4"/>
  <c r="G598" i="4"/>
  <c r="J598" i="4" s="1"/>
  <c r="H598" i="4"/>
  <c r="K598" i="4" s="1"/>
  <c r="P597" i="4"/>
  <c r="N597" i="4"/>
  <c r="C600" i="4"/>
  <c r="D599" i="4"/>
  <c r="E599" i="4"/>
  <c r="F599" i="4"/>
  <c r="S597" i="4" l="1"/>
  <c r="T597" i="4"/>
  <c r="U597" i="4"/>
  <c r="R597" i="4"/>
  <c r="M598" i="4"/>
  <c r="O598" i="4"/>
  <c r="P598" i="4"/>
  <c r="N598" i="4"/>
  <c r="G599" i="4"/>
  <c r="J599" i="4" s="1"/>
  <c r="E600" i="4"/>
  <c r="F600" i="4"/>
  <c r="C601" i="4"/>
  <c r="D600" i="4"/>
  <c r="H599" i="4"/>
  <c r="K599" i="4" s="1"/>
  <c r="S598" i="4" l="1"/>
  <c r="R598" i="4"/>
  <c r="T598" i="4"/>
  <c r="U598" i="4"/>
  <c r="M599" i="4"/>
  <c r="O599" i="4"/>
  <c r="P599" i="4"/>
  <c r="N599" i="4"/>
  <c r="C602" i="4"/>
  <c r="D601" i="4"/>
  <c r="E601" i="4"/>
  <c r="F601" i="4"/>
  <c r="H600" i="4"/>
  <c r="K600" i="4" s="1"/>
  <c r="G600" i="4"/>
  <c r="J600" i="4" s="1"/>
  <c r="R599" i="4" l="1"/>
  <c r="S599" i="4"/>
  <c r="U599" i="4"/>
  <c r="T599" i="4"/>
  <c r="G601" i="4"/>
  <c r="J601" i="4" s="1"/>
  <c r="H601" i="4"/>
  <c r="K601" i="4" s="1"/>
  <c r="O600" i="4"/>
  <c r="M600" i="4"/>
  <c r="F602" i="4"/>
  <c r="C603" i="4"/>
  <c r="D602" i="4"/>
  <c r="E602" i="4"/>
  <c r="N600" i="4"/>
  <c r="P600" i="4"/>
  <c r="R600" i="4" l="1"/>
  <c r="U600" i="4"/>
  <c r="T600" i="4"/>
  <c r="S600" i="4"/>
  <c r="M601" i="4"/>
  <c r="G602" i="4"/>
  <c r="J602" i="4" s="1"/>
  <c r="O601" i="4"/>
  <c r="H602" i="4"/>
  <c r="K602" i="4" s="1"/>
  <c r="N601" i="4"/>
  <c r="P601" i="4"/>
  <c r="E603" i="4"/>
  <c r="F603" i="4"/>
  <c r="D603" i="4"/>
  <c r="C604" i="4"/>
  <c r="S601" i="4" l="1"/>
  <c r="U601" i="4"/>
  <c r="R601" i="4"/>
  <c r="T601" i="4"/>
  <c r="N602" i="4"/>
  <c r="O602" i="4"/>
  <c r="M602" i="4"/>
  <c r="P602" i="4"/>
  <c r="E604" i="4"/>
  <c r="F604" i="4"/>
  <c r="C605" i="4"/>
  <c r="D604" i="4"/>
  <c r="H603" i="4"/>
  <c r="K603" i="4" s="1"/>
  <c r="G603" i="4"/>
  <c r="J603" i="4" s="1"/>
  <c r="R602" i="4" l="1"/>
  <c r="U602" i="4"/>
  <c r="T602" i="4"/>
  <c r="S602" i="4"/>
  <c r="O603" i="4"/>
  <c r="M603" i="4"/>
  <c r="C606" i="4"/>
  <c r="D605" i="4"/>
  <c r="F605" i="4"/>
  <c r="E605" i="4"/>
  <c r="P603" i="4"/>
  <c r="N603" i="4"/>
  <c r="H604" i="4"/>
  <c r="K604" i="4" s="1"/>
  <c r="G604" i="4"/>
  <c r="J604" i="4" s="1"/>
  <c r="R603" i="4" l="1"/>
  <c r="U603" i="4"/>
  <c r="T603" i="4"/>
  <c r="S603" i="4"/>
  <c r="E606" i="4"/>
  <c r="F606" i="4"/>
  <c r="C607" i="4"/>
  <c r="D606" i="4"/>
  <c r="G605" i="4"/>
  <c r="J605" i="4" s="1"/>
  <c r="H605" i="4"/>
  <c r="K605" i="4" s="1"/>
  <c r="O604" i="4"/>
  <c r="M604" i="4"/>
  <c r="P604" i="4"/>
  <c r="N604" i="4"/>
  <c r="T604" i="4" l="1"/>
  <c r="U604" i="4"/>
  <c r="S604" i="4"/>
  <c r="R604" i="4"/>
  <c r="H606" i="4"/>
  <c r="K606" i="4" s="1"/>
  <c r="P605" i="4"/>
  <c r="N605" i="4"/>
  <c r="O605" i="4"/>
  <c r="M605" i="4"/>
  <c r="G606" i="4"/>
  <c r="J606" i="4" s="1"/>
  <c r="E607" i="4"/>
  <c r="F607" i="4"/>
  <c r="C608" i="4"/>
  <c r="D607" i="4"/>
  <c r="U605" i="4" l="1"/>
  <c r="T605" i="4"/>
  <c r="R605" i="4"/>
  <c r="S605" i="4"/>
  <c r="N606" i="4"/>
  <c r="P606" i="4"/>
  <c r="M606" i="4"/>
  <c r="O606" i="4"/>
  <c r="F608" i="4"/>
  <c r="C609" i="4"/>
  <c r="D608" i="4"/>
  <c r="E608" i="4"/>
  <c r="H607" i="4"/>
  <c r="K607" i="4" s="1"/>
  <c r="G607" i="4"/>
  <c r="J607" i="4" s="1"/>
  <c r="R606" i="4" l="1"/>
  <c r="T606" i="4"/>
  <c r="S606" i="4"/>
  <c r="U606" i="4"/>
  <c r="N607" i="4"/>
  <c r="P607" i="4"/>
  <c r="G608" i="4"/>
  <c r="J608" i="4" s="1"/>
  <c r="C610" i="4"/>
  <c r="D609" i="4"/>
  <c r="E609" i="4"/>
  <c r="F609" i="4"/>
  <c r="M607" i="4"/>
  <c r="O607" i="4"/>
  <c r="H608" i="4"/>
  <c r="K608" i="4" s="1"/>
  <c r="T607" i="4" l="1"/>
  <c r="U607" i="4"/>
  <c r="S607" i="4"/>
  <c r="R607" i="4"/>
  <c r="C611" i="4"/>
  <c r="D610" i="4"/>
  <c r="F610" i="4"/>
  <c r="E610" i="4"/>
  <c r="M608" i="4"/>
  <c r="O608" i="4"/>
  <c r="P608" i="4"/>
  <c r="N608" i="4"/>
  <c r="G609" i="4"/>
  <c r="J609" i="4" s="1"/>
  <c r="H609" i="4"/>
  <c r="K609" i="4" s="1"/>
  <c r="T608" i="4" l="1"/>
  <c r="S608" i="4"/>
  <c r="U608" i="4"/>
  <c r="R608" i="4"/>
  <c r="N609" i="4"/>
  <c r="P609" i="4"/>
  <c r="H610" i="4"/>
  <c r="K610" i="4" s="1"/>
  <c r="G610" i="4"/>
  <c r="J610" i="4" s="1"/>
  <c r="M609" i="4"/>
  <c r="O609" i="4"/>
  <c r="C612" i="4"/>
  <c r="F611" i="4"/>
  <c r="D611" i="4"/>
  <c r="E611" i="4"/>
  <c r="S609" i="4" l="1"/>
  <c r="T609" i="4"/>
  <c r="R609" i="4"/>
  <c r="U609" i="4"/>
  <c r="M610" i="4"/>
  <c r="O610" i="4"/>
  <c r="P610" i="4"/>
  <c r="N610" i="4"/>
  <c r="H611" i="4"/>
  <c r="K611" i="4" s="1"/>
  <c r="G611" i="4"/>
  <c r="J611" i="4" s="1"/>
  <c r="E612" i="4"/>
  <c r="D612" i="4"/>
  <c r="F612" i="4"/>
  <c r="C613" i="4"/>
  <c r="U610" i="4" l="1"/>
  <c r="T610" i="4"/>
  <c r="S610" i="4"/>
  <c r="R610" i="4"/>
  <c r="G612" i="4"/>
  <c r="J612" i="4" s="1"/>
  <c r="C614" i="4"/>
  <c r="D613" i="4"/>
  <c r="F613" i="4"/>
  <c r="E613" i="4"/>
  <c r="M611" i="4"/>
  <c r="O611" i="4"/>
  <c r="H612" i="4"/>
  <c r="K612" i="4" s="1"/>
  <c r="N611" i="4"/>
  <c r="P611" i="4"/>
  <c r="T611" i="4" l="1"/>
  <c r="R611" i="4"/>
  <c r="U611" i="4"/>
  <c r="S611" i="4"/>
  <c r="G613" i="4"/>
  <c r="J613" i="4" s="1"/>
  <c r="H613" i="4"/>
  <c r="K613" i="4" s="1"/>
  <c r="C615" i="4"/>
  <c r="D614" i="4"/>
  <c r="E614" i="4"/>
  <c r="F614" i="4"/>
  <c r="N612" i="4"/>
  <c r="P612" i="4"/>
  <c r="M612" i="4"/>
  <c r="O612" i="4"/>
  <c r="U612" i="4" l="1"/>
  <c r="S612" i="4"/>
  <c r="T612" i="4"/>
  <c r="R612" i="4"/>
  <c r="P613" i="4"/>
  <c r="N613" i="4"/>
  <c r="O613" i="4"/>
  <c r="M613" i="4"/>
  <c r="G614" i="4"/>
  <c r="J614" i="4" s="1"/>
  <c r="H614" i="4"/>
  <c r="K614" i="4" s="1"/>
  <c r="F615" i="4"/>
  <c r="C616" i="4"/>
  <c r="D615" i="4"/>
  <c r="E615" i="4"/>
  <c r="R613" i="4" l="1"/>
  <c r="U613" i="4"/>
  <c r="T613" i="4"/>
  <c r="S613" i="4"/>
  <c r="O614" i="4"/>
  <c r="G615" i="4"/>
  <c r="J615" i="4" s="1"/>
  <c r="M614" i="4"/>
  <c r="H615" i="4"/>
  <c r="K615" i="4" s="1"/>
  <c r="P614" i="4"/>
  <c r="N614" i="4"/>
  <c r="F616" i="4"/>
  <c r="C617" i="4"/>
  <c r="E616" i="4"/>
  <c r="D616" i="4"/>
  <c r="R614" i="4" l="1"/>
  <c r="U614" i="4"/>
  <c r="T614" i="4"/>
  <c r="S614" i="4"/>
  <c r="M615" i="4"/>
  <c r="O615" i="4"/>
  <c r="P615" i="4"/>
  <c r="N615" i="4"/>
  <c r="H616" i="4"/>
  <c r="K616" i="4" s="1"/>
  <c r="F617" i="4"/>
  <c r="C618" i="4"/>
  <c r="D617" i="4"/>
  <c r="E617" i="4"/>
  <c r="G616" i="4"/>
  <c r="J616" i="4" s="1"/>
  <c r="R615" i="4" l="1"/>
  <c r="T615" i="4"/>
  <c r="U615" i="4"/>
  <c r="S615" i="4"/>
  <c r="N616" i="4"/>
  <c r="P616" i="4"/>
  <c r="O616" i="4"/>
  <c r="M616" i="4"/>
  <c r="G617" i="4"/>
  <c r="J617" i="4" s="1"/>
  <c r="H617" i="4"/>
  <c r="K617" i="4" s="1"/>
  <c r="E618" i="4"/>
  <c r="F618" i="4"/>
  <c r="C619" i="4"/>
  <c r="D618" i="4"/>
  <c r="S616" i="4" l="1"/>
  <c r="U616" i="4"/>
  <c r="R616" i="4"/>
  <c r="T616" i="4"/>
  <c r="N617" i="4"/>
  <c r="P617" i="4"/>
  <c r="G618" i="4"/>
  <c r="J618" i="4" s="1"/>
  <c r="H618" i="4"/>
  <c r="K618" i="4" s="1"/>
  <c r="M617" i="4"/>
  <c r="O617" i="4"/>
  <c r="D619" i="4"/>
  <c r="E619" i="4"/>
  <c r="F619" i="4"/>
  <c r="C620" i="4"/>
  <c r="S617" i="4" l="1"/>
  <c r="U617" i="4"/>
  <c r="R617" i="4"/>
  <c r="T617" i="4"/>
  <c r="H619" i="4"/>
  <c r="K619" i="4" s="1"/>
  <c r="G619" i="4"/>
  <c r="J619" i="4" s="1"/>
  <c r="C621" i="4"/>
  <c r="D620" i="4"/>
  <c r="E620" i="4"/>
  <c r="F620" i="4"/>
  <c r="N618" i="4"/>
  <c r="P618" i="4"/>
  <c r="O618" i="4"/>
  <c r="M618" i="4"/>
  <c r="T618" i="4" l="1"/>
  <c r="U618" i="4"/>
  <c r="S618" i="4"/>
  <c r="R618" i="4"/>
  <c r="O619" i="4"/>
  <c r="M619" i="4"/>
  <c r="N619" i="4"/>
  <c r="P619" i="4"/>
  <c r="G620" i="4"/>
  <c r="J620" i="4" s="1"/>
  <c r="H620" i="4"/>
  <c r="K620" i="4" s="1"/>
  <c r="C622" i="4"/>
  <c r="D621" i="4"/>
  <c r="E621" i="4"/>
  <c r="F621" i="4"/>
  <c r="R619" i="4" l="1"/>
  <c r="T619" i="4"/>
  <c r="U619" i="4"/>
  <c r="S619" i="4"/>
  <c r="G621" i="4"/>
  <c r="J621" i="4" s="1"/>
  <c r="P620" i="4"/>
  <c r="N620" i="4"/>
  <c r="M620" i="4"/>
  <c r="O620" i="4"/>
  <c r="H621" i="4"/>
  <c r="K621" i="4" s="1"/>
  <c r="F622" i="4"/>
  <c r="E622" i="4"/>
  <c r="C623" i="4"/>
  <c r="D622" i="4"/>
  <c r="S620" i="4" l="1"/>
  <c r="U620" i="4"/>
  <c r="T620" i="4"/>
  <c r="R620" i="4"/>
  <c r="M621" i="4"/>
  <c r="O621" i="4"/>
  <c r="C624" i="4"/>
  <c r="D623" i="4"/>
  <c r="F623" i="4"/>
  <c r="E623" i="4"/>
  <c r="P621" i="4"/>
  <c r="N621" i="4"/>
  <c r="H622" i="4"/>
  <c r="K622" i="4" s="1"/>
  <c r="G622" i="4"/>
  <c r="J622" i="4" s="1"/>
  <c r="R621" i="4" l="1"/>
  <c r="S621" i="4"/>
  <c r="U621" i="4"/>
  <c r="T621" i="4"/>
  <c r="N622" i="4"/>
  <c r="P622" i="4"/>
  <c r="M622" i="4"/>
  <c r="O622" i="4"/>
  <c r="H623" i="4"/>
  <c r="K623" i="4" s="1"/>
  <c r="G623" i="4"/>
  <c r="J623" i="4" s="1"/>
  <c r="C625" i="4"/>
  <c r="D624" i="4"/>
  <c r="E624" i="4"/>
  <c r="F624" i="4"/>
  <c r="T622" i="4" l="1"/>
  <c r="U622" i="4"/>
  <c r="R622" i="4"/>
  <c r="S622" i="4"/>
  <c r="P623" i="4"/>
  <c r="N623" i="4"/>
  <c r="O623" i="4"/>
  <c r="M623" i="4"/>
  <c r="C626" i="4"/>
  <c r="F625" i="4"/>
  <c r="D625" i="4"/>
  <c r="E625" i="4"/>
  <c r="H624" i="4"/>
  <c r="K624" i="4" s="1"/>
  <c r="G624" i="4"/>
  <c r="J624" i="4" s="1"/>
  <c r="R623" i="4" l="1"/>
  <c r="S623" i="4"/>
  <c r="T623" i="4"/>
  <c r="U623" i="4"/>
  <c r="M624" i="4"/>
  <c r="O624" i="4"/>
  <c r="G625" i="4"/>
  <c r="J625" i="4" s="1"/>
  <c r="H625" i="4"/>
  <c r="K625" i="4" s="1"/>
  <c r="D626" i="4"/>
  <c r="E626" i="4"/>
  <c r="C627" i="4"/>
  <c r="F626" i="4"/>
  <c r="N624" i="4"/>
  <c r="P624" i="4"/>
  <c r="R624" i="4" l="1"/>
  <c r="U624" i="4"/>
  <c r="S624" i="4"/>
  <c r="T624" i="4"/>
  <c r="G626" i="4"/>
  <c r="J626" i="4" s="1"/>
  <c r="P625" i="4"/>
  <c r="N625" i="4"/>
  <c r="F627" i="4"/>
  <c r="C628" i="4"/>
  <c r="D627" i="4"/>
  <c r="E627" i="4"/>
  <c r="O625" i="4"/>
  <c r="M625" i="4"/>
  <c r="H626" i="4"/>
  <c r="K626" i="4" s="1"/>
  <c r="S625" i="4" l="1"/>
  <c r="U625" i="4"/>
  <c r="R625" i="4"/>
  <c r="T625" i="4"/>
  <c r="O626" i="4"/>
  <c r="M626" i="4"/>
  <c r="G627" i="4"/>
  <c r="J627" i="4" s="1"/>
  <c r="H627" i="4"/>
  <c r="K627" i="4" s="1"/>
  <c r="C629" i="4"/>
  <c r="D628" i="4"/>
  <c r="F628" i="4"/>
  <c r="E628" i="4"/>
  <c r="N626" i="4"/>
  <c r="P626" i="4"/>
  <c r="U626" i="4" l="1"/>
  <c r="R626" i="4"/>
  <c r="S626" i="4"/>
  <c r="T626" i="4"/>
  <c r="H628" i="4"/>
  <c r="K628" i="4" s="1"/>
  <c r="O627" i="4"/>
  <c r="M627" i="4"/>
  <c r="C630" i="4"/>
  <c r="D629" i="4"/>
  <c r="E629" i="4"/>
  <c r="F629" i="4"/>
  <c r="N627" i="4"/>
  <c r="P627" i="4"/>
  <c r="G628" i="4"/>
  <c r="J628" i="4" s="1"/>
  <c r="N628" i="4" l="1"/>
  <c r="S628" i="4" s="1"/>
  <c r="R627" i="4"/>
  <c r="U627" i="4"/>
  <c r="T627" i="4"/>
  <c r="S627" i="4"/>
  <c r="P628" i="4"/>
  <c r="G629" i="4"/>
  <c r="J629" i="4" s="1"/>
  <c r="D630" i="4"/>
  <c r="E630" i="4"/>
  <c r="F630" i="4"/>
  <c r="C631" i="4"/>
  <c r="M628" i="4"/>
  <c r="O628" i="4"/>
  <c r="H629" i="4"/>
  <c r="K629" i="4" s="1"/>
  <c r="R628" i="4" l="1"/>
  <c r="U628" i="4"/>
  <c r="T628" i="4"/>
  <c r="O629" i="4"/>
  <c r="M629" i="4"/>
  <c r="F631" i="4"/>
  <c r="D631" i="4"/>
  <c r="E631" i="4"/>
  <c r="C632" i="4"/>
  <c r="P629" i="4"/>
  <c r="N629" i="4"/>
  <c r="H630" i="4"/>
  <c r="K630" i="4" s="1"/>
  <c r="G630" i="4"/>
  <c r="J630" i="4" s="1"/>
  <c r="S629" i="4" l="1"/>
  <c r="U629" i="4"/>
  <c r="T629" i="4"/>
  <c r="R629" i="4"/>
  <c r="G631" i="4"/>
  <c r="J631" i="4" s="1"/>
  <c r="O630" i="4"/>
  <c r="M630" i="4"/>
  <c r="F632" i="4"/>
  <c r="C633" i="4"/>
  <c r="D632" i="4"/>
  <c r="E632" i="4"/>
  <c r="P630" i="4"/>
  <c r="N630" i="4"/>
  <c r="H631" i="4"/>
  <c r="K631" i="4" s="1"/>
  <c r="S630" i="4" l="1"/>
  <c r="R630" i="4"/>
  <c r="T630" i="4"/>
  <c r="U630" i="4"/>
  <c r="O631" i="4"/>
  <c r="M631" i="4"/>
  <c r="G632" i="4"/>
  <c r="J632" i="4" s="1"/>
  <c r="C634" i="4"/>
  <c r="D633" i="4"/>
  <c r="F633" i="4"/>
  <c r="E633" i="4"/>
  <c r="P631" i="4"/>
  <c r="N631" i="4"/>
  <c r="H632" i="4"/>
  <c r="K632" i="4" s="1"/>
  <c r="T631" i="4" l="1"/>
  <c r="S631" i="4"/>
  <c r="R631" i="4"/>
  <c r="U631" i="4"/>
  <c r="O632" i="4"/>
  <c r="M632" i="4"/>
  <c r="H633" i="4"/>
  <c r="K633" i="4" s="1"/>
  <c r="G633" i="4"/>
  <c r="J633" i="4" s="1"/>
  <c r="N632" i="4"/>
  <c r="P632" i="4"/>
  <c r="C635" i="4"/>
  <c r="D634" i="4"/>
  <c r="E634" i="4"/>
  <c r="F634" i="4"/>
  <c r="S632" i="4" l="1"/>
  <c r="U632" i="4"/>
  <c r="R632" i="4"/>
  <c r="T632" i="4"/>
  <c r="C636" i="4"/>
  <c r="D635" i="4"/>
  <c r="E635" i="4"/>
  <c r="F635" i="4"/>
  <c r="G634" i="4"/>
  <c r="J634" i="4" s="1"/>
  <c r="M633" i="4"/>
  <c r="O633" i="4"/>
  <c r="H634" i="4"/>
  <c r="K634" i="4" s="1"/>
  <c r="P633" i="4"/>
  <c r="N633" i="4"/>
  <c r="U633" i="4" l="1"/>
  <c r="T633" i="4"/>
  <c r="S633" i="4"/>
  <c r="R633" i="4"/>
  <c r="G635" i="4"/>
  <c r="J635" i="4" s="1"/>
  <c r="H635" i="4"/>
  <c r="K635" i="4" s="1"/>
  <c r="P634" i="4"/>
  <c r="N634" i="4"/>
  <c r="C637" i="4"/>
  <c r="D636" i="4"/>
  <c r="E636" i="4"/>
  <c r="F636" i="4"/>
  <c r="M634" i="4"/>
  <c r="O634" i="4"/>
  <c r="U634" i="4" l="1"/>
  <c r="T634" i="4"/>
  <c r="S634" i="4"/>
  <c r="R634" i="4"/>
  <c r="O635" i="4"/>
  <c r="M635" i="4"/>
  <c r="C638" i="4"/>
  <c r="D637" i="4"/>
  <c r="E637" i="4"/>
  <c r="F637" i="4"/>
  <c r="H636" i="4"/>
  <c r="K636" i="4" s="1"/>
  <c r="G636" i="4"/>
  <c r="J636" i="4" s="1"/>
  <c r="P635" i="4"/>
  <c r="N635" i="4"/>
  <c r="U635" i="4" l="1"/>
  <c r="T635" i="4"/>
  <c r="R635" i="4"/>
  <c r="S635" i="4"/>
  <c r="C639" i="4"/>
  <c r="D638" i="4"/>
  <c r="E638" i="4"/>
  <c r="F638" i="4"/>
  <c r="P636" i="4"/>
  <c r="N636" i="4"/>
  <c r="O636" i="4"/>
  <c r="M636" i="4"/>
  <c r="H637" i="4"/>
  <c r="K637" i="4" s="1"/>
  <c r="G637" i="4"/>
  <c r="J637" i="4" s="1"/>
  <c r="T636" i="4" l="1"/>
  <c r="S636" i="4"/>
  <c r="U636" i="4"/>
  <c r="R636" i="4"/>
  <c r="H638" i="4"/>
  <c r="K638" i="4" s="1"/>
  <c r="G638" i="4"/>
  <c r="J638" i="4" s="1"/>
  <c r="O637" i="4"/>
  <c r="M637" i="4"/>
  <c r="C640" i="4"/>
  <c r="D639" i="4"/>
  <c r="F639" i="4"/>
  <c r="E639" i="4"/>
  <c r="N637" i="4"/>
  <c r="P637" i="4"/>
  <c r="U637" i="4" l="1"/>
  <c r="T637" i="4"/>
  <c r="S637" i="4"/>
  <c r="R637" i="4"/>
  <c r="N638" i="4"/>
  <c r="O638" i="4"/>
  <c r="P638" i="4"/>
  <c r="M638" i="4"/>
  <c r="G639" i="4"/>
  <c r="J639" i="4" s="1"/>
  <c r="H639" i="4"/>
  <c r="K639" i="4" s="1"/>
  <c r="E640" i="4"/>
  <c r="F640" i="4"/>
  <c r="D640" i="4"/>
  <c r="C641" i="4"/>
  <c r="R638" i="4" l="1"/>
  <c r="U638" i="4"/>
  <c r="T638" i="4"/>
  <c r="S638" i="4"/>
  <c r="H640" i="4"/>
  <c r="K640" i="4" s="1"/>
  <c r="G640" i="4"/>
  <c r="J640" i="4" s="1"/>
  <c r="N639" i="4"/>
  <c r="P639" i="4"/>
  <c r="C642" i="4"/>
  <c r="D641" i="4"/>
  <c r="E641" i="4"/>
  <c r="F641" i="4"/>
  <c r="M639" i="4"/>
  <c r="O639" i="4"/>
  <c r="T639" i="4" l="1"/>
  <c r="U639" i="4"/>
  <c r="S639" i="4"/>
  <c r="R639" i="4"/>
  <c r="O640" i="4"/>
  <c r="N640" i="4"/>
  <c r="P640" i="4"/>
  <c r="M640" i="4"/>
  <c r="H641" i="4"/>
  <c r="K641" i="4" s="1"/>
  <c r="G641" i="4"/>
  <c r="J641" i="4" s="1"/>
  <c r="E642" i="4"/>
  <c r="C643" i="4"/>
  <c r="F642" i="4"/>
  <c r="D642" i="4"/>
  <c r="S640" i="4" l="1"/>
  <c r="U640" i="4"/>
  <c r="T640" i="4"/>
  <c r="R640" i="4"/>
  <c r="H642" i="4"/>
  <c r="K642" i="4" s="1"/>
  <c r="F643" i="4"/>
  <c r="E643" i="4"/>
  <c r="C644" i="4"/>
  <c r="D643" i="4"/>
  <c r="P641" i="4"/>
  <c r="N641" i="4"/>
  <c r="G642" i="4"/>
  <c r="J642" i="4" s="1"/>
  <c r="M641" i="4"/>
  <c r="O641" i="4"/>
  <c r="R641" i="4" l="1"/>
  <c r="S641" i="4"/>
  <c r="U641" i="4"/>
  <c r="T641" i="4"/>
  <c r="G643" i="4"/>
  <c r="J643" i="4" s="1"/>
  <c r="H643" i="4"/>
  <c r="K643" i="4" s="1"/>
  <c r="O642" i="4"/>
  <c r="M642" i="4"/>
  <c r="C645" i="4"/>
  <c r="D644" i="4"/>
  <c r="E644" i="4"/>
  <c r="F644" i="4"/>
  <c r="P642" i="4"/>
  <c r="N642" i="4"/>
  <c r="T642" i="4" l="1"/>
  <c r="R642" i="4"/>
  <c r="U642" i="4"/>
  <c r="S642" i="4"/>
  <c r="M643" i="4"/>
  <c r="N643" i="4"/>
  <c r="O643" i="4"/>
  <c r="P643" i="4"/>
  <c r="E645" i="4"/>
  <c r="F645" i="4"/>
  <c r="C646" i="4"/>
  <c r="D645" i="4"/>
  <c r="H644" i="4"/>
  <c r="K644" i="4" s="1"/>
  <c r="G644" i="4"/>
  <c r="J644" i="4" s="1"/>
  <c r="U643" i="4" l="1"/>
  <c r="T643" i="4"/>
  <c r="S643" i="4"/>
  <c r="R643" i="4"/>
  <c r="H645" i="4"/>
  <c r="K645" i="4" s="1"/>
  <c r="G645" i="4"/>
  <c r="J645" i="4" s="1"/>
  <c r="O644" i="4"/>
  <c r="M644" i="4"/>
  <c r="P644" i="4"/>
  <c r="N644" i="4"/>
  <c r="D646" i="4"/>
  <c r="E646" i="4"/>
  <c r="C647" i="4"/>
  <c r="F646" i="4"/>
  <c r="U644" i="4" l="1"/>
  <c r="R644" i="4"/>
  <c r="T644" i="4"/>
  <c r="S644" i="4"/>
  <c r="N645" i="4"/>
  <c r="P645" i="4"/>
  <c r="O645" i="4"/>
  <c r="M645" i="4"/>
  <c r="C648" i="4"/>
  <c r="D647" i="4"/>
  <c r="E647" i="4"/>
  <c r="F647" i="4"/>
  <c r="G646" i="4"/>
  <c r="J646" i="4" s="1"/>
  <c r="H646" i="4"/>
  <c r="K646" i="4" s="1"/>
  <c r="U645" i="4" l="1"/>
  <c r="T645" i="4"/>
  <c r="S645" i="4"/>
  <c r="R645" i="4"/>
  <c r="D648" i="4"/>
  <c r="F648" i="4"/>
  <c r="C649" i="4"/>
  <c r="E648" i="4"/>
  <c r="P646" i="4"/>
  <c r="N646" i="4"/>
  <c r="M646" i="4"/>
  <c r="O646" i="4"/>
  <c r="G647" i="4"/>
  <c r="J647" i="4" s="1"/>
  <c r="H647" i="4"/>
  <c r="K647" i="4" s="1"/>
  <c r="R646" i="4" l="1"/>
  <c r="S646" i="4"/>
  <c r="T646" i="4"/>
  <c r="U646" i="4"/>
  <c r="G648" i="4"/>
  <c r="J648" i="4" s="1"/>
  <c r="H648" i="4"/>
  <c r="K648" i="4" s="1"/>
  <c r="O647" i="4"/>
  <c r="M647" i="4"/>
  <c r="F649" i="4"/>
  <c r="C650" i="4"/>
  <c r="D649" i="4"/>
  <c r="E649" i="4"/>
  <c r="P647" i="4"/>
  <c r="N647" i="4"/>
  <c r="S647" i="4" l="1"/>
  <c r="T647" i="4"/>
  <c r="U647" i="4"/>
  <c r="R647" i="4"/>
  <c r="N648" i="4"/>
  <c r="O648" i="4"/>
  <c r="M648" i="4"/>
  <c r="P648" i="4"/>
  <c r="G649" i="4"/>
  <c r="J649" i="4" s="1"/>
  <c r="F650" i="4"/>
  <c r="E650" i="4"/>
  <c r="D650" i="4"/>
  <c r="C651" i="4"/>
  <c r="H649" i="4"/>
  <c r="K649" i="4" s="1"/>
  <c r="U648" i="4" l="1"/>
  <c r="S648" i="4"/>
  <c r="R648" i="4"/>
  <c r="T648" i="4"/>
  <c r="M649" i="4"/>
  <c r="O649" i="4"/>
  <c r="E651" i="4"/>
  <c r="F651" i="4"/>
  <c r="C652" i="4"/>
  <c r="D651" i="4"/>
  <c r="H650" i="4"/>
  <c r="K650" i="4" s="1"/>
  <c r="G650" i="4"/>
  <c r="J650" i="4" s="1"/>
  <c r="N649" i="4"/>
  <c r="P649" i="4"/>
  <c r="S649" i="4" l="1"/>
  <c r="U649" i="4"/>
  <c r="T649" i="4"/>
  <c r="R649" i="4"/>
  <c r="G651" i="4"/>
  <c r="J651" i="4" s="1"/>
  <c r="H651" i="4"/>
  <c r="K651" i="4" s="1"/>
  <c r="C653" i="4"/>
  <c r="D652" i="4"/>
  <c r="F652" i="4"/>
  <c r="E652" i="4"/>
  <c r="M650" i="4"/>
  <c r="O650" i="4"/>
  <c r="P650" i="4"/>
  <c r="N650" i="4"/>
  <c r="R650" i="4" l="1"/>
  <c r="S650" i="4"/>
  <c r="T650" i="4"/>
  <c r="U650" i="4"/>
  <c r="H652" i="4"/>
  <c r="K652" i="4" s="1"/>
  <c r="G652" i="4"/>
  <c r="J652" i="4" s="1"/>
  <c r="D653" i="4"/>
  <c r="E653" i="4"/>
  <c r="F653" i="4"/>
  <c r="C654" i="4"/>
  <c r="P651" i="4"/>
  <c r="N651" i="4"/>
  <c r="O651" i="4"/>
  <c r="M651" i="4"/>
  <c r="R651" i="4" l="1"/>
  <c r="S651" i="4"/>
  <c r="T651" i="4"/>
  <c r="U651" i="4"/>
  <c r="H653" i="4"/>
  <c r="K653" i="4" s="1"/>
  <c r="G653" i="4"/>
  <c r="J653" i="4" s="1"/>
  <c r="O652" i="4"/>
  <c r="M652" i="4"/>
  <c r="D654" i="4"/>
  <c r="E654" i="4"/>
  <c r="F654" i="4"/>
  <c r="C655" i="4"/>
  <c r="P652" i="4"/>
  <c r="N652" i="4"/>
  <c r="S652" i="4" l="1"/>
  <c r="R652" i="4"/>
  <c r="U652" i="4"/>
  <c r="T652" i="4"/>
  <c r="P653" i="4"/>
  <c r="O653" i="4"/>
  <c r="M653" i="4"/>
  <c r="N653" i="4"/>
  <c r="C656" i="4"/>
  <c r="D655" i="4"/>
  <c r="F655" i="4"/>
  <c r="E655" i="4"/>
  <c r="G654" i="4"/>
  <c r="J654" i="4" s="1"/>
  <c r="H654" i="4"/>
  <c r="K654" i="4" s="1"/>
  <c r="R653" i="4" l="1"/>
  <c r="T653" i="4"/>
  <c r="S653" i="4"/>
  <c r="U653" i="4"/>
  <c r="O654" i="4"/>
  <c r="M654" i="4"/>
  <c r="P654" i="4"/>
  <c r="N654" i="4"/>
  <c r="H655" i="4"/>
  <c r="K655" i="4" s="1"/>
  <c r="G655" i="4"/>
  <c r="J655" i="4" s="1"/>
  <c r="F656" i="4"/>
  <c r="C657" i="4"/>
  <c r="E656" i="4"/>
  <c r="D656" i="4"/>
  <c r="U654" i="4" l="1"/>
  <c r="R654" i="4"/>
  <c r="T654" i="4"/>
  <c r="S654" i="4"/>
  <c r="E657" i="4"/>
  <c r="F657" i="4"/>
  <c r="D657" i="4"/>
  <c r="C658" i="4"/>
  <c r="O655" i="4"/>
  <c r="M655" i="4"/>
  <c r="G656" i="4"/>
  <c r="J656" i="4" s="1"/>
  <c r="H656" i="4"/>
  <c r="K656" i="4" s="1"/>
  <c r="P655" i="4"/>
  <c r="N655" i="4"/>
  <c r="S655" i="4" l="1"/>
  <c r="R655" i="4"/>
  <c r="U655" i="4"/>
  <c r="T655" i="4"/>
  <c r="O656" i="4"/>
  <c r="M656" i="4"/>
  <c r="D658" i="4"/>
  <c r="F658" i="4"/>
  <c r="E658" i="4"/>
  <c r="C659" i="4"/>
  <c r="H657" i="4"/>
  <c r="K657" i="4" s="1"/>
  <c r="G657" i="4"/>
  <c r="J657" i="4" s="1"/>
  <c r="N656" i="4"/>
  <c r="P656" i="4"/>
  <c r="S656" i="4" l="1"/>
  <c r="U656" i="4"/>
  <c r="R656" i="4"/>
  <c r="T656" i="4"/>
  <c r="C660" i="4"/>
  <c r="D659" i="4"/>
  <c r="E659" i="4"/>
  <c r="F659" i="4"/>
  <c r="N657" i="4"/>
  <c r="P657" i="4"/>
  <c r="O657" i="4"/>
  <c r="M657" i="4"/>
  <c r="H658" i="4"/>
  <c r="K658" i="4" s="1"/>
  <c r="G658" i="4"/>
  <c r="J658" i="4" s="1"/>
  <c r="R657" i="4" l="1"/>
  <c r="S657" i="4"/>
  <c r="T657" i="4"/>
  <c r="U657" i="4"/>
  <c r="F660" i="4"/>
  <c r="E660" i="4"/>
  <c r="D660" i="4"/>
  <c r="C661" i="4"/>
  <c r="N658" i="4"/>
  <c r="P658" i="4"/>
  <c r="H659" i="4"/>
  <c r="K659" i="4" s="1"/>
  <c r="M658" i="4"/>
  <c r="O658" i="4"/>
  <c r="G659" i="4"/>
  <c r="J659" i="4" s="1"/>
  <c r="U658" i="4" l="1"/>
  <c r="S658" i="4"/>
  <c r="R658" i="4"/>
  <c r="T658" i="4"/>
  <c r="M659" i="4"/>
  <c r="O659" i="4"/>
  <c r="F661" i="4"/>
  <c r="E661" i="4"/>
  <c r="C662" i="4"/>
  <c r="D661" i="4"/>
  <c r="G660" i="4"/>
  <c r="J660" i="4" s="1"/>
  <c r="P659" i="4"/>
  <c r="N659" i="4"/>
  <c r="H660" i="4"/>
  <c r="K660" i="4" s="1"/>
  <c r="R659" i="4" l="1"/>
  <c r="S659" i="4"/>
  <c r="U659" i="4"/>
  <c r="T659" i="4"/>
  <c r="H661" i="4"/>
  <c r="K661" i="4" s="1"/>
  <c r="G661" i="4"/>
  <c r="J661" i="4" s="1"/>
  <c r="N660" i="4"/>
  <c r="P660" i="4"/>
  <c r="F662" i="4"/>
  <c r="C663" i="4"/>
  <c r="D662" i="4"/>
  <c r="E662" i="4"/>
  <c r="M660" i="4"/>
  <c r="O660" i="4"/>
  <c r="U660" i="4" l="1"/>
  <c r="T660" i="4"/>
  <c r="S660" i="4"/>
  <c r="R660" i="4"/>
  <c r="G662" i="4"/>
  <c r="J662" i="4" s="1"/>
  <c r="P661" i="4"/>
  <c r="N661" i="4"/>
  <c r="H662" i="4"/>
  <c r="K662" i="4" s="1"/>
  <c r="D663" i="4"/>
  <c r="E663" i="4"/>
  <c r="F663" i="4"/>
  <c r="C664" i="4"/>
  <c r="O661" i="4"/>
  <c r="M661" i="4"/>
  <c r="T661" i="4" l="1"/>
  <c r="S661" i="4"/>
  <c r="U661" i="4"/>
  <c r="R661" i="4"/>
  <c r="M662" i="4"/>
  <c r="O662" i="4"/>
  <c r="G663" i="4"/>
  <c r="J663" i="4" s="1"/>
  <c r="H663" i="4"/>
  <c r="K663" i="4" s="1"/>
  <c r="E664" i="4"/>
  <c r="F664" i="4"/>
  <c r="D664" i="4"/>
  <c r="C665" i="4"/>
  <c r="P662" i="4"/>
  <c r="N662" i="4"/>
  <c r="S662" i="4" l="1"/>
  <c r="U662" i="4"/>
  <c r="T662" i="4"/>
  <c r="R662" i="4"/>
  <c r="H664" i="4"/>
  <c r="K664" i="4" s="1"/>
  <c r="G664" i="4"/>
  <c r="J664" i="4" s="1"/>
  <c r="N663" i="4"/>
  <c r="P663" i="4"/>
  <c r="O663" i="4"/>
  <c r="M663" i="4"/>
  <c r="E665" i="4"/>
  <c r="C666" i="4"/>
  <c r="F665" i="4"/>
  <c r="D665" i="4"/>
  <c r="R663" i="4" l="1"/>
  <c r="T663" i="4"/>
  <c r="U663" i="4"/>
  <c r="S663" i="4"/>
  <c r="G665" i="4"/>
  <c r="J665" i="4" s="1"/>
  <c r="H665" i="4"/>
  <c r="K665" i="4" s="1"/>
  <c r="N664" i="4"/>
  <c r="P664" i="4"/>
  <c r="O664" i="4"/>
  <c r="M664" i="4"/>
  <c r="E666" i="4"/>
  <c r="F666" i="4"/>
  <c r="C667" i="4"/>
  <c r="D666" i="4"/>
  <c r="T664" i="4" l="1"/>
  <c r="R664" i="4"/>
  <c r="S664" i="4"/>
  <c r="U664" i="4"/>
  <c r="O665" i="4"/>
  <c r="M665" i="4"/>
  <c r="P665" i="4"/>
  <c r="N665" i="4"/>
  <c r="H666" i="4"/>
  <c r="K666" i="4" s="1"/>
  <c r="G666" i="4"/>
  <c r="J666" i="4" s="1"/>
  <c r="E667" i="4"/>
  <c r="F667" i="4"/>
  <c r="D667" i="4"/>
  <c r="C668" i="4"/>
  <c r="T665" i="4" l="1"/>
  <c r="S665" i="4"/>
  <c r="R665" i="4"/>
  <c r="U665" i="4"/>
  <c r="G667" i="4"/>
  <c r="J667" i="4" s="1"/>
  <c r="H667" i="4"/>
  <c r="K667" i="4" s="1"/>
  <c r="N666" i="4"/>
  <c r="P666" i="4"/>
  <c r="C669" i="4"/>
  <c r="E668" i="4"/>
  <c r="D668" i="4"/>
  <c r="F668" i="4"/>
  <c r="M666" i="4"/>
  <c r="O666" i="4"/>
  <c r="R666" i="4" l="1"/>
  <c r="S666" i="4"/>
  <c r="T666" i="4"/>
  <c r="U666" i="4"/>
  <c r="H668" i="4"/>
  <c r="K668" i="4" s="1"/>
  <c r="P667" i="4"/>
  <c r="N667" i="4"/>
  <c r="G668" i="4"/>
  <c r="J668" i="4" s="1"/>
  <c r="M667" i="4"/>
  <c r="O667" i="4"/>
  <c r="F669" i="4"/>
  <c r="E669" i="4"/>
  <c r="C670" i="4"/>
  <c r="D669" i="4"/>
  <c r="U667" i="4" l="1"/>
  <c r="T667" i="4"/>
  <c r="S667" i="4"/>
  <c r="R667" i="4"/>
  <c r="G669" i="4"/>
  <c r="J669" i="4" s="1"/>
  <c r="H669" i="4"/>
  <c r="K669" i="4" s="1"/>
  <c r="P668" i="4"/>
  <c r="N668" i="4"/>
  <c r="O668" i="4"/>
  <c r="M668" i="4"/>
  <c r="F670" i="4"/>
  <c r="E670" i="4"/>
  <c r="C671" i="4"/>
  <c r="D670" i="4"/>
  <c r="T668" i="4" l="1"/>
  <c r="R668" i="4"/>
  <c r="S668" i="4"/>
  <c r="U668" i="4"/>
  <c r="N669" i="4"/>
  <c r="P669" i="4"/>
  <c r="O669" i="4"/>
  <c r="M669" i="4"/>
  <c r="C672" i="4"/>
  <c r="F671" i="4"/>
  <c r="E671" i="4"/>
  <c r="D671" i="4"/>
  <c r="H670" i="4"/>
  <c r="K670" i="4" s="1"/>
  <c r="G670" i="4"/>
  <c r="J670" i="4" s="1"/>
  <c r="U669" i="4" l="1"/>
  <c r="T669" i="4"/>
  <c r="S669" i="4"/>
  <c r="R669" i="4"/>
  <c r="H671" i="4"/>
  <c r="K671" i="4" s="1"/>
  <c r="O670" i="4"/>
  <c r="M670" i="4"/>
  <c r="G671" i="4"/>
  <c r="J671" i="4" s="1"/>
  <c r="P670" i="4"/>
  <c r="N670" i="4"/>
  <c r="E672" i="4"/>
  <c r="F672" i="4"/>
  <c r="C673" i="4"/>
  <c r="D672" i="4"/>
  <c r="R670" i="4" l="1"/>
  <c r="T670" i="4"/>
  <c r="U670" i="4"/>
  <c r="S670" i="4"/>
  <c r="H672" i="4"/>
  <c r="K672" i="4" s="1"/>
  <c r="G672" i="4"/>
  <c r="J672" i="4" s="1"/>
  <c r="M671" i="4"/>
  <c r="O671" i="4"/>
  <c r="F673" i="4"/>
  <c r="E673" i="4"/>
  <c r="C674" i="4"/>
  <c r="D673" i="4"/>
  <c r="N671" i="4"/>
  <c r="P671" i="4"/>
  <c r="U671" i="4" l="1"/>
  <c r="S671" i="4"/>
  <c r="R671" i="4"/>
  <c r="T671" i="4"/>
  <c r="M672" i="4"/>
  <c r="N672" i="4"/>
  <c r="P672" i="4"/>
  <c r="O672" i="4"/>
  <c r="H673" i="4"/>
  <c r="K673" i="4" s="1"/>
  <c r="G673" i="4"/>
  <c r="J673" i="4" s="1"/>
  <c r="F674" i="4"/>
  <c r="C675" i="4"/>
  <c r="D674" i="4"/>
  <c r="E674" i="4"/>
  <c r="T672" i="4" l="1"/>
  <c r="U672" i="4"/>
  <c r="S672" i="4"/>
  <c r="R672" i="4"/>
  <c r="G674" i="4"/>
  <c r="J674" i="4" s="1"/>
  <c r="H674" i="4"/>
  <c r="K674" i="4" s="1"/>
  <c r="C676" i="4"/>
  <c r="D675" i="4"/>
  <c r="F675" i="4"/>
  <c r="E675" i="4"/>
  <c r="M673" i="4"/>
  <c r="O673" i="4"/>
  <c r="P673" i="4"/>
  <c r="N673" i="4"/>
  <c r="T673" i="4" l="1"/>
  <c r="R673" i="4"/>
  <c r="S673" i="4"/>
  <c r="U673" i="4"/>
  <c r="N674" i="4"/>
  <c r="O674" i="4"/>
  <c r="P674" i="4"/>
  <c r="M674" i="4"/>
  <c r="H675" i="4"/>
  <c r="K675" i="4" s="1"/>
  <c r="G675" i="4"/>
  <c r="J675" i="4" s="1"/>
  <c r="E676" i="4"/>
  <c r="C677" i="4"/>
  <c r="D676" i="4"/>
  <c r="F676" i="4"/>
  <c r="S674" i="4" l="1"/>
  <c r="R674" i="4"/>
  <c r="U674" i="4"/>
  <c r="T674" i="4"/>
  <c r="P675" i="4"/>
  <c r="N675" i="4"/>
  <c r="G676" i="4"/>
  <c r="J676" i="4" s="1"/>
  <c r="C678" i="4"/>
  <c r="D677" i="4"/>
  <c r="E677" i="4"/>
  <c r="F677" i="4"/>
  <c r="M675" i="4"/>
  <c r="O675" i="4"/>
  <c r="H676" i="4"/>
  <c r="K676" i="4" s="1"/>
  <c r="T675" i="4" l="1"/>
  <c r="S675" i="4"/>
  <c r="R675" i="4"/>
  <c r="U675" i="4"/>
  <c r="H677" i="4"/>
  <c r="K677" i="4" s="1"/>
  <c r="O676" i="4"/>
  <c r="M676" i="4"/>
  <c r="P676" i="4"/>
  <c r="N676" i="4"/>
  <c r="G677" i="4"/>
  <c r="J677" i="4" s="1"/>
  <c r="E678" i="4"/>
  <c r="F678" i="4"/>
  <c r="C679" i="4"/>
  <c r="D678" i="4"/>
  <c r="S676" i="4" l="1"/>
  <c r="U676" i="4"/>
  <c r="T676" i="4"/>
  <c r="R676" i="4"/>
  <c r="P677" i="4"/>
  <c r="N677" i="4"/>
  <c r="G678" i="4"/>
  <c r="J678" i="4" s="1"/>
  <c r="M677" i="4"/>
  <c r="O677" i="4"/>
  <c r="F679" i="4"/>
  <c r="C680" i="4"/>
  <c r="E679" i="4"/>
  <c r="D679" i="4"/>
  <c r="H678" i="4"/>
  <c r="K678" i="4" s="1"/>
  <c r="U677" i="4" l="1"/>
  <c r="S677" i="4"/>
  <c r="R677" i="4"/>
  <c r="T677" i="4"/>
  <c r="O678" i="4"/>
  <c r="M678" i="4"/>
  <c r="H679" i="4"/>
  <c r="K679" i="4" s="1"/>
  <c r="G679" i="4"/>
  <c r="J679" i="4" s="1"/>
  <c r="E680" i="4"/>
  <c r="F680" i="4"/>
  <c r="D680" i="4"/>
  <c r="C681" i="4"/>
  <c r="P678" i="4"/>
  <c r="N678" i="4"/>
  <c r="R678" i="4" l="1"/>
  <c r="T678" i="4"/>
  <c r="S678" i="4"/>
  <c r="U678" i="4"/>
  <c r="N679" i="4"/>
  <c r="O679" i="4"/>
  <c r="M679" i="4"/>
  <c r="P679" i="4"/>
  <c r="H680" i="4"/>
  <c r="K680" i="4" s="1"/>
  <c r="G680" i="4"/>
  <c r="J680" i="4" s="1"/>
  <c r="C682" i="4"/>
  <c r="D681" i="4"/>
  <c r="E681" i="4"/>
  <c r="F681" i="4"/>
  <c r="U679" i="4" l="1"/>
  <c r="R679" i="4"/>
  <c r="S679" i="4"/>
  <c r="T679" i="4"/>
  <c r="N680" i="4"/>
  <c r="P680" i="4"/>
  <c r="M680" i="4"/>
  <c r="O680" i="4"/>
  <c r="H681" i="4"/>
  <c r="K681" i="4" s="1"/>
  <c r="G681" i="4"/>
  <c r="J681" i="4" s="1"/>
  <c r="F682" i="4"/>
  <c r="D682" i="4"/>
  <c r="E682" i="4"/>
  <c r="C683" i="4"/>
  <c r="U680" i="4" l="1"/>
  <c r="R680" i="4"/>
  <c r="S680" i="4"/>
  <c r="T680" i="4"/>
  <c r="N681" i="4"/>
  <c r="P681" i="4"/>
  <c r="C684" i="4"/>
  <c r="F683" i="4"/>
  <c r="D683" i="4"/>
  <c r="E683" i="4"/>
  <c r="H682" i="4"/>
  <c r="K682" i="4" s="1"/>
  <c r="G682" i="4"/>
  <c r="J682" i="4" s="1"/>
  <c r="M681" i="4"/>
  <c r="O681" i="4"/>
  <c r="R681" i="4" l="1"/>
  <c r="T681" i="4"/>
  <c r="S681" i="4"/>
  <c r="U681" i="4"/>
  <c r="M682" i="4"/>
  <c r="O682" i="4"/>
  <c r="N682" i="4"/>
  <c r="P682" i="4"/>
  <c r="G683" i="4"/>
  <c r="J683" i="4" s="1"/>
  <c r="H683" i="4"/>
  <c r="K683" i="4" s="1"/>
  <c r="F684" i="4"/>
  <c r="D684" i="4"/>
  <c r="C685" i="4"/>
  <c r="E684" i="4"/>
  <c r="T682" i="4" l="1"/>
  <c r="U682" i="4"/>
  <c r="S682" i="4"/>
  <c r="R682" i="4"/>
  <c r="H684" i="4"/>
  <c r="K684" i="4" s="1"/>
  <c r="G684" i="4"/>
  <c r="J684" i="4" s="1"/>
  <c r="F685" i="4"/>
  <c r="E685" i="4"/>
  <c r="C686" i="4"/>
  <c r="D685" i="4"/>
  <c r="N683" i="4"/>
  <c r="P683" i="4"/>
  <c r="O683" i="4"/>
  <c r="M683" i="4"/>
  <c r="R683" i="4" l="1"/>
  <c r="U683" i="4"/>
  <c r="T683" i="4"/>
  <c r="S683" i="4"/>
  <c r="D686" i="4"/>
  <c r="E686" i="4"/>
  <c r="F686" i="4"/>
  <c r="C687" i="4"/>
  <c r="G685" i="4"/>
  <c r="J685" i="4" s="1"/>
  <c r="H685" i="4"/>
  <c r="K685" i="4" s="1"/>
  <c r="O684" i="4"/>
  <c r="M684" i="4"/>
  <c r="P684" i="4"/>
  <c r="N684" i="4"/>
  <c r="R684" i="4" l="1"/>
  <c r="T684" i="4"/>
  <c r="S684" i="4"/>
  <c r="U684" i="4"/>
  <c r="G686" i="4"/>
  <c r="J686" i="4" s="1"/>
  <c r="D687" i="4"/>
  <c r="E687" i="4"/>
  <c r="F687" i="4"/>
  <c r="C688" i="4"/>
  <c r="N685" i="4"/>
  <c r="P685" i="4"/>
  <c r="O685" i="4"/>
  <c r="M685" i="4"/>
  <c r="H686" i="4"/>
  <c r="K686" i="4" s="1"/>
  <c r="S685" i="4" l="1"/>
  <c r="R685" i="4"/>
  <c r="U685" i="4"/>
  <c r="T685" i="4"/>
  <c r="O686" i="4"/>
  <c r="M686" i="4"/>
  <c r="P686" i="4"/>
  <c r="N686" i="4"/>
  <c r="F688" i="4"/>
  <c r="E688" i="4"/>
  <c r="C689" i="4"/>
  <c r="D688" i="4"/>
  <c r="H687" i="4"/>
  <c r="K687" i="4" s="1"/>
  <c r="G687" i="4"/>
  <c r="J687" i="4" s="1"/>
  <c r="S686" i="4" l="1"/>
  <c r="U686" i="4"/>
  <c r="T686" i="4"/>
  <c r="R686" i="4"/>
  <c r="E689" i="4"/>
  <c r="C690" i="4"/>
  <c r="D689" i="4"/>
  <c r="F689" i="4"/>
  <c r="M687" i="4"/>
  <c r="O687" i="4"/>
  <c r="N687" i="4"/>
  <c r="P687" i="4"/>
  <c r="H688" i="4"/>
  <c r="K688" i="4" s="1"/>
  <c r="G688" i="4"/>
  <c r="J688" i="4" s="1"/>
  <c r="T687" i="4" l="1"/>
  <c r="R687" i="4"/>
  <c r="U687" i="4"/>
  <c r="S687" i="4"/>
  <c r="H689" i="4"/>
  <c r="K689" i="4" s="1"/>
  <c r="M688" i="4"/>
  <c r="O688" i="4"/>
  <c r="G689" i="4"/>
  <c r="J689" i="4" s="1"/>
  <c r="C691" i="4"/>
  <c r="D690" i="4"/>
  <c r="F690" i="4"/>
  <c r="E690" i="4"/>
  <c r="N688" i="4"/>
  <c r="P688" i="4"/>
  <c r="S688" i="4" l="1"/>
  <c r="T688" i="4"/>
  <c r="R688" i="4"/>
  <c r="U688" i="4"/>
  <c r="N689" i="4"/>
  <c r="P689" i="4"/>
  <c r="H690" i="4"/>
  <c r="K690" i="4" s="1"/>
  <c r="G690" i="4"/>
  <c r="J690" i="4" s="1"/>
  <c r="E691" i="4"/>
  <c r="C692" i="4"/>
  <c r="D691" i="4"/>
  <c r="F691" i="4"/>
  <c r="O689" i="4"/>
  <c r="M689" i="4"/>
  <c r="T689" i="4" l="1"/>
  <c r="S689" i="4"/>
  <c r="R689" i="4"/>
  <c r="U689" i="4"/>
  <c r="H691" i="4"/>
  <c r="K691" i="4" s="1"/>
  <c r="O690" i="4"/>
  <c r="M690" i="4"/>
  <c r="P690" i="4"/>
  <c r="N690" i="4"/>
  <c r="C693" i="4"/>
  <c r="D692" i="4"/>
  <c r="E692" i="4"/>
  <c r="F692" i="4"/>
  <c r="G691" i="4"/>
  <c r="J691" i="4" s="1"/>
  <c r="R690" i="4" l="1"/>
  <c r="T690" i="4"/>
  <c r="S690" i="4"/>
  <c r="U690" i="4"/>
  <c r="N691" i="4"/>
  <c r="P691" i="4"/>
  <c r="G692" i="4"/>
  <c r="J692" i="4" s="1"/>
  <c r="C694" i="4"/>
  <c r="D693" i="4"/>
  <c r="F693" i="4"/>
  <c r="E693" i="4"/>
  <c r="M691" i="4"/>
  <c r="O691" i="4"/>
  <c r="H692" i="4"/>
  <c r="K692" i="4" s="1"/>
  <c r="R691" i="4" l="1"/>
  <c r="U691" i="4"/>
  <c r="T691" i="4"/>
  <c r="S691" i="4"/>
  <c r="M692" i="4"/>
  <c r="O692" i="4"/>
  <c r="G693" i="4"/>
  <c r="J693" i="4" s="1"/>
  <c r="H693" i="4"/>
  <c r="K693" i="4" s="1"/>
  <c r="F694" i="4"/>
  <c r="E694" i="4"/>
  <c r="D694" i="4"/>
  <c r="C695" i="4"/>
  <c r="P692" i="4"/>
  <c r="N692" i="4"/>
  <c r="S692" i="4" l="1"/>
  <c r="R692" i="4"/>
  <c r="T692" i="4"/>
  <c r="U692" i="4"/>
  <c r="E695" i="4"/>
  <c r="D695" i="4"/>
  <c r="C696" i="4"/>
  <c r="F695" i="4"/>
  <c r="G694" i="4"/>
  <c r="J694" i="4" s="1"/>
  <c r="H694" i="4"/>
  <c r="K694" i="4" s="1"/>
  <c r="P693" i="4"/>
  <c r="N693" i="4"/>
  <c r="O693" i="4"/>
  <c r="M693" i="4"/>
  <c r="S693" i="4" l="1"/>
  <c r="R693" i="4"/>
  <c r="U693" i="4"/>
  <c r="T693" i="4"/>
  <c r="G695" i="4"/>
  <c r="J695" i="4" s="1"/>
  <c r="M694" i="4"/>
  <c r="O694" i="4"/>
  <c r="P694" i="4"/>
  <c r="N694" i="4"/>
  <c r="H695" i="4"/>
  <c r="K695" i="4" s="1"/>
  <c r="E696" i="4"/>
  <c r="F696" i="4"/>
  <c r="D696" i="4"/>
  <c r="C697" i="4"/>
  <c r="R694" i="4" l="1"/>
  <c r="S694" i="4"/>
  <c r="U694" i="4"/>
  <c r="T694" i="4"/>
  <c r="D697" i="4"/>
  <c r="E697" i="4"/>
  <c r="C698" i="4"/>
  <c r="F697" i="4"/>
  <c r="N695" i="4"/>
  <c r="P695" i="4"/>
  <c r="G696" i="4"/>
  <c r="J696" i="4" s="1"/>
  <c r="O695" i="4"/>
  <c r="M695" i="4"/>
  <c r="H696" i="4"/>
  <c r="K696" i="4" s="1"/>
  <c r="S695" i="4" l="1"/>
  <c r="T695" i="4"/>
  <c r="R695" i="4"/>
  <c r="U695" i="4"/>
  <c r="G697" i="4"/>
  <c r="J697" i="4" s="1"/>
  <c r="H697" i="4"/>
  <c r="K697" i="4" s="1"/>
  <c r="C699" i="4"/>
  <c r="D698" i="4"/>
  <c r="E698" i="4"/>
  <c r="F698" i="4"/>
  <c r="O696" i="4"/>
  <c r="M696" i="4"/>
  <c r="P696" i="4"/>
  <c r="N696" i="4"/>
  <c r="S696" i="4" l="1"/>
  <c r="U696" i="4"/>
  <c r="R696" i="4"/>
  <c r="T696" i="4"/>
  <c r="M697" i="4"/>
  <c r="O697" i="4"/>
  <c r="N697" i="4"/>
  <c r="P697" i="4"/>
  <c r="G698" i="4"/>
  <c r="J698" i="4" s="1"/>
  <c r="H698" i="4"/>
  <c r="K698" i="4" s="1"/>
  <c r="E699" i="4"/>
  <c r="F699" i="4"/>
  <c r="C700" i="4"/>
  <c r="D699" i="4"/>
  <c r="U697" i="4" l="1"/>
  <c r="S697" i="4"/>
  <c r="T697" i="4"/>
  <c r="R697" i="4"/>
  <c r="O698" i="4"/>
  <c r="M698" i="4"/>
  <c r="G699" i="4"/>
  <c r="J699" i="4" s="1"/>
  <c r="P698" i="4"/>
  <c r="N698" i="4"/>
  <c r="H699" i="4"/>
  <c r="K699" i="4" s="1"/>
  <c r="F700" i="4"/>
  <c r="C701" i="4"/>
  <c r="E700" i="4"/>
  <c r="D700" i="4"/>
  <c r="U698" i="4" l="1"/>
  <c r="T698" i="4"/>
  <c r="R698" i="4"/>
  <c r="S698" i="4"/>
  <c r="O699" i="4"/>
  <c r="M699" i="4"/>
  <c r="H700" i="4"/>
  <c r="K700" i="4" s="1"/>
  <c r="G700" i="4"/>
  <c r="J700" i="4" s="1"/>
  <c r="C702" i="4"/>
  <c r="D701" i="4"/>
  <c r="E701" i="4"/>
  <c r="F701" i="4"/>
  <c r="N699" i="4"/>
  <c r="P699" i="4"/>
  <c r="R699" i="4" l="1"/>
  <c r="T699" i="4"/>
  <c r="U699" i="4"/>
  <c r="S699" i="4"/>
  <c r="D702" i="4"/>
  <c r="E702" i="4"/>
  <c r="F702" i="4"/>
  <c r="C703" i="4"/>
  <c r="O700" i="4"/>
  <c r="M700" i="4"/>
  <c r="P700" i="4"/>
  <c r="N700" i="4"/>
  <c r="G701" i="4"/>
  <c r="J701" i="4" s="1"/>
  <c r="H701" i="4"/>
  <c r="K701" i="4" s="1"/>
  <c r="S700" i="4" l="1"/>
  <c r="R700" i="4"/>
  <c r="T700" i="4"/>
  <c r="U700" i="4"/>
  <c r="F703" i="4"/>
  <c r="C704" i="4"/>
  <c r="D703" i="4"/>
  <c r="E703" i="4"/>
  <c r="P701" i="4"/>
  <c r="N701" i="4"/>
  <c r="M701" i="4"/>
  <c r="O701" i="4"/>
  <c r="H702" i="4"/>
  <c r="K702" i="4" s="1"/>
  <c r="G702" i="4"/>
  <c r="J702" i="4" s="1"/>
  <c r="R701" i="4" l="1"/>
  <c r="S701" i="4"/>
  <c r="U701" i="4"/>
  <c r="T701" i="4"/>
  <c r="G703" i="4"/>
  <c r="J703" i="4" s="1"/>
  <c r="O702" i="4"/>
  <c r="M702" i="4"/>
  <c r="P702" i="4"/>
  <c r="N702" i="4"/>
  <c r="C705" i="4"/>
  <c r="D704" i="4"/>
  <c r="F704" i="4"/>
  <c r="E704" i="4"/>
  <c r="H703" i="4"/>
  <c r="K703" i="4" s="1"/>
  <c r="S702" i="4" l="1"/>
  <c r="U702" i="4"/>
  <c r="R702" i="4"/>
  <c r="T702" i="4"/>
  <c r="H704" i="4"/>
  <c r="K704" i="4" s="1"/>
  <c r="O703" i="4"/>
  <c r="M703" i="4"/>
  <c r="N703" i="4"/>
  <c r="P703" i="4"/>
  <c r="D705" i="4"/>
  <c r="E705" i="4"/>
  <c r="F705" i="4"/>
  <c r="C706" i="4"/>
  <c r="G704" i="4"/>
  <c r="J704" i="4" s="1"/>
  <c r="N704" i="4" l="1"/>
  <c r="S704" i="4" s="1"/>
  <c r="R703" i="4"/>
  <c r="T703" i="4"/>
  <c r="S703" i="4"/>
  <c r="U703" i="4"/>
  <c r="P704" i="4"/>
  <c r="H705" i="4"/>
  <c r="K705" i="4" s="1"/>
  <c r="G705" i="4"/>
  <c r="J705" i="4" s="1"/>
  <c r="M704" i="4"/>
  <c r="O704" i="4"/>
  <c r="C707" i="4"/>
  <c r="D706" i="4"/>
  <c r="F706" i="4"/>
  <c r="E706" i="4"/>
  <c r="T704" i="4" l="1"/>
  <c r="R704" i="4"/>
  <c r="U704" i="4"/>
  <c r="M705" i="4"/>
  <c r="N705" i="4"/>
  <c r="P705" i="4"/>
  <c r="O705" i="4"/>
  <c r="G706" i="4"/>
  <c r="J706" i="4" s="1"/>
  <c r="H706" i="4"/>
  <c r="K706" i="4" s="1"/>
  <c r="D707" i="4"/>
  <c r="C708" i="4"/>
  <c r="E707" i="4"/>
  <c r="F707" i="4"/>
  <c r="T705" i="4" l="1"/>
  <c r="R705" i="4"/>
  <c r="S705" i="4"/>
  <c r="U705" i="4"/>
  <c r="M706" i="4"/>
  <c r="O706" i="4"/>
  <c r="N706" i="4"/>
  <c r="P706" i="4"/>
  <c r="H707" i="4"/>
  <c r="K707" i="4" s="1"/>
  <c r="G707" i="4"/>
  <c r="J707" i="4" s="1"/>
  <c r="C709" i="4"/>
  <c r="D708" i="4"/>
  <c r="E708" i="4"/>
  <c r="F708" i="4"/>
  <c r="R706" i="4" l="1"/>
  <c r="T706" i="4"/>
  <c r="U706" i="4"/>
  <c r="S706" i="4"/>
  <c r="O707" i="4"/>
  <c r="M707" i="4"/>
  <c r="P707" i="4"/>
  <c r="N707" i="4"/>
  <c r="C710" i="4"/>
  <c r="D709" i="4"/>
  <c r="E709" i="4"/>
  <c r="F709" i="4"/>
  <c r="H708" i="4"/>
  <c r="K708" i="4" s="1"/>
  <c r="G708" i="4"/>
  <c r="J708" i="4" s="1"/>
  <c r="T707" i="4" l="1"/>
  <c r="S707" i="4"/>
  <c r="R707" i="4"/>
  <c r="U707" i="4"/>
  <c r="H709" i="4"/>
  <c r="K709" i="4" s="1"/>
  <c r="G709" i="4"/>
  <c r="J709" i="4" s="1"/>
  <c r="O708" i="4"/>
  <c r="M708" i="4"/>
  <c r="C711" i="4"/>
  <c r="D710" i="4"/>
  <c r="E710" i="4"/>
  <c r="F710" i="4"/>
  <c r="P708" i="4"/>
  <c r="N708" i="4"/>
  <c r="T708" i="4" l="1"/>
  <c r="R708" i="4"/>
  <c r="S708" i="4"/>
  <c r="U708" i="4"/>
  <c r="P709" i="4"/>
  <c r="M709" i="4"/>
  <c r="N709" i="4"/>
  <c r="O709" i="4"/>
  <c r="G710" i="4"/>
  <c r="J710" i="4" s="1"/>
  <c r="C712" i="4"/>
  <c r="D711" i="4"/>
  <c r="E711" i="4"/>
  <c r="F711" i="4"/>
  <c r="H710" i="4"/>
  <c r="K710" i="4" s="1"/>
  <c r="R709" i="4" l="1"/>
  <c r="T709" i="4"/>
  <c r="U709" i="4"/>
  <c r="S709" i="4"/>
  <c r="M710" i="4"/>
  <c r="O710" i="4"/>
  <c r="H711" i="4"/>
  <c r="K711" i="4" s="1"/>
  <c r="G711" i="4"/>
  <c r="J711" i="4" s="1"/>
  <c r="N710" i="4"/>
  <c r="P710" i="4"/>
  <c r="C713" i="4"/>
  <c r="F712" i="4"/>
  <c r="D712" i="4"/>
  <c r="E712" i="4"/>
  <c r="T710" i="4" l="1"/>
  <c r="R710" i="4"/>
  <c r="U710" i="4"/>
  <c r="S710" i="4"/>
  <c r="G712" i="4"/>
  <c r="J712" i="4" s="1"/>
  <c r="F713" i="4"/>
  <c r="E713" i="4"/>
  <c r="C714" i="4"/>
  <c r="D713" i="4"/>
  <c r="M711" i="4"/>
  <c r="O711" i="4"/>
  <c r="H712" i="4"/>
  <c r="K712" i="4" s="1"/>
  <c r="P711" i="4"/>
  <c r="N711" i="4"/>
  <c r="S711" i="4" l="1"/>
  <c r="U711" i="4"/>
  <c r="T711" i="4"/>
  <c r="R711" i="4"/>
  <c r="O712" i="4"/>
  <c r="M712" i="4"/>
  <c r="H713" i="4"/>
  <c r="K713" i="4" s="1"/>
  <c r="G713" i="4"/>
  <c r="J713" i="4" s="1"/>
  <c r="P712" i="4"/>
  <c r="N712" i="4"/>
  <c r="C715" i="4"/>
  <c r="E714" i="4"/>
  <c r="D714" i="4"/>
  <c r="F714" i="4"/>
  <c r="R712" i="4" l="1"/>
  <c r="S712" i="4"/>
  <c r="T712" i="4"/>
  <c r="U712" i="4"/>
  <c r="H714" i="4"/>
  <c r="K714" i="4" s="1"/>
  <c r="G714" i="4"/>
  <c r="J714" i="4" s="1"/>
  <c r="D715" i="4"/>
  <c r="E715" i="4"/>
  <c r="F715" i="4"/>
  <c r="C716" i="4"/>
  <c r="O713" i="4"/>
  <c r="M713" i="4"/>
  <c r="P713" i="4"/>
  <c r="N713" i="4"/>
  <c r="R713" i="4" l="1"/>
  <c r="S713" i="4"/>
  <c r="T713" i="4"/>
  <c r="U713" i="4"/>
  <c r="N714" i="4"/>
  <c r="P714" i="4"/>
  <c r="M714" i="4"/>
  <c r="O714" i="4"/>
  <c r="H715" i="4"/>
  <c r="K715" i="4" s="1"/>
  <c r="C717" i="4"/>
  <c r="D716" i="4"/>
  <c r="E716" i="4"/>
  <c r="F716" i="4"/>
  <c r="G715" i="4"/>
  <c r="J715" i="4" s="1"/>
  <c r="S714" i="4" l="1"/>
  <c r="R714" i="4"/>
  <c r="T714" i="4"/>
  <c r="U714" i="4"/>
  <c r="E717" i="4"/>
  <c r="D717" i="4"/>
  <c r="C718" i="4"/>
  <c r="F717" i="4"/>
  <c r="O715" i="4"/>
  <c r="M715" i="4"/>
  <c r="H716" i="4"/>
  <c r="K716" i="4" s="1"/>
  <c r="N715" i="4"/>
  <c r="P715" i="4"/>
  <c r="G716" i="4"/>
  <c r="J716" i="4" s="1"/>
  <c r="S715" i="4" l="1"/>
  <c r="R715" i="4"/>
  <c r="T715" i="4"/>
  <c r="U715" i="4"/>
  <c r="C719" i="4"/>
  <c r="F718" i="4"/>
  <c r="D718" i="4"/>
  <c r="E718" i="4"/>
  <c r="G717" i="4"/>
  <c r="J717" i="4" s="1"/>
  <c r="N716" i="4"/>
  <c r="P716" i="4"/>
  <c r="O716" i="4"/>
  <c r="M716" i="4"/>
  <c r="H717" i="4"/>
  <c r="K717" i="4" s="1"/>
  <c r="R716" i="4" l="1"/>
  <c r="S716" i="4"/>
  <c r="T716" i="4"/>
  <c r="U716" i="4"/>
  <c r="P717" i="4"/>
  <c r="N717" i="4"/>
  <c r="H718" i="4"/>
  <c r="K718" i="4" s="1"/>
  <c r="G718" i="4"/>
  <c r="J718" i="4" s="1"/>
  <c r="C720" i="4"/>
  <c r="D719" i="4"/>
  <c r="E719" i="4"/>
  <c r="F719" i="4"/>
  <c r="M717" i="4"/>
  <c r="O717" i="4"/>
  <c r="T717" i="4" l="1"/>
  <c r="S717" i="4"/>
  <c r="R717" i="4"/>
  <c r="U717" i="4"/>
  <c r="G719" i="4"/>
  <c r="J719" i="4" s="1"/>
  <c r="M718" i="4"/>
  <c r="O718" i="4"/>
  <c r="P718" i="4"/>
  <c r="N718" i="4"/>
  <c r="H719" i="4"/>
  <c r="K719" i="4" s="1"/>
  <c r="E720" i="4"/>
  <c r="F720" i="4"/>
  <c r="D720" i="4"/>
  <c r="C721" i="4"/>
  <c r="R718" i="4" l="1"/>
  <c r="U718" i="4"/>
  <c r="T718" i="4"/>
  <c r="S718" i="4"/>
  <c r="O719" i="4"/>
  <c r="M719" i="4"/>
  <c r="G720" i="4"/>
  <c r="J720" i="4" s="1"/>
  <c r="H720" i="4"/>
  <c r="K720" i="4" s="1"/>
  <c r="C722" i="4"/>
  <c r="D721" i="4"/>
  <c r="E721" i="4"/>
  <c r="F721" i="4"/>
  <c r="P719" i="4"/>
  <c r="N719" i="4"/>
  <c r="U719" i="4" l="1"/>
  <c r="R719" i="4"/>
  <c r="T719" i="4"/>
  <c r="S719" i="4"/>
  <c r="P720" i="4"/>
  <c r="N720" i="4"/>
  <c r="O720" i="4"/>
  <c r="M720" i="4"/>
  <c r="G721" i="4"/>
  <c r="J721" i="4" s="1"/>
  <c r="H721" i="4"/>
  <c r="K721" i="4" s="1"/>
  <c r="E722" i="4"/>
  <c r="D722" i="4"/>
  <c r="F722" i="4"/>
  <c r="C723" i="4"/>
  <c r="T720" i="4" l="1"/>
  <c r="S720" i="4"/>
  <c r="U720" i="4"/>
  <c r="R720" i="4"/>
  <c r="M721" i="4"/>
  <c r="O721" i="4"/>
  <c r="F723" i="4"/>
  <c r="D723" i="4"/>
  <c r="C724" i="4"/>
  <c r="E723" i="4"/>
  <c r="G722" i="4"/>
  <c r="J722" i="4" s="1"/>
  <c r="H722" i="4"/>
  <c r="K722" i="4" s="1"/>
  <c r="N721" i="4"/>
  <c r="P721" i="4"/>
  <c r="R721" i="4" l="1"/>
  <c r="U721" i="4"/>
  <c r="S721" i="4"/>
  <c r="T721" i="4"/>
  <c r="G723" i="4"/>
  <c r="J723" i="4" s="1"/>
  <c r="P722" i="4"/>
  <c r="N722" i="4"/>
  <c r="O722" i="4"/>
  <c r="M722" i="4"/>
  <c r="D724" i="4"/>
  <c r="F724" i="4"/>
  <c r="E724" i="4"/>
  <c r="C725" i="4"/>
  <c r="H723" i="4"/>
  <c r="K723" i="4" s="1"/>
  <c r="R722" i="4" l="1"/>
  <c r="U722" i="4"/>
  <c r="T722" i="4"/>
  <c r="S722" i="4"/>
  <c r="O723" i="4"/>
  <c r="M723" i="4"/>
  <c r="G724" i="4"/>
  <c r="J724" i="4" s="1"/>
  <c r="H724" i="4"/>
  <c r="K724" i="4" s="1"/>
  <c r="F725" i="4"/>
  <c r="D725" i="4"/>
  <c r="E725" i="4"/>
  <c r="C726" i="4"/>
  <c r="N723" i="4"/>
  <c r="P723" i="4"/>
  <c r="U723" i="4" l="1"/>
  <c r="T723" i="4"/>
  <c r="R723" i="4"/>
  <c r="S723" i="4"/>
  <c r="O724" i="4"/>
  <c r="P724" i="4"/>
  <c r="M724" i="4"/>
  <c r="N724" i="4"/>
  <c r="C727" i="4"/>
  <c r="D726" i="4"/>
  <c r="F726" i="4"/>
  <c r="E726" i="4"/>
  <c r="G725" i="4"/>
  <c r="J725" i="4" s="1"/>
  <c r="H725" i="4"/>
  <c r="K725" i="4" s="1"/>
  <c r="U724" i="4" l="1"/>
  <c r="T724" i="4"/>
  <c r="S724" i="4"/>
  <c r="R724" i="4"/>
  <c r="F727" i="4"/>
  <c r="E727" i="4"/>
  <c r="C728" i="4"/>
  <c r="D727" i="4"/>
  <c r="P725" i="4"/>
  <c r="N725" i="4"/>
  <c r="O725" i="4"/>
  <c r="M725" i="4"/>
  <c r="G726" i="4"/>
  <c r="J726" i="4" s="1"/>
  <c r="H726" i="4"/>
  <c r="K726" i="4" s="1"/>
  <c r="T725" i="4" l="1"/>
  <c r="S725" i="4"/>
  <c r="R725" i="4"/>
  <c r="U725" i="4"/>
  <c r="H727" i="4"/>
  <c r="K727" i="4" s="1"/>
  <c r="G727" i="4"/>
  <c r="J727" i="4" s="1"/>
  <c r="M726" i="4"/>
  <c r="O726" i="4"/>
  <c r="C729" i="4"/>
  <c r="F728" i="4"/>
  <c r="D728" i="4"/>
  <c r="E728" i="4"/>
  <c r="P726" i="4"/>
  <c r="N726" i="4"/>
  <c r="T726" i="4" l="1"/>
  <c r="S726" i="4"/>
  <c r="U726" i="4"/>
  <c r="R726" i="4"/>
  <c r="D729" i="4"/>
  <c r="E729" i="4"/>
  <c r="F729" i="4"/>
  <c r="C730" i="4"/>
  <c r="O727" i="4"/>
  <c r="M727" i="4"/>
  <c r="P727" i="4"/>
  <c r="N727" i="4"/>
  <c r="G728" i="4"/>
  <c r="J728" i="4" s="1"/>
  <c r="H728" i="4"/>
  <c r="K728" i="4" s="1"/>
  <c r="S727" i="4" l="1"/>
  <c r="R727" i="4"/>
  <c r="U727" i="4"/>
  <c r="T727" i="4"/>
  <c r="H729" i="4"/>
  <c r="K729" i="4" s="1"/>
  <c r="C731" i="4"/>
  <c r="D730" i="4"/>
  <c r="E730" i="4"/>
  <c r="F730" i="4"/>
  <c r="M728" i="4"/>
  <c r="O728" i="4"/>
  <c r="G729" i="4"/>
  <c r="J729" i="4" s="1"/>
  <c r="P728" i="4"/>
  <c r="N728" i="4"/>
  <c r="U728" i="4" l="1"/>
  <c r="R728" i="4"/>
  <c r="S728" i="4"/>
  <c r="T728" i="4"/>
  <c r="N729" i="4"/>
  <c r="P729" i="4"/>
  <c r="G730" i="4"/>
  <c r="J730" i="4" s="1"/>
  <c r="H730" i="4"/>
  <c r="K730" i="4" s="1"/>
  <c r="M729" i="4"/>
  <c r="O729" i="4"/>
  <c r="F731" i="4"/>
  <c r="E731" i="4"/>
  <c r="D731" i="4"/>
  <c r="C732" i="4"/>
  <c r="T729" i="4" l="1"/>
  <c r="U729" i="4"/>
  <c r="R729" i="4"/>
  <c r="S729" i="4"/>
  <c r="O730" i="4"/>
  <c r="M730" i="4"/>
  <c r="N730" i="4"/>
  <c r="P730" i="4"/>
  <c r="H731" i="4"/>
  <c r="K731" i="4" s="1"/>
  <c r="G731" i="4"/>
  <c r="J731" i="4" s="1"/>
  <c r="C733" i="4"/>
  <c r="D732" i="4"/>
  <c r="E732" i="4"/>
  <c r="F732" i="4"/>
  <c r="S730" i="4" l="1"/>
  <c r="R730" i="4"/>
  <c r="U730" i="4"/>
  <c r="T730" i="4"/>
  <c r="G732" i="4"/>
  <c r="J732" i="4" s="1"/>
  <c r="H732" i="4"/>
  <c r="K732" i="4" s="1"/>
  <c r="C734" i="4"/>
  <c r="D733" i="4"/>
  <c r="E733" i="4"/>
  <c r="F733" i="4"/>
  <c r="N731" i="4"/>
  <c r="P731" i="4"/>
  <c r="O731" i="4"/>
  <c r="M731" i="4"/>
  <c r="S731" i="4" l="1"/>
  <c r="T731" i="4"/>
  <c r="R731" i="4"/>
  <c r="U731" i="4"/>
  <c r="G733" i="4"/>
  <c r="J733" i="4" s="1"/>
  <c r="F734" i="4"/>
  <c r="C735" i="4"/>
  <c r="D734" i="4"/>
  <c r="E734" i="4"/>
  <c r="N732" i="4"/>
  <c r="P732" i="4"/>
  <c r="M732" i="4"/>
  <c r="O732" i="4"/>
  <c r="H733" i="4"/>
  <c r="K733" i="4" s="1"/>
  <c r="U732" i="4" l="1"/>
  <c r="T732" i="4"/>
  <c r="R732" i="4"/>
  <c r="S732" i="4"/>
  <c r="O733" i="4"/>
  <c r="M733" i="4"/>
  <c r="G734" i="4"/>
  <c r="J734" i="4" s="1"/>
  <c r="P733" i="4"/>
  <c r="N733" i="4"/>
  <c r="H734" i="4"/>
  <c r="K734" i="4" s="1"/>
  <c r="E735" i="4"/>
  <c r="F735" i="4"/>
  <c r="C736" i="4"/>
  <c r="D735" i="4"/>
  <c r="S733" i="4" l="1"/>
  <c r="R733" i="4"/>
  <c r="U733" i="4"/>
  <c r="T733" i="4"/>
  <c r="O734" i="4"/>
  <c r="M734" i="4"/>
  <c r="G735" i="4"/>
  <c r="J735" i="4" s="1"/>
  <c r="F736" i="4"/>
  <c r="C737" i="4"/>
  <c r="D736" i="4"/>
  <c r="E736" i="4"/>
  <c r="H735" i="4"/>
  <c r="K735" i="4" s="1"/>
  <c r="N734" i="4"/>
  <c r="P734" i="4"/>
  <c r="U734" i="4" l="1"/>
  <c r="S734" i="4"/>
  <c r="R734" i="4"/>
  <c r="T734" i="4"/>
  <c r="O735" i="4"/>
  <c r="M735" i="4"/>
  <c r="G736" i="4"/>
  <c r="J736" i="4" s="1"/>
  <c r="P735" i="4"/>
  <c r="N735" i="4"/>
  <c r="F737" i="4"/>
  <c r="C738" i="4"/>
  <c r="E737" i="4"/>
  <c r="D737" i="4"/>
  <c r="H736" i="4"/>
  <c r="K736" i="4" s="1"/>
  <c r="U735" i="4" l="1"/>
  <c r="T735" i="4"/>
  <c r="S735" i="4"/>
  <c r="R735" i="4"/>
  <c r="O736" i="4"/>
  <c r="M736" i="4"/>
  <c r="G737" i="4"/>
  <c r="J737" i="4" s="1"/>
  <c r="F738" i="4"/>
  <c r="C739" i="4"/>
  <c r="D738" i="4"/>
  <c r="E738" i="4"/>
  <c r="H737" i="4"/>
  <c r="K737" i="4" s="1"/>
  <c r="P736" i="4"/>
  <c r="N736" i="4"/>
  <c r="R736" i="4" l="1"/>
  <c r="U736" i="4"/>
  <c r="T736" i="4"/>
  <c r="S736" i="4"/>
  <c r="P737" i="4"/>
  <c r="N737" i="4"/>
  <c r="E739" i="4"/>
  <c r="F739" i="4"/>
  <c r="C740" i="4"/>
  <c r="D739" i="4"/>
  <c r="H738" i="4"/>
  <c r="K738" i="4" s="1"/>
  <c r="G738" i="4"/>
  <c r="J738" i="4" s="1"/>
  <c r="O737" i="4"/>
  <c r="M737" i="4"/>
  <c r="T737" i="4" l="1"/>
  <c r="S737" i="4"/>
  <c r="R737" i="4"/>
  <c r="U737" i="4"/>
  <c r="O738" i="4"/>
  <c r="M738" i="4"/>
  <c r="P738" i="4"/>
  <c r="N738" i="4"/>
  <c r="H739" i="4"/>
  <c r="K739" i="4" s="1"/>
  <c r="G739" i="4"/>
  <c r="J739" i="4" s="1"/>
  <c r="D740" i="4"/>
  <c r="C741" i="4"/>
  <c r="F740" i="4"/>
  <c r="E740" i="4"/>
  <c r="R738" i="4" l="1"/>
  <c r="T738" i="4"/>
  <c r="S738" i="4"/>
  <c r="U738" i="4"/>
  <c r="G740" i="4"/>
  <c r="J740" i="4" s="1"/>
  <c r="H740" i="4"/>
  <c r="K740" i="4" s="1"/>
  <c r="D741" i="4"/>
  <c r="E741" i="4"/>
  <c r="F741" i="4"/>
  <c r="C742" i="4"/>
  <c r="N739" i="4"/>
  <c r="P739" i="4"/>
  <c r="M739" i="4"/>
  <c r="O739" i="4"/>
  <c r="R739" i="4" l="1"/>
  <c r="U739" i="4"/>
  <c r="S739" i="4"/>
  <c r="T739" i="4"/>
  <c r="M740" i="4"/>
  <c r="O740" i="4"/>
  <c r="F742" i="4"/>
  <c r="C743" i="4"/>
  <c r="D742" i="4"/>
  <c r="E742" i="4"/>
  <c r="H741" i="4"/>
  <c r="K741" i="4" s="1"/>
  <c r="G741" i="4"/>
  <c r="J741" i="4" s="1"/>
  <c r="P740" i="4"/>
  <c r="N740" i="4"/>
  <c r="T740" i="4" l="1"/>
  <c r="U740" i="4"/>
  <c r="R740" i="4"/>
  <c r="S740" i="4"/>
  <c r="G742" i="4"/>
  <c r="J742" i="4" s="1"/>
  <c r="D743" i="4"/>
  <c r="C744" i="4"/>
  <c r="E743" i="4"/>
  <c r="F743" i="4"/>
  <c r="O741" i="4"/>
  <c r="M741" i="4"/>
  <c r="N741" i="4"/>
  <c r="P741" i="4"/>
  <c r="H742" i="4"/>
  <c r="K742" i="4" s="1"/>
  <c r="S741" i="4" l="1"/>
  <c r="R741" i="4"/>
  <c r="T741" i="4"/>
  <c r="U741" i="4"/>
  <c r="M742" i="4"/>
  <c r="O742" i="4"/>
  <c r="H743" i="4"/>
  <c r="K743" i="4" s="1"/>
  <c r="P742" i="4"/>
  <c r="N742" i="4"/>
  <c r="F744" i="4"/>
  <c r="E744" i="4"/>
  <c r="C745" i="4"/>
  <c r="D744" i="4"/>
  <c r="G743" i="4"/>
  <c r="J743" i="4" s="1"/>
  <c r="U742" i="4" l="1"/>
  <c r="R742" i="4"/>
  <c r="T742" i="4"/>
  <c r="S742" i="4"/>
  <c r="P743" i="4"/>
  <c r="N743" i="4"/>
  <c r="O743" i="4"/>
  <c r="M743" i="4"/>
  <c r="D745" i="4"/>
  <c r="F745" i="4"/>
  <c r="E745" i="4"/>
  <c r="C746" i="4"/>
  <c r="G744" i="4"/>
  <c r="J744" i="4" s="1"/>
  <c r="H744" i="4"/>
  <c r="K744" i="4" s="1"/>
  <c r="R743" i="4" l="1"/>
  <c r="T743" i="4"/>
  <c r="S743" i="4"/>
  <c r="U743" i="4"/>
  <c r="G745" i="4"/>
  <c r="J745" i="4" s="1"/>
  <c r="H745" i="4"/>
  <c r="K745" i="4" s="1"/>
  <c r="M744" i="4"/>
  <c r="O744" i="4"/>
  <c r="D746" i="4"/>
  <c r="F746" i="4"/>
  <c r="E746" i="4"/>
  <c r="C747" i="4"/>
  <c r="P744" i="4"/>
  <c r="N744" i="4"/>
  <c r="T744" i="4" l="1"/>
  <c r="S744" i="4"/>
  <c r="R744" i="4"/>
  <c r="U744" i="4"/>
  <c r="M745" i="4"/>
  <c r="O745" i="4"/>
  <c r="P745" i="4"/>
  <c r="N745" i="4"/>
  <c r="H746" i="4"/>
  <c r="K746" i="4" s="1"/>
  <c r="D747" i="4"/>
  <c r="C748" i="4"/>
  <c r="E747" i="4"/>
  <c r="F747" i="4"/>
  <c r="G746" i="4"/>
  <c r="J746" i="4" s="1"/>
  <c r="R745" i="4" l="1"/>
  <c r="U745" i="4"/>
  <c r="T745" i="4"/>
  <c r="S745" i="4"/>
  <c r="P746" i="4"/>
  <c r="N746" i="4"/>
  <c r="H747" i="4"/>
  <c r="K747" i="4" s="1"/>
  <c r="G747" i="4"/>
  <c r="J747" i="4" s="1"/>
  <c r="F748" i="4"/>
  <c r="E748" i="4"/>
  <c r="D748" i="4"/>
  <c r="C749" i="4"/>
  <c r="M746" i="4"/>
  <c r="O746" i="4"/>
  <c r="T746" i="4" l="1"/>
  <c r="S746" i="4"/>
  <c r="U746" i="4"/>
  <c r="R746" i="4"/>
  <c r="N747" i="4"/>
  <c r="P747" i="4"/>
  <c r="G748" i="4"/>
  <c r="J748" i="4" s="1"/>
  <c r="H748" i="4"/>
  <c r="K748" i="4" s="1"/>
  <c r="E749" i="4"/>
  <c r="C750" i="4"/>
  <c r="F749" i="4"/>
  <c r="D749" i="4"/>
  <c r="M747" i="4"/>
  <c r="O747" i="4"/>
  <c r="S747" i="4" l="1"/>
  <c r="T747" i="4"/>
  <c r="R747" i="4"/>
  <c r="U747" i="4"/>
  <c r="G749" i="4"/>
  <c r="J749" i="4" s="1"/>
  <c r="H749" i="4"/>
  <c r="K749" i="4" s="1"/>
  <c r="P748" i="4"/>
  <c r="N748" i="4"/>
  <c r="O748" i="4"/>
  <c r="M748" i="4"/>
  <c r="C751" i="4"/>
  <c r="D750" i="4"/>
  <c r="E750" i="4"/>
  <c r="F750" i="4"/>
  <c r="R748" i="4" l="1"/>
  <c r="T748" i="4"/>
  <c r="S748" i="4"/>
  <c r="U748" i="4"/>
  <c r="M749" i="4"/>
  <c r="P749" i="4"/>
  <c r="N749" i="4"/>
  <c r="O749" i="4"/>
  <c r="H750" i="4"/>
  <c r="K750" i="4" s="1"/>
  <c r="G750" i="4"/>
  <c r="J750" i="4" s="1"/>
  <c r="C752" i="4"/>
  <c r="D751" i="4"/>
  <c r="E751" i="4"/>
  <c r="F751" i="4"/>
  <c r="S749" i="4" l="1"/>
  <c r="R749" i="4"/>
  <c r="U749" i="4"/>
  <c r="T749" i="4"/>
  <c r="O750" i="4"/>
  <c r="M750" i="4"/>
  <c r="N750" i="4"/>
  <c r="P750" i="4"/>
  <c r="G751" i="4"/>
  <c r="J751" i="4" s="1"/>
  <c r="H751" i="4"/>
  <c r="K751" i="4" s="1"/>
  <c r="C753" i="4"/>
  <c r="D752" i="4"/>
  <c r="E752" i="4"/>
  <c r="F752" i="4"/>
  <c r="R750" i="4" l="1"/>
  <c r="S750" i="4"/>
  <c r="T750" i="4"/>
  <c r="U750" i="4"/>
  <c r="H752" i="4"/>
  <c r="K752" i="4" s="1"/>
  <c r="G752" i="4"/>
  <c r="J752" i="4" s="1"/>
  <c r="C754" i="4"/>
  <c r="D753" i="4"/>
  <c r="E753" i="4"/>
  <c r="F753" i="4"/>
  <c r="N751" i="4"/>
  <c r="P751" i="4"/>
  <c r="M751" i="4"/>
  <c r="O751" i="4"/>
  <c r="R751" i="4" l="1"/>
  <c r="U751" i="4"/>
  <c r="S751" i="4"/>
  <c r="T751" i="4"/>
  <c r="N752" i="4"/>
  <c r="P752" i="4"/>
  <c r="O752" i="4"/>
  <c r="M752" i="4"/>
  <c r="G753" i="4"/>
  <c r="J753" i="4" s="1"/>
  <c r="H753" i="4"/>
  <c r="K753" i="4" s="1"/>
  <c r="F754" i="4"/>
  <c r="E754" i="4"/>
  <c r="C755" i="4"/>
  <c r="D754" i="4"/>
  <c r="T752" i="4" l="1"/>
  <c r="R752" i="4"/>
  <c r="U752" i="4"/>
  <c r="S752" i="4"/>
  <c r="H754" i="4"/>
  <c r="K754" i="4" s="1"/>
  <c r="C756" i="4"/>
  <c r="D755" i="4"/>
  <c r="E755" i="4"/>
  <c r="F755" i="4"/>
  <c r="G754" i="4"/>
  <c r="J754" i="4" s="1"/>
  <c r="N753" i="4"/>
  <c r="P753" i="4"/>
  <c r="M753" i="4"/>
  <c r="O753" i="4"/>
  <c r="T753" i="4" l="1"/>
  <c r="R753" i="4"/>
  <c r="S753" i="4"/>
  <c r="U753" i="4"/>
  <c r="P754" i="4"/>
  <c r="N754" i="4"/>
  <c r="H755" i="4"/>
  <c r="K755" i="4" s="1"/>
  <c r="G755" i="4"/>
  <c r="J755" i="4" s="1"/>
  <c r="E756" i="4"/>
  <c r="D756" i="4"/>
  <c r="F756" i="4"/>
  <c r="C757" i="4"/>
  <c r="M754" i="4"/>
  <c r="O754" i="4"/>
  <c r="T754" i="4" l="1"/>
  <c r="U754" i="4"/>
  <c r="R754" i="4"/>
  <c r="S754" i="4"/>
  <c r="D757" i="4"/>
  <c r="E757" i="4"/>
  <c r="F757" i="4"/>
  <c r="C758" i="4"/>
  <c r="P755" i="4"/>
  <c r="N755" i="4"/>
  <c r="H756" i="4"/>
  <c r="K756" i="4" s="1"/>
  <c r="G756" i="4"/>
  <c r="J756" i="4" s="1"/>
  <c r="O755" i="4"/>
  <c r="M755" i="4"/>
  <c r="S755" i="4" l="1"/>
  <c r="U755" i="4"/>
  <c r="T755" i="4"/>
  <c r="R755" i="4"/>
  <c r="G757" i="4"/>
  <c r="J757" i="4" s="1"/>
  <c r="H757" i="4"/>
  <c r="K757" i="4" s="1"/>
  <c r="F758" i="4"/>
  <c r="E758" i="4"/>
  <c r="C759" i="4"/>
  <c r="D758" i="4"/>
  <c r="M756" i="4"/>
  <c r="O756" i="4"/>
  <c r="P756" i="4"/>
  <c r="N756" i="4"/>
  <c r="S756" i="4" l="1"/>
  <c r="U756" i="4"/>
  <c r="T756" i="4"/>
  <c r="R756" i="4"/>
  <c r="O757" i="4"/>
  <c r="M757" i="4"/>
  <c r="N757" i="4"/>
  <c r="P757" i="4"/>
  <c r="H758" i="4"/>
  <c r="K758" i="4" s="1"/>
  <c r="G758" i="4"/>
  <c r="J758" i="4" s="1"/>
  <c r="F759" i="4"/>
  <c r="C760" i="4"/>
  <c r="D759" i="4"/>
  <c r="E759" i="4"/>
  <c r="R757" i="4" l="1"/>
  <c r="U757" i="4"/>
  <c r="T757" i="4"/>
  <c r="S757" i="4"/>
  <c r="C761" i="4"/>
  <c r="F760" i="4"/>
  <c r="D760" i="4"/>
  <c r="E760" i="4"/>
  <c r="N758" i="4"/>
  <c r="P758" i="4"/>
  <c r="H759" i="4"/>
  <c r="K759" i="4" s="1"/>
  <c r="G759" i="4"/>
  <c r="J759" i="4" s="1"/>
  <c r="O758" i="4"/>
  <c r="M758" i="4"/>
  <c r="R758" i="4" l="1"/>
  <c r="T758" i="4"/>
  <c r="U758" i="4"/>
  <c r="S758" i="4"/>
  <c r="G760" i="4"/>
  <c r="J760" i="4" s="1"/>
  <c r="H760" i="4"/>
  <c r="K760" i="4" s="1"/>
  <c r="M759" i="4"/>
  <c r="O759" i="4"/>
  <c r="N759" i="4"/>
  <c r="P759" i="4"/>
  <c r="C762" i="4"/>
  <c r="D761" i="4"/>
  <c r="F761" i="4"/>
  <c r="E761" i="4"/>
  <c r="R759" i="4" l="1"/>
  <c r="U759" i="4"/>
  <c r="S759" i="4"/>
  <c r="T759" i="4"/>
  <c r="M760" i="4"/>
  <c r="O760" i="4"/>
  <c r="H761" i="4"/>
  <c r="K761" i="4" s="1"/>
  <c r="E762" i="4"/>
  <c r="D762" i="4"/>
  <c r="C763" i="4"/>
  <c r="F762" i="4"/>
  <c r="N760" i="4"/>
  <c r="P760" i="4"/>
  <c r="G761" i="4"/>
  <c r="J761" i="4" s="1"/>
  <c r="U760" i="4" l="1"/>
  <c r="S760" i="4"/>
  <c r="T760" i="4"/>
  <c r="R760" i="4"/>
  <c r="M761" i="4"/>
  <c r="O761" i="4"/>
  <c r="P761" i="4"/>
  <c r="N761" i="4"/>
  <c r="F763" i="4"/>
  <c r="C764" i="4"/>
  <c r="D763" i="4"/>
  <c r="E763" i="4"/>
  <c r="H762" i="4"/>
  <c r="K762" i="4" s="1"/>
  <c r="G762" i="4"/>
  <c r="J762" i="4" s="1"/>
  <c r="U761" i="4" l="1"/>
  <c r="T761" i="4"/>
  <c r="R761" i="4"/>
  <c r="S761" i="4"/>
  <c r="G763" i="4"/>
  <c r="J763" i="4" s="1"/>
  <c r="H763" i="4"/>
  <c r="K763" i="4" s="1"/>
  <c r="F764" i="4"/>
  <c r="E764" i="4"/>
  <c r="C765" i="4"/>
  <c r="D764" i="4"/>
  <c r="M762" i="4"/>
  <c r="O762" i="4"/>
  <c r="N762" i="4"/>
  <c r="P762" i="4"/>
  <c r="U762" i="4" l="1"/>
  <c r="S762" i="4"/>
  <c r="T762" i="4"/>
  <c r="R762" i="4"/>
  <c r="M763" i="4"/>
  <c r="O763" i="4"/>
  <c r="G764" i="4"/>
  <c r="J764" i="4" s="1"/>
  <c r="H764" i="4"/>
  <c r="K764" i="4" s="1"/>
  <c r="F765" i="4"/>
  <c r="E765" i="4"/>
  <c r="C766" i="4"/>
  <c r="D765" i="4"/>
  <c r="P763" i="4"/>
  <c r="N763" i="4"/>
  <c r="S763" i="4" l="1"/>
  <c r="T763" i="4"/>
  <c r="U763" i="4"/>
  <c r="R763" i="4"/>
  <c r="G765" i="4"/>
  <c r="J765" i="4" s="1"/>
  <c r="H765" i="4"/>
  <c r="K765" i="4" s="1"/>
  <c r="P764" i="4"/>
  <c r="N764" i="4"/>
  <c r="M764" i="4"/>
  <c r="O764" i="4"/>
  <c r="E766" i="4"/>
  <c r="F766" i="4"/>
  <c r="D766" i="4"/>
  <c r="C767" i="4"/>
  <c r="T764" i="4" l="1"/>
  <c r="R764" i="4"/>
  <c r="S764" i="4"/>
  <c r="U764" i="4"/>
  <c r="M765" i="4"/>
  <c r="O765" i="4"/>
  <c r="N765" i="4"/>
  <c r="P765" i="4"/>
  <c r="F767" i="4"/>
  <c r="D767" i="4"/>
  <c r="C768" i="4"/>
  <c r="E767" i="4"/>
  <c r="H766" i="4"/>
  <c r="K766" i="4" s="1"/>
  <c r="G766" i="4"/>
  <c r="J766" i="4" s="1"/>
  <c r="T765" i="4" l="1"/>
  <c r="R765" i="4"/>
  <c r="U765" i="4"/>
  <c r="S765" i="4"/>
  <c r="G767" i="4"/>
  <c r="J767" i="4" s="1"/>
  <c r="F768" i="4"/>
  <c r="D768" i="4"/>
  <c r="C769" i="4"/>
  <c r="E768" i="4"/>
  <c r="H767" i="4"/>
  <c r="K767" i="4" s="1"/>
  <c r="M766" i="4"/>
  <c r="O766" i="4"/>
  <c r="P766" i="4"/>
  <c r="N766" i="4"/>
  <c r="S766" i="4" l="1"/>
  <c r="U766" i="4"/>
  <c r="T766" i="4"/>
  <c r="R766" i="4"/>
  <c r="G768" i="4"/>
  <c r="J768" i="4" s="1"/>
  <c r="M767" i="4"/>
  <c r="O767" i="4"/>
  <c r="P767" i="4"/>
  <c r="N767" i="4"/>
  <c r="D769" i="4"/>
  <c r="C770" i="4"/>
  <c r="E769" i="4"/>
  <c r="F769" i="4"/>
  <c r="H768" i="4"/>
  <c r="K768" i="4" s="1"/>
  <c r="S767" i="4" l="1"/>
  <c r="T767" i="4"/>
  <c r="R767" i="4"/>
  <c r="U767" i="4"/>
  <c r="O768" i="4"/>
  <c r="M768" i="4"/>
  <c r="H769" i="4"/>
  <c r="K769" i="4" s="1"/>
  <c r="G769" i="4"/>
  <c r="J769" i="4" s="1"/>
  <c r="N768" i="4"/>
  <c r="P768" i="4"/>
  <c r="C771" i="4"/>
  <c r="D770" i="4"/>
  <c r="E770" i="4"/>
  <c r="F770" i="4"/>
  <c r="R768" i="4" l="1"/>
  <c r="U768" i="4"/>
  <c r="S768" i="4"/>
  <c r="T768" i="4"/>
  <c r="N769" i="4"/>
  <c r="M769" i="4"/>
  <c r="P769" i="4"/>
  <c r="O769" i="4"/>
  <c r="G770" i="4"/>
  <c r="J770" i="4" s="1"/>
  <c r="H770" i="4"/>
  <c r="K770" i="4" s="1"/>
  <c r="E771" i="4"/>
  <c r="C772" i="4"/>
  <c r="D771" i="4"/>
  <c r="F771" i="4"/>
  <c r="R769" i="4" l="1"/>
  <c r="T769" i="4"/>
  <c r="S769" i="4"/>
  <c r="U769" i="4"/>
  <c r="N770" i="4"/>
  <c r="M770" i="4"/>
  <c r="O770" i="4"/>
  <c r="P770" i="4"/>
  <c r="H771" i="4"/>
  <c r="K771" i="4" s="1"/>
  <c r="C773" i="4"/>
  <c r="D772" i="4"/>
  <c r="E772" i="4"/>
  <c r="F772" i="4"/>
  <c r="G771" i="4"/>
  <c r="J771" i="4" s="1"/>
  <c r="S770" i="4" l="1"/>
  <c r="U770" i="4"/>
  <c r="T770" i="4"/>
  <c r="R770" i="4"/>
  <c r="O771" i="4"/>
  <c r="M771" i="4"/>
  <c r="D773" i="4"/>
  <c r="E773" i="4"/>
  <c r="F773" i="4"/>
  <c r="C774" i="4"/>
  <c r="P771" i="4"/>
  <c r="N771" i="4"/>
  <c r="G772" i="4"/>
  <c r="J772" i="4" s="1"/>
  <c r="H772" i="4"/>
  <c r="K772" i="4" s="1"/>
  <c r="R771" i="4" l="1"/>
  <c r="T771" i="4"/>
  <c r="U771" i="4"/>
  <c r="S771" i="4"/>
  <c r="O772" i="4"/>
  <c r="M772" i="4"/>
  <c r="H773" i="4"/>
  <c r="K773" i="4" s="1"/>
  <c r="G773" i="4"/>
  <c r="J773" i="4" s="1"/>
  <c r="N772" i="4"/>
  <c r="P772" i="4"/>
  <c r="E774" i="4"/>
  <c r="C775" i="4"/>
  <c r="F774" i="4"/>
  <c r="D774" i="4"/>
  <c r="S772" i="4" l="1"/>
  <c r="T772" i="4"/>
  <c r="U772" i="4"/>
  <c r="R772" i="4"/>
  <c r="P773" i="4"/>
  <c r="N773" i="4"/>
  <c r="M773" i="4"/>
  <c r="O773" i="4"/>
  <c r="H774" i="4"/>
  <c r="K774" i="4" s="1"/>
  <c r="D775" i="4"/>
  <c r="E775" i="4"/>
  <c r="F775" i="4"/>
  <c r="C776" i="4"/>
  <c r="G774" i="4"/>
  <c r="J774" i="4" s="1"/>
  <c r="R773" i="4" l="1"/>
  <c r="S773" i="4"/>
  <c r="T773" i="4"/>
  <c r="U773" i="4"/>
  <c r="H775" i="4"/>
  <c r="K775" i="4" s="1"/>
  <c r="G775" i="4"/>
  <c r="J775" i="4" s="1"/>
  <c r="N774" i="4"/>
  <c r="P774" i="4"/>
  <c r="O774" i="4"/>
  <c r="M774" i="4"/>
  <c r="C777" i="4"/>
  <c r="D776" i="4"/>
  <c r="E776" i="4"/>
  <c r="F776" i="4"/>
  <c r="U774" i="4" l="1"/>
  <c r="R774" i="4"/>
  <c r="S774" i="4"/>
  <c r="T774" i="4"/>
  <c r="M775" i="4"/>
  <c r="O775" i="4"/>
  <c r="D777" i="4"/>
  <c r="C778" i="4"/>
  <c r="E777" i="4"/>
  <c r="F777" i="4"/>
  <c r="G776" i="4"/>
  <c r="J776" i="4" s="1"/>
  <c r="H776" i="4"/>
  <c r="K776" i="4" s="1"/>
  <c r="P775" i="4"/>
  <c r="N775" i="4"/>
  <c r="T775" i="4" l="1"/>
  <c r="U775" i="4"/>
  <c r="R775" i="4"/>
  <c r="S775" i="4"/>
  <c r="H777" i="4"/>
  <c r="K777" i="4" s="1"/>
  <c r="G777" i="4"/>
  <c r="J777" i="4" s="1"/>
  <c r="F778" i="4"/>
  <c r="C779" i="4"/>
  <c r="E778" i="4"/>
  <c r="D778" i="4"/>
  <c r="P776" i="4"/>
  <c r="N776" i="4"/>
  <c r="O776" i="4"/>
  <c r="M776" i="4"/>
  <c r="S776" i="4" l="1"/>
  <c r="U776" i="4"/>
  <c r="R776" i="4"/>
  <c r="T776" i="4"/>
  <c r="H778" i="4"/>
  <c r="K778" i="4" s="1"/>
  <c r="M777" i="4"/>
  <c r="O777" i="4"/>
  <c r="N777" i="4"/>
  <c r="P777" i="4"/>
  <c r="G778" i="4"/>
  <c r="J778" i="4" s="1"/>
  <c r="E779" i="4"/>
  <c r="C780" i="4"/>
  <c r="D779" i="4"/>
  <c r="F779" i="4"/>
  <c r="S777" i="4" l="1"/>
  <c r="R777" i="4"/>
  <c r="T777" i="4"/>
  <c r="U777" i="4"/>
  <c r="P778" i="4"/>
  <c r="N778" i="4"/>
  <c r="H779" i="4"/>
  <c r="K779" i="4" s="1"/>
  <c r="E780" i="4"/>
  <c r="F780" i="4"/>
  <c r="C781" i="4"/>
  <c r="D780" i="4"/>
  <c r="G779" i="4"/>
  <c r="J779" i="4" s="1"/>
  <c r="M778" i="4"/>
  <c r="O778" i="4"/>
  <c r="U778" i="4" l="1"/>
  <c r="S778" i="4"/>
  <c r="T778" i="4"/>
  <c r="R778" i="4"/>
  <c r="P779" i="4"/>
  <c r="N779" i="4"/>
  <c r="D781" i="4"/>
  <c r="C782" i="4"/>
  <c r="F781" i="4"/>
  <c r="E781" i="4"/>
  <c r="H780" i="4"/>
  <c r="K780" i="4" s="1"/>
  <c r="G780" i="4"/>
  <c r="J780" i="4" s="1"/>
  <c r="M779" i="4"/>
  <c r="O779" i="4"/>
  <c r="R779" i="4" l="1"/>
  <c r="U779" i="4"/>
  <c r="T779" i="4"/>
  <c r="S779" i="4"/>
  <c r="G781" i="4"/>
  <c r="J781" i="4" s="1"/>
  <c r="H781" i="4"/>
  <c r="K781" i="4" s="1"/>
  <c r="D782" i="4"/>
  <c r="F782" i="4"/>
  <c r="E782" i="4"/>
  <c r="C783" i="4"/>
  <c r="O780" i="4"/>
  <c r="M780" i="4"/>
  <c r="P780" i="4"/>
  <c r="N780" i="4"/>
  <c r="T780" i="4" l="1"/>
  <c r="R780" i="4"/>
  <c r="S780" i="4"/>
  <c r="U780" i="4"/>
  <c r="N781" i="4"/>
  <c r="M781" i="4"/>
  <c r="O781" i="4"/>
  <c r="P781" i="4"/>
  <c r="G782" i="4"/>
  <c r="J782" i="4" s="1"/>
  <c r="H782" i="4"/>
  <c r="K782" i="4" s="1"/>
  <c r="D783" i="4"/>
  <c r="E783" i="4"/>
  <c r="F783" i="4"/>
  <c r="C784" i="4"/>
  <c r="U781" i="4" l="1"/>
  <c r="S781" i="4"/>
  <c r="R781" i="4"/>
  <c r="T781" i="4"/>
  <c r="N782" i="4"/>
  <c r="P782" i="4"/>
  <c r="O782" i="4"/>
  <c r="M782" i="4"/>
  <c r="H783" i="4"/>
  <c r="K783" i="4" s="1"/>
  <c r="G783" i="4"/>
  <c r="J783" i="4" s="1"/>
  <c r="F784" i="4"/>
  <c r="C785" i="4"/>
  <c r="D784" i="4"/>
  <c r="E784" i="4"/>
  <c r="R782" i="4" l="1"/>
  <c r="U782" i="4"/>
  <c r="T782" i="4"/>
  <c r="S782" i="4"/>
  <c r="O783" i="4"/>
  <c r="M783" i="4"/>
  <c r="N783" i="4"/>
  <c r="P783" i="4"/>
  <c r="G784" i="4"/>
  <c r="J784" i="4" s="1"/>
  <c r="F785" i="4"/>
  <c r="E785" i="4"/>
  <c r="C786" i="4"/>
  <c r="D785" i="4"/>
  <c r="H784" i="4"/>
  <c r="K784" i="4" s="1"/>
  <c r="S783" i="4" l="1"/>
  <c r="T783" i="4"/>
  <c r="R783" i="4"/>
  <c r="U783" i="4"/>
  <c r="H785" i="4"/>
  <c r="K785" i="4" s="1"/>
  <c r="G785" i="4"/>
  <c r="J785" i="4" s="1"/>
  <c r="P784" i="4"/>
  <c r="N784" i="4"/>
  <c r="M784" i="4"/>
  <c r="O784" i="4"/>
  <c r="D786" i="4"/>
  <c r="E786" i="4"/>
  <c r="F786" i="4"/>
  <c r="C787" i="4"/>
  <c r="T784" i="4" l="1"/>
  <c r="R784" i="4"/>
  <c r="S784" i="4"/>
  <c r="U784" i="4"/>
  <c r="P785" i="4"/>
  <c r="N785" i="4"/>
  <c r="M785" i="4"/>
  <c r="O785" i="4"/>
  <c r="F787" i="4"/>
  <c r="C788" i="4"/>
  <c r="D787" i="4"/>
  <c r="E787" i="4"/>
  <c r="H786" i="4"/>
  <c r="K786" i="4" s="1"/>
  <c r="G786" i="4"/>
  <c r="J786" i="4" s="1"/>
  <c r="T785" i="4" l="1"/>
  <c r="R785" i="4"/>
  <c r="U785" i="4"/>
  <c r="S785" i="4"/>
  <c r="H787" i="4"/>
  <c r="K787" i="4" s="1"/>
  <c r="O786" i="4"/>
  <c r="M786" i="4"/>
  <c r="C789" i="4"/>
  <c r="D788" i="4"/>
  <c r="E788" i="4"/>
  <c r="F788" i="4"/>
  <c r="P786" i="4"/>
  <c r="N786" i="4"/>
  <c r="G787" i="4"/>
  <c r="J787" i="4" s="1"/>
  <c r="S786" i="4" l="1"/>
  <c r="T786" i="4"/>
  <c r="R786" i="4"/>
  <c r="U786" i="4"/>
  <c r="H788" i="4"/>
  <c r="K788" i="4" s="1"/>
  <c r="G788" i="4"/>
  <c r="J788" i="4" s="1"/>
  <c r="F789" i="4"/>
  <c r="C790" i="4"/>
  <c r="D789" i="4"/>
  <c r="E789" i="4"/>
  <c r="O787" i="4"/>
  <c r="M787" i="4"/>
  <c r="N787" i="4"/>
  <c r="P787" i="4"/>
  <c r="R787" i="4" l="1"/>
  <c r="U787" i="4"/>
  <c r="T787" i="4"/>
  <c r="S787" i="4"/>
  <c r="P788" i="4"/>
  <c r="N788" i="4"/>
  <c r="H789" i="4"/>
  <c r="K789" i="4" s="1"/>
  <c r="F790" i="4"/>
  <c r="C791" i="4"/>
  <c r="E790" i="4"/>
  <c r="D790" i="4"/>
  <c r="M788" i="4"/>
  <c r="O788" i="4"/>
  <c r="G789" i="4"/>
  <c r="J789" i="4" s="1"/>
  <c r="U788" i="4" l="1"/>
  <c r="T788" i="4"/>
  <c r="S788" i="4"/>
  <c r="R788" i="4"/>
  <c r="N789" i="4"/>
  <c r="P789" i="4"/>
  <c r="O789" i="4"/>
  <c r="M789" i="4"/>
  <c r="G790" i="4"/>
  <c r="J790" i="4" s="1"/>
  <c r="C792" i="4"/>
  <c r="D791" i="4"/>
  <c r="E791" i="4"/>
  <c r="F791" i="4"/>
  <c r="H790" i="4"/>
  <c r="K790" i="4" s="1"/>
  <c r="R789" i="4" l="1"/>
  <c r="U789" i="4"/>
  <c r="T789" i="4"/>
  <c r="S789" i="4"/>
  <c r="O790" i="4"/>
  <c r="M790" i="4"/>
  <c r="H791" i="4"/>
  <c r="K791" i="4" s="1"/>
  <c r="G791" i="4"/>
  <c r="J791" i="4" s="1"/>
  <c r="P790" i="4"/>
  <c r="N790" i="4"/>
  <c r="D792" i="4"/>
  <c r="C793" i="4"/>
  <c r="E792" i="4"/>
  <c r="F792" i="4"/>
  <c r="S790" i="4" l="1"/>
  <c r="U790" i="4"/>
  <c r="R790" i="4"/>
  <c r="T790" i="4"/>
  <c r="G792" i="4"/>
  <c r="J792" i="4" s="1"/>
  <c r="C794" i="4"/>
  <c r="D793" i="4"/>
  <c r="E793" i="4"/>
  <c r="F793" i="4"/>
  <c r="H792" i="4"/>
  <c r="K792" i="4" s="1"/>
  <c r="P791" i="4"/>
  <c r="N791" i="4"/>
  <c r="O791" i="4"/>
  <c r="M791" i="4"/>
  <c r="R791" i="4" l="1"/>
  <c r="T791" i="4"/>
  <c r="S791" i="4"/>
  <c r="U791" i="4"/>
  <c r="D794" i="4"/>
  <c r="F794" i="4"/>
  <c r="C795" i="4"/>
  <c r="E794" i="4"/>
  <c r="P792" i="4"/>
  <c r="N792" i="4"/>
  <c r="O792" i="4"/>
  <c r="M792" i="4"/>
  <c r="G793" i="4"/>
  <c r="J793" i="4" s="1"/>
  <c r="H793" i="4"/>
  <c r="K793" i="4" s="1"/>
  <c r="S792" i="4" l="1"/>
  <c r="T792" i="4"/>
  <c r="R792" i="4"/>
  <c r="U792" i="4"/>
  <c r="G794" i="4"/>
  <c r="J794" i="4" s="1"/>
  <c r="P793" i="4"/>
  <c r="N793" i="4"/>
  <c r="M793" i="4"/>
  <c r="O793" i="4"/>
  <c r="C796" i="4"/>
  <c r="E795" i="4"/>
  <c r="D795" i="4"/>
  <c r="F795" i="4"/>
  <c r="H794" i="4"/>
  <c r="K794" i="4" s="1"/>
  <c r="R793" i="4" l="1"/>
  <c r="S793" i="4"/>
  <c r="U793" i="4"/>
  <c r="T793" i="4"/>
  <c r="M794" i="4"/>
  <c r="O794" i="4"/>
  <c r="G795" i="4"/>
  <c r="J795" i="4" s="1"/>
  <c r="H795" i="4"/>
  <c r="K795" i="4" s="1"/>
  <c r="C797" i="4"/>
  <c r="D796" i="4"/>
  <c r="E796" i="4"/>
  <c r="F796" i="4"/>
  <c r="P794" i="4"/>
  <c r="N794" i="4"/>
  <c r="U794" i="4" l="1"/>
  <c r="S794" i="4"/>
  <c r="T794" i="4"/>
  <c r="R794" i="4"/>
  <c r="H796" i="4"/>
  <c r="K796" i="4" s="1"/>
  <c r="F797" i="4"/>
  <c r="C798" i="4"/>
  <c r="D797" i="4"/>
  <c r="E797" i="4"/>
  <c r="N795" i="4"/>
  <c r="P795" i="4"/>
  <c r="O795" i="4"/>
  <c r="M795" i="4"/>
  <c r="G796" i="4"/>
  <c r="J796" i="4" s="1"/>
  <c r="U795" i="4" l="1"/>
  <c r="S795" i="4"/>
  <c r="R795" i="4"/>
  <c r="T795" i="4"/>
  <c r="G797" i="4"/>
  <c r="J797" i="4" s="1"/>
  <c r="H797" i="4"/>
  <c r="K797" i="4" s="1"/>
  <c r="D798" i="4"/>
  <c r="F798" i="4"/>
  <c r="E798" i="4"/>
  <c r="C799" i="4"/>
  <c r="P796" i="4"/>
  <c r="N796" i="4"/>
  <c r="O796" i="4"/>
  <c r="M796" i="4"/>
  <c r="T796" i="4" l="1"/>
  <c r="U796" i="4"/>
  <c r="R796" i="4"/>
  <c r="S796" i="4"/>
  <c r="G798" i="4"/>
  <c r="J798" i="4" s="1"/>
  <c r="M797" i="4"/>
  <c r="O797" i="4"/>
  <c r="E799" i="4"/>
  <c r="F799" i="4"/>
  <c r="C800" i="4"/>
  <c r="D799" i="4"/>
  <c r="N797" i="4"/>
  <c r="P797" i="4"/>
  <c r="H798" i="4"/>
  <c r="K798" i="4" s="1"/>
  <c r="M798" i="4" l="1"/>
  <c r="R798" i="4" s="1"/>
  <c r="S797" i="4"/>
  <c r="T797" i="4"/>
  <c r="R797" i="4"/>
  <c r="U797" i="4"/>
  <c r="O798" i="4"/>
  <c r="P798" i="4"/>
  <c r="N798" i="4"/>
  <c r="E800" i="4"/>
  <c r="D800" i="4"/>
  <c r="F800" i="4"/>
  <c r="C801" i="4"/>
  <c r="H799" i="4"/>
  <c r="K799" i="4" s="1"/>
  <c r="G799" i="4"/>
  <c r="J799" i="4" s="1"/>
  <c r="U798" i="4" l="1"/>
  <c r="S798" i="4"/>
  <c r="T798" i="4"/>
  <c r="G800" i="4"/>
  <c r="J800" i="4" s="1"/>
  <c r="H800" i="4"/>
  <c r="K800" i="4" s="1"/>
  <c r="E801" i="4"/>
  <c r="F801" i="4"/>
  <c r="C802" i="4"/>
  <c r="D801" i="4"/>
  <c r="O799" i="4"/>
  <c r="M799" i="4"/>
  <c r="N799" i="4"/>
  <c r="P799" i="4"/>
  <c r="U799" i="4" l="1"/>
  <c r="S799" i="4"/>
  <c r="R799" i="4"/>
  <c r="T799" i="4"/>
  <c r="G801" i="4"/>
  <c r="J801" i="4" s="1"/>
  <c r="C803" i="4"/>
  <c r="D802" i="4"/>
  <c r="E802" i="4"/>
  <c r="F802" i="4"/>
  <c r="N800" i="4"/>
  <c r="P800" i="4"/>
  <c r="O800" i="4"/>
  <c r="M800" i="4"/>
  <c r="H801" i="4"/>
  <c r="K801" i="4" s="1"/>
  <c r="S800" i="4" l="1"/>
  <c r="R800" i="4"/>
  <c r="T800" i="4"/>
  <c r="U800" i="4"/>
  <c r="O801" i="4"/>
  <c r="H802" i="4"/>
  <c r="K802" i="4" s="1"/>
  <c r="M801" i="4"/>
  <c r="G802" i="4"/>
  <c r="J802" i="4" s="1"/>
  <c r="D803" i="4"/>
  <c r="E803" i="4"/>
  <c r="C804" i="4"/>
  <c r="F803" i="4"/>
  <c r="P801" i="4"/>
  <c r="N801" i="4"/>
  <c r="S801" i="4" l="1"/>
  <c r="U801" i="4"/>
  <c r="R801" i="4"/>
  <c r="T801" i="4"/>
  <c r="M802" i="4"/>
  <c r="P802" i="4"/>
  <c r="O802" i="4"/>
  <c r="N802" i="4"/>
  <c r="G803" i="4"/>
  <c r="J803" i="4" s="1"/>
  <c r="H803" i="4"/>
  <c r="K803" i="4" s="1"/>
  <c r="E804" i="4"/>
  <c r="C805" i="4"/>
  <c r="D804" i="4"/>
  <c r="F804" i="4"/>
  <c r="R802" i="4" l="1"/>
  <c r="T802" i="4"/>
  <c r="U802" i="4"/>
  <c r="S802" i="4"/>
  <c r="M803" i="4"/>
  <c r="O803" i="4"/>
  <c r="H804" i="4"/>
  <c r="K804" i="4" s="1"/>
  <c r="G804" i="4"/>
  <c r="J804" i="4" s="1"/>
  <c r="E805" i="4"/>
  <c r="F805" i="4"/>
  <c r="D805" i="4"/>
  <c r="C806" i="4"/>
  <c r="N803" i="4"/>
  <c r="P803" i="4"/>
  <c r="S803" i="4" l="1"/>
  <c r="T803" i="4"/>
  <c r="R803" i="4"/>
  <c r="U803" i="4"/>
  <c r="G805" i="4"/>
  <c r="J805" i="4" s="1"/>
  <c r="N804" i="4"/>
  <c r="P804" i="4"/>
  <c r="H805" i="4"/>
  <c r="K805" i="4" s="1"/>
  <c r="F806" i="4"/>
  <c r="E806" i="4"/>
  <c r="C807" i="4"/>
  <c r="D806" i="4"/>
  <c r="M804" i="4"/>
  <c r="O804" i="4"/>
  <c r="S804" i="4" l="1"/>
  <c r="U804" i="4"/>
  <c r="T804" i="4"/>
  <c r="R804" i="4"/>
  <c r="M805" i="4"/>
  <c r="O805" i="4"/>
  <c r="G806" i="4"/>
  <c r="J806" i="4" s="1"/>
  <c r="H806" i="4"/>
  <c r="K806" i="4" s="1"/>
  <c r="N805" i="4"/>
  <c r="P805" i="4"/>
  <c r="D807" i="4"/>
  <c r="F807" i="4"/>
  <c r="C808" i="4"/>
  <c r="E807" i="4"/>
  <c r="U805" i="4" l="1"/>
  <c r="S805" i="4"/>
  <c r="T805" i="4"/>
  <c r="R805" i="4"/>
  <c r="C809" i="4"/>
  <c r="D808" i="4"/>
  <c r="F808" i="4"/>
  <c r="E808" i="4"/>
  <c r="H807" i="4"/>
  <c r="K807" i="4" s="1"/>
  <c r="G807" i="4"/>
  <c r="J807" i="4" s="1"/>
  <c r="N806" i="4"/>
  <c r="P806" i="4"/>
  <c r="O806" i="4"/>
  <c r="M806" i="4"/>
  <c r="S806" i="4" l="1"/>
  <c r="T806" i="4"/>
  <c r="U806" i="4"/>
  <c r="R806" i="4"/>
  <c r="G808" i="4"/>
  <c r="J808" i="4" s="1"/>
  <c r="O807" i="4"/>
  <c r="M807" i="4"/>
  <c r="H808" i="4"/>
  <c r="K808" i="4" s="1"/>
  <c r="N807" i="4"/>
  <c r="P807" i="4"/>
  <c r="C810" i="4"/>
  <c r="E809" i="4"/>
  <c r="F809" i="4"/>
  <c r="D809" i="4"/>
  <c r="R807" i="4" l="1"/>
  <c r="U807" i="4"/>
  <c r="T807" i="4"/>
  <c r="S807" i="4"/>
  <c r="O808" i="4"/>
  <c r="M808" i="4"/>
  <c r="G809" i="4"/>
  <c r="J809" i="4" s="1"/>
  <c r="H809" i="4"/>
  <c r="K809" i="4" s="1"/>
  <c r="D810" i="4"/>
  <c r="E810" i="4"/>
  <c r="F810" i="4"/>
  <c r="C811" i="4"/>
  <c r="P808" i="4"/>
  <c r="N808" i="4"/>
  <c r="T808" i="4" l="1"/>
  <c r="S808" i="4"/>
  <c r="U808" i="4"/>
  <c r="R808" i="4"/>
  <c r="M809" i="4"/>
  <c r="N809" i="4"/>
  <c r="O809" i="4"/>
  <c r="P809" i="4"/>
  <c r="G810" i="4"/>
  <c r="J810" i="4" s="1"/>
  <c r="C812" i="4"/>
  <c r="E811" i="4"/>
  <c r="D811" i="4"/>
  <c r="F811" i="4"/>
  <c r="H810" i="4"/>
  <c r="K810" i="4" s="1"/>
  <c r="T809" i="4" l="1"/>
  <c r="U809" i="4"/>
  <c r="S809" i="4"/>
  <c r="R809" i="4"/>
  <c r="M810" i="4"/>
  <c r="O810" i="4"/>
  <c r="P810" i="4"/>
  <c r="N810" i="4"/>
  <c r="H811" i="4"/>
  <c r="K811" i="4" s="1"/>
  <c r="G811" i="4"/>
  <c r="J811" i="4" s="1"/>
  <c r="D812" i="4"/>
  <c r="E812" i="4"/>
  <c r="F812" i="4"/>
  <c r="C813" i="4"/>
  <c r="T810" i="4" l="1"/>
  <c r="R810" i="4"/>
  <c r="U810" i="4"/>
  <c r="S810" i="4"/>
  <c r="H812" i="4"/>
  <c r="K812" i="4" s="1"/>
  <c r="G812" i="4"/>
  <c r="J812" i="4" s="1"/>
  <c r="E813" i="4"/>
  <c r="C814" i="4"/>
  <c r="D813" i="4"/>
  <c r="F813" i="4"/>
  <c r="O811" i="4"/>
  <c r="M811" i="4"/>
  <c r="P811" i="4"/>
  <c r="N811" i="4"/>
  <c r="S811" i="4" l="1"/>
  <c r="U811" i="4"/>
  <c r="R811" i="4"/>
  <c r="T811" i="4"/>
  <c r="P812" i="4"/>
  <c r="N812" i="4"/>
  <c r="O812" i="4"/>
  <c r="M812" i="4"/>
  <c r="H813" i="4"/>
  <c r="K813" i="4" s="1"/>
  <c r="C815" i="4"/>
  <c r="D814" i="4"/>
  <c r="E814" i="4"/>
  <c r="F814" i="4"/>
  <c r="G813" i="4"/>
  <c r="J813" i="4" s="1"/>
  <c r="R812" i="4" l="1"/>
  <c r="T812" i="4"/>
  <c r="S812" i="4"/>
  <c r="U812" i="4"/>
  <c r="N813" i="4"/>
  <c r="P813" i="4"/>
  <c r="O813" i="4"/>
  <c r="M813" i="4"/>
  <c r="C816" i="4"/>
  <c r="D815" i="4"/>
  <c r="E815" i="4"/>
  <c r="F815" i="4"/>
  <c r="G814" i="4"/>
  <c r="J814" i="4" s="1"/>
  <c r="H814" i="4"/>
  <c r="K814" i="4" s="1"/>
  <c r="U813" i="4" l="1"/>
  <c r="S813" i="4"/>
  <c r="R813" i="4"/>
  <c r="T813" i="4"/>
  <c r="G815" i="4"/>
  <c r="J815" i="4" s="1"/>
  <c r="N814" i="4"/>
  <c r="P814" i="4"/>
  <c r="H815" i="4"/>
  <c r="K815" i="4" s="1"/>
  <c r="M814" i="4"/>
  <c r="O814" i="4"/>
  <c r="E816" i="4"/>
  <c r="F816" i="4"/>
  <c r="D816" i="4"/>
  <c r="C817" i="4"/>
  <c r="T814" i="4" l="1"/>
  <c r="U814" i="4"/>
  <c r="S814" i="4"/>
  <c r="R814" i="4"/>
  <c r="N815" i="4"/>
  <c r="P815" i="4"/>
  <c r="O815" i="4"/>
  <c r="M815" i="4"/>
  <c r="G816" i="4"/>
  <c r="J816" i="4" s="1"/>
  <c r="H816" i="4"/>
  <c r="K816" i="4" s="1"/>
  <c r="C818" i="4"/>
  <c r="D817" i="4"/>
  <c r="E817" i="4"/>
  <c r="F817" i="4"/>
  <c r="R815" i="4" l="1"/>
  <c r="U815" i="4"/>
  <c r="T815" i="4"/>
  <c r="S815" i="4"/>
  <c r="N816" i="4"/>
  <c r="P816" i="4"/>
  <c r="M816" i="4"/>
  <c r="O816" i="4"/>
  <c r="H817" i="4"/>
  <c r="K817" i="4" s="1"/>
  <c r="G817" i="4"/>
  <c r="J817" i="4" s="1"/>
  <c r="D818" i="4"/>
  <c r="E818" i="4"/>
  <c r="F818" i="4"/>
  <c r="C819" i="4"/>
  <c r="T816" i="4" l="1"/>
  <c r="U816" i="4"/>
  <c r="S816" i="4"/>
  <c r="R816" i="4"/>
  <c r="H818" i="4"/>
  <c r="K818" i="4" s="1"/>
  <c r="G818" i="4"/>
  <c r="J818" i="4" s="1"/>
  <c r="E819" i="4"/>
  <c r="F819" i="4"/>
  <c r="D819" i="4"/>
  <c r="C820" i="4"/>
  <c r="M817" i="4"/>
  <c r="O817" i="4"/>
  <c r="P817" i="4"/>
  <c r="N817" i="4"/>
  <c r="T817" i="4" l="1"/>
  <c r="U817" i="4"/>
  <c r="S817" i="4"/>
  <c r="R817" i="4"/>
  <c r="P818" i="4"/>
  <c r="N818" i="4"/>
  <c r="G819" i="4"/>
  <c r="J819" i="4" s="1"/>
  <c r="C821" i="4"/>
  <c r="D820" i="4"/>
  <c r="E820" i="4"/>
  <c r="F820" i="4"/>
  <c r="M818" i="4"/>
  <c r="O818" i="4"/>
  <c r="H819" i="4"/>
  <c r="K819" i="4" s="1"/>
  <c r="T818" i="4" l="1"/>
  <c r="S818" i="4"/>
  <c r="R818" i="4"/>
  <c r="U818" i="4"/>
  <c r="O819" i="4"/>
  <c r="H820" i="4"/>
  <c r="K820" i="4" s="1"/>
  <c r="G820" i="4"/>
  <c r="J820" i="4" s="1"/>
  <c r="M819" i="4"/>
  <c r="P819" i="4"/>
  <c r="N819" i="4"/>
  <c r="E821" i="4"/>
  <c r="F821" i="4"/>
  <c r="C822" i="4"/>
  <c r="D821" i="4"/>
  <c r="R819" i="4" l="1"/>
  <c r="T819" i="4"/>
  <c r="S819" i="4"/>
  <c r="U819" i="4"/>
  <c r="P820" i="4"/>
  <c r="N820" i="4"/>
  <c r="O820" i="4"/>
  <c r="M820" i="4"/>
  <c r="H821" i="4"/>
  <c r="K821" i="4" s="1"/>
  <c r="G821" i="4"/>
  <c r="J821" i="4" s="1"/>
  <c r="F822" i="4"/>
  <c r="E822" i="4"/>
  <c r="C823" i="4"/>
  <c r="D822" i="4"/>
  <c r="S820" i="4" l="1"/>
  <c r="U820" i="4"/>
  <c r="R820" i="4"/>
  <c r="T820" i="4"/>
  <c r="O821" i="4"/>
  <c r="M821" i="4"/>
  <c r="N821" i="4"/>
  <c r="P821" i="4"/>
  <c r="C824" i="4"/>
  <c r="D823" i="4"/>
  <c r="F823" i="4"/>
  <c r="E823" i="4"/>
  <c r="G822" i="4"/>
  <c r="J822" i="4" s="1"/>
  <c r="H822" i="4"/>
  <c r="K822" i="4" s="1"/>
  <c r="T821" i="4" l="1"/>
  <c r="U821" i="4"/>
  <c r="R821" i="4"/>
  <c r="S821" i="4"/>
  <c r="G823" i="4"/>
  <c r="J823" i="4" s="1"/>
  <c r="C825" i="4"/>
  <c r="D824" i="4"/>
  <c r="F824" i="4"/>
  <c r="E824" i="4"/>
  <c r="M822" i="4"/>
  <c r="O822" i="4"/>
  <c r="N822" i="4"/>
  <c r="P822" i="4"/>
  <c r="H823" i="4"/>
  <c r="K823" i="4" s="1"/>
  <c r="U822" i="4" l="1"/>
  <c r="T822" i="4"/>
  <c r="R822" i="4"/>
  <c r="S822" i="4"/>
  <c r="H824" i="4"/>
  <c r="K824" i="4" s="1"/>
  <c r="F825" i="4"/>
  <c r="E825" i="4"/>
  <c r="C826" i="4"/>
  <c r="D825" i="4"/>
  <c r="M823" i="4"/>
  <c r="O823" i="4"/>
  <c r="P823" i="4"/>
  <c r="N823" i="4"/>
  <c r="G824" i="4"/>
  <c r="J824" i="4" s="1"/>
  <c r="R823" i="4" l="1"/>
  <c r="S823" i="4"/>
  <c r="T823" i="4"/>
  <c r="U823" i="4"/>
  <c r="P824" i="4"/>
  <c r="N824" i="4"/>
  <c r="O824" i="4"/>
  <c r="M824" i="4"/>
  <c r="C827" i="4"/>
  <c r="D826" i="4"/>
  <c r="E826" i="4"/>
  <c r="F826" i="4"/>
  <c r="G825" i="4"/>
  <c r="J825" i="4" s="1"/>
  <c r="H825" i="4"/>
  <c r="K825" i="4" s="1"/>
  <c r="T824" i="4" l="1"/>
  <c r="S824" i="4"/>
  <c r="U824" i="4"/>
  <c r="R824" i="4"/>
  <c r="H826" i="4"/>
  <c r="K826" i="4" s="1"/>
  <c r="G826" i="4"/>
  <c r="J826" i="4" s="1"/>
  <c r="N825" i="4"/>
  <c r="P825" i="4"/>
  <c r="M825" i="4"/>
  <c r="O825" i="4"/>
  <c r="F827" i="4"/>
  <c r="C828" i="4"/>
  <c r="E827" i="4"/>
  <c r="D827" i="4"/>
  <c r="R825" i="4" l="1"/>
  <c r="U825" i="4"/>
  <c r="S825" i="4"/>
  <c r="P826" i="4"/>
  <c r="T825" i="4"/>
  <c r="M826" i="4"/>
  <c r="N826" i="4"/>
  <c r="O826" i="4"/>
  <c r="G827" i="4"/>
  <c r="J827" i="4" s="1"/>
  <c r="H827" i="4"/>
  <c r="K827" i="4" s="1"/>
  <c r="C829" i="4"/>
  <c r="D828" i="4"/>
  <c r="E828" i="4"/>
  <c r="F828" i="4"/>
  <c r="T826" i="4" l="1"/>
  <c r="U826" i="4"/>
  <c r="S826" i="4"/>
  <c r="R826" i="4"/>
  <c r="P827" i="4"/>
  <c r="N827" i="4"/>
  <c r="M827" i="4"/>
  <c r="O827" i="4"/>
  <c r="G828" i="4"/>
  <c r="J828" i="4" s="1"/>
  <c r="C830" i="4"/>
  <c r="D829" i="4"/>
  <c r="E829" i="4"/>
  <c r="F829" i="4"/>
  <c r="H828" i="4"/>
  <c r="K828" i="4" s="1"/>
  <c r="U827" i="4" l="1"/>
  <c r="T827" i="4"/>
  <c r="R827" i="4"/>
  <c r="S827" i="4"/>
  <c r="O828" i="4"/>
  <c r="M828" i="4"/>
  <c r="G829" i="4"/>
  <c r="J829" i="4" s="1"/>
  <c r="H829" i="4"/>
  <c r="K829" i="4" s="1"/>
  <c r="P828" i="4"/>
  <c r="N828" i="4"/>
  <c r="C831" i="4"/>
  <c r="D830" i="4"/>
  <c r="E830" i="4"/>
  <c r="F830" i="4"/>
  <c r="R828" i="4" l="1"/>
  <c r="T828" i="4"/>
  <c r="S828" i="4"/>
  <c r="U828" i="4"/>
  <c r="O829" i="4"/>
  <c r="M829" i="4"/>
  <c r="H830" i="4"/>
  <c r="K830" i="4" s="1"/>
  <c r="G830" i="4"/>
  <c r="J830" i="4" s="1"/>
  <c r="C832" i="4"/>
  <c r="D831" i="4"/>
  <c r="E831" i="4"/>
  <c r="F831" i="4"/>
  <c r="N829" i="4"/>
  <c r="P829" i="4"/>
  <c r="R829" i="4" l="1"/>
  <c r="T829" i="4"/>
  <c r="S829" i="4"/>
  <c r="U829" i="4"/>
  <c r="O830" i="4"/>
  <c r="H831" i="4"/>
  <c r="K831" i="4" s="1"/>
  <c r="M830" i="4"/>
  <c r="N830" i="4"/>
  <c r="P830" i="4"/>
  <c r="G831" i="4"/>
  <c r="J831" i="4" s="1"/>
  <c r="E832" i="4"/>
  <c r="C833" i="4"/>
  <c r="D832" i="4"/>
  <c r="F832" i="4"/>
  <c r="P831" i="4" l="1"/>
  <c r="R830" i="4"/>
  <c r="T830" i="4"/>
  <c r="U830" i="4"/>
  <c r="S830" i="4"/>
  <c r="N831" i="4"/>
  <c r="O831" i="4"/>
  <c r="M831" i="4"/>
  <c r="G832" i="4"/>
  <c r="J832" i="4" s="1"/>
  <c r="H832" i="4"/>
  <c r="K832" i="4" s="1"/>
  <c r="C834" i="4"/>
  <c r="F833" i="4"/>
  <c r="D833" i="4"/>
  <c r="E833" i="4"/>
  <c r="U831" i="4" l="1"/>
  <c r="T831" i="4"/>
  <c r="R831" i="4"/>
  <c r="S831" i="4"/>
  <c r="G833" i="4"/>
  <c r="J833" i="4" s="1"/>
  <c r="H833" i="4"/>
  <c r="K833" i="4" s="1"/>
  <c r="P832" i="4"/>
  <c r="N832" i="4"/>
  <c r="O832" i="4"/>
  <c r="M832" i="4"/>
  <c r="C835" i="4"/>
  <c r="D834" i="4"/>
  <c r="E834" i="4"/>
  <c r="F834" i="4"/>
  <c r="U832" i="4" l="1"/>
  <c r="S832" i="4"/>
  <c r="T832" i="4"/>
  <c r="R832" i="4"/>
  <c r="H834" i="4"/>
  <c r="K834" i="4" s="1"/>
  <c r="G834" i="4"/>
  <c r="J834" i="4" s="1"/>
  <c r="C836" i="4"/>
  <c r="D835" i="4"/>
  <c r="F835" i="4"/>
  <c r="E835" i="4"/>
  <c r="N833" i="4"/>
  <c r="P833" i="4"/>
  <c r="M833" i="4"/>
  <c r="O833" i="4"/>
  <c r="T833" i="4" l="1"/>
  <c r="R833" i="4"/>
  <c r="U833" i="4"/>
  <c r="S833" i="4"/>
  <c r="N834" i="4"/>
  <c r="P834" i="4"/>
  <c r="G835" i="4"/>
  <c r="J835" i="4" s="1"/>
  <c r="H835" i="4"/>
  <c r="K835" i="4" s="1"/>
  <c r="E836" i="4"/>
  <c r="F836" i="4"/>
  <c r="C837" i="4"/>
  <c r="D836" i="4"/>
  <c r="O834" i="4"/>
  <c r="M834" i="4"/>
  <c r="R834" i="4" l="1"/>
  <c r="T834" i="4"/>
  <c r="U834" i="4"/>
  <c r="S834" i="4"/>
  <c r="D837" i="4"/>
  <c r="E837" i="4"/>
  <c r="F837" i="4"/>
  <c r="C838" i="4"/>
  <c r="H836" i="4"/>
  <c r="K836" i="4" s="1"/>
  <c r="P835" i="4"/>
  <c r="N835" i="4"/>
  <c r="G836" i="4"/>
  <c r="J836" i="4" s="1"/>
  <c r="M835" i="4"/>
  <c r="O835" i="4"/>
  <c r="U835" i="4" l="1"/>
  <c r="S835" i="4"/>
  <c r="T835" i="4"/>
  <c r="R835" i="4"/>
  <c r="G837" i="4"/>
  <c r="J837" i="4" s="1"/>
  <c r="M836" i="4"/>
  <c r="O836" i="4"/>
  <c r="C839" i="4"/>
  <c r="D838" i="4"/>
  <c r="E838" i="4"/>
  <c r="F838" i="4"/>
  <c r="P836" i="4"/>
  <c r="N836" i="4"/>
  <c r="H837" i="4"/>
  <c r="K837" i="4" s="1"/>
  <c r="O837" i="4" l="1"/>
  <c r="S836" i="4"/>
  <c r="T836" i="4"/>
  <c r="M837" i="4"/>
  <c r="R836" i="4"/>
  <c r="U836" i="4"/>
  <c r="E839" i="4"/>
  <c r="F839" i="4"/>
  <c r="C840" i="4"/>
  <c r="D839" i="4"/>
  <c r="G838" i="4"/>
  <c r="J838" i="4" s="1"/>
  <c r="H838" i="4"/>
  <c r="K838" i="4" s="1"/>
  <c r="N837" i="4"/>
  <c r="P837" i="4"/>
  <c r="T837" i="4" l="1"/>
  <c r="S837" i="4"/>
  <c r="U837" i="4"/>
  <c r="R837" i="4"/>
  <c r="D840" i="4"/>
  <c r="E840" i="4"/>
  <c r="F840" i="4"/>
  <c r="C841" i="4"/>
  <c r="P838" i="4"/>
  <c r="N838" i="4"/>
  <c r="H839" i="4"/>
  <c r="K839" i="4" s="1"/>
  <c r="M838" i="4"/>
  <c r="O838" i="4"/>
  <c r="G839" i="4"/>
  <c r="J839" i="4" s="1"/>
  <c r="R838" i="4" l="1"/>
  <c r="U838" i="4"/>
  <c r="S838" i="4"/>
  <c r="T838" i="4"/>
  <c r="G840" i="4"/>
  <c r="J840" i="4" s="1"/>
  <c r="N839" i="4"/>
  <c r="P839" i="4"/>
  <c r="M839" i="4"/>
  <c r="O839" i="4"/>
  <c r="E841" i="4"/>
  <c r="F841" i="4"/>
  <c r="C842" i="4"/>
  <c r="D841" i="4"/>
  <c r="H840" i="4"/>
  <c r="K840" i="4" s="1"/>
  <c r="O840" i="4" l="1"/>
  <c r="S839" i="4"/>
  <c r="T839" i="4"/>
  <c r="R839" i="4"/>
  <c r="U839" i="4"/>
  <c r="M840" i="4"/>
  <c r="N840" i="4"/>
  <c r="P840" i="4"/>
  <c r="G841" i="4"/>
  <c r="J841" i="4" s="1"/>
  <c r="H841" i="4"/>
  <c r="K841" i="4" s="1"/>
  <c r="C843" i="4"/>
  <c r="F842" i="4"/>
  <c r="D842" i="4"/>
  <c r="E842" i="4"/>
  <c r="T840" i="4" l="1"/>
  <c r="U840" i="4"/>
  <c r="S840" i="4"/>
  <c r="R840" i="4"/>
  <c r="G842" i="4"/>
  <c r="J842" i="4" s="1"/>
  <c r="H842" i="4"/>
  <c r="K842" i="4" s="1"/>
  <c r="D843" i="4"/>
  <c r="E843" i="4"/>
  <c r="F843" i="4"/>
  <c r="C844" i="4"/>
  <c r="N841" i="4"/>
  <c r="P841" i="4"/>
  <c r="O841" i="4"/>
  <c r="M841" i="4"/>
  <c r="S841" i="4" l="1"/>
  <c r="R841" i="4"/>
  <c r="U841" i="4"/>
  <c r="T841" i="4"/>
  <c r="O842" i="4"/>
  <c r="M842" i="4"/>
  <c r="H843" i="4"/>
  <c r="K843" i="4" s="1"/>
  <c r="N842" i="4"/>
  <c r="P842" i="4"/>
  <c r="D844" i="4"/>
  <c r="E844" i="4"/>
  <c r="C845" i="4"/>
  <c r="F844" i="4"/>
  <c r="G843" i="4"/>
  <c r="J843" i="4" s="1"/>
  <c r="T842" i="4" l="1"/>
  <c r="S842" i="4"/>
  <c r="R842" i="4"/>
  <c r="U842" i="4"/>
  <c r="H844" i="4"/>
  <c r="K844" i="4" s="1"/>
  <c r="G844" i="4"/>
  <c r="J844" i="4" s="1"/>
  <c r="C846" i="4"/>
  <c r="D845" i="4"/>
  <c r="E845" i="4"/>
  <c r="F845" i="4"/>
  <c r="N843" i="4"/>
  <c r="P843" i="4"/>
  <c r="M843" i="4"/>
  <c r="O843" i="4"/>
  <c r="U843" i="4" l="1"/>
  <c r="T843" i="4"/>
  <c r="R843" i="4"/>
  <c r="S843" i="4"/>
  <c r="O844" i="4"/>
  <c r="M844" i="4"/>
  <c r="N844" i="4"/>
  <c r="P844" i="4"/>
  <c r="H845" i="4"/>
  <c r="K845" i="4" s="1"/>
  <c r="G845" i="4"/>
  <c r="J845" i="4" s="1"/>
  <c r="F846" i="4"/>
  <c r="C847" i="4"/>
  <c r="D846" i="4"/>
  <c r="E846" i="4"/>
  <c r="R844" i="4" l="1"/>
  <c r="T844" i="4"/>
  <c r="U844" i="4"/>
  <c r="S844" i="4"/>
  <c r="O845" i="4"/>
  <c r="M845" i="4"/>
  <c r="N845" i="4"/>
  <c r="P845" i="4"/>
  <c r="H846" i="4"/>
  <c r="K846" i="4" s="1"/>
  <c r="G846" i="4"/>
  <c r="J846" i="4" s="1"/>
  <c r="C848" i="4"/>
  <c r="D847" i="4"/>
  <c r="E847" i="4"/>
  <c r="F847" i="4"/>
  <c r="U845" i="4" l="1"/>
  <c r="S845" i="4"/>
  <c r="R845" i="4"/>
  <c r="T845" i="4"/>
  <c r="M846" i="4"/>
  <c r="O846" i="4"/>
  <c r="G847" i="4"/>
  <c r="J847" i="4" s="1"/>
  <c r="H847" i="4"/>
  <c r="K847" i="4" s="1"/>
  <c r="N846" i="4"/>
  <c r="P846" i="4"/>
  <c r="E848" i="4"/>
  <c r="D848" i="4"/>
  <c r="C849" i="4"/>
  <c r="F848" i="4"/>
  <c r="R846" i="4" l="1"/>
  <c r="T846" i="4"/>
  <c r="U846" i="4"/>
  <c r="S846" i="4"/>
  <c r="C850" i="4"/>
  <c r="F849" i="4"/>
  <c r="D849" i="4"/>
  <c r="E849" i="4"/>
  <c r="G848" i="4"/>
  <c r="J848" i="4" s="1"/>
  <c r="P847" i="4"/>
  <c r="N847" i="4"/>
  <c r="H848" i="4"/>
  <c r="K848" i="4" s="1"/>
  <c r="M847" i="4"/>
  <c r="O847" i="4"/>
  <c r="R847" i="4" l="1"/>
  <c r="T847" i="4"/>
  <c r="S847" i="4"/>
  <c r="U847" i="4"/>
  <c r="H849" i="4"/>
  <c r="K849" i="4" s="1"/>
  <c r="G849" i="4"/>
  <c r="J849" i="4" s="1"/>
  <c r="P848" i="4"/>
  <c r="N848" i="4"/>
  <c r="D850" i="4"/>
  <c r="E850" i="4"/>
  <c r="F850" i="4"/>
  <c r="C851" i="4"/>
  <c r="O848" i="4"/>
  <c r="M848" i="4"/>
  <c r="T848" i="4" l="1"/>
  <c r="S848" i="4"/>
  <c r="R848" i="4"/>
  <c r="U848" i="4"/>
  <c r="G850" i="4"/>
  <c r="J850" i="4" s="1"/>
  <c r="E851" i="4"/>
  <c r="D851" i="4"/>
  <c r="C852" i="4"/>
  <c r="F851" i="4"/>
  <c r="M849" i="4"/>
  <c r="O849" i="4"/>
  <c r="N849" i="4"/>
  <c r="P849" i="4"/>
  <c r="H850" i="4"/>
  <c r="K850" i="4" s="1"/>
  <c r="T849" i="4" l="1"/>
  <c r="R849" i="4"/>
  <c r="U849" i="4"/>
  <c r="S849" i="4"/>
  <c r="O850" i="4"/>
  <c r="M850" i="4"/>
  <c r="E852" i="4"/>
  <c r="C853" i="4"/>
  <c r="D852" i="4"/>
  <c r="F852" i="4"/>
  <c r="G851" i="4"/>
  <c r="J851" i="4" s="1"/>
  <c r="H851" i="4"/>
  <c r="K851" i="4" s="1"/>
  <c r="N850" i="4"/>
  <c r="P850" i="4"/>
  <c r="S850" i="4" l="1"/>
  <c r="R850" i="4"/>
  <c r="U850" i="4"/>
  <c r="T850" i="4"/>
  <c r="G852" i="4"/>
  <c r="J852" i="4" s="1"/>
  <c r="H852" i="4"/>
  <c r="K852" i="4" s="1"/>
  <c r="N851" i="4"/>
  <c r="P851" i="4"/>
  <c r="C854" i="4"/>
  <c r="D853" i="4"/>
  <c r="E853" i="4"/>
  <c r="F853" i="4"/>
  <c r="M851" i="4"/>
  <c r="O851" i="4"/>
  <c r="U851" i="4" l="1"/>
  <c r="T851" i="4"/>
  <c r="S851" i="4"/>
  <c r="R851" i="4"/>
  <c r="C855" i="4"/>
  <c r="D854" i="4"/>
  <c r="E854" i="4"/>
  <c r="F854" i="4"/>
  <c r="H853" i="4"/>
  <c r="K853" i="4" s="1"/>
  <c r="G853" i="4"/>
  <c r="J853" i="4" s="1"/>
  <c r="P852" i="4"/>
  <c r="N852" i="4"/>
  <c r="M852" i="4"/>
  <c r="O852" i="4"/>
  <c r="S852" i="4" l="1"/>
  <c r="U852" i="4"/>
  <c r="T852" i="4"/>
  <c r="R852" i="4"/>
  <c r="G854" i="4"/>
  <c r="J854" i="4" s="1"/>
  <c r="H854" i="4"/>
  <c r="K854" i="4" s="1"/>
  <c r="N853" i="4"/>
  <c r="P853" i="4"/>
  <c r="M853" i="4"/>
  <c r="O853" i="4"/>
  <c r="E855" i="4"/>
  <c r="D855" i="4"/>
  <c r="F855" i="4"/>
  <c r="C856" i="4"/>
  <c r="M854" i="4" l="1"/>
  <c r="S853" i="4"/>
  <c r="T853" i="4"/>
  <c r="R853" i="4"/>
  <c r="U853" i="4"/>
  <c r="O854" i="4"/>
  <c r="N854" i="4"/>
  <c r="P854" i="4"/>
  <c r="D856" i="4"/>
  <c r="F856" i="4"/>
  <c r="E856" i="4"/>
  <c r="C857" i="4"/>
  <c r="H855" i="4"/>
  <c r="K855" i="4" s="1"/>
  <c r="G855" i="4"/>
  <c r="J855" i="4" s="1"/>
  <c r="R854" i="4" l="1"/>
  <c r="T854" i="4"/>
  <c r="U854" i="4"/>
  <c r="S854" i="4"/>
  <c r="G856" i="4"/>
  <c r="J856" i="4" s="1"/>
  <c r="H856" i="4"/>
  <c r="K856" i="4" s="1"/>
  <c r="D857" i="4"/>
  <c r="E857" i="4"/>
  <c r="F857" i="4"/>
  <c r="C858" i="4"/>
  <c r="O855" i="4"/>
  <c r="M855" i="4"/>
  <c r="P855" i="4"/>
  <c r="N855" i="4"/>
  <c r="U855" i="4" l="1"/>
  <c r="R855" i="4"/>
  <c r="T855" i="4"/>
  <c r="S855" i="4"/>
  <c r="O856" i="4"/>
  <c r="M856" i="4"/>
  <c r="P856" i="4"/>
  <c r="N856" i="4"/>
  <c r="H857" i="4"/>
  <c r="K857" i="4" s="1"/>
  <c r="E858" i="4"/>
  <c r="F858" i="4"/>
  <c r="C859" i="4"/>
  <c r="D858" i="4"/>
  <c r="G857" i="4"/>
  <c r="J857" i="4" s="1"/>
  <c r="U856" i="4" l="1"/>
  <c r="T856" i="4"/>
  <c r="R856" i="4"/>
  <c r="S856" i="4"/>
  <c r="G858" i="4"/>
  <c r="J858" i="4" s="1"/>
  <c r="O857" i="4"/>
  <c r="M857" i="4"/>
  <c r="F859" i="4"/>
  <c r="E859" i="4"/>
  <c r="C860" i="4"/>
  <c r="D859" i="4"/>
  <c r="H858" i="4"/>
  <c r="K858" i="4" s="1"/>
  <c r="P857" i="4"/>
  <c r="N857" i="4"/>
  <c r="U857" i="4" l="1"/>
  <c r="R857" i="4"/>
  <c r="S857" i="4"/>
  <c r="T857" i="4"/>
  <c r="H859" i="4"/>
  <c r="K859" i="4" s="1"/>
  <c r="O858" i="4"/>
  <c r="M858" i="4"/>
  <c r="F860" i="4"/>
  <c r="C861" i="4"/>
  <c r="D860" i="4"/>
  <c r="E860" i="4"/>
  <c r="G859" i="4"/>
  <c r="J859" i="4" s="1"/>
  <c r="N858" i="4"/>
  <c r="P858" i="4"/>
  <c r="S858" i="4" l="1"/>
  <c r="R858" i="4"/>
  <c r="U858" i="4"/>
  <c r="T858" i="4"/>
  <c r="O859" i="4"/>
  <c r="M859" i="4"/>
  <c r="C862" i="4"/>
  <c r="D861" i="4"/>
  <c r="E861" i="4"/>
  <c r="F861" i="4"/>
  <c r="H860" i="4"/>
  <c r="K860" i="4" s="1"/>
  <c r="N859" i="4"/>
  <c r="P859" i="4"/>
  <c r="G860" i="4"/>
  <c r="J860" i="4" s="1"/>
  <c r="U859" i="4" l="1"/>
  <c r="S859" i="4"/>
  <c r="R859" i="4"/>
  <c r="T859" i="4"/>
  <c r="M860" i="4"/>
  <c r="O860" i="4"/>
  <c r="D862" i="4"/>
  <c r="E862" i="4"/>
  <c r="C863" i="4"/>
  <c r="F862" i="4"/>
  <c r="N860" i="4"/>
  <c r="P860" i="4"/>
  <c r="H861" i="4"/>
  <c r="K861" i="4" s="1"/>
  <c r="G861" i="4"/>
  <c r="J861" i="4" s="1"/>
  <c r="T860" i="4" l="1"/>
  <c r="S860" i="4"/>
  <c r="U860" i="4"/>
  <c r="R860" i="4"/>
  <c r="G862" i="4"/>
  <c r="J862" i="4" s="1"/>
  <c r="H862" i="4"/>
  <c r="K862" i="4" s="1"/>
  <c r="N861" i="4"/>
  <c r="P861" i="4"/>
  <c r="O861" i="4"/>
  <c r="M861" i="4"/>
  <c r="C864" i="4"/>
  <c r="D863" i="4"/>
  <c r="E863" i="4"/>
  <c r="F863" i="4"/>
  <c r="S861" i="4" l="1"/>
  <c r="T861" i="4"/>
  <c r="R861" i="4"/>
  <c r="U861" i="4"/>
  <c r="H863" i="4"/>
  <c r="K863" i="4" s="1"/>
  <c r="E864" i="4"/>
  <c r="F864" i="4"/>
  <c r="C865" i="4"/>
  <c r="D864" i="4"/>
  <c r="P862" i="4"/>
  <c r="N862" i="4"/>
  <c r="O862" i="4"/>
  <c r="M862" i="4"/>
  <c r="G863" i="4"/>
  <c r="J863" i="4" s="1"/>
  <c r="S862" i="4" l="1"/>
  <c r="R862" i="4"/>
  <c r="U862" i="4"/>
  <c r="T862" i="4"/>
  <c r="G864" i="4"/>
  <c r="J864" i="4" s="1"/>
  <c r="H864" i="4"/>
  <c r="K864" i="4" s="1"/>
  <c r="C866" i="4"/>
  <c r="D865" i="4"/>
  <c r="E865" i="4"/>
  <c r="F865" i="4"/>
  <c r="O863" i="4"/>
  <c r="M863" i="4"/>
  <c r="N863" i="4"/>
  <c r="P863" i="4"/>
  <c r="U863" i="4" l="1"/>
  <c r="T863" i="4"/>
  <c r="R863" i="4"/>
  <c r="S863" i="4"/>
  <c r="G865" i="4"/>
  <c r="J865" i="4" s="1"/>
  <c r="E866" i="4"/>
  <c r="F866" i="4"/>
  <c r="D866" i="4"/>
  <c r="C867" i="4"/>
  <c r="P864" i="4"/>
  <c r="N864" i="4"/>
  <c r="O864" i="4"/>
  <c r="M864" i="4"/>
  <c r="H865" i="4"/>
  <c r="K865" i="4" s="1"/>
  <c r="U864" i="4" l="1"/>
  <c r="T864" i="4"/>
  <c r="S864" i="4"/>
  <c r="R864" i="4"/>
  <c r="M865" i="4"/>
  <c r="O865" i="4"/>
  <c r="H866" i="4"/>
  <c r="K866" i="4" s="1"/>
  <c r="C868" i="4"/>
  <c r="F867" i="4"/>
  <c r="D867" i="4"/>
  <c r="E867" i="4"/>
  <c r="N865" i="4"/>
  <c r="P865" i="4"/>
  <c r="G866" i="4"/>
  <c r="J866" i="4" s="1"/>
  <c r="T865" i="4" l="1"/>
  <c r="R865" i="4"/>
  <c r="U865" i="4"/>
  <c r="S865" i="4"/>
  <c r="P866" i="4"/>
  <c r="N866" i="4"/>
  <c r="G867" i="4"/>
  <c r="J867" i="4" s="1"/>
  <c r="M866" i="4"/>
  <c r="O866" i="4"/>
  <c r="H867" i="4"/>
  <c r="K867" i="4" s="1"/>
  <c r="C869" i="4"/>
  <c r="D868" i="4"/>
  <c r="F868" i="4"/>
  <c r="E868" i="4"/>
  <c r="T866" i="4" l="1"/>
  <c r="U866" i="4"/>
  <c r="R866" i="4"/>
  <c r="S866" i="4"/>
  <c r="M867" i="4"/>
  <c r="O867" i="4"/>
  <c r="G868" i="4"/>
  <c r="J868" i="4" s="1"/>
  <c r="H868" i="4"/>
  <c r="K868" i="4" s="1"/>
  <c r="D869" i="4"/>
  <c r="E869" i="4"/>
  <c r="F869" i="4"/>
  <c r="C870" i="4"/>
  <c r="N867" i="4"/>
  <c r="P867" i="4"/>
  <c r="S867" i="4" l="1"/>
  <c r="T867" i="4"/>
  <c r="U867" i="4"/>
  <c r="R867" i="4"/>
  <c r="N868" i="4"/>
  <c r="M868" i="4"/>
  <c r="P868" i="4"/>
  <c r="O868" i="4"/>
  <c r="G869" i="4"/>
  <c r="J869" i="4" s="1"/>
  <c r="E870" i="4"/>
  <c r="F870" i="4"/>
  <c r="C871" i="4"/>
  <c r="D870" i="4"/>
  <c r="H869" i="4"/>
  <c r="K869" i="4" s="1"/>
  <c r="R868" i="4" l="1"/>
  <c r="U868" i="4"/>
  <c r="T868" i="4"/>
  <c r="S868" i="4"/>
  <c r="O869" i="4"/>
  <c r="M869" i="4"/>
  <c r="G870" i="4"/>
  <c r="J870" i="4" s="1"/>
  <c r="F871" i="4"/>
  <c r="C872" i="4"/>
  <c r="D871" i="4"/>
  <c r="E871" i="4"/>
  <c r="N869" i="4"/>
  <c r="P869" i="4"/>
  <c r="H870" i="4"/>
  <c r="K870" i="4" s="1"/>
  <c r="U869" i="4" l="1"/>
  <c r="T869" i="4"/>
  <c r="S869" i="4"/>
  <c r="R869" i="4"/>
  <c r="M870" i="4"/>
  <c r="O870" i="4"/>
  <c r="E872" i="4"/>
  <c r="F872" i="4"/>
  <c r="C873" i="4"/>
  <c r="D872" i="4"/>
  <c r="N870" i="4"/>
  <c r="P870" i="4"/>
  <c r="H871" i="4"/>
  <c r="K871" i="4" s="1"/>
  <c r="G871" i="4"/>
  <c r="J871" i="4" s="1"/>
  <c r="T870" i="4" l="1"/>
  <c r="U870" i="4"/>
  <c r="R870" i="4"/>
  <c r="S870" i="4"/>
  <c r="N871" i="4"/>
  <c r="P871" i="4"/>
  <c r="G872" i="4"/>
  <c r="J872" i="4" s="1"/>
  <c r="H872" i="4"/>
  <c r="K872" i="4" s="1"/>
  <c r="M871" i="4"/>
  <c r="O871" i="4"/>
  <c r="D873" i="4"/>
  <c r="E873" i="4"/>
  <c r="F873" i="4"/>
  <c r="C874" i="4"/>
  <c r="T871" i="4" l="1"/>
  <c r="R871" i="4"/>
  <c r="U871" i="4"/>
  <c r="S871" i="4"/>
  <c r="G873" i="4"/>
  <c r="J873" i="4" s="1"/>
  <c r="H873" i="4"/>
  <c r="K873" i="4" s="1"/>
  <c r="E874" i="4"/>
  <c r="F874" i="4"/>
  <c r="D874" i="4"/>
  <c r="C875" i="4"/>
  <c r="N872" i="4"/>
  <c r="P872" i="4"/>
  <c r="O872" i="4"/>
  <c r="M872" i="4"/>
  <c r="R872" i="4" l="1"/>
  <c r="T872" i="4"/>
  <c r="S872" i="4"/>
  <c r="U872" i="4"/>
  <c r="P873" i="4"/>
  <c r="M873" i="4"/>
  <c r="O873" i="4"/>
  <c r="N873" i="4"/>
  <c r="E875" i="4"/>
  <c r="F875" i="4"/>
  <c r="D875" i="4"/>
  <c r="C876" i="4"/>
  <c r="G874" i="4"/>
  <c r="J874" i="4" s="1"/>
  <c r="H874" i="4"/>
  <c r="K874" i="4" s="1"/>
  <c r="R873" i="4" l="1"/>
  <c r="U873" i="4"/>
  <c r="S873" i="4"/>
  <c r="T873" i="4"/>
  <c r="H875" i="4"/>
  <c r="K875" i="4" s="1"/>
  <c r="E876" i="4"/>
  <c r="F876" i="4"/>
  <c r="C877" i="4"/>
  <c r="D876" i="4"/>
  <c r="N874" i="4"/>
  <c r="P874" i="4"/>
  <c r="G875" i="4"/>
  <c r="J875" i="4" s="1"/>
  <c r="O874" i="4"/>
  <c r="M874" i="4"/>
  <c r="U874" i="4" l="1"/>
  <c r="S874" i="4"/>
  <c r="R874" i="4"/>
  <c r="T874" i="4"/>
  <c r="N875" i="4"/>
  <c r="P875" i="4"/>
  <c r="C878" i="4"/>
  <c r="F877" i="4"/>
  <c r="D877" i="4"/>
  <c r="E877" i="4"/>
  <c r="H876" i="4"/>
  <c r="K876" i="4" s="1"/>
  <c r="G876" i="4"/>
  <c r="J876" i="4" s="1"/>
  <c r="M875" i="4"/>
  <c r="O875" i="4"/>
  <c r="U875" i="4" l="1"/>
  <c r="T875" i="4"/>
  <c r="S875" i="4"/>
  <c r="R875" i="4"/>
  <c r="G877" i="4"/>
  <c r="J877" i="4" s="1"/>
  <c r="O876" i="4"/>
  <c r="M876" i="4"/>
  <c r="H877" i="4"/>
  <c r="K877" i="4" s="1"/>
  <c r="P876" i="4"/>
  <c r="N876" i="4"/>
  <c r="C879" i="4"/>
  <c r="D878" i="4"/>
  <c r="F878" i="4"/>
  <c r="E878" i="4"/>
  <c r="R876" i="4" l="1"/>
  <c r="S876" i="4"/>
  <c r="T876" i="4"/>
  <c r="U876" i="4"/>
  <c r="O877" i="4"/>
  <c r="M877" i="4"/>
  <c r="N877" i="4"/>
  <c r="P877" i="4"/>
  <c r="D879" i="4"/>
  <c r="C880" i="4"/>
  <c r="E879" i="4"/>
  <c r="F879" i="4"/>
  <c r="H878" i="4"/>
  <c r="K878" i="4" s="1"/>
  <c r="G878" i="4"/>
  <c r="J878" i="4" s="1"/>
  <c r="T877" i="4" l="1"/>
  <c r="U877" i="4"/>
  <c r="S877" i="4"/>
  <c r="R877" i="4"/>
  <c r="M878" i="4"/>
  <c r="O878" i="4"/>
  <c r="E880" i="4"/>
  <c r="F880" i="4"/>
  <c r="D880" i="4"/>
  <c r="C881" i="4"/>
  <c r="P878" i="4"/>
  <c r="N878" i="4"/>
  <c r="H879" i="4"/>
  <c r="K879" i="4" s="1"/>
  <c r="G879" i="4"/>
  <c r="J879" i="4" s="1"/>
  <c r="T878" i="4" l="1"/>
  <c r="R878" i="4"/>
  <c r="S878" i="4"/>
  <c r="U878" i="4"/>
  <c r="P879" i="4"/>
  <c r="N879" i="4"/>
  <c r="C882" i="4"/>
  <c r="D881" i="4"/>
  <c r="E881" i="4"/>
  <c r="F881" i="4"/>
  <c r="G880" i="4"/>
  <c r="J880" i="4" s="1"/>
  <c r="H880" i="4"/>
  <c r="K880" i="4" s="1"/>
  <c r="O879" i="4"/>
  <c r="M879" i="4"/>
  <c r="T879" i="4" l="1"/>
  <c r="S879" i="4"/>
  <c r="R879" i="4"/>
  <c r="U879" i="4"/>
  <c r="O880" i="4"/>
  <c r="M880" i="4"/>
  <c r="G881" i="4"/>
  <c r="J881" i="4" s="1"/>
  <c r="H881" i="4"/>
  <c r="K881" i="4" s="1"/>
  <c r="N880" i="4"/>
  <c r="P880" i="4"/>
  <c r="E882" i="4"/>
  <c r="F882" i="4"/>
  <c r="C883" i="4"/>
  <c r="D882" i="4"/>
  <c r="U880" i="4" l="1"/>
  <c r="T880" i="4"/>
  <c r="R880" i="4"/>
  <c r="S880" i="4"/>
  <c r="F883" i="4"/>
  <c r="C884" i="4"/>
  <c r="D883" i="4"/>
  <c r="E883" i="4"/>
  <c r="P881" i="4"/>
  <c r="N881" i="4"/>
  <c r="O881" i="4"/>
  <c r="M881" i="4"/>
  <c r="H882" i="4"/>
  <c r="K882" i="4" s="1"/>
  <c r="G882" i="4"/>
  <c r="J882" i="4" s="1"/>
  <c r="U881" i="4" l="1"/>
  <c r="R881" i="4"/>
  <c r="T881" i="4"/>
  <c r="S881" i="4"/>
  <c r="H883" i="4"/>
  <c r="K883" i="4" s="1"/>
  <c r="P882" i="4"/>
  <c r="N882" i="4"/>
  <c r="E884" i="4"/>
  <c r="F884" i="4"/>
  <c r="C885" i="4"/>
  <c r="D884" i="4"/>
  <c r="O882" i="4"/>
  <c r="M882" i="4"/>
  <c r="G883" i="4"/>
  <c r="J883" i="4" s="1"/>
  <c r="T882" i="4" l="1"/>
  <c r="U882" i="4"/>
  <c r="S882" i="4"/>
  <c r="R882" i="4"/>
  <c r="N883" i="4"/>
  <c r="P883" i="4"/>
  <c r="H884" i="4"/>
  <c r="K884" i="4" s="1"/>
  <c r="G884" i="4"/>
  <c r="J884" i="4" s="1"/>
  <c r="M883" i="4"/>
  <c r="O883" i="4"/>
  <c r="D885" i="4"/>
  <c r="E885" i="4"/>
  <c r="F885" i="4"/>
  <c r="C886" i="4"/>
  <c r="R883" i="4" l="1"/>
  <c r="T883" i="4"/>
  <c r="U883" i="4"/>
  <c r="S883" i="4"/>
  <c r="G885" i="4"/>
  <c r="J885" i="4" s="1"/>
  <c r="H885" i="4"/>
  <c r="K885" i="4" s="1"/>
  <c r="O884" i="4"/>
  <c r="M884" i="4"/>
  <c r="E886" i="4"/>
  <c r="F886" i="4"/>
  <c r="C887" i="4"/>
  <c r="D886" i="4"/>
  <c r="N884" i="4"/>
  <c r="P884" i="4"/>
  <c r="U884" i="4" l="1"/>
  <c r="S884" i="4"/>
  <c r="T884" i="4"/>
  <c r="R884" i="4"/>
  <c r="M885" i="4"/>
  <c r="O885" i="4"/>
  <c r="P885" i="4"/>
  <c r="N885" i="4"/>
  <c r="C888" i="4"/>
  <c r="D887" i="4"/>
  <c r="E887" i="4"/>
  <c r="F887" i="4"/>
  <c r="H886" i="4"/>
  <c r="K886" i="4" s="1"/>
  <c r="G886" i="4"/>
  <c r="J886" i="4" s="1"/>
  <c r="T885" i="4" l="1"/>
  <c r="S885" i="4"/>
  <c r="R885" i="4"/>
  <c r="U885" i="4"/>
  <c r="F888" i="4"/>
  <c r="C889" i="4"/>
  <c r="E888" i="4"/>
  <c r="D888" i="4"/>
  <c r="O886" i="4"/>
  <c r="M886" i="4"/>
  <c r="N886" i="4"/>
  <c r="P886" i="4"/>
  <c r="H887" i="4"/>
  <c r="K887" i="4" s="1"/>
  <c r="G887" i="4"/>
  <c r="J887" i="4" s="1"/>
  <c r="U886" i="4" l="1"/>
  <c r="R886" i="4"/>
  <c r="S886" i="4"/>
  <c r="T886" i="4"/>
  <c r="P887" i="4"/>
  <c r="N887" i="4"/>
  <c r="H888" i="4"/>
  <c r="K888" i="4" s="1"/>
  <c r="M887" i="4"/>
  <c r="O887" i="4"/>
  <c r="G888" i="4"/>
  <c r="J888" i="4" s="1"/>
  <c r="C890" i="4"/>
  <c r="D889" i="4"/>
  <c r="E889" i="4"/>
  <c r="F889" i="4"/>
  <c r="U887" i="4" l="1"/>
  <c r="S887" i="4"/>
  <c r="R887" i="4"/>
  <c r="T887" i="4"/>
  <c r="H889" i="4"/>
  <c r="K889" i="4" s="1"/>
  <c r="G889" i="4"/>
  <c r="J889" i="4" s="1"/>
  <c r="C891" i="4"/>
  <c r="D890" i="4"/>
  <c r="E890" i="4"/>
  <c r="F890" i="4"/>
  <c r="N888" i="4"/>
  <c r="P888" i="4"/>
  <c r="O888" i="4"/>
  <c r="M888" i="4"/>
  <c r="S888" i="4" l="1"/>
  <c r="R888" i="4"/>
  <c r="T888" i="4"/>
  <c r="U888" i="4"/>
  <c r="N889" i="4"/>
  <c r="O889" i="4"/>
  <c r="M889" i="4"/>
  <c r="P889" i="4"/>
  <c r="H890" i="4"/>
  <c r="K890" i="4" s="1"/>
  <c r="E891" i="4"/>
  <c r="F891" i="4"/>
  <c r="C892" i="4"/>
  <c r="D891" i="4"/>
  <c r="G890" i="4"/>
  <c r="J890" i="4" s="1"/>
  <c r="U889" i="4" l="1"/>
  <c r="S889" i="4"/>
  <c r="R889" i="4"/>
  <c r="T889" i="4"/>
  <c r="N890" i="4"/>
  <c r="P890" i="4"/>
  <c r="H891" i="4"/>
  <c r="K891" i="4" s="1"/>
  <c r="G891" i="4"/>
  <c r="J891" i="4" s="1"/>
  <c r="O890" i="4"/>
  <c r="M890" i="4"/>
  <c r="C893" i="4"/>
  <c r="D892" i="4"/>
  <c r="E892" i="4"/>
  <c r="F892" i="4"/>
  <c r="U890" i="4" l="1"/>
  <c r="S890" i="4"/>
  <c r="R890" i="4"/>
  <c r="T890" i="4"/>
  <c r="O891" i="4"/>
  <c r="M891" i="4"/>
  <c r="N891" i="4"/>
  <c r="P891" i="4"/>
  <c r="H892" i="4"/>
  <c r="K892" i="4" s="1"/>
  <c r="G892" i="4"/>
  <c r="J892" i="4" s="1"/>
  <c r="C894" i="4"/>
  <c r="E893" i="4"/>
  <c r="D893" i="4"/>
  <c r="F893" i="4"/>
  <c r="U891" i="4" l="1"/>
  <c r="R891" i="4"/>
  <c r="S891" i="4"/>
  <c r="T891" i="4"/>
  <c r="G893" i="4"/>
  <c r="J893" i="4" s="1"/>
  <c r="H893" i="4"/>
  <c r="K893" i="4" s="1"/>
  <c r="N892" i="4"/>
  <c r="P892" i="4"/>
  <c r="D894" i="4"/>
  <c r="C895" i="4"/>
  <c r="E894" i="4"/>
  <c r="F894" i="4"/>
  <c r="M892" i="4"/>
  <c r="O892" i="4"/>
  <c r="R892" i="4" l="1"/>
  <c r="T892" i="4"/>
  <c r="U892" i="4"/>
  <c r="S892" i="4"/>
  <c r="N893" i="4"/>
  <c r="P893" i="4"/>
  <c r="M893" i="4"/>
  <c r="O893" i="4"/>
  <c r="D895" i="4"/>
  <c r="C896" i="4"/>
  <c r="F895" i="4"/>
  <c r="E895" i="4"/>
  <c r="H894" i="4"/>
  <c r="K894" i="4" s="1"/>
  <c r="G894" i="4"/>
  <c r="J894" i="4" s="1"/>
  <c r="T893" i="4" l="1"/>
  <c r="R893" i="4"/>
  <c r="S893" i="4"/>
  <c r="U893" i="4"/>
  <c r="H895" i="4"/>
  <c r="K895" i="4" s="1"/>
  <c r="G895" i="4"/>
  <c r="J895" i="4" s="1"/>
  <c r="P894" i="4"/>
  <c r="N894" i="4"/>
  <c r="M894" i="4"/>
  <c r="O894" i="4"/>
  <c r="C897" i="4"/>
  <c r="D896" i="4"/>
  <c r="E896" i="4"/>
  <c r="F896" i="4"/>
  <c r="T894" i="4" l="1"/>
  <c r="S894" i="4"/>
  <c r="R894" i="4"/>
  <c r="U894" i="4"/>
  <c r="M895" i="4"/>
  <c r="P895" i="4"/>
  <c r="N895" i="4"/>
  <c r="O895" i="4"/>
  <c r="G896" i="4"/>
  <c r="J896" i="4" s="1"/>
  <c r="H896" i="4"/>
  <c r="K896" i="4" s="1"/>
  <c r="D897" i="4"/>
  <c r="E897" i="4"/>
  <c r="F897" i="4"/>
  <c r="C898" i="4"/>
  <c r="S895" i="4" l="1"/>
  <c r="U895" i="4"/>
  <c r="R895" i="4"/>
  <c r="T895" i="4"/>
  <c r="G897" i="4"/>
  <c r="J897" i="4" s="1"/>
  <c r="E898" i="4"/>
  <c r="F898" i="4"/>
  <c r="D898" i="4"/>
  <c r="C899" i="4"/>
  <c r="N896" i="4"/>
  <c r="P896" i="4"/>
  <c r="O896" i="4"/>
  <c r="M896" i="4"/>
  <c r="H897" i="4"/>
  <c r="K897" i="4" s="1"/>
  <c r="U896" i="4" l="1"/>
  <c r="S896" i="4"/>
  <c r="T896" i="4"/>
  <c r="R896" i="4"/>
  <c r="O897" i="4"/>
  <c r="M897" i="4"/>
  <c r="N897" i="4"/>
  <c r="P897" i="4"/>
  <c r="D899" i="4"/>
  <c r="C900" i="4"/>
  <c r="E899" i="4"/>
  <c r="F899" i="4"/>
  <c r="G898" i="4"/>
  <c r="J898" i="4" s="1"/>
  <c r="H898" i="4"/>
  <c r="K898" i="4" s="1"/>
  <c r="R897" i="4" l="1"/>
  <c r="T897" i="4"/>
  <c r="U897" i="4"/>
  <c r="S897" i="4"/>
  <c r="E900" i="4"/>
  <c r="F900" i="4"/>
  <c r="D900" i="4"/>
  <c r="C901" i="4"/>
  <c r="N898" i="4"/>
  <c r="P898" i="4"/>
  <c r="M898" i="4"/>
  <c r="O898" i="4"/>
  <c r="G899" i="4"/>
  <c r="J899" i="4" s="1"/>
  <c r="H899" i="4"/>
  <c r="K899" i="4" s="1"/>
  <c r="R898" i="4" l="1"/>
  <c r="U898" i="4"/>
  <c r="S898" i="4"/>
  <c r="T898" i="4"/>
  <c r="D901" i="4"/>
  <c r="E901" i="4"/>
  <c r="F901" i="4"/>
  <c r="C902" i="4"/>
  <c r="G900" i="4"/>
  <c r="J900" i="4" s="1"/>
  <c r="H900" i="4"/>
  <c r="K900" i="4" s="1"/>
  <c r="M899" i="4"/>
  <c r="O899" i="4"/>
  <c r="P899" i="4"/>
  <c r="N899" i="4"/>
  <c r="R899" i="4" l="1"/>
  <c r="S899" i="4"/>
  <c r="T899" i="4"/>
  <c r="U899" i="4"/>
  <c r="H901" i="4"/>
  <c r="K901" i="4" s="1"/>
  <c r="G901" i="4"/>
  <c r="J901" i="4" s="1"/>
  <c r="E902" i="4"/>
  <c r="F902" i="4"/>
  <c r="C903" i="4"/>
  <c r="D902" i="4"/>
  <c r="O900" i="4"/>
  <c r="M900" i="4"/>
  <c r="N900" i="4"/>
  <c r="P900" i="4"/>
  <c r="T900" i="4" l="1"/>
  <c r="U900" i="4"/>
  <c r="R900" i="4"/>
  <c r="S900" i="4"/>
  <c r="M901" i="4"/>
  <c r="N901" i="4"/>
  <c r="O901" i="4"/>
  <c r="P901" i="4"/>
  <c r="E903" i="4"/>
  <c r="F903" i="4"/>
  <c r="C904" i="4"/>
  <c r="D903" i="4"/>
  <c r="H902" i="4"/>
  <c r="K902" i="4" s="1"/>
  <c r="G902" i="4"/>
  <c r="J902" i="4" s="1"/>
  <c r="U901" i="4" l="1"/>
  <c r="S901" i="4"/>
  <c r="R901" i="4"/>
  <c r="T901" i="4"/>
  <c r="C905" i="4"/>
  <c r="E904" i="4"/>
  <c r="D904" i="4"/>
  <c r="F904" i="4"/>
  <c r="O902" i="4"/>
  <c r="M902" i="4"/>
  <c r="G903" i="4"/>
  <c r="J903" i="4" s="1"/>
  <c r="P902" i="4"/>
  <c r="N902" i="4"/>
  <c r="H903" i="4"/>
  <c r="K903" i="4" s="1"/>
  <c r="T902" i="4" l="1"/>
  <c r="S902" i="4"/>
  <c r="U902" i="4"/>
  <c r="R902" i="4"/>
  <c r="G904" i="4"/>
  <c r="J904" i="4" s="1"/>
  <c r="H904" i="4"/>
  <c r="K904" i="4" s="1"/>
  <c r="N903" i="4"/>
  <c r="P903" i="4"/>
  <c r="C906" i="4"/>
  <c r="D905" i="4"/>
  <c r="E905" i="4"/>
  <c r="F905" i="4"/>
  <c r="M903" i="4"/>
  <c r="O903" i="4"/>
  <c r="S903" i="4" l="1"/>
  <c r="T903" i="4"/>
  <c r="R903" i="4"/>
  <c r="U903" i="4"/>
  <c r="M904" i="4"/>
  <c r="N904" i="4"/>
  <c r="O904" i="4"/>
  <c r="P904" i="4"/>
  <c r="E906" i="4"/>
  <c r="F906" i="4"/>
  <c r="C907" i="4"/>
  <c r="D906" i="4"/>
  <c r="H905" i="4"/>
  <c r="K905" i="4" s="1"/>
  <c r="G905" i="4"/>
  <c r="J905" i="4" s="1"/>
  <c r="T904" i="4" l="1"/>
  <c r="U904" i="4"/>
  <c r="R904" i="4"/>
  <c r="S904" i="4"/>
  <c r="M905" i="4"/>
  <c r="O905" i="4"/>
  <c r="H906" i="4"/>
  <c r="K906" i="4" s="1"/>
  <c r="N905" i="4"/>
  <c r="P905" i="4"/>
  <c r="E907" i="4"/>
  <c r="F907" i="4"/>
  <c r="D907" i="4"/>
  <c r="C908" i="4"/>
  <c r="G906" i="4"/>
  <c r="J906" i="4" s="1"/>
  <c r="S905" i="4" l="1"/>
  <c r="U905" i="4"/>
  <c r="T905" i="4"/>
  <c r="R905" i="4"/>
  <c r="H907" i="4"/>
  <c r="K907" i="4" s="1"/>
  <c r="G907" i="4"/>
  <c r="J907" i="4" s="1"/>
  <c r="D908" i="4"/>
  <c r="E908" i="4"/>
  <c r="F908" i="4"/>
  <c r="C909" i="4"/>
  <c r="O906" i="4"/>
  <c r="M906" i="4"/>
  <c r="N906" i="4"/>
  <c r="P906" i="4"/>
  <c r="R906" i="4" l="1"/>
  <c r="T906" i="4"/>
  <c r="U906" i="4"/>
  <c r="S906" i="4"/>
  <c r="F909" i="4"/>
  <c r="C910" i="4"/>
  <c r="E909" i="4"/>
  <c r="D909" i="4"/>
  <c r="G908" i="4"/>
  <c r="J908" i="4" s="1"/>
  <c r="H908" i="4"/>
  <c r="K908" i="4" s="1"/>
  <c r="M907" i="4"/>
  <c r="O907" i="4"/>
  <c r="N907" i="4"/>
  <c r="P907" i="4"/>
  <c r="S907" i="4" l="1"/>
  <c r="R907" i="4"/>
  <c r="T907" i="4"/>
  <c r="U907" i="4"/>
  <c r="H909" i="4"/>
  <c r="K909" i="4" s="1"/>
  <c r="N908" i="4"/>
  <c r="P908" i="4"/>
  <c r="G909" i="4"/>
  <c r="J909" i="4" s="1"/>
  <c r="O908" i="4"/>
  <c r="M908" i="4"/>
  <c r="C911" i="4"/>
  <c r="D910" i="4"/>
  <c r="E910" i="4"/>
  <c r="F910" i="4"/>
  <c r="U908" i="4" l="1"/>
  <c r="S908" i="4"/>
  <c r="R908" i="4"/>
  <c r="T908" i="4"/>
  <c r="H910" i="4"/>
  <c r="K910" i="4" s="1"/>
  <c r="G910" i="4"/>
  <c r="J910" i="4" s="1"/>
  <c r="O909" i="4"/>
  <c r="M909" i="4"/>
  <c r="N909" i="4"/>
  <c r="P909" i="4"/>
  <c r="C912" i="4"/>
  <c r="D911" i="4"/>
  <c r="E911" i="4"/>
  <c r="F911" i="4"/>
  <c r="S909" i="4" l="1"/>
  <c r="T909" i="4"/>
  <c r="R909" i="4"/>
  <c r="U909" i="4"/>
  <c r="P910" i="4"/>
  <c r="N910" i="4"/>
  <c r="G911" i="4"/>
  <c r="J911" i="4" s="1"/>
  <c r="H911" i="4"/>
  <c r="K911" i="4" s="1"/>
  <c r="C913" i="4"/>
  <c r="D912" i="4"/>
  <c r="F912" i="4"/>
  <c r="E912" i="4"/>
  <c r="O910" i="4"/>
  <c r="M910" i="4"/>
  <c r="H912" i="4" l="1"/>
  <c r="K912" i="4" s="1"/>
  <c r="S910" i="4"/>
  <c r="R910" i="4"/>
  <c r="T910" i="4"/>
  <c r="U910" i="4"/>
  <c r="G912" i="4"/>
  <c r="J912" i="4" s="1"/>
  <c r="P911" i="4"/>
  <c r="N911" i="4"/>
  <c r="C914" i="4"/>
  <c r="D913" i="4"/>
  <c r="E913" i="4"/>
  <c r="F913" i="4"/>
  <c r="M911" i="4"/>
  <c r="O911" i="4"/>
  <c r="N912" i="4" l="1"/>
  <c r="P912" i="4"/>
  <c r="S911" i="4"/>
  <c r="T911" i="4"/>
  <c r="U911" i="4"/>
  <c r="R911" i="4"/>
  <c r="M912" i="4"/>
  <c r="O912" i="4"/>
  <c r="H913" i="4"/>
  <c r="K913" i="4" s="1"/>
  <c r="G913" i="4"/>
  <c r="J913" i="4" s="1"/>
  <c r="C915" i="4"/>
  <c r="D914" i="4"/>
  <c r="F914" i="4"/>
  <c r="E914" i="4"/>
  <c r="S912" i="4" l="1"/>
  <c r="U912" i="4"/>
  <c r="T912" i="4"/>
  <c r="R912" i="4"/>
  <c r="G914" i="4"/>
  <c r="J914" i="4" s="1"/>
  <c r="H914" i="4"/>
  <c r="K914" i="4" s="1"/>
  <c r="M913" i="4"/>
  <c r="O913" i="4"/>
  <c r="C916" i="4"/>
  <c r="E915" i="4"/>
  <c r="D915" i="4"/>
  <c r="F915" i="4"/>
  <c r="N913" i="4"/>
  <c r="P913" i="4"/>
  <c r="T913" i="4" l="1"/>
  <c r="U913" i="4"/>
  <c r="S913" i="4"/>
  <c r="R913" i="4"/>
  <c r="G915" i="4"/>
  <c r="J915" i="4" s="1"/>
  <c r="D916" i="4"/>
  <c r="F916" i="4"/>
  <c r="C917" i="4"/>
  <c r="E916" i="4"/>
  <c r="P914" i="4"/>
  <c r="N914" i="4"/>
  <c r="O914" i="4"/>
  <c r="M914" i="4"/>
  <c r="H915" i="4"/>
  <c r="K915" i="4" s="1"/>
  <c r="T914" i="4" l="1"/>
  <c r="R914" i="4"/>
  <c r="S914" i="4"/>
  <c r="U914" i="4"/>
  <c r="M915" i="4"/>
  <c r="O915" i="4"/>
  <c r="N915" i="4"/>
  <c r="P915" i="4"/>
  <c r="E917" i="4"/>
  <c r="D917" i="4"/>
  <c r="F917" i="4"/>
  <c r="C918" i="4"/>
  <c r="G916" i="4"/>
  <c r="J916" i="4" s="1"/>
  <c r="H916" i="4"/>
  <c r="K916" i="4" s="1"/>
  <c r="R915" i="4" l="1"/>
  <c r="U915" i="4"/>
  <c r="S915" i="4"/>
  <c r="T915" i="4"/>
  <c r="G917" i="4"/>
  <c r="J917" i="4" s="1"/>
  <c r="H917" i="4"/>
  <c r="K917" i="4" s="1"/>
  <c r="P916" i="4"/>
  <c r="N916" i="4"/>
  <c r="O916" i="4"/>
  <c r="M916" i="4"/>
  <c r="C919" i="4"/>
  <c r="D918" i="4"/>
  <c r="E918" i="4"/>
  <c r="F918" i="4"/>
  <c r="O917" i="4" l="1"/>
  <c r="R916" i="4"/>
  <c r="T916" i="4"/>
  <c r="S916" i="4"/>
  <c r="U916" i="4"/>
  <c r="M917" i="4"/>
  <c r="G918" i="4"/>
  <c r="J918" i="4" s="1"/>
  <c r="H918" i="4"/>
  <c r="K918" i="4" s="1"/>
  <c r="F919" i="4"/>
  <c r="D919" i="4"/>
  <c r="E919" i="4"/>
  <c r="C920" i="4"/>
  <c r="P917" i="4"/>
  <c r="N917" i="4"/>
  <c r="T917" i="4" l="1"/>
  <c r="S917" i="4"/>
  <c r="U917" i="4"/>
  <c r="R917" i="4"/>
  <c r="O918" i="4"/>
  <c r="M918" i="4"/>
  <c r="N918" i="4"/>
  <c r="P918" i="4"/>
  <c r="C921" i="4"/>
  <c r="D920" i="4"/>
  <c r="E920" i="4"/>
  <c r="F920" i="4"/>
  <c r="G919" i="4"/>
  <c r="J919" i="4" s="1"/>
  <c r="H919" i="4"/>
  <c r="K919" i="4" s="1"/>
  <c r="U918" i="4" l="1"/>
  <c r="T918" i="4"/>
  <c r="S918" i="4"/>
  <c r="R918" i="4"/>
  <c r="H920" i="4"/>
  <c r="K920" i="4" s="1"/>
  <c r="N919" i="4"/>
  <c r="P919" i="4"/>
  <c r="G920" i="4"/>
  <c r="J920" i="4" s="1"/>
  <c r="O919" i="4"/>
  <c r="M919" i="4"/>
  <c r="C922" i="4"/>
  <c r="D921" i="4"/>
  <c r="E921" i="4"/>
  <c r="F921" i="4"/>
  <c r="T919" i="4" l="1"/>
  <c r="U919" i="4"/>
  <c r="S919" i="4"/>
  <c r="R919" i="4"/>
  <c r="N920" i="4"/>
  <c r="P920" i="4"/>
  <c r="D922" i="4"/>
  <c r="E922" i="4"/>
  <c r="F922" i="4"/>
  <c r="C923" i="4"/>
  <c r="M920" i="4"/>
  <c r="O920" i="4"/>
  <c r="H921" i="4"/>
  <c r="K921" i="4" s="1"/>
  <c r="G921" i="4"/>
  <c r="J921" i="4" s="1"/>
  <c r="T920" i="4" l="1"/>
  <c r="S920" i="4"/>
  <c r="U920" i="4"/>
  <c r="R920" i="4"/>
  <c r="G922" i="4"/>
  <c r="J922" i="4" s="1"/>
  <c r="C924" i="4"/>
  <c r="D923" i="4"/>
  <c r="E923" i="4"/>
  <c r="F923" i="4"/>
  <c r="O921" i="4"/>
  <c r="M921" i="4"/>
  <c r="H922" i="4"/>
  <c r="K922" i="4" s="1"/>
  <c r="N921" i="4"/>
  <c r="P921" i="4"/>
  <c r="O922" i="4" l="1"/>
  <c r="M922" i="4"/>
  <c r="R922" i="4" s="1"/>
  <c r="T921" i="4"/>
  <c r="S921" i="4"/>
  <c r="R921" i="4"/>
  <c r="U921" i="4"/>
  <c r="G923" i="4"/>
  <c r="J923" i="4" s="1"/>
  <c r="H923" i="4"/>
  <c r="K923" i="4" s="1"/>
  <c r="N922" i="4"/>
  <c r="P922" i="4"/>
  <c r="D924" i="4"/>
  <c r="E924" i="4"/>
  <c r="C925" i="4"/>
  <c r="F924" i="4"/>
  <c r="T922" i="4" l="1"/>
  <c r="U922" i="4"/>
  <c r="S922" i="4"/>
  <c r="O923" i="4"/>
  <c r="M923" i="4"/>
  <c r="G924" i="4"/>
  <c r="J924" i="4" s="1"/>
  <c r="H924" i="4"/>
  <c r="K924" i="4" s="1"/>
  <c r="C926" i="4"/>
  <c r="D925" i="4"/>
  <c r="E925" i="4"/>
  <c r="F925" i="4"/>
  <c r="P923" i="4"/>
  <c r="N923" i="4"/>
  <c r="S923" i="4" l="1"/>
  <c r="U923" i="4"/>
  <c r="R923" i="4"/>
  <c r="T923" i="4"/>
  <c r="M924" i="4"/>
  <c r="G925" i="4"/>
  <c r="J925" i="4" s="1"/>
  <c r="O924" i="4"/>
  <c r="H925" i="4"/>
  <c r="K925" i="4" s="1"/>
  <c r="D926" i="4"/>
  <c r="C927" i="4"/>
  <c r="E926" i="4"/>
  <c r="F926" i="4"/>
  <c r="N924" i="4"/>
  <c r="P924" i="4"/>
  <c r="U924" i="4" l="1"/>
  <c r="S924" i="4"/>
  <c r="T924" i="4"/>
  <c r="R924" i="4"/>
  <c r="O925" i="4"/>
  <c r="M925" i="4"/>
  <c r="P925" i="4"/>
  <c r="N925" i="4"/>
  <c r="H926" i="4"/>
  <c r="K926" i="4" s="1"/>
  <c r="G926" i="4"/>
  <c r="J926" i="4" s="1"/>
  <c r="C928" i="4"/>
  <c r="D927" i="4"/>
  <c r="E927" i="4"/>
  <c r="F927" i="4"/>
  <c r="U925" i="4" l="1"/>
  <c r="R925" i="4"/>
  <c r="T925" i="4"/>
  <c r="S925" i="4"/>
  <c r="M926" i="4"/>
  <c r="O926" i="4"/>
  <c r="N926" i="4"/>
  <c r="P926" i="4"/>
  <c r="H927" i="4"/>
  <c r="K927" i="4" s="1"/>
  <c r="G927" i="4"/>
  <c r="J927" i="4" s="1"/>
  <c r="F928" i="4"/>
  <c r="E928" i="4"/>
  <c r="C929" i="4"/>
  <c r="D928" i="4"/>
  <c r="S926" i="4" l="1"/>
  <c r="R926" i="4"/>
  <c r="U926" i="4"/>
  <c r="T926" i="4"/>
  <c r="O927" i="4"/>
  <c r="N927" i="4"/>
  <c r="P927" i="4"/>
  <c r="M927" i="4"/>
  <c r="E929" i="4"/>
  <c r="F929" i="4"/>
  <c r="D929" i="4"/>
  <c r="C930" i="4"/>
  <c r="H928" i="4"/>
  <c r="K928" i="4" s="1"/>
  <c r="G928" i="4"/>
  <c r="J928" i="4" s="1"/>
  <c r="R927" i="4" l="1"/>
  <c r="U927" i="4"/>
  <c r="S927" i="4"/>
  <c r="T927" i="4"/>
  <c r="P928" i="4"/>
  <c r="N928" i="4"/>
  <c r="O928" i="4"/>
  <c r="M928" i="4"/>
  <c r="E930" i="4"/>
  <c r="C931" i="4"/>
  <c r="F930" i="4"/>
  <c r="D930" i="4"/>
  <c r="H929" i="4"/>
  <c r="K929" i="4" s="1"/>
  <c r="G929" i="4"/>
  <c r="J929" i="4" s="1"/>
  <c r="R928" i="4" l="1"/>
  <c r="T928" i="4"/>
  <c r="U928" i="4"/>
  <c r="S928" i="4"/>
  <c r="N929" i="4"/>
  <c r="P929" i="4"/>
  <c r="G930" i="4"/>
  <c r="J930" i="4" s="1"/>
  <c r="H930" i="4"/>
  <c r="K930" i="4" s="1"/>
  <c r="M929" i="4"/>
  <c r="O929" i="4"/>
  <c r="F931" i="4"/>
  <c r="C932" i="4"/>
  <c r="D931" i="4"/>
  <c r="E931" i="4"/>
  <c r="R929" i="4" l="1"/>
  <c r="T929" i="4"/>
  <c r="U929" i="4"/>
  <c r="S929" i="4"/>
  <c r="G931" i="4"/>
  <c r="J931" i="4" s="1"/>
  <c r="E932" i="4"/>
  <c r="F932" i="4"/>
  <c r="D932" i="4"/>
  <c r="C933" i="4"/>
  <c r="P930" i="4"/>
  <c r="N930" i="4"/>
  <c r="H931" i="4"/>
  <c r="K931" i="4" s="1"/>
  <c r="O930" i="4"/>
  <c r="M930" i="4"/>
  <c r="T930" i="4" l="1"/>
  <c r="R930" i="4"/>
  <c r="S930" i="4"/>
  <c r="U930" i="4"/>
  <c r="M931" i="4"/>
  <c r="O931" i="4"/>
  <c r="G932" i="4"/>
  <c r="J932" i="4" s="1"/>
  <c r="H932" i="4"/>
  <c r="K932" i="4" s="1"/>
  <c r="P931" i="4"/>
  <c r="N931" i="4"/>
  <c r="F933" i="4"/>
  <c r="C934" i="4"/>
  <c r="D933" i="4"/>
  <c r="E933" i="4"/>
  <c r="S931" i="4" l="1"/>
  <c r="R931" i="4"/>
  <c r="T931" i="4"/>
  <c r="U931" i="4"/>
  <c r="G933" i="4"/>
  <c r="J933" i="4" s="1"/>
  <c r="N932" i="4"/>
  <c r="P932" i="4"/>
  <c r="F934" i="4"/>
  <c r="C935" i="4"/>
  <c r="D934" i="4"/>
  <c r="E934" i="4"/>
  <c r="M932" i="4"/>
  <c r="O932" i="4"/>
  <c r="H933" i="4"/>
  <c r="K933" i="4" s="1"/>
  <c r="S932" i="4" l="1"/>
  <c r="R932" i="4"/>
  <c r="U932" i="4"/>
  <c r="T932" i="4"/>
  <c r="O933" i="4"/>
  <c r="M933" i="4"/>
  <c r="G934" i="4"/>
  <c r="J934" i="4" s="1"/>
  <c r="H934" i="4"/>
  <c r="K934" i="4" s="1"/>
  <c r="E935" i="4"/>
  <c r="C936" i="4"/>
  <c r="D935" i="4"/>
  <c r="F935" i="4"/>
  <c r="P933" i="4"/>
  <c r="N933" i="4"/>
  <c r="U933" i="4" l="1"/>
  <c r="S933" i="4"/>
  <c r="T933" i="4"/>
  <c r="R933" i="4"/>
  <c r="P934" i="4"/>
  <c r="N934" i="4"/>
  <c r="D936" i="4"/>
  <c r="F936" i="4"/>
  <c r="E936" i="4"/>
  <c r="C937" i="4"/>
  <c r="O934" i="4"/>
  <c r="M934" i="4"/>
  <c r="H935" i="4"/>
  <c r="K935" i="4" s="1"/>
  <c r="G935" i="4"/>
  <c r="J935" i="4" s="1"/>
  <c r="R934" i="4" l="1"/>
  <c r="U934" i="4"/>
  <c r="S934" i="4"/>
  <c r="T934" i="4"/>
  <c r="M935" i="4"/>
  <c r="O935" i="4"/>
  <c r="D937" i="4"/>
  <c r="E937" i="4"/>
  <c r="F937" i="4"/>
  <c r="C938" i="4"/>
  <c r="P935" i="4"/>
  <c r="N935" i="4"/>
  <c r="G936" i="4"/>
  <c r="J936" i="4" s="1"/>
  <c r="H936" i="4"/>
  <c r="K936" i="4" s="1"/>
  <c r="S935" i="4" l="1"/>
  <c r="R935" i="4"/>
  <c r="U935" i="4"/>
  <c r="T935" i="4"/>
  <c r="H937" i="4"/>
  <c r="K937" i="4" s="1"/>
  <c r="G937" i="4"/>
  <c r="J937" i="4" s="1"/>
  <c r="F938" i="4"/>
  <c r="D938" i="4"/>
  <c r="E938" i="4"/>
  <c r="C939" i="4"/>
  <c r="N936" i="4"/>
  <c r="P936" i="4"/>
  <c r="O936" i="4"/>
  <c r="M936" i="4"/>
  <c r="R936" i="4" l="1"/>
  <c r="T936" i="4"/>
  <c r="S936" i="4"/>
  <c r="U936" i="4"/>
  <c r="P937" i="4"/>
  <c r="N937" i="4"/>
  <c r="O937" i="4"/>
  <c r="M937" i="4"/>
  <c r="G938" i="4"/>
  <c r="J938" i="4" s="1"/>
  <c r="F939" i="4"/>
  <c r="D939" i="4"/>
  <c r="C940" i="4"/>
  <c r="E939" i="4"/>
  <c r="H938" i="4"/>
  <c r="K938" i="4" s="1"/>
  <c r="U937" i="4" l="1"/>
  <c r="S937" i="4"/>
  <c r="R937" i="4"/>
  <c r="T937" i="4"/>
  <c r="O938" i="4"/>
  <c r="M938" i="4"/>
  <c r="C941" i="4"/>
  <c r="D940" i="4"/>
  <c r="E940" i="4"/>
  <c r="F940" i="4"/>
  <c r="G939" i="4"/>
  <c r="J939" i="4" s="1"/>
  <c r="H939" i="4"/>
  <c r="K939" i="4" s="1"/>
  <c r="P938" i="4"/>
  <c r="N938" i="4"/>
  <c r="U938" i="4" l="1"/>
  <c r="T938" i="4"/>
  <c r="R938" i="4"/>
  <c r="S938" i="4"/>
  <c r="N939" i="4"/>
  <c r="P939" i="4"/>
  <c r="H940" i="4"/>
  <c r="K940" i="4" s="1"/>
  <c r="G940" i="4"/>
  <c r="J940" i="4" s="1"/>
  <c r="M939" i="4"/>
  <c r="O939" i="4"/>
  <c r="E941" i="4"/>
  <c r="F941" i="4"/>
  <c r="C942" i="4"/>
  <c r="D941" i="4"/>
  <c r="T939" i="4" l="1"/>
  <c r="R939" i="4"/>
  <c r="U939" i="4"/>
  <c r="S939" i="4"/>
  <c r="H941" i="4"/>
  <c r="K941" i="4" s="1"/>
  <c r="G941" i="4"/>
  <c r="J941" i="4" s="1"/>
  <c r="N940" i="4"/>
  <c r="P940" i="4"/>
  <c r="M940" i="4"/>
  <c r="O940" i="4"/>
  <c r="C943" i="4"/>
  <c r="D942" i="4"/>
  <c r="E942" i="4"/>
  <c r="F942" i="4"/>
  <c r="T940" i="4" l="1"/>
  <c r="R940" i="4"/>
  <c r="S940" i="4"/>
  <c r="U940" i="4"/>
  <c r="P941" i="4"/>
  <c r="N941" i="4"/>
  <c r="O941" i="4"/>
  <c r="M941" i="4"/>
  <c r="G942" i="4"/>
  <c r="J942" i="4" s="1"/>
  <c r="H942" i="4"/>
  <c r="K942" i="4" s="1"/>
  <c r="F943" i="4"/>
  <c r="E943" i="4"/>
  <c r="D943" i="4"/>
  <c r="C944" i="4"/>
  <c r="R941" i="4" l="1"/>
  <c r="U941" i="4"/>
  <c r="T941" i="4"/>
  <c r="S941" i="4"/>
  <c r="E944" i="4"/>
  <c r="C945" i="4"/>
  <c r="D944" i="4"/>
  <c r="F944" i="4"/>
  <c r="H943" i="4"/>
  <c r="K943" i="4" s="1"/>
  <c r="G943" i="4"/>
  <c r="J943" i="4" s="1"/>
  <c r="P942" i="4"/>
  <c r="N942" i="4"/>
  <c r="O942" i="4"/>
  <c r="M942" i="4"/>
  <c r="T942" i="4" l="1"/>
  <c r="R942" i="4"/>
  <c r="S942" i="4"/>
  <c r="U942" i="4"/>
  <c r="P943" i="4"/>
  <c r="N943" i="4"/>
  <c r="H944" i="4"/>
  <c r="K944" i="4" s="1"/>
  <c r="M943" i="4"/>
  <c r="O943" i="4"/>
  <c r="D945" i="4"/>
  <c r="F945" i="4"/>
  <c r="E945" i="4"/>
  <c r="C946" i="4"/>
  <c r="G944" i="4"/>
  <c r="J944" i="4" s="1"/>
  <c r="U943" i="4" l="1"/>
  <c r="T943" i="4"/>
  <c r="S943" i="4"/>
  <c r="R943" i="4"/>
  <c r="H945" i="4"/>
  <c r="K945" i="4" s="1"/>
  <c r="N944" i="4"/>
  <c r="P944" i="4"/>
  <c r="E946" i="4"/>
  <c r="F946" i="4"/>
  <c r="C947" i="4"/>
  <c r="D946" i="4"/>
  <c r="M944" i="4"/>
  <c r="O944" i="4"/>
  <c r="G945" i="4"/>
  <c r="J945" i="4" s="1"/>
  <c r="R944" i="4" l="1"/>
  <c r="S944" i="4"/>
  <c r="U944" i="4"/>
  <c r="T944" i="4"/>
  <c r="N945" i="4"/>
  <c r="P945" i="4"/>
  <c r="H946" i="4"/>
  <c r="K946" i="4" s="1"/>
  <c r="G946" i="4"/>
  <c r="J946" i="4" s="1"/>
  <c r="M945" i="4"/>
  <c r="O945" i="4"/>
  <c r="C948" i="4"/>
  <c r="D947" i="4"/>
  <c r="E947" i="4"/>
  <c r="F947" i="4"/>
  <c r="S945" i="4" l="1"/>
  <c r="U945" i="4"/>
  <c r="R945" i="4"/>
  <c r="T945" i="4"/>
  <c r="P946" i="4"/>
  <c r="N946" i="4"/>
  <c r="M946" i="4"/>
  <c r="O946" i="4"/>
  <c r="H947" i="4"/>
  <c r="K947" i="4" s="1"/>
  <c r="G947" i="4"/>
  <c r="J947" i="4" s="1"/>
  <c r="C949" i="4"/>
  <c r="F948" i="4"/>
  <c r="E948" i="4"/>
  <c r="D948" i="4"/>
  <c r="R946" i="4" l="1"/>
  <c r="S946" i="4"/>
  <c r="T946" i="4"/>
  <c r="U946" i="4"/>
  <c r="H948" i="4"/>
  <c r="K948" i="4" s="1"/>
  <c r="F949" i="4"/>
  <c r="C950" i="4"/>
  <c r="D949" i="4"/>
  <c r="E949" i="4"/>
  <c r="M947" i="4"/>
  <c r="O947" i="4"/>
  <c r="N947" i="4"/>
  <c r="P947" i="4"/>
  <c r="G948" i="4"/>
  <c r="J948" i="4" s="1"/>
  <c r="U947" i="4" l="1"/>
  <c r="S947" i="4"/>
  <c r="R947" i="4"/>
  <c r="T947" i="4"/>
  <c r="P948" i="4"/>
  <c r="N948" i="4"/>
  <c r="G949" i="4"/>
  <c r="J949" i="4" s="1"/>
  <c r="H949" i="4"/>
  <c r="K949" i="4" s="1"/>
  <c r="O948" i="4"/>
  <c r="M948" i="4"/>
  <c r="E950" i="4"/>
  <c r="F950" i="4"/>
  <c r="D950" i="4"/>
  <c r="C951" i="4"/>
  <c r="U948" i="4" l="1"/>
  <c r="R948" i="4"/>
  <c r="S948" i="4"/>
  <c r="T948" i="4"/>
  <c r="O949" i="4"/>
  <c r="P949" i="4"/>
  <c r="M949" i="4"/>
  <c r="N949" i="4"/>
  <c r="F951" i="4"/>
  <c r="C952" i="4"/>
  <c r="E951" i="4"/>
  <c r="D951" i="4"/>
  <c r="G950" i="4"/>
  <c r="J950" i="4" s="1"/>
  <c r="H950" i="4"/>
  <c r="K950" i="4" s="1"/>
  <c r="T949" i="4" l="1"/>
  <c r="S949" i="4"/>
  <c r="R949" i="4"/>
  <c r="U949" i="4"/>
  <c r="O950" i="4"/>
  <c r="M950" i="4"/>
  <c r="P950" i="4"/>
  <c r="N950" i="4"/>
  <c r="C953" i="4"/>
  <c r="D952" i="4"/>
  <c r="E952" i="4"/>
  <c r="F952" i="4"/>
  <c r="H951" i="4"/>
  <c r="K951" i="4" s="1"/>
  <c r="G951" i="4"/>
  <c r="J951" i="4" s="1"/>
  <c r="T950" i="4" l="1"/>
  <c r="S950" i="4"/>
  <c r="U950" i="4"/>
  <c r="R950" i="4"/>
  <c r="G952" i="4"/>
  <c r="J952" i="4" s="1"/>
  <c r="M951" i="4"/>
  <c r="O951" i="4"/>
  <c r="P951" i="4"/>
  <c r="N951" i="4"/>
  <c r="H952" i="4"/>
  <c r="K952" i="4" s="1"/>
  <c r="D953" i="4"/>
  <c r="E953" i="4"/>
  <c r="F953" i="4"/>
  <c r="C954" i="4"/>
  <c r="U951" i="4" l="1"/>
  <c r="R951" i="4"/>
  <c r="T951" i="4"/>
  <c r="S951" i="4"/>
  <c r="O952" i="4"/>
  <c r="M952" i="4"/>
  <c r="N952" i="4"/>
  <c r="P952" i="4"/>
  <c r="E954" i="4"/>
  <c r="F954" i="4"/>
  <c r="D954" i="4"/>
  <c r="C955" i="4"/>
  <c r="H953" i="4"/>
  <c r="K953" i="4" s="1"/>
  <c r="G953" i="4"/>
  <c r="J953" i="4" s="1"/>
  <c r="U952" i="4" l="1"/>
  <c r="S952" i="4"/>
  <c r="T952" i="4"/>
  <c r="R952" i="4"/>
  <c r="O953" i="4"/>
  <c r="M953" i="4"/>
  <c r="C956" i="4"/>
  <c r="D955" i="4"/>
  <c r="F955" i="4"/>
  <c r="E955" i="4"/>
  <c r="P953" i="4"/>
  <c r="N953" i="4"/>
  <c r="H954" i="4"/>
  <c r="K954" i="4" s="1"/>
  <c r="G954" i="4"/>
  <c r="J954" i="4" s="1"/>
  <c r="S953" i="4" l="1"/>
  <c r="U953" i="4"/>
  <c r="T953" i="4"/>
  <c r="R953" i="4"/>
  <c r="N954" i="4"/>
  <c r="P954" i="4"/>
  <c r="H955" i="4"/>
  <c r="K955" i="4" s="1"/>
  <c r="G955" i="4"/>
  <c r="J955" i="4" s="1"/>
  <c r="O954" i="4"/>
  <c r="M954" i="4"/>
  <c r="C957" i="4"/>
  <c r="D956" i="4"/>
  <c r="E956" i="4"/>
  <c r="F956" i="4"/>
  <c r="T954" i="4" l="1"/>
  <c r="U954" i="4"/>
  <c r="S954" i="4"/>
  <c r="R954" i="4"/>
  <c r="H956" i="4"/>
  <c r="K956" i="4" s="1"/>
  <c r="G956" i="4"/>
  <c r="J956" i="4" s="1"/>
  <c r="N955" i="4"/>
  <c r="P955" i="4"/>
  <c r="E957" i="4"/>
  <c r="F957" i="4"/>
  <c r="C958" i="4"/>
  <c r="D957" i="4"/>
  <c r="M955" i="4"/>
  <c r="O955" i="4"/>
  <c r="S955" i="4" l="1"/>
  <c r="T955" i="4"/>
  <c r="R955" i="4"/>
  <c r="U955" i="4"/>
  <c r="O956" i="4"/>
  <c r="M956" i="4"/>
  <c r="C959" i="4"/>
  <c r="F958" i="4"/>
  <c r="D958" i="4"/>
  <c r="E958" i="4"/>
  <c r="P956" i="4"/>
  <c r="N956" i="4"/>
  <c r="H957" i="4"/>
  <c r="K957" i="4" s="1"/>
  <c r="G957" i="4"/>
  <c r="J957" i="4" s="1"/>
  <c r="S956" i="4" l="1"/>
  <c r="U956" i="4"/>
  <c r="R956" i="4"/>
  <c r="T956" i="4"/>
  <c r="O957" i="4"/>
  <c r="M957" i="4"/>
  <c r="F959" i="4"/>
  <c r="C960" i="4"/>
  <c r="D959" i="4"/>
  <c r="E959" i="4"/>
  <c r="N957" i="4"/>
  <c r="P957" i="4"/>
  <c r="H958" i="4"/>
  <c r="K958" i="4" s="1"/>
  <c r="G958" i="4"/>
  <c r="J958" i="4" s="1"/>
  <c r="U957" i="4" l="1"/>
  <c r="T957" i="4"/>
  <c r="S957" i="4"/>
  <c r="R957" i="4"/>
  <c r="G959" i="4"/>
  <c r="J959" i="4" s="1"/>
  <c r="N958" i="4"/>
  <c r="P958" i="4"/>
  <c r="C961" i="4"/>
  <c r="D960" i="4"/>
  <c r="E960" i="4"/>
  <c r="F960" i="4"/>
  <c r="M958" i="4"/>
  <c r="O958" i="4"/>
  <c r="H959" i="4"/>
  <c r="K959" i="4" s="1"/>
  <c r="R958" i="4" l="1"/>
  <c r="U958" i="4"/>
  <c r="T958" i="4"/>
  <c r="S958" i="4"/>
  <c r="M959" i="4"/>
  <c r="O959" i="4"/>
  <c r="P959" i="4"/>
  <c r="N959" i="4"/>
  <c r="G960" i="4"/>
  <c r="J960" i="4" s="1"/>
  <c r="F961" i="4"/>
  <c r="C962" i="4"/>
  <c r="D961" i="4"/>
  <c r="E961" i="4"/>
  <c r="H960" i="4"/>
  <c r="K960" i="4" s="1"/>
  <c r="R959" i="4" l="1"/>
  <c r="S959" i="4"/>
  <c r="U959" i="4"/>
  <c r="T959" i="4"/>
  <c r="N960" i="4"/>
  <c r="P960" i="4"/>
  <c r="G961" i="4"/>
  <c r="J961" i="4" s="1"/>
  <c r="M960" i="4"/>
  <c r="O960" i="4"/>
  <c r="H961" i="4"/>
  <c r="K961" i="4" s="1"/>
  <c r="E962" i="4"/>
  <c r="D962" i="4"/>
  <c r="F962" i="4"/>
  <c r="C963" i="4"/>
  <c r="S960" i="4" l="1"/>
  <c r="U960" i="4"/>
  <c r="T960" i="4"/>
  <c r="R960" i="4"/>
  <c r="G962" i="4"/>
  <c r="J962" i="4" s="1"/>
  <c r="H962" i="4"/>
  <c r="K962" i="4" s="1"/>
  <c r="O961" i="4"/>
  <c r="M961" i="4"/>
  <c r="P961" i="4"/>
  <c r="N961" i="4"/>
  <c r="C964" i="4"/>
  <c r="D963" i="4"/>
  <c r="E963" i="4"/>
  <c r="F963" i="4"/>
  <c r="R961" i="4" l="1"/>
  <c r="T961" i="4"/>
  <c r="S961" i="4"/>
  <c r="U961" i="4"/>
  <c r="H963" i="4"/>
  <c r="K963" i="4" s="1"/>
  <c r="G963" i="4"/>
  <c r="J963" i="4" s="1"/>
  <c r="P962" i="4"/>
  <c r="N962" i="4"/>
  <c r="C965" i="4"/>
  <c r="D964" i="4"/>
  <c r="E964" i="4"/>
  <c r="F964" i="4"/>
  <c r="O962" i="4"/>
  <c r="M962" i="4"/>
  <c r="S962" i="4" l="1"/>
  <c r="R962" i="4"/>
  <c r="U962" i="4"/>
  <c r="T962" i="4"/>
  <c r="M963" i="4"/>
  <c r="O963" i="4"/>
  <c r="P963" i="4"/>
  <c r="N963" i="4"/>
  <c r="C966" i="4"/>
  <c r="D965" i="4"/>
  <c r="F965" i="4"/>
  <c r="E965" i="4"/>
  <c r="H964" i="4"/>
  <c r="K964" i="4" s="1"/>
  <c r="G964" i="4"/>
  <c r="J964" i="4" s="1"/>
  <c r="R963" i="4" l="1"/>
  <c r="T963" i="4"/>
  <c r="U963" i="4"/>
  <c r="S963" i="4"/>
  <c r="H965" i="4"/>
  <c r="K965" i="4" s="1"/>
  <c r="G965" i="4"/>
  <c r="J965" i="4" s="1"/>
  <c r="M964" i="4"/>
  <c r="O964" i="4"/>
  <c r="E966" i="4"/>
  <c r="F966" i="4"/>
  <c r="D966" i="4"/>
  <c r="C967" i="4"/>
  <c r="N964" i="4"/>
  <c r="P964" i="4"/>
  <c r="S964" i="4" l="1"/>
  <c r="T964" i="4"/>
  <c r="U964" i="4"/>
  <c r="R964" i="4"/>
  <c r="P965" i="4"/>
  <c r="N965" i="4"/>
  <c r="H966" i="4"/>
  <c r="K966" i="4" s="1"/>
  <c r="G966" i="4"/>
  <c r="J966" i="4" s="1"/>
  <c r="M965" i="4"/>
  <c r="O965" i="4"/>
  <c r="F967" i="4"/>
  <c r="C968" i="4"/>
  <c r="D967" i="4"/>
  <c r="E967" i="4"/>
  <c r="S965" i="4" l="1"/>
  <c r="T965" i="4"/>
  <c r="R965" i="4"/>
  <c r="U965" i="4"/>
  <c r="F968" i="4"/>
  <c r="C969" i="4"/>
  <c r="D968" i="4"/>
  <c r="E968" i="4"/>
  <c r="N966" i="4"/>
  <c r="P966" i="4"/>
  <c r="H967" i="4"/>
  <c r="K967" i="4" s="1"/>
  <c r="G967" i="4"/>
  <c r="J967" i="4" s="1"/>
  <c r="O966" i="4"/>
  <c r="M966" i="4"/>
  <c r="R966" i="4" l="1"/>
  <c r="S966" i="4"/>
  <c r="U966" i="4"/>
  <c r="T966" i="4"/>
  <c r="N967" i="4"/>
  <c r="P967" i="4"/>
  <c r="H968" i="4"/>
  <c r="K968" i="4" s="1"/>
  <c r="G968" i="4"/>
  <c r="J968" i="4" s="1"/>
  <c r="D969" i="4"/>
  <c r="C970" i="4"/>
  <c r="E969" i="4"/>
  <c r="F969" i="4"/>
  <c r="M967" i="4"/>
  <c r="O967" i="4"/>
  <c r="U967" i="4" l="1"/>
  <c r="R967" i="4"/>
  <c r="S967" i="4"/>
  <c r="T967" i="4"/>
  <c r="H969" i="4"/>
  <c r="K969" i="4" s="1"/>
  <c r="G969" i="4"/>
  <c r="J969" i="4" s="1"/>
  <c r="O968" i="4"/>
  <c r="M968" i="4"/>
  <c r="P968" i="4"/>
  <c r="N968" i="4"/>
  <c r="C971" i="4"/>
  <c r="D970" i="4"/>
  <c r="E970" i="4"/>
  <c r="F970" i="4"/>
  <c r="T968" i="4" l="1"/>
  <c r="U968" i="4"/>
  <c r="R968" i="4"/>
  <c r="S968" i="4"/>
  <c r="H970" i="4"/>
  <c r="K970" i="4" s="1"/>
  <c r="G970" i="4"/>
  <c r="J970" i="4" s="1"/>
  <c r="M969" i="4"/>
  <c r="O969" i="4"/>
  <c r="N969" i="4"/>
  <c r="P969" i="4"/>
  <c r="F971" i="4"/>
  <c r="C972" i="4"/>
  <c r="D971" i="4"/>
  <c r="E971" i="4"/>
  <c r="U969" i="4" l="1"/>
  <c r="T969" i="4"/>
  <c r="R969" i="4"/>
  <c r="S969" i="4"/>
  <c r="M970" i="4"/>
  <c r="N970" i="4"/>
  <c r="P970" i="4"/>
  <c r="O970" i="4"/>
  <c r="G971" i="4"/>
  <c r="J971" i="4" s="1"/>
  <c r="H971" i="4"/>
  <c r="K971" i="4" s="1"/>
  <c r="C973" i="4"/>
  <c r="F972" i="4"/>
  <c r="D972" i="4"/>
  <c r="E972" i="4"/>
  <c r="S970" i="4" l="1"/>
  <c r="R970" i="4"/>
  <c r="T970" i="4"/>
  <c r="U970" i="4"/>
  <c r="O971" i="4"/>
  <c r="M971" i="4"/>
  <c r="N971" i="4"/>
  <c r="P971" i="4"/>
  <c r="C974" i="4"/>
  <c r="D973" i="4"/>
  <c r="F973" i="4"/>
  <c r="E973" i="4"/>
  <c r="G972" i="4"/>
  <c r="J972" i="4" s="1"/>
  <c r="H972" i="4"/>
  <c r="K972" i="4" s="1"/>
  <c r="R971" i="4" l="1"/>
  <c r="T971" i="4"/>
  <c r="U971" i="4"/>
  <c r="S971" i="4"/>
  <c r="G973" i="4"/>
  <c r="J973" i="4" s="1"/>
  <c r="H973" i="4"/>
  <c r="K973" i="4" s="1"/>
  <c r="M972" i="4"/>
  <c r="O972" i="4"/>
  <c r="F974" i="4"/>
  <c r="E974" i="4"/>
  <c r="D974" i="4"/>
  <c r="C975" i="4"/>
  <c r="N972" i="4"/>
  <c r="P972" i="4"/>
  <c r="U972" i="4" l="1"/>
  <c r="R972" i="4"/>
  <c r="S972" i="4"/>
  <c r="T972" i="4"/>
  <c r="G974" i="4"/>
  <c r="J974" i="4" s="1"/>
  <c r="H974" i="4"/>
  <c r="K974" i="4" s="1"/>
  <c r="P973" i="4"/>
  <c r="N973" i="4"/>
  <c r="F975" i="4"/>
  <c r="C976" i="4"/>
  <c r="D975" i="4"/>
  <c r="E975" i="4"/>
  <c r="O973" i="4"/>
  <c r="M973" i="4"/>
  <c r="T973" i="4" l="1"/>
  <c r="S973" i="4"/>
  <c r="R973" i="4"/>
  <c r="U973" i="4"/>
  <c r="G975" i="4"/>
  <c r="J975" i="4" s="1"/>
  <c r="N974" i="4"/>
  <c r="P974" i="4"/>
  <c r="O974" i="4"/>
  <c r="M974" i="4"/>
  <c r="D976" i="4"/>
  <c r="E976" i="4"/>
  <c r="F976" i="4"/>
  <c r="C977" i="4"/>
  <c r="H975" i="4"/>
  <c r="K975" i="4" s="1"/>
  <c r="S974" i="4" l="1"/>
  <c r="R974" i="4"/>
  <c r="T974" i="4"/>
  <c r="U974" i="4"/>
  <c r="M975" i="4"/>
  <c r="O975" i="4"/>
  <c r="G976" i="4"/>
  <c r="J976" i="4" s="1"/>
  <c r="C978" i="4"/>
  <c r="D977" i="4"/>
  <c r="F977" i="4"/>
  <c r="E977" i="4"/>
  <c r="P975" i="4"/>
  <c r="N975" i="4"/>
  <c r="H976" i="4"/>
  <c r="K976" i="4" s="1"/>
  <c r="U975" i="4" l="1"/>
  <c r="R975" i="4"/>
  <c r="T975" i="4"/>
  <c r="S975" i="4"/>
  <c r="M976" i="4"/>
  <c r="O976" i="4"/>
  <c r="P976" i="4"/>
  <c r="N976" i="4"/>
  <c r="D978" i="4"/>
  <c r="C979" i="4"/>
  <c r="E978" i="4"/>
  <c r="F978" i="4"/>
  <c r="G977" i="4"/>
  <c r="J977" i="4" s="1"/>
  <c r="H977" i="4"/>
  <c r="K977" i="4" s="1"/>
  <c r="R976" i="4" l="1"/>
  <c r="U976" i="4"/>
  <c r="T976" i="4"/>
  <c r="S976" i="4"/>
  <c r="H978" i="4"/>
  <c r="K978" i="4" s="1"/>
  <c r="N977" i="4"/>
  <c r="P977" i="4"/>
  <c r="C980" i="4"/>
  <c r="D979" i="4"/>
  <c r="E979" i="4"/>
  <c r="F979" i="4"/>
  <c r="G978" i="4"/>
  <c r="J978" i="4" s="1"/>
  <c r="O977" i="4"/>
  <c r="M977" i="4"/>
  <c r="S977" i="4" l="1"/>
  <c r="R977" i="4"/>
  <c r="T977" i="4"/>
  <c r="U977" i="4"/>
  <c r="P978" i="4"/>
  <c r="N978" i="4"/>
  <c r="G979" i="4"/>
  <c r="J979" i="4" s="1"/>
  <c r="H979" i="4"/>
  <c r="K979" i="4" s="1"/>
  <c r="F980" i="4"/>
  <c r="D980" i="4"/>
  <c r="E980" i="4"/>
  <c r="C981" i="4"/>
  <c r="O978" i="4"/>
  <c r="M978" i="4"/>
  <c r="T978" i="4" l="1"/>
  <c r="S978" i="4"/>
  <c r="R978" i="4"/>
  <c r="U978" i="4"/>
  <c r="O979" i="4"/>
  <c r="M979" i="4"/>
  <c r="E981" i="4"/>
  <c r="F981" i="4"/>
  <c r="C982" i="4"/>
  <c r="D981" i="4"/>
  <c r="P979" i="4"/>
  <c r="N979" i="4"/>
  <c r="H980" i="4"/>
  <c r="K980" i="4" s="1"/>
  <c r="G980" i="4"/>
  <c r="J980" i="4" s="1"/>
  <c r="R979" i="4" l="1"/>
  <c r="T979" i="4"/>
  <c r="S979" i="4"/>
  <c r="U979" i="4"/>
  <c r="N980" i="4"/>
  <c r="P980" i="4"/>
  <c r="C983" i="4"/>
  <c r="F982" i="4"/>
  <c r="D982" i="4"/>
  <c r="E982" i="4"/>
  <c r="O980" i="4"/>
  <c r="M980" i="4"/>
  <c r="G981" i="4"/>
  <c r="J981" i="4" s="1"/>
  <c r="H981" i="4"/>
  <c r="K981" i="4" s="1"/>
  <c r="U980" i="4" l="1"/>
  <c r="S980" i="4"/>
  <c r="R980" i="4"/>
  <c r="T980" i="4"/>
  <c r="D983" i="4"/>
  <c r="C984" i="4"/>
  <c r="F983" i="4"/>
  <c r="E983" i="4"/>
  <c r="G982" i="4"/>
  <c r="J982" i="4" s="1"/>
  <c r="O981" i="4"/>
  <c r="M981" i="4"/>
  <c r="N981" i="4"/>
  <c r="P981" i="4"/>
  <c r="H982" i="4"/>
  <c r="K982" i="4" s="1"/>
  <c r="S981" i="4" l="1"/>
  <c r="U981" i="4"/>
  <c r="R981" i="4"/>
  <c r="T981" i="4"/>
  <c r="O982" i="4"/>
  <c r="M982" i="4"/>
  <c r="E984" i="4"/>
  <c r="D984" i="4"/>
  <c r="F984" i="4"/>
  <c r="C985" i="4"/>
  <c r="N982" i="4"/>
  <c r="P982" i="4"/>
  <c r="G983" i="4"/>
  <c r="J983" i="4" s="1"/>
  <c r="H983" i="4"/>
  <c r="K983" i="4" s="1"/>
  <c r="S982" i="4" l="1"/>
  <c r="R982" i="4"/>
  <c r="U982" i="4"/>
  <c r="T982" i="4"/>
  <c r="G984" i="4"/>
  <c r="J984" i="4" s="1"/>
  <c r="H984" i="4"/>
  <c r="K984" i="4" s="1"/>
  <c r="N983" i="4"/>
  <c r="P983" i="4"/>
  <c r="M983" i="4"/>
  <c r="O983" i="4"/>
  <c r="F985" i="4"/>
  <c r="E985" i="4"/>
  <c r="C986" i="4"/>
  <c r="D985" i="4"/>
  <c r="R983" i="4" l="1"/>
  <c r="S983" i="4"/>
  <c r="T983" i="4"/>
  <c r="U983" i="4"/>
  <c r="O984" i="4"/>
  <c r="M984" i="4"/>
  <c r="N984" i="4"/>
  <c r="P984" i="4"/>
  <c r="H985" i="4"/>
  <c r="K985" i="4" s="1"/>
  <c r="G985" i="4"/>
  <c r="J985" i="4" s="1"/>
  <c r="D986" i="4"/>
  <c r="E986" i="4"/>
  <c r="F986" i="4"/>
  <c r="C987" i="4"/>
  <c r="U984" i="4" l="1"/>
  <c r="T984" i="4"/>
  <c r="S984" i="4"/>
  <c r="R984" i="4"/>
  <c r="G986" i="4"/>
  <c r="J986" i="4" s="1"/>
  <c r="O985" i="4"/>
  <c r="M985" i="4"/>
  <c r="D987" i="4"/>
  <c r="E987" i="4"/>
  <c r="F987" i="4"/>
  <c r="C988" i="4"/>
  <c r="N985" i="4"/>
  <c r="P985" i="4"/>
  <c r="H986" i="4"/>
  <c r="K986" i="4" s="1"/>
  <c r="R985" i="4" l="1"/>
  <c r="T985" i="4"/>
  <c r="U985" i="4"/>
  <c r="S985" i="4"/>
  <c r="O986" i="4"/>
  <c r="G987" i="4"/>
  <c r="J987" i="4" s="1"/>
  <c r="M986" i="4"/>
  <c r="P986" i="4"/>
  <c r="N986" i="4"/>
  <c r="F988" i="4"/>
  <c r="E988" i="4"/>
  <c r="C989" i="4"/>
  <c r="D988" i="4"/>
  <c r="H987" i="4"/>
  <c r="K987" i="4" s="1"/>
  <c r="O987" i="4" l="1"/>
  <c r="U986" i="4"/>
  <c r="R986" i="4"/>
  <c r="T986" i="4"/>
  <c r="S986" i="4"/>
  <c r="M987" i="4"/>
  <c r="G988" i="4"/>
  <c r="J988" i="4" s="1"/>
  <c r="N987" i="4"/>
  <c r="P987" i="4"/>
  <c r="H988" i="4"/>
  <c r="K988" i="4" s="1"/>
  <c r="E989" i="4"/>
  <c r="F989" i="4"/>
  <c r="C990" i="4"/>
  <c r="D989" i="4"/>
  <c r="T987" i="4" l="1"/>
  <c r="U987" i="4"/>
  <c r="R987" i="4"/>
  <c r="S987" i="4"/>
  <c r="M988" i="4"/>
  <c r="O988" i="4"/>
  <c r="N988" i="4"/>
  <c r="P988" i="4"/>
  <c r="H989" i="4"/>
  <c r="K989" i="4" s="1"/>
  <c r="C991" i="4"/>
  <c r="D990" i="4"/>
  <c r="F990" i="4"/>
  <c r="E990" i="4"/>
  <c r="G989" i="4"/>
  <c r="J989" i="4" s="1"/>
  <c r="T988" i="4" l="1"/>
  <c r="U988" i="4"/>
  <c r="R988" i="4"/>
  <c r="S988" i="4"/>
  <c r="E991" i="4"/>
  <c r="C992" i="4"/>
  <c r="D991" i="4"/>
  <c r="F991" i="4"/>
  <c r="N989" i="4"/>
  <c r="P989" i="4"/>
  <c r="O989" i="4"/>
  <c r="M989" i="4"/>
  <c r="G990" i="4"/>
  <c r="J990" i="4" s="1"/>
  <c r="H990" i="4"/>
  <c r="K990" i="4" s="1"/>
  <c r="R989" i="4" l="1"/>
  <c r="S989" i="4"/>
  <c r="T989" i="4"/>
  <c r="U989" i="4"/>
  <c r="H991" i="4"/>
  <c r="K991" i="4" s="1"/>
  <c r="F992" i="4"/>
  <c r="D992" i="4"/>
  <c r="C993" i="4"/>
  <c r="E992" i="4"/>
  <c r="N990" i="4"/>
  <c r="P990" i="4"/>
  <c r="G991" i="4"/>
  <c r="J991" i="4" s="1"/>
  <c r="O990" i="4"/>
  <c r="M990" i="4"/>
  <c r="S990" i="4" l="1"/>
  <c r="T990" i="4"/>
  <c r="R990" i="4"/>
  <c r="U990" i="4"/>
  <c r="C994" i="4"/>
  <c r="D993" i="4"/>
  <c r="E993" i="4"/>
  <c r="F993" i="4"/>
  <c r="H992" i="4"/>
  <c r="K992" i="4" s="1"/>
  <c r="G992" i="4"/>
  <c r="J992" i="4" s="1"/>
  <c r="O991" i="4"/>
  <c r="M991" i="4"/>
  <c r="N991" i="4"/>
  <c r="P991" i="4"/>
  <c r="U991" i="4" l="1"/>
  <c r="R991" i="4"/>
  <c r="T991" i="4"/>
  <c r="S991" i="4"/>
  <c r="G993" i="4"/>
  <c r="J993" i="4" s="1"/>
  <c r="H993" i="4"/>
  <c r="K993" i="4" s="1"/>
  <c r="N992" i="4"/>
  <c r="P992" i="4"/>
  <c r="O992" i="4"/>
  <c r="M992" i="4"/>
  <c r="E994" i="4"/>
  <c r="F994" i="4"/>
  <c r="D994" i="4"/>
  <c r="C995" i="4"/>
  <c r="S992" i="4" l="1"/>
  <c r="U992" i="4"/>
  <c r="R992" i="4"/>
  <c r="T992" i="4"/>
  <c r="M993" i="4"/>
  <c r="O993" i="4"/>
  <c r="P993" i="4"/>
  <c r="N993" i="4"/>
  <c r="G994" i="4"/>
  <c r="J994" i="4" s="1"/>
  <c r="H994" i="4"/>
  <c r="K994" i="4" s="1"/>
  <c r="C996" i="4"/>
  <c r="D995" i="4"/>
  <c r="F995" i="4"/>
  <c r="E995" i="4"/>
  <c r="S993" i="4" l="1"/>
  <c r="T993" i="4"/>
  <c r="R993" i="4"/>
  <c r="U993" i="4"/>
  <c r="H995" i="4"/>
  <c r="K995" i="4" s="1"/>
  <c r="G995" i="4"/>
  <c r="J995" i="4" s="1"/>
  <c r="N994" i="4"/>
  <c r="P994" i="4"/>
  <c r="F996" i="4"/>
  <c r="E996" i="4"/>
  <c r="D996" i="4"/>
  <c r="C997" i="4"/>
  <c r="M994" i="4"/>
  <c r="O994" i="4"/>
  <c r="U994" i="4" l="1"/>
  <c r="S994" i="4"/>
  <c r="T994" i="4"/>
  <c r="R994" i="4"/>
  <c r="O995" i="4"/>
  <c r="M995" i="4"/>
  <c r="F997" i="4"/>
  <c r="D997" i="4"/>
  <c r="C998" i="4"/>
  <c r="E997" i="4"/>
  <c r="N995" i="4"/>
  <c r="P995" i="4"/>
  <c r="G996" i="4"/>
  <c r="J996" i="4" s="1"/>
  <c r="H996" i="4"/>
  <c r="K996" i="4" s="1"/>
  <c r="R995" i="4" l="1"/>
  <c r="S995" i="4"/>
  <c r="T995" i="4"/>
  <c r="U995" i="4"/>
  <c r="H997" i="4"/>
  <c r="K997" i="4" s="1"/>
  <c r="G997" i="4"/>
  <c r="J997" i="4" s="1"/>
  <c r="N996" i="4"/>
  <c r="P996" i="4"/>
  <c r="D998" i="4"/>
  <c r="E998" i="4"/>
  <c r="F998" i="4"/>
  <c r="C999" i="4"/>
  <c r="M996" i="4"/>
  <c r="O996" i="4"/>
  <c r="R996" i="4" l="1"/>
  <c r="U996" i="4"/>
  <c r="T996" i="4"/>
  <c r="S996" i="4"/>
  <c r="N997" i="4"/>
  <c r="P997" i="4"/>
  <c r="M997" i="4"/>
  <c r="O997" i="4"/>
  <c r="E999" i="4"/>
  <c r="F999" i="4"/>
  <c r="C1000" i="4"/>
  <c r="D999" i="4"/>
  <c r="G998" i="4"/>
  <c r="J998" i="4" s="1"/>
  <c r="H998" i="4"/>
  <c r="K998" i="4" s="1"/>
  <c r="S997" i="4" l="1"/>
  <c r="T997" i="4"/>
  <c r="R997" i="4"/>
  <c r="U997" i="4"/>
  <c r="H999" i="4"/>
  <c r="K999" i="4" s="1"/>
  <c r="M998" i="4"/>
  <c r="O998" i="4"/>
  <c r="G999" i="4"/>
  <c r="J999" i="4" s="1"/>
  <c r="F1000" i="4"/>
  <c r="E1000" i="4"/>
  <c r="C1001" i="4"/>
  <c r="D1000" i="4"/>
  <c r="P998" i="4"/>
  <c r="N998" i="4"/>
  <c r="S998" i="4" l="1"/>
  <c r="R998" i="4"/>
  <c r="T998" i="4"/>
  <c r="U998" i="4"/>
  <c r="P999" i="4"/>
  <c r="N999" i="4"/>
  <c r="O999" i="4"/>
  <c r="M999" i="4"/>
  <c r="H1000" i="4"/>
  <c r="K1000" i="4" s="1"/>
  <c r="G1000" i="4"/>
  <c r="J1000" i="4" s="1"/>
  <c r="E1001" i="4"/>
  <c r="C1002" i="4"/>
  <c r="D1001" i="4"/>
  <c r="F1001" i="4"/>
  <c r="U999" i="4" l="1"/>
  <c r="T999" i="4"/>
  <c r="S999" i="4"/>
  <c r="R999" i="4"/>
  <c r="H1001" i="4"/>
  <c r="K1001" i="4" s="1"/>
  <c r="G1001" i="4"/>
  <c r="J1001" i="4" s="1"/>
  <c r="D1002" i="4"/>
  <c r="E1002" i="4"/>
  <c r="F1002" i="4"/>
  <c r="C1003" i="4"/>
  <c r="P1000" i="4"/>
  <c r="N1000" i="4"/>
  <c r="O1000" i="4"/>
  <c r="M1000" i="4"/>
  <c r="S1000" i="4" l="1"/>
  <c r="R1000" i="4"/>
  <c r="T1000" i="4"/>
  <c r="U1000" i="4"/>
  <c r="N1001" i="4"/>
  <c r="G1002" i="4"/>
  <c r="J1002" i="4" s="1"/>
  <c r="P1001" i="4"/>
  <c r="O1001" i="4"/>
  <c r="M1001" i="4"/>
  <c r="H1002" i="4"/>
  <c r="K1002" i="4" s="1"/>
  <c r="C1004" i="4"/>
  <c r="D1003" i="4"/>
  <c r="E1003" i="4"/>
  <c r="F1003" i="4"/>
  <c r="O1002" i="4" l="1"/>
  <c r="R1001" i="4"/>
  <c r="T1001" i="4"/>
  <c r="S1001" i="4"/>
  <c r="U1001" i="4"/>
  <c r="M1002" i="4"/>
  <c r="N1002" i="4"/>
  <c r="P1002" i="4"/>
  <c r="C1005" i="4"/>
  <c r="D1004" i="4"/>
  <c r="E1004" i="4"/>
  <c r="F1004" i="4"/>
  <c r="H1003" i="4"/>
  <c r="K1003" i="4" s="1"/>
  <c r="G1003" i="4"/>
  <c r="J1003" i="4" s="1"/>
  <c r="T1002" i="4" l="1"/>
  <c r="R1002" i="4"/>
  <c r="U1002" i="4"/>
  <c r="S1002" i="4"/>
  <c r="P1003" i="4"/>
  <c r="N1003" i="4"/>
  <c r="G1004" i="4"/>
  <c r="J1004" i="4" s="1"/>
  <c r="H1004" i="4"/>
  <c r="K1004" i="4" s="1"/>
  <c r="M1003" i="4"/>
  <c r="O1003" i="4"/>
  <c r="C1006" i="4"/>
  <c r="D1005" i="4"/>
  <c r="E1005" i="4"/>
  <c r="F1005" i="4"/>
  <c r="T1003" i="4" l="1"/>
  <c r="U1003" i="4"/>
  <c r="R1003" i="4"/>
  <c r="S1003" i="4"/>
  <c r="E1006" i="4"/>
  <c r="F1006" i="4"/>
  <c r="D1006" i="4"/>
  <c r="C1007" i="4"/>
  <c r="P1004" i="4"/>
  <c r="N1004" i="4"/>
  <c r="O1004" i="4"/>
  <c r="M1004" i="4"/>
  <c r="H1005" i="4"/>
  <c r="K1005" i="4" s="1"/>
  <c r="G1005" i="4"/>
  <c r="J1005" i="4" s="1"/>
  <c r="U1004" i="4" l="1"/>
  <c r="S1004" i="4"/>
  <c r="R1004" i="4"/>
  <c r="T1004" i="4"/>
  <c r="C1008" i="4"/>
  <c r="D1007" i="4"/>
  <c r="F1007" i="4"/>
  <c r="E1007" i="4"/>
  <c r="H1006" i="4"/>
  <c r="K1006" i="4" s="1"/>
  <c r="G1006" i="4"/>
  <c r="J1006" i="4" s="1"/>
  <c r="N1005" i="4"/>
  <c r="P1005" i="4"/>
  <c r="O1005" i="4"/>
  <c r="M1005" i="4"/>
  <c r="R1005" i="4" l="1"/>
  <c r="S1005" i="4"/>
  <c r="T1005" i="4"/>
  <c r="U1005" i="4"/>
  <c r="H1007" i="4"/>
  <c r="K1007" i="4" s="1"/>
  <c r="N1006" i="4"/>
  <c r="P1006" i="4"/>
  <c r="G1007" i="4"/>
  <c r="J1007" i="4" s="1"/>
  <c r="C1009" i="4"/>
  <c r="D1008" i="4"/>
  <c r="F1008" i="4"/>
  <c r="E1008" i="4"/>
  <c r="M1006" i="4"/>
  <c r="O1006" i="4"/>
  <c r="R1006" i="4" l="1"/>
  <c r="S1006" i="4"/>
  <c r="U1006" i="4"/>
  <c r="T1006" i="4"/>
  <c r="P1007" i="4"/>
  <c r="N1007" i="4"/>
  <c r="G1008" i="4"/>
  <c r="J1008" i="4" s="1"/>
  <c r="M1007" i="4"/>
  <c r="O1007" i="4"/>
  <c r="H1008" i="4"/>
  <c r="K1008" i="4" s="1"/>
  <c r="D1009" i="4"/>
  <c r="F1009" i="4"/>
  <c r="E1009" i="4"/>
  <c r="C1010" i="4"/>
  <c r="S1007" i="4" l="1"/>
  <c r="R1007" i="4"/>
  <c r="T1007" i="4"/>
  <c r="U1007" i="4"/>
  <c r="H1009" i="4"/>
  <c r="K1009" i="4" s="1"/>
  <c r="G1009" i="4"/>
  <c r="J1009" i="4" s="1"/>
  <c r="O1008" i="4"/>
  <c r="M1008" i="4"/>
  <c r="C1011" i="4"/>
  <c r="D1010" i="4"/>
  <c r="F1010" i="4"/>
  <c r="E1010" i="4"/>
  <c r="N1008" i="4"/>
  <c r="P1008" i="4"/>
  <c r="U1008" i="4" l="1"/>
  <c r="S1008" i="4"/>
  <c r="T1008" i="4"/>
  <c r="R1008" i="4"/>
  <c r="H1010" i="4"/>
  <c r="K1010" i="4" s="1"/>
  <c r="G1010" i="4"/>
  <c r="J1010" i="4" s="1"/>
  <c r="F1011" i="4"/>
  <c r="C1012" i="4"/>
  <c r="E1011" i="4"/>
  <c r="D1011" i="4"/>
  <c r="O1009" i="4"/>
  <c r="M1009" i="4"/>
  <c r="N1009" i="4"/>
  <c r="P1009" i="4"/>
  <c r="T1009" i="4" l="1"/>
  <c r="U1009" i="4"/>
  <c r="S1009" i="4"/>
  <c r="R1009" i="4"/>
  <c r="H1011" i="4"/>
  <c r="K1011" i="4" s="1"/>
  <c r="M1010" i="4"/>
  <c r="O1010" i="4"/>
  <c r="N1010" i="4"/>
  <c r="P1010" i="4"/>
  <c r="G1011" i="4"/>
  <c r="J1011" i="4" s="1"/>
  <c r="C1013" i="4"/>
  <c r="D1012" i="4"/>
  <c r="E1012" i="4"/>
  <c r="F1012" i="4"/>
  <c r="R1010" i="4" l="1"/>
  <c r="U1010" i="4"/>
  <c r="S1010" i="4"/>
  <c r="T1010" i="4"/>
  <c r="G1012" i="4"/>
  <c r="J1012" i="4" s="1"/>
  <c r="N1011" i="4"/>
  <c r="P1011" i="4"/>
  <c r="H1012" i="4"/>
  <c r="K1012" i="4" s="1"/>
  <c r="D1013" i="4"/>
  <c r="C1014" i="4"/>
  <c r="E1013" i="4"/>
  <c r="F1013" i="4"/>
  <c r="M1011" i="4"/>
  <c r="O1011" i="4"/>
  <c r="M1012" i="4" l="1"/>
  <c r="R1012" i="4" s="1"/>
  <c r="S1011" i="4"/>
  <c r="T1011" i="4"/>
  <c r="U1011" i="4"/>
  <c r="R1011" i="4"/>
  <c r="O1012" i="4"/>
  <c r="P1012" i="4"/>
  <c r="N1012" i="4"/>
  <c r="G1013" i="4"/>
  <c r="J1013" i="4" s="1"/>
  <c r="H1013" i="4"/>
  <c r="K1013" i="4" s="1"/>
  <c r="F1014" i="4"/>
  <c r="C1015" i="4"/>
  <c r="E1014" i="4"/>
  <c r="D1014" i="4"/>
  <c r="T1012" i="4" l="1"/>
  <c r="S1012" i="4"/>
  <c r="U1012" i="4"/>
  <c r="H1014" i="4"/>
  <c r="K1014" i="4" s="1"/>
  <c r="G1014" i="4"/>
  <c r="J1014" i="4" s="1"/>
  <c r="P1013" i="4"/>
  <c r="N1013" i="4"/>
  <c r="C1016" i="4"/>
  <c r="E1015" i="4"/>
  <c r="D1015" i="4"/>
  <c r="F1015" i="4"/>
  <c r="M1013" i="4"/>
  <c r="O1013" i="4"/>
  <c r="S1013" i="4" l="1"/>
  <c r="R1013" i="4"/>
  <c r="T1013" i="4"/>
  <c r="U1013" i="4"/>
  <c r="H1015" i="4"/>
  <c r="K1015" i="4" s="1"/>
  <c r="O1014" i="4"/>
  <c r="M1014" i="4"/>
  <c r="D1016" i="4"/>
  <c r="C1017" i="4"/>
  <c r="E1016" i="4"/>
  <c r="F1016" i="4"/>
  <c r="P1014" i="4"/>
  <c r="N1014" i="4"/>
  <c r="G1015" i="4"/>
  <c r="J1015" i="4" s="1"/>
  <c r="R1014" i="4" l="1"/>
  <c r="S1014" i="4"/>
  <c r="U1014" i="4"/>
  <c r="T1014" i="4"/>
  <c r="N1015" i="4"/>
  <c r="P1015" i="4"/>
  <c r="H1016" i="4"/>
  <c r="K1016" i="4" s="1"/>
  <c r="G1016" i="4"/>
  <c r="J1016" i="4" s="1"/>
  <c r="M1015" i="4"/>
  <c r="O1015" i="4"/>
  <c r="D1017" i="4"/>
  <c r="E1017" i="4"/>
  <c r="C1018" i="4"/>
  <c r="F1017" i="4"/>
  <c r="M1016" i="4" l="1"/>
  <c r="R1016" i="4" s="1"/>
  <c r="R1015" i="4"/>
  <c r="U1015" i="4"/>
  <c r="T1015" i="4"/>
  <c r="S1015" i="4"/>
  <c r="P1016" i="4"/>
  <c r="N1016" i="4"/>
  <c r="O1016" i="4"/>
  <c r="G1017" i="4"/>
  <c r="J1017" i="4" s="1"/>
  <c r="C1019" i="4"/>
  <c r="D1018" i="4"/>
  <c r="F1018" i="4"/>
  <c r="E1018" i="4"/>
  <c r="H1017" i="4"/>
  <c r="K1017" i="4" s="1"/>
  <c r="T1016" i="4" l="1"/>
  <c r="S1016" i="4"/>
  <c r="U1016" i="4"/>
  <c r="P1017" i="4"/>
  <c r="N1017" i="4"/>
  <c r="G1018" i="4"/>
  <c r="J1018" i="4" s="1"/>
  <c r="H1018" i="4"/>
  <c r="K1018" i="4" s="1"/>
  <c r="F1019" i="4"/>
  <c r="E1019" i="4"/>
  <c r="C1020" i="4"/>
  <c r="D1019" i="4"/>
  <c r="O1017" i="4"/>
  <c r="M1017" i="4"/>
  <c r="U1017" i="4" l="1"/>
  <c r="R1017" i="4"/>
  <c r="S1017" i="4"/>
  <c r="T1017" i="4"/>
  <c r="P1018" i="4"/>
  <c r="N1018" i="4"/>
  <c r="C1021" i="4"/>
  <c r="E1020" i="4"/>
  <c r="D1020" i="4"/>
  <c r="F1020" i="4"/>
  <c r="O1018" i="4"/>
  <c r="M1018" i="4"/>
  <c r="G1019" i="4"/>
  <c r="J1019" i="4" s="1"/>
  <c r="H1019" i="4"/>
  <c r="K1019" i="4" s="1"/>
  <c r="S1018" i="4" l="1"/>
  <c r="U1018" i="4"/>
  <c r="R1018" i="4"/>
  <c r="T1018" i="4"/>
  <c r="H1020" i="4"/>
  <c r="K1020" i="4" s="1"/>
  <c r="G1020" i="4"/>
  <c r="J1020" i="4" s="1"/>
  <c r="N1019" i="4"/>
  <c r="P1019" i="4"/>
  <c r="M1019" i="4"/>
  <c r="O1019" i="4"/>
  <c r="D1021" i="4"/>
  <c r="F1021" i="4"/>
  <c r="E1021" i="4"/>
  <c r="C1022" i="4"/>
  <c r="T1019" i="4" l="1"/>
  <c r="S1019" i="4"/>
  <c r="R1019" i="4"/>
  <c r="U1019" i="4"/>
  <c r="P1020" i="4"/>
  <c r="N1020" i="4"/>
  <c r="F1022" i="4"/>
  <c r="E1022" i="4"/>
  <c r="C1023" i="4"/>
  <c r="D1022" i="4"/>
  <c r="O1020" i="4"/>
  <c r="M1020" i="4"/>
  <c r="G1021" i="4"/>
  <c r="J1021" i="4" s="1"/>
  <c r="H1021" i="4"/>
  <c r="K1021" i="4" s="1"/>
  <c r="T1020" i="4" l="1"/>
  <c r="U1020" i="4"/>
  <c r="S1020" i="4"/>
  <c r="R1020" i="4"/>
  <c r="H1022" i="4"/>
  <c r="K1022" i="4" s="1"/>
  <c r="G1022" i="4"/>
  <c r="J1022" i="4" s="1"/>
  <c r="D1023" i="4"/>
  <c r="C1024" i="4"/>
  <c r="E1023" i="4"/>
  <c r="F1023" i="4"/>
  <c r="P1021" i="4"/>
  <c r="N1021" i="4"/>
  <c r="O1021" i="4"/>
  <c r="M1021" i="4"/>
  <c r="U1021" i="4" l="1"/>
  <c r="R1021" i="4"/>
  <c r="T1021" i="4"/>
  <c r="S1021" i="4"/>
  <c r="G1023" i="4"/>
  <c r="J1023" i="4" s="1"/>
  <c r="O1022" i="4"/>
  <c r="M1022" i="4"/>
  <c r="E1024" i="4"/>
  <c r="C1025" i="4"/>
  <c r="D1024" i="4"/>
  <c r="F1024" i="4"/>
  <c r="N1022" i="4"/>
  <c r="P1022" i="4"/>
  <c r="H1023" i="4"/>
  <c r="K1023" i="4" s="1"/>
  <c r="T1022" i="4" l="1"/>
  <c r="U1022" i="4"/>
  <c r="R1022" i="4"/>
  <c r="S1022" i="4"/>
  <c r="O1023" i="4"/>
  <c r="M1023" i="4"/>
  <c r="H1024" i="4"/>
  <c r="K1024" i="4" s="1"/>
  <c r="G1024" i="4"/>
  <c r="J1024" i="4" s="1"/>
  <c r="N1023" i="4"/>
  <c r="P1023" i="4"/>
  <c r="D1025" i="4"/>
  <c r="E1025" i="4"/>
  <c r="F1025" i="4"/>
  <c r="C1026" i="4"/>
  <c r="T1023" i="4" l="1"/>
  <c r="S1023" i="4"/>
  <c r="U1023" i="4"/>
  <c r="R1023" i="4"/>
  <c r="P1024" i="4"/>
  <c r="M1024" i="4"/>
  <c r="N1024" i="4"/>
  <c r="O1024" i="4"/>
  <c r="H1025" i="4"/>
  <c r="K1025" i="4" s="1"/>
  <c r="G1025" i="4"/>
  <c r="J1025" i="4" s="1"/>
  <c r="D1026" i="4"/>
  <c r="E1026" i="4"/>
  <c r="F1026" i="4"/>
  <c r="C1027" i="4"/>
  <c r="S1024" i="4" l="1"/>
  <c r="R1024" i="4"/>
  <c r="U1024" i="4"/>
  <c r="T1024" i="4"/>
  <c r="C1028" i="4"/>
  <c r="D1027" i="4"/>
  <c r="E1027" i="4"/>
  <c r="F1027" i="4"/>
  <c r="M1025" i="4"/>
  <c r="O1025" i="4"/>
  <c r="G1026" i="4"/>
  <c r="J1026" i="4" s="1"/>
  <c r="H1026" i="4"/>
  <c r="K1026" i="4" s="1"/>
  <c r="N1025" i="4"/>
  <c r="P1025" i="4"/>
  <c r="T1025" i="4" l="1"/>
  <c r="U1025" i="4"/>
  <c r="S1025" i="4"/>
  <c r="R1025" i="4"/>
  <c r="G1027" i="4"/>
  <c r="J1027" i="4" s="1"/>
  <c r="H1027" i="4"/>
  <c r="K1027" i="4" s="1"/>
  <c r="P1026" i="4"/>
  <c r="N1026" i="4"/>
  <c r="M1026" i="4"/>
  <c r="O1026" i="4"/>
  <c r="C1029" i="4"/>
  <c r="D1028" i="4"/>
  <c r="E1028" i="4"/>
  <c r="F1028" i="4"/>
  <c r="M1027" i="4" l="1"/>
  <c r="S1026" i="4"/>
  <c r="O1027" i="4"/>
  <c r="U1026" i="4"/>
  <c r="R1026" i="4"/>
  <c r="T1026" i="4"/>
  <c r="P1027" i="4"/>
  <c r="N1027" i="4"/>
  <c r="H1028" i="4"/>
  <c r="K1028" i="4" s="1"/>
  <c r="G1028" i="4"/>
  <c r="J1028" i="4" s="1"/>
  <c r="C1030" i="4"/>
  <c r="F1029" i="4"/>
  <c r="D1029" i="4"/>
  <c r="E1029" i="4"/>
  <c r="G1029" i="4" l="1"/>
  <c r="J1029" i="4" s="1"/>
  <c r="T1027" i="4"/>
  <c r="S1027" i="4"/>
  <c r="U1027" i="4"/>
  <c r="R1027" i="4"/>
  <c r="H1029" i="4"/>
  <c r="K1029" i="4" s="1"/>
  <c r="N1028" i="4"/>
  <c r="P1028" i="4"/>
  <c r="F1030" i="4"/>
  <c r="C1031" i="4"/>
  <c r="E1030" i="4"/>
  <c r="D1030" i="4"/>
  <c r="M1028" i="4"/>
  <c r="O1028" i="4"/>
  <c r="O1029" i="4" l="1"/>
  <c r="M1029" i="4"/>
  <c r="R1029" i="4" s="1"/>
  <c r="R1028" i="4"/>
  <c r="S1028" i="4"/>
  <c r="U1028" i="4"/>
  <c r="T1028" i="4"/>
  <c r="P1029" i="4"/>
  <c r="N1029" i="4"/>
  <c r="H1030" i="4"/>
  <c r="K1030" i="4" s="1"/>
  <c r="D1031" i="4"/>
  <c r="E1031" i="4"/>
  <c r="F1031" i="4"/>
  <c r="C1032" i="4"/>
  <c r="G1030" i="4"/>
  <c r="J1030" i="4" s="1"/>
  <c r="T1029" i="4" l="1"/>
  <c r="S1029" i="4"/>
  <c r="U1029" i="4"/>
  <c r="G1031" i="4"/>
  <c r="J1031" i="4" s="1"/>
  <c r="N1030" i="4"/>
  <c r="P1030" i="4"/>
  <c r="H1031" i="4"/>
  <c r="K1031" i="4" s="1"/>
  <c r="O1030" i="4"/>
  <c r="M1030" i="4"/>
  <c r="D1032" i="4"/>
  <c r="E1032" i="4"/>
  <c r="F1032" i="4"/>
  <c r="C1033" i="4"/>
  <c r="R1030" i="4" l="1"/>
  <c r="T1030" i="4"/>
  <c r="U1030" i="4"/>
  <c r="S1030" i="4"/>
  <c r="M1031" i="4"/>
  <c r="O1031" i="4"/>
  <c r="P1031" i="4"/>
  <c r="N1031" i="4"/>
  <c r="G1032" i="4"/>
  <c r="J1032" i="4" s="1"/>
  <c r="H1032" i="4"/>
  <c r="K1032" i="4" s="1"/>
  <c r="D1033" i="4"/>
  <c r="E1033" i="4"/>
  <c r="F1033" i="4"/>
  <c r="C1034" i="4"/>
  <c r="S1031" i="4" l="1"/>
  <c r="U1031" i="4"/>
  <c r="R1031" i="4"/>
  <c r="T1031" i="4"/>
  <c r="G1033" i="4"/>
  <c r="J1033" i="4" s="1"/>
  <c r="H1033" i="4"/>
  <c r="K1033" i="4" s="1"/>
  <c r="N1032" i="4"/>
  <c r="P1032" i="4"/>
  <c r="D1034" i="4"/>
  <c r="E1034" i="4"/>
  <c r="F1034" i="4"/>
  <c r="C1035" i="4"/>
  <c r="M1032" i="4"/>
  <c r="O1032" i="4"/>
  <c r="S1032" i="4" l="1"/>
  <c r="T1032" i="4"/>
  <c r="R1032" i="4"/>
  <c r="U1032" i="4"/>
  <c r="H1034" i="4"/>
  <c r="K1034" i="4" s="1"/>
  <c r="G1034" i="4"/>
  <c r="J1034" i="4" s="1"/>
  <c r="N1033" i="4"/>
  <c r="P1033" i="4"/>
  <c r="M1033" i="4"/>
  <c r="O1033" i="4"/>
  <c r="C1036" i="4"/>
  <c r="D1035" i="4"/>
  <c r="E1035" i="4"/>
  <c r="F1035" i="4"/>
  <c r="T1033" i="4" l="1"/>
  <c r="U1033" i="4"/>
  <c r="R1033" i="4"/>
  <c r="S1033" i="4"/>
  <c r="N1034" i="4"/>
  <c r="P1034" i="4"/>
  <c r="G1035" i="4"/>
  <c r="J1035" i="4" s="1"/>
  <c r="M1034" i="4"/>
  <c r="O1034" i="4"/>
  <c r="C1037" i="4"/>
  <c r="D1036" i="4"/>
  <c r="E1036" i="4"/>
  <c r="F1036" i="4"/>
  <c r="H1035" i="4"/>
  <c r="K1035" i="4" s="1"/>
  <c r="U1034" i="4" l="1"/>
  <c r="S1034" i="4"/>
  <c r="T1034" i="4"/>
  <c r="R1034" i="4"/>
  <c r="N1035" i="4"/>
  <c r="P1035" i="4"/>
  <c r="G1036" i="4"/>
  <c r="J1036" i="4" s="1"/>
  <c r="F1037" i="4"/>
  <c r="C1038" i="4"/>
  <c r="E1037" i="4"/>
  <c r="D1037" i="4"/>
  <c r="O1035" i="4"/>
  <c r="M1035" i="4"/>
  <c r="H1036" i="4"/>
  <c r="K1036" i="4" s="1"/>
  <c r="R1035" i="4" l="1"/>
  <c r="T1035" i="4"/>
  <c r="U1035" i="4"/>
  <c r="S1035" i="4"/>
  <c r="G1037" i="4"/>
  <c r="J1037" i="4" s="1"/>
  <c r="M1036" i="4"/>
  <c r="O1036" i="4"/>
  <c r="F1038" i="4"/>
  <c r="C1039" i="4"/>
  <c r="E1038" i="4"/>
  <c r="D1038" i="4"/>
  <c r="P1036" i="4"/>
  <c r="N1036" i="4"/>
  <c r="H1037" i="4"/>
  <c r="K1037" i="4" s="1"/>
  <c r="R1036" i="4" l="1"/>
  <c r="S1036" i="4"/>
  <c r="U1036" i="4"/>
  <c r="T1036" i="4"/>
  <c r="H1038" i="4"/>
  <c r="K1038" i="4" s="1"/>
  <c r="G1038" i="4"/>
  <c r="J1038" i="4" s="1"/>
  <c r="O1037" i="4"/>
  <c r="M1037" i="4"/>
  <c r="P1037" i="4"/>
  <c r="N1037" i="4"/>
  <c r="E1039" i="4"/>
  <c r="F1039" i="4"/>
  <c r="D1039" i="4"/>
  <c r="C1040" i="4"/>
  <c r="T1037" i="4" l="1"/>
  <c r="U1037" i="4"/>
  <c r="S1037" i="4"/>
  <c r="R1037" i="4"/>
  <c r="F1040" i="4"/>
  <c r="E1040" i="4"/>
  <c r="C1041" i="4"/>
  <c r="D1040" i="4"/>
  <c r="H1039" i="4"/>
  <c r="K1039" i="4" s="1"/>
  <c r="O1038" i="4"/>
  <c r="M1038" i="4"/>
  <c r="G1039" i="4"/>
  <c r="J1039" i="4" s="1"/>
  <c r="P1038" i="4"/>
  <c r="N1038" i="4"/>
  <c r="R1038" i="4" l="1"/>
  <c r="T1038" i="4"/>
  <c r="S1038" i="4"/>
  <c r="U1038" i="4"/>
  <c r="O1039" i="4"/>
  <c r="M1039" i="4"/>
  <c r="G1040" i="4"/>
  <c r="J1040" i="4" s="1"/>
  <c r="H1040" i="4"/>
  <c r="K1040" i="4" s="1"/>
  <c r="C1042" i="4"/>
  <c r="D1041" i="4"/>
  <c r="E1041" i="4"/>
  <c r="F1041" i="4"/>
  <c r="P1039" i="4"/>
  <c r="N1039" i="4"/>
  <c r="U1039" i="4" l="1"/>
  <c r="S1039" i="4"/>
  <c r="R1039" i="4"/>
  <c r="T1039" i="4"/>
  <c r="G1041" i="4"/>
  <c r="J1041" i="4" s="1"/>
  <c r="D1042" i="4"/>
  <c r="E1042" i="4"/>
  <c r="F1042" i="4"/>
  <c r="C1043" i="4"/>
  <c r="M1040" i="4"/>
  <c r="O1040" i="4"/>
  <c r="H1041" i="4"/>
  <c r="K1041" i="4" s="1"/>
  <c r="P1040" i="4"/>
  <c r="N1040" i="4"/>
  <c r="R1040" i="4" l="1"/>
  <c r="S1040" i="4"/>
  <c r="U1040" i="4"/>
  <c r="T1040" i="4"/>
  <c r="M1041" i="4"/>
  <c r="O1041" i="4"/>
  <c r="G1042" i="4"/>
  <c r="J1042" i="4" s="1"/>
  <c r="C1044" i="4"/>
  <c r="E1043" i="4"/>
  <c r="D1043" i="4"/>
  <c r="F1043" i="4"/>
  <c r="N1041" i="4"/>
  <c r="P1041" i="4"/>
  <c r="H1042" i="4"/>
  <c r="K1042" i="4" s="1"/>
  <c r="U1041" i="4" l="1"/>
  <c r="S1041" i="4"/>
  <c r="T1041" i="4"/>
  <c r="R1041" i="4"/>
  <c r="O1042" i="4"/>
  <c r="M1042" i="4"/>
  <c r="P1042" i="4"/>
  <c r="N1042" i="4"/>
  <c r="H1043" i="4"/>
  <c r="K1043" i="4" s="1"/>
  <c r="G1043" i="4"/>
  <c r="J1043" i="4" s="1"/>
  <c r="C1045" i="4"/>
  <c r="D1044" i="4"/>
  <c r="E1044" i="4"/>
  <c r="F1044" i="4"/>
  <c r="T1042" i="4" l="1"/>
  <c r="R1042" i="4"/>
  <c r="S1042" i="4"/>
  <c r="U1042" i="4"/>
  <c r="G1044" i="4"/>
  <c r="J1044" i="4" s="1"/>
  <c r="O1043" i="4"/>
  <c r="M1043" i="4"/>
  <c r="H1044" i="4"/>
  <c r="K1044" i="4" s="1"/>
  <c r="E1045" i="4"/>
  <c r="D1045" i="4"/>
  <c r="C1046" i="4"/>
  <c r="F1045" i="4"/>
  <c r="N1043" i="4"/>
  <c r="P1043" i="4"/>
  <c r="U1043" i="4" l="1"/>
  <c r="T1043" i="4"/>
  <c r="S1043" i="4"/>
  <c r="R1043" i="4"/>
  <c r="O1044" i="4"/>
  <c r="M1044" i="4"/>
  <c r="H1045" i="4"/>
  <c r="K1045" i="4" s="1"/>
  <c r="N1044" i="4"/>
  <c r="P1044" i="4"/>
  <c r="C1047" i="4"/>
  <c r="F1046" i="4"/>
  <c r="D1046" i="4"/>
  <c r="E1046" i="4"/>
  <c r="G1045" i="4"/>
  <c r="J1045" i="4" s="1"/>
  <c r="S1044" i="4" l="1"/>
  <c r="R1044" i="4"/>
  <c r="T1044" i="4"/>
  <c r="U1044" i="4"/>
  <c r="H1046" i="4"/>
  <c r="K1046" i="4" s="1"/>
  <c r="N1045" i="4"/>
  <c r="P1045" i="4"/>
  <c r="G1046" i="4"/>
  <c r="J1046" i="4" s="1"/>
  <c r="M1045" i="4"/>
  <c r="O1045" i="4"/>
  <c r="C1048" i="4"/>
  <c r="D1047" i="4"/>
  <c r="E1047" i="4"/>
  <c r="F1047" i="4"/>
  <c r="U1045" i="4" l="1"/>
  <c r="S1045" i="4"/>
  <c r="T1045" i="4"/>
  <c r="R1045" i="4"/>
  <c r="N1046" i="4"/>
  <c r="P1046" i="4"/>
  <c r="F1048" i="4"/>
  <c r="C1049" i="4"/>
  <c r="D1048" i="4"/>
  <c r="E1048" i="4"/>
  <c r="M1046" i="4"/>
  <c r="O1046" i="4"/>
  <c r="G1047" i="4"/>
  <c r="J1047" i="4" s="1"/>
  <c r="H1047" i="4"/>
  <c r="K1047" i="4" s="1"/>
  <c r="R1046" i="4" l="1"/>
  <c r="U1046" i="4"/>
  <c r="T1046" i="4"/>
  <c r="S1046" i="4"/>
  <c r="G1048" i="4"/>
  <c r="J1048" i="4" s="1"/>
  <c r="M1047" i="4"/>
  <c r="O1047" i="4"/>
  <c r="E1049" i="4"/>
  <c r="F1049" i="4"/>
  <c r="C1050" i="4"/>
  <c r="D1049" i="4"/>
  <c r="H1048" i="4"/>
  <c r="K1048" i="4" s="1"/>
  <c r="N1047" i="4"/>
  <c r="P1047" i="4"/>
  <c r="S1047" i="4" l="1"/>
  <c r="T1047" i="4"/>
  <c r="U1047" i="4"/>
  <c r="R1047" i="4"/>
  <c r="O1048" i="4"/>
  <c r="M1048" i="4"/>
  <c r="N1048" i="4"/>
  <c r="P1048" i="4"/>
  <c r="H1049" i="4"/>
  <c r="K1049" i="4" s="1"/>
  <c r="G1049" i="4"/>
  <c r="J1049" i="4" s="1"/>
  <c r="C1051" i="4"/>
  <c r="D1050" i="4"/>
  <c r="E1050" i="4"/>
  <c r="F1050" i="4"/>
  <c r="U1048" i="4" l="1"/>
  <c r="R1048" i="4"/>
  <c r="T1048" i="4"/>
  <c r="S1048" i="4"/>
  <c r="F1051" i="4"/>
  <c r="D1051" i="4"/>
  <c r="C1052" i="4"/>
  <c r="E1051" i="4"/>
  <c r="H1050" i="4"/>
  <c r="K1050" i="4" s="1"/>
  <c r="M1049" i="4"/>
  <c r="O1049" i="4"/>
  <c r="P1049" i="4"/>
  <c r="N1049" i="4"/>
  <c r="G1050" i="4"/>
  <c r="J1050" i="4" s="1"/>
  <c r="U1049" i="4" l="1"/>
  <c r="S1049" i="4"/>
  <c r="T1049" i="4"/>
  <c r="R1049" i="4"/>
  <c r="H1051" i="4"/>
  <c r="K1051" i="4" s="1"/>
  <c r="N1050" i="4"/>
  <c r="P1050" i="4"/>
  <c r="G1051" i="4"/>
  <c r="J1051" i="4" s="1"/>
  <c r="M1050" i="4"/>
  <c r="O1050" i="4"/>
  <c r="D1052" i="4"/>
  <c r="E1052" i="4"/>
  <c r="C1053" i="4"/>
  <c r="F1052" i="4"/>
  <c r="S1050" i="4" l="1"/>
  <c r="U1050" i="4"/>
  <c r="T1050" i="4"/>
  <c r="R1050" i="4"/>
  <c r="G1052" i="4"/>
  <c r="J1052" i="4" s="1"/>
  <c r="C1054" i="4"/>
  <c r="D1053" i="4"/>
  <c r="F1053" i="4"/>
  <c r="E1053" i="4"/>
  <c r="H1052" i="4"/>
  <c r="K1052" i="4" s="1"/>
  <c r="O1051" i="4"/>
  <c r="M1051" i="4"/>
  <c r="P1051" i="4"/>
  <c r="N1051" i="4"/>
  <c r="S1051" i="4" l="1"/>
  <c r="R1051" i="4"/>
  <c r="T1051" i="4"/>
  <c r="U1051" i="4"/>
  <c r="M1052" i="4"/>
  <c r="O1052" i="4"/>
  <c r="G1053" i="4"/>
  <c r="J1053" i="4" s="1"/>
  <c r="H1053" i="4"/>
  <c r="K1053" i="4" s="1"/>
  <c r="C1055" i="4"/>
  <c r="E1054" i="4"/>
  <c r="F1054" i="4"/>
  <c r="D1054" i="4"/>
  <c r="N1052" i="4"/>
  <c r="P1052" i="4"/>
  <c r="R1052" i="4" l="1"/>
  <c r="T1052" i="4"/>
  <c r="U1052" i="4"/>
  <c r="S1052" i="4"/>
  <c r="M1053" i="4"/>
  <c r="P1053" i="4"/>
  <c r="N1053" i="4"/>
  <c r="O1053" i="4"/>
  <c r="G1054" i="4"/>
  <c r="J1054" i="4" s="1"/>
  <c r="H1054" i="4"/>
  <c r="K1054" i="4" s="1"/>
  <c r="F1055" i="4"/>
  <c r="D1055" i="4"/>
  <c r="C1056" i="4"/>
  <c r="E1055" i="4"/>
  <c r="T1053" i="4" l="1"/>
  <c r="U1053" i="4"/>
  <c r="S1053" i="4"/>
  <c r="R1053" i="4"/>
  <c r="E1056" i="4"/>
  <c r="D1056" i="4"/>
  <c r="F1056" i="4"/>
  <c r="C1057" i="4"/>
  <c r="H1055" i="4"/>
  <c r="K1055" i="4" s="1"/>
  <c r="M1054" i="4"/>
  <c r="O1054" i="4"/>
  <c r="G1055" i="4"/>
  <c r="J1055" i="4" s="1"/>
  <c r="P1054" i="4"/>
  <c r="N1054" i="4"/>
  <c r="U1054" i="4" l="1"/>
  <c r="R1054" i="4"/>
  <c r="T1054" i="4"/>
  <c r="S1054" i="4"/>
  <c r="H1056" i="4"/>
  <c r="K1056" i="4" s="1"/>
  <c r="D1057" i="4"/>
  <c r="F1057" i="4"/>
  <c r="E1057" i="4"/>
  <c r="C1058" i="4"/>
  <c r="O1055" i="4"/>
  <c r="M1055" i="4"/>
  <c r="N1055" i="4"/>
  <c r="P1055" i="4"/>
  <c r="G1056" i="4"/>
  <c r="J1056" i="4" s="1"/>
  <c r="T1055" i="4" l="1"/>
  <c r="U1055" i="4"/>
  <c r="S1055" i="4"/>
  <c r="R1055" i="4"/>
  <c r="P1056" i="4"/>
  <c r="N1056" i="4"/>
  <c r="G1057" i="4"/>
  <c r="J1057" i="4" s="1"/>
  <c r="H1057" i="4"/>
  <c r="K1057" i="4" s="1"/>
  <c r="M1056" i="4"/>
  <c r="O1056" i="4"/>
  <c r="D1058" i="4"/>
  <c r="C1059" i="4"/>
  <c r="E1058" i="4"/>
  <c r="F1058" i="4"/>
  <c r="R1056" i="4" l="1"/>
  <c r="T1056" i="4"/>
  <c r="U1056" i="4"/>
  <c r="S1056" i="4"/>
  <c r="G1058" i="4"/>
  <c r="J1058" i="4" s="1"/>
  <c r="H1058" i="4"/>
  <c r="K1058" i="4" s="1"/>
  <c r="N1057" i="4"/>
  <c r="P1057" i="4"/>
  <c r="M1057" i="4"/>
  <c r="O1057" i="4"/>
  <c r="F1059" i="4"/>
  <c r="E1059" i="4"/>
  <c r="D1059" i="4"/>
  <c r="C1060" i="4"/>
  <c r="R1057" i="4" l="1"/>
  <c r="U1057" i="4"/>
  <c r="T1057" i="4"/>
  <c r="S1057" i="4"/>
  <c r="O1058" i="4"/>
  <c r="P1058" i="4"/>
  <c r="N1058" i="4"/>
  <c r="M1058" i="4"/>
  <c r="H1059" i="4"/>
  <c r="K1059" i="4" s="1"/>
  <c r="G1059" i="4"/>
  <c r="J1059" i="4" s="1"/>
  <c r="F1060" i="4"/>
  <c r="D1060" i="4"/>
  <c r="E1060" i="4"/>
  <c r="C1061" i="4"/>
  <c r="T1058" i="4" l="1"/>
  <c r="S1058" i="4"/>
  <c r="U1058" i="4"/>
  <c r="R1058" i="4"/>
  <c r="F1061" i="4"/>
  <c r="D1061" i="4"/>
  <c r="E1061" i="4"/>
  <c r="C1062" i="4"/>
  <c r="H1060" i="4"/>
  <c r="K1060" i="4" s="1"/>
  <c r="G1060" i="4"/>
  <c r="J1060" i="4" s="1"/>
  <c r="O1059" i="4"/>
  <c r="M1059" i="4"/>
  <c r="P1059" i="4"/>
  <c r="N1059" i="4"/>
  <c r="S1059" i="4" l="1"/>
  <c r="T1059" i="4"/>
  <c r="U1059" i="4"/>
  <c r="R1059" i="4"/>
  <c r="G1061" i="4"/>
  <c r="J1061" i="4" s="1"/>
  <c r="N1060" i="4"/>
  <c r="P1060" i="4"/>
  <c r="H1061" i="4"/>
  <c r="K1061" i="4" s="1"/>
  <c r="M1060" i="4"/>
  <c r="O1060" i="4"/>
  <c r="E1062" i="4"/>
  <c r="D1062" i="4"/>
  <c r="F1062" i="4"/>
  <c r="C1063" i="4"/>
  <c r="U1060" i="4" l="1"/>
  <c r="T1060" i="4"/>
  <c r="S1060" i="4"/>
  <c r="R1060" i="4"/>
  <c r="O1061" i="4"/>
  <c r="M1061" i="4"/>
  <c r="G1062" i="4"/>
  <c r="J1062" i="4" s="1"/>
  <c r="N1061" i="4"/>
  <c r="P1061" i="4"/>
  <c r="C1064" i="4"/>
  <c r="D1063" i="4"/>
  <c r="E1063" i="4"/>
  <c r="F1063" i="4"/>
  <c r="H1062" i="4"/>
  <c r="K1062" i="4" s="1"/>
  <c r="S1061" i="4" l="1"/>
  <c r="T1061" i="4"/>
  <c r="R1061" i="4"/>
  <c r="U1061" i="4"/>
  <c r="M1062" i="4"/>
  <c r="O1062" i="4"/>
  <c r="G1063" i="4"/>
  <c r="J1063" i="4" s="1"/>
  <c r="H1063" i="4"/>
  <c r="K1063" i="4" s="1"/>
  <c r="E1064" i="4"/>
  <c r="D1064" i="4"/>
  <c r="F1064" i="4"/>
  <c r="C1065" i="4"/>
  <c r="N1062" i="4"/>
  <c r="P1062" i="4"/>
  <c r="T1062" i="4" l="1"/>
  <c r="R1062" i="4"/>
  <c r="U1062" i="4"/>
  <c r="S1062" i="4"/>
  <c r="H1064" i="4"/>
  <c r="K1064" i="4" s="1"/>
  <c r="G1064" i="4"/>
  <c r="J1064" i="4" s="1"/>
  <c r="D1065" i="4"/>
  <c r="E1065" i="4"/>
  <c r="F1065" i="4"/>
  <c r="C1066" i="4"/>
  <c r="N1063" i="4"/>
  <c r="P1063" i="4"/>
  <c r="M1063" i="4"/>
  <c r="O1063" i="4"/>
  <c r="R1063" i="4" l="1"/>
  <c r="S1063" i="4"/>
  <c r="U1063" i="4"/>
  <c r="T1063" i="4"/>
  <c r="G1065" i="4"/>
  <c r="J1065" i="4" s="1"/>
  <c r="N1064" i="4"/>
  <c r="P1064" i="4"/>
  <c r="M1064" i="4"/>
  <c r="O1064" i="4"/>
  <c r="C1067" i="4"/>
  <c r="F1066" i="4"/>
  <c r="D1066" i="4"/>
  <c r="E1066" i="4"/>
  <c r="H1065" i="4"/>
  <c r="K1065" i="4" s="1"/>
  <c r="O1065" i="4" l="1"/>
  <c r="T1064" i="4"/>
  <c r="R1064" i="4"/>
  <c r="S1064" i="4"/>
  <c r="U1064" i="4"/>
  <c r="M1065" i="4"/>
  <c r="D1067" i="4"/>
  <c r="E1067" i="4"/>
  <c r="F1067" i="4"/>
  <c r="C1068" i="4"/>
  <c r="G1066" i="4"/>
  <c r="J1066" i="4" s="1"/>
  <c r="H1066" i="4"/>
  <c r="K1066" i="4" s="1"/>
  <c r="N1065" i="4"/>
  <c r="P1065" i="4"/>
  <c r="T1065" i="4" l="1"/>
  <c r="R1065" i="4"/>
  <c r="S1065" i="4"/>
  <c r="U1065" i="4"/>
  <c r="G1067" i="4"/>
  <c r="J1067" i="4" s="1"/>
  <c r="H1067" i="4"/>
  <c r="K1067" i="4" s="1"/>
  <c r="P1066" i="4"/>
  <c r="N1066" i="4"/>
  <c r="O1066" i="4"/>
  <c r="M1066" i="4"/>
  <c r="C1069" i="4"/>
  <c r="D1068" i="4"/>
  <c r="F1068" i="4"/>
  <c r="E1068" i="4"/>
  <c r="M1067" i="4" l="1"/>
  <c r="R1067" i="4" s="1"/>
  <c r="R1066" i="4"/>
  <c r="T1066" i="4"/>
  <c r="S1066" i="4"/>
  <c r="U1066" i="4"/>
  <c r="O1067" i="4"/>
  <c r="G1068" i="4"/>
  <c r="J1068" i="4" s="1"/>
  <c r="H1068" i="4"/>
  <c r="K1068" i="4" s="1"/>
  <c r="C1070" i="4"/>
  <c r="D1069" i="4"/>
  <c r="E1069" i="4"/>
  <c r="F1069" i="4"/>
  <c r="N1067" i="4"/>
  <c r="P1067" i="4"/>
  <c r="S1067" i="4" l="1"/>
  <c r="U1067" i="4"/>
  <c r="T1067" i="4"/>
  <c r="P1068" i="4"/>
  <c r="M1068" i="4"/>
  <c r="O1068" i="4"/>
  <c r="N1068" i="4"/>
  <c r="D1070" i="4"/>
  <c r="C1071" i="4"/>
  <c r="E1070" i="4"/>
  <c r="F1070" i="4"/>
  <c r="H1069" i="4"/>
  <c r="K1069" i="4" s="1"/>
  <c r="G1069" i="4"/>
  <c r="J1069" i="4" s="1"/>
  <c r="U1068" i="4" l="1"/>
  <c r="R1068" i="4"/>
  <c r="S1068" i="4"/>
  <c r="T1068" i="4"/>
  <c r="G1070" i="4"/>
  <c r="J1070" i="4" s="1"/>
  <c r="E1071" i="4"/>
  <c r="F1071" i="4"/>
  <c r="C1072" i="4"/>
  <c r="D1071" i="4"/>
  <c r="N1069" i="4"/>
  <c r="P1069" i="4"/>
  <c r="O1069" i="4"/>
  <c r="M1069" i="4"/>
  <c r="H1070" i="4"/>
  <c r="K1070" i="4" s="1"/>
  <c r="M1070" i="4" l="1"/>
  <c r="R1070" i="4" s="1"/>
  <c r="T1069" i="4"/>
  <c r="U1069" i="4"/>
  <c r="S1069" i="4"/>
  <c r="R1069" i="4"/>
  <c r="O1070" i="4"/>
  <c r="H1071" i="4"/>
  <c r="K1071" i="4" s="1"/>
  <c r="G1071" i="4"/>
  <c r="J1071" i="4" s="1"/>
  <c r="D1072" i="4"/>
  <c r="E1072" i="4"/>
  <c r="F1072" i="4"/>
  <c r="C1073" i="4"/>
  <c r="P1070" i="4"/>
  <c r="N1070" i="4"/>
  <c r="U1070" i="4" l="1"/>
  <c r="T1070" i="4"/>
  <c r="S1070" i="4"/>
  <c r="O1071" i="4"/>
  <c r="M1071" i="4"/>
  <c r="C1074" i="4"/>
  <c r="D1073" i="4"/>
  <c r="E1073" i="4"/>
  <c r="F1073" i="4"/>
  <c r="N1071" i="4"/>
  <c r="P1071" i="4"/>
  <c r="G1072" i="4"/>
  <c r="J1072" i="4" s="1"/>
  <c r="H1072" i="4"/>
  <c r="K1072" i="4" s="1"/>
  <c r="U1071" i="4" l="1"/>
  <c r="S1071" i="4"/>
  <c r="T1071" i="4"/>
  <c r="R1071" i="4"/>
  <c r="G1073" i="4"/>
  <c r="J1073" i="4" s="1"/>
  <c r="H1073" i="4"/>
  <c r="K1073" i="4" s="1"/>
  <c r="D1074" i="4"/>
  <c r="E1074" i="4"/>
  <c r="F1074" i="4"/>
  <c r="C1075" i="4"/>
  <c r="N1072" i="4"/>
  <c r="P1072" i="4"/>
  <c r="M1072" i="4"/>
  <c r="O1072" i="4"/>
  <c r="S1072" i="4" l="1"/>
  <c r="T1072" i="4"/>
  <c r="R1072" i="4"/>
  <c r="U1072" i="4"/>
  <c r="O1073" i="4"/>
  <c r="M1073" i="4"/>
  <c r="P1073" i="4"/>
  <c r="N1073" i="4"/>
  <c r="G1074" i="4"/>
  <c r="J1074" i="4" s="1"/>
  <c r="H1074" i="4"/>
  <c r="K1074" i="4" s="1"/>
  <c r="C1076" i="4"/>
  <c r="D1075" i="4"/>
  <c r="E1075" i="4"/>
  <c r="F1075" i="4"/>
  <c r="S1073" i="4" l="1"/>
  <c r="T1073" i="4"/>
  <c r="U1073" i="4"/>
  <c r="R1073" i="4"/>
  <c r="H1075" i="4"/>
  <c r="K1075" i="4" s="1"/>
  <c r="G1075" i="4"/>
  <c r="J1075" i="4" s="1"/>
  <c r="F1076" i="4"/>
  <c r="C1077" i="4"/>
  <c r="E1076" i="4"/>
  <c r="D1076" i="4"/>
  <c r="P1074" i="4"/>
  <c r="N1074" i="4"/>
  <c r="M1074" i="4"/>
  <c r="O1074" i="4"/>
  <c r="T1074" i="4" l="1"/>
  <c r="S1074" i="4"/>
  <c r="R1074" i="4"/>
  <c r="U1074" i="4"/>
  <c r="M1075" i="4"/>
  <c r="O1075" i="4"/>
  <c r="N1075" i="4"/>
  <c r="P1075" i="4"/>
  <c r="G1076" i="4"/>
  <c r="J1076" i="4" s="1"/>
  <c r="H1076" i="4"/>
  <c r="K1076" i="4" s="1"/>
  <c r="C1078" i="4"/>
  <c r="D1077" i="4"/>
  <c r="F1077" i="4"/>
  <c r="E1077" i="4"/>
  <c r="U1075" i="4" l="1"/>
  <c r="T1075" i="4"/>
  <c r="R1075" i="4"/>
  <c r="S1075" i="4"/>
  <c r="G1077" i="4"/>
  <c r="J1077" i="4" s="1"/>
  <c r="H1077" i="4"/>
  <c r="K1077" i="4" s="1"/>
  <c r="P1076" i="4"/>
  <c r="N1076" i="4"/>
  <c r="F1078" i="4"/>
  <c r="C1079" i="4"/>
  <c r="D1078" i="4"/>
  <c r="E1078" i="4"/>
  <c r="O1076" i="4"/>
  <c r="M1076" i="4"/>
  <c r="T1076" i="4" l="1"/>
  <c r="S1076" i="4"/>
  <c r="R1076" i="4"/>
  <c r="U1076" i="4"/>
  <c r="M1077" i="4"/>
  <c r="P1077" i="4"/>
  <c r="N1077" i="4"/>
  <c r="O1077" i="4"/>
  <c r="H1078" i="4"/>
  <c r="K1078" i="4" s="1"/>
  <c r="G1078" i="4"/>
  <c r="J1078" i="4" s="1"/>
  <c r="C1080" i="4"/>
  <c r="D1079" i="4"/>
  <c r="E1079" i="4"/>
  <c r="F1079" i="4"/>
  <c r="R1077" i="4" l="1"/>
  <c r="U1077" i="4"/>
  <c r="T1077" i="4"/>
  <c r="S1077" i="4"/>
  <c r="H1079" i="4"/>
  <c r="K1079" i="4" s="1"/>
  <c r="G1079" i="4"/>
  <c r="J1079" i="4" s="1"/>
  <c r="M1078" i="4"/>
  <c r="O1078" i="4"/>
  <c r="N1078" i="4"/>
  <c r="P1078" i="4"/>
  <c r="D1080" i="4"/>
  <c r="E1080" i="4"/>
  <c r="F1080" i="4"/>
  <c r="C1081" i="4"/>
  <c r="T1078" i="4" l="1"/>
  <c r="U1078" i="4"/>
  <c r="R1078" i="4"/>
  <c r="S1078" i="4"/>
  <c r="N1079" i="4"/>
  <c r="O1079" i="4"/>
  <c r="P1079" i="4"/>
  <c r="M1079" i="4"/>
  <c r="G1080" i="4"/>
  <c r="J1080" i="4" s="1"/>
  <c r="H1080" i="4"/>
  <c r="K1080" i="4" s="1"/>
  <c r="E1081" i="4"/>
  <c r="F1081" i="4"/>
  <c r="D1081" i="4"/>
  <c r="C1082" i="4"/>
  <c r="T1079" i="4" l="1"/>
  <c r="R1079" i="4"/>
  <c r="U1079" i="4"/>
  <c r="S1079" i="4"/>
  <c r="N1080" i="4"/>
  <c r="P1080" i="4"/>
  <c r="M1080" i="4"/>
  <c r="O1080" i="4"/>
  <c r="F1082" i="4"/>
  <c r="C1083" i="4"/>
  <c r="D1082" i="4"/>
  <c r="E1082" i="4"/>
  <c r="H1081" i="4"/>
  <c r="K1081" i="4" s="1"/>
  <c r="G1081" i="4"/>
  <c r="J1081" i="4" s="1"/>
  <c r="T1080" i="4" l="1"/>
  <c r="R1080" i="4"/>
  <c r="U1080" i="4"/>
  <c r="S1080" i="4"/>
  <c r="M1081" i="4"/>
  <c r="O1081" i="4"/>
  <c r="E1083" i="4"/>
  <c r="F1083" i="4"/>
  <c r="D1083" i="4"/>
  <c r="C1084" i="4"/>
  <c r="N1081" i="4"/>
  <c r="P1081" i="4"/>
  <c r="H1082" i="4"/>
  <c r="K1082" i="4" s="1"/>
  <c r="G1082" i="4"/>
  <c r="J1082" i="4" s="1"/>
  <c r="T1081" i="4" l="1"/>
  <c r="U1081" i="4"/>
  <c r="R1081" i="4"/>
  <c r="S1081" i="4"/>
  <c r="F1084" i="4"/>
  <c r="C1085" i="4"/>
  <c r="D1084" i="4"/>
  <c r="E1084" i="4"/>
  <c r="G1083" i="4"/>
  <c r="J1083" i="4" s="1"/>
  <c r="H1083" i="4"/>
  <c r="K1083" i="4" s="1"/>
  <c r="O1082" i="4"/>
  <c r="M1082" i="4"/>
  <c r="N1082" i="4"/>
  <c r="P1082" i="4"/>
  <c r="S1082" i="4" l="1"/>
  <c r="T1082" i="4"/>
  <c r="R1082" i="4"/>
  <c r="U1082" i="4"/>
  <c r="D1085" i="4"/>
  <c r="E1085" i="4"/>
  <c r="F1085" i="4"/>
  <c r="C1086" i="4"/>
  <c r="H1084" i="4"/>
  <c r="K1084" i="4" s="1"/>
  <c r="M1083" i="4"/>
  <c r="O1083" i="4"/>
  <c r="N1083" i="4"/>
  <c r="P1083" i="4"/>
  <c r="G1084" i="4"/>
  <c r="J1084" i="4" s="1"/>
  <c r="R1083" i="4" l="1"/>
  <c r="U1083" i="4"/>
  <c r="S1083" i="4"/>
  <c r="T1083" i="4"/>
  <c r="G1085" i="4"/>
  <c r="J1085" i="4" s="1"/>
  <c r="D1086" i="4"/>
  <c r="F1086" i="4"/>
  <c r="E1086" i="4"/>
  <c r="C1087" i="4"/>
  <c r="P1084" i="4"/>
  <c r="N1084" i="4"/>
  <c r="H1085" i="4"/>
  <c r="K1085" i="4" s="1"/>
  <c r="M1084" i="4"/>
  <c r="O1084" i="4"/>
  <c r="U1084" i="4" l="1"/>
  <c r="T1084" i="4"/>
  <c r="R1084" i="4"/>
  <c r="S1084" i="4"/>
  <c r="M1085" i="4"/>
  <c r="O1085" i="4"/>
  <c r="G1086" i="4"/>
  <c r="J1086" i="4" s="1"/>
  <c r="H1086" i="4"/>
  <c r="K1086" i="4" s="1"/>
  <c r="P1085" i="4"/>
  <c r="N1085" i="4"/>
  <c r="C1088" i="4"/>
  <c r="D1087" i="4"/>
  <c r="E1087" i="4"/>
  <c r="F1087" i="4"/>
  <c r="U1085" i="4" l="1"/>
  <c r="T1085" i="4"/>
  <c r="S1085" i="4"/>
  <c r="R1085" i="4"/>
  <c r="M1086" i="4"/>
  <c r="P1086" i="4"/>
  <c r="O1086" i="4"/>
  <c r="N1086" i="4"/>
  <c r="H1087" i="4"/>
  <c r="K1087" i="4" s="1"/>
  <c r="G1087" i="4"/>
  <c r="J1087" i="4" s="1"/>
  <c r="E1088" i="4"/>
  <c r="F1088" i="4"/>
  <c r="C1089" i="4"/>
  <c r="D1088" i="4"/>
  <c r="R1086" i="4" l="1"/>
  <c r="S1086" i="4"/>
  <c r="T1086" i="4"/>
  <c r="U1086" i="4"/>
  <c r="O1087" i="4"/>
  <c r="M1087" i="4"/>
  <c r="P1087" i="4"/>
  <c r="N1087" i="4"/>
  <c r="H1088" i="4"/>
  <c r="K1088" i="4" s="1"/>
  <c r="D1089" i="4"/>
  <c r="E1089" i="4"/>
  <c r="F1089" i="4"/>
  <c r="C1090" i="4"/>
  <c r="G1088" i="4"/>
  <c r="J1088" i="4" s="1"/>
  <c r="R1087" i="4" l="1"/>
  <c r="S1087" i="4"/>
  <c r="T1087" i="4"/>
  <c r="U1087" i="4"/>
  <c r="H1089" i="4"/>
  <c r="K1089" i="4" s="1"/>
  <c r="G1089" i="4"/>
  <c r="J1089" i="4" s="1"/>
  <c r="O1088" i="4"/>
  <c r="M1088" i="4"/>
  <c r="N1088" i="4"/>
  <c r="P1088" i="4"/>
  <c r="F1090" i="4"/>
  <c r="E1090" i="4"/>
  <c r="C1091" i="4"/>
  <c r="D1090" i="4"/>
  <c r="S1088" i="4" l="1"/>
  <c r="U1088" i="4"/>
  <c r="R1088" i="4"/>
  <c r="T1088" i="4"/>
  <c r="P1089" i="4"/>
  <c r="O1089" i="4"/>
  <c r="M1089" i="4"/>
  <c r="N1089" i="4"/>
  <c r="E1091" i="4"/>
  <c r="F1091" i="4"/>
  <c r="D1091" i="4"/>
  <c r="C1092" i="4"/>
  <c r="H1090" i="4"/>
  <c r="K1090" i="4" s="1"/>
  <c r="G1090" i="4"/>
  <c r="J1090" i="4" s="1"/>
  <c r="R1089" i="4" l="1"/>
  <c r="S1089" i="4"/>
  <c r="U1089" i="4"/>
  <c r="T1089" i="4"/>
  <c r="F1092" i="4"/>
  <c r="E1092" i="4"/>
  <c r="D1092" i="4"/>
  <c r="C1093" i="4"/>
  <c r="M1090" i="4"/>
  <c r="O1090" i="4"/>
  <c r="H1091" i="4"/>
  <c r="K1091" i="4" s="1"/>
  <c r="N1090" i="4"/>
  <c r="P1090" i="4"/>
  <c r="G1091" i="4"/>
  <c r="J1091" i="4" s="1"/>
  <c r="R1090" i="4" l="1"/>
  <c r="T1090" i="4"/>
  <c r="U1090" i="4"/>
  <c r="S1090" i="4"/>
  <c r="H1092" i="4"/>
  <c r="K1092" i="4" s="1"/>
  <c r="N1091" i="4"/>
  <c r="P1091" i="4"/>
  <c r="C1094" i="4"/>
  <c r="D1093" i="4"/>
  <c r="F1093" i="4"/>
  <c r="E1093" i="4"/>
  <c r="M1091" i="4"/>
  <c r="O1091" i="4"/>
  <c r="G1092" i="4"/>
  <c r="J1092" i="4" s="1"/>
  <c r="T1091" i="4" l="1"/>
  <c r="R1091" i="4"/>
  <c r="U1091" i="4"/>
  <c r="S1091" i="4"/>
  <c r="N1092" i="4"/>
  <c r="P1092" i="4"/>
  <c r="G1093" i="4"/>
  <c r="J1093" i="4" s="1"/>
  <c r="H1093" i="4"/>
  <c r="K1093" i="4" s="1"/>
  <c r="E1094" i="4"/>
  <c r="D1094" i="4"/>
  <c r="F1094" i="4"/>
  <c r="C1095" i="4"/>
  <c r="O1092" i="4"/>
  <c r="M1092" i="4"/>
  <c r="T1092" i="4" l="1"/>
  <c r="R1092" i="4"/>
  <c r="S1092" i="4"/>
  <c r="U1092" i="4"/>
  <c r="H1094" i="4"/>
  <c r="K1094" i="4" s="1"/>
  <c r="G1094" i="4"/>
  <c r="J1094" i="4" s="1"/>
  <c r="E1095" i="4"/>
  <c r="F1095" i="4"/>
  <c r="C1096" i="4"/>
  <c r="D1095" i="4"/>
  <c r="P1093" i="4"/>
  <c r="N1093" i="4"/>
  <c r="O1093" i="4"/>
  <c r="M1093" i="4"/>
  <c r="R1093" i="4" l="1"/>
  <c r="S1093" i="4"/>
  <c r="T1093" i="4"/>
  <c r="U1093" i="4"/>
  <c r="N1094" i="4"/>
  <c r="P1094" i="4"/>
  <c r="E1096" i="4"/>
  <c r="F1096" i="4"/>
  <c r="D1096" i="4"/>
  <c r="C1097" i="4"/>
  <c r="O1094" i="4"/>
  <c r="M1094" i="4"/>
  <c r="H1095" i="4"/>
  <c r="K1095" i="4" s="1"/>
  <c r="G1095" i="4"/>
  <c r="J1095" i="4" s="1"/>
  <c r="T1094" i="4" l="1"/>
  <c r="S1094" i="4"/>
  <c r="R1094" i="4"/>
  <c r="U1094" i="4"/>
  <c r="D1097" i="4"/>
  <c r="F1097" i="4"/>
  <c r="E1097" i="4"/>
  <c r="C1098" i="4"/>
  <c r="H1096" i="4"/>
  <c r="K1096" i="4" s="1"/>
  <c r="G1096" i="4"/>
  <c r="J1096" i="4" s="1"/>
  <c r="P1095" i="4"/>
  <c r="N1095" i="4"/>
  <c r="M1095" i="4"/>
  <c r="O1095" i="4"/>
  <c r="R1095" i="4" l="1"/>
  <c r="U1095" i="4"/>
  <c r="T1095" i="4"/>
  <c r="S1095" i="4"/>
  <c r="M1096" i="4"/>
  <c r="O1096" i="4"/>
  <c r="H1097" i="4"/>
  <c r="K1097" i="4" s="1"/>
  <c r="G1097" i="4"/>
  <c r="J1097" i="4" s="1"/>
  <c r="P1096" i="4"/>
  <c r="N1096" i="4"/>
  <c r="C1099" i="4"/>
  <c r="D1098" i="4"/>
  <c r="E1098" i="4"/>
  <c r="F1098" i="4"/>
  <c r="S1096" i="4" l="1"/>
  <c r="R1096" i="4"/>
  <c r="U1096" i="4"/>
  <c r="T1096" i="4"/>
  <c r="H1098" i="4"/>
  <c r="K1098" i="4" s="1"/>
  <c r="G1098" i="4"/>
  <c r="J1098" i="4" s="1"/>
  <c r="M1097" i="4"/>
  <c r="O1097" i="4"/>
  <c r="P1097" i="4"/>
  <c r="N1097" i="4"/>
  <c r="C1100" i="4"/>
  <c r="F1099" i="4"/>
  <c r="D1099" i="4"/>
  <c r="E1099" i="4"/>
  <c r="S1097" i="4" l="1"/>
  <c r="R1097" i="4"/>
  <c r="U1097" i="4"/>
  <c r="T1097" i="4"/>
  <c r="O1098" i="4"/>
  <c r="M1098" i="4"/>
  <c r="P1098" i="4"/>
  <c r="N1098" i="4"/>
  <c r="G1099" i="4"/>
  <c r="J1099" i="4" s="1"/>
  <c r="H1099" i="4"/>
  <c r="K1099" i="4" s="1"/>
  <c r="C1101" i="4"/>
  <c r="D1100" i="4"/>
  <c r="E1100" i="4"/>
  <c r="F1100" i="4"/>
  <c r="T1098" i="4" l="1"/>
  <c r="S1098" i="4"/>
  <c r="U1098" i="4"/>
  <c r="R1098" i="4"/>
  <c r="O1099" i="4"/>
  <c r="M1099" i="4"/>
  <c r="H1100" i="4"/>
  <c r="K1100" i="4" s="1"/>
  <c r="G1100" i="4"/>
  <c r="J1100" i="4" s="1"/>
  <c r="N1099" i="4"/>
  <c r="P1099" i="4"/>
  <c r="F1101" i="4"/>
  <c r="C1102" i="4"/>
  <c r="D1101" i="4"/>
  <c r="E1101" i="4"/>
  <c r="U1099" i="4" l="1"/>
  <c r="T1099" i="4"/>
  <c r="S1099" i="4"/>
  <c r="R1099" i="4"/>
  <c r="P1100" i="4"/>
  <c r="N1100" i="4"/>
  <c r="M1100" i="4"/>
  <c r="O1100" i="4"/>
  <c r="H1101" i="4"/>
  <c r="K1101" i="4" s="1"/>
  <c r="C1103" i="4"/>
  <c r="F1102" i="4"/>
  <c r="D1102" i="4"/>
  <c r="E1102" i="4"/>
  <c r="G1101" i="4"/>
  <c r="J1101" i="4" s="1"/>
  <c r="T1100" i="4" l="1"/>
  <c r="R1100" i="4"/>
  <c r="S1100" i="4"/>
  <c r="U1100" i="4"/>
  <c r="O1101" i="4"/>
  <c r="M1101" i="4"/>
  <c r="H1102" i="4"/>
  <c r="K1102" i="4" s="1"/>
  <c r="C1104" i="4"/>
  <c r="D1103" i="4"/>
  <c r="F1103" i="4"/>
  <c r="E1103" i="4"/>
  <c r="P1101" i="4"/>
  <c r="N1101" i="4"/>
  <c r="G1102" i="4"/>
  <c r="J1102" i="4" s="1"/>
  <c r="T1101" i="4" l="1"/>
  <c r="S1101" i="4"/>
  <c r="R1101" i="4"/>
  <c r="U1101" i="4"/>
  <c r="C1105" i="4"/>
  <c r="D1104" i="4"/>
  <c r="E1104" i="4"/>
  <c r="F1104" i="4"/>
  <c r="N1102" i="4"/>
  <c r="P1102" i="4"/>
  <c r="O1102" i="4"/>
  <c r="M1102" i="4"/>
  <c r="G1103" i="4"/>
  <c r="J1103" i="4" s="1"/>
  <c r="H1103" i="4"/>
  <c r="K1103" i="4" s="1"/>
  <c r="U1102" i="4" l="1"/>
  <c r="T1102" i="4"/>
  <c r="R1102" i="4"/>
  <c r="S1102" i="4"/>
  <c r="G1104" i="4"/>
  <c r="J1104" i="4" s="1"/>
  <c r="H1104" i="4"/>
  <c r="K1104" i="4" s="1"/>
  <c r="D1105" i="4"/>
  <c r="E1105" i="4"/>
  <c r="F1105" i="4"/>
  <c r="C1106" i="4"/>
  <c r="P1103" i="4"/>
  <c r="N1103" i="4"/>
  <c r="O1103" i="4"/>
  <c r="M1103" i="4"/>
  <c r="R1103" i="4" l="1"/>
  <c r="T1103" i="4"/>
  <c r="U1103" i="4"/>
  <c r="S1103" i="4"/>
  <c r="M1104" i="4"/>
  <c r="O1104" i="4"/>
  <c r="H1105" i="4"/>
  <c r="K1105" i="4" s="1"/>
  <c r="G1105" i="4"/>
  <c r="J1105" i="4" s="1"/>
  <c r="F1106" i="4"/>
  <c r="C1107" i="4"/>
  <c r="D1106" i="4"/>
  <c r="E1106" i="4"/>
  <c r="P1104" i="4"/>
  <c r="N1104" i="4"/>
  <c r="R1104" i="4" l="1"/>
  <c r="U1104" i="4"/>
  <c r="S1104" i="4"/>
  <c r="T1104" i="4"/>
  <c r="M1105" i="4"/>
  <c r="O1105" i="4"/>
  <c r="P1105" i="4"/>
  <c r="N1105" i="4"/>
  <c r="G1106" i="4"/>
  <c r="J1106" i="4" s="1"/>
  <c r="E1107" i="4"/>
  <c r="F1107" i="4"/>
  <c r="C1108" i="4"/>
  <c r="D1107" i="4"/>
  <c r="H1106" i="4"/>
  <c r="K1106" i="4" s="1"/>
  <c r="R1105" i="4" l="1"/>
  <c r="T1105" i="4"/>
  <c r="S1105" i="4"/>
  <c r="U1105" i="4"/>
  <c r="O1106" i="4"/>
  <c r="M1106" i="4"/>
  <c r="P1106" i="4"/>
  <c r="N1106" i="4"/>
  <c r="H1107" i="4"/>
  <c r="K1107" i="4" s="1"/>
  <c r="G1107" i="4"/>
  <c r="J1107" i="4" s="1"/>
  <c r="C1109" i="4"/>
  <c r="E1108" i="4"/>
  <c r="D1108" i="4"/>
  <c r="F1108" i="4"/>
  <c r="R1106" i="4" l="1"/>
  <c r="T1106" i="4"/>
  <c r="S1106" i="4"/>
  <c r="U1106" i="4"/>
  <c r="H1108" i="4"/>
  <c r="K1108" i="4" s="1"/>
  <c r="O1107" i="4"/>
  <c r="M1107" i="4"/>
  <c r="N1107" i="4"/>
  <c r="P1107" i="4"/>
  <c r="G1108" i="4"/>
  <c r="J1108" i="4" s="1"/>
  <c r="E1109" i="4"/>
  <c r="F1109" i="4"/>
  <c r="C1110" i="4"/>
  <c r="D1109" i="4"/>
  <c r="T1107" i="4" l="1"/>
  <c r="U1107" i="4"/>
  <c r="S1107" i="4"/>
  <c r="R1107" i="4"/>
  <c r="N1108" i="4"/>
  <c r="P1108" i="4"/>
  <c r="O1108" i="4"/>
  <c r="M1108" i="4"/>
  <c r="H1109" i="4"/>
  <c r="K1109" i="4" s="1"/>
  <c r="G1109" i="4"/>
  <c r="J1109" i="4" s="1"/>
  <c r="F1110" i="4"/>
  <c r="C1111" i="4"/>
  <c r="D1110" i="4"/>
  <c r="E1110" i="4"/>
  <c r="R1108" i="4" l="1"/>
  <c r="U1108" i="4"/>
  <c r="S1108" i="4"/>
  <c r="T1108" i="4"/>
  <c r="G1110" i="4"/>
  <c r="J1110" i="4" s="1"/>
  <c r="M1109" i="4"/>
  <c r="O1109" i="4"/>
  <c r="N1109" i="4"/>
  <c r="P1109" i="4"/>
  <c r="D1111" i="4"/>
  <c r="E1111" i="4"/>
  <c r="C1112" i="4"/>
  <c r="F1111" i="4"/>
  <c r="H1110" i="4"/>
  <c r="K1110" i="4" s="1"/>
  <c r="S1109" i="4" l="1"/>
  <c r="T1109" i="4"/>
  <c r="R1109" i="4"/>
  <c r="U1109" i="4"/>
  <c r="H1111" i="4"/>
  <c r="K1111" i="4" s="1"/>
  <c r="P1110" i="4"/>
  <c r="N1110" i="4"/>
  <c r="M1110" i="4"/>
  <c r="O1110" i="4"/>
  <c r="F1112" i="4"/>
  <c r="C1113" i="4"/>
  <c r="E1112" i="4"/>
  <c r="D1112" i="4"/>
  <c r="G1111" i="4"/>
  <c r="J1111" i="4" s="1"/>
  <c r="R1110" i="4" l="1"/>
  <c r="S1110" i="4"/>
  <c r="T1110" i="4"/>
  <c r="U1110" i="4"/>
  <c r="P1111" i="4"/>
  <c r="N1111" i="4"/>
  <c r="H1112" i="4"/>
  <c r="K1112" i="4" s="1"/>
  <c r="G1112" i="4"/>
  <c r="J1112" i="4" s="1"/>
  <c r="O1111" i="4"/>
  <c r="M1111" i="4"/>
  <c r="C1114" i="4"/>
  <c r="D1113" i="4"/>
  <c r="E1113" i="4"/>
  <c r="F1113" i="4"/>
  <c r="U1111" i="4" l="1"/>
  <c r="R1111" i="4"/>
  <c r="S1111" i="4"/>
  <c r="T1111" i="4"/>
  <c r="G1113" i="4"/>
  <c r="J1113" i="4" s="1"/>
  <c r="H1113" i="4"/>
  <c r="K1113" i="4" s="1"/>
  <c r="M1112" i="4"/>
  <c r="O1112" i="4"/>
  <c r="F1114" i="4"/>
  <c r="C1115" i="4"/>
  <c r="D1114" i="4"/>
  <c r="E1114" i="4"/>
  <c r="P1112" i="4"/>
  <c r="N1112" i="4"/>
  <c r="T1112" i="4" l="1"/>
  <c r="R1112" i="4"/>
  <c r="U1112" i="4"/>
  <c r="S1112" i="4"/>
  <c r="H1114" i="4"/>
  <c r="K1114" i="4" s="1"/>
  <c r="G1114" i="4"/>
  <c r="J1114" i="4" s="1"/>
  <c r="C1116" i="4"/>
  <c r="D1115" i="4"/>
  <c r="F1115" i="4"/>
  <c r="E1115" i="4"/>
  <c r="M1113" i="4"/>
  <c r="O1113" i="4"/>
  <c r="P1113" i="4"/>
  <c r="N1113" i="4"/>
  <c r="U1113" i="4" l="1"/>
  <c r="R1113" i="4"/>
  <c r="S1113" i="4"/>
  <c r="T1113" i="4"/>
  <c r="H1115" i="4"/>
  <c r="K1115" i="4" s="1"/>
  <c r="G1115" i="4"/>
  <c r="J1115" i="4" s="1"/>
  <c r="M1114" i="4"/>
  <c r="O1114" i="4"/>
  <c r="N1114" i="4"/>
  <c r="P1114" i="4"/>
  <c r="C1117" i="4"/>
  <c r="D1116" i="4"/>
  <c r="F1116" i="4"/>
  <c r="E1116" i="4"/>
  <c r="T1114" i="4" l="1"/>
  <c r="R1114" i="4"/>
  <c r="S1114" i="4"/>
  <c r="U1114" i="4"/>
  <c r="H1116" i="4"/>
  <c r="K1116" i="4" s="1"/>
  <c r="C1118" i="4"/>
  <c r="D1117" i="4"/>
  <c r="E1117" i="4"/>
  <c r="F1117" i="4"/>
  <c r="M1115" i="4"/>
  <c r="O1115" i="4"/>
  <c r="G1116" i="4"/>
  <c r="J1116" i="4" s="1"/>
  <c r="P1115" i="4"/>
  <c r="N1115" i="4"/>
  <c r="T1115" i="4" l="1"/>
  <c r="U1115" i="4"/>
  <c r="R1115" i="4"/>
  <c r="S1115" i="4"/>
  <c r="N1116" i="4"/>
  <c r="P1116" i="4"/>
  <c r="E1118" i="4"/>
  <c r="F1118" i="4"/>
  <c r="C1119" i="4"/>
  <c r="D1118" i="4"/>
  <c r="O1116" i="4"/>
  <c r="M1116" i="4"/>
  <c r="H1117" i="4"/>
  <c r="K1117" i="4" s="1"/>
  <c r="G1117" i="4"/>
  <c r="J1117" i="4" s="1"/>
  <c r="R1116" i="4" l="1"/>
  <c r="S1116" i="4"/>
  <c r="U1116" i="4"/>
  <c r="T1116" i="4"/>
  <c r="E1119" i="4"/>
  <c r="F1119" i="4"/>
  <c r="D1119" i="4"/>
  <c r="C1120" i="4"/>
  <c r="M1117" i="4"/>
  <c r="O1117" i="4"/>
  <c r="G1118" i="4"/>
  <c r="J1118" i="4" s="1"/>
  <c r="H1118" i="4"/>
  <c r="K1118" i="4" s="1"/>
  <c r="N1117" i="4"/>
  <c r="P1117" i="4"/>
  <c r="S1117" i="4" l="1"/>
  <c r="R1117" i="4"/>
  <c r="U1117" i="4"/>
  <c r="T1117" i="4"/>
  <c r="H1119" i="4"/>
  <c r="K1119" i="4" s="1"/>
  <c r="N1118" i="4"/>
  <c r="P1118" i="4"/>
  <c r="G1119" i="4"/>
  <c r="J1119" i="4" s="1"/>
  <c r="O1118" i="4"/>
  <c r="M1118" i="4"/>
  <c r="F1120" i="4"/>
  <c r="C1121" i="4"/>
  <c r="E1120" i="4"/>
  <c r="D1120" i="4"/>
  <c r="U1118" i="4" l="1"/>
  <c r="S1118" i="4"/>
  <c r="R1118" i="4"/>
  <c r="T1118" i="4"/>
  <c r="E1121" i="4"/>
  <c r="F1121" i="4"/>
  <c r="C1122" i="4"/>
  <c r="D1121" i="4"/>
  <c r="H1120" i="4"/>
  <c r="K1120" i="4" s="1"/>
  <c r="M1119" i="4"/>
  <c r="O1119" i="4"/>
  <c r="N1119" i="4"/>
  <c r="P1119" i="4"/>
  <c r="G1120" i="4"/>
  <c r="J1120" i="4" s="1"/>
  <c r="U1119" i="4" l="1"/>
  <c r="S1119" i="4"/>
  <c r="T1119" i="4"/>
  <c r="R1119" i="4"/>
  <c r="O1120" i="4"/>
  <c r="M1120" i="4"/>
  <c r="C1123" i="4"/>
  <c r="D1122" i="4"/>
  <c r="E1122" i="4"/>
  <c r="F1122" i="4"/>
  <c r="H1121" i="4"/>
  <c r="K1121" i="4" s="1"/>
  <c r="N1120" i="4"/>
  <c r="P1120" i="4"/>
  <c r="G1121" i="4"/>
  <c r="J1121" i="4" s="1"/>
  <c r="S1120" i="4" l="1"/>
  <c r="R1120" i="4"/>
  <c r="T1120" i="4"/>
  <c r="U1120" i="4"/>
  <c r="C1124" i="4"/>
  <c r="D1123" i="4"/>
  <c r="E1123" i="4"/>
  <c r="F1123" i="4"/>
  <c r="O1121" i="4"/>
  <c r="M1121" i="4"/>
  <c r="N1121" i="4"/>
  <c r="P1121" i="4"/>
  <c r="H1122" i="4"/>
  <c r="K1122" i="4" s="1"/>
  <c r="G1122" i="4"/>
  <c r="J1122" i="4" s="1"/>
  <c r="R1121" i="4" l="1"/>
  <c r="U1121" i="4"/>
  <c r="T1121" i="4"/>
  <c r="S1121" i="4"/>
  <c r="E1124" i="4"/>
  <c r="F1124" i="4"/>
  <c r="C1125" i="4"/>
  <c r="D1124" i="4"/>
  <c r="H1123" i="4"/>
  <c r="K1123" i="4" s="1"/>
  <c r="M1122" i="4"/>
  <c r="O1122" i="4"/>
  <c r="N1122" i="4"/>
  <c r="P1122" i="4"/>
  <c r="G1123" i="4"/>
  <c r="J1123" i="4" s="1"/>
  <c r="T1122" i="4" l="1"/>
  <c r="R1122" i="4"/>
  <c r="S1122" i="4"/>
  <c r="U1122" i="4"/>
  <c r="G1124" i="4"/>
  <c r="J1124" i="4" s="1"/>
  <c r="H1124" i="4"/>
  <c r="K1124" i="4" s="1"/>
  <c r="D1125" i="4"/>
  <c r="E1125" i="4"/>
  <c r="F1125" i="4"/>
  <c r="C1126" i="4"/>
  <c r="O1123" i="4"/>
  <c r="M1123" i="4"/>
  <c r="N1123" i="4"/>
  <c r="P1123" i="4"/>
  <c r="R1123" i="4" l="1"/>
  <c r="U1123" i="4"/>
  <c r="T1123" i="4"/>
  <c r="S1123" i="4"/>
  <c r="G1125" i="4"/>
  <c r="J1125" i="4" s="1"/>
  <c r="P1124" i="4"/>
  <c r="N1124" i="4"/>
  <c r="E1126" i="4"/>
  <c r="F1126" i="4"/>
  <c r="D1126" i="4"/>
  <c r="C1127" i="4"/>
  <c r="H1125" i="4"/>
  <c r="K1125" i="4" s="1"/>
  <c r="O1124" i="4"/>
  <c r="M1124" i="4"/>
  <c r="T1124" i="4" l="1"/>
  <c r="S1124" i="4"/>
  <c r="R1124" i="4"/>
  <c r="U1124" i="4"/>
  <c r="M1125" i="4"/>
  <c r="O1125" i="4"/>
  <c r="N1125" i="4"/>
  <c r="P1125" i="4"/>
  <c r="D1127" i="4"/>
  <c r="C1128" i="4"/>
  <c r="E1127" i="4"/>
  <c r="F1127" i="4"/>
  <c r="H1126" i="4"/>
  <c r="K1126" i="4" s="1"/>
  <c r="G1126" i="4"/>
  <c r="J1126" i="4" s="1"/>
  <c r="S1125" i="4" l="1"/>
  <c r="U1125" i="4"/>
  <c r="T1125" i="4"/>
  <c r="R1125" i="4"/>
  <c r="M1126" i="4"/>
  <c r="O1126" i="4"/>
  <c r="D1128" i="4"/>
  <c r="F1128" i="4"/>
  <c r="C1129" i="4"/>
  <c r="E1128" i="4"/>
  <c r="P1126" i="4"/>
  <c r="N1126" i="4"/>
  <c r="H1127" i="4"/>
  <c r="K1127" i="4" s="1"/>
  <c r="G1127" i="4"/>
  <c r="J1127" i="4" s="1"/>
  <c r="U1126" i="4" l="1"/>
  <c r="R1126" i="4"/>
  <c r="S1126" i="4"/>
  <c r="T1126" i="4"/>
  <c r="M1127" i="4"/>
  <c r="O1127" i="4"/>
  <c r="P1127" i="4"/>
  <c r="N1127" i="4"/>
  <c r="F1129" i="4"/>
  <c r="D1129" i="4"/>
  <c r="C1130" i="4"/>
  <c r="E1129" i="4"/>
  <c r="H1128" i="4"/>
  <c r="K1128" i="4" s="1"/>
  <c r="G1128" i="4"/>
  <c r="J1128" i="4" s="1"/>
  <c r="T1127" i="4" l="1"/>
  <c r="R1127" i="4"/>
  <c r="S1127" i="4"/>
  <c r="U1127" i="4"/>
  <c r="H1129" i="4"/>
  <c r="K1129" i="4" s="1"/>
  <c r="G1129" i="4"/>
  <c r="J1129" i="4" s="1"/>
  <c r="C1131" i="4"/>
  <c r="D1130" i="4"/>
  <c r="E1130" i="4"/>
  <c r="F1130" i="4"/>
  <c r="P1128" i="4"/>
  <c r="N1128" i="4"/>
  <c r="M1128" i="4"/>
  <c r="O1128" i="4"/>
  <c r="T1128" i="4" l="1"/>
  <c r="U1128" i="4"/>
  <c r="R1128" i="4"/>
  <c r="S1128" i="4"/>
  <c r="O1129" i="4"/>
  <c r="N1129" i="4"/>
  <c r="P1129" i="4"/>
  <c r="M1129" i="4"/>
  <c r="H1130" i="4"/>
  <c r="K1130" i="4" s="1"/>
  <c r="G1130" i="4"/>
  <c r="J1130" i="4" s="1"/>
  <c r="E1131" i="4"/>
  <c r="F1131" i="4"/>
  <c r="D1131" i="4"/>
  <c r="C1132" i="4"/>
  <c r="U1129" i="4" l="1"/>
  <c r="S1129" i="4"/>
  <c r="T1129" i="4"/>
  <c r="R1129" i="4"/>
  <c r="H1131" i="4"/>
  <c r="K1131" i="4" s="1"/>
  <c r="M1130" i="4"/>
  <c r="O1130" i="4"/>
  <c r="P1130" i="4"/>
  <c r="N1130" i="4"/>
  <c r="F1132" i="4"/>
  <c r="C1133" i="4"/>
  <c r="D1132" i="4"/>
  <c r="E1132" i="4"/>
  <c r="G1131" i="4"/>
  <c r="J1131" i="4" s="1"/>
  <c r="R1130" i="4" l="1"/>
  <c r="S1130" i="4"/>
  <c r="U1130" i="4"/>
  <c r="T1130" i="4"/>
  <c r="N1131" i="4"/>
  <c r="P1131" i="4"/>
  <c r="G1132" i="4"/>
  <c r="J1132" i="4" s="1"/>
  <c r="H1132" i="4"/>
  <c r="K1132" i="4" s="1"/>
  <c r="D1133" i="4"/>
  <c r="C1134" i="4"/>
  <c r="E1133" i="4"/>
  <c r="F1133" i="4"/>
  <c r="M1131" i="4"/>
  <c r="O1131" i="4"/>
  <c r="U1131" i="4" l="1"/>
  <c r="T1131" i="4"/>
  <c r="S1131" i="4"/>
  <c r="R1131" i="4"/>
  <c r="M1132" i="4"/>
  <c r="O1132" i="4"/>
  <c r="P1132" i="4"/>
  <c r="N1132" i="4"/>
  <c r="C1135" i="4"/>
  <c r="D1134" i="4"/>
  <c r="E1134" i="4"/>
  <c r="F1134" i="4"/>
  <c r="G1133" i="4"/>
  <c r="J1133" i="4" s="1"/>
  <c r="H1133" i="4"/>
  <c r="K1133" i="4" s="1"/>
  <c r="S1132" i="4" l="1"/>
  <c r="U1132" i="4"/>
  <c r="R1132" i="4"/>
  <c r="T1132" i="4"/>
  <c r="G1134" i="4"/>
  <c r="J1134" i="4" s="1"/>
  <c r="N1133" i="4"/>
  <c r="P1133" i="4"/>
  <c r="H1134" i="4"/>
  <c r="K1134" i="4" s="1"/>
  <c r="M1133" i="4"/>
  <c r="O1133" i="4"/>
  <c r="C1136" i="4"/>
  <c r="D1135" i="4"/>
  <c r="E1135" i="4"/>
  <c r="F1135" i="4"/>
  <c r="T1133" i="4" l="1"/>
  <c r="U1133" i="4"/>
  <c r="R1133" i="4"/>
  <c r="S1133" i="4"/>
  <c r="O1134" i="4"/>
  <c r="M1134" i="4"/>
  <c r="N1134" i="4"/>
  <c r="P1134" i="4"/>
  <c r="H1135" i="4"/>
  <c r="K1135" i="4" s="1"/>
  <c r="G1135" i="4"/>
  <c r="J1135" i="4" s="1"/>
  <c r="C1137" i="4"/>
  <c r="D1136" i="4"/>
  <c r="E1136" i="4"/>
  <c r="F1136" i="4"/>
  <c r="T1134" i="4" l="1"/>
  <c r="U1134" i="4"/>
  <c r="R1134" i="4"/>
  <c r="S1134" i="4"/>
  <c r="G1136" i="4"/>
  <c r="J1136" i="4" s="1"/>
  <c r="H1136" i="4"/>
  <c r="K1136" i="4" s="1"/>
  <c r="N1135" i="4"/>
  <c r="P1135" i="4"/>
  <c r="C1138" i="4"/>
  <c r="D1137" i="4"/>
  <c r="E1137" i="4"/>
  <c r="F1137" i="4"/>
  <c r="M1135" i="4"/>
  <c r="O1135" i="4"/>
  <c r="T1135" i="4" l="1"/>
  <c r="R1135" i="4"/>
  <c r="U1135" i="4"/>
  <c r="S1135" i="4"/>
  <c r="O1136" i="4"/>
  <c r="M1136" i="4"/>
  <c r="H1137" i="4"/>
  <c r="K1137" i="4" s="1"/>
  <c r="G1137" i="4"/>
  <c r="J1137" i="4" s="1"/>
  <c r="N1136" i="4"/>
  <c r="P1136" i="4"/>
  <c r="C1139" i="4"/>
  <c r="D1138" i="4"/>
  <c r="E1138" i="4"/>
  <c r="F1138" i="4"/>
  <c r="S1136" i="4" l="1"/>
  <c r="R1136" i="4"/>
  <c r="U1136" i="4"/>
  <c r="T1136" i="4"/>
  <c r="P1137" i="4"/>
  <c r="N1137" i="4"/>
  <c r="H1138" i="4"/>
  <c r="K1138" i="4" s="1"/>
  <c r="G1138" i="4"/>
  <c r="J1138" i="4" s="1"/>
  <c r="M1137" i="4"/>
  <c r="O1137" i="4"/>
  <c r="F1139" i="4"/>
  <c r="D1139" i="4"/>
  <c r="C1140" i="4"/>
  <c r="E1139" i="4"/>
  <c r="U1137" i="4" l="1"/>
  <c r="R1137" i="4"/>
  <c r="T1137" i="4"/>
  <c r="S1137" i="4"/>
  <c r="G1139" i="4"/>
  <c r="J1139" i="4" s="1"/>
  <c r="M1138" i="4"/>
  <c r="O1138" i="4"/>
  <c r="E1140" i="4"/>
  <c r="F1140" i="4"/>
  <c r="D1140" i="4"/>
  <c r="C1141" i="4"/>
  <c r="N1138" i="4"/>
  <c r="P1138" i="4"/>
  <c r="H1139" i="4"/>
  <c r="K1139" i="4" s="1"/>
  <c r="T1138" i="4" l="1"/>
  <c r="S1138" i="4"/>
  <c r="U1138" i="4"/>
  <c r="R1138" i="4"/>
  <c r="M1139" i="4"/>
  <c r="O1139" i="4"/>
  <c r="N1139" i="4"/>
  <c r="P1139" i="4"/>
  <c r="E1141" i="4"/>
  <c r="F1141" i="4"/>
  <c r="C1142" i="4"/>
  <c r="D1141" i="4"/>
  <c r="H1140" i="4"/>
  <c r="K1140" i="4" s="1"/>
  <c r="G1140" i="4"/>
  <c r="J1140" i="4" s="1"/>
  <c r="R1139" i="4" l="1"/>
  <c r="S1139" i="4"/>
  <c r="U1139" i="4"/>
  <c r="T1139" i="4"/>
  <c r="H1141" i="4"/>
  <c r="K1141" i="4" s="1"/>
  <c r="G1141" i="4"/>
  <c r="J1141" i="4" s="1"/>
  <c r="C1143" i="4"/>
  <c r="E1142" i="4"/>
  <c r="D1142" i="4"/>
  <c r="F1142" i="4"/>
  <c r="M1140" i="4"/>
  <c r="O1140" i="4"/>
  <c r="N1140" i="4"/>
  <c r="P1140" i="4"/>
  <c r="R1140" i="4" l="1"/>
  <c r="U1140" i="4"/>
  <c r="T1140" i="4"/>
  <c r="S1140" i="4"/>
  <c r="N1141" i="4"/>
  <c r="P1141" i="4"/>
  <c r="E1143" i="4"/>
  <c r="F1143" i="4"/>
  <c r="C1144" i="4"/>
  <c r="D1143" i="4"/>
  <c r="H1142" i="4"/>
  <c r="K1142" i="4" s="1"/>
  <c r="G1142" i="4"/>
  <c r="J1142" i="4" s="1"/>
  <c r="M1141" i="4"/>
  <c r="O1141" i="4"/>
  <c r="R1141" i="4" l="1"/>
  <c r="S1141" i="4"/>
  <c r="U1141" i="4"/>
  <c r="T1141" i="4"/>
  <c r="M1142" i="4"/>
  <c r="O1142" i="4"/>
  <c r="H1143" i="4"/>
  <c r="K1143" i="4" s="1"/>
  <c r="G1143" i="4"/>
  <c r="J1143" i="4" s="1"/>
  <c r="P1142" i="4"/>
  <c r="N1142" i="4"/>
  <c r="D1144" i="4"/>
  <c r="E1144" i="4"/>
  <c r="F1144" i="4"/>
  <c r="C1145" i="4"/>
  <c r="S1142" i="4" l="1"/>
  <c r="T1142" i="4"/>
  <c r="U1142" i="4"/>
  <c r="R1142" i="4"/>
  <c r="N1143" i="4"/>
  <c r="P1143" i="4"/>
  <c r="G1144" i="4"/>
  <c r="J1144" i="4" s="1"/>
  <c r="H1144" i="4"/>
  <c r="K1144" i="4" s="1"/>
  <c r="O1143" i="4"/>
  <c r="M1143" i="4"/>
  <c r="E1145" i="4"/>
  <c r="F1145" i="4"/>
  <c r="C1146" i="4"/>
  <c r="D1145" i="4"/>
  <c r="R1143" i="4" l="1"/>
  <c r="S1143" i="4"/>
  <c r="T1143" i="4"/>
  <c r="U1143" i="4"/>
  <c r="G1145" i="4"/>
  <c r="J1145" i="4" s="1"/>
  <c r="H1145" i="4"/>
  <c r="K1145" i="4" s="1"/>
  <c r="F1146" i="4"/>
  <c r="C1147" i="4"/>
  <c r="D1146" i="4"/>
  <c r="E1146" i="4"/>
  <c r="N1144" i="4"/>
  <c r="P1144" i="4"/>
  <c r="M1144" i="4"/>
  <c r="O1144" i="4"/>
  <c r="R1144" i="4" l="1"/>
  <c r="S1144" i="4"/>
  <c r="U1144" i="4"/>
  <c r="T1144" i="4"/>
  <c r="H1146" i="4"/>
  <c r="K1146" i="4" s="1"/>
  <c r="G1146" i="4"/>
  <c r="J1146" i="4" s="1"/>
  <c r="E1147" i="4"/>
  <c r="F1147" i="4"/>
  <c r="D1147" i="4"/>
  <c r="C1148" i="4"/>
  <c r="N1145" i="4"/>
  <c r="P1145" i="4"/>
  <c r="O1145" i="4"/>
  <c r="M1145" i="4"/>
  <c r="T1145" i="4" l="1"/>
  <c r="U1145" i="4"/>
  <c r="S1145" i="4"/>
  <c r="R1145" i="4"/>
  <c r="M1146" i="4"/>
  <c r="N1146" i="4"/>
  <c r="O1146" i="4"/>
  <c r="P1146" i="4"/>
  <c r="D1148" i="4"/>
  <c r="E1148" i="4"/>
  <c r="F1148" i="4"/>
  <c r="C1149" i="4"/>
  <c r="H1147" i="4"/>
  <c r="K1147" i="4" s="1"/>
  <c r="G1147" i="4"/>
  <c r="J1147" i="4" s="1"/>
  <c r="U1146" i="4" l="1"/>
  <c r="T1146" i="4"/>
  <c r="S1146" i="4"/>
  <c r="R1146" i="4"/>
  <c r="M1147" i="4"/>
  <c r="O1147" i="4"/>
  <c r="C1150" i="4"/>
  <c r="D1149" i="4"/>
  <c r="E1149" i="4"/>
  <c r="F1149" i="4"/>
  <c r="H1148" i="4"/>
  <c r="K1148" i="4" s="1"/>
  <c r="P1147" i="4"/>
  <c r="N1147" i="4"/>
  <c r="G1148" i="4"/>
  <c r="J1148" i="4" s="1"/>
  <c r="R1147" i="4" l="1"/>
  <c r="U1147" i="4"/>
  <c r="S1147" i="4"/>
  <c r="T1147" i="4"/>
  <c r="E1150" i="4"/>
  <c r="F1150" i="4"/>
  <c r="C1151" i="4"/>
  <c r="D1150" i="4"/>
  <c r="M1148" i="4"/>
  <c r="O1148" i="4"/>
  <c r="P1148" i="4"/>
  <c r="N1148" i="4"/>
  <c r="H1149" i="4"/>
  <c r="K1149" i="4" s="1"/>
  <c r="G1149" i="4"/>
  <c r="J1149" i="4" s="1"/>
  <c r="S1148" i="4" l="1"/>
  <c r="U1148" i="4"/>
  <c r="R1148" i="4"/>
  <c r="T1148" i="4"/>
  <c r="E1151" i="4"/>
  <c r="F1151" i="4"/>
  <c r="C1152" i="4"/>
  <c r="D1151" i="4"/>
  <c r="H1150" i="4"/>
  <c r="K1150" i="4" s="1"/>
  <c r="G1150" i="4"/>
  <c r="J1150" i="4" s="1"/>
  <c r="N1149" i="4"/>
  <c r="P1149" i="4"/>
  <c r="O1149" i="4"/>
  <c r="M1149" i="4"/>
  <c r="S1149" i="4" l="1"/>
  <c r="T1149" i="4"/>
  <c r="U1149" i="4"/>
  <c r="R1149" i="4"/>
  <c r="N1150" i="4"/>
  <c r="P1150" i="4"/>
  <c r="H1151" i="4"/>
  <c r="K1151" i="4" s="1"/>
  <c r="G1151" i="4"/>
  <c r="J1151" i="4" s="1"/>
  <c r="D1152" i="4"/>
  <c r="E1152" i="4"/>
  <c r="F1152" i="4"/>
  <c r="C1153" i="4"/>
  <c r="M1150" i="4"/>
  <c r="O1150" i="4"/>
  <c r="R1150" i="4" l="1"/>
  <c r="U1150" i="4"/>
  <c r="T1150" i="4"/>
  <c r="S1150" i="4"/>
  <c r="G1152" i="4"/>
  <c r="J1152" i="4" s="1"/>
  <c r="H1152" i="4"/>
  <c r="K1152" i="4" s="1"/>
  <c r="P1151" i="4"/>
  <c r="N1151" i="4"/>
  <c r="M1151" i="4"/>
  <c r="O1151" i="4"/>
  <c r="C1154" i="4"/>
  <c r="D1153" i="4"/>
  <c r="E1153" i="4"/>
  <c r="F1153" i="4"/>
  <c r="U1151" i="4" l="1"/>
  <c r="R1151" i="4"/>
  <c r="T1151" i="4"/>
  <c r="S1151" i="4"/>
  <c r="M1152" i="4"/>
  <c r="O1152" i="4"/>
  <c r="C1155" i="4"/>
  <c r="D1154" i="4"/>
  <c r="E1154" i="4"/>
  <c r="F1154" i="4"/>
  <c r="N1152" i="4"/>
  <c r="P1152" i="4"/>
  <c r="G1153" i="4"/>
  <c r="J1153" i="4" s="1"/>
  <c r="H1153" i="4"/>
  <c r="K1153" i="4" s="1"/>
  <c r="U1152" i="4" l="1"/>
  <c r="T1152" i="4"/>
  <c r="S1152" i="4"/>
  <c r="R1152" i="4"/>
  <c r="G1154" i="4"/>
  <c r="J1154" i="4" s="1"/>
  <c r="N1153" i="4"/>
  <c r="P1153" i="4"/>
  <c r="M1153" i="4"/>
  <c r="O1153" i="4"/>
  <c r="H1154" i="4"/>
  <c r="K1154" i="4" s="1"/>
  <c r="D1155" i="4"/>
  <c r="E1155" i="4"/>
  <c r="F1155" i="4"/>
  <c r="C1156" i="4"/>
  <c r="R1153" i="4" l="1"/>
  <c r="U1153" i="4"/>
  <c r="S1153" i="4"/>
  <c r="T1153" i="4"/>
  <c r="O1154" i="4"/>
  <c r="M1154" i="4"/>
  <c r="F1156" i="4"/>
  <c r="C1157" i="4"/>
  <c r="D1156" i="4"/>
  <c r="E1156" i="4"/>
  <c r="N1154" i="4"/>
  <c r="P1154" i="4"/>
  <c r="G1155" i="4"/>
  <c r="J1155" i="4" s="1"/>
  <c r="H1155" i="4"/>
  <c r="K1155" i="4" s="1"/>
  <c r="S1154" i="4" l="1"/>
  <c r="T1154" i="4"/>
  <c r="R1154" i="4"/>
  <c r="U1154" i="4"/>
  <c r="G1156" i="4"/>
  <c r="J1156" i="4" s="1"/>
  <c r="H1156" i="4"/>
  <c r="K1156" i="4" s="1"/>
  <c r="M1155" i="4"/>
  <c r="O1155" i="4"/>
  <c r="F1157" i="4"/>
  <c r="C1158" i="4"/>
  <c r="D1157" i="4"/>
  <c r="E1157" i="4"/>
  <c r="N1155" i="4"/>
  <c r="P1155" i="4"/>
  <c r="U1155" i="4" l="1"/>
  <c r="T1155" i="4"/>
  <c r="S1155" i="4"/>
  <c r="R1155" i="4"/>
  <c r="C1159" i="4"/>
  <c r="D1158" i="4"/>
  <c r="E1158" i="4"/>
  <c r="F1158" i="4"/>
  <c r="H1157" i="4"/>
  <c r="K1157" i="4" s="1"/>
  <c r="N1156" i="4"/>
  <c r="P1156" i="4"/>
  <c r="G1157" i="4"/>
  <c r="J1157" i="4" s="1"/>
  <c r="O1156" i="4"/>
  <c r="M1156" i="4"/>
  <c r="R1156" i="4" l="1"/>
  <c r="U1156" i="4"/>
  <c r="T1156" i="4"/>
  <c r="S1156" i="4"/>
  <c r="M1157" i="4"/>
  <c r="O1157" i="4"/>
  <c r="N1157" i="4"/>
  <c r="P1157" i="4"/>
  <c r="G1158" i="4"/>
  <c r="J1158" i="4" s="1"/>
  <c r="H1158" i="4"/>
  <c r="K1158" i="4" s="1"/>
  <c r="D1159" i="4"/>
  <c r="C1160" i="4"/>
  <c r="E1159" i="4"/>
  <c r="F1159" i="4"/>
  <c r="U1157" i="4" l="1"/>
  <c r="S1157" i="4"/>
  <c r="R1157" i="4"/>
  <c r="T1157" i="4"/>
  <c r="N1158" i="4"/>
  <c r="P1158" i="4"/>
  <c r="M1158" i="4"/>
  <c r="O1158" i="4"/>
  <c r="H1159" i="4"/>
  <c r="K1159" i="4" s="1"/>
  <c r="G1159" i="4"/>
  <c r="J1159" i="4" s="1"/>
  <c r="C1161" i="4"/>
  <c r="D1160" i="4"/>
  <c r="E1160" i="4"/>
  <c r="F1160" i="4"/>
  <c r="U1158" i="4" l="1"/>
  <c r="S1158" i="4"/>
  <c r="T1158" i="4"/>
  <c r="R1158" i="4"/>
  <c r="P1159" i="4"/>
  <c r="N1159" i="4"/>
  <c r="G1160" i="4"/>
  <c r="J1160" i="4" s="1"/>
  <c r="F1161" i="4"/>
  <c r="C1162" i="4"/>
  <c r="E1161" i="4"/>
  <c r="D1161" i="4"/>
  <c r="M1159" i="4"/>
  <c r="O1159" i="4"/>
  <c r="H1160" i="4"/>
  <c r="K1160" i="4" s="1"/>
  <c r="U1159" i="4" l="1"/>
  <c r="R1159" i="4"/>
  <c r="T1159" i="4"/>
  <c r="S1159" i="4"/>
  <c r="H1161" i="4"/>
  <c r="K1161" i="4" s="1"/>
  <c r="C1163" i="4"/>
  <c r="D1162" i="4"/>
  <c r="E1162" i="4"/>
  <c r="F1162" i="4"/>
  <c r="N1160" i="4"/>
  <c r="P1160" i="4"/>
  <c r="G1161" i="4"/>
  <c r="J1161" i="4" s="1"/>
  <c r="O1160" i="4"/>
  <c r="M1160" i="4"/>
  <c r="U1160" i="4" l="1"/>
  <c r="R1160" i="4"/>
  <c r="S1160" i="4"/>
  <c r="T1160" i="4"/>
  <c r="P1161" i="4"/>
  <c r="N1161" i="4"/>
  <c r="H1162" i="4"/>
  <c r="K1162" i="4" s="1"/>
  <c r="G1162" i="4"/>
  <c r="J1162" i="4" s="1"/>
  <c r="C1164" i="4"/>
  <c r="D1163" i="4"/>
  <c r="E1163" i="4"/>
  <c r="F1163" i="4"/>
  <c r="O1161" i="4"/>
  <c r="M1161" i="4"/>
  <c r="S1161" i="4" l="1"/>
  <c r="T1161" i="4"/>
  <c r="U1161" i="4"/>
  <c r="R1161" i="4"/>
  <c r="O1162" i="4"/>
  <c r="M1162" i="4"/>
  <c r="C1165" i="4"/>
  <c r="D1164" i="4"/>
  <c r="E1164" i="4"/>
  <c r="F1164" i="4"/>
  <c r="N1162" i="4"/>
  <c r="P1162" i="4"/>
  <c r="H1163" i="4"/>
  <c r="K1163" i="4" s="1"/>
  <c r="G1163" i="4"/>
  <c r="J1163" i="4" s="1"/>
  <c r="S1162" i="4" l="1"/>
  <c r="R1162" i="4"/>
  <c r="U1162" i="4"/>
  <c r="T1162" i="4"/>
  <c r="H1164" i="4"/>
  <c r="K1164" i="4" s="1"/>
  <c r="G1164" i="4"/>
  <c r="J1164" i="4" s="1"/>
  <c r="N1163" i="4"/>
  <c r="P1163" i="4"/>
  <c r="D1165" i="4"/>
  <c r="E1165" i="4"/>
  <c r="F1165" i="4"/>
  <c r="C1166" i="4"/>
  <c r="M1163" i="4"/>
  <c r="O1163" i="4"/>
  <c r="T1163" i="4" l="1"/>
  <c r="S1163" i="4"/>
  <c r="U1163" i="4"/>
  <c r="R1163" i="4"/>
  <c r="N1164" i="4"/>
  <c r="G1165" i="4"/>
  <c r="J1165" i="4" s="1"/>
  <c r="P1164" i="4"/>
  <c r="H1165" i="4"/>
  <c r="K1165" i="4" s="1"/>
  <c r="E1166" i="4"/>
  <c r="F1166" i="4"/>
  <c r="C1167" i="4"/>
  <c r="D1166" i="4"/>
  <c r="M1164" i="4"/>
  <c r="O1164" i="4"/>
  <c r="R1164" i="4" l="1"/>
  <c r="T1164" i="4"/>
  <c r="S1164" i="4"/>
  <c r="U1164" i="4"/>
  <c r="M1165" i="4"/>
  <c r="O1165" i="4"/>
  <c r="N1165" i="4"/>
  <c r="P1165" i="4"/>
  <c r="C1168" i="4"/>
  <c r="D1167" i="4"/>
  <c r="E1167" i="4"/>
  <c r="F1167" i="4"/>
  <c r="H1166" i="4"/>
  <c r="K1166" i="4" s="1"/>
  <c r="G1166" i="4"/>
  <c r="J1166" i="4" s="1"/>
  <c r="U1165" i="4" l="1"/>
  <c r="S1165" i="4"/>
  <c r="T1165" i="4"/>
  <c r="R1165" i="4"/>
  <c r="O1166" i="4"/>
  <c r="M1166" i="4"/>
  <c r="G1167" i="4"/>
  <c r="J1167" i="4" s="1"/>
  <c r="H1167" i="4"/>
  <c r="K1167" i="4" s="1"/>
  <c r="E1168" i="4"/>
  <c r="F1168" i="4"/>
  <c r="D1168" i="4"/>
  <c r="C1169" i="4"/>
  <c r="P1166" i="4"/>
  <c r="N1166" i="4"/>
  <c r="R1166" i="4" l="1"/>
  <c r="T1166" i="4"/>
  <c r="S1166" i="4"/>
  <c r="U1166" i="4"/>
  <c r="H1168" i="4"/>
  <c r="K1168" i="4" s="1"/>
  <c r="O1167" i="4"/>
  <c r="M1167" i="4"/>
  <c r="G1168" i="4"/>
  <c r="J1168" i="4" s="1"/>
  <c r="C1170" i="4"/>
  <c r="F1169" i="4"/>
  <c r="D1169" i="4"/>
  <c r="E1169" i="4"/>
  <c r="N1167" i="4"/>
  <c r="P1167" i="4"/>
  <c r="T1167" i="4" l="1"/>
  <c r="R1167" i="4"/>
  <c r="U1167" i="4"/>
  <c r="S1167" i="4"/>
  <c r="N1168" i="4"/>
  <c r="P1168" i="4"/>
  <c r="G1169" i="4"/>
  <c r="J1169" i="4" s="1"/>
  <c r="H1169" i="4"/>
  <c r="K1169" i="4" s="1"/>
  <c r="E1170" i="4"/>
  <c r="F1170" i="4"/>
  <c r="D1170" i="4"/>
  <c r="C1171" i="4"/>
  <c r="O1168" i="4"/>
  <c r="M1168" i="4"/>
  <c r="T1168" i="4" l="1"/>
  <c r="U1168" i="4"/>
  <c r="R1168" i="4"/>
  <c r="S1168" i="4"/>
  <c r="P1169" i="4"/>
  <c r="N1169" i="4"/>
  <c r="O1169" i="4"/>
  <c r="M1169" i="4"/>
  <c r="G1170" i="4"/>
  <c r="J1170" i="4" s="1"/>
  <c r="H1170" i="4"/>
  <c r="K1170" i="4" s="1"/>
  <c r="C1172" i="4"/>
  <c r="D1171" i="4"/>
  <c r="F1171" i="4"/>
  <c r="E1171" i="4"/>
  <c r="S1169" i="4" l="1"/>
  <c r="R1169" i="4"/>
  <c r="U1169" i="4"/>
  <c r="T1169" i="4"/>
  <c r="M1170" i="4"/>
  <c r="N1170" i="4"/>
  <c r="P1170" i="4"/>
  <c r="O1170" i="4"/>
  <c r="H1171" i="4"/>
  <c r="K1171" i="4" s="1"/>
  <c r="F1172" i="4"/>
  <c r="C1173" i="4"/>
  <c r="D1172" i="4"/>
  <c r="E1172" i="4"/>
  <c r="G1171" i="4"/>
  <c r="J1171" i="4" s="1"/>
  <c r="U1170" i="4" l="1"/>
  <c r="T1170" i="4"/>
  <c r="S1170" i="4"/>
  <c r="R1170" i="4"/>
  <c r="P1171" i="4"/>
  <c r="N1171" i="4"/>
  <c r="G1172" i="4"/>
  <c r="J1172" i="4" s="1"/>
  <c r="C1174" i="4"/>
  <c r="D1173" i="4"/>
  <c r="E1173" i="4"/>
  <c r="F1173" i="4"/>
  <c r="M1171" i="4"/>
  <c r="O1171" i="4"/>
  <c r="H1172" i="4"/>
  <c r="K1172" i="4" s="1"/>
  <c r="U1171" i="4" l="1"/>
  <c r="R1171" i="4"/>
  <c r="S1171" i="4"/>
  <c r="T1171" i="4"/>
  <c r="O1172" i="4"/>
  <c r="M1172" i="4"/>
  <c r="C1175" i="4"/>
  <c r="D1174" i="4"/>
  <c r="E1174" i="4"/>
  <c r="F1174" i="4"/>
  <c r="N1172" i="4"/>
  <c r="P1172" i="4"/>
  <c r="H1173" i="4"/>
  <c r="K1173" i="4" s="1"/>
  <c r="G1173" i="4"/>
  <c r="J1173" i="4" s="1"/>
  <c r="S1172" i="4" l="1"/>
  <c r="R1172" i="4"/>
  <c r="U1172" i="4"/>
  <c r="T1172" i="4"/>
  <c r="G1174" i="4"/>
  <c r="J1174" i="4" s="1"/>
  <c r="E1175" i="4"/>
  <c r="F1175" i="4"/>
  <c r="C1176" i="4"/>
  <c r="D1175" i="4"/>
  <c r="M1173" i="4"/>
  <c r="O1173" i="4"/>
  <c r="N1173" i="4"/>
  <c r="P1173" i="4"/>
  <c r="H1174" i="4"/>
  <c r="K1174" i="4" s="1"/>
  <c r="U1173" i="4" l="1"/>
  <c r="T1173" i="4"/>
  <c r="R1173" i="4"/>
  <c r="S1173" i="4"/>
  <c r="O1174" i="4"/>
  <c r="M1174" i="4"/>
  <c r="C1177" i="4"/>
  <c r="D1176" i="4"/>
  <c r="E1176" i="4"/>
  <c r="F1176" i="4"/>
  <c r="H1175" i="4"/>
  <c r="K1175" i="4" s="1"/>
  <c r="G1175" i="4"/>
  <c r="J1175" i="4" s="1"/>
  <c r="P1174" i="4"/>
  <c r="N1174" i="4"/>
  <c r="S1174" i="4" l="1"/>
  <c r="U1174" i="4"/>
  <c r="T1174" i="4"/>
  <c r="R1174" i="4"/>
  <c r="G1176" i="4"/>
  <c r="J1176" i="4" s="1"/>
  <c r="H1176" i="4"/>
  <c r="K1176" i="4" s="1"/>
  <c r="E1177" i="4"/>
  <c r="F1177" i="4"/>
  <c r="D1177" i="4"/>
  <c r="C1178" i="4"/>
  <c r="O1175" i="4"/>
  <c r="M1175" i="4"/>
  <c r="N1175" i="4"/>
  <c r="P1175" i="4"/>
  <c r="R1175" i="4" l="1"/>
  <c r="U1175" i="4"/>
  <c r="S1175" i="4"/>
  <c r="T1175" i="4"/>
  <c r="G1177" i="4"/>
  <c r="J1177" i="4" s="1"/>
  <c r="H1177" i="4"/>
  <c r="K1177" i="4" s="1"/>
  <c r="N1176" i="4"/>
  <c r="P1176" i="4"/>
  <c r="C1179" i="4"/>
  <c r="D1178" i="4"/>
  <c r="E1178" i="4"/>
  <c r="F1178" i="4"/>
  <c r="M1176" i="4"/>
  <c r="O1176" i="4"/>
  <c r="T1176" i="4" l="1"/>
  <c r="U1176" i="4"/>
  <c r="S1176" i="4"/>
  <c r="R1176" i="4"/>
  <c r="G1178" i="4"/>
  <c r="J1178" i="4" s="1"/>
  <c r="O1177" i="4"/>
  <c r="M1177" i="4"/>
  <c r="F1179" i="4"/>
  <c r="E1179" i="4"/>
  <c r="C1180" i="4"/>
  <c r="D1179" i="4"/>
  <c r="P1177" i="4"/>
  <c r="N1177" i="4"/>
  <c r="H1178" i="4"/>
  <c r="K1178" i="4" s="1"/>
  <c r="M1178" i="4" l="1"/>
  <c r="S1177" i="4"/>
  <c r="T1177" i="4"/>
  <c r="O1178" i="4"/>
  <c r="U1177" i="4"/>
  <c r="R1177" i="4"/>
  <c r="N1178" i="4"/>
  <c r="P1178" i="4"/>
  <c r="H1179" i="4"/>
  <c r="K1179" i="4" s="1"/>
  <c r="G1179" i="4"/>
  <c r="J1179" i="4" s="1"/>
  <c r="F1180" i="4"/>
  <c r="C1181" i="4"/>
  <c r="E1180" i="4"/>
  <c r="D1180" i="4"/>
  <c r="U1178" i="4" l="1"/>
  <c r="S1178" i="4"/>
  <c r="R1178" i="4"/>
  <c r="T1178" i="4"/>
  <c r="D1181" i="4"/>
  <c r="E1181" i="4"/>
  <c r="C1182" i="4"/>
  <c r="F1181" i="4"/>
  <c r="G1180" i="4"/>
  <c r="J1180" i="4" s="1"/>
  <c r="H1180" i="4"/>
  <c r="K1180" i="4" s="1"/>
  <c r="O1179" i="4"/>
  <c r="M1179" i="4"/>
  <c r="P1179" i="4"/>
  <c r="N1179" i="4"/>
  <c r="S1179" i="4" l="1"/>
  <c r="R1179" i="4"/>
  <c r="U1179" i="4"/>
  <c r="T1179" i="4"/>
  <c r="P1180" i="4"/>
  <c r="N1180" i="4"/>
  <c r="C1183" i="4"/>
  <c r="D1182" i="4"/>
  <c r="E1182" i="4"/>
  <c r="F1182" i="4"/>
  <c r="M1180" i="4"/>
  <c r="O1180" i="4"/>
  <c r="G1181" i="4"/>
  <c r="J1181" i="4" s="1"/>
  <c r="H1181" i="4"/>
  <c r="K1181" i="4" s="1"/>
  <c r="U1180" i="4" l="1"/>
  <c r="T1180" i="4"/>
  <c r="S1180" i="4"/>
  <c r="R1180" i="4"/>
  <c r="G1182" i="4"/>
  <c r="J1182" i="4" s="1"/>
  <c r="H1182" i="4"/>
  <c r="K1182" i="4" s="1"/>
  <c r="O1181" i="4"/>
  <c r="M1181" i="4"/>
  <c r="D1183" i="4"/>
  <c r="E1183" i="4"/>
  <c r="F1183" i="4"/>
  <c r="C1184" i="4"/>
  <c r="P1181" i="4"/>
  <c r="N1181" i="4"/>
  <c r="R1181" i="4" l="1"/>
  <c r="U1181" i="4"/>
  <c r="S1181" i="4"/>
  <c r="T1181" i="4"/>
  <c r="M1182" i="4"/>
  <c r="O1182" i="4"/>
  <c r="H1183" i="4"/>
  <c r="K1183" i="4" s="1"/>
  <c r="G1183" i="4"/>
  <c r="J1183" i="4" s="1"/>
  <c r="N1182" i="4"/>
  <c r="P1182" i="4"/>
  <c r="C1185" i="4"/>
  <c r="D1184" i="4"/>
  <c r="E1184" i="4"/>
  <c r="F1184" i="4"/>
  <c r="S1182" i="4" l="1"/>
  <c r="T1182" i="4"/>
  <c r="R1182" i="4"/>
  <c r="U1182" i="4"/>
  <c r="D1185" i="4"/>
  <c r="C1186" i="4"/>
  <c r="E1185" i="4"/>
  <c r="F1185" i="4"/>
  <c r="H1184" i="4"/>
  <c r="K1184" i="4" s="1"/>
  <c r="O1183" i="4"/>
  <c r="M1183" i="4"/>
  <c r="P1183" i="4"/>
  <c r="N1183" i="4"/>
  <c r="G1184" i="4"/>
  <c r="J1184" i="4" s="1"/>
  <c r="U1183" i="4" l="1"/>
  <c r="S1183" i="4"/>
  <c r="R1183" i="4"/>
  <c r="T1183" i="4"/>
  <c r="H1185" i="4"/>
  <c r="K1185" i="4" s="1"/>
  <c r="G1185" i="4"/>
  <c r="J1185" i="4" s="1"/>
  <c r="P1184" i="4"/>
  <c r="N1184" i="4"/>
  <c r="M1184" i="4"/>
  <c r="O1184" i="4"/>
  <c r="C1187" i="4"/>
  <c r="D1186" i="4"/>
  <c r="E1186" i="4"/>
  <c r="F1186" i="4"/>
  <c r="S1184" i="4" l="1"/>
  <c r="U1184" i="4"/>
  <c r="T1184" i="4"/>
  <c r="R1184" i="4"/>
  <c r="P1185" i="4"/>
  <c r="N1185" i="4"/>
  <c r="O1185" i="4"/>
  <c r="M1185" i="4"/>
  <c r="D1187" i="4"/>
  <c r="E1187" i="4"/>
  <c r="F1187" i="4"/>
  <c r="C1188" i="4"/>
  <c r="G1186" i="4"/>
  <c r="J1186" i="4" s="1"/>
  <c r="H1186" i="4"/>
  <c r="K1186" i="4" s="1"/>
  <c r="U1185" i="4" l="1"/>
  <c r="R1185" i="4"/>
  <c r="T1185" i="4"/>
  <c r="S1185" i="4"/>
  <c r="N1186" i="4"/>
  <c r="P1186" i="4"/>
  <c r="O1186" i="4"/>
  <c r="M1186" i="4"/>
  <c r="C1189" i="4"/>
  <c r="D1188" i="4"/>
  <c r="E1188" i="4"/>
  <c r="F1188" i="4"/>
  <c r="G1187" i="4"/>
  <c r="J1187" i="4" s="1"/>
  <c r="H1187" i="4"/>
  <c r="K1187" i="4" s="1"/>
  <c r="U1186" i="4" l="1"/>
  <c r="T1186" i="4"/>
  <c r="S1186" i="4"/>
  <c r="R1186" i="4"/>
  <c r="H1188" i="4"/>
  <c r="K1188" i="4" s="1"/>
  <c r="E1189" i="4"/>
  <c r="C1190" i="4"/>
  <c r="D1189" i="4"/>
  <c r="F1189" i="4"/>
  <c r="N1187" i="4"/>
  <c r="P1187" i="4"/>
  <c r="O1187" i="4"/>
  <c r="M1187" i="4"/>
  <c r="G1188" i="4"/>
  <c r="J1188" i="4" s="1"/>
  <c r="S1187" i="4" l="1"/>
  <c r="U1187" i="4"/>
  <c r="R1187" i="4"/>
  <c r="T1187" i="4"/>
  <c r="N1188" i="4"/>
  <c r="P1188" i="4"/>
  <c r="O1188" i="4"/>
  <c r="M1188" i="4"/>
  <c r="H1189" i="4"/>
  <c r="K1189" i="4" s="1"/>
  <c r="F1190" i="4"/>
  <c r="C1191" i="4"/>
  <c r="D1190" i="4"/>
  <c r="E1190" i="4"/>
  <c r="G1189" i="4"/>
  <c r="J1189" i="4" s="1"/>
  <c r="R1188" i="4" l="1"/>
  <c r="T1188" i="4"/>
  <c r="U1188" i="4"/>
  <c r="S1188" i="4"/>
  <c r="G1190" i="4"/>
  <c r="J1190" i="4" s="1"/>
  <c r="H1190" i="4"/>
  <c r="K1190" i="4" s="1"/>
  <c r="C1192" i="4"/>
  <c r="D1191" i="4"/>
  <c r="E1191" i="4"/>
  <c r="F1191" i="4"/>
  <c r="M1189" i="4"/>
  <c r="O1189" i="4"/>
  <c r="N1189" i="4"/>
  <c r="P1189" i="4"/>
  <c r="M1190" i="4" l="1"/>
  <c r="R1190" i="4" s="1"/>
  <c r="S1189" i="4"/>
  <c r="R1189" i="4"/>
  <c r="U1189" i="4"/>
  <c r="T1189" i="4"/>
  <c r="O1190" i="4"/>
  <c r="H1191" i="4"/>
  <c r="K1191" i="4" s="1"/>
  <c r="G1191" i="4"/>
  <c r="J1191" i="4" s="1"/>
  <c r="F1192" i="4"/>
  <c r="C1193" i="4"/>
  <c r="D1192" i="4"/>
  <c r="E1192" i="4"/>
  <c r="N1190" i="4"/>
  <c r="P1190" i="4"/>
  <c r="T1190" i="4" l="1"/>
  <c r="U1190" i="4"/>
  <c r="S1190" i="4"/>
  <c r="H1192" i="4"/>
  <c r="K1192" i="4" s="1"/>
  <c r="M1191" i="4"/>
  <c r="O1191" i="4"/>
  <c r="P1191" i="4"/>
  <c r="N1191" i="4"/>
  <c r="G1192" i="4"/>
  <c r="J1192" i="4" s="1"/>
  <c r="E1193" i="4"/>
  <c r="F1193" i="4"/>
  <c r="C1194" i="4"/>
  <c r="D1193" i="4"/>
  <c r="R1191" i="4" l="1"/>
  <c r="U1191" i="4"/>
  <c r="S1191" i="4"/>
  <c r="T1191" i="4"/>
  <c r="N1192" i="4"/>
  <c r="P1192" i="4"/>
  <c r="F1194" i="4"/>
  <c r="C1195" i="4"/>
  <c r="D1194" i="4"/>
  <c r="E1194" i="4"/>
  <c r="H1193" i="4"/>
  <c r="K1193" i="4" s="1"/>
  <c r="G1193" i="4"/>
  <c r="J1193" i="4" s="1"/>
  <c r="M1192" i="4"/>
  <c r="O1192" i="4"/>
  <c r="S1192" i="4" l="1"/>
  <c r="R1192" i="4"/>
  <c r="U1192" i="4"/>
  <c r="T1192" i="4"/>
  <c r="O1193" i="4"/>
  <c r="M1193" i="4"/>
  <c r="G1194" i="4"/>
  <c r="J1194" i="4" s="1"/>
  <c r="H1194" i="4"/>
  <c r="K1194" i="4" s="1"/>
  <c r="N1193" i="4"/>
  <c r="P1193" i="4"/>
  <c r="D1195" i="4"/>
  <c r="C1196" i="4"/>
  <c r="E1195" i="4"/>
  <c r="F1195" i="4"/>
  <c r="T1193" i="4" l="1"/>
  <c r="U1193" i="4"/>
  <c r="S1193" i="4"/>
  <c r="R1193" i="4"/>
  <c r="N1194" i="4"/>
  <c r="P1194" i="4"/>
  <c r="H1195" i="4"/>
  <c r="K1195" i="4" s="1"/>
  <c r="G1195" i="4"/>
  <c r="J1195" i="4" s="1"/>
  <c r="D1196" i="4"/>
  <c r="E1196" i="4"/>
  <c r="F1196" i="4"/>
  <c r="C1197" i="4"/>
  <c r="O1194" i="4"/>
  <c r="M1194" i="4"/>
  <c r="S1194" i="4" l="1"/>
  <c r="R1194" i="4"/>
  <c r="T1194" i="4"/>
  <c r="U1194" i="4"/>
  <c r="G1196" i="4"/>
  <c r="J1196" i="4" s="1"/>
  <c r="H1196" i="4"/>
  <c r="K1196" i="4" s="1"/>
  <c r="N1195" i="4"/>
  <c r="P1195" i="4"/>
  <c r="C1198" i="4"/>
  <c r="D1197" i="4"/>
  <c r="E1197" i="4"/>
  <c r="F1197" i="4"/>
  <c r="O1195" i="4"/>
  <c r="M1195" i="4"/>
  <c r="T1195" i="4" l="1"/>
  <c r="R1195" i="4"/>
  <c r="S1195" i="4"/>
  <c r="U1195" i="4"/>
  <c r="H1197" i="4"/>
  <c r="K1197" i="4" s="1"/>
  <c r="N1196" i="4"/>
  <c r="P1196" i="4"/>
  <c r="G1197" i="4"/>
  <c r="J1197" i="4" s="1"/>
  <c r="O1196" i="4"/>
  <c r="M1196" i="4"/>
  <c r="D1198" i="4"/>
  <c r="E1198" i="4"/>
  <c r="F1198" i="4"/>
  <c r="C1199" i="4"/>
  <c r="R1196" i="4" l="1"/>
  <c r="T1196" i="4"/>
  <c r="U1196" i="4"/>
  <c r="S1196" i="4"/>
  <c r="H1198" i="4"/>
  <c r="K1198" i="4" s="1"/>
  <c r="G1198" i="4"/>
  <c r="J1198" i="4" s="1"/>
  <c r="C1200" i="4"/>
  <c r="F1199" i="4"/>
  <c r="D1199" i="4"/>
  <c r="E1199" i="4"/>
  <c r="N1197" i="4"/>
  <c r="P1197" i="4"/>
  <c r="M1197" i="4"/>
  <c r="O1197" i="4"/>
  <c r="U1197" i="4" l="1"/>
  <c r="T1197" i="4"/>
  <c r="R1197" i="4"/>
  <c r="S1197" i="4"/>
  <c r="O1198" i="4"/>
  <c r="N1198" i="4"/>
  <c r="M1198" i="4"/>
  <c r="P1198" i="4"/>
  <c r="G1199" i="4"/>
  <c r="J1199" i="4" s="1"/>
  <c r="H1199" i="4"/>
  <c r="K1199" i="4" s="1"/>
  <c r="D1200" i="4"/>
  <c r="E1200" i="4"/>
  <c r="F1200" i="4"/>
  <c r="C1201" i="4"/>
  <c r="S1198" i="4" l="1"/>
  <c r="T1198" i="4"/>
  <c r="R1198" i="4"/>
  <c r="U1198" i="4"/>
  <c r="O1199" i="4"/>
  <c r="M1199" i="4"/>
  <c r="N1199" i="4"/>
  <c r="P1199" i="4"/>
  <c r="H1200" i="4"/>
  <c r="K1200" i="4" s="1"/>
  <c r="G1200" i="4"/>
  <c r="J1200" i="4" s="1"/>
  <c r="F1201" i="4"/>
  <c r="C1202" i="4"/>
  <c r="D1201" i="4"/>
  <c r="E1201" i="4"/>
  <c r="S1199" i="4" l="1"/>
  <c r="T1199" i="4"/>
  <c r="R1199" i="4"/>
  <c r="U1199" i="4"/>
  <c r="O1200" i="4"/>
  <c r="M1200" i="4"/>
  <c r="N1200" i="4"/>
  <c r="P1200" i="4"/>
  <c r="F1202" i="4"/>
  <c r="C1203" i="4"/>
  <c r="D1202" i="4"/>
  <c r="E1202" i="4"/>
  <c r="H1201" i="4"/>
  <c r="K1201" i="4" s="1"/>
  <c r="G1201" i="4"/>
  <c r="J1201" i="4" s="1"/>
  <c r="R1200" i="4" l="1"/>
  <c r="U1200" i="4"/>
  <c r="T1200" i="4"/>
  <c r="S1200" i="4"/>
  <c r="G1202" i="4"/>
  <c r="J1202" i="4" s="1"/>
  <c r="H1202" i="4"/>
  <c r="K1202" i="4" s="1"/>
  <c r="C1204" i="4"/>
  <c r="D1203" i="4"/>
  <c r="E1203" i="4"/>
  <c r="F1203" i="4"/>
  <c r="O1201" i="4"/>
  <c r="M1201" i="4"/>
  <c r="P1201" i="4"/>
  <c r="N1201" i="4"/>
  <c r="T1201" i="4" l="1"/>
  <c r="S1201" i="4"/>
  <c r="U1201" i="4"/>
  <c r="R1201" i="4"/>
  <c r="D1204" i="4"/>
  <c r="E1204" i="4"/>
  <c r="F1204" i="4"/>
  <c r="C1205" i="4"/>
  <c r="N1202" i="4"/>
  <c r="P1202" i="4"/>
  <c r="H1203" i="4"/>
  <c r="K1203" i="4" s="1"/>
  <c r="M1202" i="4"/>
  <c r="O1202" i="4"/>
  <c r="G1203" i="4"/>
  <c r="J1203" i="4" s="1"/>
  <c r="U1202" i="4" l="1"/>
  <c r="S1202" i="4"/>
  <c r="R1202" i="4"/>
  <c r="T1202" i="4"/>
  <c r="H1204" i="4"/>
  <c r="K1204" i="4" s="1"/>
  <c r="M1203" i="4"/>
  <c r="O1203" i="4"/>
  <c r="P1203" i="4"/>
  <c r="N1203" i="4"/>
  <c r="E1205" i="4"/>
  <c r="C1206" i="4"/>
  <c r="F1205" i="4"/>
  <c r="D1205" i="4"/>
  <c r="G1204" i="4"/>
  <c r="J1204" i="4" s="1"/>
  <c r="U1203" i="4" l="1"/>
  <c r="T1203" i="4"/>
  <c r="R1203" i="4"/>
  <c r="S1203" i="4"/>
  <c r="G1205" i="4"/>
  <c r="J1205" i="4" s="1"/>
  <c r="C1207" i="4"/>
  <c r="D1206" i="4"/>
  <c r="E1206" i="4"/>
  <c r="F1206" i="4"/>
  <c r="H1205" i="4"/>
  <c r="K1205" i="4" s="1"/>
  <c r="P1204" i="4"/>
  <c r="N1204" i="4"/>
  <c r="M1204" i="4"/>
  <c r="O1204" i="4"/>
  <c r="S1204" i="4" l="1"/>
  <c r="U1204" i="4"/>
  <c r="T1204" i="4"/>
  <c r="R1204" i="4"/>
  <c r="M1205" i="4"/>
  <c r="O1205" i="4"/>
  <c r="N1205" i="4"/>
  <c r="P1205" i="4"/>
  <c r="H1206" i="4"/>
  <c r="K1206" i="4" s="1"/>
  <c r="G1206" i="4"/>
  <c r="J1206" i="4" s="1"/>
  <c r="F1207" i="4"/>
  <c r="E1207" i="4"/>
  <c r="C1208" i="4"/>
  <c r="D1207" i="4"/>
  <c r="U1205" i="4" l="1"/>
  <c r="S1205" i="4"/>
  <c r="T1205" i="4"/>
  <c r="R1205" i="4"/>
  <c r="H1207" i="4"/>
  <c r="K1207" i="4" s="1"/>
  <c r="D1208" i="4"/>
  <c r="E1208" i="4"/>
  <c r="F1208" i="4"/>
  <c r="C1209" i="4"/>
  <c r="G1207" i="4"/>
  <c r="J1207" i="4" s="1"/>
  <c r="O1206" i="4"/>
  <c r="M1206" i="4"/>
  <c r="P1206" i="4"/>
  <c r="N1206" i="4"/>
  <c r="S1206" i="4" l="1"/>
  <c r="R1206" i="4"/>
  <c r="U1206" i="4"/>
  <c r="T1206" i="4"/>
  <c r="H1208" i="4"/>
  <c r="K1208" i="4" s="1"/>
  <c r="G1208" i="4"/>
  <c r="J1208" i="4" s="1"/>
  <c r="F1209" i="4"/>
  <c r="C1210" i="4"/>
  <c r="E1209" i="4"/>
  <c r="D1209" i="4"/>
  <c r="P1207" i="4"/>
  <c r="N1207" i="4"/>
  <c r="O1207" i="4"/>
  <c r="M1207" i="4"/>
  <c r="N1208" i="4" l="1"/>
  <c r="S1208" i="4" s="1"/>
  <c r="U1207" i="4"/>
  <c r="R1207" i="4"/>
  <c r="S1207" i="4"/>
  <c r="T1207" i="4"/>
  <c r="P1208" i="4"/>
  <c r="O1208" i="4"/>
  <c r="M1208" i="4"/>
  <c r="G1209" i="4"/>
  <c r="J1209" i="4" s="1"/>
  <c r="H1209" i="4"/>
  <c r="K1209" i="4" s="1"/>
  <c r="F1210" i="4"/>
  <c r="C1211" i="4"/>
  <c r="D1210" i="4"/>
  <c r="E1210" i="4"/>
  <c r="T1208" i="4" l="1"/>
  <c r="R1208" i="4"/>
  <c r="U1208" i="4"/>
  <c r="M1209" i="4"/>
  <c r="O1209" i="4"/>
  <c r="G1210" i="4"/>
  <c r="J1210" i="4" s="1"/>
  <c r="C1212" i="4"/>
  <c r="D1211" i="4"/>
  <c r="F1211" i="4"/>
  <c r="E1211" i="4"/>
  <c r="P1209" i="4"/>
  <c r="N1209" i="4"/>
  <c r="H1210" i="4"/>
  <c r="K1210" i="4" s="1"/>
  <c r="R1209" i="4" l="1"/>
  <c r="U1209" i="4"/>
  <c r="T1209" i="4"/>
  <c r="S1209" i="4"/>
  <c r="O1210" i="4"/>
  <c r="M1210" i="4"/>
  <c r="H1211" i="4"/>
  <c r="K1211" i="4" s="1"/>
  <c r="N1210" i="4"/>
  <c r="P1210" i="4"/>
  <c r="G1211" i="4"/>
  <c r="J1211" i="4" s="1"/>
  <c r="F1212" i="4"/>
  <c r="C1213" i="4"/>
  <c r="D1212" i="4"/>
  <c r="E1212" i="4"/>
  <c r="R1210" i="4" l="1"/>
  <c r="U1210" i="4"/>
  <c r="T1210" i="4"/>
  <c r="S1210" i="4"/>
  <c r="P1211" i="4"/>
  <c r="N1211" i="4"/>
  <c r="G1212" i="4"/>
  <c r="J1212" i="4" s="1"/>
  <c r="H1212" i="4"/>
  <c r="K1212" i="4" s="1"/>
  <c r="M1211" i="4"/>
  <c r="O1211" i="4"/>
  <c r="C1214" i="4"/>
  <c r="D1213" i="4"/>
  <c r="E1213" i="4"/>
  <c r="F1213" i="4"/>
  <c r="R1211" i="4" l="1"/>
  <c r="S1211" i="4"/>
  <c r="T1211" i="4"/>
  <c r="U1211" i="4"/>
  <c r="M1212" i="4"/>
  <c r="O1212" i="4"/>
  <c r="G1213" i="4"/>
  <c r="J1213" i="4" s="1"/>
  <c r="E1214" i="4"/>
  <c r="F1214" i="4"/>
  <c r="C1215" i="4"/>
  <c r="D1214" i="4"/>
  <c r="H1213" i="4"/>
  <c r="K1213" i="4" s="1"/>
  <c r="P1212" i="4"/>
  <c r="N1212" i="4"/>
  <c r="R1212" i="4" l="1"/>
  <c r="U1212" i="4"/>
  <c r="S1212" i="4"/>
  <c r="T1212" i="4"/>
  <c r="M1213" i="4"/>
  <c r="O1213" i="4"/>
  <c r="C1216" i="4"/>
  <c r="D1215" i="4"/>
  <c r="E1215" i="4"/>
  <c r="F1215" i="4"/>
  <c r="H1214" i="4"/>
  <c r="K1214" i="4" s="1"/>
  <c r="G1214" i="4"/>
  <c r="J1214" i="4" s="1"/>
  <c r="N1213" i="4"/>
  <c r="P1213" i="4"/>
  <c r="U1213" i="4" l="1"/>
  <c r="R1213" i="4"/>
  <c r="S1213" i="4"/>
  <c r="T1213" i="4"/>
  <c r="C1217" i="4"/>
  <c r="D1216" i="4"/>
  <c r="E1216" i="4"/>
  <c r="F1216" i="4"/>
  <c r="O1214" i="4"/>
  <c r="M1214" i="4"/>
  <c r="N1214" i="4"/>
  <c r="P1214" i="4"/>
  <c r="H1215" i="4"/>
  <c r="K1215" i="4" s="1"/>
  <c r="G1215" i="4"/>
  <c r="J1215" i="4" s="1"/>
  <c r="T1214" i="4" l="1"/>
  <c r="U1214" i="4"/>
  <c r="S1214" i="4"/>
  <c r="R1214" i="4"/>
  <c r="G1216" i="4"/>
  <c r="J1216" i="4" s="1"/>
  <c r="M1215" i="4"/>
  <c r="O1215" i="4"/>
  <c r="N1215" i="4"/>
  <c r="P1215" i="4"/>
  <c r="H1216" i="4"/>
  <c r="K1216" i="4" s="1"/>
  <c r="D1217" i="4"/>
  <c r="C1218" i="4"/>
  <c r="E1217" i="4"/>
  <c r="F1217" i="4"/>
  <c r="U1215" i="4" l="1"/>
  <c r="S1215" i="4"/>
  <c r="T1215" i="4"/>
  <c r="R1215" i="4"/>
  <c r="O1216" i="4"/>
  <c r="M1216" i="4"/>
  <c r="H1217" i="4"/>
  <c r="K1217" i="4" s="1"/>
  <c r="C1219" i="4"/>
  <c r="D1218" i="4"/>
  <c r="E1218" i="4"/>
  <c r="F1218" i="4"/>
  <c r="P1216" i="4"/>
  <c r="N1216" i="4"/>
  <c r="G1217" i="4"/>
  <c r="J1217" i="4" s="1"/>
  <c r="S1216" i="4" l="1"/>
  <c r="U1216" i="4"/>
  <c r="R1216" i="4"/>
  <c r="T1216" i="4"/>
  <c r="G1218" i="4"/>
  <c r="J1218" i="4" s="1"/>
  <c r="P1217" i="4"/>
  <c r="N1217" i="4"/>
  <c r="M1217" i="4"/>
  <c r="O1217" i="4"/>
  <c r="H1218" i="4"/>
  <c r="K1218" i="4" s="1"/>
  <c r="C1220" i="4"/>
  <c r="D1219" i="4"/>
  <c r="F1219" i="4"/>
  <c r="E1219" i="4"/>
  <c r="S1217" i="4" l="1"/>
  <c r="R1217" i="4"/>
  <c r="U1217" i="4"/>
  <c r="T1217" i="4"/>
  <c r="M1218" i="4"/>
  <c r="O1218" i="4"/>
  <c r="F1220" i="4"/>
  <c r="C1221" i="4"/>
  <c r="E1220" i="4"/>
  <c r="D1220" i="4"/>
  <c r="P1218" i="4"/>
  <c r="N1218" i="4"/>
  <c r="H1219" i="4"/>
  <c r="K1219" i="4" s="1"/>
  <c r="G1219" i="4"/>
  <c r="J1219" i="4" s="1"/>
  <c r="U1218" i="4" l="1"/>
  <c r="T1218" i="4"/>
  <c r="R1218" i="4"/>
  <c r="S1218" i="4"/>
  <c r="G1220" i="4"/>
  <c r="J1220" i="4" s="1"/>
  <c r="C1222" i="4"/>
  <c r="D1221" i="4"/>
  <c r="E1221" i="4"/>
  <c r="F1221" i="4"/>
  <c r="M1219" i="4"/>
  <c r="O1219" i="4"/>
  <c r="H1220" i="4"/>
  <c r="K1220" i="4" s="1"/>
  <c r="P1219" i="4"/>
  <c r="N1219" i="4"/>
  <c r="U1219" i="4" l="1"/>
  <c r="R1219" i="4"/>
  <c r="T1219" i="4"/>
  <c r="S1219" i="4"/>
  <c r="G1221" i="4"/>
  <c r="J1221" i="4" s="1"/>
  <c r="H1221" i="4"/>
  <c r="K1221" i="4" s="1"/>
  <c r="C1223" i="4"/>
  <c r="D1222" i="4"/>
  <c r="E1222" i="4"/>
  <c r="F1222" i="4"/>
  <c r="M1220" i="4"/>
  <c r="O1220" i="4"/>
  <c r="P1220" i="4"/>
  <c r="N1220" i="4"/>
  <c r="T1220" i="4" l="1"/>
  <c r="S1220" i="4"/>
  <c r="R1220" i="4"/>
  <c r="U1220" i="4"/>
  <c r="O1221" i="4"/>
  <c r="M1221" i="4"/>
  <c r="C1224" i="4"/>
  <c r="D1223" i="4"/>
  <c r="E1223" i="4"/>
  <c r="F1223" i="4"/>
  <c r="N1221" i="4"/>
  <c r="P1221" i="4"/>
  <c r="H1222" i="4"/>
  <c r="K1222" i="4" s="1"/>
  <c r="G1222" i="4"/>
  <c r="J1222" i="4" s="1"/>
  <c r="R1221" i="4" l="1"/>
  <c r="U1221" i="4"/>
  <c r="T1221" i="4"/>
  <c r="S1221" i="4"/>
  <c r="H1223" i="4"/>
  <c r="K1223" i="4" s="1"/>
  <c r="G1223" i="4"/>
  <c r="J1223" i="4" s="1"/>
  <c r="M1222" i="4"/>
  <c r="O1222" i="4"/>
  <c r="C1225" i="4"/>
  <c r="D1224" i="4"/>
  <c r="E1224" i="4"/>
  <c r="F1224" i="4"/>
  <c r="P1222" i="4"/>
  <c r="N1222" i="4"/>
  <c r="P1223" i="4" l="1"/>
  <c r="T1222" i="4"/>
  <c r="R1222" i="4"/>
  <c r="U1222" i="4"/>
  <c r="S1222" i="4"/>
  <c r="M1223" i="4"/>
  <c r="N1223" i="4"/>
  <c r="O1223" i="4"/>
  <c r="F1225" i="4"/>
  <c r="C1226" i="4"/>
  <c r="D1225" i="4"/>
  <c r="E1225" i="4"/>
  <c r="H1224" i="4"/>
  <c r="K1224" i="4" s="1"/>
  <c r="G1224" i="4"/>
  <c r="J1224" i="4" s="1"/>
  <c r="U1223" i="4" l="1"/>
  <c r="T1223" i="4"/>
  <c r="S1223" i="4"/>
  <c r="R1223" i="4"/>
  <c r="G1225" i="4"/>
  <c r="J1225" i="4" s="1"/>
  <c r="H1225" i="4"/>
  <c r="K1225" i="4" s="1"/>
  <c r="M1224" i="4"/>
  <c r="O1224" i="4"/>
  <c r="C1227" i="4"/>
  <c r="D1226" i="4"/>
  <c r="E1226" i="4"/>
  <c r="F1226" i="4"/>
  <c r="N1224" i="4"/>
  <c r="P1224" i="4"/>
  <c r="S1224" i="4" l="1"/>
  <c r="R1224" i="4"/>
  <c r="U1224" i="4"/>
  <c r="T1224" i="4"/>
  <c r="M1225" i="4"/>
  <c r="O1225" i="4"/>
  <c r="N1225" i="4"/>
  <c r="P1225" i="4"/>
  <c r="C1228" i="4"/>
  <c r="D1227" i="4"/>
  <c r="E1227" i="4"/>
  <c r="F1227" i="4"/>
  <c r="H1226" i="4"/>
  <c r="K1226" i="4" s="1"/>
  <c r="G1226" i="4"/>
  <c r="J1226" i="4" s="1"/>
  <c r="T1225" i="4" l="1"/>
  <c r="R1225" i="4"/>
  <c r="U1225" i="4"/>
  <c r="S1225" i="4"/>
  <c r="M1226" i="4"/>
  <c r="O1226" i="4"/>
  <c r="G1227" i="4"/>
  <c r="J1227" i="4" s="1"/>
  <c r="C1229" i="4"/>
  <c r="D1228" i="4"/>
  <c r="E1228" i="4"/>
  <c r="F1228" i="4"/>
  <c r="N1226" i="4"/>
  <c r="P1226" i="4"/>
  <c r="H1227" i="4"/>
  <c r="K1227" i="4" s="1"/>
  <c r="U1226" i="4" l="1"/>
  <c r="T1226" i="4"/>
  <c r="S1226" i="4"/>
  <c r="R1226" i="4"/>
  <c r="H1228" i="4"/>
  <c r="K1228" i="4" s="1"/>
  <c r="G1228" i="4"/>
  <c r="J1228" i="4" s="1"/>
  <c r="E1229" i="4"/>
  <c r="F1229" i="4"/>
  <c r="C1230" i="4"/>
  <c r="D1229" i="4"/>
  <c r="P1227" i="4"/>
  <c r="N1227" i="4"/>
  <c r="O1227" i="4"/>
  <c r="M1227" i="4"/>
  <c r="R1227" i="4" l="1"/>
  <c r="U1227" i="4"/>
  <c r="T1227" i="4"/>
  <c r="S1227" i="4"/>
  <c r="N1228" i="4"/>
  <c r="P1228" i="4"/>
  <c r="M1228" i="4"/>
  <c r="O1228" i="4"/>
  <c r="H1229" i="4"/>
  <c r="K1229" i="4" s="1"/>
  <c r="G1229" i="4"/>
  <c r="J1229" i="4" s="1"/>
  <c r="C1231" i="4"/>
  <c r="F1230" i="4"/>
  <c r="D1230" i="4"/>
  <c r="E1230" i="4"/>
  <c r="U1228" i="4" l="1"/>
  <c r="T1228" i="4"/>
  <c r="R1228" i="4"/>
  <c r="S1228" i="4"/>
  <c r="H1230" i="4"/>
  <c r="K1230" i="4" s="1"/>
  <c r="E1231" i="4"/>
  <c r="C1232" i="4"/>
  <c r="D1231" i="4"/>
  <c r="F1231" i="4"/>
  <c r="M1229" i="4"/>
  <c r="O1229" i="4"/>
  <c r="G1230" i="4"/>
  <c r="J1230" i="4" s="1"/>
  <c r="N1229" i="4"/>
  <c r="P1229" i="4"/>
  <c r="S1229" i="4" l="1"/>
  <c r="T1229" i="4"/>
  <c r="R1229" i="4"/>
  <c r="U1229" i="4"/>
  <c r="H1231" i="4"/>
  <c r="K1231" i="4" s="1"/>
  <c r="G1231" i="4"/>
  <c r="J1231" i="4" s="1"/>
  <c r="F1232" i="4"/>
  <c r="E1232" i="4"/>
  <c r="C1233" i="4"/>
  <c r="D1232" i="4"/>
  <c r="M1230" i="4"/>
  <c r="O1230" i="4"/>
  <c r="P1230" i="4"/>
  <c r="N1230" i="4"/>
  <c r="U1230" i="4" l="1"/>
  <c r="R1230" i="4"/>
  <c r="T1230" i="4"/>
  <c r="S1230" i="4"/>
  <c r="P1231" i="4"/>
  <c r="N1231" i="4"/>
  <c r="O1231" i="4"/>
  <c r="M1231" i="4"/>
  <c r="C1234" i="4"/>
  <c r="D1233" i="4"/>
  <c r="E1233" i="4"/>
  <c r="F1233" i="4"/>
  <c r="G1232" i="4"/>
  <c r="J1232" i="4" s="1"/>
  <c r="H1232" i="4"/>
  <c r="K1232" i="4" s="1"/>
  <c r="R1231" i="4" l="1"/>
  <c r="T1231" i="4"/>
  <c r="S1231" i="4"/>
  <c r="U1231" i="4"/>
  <c r="H1233" i="4"/>
  <c r="K1233" i="4" s="1"/>
  <c r="G1233" i="4"/>
  <c r="J1233" i="4" s="1"/>
  <c r="P1232" i="4"/>
  <c r="N1232" i="4"/>
  <c r="F1234" i="4"/>
  <c r="C1235" i="4"/>
  <c r="D1234" i="4"/>
  <c r="E1234" i="4"/>
  <c r="M1232" i="4"/>
  <c r="O1232" i="4"/>
  <c r="S1232" i="4" l="1"/>
  <c r="T1232" i="4"/>
  <c r="U1232" i="4"/>
  <c r="R1232" i="4"/>
  <c r="N1233" i="4"/>
  <c r="O1233" i="4"/>
  <c r="P1233" i="4"/>
  <c r="M1233" i="4"/>
  <c r="H1234" i="4"/>
  <c r="K1234" i="4" s="1"/>
  <c r="G1234" i="4"/>
  <c r="J1234" i="4" s="1"/>
  <c r="F1235" i="4"/>
  <c r="E1235" i="4"/>
  <c r="C1236" i="4"/>
  <c r="D1235" i="4"/>
  <c r="R1233" i="4" l="1"/>
  <c r="U1233" i="4"/>
  <c r="T1233" i="4"/>
  <c r="S1233" i="4"/>
  <c r="E1236" i="4"/>
  <c r="F1236" i="4"/>
  <c r="D1236" i="4"/>
  <c r="C1237" i="4"/>
  <c r="G1235" i="4"/>
  <c r="J1235" i="4" s="1"/>
  <c r="O1234" i="4"/>
  <c r="M1234" i="4"/>
  <c r="N1234" i="4"/>
  <c r="P1234" i="4"/>
  <c r="H1235" i="4"/>
  <c r="K1235" i="4" s="1"/>
  <c r="R1234" i="4" l="1"/>
  <c r="T1234" i="4"/>
  <c r="U1234" i="4"/>
  <c r="S1234" i="4"/>
  <c r="M1235" i="4"/>
  <c r="O1235" i="4"/>
  <c r="C1238" i="4"/>
  <c r="D1237" i="4"/>
  <c r="E1237" i="4"/>
  <c r="F1237" i="4"/>
  <c r="N1235" i="4"/>
  <c r="P1235" i="4"/>
  <c r="H1236" i="4"/>
  <c r="K1236" i="4" s="1"/>
  <c r="G1236" i="4"/>
  <c r="J1236" i="4" s="1"/>
  <c r="S1235" i="4" l="1"/>
  <c r="U1235" i="4"/>
  <c r="T1235" i="4"/>
  <c r="R1235" i="4"/>
  <c r="M1236" i="4"/>
  <c r="O1236" i="4"/>
  <c r="P1236" i="4"/>
  <c r="N1236" i="4"/>
  <c r="F1238" i="4"/>
  <c r="E1238" i="4"/>
  <c r="C1239" i="4"/>
  <c r="D1238" i="4"/>
  <c r="H1237" i="4"/>
  <c r="K1237" i="4" s="1"/>
  <c r="G1237" i="4"/>
  <c r="J1237" i="4" s="1"/>
  <c r="R1236" i="4" l="1"/>
  <c r="S1236" i="4"/>
  <c r="T1236" i="4"/>
  <c r="U1236" i="4"/>
  <c r="H1238" i="4"/>
  <c r="K1238" i="4" s="1"/>
  <c r="G1238" i="4"/>
  <c r="J1238" i="4" s="1"/>
  <c r="M1237" i="4"/>
  <c r="O1237" i="4"/>
  <c r="P1237" i="4"/>
  <c r="N1237" i="4"/>
  <c r="F1239" i="4"/>
  <c r="C1240" i="4"/>
  <c r="D1239" i="4"/>
  <c r="E1239" i="4"/>
  <c r="R1237" i="4" l="1"/>
  <c r="S1237" i="4"/>
  <c r="U1237" i="4"/>
  <c r="T1237" i="4"/>
  <c r="N1238" i="4"/>
  <c r="M1238" i="4"/>
  <c r="O1238" i="4"/>
  <c r="P1238" i="4"/>
  <c r="G1239" i="4"/>
  <c r="J1239" i="4" s="1"/>
  <c r="H1239" i="4"/>
  <c r="K1239" i="4" s="1"/>
  <c r="D1240" i="4"/>
  <c r="E1240" i="4"/>
  <c r="F1240" i="4"/>
  <c r="C1241" i="4"/>
  <c r="S1238" i="4" l="1"/>
  <c r="U1238" i="4"/>
  <c r="T1238" i="4"/>
  <c r="R1238" i="4"/>
  <c r="C1242" i="4"/>
  <c r="D1241" i="4"/>
  <c r="E1241" i="4"/>
  <c r="F1241" i="4"/>
  <c r="H1240" i="4"/>
  <c r="K1240" i="4" s="1"/>
  <c r="O1239" i="4"/>
  <c r="M1239" i="4"/>
  <c r="G1240" i="4"/>
  <c r="J1240" i="4" s="1"/>
  <c r="N1239" i="4"/>
  <c r="P1239" i="4"/>
  <c r="R1239" i="4" l="1"/>
  <c r="S1239" i="4"/>
  <c r="T1239" i="4"/>
  <c r="U1239" i="4"/>
  <c r="G1241" i="4"/>
  <c r="J1241" i="4" s="1"/>
  <c r="M1240" i="4"/>
  <c r="O1240" i="4"/>
  <c r="H1241" i="4"/>
  <c r="K1241" i="4" s="1"/>
  <c r="P1240" i="4"/>
  <c r="N1240" i="4"/>
  <c r="E1242" i="4"/>
  <c r="F1242" i="4"/>
  <c r="D1242" i="4"/>
  <c r="C1243" i="4"/>
  <c r="S1240" i="4" l="1"/>
  <c r="U1240" i="4"/>
  <c r="T1240" i="4"/>
  <c r="R1240" i="4"/>
  <c r="O1241" i="4"/>
  <c r="M1241" i="4"/>
  <c r="G1242" i="4"/>
  <c r="J1242" i="4" s="1"/>
  <c r="P1241" i="4"/>
  <c r="N1241" i="4"/>
  <c r="C1244" i="4"/>
  <c r="D1243" i="4"/>
  <c r="F1243" i="4"/>
  <c r="E1243" i="4"/>
  <c r="H1242" i="4"/>
  <c r="K1242" i="4" s="1"/>
  <c r="T1241" i="4" l="1"/>
  <c r="U1241" i="4"/>
  <c r="R1241" i="4"/>
  <c r="S1241" i="4"/>
  <c r="M1242" i="4"/>
  <c r="O1242" i="4"/>
  <c r="N1242" i="4"/>
  <c r="P1242" i="4"/>
  <c r="H1243" i="4"/>
  <c r="K1243" i="4" s="1"/>
  <c r="G1243" i="4"/>
  <c r="J1243" i="4" s="1"/>
  <c r="F1244" i="4"/>
  <c r="D1244" i="4"/>
  <c r="E1244" i="4"/>
  <c r="C1245" i="4"/>
  <c r="S1242" i="4" l="1"/>
  <c r="U1242" i="4"/>
  <c r="T1242" i="4"/>
  <c r="R1242" i="4"/>
  <c r="H1244" i="4"/>
  <c r="K1244" i="4" s="1"/>
  <c r="O1243" i="4"/>
  <c r="M1243" i="4"/>
  <c r="P1243" i="4"/>
  <c r="N1243" i="4"/>
  <c r="D1245" i="4"/>
  <c r="E1245" i="4"/>
  <c r="F1245" i="4"/>
  <c r="C1246" i="4"/>
  <c r="G1244" i="4"/>
  <c r="J1244" i="4" s="1"/>
  <c r="S1243" i="4" l="1"/>
  <c r="U1243" i="4"/>
  <c r="R1243" i="4"/>
  <c r="T1243" i="4"/>
  <c r="P1244" i="4"/>
  <c r="N1244" i="4"/>
  <c r="G1245" i="4"/>
  <c r="J1245" i="4" s="1"/>
  <c r="H1245" i="4"/>
  <c r="K1245" i="4" s="1"/>
  <c r="M1244" i="4"/>
  <c r="O1244" i="4"/>
  <c r="C1247" i="4"/>
  <c r="D1246" i="4"/>
  <c r="E1246" i="4"/>
  <c r="F1246" i="4"/>
  <c r="U1244" i="4" l="1"/>
  <c r="S1244" i="4"/>
  <c r="R1244" i="4"/>
  <c r="T1244" i="4"/>
  <c r="O1245" i="4"/>
  <c r="M1245" i="4"/>
  <c r="H1246" i="4"/>
  <c r="K1246" i="4" s="1"/>
  <c r="G1246" i="4"/>
  <c r="J1246" i="4" s="1"/>
  <c r="C1248" i="4"/>
  <c r="D1247" i="4"/>
  <c r="E1247" i="4"/>
  <c r="F1247" i="4"/>
  <c r="N1245" i="4"/>
  <c r="P1245" i="4"/>
  <c r="U1245" i="4" l="1"/>
  <c r="R1245" i="4"/>
  <c r="S1245" i="4"/>
  <c r="T1245" i="4"/>
  <c r="G1247" i="4"/>
  <c r="J1247" i="4" s="1"/>
  <c r="O1246" i="4"/>
  <c r="M1246" i="4"/>
  <c r="F1248" i="4"/>
  <c r="E1248" i="4"/>
  <c r="C1249" i="4"/>
  <c r="D1248" i="4"/>
  <c r="P1246" i="4"/>
  <c r="N1246" i="4"/>
  <c r="H1247" i="4"/>
  <c r="K1247" i="4" s="1"/>
  <c r="O1247" i="4" l="1"/>
  <c r="S1246" i="4"/>
  <c r="R1246" i="4"/>
  <c r="U1246" i="4"/>
  <c r="T1246" i="4"/>
  <c r="M1247" i="4"/>
  <c r="E1249" i="4"/>
  <c r="F1249" i="4"/>
  <c r="C1250" i="4"/>
  <c r="D1249" i="4"/>
  <c r="G1248" i="4"/>
  <c r="J1248" i="4" s="1"/>
  <c r="P1247" i="4"/>
  <c r="N1247" i="4"/>
  <c r="H1248" i="4"/>
  <c r="K1248" i="4" s="1"/>
  <c r="T1247" i="4" l="1"/>
  <c r="R1247" i="4"/>
  <c r="U1247" i="4"/>
  <c r="S1247" i="4"/>
  <c r="M1248" i="4"/>
  <c r="O1248" i="4"/>
  <c r="H1249" i="4"/>
  <c r="K1249" i="4" s="1"/>
  <c r="G1249" i="4"/>
  <c r="J1249" i="4" s="1"/>
  <c r="N1248" i="4"/>
  <c r="P1248" i="4"/>
  <c r="F1250" i="4"/>
  <c r="C1251" i="4"/>
  <c r="D1250" i="4"/>
  <c r="E1250" i="4"/>
  <c r="T1248" i="4" l="1"/>
  <c r="R1248" i="4"/>
  <c r="U1248" i="4"/>
  <c r="S1248" i="4"/>
  <c r="G1250" i="4"/>
  <c r="J1250" i="4" s="1"/>
  <c r="O1249" i="4"/>
  <c r="M1249" i="4"/>
  <c r="P1249" i="4"/>
  <c r="N1249" i="4"/>
  <c r="H1250" i="4"/>
  <c r="K1250" i="4" s="1"/>
  <c r="D1251" i="4"/>
  <c r="E1251" i="4"/>
  <c r="F1251" i="4"/>
  <c r="C1252" i="4"/>
  <c r="S1249" i="4" l="1"/>
  <c r="R1249" i="4"/>
  <c r="T1249" i="4"/>
  <c r="U1249" i="4"/>
  <c r="O1250" i="4"/>
  <c r="M1250" i="4"/>
  <c r="H1251" i="4"/>
  <c r="K1251" i="4" s="1"/>
  <c r="G1251" i="4"/>
  <c r="J1251" i="4" s="1"/>
  <c r="E1252" i="4"/>
  <c r="F1252" i="4"/>
  <c r="D1252" i="4"/>
  <c r="C1253" i="4"/>
  <c r="P1250" i="4"/>
  <c r="N1250" i="4"/>
  <c r="R1250" i="4" l="1"/>
  <c r="S1250" i="4"/>
  <c r="U1250" i="4"/>
  <c r="T1250" i="4"/>
  <c r="E1253" i="4"/>
  <c r="F1253" i="4"/>
  <c r="C1254" i="4"/>
  <c r="D1253" i="4"/>
  <c r="G1252" i="4"/>
  <c r="J1252" i="4" s="1"/>
  <c r="H1252" i="4"/>
  <c r="K1252" i="4" s="1"/>
  <c r="M1251" i="4"/>
  <c r="O1251" i="4"/>
  <c r="N1251" i="4"/>
  <c r="P1251" i="4"/>
  <c r="U1251" i="4" l="1"/>
  <c r="S1251" i="4"/>
  <c r="R1251" i="4"/>
  <c r="T1251" i="4"/>
  <c r="H1253" i="4"/>
  <c r="K1253" i="4" s="1"/>
  <c r="G1253" i="4"/>
  <c r="J1253" i="4" s="1"/>
  <c r="C1255" i="4"/>
  <c r="F1254" i="4"/>
  <c r="D1254" i="4"/>
  <c r="E1254" i="4"/>
  <c r="P1252" i="4"/>
  <c r="N1252" i="4"/>
  <c r="O1252" i="4"/>
  <c r="M1252" i="4"/>
  <c r="S1252" i="4" l="1"/>
  <c r="R1252" i="4"/>
  <c r="T1252" i="4"/>
  <c r="U1252" i="4"/>
  <c r="O1253" i="4"/>
  <c r="M1253" i="4"/>
  <c r="G1254" i="4"/>
  <c r="J1254" i="4" s="1"/>
  <c r="H1254" i="4"/>
  <c r="K1254" i="4" s="1"/>
  <c r="P1253" i="4"/>
  <c r="N1253" i="4"/>
  <c r="C1256" i="4"/>
  <c r="D1255" i="4"/>
  <c r="F1255" i="4"/>
  <c r="E1255" i="4"/>
  <c r="U1253" i="4" l="1"/>
  <c r="T1253" i="4"/>
  <c r="R1253" i="4"/>
  <c r="S1253" i="4"/>
  <c r="H1255" i="4"/>
  <c r="K1255" i="4" s="1"/>
  <c r="G1255" i="4"/>
  <c r="J1255" i="4" s="1"/>
  <c r="N1254" i="4"/>
  <c r="P1254" i="4"/>
  <c r="M1254" i="4"/>
  <c r="O1254" i="4"/>
  <c r="C1257" i="4"/>
  <c r="D1256" i="4"/>
  <c r="F1256" i="4"/>
  <c r="E1256" i="4"/>
  <c r="R1254" i="4" l="1"/>
  <c r="U1254" i="4"/>
  <c r="T1254" i="4"/>
  <c r="S1254" i="4"/>
  <c r="N1255" i="4"/>
  <c r="P1255" i="4"/>
  <c r="O1255" i="4"/>
  <c r="M1255" i="4"/>
  <c r="H1256" i="4"/>
  <c r="K1256" i="4" s="1"/>
  <c r="G1256" i="4"/>
  <c r="J1256" i="4" s="1"/>
  <c r="E1257" i="4"/>
  <c r="D1257" i="4"/>
  <c r="F1257" i="4"/>
  <c r="C1258" i="4"/>
  <c r="U1255" i="4" l="1"/>
  <c r="T1255" i="4"/>
  <c r="S1255" i="4"/>
  <c r="R1255" i="4"/>
  <c r="H1257" i="4"/>
  <c r="K1257" i="4" s="1"/>
  <c r="G1257" i="4"/>
  <c r="J1257" i="4" s="1"/>
  <c r="P1256" i="4"/>
  <c r="N1256" i="4"/>
  <c r="E1258" i="4"/>
  <c r="F1258" i="4"/>
  <c r="C1259" i="4"/>
  <c r="D1258" i="4"/>
  <c r="O1256" i="4"/>
  <c r="M1256" i="4"/>
  <c r="T1256" i="4" l="1"/>
  <c r="S1256" i="4"/>
  <c r="R1256" i="4"/>
  <c r="U1256" i="4"/>
  <c r="P1257" i="4"/>
  <c r="N1257" i="4"/>
  <c r="G1258" i="4"/>
  <c r="J1258" i="4" s="1"/>
  <c r="O1257" i="4"/>
  <c r="M1257" i="4"/>
  <c r="H1258" i="4"/>
  <c r="K1258" i="4" s="1"/>
  <c r="D1259" i="4"/>
  <c r="E1259" i="4"/>
  <c r="F1259" i="4"/>
  <c r="C1260" i="4"/>
  <c r="R1257" i="4" l="1"/>
  <c r="T1257" i="4"/>
  <c r="S1257" i="4"/>
  <c r="U1257" i="4"/>
  <c r="M1258" i="4"/>
  <c r="O1258" i="4"/>
  <c r="G1259" i="4"/>
  <c r="J1259" i="4" s="1"/>
  <c r="H1259" i="4"/>
  <c r="K1259" i="4" s="1"/>
  <c r="C1261" i="4"/>
  <c r="D1260" i="4"/>
  <c r="E1260" i="4"/>
  <c r="F1260" i="4"/>
  <c r="N1258" i="4"/>
  <c r="P1258" i="4"/>
  <c r="T1258" i="4" l="1"/>
  <c r="U1258" i="4"/>
  <c r="R1258" i="4"/>
  <c r="S1258" i="4"/>
  <c r="M1259" i="4"/>
  <c r="O1259" i="4"/>
  <c r="G1260" i="4"/>
  <c r="J1260" i="4" s="1"/>
  <c r="P1259" i="4"/>
  <c r="N1259" i="4"/>
  <c r="H1260" i="4"/>
  <c r="K1260" i="4" s="1"/>
  <c r="F1261" i="4"/>
  <c r="C1262" i="4"/>
  <c r="E1261" i="4"/>
  <c r="D1261" i="4"/>
  <c r="U1259" i="4" l="1"/>
  <c r="T1259" i="4"/>
  <c r="R1259" i="4"/>
  <c r="S1259" i="4"/>
  <c r="O1260" i="4"/>
  <c r="M1260" i="4"/>
  <c r="G1261" i="4"/>
  <c r="J1261" i="4" s="1"/>
  <c r="D1262" i="4"/>
  <c r="E1262" i="4"/>
  <c r="F1262" i="4"/>
  <c r="C1263" i="4"/>
  <c r="N1260" i="4"/>
  <c r="P1260" i="4"/>
  <c r="H1261" i="4"/>
  <c r="K1261" i="4" s="1"/>
  <c r="R1260" i="4" l="1"/>
  <c r="T1260" i="4"/>
  <c r="U1260" i="4"/>
  <c r="S1260" i="4"/>
  <c r="G1262" i="4"/>
  <c r="J1262" i="4" s="1"/>
  <c r="H1262" i="4"/>
  <c r="K1262" i="4" s="1"/>
  <c r="C1264" i="4"/>
  <c r="D1263" i="4"/>
  <c r="E1263" i="4"/>
  <c r="F1263" i="4"/>
  <c r="N1261" i="4"/>
  <c r="P1261" i="4"/>
  <c r="O1261" i="4"/>
  <c r="M1261" i="4"/>
  <c r="T1261" i="4" l="1"/>
  <c r="R1261" i="4"/>
  <c r="S1261" i="4"/>
  <c r="U1261" i="4"/>
  <c r="M1262" i="4"/>
  <c r="P1262" i="4"/>
  <c r="O1262" i="4"/>
  <c r="N1262" i="4"/>
  <c r="H1263" i="4"/>
  <c r="K1263" i="4" s="1"/>
  <c r="G1263" i="4"/>
  <c r="J1263" i="4" s="1"/>
  <c r="C1265" i="4"/>
  <c r="D1264" i="4"/>
  <c r="F1264" i="4"/>
  <c r="E1264" i="4"/>
  <c r="U1262" i="4" l="1"/>
  <c r="T1262" i="4"/>
  <c r="R1262" i="4"/>
  <c r="S1262" i="4"/>
  <c r="N1263" i="4"/>
  <c r="P1263" i="4"/>
  <c r="G1264" i="4"/>
  <c r="J1264" i="4" s="1"/>
  <c r="H1264" i="4"/>
  <c r="K1264" i="4" s="1"/>
  <c r="E1265" i="4"/>
  <c r="C1266" i="4"/>
  <c r="D1265" i="4"/>
  <c r="F1265" i="4"/>
  <c r="M1263" i="4"/>
  <c r="O1263" i="4"/>
  <c r="T1263" i="4" l="1"/>
  <c r="R1263" i="4"/>
  <c r="U1263" i="4"/>
  <c r="S1263" i="4"/>
  <c r="G1265" i="4"/>
  <c r="J1265" i="4" s="1"/>
  <c r="N1264" i="4"/>
  <c r="P1264" i="4"/>
  <c r="H1265" i="4"/>
  <c r="K1265" i="4" s="1"/>
  <c r="O1264" i="4"/>
  <c r="M1264" i="4"/>
  <c r="C1267" i="4"/>
  <c r="D1266" i="4"/>
  <c r="E1266" i="4"/>
  <c r="F1266" i="4"/>
  <c r="S1264" i="4" l="1"/>
  <c r="R1264" i="4"/>
  <c r="T1264" i="4"/>
  <c r="U1264" i="4"/>
  <c r="O1265" i="4"/>
  <c r="M1265" i="4"/>
  <c r="P1265" i="4"/>
  <c r="N1265" i="4"/>
  <c r="G1266" i="4"/>
  <c r="J1266" i="4" s="1"/>
  <c r="H1266" i="4"/>
  <c r="K1266" i="4" s="1"/>
  <c r="C1268" i="4"/>
  <c r="D1267" i="4"/>
  <c r="F1267" i="4"/>
  <c r="E1267" i="4"/>
  <c r="U1265" i="4" l="1"/>
  <c r="R1265" i="4"/>
  <c r="T1265" i="4"/>
  <c r="S1265" i="4"/>
  <c r="O1266" i="4"/>
  <c r="M1266" i="4"/>
  <c r="G1267" i="4"/>
  <c r="J1267" i="4" s="1"/>
  <c r="H1267" i="4"/>
  <c r="K1267" i="4" s="1"/>
  <c r="C1269" i="4"/>
  <c r="D1268" i="4"/>
  <c r="E1268" i="4"/>
  <c r="F1268" i="4"/>
  <c r="N1266" i="4"/>
  <c r="P1266" i="4"/>
  <c r="U1266" i="4" l="1"/>
  <c r="T1266" i="4"/>
  <c r="R1266" i="4"/>
  <c r="S1266" i="4"/>
  <c r="G1268" i="4"/>
  <c r="J1268" i="4" s="1"/>
  <c r="H1268" i="4"/>
  <c r="K1268" i="4" s="1"/>
  <c r="D1269" i="4"/>
  <c r="C1270" i="4"/>
  <c r="E1269" i="4"/>
  <c r="F1269" i="4"/>
  <c r="M1267" i="4"/>
  <c r="O1267" i="4"/>
  <c r="N1267" i="4"/>
  <c r="P1267" i="4"/>
  <c r="S1267" i="4" l="1"/>
  <c r="T1267" i="4"/>
  <c r="U1267" i="4"/>
  <c r="R1267" i="4"/>
  <c r="D1270" i="4"/>
  <c r="E1270" i="4"/>
  <c r="F1270" i="4"/>
  <c r="C1271" i="4"/>
  <c r="G1269" i="4"/>
  <c r="J1269" i="4" s="1"/>
  <c r="H1269" i="4"/>
  <c r="K1269" i="4" s="1"/>
  <c r="P1268" i="4"/>
  <c r="N1268" i="4"/>
  <c r="O1268" i="4"/>
  <c r="M1268" i="4"/>
  <c r="U1268" i="4" l="1"/>
  <c r="R1268" i="4"/>
  <c r="T1268" i="4"/>
  <c r="S1268" i="4"/>
  <c r="G1270" i="4"/>
  <c r="J1270" i="4" s="1"/>
  <c r="H1270" i="4"/>
  <c r="K1270" i="4" s="1"/>
  <c r="E1271" i="4"/>
  <c r="F1271" i="4"/>
  <c r="C1272" i="4"/>
  <c r="D1271" i="4"/>
  <c r="N1269" i="4"/>
  <c r="P1269" i="4"/>
  <c r="O1269" i="4"/>
  <c r="M1269" i="4"/>
  <c r="O1270" i="4" l="1"/>
  <c r="U1269" i="4"/>
  <c r="T1269" i="4"/>
  <c r="R1269" i="4"/>
  <c r="S1269" i="4"/>
  <c r="M1270" i="4"/>
  <c r="N1270" i="4"/>
  <c r="P1270" i="4"/>
  <c r="G1271" i="4"/>
  <c r="J1271" i="4" s="1"/>
  <c r="C1273" i="4"/>
  <c r="F1272" i="4"/>
  <c r="E1272" i="4"/>
  <c r="D1272" i="4"/>
  <c r="H1271" i="4"/>
  <c r="K1271" i="4" s="1"/>
  <c r="T1270" i="4" l="1"/>
  <c r="U1270" i="4"/>
  <c r="S1270" i="4"/>
  <c r="R1270" i="4"/>
  <c r="M1271" i="4"/>
  <c r="O1271" i="4"/>
  <c r="G1272" i="4"/>
  <c r="J1272" i="4" s="1"/>
  <c r="H1272" i="4"/>
  <c r="K1272" i="4" s="1"/>
  <c r="N1271" i="4"/>
  <c r="P1271" i="4"/>
  <c r="C1274" i="4"/>
  <c r="D1273" i="4"/>
  <c r="E1273" i="4"/>
  <c r="F1273" i="4"/>
  <c r="R1271" i="4" l="1"/>
  <c r="S1271" i="4"/>
  <c r="T1271" i="4"/>
  <c r="U1271" i="4"/>
  <c r="M1272" i="4"/>
  <c r="O1272" i="4"/>
  <c r="D1274" i="4"/>
  <c r="E1274" i="4"/>
  <c r="F1274" i="4"/>
  <c r="C1275" i="4"/>
  <c r="N1272" i="4"/>
  <c r="P1272" i="4"/>
  <c r="G1273" i="4"/>
  <c r="J1273" i="4" s="1"/>
  <c r="H1273" i="4"/>
  <c r="K1273" i="4" s="1"/>
  <c r="U1272" i="4" l="1"/>
  <c r="T1272" i="4"/>
  <c r="S1272" i="4"/>
  <c r="R1272" i="4"/>
  <c r="N1273" i="4"/>
  <c r="P1273" i="4"/>
  <c r="O1273" i="4"/>
  <c r="M1273" i="4"/>
  <c r="E1275" i="4"/>
  <c r="F1275" i="4"/>
  <c r="C1276" i="4"/>
  <c r="D1275" i="4"/>
  <c r="H1274" i="4"/>
  <c r="K1274" i="4" s="1"/>
  <c r="G1274" i="4"/>
  <c r="J1274" i="4" s="1"/>
  <c r="S1273" i="4" l="1"/>
  <c r="T1273" i="4"/>
  <c r="R1273" i="4"/>
  <c r="U1273" i="4"/>
  <c r="H1275" i="4"/>
  <c r="K1275" i="4" s="1"/>
  <c r="P1274" i="4"/>
  <c r="N1274" i="4"/>
  <c r="G1275" i="4"/>
  <c r="J1275" i="4" s="1"/>
  <c r="C1277" i="4"/>
  <c r="D1276" i="4"/>
  <c r="F1276" i="4"/>
  <c r="E1276" i="4"/>
  <c r="O1274" i="4"/>
  <c r="M1274" i="4"/>
  <c r="T1274" i="4" l="1"/>
  <c r="S1274" i="4"/>
  <c r="U1274" i="4"/>
  <c r="R1274" i="4"/>
  <c r="N1275" i="4"/>
  <c r="P1275" i="4"/>
  <c r="M1275" i="4"/>
  <c r="O1275" i="4"/>
  <c r="F1277" i="4"/>
  <c r="C1278" i="4"/>
  <c r="D1277" i="4"/>
  <c r="E1277" i="4"/>
  <c r="H1276" i="4"/>
  <c r="K1276" i="4" s="1"/>
  <c r="G1276" i="4"/>
  <c r="J1276" i="4" s="1"/>
  <c r="S1275" i="4" l="1"/>
  <c r="T1275" i="4"/>
  <c r="R1275" i="4"/>
  <c r="U1275" i="4"/>
  <c r="N1276" i="4"/>
  <c r="P1276" i="4"/>
  <c r="O1276" i="4"/>
  <c r="M1276" i="4"/>
  <c r="H1277" i="4"/>
  <c r="K1277" i="4" s="1"/>
  <c r="G1277" i="4"/>
  <c r="J1277" i="4" s="1"/>
  <c r="E1278" i="4"/>
  <c r="F1278" i="4"/>
  <c r="C1279" i="4"/>
  <c r="D1278" i="4"/>
  <c r="R1276" i="4" l="1"/>
  <c r="S1276" i="4"/>
  <c r="T1276" i="4"/>
  <c r="U1276" i="4"/>
  <c r="G1278" i="4"/>
  <c r="J1278" i="4" s="1"/>
  <c r="O1277" i="4"/>
  <c r="M1277" i="4"/>
  <c r="P1277" i="4"/>
  <c r="N1277" i="4"/>
  <c r="H1278" i="4"/>
  <c r="K1278" i="4" s="1"/>
  <c r="C1280" i="4"/>
  <c r="D1279" i="4"/>
  <c r="E1279" i="4"/>
  <c r="F1279" i="4"/>
  <c r="R1277" i="4" l="1"/>
  <c r="T1277" i="4"/>
  <c r="S1277" i="4"/>
  <c r="U1277" i="4"/>
  <c r="G1279" i="4"/>
  <c r="J1279" i="4" s="1"/>
  <c r="M1278" i="4"/>
  <c r="O1278" i="4"/>
  <c r="F1280" i="4"/>
  <c r="E1280" i="4"/>
  <c r="C1281" i="4"/>
  <c r="D1280" i="4"/>
  <c r="N1278" i="4"/>
  <c r="P1278" i="4"/>
  <c r="H1279" i="4"/>
  <c r="K1279" i="4" s="1"/>
  <c r="M1279" i="4" l="1"/>
  <c r="R1279" i="4" s="1"/>
  <c r="S1278" i="4"/>
  <c r="T1278" i="4"/>
  <c r="U1278" i="4"/>
  <c r="R1278" i="4"/>
  <c r="O1279" i="4"/>
  <c r="N1279" i="4"/>
  <c r="P1279" i="4"/>
  <c r="C1282" i="4"/>
  <c r="D1281" i="4"/>
  <c r="E1281" i="4"/>
  <c r="F1281" i="4"/>
  <c r="G1280" i="4"/>
  <c r="J1280" i="4" s="1"/>
  <c r="H1280" i="4"/>
  <c r="K1280" i="4" s="1"/>
  <c r="S1279" i="4" l="1"/>
  <c r="T1279" i="4"/>
  <c r="U1279" i="4"/>
  <c r="H1281" i="4"/>
  <c r="K1281" i="4" s="1"/>
  <c r="C1283" i="4"/>
  <c r="D1282" i="4"/>
  <c r="E1282" i="4"/>
  <c r="F1282" i="4"/>
  <c r="O1280" i="4"/>
  <c r="M1280" i="4"/>
  <c r="P1280" i="4"/>
  <c r="N1280" i="4"/>
  <c r="G1281" i="4"/>
  <c r="J1281" i="4" s="1"/>
  <c r="R1280" i="4" l="1"/>
  <c r="T1280" i="4"/>
  <c r="U1280" i="4"/>
  <c r="S1280" i="4"/>
  <c r="H1282" i="4"/>
  <c r="K1282" i="4" s="1"/>
  <c r="G1282" i="4"/>
  <c r="J1282" i="4" s="1"/>
  <c r="E1283" i="4"/>
  <c r="C1284" i="4"/>
  <c r="D1283" i="4"/>
  <c r="F1283" i="4"/>
  <c r="M1281" i="4"/>
  <c r="O1281" i="4"/>
  <c r="N1281" i="4"/>
  <c r="P1281" i="4"/>
  <c r="R1281" i="4" l="1"/>
  <c r="U1281" i="4"/>
  <c r="T1281" i="4"/>
  <c r="S1281" i="4"/>
  <c r="G1283" i="4"/>
  <c r="J1283" i="4" s="1"/>
  <c r="F1284" i="4"/>
  <c r="E1284" i="4"/>
  <c r="D1284" i="4"/>
  <c r="C1285" i="4"/>
  <c r="O1282" i="4"/>
  <c r="M1282" i="4"/>
  <c r="P1282" i="4"/>
  <c r="N1282" i="4"/>
  <c r="H1283" i="4"/>
  <c r="K1283" i="4" s="1"/>
  <c r="T1282" i="4" l="1"/>
  <c r="S1282" i="4"/>
  <c r="R1282" i="4"/>
  <c r="U1282" i="4"/>
  <c r="O1283" i="4"/>
  <c r="M1283" i="4"/>
  <c r="F1285" i="4"/>
  <c r="E1285" i="4"/>
  <c r="C1286" i="4"/>
  <c r="D1285" i="4"/>
  <c r="P1283" i="4"/>
  <c r="N1283" i="4"/>
  <c r="G1284" i="4"/>
  <c r="J1284" i="4" s="1"/>
  <c r="H1284" i="4"/>
  <c r="K1284" i="4" s="1"/>
  <c r="R1283" i="4" l="1"/>
  <c r="T1283" i="4"/>
  <c r="U1283" i="4"/>
  <c r="S1283" i="4"/>
  <c r="P1284" i="4"/>
  <c r="N1284" i="4"/>
  <c r="C1287" i="4"/>
  <c r="D1286" i="4"/>
  <c r="F1286" i="4"/>
  <c r="E1286" i="4"/>
  <c r="O1284" i="4"/>
  <c r="M1284" i="4"/>
  <c r="G1285" i="4"/>
  <c r="J1285" i="4" s="1"/>
  <c r="H1285" i="4"/>
  <c r="K1285" i="4" s="1"/>
  <c r="S1284" i="4" l="1"/>
  <c r="T1284" i="4"/>
  <c r="R1284" i="4"/>
  <c r="U1284" i="4"/>
  <c r="C1288" i="4"/>
  <c r="D1287" i="4"/>
  <c r="E1287" i="4"/>
  <c r="F1287" i="4"/>
  <c r="O1285" i="4"/>
  <c r="M1285" i="4"/>
  <c r="G1286" i="4"/>
  <c r="J1286" i="4" s="1"/>
  <c r="P1285" i="4"/>
  <c r="N1285" i="4"/>
  <c r="H1286" i="4"/>
  <c r="K1286" i="4" s="1"/>
  <c r="U1285" i="4" l="1"/>
  <c r="R1285" i="4"/>
  <c r="T1285" i="4"/>
  <c r="S1285" i="4"/>
  <c r="G1287" i="4"/>
  <c r="J1287" i="4" s="1"/>
  <c r="H1287" i="4"/>
  <c r="K1287" i="4" s="1"/>
  <c r="P1286" i="4"/>
  <c r="N1286" i="4"/>
  <c r="O1286" i="4"/>
  <c r="M1286" i="4"/>
  <c r="D1288" i="4"/>
  <c r="C1289" i="4"/>
  <c r="F1288" i="4"/>
  <c r="E1288" i="4"/>
  <c r="R1286" i="4" l="1"/>
  <c r="S1286" i="4"/>
  <c r="T1286" i="4"/>
  <c r="U1286" i="4"/>
  <c r="M1287" i="4"/>
  <c r="O1287" i="4"/>
  <c r="N1287" i="4"/>
  <c r="P1287" i="4"/>
  <c r="G1288" i="4"/>
  <c r="J1288" i="4" s="1"/>
  <c r="H1288" i="4"/>
  <c r="K1288" i="4" s="1"/>
  <c r="E1289" i="4"/>
  <c r="F1289" i="4"/>
  <c r="C1290" i="4"/>
  <c r="D1289" i="4"/>
  <c r="U1287" i="4" l="1"/>
  <c r="R1287" i="4"/>
  <c r="S1287" i="4"/>
  <c r="T1287" i="4"/>
  <c r="O1288" i="4"/>
  <c r="M1288" i="4"/>
  <c r="H1289" i="4"/>
  <c r="K1289" i="4" s="1"/>
  <c r="G1289" i="4"/>
  <c r="J1289" i="4" s="1"/>
  <c r="P1288" i="4"/>
  <c r="N1288" i="4"/>
  <c r="F1290" i="4"/>
  <c r="E1290" i="4"/>
  <c r="D1290" i="4"/>
  <c r="C1291" i="4"/>
  <c r="T1288" i="4" l="1"/>
  <c r="R1288" i="4"/>
  <c r="S1288" i="4"/>
  <c r="U1288" i="4"/>
  <c r="M1289" i="4"/>
  <c r="P1289" i="4"/>
  <c r="N1289" i="4"/>
  <c r="O1289" i="4"/>
  <c r="D1291" i="4"/>
  <c r="F1291" i="4"/>
  <c r="C1292" i="4"/>
  <c r="E1291" i="4"/>
  <c r="G1290" i="4"/>
  <c r="J1290" i="4" s="1"/>
  <c r="H1290" i="4"/>
  <c r="K1290" i="4" s="1"/>
  <c r="S1289" i="4" l="1"/>
  <c r="R1289" i="4"/>
  <c r="T1289" i="4"/>
  <c r="U1289" i="4"/>
  <c r="H1291" i="4"/>
  <c r="K1291" i="4" s="1"/>
  <c r="M1290" i="4"/>
  <c r="O1290" i="4"/>
  <c r="F1292" i="4"/>
  <c r="C1293" i="4"/>
  <c r="D1292" i="4"/>
  <c r="E1292" i="4"/>
  <c r="G1291" i="4"/>
  <c r="J1291" i="4" s="1"/>
  <c r="P1290" i="4"/>
  <c r="N1290" i="4"/>
  <c r="S1290" i="4" l="1"/>
  <c r="R1290" i="4"/>
  <c r="T1290" i="4"/>
  <c r="U1290" i="4"/>
  <c r="P1291" i="4"/>
  <c r="N1291" i="4"/>
  <c r="M1291" i="4"/>
  <c r="O1291" i="4"/>
  <c r="H1292" i="4"/>
  <c r="K1292" i="4" s="1"/>
  <c r="G1292" i="4"/>
  <c r="J1292" i="4" s="1"/>
  <c r="E1293" i="4"/>
  <c r="F1293" i="4"/>
  <c r="D1293" i="4"/>
  <c r="C1294" i="4"/>
  <c r="R1291" i="4" l="1"/>
  <c r="S1291" i="4"/>
  <c r="U1291" i="4"/>
  <c r="T1291" i="4"/>
  <c r="E1294" i="4"/>
  <c r="F1294" i="4"/>
  <c r="C1295" i="4"/>
  <c r="D1294" i="4"/>
  <c r="G1293" i="4"/>
  <c r="J1293" i="4" s="1"/>
  <c r="H1293" i="4"/>
  <c r="K1293" i="4" s="1"/>
  <c r="O1292" i="4"/>
  <c r="M1292" i="4"/>
  <c r="N1292" i="4"/>
  <c r="P1292" i="4"/>
  <c r="S1292" i="4" l="1"/>
  <c r="R1292" i="4"/>
  <c r="T1292" i="4"/>
  <c r="U1292" i="4"/>
  <c r="H1294" i="4"/>
  <c r="K1294" i="4" s="1"/>
  <c r="G1294" i="4"/>
  <c r="J1294" i="4" s="1"/>
  <c r="P1293" i="4"/>
  <c r="N1293" i="4"/>
  <c r="O1293" i="4"/>
  <c r="M1293" i="4"/>
  <c r="D1295" i="4"/>
  <c r="C1296" i="4"/>
  <c r="E1295" i="4"/>
  <c r="F1295" i="4"/>
  <c r="T1293" i="4" l="1"/>
  <c r="U1293" i="4"/>
  <c r="R1293" i="4"/>
  <c r="S1293" i="4"/>
  <c r="P1294" i="4"/>
  <c r="M1294" i="4"/>
  <c r="N1294" i="4"/>
  <c r="O1294" i="4"/>
  <c r="F1296" i="4"/>
  <c r="C1297" i="4"/>
  <c r="E1296" i="4"/>
  <c r="D1296" i="4"/>
  <c r="G1295" i="4"/>
  <c r="J1295" i="4" s="1"/>
  <c r="H1295" i="4"/>
  <c r="K1295" i="4" s="1"/>
  <c r="R1294" i="4" l="1"/>
  <c r="U1294" i="4"/>
  <c r="T1294" i="4"/>
  <c r="S1294" i="4"/>
  <c r="N1295" i="4"/>
  <c r="P1295" i="4"/>
  <c r="M1295" i="4"/>
  <c r="O1295" i="4"/>
  <c r="G1296" i="4"/>
  <c r="J1296" i="4" s="1"/>
  <c r="F1297" i="4"/>
  <c r="C1298" i="4"/>
  <c r="D1297" i="4"/>
  <c r="E1297" i="4"/>
  <c r="H1296" i="4"/>
  <c r="K1296" i="4" s="1"/>
  <c r="S1295" i="4" l="1"/>
  <c r="T1295" i="4"/>
  <c r="U1295" i="4"/>
  <c r="R1295" i="4"/>
  <c r="C1299" i="4"/>
  <c r="E1298" i="4"/>
  <c r="D1298" i="4"/>
  <c r="F1298" i="4"/>
  <c r="P1296" i="4"/>
  <c r="N1296" i="4"/>
  <c r="H1297" i="4"/>
  <c r="K1297" i="4" s="1"/>
  <c r="O1296" i="4"/>
  <c r="M1296" i="4"/>
  <c r="G1297" i="4"/>
  <c r="J1297" i="4" s="1"/>
  <c r="S1296" i="4" l="1"/>
  <c r="U1296" i="4"/>
  <c r="R1296" i="4"/>
  <c r="T1296" i="4"/>
  <c r="M1297" i="4"/>
  <c r="O1297" i="4"/>
  <c r="N1297" i="4"/>
  <c r="P1297" i="4"/>
  <c r="G1298" i="4"/>
  <c r="J1298" i="4" s="1"/>
  <c r="H1298" i="4"/>
  <c r="K1298" i="4" s="1"/>
  <c r="D1299" i="4"/>
  <c r="F1299" i="4"/>
  <c r="E1299" i="4"/>
  <c r="C1300" i="4"/>
  <c r="R1297" i="4" l="1"/>
  <c r="U1297" i="4"/>
  <c r="T1297" i="4"/>
  <c r="S1297" i="4"/>
  <c r="M1298" i="4"/>
  <c r="O1298" i="4"/>
  <c r="G1299" i="4"/>
  <c r="J1299" i="4" s="1"/>
  <c r="H1299" i="4"/>
  <c r="K1299" i="4" s="1"/>
  <c r="C1301" i="4"/>
  <c r="D1300" i="4"/>
  <c r="E1300" i="4"/>
  <c r="F1300" i="4"/>
  <c r="N1298" i="4"/>
  <c r="P1298" i="4"/>
  <c r="R1298" i="4" l="1"/>
  <c r="U1298" i="4"/>
  <c r="S1298" i="4"/>
  <c r="T1298" i="4"/>
  <c r="P1299" i="4"/>
  <c r="N1299" i="4"/>
  <c r="O1299" i="4"/>
  <c r="M1299" i="4"/>
  <c r="H1300" i="4"/>
  <c r="K1300" i="4" s="1"/>
  <c r="G1300" i="4"/>
  <c r="J1300" i="4" s="1"/>
  <c r="C1302" i="4"/>
  <c r="D1301" i="4"/>
  <c r="E1301" i="4"/>
  <c r="F1301" i="4"/>
  <c r="T1299" i="4" l="1"/>
  <c r="S1299" i="4"/>
  <c r="U1299" i="4"/>
  <c r="R1299" i="4"/>
  <c r="E1302" i="4"/>
  <c r="C1303" i="4"/>
  <c r="D1302" i="4"/>
  <c r="F1302" i="4"/>
  <c r="N1300" i="4"/>
  <c r="P1300" i="4"/>
  <c r="H1301" i="4"/>
  <c r="K1301" i="4" s="1"/>
  <c r="G1301" i="4"/>
  <c r="J1301" i="4" s="1"/>
  <c r="O1300" i="4"/>
  <c r="M1300" i="4"/>
  <c r="T1300" i="4" l="1"/>
  <c r="R1300" i="4"/>
  <c r="S1300" i="4"/>
  <c r="U1300" i="4"/>
  <c r="N1301" i="4"/>
  <c r="P1301" i="4"/>
  <c r="H1302" i="4"/>
  <c r="K1302" i="4" s="1"/>
  <c r="O1301" i="4"/>
  <c r="M1301" i="4"/>
  <c r="C1304" i="4"/>
  <c r="D1303" i="4"/>
  <c r="F1303" i="4"/>
  <c r="E1303" i="4"/>
  <c r="G1302" i="4"/>
  <c r="J1302" i="4" s="1"/>
  <c r="T1301" i="4" l="1"/>
  <c r="R1301" i="4"/>
  <c r="U1301" i="4"/>
  <c r="S1301" i="4"/>
  <c r="G1303" i="4"/>
  <c r="J1303" i="4" s="1"/>
  <c r="H1303" i="4"/>
  <c r="K1303" i="4" s="1"/>
  <c r="M1302" i="4"/>
  <c r="O1302" i="4"/>
  <c r="N1302" i="4"/>
  <c r="P1302" i="4"/>
  <c r="C1305" i="4"/>
  <c r="F1304" i="4"/>
  <c r="D1304" i="4"/>
  <c r="E1304" i="4"/>
  <c r="R1302" i="4" l="1"/>
  <c r="U1302" i="4"/>
  <c r="S1302" i="4"/>
  <c r="T1302" i="4"/>
  <c r="N1303" i="4"/>
  <c r="O1303" i="4"/>
  <c r="M1303" i="4"/>
  <c r="P1303" i="4"/>
  <c r="E1305" i="4"/>
  <c r="F1305" i="4"/>
  <c r="C1306" i="4"/>
  <c r="D1305" i="4"/>
  <c r="G1304" i="4"/>
  <c r="J1304" i="4" s="1"/>
  <c r="H1304" i="4"/>
  <c r="K1304" i="4" s="1"/>
  <c r="T1303" i="4" l="1"/>
  <c r="U1303" i="4"/>
  <c r="S1303" i="4"/>
  <c r="R1303" i="4"/>
  <c r="M1304" i="4"/>
  <c r="O1304" i="4"/>
  <c r="G1305" i="4"/>
  <c r="J1305" i="4" s="1"/>
  <c r="H1305" i="4"/>
  <c r="K1305" i="4" s="1"/>
  <c r="P1304" i="4"/>
  <c r="N1304" i="4"/>
  <c r="D1306" i="4"/>
  <c r="E1306" i="4"/>
  <c r="F1306" i="4"/>
  <c r="C1307" i="4"/>
  <c r="S1304" i="4" l="1"/>
  <c r="U1304" i="4"/>
  <c r="T1304" i="4"/>
  <c r="R1304" i="4"/>
  <c r="H1306" i="4"/>
  <c r="K1306" i="4" s="1"/>
  <c r="G1306" i="4"/>
  <c r="J1306" i="4" s="1"/>
  <c r="C1308" i="4"/>
  <c r="D1307" i="4"/>
  <c r="F1307" i="4"/>
  <c r="E1307" i="4"/>
  <c r="O1305" i="4"/>
  <c r="M1305" i="4"/>
  <c r="N1305" i="4"/>
  <c r="P1305" i="4"/>
  <c r="S1305" i="4" l="1"/>
  <c r="T1305" i="4"/>
  <c r="U1305" i="4"/>
  <c r="R1305" i="4"/>
  <c r="N1306" i="4"/>
  <c r="P1306" i="4"/>
  <c r="O1306" i="4"/>
  <c r="M1306" i="4"/>
  <c r="H1307" i="4"/>
  <c r="K1307" i="4" s="1"/>
  <c r="G1307" i="4"/>
  <c r="J1307" i="4" s="1"/>
  <c r="C1309" i="4"/>
  <c r="D1308" i="4"/>
  <c r="E1308" i="4"/>
  <c r="F1308" i="4"/>
  <c r="R1306" i="4" l="1"/>
  <c r="T1306" i="4"/>
  <c r="U1306" i="4"/>
  <c r="S1306" i="4"/>
  <c r="H1308" i="4"/>
  <c r="K1308" i="4" s="1"/>
  <c r="O1307" i="4"/>
  <c r="M1307" i="4"/>
  <c r="G1308" i="4"/>
  <c r="J1308" i="4" s="1"/>
  <c r="N1307" i="4"/>
  <c r="P1307" i="4"/>
  <c r="C1310" i="4"/>
  <c r="D1309" i="4"/>
  <c r="E1309" i="4"/>
  <c r="F1309" i="4"/>
  <c r="R1307" i="4" l="1"/>
  <c r="U1307" i="4"/>
  <c r="T1307" i="4"/>
  <c r="S1307" i="4"/>
  <c r="H1309" i="4"/>
  <c r="K1309" i="4" s="1"/>
  <c r="G1309" i="4"/>
  <c r="J1309" i="4" s="1"/>
  <c r="O1308" i="4"/>
  <c r="M1308" i="4"/>
  <c r="F1310" i="4"/>
  <c r="D1310" i="4"/>
  <c r="C1311" i="4"/>
  <c r="E1310" i="4"/>
  <c r="P1308" i="4"/>
  <c r="N1308" i="4"/>
  <c r="S1308" i="4" l="1"/>
  <c r="U1308" i="4"/>
  <c r="R1308" i="4"/>
  <c r="T1308" i="4"/>
  <c r="M1309" i="4"/>
  <c r="P1309" i="4"/>
  <c r="O1309" i="4"/>
  <c r="N1309" i="4"/>
  <c r="E1311" i="4"/>
  <c r="F1311" i="4"/>
  <c r="C1312" i="4"/>
  <c r="D1311" i="4"/>
  <c r="H1310" i="4"/>
  <c r="K1310" i="4" s="1"/>
  <c r="G1310" i="4"/>
  <c r="J1310" i="4" s="1"/>
  <c r="R1309" i="4" l="1"/>
  <c r="U1309" i="4"/>
  <c r="S1309" i="4"/>
  <c r="T1309" i="4"/>
  <c r="O1310" i="4"/>
  <c r="M1310" i="4"/>
  <c r="C1313" i="4"/>
  <c r="D1312" i="4"/>
  <c r="E1312" i="4"/>
  <c r="F1312" i="4"/>
  <c r="H1311" i="4"/>
  <c r="K1311" i="4" s="1"/>
  <c r="N1310" i="4"/>
  <c r="P1310" i="4"/>
  <c r="G1311" i="4"/>
  <c r="J1311" i="4" s="1"/>
  <c r="S1310" i="4" l="1"/>
  <c r="T1310" i="4"/>
  <c r="U1310" i="4"/>
  <c r="R1310" i="4"/>
  <c r="C1314" i="4"/>
  <c r="D1313" i="4"/>
  <c r="F1313" i="4"/>
  <c r="E1313" i="4"/>
  <c r="N1311" i="4"/>
  <c r="P1311" i="4"/>
  <c r="M1311" i="4"/>
  <c r="O1311" i="4"/>
  <c r="G1312" i="4"/>
  <c r="J1312" i="4" s="1"/>
  <c r="H1312" i="4"/>
  <c r="K1312" i="4" s="1"/>
  <c r="S1311" i="4" l="1"/>
  <c r="U1311" i="4"/>
  <c r="T1311" i="4"/>
  <c r="R1311" i="4"/>
  <c r="G1313" i="4"/>
  <c r="J1313" i="4" s="1"/>
  <c r="H1313" i="4"/>
  <c r="K1313" i="4" s="1"/>
  <c r="N1312" i="4"/>
  <c r="P1312" i="4"/>
  <c r="M1312" i="4"/>
  <c r="O1312" i="4"/>
  <c r="D1314" i="4"/>
  <c r="C1315" i="4"/>
  <c r="F1314" i="4"/>
  <c r="E1314" i="4"/>
  <c r="P1313" i="4" l="1"/>
  <c r="O1313" i="4"/>
  <c r="R1312" i="4"/>
  <c r="T1312" i="4"/>
  <c r="U1312" i="4"/>
  <c r="S1312" i="4"/>
  <c r="N1313" i="4"/>
  <c r="M1313" i="4"/>
  <c r="G1314" i="4"/>
  <c r="J1314" i="4" s="1"/>
  <c r="H1314" i="4"/>
  <c r="K1314" i="4" s="1"/>
  <c r="E1315" i="4"/>
  <c r="D1315" i="4"/>
  <c r="C1316" i="4"/>
  <c r="F1315" i="4"/>
  <c r="U1313" i="4" l="1"/>
  <c r="T1313" i="4"/>
  <c r="R1313" i="4"/>
  <c r="S1313" i="4"/>
  <c r="M1314" i="4"/>
  <c r="O1314" i="4"/>
  <c r="H1315" i="4"/>
  <c r="K1315" i="4" s="1"/>
  <c r="F1316" i="4"/>
  <c r="C1317" i="4"/>
  <c r="D1316" i="4"/>
  <c r="E1316" i="4"/>
  <c r="G1315" i="4"/>
  <c r="J1315" i="4" s="1"/>
  <c r="P1314" i="4"/>
  <c r="N1314" i="4"/>
  <c r="T1314" i="4" l="1"/>
  <c r="R1314" i="4"/>
  <c r="S1314" i="4"/>
  <c r="U1314" i="4"/>
  <c r="P1315" i="4"/>
  <c r="N1315" i="4"/>
  <c r="O1315" i="4"/>
  <c r="M1315" i="4"/>
  <c r="H1316" i="4"/>
  <c r="K1316" i="4" s="1"/>
  <c r="G1316" i="4"/>
  <c r="J1316" i="4" s="1"/>
  <c r="D1317" i="4"/>
  <c r="E1317" i="4"/>
  <c r="F1317" i="4"/>
  <c r="C1318" i="4"/>
  <c r="R1315" i="4" l="1"/>
  <c r="U1315" i="4"/>
  <c r="S1315" i="4"/>
  <c r="T1315" i="4"/>
  <c r="H1317" i="4"/>
  <c r="K1317" i="4" s="1"/>
  <c r="G1317" i="4"/>
  <c r="J1317" i="4" s="1"/>
  <c r="C1319" i="4"/>
  <c r="D1318" i="4"/>
  <c r="E1318" i="4"/>
  <c r="F1318" i="4"/>
  <c r="O1316" i="4"/>
  <c r="M1316" i="4"/>
  <c r="N1316" i="4"/>
  <c r="P1316" i="4"/>
  <c r="R1316" i="4" l="1"/>
  <c r="S1316" i="4"/>
  <c r="T1316" i="4"/>
  <c r="U1316" i="4"/>
  <c r="P1317" i="4"/>
  <c r="N1317" i="4"/>
  <c r="O1317" i="4"/>
  <c r="M1317" i="4"/>
  <c r="G1318" i="4"/>
  <c r="J1318" i="4" s="1"/>
  <c r="H1318" i="4"/>
  <c r="K1318" i="4" s="1"/>
  <c r="D1319" i="4"/>
  <c r="C1320" i="4"/>
  <c r="E1319" i="4"/>
  <c r="F1319" i="4"/>
  <c r="S1317" i="4" l="1"/>
  <c r="R1317" i="4"/>
  <c r="T1317" i="4"/>
  <c r="U1317" i="4"/>
  <c r="O1318" i="4"/>
  <c r="M1318" i="4"/>
  <c r="G1319" i="4"/>
  <c r="J1319" i="4" s="1"/>
  <c r="E1320" i="4"/>
  <c r="C1321" i="4"/>
  <c r="D1320" i="4"/>
  <c r="F1320" i="4"/>
  <c r="N1318" i="4"/>
  <c r="P1318" i="4"/>
  <c r="H1319" i="4"/>
  <c r="K1319" i="4" s="1"/>
  <c r="S1318" i="4" l="1"/>
  <c r="T1318" i="4"/>
  <c r="R1318" i="4"/>
  <c r="U1318" i="4"/>
  <c r="M1319" i="4"/>
  <c r="O1319" i="4"/>
  <c r="H1320" i="4"/>
  <c r="K1320" i="4" s="1"/>
  <c r="G1320" i="4"/>
  <c r="J1320" i="4" s="1"/>
  <c r="D1321" i="4"/>
  <c r="C1322" i="4"/>
  <c r="E1321" i="4"/>
  <c r="F1321" i="4"/>
  <c r="N1319" i="4"/>
  <c r="P1319" i="4"/>
  <c r="N1320" i="4" l="1"/>
  <c r="S1320" i="4" s="1"/>
  <c r="S1319" i="4"/>
  <c r="U1319" i="4"/>
  <c r="R1319" i="4"/>
  <c r="T1319" i="4"/>
  <c r="P1320" i="4"/>
  <c r="H1321" i="4"/>
  <c r="K1321" i="4" s="1"/>
  <c r="G1321" i="4"/>
  <c r="J1321" i="4" s="1"/>
  <c r="M1320" i="4"/>
  <c r="O1320" i="4"/>
  <c r="C1323" i="4"/>
  <c r="D1322" i="4"/>
  <c r="E1322" i="4"/>
  <c r="F1322" i="4"/>
  <c r="R1320" i="4" l="1"/>
  <c r="U1320" i="4"/>
  <c r="T1320" i="4"/>
  <c r="G1322" i="4"/>
  <c r="J1322" i="4" s="1"/>
  <c r="D1323" i="4"/>
  <c r="E1323" i="4"/>
  <c r="C1324" i="4"/>
  <c r="F1323" i="4"/>
  <c r="O1321" i="4"/>
  <c r="M1321" i="4"/>
  <c r="N1321" i="4"/>
  <c r="P1321" i="4"/>
  <c r="H1322" i="4"/>
  <c r="K1322" i="4" s="1"/>
  <c r="U1321" i="4" l="1"/>
  <c r="R1321" i="4"/>
  <c r="T1321" i="4"/>
  <c r="S1321" i="4"/>
  <c r="M1322" i="4"/>
  <c r="O1322" i="4"/>
  <c r="C1325" i="4"/>
  <c r="D1324" i="4"/>
  <c r="E1324" i="4"/>
  <c r="F1324" i="4"/>
  <c r="N1322" i="4"/>
  <c r="P1322" i="4"/>
  <c r="G1323" i="4"/>
  <c r="J1323" i="4" s="1"/>
  <c r="H1323" i="4"/>
  <c r="K1323" i="4" s="1"/>
  <c r="R1322" i="4" l="1"/>
  <c r="S1322" i="4"/>
  <c r="U1322" i="4"/>
  <c r="T1322" i="4"/>
  <c r="H1324" i="4"/>
  <c r="K1324" i="4" s="1"/>
  <c r="G1324" i="4"/>
  <c r="J1324" i="4" s="1"/>
  <c r="C1326" i="4"/>
  <c r="D1325" i="4"/>
  <c r="E1325" i="4"/>
  <c r="F1325" i="4"/>
  <c r="N1323" i="4"/>
  <c r="P1323" i="4"/>
  <c r="O1323" i="4"/>
  <c r="M1323" i="4"/>
  <c r="U1323" i="4" l="1"/>
  <c r="R1323" i="4"/>
  <c r="T1323" i="4"/>
  <c r="S1323" i="4"/>
  <c r="G1325" i="4"/>
  <c r="J1325" i="4" s="1"/>
  <c r="C1327" i="4"/>
  <c r="D1326" i="4"/>
  <c r="E1326" i="4"/>
  <c r="F1326" i="4"/>
  <c r="M1324" i="4"/>
  <c r="O1324" i="4"/>
  <c r="N1324" i="4"/>
  <c r="P1324" i="4"/>
  <c r="H1325" i="4"/>
  <c r="K1325" i="4" s="1"/>
  <c r="T1324" i="4" l="1"/>
  <c r="R1324" i="4"/>
  <c r="U1324" i="4"/>
  <c r="S1324" i="4"/>
  <c r="M1325" i="4"/>
  <c r="O1325" i="4"/>
  <c r="N1325" i="4"/>
  <c r="P1325" i="4"/>
  <c r="H1326" i="4"/>
  <c r="K1326" i="4" s="1"/>
  <c r="G1326" i="4"/>
  <c r="J1326" i="4" s="1"/>
  <c r="D1327" i="4"/>
  <c r="C1328" i="4"/>
  <c r="E1327" i="4"/>
  <c r="F1327" i="4"/>
  <c r="U1325" i="4" l="1"/>
  <c r="T1325" i="4"/>
  <c r="S1325" i="4"/>
  <c r="R1325" i="4"/>
  <c r="G1327" i="4"/>
  <c r="J1327" i="4" s="1"/>
  <c r="O1326" i="4"/>
  <c r="M1326" i="4"/>
  <c r="F1328" i="4"/>
  <c r="E1328" i="4"/>
  <c r="C1329" i="4"/>
  <c r="D1328" i="4"/>
  <c r="H1327" i="4"/>
  <c r="K1327" i="4" s="1"/>
  <c r="N1326" i="4"/>
  <c r="P1326" i="4"/>
  <c r="R1326" i="4" l="1"/>
  <c r="T1326" i="4"/>
  <c r="S1326" i="4"/>
  <c r="U1326" i="4"/>
  <c r="O1327" i="4"/>
  <c r="M1327" i="4"/>
  <c r="N1327" i="4"/>
  <c r="P1327" i="4"/>
  <c r="C1330" i="4"/>
  <c r="D1329" i="4"/>
  <c r="E1329" i="4"/>
  <c r="F1329" i="4"/>
  <c r="G1328" i="4"/>
  <c r="J1328" i="4" s="1"/>
  <c r="H1328" i="4"/>
  <c r="K1328" i="4" s="1"/>
  <c r="U1327" i="4" l="1"/>
  <c r="T1327" i="4"/>
  <c r="S1327" i="4"/>
  <c r="R1327" i="4"/>
  <c r="H1329" i="4"/>
  <c r="K1329" i="4" s="1"/>
  <c r="G1329" i="4"/>
  <c r="J1329" i="4" s="1"/>
  <c r="M1328" i="4"/>
  <c r="O1328" i="4"/>
  <c r="C1331" i="4"/>
  <c r="D1330" i="4"/>
  <c r="E1330" i="4"/>
  <c r="F1330" i="4"/>
  <c r="P1328" i="4"/>
  <c r="N1328" i="4"/>
  <c r="R1328" i="4" l="1"/>
  <c r="S1328" i="4"/>
  <c r="U1328" i="4"/>
  <c r="T1328" i="4"/>
  <c r="P1329" i="4"/>
  <c r="O1329" i="4"/>
  <c r="M1329" i="4"/>
  <c r="H1330" i="4"/>
  <c r="K1330" i="4" s="1"/>
  <c r="N1329" i="4"/>
  <c r="D1331" i="4"/>
  <c r="E1331" i="4"/>
  <c r="F1331" i="4"/>
  <c r="C1332" i="4"/>
  <c r="G1330" i="4"/>
  <c r="J1330" i="4" s="1"/>
  <c r="T1329" i="4" l="1"/>
  <c r="R1329" i="4"/>
  <c r="U1329" i="4"/>
  <c r="S1329" i="4"/>
  <c r="N1330" i="4"/>
  <c r="P1330" i="4"/>
  <c r="C1333" i="4"/>
  <c r="D1332" i="4"/>
  <c r="E1332" i="4"/>
  <c r="F1332" i="4"/>
  <c r="H1331" i="4"/>
  <c r="K1331" i="4" s="1"/>
  <c r="G1331" i="4"/>
  <c r="J1331" i="4" s="1"/>
  <c r="M1330" i="4"/>
  <c r="O1330" i="4"/>
  <c r="S1330" i="4" l="1"/>
  <c r="R1330" i="4"/>
  <c r="T1330" i="4"/>
  <c r="U1330" i="4"/>
  <c r="F1333" i="4"/>
  <c r="C1334" i="4"/>
  <c r="E1333" i="4"/>
  <c r="D1333" i="4"/>
  <c r="G1332" i="4"/>
  <c r="J1332" i="4" s="1"/>
  <c r="H1332" i="4"/>
  <c r="K1332" i="4" s="1"/>
  <c r="M1331" i="4"/>
  <c r="O1331" i="4"/>
  <c r="N1331" i="4"/>
  <c r="P1331" i="4"/>
  <c r="T1331" i="4" l="1"/>
  <c r="U1331" i="4"/>
  <c r="S1331" i="4"/>
  <c r="R1331" i="4"/>
  <c r="G1333" i="4"/>
  <c r="J1333" i="4" s="1"/>
  <c r="M1332" i="4"/>
  <c r="O1332" i="4"/>
  <c r="E1334" i="4"/>
  <c r="F1334" i="4"/>
  <c r="C1335" i="4"/>
  <c r="D1334" i="4"/>
  <c r="P1332" i="4"/>
  <c r="N1332" i="4"/>
  <c r="H1333" i="4"/>
  <c r="K1333" i="4" s="1"/>
  <c r="T1332" i="4" l="1"/>
  <c r="S1332" i="4"/>
  <c r="R1332" i="4"/>
  <c r="U1332" i="4"/>
  <c r="G1334" i="4"/>
  <c r="J1334" i="4" s="1"/>
  <c r="M1333" i="4"/>
  <c r="O1333" i="4"/>
  <c r="H1334" i="4"/>
  <c r="K1334" i="4" s="1"/>
  <c r="F1335" i="4"/>
  <c r="C1336" i="4"/>
  <c r="D1335" i="4"/>
  <c r="E1335" i="4"/>
  <c r="N1333" i="4"/>
  <c r="P1333" i="4"/>
  <c r="S1333" i="4" l="1"/>
  <c r="R1333" i="4"/>
  <c r="U1333" i="4"/>
  <c r="T1333" i="4"/>
  <c r="G1335" i="4"/>
  <c r="J1335" i="4" s="1"/>
  <c r="O1334" i="4"/>
  <c r="M1334" i="4"/>
  <c r="H1335" i="4"/>
  <c r="K1335" i="4" s="1"/>
  <c r="C1337" i="4"/>
  <c r="D1336" i="4"/>
  <c r="E1336" i="4"/>
  <c r="F1336" i="4"/>
  <c r="N1334" i="4"/>
  <c r="P1334" i="4"/>
  <c r="S1334" i="4" l="1"/>
  <c r="T1334" i="4"/>
  <c r="R1334" i="4"/>
  <c r="U1334" i="4"/>
  <c r="G1336" i="4"/>
  <c r="J1336" i="4" s="1"/>
  <c r="M1335" i="4"/>
  <c r="O1335" i="4"/>
  <c r="E1337" i="4"/>
  <c r="F1337" i="4"/>
  <c r="D1337" i="4"/>
  <c r="C1338" i="4"/>
  <c r="P1335" i="4"/>
  <c r="N1335" i="4"/>
  <c r="H1336" i="4"/>
  <c r="K1336" i="4" s="1"/>
  <c r="S1335" i="4" l="1"/>
  <c r="U1335" i="4"/>
  <c r="T1335" i="4"/>
  <c r="R1335" i="4"/>
  <c r="M1336" i="4"/>
  <c r="O1336" i="4"/>
  <c r="N1336" i="4"/>
  <c r="P1336" i="4"/>
  <c r="E1338" i="4"/>
  <c r="F1338" i="4"/>
  <c r="D1338" i="4"/>
  <c r="C1339" i="4"/>
  <c r="H1337" i="4"/>
  <c r="K1337" i="4" s="1"/>
  <c r="G1337" i="4"/>
  <c r="J1337" i="4" s="1"/>
  <c r="S1336" i="4" l="1"/>
  <c r="R1336" i="4"/>
  <c r="T1336" i="4"/>
  <c r="U1336" i="4"/>
  <c r="C1340" i="4"/>
  <c r="D1339" i="4"/>
  <c r="F1339" i="4"/>
  <c r="E1339" i="4"/>
  <c r="H1338" i="4"/>
  <c r="K1338" i="4" s="1"/>
  <c r="G1338" i="4"/>
  <c r="J1338" i="4" s="1"/>
  <c r="M1337" i="4"/>
  <c r="O1337" i="4"/>
  <c r="N1337" i="4"/>
  <c r="P1337" i="4"/>
  <c r="U1337" i="4" l="1"/>
  <c r="S1337" i="4"/>
  <c r="T1337" i="4"/>
  <c r="R1337" i="4"/>
  <c r="H1339" i="4"/>
  <c r="K1339" i="4" s="1"/>
  <c r="O1338" i="4"/>
  <c r="M1338" i="4"/>
  <c r="P1338" i="4"/>
  <c r="N1338" i="4"/>
  <c r="G1339" i="4"/>
  <c r="J1339" i="4" s="1"/>
  <c r="E1340" i="4"/>
  <c r="F1340" i="4"/>
  <c r="C1341" i="4"/>
  <c r="D1340" i="4"/>
  <c r="R1338" i="4" l="1"/>
  <c r="S1338" i="4"/>
  <c r="U1338" i="4"/>
  <c r="T1338" i="4"/>
  <c r="N1339" i="4"/>
  <c r="P1339" i="4"/>
  <c r="G1340" i="4"/>
  <c r="J1340" i="4" s="1"/>
  <c r="D1341" i="4"/>
  <c r="E1341" i="4"/>
  <c r="F1341" i="4"/>
  <c r="C1342" i="4"/>
  <c r="O1339" i="4"/>
  <c r="M1339" i="4"/>
  <c r="H1340" i="4"/>
  <c r="K1340" i="4" s="1"/>
  <c r="S1339" i="4" l="1"/>
  <c r="R1339" i="4"/>
  <c r="T1339" i="4"/>
  <c r="U1339" i="4"/>
  <c r="M1340" i="4"/>
  <c r="O1340" i="4"/>
  <c r="G1341" i="4"/>
  <c r="J1341" i="4" s="1"/>
  <c r="H1341" i="4"/>
  <c r="K1341" i="4" s="1"/>
  <c r="P1340" i="4"/>
  <c r="N1340" i="4"/>
  <c r="C1343" i="4"/>
  <c r="D1342" i="4"/>
  <c r="E1342" i="4"/>
  <c r="F1342" i="4"/>
  <c r="R1340" i="4" l="1"/>
  <c r="T1340" i="4"/>
  <c r="S1340" i="4"/>
  <c r="U1340" i="4"/>
  <c r="P1341" i="4"/>
  <c r="M1341" i="4"/>
  <c r="N1341" i="4"/>
  <c r="O1341" i="4"/>
  <c r="G1342" i="4"/>
  <c r="J1342" i="4" s="1"/>
  <c r="H1342" i="4"/>
  <c r="K1342" i="4" s="1"/>
  <c r="C1344" i="4"/>
  <c r="D1343" i="4"/>
  <c r="E1343" i="4"/>
  <c r="F1343" i="4"/>
  <c r="S1341" i="4" l="1"/>
  <c r="R1341" i="4"/>
  <c r="U1341" i="4"/>
  <c r="T1341" i="4"/>
  <c r="O1342" i="4"/>
  <c r="M1342" i="4"/>
  <c r="G1343" i="4"/>
  <c r="J1343" i="4" s="1"/>
  <c r="H1343" i="4"/>
  <c r="K1343" i="4" s="1"/>
  <c r="C1345" i="4"/>
  <c r="E1344" i="4"/>
  <c r="D1344" i="4"/>
  <c r="F1344" i="4"/>
  <c r="N1342" i="4"/>
  <c r="P1342" i="4"/>
  <c r="U1342" i="4" l="1"/>
  <c r="T1342" i="4"/>
  <c r="R1342" i="4"/>
  <c r="S1342" i="4"/>
  <c r="O1343" i="4"/>
  <c r="M1343" i="4"/>
  <c r="H1344" i="4"/>
  <c r="K1344" i="4" s="1"/>
  <c r="G1344" i="4"/>
  <c r="J1344" i="4" s="1"/>
  <c r="F1345" i="4"/>
  <c r="C1346" i="4"/>
  <c r="D1345" i="4"/>
  <c r="E1345" i="4"/>
  <c r="P1343" i="4"/>
  <c r="N1343" i="4"/>
  <c r="S1343" i="4" l="1"/>
  <c r="U1343" i="4"/>
  <c r="R1343" i="4"/>
  <c r="T1343" i="4"/>
  <c r="M1344" i="4"/>
  <c r="N1344" i="4"/>
  <c r="P1344" i="4"/>
  <c r="O1344" i="4"/>
  <c r="H1345" i="4"/>
  <c r="K1345" i="4" s="1"/>
  <c r="G1345" i="4"/>
  <c r="J1345" i="4" s="1"/>
  <c r="D1346" i="4"/>
  <c r="C1347" i="4"/>
  <c r="E1346" i="4"/>
  <c r="F1346" i="4"/>
  <c r="R1344" i="4" l="1"/>
  <c r="T1344" i="4"/>
  <c r="S1344" i="4"/>
  <c r="U1344" i="4"/>
  <c r="H1346" i="4"/>
  <c r="K1346" i="4" s="1"/>
  <c r="G1346" i="4"/>
  <c r="J1346" i="4" s="1"/>
  <c r="O1345" i="4"/>
  <c r="M1345" i="4"/>
  <c r="C1348" i="4"/>
  <c r="D1347" i="4"/>
  <c r="F1347" i="4"/>
  <c r="E1347" i="4"/>
  <c r="P1345" i="4"/>
  <c r="N1345" i="4"/>
  <c r="U1345" i="4" l="1"/>
  <c r="S1345" i="4"/>
  <c r="T1345" i="4"/>
  <c r="R1345" i="4"/>
  <c r="H1347" i="4"/>
  <c r="K1347" i="4" s="1"/>
  <c r="M1346" i="4"/>
  <c r="O1346" i="4"/>
  <c r="P1346" i="4"/>
  <c r="N1346" i="4"/>
  <c r="G1347" i="4"/>
  <c r="J1347" i="4" s="1"/>
  <c r="F1348" i="4"/>
  <c r="E1348" i="4"/>
  <c r="C1349" i="4"/>
  <c r="D1348" i="4"/>
  <c r="U1346" i="4" l="1"/>
  <c r="T1346" i="4"/>
  <c r="R1346" i="4"/>
  <c r="S1346" i="4"/>
  <c r="P1347" i="4"/>
  <c r="N1347" i="4"/>
  <c r="O1347" i="4"/>
  <c r="M1347" i="4"/>
  <c r="H1348" i="4"/>
  <c r="K1348" i="4" s="1"/>
  <c r="G1348" i="4"/>
  <c r="J1348" i="4" s="1"/>
  <c r="F1349" i="4"/>
  <c r="D1349" i="4"/>
  <c r="E1349" i="4"/>
  <c r="C1350" i="4"/>
  <c r="R1347" i="4" l="1"/>
  <c r="S1347" i="4"/>
  <c r="T1347" i="4"/>
  <c r="U1347" i="4"/>
  <c r="H1349" i="4"/>
  <c r="K1349" i="4" s="1"/>
  <c r="G1349" i="4"/>
  <c r="J1349" i="4" s="1"/>
  <c r="O1348" i="4"/>
  <c r="M1348" i="4"/>
  <c r="N1348" i="4"/>
  <c r="P1348" i="4"/>
  <c r="C1351" i="4"/>
  <c r="D1350" i="4"/>
  <c r="E1350" i="4"/>
  <c r="F1350" i="4"/>
  <c r="U1348" i="4" l="1"/>
  <c r="S1348" i="4"/>
  <c r="R1348" i="4"/>
  <c r="T1348" i="4"/>
  <c r="N1349" i="4"/>
  <c r="P1349" i="4"/>
  <c r="G1350" i="4"/>
  <c r="J1350" i="4" s="1"/>
  <c r="H1350" i="4"/>
  <c r="K1350" i="4" s="1"/>
  <c r="M1349" i="4"/>
  <c r="O1349" i="4"/>
  <c r="C1352" i="4"/>
  <c r="D1351" i="4"/>
  <c r="E1351" i="4"/>
  <c r="F1351" i="4"/>
  <c r="R1349" i="4" l="1"/>
  <c r="S1349" i="4"/>
  <c r="U1349" i="4"/>
  <c r="T1349" i="4"/>
  <c r="H1351" i="4"/>
  <c r="K1351" i="4" s="1"/>
  <c r="G1351" i="4"/>
  <c r="J1351" i="4" s="1"/>
  <c r="N1350" i="4"/>
  <c r="P1350" i="4"/>
  <c r="C1353" i="4"/>
  <c r="D1352" i="4"/>
  <c r="F1352" i="4"/>
  <c r="E1352" i="4"/>
  <c r="O1350" i="4"/>
  <c r="M1350" i="4"/>
  <c r="T1350" i="4" l="1"/>
  <c r="S1350" i="4"/>
  <c r="R1350" i="4"/>
  <c r="U1350" i="4"/>
  <c r="N1351" i="4"/>
  <c r="P1351" i="4"/>
  <c r="D1353" i="4"/>
  <c r="E1353" i="4"/>
  <c r="F1353" i="4"/>
  <c r="C1354" i="4"/>
  <c r="O1351" i="4"/>
  <c r="M1351" i="4"/>
  <c r="G1352" i="4"/>
  <c r="J1352" i="4" s="1"/>
  <c r="H1352" i="4"/>
  <c r="K1352" i="4" s="1"/>
  <c r="U1351" i="4" l="1"/>
  <c r="T1351" i="4"/>
  <c r="S1351" i="4"/>
  <c r="R1351" i="4"/>
  <c r="H1353" i="4"/>
  <c r="K1353" i="4" s="1"/>
  <c r="F1354" i="4"/>
  <c r="C1355" i="4"/>
  <c r="D1354" i="4"/>
  <c r="E1354" i="4"/>
  <c r="O1352" i="4"/>
  <c r="M1352" i="4"/>
  <c r="G1353" i="4"/>
  <c r="J1353" i="4" s="1"/>
  <c r="N1352" i="4"/>
  <c r="P1352" i="4"/>
  <c r="U1352" i="4" l="1"/>
  <c r="S1352" i="4"/>
  <c r="R1352" i="4"/>
  <c r="T1352" i="4"/>
  <c r="P1353" i="4"/>
  <c r="N1353" i="4"/>
  <c r="H1354" i="4"/>
  <c r="K1354" i="4" s="1"/>
  <c r="G1354" i="4"/>
  <c r="J1354" i="4" s="1"/>
  <c r="M1353" i="4"/>
  <c r="O1353" i="4"/>
  <c r="F1355" i="4"/>
  <c r="E1355" i="4"/>
  <c r="C1356" i="4"/>
  <c r="D1355" i="4"/>
  <c r="U1353" i="4" l="1"/>
  <c r="R1353" i="4"/>
  <c r="S1353" i="4"/>
  <c r="T1353" i="4"/>
  <c r="M1354" i="4"/>
  <c r="O1354" i="4"/>
  <c r="N1354" i="4"/>
  <c r="P1354" i="4"/>
  <c r="H1355" i="4"/>
  <c r="K1355" i="4" s="1"/>
  <c r="C1357" i="4"/>
  <c r="D1356" i="4"/>
  <c r="E1356" i="4"/>
  <c r="F1356" i="4"/>
  <c r="G1355" i="4"/>
  <c r="J1355" i="4" s="1"/>
  <c r="U1354" i="4" l="1"/>
  <c r="S1354" i="4"/>
  <c r="T1354" i="4"/>
  <c r="R1354" i="4"/>
  <c r="N1355" i="4"/>
  <c r="P1355" i="4"/>
  <c r="C1358" i="4"/>
  <c r="D1357" i="4"/>
  <c r="F1357" i="4"/>
  <c r="E1357" i="4"/>
  <c r="O1355" i="4"/>
  <c r="M1355" i="4"/>
  <c r="G1356" i="4"/>
  <c r="J1356" i="4" s="1"/>
  <c r="H1356" i="4"/>
  <c r="K1356" i="4" s="1"/>
  <c r="S1355" i="4" l="1"/>
  <c r="R1355" i="4"/>
  <c r="T1355" i="4"/>
  <c r="U1355" i="4"/>
  <c r="E1358" i="4"/>
  <c r="C1359" i="4"/>
  <c r="D1358" i="4"/>
  <c r="F1358" i="4"/>
  <c r="N1356" i="4"/>
  <c r="P1356" i="4"/>
  <c r="M1356" i="4"/>
  <c r="O1356" i="4"/>
  <c r="G1357" i="4"/>
  <c r="J1357" i="4" s="1"/>
  <c r="H1357" i="4"/>
  <c r="K1357" i="4" s="1"/>
  <c r="R1356" i="4" l="1"/>
  <c r="T1356" i="4"/>
  <c r="U1356" i="4"/>
  <c r="S1356" i="4"/>
  <c r="N1357" i="4"/>
  <c r="P1357" i="4"/>
  <c r="M1357" i="4"/>
  <c r="O1357" i="4"/>
  <c r="G1358" i="4"/>
  <c r="J1358" i="4" s="1"/>
  <c r="H1358" i="4"/>
  <c r="K1358" i="4" s="1"/>
  <c r="E1359" i="4"/>
  <c r="F1359" i="4"/>
  <c r="C1360" i="4"/>
  <c r="D1359" i="4"/>
  <c r="R1357" i="4" l="1"/>
  <c r="U1357" i="4"/>
  <c r="T1357" i="4"/>
  <c r="S1357" i="4"/>
  <c r="G1359" i="4"/>
  <c r="J1359" i="4" s="1"/>
  <c r="H1359" i="4"/>
  <c r="K1359" i="4" s="1"/>
  <c r="F1360" i="4"/>
  <c r="D1360" i="4"/>
  <c r="C1361" i="4"/>
  <c r="E1360" i="4"/>
  <c r="O1358" i="4"/>
  <c r="M1358" i="4"/>
  <c r="P1358" i="4"/>
  <c r="N1358" i="4"/>
  <c r="U1358" i="4" l="1"/>
  <c r="S1358" i="4"/>
  <c r="R1358" i="4"/>
  <c r="T1358" i="4"/>
  <c r="M1359" i="4"/>
  <c r="O1359" i="4"/>
  <c r="G1360" i="4"/>
  <c r="J1360" i="4" s="1"/>
  <c r="F1361" i="4"/>
  <c r="E1361" i="4"/>
  <c r="C1362" i="4"/>
  <c r="D1361" i="4"/>
  <c r="H1360" i="4"/>
  <c r="K1360" i="4" s="1"/>
  <c r="P1359" i="4"/>
  <c r="N1359" i="4"/>
  <c r="U1359" i="4" l="1"/>
  <c r="S1359" i="4"/>
  <c r="T1359" i="4"/>
  <c r="R1359" i="4"/>
  <c r="H1361" i="4"/>
  <c r="K1361" i="4" s="1"/>
  <c r="P1360" i="4"/>
  <c r="N1360" i="4"/>
  <c r="E1362" i="4"/>
  <c r="F1362" i="4"/>
  <c r="C1363" i="4"/>
  <c r="D1362" i="4"/>
  <c r="G1361" i="4"/>
  <c r="J1361" i="4" s="1"/>
  <c r="M1360" i="4"/>
  <c r="O1360" i="4"/>
  <c r="R1360" i="4" l="1"/>
  <c r="T1360" i="4"/>
  <c r="S1360" i="4"/>
  <c r="U1360" i="4"/>
  <c r="G1362" i="4"/>
  <c r="J1362" i="4" s="1"/>
  <c r="H1362" i="4"/>
  <c r="K1362" i="4" s="1"/>
  <c r="C1364" i="4"/>
  <c r="D1363" i="4"/>
  <c r="F1363" i="4"/>
  <c r="E1363" i="4"/>
  <c r="P1361" i="4"/>
  <c r="N1361" i="4"/>
  <c r="O1361" i="4"/>
  <c r="M1361" i="4"/>
  <c r="T1361" i="4" l="1"/>
  <c r="R1361" i="4"/>
  <c r="S1361" i="4"/>
  <c r="U1361" i="4"/>
  <c r="N1362" i="4"/>
  <c r="P1362" i="4"/>
  <c r="H1363" i="4"/>
  <c r="K1363" i="4" s="1"/>
  <c r="G1363" i="4"/>
  <c r="J1363" i="4" s="1"/>
  <c r="O1362" i="4"/>
  <c r="M1362" i="4"/>
  <c r="E1364" i="4"/>
  <c r="F1364" i="4"/>
  <c r="C1365" i="4"/>
  <c r="D1364" i="4"/>
  <c r="U1362" i="4" l="1"/>
  <c r="T1362" i="4"/>
  <c r="S1362" i="4"/>
  <c r="R1362" i="4"/>
  <c r="G1364" i="4"/>
  <c r="J1364" i="4" s="1"/>
  <c r="O1363" i="4"/>
  <c r="M1363" i="4"/>
  <c r="H1364" i="4"/>
  <c r="K1364" i="4" s="1"/>
  <c r="N1363" i="4"/>
  <c r="P1363" i="4"/>
  <c r="F1365" i="4"/>
  <c r="E1365" i="4"/>
  <c r="C1366" i="4"/>
  <c r="D1365" i="4"/>
  <c r="S1363" i="4" l="1"/>
  <c r="U1363" i="4"/>
  <c r="T1363" i="4"/>
  <c r="R1363" i="4"/>
  <c r="M1364" i="4"/>
  <c r="O1364" i="4"/>
  <c r="N1364" i="4"/>
  <c r="P1364" i="4"/>
  <c r="G1365" i="4"/>
  <c r="J1365" i="4" s="1"/>
  <c r="H1365" i="4"/>
  <c r="K1365" i="4" s="1"/>
  <c r="D1366" i="4"/>
  <c r="F1366" i="4"/>
  <c r="E1366" i="4"/>
  <c r="C1367" i="4"/>
  <c r="T1364" i="4" l="1"/>
  <c r="S1364" i="4"/>
  <c r="U1364" i="4"/>
  <c r="R1364" i="4"/>
  <c r="H1366" i="4"/>
  <c r="K1366" i="4" s="1"/>
  <c r="G1366" i="4"/>
  <c r="J1366" i="4" s="1"/>
  <c r="F1367" i="4"/>
  <c r="C1368" i="4"/>
  <c r="D1367" i="4"/>
  <c r="E1367" i="4"/>
  <c r="P1365" i="4"/>
  <c r="N1365" i="4"/>
  <c r="O1365" i="4"/>
  <c r="M1365" i="4"/>
  <c r="T1365" i="4" l="1"/>
  <c r="S1365" i="4"/>
  <c r="U1365" i="4"/>
  <c r="R1365" i="4"/>
  <c r="P1366" i="4"/>
  <c r="O1366" i="4"/>
  <c r="N1366" i="4"/>
  <c r="M1366" i="4"/>
  <c r="H1367" i="4"/>
  <c r="K1367" i="4" s="1"/>
  <c r="C1369" i="4"/>
  <c r="D1368" i="4"/>
  <c r="E1368" i="4"/>
  <c r="F1368" i="4"/>
  <c r="G1367" i="4"/>
  <c r="J1367" i="4" s="1"/>
  <c r="S1366" i="4" l="1"/>
  <c r="U1366" i="4"/>
  <c r="T1366" i="4"/>
  <c r="R1366" i="4"/>
  <c r="M1367" i="4"/>
  <c r="O1367" i="4"/>
  <c r="H1368" i="4"/>
  <c r="K1368" i="4" s="1"/>
  <c r="G1368" i="4"/>
  <c r="J1368" i="4" s="1"/>
  <c r="F1369" i="4"/>
  <c r="E1369" i="4"/>
  <c r="C1370" i="4"/>
  <c r="D1369" i="4"/>
  <c r="P1367" i="4"/>
  <c r="N1367" i="4"/>
  <c r="U1367" i="4" l="1"/>
  <c r="R1367" i="4"/>
  <c r="S1367" i="4"/>
  <c r="T1367" i="4"/>
  <c r="H1369" i="4"/>
  <c r="K1369" i="4" s="1"/>
  <c r="D1370" i="4"/>
  <c r="E1370" i="4"/>
  <c r="F1370" i="4"/>
  <c r="C1371" i="4"/>
  <c r="M1368" i="4"/>
  <c r="O1368" i="4"/>
  <c r="P1368" i="4"/>
  <c r="N1368" i="4"/>
  <c r="G1369" i="4"/>
  <c r="J1369" i="4" s="1"/>
  <c r="S1368" i="4" l="1"/>
  <c r="T1368" i="4"/>
  <c r="R1368" i="4"/>
  <c r="U1368" i="4"/>
  <c r="G1370" i="4"/>
  <c r="J1370" i="4" s="1"/>
  <c r="H1370" i="4"/>
  <c r="K1370" i="4" s="1"/>
  <c r="N1369" i="4"/>
  <c r="P1369" i="4"/>
  <c r="M1369" i="4"/>
  <c r="O1369" i="4"/>
  <c r="F1371" i="4"/>
  <c r="E1371" i="4"/>
  <c r="C1372" i="4"/>
  <c r="D1371" i="4"/>
  <c r="O1370" i="4" l="1"/>
  <c r="U1369" i="4"/>
  <c r="S1369" i="4"/>
  <c r="T1369" i="4"/>
  <c r="R1369" i="4"/>
  <c r="M1370" i="4"/>
  <c r="N1370" i="4"/>
  <c r="P1370" i="4"/>
  <c r="G1371" i="4"/>
  <c r="J1371" i="4" s="1"/>
  <c r="C1373" i="4"/>
  <c r="F1372" i="4"/>
  <c r="D1372" i="4"/>
  <c r="E1372" i="4"/>
  <c r="H1371" i="4"/>
  <c r="K1371" i="4" s="1"/>
  <c r="T1370" i="4" l="1"/>
  <c r="R1370" i="4"/>
  <c r="S1370" i="4"/>
  <c r="U1370" i="4"/>
  <c r="H1372" i="4"/>
  <c r="K1372" i="4" s="1"/>
  <c r="N1371" i="4"/>
  <c r="P1371" i="4"/>
  <c r="M1371" i="4"/>
  <c r="O1371" i="4"/>
  <c r="G1372" i="4"/>
  <c r="J1372" i="4" s="1"/>
  <c r="D1373" i="4"/>
  <c r="E1373" i="4"/>
  <c r="C1374" i="4"/>
  <c r="F1373" i="4"/>
  <c r="U1371" i="4" l="1"/>
  <c r="S1371" i="4"/>
  <c r="T1371" i="4"/>
  <c r="R1371" i="4"/>
  <c r="P1372" i="4"/>
  <c r="N1372" i="4"/>
  <c r="H1373" i="4"/>
  <c r="K1373" i="4" s="1"/>
  <c r="C1375" i="4"/>
  <c r="D1374" i="4"/>
  <c r="E1374" i="4"/>
  <c r="F1374" i="4"/>
  <c r="G1373" i="4"/>
  <c r="J1373" i="4" s="1"/>
  <c r="M1372" i="4"/>
  <c r="O1372" i="4"/>
  <c r="T1372" i="4" l="1"/>
  <c r="S1372" i="4"/>
  <c r="R1372" i="4"/>
  <c r="U1372" i="4"/>
  <c r="N1373" i="4"/>
  <c r="P1373" i="4"/>
  <c r="M1373" i="4"/>
  <c r="O1373" i="4"/>
  <c r="H1374" i="4"/>
  <c r="K1374" i="4" s="1"/>
  <c r="G1374" i="4"/>
  <c r="J1374" i="4" s="1"/>
  <c r="D1375" i="4"/>
  <c r="E1375" i="4"/>
  <c r="F1375" i="4"/>
  <c r="C1376" i="4"/>
  <c r="R1373" i="4" l="1"/>
  <c r="T1373" i="4"/>
  <c r="U1373" i="4"/>
  <c r="S1373" i="4"/>
  <c r="H1375" i="4"/>
  <c r="K1375" i="4" s="1"/>
  <c r="G1375" i="4"/>
  <c r="J1375" i="4" s="1"/>
  <c r="C1377" i="4"/>
  <c r="D1376" i="4"/>
  <c r="E1376" i="4"/>
  <c r="F1376" i="4"/>
  <c r="M1374" i="4"/>
  <c r="O1374" i="4"/>
  <c r="P1374" i="4"/>
  <c r="N1374" i="4"/>
  <c r="S1374" i="4" l="1"/>
  <c r="R1374" i="4"/>
  <c r="U1374" i="4"/>
  <c r="T1374" i="4"/>
  <c r="O1375" i="4"/>
  <c r="M1375" i="4"/>
  <c r="N1375" i="4"/>
  <c r="P1375" i="4"/>
  <c r="G1376" i="4"/>
  <c r="J1376" i="4" s="1"/>
  <c r="H1376" i="4"/>
  <c r="K1376" i="4" s="1"/>
  <c r="E1377" i="4"/>
  <c r="F1377" i="4"/>
  <c r="C1378" i="4"/>
  <c r="D1377" i="4"/>
  <c r="T1375" i="4" l="1"/>
  <c r="U1375" i="4"/>
  <c r="S1375" i="4"/>
  <c r="R1375" i="4"/>
  <c r="M1376" i="4"/>
  <c r="O1376" i="4"/>
  <c r="G1377" i="4"/>
  <c r="J1377" i="4" s="1"/>
  <c r="H1377" i="4"/>
  <c r="K1377" i="4" s="1"/>
  <c r="E1378" i="4"/>
  <c r="F1378" i="4"/>
  <c r="C1379" i="4"/>
  <c r="D1378" i="4"/>
  <c r="N1376" i="4"/>
  <c r="P1376" i="4"/>
  <c r="R1376" i="4" l="1"/>
  <c r="T1376" i="4"/>
  <c r="U1376" i="4"/>
  <c r="S1376" i="4"/>
  <c r="N1377" i="4"/>
  <c r="P1377" i="4"/>
  <c r="M1377" i="4"/>
  <c r="O1377" i="4"/>
  <c r="H1378" i="4"/>
  <c r="K1378" i="4" s="1"/>
  <c r="F1379" i="4"/>
  <c r="E1379" i="4"/>
  <c r="C1380" i="4"/>
  <c r="D1379" i="4"/>
  <c r="G1378" i="4"/>
  <c r="J1378" i="4" s="1"/>
  <c r="R1377" i="4" l="1"/>
  <c r="T1377" i="4"/>
  <c r="U1377" i="4"/>
  <c r="S1377" i="4"/>
  <c r="C1381" i="4"/>
  <c r="D1380" i="4"/>
  <c r="E1380" i="4"/>
  <c r="F1380" i="4"/>
  <c r="H1379" i="4"/>
  <c r="K1379" i="4" s="1"/>
  <c r="O1378" i="4"/>
  <c r="M1378" i="4"/>
  <c r="P1378" i="4"/>
  <c r="N1378" i="4"/>
  <c r="G1379" i="4"/>
  <c r="J1379" i="4" s="1"/>
  <c r="S1378" i="4" l="1"/>
  <c r="R1378" i="4"/>
  <c r="U1378" i="4"/>
  <c r="T1378" i="4"/>
  <c r="O1379" i="4"/>
  <c r="M1379" i="4"/>
  <c r="H1380" i="4"/>
  <c r="K1380" i="4" s="1"/>
  <c r="C1382" i="4"/>
  <c r="F1381" i="4"/>
  <c r="D1381" i="4"/>
  <c r="E1381" i="4"/>
  <c r="P1379" i="4"/>
  <c r="N1379" i="4"/>
  <c r="G1380" i="4"/>
  <c r="J1380" i="4" s="1"/>
  <c r="S1379" i="4" l="1"/>
  <c r="U1379" i="4"/>
  <c r="R1379" i="4"/>
  <c r="T1379" i="4"/>
  <c r="G1381" i="4"/>
  <c r="J1381" i="4" s="1"/>
  <c r="H1381" i="4"/>
  <c r="K1381" i="4" s="1"/>
  <c r="N1380" i="4"/>
  <c r="P1380" i="4"/>
  <c r="M1380" i="4"/>
  <c r="O1380" i="4"/>
  <c r="D1382" i="4"/>
  <c r="C1383" i="4"/>
  <c r="F1382" i="4"/>
  <c r="E1382" i="4"/>
  <c r="R1380" i="4" l="1"/>
  <c r="T1380" i="4"/>
  <c r="U1380" i="4"/>
  <c r="S1380" i="4"/>
  <c r="M1381" i="4"/>
  <c r="O1381" i="4"/>
  <c r="P1381" i="4"/>
  <c r="N1381" i="4"/>
  <c r="H1382" i="4"/>
  <c r="K1382" i="4" s="1"/>
  <c r="G1382" i="4"/>
  <c r="J1382" i="4" s="1"/>
  <c r="F1383" i="4"/>
  <c r="C1384" i="4"/>
  <c r="E1383" i="4"/>
  <c r="D1383" i="4"/>
  <c r="S1381" i="4" l="1"/>
  <c r="T1381" i="4"/>
  <c r="R1381" i="4"/>
  <c r="U1381" i="4"/>
  <c r="G1383" i="4"/>
  <c r="J1383" i="4" s="1"/>
  <c r="C1385" i="4"/>
  <c r="D1384" i="4"/>
  <c r="E1384" i="4"/>
  <c r="F1384" i="4"/>
  <c r="O1382" i="4"/>
  <c r="M1382" i="4"/>
  <c r="H1383" i="4"/>
  <c r="K1383" i="4" s="1"/>
  <c r="N1382" i="4"/>
  <c r="P1382" i="4"/>
  <c r="O1383" i="4" l="1"/>
  <c r="S1382" i="4"/>
  <c r="T1382" i="4"/>
  <c r="R1382" i="4"/>
  <c r="U1382" i="4"/>
  <c r="M1383" i="4"/>
  <c r="F1385" i="4"/>
  <c r="C1386" i="4"/>
  <c r="D1385" i="4"/>
  <c r="E1385" i="4"/>
  <c r="P1383" i="4"/>
  <c r="N1383" i="4"/>
  <c r="G1384" i="4"/>
  <c r="J1384" i="4" s="1"/>
  <c r="H1384" i="4"/>
  <c r="K1384" i="4" s="1"/>
  <c r="T1383" i="4" l="1"/>
  <c r="R1383" i="4"/>
  <c r="U1383" i="4"/>
  <c r="S1383" i="4"/>
  <c r="N1384" i="4"/>
  <c r="P1384" i="4"/>
  <c r="H1385" i="4"/>
  <c r="K1385" i="4" s="1"/>
  <c r="G1385" i="4"/>
  <c r="J1385" i="4" s="1"/>
  <c r="M1384" i="4"/>
  <c r="O1384" i="4"/>
  <c r="C1387" i="4"/>
  <c r="D1386" i="4"/>
  <c r="F1386" i="4"/>
  <c r="E1386" i="4"/>
  <c r="U1384" i="4" l="1"/>
  <c r="R1384" i="4"/>
  <c r="T1384" i="4"/>
  <c r="S1384" i="4"/>
  <c r="G1386" i="4"/>
  <c r="J1386" i="4" s="1"/>
  <c r="H1386" i="4"/>
  <c r="K1386" i="4" s="1"/>
  <c r="D1387" i="4"/>
  <c r="C1388" i="4"/>
  <c r="F1387" i="4"/>
  <c r="E1387" i="4"/>
  <c r="P1385" i="4"/>
  <c r="N1385" i="4"/>
  <c r="M1385" i="4"/>
  <c r="O1385" i="4"/>
  <c r="T1385" i="4" l="1"/>
  <c r="R1385" i="4"/>
  <c r="U1385" i="4"/>
  <c r="S1385" i="4"/>
  <c r="N1386" i="4"/>
  <c r="O1386" i="4"/>
  <c r="M1386" i="4"/>
  <c r="P1386" i="4"/>
  <c r="H1387" i="4"/>
  <c r="K1387" i="4" s="1"/>
  <c r="C1389" i="4"/>
  <c r="D1388" i="4"/>
  <c r="E1388" i="4"/>
  <c r="F1388" i="4"/>
  <c r="G1387" i="4"/>
  <c r="J1387" i="4" s="1"/>
  <c r="S1386" i="4" l="1"/>
  <c r="U1386" i="4"/>
  <c r="R1386" i="4"/>
  <c r="T1386" i="4"/>
  <c r="P1387" i="4"/>
  <c r="N1387" i="4"/>
  <c r="H1388" i="4"/>
  <c r="K1388" i="4" s="1"/>
  <c r="G1388" i="4"/>
  <c r="J1388" i="4" s="1"/>
  <c r="O1387" i="4"/>
  <c r="M1387" i="4"/>
  <c r="C1390" i="4"/>
  <c r="E1389" i="4"/>
  <c r="D1389" i="4"/>
  <c r="F1389" i="4"/>
  <c r="S1387" i="4" l="1"/>
  <c r="U1387" i="4"/>
  <c r="T1387" i="4"/>
  <c r="R1387" i="4"/>
  <c r="O1388" i="4"/>
  <c r="M1388" i="4"/>
  <c r="N1388" i="4"/>
  <c r="P1388" i="4"/>
  <c r="C1391" i="4"/>
  <c r="D1390" i="4"/>
  <c r="E1390" i="4"/>
  <c r="F1390" i="4"/>
  <c r="H1389" i="4"/>
  <c r="K1389" i="4" s="1"/>
  <c r="G1389" i="4"/>
  <c r="J1389" i="4" s="1"/>
  <c r="S1388" i="4" l="1"/>
  <c r="U1388" i="4"/>
  <c r="T1388" i="4"/>
  <c r="R1388" i="4"/>
  <c r="H1390" i="4"/>
  <c r="K1390" i="4" s="1"/>
  <c r="G1390" i="4"/>
  <c r="J1390" i="4" s="1"/>
  <c r="F1391" i="4"/>
  <c r="C1392" i="4"/>
  <c r="D1391" i="4"/>
  <c r="E1391" i="4"/>
  <c r="M1389" i="4"/>
  <c r="O1389" i="4"/>
  <c r="N1389" i="4"/>
  <c r="P1389" i="4"/>
  <c r="P1390" i="4" l="1"/>
  <c r="U1389" i="4"/>
  <c r="S1389" i="4"/>
  <c r="R1389" i="4"/>
  <c r="T1389" i="4"/>
  <c r="N1390" i="4"/>
  <c r="M1390" i="4"/>
  <c r="O1390" i="4"/>
  <c r="G1391" i="4"/>
  <c r="J1391" i="4" s="1"/>
  <c r="H1391" i="4"/>
  <c r="K1391" i="4" s="1"/>
  <c r="D1392" i="4"/>
  <c r="E1392" i="4"/>
  <c r="F1392" i="4"/>
  <c r="C1393" i="4"/>
  <c r="U1390" i="4" l="1"/>
  <c r="R1390" i="4"/>
  <c r="S1390" i="4"/>
  <c r="T1390" i="4"/>
  <c r="P1391" i="4"/>
  <c r="M1391" i="4"/>
  <c r="O1391" i="4"/>
  <c r="N1391" i="4"/>
  <c r="F1393" i="4"/>
  <c r="C1394" i="4"/>
  <c r="D1393" i="4"/>
  <c r="E1393" i="4"/>
  <c r="H1392" i="4"/>
  <c r="K1392" i="4" s="1"/>
  <c r="G1392" i="4"/>
  <c r="J1392" i="4" s="1"/>
  <c r="T1391" i="4" l="1"/>
  <c r="S1391" i="4"/>
  <c r="R1391" i="4"/>
  <c r="U1391" i="4"/>
  <c r="G1393" i="4"/>
  <c r="J1393" i="4" s="1"/>
  <c r="C1395" i="4"/>
  <c r="D1394" i="4"/>
  <c r="F1394" i="4"/>
  <c r="E1394" i="4"/>
  <c r="O1392" i="4"/>
  <c r="M1392" i="4"/>
  <c r="H1393" i="4"/>
  <c r="K1393" i="4" s="1"/>
  <c r="N1392" i="4"/>
  <c r="P1392" i="4"/>
  <c r="S1392" i="4" l="1"/>
  <c r="U1392" i="4"/>
  <c r="R1392" i="4"/>
  <c r="T1392" i="4"/>
  <c r="O1393" i="4"/>
  <c r="M1393" i="4"/>
  <c r="G1394" i="4"/>
  <c r="J1394" i="4" s="1"/>
  <c r="H1394" i="4"/>
  <c r="K1394" i="4" s="1"/>
  <c r="P1393" i="4"/>
  <c r="N1393" i="4"/>
  <c r="F1395" i="4"/>
  <c r="E1395" i="4"/>
  <c r="C1396" i="4"/>
  <c r="D1395" i="4"/>
  <c r="U1393" i="4" l="1"/>
  <c r="R1393" i="4"/>
  <c r="T1393" i="4"/>
  <c r="S1393" i="4"/>
  <c r="P1394" i="4"/>
  <c r="N1394" i="4"/>
  <c r="O1394" i="4"/>
  <c r="M1394" i="4"/>
  <c r="G1395" i="4"/>
  <c r="J1395" i="4" s="1"/>
  <c r="H1395" i="4"/>
  <c r="K1395" i="4" s="1"/>
  <c r="F1396" i="4"/>
  <c r="E1396" i="4"/>
  <c r="C1397" i="4"/>
  <c r="D1396" i="4"/>
  <c r="S1394" i="4" l="1"/>
  <c r="U1394" i="4"/>
  <c r="R1394" i="4"/>
  <c r="T1394" i="4"/>
  <c r="H1396" i="4"/>
  <c r="K1396" i="4" s="1"/>
  <c r="P1395" i="4"/>
  <c r="N1395" i="4"/>
  <c r="M1395" i="4"/>
  <c r="O1395" i="4"/>
  <c r="G1396" i="4"/>
  <c r="J1396" i="4" s="1"/>
  <c r="F1397" i="4"/>
  <c r="C1398" i="4"/>
  <c r="D1397" i="4"/>
  <c r="E1397" i="4"/>
  <c r="S1395" i="4" l="1"/>
  <c r="U1395" i="4"/>
  <c r="T1395" i="4"/>
  <c r="R1395" i="4"/>
  <c r="G1397" i="4"/>
  <c r="J1397" i="4" s="1"/>
  <c r="H1397" i="4"/>
  <c r="K1397" i="4" s="1"/>
  <c r="E1398" i="4"/>
  <c r="C1399" i="4"/>
  <c r="F1398" i="4"/>
  <c r="D1398" i="4"/>
  <c r="O1396" i="4"/>
  <c r="M1396" i="4"/>
  <c r="N1396" i="4"/>
  <c r="P1396" i="4"/>
  <c r="S1396" i="4" l="1"/>
  <c r="T1396" i="4"/>
  <c r="U1396" i="4"/>
  <c r="R1396" i="4"/>
  <c r="P1397" i="4"/>
  <c r="N1397" i="4"/>
  <c r="G1398" i="4"/>
  <c r="J1398" i="4" s="1"/>
  <c r="H1398" i="4"/>
  <c r="K1398" i="4" s="1"/>
  <c r="D1399" i="4"/>
  <c r="C1400" i="4"/>
  <c r="F1399" i="4"/>
  <c r="E1399" i="4"/>
  <c r="O1397" i="4"/>
  <c r="M1397" i="4"/>
  <c r="R1397" i="4" l="1"/>
  <c r="U1397" i="4"/>
  <c r="S1397" i="4"/>
  <c r="T1397" i="4"/>
  <c r="P1398" i="4"/>
  <c r="N1398" i="4"/>
  <c r="O1398" i="4"/>
  <c r="M1398" i="4"/>
  <c r="E1400" i="4"/>
  <c r="F1400" i="4"/>
  <c r="C1401" i="4"/>
  <c r="D1400" i="4"/>
  <c r="H1399" i="4"/>
  <c r="K1399" i="4" s="1"/>
  <c r="G1399" i="4"/>
  <c r="J1399" i="4" s="1"/>
  <c r="T1398" i="4" l="1"/>
  <c r="S1398" i="4"/>
  <c r="R1398" i="4"/>
  <c r="U1398" i="4"/>
  <c r="C1402" i="4"/>
  <c r="D1401" i="4"/>
  <c r="E1401" i="4"/>
  <c r="F1401" i="4"/>
  <c r="O1399" i="4"/>
  <c r="M1399" i="4"/>
  <c r="P1399" i="4"/>
  <c r="N1399" i="4"/>
  <c r="H1400" i="4"/>
  <c r="K1400" i="4" s="1"/>
  <c r="G1400" i="4"/>
  <c r="J1400" i="4" s="1"/>
  <c r="U1399" i="4" l="1"/>
  <c r="T1399" i="4"/>
  <c r="S1399" i="4"/>
  <c r="R1399" i="4"/>
  <c r="H1401" i="4"/>
  <c r="K1401" i="4" s="1"/>
  <c r="G1401" i="4"/>
  <c r="J1401" i="4" s="1"/>
  <c r="M1400" i="4"/>
  <c r="O1400" i="4"/>
  <c r="N1400" i="4"/>
  <c r="P1400" i="4"/>
  <c r="C1403" i="4"/>
  <c r="D1402" i="4"/>
  <c r="F1402" i="4"/>
  <c r="E1402" i="4"/>
  <c r="N1401" i="4" l="1"/>
  <c r="U1400" i="4"/>
  <c r="S1400" i="4"/>
  <c r="T1400" i="4"/>
  <c r="R1400" i="4"/>
  <c r="P1401" i="4"/>
  <c r="O1401" i="4"/>
  <c r="M1401" i="4"/>
  <c r="H1402" i="4"/>
  <c r="K1402" i="4" s="1"/>
  <c r="G1402" i="4"/>
  <c r="J1402" i="4" s="1"/>
  <c r="D1403" i="4"/>
  <c r="E1403" i="4"/>
  <c r="C1404" i="4"/>
  <c r="F1403" i="4"/>
  <c r="S1401" i="4" l="1"/>
  <c r="T1401" i="4"/>
  <c r="U1401" i="4"/>
  <c r="R1401" i="4"/>
  <c r="H1403" i="4"/>
  <c r="K1403" i="4" s="1"/>
  <c r="G1403" i="4"/>
  <c r="J1403" i="4" s="1"/>
  <c r="D1404" i="4"/>
  <c r="E1404" i="4"/>
  <c r="F1404" i="4"/>
  <c r="C1405" i="4"/>
  <c r="M1402" i="4"/>
  <c r="O1402" i="4"/>
  <c r="N1402" i="4"/>
  <c r="P1402" i="4"/>
  <c r="U1402" i="4" l="1"/>
  <c r="S1402" i="4"/>
  <c r="R1402" i="4"/>
  <c r="T1402" i="4"/>
  <c r="N1403" i="4"/>
  <c r="P1403" i="4"/>
  <c r="O1403" i="4"/>
  <c r="H1404" i="4"/>
  <c r="K1404" i="4" s="1"/>
  <c r="M1403" i="4"/>
  <c r="C1406" i="4"/>
  <c r="D1405" i="4"/>
  <c r="E1405" i="4"/>
  <c r="F1405" i="4"/>
  <c r="G1404" i="4"/>
  <c r="J1404" i="4" s="1"/>
  <c r="U1403" i="4" l="1"/>
  <c r="R1403" i="4"/>
  <c r="S1403" i="4"/>
  <c r="T1403" i="4"/>
  <c r="H1405" i="4"/>
  <c r="K1405" i="4" s="1"/>
  <c r="N1404" i="4"/>
  <c r="G1405" i="4"/>
  <c r="J1405" i="4" s="1"/>
  <c r="P1404" i="4"/>
  <c r="M1404" i="4"/>
  <c r="O1404" i="4"/>
  <c r="D1406" i="4"/>
  <c r="E1406" i="4"/>
  <c r="F1406" i="4"/>
  <c r="C1407" i="4"/>
  <c r="P1405" i="4" l="1"/>
  <c r="R1404" i="4"/>
  <c r="U1404" i="4"/>
  <c r="N1405" i="4"/>
  <c r="T1404" i="4"/>
  <c r="S1404" i="4"/>
  <c r="M1405" i="4"/>
  <c r="O1405" i="4"/>
  <c r="G1406" i="4"/>
  <c r="J1406" i="4" s="1"/>
  <c r="H1406" i="4"/>
  <c r="K1406" i="4" s="1"/>
  <c r="D1407" i="4"/>
  <c r="E1407" i="4"/>
  <c r="F1407" i="4"/>
  <c r="C1408" i="4"/>
  <c r="U1405" i="4" l="1"/>
  <c r="S1405" i="4"/>
  <c r="T1405" i="4"/>
  <c r="R1405" i="4"/>
  <c r="H1407" i="4"/>
  <c r="K1407" i="4" s="1"/>
  <c r="C1409" i="4"/>
  <c r="D1408" i="4"/>
  <c r="F1408" i="4"/>
  <c r="E1408" i="4"/>
  <c r="N1406" i="4"/>
  <c r="P1406" i="4"/>
  <c r="G1407" i="4"/>
  <c r="J1407" i="4" s="1"/>
  <c r="M1406" i="4"/>
  <c r="O1406" i="4"/>
  <c r="P1407" i="4" l="1"/>
  <c r="U1406" i="4"/>
  <c r="T1406" i="4"/>
  <c r="R1406" i="4"/>
  <c r="S1406" i="4"/>
  <c r="N1407" i="4"/>
  <c r="H1408" i="4"/>
  <c r="K1408" i="4" s="1"/>
  <c r="G1408" i="4"/>
  <c r="J1408" i="4" s="1"/>
  <c r="C1410" i="4"/>
  <c r="D1409" i="4"/>
  <c r="E1409" i="4"/>
  <c r="F1409" i="4"/>
  <c r="M1407" i="4"/>
  <c r="O1407" i="4"/>
  <c r="U1407" i="4" l="1"/>
  <c r="T1407" i="4"/>
  <c r="S1407" i="4"/>
  <c r="R1407" i="4"/>
  <c r="H1409" i="4"/>
  <c r="K1409" i="4" s="1"/>
  <c r="G1409" i="4"/>
  <c r="J1409" i="4" s="1"/>
  <c r="E1410" i="4"/>
  <c r="F1410" i="4"/>
  <c r="C1411" i="4"/>
  <c r="D1410" i="4"/>
  <c r="P1408" i="4"/>
  <c r="N1408" i="4"/>
  <c r="O1408" i="4"/>
  <c r="M1408" i="4"/>
  <c r="U1408" i="4" l="1"/>
  <c r="R1408" i="4"/>
  <c r="T1408" i="4"/>
  <c r="S1408" i="4"/>
  <c r="P1409" i="4"/>
  <c r="N1409" i="4"/>
  <c r="O1409" i="4"/>
  <c r="M1409" i="4"/>
  <c r="G1410" i="4"/>
  <c r="J1410" i="4" s="1"/>
  <c r="H1410" i="4"/>
  <c r="K1410" i="4" s="1"/>
  <c r="C1412" i="4"/>
  <c r="D1411" i="4"/>
  <c r="E1411" i="4"/>
  <c r="F1411" i="4"/>
  <c r="R1409" i="4" l="1"/>
  <c r="U1409" i="4"/>
  <c r="T1409" i="4"/>
  <c r="S1409" i="4"/>
  <c r="M1410" i="4"/>
  <c r="O1410" i="4"/>
  <c r="C1413" i="4"/>
  <c r="D1412" i="4"/>
  <c r="E1412" i="4"/>
  <c r="F1412" i="4"/>
  <c r="G1411" i="4"/>
  <c r="J1411" i="4" s="1"/>
  <c r="H1411" i="4"/>
  <c r="K1411" i="4" s="1"/>
  <c r="N1410" i="4"/>
  <c r="P1410" i="4"/>
  <c r="U1410" i="4" l="1"/>
  <c r="T1410" i="4"/>
  <c r="R1410" i="4"/>
  <c r="S1410" i="4"/>
  <c r="M1411" i="4"/>
  <c r="O1411" i="4"/>
  <c r="F1413" i="4"/>
  <c r="E1413" i="4"/>
  <c r="C1414" i="4"/>
  <c r="D1413" i="4"/>
  <c r="P1411" i="4"/>
  <c r="N1411" i="4"/>
  <c r="H1412" i="4"/>
  <c r="K1412" i="4" s="1"/>
  <c r="G1412" i="4"/>
  <c r="J1412" i="4" s="1"/>
  <c r="S1411" i="4" l="1"/>
  <c r="T1411" i="4"/>
  <c r="U1411" i="4"/>
  <c r="R1411" i="4"/>
  <c r="F1414" i="4"/>
  <c r="C1415" i="4"/>
  <c r="D1414" i="4"/>
  <c r="E1414" i="4"/>
  <c r="N1412" i="4"/>
  <c r="P1412" i="4"/>
  <c r="M1412" i="4"/>
  <c r="O1412" i="4"/>
  <c r="H1413" i="4"/>
  <c r="K1413" i="4" s="1"/>
  <c r="G1413" i="4"/>
  <c r="J1413" i="4" s="1"/>
  <c r="S1412" i="4" l="1"/>
  <c r="T1412" i="4"/>
  <c r="R1412" i="4"/>
  <c r="U1412" i="4"/>
  <c r="G1414" i="4"/>
  <c r="J1414" i="4" s="1"/>
  <c r="O1413" i="4"/>
  <c r="M1413" i="4"/>
  <c r="N1413" i="4"/>
  <c r="P1413" i="4"/>
  <c r="F1415" i="4"/>
  <c r="C1416" i="4"/>
  <c r="D1415" i="4"/>
  <c r="E1415" i="4"/>
  <c r="H1414" i="4"/>
  <c r="K1414" i="4" s="1"/>
  <c r="U1413" i="4" l="1"/>
  <c r="S1413" i="4"/>
  <c r="R1413" i="4"/>
  <c r="T1413" i="4"/>
  <c r="D1416" i="4"/>
  <c r="E1416" i="4"/>
  <c r="F1416" i="4"/>
  <c r="C1417" i="4"/>
  <c r="H1415" i="4"/>
  <c r="K1415" i="4" s="1"/>
  <c r="M1414" i="4"/>
  <c r="O1414" i="4"/>
  <c r="N1414" i="4"/>
  <c r="P1414" i="4"/>
  <c r="G1415" i="4"/>
  <c r="J1415" i="4" s="1"/>
  <c r="S1414" i="4" l="1"/>
  <c r="U1414" i="4"/>
  <c r="R1414" i="4"/>
  <c r="T1414" i="4"/>
  <c r="N1415" i="4"/>
  <c r="P1415" i="4"/>
  <c r="G1416" i="4"/>
  <c r="J1416" i="4" s="1"/>
  <c r="H1416" i="4"/>
  <c r="K1416" i="4" s="1"/>
  <c r="D1417" i="4"/>
  <c r="E1417" i="4"/>
  <c r="F1417" i="4"/>
  <c r="C1418" i="4"/>
  <c r="O1415" i="4"/>
  <c r="M1415" i="4"/>
  <c r="S1415" i="4" l="1"/>
  <c r="R1415" i="4"/>
  <c r="T1415" i="4"/>
  <c r="U1415" i="4"/>
  <c r="D1418" i="4"/>
  <c r="E1418" i="4"/>
  <c r="F1418" i="4"/>
  <c r="C1419" i="4"/>
  <c r="G1417" i="4"/>
  <c r="J1417" i="4" s="1"/>
  <c r="H1417" i="4"/>
  <c r="K1417" i="4" s="1"/>
  <c r="N1416" i="4"/>
  <c r="P1416" i="4"/>
  <c r="M1416" i="4"/>
  <c r="O1416" i="4"/>
  <c r="T1416" i="4" l="1"/>
  <c r="S1416" i="4"/>
  <c r="R1416" i="4"/>
  <c r="U1416" i="4"/>
  <c r="G1418" i="4"/>
  <c r="J1418" i="4" s="1"/>
  <c r="H1418" i="4"/>
  <c r="K1418" i="4" s="1"/>
  <c r="N1417" i="4"/>
  <c r="P1417" i="4"/>
  <c r="F1419" i="4"/>
  <c r="C1420" i="4"/>
  <c r="D1419" i="4"/>
  <c r="E1419" i="4"/>
  <c r="O1417" i="4"/>
  <c r="M1417" i="4"/>
  <c r="M1418" i="4" l="1"/>
  <c r="R1418" i="4" s="1"/>
  <c r="O1418" i="4"/>
  <c r="U1417" i="4"/>
  <c r="S1417" i="4"/>
  <c r="R1417" i="4"/>
  <c r="T1417" i="4"/>
  <c r="P1418" i="4"/>
  <c r="N1418" i="4"/>
  <c r="H1419" i="4"/>
  <c r="K1419" i="4" s="1"/>
  <c r="G1419" i="4"/>
  <c r="J1419" i="4" s="1"/>
  <c r="E1420" i="4"/>
  <c r="F1420" i="4"/>
  <c r="C1421" i="4"/>
  <c r="D1420" i="4"/>
  <c r="T1418" i="4" l="1"/>
  <c r="S1418" i="4"/>
  <c r="U1418" i="4"/>
  <c r="H1420" i="4"/>
  <c r="K1420" i="4" s="1"/>
  <c r="O1419" i="4"/>
  <c r="M1419" i="4"/>
  <c r="C1422" i="4"/>
  <c r="D1421" i="4"/>
  <c r="E1421" i="4"/>
  <c r="F1421" i="4"/>
  <c r="P1419" i="4"/>
  <c r="N1419" i="4"/>
  <c r="G1420" i="4"/>
  <c r="J1420" i="4" s="1"/>
  <c r="S1419" i="4" l="1"/>
  <c r="T1419" i="4"/>
  <c r="U1419" i="4"/>
  <c r="R1419" i="4"/>
  <c r="H1421" i="4"/>
  <c r="K1421" i="4" s="1"/>
  <c r="F1422" i="4"/>
  <c r="C1423" i="4"/>
  <c r="D1422" i="4"/>
  <c r="E1422" i="4"/>
  <c r="P1420" i="4"/>
  <c r="N1420" i="4"/>
  <c r="O1420" i="4"/>
  <c r="M1420" i="4"/>
  <c r="G1421" i="4"/>
  <c r="J1421" i="4" s="1"/>
  <c r="S1420" i="4" l="1"/>
  <c r="U1420" i="4"/>
  <c r="R1420" i="4"/>
  <c r="T1420" i="4"/>
  <c r="P1421" i="4"/>
  <c r="N1421" i="4"/>
  <c r="C1424" i="4"/>
  <c r="D1423" i="4"/>
  <c r="F1423" i="4"/>
  <c r="E1423" i="4"/>
  <c r="M1421" i="4"/>
  <c r="O1421" i="4"/>
  <c r="H1422" i="4"/>
  <c r="K1422" i="4" s="1"/>
  <c r="G1422" i="4"/>
  <c r="J1422" i="4" s="1"/>
  <c r="S1421" i="4" l="1"/>
  <c r="T1421" i="4"/>
  <c r="U1421" i="4"/>
  <c r="R1421" i="4"/>
  <c r="H1423" i="4"/>
  <c r="K1423" i="4" s="1"/>
  <c r="G1423" i="4"/>
  <c r="J1423" i="4" s="1"/>
  <c r="M1422" i="4"/>
  <c r="O1422" i="4"/>
  <c r="N1422" i="4"/>
  <c r="P1422" i="4"/>
  <c r="F1424" i="4"/>
  <c r="C1425" i="4"/>
  <c r="E1424" i="4"/>
  <c r="D1424" i="4"/>
  <c r="P1423" i="4" l="1"/>
  <c r="R1422" i="4"/>
  <c r="S1422" i="4"/>
  <c r="U1422" i="4"/>
  <c r="T1422" i="4"/>
  <c r="M1423" i="4"/>
  <c r="O1423" i="4"/>
  <c r="N1423" i="4"/>
  <c r="G1424" i="4"/>
  <c r="J1424" i="4" s="1"/>
  <c r="C1426" i="4"/>
  <c r="E1425" i="4"/>
  <c r="D1425" i="4"/>
  <c r="F1425" i="4"/>
  <c r="H1424" i="4"/>
  <c r="K1424" i="4" s="1"/>
  <c r="U1423" i="4" l="1"/>
  <c r="S1423" i="4"/>
  <c r="T1423" i="4"/>
  <c r="R1423" i="4"/>
  <c r="H1425" i="4"/>
  <c r="K1425" i="4" s="1"/>
  <c r="C1427" i="4"/>
  <c r="D1426" i="4"/>
  <c r="E1426" i="4"/>
  <c r="F1426" i="4"/>
  <c r="N1424" i="4"/>
  <c r="P1424" i="4"/>
  <c r="G1425" i="4"/>
  <c r="J1425" i="4" s="1"/>
  <c r="O1424" i="4"/>
  <c r="M1424" i="4"/>
  <c r="R1424" i="4" l="1"/>
  <c r="U1424" i="4"/>
  <c r="T1424" i="4"/>
  <c r="S1424" i="4"/>
  <c r="P1425" i="4"/>
  <c r="N1425" i="4"/>
  <c r="E1427" i="4"/>
  <c r="F1427" i="4"/>
  <c r="C1428" i="4"/>
  <c r="D1427" i="4"/>
  <c r="O1425" i="4"/>
  <c r="M1425" i="4"/>
  <c r="H1426" i="4"/>
  <c r="K1426" i="4" s="1"/>
  <c r="G1426" i="4"/>
  <c r="J1426" i="4" s="1"/>
  <c r="T1425" i="4" l="1"/>
  <c r="U1425" i="4"/>
  <c r="R1425" i="4"/>
  <c r="S1425" i="4"/>
  <c r="F1428" i="4"/>
  <c r="C1429" i="4"/>
  <c r="E1428" i="4"/>
  <c r="D1428" i="4"/>
  <c r="H1427" i="4"/>
  <c r="K1427" i="4" s="1"/>
  <c r="M1426" i="4"/>
  <c r="O1426" i="4"/>
  <c r="G1427" i="4"/>
  <c r="J1427" i="4" s="1"/>
  <c r="P1426" i="4"/>
  <c r="N1426" i="4"/>
  <c r="U1426" i="4" l="1"/>
  <c r="R1426" i="4"/>
  <c r="T1426" i="4"/>
  <c r="S1426" i="4"/>
  <c r="H1428" i="4"/>
  <c r="K1428" i="4" s="1"/>
  <c r="G1428" i="4"/>
  <c r="J1428" i="4" s="1"/>
  <c r="D1429" i="4"/>
  <c r="E1429" i="4"/>
  <c r="F1429" i="4"/>
  <c r="C1430" i="4"/>
  <c r="O1427" i="4"/>
  <c r="M1427" i="4"/>
  <c r="N1427" i="4"/>
  <c r="P1427" i="4"/>
  <c r="U1427" i="4" l="1"/>
  <c r="S1427" i="4"/>
  <c r="R1427" i="4"/>
  <c r="T1427" i="4"/>
  <c r="G1429" i="4"/>
  <c r="J1429" i="4" s="1"/>
  <c r="P1428" i="4"/>
  <c r="N1428" i="4"/>
  <c r="D1430" i="4"/>
  <c r="E1430" i="4"/>
  <c r="F1430" i="4"/>
  <c r="C1431" i="4"/>
  <c r="H1429" i="4"/>
  <c r="K1429" i="4" s="1"/>
  <c r="M1428" i="4"/>
  <c r="O1428" i="4"/>
  <c r="T1428" i="4" l="1"/>
  <c r="S1428" i="4"/>
  <c r="U1428" i="4"/>
  <c r="R1428" i="4"/>
  <c r="M1429" i="4"/>
  <c r="O1429" i="4"/>
  <c r="N1429" i="4"/>
  <c r="P1429" i="4"/>
  <c r="C1432" i="4"/>
  <c r="D1431" i="4"/>
  <c r="E1431" i="4"/>
  <c r="F1431" i="4"/>
  <c r="H1430" i="4"/>
  <c r="K1430" i="4" s="1"/>
  <c r="G1430" i="4"/>
  <c r="J1430" i="4" s="1"/>
  <c r="S1429" i="4" l="1"/>
  <c r="U1429" i="4"/>
  <c r="T1429" i="4"/>
  <c r="R1429" i="4"/>
  <c r="H1431" i="4"/>
  <c r="K1431" i="4" s="1"/>
  <c r="M1430" i="4"/>
  <c r="O1430" i="4"/>
  <c r="G1431" i="4"/>
  <c r="J1431" i="4" s="1"/>
  <c r="N1430" i="4"/>
  <c r="P1430" i="4"/>
  <c r="F1432" i="4"/>
  <c r="C1433" i="4"/>
  <c r="D1432" i="4"/>
  <c r="E1432" i="4"/>
  <c r="R1430" i="4" l="1"/>
  <c r="U1430" i="4"/>
  <c r="S1430" i="4"/>
  <c r="T1430" i="4"/>
  <c r="P1431" i="4"/>
  <c r="N1431" i="4"/>
  <c r="D1433" i="4"/>
  <c r="E1433" i="4"/>
  <c r="C1434" i="4"/>
  <c r="F1433" i="4"/>
  <c r="M1431" i="4"/>
  <c r="O1431" i="4"/>
  <c r="G1432" i="4"/>
  <c r="J1432" i="4" s="1"/>
  <c r="H1432" i="4"/>
  <c r="K1432" i="4" s="1"/>
  <c r="U1431" i="4" l="1"/>
  <c r="T1431" i="4"/>
  <c r="R1431" i="4"/>
  <c r="S1431" i="4"/>
  <c r="H1433" i="4"/>
  <c r="K1433" i="4" s="1"/>
  <c r="G1433" i="4"/>
  <c r="J1433" i="4" s="1"/>
  <c r="N1432" i="4"/>
  <c r="P1432" i="4"/>
  <c r="M1432" i="4"/>
  <c r="O1432" i="4"/>
  <c r="F1434" i="4"/>
  <c r="E1434" i="4"/>
  <c r="C1435" i="4"/>
  <c r="D1434" i="4"/>
  <c r="S1432" i="4" l="1"/>
  <c r="T1432" i="4"/>
  <c r="R1432" i="4"/>
  <c r="U1432" i="4"/>
  <c r="P1433" i="4"/>
  <c r="O1433" i="4"/>
  <c r="M1433" i="4"/>
  <c r="N1433" i="4"/>
  <c r="G1434" i="4"/>
  <c r="J1434" i="4" s="1"/>
  <c r="H1434" i="4"/>
  <c r="K1434" i="4" s="1"/>
  <c r="C1436" i="4"/>
  <c r="F1435" i="4"/>
  <c r="E1435" i="4"/>
  <c r="D1435" i="4"/>
  <c r="R1433" i="4" l="1"/>
  <c r="U1433" i="4"/>
  <c r="T1433" i="4"/>
  <c r="S1433" i="4"/>
  <c r="C1437" i="4"/>
  <c r="D1436" i="4"/>
  <c r="E1436" i="4"/>
  <c r="F1436" i="4"/>
  <c r="N1434" i="4"/>
  <c r="P1434" i="4"/>
  <c r="G1435" i="4"/>
  <c r="J1435" i="4" s="1"/>
  <c r="H1435" i="4"/>
  <c r="K1435" i="4" s="1"/>
  <c r="M1434" i="4"/>
  <c r="O1434" i="4"/>
  <c r="T1434" i="4" l="1"/>
  <c r="U1434" i="4"/>
  <c r="S1434" i="4"/>
  <c r="R1434" i="4"/>
  <c r="G1436" i="4"/>
  <c r="J1436" i="4" s="1"/>
  <c r="H1436" i="4"/>
  <c r="K1436" i="4" s="1"/>
  <c r="N1435" i="4"/>
  <c r="P1435" i="4"/>
  <c r="C1438" i="4"/>
  <c r="D1437" i="4"/>
  <c r="E1437" i="4"/>
  <c r="F1437" i="4"/>
  <c r="O1435" i="4"/>
  <c r="M1435" i="4"/>
  <c r="R1435" i="4" l="1"/>
  <c r="U1435" i="4"/>
  <c r="S1435" i="4"/>
  <c r="T1435" i="4"/>
  <c r="G1437" i="4"/>
  <c r="J1437" i="4" s="1"/>
  <c r="N1436" i="4"/>
  <c r="P1436" i="4"/>
  <c r="M1436" i="4"/>
  <c r="O1436" i="4"/>
  <c r="H1437" i="4"/>
  <c r="K1437" i="4" s="1"/>
  <c r="E1438" i="4"/>
  <c r="F1438" i="4"/>
  <c r="C1439" i="4"/>
  <c r="D1438" i="4"/>
  <c r="S1436" i="4" l="1"/>
  <c r="T1436" i="4"/>
  <c r="R1436" i="4"/>
  <c r="U1436" i="4"/>
  <c r="O1437" i="4"/>
  <c r="M1437" i="4"/>
  <c r="G1438" i="4"/>
  <c r="J1438" i="4" s="1"/>
  <c r="C1440" i="4"/>
  <c r="D1439" i="4"/>
  <c r="E1439" i="4"/>
  <c r="F1439" i="4"/>
  <c r="H1438" i="4"/>
  <c r="K1438" i="4" s="1"/>
  <c r="P1437" i="4"/>
  <c r="N1437" i="4"/>
  <c r="S1437" i="4" l="1"/>
  <c r="R1437" i="4"/>
  <c r="T1437" i="4"/>
  <c r="U1437" i="4"/>
  <c r="M1438" i="4"/>
  <c r="O1438" i="4"/>
  <c r="P1438" i="4"/>
  <c r="N1438" i="4"/>
  <c r="D1440" i="4"/>
  <c r="E1440" i="4"/>
  <c r="F1440" i="4"/>
  <c r="C1441" i="4"/>
  <c r="G1439" i="4"/>
  <c r="J1439" i="4" s="1"/>
  <c r="H1439" i="4"/>
  <c r="K1439" i="4" s="1"/>
  <c r="T1438" i="4" l="1"/>
  <c r="S1438" i="4"/>
  <c r="R1438" i="4"/>
  <c r="U1438" i="4"/>
  <c r="P1439" i="4"/>
  <c r="N1439" i="4"/>
  <c r="O1439" i="4"/>
  <c r="M1439" i="4"/>
  <c r="G1440" i="4"/>
  <c r="J1440" i="4" s="1"/>
  <c r="H1440" i="4"/>
  <c r="K1440" i="4" s="1"/>
  <c r="D1441" i="4"/>
  <c r="E1441" i="4"/>
  <c r="F1441" i="4"/>
  <c r="C1442" i="4"/>
  <c r="T1439" i="4" l="1"/>
  <c r="S1439" i="4"/>
  <c r="U1439" i="4"/>
  <c r="R1439" i="4"/>
  <c r="C1443" i="4"/>
  <c r="D1442" i="4"/>
  <c r="E1442" i="4"/>
  <c r="F1442" i="4"/>
  <c r="H1441" i="4"/>
  <c r="K1441" i="4" s="1"/>
  <c r="M1440" i="4"/>
  <c r="O1440" i="4"/>
  <c r="G1441" i="4"/>
  <c r="J1441" i="4" s="1"/>
  <c r="N1440" i="4"/>
  <c r="P1440" i="4"/>
  <c r="T1440" i="4" l="1"/>
  <c r="R1440" i="4"/>
  <c r="U1440" i="4"/>
  <c r="S1440" i="4"/>
  <c r="C1444" i="4"/>
  <c r="D1443" i="4"/>
  <c r="F1443" i="4"/>
  <c r="E1443" i="4"/>
  <c r="N1441" i="4"/>
  <c r="P1441" i="4"/>
  <c r="M1441" i="4"/>
  <c r="O1441" i="4"/>
  <c r="H1442" i="4"/>
  <c r="K1442" i="4" s="1"/>
  <c r="G1442" i="4"/>
  <c r="J1442" i="4" s="1"/>
  <c r="T1441" i="4" l="1"/>
  <c r="R1441" i="4"/>
  <c r="U1441" i="4"/>
  <c r="S1441" i="4"/>
  <c r="H1443" i="4"/>
  <c r="K1443" i="4" s="1"/>
  <c r="M1442" i="4"/>
  <c r="O1442" i="4"/>
  <c r="G1443" i="4"/>
  <c r="J1443" i="4" s="1"/>
  <c r="P1442" i="4"/>
  <c r="N1442" i="4"/>
  <c r="C1445" i="4"/>
  <c r="D1444" i="4"/>
  <c r="E1444" i="4"/>
  <c r="F1444" i="4"/>
  <c r="T1442" i="4" l="1"/>
  <c r="S1442" i="4"/>
  <c r="U1442" i="4"/>
  <c r="R1442" i="4"/>
  <c r="P1443" i="4"/>
  <c r="N1443" i="4"/>
  <c r="C1446" i="4"/>
  <c r="D1445" i="4"/>
  <c r="E1445" i="4"/>
  <c r="F1445" i="4"/>
  <c r="G1444" i="4"/>
  <c r="J1444" i="4" s="1"/>
  <c r="H1444" i="4"/>
  <c r="K1444" i="4" s="1"/>
  <c r="M1443" i="4"/>
  <c r="O1443" i="4"/>
  <c r="R1443" i="4" l="1"/>
  <c r="U1443" i="4"/>
  <c r="T1443" i="4"/>
  <c r="S1443" i="4"/>
  <c r="N1444" i="4"/>
  <c r="P1444" i="4"/>
  <c r="O1444" i="4"/>
  <c r="M1444" i="4"/>
  <c r="H1445" i="4"/>
  <c r="K1445" i="4" s="1"/>
  <c r="G1445" i="4"/>
  <c r="J1445" i="4" s="1"/>
  <c r="C1447" i="4"/>
  <c r="D1446" i="4"/>
  <c r="F1446" i="4"/>
  <c r="E1446" i="4"/>
  <c r="T1444" i="4" l="1"/>
  <c r="R1444" i="4"/>
  <c r="U1444" i="4"/>
  <c r="S1444" i="4"/>
  <c r="H1446" i="4"/>
  <c r="K1446" i="4" s="1"/>
  <c r="G1446" i="4"/>
  <c r="J1446" i="4" s="1"/>
  <c r="O1445" i="4"/>
  <c r="M1445" i="4"/>
  <c r="C1448" i="4"/>
  <c r="E1447" i="4"/>
  <c r="F1447" i="4"/>
  <c r="D1447" i="4"/>
  <c r="N1445" i="4"/>
  <c r="P1445" i="4"/>
  <c r="R1445" i="4" l="1"/>
  <c r="T1445" i="4"/>
  <c r="S1445" i="4"/>
  <c r="U1445" i="4"/>
  <c r="N1446" i="4"/>
  <c r="M1446" i="4"/>
  <c r="P1446" i="4"/>
  <c r="O1446" i="4"/>
  <c r="G1447" i="4"/>
  <c r="J1447" i="4" s="1"/>
  <c r="H1447" i="4"/>
  <c r="K1447" i="4" s="1"/>
  <c r="C1449" i="4"/>
  <c r="D1448" i="4"/>
  <c r="E1448" i="4"/>
  <c r="F1448" i="4"/>
  <c r="U1446" i="4" l="1"/>
  <c r="T1446" i="4"/>
  <c r="R1446" i="4"/>
  <c r="S1446" i="4"/>
  <c r="M1447" i="4"/>
  <c r="O1447" i="4"/>
  <c r="G1448" i="4"/>
  <c r="J1448" i="4" s="1"/>
  <c r="C1450" i="4"/>
  <c r="E1449" i="4"/>
  <c r="D1449" i="4"/>
  <c r="F1449" i="4"/>
  <c r="N1447" i="4"/>
  <c r="P1447" i="4"/>
  <c r="H1448" i="4"/>
  <c r="K1448" i="4" s="1"/>
  <c r="U1447" i="4" l="1"/>
  <c r="S1447" i="4"/>
  <c r="T1447" i="4"/>
  <c r="R1447" i="4"/>
  <c r="M1448" i="4"/>
  <c r="H1449" i="4"/>
  <c r="K1449" i="4" s="1"/>
  <c r="O1448" i="4"/>
  <c r="C1451" i="4"/>
  <c r="D1450" i="4"/>
  <c r="E1450" i="4"/>
  <c r="F1450" i="4"/>
  <c r="N1448" i="4"/>
  <c r="P1448" i="4"/>
  <c r="G1449" i="4"/>
  <c r="J1449" i="4" s="1"/>
  <c r="N1449" i="4" l="1"/>
  <c r="S1449" i="4" s="1"/>
  <c r="R1448" i="4"/>
  <c r="U1448" i="4"/>
  <c r="S1448" i="4"/>
  <c r="T1448" i="4"/>
  <c r="P1449" i="4"/>
  <c r="H1450" i="4"/>
  <c r="K1450" i="4" s="1"/>
  <c r="G1450" i="4"/>
  <c r="J1450" i="4" s="1"/>
  <c r="M1449" i="4"/>
  <c r="O1449" i="4"/>
  <c r="E1451" i="4"/>
  <c r="F1451" i="4"/>
  <c r="C1452" i="4"/>
  <c r="D1451" i="4"/>
  <c r="N1450" i="4" l="1"/>
  <c r="S1450" i="4" s="1"/>
  <c r="P1450" i="4"/>
  <c r="T1449" i="4"/>
  <c r="R1449" i="4"/>
  <c r="U1449" i="4"/>
  <c r="O1450" i="4"/>
  <c r="M1450" i="4"/>
  <c r="C1453" i="4"/>
  <c r="D1452" i="4"/>
  <c r="E1452" i="4"/>
  <c r="F1452" i="4"/>
  <c r="H1451" i="4"/>
  <c r="K1451" i="4" s="1"/>
  <c r="G1451" i="4"/>
  <c r="J1451" i="4" s="1"/>
  <c r="U1450" i="4" l="1"/>
  <c r="R1450" i="4"/>
  <c r="T1450" i="4"/>
  <c r="N1451" i="4"/>
  <c r="P1451" i="4"/>
  <c r="E1453" i="4"/>
  <c r="F1453" i="4"/>
  <c r="C1454" i="4"/>
  <c r="D1453" i="4"/>
  <c r="O1451" i="4"/>
  <c r="M1451" i="4"/>
  <c r="H1452" i="4"/>
  <c r="K1452" i="4" s="1"/>
  <c r="G1452" i="4"/>
  <c r="J1452" i="4" s="1"/>
  <c r="U1451" i="4" l="1"/>
  <c r="R1451" i="4"/>
  <c r="T1451" i="4"/>
  <c r="S1451" i="4"/>
  <c r="H1453" i="4"/>
  <c r="K1453" i="4" s="1"/>
  <c r="G1453" i="4"/>
  <c r="J1453" i="4" s="1"/>
  <c r="N1452" i="4"/>
  <c r="P1452" i="4"/>
  <c r="M1452" i="4"/>
  <c r="O1452" i="4"/>
  <c r="F1454" i="4"/>
  <c r="C1455" i="4"/>
  <c r="D1454" i="4"/>
  <c r="E1454" i="4"/>
  <c r="S1452" i="4" l="1"/>
  <c r="U1452" i="4"/>
  <c r="R1452" i="4"/>
  <c r="T1452" i="4"/>
  <c r="O1453" i="4"/>
  <c r="N1453" i="4"/>
  <c r="M1453" i="4"/>
  <c r="P1453" i="4"/>
  <c r="E1455" i="4"/>
  <c r="F1455" i="4"/>
  <c r="C1456" i="4"/>
  <c r="D1455" i="4"/>
  <c r="H1454" i="4"/>
  <c r="K1454" i="4" s="1"/>
  <c r="G1454" i="4"/>
  <c r="J1454" i="4" s="1"/>
  <c r="S1453" i="4" l="1"/>
  <c r="U1453" i="4"/>
  <c r="R1453" i="4"/>
  <c r="T1453" i="4"/>
  <c r="G1455" i="4"/>
  <c r="J1455" i="4" s="1"/>
  <c r="D1456" i="4"/>
  <c r="C1457" i="4"/>
  <c r="F1456" i="4"/>
  <c r="E1456" i="4"/>
  <c r="P1454" i="4"/>
  <c r="N1454" i="4"/>
  <c r="O1454" i="4"/>
  <c r="M1454" i="4"/>
  <c r="H1455" i="4"/>
  <c r="K1455" i="4" s="1"/>
  <c r="S1454" i="4" l="1"/>
  <c r="R1454" i="4"/>
  <c r="T1454" i="4"/>
  <c r="U1454" i="4"/>
  <c r="H1456" i="4"/>
  <c r="K1456" i="4" s="1"/>
  <c r="M1455" i="4"/>
  <c r="O1455" i="4"/>
  <c r="C1458" i="4"/>
  <c r="D1457" i="4"/>
  <c r="E1457" i="4"/>
  <c r="F1457" i="4"/>
  <c r="N1455" i="4"/>
  <c r="P1455" i="4"/>
  <c r="G1456" i="4"/>
  <c r="J1456" i="4" s="1"/>
  <c r="S1455" i="4" l="1"/>
  <c r="T1455" i="4"/>
  <c r="U1455" i="4"/>
  <c r="R1455" i="4"/>
  <c r="N1456" i="4"/>
  <c r="P1456" i="4"/>
  <c r="H1457" i="4"/>
  <c r="K1457" i="4" s="1"/>
  <c r="D1458" i="4"/>
  <c r="E1458" i="4"/>
  <c r="F1458" i="4"/>
  <c r="C1459" i="4"/>
  <c r="M1456" i="4"/>
  <c r="O1456" i="4"/>
  <c r="G1457" i="4"/>
  <c r="J1457" i="4" s="1"/>
  <c r="S1456" i="4" l="1"/>
  <c r="T1456" i="4"/>
  <c r="U1456" i="4"/>
  <c r="R1456" i="4"/>
  <c r="P1457" i="4"/>
  <c r="N1457" i="4"/>
  <c r="G1458" i="4"/>
  <c r="J1458" i="4" s="1"/>
  <c r="H1458" i="4"/>
  <c r="K1458" i="4" s="1"/>
  <c r="O1457" i="4"/>
  <c r="M1457" i="4"/>
  <c r="F1459" i="4"/>
  <c r="E1459" i="4"/>
  <c r="C1460" i="4"/>
  <c r="D1459" i="4"/>
  <c r="S1457" i="4" l="1"/>
  <c r="U1457" i="4"/>
  <c r="R1457" i="4"/>
  <c r="T1457" i="4"/>
  <c r="H1459" i="4"/>
  <c r="K1459" i="4" s="1"/>
  <c r="G1459" i="4"/>
  <c r="J1459" i="4" s="1"/>
  <c r="N1458" i="4"/>
  <c r="P1458" i="4"/>
  <c r="E1460" i="4"/>
  <c r="F1460" i="4"/>
  <c r="C1461" i="4"/>
  <c r="D1460" i="4"/>
  <c r="O1458" i="4"/>
  <c r="M1458" i="4"/>
  <c r="R1458" i="4" l="1"/>
  <c r="T1458" i="4"/>
  <c r="U1458" i="4"/>
  <c r="S1458" i="4"/>
  <c r="P1459" i="4"/>
  <c r="N1459" i="4"/>
  <c r="H1460" i="4"/>
  <c r="K1460" i="4" s="1"/>
  <c r="E1461" i="4"/>
  <c r="F1461" i="4"/>
  <c r="C1462" i="4"/>
  <c r="D1461" i="4"/>
  <c r="G1460" i="4"/>
  <c r="J1460" i="4" s="1"/>
  <c r="M1459" i="4"/>
  <c r="O1459" i="4"/>
  <c r="U1459" i="4" l="1"/>
  <c r="S1459" i="4"/>
  <c r="T1459" i="4"/>
  <c r="R1459" i="4"/>
  <c r="G1461" i="4"/>
  <c r="J1461" i="4" s="1"/>
  <c r="H1461" i="4"/>
  <c r="K1461" i="4" s="1"/>
  <c r="E1462" i="4"/>
  <c r="F1462" i="4"/>
  <c r="C1463" i="4"/>
  <c r="D1462" i="4"/>
  <c r="O1460" i="4"/>
  <c r="M1460" i="4"/>
  <c r="N1460" i="4"/>
  <c r="P1460" i="4"/>
  <c r="S1460" i="4" l="1"/>
  <c r="T1460" i="4"/>
  <c r="R1460" i="4"/>
  <c r="U1460" i="4"/>
  <c r="H1462" i="4"/>
  <c r="K1462" i="4" s="1"/>
  <c r="P1461" i="4"/>
  <c r="N1461" i="4"/>
  <c r="M1461" i="4"/>
  <c r="O1461" i="4"/>
  <c r="D1463" i="4"/>
  <c r="E1463" i="4"/>
  <c r="F1463" i="4"/>
  <c r="C1464" i="4"/>
  <c r="G1462" i="4"/>
  <c r="J1462" i="4" s="1"/>
  <c r="R1461" i="4" l="1"/>
  <c r="S1461" i="4"/>
  <c r="U1461" i="4"/>
  <c r="T1461" i="4"/>
  <c r="N1462" i="4"/>
  <c r="P1462" i="4"/>
  <c r="G1463" i="4"/>
  <c r="J1463" i="4" s="1"/>
  <c r="H1463" i="4"/>
  <c r="K1463" i="4" s="1"/>
  <c r="D1464" i="4"/>
  <c r="E1464" i="4"/>
  <c r="F1464" i="4"/>
  <c r="C1465" i="4"/>
  <c r="M1462" i="4"/>
  <c r="O1462" i="4"/>
  <c r="S1462" i="4" l="1"/>
  <c r="U1462" i="4"/>
  <c r="T1462" i="4"/>
  <c r="R1462" i="4"/>
  <c r="G1464" i="4"/>
  <c r="J1464" i="4" s="1"/>
  <c r="N1463" i="4"/>
  <c r="O1463" i="4"/>
  <c r="M1463" i="4"/>
  <c r="P1463" i="4"/>
  <c r="F1465" i="4"/>
  <c r="D1465" i="4"/>
  <c r="C1466" i="4"/>
  <c r="E1465" i="4"/>
  <c r="H1464" i="4"/>
  <c r="K1464" i="4" s="1"/>
  <c r="S1463" i="4" l="1"/>
  <c r="U1463" i="4"/>
  <c r="T1463" i="4"/>
  <c r="R1463" i="4"/>
  <c r="O1464" i="4"/>
  <c r="M1464" i="4"/>
  <c r="G1465" i="4"/>
  <c r="J1465" i="4" s="1"/>
  <c r="H1465" i="4"/>
  <c r="K1465" i="4" s="1"/>
  <c r="N1464" i="4"/>
  <c r="P1464" i="4"/>
  <c r="C1467" i="4"/>
  <c r="D1466" i="4"/>
  <c r="F1466" i="4"/>
  <c r="E1466" i="4"/>
  <c r="U1464" i="4" l="1"/>
  <c r="T1464" i="4"/>
  <c r="S1464" i="4"/>
  <c r="R1464" i="4"/>
  <c r="N1465" i="4"/>
  <c r="P1465" i="4"/>
  <c r="H1466" i="4"/>
  <c r="K1466" i="4" s="1"/>
  <c r="G1466" i="4"/>
  <c r="J1466" i="4" s="1"/>
  <c r="O1465" i="4"/>
  <c r="M1465" i="4"/>
  <c r="E1467" i="4"/>
  <c r="F1467" i="4"/>
  <c r="D1467" i="4"/>
  <c r="C1468" i="4"/>
  <c r="U1465" i="4" l="1"/>
  <c r="R1465" i="4"/>
  <c r="T1465" i="4"/>
  <c r="S1465" i="4"/>
  <c r="O1466" i="4"/>
  <c r="M1466" i="4"/>
  <c r="P1466" i="4"/>
  <c r="N1466" i="4"/>
  <c r="C1469" i="4"/>
  <c r="D1468" i="4"/>
  <c r="E1468" i="4"/>
  <c r="F1468" i="4"/>
  <c r="G1467" i="4"/>
  <c r="J1467" i="4" s="1"/>
  <c r="H1467" i="4"/>
  <c r="K1467" i="4" s="1"/>
  <c r="R1466" i="4" l="1"/>
  <c r="T1466" i="4"/>
  <c r="S1466" i="4"/>
  <c r="U1466" i="4"/>
  <c r="N1467" i="4"/>
  <c r="P1467" i="4"/>
  <c r="H1468" i="4"/>
  <c r="K1468" i="4" s="1"/>
  <c r="G1468" i="4"/>
  <c r="J1468" i="4" s="1"/>
  <c r="M1467" i="4"/>
  <c r="O1467" i="4"/>
  <c r="C1470" i="4"/>
  <c r="D1469" i="4"/>
  <c r="E1469" i="4"/>
  <c r="F1469" i="4"/>
  <c r="R1467" i="4" l="1"/>
  <c r="U1467" i="4"/>
  <c r="T1467" i="4"/>
  <c r="S1467" i="4"/>
  <c r="G1469" i="4"/>
  <c r="J1469" i="4" s="1"/>
  <c r="E1470" i="4"/>
  <c r="F1470" i="4"/>
  <c r="C1471" i="4"/>
  <c r="D1470" i="4"/>
  <c r="N1468" i="4"/>
  <c r="P1468" i="4"/>
  <c r="H1469" i="4"/>
  <c r="K1469" i="4" s="1"/>
  <c r="O1468" i="4"/>
  <c r="M1468" i="4"/>
  <c r="R1468" i="4" l="1"/>
  <c r="T1468" i="4"/>
  <c r="U1468" i="4"/>
  <c r="S1468" i="4"/>
  <c r="O1469" i="4"/>
  <c r="M1469" i="4"/>
  <c r="N1469" i="4"/>
  <c r="P1469" i="4"/>
  <c r="H1470" i="4"/>
  <c r="K1470" i="4" s="1"/>
  <c r="C1472" i="4"/>
  <c r="D1471" i="4"/>
  <c r="E1471" i="4"/>
  <c r="F1471" i="4"/>
  <c r="G1470" i="4"/>
  <c r="J1470" i="4" s="1"/>
  <c r="T1469" i="4" l="1"/>
  <c r="R1469" i="4"/>
  <c r="U1469" i="4"/>
  <c r="S1469" i="4"/>
  <c r="P1470" i="4"/>
  <c r="N1470" i="4"/>
  <c r="C1473" i="4"/>
  <c r="D1472" i="4"/>
  <c r="E1472" i="4"/>
  <c r="F1472" i="4"/>
  <c r="O1470" i="4"/>
  <c r="M1470" i="4"/>
  <c r="H1471" i="4"/>
  <c r="K1471" i="4" s="1"/>
  <c r="G1471" i="4"/>
  <c r="J1471" i="4" s="1"/>
  <c r="S1470" i="4" l="1"/>
  <c r="R1470" i="4"/>
  <c r="U1470" i="4"/>
  <c r="T1470" i="4"/>
  <c r="P1471" i="4"/>
  <c r="N1471" i="4"/>
  <c r="O1471" i="4"/>
  <c r="M1471" i="4"/>
  <c r="G1472" i="4"/>
  <c r="J1472" i="4" s="1"/>
  <c r="H1472" i="4"/>
  <c r="K1472" i="4" s="1"/>
  <c r="E1473" i="4"/>
  <c r="F1473" i="4"/>
  <c r="D1473" i="4"/>
  <c r="C1474" i="4"/>
  <c r="R1471" i="4" l="1"/>
  <c r="T1471" i="4"/>
  <c r="U1471" i="4"/>
  <c r="S1471" i="4"/>
  <c r="N1472" i="4"/>
  <c r="P1472" i="4"/>
  <c r="M1472" i="4"/>
  <c r="O1472" i="4"/>
  <c r="C1475" i="4"/>
  <c r="D1474" i="4"/>
  <c r="F1474" i="4"/>
  <c r="E1474" i="4"/>
  <c r="H1473" i="4"/>
  <c r="K1473" i="4" s="1"/>
  <c r="G1473" i="4"/>
  <c r="J1473" i="4" s="1"/>
  <c r="U1472" i="4" l="1"/>
  <c r="S1472" i="4"/>
  <c r="R1472" i="4"/>
  <c r="T1472" i="4"/>
  <c r="G1474" i="4"/>
  <c r="J1474" i="4" s="1"/>
  <c r="O1473" i="4"/>
  <c r="M1473" i="4"/>
  <c r="F1475" i="4"/>
  <c r="E1475" i="4"/>
  <c r="C1476" i="4"/>
  <c r="D1475" i="4"/>
  <c r="N1473" i="4"/>
  <c r="P1473" i="4"/>
  <c r="H1474" i="4"/>
  <c r="K1474" i="4" s="1"/>
  <c r="U1473" i="4" l="1"/>
  <c r="S1473" i="4"/>
  <c r="T1473" i="4"/>
  <c r="R1473" i="4"/>
  <c r="O1474" i="4"/>
  <c r="M1474" i="4"/>
  <c r="P1474" i="4"/>
  <c r="N1474" i="4"/>
  <c r="H1475" i="4"/>
  <c r="K1475" i="4" s="1"/>
  <c r="G1475" i="4"/>
  <c r="J1475" i="4" s="1"/>
  <c r="D1476" i="4"/>
  <c r="F1476" i="4"/>
  <c r="E1476" i="4"/>
  <c r="C1477" i="4"/>
  <c r="U1474" i="4" l="1"/>
  <c r="R1474" i="4"/>
  <c r="S1474" i="4"/>
  <c r="T1474" i="4"/>
  <c r="G1476" i="4"/>
  <c r="J1476" i="4" s="1"/>
  <c r="E1477" i="4"/>
  <c r="F1477" i="4"/>
  <c r="C1478" i="4"/>
  <c r="D1477" i="4"/>
  <c r="O1475" i="4"/>
  <c r="M1475" i="4"/>
  <c r="H1476" i="4"/>
  <c r="K1476" i="4" s="1"/>
  <c r="N1475" i="4"/>
  <c r="P1475" i="4"/>
  <c r="U1475" i="4" l="1"/>
  <c r="R1475" i="4"/>
  <c r="T1475" i="4"/>
  <c r="S1475" i="4"/>
  <c r="M1476" i="4"/>
  <c r="O1476" i="4"/>
  <c r="N1476" i="4"/>
  <c r="P1476" i="4"/>
  <c r="C1479" i="4"/>
  <c r="D1478" i="4"/>
  <c r="E1478" i="4"/>
  <c r="F1478" i="4"/>
  <c r="H1477" i="4"/>
  <c r="K1477" i="4" s="1"/>
  <c r="G1477" i="4"/>
  <c r="J1477" i="4" s="1"/>
  <c r="U1476" i="4" l="1"/>
  <c r="S1476" i="4"/>
  <c r="T1476" i="4"/>
  <c r="R1476" i="4"/>
  <c r="G1478" i="4"/>
  <c r="J1478" i="4" s="1"/>
  <c r="H1478" i="4"/>
  <c r="K1478" i="4" s="1"/>
  <c r="P1477" i="4"/>
  <c r="N1477" i="4"/>
  <c r="E1479" i="4"/>
  <c r="F1479" i="4"/>
  <c r="C1480" i="4"/>
  <c r="D1479" i="4"/>
  <c r="O1477" i="4"/>
  <c r="M1477" i="4"/>
  <c r="S1477" i="4" l="1"/>
  <c r="R1477" i="4"/>
  <c r="U1477" i="4"/>
  <c r="T1477" i="4"/>
  <c r="M1478" i="4"/>
  <c r="O1478" i="4"/>
  <c r="N1478" i="4"/>
  <c r="P1478" i="4"/>
  <c r="G1479" i="4"/>
  <c r="J1479" i="4" s="1"/>
  <c r="H1479" i="4"/>
  <c r="K1479" i="4" s="1"/>
  <c r="F1480" i="4"/>
  <c r="E1480" i="4"/>
  <c r="C1481" i="4"/>
  <c r="D1480" i="4"/>
  <c r="U1478" i="4" l="1"/>
  <c r="R1478" i="4"/>
  <c r="S1478" i="4"/>
  <c r="T1478" i="4"/>
  <c r="P1479" i="4"/>
  <c r="N1479" i="4"/>
  <c r="O1479" i="4"/>
  <c r="M1479" i="4"/>
  <c r="E1481" i="4"/>
  <c r="F1481" i="4"/>
  <c r="C1482" i="4"/>
  <c r="D1481" i="4"/>
  <c r="H1480" i="4"/>
  <c r="K1480" i="4" s="1"/>
  <c r="G1480" i="4"/>
  <c r="J1480" i="4" s="1"/>
  <c r="T1479" i="4" l="1"/>
  <c r="U1479" i="4"/>
  <c r="S1479" i="4"/>
  <c r="R1479" i="4"/>
  <c r="G1481" i="4"/>
  <c r="J1481" i="4" s="1"/>
  <c r="M1480" i="4"/>
  <c r="O1480" i="4"/>
  <c r="N1480" i="4"/>
  <c r="P1480" i="4"/>
  <c r="F1482" i="4"/>
  <c r="E1482" i="4"/>
  <c r="D1482" i="4"/>
  <c r="C1483" i="4"/>
  <c r="H1481" i="4"/>
  <c r="K1481" i="4" s="1"/>
  <c r="R1480" i="4" l="1"/>
  <c r="U1480" i="4"/>
  <c r="S1480" i="4"/>
  <c r="T1480" i="4"/>
  <c r="O1481" i="4"/>
  <c r="M1481" i="4"/>
  <c r="H1482" i="4"/>
  <c r="K1482" i="4" s="1"/>
  <c r="E1483" i="4"/>
  <c r="F1483" i="4"/>
  <c r="D1483" i="4"/>
  <c r="C1484" i="4"/>
  <c r="N1481" i="4"/>
  <c r="P1481" i="4"/>
  <c r="G1482" i="4"/>
  <c r="J1482" i="4" s="1"/>
  <c r="S1481" i="4" l="1"/>
  <c r="R1481" i="4"/>
  <c r="U1481" i="4"/>
  <c r="T1481" i="4"/>
  <c r="N1482" i="4"/>
  <c r="P1482" i="4"/>
  <c r="O1482" i="4"/>
  <c r="M1482" i="4"/>
  <c r="H1483" i="4"/>
  <c r="K1483" i="4" s="1"/>
  <c r="C1485" i="4"/>
  <c r="F1484" i="4"/>
  <c r="D1484" i="4"/>
  <c r="E1484" i="4"/>
  <c r="G1483" i="4"/>
  <c r="J1483" i="4" s="1"/>
  <c r="R1482" i="4" l="1"/>
  <c r="S1482" i="4"/>
  <c r="T1482" i="4"/>
  <c r="U1482" i="4"/>
  <c r="N1483" i="4"/>
  <c r="P1483" i="4"/>
  <c r="C1486" i="4"/>
  <c r="D1485" i="4"/>
  <c r="E1485" i="4"/>
  <c r="F1485" i="4"/>
  <c r="O1483" i="4"/>
  <c r="M1483" i="4"/>
  <c r="H1484" i="4"/>
  <c r="K1484" i="4" s="1"/>
  <c r="G1484" i="4"/>
  <c r="J1484" i="4" s="1"/>
  <c r="R1483" i="4" l="1"/>
  <c r="U1483" i="4"/>
  <c r="T1483" i="4"/>
  <c r="S1483" i="4"/>
  <c r="O1484" i="4"/>
  <c r="M1484" i="4"/>
  <c r="N1484" i="4"/>
  <c r="P1484" i="4"/>
  <c r="H1485" i="4"/>
  <c r="K1485" i="4" s="1"/>
  <c r="G1485" i="4"/>
  <c r="J1485" i="4" s="1"/>
  <c r="F1486" i="4"/>
  <c r="C1487" i="4"/>
  <c r="E1486" i="4"/>
  <c r="D1486" i="4"/>
  <c r="U1484" i="4" l="1"/>
  <c r="S1484" i="4"/>
  <c r="T1484" i="4"/>
  <c r="R1484" i="4"/>
  <c r="G1486" i="4"/>
  <c r="J1486" i="4" s="1"/>
  <c r="C1488" i="4"/>
  <c r="D1487" i="4"/>
  <c r="E1487" i="4"/>
  <c r="F1487" i="4"/>
  <c r="O1485" i="4"/>
  <c r="M1485" i="4"/>
  <c r="H1486" i="4"/>
  <c r="K1486" i="4" s="1"/>
  <c r="N1485" i="4"/>
  <c r="P1485" i="4"/>
  <c r="U1485" i="4" l="1"/>
  <c r="R1485" i="4"/>
  <c r="S1485" i="4"/>
  <c r="T1485" i="4"/>
  <c r="H1487" i="4"/>
  <c r="K1487" i="4" s="1"/>
  <c r="G1487" i="4"/>
  <c r="J1487" i="4" s="1"/>
  <c r="E1488" i="4"/>
  <c r="F1488" i="4"/>
  <c r="D1488" i="4"/>
  <c r="C1489" i="4"/>
  <c r="M1486" i="4"/>
  <c r="O1486" i="4"/>
  <c r="P1486" i="4"/>
  <c r="N1486" i="4"/>
  <c r="S1486" i="4" l="1"/>
  <c r="R1486" i="4"/>
  <c r="U1486" i="4"/>
  <c r="T1486" i="4"/>
  <c r="M1487" i="4"/>
  <c r="P1487" i="4"/>
  <c r="N1487" i="4"/>
  <c r="O1487" i="4"/>
  <c r="H1488" i="4"/>
  <c r="K1488" i="4" s="1"/>
  <c r="C1490" i="4"/>
  <c r="D1489" i="4"/>
  <c r="F1489" i="4"/>
  <c r="E1489" i="4"/>
  <c r="G1488" i="4"/>
  <c r="J1488" i="4" s="1"/>
  <c r="U1487" i="4" l="1"/>
  <c r="R1487" i="4"/>
  <c r="S1487" i="4"/>
  <c r="T1487" i="4"/>
  <c r="P1488" i="4"/>
  <c r="N1488" i="4"/>
  <c r="D1490" i="4"/>
  <c r="E1490" i="4"/>
  <c r="F1490" i="4"/>
  <c r="C1491" i="4"/>
  <c r="O1488" i="4"/>
  <c r="M1488" i="4"/>
  <c r="H1489" i="4"/>
  <c r="K1489" i="4" s="1"/>
  <c r="G1489" i="4"/>
  <c r="J1489" i="4" s="1"/>
  <c r="R1488" i="4" l="1"/>
  <c r="U1488" i="4"/>
  <c r="T1488" i="4"/>
  <c r="S1488" i="4"/>
  <c r="G1490" i="4"/>
  <c r="J1490" i="4" s="1"/>
  <c r="H1490" i="4"/>
  <c r="K1490" i="4" s="1"/>
  <c r="C1492" i="4"/>
  <c r="D1491" i="4"/>
  <c r="E1491" i="4"/>
  <c r="F1491" i="4"/>
  <c r="P1489" i="4"/>
  <c r="N1489" i="4"/>
  <c r="O1489" i="4"/>
  <c r="M1489" i="4"/>
  <c r="T1489" i="4" l="1"/>
  <c r="R1489" i="4"/>
  <c r="S1489" i="4"/>
  <c r="U1489" i="4"/>
  <c r="M1490" i="4"/>
  <c r="O1490" i="4"/>
  <c r="N1490" i="4"/>
  <c r="P1490" i="4"/>
  <c r="G1491" i="4"/>
  <c r="J1491" i="4" s="1"/>
  <c r="H1491" i="4"/>
  <c r="K1491" i="4" s="1"/>
  <c r="C1493" i="4"/>
  <c r="D1492" i="4"/>
  <c r="E1492" i="4"/>
  <c r="F1492" i="4"/>
  <c r="S1490" i="4" l="1"/>
  <c r="T1490" i="4"/>
  <c r="R1490" i="4"/>
  <c r="U1490" i="4"/>
  <c r="M1491" i="4"/>
  <c r="O1491" i="4"/>
  <c r="H1492" i="4"/>
  <c r="K1492" i="4" s="1"/>
  <c r="G1492" i="4"/>
  <c r="J1492" i="4" s="1"/>
  <c r="F1493" i="4"/>
  <c r="E1493" i="4"/>
  <c r="C1494" i="4"/>
  <c r="D1493" i="4"/>
  <c r="N1491" i="4"/>
  <c r="P1491" i="4"/>
  <c r="T1491" i="4" l="1"/>
  <c r="U1491" i="4"/>
  <c r="S1491" i="4"/>
  <c r="R1491" i="4"/>
  <c r="O1492" i="4"/>
  <c r="P1492" i="4"/>
  <c r="M1492" i="4"/>
  <c r="N1492" i="4"/>
  <c r="D1494" i="4"/>
  <c r="E1494" i="4"/>
  <c r="F1494" i="4"/>
  <c r="C1495" i="4"/>
  <c r="G1493" i="4"/>
  <c r="J1493" i="4" s="1"/>
  <c r="H1493" i="4"/>
  <c r="K1493" i="4" s="1"/>
  <c r="R1492" i="4" l="1"/>
  <c r="U1492" i="4"/>
  <c r="S1492" i="4"/>
  <c r="T1492" i="4"/>
  <c r="N1493" i="4"/>
  <c r="P1493" i="4"/>
  <c r="G1494" i="4"/>
  <c r="J1494" i="4" s="1"/>
  <c r="H1494" i="4"/>
  <c r="K1494" i="4" s="1"/>
  <c r="O1493" i="4"/>
  <c r="M1493" i="4"/>
  <c r="D1495" i="4"/>
  <c r="F1495" i="4"/>
  <c r="E1495" i="4"/>
  <c r="C1496" i="4"/>
  <c r="S1493" i="4" l="1"/>
  <c r="R1493" i="4"/>
  <c r="T1493" i="4"/>
  <c r="U1493" i="4"/>
  <c r="N1494" i="4"/>
  <c r="P1494" i="4"/>
  <c r="O1494" i="4"/>
  <c r="M1494" i="4"/>
  <c r="C1497" i="4"/>
  <c r="F1496" i="4"/>
  <c r="D1496" i="4"/>
  <c r="E1496" i="4"/>
  <c r="G1495" i="4"/>
  <c r="J1495" i="4" s="1"/>
  <c r="H1495" i="4"/>
  <c r="K1495" i="4" s="1"/>
  <c r="S1494" i="4" l="1"/>
  <c r="R1494" i="4"/>
  <c r="U1494" i="4"/>
  <c r="T1494" i="4"/>
  <c r="G1496" i="4"/>
  <c r="J1496" i="4" s="1"/>
  <c r="N1495" i="4"/>
  <c r="P1495" i="4"/>
  <c r="O1495" i="4"/>
  <c r="M1495" i="4"/>
  <c r="H1496" i="4"/>
  <c r="K1496" i="4" s="1"/>
  <c r="C1498" i="4"/>
  <c r="D1497" i="4"/>
  <c r="E1497" i="4"/>
  <c r="F1497" i="4"/>
  <c r="R1495" i="4" l="1"/>
  <c r="S1495" i="4"/>
  <c r="U1495" i="4"/>
  <c r="T1495" i="4"/>
  <c r="M1496" i="4"/>
  <c r="O1496" i="4"/>
  <c r="H1497" i="4"/>
  <c r="K1497" i="4" s="1"/>
  <c r="G1497" i="4"/>
  <c r="J1497" i="4" s="1"/>
  <c r="F1498" i="4"/>
  <c r="E1498" i="4"/>
  <c r="C1499" i="4"/>
  <c r="D1498" i="4"/>
  <c r="N1496" i="4"/>
  <c r="P1496" i="4"/>
  <c r="S1496" i="4" l="1"/>
  <c r="R1496" i="4"/>
  <c r="T1496" i="4"/>
  <c r="U1496" i="4"/>
  <c r="G1498" i="4"/>
  <c r="J1498" i="4" s="1"/>
  <c r="O1497" i="4"/>
  <c r="M1497" i="4"/>
  <c r="P1497" i="4"/>
  <c r="N1497" i="4"/>
  <c r="H1498" i="4"/>
  <c r="K1498" i="4" s="1"/>
  <c r="C1500" i="4"/>
  <c r="D1499" i="4"/>
  <c r="E1499" i="4"/>
  <c r="F1499" i="4"/>
  <c r="T1497" i="4" l="1"/>
  <c r="R1497" i="4"/>
  <c r="U1497" i="4"/>
  <c r="S1497" i="4"/>
  <c r="M1498" i="4"/>
  <c r="O1498" i="4"/>
  <c r="G1499" i="4"/>
  <c r="J1499" i="4" s="1"/>
  <c r="N1498" i="4"/>
  <c r="P1498" i="4"/>
  <c r="H1499" i="4"/>
  <c r="K1499" i="4" s="1"/>
  <c r="C1501" i="4"/>
  <c r="D1500" i="4"/>
  <c r="E1500" i="4"/>
  <c r="F1500" i="4"/>
  <c r="T1498" i="4" l="1"/>
  <c r="R1498" i="4"/>
  <c r="U1498" i="4"/>
  <c r="S1498" i="4"/>
  <c r="M1499" i="4"/>
  <c r="O1499" i="4"/>
  <c r="H1500" i="4"/>
  <c r="K1500" i="4" s="1"/>
  <c r="G1500" i="4"/>
  <c r="J1500" i="4" s="1"/>
  <c r="F1501" i="4"/>
  <c r="C1502" i="4"/>
  <c r="D1501" i="4"/>
  <c r="E1501" i="4"/>
  <c r="N1499" i="4"/>
  <c r="P1499" i="4"/>
  <c r="S1499" i="4" l="1"/>
  <c r="R1499" i="4"/>
  <c r="U1499" i="4"/>
  <c r="T1499" i="4"/>
  <c r="G1501" i="4"/>
  <c r="J1501" i="4" s="1"/>
  <c r="H1501" i="4"/>
  <c r="K1501" i="4" s="1"/>
  <c r="P1500" i="4"/>
  <c r="N1500" i="4"/>
  <c r="O1500" i="4"/>
  <c r="M1500" i="4"/>
  <c r="D1502" i="4"/>
  <c r="E1502" i="4"/>
  <c r="F1502" i="4"/>
  <c r="C1503" i="4"/>
  <c r="U1500" i="4" l="1"/>
  <c r="R1500" i="4"/>
  <c r="T1500" i="4"/>
  <c r="S1500" i="4"/>
  <c r="M1501" i="4"/>
  <c r="O1501" i="4"/>
  <c r="P1501" i="4"/>
  <c r="N1501" i="4"/>
  <c r="G1502" i="4"/>
  <c r="J1502" i="4" s="1"/>
  <c r="C1504" i="4"/>
  <c r="D1503" i="4"/>
  <c r="E1503" i="4"/>
  <c r="F1503" i="4"/>
  <c r="H1502" i="4"/>
  <c r="K1502" i="4" s="1"/>
  <c r="U1501" i="4" l="1"/>
  <c r="R1501" i="4"/>
  <c r="T1501" i="4"/>
  <c r="S1501" i="4"/>
  <c r="M1502" i="4"/>
  <c r="O1502" i="4"/>
  <c r="D1504" i="4"/>
  <c r="E1504" i="4"/>
  <c r="C1505" i="4"/>
  <c r="F1504" i="4"/>
  <c r="N1502" i="4"/>
  <c r="P1502" i="4"/>
  <c r="G1503" i="4"/>
  <c r="J1503" i="4" s="1"/>
  <c r="H1503" i="4"/>
  <c r="K1503" i="4" s="1"/>
  <c r="R1502" i="4" l="1"/>
  <c r="U1502" i="4"/>
  <c r="S1502" i="4"/>
  <c r="T1502" i="4"/>
  <c r="N1503" i="4"/>
  <c r="P1503" i="4"/>
  <c r="H1504" i="4"/>
  <c r="K1504" i="4" s="1"/>
  <c r="M1503" i="4"/>
  <c r="O1503" i="4"/>
  <c r="F1505" i="4"/>
  <c r="C1506" i="4"/>
  <c r="E1505" i="4"/>
  <c r="D1505" i="4"/>
  <c r="G1504" i="4"/>
  <c r="J1504" i="4" s="1"/>
  <c r="U1503" i="4" l="1"/>
  <c r="S1503" i="4"/>
  <c r="T1503" i="4"/>
  <c r="R1503" i="4"/>
  <c r="N1504" i="4"/>
  <c r="P1504" i="4"/>
  <c r="M1504" i="4"/>
  <c r="O1504" i="4"/>
  <c r="H1505" i="4"/>
  <c r="K1505" i="4" s="1"/>
  <c r="G1505" i="4"/>
  <c r="J1505" i="4" s="1"/>
  <c r="C1507" i="4"/>
  <c r="D1506" i="4"/>
  <c r="E1506" i="4"/>
  <c r="F1506" i="4"/>
  <c r="S1504" i="4" l="1"/>
  <c r="U1504" i="4"/>
  <c r="R1504" i="4"/>
  <c r="T1504" i="4"/>
  <c r="C1508" i="4"/>
  <c r="D1507" i="4"/>
  <c r="E1507" i="4"/>
  <c r="F1507" i="4"/>
  <c r="O1505" i="4"/>
  <c r="M1505" i="4"/>
  <c r="P1505" i="4"/>
  <c r="N1505" i="4"/>
  <c r="H1506" i="4"/>
  <c r="K1506" i="4" s="1"/>
  <c r="G1506" i="4"/>
  <c r="J1506" i="4" s="1"/>
  <c r="U1505" i="4" l="1"/>
  <c r="S1505" i="4"/>
  <c r="R1505" i="4"/>
  <c r="T1505" i="4"/>
  <c r="H1507" i="4"/>
  <c r="K1507" i="4" s="1"/>
  <c r="G1507" i="4"/>
  <c r="J1507" i="4" s="1"/>
  <c r="M1506" i="4"/>
  <c r="O1506" i="4"/>
  <c r="N1506" i="4"/>
  <c r="P1506" i="4"/>
  <c r="C1509" i="4"/>
  <c r="D1508" i="4"/>
  <c r="E1508" i="4"/>
  <c r="F1508" i="4"/>
  <c r="R1506" i="4" l="1"/>
  <c r="U1506" i="4"/>
  <c r="T1506" i="4"/>
  <c r="S1506" i="4"/>
  <c r="N1507" i="4"/>
  <c r="O1507" i="4"/>
  <c r="P1507" i="4"/>
  <c r="M1507" i="4"/>
  <c r="D1509" i="4"/>
  <c r="E1509" i="4"/>
  <c r="C1510" i="4"/>
  <c r="F1509" i="4"/>
  <c r="H1508" i="4"/>
  <c r="K1508" i="4" s="1"/>
  <c r="G1508" i="4"/>
  <c r="J1508" i="4" s="1"/>
  <c r="U1507" i="4" l="1"/>
  <c r="R1507" i="4"/>
  <c r="T1507" i="4"/>
  <c r="S1507" i="4"/>
  <c r="G1509" i="4"/>
  <c r="J1509" i="4" s="1"/>
  <c r="F1510" i="4"/>
  <c r="E1510" i="4"/>
  <c r="C1511" i="4"/>
  <c r="D1510" i="4"/>
  <c r="N1508" i="4"/>
  <c r="P1508" i="4"/>
  <c r="H1509" i="4"/>
  <c r="K1509" i="4" s="1"/>
  <c r="O1508" i="4"/>
  <c r="M1508" i="4"/>
  <c r="T1508" i="4" l="1"/>
  <c r="R1508" i="4"/>
  <c r="U1508" i="4"/>
  <c r="S1508" i="4"/>
  <c r="O1509" i="4"/>
  <c r="M1509" i="4"/>
  <c r="G1510" i="4"/>
  <c r="J1510" i="4" s="1"/>
  <c r="H1510" i="4"/>
  <c r="K1510" i="4" s="1"/>
  <c r="P1509" i="4"/>
  <c r="N1509" i="4"/>
  <c r="D1511" i="4"/>
  <c r="E1511" i="4"/>
  <c r="F1511" i="4"/>
  <c r="C1512" i="4"/>
  <c r="R1509" i="4" l="1"/>
  <c r="S1509" i="4"/>
  <c r="T1509" i="4"/>
  <c r="U1509" i="4"/>
  <c r="P1510" i="4"/>
  <c r="O1510" i="4"/>
  <c r="N1510" i="4"/>
  <c r="M1510" i="4"/>
  <c r="G1511" i="4"/>
  <c r="J1511" i="4" s="1"/>
  <c r="D1512" i="4"/>
  <c r="E1512" i="4"/>
  <c r="F1512" i="4"/>
  <c r="C1513" i="4"/>
  <c r="H1511" i="4"/>
  <c r="K1511" i="4" s="1"/>
  <c r="R1510" i="4" l="1"/>
  <c r="T1510" i="4"/>
  <c r="U1510" i="4"/>
  <c r="S1510" i="4"/>
  <c r="M1511" i="4"/>
  <c r="H1512" i="4"/>
  <c r="K1512" i="4" s="1"/>
  <c r="O1511" i="4"/>
  <c r="P1511" i="4"/>
  <c r="N1511" i="4"/>
  <c r="E1513" i="4"/>
  <c r="F1513" i="4"/>
  <c r="D1513" i="4"/>
  <c r="C1514" i="4"/>
  <c r="G1512" i="4"/>
  <c r="J1512" i="4" s="1"/>
  <c r="R1511" i="4" l="1"/>
  <c r="U1511" i="4"/>
  <c r="S1511" i="4"/>
  <c r="T1511" i="4"/>
  <c r="N1512" i="4"/>
  <c r="P1512" i="4"/>
  <c r="M1512" i="4"/>
  <c r="O1512" i="4"/>
  <c r="D1514" i="4"/>
  <c r="C1515" i="4"/>
  <c r="E1514" i="4"/>
  <c r="F1514" i="4"/>
  <c r="G1513" i="4"/>
  <c r="J1513" i="4" s="1"/>
  <c r="H1513" i="4"/>
  <c r="K1513" i="4" s="1"/>
  <c r="U1512" i="4" l="1"/>
  <c r="T1512" i="4"/>
  <c r="S1512" i="4"/>
  <c r="R1512" i="4"/>
  <c r="O1513" i="4"/>
  <c r="M1513" i="4"/>
  <c r="E1515" i="4"/>
  <c r="C1516" i="4"/>
  <c r="D1515" i="4"/>
  <c r="F1515" i="4"/>
  <c r="P1513" i="4"/>
  <c r="N1513" i="4"/>
  <c r="G1514" i="4"/>
  <c r="J1514" i="4" s="1"/>
  <c r="H1514" i="4"/>
  <c r="K1514" i="4" s="1"/>
  <c r="S1513" i="4" l="1"/>
  <c r="R1513" i="4"/>
  <c r="U1513" i="4"/>
  <c r="T1513" i="4"/>
  <c r="G1515" i="4"/>
  <c r="J1515" i="4" s="1"/>
  <c r="H1515" i="4"/>
  <c r="K1515" i="4" s="1"/>
  <c r="P1514" i="4"/>
  <c r="N1514" i="4"/>
  <c r="M1514" i="4"/>
  <c r="O1514" i="4"/>
  <c r="E1516" i="4"/>
  <c r="C1517" i="4"/>
  <c r="D1516" i="4"/>
  <c r="F1516" i="4"/>
  <c r="R1514" i="4" l="1"/>
  <c r="T1514" i="4"/>
  <c r="S1514" i="4"/>
  <c r="U1514" i="4"/>
  <c r="M1515" i="4"/>
  <c r="O1515" i="4"/>
  <c r="P1515" i="4"/>
  <c r="N1515" i="4"/>
  <c r="C1518" i="4"/>
  <c r="D1517" i="4"/>
  <c r="E1517" i="4"/>
  <c r="F1517" i="4"/>
  <c r="G1516" i="4"/>
  <c r="J1516" i="4" s="1"/>
  <c r="H1516" i="4"/>
  <c r="K1516" i="4" s="1"/>
  <c r="U1515" i="4" l="1"/>
  <c r="R1515" i="4"/>
  <c r="T1515" i="4"/>
  <c r="S1515" i="4"/>
  <c r="H1517" i="4"/>
  <c r="K1517" i="4" s="1"/>
  <c r="G1517" i="4"/>
  <c r="J1517" i="4" s="1"/>
  <c r="C1519" i="4"/>
  <c r="D1518" i="4"/>
  <c r="E1518" i="4"/>
  <c r="F1518" i="4"/>
  <c r="N1516" i="4"/>
  <c r="P1516" i="4"/>
  <c r="M1516" i="4"/>
  <c r="O1516" i="4"/>
  <c r="R1516" i="4" l="1"/>
  <c r="U1516" i="4"/>
  <c r="S1516" i="4"/>
  <c r="T1516" i="4"/>
  <c r="P1517" i="4"/>
  <c r="N1517" i="4"/>
  <c r="M1517" i="4"/>
  <c r="O1517" i="4"/>
  <c r="G1518" i="4"/>
  <c r="J1518" i="4" s="1"/>
  <c r="H1518" i="4"/>
  <c r="K1518" i="4" s="1"/>
  <c r="E1519" i="4"/>
  <c r="D1519" i="4"/>
  <c r="F1519" i="4"/>
  <c r="C1520" i="4"/>
  <c r="T1517" i="4" l="1"/>
  <c r="R1517" i="4"/>
  <c r="U1517" i="4"/>
  <c r="S1517" i="4"/>
  <c r="G1519" i="4"/>
  <c r="J1519" i="4" s="1"/>
  <c r="H1519" i="4"/>
  <c r="K1519" i="4" s="1"/>
  <c r="N1518" i="4"/>
  <c r="P1518" i="4"/>
  <c r="M1518" i="4"/>
  <c r="O1518" i="4"/>
  <c r="C1521" i="4"/>
  <c r="D1520" i="4"/>
  <c r="E1520" i="4"/>
  <c r="F1520" i="4"/>
  <c r="T1518" i="4" l="1"/>
  <c r="R1518" i="4"/>
  <c r="U1518" i="4"/>
  <c r="S1518" i="4"/>
  <c r="M1519" i="4"/>
  <c r="O1519" i="4"/>
  <c r="G1520" i="4"/>
  <c r="J1520" i="4" s="1"/>
  <c r="H1520" i="4"/>
  <c r="K1520" i="4" s="1"/>
  <c r="E1521" i="4"/>
  <c r="C1522" i="4"/>
  <c r="D1521" i="4"/>
  <c r="F1521" i="4"/>
  <c r="N1519" i="4"/>
  <c r="P1519" i="4"/>
  <c r="R1519" i="4" l="1"/>
  <c r="U1519" i="4"/>
  <c r="S1519" i="4"/>
  <c r="T1519" i="4"/>
  <c r="G1521" i="4"/>
  <c r="J1521" i="4" s="1"/>
  <c r="F1522" i="4"/>
  <c r="C1523" i="4"/>
  <c r="D1522" i="4"/>
  <c r="E1522" i="4"/>
  <c r="N1520" i="4"/>
  <c r="P1520" i="4"/>
  <c r="O1520" i="4"/>
  <c r="M1520" i="4"/>
  <c r="H1521" i="4"/>
  <c r="K1521" i="4" s="1"/>
  <c r="S1520" i="4" l="1"/>
  <c r="R1520" i="4"/>
  <c r="U1520" i="4"/>
  <c r="T1520" i="4"/>
  <c r="O1521" i="4"/>
  <c r="M1521" i="4"/>
  <c r="H1522" i="4"/>
  <c r="K1522" i="4" s="1"/>
  <c r="G1522" i="4"/>
  <c r="J1522" i="4" s="1"/>
  <c r="F1523" i="4"/>
  <c r="C1524" i="4"/>
  <c r="D1523" i="4"/>
  <c r="E1523" i="4"/>
  <c r="P1521" i="4"/>
  <c r="N1521" i="4"/>
  <c r="S1521" i="4" l="1"/>
  <c r="T1521" i="4"/>
  <c r="U1521" i="4"/>
  <c r="R1521" i="4"/>
  <c r="G1523" i="4"/>
  <c r="J1523" i="4" s="1"/>
  <c r="H1523" i="4"/>
  <c r="K1523" i="4" s="1"/>
  <c r="O1522" i="4"/>
  <c r="M1522" i="4"/>
  <c r="P1522" i="4"/>
  <c r="N1522" i="4"/>
  <c r="D1524" i="4"/>
  <c r="E1524" i="4"/>
  <c r="F1524" i="4"/>
  <c r="C1525" i="4"/>
  <c r="O1523" i="4" l="1"/>
  <c r="S1522" i="4"/>
  <c r="U1522" i="4"/>
  <c r="R1522" i="4"/>
  <c r="T1522" i="4"/>
  <c r="M1523" i="4"/>
  <c r="P1523" i="4"/>
  <c r="N1523" i="4"/>
  <c r="C1526" i="4"/>
  <c r="D1525" i="4"/>
  <c r="E1525" i="4"/>
  <c r="F1525" i="4"/>
  <c r="H1524" i="4"/>
  <c r="K1524" i="4" s="1"/>
  <c r="G1524" i="4"/>
  <c r="J1524" i="4" s="1"/>
  <c r="T1523" i="4" l="1"/>
  <c r="R1523" i="4"/>
  <c r="S1523" i="4"/>
  <c r="U1523" i="4"/>
  <c r="G1525" i="4"/>
  <c r="J1525" i="4" s="1"/>
  <c r="M1524" i="4"/>
  <c r="O1524" i="4"/>
  <c r="F1526" i="4"/>
  <c r="C1527" i="4"/>
  <c r="D1526" i="4"/>
  <c r="E1526" i="4"/>
  <c r="P1524" i="4"/>
  <c r="N1524" i="4"/>
  <c r="H1525" i="4"/>
  <c r="K1525" i="4" s="1"/>
  <c r="T1524" i="4" l="1"/>
  <c r="R1524" i="4"/>
  <c r="U1524" i="4"/>
  <c r="S1524" i="4"/>
  <c r="M1525" i="4"/>
  <c r="O1525" i="4"/>
  <c r="G1526" i="4"/>
  <c r="J1526" i="4" s="1"/>
  <c r="H1526" i="4"/>
  <c r="K1526" i="4" s="1"/>
  <c r="P1525" i="4"/>
  <c r="N1525" i="4"/>
  <c r="E1527" i="4"/>
  <c r="F1527" i="4"/>
  <c r="D1527" i="4"/>
  <c r="C1528" i="4"/>
  <c r="P1526" i="4" l="1"/>
  <c r="U1525" i="4"/>
  <c r="R1525" i="4"/>
  <c r="S1525" i="4"/>
  <c r="T1525" i="4"/>
  <c r="N1526" i="4"/>
  <c r="O1526" i="4"/>
  <c r="M1526" i="4"/>
  <c r="G1527" i="4"/>
  <c r="J1527" i="4" s="1"/>
  <c r="C1529" i="4"/>
  <c r="D1528" i="4"/>
  <c r="F1528" i="4"/>
  <c r="E1528" i="4"/>
  <c r="H1527" i="4"/>
  <c r="K1527" i="4" s="1"/>
  <c r="U1526" i="4" l="1"/>
  <c r="S1526" i="4"/>
  <c r="R1526" i="4"/>
  <c r="T1526" i="4"/>
  <c r="M1527" i="4"/>
  <c r="H1528" i="4"/>
  <c r="K1528" i="4" s="1"/>
  <c r="O1527" i="4"/>
  <c r="G1528" i="4"/>
  <c r="J1528" i="4" s="1"/>
  <c r="N1527" i="4"/>
  <c r="P1527" i="4"/>
  <c r="F1529" i="4"/>
  <c r="E1529" i="4"/>
  <c r="C1530" i="4"/>
  <c r="D1529" i="4"/>
  <c r="N1528" i="4" l="1"/>
  <c r="T1527" i="4"/>
  <c r="U1527" i="4"/>
  <c r="R1527" i="4"/>
  <c r="S1527" i="4"/>
  <c r="P1528" i="4"/>
  <c r="M1528" i="4"/>
  <c r="O1528" i="4"/>
  <c r="D1530" i="4"/>
  <c r="F1530" i="4"/>
  <c r="E1530" i="4"/>
  <c r="C1531" i="4"/>
  <c r="G1529" i="4"/>
  <c r="J1529" i="4" s="1"/>
  <c r="H1529" i="4"/>
  <c r="K1529" i="4" s="1"/>
  <c r="S1528" i="4" l="1"/>
  <c r="U1528" i="4"/>
  <c r="T1528" i="4"/>
  <c r="R1528" i="4"/>
  <c r="H1530" i="4"/>
  <c r="K1530" i="4" s="1"/>
  <c r="G1530" i="4"/>
  <c r="J1530" i="4" s="1"/>
  <c r="P1529" i="4"/>
  <c r="N1529" i="4"/>
  <c r="O1529" i="4"/>
  <c r="M1529" i="4"/>
  <c r="E1531" i="4"/>
  <c r="F1531" i="4"/>
  <c r="C1532" i="4"/>
  <c r="D1531" i="4"/>
  <c r="U1529" i="4" l="1"/>
  <c r="R1529" i="4"/>
  <c r="T1529" i="4"/>
  <c r="S1529" i="4"/>
  <c r="G1531" i="4"/>
  <c r="J1531" i="4" s="1"/>
  <c r="H1531" i="4"/>
  <c r="K1531" i="4" s="1"/>
  <c r="D1532" i="4"/>
  <c r="E1532" i="4"/>
  <c r="F1532" i="4"/>
  <c r="C1533" i="4"/>
  <c r="M1530" i="4"/>
  <c r="O1530" i="4"/>
  <c r="N1530" i="4"/>
  <c r="P1530" i="4"/>
  <c r="T1530" i="4" l="1"/>
  <c r="R1530" i="4"/>
  <c r="U1530" i="4"/>
  <c r="S1530" i="4"/>
  <c r="G1532" i="4"/>
  <c r="J1532" i="4" s="1"/>
  <c r="H1532" i="4"/>
  <c r="K1532" i="4" s="1"/>
  <c r="N1531" i="4"/>
  <c r="P1531" i="4"/>
  <c r="M1531" i="4"/>
  <c r="O1531" i="4"/>
  <c r="C1534" i="4"/>
  <c r="D1533" i="4"/>
  <c r="E1533" i="4"/>
  <c r="F1533" i="4"/>
  <c r="S1531" i="4" l="1"/>
  <c r="T1531" i="4"/>
  <c r="U1531" i="4"/>
  <c r="R1531" i="4"/>
  <c r="O1532" i="4"/>
  <c r="M1532" i="4"/>
  <c r="P1532" i="4"/>
  <c r="N1532" i="4"/>
  <c r="H1533" i="4"/>
  <c r="K1533" i="4" s="1"/>
  <c r="G1533" i="4"/>
  <c r="J1533" i="4" s="1"/>
  <c r="E1534" i="4"/>
  <c r="F1534" i="4"/>
  <c r="D1534" i="4"/>
  <c r="C1535" i="4"/>
  <c r="R1532" i="4" l="1"/>
  <c r="S1532" i="4"/>
  <c r="U1532" i="4"/>
  <c r="T1532" i="4"/>
  <c r="G1534" i="4"/>
  <c r="J1534" i="4" s="1"/>
  <c r="O1533" i="4"/>
  <c r="M1533" i="4"/>
  <c r="C1536" i="4"/>
  <c r="D1535" i="4"/>
  <c r="E1535" i="4"/>
  <c r="F1535" i="4"/>
  <c r="P1533" i="4"/>
  <c r="N1533" i="4"/>
  <c r="H1534" i="4"/>
  <c r="K1534" i="4" s="1"/>
  <c r="S1533" i="4" l="1"/>
  <c r="T1533" i="4"/>
  <c r="R1533" i="4"/>
  <c r="U1533" i="4"/>
  <c r="M1534" i="4"/>
  <c r="O1534" i="4"/>
  <c r="P1534" i="4"/>
  <c r="N1534" i="4"/>
  <c r="G1535" i="4"/>
  <c r="J1535" i="4" s="1"/>
  <c r="H1535" i="4"/>
  <c r="K1535" i="4" s="1"/>
  <c r="C1537" i="4"/>
  <c r="D1536" i="4"/>
  <c r="E1536" i="4"/>
  <c r="F1536" i="4"/>
  <c r="U1534" i="4" l="1"/>
  <c r="S1534" i="4"/>
  <c r="T1534" i="4"/>
  <c r="R1534" i="4"/>
  <c r="H1536" i="4"/>
  <c r="K1536" i="4" s="1"/>
  <c r="P1535" i="4"/>
  <c r="N1535" i="4"/>
  <c r="O1535" i="4"/>
  <c r="M1535" i="4"/>
  <c r="G1536" i="4"/>
  <c r="J1536" i="4" s="1"/>
  <c r="C1538" i="4"/>
  <c r="D1537" i="4"/>
  <c r="E1537" i="4"/>
  <c r="F1537" i="4"/>
  <c r="R1535" i="4" l="1"/>
  <c r="T1535" i="4"/>
  <c r="U1535" i="4"/>
  <c r="S1535" i="4"/>
  <c r="P1536" i="4"/>
  <c r="N1536" i="4"/>
  <c r="H1537" i="4"/>
  <c r="K1537" i="4" s="1"/>
  <c r="G1537" i="4"/>
  <c r="J1537" i="4" s="1"/>
  <c r="F1538" i="4"/>
  <c r="E1538" i="4"/>
  <c r="C1539" i="4"/>
  <c r="D1538" i="4"/>
  <c r="M1536" i="4"/>
  <c r="O1536" i="4"/>
  <c r="T1536" i="4" l="1"/>
  <c r="R1536" i="4"/>
  <c r="S1536" i="4"/>
  <c r="U1536" i="4"/>
  <c r="O1537" i="4"/>
  <c r="M1537" i="4"/>
  <c r="P1537" i="4"/>
  <c r="N1537" i="4"/>
  <c r="H1538" i="4"/>
  <c r="K1538" i="4" s="1"/>
  <c r="E1539" i="4"/>
  <c r="F1539" i="4"/>
  <c r="D1539" i="4"/>
  <c r="C1540" i="4"/>
  <c r="G1538" i="4"/>
  <c r="J1538" i="4" s="1"/>
  <c r="R1537" i="4" l="1"/>
  <c r="S1537" i="4"/>
  <c r="T1537" i="4"/>
  <c r="U1537" i="4"/>
  <c r="N1538" i="4"/>
  <c r="P1538" i="4"/>
  <c r="H1539" i="4"/>
  <c r="K1539" i="4" s="1"/>
  <c r="G1539" i="4"/>
  <c r="J1539" i="4" s="1"/>
  <c r="O1538" i="4"/>
  <c r="M1538" i="4"/>
  <c r="D1540" i="4"/>
  <c r="E1540" i="4"/>
  <c r="F1540" i="4"/>
  <c r="C1541" i="4"/>
  <c r="S1538" i="4" l="1"/>
  <c r="R1538" i="4"/>
  <c r="U1538" i="4"/>
  <c r="T1538" i="4"/>
  <c r="H1540" i="4"/>
  <c r="K1540" i="4" s="1"/>
  <c r="G1540" i="4"/>
  <c r="J1540" i="4" s="1"/>
  <c r="O1539" i="4"/>
  <c r="M1539" i="4"/>
  <c r="E1541" i="4"/>
  <c r="F1541" i="4"/>
  <c r="C1542" i="4"/>
  <c r="D1541" i="4"/>
  <c r="P1539" i="4"/>
  <c r="N1539" i="4"/>
  <c r="T1539" i="4" l="1"/>
  <c r="S1539" i="4"/>
  <c r="R1539" i="4"/>
  <c r="U1539" i="4"/>
  <c r="M1540" i="4"/>
  <c r="O1540" i="4"/>
  <c r="N1540" i="4"/>
  <c r="P1540" i="4"/>
  <c r="D1542" i="4"/>
  <c r="F1542" i="4"/>
  <c r="E1542" i="4"/>
  <c r="C1543" i="4"/>
  <c r="G1541" i="4"/>
  <c r="J1541" i="4" s="1"/>
  <c r="H1541" i="4"/>
  <c r="K1541" i="4" s="1"/>
  <c r="R1540" i="4" l="1"/>
  <c r="U1540" i="4"/>
  <c r="S1540" i="4"/>
  <c r="T1540" i="4"/>
  <c r="G1542" i="4"/>
  <c r="J1542" i="4" s="1"/>
  <c r="E1543" i="4"/>
  <c r="F1543" i="4"/>
  <c r="D1543" i="4"/>
  <c r="C1544" i="4"/>
  <c r="P1541" i="4"/>
  <c r="N1541" i="4"/>
  <c r="M1541" i="4"/>
  <c r="O1541" i="4"/>
  <c r="H1542" i="4"/>
  <c r="K1542" i="4" s="1"/>
  <c r="U1541" i="4" l="1"/>
  <c r="T1541" i="4"/>
  <c r="R1541" i="4"/>
  <c r="S1541" i="4"/>
  <c r="O1542" i="4"/>
  <c r="M1542" i="4"/>
  <c r="H1543" i="4"/>
  <c r="K1543" i="4" s="1"/>
  <c r="G1543" i="4"/>
  <c r="J1543" i="4" s="1"/>
  <c r="F1544" i="4"/>
  <c r="D1544" i="4"/>
  <c r="C1545" i="4"/>
  <c r="E1544" i="4"/>
  <c r="P1542" i="4"/>
  <c r="N1542" i="4"/>
  <c r="U1542" i="4" l="1"/>
  <c r="S1542" i="4"/>
  <c r="R1542" i="4"/>
  <c r="T1542" i="4"/>
  <c r="M1543" i="4"/>
  <c r="O1543" i="4"/>
  <c r="H1544" i="4"/>
  <c r="K1544" i="4" s="1"/>
  <c r="C1546" i="4"/>
  <c r="D1545" i="4"/>
  <c r="E1545" i="4"/>
  <c r="F1545" i="4"/>
  <c r="G1544" i="4"/>
  <c r="J1544" i="4" s="1"/>
  <c r="P1543" i="4"/>
  <c r="N1543" i="4"/>
  <c r="U1543" i="4" l="1"/>
  <c r="S1543" i="4"/>
  <c r="T1543" i="4"/>
  <c r="R1543" i="4"/>
  <c r="G1545" i="4"/>
  <c r="J1545" i="4" s="1"/>
  <c r="O1544" i="4"/>
  <c r="M1544" i="4"/>
  <c r="H1545" i="4"/>
  <c r="K1545" i="4" s="1"/>
  <c r="P1544" i="4"/>
  <c r="N1544" i="4"/>
  <c r="C1547" i="4"/>
  <c r="D1546" i="4"/>
  <c r="E1546" i="4"/>
  <c r="F1546" i="4"/>
  <c r="O1545" i="4" l="1"/>
  <c r="S1544" i="4"/>
  <c r="U1544" i="4"/>
  <c r="R1544" i="4"/>
  <c r="T1544" i="4"/>
  <c r="M1545" i="4"/>
  <c r="P1545" i="4"/>
  <c r="N1545" i="4"/>
  <c r="H1546" i="4"/>
  <c r="K1546" i="4" s="1"/>
  <c r="G1546" i="4"/>
  <c r="J1546" i="4" s="1"/>
  <c r="C1548" i="4"/>
  <c r="D1547" i="4"/>
  <c r="E1547" i="4"/>
  <c r="F1547" i="4"/>
  <c r="T1545" i="4" l="1"/>
  <c r="R1545" i="4"/>
  <c r="S1545" i="4"/>
  <c r="U1545" i="4"/>
  <c r="G1547" i="4"/>
  <c r="J1547" i="4" s="1"/>
  <c r="C1549" i="4"/>
  <c r="D1548" i="4"/>
  <c r="E1548" i="4"/>
  <c r="F1548" i="4"/>
  <c r="P1546" i="4"/>
  <c r="N1546" i="4"/>
  <c r="M1546" i="4"/>
  <c r="O1546" i="4"/>
  <c r="H1547" i="4"/>
  <c r="K1547" i="4" s="1"/>
  <c r="S1546" i="4" l="1"/>
  <c r="U1546" i="4"/>
  <c r="T1546" i="4"/>
  <c r="R1546" i="4"/>
  <c r="M1547" i="4"/>
  <c r="O1547" i="4"/>
  <c r="H1548" i="4"/>
  <c r="K1548" i="4" s="1"/>
  <c r="N1547" i="4"/>
  <c r="P1547" i="4"/>
  <c r="G1548" i="4"/>
  <c r="J1548" i="4" s="1"/>
  <c r="E1549" i="4"/>
  <c r="F1549" i="4"/>
  <c r="C1550" i="4"/>
  <c r="D1549" i="4"/>
  <c r="T1547" i="4" l="1"/>
  <c r="S1547" i="4"/>
  <c r="R1547" i="4"/>
  <c r="U1547" i="4"/>
  <c r="P1548" i="4"/>
  <c r="N1548" i="4"/>
  <c r="G1549" i="4"/>
  <c r="J1549" i="4" s="1"/>
  <c r="F1550" i="4"/>
  <c r="E1550" i="4"/>
  <c r="C1551" i="4"/>
  <c r="D1550" i="4"/>
  <c r="M1548" i="4"/>
  <c r="O1548" i="4"/>
  <c r="H1549" i="4"/>
  <c r="K1549" i="4" s="1"/>
  <c r="T1548" i="4" l="1"/>
  <c r="U1548" i="4"/>
  <c r="R1548" i="4"/>
  <c r="S1548" i="4"/>
  <c r="O1549" i="4"/>
  <c r="M1549" i="4"/>
  <c r="G1550" i="4"/>
  <c r="J1550" i="4" s="1"/>
  <c r="H1550" i="4"/>
  <c r="K1550" i="4" s="1"/>
  <c r="N1549" i="4"/>
  <c r="P1549" i="4"/>
  <c r="D1551" i="4"/>
  <c r="E1551" i="4"/>
  <c r="F1551" i="4"/>
  <c r="C1552" i="4"/>
  <c r="T1549" i="4" l="1"/>
  <c r="U1549" i="4"/>
  <c r="R1549" i="4"/>
  <c r="S1549" i="4"/>
  <c r="P1550" i="4"/>
  <c r="N1550" i="4"/>
  <c r="O1550" i="4"/>
  <c r="M1550" i="4"/>
  <c r="H1551" i="4"/>
  <c r="K1551" i="4" s="1"/>
  <c r="G1551" i="4"/>
  <c r="J1551" i="4" s="1"/>
  <c r="E1552" i="4"/>
  <c r="D1552" i="4"/>
  <c r="F1552" i="4"/>
  <c r="C1553" i="4"/>
  <c r="U1550" i="4" l="1"/>
  <c r="S1550" i="4"/>
  <c r="T1550" i="4"/>
  <c r="R1550" i="4"/>
  <c r="O1551" i="4"/>
  <c r="N1551" i="4"/>
  <c r="M1551" i="4"/>
  <c r="P1551" i="4"/>
  <c r="E1553" i="4"/>
  <c r="F1553" i="4"/>
  <c r="C1554" i="4"/>
  <c r="D1553" i="4"/>
  <c r="H1552" i="4"/>
  <c r="K1552" i="4" s="1"/>
  <c r="G1552" i="4"/>
  <c r="J1552" i="4" s="1"/>
  <c r="S1551" i="4" l="1"/>
  <c r="U1551" i="4"/>
  <c r="R1551" i="4"/>
  <c r="T1551" i="4"/>
  <c r="G1553" i="4"/>
  <c r="J1553" i="4" s="1"/>
  <c r="M1552" i="4"/>
  <c r="O1552" i="4"/>
  <c r="N1552" i="4"/>
  <c r="P1552" i="4"/>
  <c r="H1553" i="4"/>
  <c r="K1553" i="4" s="1"/>
  <c r="C1555" i="4"/>
  <c r="D1554" i="4"/>
  <c r="F1554" i="4"/>
  <c r="E1554" i="4"/>
  <c r="T1552" i="4" l="1"/>
  <c r="U1552" i="4"/>
  <c r="R1552" i="4"/>
  <c r="S1552" i="4"/>
  <c r="O1553" i="4"/>
  <c r="H1554" i="4"/>
  <c r="K1554" i="4" s="1"/>
  <c r="M1553" i="4"/>
  <c r="G1554" i="4"/>
  <c r="J1554" i="4" s="1"/>
  <c r="C1556" i="4"/>
  <c r="D1555" i="4"/>
  <c r="E1555" i="4"/>
  <c r="F1555" i="4"/>
  <c r="P1553" i="4"/>
  <c r="N1553" i="4"/>
  <c r="T1553" i="4" l="1"/>
  <c r="S1553" i="4"/>
  <c r="R1553" i="4"/>
  <c r="U1553" i="4"/>
  <c r="P1554" i="4"/>
  <c r="N1554" i="4"/>
  <c r="G1555" i="4"/>
  <c r="J1555" i="4" s="1"/>
  <c r="H1555" i="4"/>
  <c r="K1555" i="4" s="1"/>
  <c r="D1556" i="4"/>
  <c r="F1556" i="4"/>
  <c r="C1557" i="4"/>
  <c r="E1556" i="4"/>
  <c r="M1554" i="4"/>
  <c r="O1554" i="4"/>
  <c r="R1554" i="4" l="1"/>
  <c r="T1554" i="4"/>
  <c r="S1554" i="4"/>
  <c r="U1554" i="4"/>
  <c r="G1556" i="4"/>
  <c r="J1556" i="4" s="1"/>
  <c r="P1555" i="4"/>
  <c r="N1555" i="4"/>
  <c r="M1555" i="4"/>
  <c r="O1555" i="4"/>
  <c r="F1557" i="4"/>
  <c r="C1558" i="4"/>
  <c r="D1557" i="4"/>
  <c r="E1557" i="4"/>
  <c r="H1556" i="4"/>
  <c r="K1556" i="4" s="1"/>
  <c r="S1555" i="4" l="1"/>
  <c r="U1555" i="4"/>
  <c r="T1555" i="4"/>
  <c r="R1555" i="4"/>
  <c r="H1557" i="4"/>
  <c r="K1557" i="4" s="1"/>
  <c r="P1556" i="4"/>
  <c r="N1556" i="4"/>
  <c r="C1559" i="4"/>
  <c r="D1558" i="4"/>
  <c r="E1558" i="4"/>
  <c r="F1558" i="4"/>
  <c r="G1557" i="4"/>
  <c r="J1557" i="4" s="1"/>
  <c r="O1556" i="4"/>
  <c r="M1556" i="4"/>
  <c r="S1556" i="4" l="1"/>
  <c r="U1556" i="4"/>
  <c r="R1556" i="4"/>
  <c r="T1556" i="4"/>
  <c r="N1557" i="4"/>
  <c r="P1557" i="4"/>
  <c r="H1558" i="4"/>
  <c r="K1558" i="4" s="1"/>
  <c r="G1558" i="4"/>
  <c r="J1558" i="4" s="1"/>
  <c r="M1557" i="4"/>
  <c r="O1557" i="4"/>
  <c r="D1559" i="4"/>
  <c r="E1559" i="4"/>
  <c r="F1559" i="4"/>
  <c r="C1560" i="4"/>
  <c r="T1557" i="4" l="1"/>
  <c r="S1557" i="4"/>
  <c r="R1557" i="4"/>
  <c r="U1557" i="4"/>
  <c r="M1558" i="4"/>
  <c r="P1558" i="4"/>
  <c r="O1558" i="4"/>
  <c r="N1558" i="4"/>
  <c r="G1559" i="4"/>
  <c r="J1559" i="4" s="1"/>
  <c r="H1559" i="4"/>
  <c r="K1559" i="4" s="1"/>
  <c r="E1560" i="4"/>
  <c r="F1560" i="4"/>
  <c r="C1561" i="4"/>
  <c r="D1560" i="4"/>
  <c r="T1558" i="4" l="1"/>
  <c r="R1558" i="4"/>
  <c r="U1558" i="4"/>
  <c r="S1558" i="4"/>
  <c r="M1559" i="4"/>
  <c r="O1559" i="4"/>
  <c r="G1560" i="4"/>
  <c r="J1560" i="4" s="1"/>
  <c r="P1559" i="4"/>
  <c r="N1559" i="4"/>
  <c r="C1562" i="4"/>
  <c r="E1561" i="4"/>
  <c r="D1561" i="4"/>
  <c r="F1561" i="4"/>
  <c r="H1560" i="4"/>
  <c r="K1560" i="4" s="1"/>
  <c r="R1559" i="4" l="1"/>
  <c r="S1559" i="4"/>
  <c r="U1559" i="4"/>
  <c r="T1559" i="4"/>
  <c r="M1560" i="4"/>
  <c r="O1560" i="4"/>
  <c r="N1560" i="4"/>
  <c r="P1560" i="4"/>
  <c r="G1561" i="4"/>
  <c r="J1561" i="4" s="1"/>
  <c r="H1561" i="4"/>
  <c r="K1561" i="4" s="1"/>
  <c r="C1563" i="4"/>
  <c r="D1562" i="4"/>
  <c r="E1562" i="4"/>
  <c r="F1562" i="4"/>
  <c r="S1560" i="4" l="1"/>
  <c r="T1560" i="4"/>
  <c r="R1560" i="4"/>
  <c r="U1560" i="4"/>
  <c r="G1562" i="4"/>
  <c r="J1562" i="4" s="1"/>
  <c r="H1562" i="4"/>
  <c r="K1562" i="4" s="1"/>
  <c r="N1561" i="4"/>
  <c r="P1561" i="4"/>
  <c r="O1561" i="4"/>
  <c r="M1561" i="4"/>
  <c r="F1563" i="4"/>
  <c r="E1563" i="4"/>
  <c r="D1563" i="4"/>
  <c r="C1564" i="4"/>
  <c r="R1561" i="4" l="1"/>
  <c r="U1561" i="4"/>
  <c r="S1561" i="4"/>
  <c r="T1561" i="4"/>
  <c r="N1562" i="4"/>
  <c r="O1562" i="4"/>
  <c r="M1562" i="4"/>
  <c r="P1562" i="4"/>
  <c r="G1563" i="4"/>
  <c r="J1563" i="4" s="1"/>
  <c r="F1564" i="4"/>
  <c r="C1565" i="4"/>
  <c r="D1564" i="4"/>
  <c r="E1564" i="4"/>
  <c r="H1563" i="4"/>
  <c r="K1563" i="4" s="1"/>
  <c r="S1562" i="4" l="1"/>
  <c r="T1562" i="4"/>
  <c r="U1562" i="4"/>
  <c r="R1562" i="4"/>
  <c r="O1563" i="4"/>
  <c r="M1563" i="4"/>
  <c r="G1564" i="4"/>
  <c r="J1564" i="4" s="1"/>
  <c r="E1565" i="4"/>
  <c r="F1565" i="4"/>
  <c r="C1566" i="4"/>
  <c r="D1565" i="4"/>
  <c r="H1564" i="4"/>
  <c r="K1564" i="4" s="1"/>
  <c r="P1563" i="4"/>
  <c r="N1563" i="4"/>
  <c r="T1563" i="4" l="1"/>
  <c r="S1563" i="4"/>
  <c r="U1563" i="4"/>
  <c r="R1563" i="4"/>
  <c r="M1564" i="4"/>
  <c r="O1564" i="4"/>
  <c r="D1566" i="4"/>
  <c r="E1566" i="4"/>
  <c r="F1566" i="4"/>
  <c r="C1567" i="4"/>
  <c r="P1564" i="4"/>
  <c r="N1564" i="4"/>
  <c r="G1565" i="4"/>
  <c r="J1565" i="4" s="1"/>
  <c r="H1565" i="4"/>
  <c r="K1565" i="4" s="1"/>
  <c r="T1564" i="4" l="1"/>
  <c r="S1564" i="4"/>
  <c r="R1564" i="4"/>
  <c r="U1564" i="4"/>
  <c r="G1566" i="4"/>
  <c r="J1566" i="4" s="1"/>
  <c r="H1566" i="4"/>
  <c r="K1566" i="4" s="1"/>
  <c r="C1568" i="4"/>
  <c r="D1567" i="4"/>
  <c r="E1567" i="4"/>
  <c r="F1567" i="4"/>
  <c r="O1565" i="4"/>
  <c r="M1565" i="4"/>
  <c r="N1565" i="4"/>
  <c r="P1565" i="4"/>
  <c r="P1566" i="4" l="1"/>
  <c r="O1566" i="4"/>
  <c r="T1565" i="4"/>
  <c r="S1565" i="4"/>
  <c r="R1565" i="4"/>
  <c r="U1565" i="4"/>
  <c r="N1566" i="4"/>
  <c r="M1566" i="4"/>
  <c r="H1567" i="4"/>
  <c r="K1567" i="4" s="1"/>
  <c r="G1567" i="4"/>
  <c r="J1567" i="4" s="1"/>
  <c r="E1568" i="4"/>
  <c r="F1568" i="4"/>
  <c r="D1568" i="4"/>
  <c r="C1569" i="4"/>
  <c r="U1566" i="4" l="1"/>
  <c r="T1566" i="4"/>
  <c r="S1566" i="4"/>
  <c r="R1566" i="4"/>
  <c r="H1568" i="4"/>
  <c r="K1568" i="4" s="1"/>
  <c r="D1569" i="4"/>
  <c r="E1569" i="4"/>
  <c r="F1569" i="4"/>
  <c r="C1570" i="4"/>
  <c r="G1568" i="4"/>
  <c r="J1568" i="4" s="1"/>
  <c r="O1567" i="4"/>
  <c r="M1567" i="4"/>
  <c r="N1567" i="4"/>
  <c r="P1567" i="4"/>
  <c r="U1567" i="4" l="1"/>
  <c r="S1567" i="4"/>
  <c r="R1567" i="4"/>
  <c r="T1567" i="4"/>
  <c r="D1570" i="4"/>
  <c r="C1571" i="4"/>
  <c r="E1570" i="4"/>
  <c r="F1570" i="4"/>
  <c r="H1569" i="4"/>
  <c r="K1569" i="4" s="1"/>
  <c r="G1569" i="4"/>
  <c r="J1569" i="4" s="1"/>
  <c r="N1568" i="4"/>
  <c r="P1568" i="4"/>
  <c r="M1568" i="4"/>
  <c r="O1568" i="4"/>
  <c r="U1568" i="4" l="1"/>
  <c r="S1568" i="4"/>
  <c r="R1568" i="4"/>
  <c r="T1568" i="4"/>
  <c r="O1569" i="4"/>
  <c r="M1569" i="4"/>
  <c r="H1570" i="4"/>
  <c r="K1570" i="4" s="1"/>
  <c r="G1570" i="4"/>
  <c r="J1570" i="4" s="1"/>
  <c r="P1569" i="4"/>
  <c r="N1569" i="4"/>
  <c r="F1571" i="4"/>
  <c r="D1571" i="4"/>
  <c r="E1571" i="4"/>
  <c r="C1572" i="4"/>
  <c r="R1569" i="4" l="1"/>
  <c r="T1569" i="4"/>
  <c r="S1569" i="4"/>
  <c r="U1569" i="4"/>
  <c r="G1571" i="4"/>
  <c r="J1571" i="4" s="1"/>
  <c r="P1570" i="4"/>
  <c r="N1570" i="4"/>
  <c r="H1571" i="4"/>
  <c r="K1571" i="4" s="1"/>
  <c r="O1570" i="4"/>
  <c r="M1570" i="4"/>
  <c r="F1572" i="4"/>
  <c r="E1572" i="4"/>
  <c r="C1573" i="4"/>
  <c r="D1572" i="4"/>
  <c r="U1570" i="4" l="1"/>
  <c r="T1570" i="4"/>
  <c r="S1570" i="4"/>
  <c r="R1570" i="4"/>
  <c r="O1571" i="4"/>
  <c r="M1571" i="4"/>
  <c r="H1572" i="4"/>
  <c r="K1572" i="4" s="1"/>
  <c r="P1571" i="4"/>
  <c r="N1571" i="4"/>
  <c r="G1572" i="4"/>
  <c r="J1572" i="4" s="1"/>
  <c r="C1574" i="4"/>
  <c r="D1573" i="4"/>
  <c r="E1573" i="4"/>
  <c r="F1573" i="4"/>
  <c r="T1571" i="4" l="1"/>
  <c r="S1571" i="4"/>
  <c r="R1571" i="4"/>
  <c r="U1571" i="4"/>
  <c r="H1573" i="4"/>
  <c r="K1573" i="4" s="1"/>
  <c r="P1572" i="4"/>
  <c r="N1572" i="4"/>
  <c r="G1573" i="4"/>
  <c r="J1573" i="4" s="1"/>
  <c r="M1572" i="4"/>
  <c r="O1572" i="4"/>
  <c r="C1575" i="4"/>
  <c r="D1574" i="4"/>
  <c r="E1574" i="4"/>
  <c r="F1574" i="4"/>
  <c r="S1572" i="4" l="1"/>
  <c r="U1572" i="4"/>
  <c r="T1572" i="4"/>
  <c r="R1572" i="4"/>
  <c r="P1573" i="4"/>
  <c r="N1573" i="4"/>
  <c r="O1573" i="4"/>
  <c r="M1573" i="4"/>
  <c r="D1575" i="4"/>
  <c r="C1576" i="4"/>
  <c r="E1575" i="4"/>
  <c r="F1575" i="4"/>
  <c r="H1574" i="4"/>
  <c r="K1574" i="4" s="1"/>
  <c r="G1574" i="4"/>
  <c r="J1574" i="4" s="1"/>
  <c r="R1573" i="4" l="1"/>
  <c r="U1573" i="4"/>
  <c r="T1573" i="4"/>
  <c r="S1573" i="4"/>
  <c r="O1574" i="4"/>
  <c r="M1574" i="4"/>
  <c r="C1577" i="4"/>
  <c r="F1576" i="4"/>
  <c r="D1576" i="4"/>
  <c r="E1576" i="4"/>
  <c r="P1574" i="4"/>
  <c r="N1574" i="4"/>
  <c r="G1575" i="4"/>
  <c r="J1575" i="4" s="1"/>
  <c r="H1575" i="4"/>
  <c r="K1575" i="4" s="1"/>
  <c r="R1574" i="4" l="1"/>
  <c r="S1574" i="4"/>
  <c r="T1574" i="4"/>
  <c r="U1574" i="4"/>
  <c r="G1576" i="4"/>
  <c r="J1576" i="4" s="1"/>
  <c r="M1575" i="4"/>
  <c r="O1575" i="4"/>
  <c r="H1576" i="4"/>
  <c r="K1576" i="4" s="1"/>
  <c r="C1578" i="4"/>
  <c r="D1577" i="4"/>
  <c r="E1577" i="4"/>
  <c r="F1577" i="4"/>
  <c r="P1575" i="4"/>
  <c r="N1575" i="4"/>
  <c r="S1575" i="4" l="1"/>
  <c r="T1575" i="4"/>
  <c r="U1575" i="4"/>
  <c r="R1575" i="4"/>
  <c r="O1576" i="4"/>
  <c r="G1577" i="4"/>
  <c r="J1577" i="4" s="1"/>
  <c r="M1576" i="4"/>
  <c r="H1577" i="4"/>
  <c r="K1577" i="4" s="1"/>
  <c r="P1576" i="4"/>
  <c r="N1576" i="4"/>
  <c r="F1578" i="4"/>
  <c r="C1579" i="4"/>
  <c r="E1578" i="4"/>
  <c r="D1578" i="4"/>
  <c r="S1576" i="4" l="1"/>
  <c r="U1576" i="4"/>
  <c r="R1576" i="4"/>
  <c r="T1576" i="4"/>
  <c r="M1577" i="4"/>
  <c r="O1577" i="4"/>
  <c r="N1577" i="4"/>
  <c r="P1577" i="4"/>
  <c r="H1578" i="4"/>
  <c r="K1578" i="4" s="1"/>
  <c r="G1578" i="4"/>
  <c r="J1578" i="4" s="1"/>
  <c r="C1580" i="4"/>
  <c r="D1579" i="4"/>
  <c r="E1579" i="4"/>
  <c r="F1579" i="4"/>
  <c r="T1577" i="4" l="1"/>
  <c r="S1577" i="4"/>
  <c r="R1577" i="4"/>
  <c r="U1577" i="4"/>
  <c r="N1578" i="4"/>
  <c r="P1578" i="4"/>
  <c r="H1579" i="4"/>
  <c r="K1579" i="4" s="1"/>
  <c r="G1579" i="4"/>
  <c r="J1579" i="4" s="1"/>
  <c r="C1581" i="4"/>
  <c r="F1580" i="4"/>
  <c r="D1580" i="4"/>
  <c r="E1580" i="4"/>
  <c r="M1578" i="4"/>
  <c r="O1578" i="4"/>
  <c r="U1578" i="4" l="1"/>
  <c r="S1578" i="4"/>
  <c r="R1578" i="4"/>
  <c r="T1578" i="4"/>
  <c r="G1580" i="4"/>
  <c r="J1580" i="4" s="1"/>
  <c r="C1582" i="4"/>
  <c r="D1581" i="4"/>
  <c r="E1581" i="4"/>
  <c r="F1581" i="4"/>
  <c r="O1579" i="4"/>
  <c r="M1579" i="4"/>
  <c r="P1579" i="4"/>
  <c r="N1579" i="4"/>
  <c r="H1580" i="4"/>
  <c r="K1580" i="4" s="1"/>
  <c r="U1579" i="4" l="1"/>
  <c r="S1579" i="4"/>
  <c r="R1579" i="4"/>
  <c r="T1579" i="4"/>
  <c r="M1580" i="4"/>
  <c r="O1580" i="4"/>
  <c r="G1581" i="4"/>
  <c r="J1581" i="4" s="1"/>
  <c r="H1581" i="4"/>
  <c r="K1581" i="4" s="1"/>
  <c r="N1580" i="4"/>
  <c r="P1580" i="4"/>
  <c r="C1583" i="4"/>
  <c r="D1582" i="4"/>
  <c r="E1582" i="4"/>
  <c r="F1582" i="4"/>
  <c r="U1580" i="4" l="1"/>
  <c r="T1580" i="4"/>
  <c r="S1580" i="4"/>
  <c r="R1580" i="4"/>
  <c r="O1581" i="4"/>
  <c r="M1581" i="4"/>
  <c r="G1582" i="4"/>
  <c r="J1582" i="4" s="1"/>
  <c r="H1582" i="4"/>
  <c r="K1582" i="4" s="1"/>
  <c r="P1581" i="4"/>
  <c r="N1581" i="4"/>
  <c r="E1583" i="4"/>
  <c r="F1583" i="4"/>
  <c r="D1583" i="4"/>
  <c r="C1584" i="4"/>
  <c r="S1581" i="4" l="1"/>
  <c r="U1581" i="4"/>
  <c r="R1581" i="4"/>
  <c r="T1581" i="4"/>
  <c r="M1582" i="4"/>
  <c r="O1582" i="4"/>
  <c r="P1582" i="4"/>
  <c r="N1582" i="4"/>
  <c r="D1584" i="4"/>
  <c r="E1584" i="4"/>
  <c r="F1584" i="4"/>
  <c r="C1585" i="4"/>
  <c r="H1583" i="4"/>
  <c r="K1583" i="4" s="1"/>
  <c r="G1583" i="4"/>
  <c r="J1583" i="4" s="1"/>
  <c r="R1582" i="4" l="1"/>
  <c r="S1582" i="4"/>
  <c r="T1582" i="4"/>
  <c r="U1582" i="4"/>
  <c r="G1584" i="4"/>
  <c r="J1584" i="4" s="1"/>
  <c r="M1583" i="4"/>
  <c r="O1583" i="4"/>
  <c r="P1583" i="4"/>
  <c r="N1583" i="4"/>
  <c r="F1585" i="4"/>
  <c r="C1586" i="4"/>
  <c r="D1585" i="4"/>
  <c r="E1585" i="4"/>
  <c r="H1584" i="4"/>
  <c r="K1584" i="4" s="1"/>
  <c r="T1583" i="4" l="1"/>
  <c r="S1583" i="4"/>
  <c r="R1583" i="4"/>
  <c r="U1583" i="4"/>
  <c r="M1584" i="4"/>
  <c r="O1584" i="4"/>
  <c r="G1585" i="4"/>
  <c r="J1585" i="4" s="1"/>
  <c r="H1585" i="4"/>
  <c r="K1585" i="4" s="1"/>
  <c r="N1584" i="4"/>
  <c r="P1584" i="4"/>
  <c r="E1586" i="4"/>
  <c r="F1586" i="4"/>
  <c r="C1587" i="4"/>
  <c r="D1586" i="4"/>
  <c r="S1584" i="4" l="1"/>
  <c r="T1584" i="4"/>
  <c r="R1584" i="4"/>
  <c r="U1584" i="4"/>
  <c r="O1585" i="4"/>
  <c r="N1585" i="4"/>
  <c r="M1585" i="4"/>
  <c r="P1585" i="4"/>
  <c r="H1586" i="4"/>
  <c r="K1586" i="4" s="1"/>
  <c r="C1588" i="4"/>
  <c r="D1587" i="4"/>
  <c r="F1587" i="4"/>
  <c r="E1587" i="4"/>
  <c r="G1586" i="4"/>
  <c r="J1586" i="4" s="1"/>
  <c r="U1585" i="4" l="1"/>
  <c r="R1585" i="4"/>
  <c r="T1585" i="4"/>
  <c r="S1585" i="4"/>
  <c r="N1586" i="4"/>
  <c r="P1586" i="4"/>
  <c r="O1586" i="4"/>
  <c r="M1586" i="4"/>
  <c r="H1587" i="4"/>
  <c r="K1587" i="4" s="1"/>
  <c r="G1587" i="4"/>
  <c r="J1587" i="4" s="1"/>
  <c r="E1588" i="4"/>
  <c r="F1588" i="4"/>
  <c r="C1589" i="4"/>
  <c r="D1588" i="4"/>
  <c r="T1586" i="4" l="1"/>
  <c r="S1586" i="4"/>
  <c r="U1586" i="4"/>
  <c r="R1586" i="4"/>
  <c r="D1589" i="4"/>
  <c r="E1589" i="4"/>
  <c r="F1589" i="4"/>
  <c r="C1590" i="4"/>
  <c r="H1588" i="4"/>
  <c r="K1588" i="4" s="1"/>
  <c r="M1587" i="4"/>
  <c r="O1587" i="4"/>
  <c r="N1587" i="4"/>
  <c r="P1587" i="4"/>
  <c r="G1588" i="4"/>
  <c r="J1588" i="4" s="1"/>
  <c r="R1587" i="4" l="1"/>
  <c r="U1587" i="4"/>
  <c r="S1587" i="4"/>
  <c r="T1587" i="4"/>
  <c r="P1588" i="4"/>
  <c r="N1588" i="4"/>
  <c r="O1588" i="4"/>
  <c r="M1588" i="4"/>
  <c r="E1590" i="4"/>
  <c r="C1591" i="4"/>
  <c r="F1590" i="4"/>
  <c r="D1590" i="4"/>
  <c r="H1589" i="4"/>
  <c r="K1589" i="4" s="1"/>
  <c r="G1589" i="4"/>
  <c r="J1589" i="4" s="1"/>
  <c r="S1588" i="4" l="1"/>
  <c r="U1588" i="4"/>
  <c r="R1588" i="4"/>
  <c r="T1588" i="4"/>
  <c r="G1590" i="4"/>
  <c r="J1590" i="4" s="1"/>
  <c r="N1589" i="4"/>
  <c r="P1589" i="4"/>
  <c r="M1589" i="4"/>
  <c r="O1589" i="4"/>
  <c r="H1590" i="4"/>
  <c r="K1590" i="4" s="1"/>
  <c r="E1591" i="4"/>
  <c r="F1591" i="4"/>
  <c r="D1591" i="4"/>
  <c r="C1592" i="4"/>
  <c r="S1589" i="4" l="1"/>
  <c r="U1589" i="4"/>
  <c r="T1589" i="4"/>
  <c r="R1589" i="4"/>
  <c r="M1590" i="4"/>
  <c r="O1590" i="4"/>
  <c r="G1591" i="4"/>
  <c r="J1591" i="4" s="1"/>
  <c r="P1590" i="4"/>
  <c r="N1590" i="4"/>
  <c r="E1592" i="4"/>
  <c r="F1592" i="4"/>
  <c r="C1593" i="4"/>
  <c r="D1592" i="4"/>
  <c r="H1591" i="4"/>
  <c r="K1591" i="4" s="1"/>
  <c r="T1590" i="4" l="1"/>
  <c r="U1590" i="4"/>
  <c r="S1590" i="4"/>
  <c r="R1590" i="4"/>
  <c r="M1591" i="4"/>
  <c r="O1591" i="4"/>
  <c r="H1592" i="4"/>
  <c r="K1592" i="4" s="1"/>
  <c r="G1592" i="4"/>
  <c r="J1592" i="4" s="1"/>
  <c r="C1594" i="4"/>
  <c r="D1593" i="4"/>
  <c r="E1593" i="4"/>
  <c r="F1593" i="4"/>
  <c r="P1591" i="4"/>
  <c r="N1591" i="4"/>
  <c r="R1591" i="4" l="1"/>
  <c r="U1591" i="4"/>
  <c r="T1591" i="4"/>
  <c r="S1591" i="4"/>
  <c r="G1593" i="4"/>
  <c r="J1593" i="4" s="1"/>
  <c r="H1593" i="4"/>
  <c r="K1593" i="4" s="1"/>
  <c r="O1592" i="4"/>
  <c r="M1592" i="4"/>
  <c r="E1594" i="4"/>
  <c r="C1595" i="4"/>
  <c r="F1594" i="4"/>
  <c r="D1594" i="4"/>
  <c r="N1592" i="4"/>
  <c r="P1592" i="4"/>
  <c r="R1592" i="4" l="1"/>
  <c r="U1592" i="4"/>
  <c r="S1592" i="4"/>
  <c r="T1592" i="4"/>
  <c r="O1593" i="4"/>
  <c r="M1593" i="4"/>
  <c r="H1594" i="4"/>
  <c r="K1594" i="4" s="1"/>
  <c r="P1593" i="4"/>
  <c r="N1593" i="4"/>
  <c r="F1595" i="4"/>
  <c r="C1596" i="4"/>
  <c r="D1595" i="4"/>
  <c r="E1595" i="4"/>
  <c r="G1594" i="4"/>
  <c r="J1594" i="4" s="1"/>
  <c r="S1593" i="4" l="1"/>
  <c r="U1593" i="4"/>
  <c r="T1593" i="4"/>
  <c r="R1593" i="4"/>
  <c r="H1595" i="4"/>
  <c r="K1595" i="4" s="1"/>
  <c r="F1596" i="4"/>
  <c r="C1597" i="4"/>
  <c r="E1596" i="4"/>
  <c r="D1596" i="4"/>
  <c r="O1594" i="4"/>
  <c r="M1594" i="4"/>
  <c r="N1594" i="4"/>
  <c r="P1594" i="4"/>
  <c r="G1595" i="4"/>
  <c r="J1595" i="4" s="1"/>
  <c r="T1594" i="4" l="1"/>
  <c r="U1594" i="4"/>
  <c r="S1594" i="4"/>
  <c r="R1594" i="4"/>
  <c r="N1595" i="4"/>
  <c r="P1595" i="4"/>
  <c r="O1595" i="4"/>
  <c r="M1595" i="4"/>
  <c r="H1596" i="4"/>
  <c r="K1596" i="4" s="1"/>
  <c r="G1596" i="4"/>
  <c r="J1596" i="4" s="1"/>
  <c r="C1598" i="4"/>
  <c r="D1597" i="4"/>
  <c r="E1597" i="4"/>
  <c r="F1597" i="4"/>
  <c r="U1595" i="4" l="1"/>
  <c r="R1595" i="4"/>
  <c r="T1595" i="4"/>
  <c r="S1595" i="4"/>
  <c r="C1599" i="4"/>
  <c r="D1598" i="4"/>
  <c r="E1598" i="4"/>
  <c r="F1598" i="4"/>
  <c r="M1596" i="4"/>
  <c r="O1596" i="4"/>
  <c r="H1597" i="4"/>
  <c r="K1597" i="4" s="1"/>
  <c r="P1596" i="4"/>
  <c r="N1596" i="4"/>
  <c r="G1597" i="4"/>
  <c r="J1597" i="4" s="1"/>
  <c r="R1596" i="4" l="1"/>
  <c r="U1596" i="4"/>
  <c r="T1596" i="4"/>
  <c r="S1596" i="4"/>
  <c r="G1598" i="4"/>
  <c r="J1598" i="4" s="1"/>
  <c r="H1598" i="4"/>
  <c r="K1598" i="4" s="1"/>
  <c r="O1597" i="4"/>
  <c r="M1597" i="4"/>
  <c r="E1599" i="4"/>
  <c r="F1599" i="4"/>
  <c r="D1599" i="4"/>
  <c r="C1600" i="4"/>
  <c r="P1597" i="4"/>
  <c r="N1597" i="4"/>
  <c r="R1597" i="4" l="1"/>
  <c r="T1597" i="4"/>
  <c r="S1597" i="4"/>
  <c r="U1597" i="4"/>
  <c r="M1598" i="4"/>
  <c r="O1598" i="4"/>
  <c r="H1599" i="4"/>
  <c r="K1599" i="4" s="1"/>
  <c r="G1599" i="4"/>
  <c r="J1599" i="4" s="1"/>
  <c r="C1601" i="4"/>
  <c r="D1600" i="4"/>
  <c r="E1600" i="4"/>
  <c r="F1600" i="4"/>
  <c r="N1598" i="4"/>
  <c r="P1598" i="4"/>
  <c r="S1598" i="4" l="1"/>
  <c r="R1598" i="4"/>
  <c r="T1598" i="4"/>
  <c r="U1598" i="4"/>
  <c r="M1599" i="4"/>
  <c r="P1599" i="4"/>
  <c r="N1599" i="4"/>
  <c r="O1599" i="4"/>
  <c r="H1600" i="4"/>
  <c r="K1600" i="4" s="1"/>
  <c r="G1600" i="4"/>
  <c r="J1600" i="4" s="1"/>
  <c r="C1602" i="4"/>
  <c r="D1601" i="4"/>
  <c r="F1601" i="4"/>
  <c r="E1601" i="4"/>
  <c r="S1599" i="4" l="1"/>
  <c r="T1599" i="4"/>
  <c r="R1599" i="4"/>
  <c r="U1599" i="4"/>
  <c r="G1601" i="4"/>
  <c r="J1601" i="4" s="1"/>
  <c r="C1603" i="4"/>
  <c r="D1602" i="4"/>
  <c r="E1602" i="4"/>
  <c r="F1602" i="4"/>
  <c r="O1600" i="4"/>
  <c r="M1600" i="4"/>
  <c r="N1600" i="4"/>
  <c r="P1600" i="4"/>
  <c r="H1601" i="4"/>
  <c r="K1601" i="4" s="1"/>
  <c r="U1600" i="4" l="1"/>
  <c r="R1600" i="4"/>
  <c r="S1600" i="4"/>
  <c r="T1600" i="4"/>
  <c r="H1602" i="4"/>
  <c r="K1602" i="4" s="1"/>
  <c r="G1602" i="4"/>
  <c r="J1602" i="4" s="1"/>
  <c r="E1603" i="4"/>
  <c r="F1603" i="4"/>
  <c r="D1603" i="4"/>
  <c r="C1604" i="4"/>
  <c r="M1601" i="4"/>
  <c r="O1601" i="4"/>
  <c r="P1601" i="4"/>
  <c r="N1601" i="4"/>
  <c r="R1601" i="4" l="1"/>
  <c r="T1601" i="4"/>
  <c r="S1601" i="4"/>
  <c r="U1601" i="4"/>
  <c r="N1602" i="4"/>
  <c r="P1602" i="4"/>
  <c r="G1603" i="4"/>
  <c r="J1603" i="4" s="1"/>
  <c r="O1602" i="4"/>
  <c r="M1602" i="4"/>
  <c r="C1605" i="4"/>
  <c r="E1604" i="4"/>
  <c r="D1604" i="4"/>
  <c r="F1604" i="4"/>
  <c r="H1603" i="4"/>
  <c r="K1603" i="4" s="1"/>
  <c r="R1602" i="4" l="1"/>
  <c r="T1602" i="4"/>
  <c r="U1602" i="4"/>
  <c r="S1602" i="4"/>
  <c r="O1603" i="4"/>
  <c r="M1603" i="4"/>
  <c r="H1604" i="4"/>
  <c r="K1604" i="4" s="1"/>
  <c r="G1604" i="4"/>
  <c r="J1604" i="4" s="1"/>
  <c r="P1603" i="4"/>
  <c r="N1603" i="4"/>
  <c r="D1605" i="4"/>
  <c r="C1606" i="4"/>
  <c r="E1605" i="4"/>
  <c r="F1605" i="4"/>
  <c r="R1603" i="4" l="1"/>
  <c r="T1603" i="4"/>
  <c r="S1603" i="4"/>
  <c r="U1603" i="4"/>
  <c r="H1605" i="4"/>
  <c r="K1605" i="4" s="1"/>
  <c r="G1605" i="4"/>
  <c r="J1605" i="4" s="1"/>
  <c r="P1604" i="4"/>
  <c r="N1604" i="4"/>
  <c r="D1606" i="4"/>
  <c r="E1606" i="4"/>
  <c r="F1606" i="4"/>
  <c r="C1607" i="4"/>
  <c r="M1604" i="4"/>
  <c r="O1604" i="4"/>
  <c r="U1604" i="4" l="1"/>
  <c r="R1604" i="4"/>
  <c r="S1604" i="4"/>
  <c r="T1604" i="4"/>
  <c r="O1605" i="4"/>
  <c r="P1605" i="4"/>
  <c r="M1605" i="4"/>
  <c r="N1605" i="4"/>
  <c r="D1607" i="4"/>
  <c r="E1607" i="4"/>
  <c r="F1607" i="4"/>
  <c r="C1608" i="4"/>
  <c r="G1606" i="4"/>
  <c r="J1606" i="4" s="1"/>
  <c r="H1606" i="4"/>
  <c r="K1606" i="4" s="1"/>
  <c r="T1605" i="4" l="1"/>
  <c r="S1605" i="4"/>
  <c r="R1605" i="4"/>
  <c r="U1605" i="4"/>
  <c r="H1607" i="4"/>
  <c r="K1607" i="4" s="1"/>
  <c r="O1606" i="4"/>
  <c r="M1606" i="4"/>
  <c r="E1608" i="4"/>
  <c r="F1608" i="4"/>
  <c r="C1609" i="4"/>
  <c r="D1608" i="4"/>
  <c r="N1606" i="4"/>
  <c r="P1606" i="4"/>
  <c r="G1607" i="4"/>
  <c r="J1607" i="4" s="1"/>
  <c r="U1606" i="4" l="1"/>
  <c r="T1606" i="4"/>
  <c r="S1606" i="4"/>
  <c r="R1606" i="4"/>
  <c r="H1608" i="4"/>
  <c r="K1608" i="4" s="1"/>
  <c r="P1607" i="4"/>
  <c r="N1607" i="4"/>
  <c r="M1607" i="4"/>
  <c r="O1607" i="4"/>
  <c r="C1610" i="4"/>
  <c r="F1609" i="4"/>
  <c r="E1609" i="4"/>
  <c r="D1609" i="4"/>
  <c r="G1608" i="4"/>
  <c r="J1608" i="4" s="1"/>
  <c r="U1607" i="4" l="1"/>
  <c r="T1607" i="4"/>
  <c r="R1607" i="4"/>
  <c r="S1607" i="4"/>
  <c r="N1608" i="4"/>
  <c r="P1608" i="4"/>
  <c r="G1609" i="4"/>
  <c r="J1609" i="4" s="1"/>
  <c r="O1608" i="4"/>
  <c r="M1608" i="4"/>
  <c r="H1609" i="4"/>
  <c r="K1609" i="4" s="1"/>
  <c r="C1611" i="4"/>
  <c r="E1610" i="4"/>
  <c r="D1610" i="4"/>
  <c r="F1610" i="4"/>
  <c r="U1608" i="4" l="1"/>
  <c r="R1608" i="4"/>
  <c r="T1608" i="4"/>
  <c r="S1608" i="4"/>
  <c r="H1610" i="4"/>
  <c r="K1610" i="4" s="1"/>
  <c r="N1609" i="4"/>
  <c r="P1609" i="4"/>
  <c r="G1610" i="4"/>
  <c r="J1610" i="4" s="1"/>
  <c r="O1609" i="4"/>
  <c r="M1609" i="4"/>
  <c r="F1611" i="4"/>
  <c r="E1611" i="4"/>
  <c r="C1612" i="4"/>
  <c r="D1611" i="4"/>
  <c r="S1609" i="4" l="1"/>
  <c r="U1609" i="4"/>
  <c r="R1609" i="4"/>
  <c r="T1609" i="4"/>
  <c r="N1610" i="4"/>
  <c r="P1610" i="4"/>
  <c r="H1611" i="4"/>
  <c r="K1611" i="4" s="1"/>
  <c r="G1611" i="4"/>
  <c r="J1611" i="4" s="1"/>
  <c r="O1610" i="4"/>
  <c r="M1610" i="4"/>
  <c r="C1613" i="4"/>
  <c r="D1612" i="4"/>
  <c r="E1612" i="4"/>
  <c r="F1612" i="4"/>
  <c r="U1610" i="4" l="1"/>
  <c r="T1610" i="4"/>
  <c r="R1610" i="4"/>
  <c r="S1610" i="4"/>
  <c r="G1612" i="4"/>
  <c r="J1612" i="4" s="1"/>
  <c r="H1612" i="4"/>
  <c r="K1612" i="4" s="1"/>
  <c r="F1613" i="4"/>
  <c r="C1614" i="4"/>
  <c r="D1613" i="4"/>
  <c r="E1613" i="4"/>
  <c r="M1611" i="4"/>
  <c r="O1611" i="4"/>
  <c r="P1611" i="4"/>
  <c r="N1611" i="4"/>
  <c r="U1611" i="4" l="1"/>
  <c r="T1611" i="4"/>
  <c r="S1611" i="4"/>
  <c r="R1611" i="4"/>
  <c r="M1612" i="4"/>
  <c r="O1612" i="4"/>
  <c r="G1613" i="4"/>
  <c r="J1613" i="4" s="1"/>
  <c r="H1613" i="4"/>
  <c r="K1613" i="4" s="1"/>
  <c r="C1615" i="4"/>
  <c r="D1614" i="4"/>
  <c r="E1614" i="4"/>
  <c r="F1614" i="4"/>
  <c r="N1612" i="4"/>
  <c r="P1612" i="4"/>
  <c r="T1612" i="4" l="1"/>
  <c r="R1612" i="4"/>
  <c r="U1612" i="4"/>
  <c r="S1612" i="4"/>
  <c r="G1614" i="4"/>
  <c r="J1614" i="4" s="1"/>
  <c r="N1613" i="4"/>
  <c r="P1613" i="4"/>
  <c r="H1614" i="4"/>
  <c r="K1614" i="4" s="1"/>
  <c r="M1613" i="4"/>
  <c r="O1613" i="4"/>
  <c r="C1616" i="4"/>
  <c r="D1615" i="4"/>
  <c r="E1615" i="4"/>
  <c r="F1615" i="4"/>
  <c r="R1613" i="4" l="1"/>
  <c r="U1613" i="4"/>
  <c r="S1613" i="4"/>
  <c r="T1613" i="4"/>
  <c r="M1614" i="4"/>
  <c r="O1614" i="4"/>
  <c r="N1614" i="4"/>
  <c r="P1614" i="4"/>
  <c r="G1615" i="4"/>
  <c r="J1615" i="4" s="1"/>
  <c r="H1615" i="4"/>
  <c r="K1615" i="4" s="1"/>
  <c r="C1617" i="4"/>
  <c r="D1616" i="4"/>
  <c r="E1616" i="4"/>
  <c r="F1616" i="4"/>
  <c r="S1614" i="4" l="1"/>
  <c r="T1614" i="4"/>
  <c r="R1614" i="4"/>
  <c r="U1614" i="4"/>
  <c r="D1617" i="4"/>
  <c r="E1617" i="4"/>
  <c r="F1617" i="4"/>
  <c r="C1618" i="4"/>
  <c r="P1615" i="4"/>
  <c r="N1615" i="4"/>
  <c r="H1616" i="4"/>
  <c r="K1616" i="4" s="1"/>
  <c r="G1616" i="4"/>
  <c r="J1616" i="4" s="1"/>
  <c r="O1615" i="4"/>
  <c r="M1615" i="4"/>
  <c r="S1615" i="4" l="1"/>
  <c r="U1615" i="4"/>
  <c r="R1615" i="4"/>
  <c r="T1615" i="4"/>
  <c r="G1617" i="4"/>
  <c r="J1617" i="4" s="1"/>
  <c r="H1617" i="4"/>
  <c r="K1617" i="4" s="1"/>
  <c r="C1619" i="4"/>
  <c r="D1618" i="4"/>
  <c r="E1618" i="4"/>
  <c r="F1618" i="4"/>
  <c r="O1616" i="4"/>
  <c r="M1616" i="4"/>
  <c r="P1616" i="4"/>
  <c r="N1616" i="4"/>
  <c r="S1616" i="4" l="1"/>
  <c r="U1616" i="4"/>
  <c r="R1616" i="4"/>
  <c r="T1616" i="4"/>
  <c r="M1617" i="4"/>
  <c r="O1617" i="4"/>
  <c r="N1617" i="4"/>
  <c r="P1617" i="4"/>
  <c r="G1618" i="4"/>
  <c r="J1618" i="4" s="1"/>
  <c r="D1619" i="4"/>
  <c r="E1619" i="4"/>
  <c r="F1619" i="4"/>
  <c r="C1620" i="4"/>
  <c r="H1618" i="4"/>
  <c r="K1618" i="4" s="1"/>
  <c r="T1617" i="4" l="1"/>
  <c r="R1617" i="4"/>
  <c r="S1617" i="4"/>
  <c r="U1617" i="4"/>
  <c r="M1618" i="4"/>
  <c r="O1618" i="4"/>
  <c r="F1620" i="4"/>
  <c r="E1620" i="4"/>
  <c r="D1620" i="4"/>
  <c r="C1621" i="4"/>
  <c r="H1619" i="4"/>
  <c r="K1619" i="4" s="1"/>
  <c r="G1619" i="4"/>
  <c r="J1619" i="4" s="1"/>
  <c r="N1618" i="4"/>
  <c r="P1618" i="4"/>
  <c r="U1618" i="4" l="1"/>
  <c r="T1618" i="4"/>
  <c r="S1618" i="4"/>
  <c r="R1618" i="4"/>
  <c r="G1620" i="4"/>
  <c r="J1620" i="4" s="1"/>
  <c r="H1620" i="4"/>
  <c r="K1620" i="4" s="1"/>
  <c r="M1619" i="4"/>
  <c r="O1619" i="4"/>
  <c r="N1619" i="4"/>
  <c r="P1619" i="4"/>
  <c r="D1621" i="4"/>
  <c r="C1622" i="4"/>
  <c r="F1621" i="4"/>
  <c r="E1621" i="4"/>
  <c r="U1619" i="4" l="1"/>
  <c r="S1619" i="4"/>
  <c r="T1619" i="4"/>
  <c r="R1619" i="4"/>
  <c r="N1620" i="4"/>
  <c r="O1620" i="4"/>
  <c r="M1620" i="4"/>
  <c r="P1620" i="4"/>
  <c r="H1621" i="4"/>
  <c r="K1621" i="4" s="1"/>
  <c r="G1621" i="4"/>
  <c r="J1621" i="4" s="1"/>
  <c r="D1622" i="4"/>
  <c r="C1623" i="4"/>
  <c r="E1622" i="4"/>
  <c r="F1622" i="4"/>
  <c r="R1620" i="4" l="1"/>
  <c r="T1620" i="4"/>
  <c r="S1620" i="4"/>
  <c r="U1620" i="4"/>
  <c r="P1621" i="4"/>
  <c r="N1621" i="4"/>
  <c r="H1622" i="4"/>
  <c r="K1622" i="4" s="1"/>
  <c r="M1621" i="4"/>
  <c r="O1621" i="4"/>
  <c r="C1624" i="4"/>
  <c r="D1623" i="4"/>
  <c r="E1623" i="4"/>
  <c r="F1623" i="4"/>
  <c r="G1622" i="4"/>
  <c r="J1622" i="4" s="1"/>
  <c r="U1621" i="4" l="1"/>
  <c r="S1621" i="4"/>
  <c r="T1621" i="4"/>
  <c r="R1621" i="4"/>
  <c r="G1623" i="4"/>
  <c r="J1623" i="4" s="1"/>
  <c r="H1623" i="4"/>
  <c r="K1623" i="4" s="1"/>
  <c r="O1622" i="4"/>
  <c r="M1622" i="4"/>
  <c r="C1625" i="4"/>
  <c r="D1624" i="4"/>
  <c r="F1624" i="4"/>
  <c r="E1624" i="4"/>
  <c r="N1622" i="4"/>
  <c r="P1622" i="4"/>
  <c r="R1622" i="4" l="1"/>
  <c r="S1622" i="4"/>
  <c r="T1622" i="4"/>
  <c r="U1622" i="4"/>
  <c r="M1623" i="4"/>
  <c r="P1623" i="4"/>
  <c r="O1623" i="4"/>
  <c r="N1623" i="4"/>
  <c r="G1624" i="4"/>
  <c r="J1624" i="4" s="1"/>
  <c r="H1624" i="4"/>
  <c r="K1624" i="4" s="1"/>
  <c r="D1625" i="4"/>
  <c r="E1625" i="4"/>
  <c r="F1625" i="4"/>
  <c r="C1626" i="4"/>
  <c r="R1623" i="4" l="1"/>
  <c r="T1623" i="4"/>
  <c r="U1623" i="4"/>
  <c r="S1623" i="4"/>
  <c r="O1624" i="4"/>
  <c r="M1624" i="4"/>
  <c r="H1625" i="4"/>
  <c r="K1625" i="4" s="1"/>
  <c r="G1625" i="4"/>
  <c r="J1625" i="4" s="1"/>
  <c r="C1627" i="4"/>
  <c r="D1626" i="4"/>
  <c r="E1626" i="4"/>
  <c r="F1626" i="4"/>
  <c r="N1624" i="4"/>
  <c r="P1624" i="4"/>
  <c r="R1624" i="4" l="1"/>
  <c r="T1624" i="4"/>
  <c r="U1624" i="4"/>
  <c r="S1624" i="4"/>
  <c r="N1625" i="4"/>
  <c r="P1625" i="4"/>
  <c r="M1625" i="4"/>
  <c r="O1625" i="4"/>
  <c r="H1626" i="4"/>
  <c r="K1626" i="4" s="1"/>
  <c r="G1626" i="4"/>
  <c r="J1626" i="4" s="1"/>
  <c r="E1627" i="4"/>
  <c r="F1627" i="4"/>
  <c r="D1627" i="4"/>
  <c r="C1628" i="4"/>
  <c r="U1625" i="4" l="1"/>
  <c r="T1625" i="4"/>
  <c r="S1625" i="4"/>
  <c r="R1625" i="4"/>
  <c r="P1626" i="4"/>
  <c r="N1626" i="4"/>
  <c r="C1629" i="4"/>
  <c r="D1628" i="4"/>
  <c r="E1628" i="4"/>
  <c r="F1628" i="4"/>
  <c r="M1626" i="4"/>
  <c r="O1626" i="4"/>
  <c r="H1627" i="4"/>
  <c r="K1627" i="4" s="1"/>
  <c r="G1627" i="4"/>
  <c r="J1627" i="4" s="1"/>
  <c r="T1626" i="4" l="1"/>
  <c r="U1626" i="4"/>
  <c r="S1626" i="4"/>
  <c r="R1626" i="4"/>
  <c r="H1628" i="4"/>
  <c r="K1628" i="4" s="1"/>
  <c r="M1627" i="4"/>
  <c r="O1627" i="4"/>
  <c r="G1628" i="4"/>
  <c r="J1628" i="4" s="1"/>
  <c r="N1627" i="4"/>
  <c r="P1627" i="4"/>
  <c r="C1630" i="4"/>
  <c r="D1629" i="4"/>
  <c r="E1629" i="4"/>
  <c r="F1629" i="4"/>
  <c r="U1627" i="4" l="1"/>
  <c r="S1627" i="4"/>
  <c r="R1627" i="4"/>
  <c r="T1627" i="4"/>
  <c r="P1628" i="4"/>
  <c r="N1628" i="4"/>
  <c r="H1629" i="4"/>
  <c r="K1629" i="4" s="1"/>
  <c r="G1629" i="4"/>
  <c r="J1629" i="4" s="1"/>
  <c r="F1630" i="4"/>
  <c r="C1631" i="4"/>
  <c r="D1630" i="4"/>
  <c r="E1630" i="4"/>
  <c r="M1628" i="4"/>
  <c r="O1628" i="4"/>
  <c r="T1628" i="4" l="1"/>
  <c r="R1628" i="4"/>
  <c r="S1628" i="4"/>
  <c r="U1628" i="4"/>
  <c r="M1629" i="4"/>
  <c r="P1629" i="4"/>
  <c r="N1629" i="4"/>
  <c r="O1629" i="4"/>
  <c r="G1630" i="4"/>
  <c r="J1630" i="4" s="1"/>
  <c r="H1630" i="4"/>
  <c r="K1630" i="4" s="1"/>
  <c r="C1632" i="4"/>
  <c r="D1631" i="4"/>
  <c r="E1631" i="4"/>
  <c r="F1631" i="4"/>
  <c r="T1629" i="4" l="1"/>
  <c r="S1629" i="4"/>
  <c r="U1629" i="4"/>
  <c r="R1629" i="4"/>
  <c r="M1630" i="4"/>
  <c r="G1631" i="4"/>
  <c r="J1631" i="4" s="1"/>
  <c r="O1630" i="4"/>
  <c r="P1630" i="4"/>
  <c r="N1630" i="4"/>
  <c r="H1631" i="4"/>
  <c r="K1631" i="4" s="1"/>
  <c r="E1632" i="4"/>
  <c r="F1632" i="4"/>
  <c r="D1632" i="4"/>
  <c r="C1633" i="4"/>
  <c r="R1630" i="4" l="1"/>
  <c r="T1630" i="4"/>
  <c r="S1630" i="4"/>
  <c r="U1630" i="4"/>
  <c r="O1631" i="4"/>
  <c r="M1631" i="4"/>
  <c r="D1633" i="4"/>
  <c r="E1633" i="4"/>
  <c r="F1633" i="4"/>
  <c r="C1634" i="4"/>
  <c r="H1632" i="4"/>
  <c r="K1632" i="4" s="1"/>
  <c r="N1631" i="4"/>
  <c r="P1631" i="4"/>
  <c r="G1632" i="4"/>
  <c r="J1632" i="4" s="1"/>
  <c r="R1631" i="4" l="1"/>
  <c r="S1631" i="4"/>
  <c r="U1631" i="4"/>
  <c r="T1631" i="4"/>
  <c r="H1633" i="4"/>
  <c r="K1633" i="4" s="1"/>
  <c r="G1633" i="4"/>
  <c r="J1633" i="4" s="1"/>
  <c r="N1632" i="4"/>
  <c r="P1632" i="4"/>
  <c r="O1632" i="4"/>
  <c r="M1632" i="4"/>
  <c r="C1635" i="4"/>
  <c r="D1634" i="4"/>
  <c r="E1634" i="4"/>
  <c r="F1634" i="4"/>
  <c r="R1632" i="4" l="1"/>
  <c r="T1632" i="4"/>
  <c r="U1632" i="4"/>
  <c r="S1632" i="4"/>
  <c r="N1633" i="4"/>
  <c r="O1633" i="4"/>
  <c r="M1633" i="4"/>
  <c r="P1633" i="4"/>
  <c r="G1634" i="4"/>
  <c r="J1634" i="4" s="1"/>
  <c r="H1634" i="4"/>
  <c r="K1634" i="4" s="1"/>
  <c r="C1636" i="4"/>
  <c r="D1635" i="4"/>
  <c r="E1635" i="4"/>
  <c r="F1635" i="4"/>
  <c r="U1633" i="4" l="1"/>
  <c r="S1633" i="4"/>
  <c r="T1633" i="4"/>
  <c r="R1633" i="4"/>
  <c r="N1634" i="4"/>
  <c r="P1634" i="4"/>
  <c r="M1634" i="4"/>
  <c r="O1634" i="4"/>
  <c r="H1635" i="4"/>
  <c r="K1635" i="4" s="1"/>
  <c r="G1635" i="4"/>
  <c r="J1635" i="4" s="1"/>
  <c r="E1636" i="4"/>
  <c r="F1636" i="4"/>
  <c r="D1636" i="4"/>
  <c r="C1637" i="4"/>
  <c r="U1634" i="4" l="1"/>
  <c r="T1634" i="4"/>
  <c r="S1634" i="4"/>
  <c r="R1634" i="4"/>
  <c r="G1636" i="4"/>
  <c r="J1636" i="4" s="1"/>
  <c r="F1637" i="4"/>
  <c r="C1638" i="4"/>
  <c r="E1637" i="4"/>
  <c r="D1637" i="4"/>
  <c r="H1636" i="4"/>
  <c r="K1636" i="4" s="1"/>
  <c r="O1635" i="4"/>
  <c r="M1635" i="4"/>
  <c r="P1635" i="4"/>
  <c r="N1635" i="4"/>
  <c r="U1635" i="4" l="1"/>
  <c r="R1635" i="4"/>
  <c r="S1635" i="4"/>
  <c r="T1635" i="4"/>
  <c r="M1636" i="4"/>
  <c r="O1636" i="4"/>
  <c r="H1637" i="4"/>
  <c r="K1637" i="4" s="1"/>
  <c r="G1637" i="4"/>
  <c r="J1637" i="4" s="1"/>
  <c r="P1636" i="4"/>
  <c r="N1636" i="4"/>
  <c r="E1638" i="4"/>
  <c r="F1638" i="4"/>
  <c r="C1639" i="4"/>
  <c r="D1638" i="4"/>
  <c r="R1636" i="4" l="1"/>
  <c r="S1636" i="4"/>
  <c r="U1636" i="4"/>
  <c r="T1636" i="4"/>
  <c r="N1637" i="4"/>
  <c r="P1637" i="4"/>
  <c r="H1638" i="4"/>
  <c r="K1638" i="4" s="1"/>
  <c r="G1638" i="4"/>
  <c r="J1638" i="4" s="1"/>
  <c r="M1637" i="4"/>
  <c r="O1637" i="4"/>
  <c r="C1640" i="4"/>
  <c r="F1639" i="4"/>
  <c r="D1639" i="4"/>
  <c r="E1639" i="4"/>
  <c r="T1637" i="4" l="1"/>
  <c r="R1637" i="4"/>
  <c r="S1637" i="4"/>
  <c r="U1637" i="4"/>
  <c r="G1639" i="4"/>
  <c r="J1639" i="4" s="1"/>
  <c r="H1639" i="4"/>
  <c r="K1639" i="4" s="1"/>
  <c r="D1640" i="4"/>
  <c r="C1641" i="4"/>
  <c r="F1640" i="4"/>
  <c r="E1640" i="4"/>
  <c r="N1638" i="4"/>
  <c r="P1638" i="4"/>
  <c r="O1638" i="4"/>
  <c r="M1638" i="4"/>
  <c r="O1639" i="4" l="1"/>
  <c r="S1638" i="4"/>
  <c r="T1638" i="4"/>
  <c r="U1638" i="4"/>
  <c r="R1638" i="4"/>
  <c r="M1639" i="4"/>
  <c r="N1639" i="4"/>
  <c r="P1639" i="4"/>
  <c r="H1640" i="4"/>
  <c r="K1640" i="4" s="1"/>
  <c r="F1641" i="4"/>
  <c r="C1642" i="4"/>
  <c r="D1641" i="4"/>
  <c r="E1641" i="4"/>
  <c r="G1640" i="4"/>
  <c r="J1640" i="4" s="1"/>
  <c r="T1639" i="4" l="1"/>
  <c r="U1639" i="4"/>
  <c r="S1639" i="4"/>
  <c r="R1639" i="4"/>
  <c r="H1641" i="4"/>
  <c r="K1641" i="4" s="1"/>
  <c r="G1641" i="4"/>
  <c r="J1641" i="4" s="1"/>
  <c r="P1640" i="4"/>
  <c r="N1640" i="4"/>
  <c r="E1642" i="4"/>
  <c r="F1642" i="4"/>
  <c r="C1643" i="4"/>
  <c r="D1642" i="4"/>
  <c r="M1640" i="4"/>
  <c r="O1640" i="4"/>
  <c r="S1640" i="4" l="1"/>
  <c r="T1640" i="4"/>
  <c r="U1640" i="4"/>
  <c r="R1640" i="4"/>
  <c r="G1642" i="4"/>
  <c r="J1642" i="4" s="1"/>
  <c r="M1641" i="4"/>
  <c r="O1641" i="4"/>
  <c r="H1642" i="4"/>
  <c r="K1642" i="4" s="1"/>
  <c r="C1644" i="4"/>
  <c r="D1643" i="4"/>
  <c r="E1643" i="4"/>
  <c r="F1643" i="4"/>
  <c r="N1641" i="4"/>
  <c r="P1641" i="4"/>
  <c r="T1641" i="4" l="1"/>
  <c r="S1641" i="4"/>
  <c r="R1641" i="4"/>
  <c r="U1641" i="4"/>
  <c r="M1642" i="4"/>
  <c r="O1642" i="4"/>
  <c r="N1642" i="4"/>
  <c r="P1642" i="4"/>
  <c r="G1643" i="4"/>
  <c r="J1643" i="4" s="1"/>
  <c r="H1643" i="4"/>
  <c r="K1643" i="4" s="1"/>
  <c r="D1644" i="4"/>
  <c r="E1644" i="4"/>
  <c r="F1644" i="4"/>
  <c r="C1645" i="4"/>
  <c r="U1642" i="4" l="1"/>
  <c r="R1642" i="4"/>
  <c r="T1642" i="4"/>
  <c r="S1642" i="4"/>
  <c r="G1644" i="4"/>
  <c r="J1644" i="4" s="1"/>
  <c r="M1643" i="4"/>
  <c r="O1643" i="4"/>
  <c r="H1644" i="4"/>
  <c r="K1644" i="4" s="1"/>
  <c r="F1645" i="4"/>
  <c r="E1645" i="4"/>
  <c r="C1646" i="4"/>
  <c r="D1645" i="4"/>
  <c r="P1643" i="4"/>
  <c r="N1643" i="4"/>
  <c r="T1643" i="4" l="1"/>
  <c r="R1643" i="4"/>
  <c r="S1643" i="4"/>
  <c r="U1643" i="4"/>
  <c r="O1644" i="4"/>
  <c r="M1644" i="4"/>
  <c r="P1644" i="4"/>
  <c r="N1644" i="4"/>
  <c r="G1645" i="4"/>
  <c r="J1645" i="4" s="1"/>
  <c r="C1647" i="4"/>
  <c r="D1646" i="4"/>
  <c r="F1646" i="4"/>
  <c r="E1646" i="4"/>
  <c r="H1645" i="4"/>
  <c r="K1645" i="4" s="1"/>
  <c r="S1644" i="4" l="1"/>
  <c r="U1644" i="4"/>
  <c r="T1644" i="4"/>
  <c r="R1644" i="4"/>
  <c r="G1646" i="4"/>
  <c r="J1646" i="4" s="1"/>
  <c r="O1645" i="4"/>
  <c r="M1645" i="4"/>
  <c r="H1646" i="4"/>
  <c r="K1646" i="4" s="1"/>
  <c r="P1645" i="4"/>
  <c r="N1645" i="4"/>
  <c r="C1648" i="4"/>
  <c r="D1647" i="4"/>
  <c r="E1647" i="4"/>
  <c r="F1647" i="4"/>
  <c r="R1645" i="4" l="1"/>
  <c r="U1645" i="4"/>
  <c r="T1645" i="4"/>
  <c r="S1645" i="4"/>
  <c r="H1647" i="4"/>
  <c r="K1647" i="4" s="1"/>
  <c r="P1646" i="4"/>
  <c r="N1646" i="4"/>
  <c r="C1649" i="4"/>
  <c r="D1648" i="4"/>
  <c r="E1648" i="4"/>
  <c r="F1648" i="4"/>
  <c r="O1646" i="4"/>
  <c r="M1646" i="4"/>
  <c r="G1647" i="4"/>
  <c r="J1647" i="4" s="1"/>
  <c r="R1646" i="4" l="1"/>
  <c r="S1646" i="4"/>
  <c r="T1646" i="4"/>
  <c r="U1646" i="4"/>
  <c r="M1647" i="4"/>
  <c r="O1647" i="4"/>
  <c r="G1648" i="4"/>
  <c r="J1648" i="4" s="1"/>
  <c r="H1648" i="4"/>
  <c r="K1648" i="4" s="1"/>
  <c r="C1650" i="4"/>
  <c r="D1649" i="4"/>
  <c r="E1649" i="4"/>
  <c r="F1649" i="4"/>
  <c r="P1647" i="4"/>
  <c r="N1647" i="4"/>
  <c r="S1647" i="4" l="1"/>
  <c r="R1647" i="4"/>
  <c r="T1647" i="4"/>
  <c r="U1647" i="4"/>
  <c r="P1648" i="4"/>
  <c r="N1648" i="4"/>
  <c r="F1650" i="4"/>
  <c r="D1650" i="4"/>
  <c r="C1651" i="4"/>
  <c r="E1650" i="4"/>
  <c r="M1648" i="4"/>
  <c r="O1648" i="4"/>
  <c r="H1649" i="4"/>
  <c r="K1649" i="4" s="1"/>
  <c r="G1649" i="4"/>
  <c r="J1649" i="4" s="1"/>
  <c r="R1648" i="4" l="1"/>
  <c r="T1648" i="4"/>
  <c r="S1648" i="4"/>
  <c r="U1648" i="4"/>
  <c r="E1651" i="4"/>
  <c r="F1651" i="4"/>
  <c r="C1652" i="4"/>
  <c r="D1651" i="4"/>
  <c r="H1650" i="4"/>
  <c r="K1650" i="4" s="1"/>
  <c r="G1650" i="4"/>
  <c r="J1650" i="4" s="1"/>
  <c r="O1649" i="4"/>
  <c r="M1649" i="4"/>
  <c r="P1649" i="4"/>
  <c r="N1649" i="4"/>
  <c r="T1649" i="4" l="1"/>
  <c r="S1649" i="4"/>
  <c r="U1649" i="4"/>
  <c r="R1649" i="4"/>
  <c r="H1651" i="4"/>
  <c r="K1651" i="4" s="1"/>
  <c r="G1651" i="4"/>
  <c r="J1651" i="4" s="1"/>
  <c r="C1653" i="4"/>
  <c r="D1652" i="4"/>
  <c r="E1652" i="4"/>
  <c r="F1652" i="4"/>
  <c r="M1650" i="4"/>
  <c r="O1650" i="4"/>
  <c r="N1650" i="4"/>
  <c r="P1650" i="4"/>
  <c r="S1650" i="4" l="1"/>
  <c r="U1650" i="4"/>
  <c r="T1650" i="4"/>
  <c r="R1650" i="4"/>
  <c r="H1652" i="4"/>
  <c r="K1652" i="4" s="1"/>
  <c r="G1652" i="4"/>
  <c r="J1652" i="4" s="1"/>
  <c r="M1651" i="4"/>
  <c r="O1651" i="4"/>
  <c r="P1651" i="4"/>
  <c r="N1651" i="4"/>
  <c r="C1654" i="4"/>
  <c r="E1653" i="4"/>
  <c r="D1653" i="4"/>
  <c r="F1653" i="4"/>
  <c r="S1651" i="4" l="1"/>
  <c r="T1651" i="4"/>
  <c r="R1651" i="4"/>
  <c r="U1651" i="4"/>
  <c r="N1652" i="4"/>
  <c r="P1652" i="4"/>
  <c r="M1652" i="4"/>
  <c r="O1652" i="4"/>
  <c r="H1653" i="4"/>
  <c r="K1653" i="4" s="1"/>
  <c r="G1653" i="4"/>
  <c r="J1653" i="4" s="1"/>
  <c r="C1655" i="4"/>
  <c r="E1654" i="4"/>
  <c r="D1654" i="4"/>
  <c r="F1654" i="4"/>
  <c r="S1652" i="4" l="1"/>
  <c r="T1652" i="4"/>
  <c r="U1652" i="4"/>
  <c r="R1652" i="4"/>
  <c r="N1653" i="4"/>
  <c r="P1653" i="4"/>
  <c r="G1654" i="4"/>
  <c r="J1654" i="4" s="1"/>
  <c r="H1654" i="4"/>
  <c r="K1654" i="4" s="1"/>
  <c r="C1656" i="4"/>
  <c r="D1655" i="4"/>
  <c r="E1655" i="4"/>
  <c r="F1655" i="4"/>
  <c r="M1653" i="4"/>
  <c r="O1653" i="4"/>
  <c r="R1653" i="4" l="1"/>
  <c r="S1653" i="4"/>
  <c r="U1653" i="4"/>
  <c r="T1653" i="4"/>
  <c r="H1655" i="4"/>
  <c r="K1655" i="4" s="1"/>
  <c r="G1655" i="4"/>
  <c r="J1655" i="4" s="1"/>
  <c r="P1654" i="4"/>
  <c r="N1654" i="4"/>
  <c r="C1657" i="4"/>
  <c r="F1656" i="4"/>
  <c r="D1656" i="4"/>
  <c r="E1656" i="4"/>
  <c r="M1654" i="4"/>
  <c r="O1654" i="4"/>
  <c r="T1654" i="4" l="1"/>
  <c r="R1654" i="4"/>
  <c r="S1654" i="4"/>
  <c r="U1654" i="4"/>
  <c r="M1655" i="4"/>
  <c r="O1655" i="4"/>
  <c r="H1656" i="4"/>
  <c r="K1656" i="4" s="1"/>
  <c r="G1656" i="4"/>
  <c r="J1656" i="4" s="1"/>
  <c r="N1655" i="4"/>
  <c r="P1655" i="4"/>
  <c r="C1658" i="4"/>
  <c r="D1657" i="4"/>
  <c r="F1657" i="4"/>
  <c r="E1657" i="4"/>
  <c r="R1655" i="4" l="1"/>
  <c r="S1655" i="4"/>
  <c r="U1655" i="4"/>
  <c r="T1655" i="4"/>
  <c r="O1656" i="4"/>
  <c r="M1656" i="4"/>
  <c r="G1657" i="4"/>
  <c r="J1657" i="4" s="1"/>
  <c r="H1657" i="4"/>
  <c r="K1657" i="4" s="1"/>
  <c r="N1656" i="4"/>
  <c r="P1656" i="4"/>
  <c r="D1658" i="4"/>
  <c r="C1659" i="4"/>
  <c r="E1658" i="4"/>
  <c r="F1658" i="4"/>
  <c r="S1656" i="4" l="1"/>
  <c r="U1656" i="4"/>
  <c r="R1656" i="4"/>
  <c r="T1656" i="4"/>
  <c r="C1660" i="4"/>
  <c r="D1659" i="4"/>
  <c r="E1659" i="4"/>
  <c r="F1659" i="4"/>
  <c r="H1658" i="4"/>
  <c r="K1658" i="4" s="1"/>
  <c r="N1657" i="4"/>
  <c r="P1657" i="4"/>
  <c r="M1657" i="4"/>
  <c r="O1657" i="4"/>
  <c r="G1658" i="4"/>
  <c r="J1658" i="4" s="1"/>
  <c r="R1657" i="4" l="1"/>
  <c r="T1657" i="4"/>
  <c r="U1657" i="4"/>
  <c r="S1657" i="4"/>
  <c r="H1659" i="4"/>
  <c r="K1659" i="4" s="1"/>
  <c r="G1659" i="4"/>
  <c r="J1659" i="4" s="1"/>
  <c r="P1658" i="4"/>
  <c r="N1658" i="4"/>
  <c r="O1658" i="4"/>
  <c r="M1658" i="4"/>
  <c r="D1660" i="4"/>
  <c r="C1661" i="4"/>
  <c r="E1660" i="4"/>
  <c r="F1660" i="4"/>
  <c r="T1658" i="4" l="1"/>
  <c r="S1658" i="4"/>
  <c r="U1658" i="4"/>
  <c r="R1658" i="4"/>
  <c r="M1659" i="4"/>
  <c r="P1659" i="4"/>
  <c r="O1659" i="4"/>
  <c r="N1659" i="4"/>
  <c r="G1660" i="4"/>
  <c r="J1660" i="4" s="1"/>
  <c r="C1662" i="4"/>
  <c r="D1661" i="4"/>
  <c r="E1661" i="4"/>
  <c r="F1661" i="4"/>
  <c r="H1660" i="4"/>
  <c r="K1660" i="4" s="1"/>
  <c r="R1659" i="4" l="1"/>
  <c r="S1659" i="4"/>
  <c r="U1659" i="4"/>
  <c r="T1659" i="4"/>
  <c r="H1661" i="4"/>
  <c r="K1661" i="4" s="1"/>
  <c r="G1661" i="4"/>
  <c r="J1661" i="4" s="1"/>
  <c r="N1660" i="4"/>
  <c r="P1660" i="4"/>
  <c r="E1662" i="4"/>
  <c r="F1662" i="4"/>
  <c r="D1662" i="4"/>
  <c r="C1663" i="4"/>
  <c r="O1660" i="4"/>
  <c r="M1660" i="4"/>
  <c r="P1661" i="4" l="1"/>
  <c r="N1661" i="4"/>
  <c r="U1660" i="4"/>
  <c r="T1660" i="4"/>
  <c r="R1660" i="4"/>
  <c r="S1660" i="4"/>
  <c r="O1661" i="4"/>
  <c r="M1661" i="4"/>
  <c r="G1662" i="4"/>
  <c r="J1662" i="4" s="1"/>
  <c r="C1664" i="4"/>
  <c r="F1663" i="4"/>
  <c r="D1663" i="4"/>
  <c r="E1663" i="4"/>
  <c r="H1662" i="4"/>
  <c r="K1662" i="4" s="1"/>
  <c r="U1661" i="4" l="1"/>
  <c r="S1661" i="4"/>
  <c r="R1661" i="4"/>
  <c r="T1661" i="4"/>
  <c r="O1662" i="4"/>
  <c r="M1662" i="4"/>
  <c r="D1664" i="4"/>
  <c r="E1664" i="4"/>
  <c r="F1664" i="4"/>
  <c r="C1665" i="4"/>
  <c r="N1662" i="4"/>
  <c r="P1662" i="4"/>
  <c r="G1663" i="4"/>
  <c r="J1663" i="4" s="1"/>
  <c r="H1663" i="4"/>
  <c r="K1663" i="4" s="1"/>
  <c r="U1662" i="4" l="1"/>
  <c r="R1662" i="4"/>
  <c r="T1662" i="4"/>
  <c r="S1662" i="4"/>
  <c r="H1664" i="4"/>
  <c r="K1664" i="4" s="1"/>
  <c r="P1663" i="4"/>
  <c r="N1663" i="4"/>
  <c r="C1666" i="4"/>
  <c r="D1665" i="4"/>
  <c r="E1665" i="4"/>
  <c r="F1665" i="4"/>
  <c r="M1663" i="4"/>
  <c r="O1663" i="4"/>
  <c r="G1664" i="4"/>
  <c r="J1664" i="4" s="1"/>
  <c r="R1663" i="4" l="1"/>
  <c r="T1663" i="4"/>
  <c r="S1663" i="4"/>
  <c r="U1663" i="4"/>
  <c r="P1664" i="4"/>
  <c r="N1664" i="4"/>
  <c r="G1665" i="4"/>
  <c r="J1665" i="4" s="1"/>
  <c r="O1664" i="4"/>
  <c r="M1664" i="4"/>
  <c r="C1667" i="4"/>
  <c r="D1666" i="4"/>
  <c r="E1666" i="4"/>
  <c r="F1666" i="4"/>
  <c r="H1665" i="4"/>
  <c r="K1665" i="4" s="1"/>
  <c r="T1664" i="4" l="1"/>
  <c r="U1664" i="4"/>
  <c r="S1664" i="4"/>
  <c r="R1664" i="4"/>
  <c r="M1665" i="4"/>
  <c r="O1665" i="4"/>
  <c r="E1667" i="4"/>
  <c r="D1667" i="4"/>
  <c r="F1667" i="4"/>
  <c r="C1668" i="4"/>
  <c r="P1665" i="4"/>
  <c r="N1665" i="4"/>
  <c r="H1666" i="4"/>
  <c r="K1666" i="4" s="1"/>
  <c r="G1666" i="4"/>
  <c r="J1666" i="4" s="1"/>
  <c r="R1665" i="4" l="1"/>
  <c r="T1665" i="4"/>
  <c r="S1665" i="4"/>
  <c r="U1665" i="4"/>
  <c r="O1666" i="4"/>
  <c r="M1666" i="4"/>
  <c r="C1669" i="4"/>
  <c r="D1668" i="4"/>
  <c r="E1668" i="4"/>
  <c r="F1668" i="4"/>
  <c r="N1666" i="4"/>
  <c r="P1666" i="4"/>
  <c r="H1667" i="4"/>
  <c r="K1667" i="4" s="1"/>
  <c r="G1667" i="4"/>
  <c r="J1667" i="4" s="1"/>
  <c r="U1666" i="4" l="1"/>
  <c r="T1666" i="4"/>
  <c r="R1666" i="4"/>
  <c r="S1666" i="4"/>
  <c r="H1668" i="4"/>
  <c r="K1668" i="4" s="1"/>
  <c r="G1668" i="4"/>
  <c r="J1668" i="4" s="1"/>
  <c r="F1669" i="4"/>
  <c r="C1670" i="4"/>
  <c r="D1669" i="4"/>
  <c r="E1669" i="4"/>
  <c r="N1667" i="4"/>
  <c r="P1667" i="4"/>
  <c r="O1667" i="4"/>
  <c r="M1667" i="4"/>
  <c r="U1667" i="4" l="1"/>
  <c r="R1667" i="4"/>
  <c r="T1667" i="4"/>
  <c r="S1667" i="4"/>
  <c r="O1668" i="4"/>
  <c r="M1668" i="4"/>
  <c r="G1669" i="4"/>
  <c r="J1669" i="4" s="1"/>
  <c r="H1669" i="4"/>
  <c r="K1669" i="4" s="1"/>
  <c r="P1668" i="4"/>
  <c r="N1668" i="4"/>
  <c r="F1670" i="4"/>
  <c r="D1670" i="4"/>
  <c r="C1671" i="4"/>
  <c r="E1670" i="4"/>
  <c r="R1668" i="4" l="1"/>
  <c r="T1668" i="4"/>
  <c r="U1668" i="4"/>
  <c r="S1668" i="4"/>
  <c r="G1670" i="4"/>
  <c r="J1670" i="4" s="1"/>
  <c r="E1671" i="4"/>
  <c r="F1671" i="4"/>
  <c r="D1671" i="4"/>
  <c r="C1672" i="4"/>
  <c r="H1670" i="4"/>
  <c r="K1670" i="4" s="1"/>
  <c r="N1669" i="4"/>
  <c r="P1669" i="4"/>
  <c r="M1669" i="4"/>
  <c r="O1669" i="4"/>
  <c r="R1669" i="4" l="1"/>
  <c r="T1669" i="4"/>
  <c r="U1669" i="4"/>
  <c r="S1669" i="4"/>
  <c r="M1670" i="4"/>
  <c r="O1670" i="4"/>
  <c r="E1672" i="4"/>
  <c r="F1672" i="4"/>
  <c r="C1673" i="4"/>
  <c r="D1672" i="4"/>
  <c r="H1671" i="4"/>
  <c r="K1671" i="4" s="1"/>
  <c r="N1670" i="4"/>
  <c r="P1670" i="4"/>
  <c r="G1671" i="4"/>
  <c r="J1671" i="4" s="1"/>
  <c r="T1670" i="4" l="1"/>
  <c r="U1670" i="4"/>
  <c r="R1670" i="4"/>
  <c r="S1670" i="4"/>
  <c r="N1671" i="4"/>
  <c r="P1671" i="4"/>
  <c r="C1674" i="4"/>
  <c r="D1673" i="4"/>
  <c r="E1673" i="4"/>
  <c r="F1673" i="4"/>
  <c r="M1671" i="4"/>
  <c r="O1671" i="4"/>
  <c r="H1672" i="4"/>
  <c r="K1672" i="4" s="1"/>
  <c r="G1672" i="4"/>
  <c r="J1672" i="4" s="1"/>
  <c r="T1671" i="4" l="1"/>
  <c r="U1671" i="4"/>
  <c r="S1671" i="4"/>
  <c r="R1671" i="4"/>
  <c r="O1672" i="4"/>
  <c r="M1672" i="4"/>
  <c r="P1672" i="4"/>
  <c r="N1672" i="4"/>
  <c r="H1673" i="4"/>
  <c r="K1673" i="4" s="1"/>
  <c r="G1673" i="4"/>
  <c r="J1673" i="4" s="1"/>
  <c r="D1674" i="4"/>
  <c r="C1675" i="4"/>
  <c r="E1674" i="4"/>
  <c r="F1674" i="4"/>
  <c r="S1672" i="4" l="1"/>
  <c r="R1672" i="4"/>
  <c r="T1672" i="4"/>
  <c r="U1672" i="4"/>
  <c r="G1674" i="4"/>
  <c r="J1674" i="4" s="1"/>
  <c r="M1673" i="4"/>
  <c r="O1673" i="4"/>
  <c r="N1673" i="4"/>
  <c r="P1673" i="4"/>
  <c r="F1675" i="4"/>
  <c r="E1675" i="4"/>
  <c r="C1676" i="4"/>
  <c r="D1675" i="4"/>
  <c r="H1674" i="4"/>
  <c r="K1674" i="4" s="1"/>
  <c r="T1673" i="4" l="1"/>
  <c r="U1673" i="4"/>
  <c r="R1673" i="4"/>
  <c r="S1673" i="4"/>
  <c r="O1674" i="4"/>
  <c r="M1674" i="4"/>
  <c r="G1675" i="4"/>
  <c r="J1675" i="4" s="1"/>
  <c r="C1677" i="4"/>
  <c r="E1676" i="4"/>
  <c r="D1676" i="4"/>
  <c r="F1676" i="4"/>
  <c r="N1674" i="4"/>
  <c r="P1674" i="4"/>
  <c r="H1675" i="4"/>
  <c r="K1675" i="4" s="1"/>
  <c r="R1674" i="4" l="1"/>
  <c r="S1674" i="4"/>
  <c r="U1674" i="4"/>
  <c r="T1674" i="4"/>
  <c r="O1675" i="4"/>
  <c r="M1675" i="4"/>
  <c r="N1675" i="4"/>
  <c r="P1675" i="4"/>
  <c r="H1676" i="4"/>
  <c r="K1676" i="4" s="1"/>
  <c r="G1676" i="4"/>
  <c r="J1676" i="4" s="1"/>
  <c r="D1677" i="4"/>
  <c r="E1677" i="4"/>
  <c r="F1677" i="4"/>
  <c r="C1678" i="4"/>
  <c r="U1675" i="4" l="1"/>
  <c r="S1675" i="4"/>
  <c r="T1675" i="4"/>
  <c r="R1675" i="4"/>
  <c r="H1677" i="4"/>
  <c r="K1677" i="4" s="1"/>
  <c r="G1677" i="4"/>
  <c r="J1677" i="4" s="1"/>
  <c r="M1676" i="4"/>
  <c r="O1676" i="4"/>
  <c r="P1676" i="4"/>
  <c r="N1676" i="4"/>
  <c r="C1679" i="4"/>
  <c r="F1678" i="4"/>
  <c r="D1678" i="4"/>
  <c r="E1678" i="4"/>
  <c r="T1676" i="4" l="1"/>
  <c r="R1676" i="4"/>
  <c r="S1676" i="4"/>
  <c r="U1676" i="4"/>
  <c r="G1678" i="4"/>
  <c r="J1678" i="4" s="1"/>
  <c r="H1678" i="4"/>
  <c r="K1678" i="4" s="1"/>
  <c r="E1679" i="4"/>
  <c r="F1679" i="4"/>
  <c r="D1679" i="4"/>
  <c r="C1680" i="4"/>
  <c r="O1677" i="4"/>
  <c r="M1677" i="4"/>
  <c r="P1677" i="4"/>
  <c r="N1677" i="4"/>
  <c r="T1677" i="4" l="1"/>
  <c r="R1677" i="4"/>
  <c r="S1677" i="4"/>
  <c r="U1677" i="4"/>
  <c r="H1679" i="4"/>
  <c r="K1679" i="4" s="1"/>
  <c r="G1679" i="4"/>
  <c r="J1679" i="4" s="1"/>
  <c r="M1678" i="4"/>
  <c r="O1678" i="4"/>
  <c r="C1681" i="4"/>
  <c r="D1680" i="4"/>
  <c r="E1680" i="4"/>
  <c r="F1680" i="4"/>
  <c r="P1678" i="4"/>
  <c r="N1678" i="4"/>
  <c r="S1678" i="4" l="1"/>
  <c r="U1678" i="4"/>
  <c r="T1678" i="4"/>
  <c r="R1678" i="4"/>
  <c r="O1679" i="4"/>
  <c r="N1679" i="4"/>
  <c r="M1679" i="4"/>
  <c r="P1679" i="4"/>
  <c r="H1680" i="4"/>
  <c r="K1680" i="4" s="1"/>
  <c r="G1680" i="4"/>
  <c r="J1680" i="4" s="1"/>
  <c r="E1681" i="4"/>
  <c r="F1681" i="4"/>
  <c r="D1681" i="4"/>
  <c r="C1682" i="4"/>
  <c r="U1679" i="4" l="1"/>
  <c r="S1679" i="4"/>
  <c r="T1679" i="4"/>
  <c r="R1679" i="4"/>
  <c r="P1680" i="4"/>
  <c r="N1680" i="4"/>
  <c r="M1680" i="4"/>
  <c r="O1680" i="4"/>
  <c r="C1683" i="4"/>
  <c r="D1682" i="4"/>
  <c r="F1682" i="4"/>
  <c r="E1682" i="4"/>
  <c r="H1681" i="4"/>
  <c r="K1681" i="4" s="1"/>
  <c r="G1681" i="4"/>
  <c r="J1681" i="4" s="1"/>
  <c r="R1680" i="4" l="1"/>
  <c r="S1680" i="4"/>
  <c r="T1680" i="4"/>
  <c r="U1680" i="4"/>
  <c r="H1682" i="4"/>
  <c r="K1682" i="4" s="1"/>
  <c r="G1682" i="4"/>
  <c r="J1682" i="4" s="1"/>
  <c r="M1681" i="4"/>
  <c r="O1681" i="4"/>
  <c r="C1684" i="4"/>
  <c r="D1683" i="4"/>
  <c r="E1683" i="4"/>
  <c r="F1683" i="4"/>
  <c r="N1681" i="4"/>
  <c r="P1681" i="4"/>
  <c r="T1681" i="4" l="1"/>
  <c r="U1681" i="4"/>
  <c r="R1681" i="4"/>
  <c r="S1681" i="4"/>
  <c r="N1682" i="4"/>
  <c r="P1682" i="4"/>
  <c r="H1683" i="4"/>
  <c r="K1683" i="4" s="1"/>
  <c r="G1683" i="4"/>
  <c r="J1683" i="4" s="1"/>
  <c r="F1684" i="4"/>
  <c r="C1685" i="4"/>
  <c r="E1684" i="4"/>
  <c r="D1684" i="4"/>
  <c r="O1682" i="4"/>
  <c r="M1682" i="4"/>
  <c r="T1682" i="4" l="1"/>
  <c r="U1682" i="4"/>
  <c r="S1682" i="4"/>
  <c r="R1682" i="4"/>
  <c r="G1684" i="4"/>
  <c r="J1684" i="4" s="1"/>
  <c r="C1686" i="4"/>
  <c r="D1685" i="4"/>
  <c r="E1685" i="4"/>
  <c r="F1685" i="4"/>
  <c r="H1684" i="4"/>
  <c r="K1684" i="4" s="1"/>
  <c r="M1683" i="4"/>
  <c r="O1683" i="4"/>
  <c r="N1683" i="4"/>
  <c r="P1683" i="4"/>
  <c r="S1683" i="4" l="1"/>
  <c r="T1683" i="4"/>
  <c r="R1683" i="4"/>
  <c r="U1683" i="4"/>
  <c r="H1685" i="4"/>
  <c r="K1685" i="4" s="1"/>
  <c r="G1685" i="4"/>
  <c r="J1685" i="4" s="1"/>
  <c r="C1687" i="4"/>
  <c r="D1686" i="4"/>
  <c r="E1686" i="4"/>
  <c r="F1686" i="4"/>
  <c r="P1684" i="4"/>
  <c r="N1684" i="4"/>
  <c r="M1684" i="4"/>
  <c r="O1684" i="4"/>
  <c r="R1684" i="4" l="1"/>
  <c r="S1684" i="4"/>
  <c r="U1684" i="4"/>
  <c r="T1684" i="4"/>
  <c r="H1686" i="4"/>
  <c r="K1686" i="4" s="1"/>
  <c r="G1686" i="4"/>
  <c r="J1686" i="4" s="1"/>
  <c r="M1685" i="4"/>
  <c r="O1685" i="4"/>
  <c r="P1685" i="4"/>
  <c r="N1685" i="4"/>
  <c r="D1687" i="4"/>
  <c r="E1687" i="4"/>
  <c r="F1687" i="4"/>
  <c r="C1688" i="4"/>
  <c r="O1686" i="4" l="1"/>
  <c r="S1685" i="4"/>
  <c r="R1685" i="4"/>
  <c r="U1685" i="4"/>
  <c r="T1685" i="4"/>
  <c r="P1686" i="4"/>
  <c r="N1686" i="4"/>
  <c r="M1686" i="4"/>
  <c r="H1687" i="4"/>
  <c r="K1687" i="4" s="1"/>
  <c r="G1687" i="4"/>
  <c r="J1687" i="4" s="1"/>
  <c r="E1688" i="4"/>
  <c r="F1688" i="4"/>
  <c r="D1688" i="4"/>
  <c r="C1689" i="4"/>
  <c r="T1686" i="4" l="1"/>
  <c r="R1686" i="4"/>
  <c r="S1686" i="4"/>
  <c r="U1686" i="4"/>
  <c r="H1688" i="4"/>
  <c r="K1688" i="4" s="1"/>
  <c r="G1688" i="4"/>
  <c r="J1688" i="4" s="1"/>
  <c r="O1687" i="4"/>
  <c r="M1687" i="4"/>
  <c r="N1687" i="4"/>
  <c r="P1687" i="4"/>
  <c r="C1690" i="4"/>
  <c r="F1689" i="4"/>
  <c r="D1689" i="4"/>
  <c r="E1689" i="4"/>
  <c r="T1687" i="4" l="1"/>
  <c r="U1687" i="4"/>
  <c r="S1687" i="4"/>
  <c r="R1687" i="4"/>
  <c r="G1689" i="4"/>
  <c r="J1689" i="4" s="1"/>
  <c r="H1689" i="4"/>
  <c r="K1689" i="4" s="1"/>
  <c r="E1690" i="4"/>
  <c r="F1690" i="4"/>
  <c r="C1691" i="4"/>
  <c r="D1690" i="4"/>
  <c r="O1688" i="4"/>
  <c r="M1688" i="4"/>
  <c r="P1688" i="4"/>
  <c r="N1688" i="4"/>
  <c r="U1688" i="4" l="1"/>
  <c r="R1688" i="4"/>
  <c r="T1688" i="4"/>
  <c r="S1688" i="4"/>
  <c r="F1691" i="4"/>
  <c r="E1691" i="4"/>
  <c r="C1692" i="4"/>
  <c r="D1691" i="4"/>
  <c r="P1689" i="4"/>
  <c r="N1689" i="4"/>
  <c r="H1690" i="4"/>
  <c r="K1690" i="4" s="1"/>
  <c r="M1689" i="4"/>
  <c r="O1689" i="4"/>
  <c r="G1690" i="4"/>
  <c r="J1690" i="4" s="1"/>
  <c r="R1689" i="4" l="1"/>
  <c r="S1689" i="4"/>
  <c r="U1689" i="4"/>
  <c r="T1689" i="4"/>
  <c r="H1691" i="4"/>
  <c r="K1691" i="4" s="1"/>
  <c r="G1691" i="4"/>
  <c r="J1691" i="4" s="1"/>
  <c r="P1690" i="4"/>
  <c r="N1690" i="4"/>
  <c r="F1692" i="4"/>
  <c r="E1692" i="4"/>
  <c r="C1693" i="4"/>
  <c r="D1692" i="4"/>
  <c r="M1690" i="4"/>
  <c r="O1690" i="4"/>
  <c r="R1690" i="4" l="1"/>
  <c r="S1690" i="4"/>
  <c r="U1690" i="4"/>
  <c r="T1690" i="4"/>
  <c r="G1692" i="4"/>
  <c r="J1692" i="4" s="1"/>
  <c r="H1692" i="4"/>
  <c r="K1692" i="4" s="1"/>
  <c r="C1694" i="4"/>
  <c r="D1693" i="4"/>
  <c r="E1693" i="4"/>
  <c r="F1693" i="4"/>
  <c r="M1691" i="4"/>
  <c r="O1691" i="4"/>
  <c r="N1691" i="4"/>
  <c r="P1691" i="4"/>
  <c r="S1691" i="4" l="1"/>
  <c r="T1691" i="4"/>
  <c r="R1691" i="4"/>
  <c r="U1691" i="4"/>
  <c r="H1693" i="4"/>
  <c r="K1693" i="4" s="1"/>
  <c r="F1694" i="4"/>
  <c r="C1695" i="4"/>
  <c r="D1694" i="4"/>
  <c r="E1694" i="4"/>
  <c r="N1692" i="4"/>
  <c r="P1692" i="4"/>
  <c r="O1692" i="4"/>
  <c r="M1692" i="4"/>
  <c r="G1693" i="4"/>
  <c r="J1693" i="4" s="1"/>
  <c r="R1692" i="4" l="1"/>
  <c r="S1692" i="4"/>
  <c r="T1692" i="4"/>
  <c r="U1692" i="4"/>
  <c r="G1694" i="4"/>
  <c r="J1694" i="4" s="1"/>
  <c r="N1693" i="4"/>
  <c r="P1693" i="4"/>
  <c r="M1693" i="4"/>
  <c r="O1693" i="4"/>
  <c r="C1696" i="4"/>
  <c r="D1695" i="4"/>
  <c r="E1695" i="4"/>
  <c r="F1695" i="4"/>
  <c r="H1694" i="4"/>
  <c r="K1694" i="4" s="1"/>
  <c r="U1693" i="4" l="1"/>
  <c r="S1693" i="4"/>
  <c r="T1693" i="4"/>
  <c r="R1693" i="4"/>
  <c r="O1694" i="4"/>
  <c r="M1694" i="4"/>
  <c r="P1694" i="4"/>
  <c r="N1694" i="4"/>
  <c r="H1695" i="4"/>
  <c r="K1695" i="4" s="1"/>
  <c r="G1695" i="4"/>
  <c r="J1695" i="4" s="1"/>
  <c r="D1696" i="4"/>
  <c r="C1697" i="4"/>
  <c r="F1696" i="4"/>
  <c r="E1696" i="4"/>
  <c r="T1694" i="4" l="1"/>
  <c r="S1694" i="4"/>
  <c r="R1694" i="4"/>
  <c r="U1694" i="4"/>
  <c r="O1695" i="4"/>
  <c r="M1695" i="4"/>
  <c r="G1696" i="4"/>
  <c r="J1696" i="4" s="1"/>
  <c r="N1695" i="4"/>
  <c r="P1695" i="4"/>
  <c r="H1696" i="4"/>
  <c r="K1696" i="4" s="1"/>
  <c r="F1697" i="4"/>
  <c r="E1697" i="4"/>
  <c r="C1698" i="4"/>
  <c r="D1697" i="4"/>
  <c r="U1695" i="4" l="1"/>
  <c r="S1695" i="4"/>
  <c r="R1695" i="4"/>
  <c r="T1695" i="4"/>
  <c r="E1698" i="4"/>
  <c r="D1698" i="4"/>
  <c r="F1698" i="4"/>
  <c r="C1699" i="4"/>
  <c r="O1696" i="4"/>
  <c r="M1696" i="4"/>
  <c r="G1697" i="4"/>
  <c r="J1697" i="4" s="1"/>
  <c r="H1697" i="4"/>
  <c r="K1697" i="4" s="1"/>
  <c r="N1696" i="4"/>
  <c r="P1696" i="4"/>
  <c r="T1696" i="4" l="1"/>
  <c r="U1696" i="4"/>
  <c r="S1696" i="4"/>
  <c r="R1696" i="4"/>
  <c r="M1697" i="4"/>
  <c r="O1697" i="4"/>
  <c r="N1697" i="4"/>
  <c r="P1697" i="4"/>
  <c r="C1700" i="4"/>
  <c r="D1699" i="4"/>
  <c r="E1699" i="4"/>
  <c r="F1699" i="4"/>
  <c r="G1698" i="4"/>
  <c r="J1698" i="4" s="1"/>
  <c r="H1698" i="4"/>
  <c r="K1698" i="4" s="1"/>
  <c r="U1697" i="4" l="1"/>
  <c r="T1697" i="4"/>
  <c r="R1697" i="4"/>
  <c r="S1697" i="4"/>
  <c r="G1699" i="4"/>
  <c r="J1699" i="4" s="1"/>
  <c r="O1698" i="4"/>
  <c r="M1698" i="4"/>
  <c r="H1699" i="4"/>
  <c r="K1699" i="4" s="1"/>
  <c r="E1700" i="4"/>
  <c r="F1700" i="4"/>
  <c r="D1700" i="4"/>
  <c r="C1701" i="4"/>
  <c r="P1698" i="4"/>
  <c r="N1698" i="4"/>
  <c r="R1698" i="4" l="1"/>
  <c r="S1698" i="4"/>
  <c r="U1698" i="4"/>
  <c r="T1698" i="4"/>
  <c r="O1699" i="4"/>
  <c r="M1699" i="4"/>
  <c r="H1700" i="4"/>
  <c r="K1700" i="4" s="1"/>
  <c r="G1700" i="4"/>
  <c r="J1700" i="4" s="1"/>
  <c r="N1699" i="4"/>
  <c r="P1699" i="4"/>
  <c r="D1701" i="4"/>
  <c r="C1702" i="4"/>
  <c r="E1701" i="4"/>
  <c r="F1701" i="4"/>
  <c r="T1699" i="4" l="1"/>
  <c r="U1699" i="4"/>
  <c r="S1699" i="4"/>
  <c r="R1699" i="4"/>
  <c r="N1700" i="4"/>
  <c r="P1700" i="4"/>
  <c r="E1702" i="4"/>
  <c r="F1702" i="4"/>
  <c r="C1703" i="4"/>
  <c r="D1702" i="4"/>
  <c r="G1701" i="4"/>
  <c r="J1701" i="4" s="1"/>
  <c r="H1701" i="4"/>
  <c r="K1701" i="4" s="1"/>
  <c r="M1700" i="4"/>
  <c r="O1700" i="4"/>
  <c r="S1700" i="4" l="1"/>
  <c r="R1700" i="4"/>
  <c r="U1700" i="4"/>
  <c r="T1700" i="4"/>
  <c r="H1702" i="4"/>
  <c r="K1702" i="4" s="1"/>
  <c r="G1702" i="4"/>
  <c r="J1702" i="4" s="1"/>
  <c r="D1703" i="4"/>
  <c r="E1703" i="4"/>
  <c r="F1703" i="4"/>
  <c r="C1704" i="4"/>
  <c r="P1701" i="4"/>
  <c r="N1701" i="4"/>
  <c r="M1701" i="4"/>
  <c r="O1701" i="4"/>
  <c r="T1701" i="4" l="1"/>
  <c r="R1701" i="4"/>
  <c r="U1701" i="4"/>
  <c r="S1701" i="4"/>
  <c r="O1702" i="4"/>
  <c r="P1702" i="4"/>
  <c r="N1702" i="4"/>
  <c r="M1702" i="4"/>
  <c r="G1703" i="4"/>
  <c r="J1703" i="4" s="1"/>
  <c r="H1703" i="4"/>
  <c r="K1703" i="4" s="1"/>
  <c r="E1704" i="4"/>
  <c r="F1704" i="4"/>
  <c r="C1705" i="4"/>
  <c r="D1704" i="4"/>
  <c r="R1702" i="4" l="1"/>
  <c r="U1702" i="4"/>
  <c r="S1702" i="4"/>
  <c r="T1702" i="4"/>
  <c r="O1703" i="4"/>
  <c r="M1703" i="4"/>
  <c r="N1703" i="4"/>
  <c r="P1703" i="4"/>
  <c r="H1704" i="4"/>
  <c r="K1704" i="4" s="1"/>
  <c r="G1704" i="4"/>
  <c r="J1704" i="4" s="1"/>
  <c r="C1706" i="4"/>
  <c r="D1705" i="4"/>
  <c r="E1705" i="4"/>
  <c r="F1705" i="4"/>
  <c r="T1703" i="4" l="1"/>
  <c r="U1703" i="4"/>
  <c r="S1703" i="4"/>
  <c r="R1703" i="4"/>
  <c r="G1705" i="4"/>
  <c r="J1705" i="4" s="1"/>
  <c r="H1705" i="4"/>
  <c r="K1705" i="4" s="1"/>
  <c r="F1706" i="4"/>
  <c r="C1707" i="4"/>
  <c r="E1706" i="4"/>
  <c r="D1706" i="4"/>
  <c r="O1704" i="4"/>
  <c r="M1704" i="4"/>
  <c r="P1704" i="4"/>
  <c r="N1704" i="4"/>
  <c r="R1704" i="4" l="1"/>
  <c r="S1704" i="4"/>
  <c r="T1704" i="4"/>
  <c r="U1704" i="4"/>
  <c r="O1705" i="4"/>
  <c r="M1705" i="4"/>
  <c r="P1705" i="4"/>
  <c r="N1705" i="4"/>
  <c r="G1706" i="4"/>
  <c r="J1706" i="4" s="1"/>
  <c r="D1707" i="4"/>
  <c r="E1707" i="4"/>
  <c r="F1707" i="4"/>
  <c r="C1708" i="4"/>
  <c r="H1706" i="4"/>
  <c r="K1706" i="4" s="1"/>
  <c r="T1705" i="4" l="1"/>
  <c r="S1705" i="4"/>
  <c r="U1705" i="4"/>
  <c r="R1705" i="4"/>
  <c r="H1707" i="4"/>
  <c r="K1707" i="4" s="1"/>
  <c r="G1707" i="4"/>
  <c r="J1707" i="4" s="1"/>
  <c r="P1706" i="4"/>
  <c r="N1706" i="4"/>
  <c r="F1708" i="4"/>
  <c r="C1709" i="4"/>
  <c r="D1708" i="4"/>
  <c r="E1708" i="4"/>
  <c r="O1706" i="4"/>
  <c r="M1706" i="4"/>
  <c r="R1706" i="4" l="1"/>
  <c r="S1706" i="4"/>
  <c r="U1706" i="4"/>
  <c r="T1706" i="4"/>
  <c r="G1708" i="4"/>
  <c r="J1708" i="4" s="1"/>
  <c r="O1707" i="4"/>
  <c r="M1707" i="4"/>
  <c r="P1707" i="4"/>
  <c r="N1707" i="4"/>
  <c r="D1709" i="4"/>
  <c r="E1709" i="4"/>
  <c r="F1709" i="4"/>
  <c r="C1710" i="4"/>
  <c r="H1708" i="4"/>
  <c r="K1708" i="4" s="1"/>
  <c r="T1707" i="4" l="1"/>
  <c r="S1707" i="4"/>
  <c r="U1707" i="4"/>
  <c r="R1707" i="4"/>
  <c r="N1708" i="4"/>
  <c r="P1708" i="4"/>
  <c r="C1711" i="4"/>
  <c r="F1710" i="4"/>
  <c r="D1710" i="4"/>
  <c r="E1710" i="4"/>
  <c r="H1709" i="4"/>
  <c r="K1709" i="4" s="1"/>
  <c r="G1709" i="4"/>
  <c r="J1709" i="4" s="1"/>
  <c r="M1708" i="4"/>
  <c r="O1708" i="4"/>
  <c r="U1708" i="4" l="1"/>
  <c r="R1708" i="4"/>
  <c r="S1708" i="4"/>
  <c r="T1708" i="4"/>
  <c r="H1710" i="4"/>
  <c r="K1710" i="4" s="1"/>
  <c r="C1712" i="4"/>
  <c r="F1711" i="4"/>
  <c r="D1711" i="4"/>
  <c r="E1711" i="4"/>
  <c r="O1709" i="4"/>
  <c r="M1709" i="4"/>
  <c r="N1709" i="4"/>
  <c r="P1709" i="4"/>
  <c r="G1710" i="4"/>
  <c r="J1710" i="4" s="1"/>
  <c r="U1709" i="4" l="1"/>
  <c r="R1709" i="4"/>
  <c r="T1709" i="4"/>
  <c r="S1709" i="4"/>
  <c r="N1710" i="4"/>
  <c r="P1710" i="4"/>
  <c r="O1710" i="4"/>
  <c r="M1710" i="4"/>
  <c r="H1711" i="4"/>
  <c r="K1711" i="4" s="1"/>
  <c r="G1711" i="4"/>
  <c r="J1711" i="4" s="1"/>
  <c r="E1712" i="4"/>
  <c r="F1712" i="4"/>
  <c r="D1712" i="4"/>
  <c r="C1713" i="4"/>
  <c r="U1710" i="4" l="1"/>
  <c r="S1710" i="4"/>
  <c r="T1710" i="4"/>
  <c r="R1710" i="4"/>
  <c r="H1712" i="4"/>
  <c r="K1712" i="4" s="1"/>
  <c r="E1713" i="4"/>
  <c r="C1714" i="4"/>
  <c r="D1713" i="4"/>
  <c r="F1713" i="4"/>
  <c r="M1711" i="4"/>
  <c r="O1711" i="4"/>
  <c r="P1711" i="4"/>
  <c r="N1711" i="4"/>
  <c r="G1712" i="4"/>
  <c r="J1712" i="4" s="1"/>
  <c r="U1711" i="4" l="1"/>
  <c r="S1711" i="4"/>
  <c r="T1711" i="4"/>
  <c r="R1711" i="4"/>
  <c r="P1712" i="4"/>
  <c r="N1712" i="4"/>
  <c r="H1713" i="4"/>
  <c r="K1713" i="4" s="1"/>
  <c r="G1713" i="4"/>
  <c r="J1713" i="4" s="1"/>
  <c r="O1712" i="4"/>
  <c r="M1712" i="4"/>
  <c r="C1715" i="4"/>
  <c r="D1714" i="4"/>
  <c r="F1714" i="4"/>
  <c r="E1714" i="4"/>
  <c r="T1712" i="4" l="1"/>
  <c r="S1712" i="4"/>
  <c r="U1712" i="4"/>
  <c r="R1712" i="4"/>
  <c r="N1713" i="4"/>
  <c r="M1713" i="4"/>
  <c r="P1713" i="4"/>
  <c r="O1713" i="4"/>
  <c r="H1714" i="4"/>
  <c r="K1714" i="4" s="1"/>
  <c r="C1716" i="4"/>
  <c r="D1715" i="4"/>
  <c r="E1715" i="4"/>
  <c r="F1715" i="4"/>
  <c r="G1714" i="4"/>
  <c r="J1714" i="4" s="1"/>
  <c r="R1713" i="4" l="1"/>
  <c r="U1713" i="4"/>
  <c r="S1713" i="4"/>
  <c r="T1713" i="4"/>
  <c r="H1715" i="4"/>
  <c r="K1715" i="4" s="1"/>
  <c r="G1715" i="4"/>
  <c r="J1715" i="4" s="1"/>
  <c r="E1716" i="4"/>
  <c r="F1716" i="4"/>
  <c r="C1717" i="4"/>
  <c r="D1716" i="4"/>
  <c r="N1714" i="4"/>
  <c r="P1714" i="4"/>
  <c r="O1714" i="4"/>
  <c r="M1714" i="4"/>
  <c r="T1714" i="4" l="1"/>
  <c r="S1714" i="4"/>
  <c r="U1714" i="4"/>
  <c r="R1714" i="4"/>
  <c r="O1715" i="4"/>
  <c r="M1715" i="4"/>
  <c r="N1715" i="4"/>
  <c r="P1715" i="4"/>
  <c r="H1716" i="4"/>
  <c r="K1716" i="4" s="1"/>
  <c r="E1717" i="4"/>
  <c r="F1717" i="4"/>
  <c r="D1717" i="4"/>
  <c r="C1718" i="4"/>
  <c r="G1716" i="4"/>
  <c r="J1716" i="4" s="1"/>
  <c r="U1715" i="4" l="1"/>
  <c r="S1715" i="4"/>
  <c r="T1715" i="4"/>
  <c r="R1715" i="4"/>
  <c r="H1717" i="4"/>
  <c r="K1717" i="4" s="1"/>
  <c r="O1716" i="4"/>
  <c r="M1716" i="4"/>
  <c r="D1718" i="4"/>
  <c r="E1718" i="4"/>
  <c r="C1719" i="4"/>
  <c r="F1718" i="4"/>
  <c r="P1716" i="4"/>
  <c r="N1716" i="4"/>
  <c r="G1717" i="4"/>
  <c r="J1717" i="4" s="1"/>
  <c r="R1716" i="4" l="1"/>
  <c r="S1716" i="4"/>
  <c r="U1716" i="4"/>
  <c r="T1716" i="4"/>
  <c r="N1717" i="4"/>
  <c r="P1717" i="4"/>
  <c r="G1718" i="4"/>
  <c r="J1718" i="4" s="1"/>
  <c r="O1717" i="4"/>
  <c r="M1717" i="4"/>
  <c r="H1718" i="4"/>
  <c r="K1718" i="4" s="1"/>
  <c r="C1720" i="4"/>
  <c r="D1719" i="4"/>
  <c r="E1719" i="4"/>
  <c r="F1719" i="4"/>
  <c r="U1717" i="4" l="1"/>
  <c r="R1717" i="4"/>
  <c r="S1717" i="4"/>
  <c r="T1717" i="4"/>
  <c r="M1718" i="4"/>
  <c r="O1718" i="4"/>
  <c r="H1719" i="4"/>
  <c r="K1719" i="4" s="1"/>
  <c r="G1719" i="4"/>
  <c r="J1719" i="4" s="1"/>
  <c r="D1720" i="4"/>
  <c r="E1720" i="4"/>
  <c r="F1720" i="4"/>
  <c r="C1721" i="4"/>
  <c r="P1718" i="4"/>
  <c r="N1718" i="4"/>
  <c r="R1718" i="4" l="1"/>
  <c r="S1718" i="4"/>
  <c r="U1718" i="4"/>
  <c r="T1718" i="4"/>
  <c r="G1720" i="4"/>
  <c r="J1720" i="4" s="1"/>
  <c r="M1719" i="4"/>
  <c r="O1719" i="4"/>
  <c r="D1721" i="4"/>
  <c r="C1722" i="4"/>
  <c r="E1721" i="4"/>
  <c r="F1721" i="4"/>
  <c r="P1719" i="4"/>
  <c r="N1719" i="4"/>
  <c r="H1720" i="4"/>
  <c r="K1720" i="4" s="1"/>
  <c r="S1719" i="4" l="1"/>
  <c r="T1719" i="4"/>
  <c r="R1719" i="4"/>
  <c r="U1719" i="4"/>
  <c r="M1720" i="4"/>
  <c r="O1720" i="4"/>
  <c r="G1721" i="4"/>
  <c r="J1721" i="4" s="1"/>
  <c r="N1720" i="4"/>
  <c r="P1720" i="4"/>
  <c r="H1721" i="4"/>
  <c r="K1721" i="4" s="1"/>
  <c r="C1723" i="4"/>
  <c r="D1722" i="4"/>
  <c r="E1722" i="4"/>
  <c r="F1722" i="4"/>
  <c r="T1720" i="4" l="1"/>
  <c r="R1720" i="4"/>
  <c r="U1720" i="4"/>
  <c r="S1720" i="4"/>
  <c r="O1721" i="4"/>
  <c r="M1721" i="4"/>
  <c r="F1723" i="4"/>
  <c r="E1723" i="4"/>
  <c r="C1724" i="4"/>
  <c r="D1723" i="4"/>
  <c r="N1721" i="4"/>
  <c r="P1721" i="4"/>
  <c r="G1722" i="4"/>
  <c r="J1722" i="4" s="1"/>
  <c r="H1722" i="4"/>
  <c r="K1722" i="4" s="1"/>
  <c r="R1721" i="4" l="1"/>
  <c r="U1721" i="4"/>
  <c r="T1721" i="4"/>
  <c r="S1721" i="4"/>
  <c r="G1723" i="4"/>
  <c r="J1723" i="4" s="1"/>
  <c r="H1723" i="4"/>
  <c r="K1723" i="4" s="1"/>
  <c r="F1724" i="4"/>
  <c r="E1724" i="4"/>
  <c r="C1725" i="4"/>
  <c r="D1724" i="4"/>
  <c r="P1722" i="4"/>
  <c r="N1722" i="4"/>
  <c r="O1722" i="4"/>
  <c r="M1722" i="4"/>
  <c r="T1722" i="4" l="1"/>
  <c r="R1722" i="4"/>
  <c r="U1722" i="4"/>
  <c r="S1722" i="4"/>
  <c r="N1723" i="4"/>
  <c r="P1723" i="4"/>
  <c r="M1723" i="4"/>
  <c r="O1723" i="4"/>
  <c r="F1725" i="4"/>
  <c r="D1725" i="4"/>
  <c r="C1726" i="4"/>
  <c r="E1725" i="4"/>
  <c r="G1724" i="4"/>
  <c r="J1724" i="4" s="1"/>
  <c r="H1724" i="4"/>
  <c r="K1724" i="4" s="1"/>
  <c r="R1723" i="4" l="1"/>
  <c r="S1723" i="4"/>
  <c r="U1723" i="4"/>
  <c r="T1723" i="4"/>
  <c r="P1724" i="4"/>
  <c r="N1724" i="4"/>
  <c r="C1727" i="4"/>
  <c r="D1726" i="4"/>
  <c r="E1726" i="4"/>
  <c r="F1726" i="4"/>
  <c r="M1724" i="4"/>
  <c r="O1724" i="4"/>
  <c r="G1725" i="4"/>
  <c r="J1725" i="4" s="1"/>
  <c r="H1725" i="4"/>
  <c r="K1725" i="4" s="1"/>
  <c r="R1724" i="4" l="1"/>
  <c r="U1724" i="4"/>
  <c r="T1724" i="4"/>
  <c r="S1724" i="4"/>
  <c r="F1727" i="4"/>
  <c r="D1727" i="4"/>
  <c r="C1728" i="4"/>
  <c r="E1727" i="4"/>
  <c r="O1725" i="4"/>
  <c r="M1725" i="4"/>
  <c r="G1726" i="4"/>
  <c r="J1726" i="4" s="1"/>
  <c r="H1726" i="4"/>
  <c r="K1726" i="4" s="1"/>
  <c r="P1725" i="4"/>
  <c r="N1725" i="4"/>
  <c r="U1725" i="4" l="1"/>
  <c r="S1725" i="4"/>
  <c r="R1725" i="4"/>
  <c r="T1725" i="4"/>
  <c r="G1727" i="4"/>
  <c r="J1727" i="4" s="1"/>
  <c r="M1726" i="4"/>
  <c r="O1726" i="4"/>
  <c r="C1729" i="4"/>
  <c r="D1728" i="4"/>
  <c r="E1728" i="4"/>
  <c r="F1728" i="4"/>
  <c r="H1727" i="4"/>
  <c r="K1727" i="4" s="1"/>
  <c r="P1726" i="4"/>
  <c r="N1726" i="4"/>
  <c r="U1726" i="4" l="1"/>
  <c r="T1726" i="4"/>
  <c r="S1726" i="4"/>
  <c r="R1726" i="4"/>
  <c r="M1727" i="4"/>
  <c r="O1727" i="4"/>
  <c r="H1728" i="4"/>
  <c r="K1728" i="4" s="1"/>
  <c r="G1728" i="4"/>
  <c r="J1728" i="4" s="1"/>
  <c r="E1729" i="4"/>
  <c r="F1729" i="4"/>
  <c r="D1729" i="4"/>
  <c r="C1730" i="4"/>
  <c r="P1727" i="4"/>
  <c r="N1727" i="4"/>
  <c r="S1727" i="4" l="1"/>
  <c r="T1727" i="4"/>
  <c r="R1727" i="4"/>
  <c r="U1727" i="4"/>
  <c r="O1728" i="4"/>
  <c r="M1728" i="4"/>
  <c r="P1728" i="4"/>
  <c r="N1728" i="4"/>
  <c r="G1729" i="4"/>
  <c r="J1729" i="4" s="1"/>
  <c r="D1730" i="4"/>
  <c r="E1730" i="4"/>
  <c r="C1731" i="4"/>
  <c r="F1730" i="4"/>
  <c r="H1729" i="4"/>
  <c r="K1729" i="4" s="1"/>
  <c r="U1728" i="4" l="1"/>
  <c r="R1728" i="4"/>
  <c r="T1728" i="4"/>
  <c r="S1728" i="4"/>
  <c r="M1729" i="4"/>
  <c r="O1729" i="4"/>
  <c r="G1730" i="4"/>
  <c r="J1730" i="4" s="1"/>
  <c r="H1730" i="4"/>
  <c r="K1730" i="4" s="1"/>
  <c r="F1731" i="4"/>
  <c r="D1731" i="4"/>
  <c r="C1732" i="4"/>
  <c r="E1731" i="4"/>
  <c r="P1729" i="4"/>
  <c r="N1729" i="4"/>
  <c r="T1729" i="4" l="1"/>
  <c r="R1729" i="4"/>
  <c r="S1729" i="4"/>
  <c r="U1729" i="4"/>
  <c r="O1730" i="4"/>
  <c r="M1730" i="4"/>
  <c r="P1730" i="4"/>
  <c r="N1730" i="4"/>
  <c r="C1733" i="4"/>
  <c r="D1732" i="4"/>
  <c r="E1732" i="4"/>
  <c r="F1732" i="4"/>
  <c r="G1731" i="4"/>
  <c r="J1731" i="4" s="1"/>
  <c r="H1731" i="4"/>
  <c r="K1731" i="4" s="1"/>
  <c r="U1730" i="4" l="1"/>
  <c r="R1730" i="4"/>
  <c r="T1730" i="4"/>
  <c r="S1730" i="4"/>
  <c r="G1732" i="4"/>
  <c r="J1732" i="4" s="1"/>
  <c r="N1731" i="4"/>
  <c r="P1731" i="4"/>
  <c r="H1732" i="4"/>
  <c r="K1732" i="4" s="1"/>
  <c r="O1731" i="4"/>
  <c r="M1731" i="4"/>
  <c r="C1734" i="4"/>
  <c r="D1733" i="4"/>
  <c r="E1733" i="4"/>
  <c r="F1733" i="4"/>
  <c r="S1731" i="4" l="1"/>
  <c r="R1731" i="4"/>
  <c r="T1731" i="4"/>
  <c r="U1731" i="4"/>
  <c r="M1732" i="4"/>
  <c r="O1732" i="4"/>
  <c r="N1732" i="4"/>
  <c r="P1732" i="4"/>
  <c r="D1734" i="4"/>
  <c r="E1734" i="4"/>
  <c r="F1734" i="4"/>
  <c r="C1735" i="4"/>
  <c r="G1733" i="4"/>
  <c r="J1733" i="4" s="1"/>
  <c r="H1733" i="4"/>
  <c r="K1733" i="4" s="1"/>
  <c r="R1732" i="4" l="1"/>
  <c r="U1732" i="4"/>
  <c r="S1732" i="4"/>
  <c r="T1732" i="4"/>
  <c r="O1733" i="4"/>
  <c r="M1733" i="4"/>
  <c r="C1736" i="4"/>
  <c r="D1735" i="4"/>
  <c r="F1735" i="4"/>
  <c r="E1735" i="4"/>
  <c r="N1733" i="4"/>
  <c r="P1733" i="4"/>
  <c r="G1734" i="4"/>
  <c r="J1734" i="4" s="1"/>
  <c r="H1734" i="4"/>
  <c r="K1734" i="4" s="1"/>
  <c r="R1733" i="4" l="1"/>
  <c r="U1733" i="4"/>
  <c r="T1733" i="4"/>
  <c r="S1733" i="4"/>
  <c r="G1735" i="4"/>
  <c r="J1735" i="4" s="1"/>
  <c r="H1735" i="4"/>
  <c r="K1735" i="4" s="1"/>
  <c r="N1734" i="4"/>
  <c r="P1734" i="4"/>
  <c r="E1736" i="4"/>
  <c r="F1736" i="4"/>
  <c r="D1736" i="4"/>
  <c r="C1737" i="4"/>
  <c r="O1734" i="4"/>
  <c r="M1734" i="4"/>
  <c r="R1734" i="4" l="1"/>
  <c r="T1734" i="4"/>
  <c r="U1734" i="4"/>
  <c r="S1734" i="4"/>
  <c r="H1736" i="4"/>
  <c r="K1736" i="4" s="1"/>
  <c r="G1736" i="4"/>
  <c r="J1736" i="4" s="1"/>
  <c r="N1735" i="4"/>
  <c r="P1735" i="4"/>
  <c r="M1735" i="4"/>
  <c r="O1735" i="4"/>
  <c r="C1738" i="4"/>
  <c r="D1737" i="4"/>
  <c r="F1737" i="4"/>
  <c r="E1737" i="4"/>
  <c r="S1735" i="4" l="1"/>
  <c r="T1735" i="4"/>
  <c r="R1735" i="4"/>
  <c r="U1735" i="4"/>
  <c r="M1736" i="4"/>
  <c r="O1736" i="4"/>
  <c r="H1737" i="4"/>
  <c r="K1737" i="4" s="1"/>
  <c r="G1737" i="4"/>
  <c r="J1737" i="4" s="1"/>
  <c r="C1739" i="4"/>
  <c r="D1738" i="4"/>
  <c r="F1738" i="4"/>
  <c r="E1738" i="4"/>
  <c r="N1736" i="4"/>
  <c r="P1736" i="4"/>
  <c r="T1736" i="4" l="1"/>
  <c r="U1736" i="4"/>
  <c r="R1736" i="4"/>
  <c r="S1736" i="4"/>
  <c r="G1738" i="4"/>
  <c r="J1738" i="4" s="1"/>
  <c r="H1738" i="4"/>
  <c r="K1738" i="4" s="1"/>
  <c r="C1740" i="4"/>
  <c r="D1739" i="4"/>
  <c r="E1739" i="4"/>
  <c r="F1739" i="4"/>
  <c r="O1737" i="4"/>
  <c r="M1737" i="4"/>
  <c r="P1737" i="4"/>
  <c r="N1737" i="4"/>
  <c r="M1738" i="4" l="1"/>
  <c r="R1738" i="4" s="1"/>
  <c r="S1737" i="4"/>
  <c r="U1737" i="4"/>
  <c r="R1737" i="4"/>
  <c r="T1737" i="4"/>
  <c r="O1738" i="4"/>
  <c r="P1738" i="4"/>
  <c r="N1738" i="4"/>
  <c r="G1739" i="4"/>
  <c r="J1739" i="4" s="1"/>
  <c r="H1739" i="4"/>
  <c r="K1739" i="4" s="1"/>
  <c r="C1741" i="4"/>
  <c r="D1740" i="4"/>
  <c r="E1740" i="4"/>
  <c r="F1740" i="4"/>
  <c r="U1738" i="4" l="1"/>
  <c r="T1738" i="4"/>
  <c r="S1738" i="4"/>
  <c r="M1739" i="4"/>
  <c r="O1739" i="4"/>
  <c r="H1740" i="4"/>
  <c r="K1740" i="4" s="1"/>
  <c r="G1740" i="4"/>
  <c r="J1740" i="4" s="1"/>
  <c r="N1739" i="4"/>
  <c r="P1739" i="4"/>
  <c r="F1741" i="4"/>
  <c r="E1741" i="4"/>
  <c r="C1742" i="4"/>
  <c r="D1741" i="4"/>
  <c r="T1739" i="4" l="1"/>
  <c r="U1739" i="4"/>
  <c r="S1739" i="4"/>
  <c r="R1739" i="4"/>
  <c r="M1740" i="4"/>
  <c r="O1740" i="4"/>
  <c r="P1740" i="4"/>
  <c r="N1740" i="4"/>
  <c r="H1741" i="4"/>
  <c r="K1741" i="4" s="1"/>
  <c r="G1741" i="4"/>
  <c r="J1741" i="4" s="1"/>
  <c r="C1743" i="4"/>
  <c r="D1742" i="4"/>
  <c r="E1742" i="4"/>
  <c r="F1742" i="4"/>
  <c r="U1740" i="4" l="1"/>
  <c r="T1740" i="4"/>
  <c r="R1740" i="4"/>
  <c r="S1740" i="4"/>
  <c r="F1743" i="4"/>
  <c r="C1744" i="4"/>
  <c r="D1743" i="4"/>
  <c r="E1743" i="4"/>
  <c r="O1741" i="4"/>
  <c r="M1741" i="4"/>
  <c r="P1741" i="4"/>
  <c r="N1741" i="4"/>
  <c r="H1742" i="4"/>
  <c r="K1742" i="4" s="1"/>
  <c r="G1742" i="4"/>
  <c r="J1742" i="4" s="1"/>
  <c r="T1741" i="4" l="1"/>
  <c r="S1741" i="4"/>
  <c r="U1741" i="4"/>
  <c r="R1741" i="4"/>
  <c r="G1743" i="4"/>
  <c r="J1743" i="4" s="1"/>
  <c r="P1742" i="4"/>
  <c r="N1742" i="4"/>
  <c r="C1745" i="4"/>
  <c r="D1744" i="4"/>
  <c r="E1744" i="4"/>
  <c r="F1744" i="4"/>
  <c r="O1742" i="4"/>
  <c r="M1742" i="4"/>
  <c r="H1743" i="4"/>
  <c r="K1743" i="4" s="1"/>
  <c r="T1742" i="4" l="1"/>
  <c r="R1742" i="4"/>
  <c r="U1742" i="4"/>
  <c r="S1742" i="4"/>
  <c r="O1743" i="4"/>
  <c r="M1743" i="4"/>
  <c r="G1744" i="4"/>
  <c r="J1744" i="4" s="1"/>
  <c r="H1744" i="4"/>
  <c r="K1744" i="4" s="1"/>
  <c r="N1743" i="4"/>
  <c r="P1743" i="4"/>
  <c r="E1745" i="4"/>
  <c r="F1745" i="4"/>
  <c r="C1746" i="4"/>
  <c r="D1745" i="4"/>
  <c r="R1743" i="4" l="1"/>
  <c r="T1743" i="4"/>
  <c r="U1743" i="4"/>
  <c r="S1743" i="4"/>
  <c r="O1744" i="4"/>
  <c r="M1744" i="4"/>
  <c r="P1744" i="4"/>
  <c r="N1744" i="4"/>
  <c r="H1745" i="4"/>
  <c r="K1745" i="4" s="1"/>
  <c r="G1745" i="4"/>
  <c r="J1745" i="4" s="1"/>
  <c r="D1746" i="4"/>
  <c r="E1746" i="4"/>
  <c r="F1746" i="4"/>
  <c r="C1747" i="4"/>
  <c r="U1744" i="4" l="1"/>
  <c r="T1744" i="4"/>
  <c r="R1744" i="4"/>
  <c r="S1744" i="4"/>
  <c r="C1748" i="4"/>
  <c r="D1747" i="4"/>
  <c r="E1747" i="4"/>
  <c r="F1747" i="4"/>
  <c r="O1745" i="4"/>
  <c r="M1745" i="4"/>
  <c r="P1745" i="4"/>
  <c r="N1745" i="4"/>
  <c r="G1746" i="4"/>
  <c r="J1746" i="4" s="1"/>
  <c r="H1746" i="4"/>
  <c r="K1746" i="4" s="1"/>
  <c r="S1745" i="4" l="1"/>
  <c r="T1745" i="4"/>
  <c r="U1745" i="4"/>
  <c r="R1745" i="4"/>
  <c r="P1746" i="4"/>
  <c r="N1746" i="4"/>
  <c r="O1746" i="4"/>
  <c r="M1746" i="4"/>
  <c r="G1747" i="4"/>
  <c r="J1747" i="4" s="1"/>
  <c r="H1747" i="4"/>
  <c r="K1747" i="4" s="1"/>
  <c r="F1748" i="4"/>
  <c r="D1748" i="4"/>
  <c r="C1749" i="4"/>
  <c r="E1748" i="4"/>
  <c r="U1746" i="4" l="1"/>
  <c r="S1746" i="4"/>
  <c r="R1746" i="4"/>
  <c r="T1746" i="4"/>
  <c r="G1748" i="4"/>
  <c r="J1748" i="4" s="1"/>
  <c r="H1748" i="4"/>
  <c r="K1748" i="4" s="1"/>
  <c r="C1750" i="4"/>
  <c r="D1749" i="4"/>
  <c r="E1749" i="4"/>
  <c r="F1749" i="4"/>
  <c r="P1747" i="4"/>
  <c r="N1747" i="4"/>
  <c r="O1747" i="4"/>
  <c r="M1747" i="4"/>
  <c r="R1747" i="4" l="1"/>
  <c r="T1747" i="4"/>
  <c r="U1747" i="4"/>
  <c r="S1747" i="4"/>
  <c r="M1748" i="4"/>
  <c r="O1748" i="4"/>
  <c r="N1748" i="4"/>
  <c r="P1748" i="4"/>
  <c r="G1749" i="4"/>
  <c r="J1749" i="4" s="1"/>
  <c r="H1749" i="4"/>
  <c r="K1749" i="4" s="1"/>
  <c r="E1750" i="4"/>
  <c r="F1750" i="4"/>
  <c r="C1751" i="4"/>
  <c r="D1750" i="4"/>
  <c r="S1748" i="4" l="1"/>
  <c r="T1748" i="4"/>
  <c r="R1748" i="4"/>
  <c r="U1748" i="4"/>
  <c r="H1750" i="4"/>
  <c r="K1750" i="4" s="1"/>
  <c r="G1750" i="4"/>
  <c r="J1750" i="4" s="1"/>
  <c r="O1749" i="4"/>
  <c r="M1749" i="4"/>
  <c r="P1749" i="4"/>
  <c r="N1749" i="4"/>
  <c r="C1752" i="4"/>
  <c r="D1751" i="4"/>
  <c r="F1751" i="4"/>
  <c r="E1751" i="4"/>
  <c r="S1749" i="4" l="1"/>
  <c r="U1749" i="4"/>
  <c r="R1749" i="4"/>
  <c r="T1749" i="4"/>
  <c r="N1750" i="4"/>
  <c r="P1750" i="4"/>
  <c r="M1750" i="4"/>
  <c r="O1750" i="4"/>
  <c r="H1751" i="4"/>
  <c r="K1751" i="4" s="1"/>
  <c r="G1751" i="4"/>
  <c r="J1751" i="4" s="1"/>
  <c r="E1752" i="4"/>
  <c r="F1752" i="4"/>
  <c r="D1752" i="4"/>
  <c r="C1753" i="4"/>
  <c r="U1750" i="4" l="1"/>
  <c r="S1750" i="4"/>
  <c r="T1750" i="4"/>
  <c r="R1750" i="4"/>
  <c r="E1753" i="4"/>
  <c r="F1753" i="4"/>
  <c r="D1753" i="4"/>
  <c r="C1754" i="4"/>
  <c r="N1751" i="4"/>
  <c r="P1751" i="4"/>
  <c r="H1752" i="4"/>
  <c r="K1752" i="4" s="1"/>
  <c r="G1752" i="4"/>
  <c r="J1752" i="4" s="1"/>
  <c r="O1751" i="4"/>
  <c r="M1751" i="4"/>
  <c r="R1751" i="4" l="1"/>
  <c r="T1751" i="4"/>
  <c r="S1751" i="4"/>
  <c r="U1751" i="4"/>
  <c r="D1754" i="4"/>
  <c r="C1755" i="4"/>
  <c r="E1754" i="4"/>
  <c r="F1754" i="4"/>
  <c r="H1753" i="4"/>
  <c r="K1753" i="4" s="1"/>
  <c r="O1752" i="4"/>
  <c r="M1752" i="4"/>
  <c r="G1753" i="4"/>
  <c r="J1753" i="4" s="1"/>
  <c r="P1752" i="4"/>
  <c r="N1752" i="4"/>
  <c r="U1752" i="4" l="1"/>
  <c r="R1752" i="4"/>
  <c r="S1752" i="4"/>
  <c r="T1752" i="4"/>
  <c r="E1755" i="4"/>
  <c r="F1755" i="4"/>
  <c r="D1755" i="4"/>
  <c r="C1756" i="4"/>
  <c r="N1753" i="4"/>
  <c r="P1753" i="4"/>
  <c r="O1753" i="4"/>
  <c r="M1753" i="4"/>
  <c r="H1754" i="4"/>
  <c r="K1754" i="4" s="1"/>
  <c r="G1754" i="4"/>
  <c r="J1754" i="4" s="1"/>
  <c r="T1753" i="4" l="1"/>
  <c r="U1753" i="4"/>
  <c r="S1753" i="4"/>
  <c r="R1753" i="4"/>
  <c r="G1755" i="4"/>
  <c r="J1755" i="4" s="1"/>
  <c r="P1754" i="4"/>
  <c r="N1754" i="4"/>
  <c r="O1754" i="4"/>
  <c r="M1754" i="4"/>
  <c r="H1755" i="4"/>
  <c r="K1755" i="4" s="1"/>
  <c r="C1757" i="4"/>
  <c r="D1756" i="4"/>
  <c r="E1756" i="4"/>
  <c r="F1756" i="4"/>
  <c r="R1754" i="4" l="1"/>
  <c r="T1754" i="4"/>
  <c r="S1754" i="4"/>
  <c r="U1754" i="4"/>
  <c r="G1756" i="4"/>
  <c r="J1756" i="4" s="1"/>
  <c r="H1756" i="4"/>
  <c r="K1756" i="4" s="1"/>
  <c r="E1757" i="4"/>
  <c r="F1757" i="4"/>
  <c r="C1758" i="4"/>
  <c r="D1757" i="4"/>
  <c r="M1755" i="4"/>
  <c r="O1755" i="4"/>
  <c r="N1755" i="4"/>
  <c r="P1755" i="4"/>
  <c r="U1755" i="4" l="1"/>
  <c r="R1755" i="4"/>
  <c r="S1755" i="4"/>
  <c r="T1755" i="4"/>
  <c r="N1756" i="4"/>
  <c r="P1756" i="4"/>
  <c r="O1756" i="4"/>
  <c r="M1756" i="4"/>
  <c r="E1758" i="4"/>
  <c r="F1758" i="4"/>
  <c r="D1758" i="4"/>
  <c r="C1759" i="4"/>
  <c r="H1757" i="4"/>
  <c r="K1757" i="4" s="1"/>
  <c r="G1757" i="4"/>
  <c r="J1757" i="4" s="1"/>
  <c r="T1756" i="4" l="1"/>
  <c r="U1756" i="4"/>
  <c r="R1756" i="4"/>
  <c r="S1756" i="4"/>
  <c r="P1757" i="4"/>
  <c r="N1757" i="4"/>
  <c r="E1759" i="4"/>
  <c r="C1760" i="4"/>
  <c r="D1759" i="4"/>
  <c r="F1759" i="4"/>
  <c r="H1758" i="4"/>
  <c r="K1758" i="4" s="1"/>
  <c r="G1758" i="4"/>
  <c r="J1758" i="4" s="1"/>
  <c r="O1757" i="4"/>
  <c r="M1757" i="4"/>
  <c r="S1757" i="4" l="1"/>
  <c r="T1757" i="4"/>
  <c r="R1757" i="4"/>
  <c r="U1757" i="4"/>
  <c r="H1759" i="4"/>
  <c r="K1759" i="4" s="1"/>
  <c r="G1759" i="4"/>
  <c r="J1759" i="4" s="1"/>
  <c r="M1758" i="4"/>
  <c r="O1758" i="4"/>
  <c r="F1760" i="4"/>
  <c r="D1760" i="4"/>
  <c r="E1760" i="4"/>
  <c r="C1761" i="4"/>
  <c r="N1758" i="4"/>
  <c r="P1758" i="4"/>
  <c r="U1758" i="4" l="1"/>
  <c r="S1758" i="4"/>
  <c r="T1758" i="4"/>
  <c r="R1758" i="4"/>
  <c r="N1759" i="4"/>
  <c r="P1759" i="4"/>
  <c r="H1760" i="4"/>
  <c r="K1760" i="4" s="1"/>
  <c r="F1761" i="4"/>
  <c r="E1761" i="4"/>
  <c r="C1762" i="4"/>
  <c r="D1761" i="4"/>
  <c r="M1759" i="4"/>
  <c r="O1759" i="4"/>
  <c r="G1760" i="4"/>
  <c r="J1760" i="4" s="1"/>
  <c r="T1759" i="4" l="1"/>
  <c r="S1759" i="4"/>
  <c r="U1759" i="4"/>
  <c r="R1759" i="4"/>
  <c r="P1760" i="4"/>
  <c r="N1760" i="4"/>
  <c r="G1761" i="4"/>
  <c r="J1761" i="4" s="1"/>
  <c r="H1761" i="4"/>
  <c r="K1761" i="4" s="1"/>
  <c r="M1760" i="4"/>
  <c r="O1760" i="4"/>
  <c r="C1763" i="4"/>
  <c r="D1762" i="4"/>
  <c r="E1762" i="4"/>
  <c r="F1762" i="4"/>
  <c r="S1760" i="4" l="1"/>
  <c r="R1760" i="4"/>
  <c r="T1760" i="4"/>
  <c r="U1760" i="4"/>
  <c r="H1762" i="4"/>
  <c r="K1762" i="4" s="1"/>
  <c r="C1764" i="4"/>
  <c r="D1763" i="4"/>
  <c r="E1763" i="4"/>
  <c r="F1763" i="4"/>
  <c r="P1761" i="4"/>
  <c r="N1761" i="4"/>
  <c r="O1761" i="4"/>
  <c r="M1761" i="4"/>
  <c r="G1762" i="4"/>
  <c r="J1762" i="4" s="1"/>
  <c r="R1761" i="4" l="1"/>
  <c r="T1761" i="4"/>
  <c r="S1761" i="4"/>
  <c r="U1761" i="4"/>
  <c r="O1762" i="4"/>
  <c r="M1762" i="4"/>
  <c r="C1765" i="4"/>
  <c r="C1766" i="4" s="1"/>
  <c r="D1764" i="4"/>
  <c r="E1764" i="4"/>
  <c r="F1764" i="4"/>
  <c r="H1763" i="4"/>
  <c r="K1763" i="4" s="1"/>
  <c r="G1763" i="4"/>
  <c r="J1763" i="4" s="1"/>
  <c r="N1762" i="4"/>
  <c r="P1762" i="4"/>
  <c r="C1767" i="4" l="1"/>
  <c r="D1766" i="4"/>
  <c r="E1766" i="4"/>
  <c r="F1766" i="4"/>
  <c r="U1762" i="4"/>
  <c r="S1762" i="4"/>
  <c r="R1762" i="4"/>
  <c r="T1762" i="4"/>
  <c r="M1763" i="4"/>
  <c r="O1763" i="4"/>
  <c r="D1765" i="4"/>
  <c r="E1765" i="4"/>
  <c r="F1765" i="4"/>
  <c r="H1764" i="4"/>
  <c r="K1764" i="4" s="1"/>
  <c r="G1764" i="4"/>
  <c r="J1764" i="4" s="1"/>
  <c r="P1763" i="4"/>
  <c r="N1763" i="4"/>
  <c r="H1766" i="4" l="1"/>
  <c r="K1766" i="4" s="1"/>
  <c r="G1766" i="4"/>
  <c r="J1766" i="4" s="1"/>
  <c r="C1768" i="4"/>
  <c r="D1767" i="4"/>
  <c r="E1767" i="4"/>
  <c r="F1767" i="4"/>
  <c r="U1763" i="4"/>
  <c r="S1763" i="4"/>
  <c r="T1763" i="4"/>
  <c r="R1763" i="4"/>
  <c r="M1764" i="4"/>
  <c r="O1764" i="4"/>
  <c r="P1764" i="4"/>
  <c r="N1764" i="4"/>
  <c r="G1765" i="4"/>
  <c r="J1765" i="4" s="1"/>
  <c r="H1765" i="4"/>
  <c r="K1765" i="4" s="1"/>
  <c r="H1767" i="4" l="1"/>
  <c r="K1767" i="4" s="1"/>
  <c r="G1767" i="4"/>
  <c r="J1767" i="4" s="1"/>
  <c r="C1769" i="4"/>
  <c r="D1768" i="4"/>
  <c r="E1768" i="4"/>
  <c r="F1768" i="4"/>
  <c r="O1766" i="4"/>
  <c r="M1766" i="4"/>
  <c r="N1766" i="4"/>
  <c r="P1766" i="4"/>
  <c r="T1764" i="4"/>
  <c r="R1764" i="4"/>
  <c r="S1764" i="4"/>
  <c r="U1764" i="4"/>
  <c r="N1765" i="4"/>
  <c r="P1765" i="4"/>
  <c r="O1765" i="4"/>
  <c r="M1765" i="4"/>
  <c r="G1768" i="4" l="1"/>
  <c r="J1768" i="4" s="1"/>
  <c r="H1768" i="4"/>
  <c r="K1768" i="4" s="1"/>
  <c r="R1766" i="4"/>
  <c r="C1770" i="4"/>
  <c r="D1769" i="4"/>
  <c r="E1769" i="4"/>
  <c r="F1769" i="4"/>
  <c r="M1767" i="4"/>
  <c r="O1767" i="4"/>
  <c r="U1766" i="4"/>
  <c r="S1766" i="4"/>
  <c r="T1766" i="4"/>
  <c r="N1767" i="4"/>
  <c r="P1767" i="4"/>
  <c r="S1765" i="4"/>
  <c r="R1765" i="4"/>
  <c r="T1765" i="4"/>
  <c r="U1765" i="4"/>
  <c r="H1769" i="4" l="1"/>
  <c r="K1769" i="4" s="1"/>
  <c r="N1769" i="4" s="1"/>
  <c r="G1769" i="4"/>
  <c r="J1769" i="4" s="1"/>
  <c r="S1767" i="4"/>
  <c r="T1767" i="4"/>
  <c r="R1767" i="4"/>
  <c r="N1768" i="4"/>
  <c r="P1768" i="4"/>
  <c r="U1767" i="4"/>
  <c r="C1771" i="4"/>
  <c r="F1770" i="4"/>
  <c r="D1770" i="4"/>
  <c r="E1770" i="4"/>
  <c r="O1768" i="4"/>
  <c r="M1768" i="4"/>
  <c r="P1769" i="4" l="1"/>
  <c r="M1769" i="4"/>
  <c r="R1769" i="4" s="1"/>
  <c r="O1769" i="4"/>
  <c r="T1769" i="4" s="1"/>
  <c r="T1768" i="4"/>
  <c r="U1768" i="4"/>
  <c r="R1768" i="4"/>
  <c r="G1770" i="4"/>
  <c r="J1770" i="4" s="1"/>
  <c r="H1770" i="4"/>
  <c r="K1770" i="4" s="1"/>
  <c r="S1768" i="4"/>
  <c r="S1769" i="4"/>
  <c r="C1772" i="4"/>
  <c r="F1771" i="4"/>
  <c r="D1771" i="4"/>
  <c r="E1771" i="4"/>
  <c r="U1769" i="4" l="1"/>
  <c r="H1771" i="4"/>
  <c r="K1771" i="4" s="1"/>
  <c r="G1771" i="4"/>
  <c r="J1771" i="4" s="1"/>
  <c r="O1771" i="4" s="1"/>
  <c r="C1773" i="4"/>
  <c r="E1772" i="4"/>
  <c r="F1772" i="4"/>
  <c r="D1772" i="4"/>
  <c r="P1770" i="4"/>
  <c r="N1770" i="4"/>
  <c r="M1770" i="4"/>
  <c r="O1770" i="4"/>
  <c r="M1771" i="4" l="1"/>
  <c r="N1771" i="4"/>
  <c r="P1771" i="4"/>
  <c r="G1772" i="4"/>
  <c r="J1772" i="4" s="1"/>
  <c r="H1772" i="4"/>
  <c r="K1772" i="4" s="1"/>
  <c r="P1772" i="4" s="1"/>
  <c r="T1770" i="4"/>
  <c r="R1770" i="4"/>
  <c r="S1770" i="4"/>
  <c r="U1770" i="4"/>
  <c r="C1774" i="4"/>
  <c r="F1773" i="4"/>
  <c r="E1773" i="4"/>
  <c r="D1773" i="4"/>
  <c r="T1771" i="4"/>
  <c r="S1771" i="4" l="1"/>
  <c r="M1772" i="4"/>
  <c r="R1772" i="4" s="1"/>
  <c r="R1771" i="4"/>
  <c r="U1771" i="4"/>
  <c r="O1772" i="4"/>
  <c r="N1772" i="4"/>
  <c r="G1773" i="4"/>
  <c r="J1773" i="4" s="1"/>
  <c r="H1773" i="4"/>
  <c r="K1773" i="4" s="1"/>
  <c r="C1775" i="4"/>
  <c r="D1774" i="4"/>
  <c r="E1774" i="4"/>
  <c r="F1774" i="4"/>
  <c r="U1772" i="4"/>
  <c r="T1772" i="4" l="1"/>
  <c r="S1772" i="4"/>
  <c r="G1774" i="4"/>
  <c r="J1774" i="4" s="1"/>
  <c r="H1774" i="4"/>
  <c r="K1774" i="4" s="1"/>
  <c r="C1776" i="4"/>
  <c r="E1775" i="4"/>
  <c r="F1775" i="4"/>
  <c r="D1775" i="4"/>
  <c r="P1773" i="4"/>
  <c r="N1773" i="4"/>
  <c r="M1773" i="4"/>
  <c r="O1773" i="4"/>
  <c r="M1774" i="4" l="1"/>
  <c r="O1774" i="4"/>
  <c r="T1774" i="4" s="1"/>
  <c r="N1774" i="4"/>
  <c r="P1774" i="4"/>
  <c r="U1774" i="4" s="1"/>
  <c r="T1773" i="4"/>
  <c r="R1773" i="4"/>
  <c r="S1773" i="4"/>
  <c r="U1773" i="4"/>
  <c r="G1775" i="4"/>
  <c r="J1775" i="4" s="1"/>
  <c r="H1775" i="4"/>
  <c r="K1775" i="4" s="1"/>
  <c r="C1777" i="4"/>
  <c r="F1776" i="4"/>
  <c r="D1776" i="4"/>
  <c r="E1776" i="4"/>
  <c r="S1774" i="4" l="1"/>
  <c r="R1774" i="4"/>
  <c r="G1776" i="4"/>
  <c r="J1776" i="4" s="1"/>
  <c r="M1776" i="4" s="1"/>
  <c r="H1776" i="4"/>
  <c r="K1776" i="4" s="1"/>
  <c r="E1777" i="4"/>
  <c r="F1777" i="4"/>
  <c r="D1777" i="4"/>
  <c r="N1775" i="4"/>
  <c r="P1775" i="4"/>
  <c r="M1775" i="4"/>
  <c r="O1775" i="4"/>
  <c r="N1776" i="4" l="1"/>
  <c r="S1776" i="4" s="1"/>
  <c r="O1776" i="4"/>
  <c r="T1776" i="4" s="1"/>
  <c r="P1776" i="4"/>
  <c r="T1775" i="4"/>
  <c r="R1775" i="4"/>
  <c r="U1775" i="4"/>
  <c r="S1775" i="4"/>
  <c r="G1777" i="4"/>
  <c r="J1777" i="4" s="1"/>
  <c r="H1777" i="4"/>
  <c r="K1777" i="4" s="1"/>
  <c r="R1776" i="4"/>
  <c r="U1776" i="4" l="1"/>
  <c r="P1777" i="4"/>
  <c r="N1777" i="4"/>
  <c r="O1777" i="4"/>
  <c r="M1777" i="4"/>
  <c r="R1777" i="4" l="1"/>
  <c r="T1777" i="4"/>
  <c r="S1777" i="4"/>
  <c r="U1777" i="4"/>
  <c r="K2" i="4" l="1"/>
  <c r="J2" i="4"/>
  <c r="M3" i="4" s="1"/>
  <c r="AF3" i="1"/>
  <c r="H3" i="1"/>
  <c r="S3" i="1" s="1"/>
  <c r="X3" i="1" s="1"/>
  <c r="AA3" i="1" l="1"/>
  <c r="AI3" i="1" s="1"/>
  <c r="F4" i="4"/>
  <c r="H4" i="4" s="1"/>
  <c r="K4" i="4" s="1"/>
  <c r="F3" i="4"/>
  <c r="H3" i="4" s="1"/>
  <c r="K3" i="4" s="1"/>
  <c r="AE3" i="1"/>
  <c r="Y3" i="1" s="1"/>
  <c r="AM3" i="1"/>
  <c r="AP3" i="1" s="1"/>
  <c r="AP4" i="1" s="1"/>
  <c r="AP5" i="1" s="1"/>
  <c r="AP6" i="1" s="1"/>
  <c r="AP7" i="1" s="1"/>
  <c r="AP8" i="1" s="1"/>
  <c r="AP9" i="1" s="1"/>
  <c r="AP10" i="1" s="1"/>
  <c r="AP11" i="1" s="1"/>
  <c r="AP12" i="1" s="1"/>
  <c r="AP13" i="1" s="1"/>
  <c r="AP14" i="1" s="1"/>
  <c r="AP15" i="1" s="1"/>
  <c r="AP16" i="1" s="1"/>
  <c r="AP17" i="1" s="1"/>
  <c r="AP18" i="1" s="1"/>
  <c r="AP19" i="1" s="1"/>
  <c r="AP20" i="1" s="1"/>
  <c r="AP21" i="1" s="1"/>
  <c r="AP22" i="1" s="1"/>
  <c r="AP23" i="1" s="1"/>
  <c r="AP24" i="1" s="1"/>
  <c r="AP25" i="1" s="1"/>
  <c r="AP26" i="1" s="1"/>
  <c r="AP27" i="1" s="1"/>
  <c r="AP28" i="1" s="1"/>
  <c r="AP29" i="1" s="1"/>
  <c r="AP30" i="1" s="1"/>
  <c r="AP31" i="1" s="1"/>
  <c r="AP32" i="1" s="1"/>
  <c r="AP33" i="1" s="1"/>
  <c r="AP34" i="1" s="1"/>
  <c r="AP35" i="1" s="1"/>
  <c r="AP36" i="1" s="1"/>
  <c r="AP37" i="1" s="1"/>
  <c r="AP38" i="1" s="1"/>
  <c r="AP39" i="1" s="1"/>
  <c r="AP40" i="1" s="1"/>
  <c r="AP41" i="1" s="1"/>
  <c r="AP42" i="1" s="1"/>
  <c r="AP43" i="1" s="1"/>
  <c r="AP44" i="1" s="1"/>
  <c r="AP45" i="1" s="1"/>
  <c r="AP46" i="1" s="1"/>
  <c r="AP47" i="1" s="1"/>
  <c r="AP48" i="1" s="1"/>
  <c r="AP49" i="1" s="1"/>
  <c r="AP50" i="1" s="1"/>
  <c r="AP51" i="1" s="1"/>
  <c r="AP52" i="1" s="1"/>
  <c r="AP53" i="1" s="1"/>
  <c r="AP54" i="1" s="1"/>
  <c r="AP55" i="1" s="1"/>
  <c r="AP56" i="1" s="1"/>
  <c r="AP57" i="1" s="1"/>
  <c r="AP58" i="1" s="1"/>
  <c r="AP59" i="1" s="1"/>
  <c r="AP60" i="1" s="1"/>
  <c r="AP61" i="1" s="1"/>
  <c r="AP62" i="1" s="1"/>
  <c r="AP63" i="1" s="1"/>
  <c r="AP64" i="1" s="1"/>
  <c r="AP65" i="1" s="1"/>
  <c r="AP66" i="1" s="1"/>
  <c r="AP67" i="1" s="1"/>
  <c r="AP68" i="1" s="1"/>
  <c r="AP69" i="1" s="1"/>
  <c r="AP70" i="1" s="1"/>
  <c r="AP71" i="1" s="1"/>
  <c r="AP72" i="1" s="1"/>
  <c r="AP73" i="1" s="1"/>
  <c r="AP74" i="1" s="1"/>
  <c r="AP75" i="1" s="1"/>
  <c r="AP76" i="1" s="1"/>
  <c r="AP77" i="1" s="1"/>
  <c r="AP78" i="1" s="1"/>
  <c r="AP79" i="1" s="1"/>
  <c r="AP80" i="1" s="1"/>
  <c r="AP81" i="1" s="1"/>
  <c r="AP82" i="1" s="1"/>
  <c r="AP83" i="1" s="1"/>
  <c r="AP84" i="1" s="1"/>
  <c r="AP85" i="1" s="1"/>
  <c r="AP86" i="1" s="1"/>
  <c r="AP87" i="1" s="1"/>
  <c r="AP88" i="1" s="1"/>
  <c r="AP89" i="1" s="1"/>
  <c r="AP90" i="1" s="1"/>
  <c r="AP91" i="1" s="1"/>
  <c r="AP92" i="1" s="1"/>
  <c r="AP93" i="1" s="1"/>
  <c r="AP94" i="1" s="1"/>
  <c r="AP95" i="1" s="1"/>
  <c r="AP96" i="1" s="1"/>
  <c r="AP97" i="1" s="1"/>
  <c r="AP98" i="1" s="1"/>
  <c r="AP99" i="1" s="1"/>
  <c r="AP100" i="1" s="1"/>
  <c r="AP101" i="1" s="1"/>
  <c r="AP102" i="1" s="1"/>
  <c r="AP103" i="1" s="1"/>
  <c r="AP104" i="1" s="1"/>
  <c r="AP105" i="1" s="1"/>
  <c r="AP106" i="1" s="1"/>
  <c r="AP107" i="1" s="1"/>
  <c r="AP108" i="1" s="1"/>
  <c r="AP109" i="1" s="1"/>
  <c r="AP110" i="1" s="1"/>
  <c r="AP111" i="1" s="1"/>
  <c r="AP112" i="1" s="1"/>
  <c r="AP113" i="1" s="1"/>
  <c r="AP114" i="1" s="1"/>
  <c r="AP115" i="1" s="1"/>
  <c r="AP116" i="1" s="1"/>
  <c r="AP117" i="1" s="1"/>
  <c r="AP118" i="1" s="1"/>
  <c r="AP119" i="1" s="1"/>
  <c r="AP120" i="1" s="1"/>
  <c r="AP121" i="1" s="1"/>
  <c r="AP122" i="1" s="1"/>
  <c r="AP123" i="1" s="1"/>
  <c r="AP124" i="1" s="1"/>
  <c r="AP125" i="1" s="1"/>
  <c r="AP126" i="1" s="1"/>
  <c r="AP127" i="1" s="1"/>
  <c r="AP128" i="1" s="1"/>
  <c r="AP129" i="1" s="1"/>
  <c r="AP130" i="1" s="1"/>
  <c r="AP131" i="1" s="1"/>
  <c r="AP132" i="1" s="1"/>
  <c r="AP133" i="1" s="1"/>
  <c r="AP134" i="1" s="1"/>
  <c r="AP135" i="1" s="1"/>
  <c r="AP136" i="1" s="1"/>
  <c r="AP137" i="1" s="1"/>
  <c r="AP138" i="1" s="1"/>
  <c r="AP139" i="1" s="1"/>
  <c r="AP140" i="1" s="1"/>
  <c r="AP141" i="1" s="1"/>
  <c r="AP142" i="1" s="1"/>
  <c r="AP143" i="1" s="1"/>
  <c r="AP144" i="1" s="1"/>
  <c r="AP145" i="1" s="1"/>
  <c r="AP146" i="1" s="1"/>
  <c r="AP147" i="1" s="1"/>
  <c r="AP148" i="1" s="1"/>
  <c r="AP149" i="1" s="1"/>
  <c r="AP150" i="1" s="1"/>
  <c r="AP151" i="1" s="1"/>
  <c r="AP152" i="1" s="1"/>
  <c r="AP153" i="1" s="1"/>
  <c r="AP154" i="1" s="1"/>
  <c r="AP155" i="1" s="1"/>
  <c r="AP156" i="1" s="1"/>
  <c r="AP157" i="1" s="1"/>
  <c r="AP158" i="1" s="1"/>
  <c r="AP159" i="1" s="1"/>
  <c r="AP160" i="1" s="1"/>
  <c r="AP161" i="1" s="1"/>
  <c r="AP162" i="1" s="1"/>
  <c r="AP163" i="1" s="1"/>
  <c r="AP164" i="1" s="1"/>
  <c r="AP165" i="1" s="1"/>
  <c r="AP166" i="1" s="1"/>
  <c r="AP167" i="1" s="1"/>
  <c r="AP168" i="1" s="1"/>
  <c r="AP169" i="1" s="1"/>
  <c r="AP170" i="1" s="1"/>
  <c r="AP171" i="1" s="1"/>
  <c r="AP172" i="1" s="1"/>
  <c r="AP173" i="1" s="1"/>
  <c r="AP174" i="1" s="1"/>
  <c r="AP175" i="1" s="1"/>
  <c r="AP176" i="1" s="1"/>
  <c r="AP177" i="1" s="1"/>
  <c r="AP178" i="1" s="1"/>
  <c r="AP179" i="1" s="1"/>
  <c r="AP180" i="1" s="1"/>
  <c r="AP181" i="1" s="1"/>
  <c r="AP182" i="1" s="1"/>
  <c r="AP183" i="1" s="1"/>
  <c r="AP184" i="1" s="1"/>
  <c r="AP185" i="1" s="1"/>
  <c r="AP186" i="1" s="1"/>
  <c r="AP187" i="1" s="1"/>
  <c r="AP188" i="1" s="1"/>
  <c r="AP189" i="1" s="1"/>
  <c r="AP190" i="1" s="1"/>
  <c r="AP191" i="1" s="1"/>
  <c r="AP192" i="1" s="1"/>
  <c r="AP193" i="1" s="1"/>
  <c r="AP194" i="1" s="1"/>
  <c r="AP195" i="1" s="1"/>
  <c r="AP196" i="1" s="1"/>
  <c r="AP197" i="1" s="1"/>
  <c r="AP198" i="1" s="1"/>
  <c r="AP199" i="1" s="1"/>
  <c r="AP200" i="1" s="1"/>
  <c r="AP201" i="1" s="1"/>
  <c r="AP202" i="1" s="1"/>
  <c r="AP203" i="1" s="1"/>
  <c r="AP204" i="1" s="1"/>
  <c r="AP205" i="1" s="1"/>
  <c r="AP206" i="1" s="1"/>
  <c r="AP207" i="1" s="1"/>
  <c r="AP208" i="1" s="1"/>
  <c r="AP209" i="1" s="1"/>
  <c r="AP210" i="1" s="1"/>
  <c r="AP211" i="1" s="1"/>
  <c r="AP212" i="1" s="1"/>
  <c r="AP213" i="1" s="1"/>
  <c r="AP214" i="1" s="1"/>
  <c r="AP215" i="1" s="1"/>
  <c r="AP216" i="1" s="1"/>
  <c r="AP217" i="1" s="1"/>
  <c r="AP218" i="1" s="1"/>
  <c r="AP219" i="1" s="1"/>
  <c r="AP220" i="1" s="1"/>
  <c r="AP221" i="1" s="1"/>
  <c r="AP222" i="1" s="1"/>
  <c r="AP223" i="1" s="1"/>
  <c r="AP224" i="1" s="1"/>
  <c r="AP225" i="1" s="1"/>
  <c r="AP226" i="1" s="1"/>
  <c r="AP227" i="1" s="1"/>
  <c r="AP228" i="1" s="1"/>
  <c r="AP229" i="1" s="1"/>
  <c r="AP230" i="1" s="1"/>
  <c r="AP231" i="1" s="1"/>
  <c r="AP232" i="1" s="1"/>
  <c r="AP233" i="1" s="1"/>
  <c r="AP234" i="1" s="1"/>
  <c r="AP235" i="1" s="1"/>
  <c r="AP236" i="1" s="1"/>
  <c r="AP237" i="1" s="1"/>
  <c r="AP238" i="1" s="1"/>
  <c r="AP239" i="1" s="1"/>
  <c r="AP240" i="1" s="1"/>
  <c r="AP241" i="1" s="1"/>
  <c r="AP242" i="1" s="1"/>
  <c r="AP243" i="1" s="1"/>
  <c r="AP244" i="1" s="1"/>
  <c r="AP245" i="1" s="1"/>
  <c r="AP246" i="1" s="1"/>
  <c r="AP247" i="1" s="1"/>
  <c r="AP248" i="1" s="1"/>
  <c r="AP249" i="1" s="1"/>
  <c r="AP250" i="1" s="1"/>
  <c r="AP251" i="1" s="1"/>
  <c r="AP252" i="1" s="1"/>
  <c r="AP253" i="1" s="1"/>
  <c r="AP254" i="1" s="1"/>
  <c r="AP255" i="1" s="1"/>
  <c r="AP256" i="1" s="1"/>
  <c r="AP257" i="1" s="1"/>
  <c r="AP258" i="1" s="1"/>
  <c r="AP259" i="1" s="1"/>
  <c r="AP260" i="1" s="1"/>
  <c r="AP261" i="1" s="1"/>
  <c r="AP262" i="1" s="1"/>
  <c r="AP263" i="1" s="1"/>
  <c r="AP264" i="1" s="1"/>
  <c r="AP265" i="1" s="1"/>
  <c r="AP266" i="1" s="1"/>
  <c r="AP267" i="1" s="1"/>
  <c r="AP268" i="1" s="1"/>
  <c r="AP269" i="1" s="1"/>
  <c r="AP270" i="1" s="1"/>
  <c r="AP271" i="1" s="1"/>
  <c r="AP272" i="1" s="1"/>
  <c r="AP273" i="1" s="1"/>
  <c r="AP274" i="1" s="1"/>
  <c r="AP275" i="1" s="1"/>
  <c r="AP276" i="1" s="1"/>
  <c r="AP277" i="1" s="1"/>
  <c r="AP278" i="1" s="1"/>
  <c r="AP279" i="1" s="1"/>
  <c r="AP280" i="1" s="1"/>
  <c r="AP281" i="1" s="1"/>
  <c r="AP282" i="1" s="1"/>
  <c r="AP283" i="1" s="1"/>
  <c r="AP284" i="1" s="1"/>
  <c r="AP285" i="1" s="1"/>
  <c r="AP286" i="1" s="1"/>
  <c r="AP287" i="1" s="1"/>
  <c r="AP288" i="1" s="1"/>
  <c r="AP289" i="1" s="1"/>
  <c r="AP290" i="1" s="1"/>
  <c r="AP291" i="1" s="1"/>
  <c r="AP292" i="1" s="1"/>
  <c r="AP293" i="1" s="1"/>
  <c r="AP294" i="1" s="1"/>
  <c r="AP295" i="1" s="1"/>
  <c r="AP296" i="1" s="1"/>
  <c r="AP297" i="1" s="1"/>
  <c r="AP298" i="1" s="1"/>
  <c r="AP299" i="1" s="1"/>
  <c r="AP300" i="1" s="1"/>
  <c r="AP301" i="1" s="1"/>
  <c r="AP302" i="1" s="1"/>
  <c r="AP303" i="1" s="1"/>
  <c r="AP304" i="1" s="1"/>
  <c r="AP305" i="1" s="1"/>
  <c r="AP306" i="1" s="1"/>
  <c r="AP307" i="1" s="1"/>
  <c r="AP308" i="1" s="1"/>
  <c r="AP309" i="1" s="1"/>
  <c r="AP310" i="1" s="1"/>
  <c r="AP311" i="1" s="1"/>
  <c r="AP312" i="1" s="1"/>
  <c r="AP313" i="1" s="1"/>
  <c r="AP314" i="1" s="1"/>
  <c r="AP315" i="1" s="1"/>
  <c r="AP316" i="1" s="1"/>
  <c r="AP317" i="1" s="1"/>
  <c r="AP318" i="1" s="1"/>
  <c r="AP319" i="1" s="1"/>
  <c r="AP320" i="1" s="1"/>
  <c r="AP321" i="1" s="1"/>
  <c r="AP322" i="1" s="1"/>
  <c r="AP323" i="1" s="1"/>
  <c r="AP324" i="1" s="1"/>
  <c r="AP325" i="1" s="1"/>
  <c r="AP326" i="1" s="1"/>
  <c r="AP327" i="1" s="1"/>
  <c r="AP328" i="1" s="1"/>
  <c r="AP329" i="1" s="1"/>
  <c r="AP330" i="1" s="1"/>
  <c r="AP331" i="1" s="1"/>
  <c r="AP332" i="1" s="1"/>
  <c r="AP333" i="1" s="1"/>
  <c r="AP334" i="1" s="1"/>
  <c r="AP335" i="1" s="1"/>
  <c r="AP336" i="1" s="1"/>
  <c r="AP337" i="1" s="1"/>
  <c r="AP338" i="1" s="1"/>
  <c r="AP339" i="1" s="1"/>
  <c r="AP340" i="1" s="1"/>
  <c r="AP341" i="1" s="1"/>
  <c r="AP342" i="1" s="1"/>
  <c r="AP343" i="1" s="1"/>
  <c r="AP344" i="1" s="1"/>
  <c r="AP345" i="1" s="1"/>
  <c r="AP346" i="1" s="1"/>
  <c r="AP347" i="1" s="1"/>
  <c r="AP348" i="1" s="1"/>
  <c r="AP349" i="1" s="1"/>
  <c r="AP350" i="1" s="1"/>
  <c r="AP351" i="1" s="1"/>
  <c r="AP352" i="1" s="1"/>
  <c r="AP353" i="1" s="1"/>
  <c r="AP354" i="1" s="1"/>
  <c r="AP355" i="1" s="1"/>
  <c r="AP356" i="1" s="1"/>
  <c r="AP357" i="1" s="1"/>
  <c r="AP358" i="1" s="1"/>
  <c r="AP359" i="1" s="1"/>
  <c r="AP360" i="1" s="1"/>
  <c r="AP361" i="1" s="1"/>
  <c r="AP362" i="1" s="1"/>
  <c r="AP363" i="1" s="1"/>
  <c r="AP364" i="1" s="1"/>
  <c r="AP365" i="1" s="1"/>
  <c r="AP366" i="1" s="1"/>
  <c r="AP367" i="1" s="1"/>
  <c r="AP368" i="1" s="1"/>
  <c r="AP369" i="1" s="1"/>
  <c r="AP370" i="1" s="1"/>
  <c r="AP371" i="1" s="1"/>
  <c r="AP372" i="1" s="1"/>
  <c r="AP373" i="1" s="1"/>
  <c r="AP374" i="1" s="1"/>
  <c r="AP375" i="1" s="1"/>
  <c r="AP376" i="1" s="1"/>
  <c r="AP377" i="1" s="1"/>
  <c r="AP378" i="1" s="1"/>
  <c r="AP379" i="1" s="1"/>
  <c r="AP380" i="1" s="1"/>
  <c r="AP381" i="1" s="1"/>
  <c r="AP382" i="1" s="1"/>
  <c r="AP383" i="1" s="1"/>
  <c r="AP384" i="1" s="1"/>
  <c r="AP385" i="1" s="1"/>
  <c r="AP386" i="1" s="1"/>
  <c r="AP387" i="1" s="1"/>
  <c r="AP388" i="1" s="1"/>
  <c r="AP389" i="1" s="1"/>
  <c r="AP390" i="1" s="1"/>
  <c r="AP391" i="1" s="1"/>
  <c r="AP392" i="1" s="1"/>
  <c r="AP393" i="1" s="1"/>
  <c r="AP394" i="1" s="1"/>
  <c r="AP395" i="1" s="1"/>
  <c r="AP396" i="1" s="1"/>
  <c r="AP397" i="1" s="1"/>
  <c r="AP398" i="1" s="1"/>
  <c r="AP399" i="1" s="1"/>
  <c r="AP400" i="1" s="1"/>
  <c r="AP401" i="1" s="1"/>
  <c r="AP402" i="1" s="1"/>
  <c r="AP403" i="1" s="1"/>
  <c r="AP404" i="1" s="1"/>
  <c r="AP405" i="1" s="1"/>
  <c r="AP406" i="1" s="1"/>
  <c r="AP407" i="1" s="1"/>
  <c r="AP408" i="1" s="1"/>
  <c r="AP409" i="1" s="1"/>
  <c r="AP410" i="1" s="1"/>
  <c r="AP411" i="1" s="1"/>
  <c r="AP412" i="1" s="1"/>
  <c r="AP413" i="1" s="1"/>
  <c r="AP414" i="1" s="1"/>
  <c r="AP415" i="1" s="1"/>
  <c r="AP416" i="1" s="1"/>
  <c r="AP417" i="1" s="1"/>
  <c r="AP418" i="1" s="1"/>
  <c r="AP419" i="1" s="1"/>
  <c r="AP420" i="1" s="1"/>
  <c r="AP421" i="1" s="1"/>
  <c r="AP422" i="1" s="1"/>
  <c r="AP423" i="1" s="1"/>
  <c r="AP424" i="1" s="1"/>
  <c r="AP425" i="1" s="1"/>
  <c r="AP426" i="1" s="1"/>
  <c r="AP427" i="1" s="1"/>
  <c r="AP428" i="1" s="1"/>
  <c r="AP429" i="1" s="1"/>
  <c r="AP430" i="1" s="1"/>
  <c r="AP431" i="1" s="1"/>
  <c r="AP432" i="1" s="1"/>
  <c r="AP433" i="1" s="1"/>
  <c r="AP434" i="1" s="1"/>
  <c r="AP435" i="1" s="1"/>
  <c r="AP436" i="1" s="1"/>
  <c r="AP437" i="1" s="1"/>
  <c r="AP438" i="1" s="1"/>
  <c r="AP439" i="1" s="1"/>
  <c r="AP440" i="1" s="1"/>
  <c r="AP441" i="1" s="1"/>
  <c r="AP442" i="1" s="1"/>
  <c r="AP443" i="1" s="1"/>
  <c r="AP444" i="1" s="1"/>
  <c r="AP445" i="1" s="1"/>
  <c r="AP446" i="1" s="1"/>
  <c r="AP447" i="1" s="1"/>
  <c r="AP448" i="1" s="1"/>
  <c r="AP449" i="1" s="1"/>
  <c r="AP450" i="1" s="1"/>
  <c r="AP451" i="1" s="1"/>
  <c r="AP452" i="1" s="1"/>
  <c r="AP453" i="1" s="1"/>
  <c r="AP454" i="1" s="1"/>
  <c r="AP455" i="1" s="1"/>
  <c r="AP456" i="1" s="1"/>
  <c r="AP457" i="1" s="1"/>
  <c r="AP458" i="1" s="1"/>
  <c r="AP459" i="1" s="1"/>
  <c r="AP460" i="1" s="1"/>
  <c r="AP461" i="1" s="1"/>
  <c r="AP462" i="1" s="1"/>
  <c r="AP463" i="1" s="1"/>
  <c r="AP464" i="1" s="1"/>
  <c r="AP465" i="1" s="1"/>
  <c r="AP466" i="1" s="1"/>
  <c r="AP467" i="1" s="1"/>
  <c r="AP468" i="1" s="1"/>
  <c r="AP469" i="1" s="1"/>
  <c r="AP470" i="1" s="1"/>
  <c r="AP471" i="1" s="1"/>
  <c r="AP472" i="1" s="1"/>
  <c r="AP473" i="1" s="1"/>
  <c r="AP474" i="1" s="1"/>
  <c r="AP475" i="1" s="1"/>
  <c r="AP476" i="1" s="1"/>
  <c r="AP477" i="1" s="1"/>
  <c r="AP478" i="1" s="1"/>
  <c r="AP479" i="1" s="1"/>
  <c r="AP480" i="1" s="1"/>
  <c r="AP481" i="1" s="1"/>
  <c r="AP482" i="1" s="1"/>
  <c r="AP483" i="1" s="1"/>
  <c r="AP484" i="1" s="1"/>
  <c r="AP485" i="1" s="1"/>
  <c r="AP486" i="1" s="1"/>
  <c r="AP487" i="1" s="1"/>
  <c r="AP488" i="1" s="1"/>
  <c r="AP489" i="1" s="1"/>
  <c r="AP490" i="1" s="1"/>
  <c r="AP491" i="1" s="1"/>
  <c r="AP492" i="1" s="1"/>
  <c r="AP493" i="1" s="1"/>
  <c r="AP494" i="1" s="1"/>
  <c r="AP495" i="1" s="1"/>
  <c r="AP496" i="1" s="1"/>
  <c r="AP497" i="1" s="1"/>
  <c r="AP498" i="1" s="1"/>
  <c r="AP499" i="1" s="1"/>
  <c r="AP500" i="1" s="1"/>
  <c r="AP501" i="1" s="1"/>
  <c r="AP502" i="1" s="1"/>
  <c r="AP503" i="1" s="1"/>
  <c r="AP504" i="1" s="1"/>
  <c r="AP505" i="1" s="1"/>
  <c r="AP506" i="1" s="1"/>
  <c r="AP507" i="1" s="1"/>
  <c r="AP508" i="1" s="1"/>
  <c r="AP509" i="1" s="1"/>
  <c r="AP510" i="1" s="1"/>
  <c r="AP511" i="1" s="1"/>
  <c r="AP512" i="1" s="1"/>
  <c r="AP513" i="1" s="1"/>
  <c r="AP514" i="1" s="1"/>
  <c r="AP515" i="1" s="1"/>
  <c r="AP516" i="1" s="1"/>
  <c r="AP517" i="1" s="1"/>
  <c r="AP518" i="1" s="1"/>
  <c r="AP519" i="1" s="1"/>
  <c r="AP520" i="1" s="1"/>
  <c r="AP521" i="1" s="1"/>
  <c r="AP522" i="1" s="1"/>
  <c r="AP523" i="1" s="1"/>
  <c r="AP524" i="1" s="1"/>
  <c r="AP525" i="1" s="1"/>
  <c r="AP526" i="1" s="1"/>
  <c r="AP527" i="1" s="1"/>
  <c r="AP528" i="1" s="1"/>
  <c r="AP529" i="1" s="1"/>
  <c r="AP530" i="1" s="1"/>
  <c r="AP531" i="1" s="1"/>
  <c r="AP532" i="1" s="1"/>
  <c r="AP533" i="1" s="1"/>
  <c r="AP534" i="1" s="1"/>
  <c r="AP535" i="1" s="1"/>
  <c r="AP536" i="1" s="1"/>
  <c r="AP537" i="1" s="1"/>
  <c r="AP538" i="1" s="1"/>
  <c r="AP539" i="1" s="1"/>
  <c r="AP540" i="1" s="1"/>
  <c r="AP541" i="1" s="1"/>
  <c r="AP542" i="1" s="1"/>
  <c r="AP543" i="1" s="1"/>
  <c r="AP544" i="1" s="1"/>
  <c r="AP545" i="1" s="1"/>
  <c r="AP546" i="1" s="1"/>
  <c r="AP547" i="1" s="1"/>
  <c r="AP548" i="1" s="1"/>
  <c r="AP549" i="1" s="1"/>
  <c r="AP550" i="1" s="1"/>
  <c r="AP551" i="1" s="1"/>
  <c r="AP552" i="1" s="1"/>
  <c r="AP553" i="1" s="1"/>
  <c r="AP554" i="1" s="1"/>
  <c r="AP555" i="1" s="1"/>
  <c r="AP556" i="1" s="1"/>
  <c r="AP557" i="1" s="1"/>
  <c r="AP558" i="1" s="1"/>
  <c r="AP559" i="1" s="1"/>
  <c r="AP560" i="1" s="1"/>
  <c r="AP561" i="1" s="1"/>
  <c r="AP562" i="1" s="1"/>
  <c r="AP563" i="1" s="1"/>
  <c r="AP564" i="1" s="1"/>
  <c r="AP565" i="1" s="1"/>
  <c r="AP566" i="1" s="1"/>
  <c r="AP567" i="1" s="1"/>
  <c r="AP568" i="1" s="1"/>
  <c r="AP569" i="1" s="1"/>
  <c r="AP570" i="1" s="1"/>
  <c r="AP571" i="1" s="1"/>
  <c r="AP572" i="1" s="1"/>
  <c r="AP573" i="1" s="1"/>
  <c r="AP574" i="1" s="1"/>
  <c r="AP575" i="1" s="1"/>
  <c r="AP576" i="1" s="1"/>
  <c r="AP577" i="1" s="1"/>
  <c r="AP578" i="1" s="1"/>
  <c r="AP579" i="1" s="1"/>
  <c r="AP580" i="1" s="1"/>
  <c r="AP581" i="1" s="1"/>
  <c r="AP582" i="1" s="1"/>
  <c r="AP583" i="1" s="1"/>
  <c r="AP584" i="1" s="1"/>
  <c r="AP585" i="1" s="1"/>
  <c r="AP586" i="1" s="1"/>
  <c r="AP587" i="1" s="1"/>
  <c r="AP588" i="1" s="1"/>
  <c r="AP589" i="1" s="1"/>
  <c r="AP590" i="1" s="1"/>
  <c r="AP591" i="1" s="1"/>
  <c r="AP592" i="1" s="1"/>
  <c r="AP593" i="1" s="1"/>
  <c r="AP594" i="1" s="1"/>
  <c r="AP595" i="1" s="1"/>
  <c r="AP596" i="1" s="1"/>
  <c r="AP597" i="1" s="1"/>
  <c r="AP598" i="1" s="1"/>
  <c r="AP599" i="1" s="1"/>
  <c r="AP600" i="1" s="1"/>
  <c r="AP601" i="1" s="1"/>
  <c r="AP602" i="1" s="1"/>
  <c r="AP603" i="1" s="1"/>
  <c r="AP604" i="1" s="1"/>
  <c r="AP605" i="1" s="1"/>
  <c r="AP606" i="1" s="1"/>
  <c r="AP607" i="1" s="1"/>
  <c r="AP608" i="1" s="1"/>
  <c r="AP609" i="1" s="1"/>
  <c r="AP610" i="1" s="1"/>
  <c r="AP611" i="1" s="1"/>
  <c r="AP612" i="1" s="1"/>
  <c r="AP613" i="1" s="1"/>
  <c r="AP614" i="1" s="1"/>
  <c r="AP615" i="1" s="1"/>
  <c r="AP616" i="1" s="1"/>
  <c r="AP617" i="1" s="1"/>
  <c r="AP618" i="1" s="1"/>
  <c r="AP619" i="1" s="1"/>
  <c r="AP620" i="1" s="1"/>
  <c r="AP621" i="1" s="1"/>
  <c r="AP622" i="1" s="1"/>
  <c r="AP623" i="1" s="1"/>
  <c r="AP624" i="1" s="1"/>
  <c r="AP625" i="1" s="1"/>
  <c r="AP626" i="1" s="1"/>
  <c r="AP627" i="1" s="1"/>
  <c r="AP628" i="1" s="1"/>
  <c r="AP629" i="1" s="1"/>
  <c r="AP630" i="1" s="1"/>
  <c r="AP631" i="1" s="1"/>
  <c r="AP632" i="1" s="1"/>
  <c r="AP633" i="1" s="1"/>
  <c r="AP634" i="1" s="1"/>
  <c r="AP635" i="1" s="1"/>
  <c r="AP636" i="1" s="1"/>
  <c r="AP637" i="1" s="1"/>
  <c r="AP638" i="1" s="1"/>
  <c r="AP639" i="1" s="1"/>
  <c r="AP640" i="1" s="1"/>
  <c r="AP641" i="1" s="1"/>
  <c r="AP642" i="1" s="1"/>
  <c r="AP643" i="1" s="1"/>
  <c r="AP644" i="1" s="1"/>
  <c r="AP645" i="1" s="1"/>
  <c r="AP646" i="1" s="1"/>
  <c r="AP647" i="1" s="1"/>
  <c r="AP648" i="1" s="1"/>
  <c r="AP649" i="1" s="1"/>
  <c r="AP650" i="1" s="1"/>
  <c r="AP651" i="1" s="1"/>
  <c r="AP652" i="1" s="1"/>
  <c r="AP653" i="1" s="1"/>
  <c r="AP654" i="1" s="1"/>
  <c r="AP655" i="1" s="1"/>
  <c r="AP656" i="1" s="1"/>
  <c r="AP657" i="1" s="1"/>
  <c r="AP658" i="1" s="1"/>
  <c r="AP659" i="1" s="1"/>
  <c r="AP660" i="1" s="1"/>
  <c r="AP661" i="1" s="1"/>
  <c r="AP662" i="1" s="1"/>
  <c r="AP663" i="1" s="1"/>
  <c r="AP664" i="1" s="1"/>
  <c r="AP665" i="1" s="1"/>
  <c r="AP666" i="1" s="1"/>
  <c r="AP667" i="1" s="1"/>
  <c r="AP668" i="1" s="1"/>
  <c r="AP669" i="1" s="1"/>
  <c r="AP670" i="1" s="1"/>
  <c r="AP671" i="1" s="1"/>
  <c r="AP672" i="1" s="1"/>
  <c r="AP673" i="1" s="1"/>
  <c r="AP674" i="1" s="1"/>
  <c r="AP675" i="1" s="1"/>
  <c r="AP676" i="1" s="1"/>
  <c r="AP677" i="1" s="1"/>
  <c r="AP678" i="1" s="1"/>
  <c r="AP679" i="1" s="1"/>
  <c r="AP680" i="1" s="1"/>
  <c r="AP681" i="1" s="1"/>
  <c r="AP682" i="1" s="1"/>
  <c r="AP683" i="1" s="1"/>
  <c r="AP684" i="1" s="1"/>
  <c r="AP685" i="1" s="1"/>
  <c r="AP686" i="1" s="1"/>
  <c r="AP687" i="1" s="1"/>
  <c r="AP688" i="1" s="1"/>
  <c r="AP689" i="1" s="1"/>
  <c r="AP690" i="1" s="1"/>
  <c r="AP691" i="1" s="1"/>
  <c r="AP692" i="1" s="1"/>
  <c r="AP693" i="1" s="1"/>
  <c r="AP694" i="1" s="1"/>
  <c r="AP695" i="1" s="1"/>
  <c r="AP696" i="1" s="1"/>
  <c r="AP697" i="1" s="1"/>
  <c r="AP698" i="1" s="1"/>
  <c r="AP699" i="1" s="1"/>
  <c r="AP700" i="1" s="1"/>
  <c r="AP701" i="1" s="1"/>
  <c r="AP702" i="1" s="1"/>
  <c r="AP703" i="1" s="1"/>
  <c r="AP704" i="1" s="1"/>
  <c r="AP705" i="1" s="1"/>
  <c r="AP706" i="1" s="1"/>
  <c r="AP707" i="1" s="1"/>
  <c r="AP708" i="1" s="1"/>
  <c r="AP709" i="1" s="1"/>
  <c r="AP710" i="1" s="1"/>
  <c r="AP711" i="1" s="1"/>
  <c r="AP712" i="1" s="1"/>
  <c r="AP713" i="1" s="1"/>
  <c r="AP714" i="1" s="1"/>
  <c r="AP715" i="1" s="1"/>
  <c r="AP716" i="1" s="1"/>
  <c r="AP717" i="1" s="1"/>
  <c r="AP718" i="1" s="1"/>
  <c r="AP719" i="1" s="1"/>
  <c r="AP720" i="1" s="1"/>
  <c r="AP721" i="1" s="1"/>
  <c r="AP722" i="1" s="1"/>
  <c r="AP723" i="1" s="1"/>
  <c r="AP724" i="1" s="1"/>
  <c r="AP725" i="1" s="1"/>
  <c r="AP726" i="1" s="1"/>
  <c r="AP727" i="1" s="1"/>
  <c r="AP728" i="1" s="1"/>
  <c r="AP729" i="1" s="1"/>
  <c r="AP730" i="1" s="1"/>
  <c r="AP731" i="1" s="1"/>
  <c r="AP732" i="1" s="1"/>
  <c r="AP733" i="1" s="1"/>
  <c r="AP734" i="1" s="1"/>
  <c r="AP735" i="1" s="1"/>
  <c r="AP736" i="1" s="1"/>
  <c r="AP737" i="1" s="1"/>
  <c r="AP738" i="1" s="1"/>
  <c r="AP739" i="1" s="1"/>
  <c r="AP740" i="1" s="1"/>
  <c r="AP741" i="1" s="1"/>
  <c r="AP742" i="1" s="1"/>
  <c r="AP743" i="1" s="1"/>
  <c r="AP744" i="1" s="1"/>
  <c r="AP745" i="1" s="1"/>
  <c r="AP746" i="1" s="1"/>
  <c r="AP747" i="1" s="1"/>
  <c r="AP748" i="1" s="1"/>
  <c r="AP749" i="1" s="1"/>
  <c r="AP750" i="1" s="1"/>
  <c r="AP751" i="1" s="1"/>
  <c r="AP752" i="1" s="1"/>
  <c r="AP753" i="1" s="1"/>
  <c r="AP754" i="1" s="1"/>
  <c r="AP755" i="1" s="1"/>
  <c r="AP756" i="1" s="1"/>
  <c r="AP757" i="1" s="1"/>
  <c r="AP758" i="1" s="1"/>
  <c r="AP759" i="1" s="1"/>
  <c r="AP760" i="1" s="1"/>
  <c r="AP761" i="1" s="1"/>
  <c r="AP762" i="1" s="1"/>
  <c r="AP763" i="1" s="1"/>
  <c r="AP764" i="1" s="1"/>
  <c r="AP765" i="1" s="1"/>
  <c r="AP766" i="1" s="1"/>
  <c r="AP767" i="1" s="1"/>
  <c r="AP768" i="1" s="1"/>
  <c r="AP769" i="1" s="1"/>
  <c r="AP770" i="1" s="1"/>
  <c r="AP771" i="1" s="1"/>
  <c r="AP772" i="1" s="1"/>
  <c r="AP773" i="1" s="1"/>
  <c r="AP774" i="1" s="1"/>
  <c r="AP775" i="1" s="1"/>
  <c r="AP776" i="1" s="1"/>
  <c r="AP777" i="1" s="1"/>
  <c r="AP778" i="1" s="1"/>
  <c r="AP779" i="1" s="1"/>
  <c r="AP780" i="1" s="1"/>
  <c r="AP781" i="1" s="1"/>
  <c r="AP782" i="1" s="1"/>
  <c r="AP783" i="1" s="1"/>
  <c r="AP784" i="1" s="1"/>
  <c r="AP785" i="1" s="1"/>
  <c r="AP786" i="1" s="1"/>
  <c r="AP787" i="1" s="1"/>
  <c r="AP788" i="1" s="1"/>
  <c r="AP789" i="1" s="1"/>
  <c r="AP790" i="1" s="1"/>
  <c r="AP791" i="1" s="1"/>
  <c r="AP792" i="1" s="1"/>
  <c r="AP793" i="1" s="1"/>
  <c r="AP794" i="1" s="1"/>
  <c r="AP795" i="1" s="1"/>
  <c r="AP796" i="1" s="1"/>
  <c r="AP797" i="1" s="1"/>
  <c r="AP798" i="1" s="1"/>
  <c r="AP799" i="1" s="1"/>
  <c r="AP800" i="1" s="1"/>
  <c r="AP801" i="1" s="1"/>
  <c r="AP802" i="1" s="1"/>
  <c r="AP803" i="1" s="1"/>
  <c r="AP804" i="1" s="1"/>
  <c r="AP805" i="1" s="1"/>
  <c r="AP806" i="1" s="1"/>
  <c r="AP807" i="1" s="1"/>
  <c r="AP808" i="1" s="1"/>
  <c r="AP809" i="1" s="1"/>
  <c r="AP810" i="1" s="1"/>
  <c r="AP811" i="1" s="1"/>
  <c r="AP812" i="1" s="1"/>
  <c r="AP813" i="1" s="1"/>
  <c r="AP814" i="1" s="1"/>
  <c r="AP815" i="1" s="1"/>
  <c r="AP816" i="1" s="1"/>
  <c r="AP817" i="1" s="1"/>
  <c r="AP818" i="1" s="1"/>
  <c r="AP819" i="1" s="1"/>
  <c r="AP820" i="1" s="1"/>
  <c r="AP821" i="1" s="1"/>
  <c r="AP822" i="1" s="1"/>
  <c r="AP823" i="1" s="1"/>
  <c r="AP824" i="1" s="1"/>
  <c r="AP825" i="1" s="1"/>
  <c r="AP826" i="1" s="1"/>
  <c r="AP827" i="1" s="1"/>
  <c r="AP828" i="1" s="1"/>
  <c r="AP829" i="1" s="1"/>
  <c r="AP830" i="1" s="1"/>
  <c r="AP831" i="1" s="1"/>
  <c r="AP832" i="1" s="1"/>
  <c r="AP833" i="1" s="1"/>
  <c r="AP834" i="1" s="1"/>
  <c r="AP835" i="1" s="1"/>
  <c r="AP836" i="1" s="1"/>
  <c r="AP837" i="1" s="1"/>
  <c r="AP838" i="1" s="1"/>
  <c r="AP839" i="1" s="1"/>
  <c r="AP840" i="1" s="1"/>
  <c r="AP841" i="1" s="1"/>
  <c r="AP842" i="1" s="1"/>
  <c r="AP843" i="1" s="1"/>
  <c r="AP844" i="1" s="1"/>
  <c r="AP845" i="1" s="1"/>
  <c r="AP846" i="1" s="1"/>
  <c r="AP847" i="1" s="1"/>
  <c r="AP848" i="1" s="1"/>
  <c r="AP849" i="1" s="1"/>
  <c r="AP850" i="1" s="1"/>
  <c r="AP851" i="1" s="1"/>
  <c r="AP852" i="1" s="1"/>
  <c r="AP853" i="1" s="1"/>
  <c r="AP854" i="1" s="1"/>
  <c r="AP855" i="1" s="1"/>
  <c r="AP856" i="1" s="1"/>
  <c r="AP857" i="1" s="1"/>
  <c r="AP858" i="1" s="1"/>
  <c r="AP859" i="1" s="1"/>
  <c r="AP860" i="1" s="1"/>
  <c r="AP861" i="1" s="1"/>
  <c r="AP862" i="1" s="1"/>
  <c r="AP863" i="1" s="1"/>
  <c r="AP864" i="1" s="1"/>
  <c r="AP865" i="1" s="1"/>
  <c r="AP866" i="1" s="1"/>
  <c r="AP867" i="1" s="1"/>
  <c r="AP868" i="1" s="1"/>
  <c r="AP869" i="1" s="1"/>
  <c r="AP870" i="1" s="1"/>
  <c r="AP871" i="1" s="1"/>
  <c r="AP872" i="1" s="1"/>
  <c r="AP873" i="1" s="1"/>
  <c r="AP874" i="1" s="1"/>
  <c r="AP875" i="1" s="1"/>
  <c r="AP876" i="1" s="1"/>
  <c r="AP877" i="1" s="1"/>
  <c r="AP878" i="1" s="1"/>
  <c r="AP879" i="1" s="1"/>
  <c r="AP880" i="1" s="1"/>
  <c r="AP881" i="1" s="1"/>
  <c r="AP882" i="1" s="1"/>
  <c r="AP883" i="1" s="1"/>
  <c r="AP884" i="1" s="1"/>
  <c r="AP885" i="1" s="1"/>
  <c r="AP886" i="1" s="1"/>
  <c r="AP887" i="1" s="1"/>
  <c r="AP888" i="1" s="1"/>
  <c r="AP889" i="1" s="1"/>
  <c r="AP890" i="1" s="1"/>
  <c r="AP891" i="1" s="1"/>
  <c r="AP892" i="1" s="1"/>
  <c r="AP893" i="1" s="1"/>
  <c r="AP894" i="1" s="1"/>
  <c r="AP895" i="1" s="1"/>
  <c r="AP896" i="1" s="1"/>
  <c r="AP897" i="1" s="1"/>
  <c r="AP898" i="1" s="1"/>
  <c r="AP899" i="1" s="1"/>
  <c r="AP900" i="1" s="1"/>
  <c r="AP901" i="1" s="1"/>
  <c r="AP902" i="1" s="1"/>
  <c r="AP903" i="1" s="1"/>
  <c r="AP904" i="1" s="1"/>
  <c r="AP905" i="1" s="1"/>
  <c r="AP906" i="1" s="1"/>
  <c r="AP907" i="1" s="1"/>
  <c r="AP908" i="1" s="1"/>
  <c r="AP909" i="1" s="1"/>
  <c r="AP910" i="1" s="1"/>
  <c r="AP911" i="1" s="1"/>
  <c r="AP912" i="1" s="1"/>
  <c r="AP913" i="1" s="1"/>
  <c r="AP914" i="1" s="1"/>
  <c r="AP915" i="1" s="1"/>
  <c r="AP916" i="1" s="1"/>
  <c r="AP917" i="1" s="1"/>
  <c r="AP918" i="1" s="1"/>
  <c r="AP919" i="1" s="1"/>
  <c r="AP920" i="1" s="1"/>
  <c r="AP921" i="1" s="1"/>
  <c r="AP922" i="1" s="1"/>
  <c r="AP923" i="1" s="1"/>
  <c r="AP924" i="1" s="1"/>
  <c r="AP925" i="1" s="1"/>
  <c r="AP926" i="1" s="1"/>
  <c r="AP927" i="1" s="1"/>
  <c r="AP928" i="1" s="1"/>
  <c r="AP929" i="1" s="1"/>
  <c r="AP930" i="1" s="1"/>
  <c r="AP931" i="1" s="1"/>
  <c r="AP932" i="1" s="1"/>
  <c r="AP933" i="1" s="1"/>
  <c r="AP934" i="1" s="1"/>
  <c r="AP935" i="1" s="1"/>
  <c r="AP936" i="1" s="1"/>
  <c r="AP937" i="1" s="1"/>
  <c r="AP938" i="1" s="1"/>
  <c r="AP939" i="1" s="1"/>
  <c r="AP940" i="1" s="1"/>
  <c r="AP941" i="1" s="1"/>
  <c r="AP942" i="1" s="1"/>
  <c r="AP943" i="1" s="1"/>
  <c r="AP944" i="1" s="1"/>
  <c r="AP945" i="1" s="1"/>
  <c r="AP946" i="1" s="1"/>
  <c r="AP947" i="1" s="1"/>
  <c r="AP948" i="1" s="1"/>
  <c r="AP949" i="1" s="1"/>
  <c r="AP950" i="1" s="1"/>
  <c r="AP951" i="1" s="1"/>
  <c r="AP952" i="1" s="1"/>
  <c r="AP953" i="1" s="1"/>
  <c r="AP954" i="1" s="1"/>
  <c r="AP955" i="1" s="1"/>
  <c r="AP956" i="1" s="1"/>
  <c r="AP957" i="1" s="1"/>
  <c r="AP958" i="1" s="1"/>
  <c r="AP959" i="1" s="1"/>
  <c r="AP960" i="1" s="1"/>
  <c r="AP961" i="1" s="1"/>
  <c r="AP962" i="1" s="1"/>
  <c r="AP963" i="1" s="1"/>
  <c r="AP964" i="1" s="1"/>
  <c r="AP965" i="1" s="1"/>
  <c r="AP966" i="1" s="1"/>
  <c r="AP967" i="1" s="1"/>
  <c r="AP968" i="1" s="1"/>
  <c r="AP969" i="1" s="1"/>
  <c r="AP970" i="1" s="1"/>
  <c r="AP971" i="1" s="1"/>
  <c r="AP972" i="1" s="1"/>
  <c r="AP973" i="1" s="1"/>
  <c r="AP974" i="1" s="1"/>
  <c r="AP975" i="1" s="1"/>
  <c r="AP976" i="1" s="1"/>
  <c r="AP977" i="1" s="1"/>
  <c r="AP978" i="1" s="1"/>
  <c r="AP979" i="1" s="1"/>
  <c r="AP980" i="1" s="1"/>
  <c r="AP981" i="1" s="1"/>
  <c r="AP982" i="1" s="1"/>
  <c r="AP983" i="1" s="1"/>
  <c r="AP984" i="1" s="1"/>
  <c r="AP985" i="1" s="1"/>
  <c r="AP986" i="1" s="1"/>
  <c r="AP987" i="1" s="1"/>
  <c r="AP988" i="1" s="1"/>
  <c r="AP989" i="1" s="1"/>
  <c r="AP990" i="1" s="1"/>
  <c r="AP991" i="1" s="1"/>
  <c r="AP992" i="1" s="1"/>
  <c r="AP993" i="1" s="1"/>
  <c r="AP994" i="1" s="1"/>
  <c r="AP995" i="1" s="1"/>
  <c r="AP996" i="1" s="1"/>
  <c r="AP997" i="1" s="1"/>
  <c r="AP998" i="1" s="1"/>
  <c r="AP999" i="1" s="1"/>
  <c r="AP1000" i="1" s="1"/>
  <c r="AP1001" i="1" s="1"/>
  <c r="AP1002" i="1" s="1"/>
  <c r="AP1003" i="1" s="1"/>
  <c r="AP1004" i="1" s="1"/>
  <c r="AP1005" i="1" s="1"/>
  <c r="AP1006" i="1" s="1"/>
  <c r="AP1007" i="1" s="1"/>
  <c r="AP1008" i="1" s="1"/>
  <c r="AP1009" i="1" s="1"/>
  <c r="AP1010" i="1" s="1"/>
  <c r="AP1011" i="1" s="1"/>
  <c r="AP1012" i="1" s="1"/>
  <c r="AP1013" i="1" s="1"/>
  <c r="AP1014" i="1" s="1"/>
  <c r="AP1015" i="1" s="1"/>
  <c r="AP1016" i="1" s="1"/>
  <c r="AP1017" i="1" s="1"/>
  <c r="AP1018" i="1" s="1"/>
  <c r="AP1019" i="1" s="1"/>
  <c r="AP1020" i="1" s="1"/>
  <c r="AP1021" i="1" s="1"/>
  <c r="AP1022" i="1" s="1"/>
  <c r="AP1023" i="1" s="1"/>
  <c r="AP1024" i="1" s="1"/>
  <c r="AP1025" i="1" s="1"/>
  <c r="AP1026" i="1" s="1"/>
  <c r="AP1027" i="1" s="1"/>
  <c r="AP1028" i="1" s="1"/>
  <c r="AP1029" i="1" s="1"/>
  <c r="AP1030" i="1" s="1"/>
  <c r="AP1031" i="1" s="1"/>
  <c r="AP1032" i="1" s="1"/>
  <c r="AP1033" i="1" s="1"/>
  <c r="AP1034" i="1" s="1"/>
  <c r="AP1035" i="1" s="1"/>
  <c r="AP1036" i="1" s="1"/>
  <c r="AP1037" i="1" s="1"/>
  <c r="AP1038" i="1" s="1"/>
  <c r="AP1039" i="1" s="1"/>
  <c r="AP1040" i="1" s="1"/>
  <c r="AP1041" i="1" s="1"/>
  <c r="AP1042" i="1" s="1"/>
  <c r="AP1043" i="1" s="1"/>
  <c r="AP1044" i="1" s="1"/>
  <c r="AP1045" i="1" s="1"/>
  <c r="AP1046" i="1" s="1"/>
  <c r="AP1047" i="1" s="1"/>
  <c r="AP1048" i="1" s="1"/>
  <c r="AP1049" i="1" s="1"/>
  <c r="AP1050" i="1" s="1"/>
  <c r="AP1051" i="1" s="1"/>
  <c r="AP1052" i="1" s="1"/>
  <c r="AP1053" i="1" s="1"/>
  <c r="AP1054" i="1" s="1"/>
  <c r="AP1055" i="1" s="1"/>
  <c r="AP1056" i="1" s="1"/>
  <c r="AP1057" i="1" s="1"/>
  <c r="AP1058" i="1" s="1"/>
  <c r="AP1059" i="1" s="1"/>
  <c r="AP1060" i="1" s="1"/>
  <c r="AP1061" i="1" s="1"/>
  <c r="AP1062" i="1" s="1"/>
  <c r="AP1063" i="1" s="1"/>
  <c r="AP1064" i="1" s="1"/>
  <c r="AP1065" i="1" s="1"/>
  <c r="AP1066" i="1" s="1"/>
  <c r="AP1067" i="1" s="1"/>
  <c r="AP1068" i="1" s="1"/>
  <c r="AP1069" i="1" s="1"/>
  <c r="AP1070" i="1" s="1"/>
  <c r="AP1071" i="1" s="1"/>
  <c r="AP1072" i="1" s="1"/>
  <c r="AP1073" i="1" s="1"/>
  <c r="AP1074" i="1" s="1"/>
  <c r="AP1075" i="1" s="1"/>
  <c r="AP1076" i="1" s="1"/>
  <c r="AP1077" i="1" s="1"/>
  <c r="AP1078" i="1" s="1"/>
  <c r="AP1079" i="1" s="1"/>
  <c r="AP1080" i="1" s="1"/>
  <c r="AP1081" i="1" s="1"/>
  <c r="AP1082" i="1" s="1"/>
  <c r="AP1083" i="1" s="1"/>
  <c r="AP1084" i="1" s="1"/>
  <c r="AP1085" i="1" s="1"/>
  <c r="AP1086" i="1" s="1"/>
  <c r="AP1087" i="1" s="1"/>
  <c r="AP1088" i="1" s="1"/>
  <c r="AP1089" i="1" s="1"/>
  <c r="AP1090" i="1" s="1"/>
  <c r="AP1091" i="1" s="1"/>
  <c r="AP1092" i="1" s="1"/>
  <c r="AP1093" i="1" s="1"/>
  <c r="AP1094" i="1" s="1"/>
  <c r="AP1095" i="1" s="1"/>
  <c r="AP1096" i="1" s="1"/>
  <c r="AP1097" i="1" s="1"/>
  <c r="AP1098" i="1" s="1"/>
  <c r="AP1099" i="1" s="1"/>
  <c r="AP1100" i="1" s="1"/>
  <c r="AP1101" i="1" s="1"/>
  <c r="AP1102" i="1" s="1"/>
  <c r="AP1103" i="1" s="1"/>
  <c r="AP1104" i="1" s="1"/>
  <c r="AP1105" i="1" s="1"/>
  <c r="AP1106" i="1" s="1"/>
  <c r="AP1107" i="1" s="1"/>
  <c r="AP1108" i="1" s="1"/>
  <c r="AP1109" i="1" s="1"/>
  <c r="AP1110" i="1" s="1"/>
  <c r="AP1111" i="1" s="1"/>
  <c r="AP1112" i="1" s="1"/>
  <c r="AP1113" i="1" s="1"/>
  <c r="AP1114" i="1" s="1"/>
  <c r="AP1115" i="1" s="1"/>
  <c r="AP1116" i="1" s="1"/>
  <c r="AP1117" i="1" s="1"/>
  <c r="AP1118" i="1" s="1"/>
  <c r="AP1119" i="1" s="1"/>
  <c r="AP1120" i="1" s="1"/>
  <c r="AP1121" i="1" s="1"/>
  <c r="AP1122" i="1" s="1"/>
  <c r="AP1123" i="1" s="1"/>
  <c r="AP1124" i="1" s="1"/>
  <c r="AP1125" i="1" s="1"/>
  <c r="AP1126" i="1" s="1"/>
  <c r="AP1127" i="1" s="1"/>
  <c r="AP1128" i="1" s="1"/>
  <c r="AP1129" i="1" s="1"/>
  <c r="AP1130" i="1" s="1"/>
  <c r="AP1131" i="1" s="1"/>
  <c r="AP1132" i="1" s="1"/>
  <c r="AP1133" i="1" s="1"/>
  <c r="AP1134" i="1" s="1"/>
  <c r="AP1135" i="1" s="1"/>
  <c r="AP1136" i="1" s="1"/>
  <c r="AP1137" i="1" s="1"/>
  <c r="AP1138" i="1" s="1"/>
  <c r="AP1139" i="1" s="1"/>
  <c r="AP1140" i="1" s="1"/>
  <c r="AP1141" i="1" s="1"/>
  <c r="AP1142" i="1" s="1"/>
  <c r="AP1143" i="1" s="1"/>
  <c r="AP1144" i="1" s="1"/>
  <c r="AP1145" i="1" s="1"/>
  <c r="AP1146" i="1" s="1"/>
  <c r="AP1147" i="1" s="1"/>
  <c r="AP1148" i="1" s="1"/>
  <c r="AP1149" i="1" s="1"/>
  <c r="AP1150" i="1" s="1"/>
  <c r="AP1151" i="1" s="1"/>
  <c r="AP1152" i="1" s="1"/>
  <c r="AP1153" i="1" s="1"/>
  <c r="AP1154" i="1" s="1"/>
  <c r="AP1155" i="1" s="1"/>
  <c r="AP1156" i="1" s="1"/>
  <c r="AP1157" i="1" s="1"/>
  <c r="AP1158" i="1" s="1"/>
  <c r="AP1159" i="1" s="1"/>
  <c r="AP1160" i="1" s="1"/>
  <c r="AP1161" i="1" s="1"/>
  <c r="AP1162" i="1" s="1"/>
  <c r="AP1163" i="1" s="1"/>
  <c r="AP1164" i="1" s="1"/>
  <c r="AP1165" i="1" s="1"/>
  <c r="AP1166" i="1" s="1"/>
  <c r="AP1167" i="1" s="1"/>
  <c r="AP1168" i="1" s="1"/>
  <c r="AP1169" i="1" s="1"/>
  <c r="AP1170" i="1" s="1"/>
  <c r="AP1171" i="1" s="1"/>
  <c r="AP1172" i="1" s="1"/>
  <c r="AP1173" i="1" s="1"/>
  <c r="AP1174" i="1" s="1"/>
  <c r="AP1175" i="1" s="1"/>
  <c r="AP1176" i="1" s="1"/>
  <c r="AP1177" i="1" s="1"/>
  <c r="AP1178" i="1" s="1"/>
  <c r="AP1179" i="1" s="1"/>
  <c r="AP1180" i="1" s="1"/>
  <c r="AP1181" i="1" s="1"/>
  <c r="AP1182" i="1" s="1"/>
  <c r="AP1183" i="1" s="1"/>
  <c r="AP1184" i="1" s="1"/>
  <c r="AP1185" i="1" s="1"/>
  <c r="AP1186" i="1" s="1"/>
  <c r="AP1187" i="1" s="1"/>
  <c r="AP1188" i="1" s="1"/>
  <c r="AP1189" i="1" s="1"/>
  <c r="AP1190" i="1" s="1"/>
  <c r="AP1191" i="1" s="1"/>
  <c r="AP1192" i="1" s="1"/>
  <c r="AP1193" i="1" s="1"/>
  <c r="AP1194" i="1" s="1"/>
  <c r="AP1195" i="1" s="1"/>
  <c r="AP1196" i="1" s="1"/>
  <c r="AP1197" i="1" s="1"/>
  <c r="AP1198" i="1" s="1"/>
  <c r="AP1199" i="1" s="1"/>
  <c r="AP1200" i="1" s="1"/>
  <c r="AP1201" i="1" s="1"/>
  <c r="AP1202" i="1" s="1"/>
  <c r="AP1203" i="1" s="1"/>
  <c r="AP1204" i="1" s="1"/>
  <c r="AP1205" i="1" s="1"/>
  <c r="AP1206" i="1" s="1"/>
  <c r="AP1207" i="1" s="1"/>
  <c r="AP1208" i="1" s="1"/>
  <c r="AP1209" i="1" s="1"/>
  <c r="AP1210" i="1" s="1"/>
  <c r="AP1211" i="1" s="1"/>
  <c r="AP1212" i="1" s="1"/>
  <c r="AP1213" i="1" s="1"/>
  <c r="AP1214" i="1" s="1"/>
  <c r="AP1215" i="1" s="1"/>
  <c r="AP1216" i="1" s="1"/>
  <c r="AP1217" i="1" s="1"/>
  <c r="AP1218" i="1" s="1"/>
  <c r="AP1219" i="1" s="1"/>
  <c r="AP1220" i="1" s="1"/>
  <c r="AP1221" i="1" s="1"/>
  <c r="AP1222" i="1" s="1"/>
  <c r="AP1223" i="1" s="1"/>
  <c r="AP1224" i="1" s="1"/>
  <c r="AP1225" i="1" s="1"/>
  <c r="AP1226" i="1" s="1"/>
  <c r="AP1227" i="1" s="1"/>
  <c r="AP1228" i="1" s="1"/>
  <c r="AP1229" i="1" s="1"/>
  <c r="AP1230" i="1" s="1"/>
  <c r="AP1231" i="1" s="1"/>
  <c r="AP1232" i="1" s="1"/>
  <c r="AP1233" i="1" s="1"/>
  <c r="AP1234" i="1" s="1"/>
  <c r="AP1235" i="1" s="1"/>
  <c r="AP1236" i="1" s="1"/>
  <c r="AP1237" i="1" s="1"/>
  <c r="AP1238" i="1" s="1"/>
  <c r="AP1239" i="1" s="1"/>
  <c r="AP1240" i="1" s="1"/>
  <c r="AP1241" i="1" s="1"/>
  <c r="AP1242" i="1" s="1"/>
  <c r="AP1243" i="1" s="1"/>
  <c r="AP1244" i="1" s="1"/>
  <c r="AP1245" i="1" s="1"/>
  <c r="AP1246" i="1" s="1"/>
  <c r="AP1247" i="1" s="1"/>
  <c r="AP1248" i="1" s="1"/>
  <c r="AP1249" i="1" s="1"/>
  <c r="AP1250" i="1" s="1"/>
  <c r="AP1251" i="1" s="1"/>
  <c r="AP1252" i="1" s="1"/>
  <c r="AP1253" i="1" s="1"/>
  <c r="AP1254" i="1" s="1"/>
  <c r="AP1255" i="1" s="1"/>
  <c r="AP1256" i="1" s="1"/>
  <c r="AP1257" i="1" s="1"/>
  <c r="AP1258" i="1" s="1"/>
  <c r="AP1259" i="1" s="1"/>
  <c r="AP1260" i="1" s="1"/>
  <c r="AP1261" i="1" s="1"/>
  <c r="AP1262" i="1" s="1"/>
  <c r="AP1263" i="1" s="1"/>
  <c r="AP1264" i="1" s="1"/>
  <c r="AP1265" i="1" s="1"/>
  <c r="AP1266" i="1" s="1"/>
  <c r="AP1267" i="1" s="1"/>
  <c r="AP1268" i="1" s="1"/>
  <c r="AP1269" i="1" s="1"/>
  <c r="AP1270" i="1" s="1"/>
  <c r="AP1271" i="1" s="1"/>
  <c r="AP1272" i="1" s="1"/>
  <c r="AP1273" i="1" s="1"/>
  <c r="AP1274" i="1" s="1"/>
  <c r="AP1275" i="1" s="1"/>
  <c r="AP1276" i="1" s="1"/>
  <c r="AP1277" i="1" s="1"/>
  <c r="AP1278" i="1" s="1"/>
  <c r="AP1279" i="1" s="1"/>
  <c r="AP1280" i="1" s="1"/>
  <c r="AP1281" i="1" s="1"/>
  <c r="AP1282" i="1" s="1"/>
  <c r="AP1283" i="1" s="1"/>
  <c r="AP1284" i="1" s="1"/>
  <c r="AP1285" i="1" s="1"/>
  <c r="AP1286" i="1" s="1"/>
  <c r="AP1287" i="1" s="1"/>
  <c r="AP1288" i="1" s="1"/>
  <c r="AP1289" i="1" s="1"/>
  <c r="AP1290" i="1" s="1"/>
  <c r="AP1291" i="1" s="1"/>
  <c r="AP1292" i="1" s="1"/>
  <c r="AP1293" i="1" s="1"/>
  <c r="AP1294" i="1" s="1"/>
  <c r="AP1295" i="1" s="1"/>
  <c r="AP1296" i="1" s="1"/>
  <c r="AP1297" i="1" s="1"/>
  <c r="AP1298" i="1" s="1"/>
  <c r="AP1299" i="1" s="1"/>
  <c r="AP1300" i="1" s="1"/>
  <c r="AP1301" i="1" s="1"/>
  <c r="AP1302" i="1" s="1"/>
  <c r="AP1303" i="1" s="1"/>
  <c r="AP1304" i="1" s="1"/>
  <c r="AP1305" i="1" s="1"/>
  <c r="AP1306" i="1" s="1"/>
  <c r="AP1307" i="1" s="1"/>
  <c r="AP1308" i="1" s="1"/>
  <c r="AP1309" i="1" s="1"/>
  <c r="AP1310" i="1" s="1"/>
  <c r="AP1311" i="1" s="1"/>
  <c r="AP1312" i="1" s="1"/>
  <c r="AP1313" i="1" s="1"/>
  <c r="AP1314" i="1" s="1"/>
  <c r="AP1315" i="1" s="1"/>
  <c r="AP1316" i="1" s="1"/>
  <c r="AP1317" i="1" s="1"/>
  <c r="AP1318" i="1" s="1"/>
  <c r="AP1319" i="1" s="1"/>
  <c r="AP1320" i="1" s="1"/>
  <c r="AP1321" i="1" s="1"/>
  <c r="AP1322" i="1" s="1"/>
  <c r="AP1323" i="1" s="1"/>
  <c r="AP1324" i="1" s="1"/>
  <c r="AP1325" i="1" s="1"/>
  <c r="AP1326" i="1" s="1"/>
  <c r="AP1327" i="1" s="1"/>
  <c r="AP1328" i="1" s="1"/>
  <c r="AP1329" i="1" s="1"/>
  <c r="AP1330" i="1" s="1"/>
  <c r="AP1331" i="1" s="1"/>
  <c r="AP1332" i="1" s="1"/>
  <c r="AP1333" i="1" s="1"/>
  <c r="AP1334" i="1" s="1"/>
  <c r="AP1335" i="1" s="1"/>
  <c r="AP1336" i="1" s="1"/>
  <c r="AP1337" i="1" s="1"/>
  <c r="AP1338" i="1" s="1"/>
  <c r="AP1339" i="1" s="1"/>
  <c r="AP1340" i="1" s="1"/>
  <c r="AP1341" i="1" s="1"/>
  <c r="AP1342" i="1" s="1"/>
  <c r="AP1343" i="1" s="1"/>
  <c r="AP1344" i="1" s="1"/>
  <c r="AP1345" i="1" s="1"/>
  <c r="AP1346" i="1" s="1"/>
  <c r="AP1347" i="1" s="1"/>
  <c r="AP1348" i="1" s="1"/>
  <c r="AP1349" i="1" s="1"/>
  <c r="AP1350" i="1" s="1"/>
  <c r="AP1351" i="1" s="1"/>
  <c r="AP1352" i="1" s="1"/>
  <c r="AP1353" i="1" s="1"/>
  <c r="AP1354" i="1" s="1"/>
  <c r="AP1355" i="1" s="1"/>
  <c r="AP1356" i="1" s="1"/>
  <c r="AP1357" i="1" s="1"/>
  <c r="AP1358" i="1" s="1"/>
  <c r="AP1359" i="1" s="1"/>
  <c r="AP1360" i="1" s="1"/>
  <c r="AP1361" i="1" s="1"/>
  <c r="AP1362" i="1" s="1"/>
  <c r="AP1363" i="1" s="1"/>
  <c r="AP1364" i="1" s="1"/>
  <c r="AP1365" i="1" s="1"/>
  <c r="AP1366" i="1" s="1"/>
  <c r="AP1367" i="1" s="1"/>
  <c r="AP1368" i="1" s="1"/>
  <c r="AP1369" i="1" s="1"/>
  <c r="AP1370" i="1" s="1"/>
  <c r="AP1371" i="1" s="1"/>
  <c r="AP1372" i="1" s="1"/>
  <c r="AP1373" i="1" s="1"/>
  <c r="AP1374" i="1" s="1"/>
  <c r="AP1375" i="1" s="1"/>
  <c r="AP1376" i="1" s="1"/>
  <c r="AP1377" i="1" s="1"/>
  <c r="AP1378" i="1" s="1"/>
  <c r="AP1379" i="1" s="1"/>
  <c r="AP1380" i="1" s="1"/>
  <c r="AP1381" i="1" s="1"/>
  <c r="AP1382" i="1" s="1"/>
  <c r="AP1383" i="1" s="1"/>
  <c r="AP1384" i="1" s="1"/>
  <c r="AP1385" i="1" s="1"/>
  <c r="AP1386" i="1" s="1"/>
  <c r="AP1387" i="1" s="1"/>
  <c r="AP1388" i="1" s="1"/>
  <c r="AP1389" i="1" s="1"/>
  <c r="AP1390" i="1" s="1"/>
  <c r="AP1391" i="1" s="1"/>
  <c r="AP1392" i="1" s="1"/>
  <c r="AP1393" i="1" s="1"/>
  <c r="AP1394" i="1" s="1"/>
  <c r="AP1395" i="1" s="1"/>
  <c r="AP1396" i="1" s="1"/>
  <c r="AP1397" i="1" s="1"/>
  <c r="AP1398" i="1" s="1"/>
  <c r="AP1399" i="1" s="1"/>
  <c r="AP1400" i="1" s="1"/>
  <c r="AP1401" i="1" s="1"/>
  <c r="AP1402" i="1" s="1"/>
  <c r="AP1403" i="1" s="1"/>
  <c r="AP1404" i="1" s="1"/>
  <c r="AP1405" i="1" s="1"/>
  <c r="AP1406" i="1" s="1"/>
  <c r="AP1407" i="1" s="1"/>
  <c r="AP1408" i="1" s="1"/>
  <c r="AP1409" i="1" s="1"/>
  <c r="AP1410" i="1" s="1"/>
  <c r="AP1411" i="1" s="1"/>
  <c r="AP1412" i="1" s="1"/>
  <c r="AP1413" i="1" s="1"/>
  <c r="AP1414" i="1" s="1"/>
  <c r="AP1415" i="1" s="1"/>
  <c r="AP1416" i="1" s="1"/>
  <c r="AP1417" i="1" s="1"/>
  <c r="AP1418" i="1" s="1"/>
  <c r="AP1419" i="1" s="1"/>
  <c r="AP1420" i="1" s="1"/>
  <c r="AP1421" i="1" s="1"/>
  <c r="AP1422" i="1" s="1"/>
  <c r="AP1423" i="1" s="1"/>
  <c r="AP1424" i="1" s="1"/>
  <c r="AP1425" i="1" s="1"/>
  <c r="AP1426" i="1" s="1"/>
  <c r="AP1427" i="1" s="1"/>
  <c r="AP1428" i="1" s="1"/>
  <c r="AP1429" i="1" s="1"/>
  <c r="AP1430" i="1" s="1"/>
  <c r="AP1431" i="1" s="1"/>
  <c r="AP1432" i="1" s="1"/>
  <c r="AP1433" i="1" s="1"/>
  <c r="AP1434" i="1" s="1"/>
  <c r="AP1435" i="1" s="1"/>
  <c r="AP1436" i="1" s="1"/>
  <c r="AP1437" i="1" s="1"/>
  <c r="AP1438" i="1" s="1"/>
  <c r="AP1439" i="1" s="1"/>
  <c r="AP1440" i="1" s="1"/>
  <c r="AP1441" i="1" s="1"/>
  <c r="AP1442" i="1" s="1"/>
  <c r="AP1443" i="1" s="1"/>
  <c r="AP1444" i="1" s="1"/>
  <c r="AP1445" i="1" s="1"/>
  <c r="AP1446" i="1" s="1"/>
  <c r="AP1447" i="1" s="1"/>
  <c r="AP1448" i="1" s="1"/>
  <c r="AP1449" i="1" s="1"/>
  <c r="AP1450" i="1" s="1"/>
  <c r="AP1451" i="1" s="1"/>
  <c r="AP1452" i="1" s="1"/>
  <c r="AP1453" i="1" s="1"/>
  <c r="AP1454" i="1" s="1"/>
  <c r="AP1455" i="1" s="1"/>
  <c r="AP1456" i="1" s="1"/>
  <c r="AP1457" i="1" s="1"/>
  <c r="AP1458" i="1" s="1"/>
  <c r="AP1459" i="1" s="1"/>
  <c r="AP1460" i="1" s="1"/>
  <c r="AP1461" i="1" s="1"/>
  <c r="AP1462" i="1" s="1"/>
  <c r="AP1463" i="1" s="1"/>
  <c r="AP1464" i="1" s="1"/>
  <c r="AP1465" i="1" s="1"/>
  <c r="AP1466" i="1" s="1"/>
  <c r="AP1467" i="1" s="1"/>
  <c r="AP1468" i="1" s="1"/>
  <c r="AP1469" i="1" s="1"/>
  <c r="AP1470" i="1" s="1"/>
  <c r="AP1471" i="1" s="1"/>
  <c r="AP1472" i="1" s="1"/>
  <c r="AP1473" i="1" s="1"/>
  <c r="AP1474" i="1" s="1"/>
  <c r="AP1475" i="1" s="1"/>
  <c r="AP1476" i="1" s="1"/>
  <c r="AP1477" i="1" s="1"/>
  <c r="AP1478" i="1" s="1"/>
  <c r="AP1479" i="1" s="1"/>
  <c r="AP1480" i="1" s="1"/>
  <c r="AP1481" i="1" s="1"/>
  <c r="AP1482" i="1" s="1"/>
  <c r="AP1483" i="1" s="1"/>
  <c r="AP1484" i="1" s="1"/>
  <c r="AP1485" i="1" s="1"/>
  <c r="AP1486" i="1" s="1"/>
  <c r="AP1487" i="1" s="1"/>
  <c r="AP1488" i="1" s="1"/>
  <c r="AP1489" i="1" s="1"/>
  <c r="AP1490" i="1" s="1"/>
  <c r="AP1491" i="1" s="1"/>
  <c r="AP1492" i="1" s="1"/>
  <c r="AP1493" i="1" s="1"/>
  <c r="AP1494" i="1" s="1"/>
  <c r="AP1495" i="1" s="1"/>
  <c r="AP1496" i="1" s="1"/>
  <c r="AP1497" i="1" s="1"/>
  <c r="AP1498" i="1" s="1"/>
  <c r="AP1499" i="1" s="1"/>
  <c r="AP1500" i="1" s="1"/>
  <c r="AP1501" i="1" s="1"/>
  <c r="AP1502" i="1" s="1"/>
  <c r="AP1503" i="1" s="1"/>
  <c r="AP1504" i="1" s="1"/>
  <c r="AP1505" i="1" s="1"/>
  <c r="AP1506" i="1" s="1"/>
  <c r="AP1507" i="1" s="1"/>
  <c r="AP1508" i="1" s="1"/>
  <c r="AP1509" i="1" s="1"/>
  <c r="AP1510" i="1" s="1"/>
  <c r="AP1511" i="1" s="1"/>
  <c r="AP1512" i="1" s="1"/>
  <c r="AP1513" i="1" s="1"/>
  <c r="AP1514" i="1" s="1"/>
  <c r="AP1515" i="1" s="1"/>
  <c r="AP1516" i="1" s="1"/>
  <c r="AP1517" i="1" s="1"/>
  <c r="AP1518" i="1" s="1"/>
  <c r="AP1519" i="1" s="1"/>
  <c r="AP1520" i="1" s="1"/>
  <c r="AP1521" i="1" s="1"/>
  <c r="AP1522" i="1" s="1"/>
  <c r="AP1523" i="1" s="1"/>
  <c r="AP1524" i="1" s="1"/>
  <c r="AP1525" i="1" s="1"/>
  <c r="AP1526" i="1" s="1"/>
  <c r="AP1527" i="1" s="1"/>
  <c r="AP1528" i="1" s="1"/>
  <c r="AP1529" i="1" s="1"/>
  <c r="AP1530" i="1" s="1"/>
  <c r="AP1531" i="1" s="1"/>
  <c r="AP1532" i="1" s="1"/>
  <c r="AP1533" i="1" s="1"/>
  <c r="AP1534" i="1" s="1"/>
  <c r="AP1535" i="1" s="1"/>
  <c r="AP1536" i="1" s="1"/>
  <c r="AP1537" i="1" s="1"/>
  <c r="AP1538" i="1" s="1"/>
  <c r="AP1539" i="1" s="1"/>
  <c r="AP1540" i="1" s="1"/>
  <c r="AP1541" i="1" s="1"/>
  <c r="AP1542" i="1" s="1"/>
  <c r="AP1543" i="1" s="1"/>
  <c r="AP1544" i="1" s="1"/>
  <c r="AP1545" i="1" s="1"/>
  <c r="AP1546" i="1" s="1"/>
  <c r="AP1547" i="1" s="1"/>
  <c r="AP1548" i="1" s="1"/>
  <c r="AP1549" i="1" s="1"/>
  <c r="AP1550" i="1" s="1"/>
  <c r="AP1551" i="1" s="1"/>
  <c r="AP1552" i="1" s="1"/>
  <c r="AP1553" i="1" s="1"/>
  <c r="AP1554" i="1" s="1"/>
  <c r="AP1555" i="1" s="1"/>
  <c r="AP1556" i="1" s="1"/>
  <c r="AP1557" i="1" s="1"/>
  <c r="AP1558" i="1" s="1"/>
  <c r="AP1559" i="1" s="1"/>
  <c r="AP1560" i="1" s="1"/>
  <c r="AP1561" i="1" s="1"/>
  <c r="AP1562" i="1" s="1"/>
  <c r="AP1563" i="1" s="1"/>
  <c r="AP1564" i="1" s="1"/>
  <c r="AP1565" i="1" s="1"/>
  <c r="AP1566" i="1" s="1"/>
  <c r="AP1567" i="1" s="1"/>
  <c r="AP1568" i="1" s="1"/>
  <c r="AP1569" i="1" s="1"/>
  <c r="AP1570" i="1" s="1"/>
  <c r="AP1571" i="1" s="1"/>
  <c r="AP1572" i="1" s="1"/>
  <c r="AP1573" i="1" s="1"/>
  <c r="AP1574" i="1" s="1"/>
  <c r="AP1575" i="1" s="1"/>
  <c r="AP1576" i="1" s="1"/>
  <c r="AP1577" i="1" s="1"/>
  <c r="AP1578" i="1" s="1"/>
  <c r="AP1579" i="1" s="1"/>
  <c r="AP1580" i="1" s="1"/>
  <c r="AP1581" i="1" s="1"/>
  <c r="AP1582" i="1" s="1"/>
  <c r="AP1583" i="1" s="1"/>
  <c r="AP1584" i="1" s="1"/>
  <c r="AP1585" i="1" s="1"/>
  <c r="AP1586" i="1" s="1"/>
  <c r="AP1587" i="1" s="1"/>
  <c r="AP1588" i="1" s="1"/>
  <c r="AP1589" i="1" s="1"/>
  <c r="AP1590" i="1" s="1"/>
  <c r="AP1591" i="1" s="1"/>
  <c r="AP1592" i="1" s="1"/>
  <c r="AP1593" i="1" s="1"/>
  <c r="AP1594" i="1" s="1"/>
  <c r="AP1595" i="1" s="1"/>
  <c r="AP1596" i="1" s="1"/>
  <c r="AP1597" i="1" s="1"/>
  <c r="AP1598" i="1" s="1"/>
  <c r="AP1599" i="1" s="1"/>
  <c r="AP1600" i="1" s="1"/>
  <c r="AP1601" i="1" s="1"/>
  <c r="AP1602" i="1" s="1"/>
  <c r="AP1603" i="1" s="1"/>
  <c r="AP1604" i="1" s="1"/>
  <c r="AP1605" i="1" s="1"/>
  <c r="AP1606" i="1" s="1"/>
  <c r="AP1607" i="1" s="1"/>
  <c r="AP1608" i="1" s="1"/>
  <c r="AP1609" i="1" s="1"/>
  <c r="AP1610" i="1" s="1"/>
  <c r="AP1611" i="1" s="1"/>
  <c r="AP1612" i="1" s="1"/>
  <c r="AP1613" i="1" s="1"/>
  <c r="AP1614" i="1" s="1"/>
  <c r="AP1615" i="1" s="1"/>
  <c r="AP1616" i="1" s="1"/>
  <c r="AP1617" i="1" s="1"/>
  <c r="AP1618" i="1" s="1"/>
  <c r="AP1619" i="1" s="1"/>
  <c r="AP1620" i="1" s="1"/>
  <c r="AP1621" i="1" s="1"/>
  <c r="AP1622" i="1" s="1"/>
  <c r="AP1623" i="1" s="1"/>
  <c r="AP1624" i="1" s="1"/>
  <c r="AP1625" i="1" s="1"/>
  <c r="AP1626" i="1" s="1"/>
  <c r="AP1627" i="1" s="1"/>
  <c r="AP1628" i="1" s="1"/>
  <c r="AP1629" i="1" s="1"/>
  <c r="AP1630" i="1" s="1"/>
  <c r="AP1631" i="1" s="1"/>
  <c r="AP1632" i="1" s="1"/>
  <c r="AP1633" i="1" s="1"/>
  <c r="AP1634" i="1" s="1"/>
  <c r="AP1635" i="1" s="1"/>
  <c r="AP1636" i="1" s="1"/>
  <c r="AP1637" i="1" s="1"/>
  <c r="AP1638" i="1" s="1"/>
  <c r="AP1639" i="1" s="1"/>
  <c r="AP1640" i="1" s="1"/>
  <c r="AP1641" i="1" s="1"/>
  <c r="AP1642" i="1" s="1"/>
  <c r="AP1643" i="1" s="1"/>
  <c r="AP1644" i="1" s="1"/>
  <c r="AP1645" i="1" s="1"/>
  <c r="AP1646" i="1" s="1"/>
  <c r="AP1647" i="1" s="1"/>
  <c r="AP1648" i="1" s="1"/>
  <c r="AP1649" i="1" s="1"/>
  <c r="AP1650" i="1" s="1"/>
  <c r="AP1651" i="1" s="1"/>
  <c r="AP1652" i="1" s="1"/>
  <c r="AP1653" i="1" s="1"/>
  <c r="AP1654" i="1" s="1"/>
  <c r="AP1655" i="1" s="1"/>
  <c r="AP1656" i="1" s="1"/>
  <c r="AP1657" i="1" s="1"/>
  <c r="AP1658" i="1" s="1"/>
  <c r="AP1659" i="1" s="1"/>
  <c r="AP1660" i="1" s="1"/>
  <c r="AP1661" i="1" s="1"/>
  <c r="AP1662" i="1" s="1"/>
  <c r="AP1663" i="1" s="1"/>
  <c r="AP1664" i="1" s="1"/>
  <c r="AP1665" i="1" s="1"/>
  <c r="AP1666" i="1" s="1"/>
  <c r="AP1667" i="1" s="1"/>
  <c r="AP1668" i="1" s="1"/>
  <c r="AP1669" i="1" s="1"/>
  <c r="AP1670" i="1" s="1"/>
  <c r="AP1671" i="1" s="1"/>
  <c r="AP1672" i="1" s="1"/>
  <c r="AP1673" i="1" s="1"/>
  <c r="AP1674" i="1" s="1"/>
  <c r="AP1675" i="1" s="1"/>
  <c r="AP1676" i="1" s="1"/>
  <c r="AP1677" i="1" s="1"/>
  <c r="AP1678" i="1" s="1"/>
  <c r="AP1679" i="1" s="1"/>
  <c r="AP1680" i="1" s="1"/>
  <c r="AP1681" i="1" s="1"/>
  <c r="AP1682" i="1" s="1"/>
  <c r="AP1683" i="1" s="1"/>
  <c r="AP1684" i="1" s="1"/>
  <c r="AP1685" i="1" s="1"/>
  <c r="AP1686" i="1" s="1"/>
  <c r="AP1687" i="1" s="1"/>
  <c r="AP1688" i="1" s="1"/>
  <c r="AP1689" i="1" s="1"/>
  <c r="AP1690" i="1" s="1"/>
  <c r="AP1691" i="1" s="1"/>
  <c r="AP1692" i="1" s="1"/>
  <c r="AP1693" i="1" s="1"/>
  <c r="AP1694" i="1" s="1"/>
  <c r="AP1695" i="1" s="1"/>
  <c r="AP1696" i="1" s="1"/>
  <c r="AP1697" i="1" s="1"/>
  <c r="AP1698" i="1" s="1"/>
  <c r="AP1699" i="1" s="1"/>
  <c r="AP1700" i="1" s="1"/>
  <c r="AP1701" i="1" s="1"/>
  <c r="AP1702" i="1" s="1"/>
  <c r="AP1703" i="1" s="1"/>
  <c r="AP1704" i="1" s="1"/>
  <c r="AP1705" i="1" s="1"/>
  <c r="AP1706" i="1" s="1"/>
  <c r="AP1707" i="1" s="1"/>
  <c r="AP1708" i="1" s="1"/>
  <c r="AP1709" i="1" s="1"/>
  <c r="AP1710" i="1" s="1"/>
  <c r="AP1711" i="1" s="1"/>
  <c r="AP1712" i="1" s="1"/>
  <c r="AP1713" i="1" s="1"/>
  <c r="AP1714" i="1" s="1"/>
  <c r="AP1715" i="1" s="1"/>
  <c r="AP1716" i="1" s="1"/>
  <c r="AP1717" i="1" s="1"/>
  <c r="AP1718" i="1" s="1"/>
  <c r="AP1719" i="1" s="1"/>
  <c r="AP1720" i="1" s="1"/>
  <c r="AP1721" i="1" s="1"/>
  <c r="AP1722" i="1" s="1"/>
  <c r="AP1723" i="1" s="1"/>
  <c r="AP1724" i="1" s="1"/>
  <c r="AP1725" i="1" s="1"/>
  <c r="AP1726" i="1" s="1"/>
  <c r="AP1727" i="1" s="1"/>
  <c r="AP1728" i="1" s="1"/>
  <c r="AP1729" i="1" s="1"/>
  <c r="AP1730" i="1" s="1"/>
  <c r="AP1731" i="1" s="1"/>
  <c r="AP1732" i="1" s="1"/>
  <c r="AP1733" i="1" s="1"/>
  <c r="AP1734" i="1" s="1"/>
  <c r="AP1735" i="1" s="1"/>
  <c r="AP1736" i="1" s="1"/>
  <c r="AP1737" i="1" s="1"/>
  <c r="AP1738" i="1" s="1"/>
  <c r="AP1739" i="1" s="1"/>
  <c r="AP1740" i="1" s="1"/>
  <c r="AP1741" i="1" s="1"/>
  <c r="AP1742" i="1" s="1"/>
  <c r="AP1743" i="1" s="1"/>
  <c r="AP1744" i="1" s="1"/>
  <c r="AP1745" i="1" s="1"/>
  <c r="AP1746" i="1" s="1"/>
  <c r="AP1747" i="1" s="1"/>
  <c r="AP1748" i="1" s="1"/>
  <c r="AP1749" i="1" s="1"/>
  <c r="AP1750" i="1" s="1"/>
  <c r="AP1751" i="1" s="1"/>
  <c r="AP1752" i="1" s="1"/>
  <c r="AP1753" i="1" s="1"/>
  <c r="AP1754" i="1" s="1"/>
  <c r="AP1755" i="1" s="1"/>
  <c r="AP1756" i="1" s="1"/>
  <c r="AP1757" i="1" s="1"/>
  <c r="AP1758" i="1" s="1"/>
  <c r="AP1759" i="1" s="1"/>
  <c r="AP1760" i="1" s="1"/>
  <c r="AP1761" i="1" s="1"/>
  <c r="AP1762" i="1" s="1"/>
  <c r="AP1763" i="1" s="1"/>
  <c r="AP1764" i="1" s="1"/>
  <c r="AP1765" i="1" s="1"/>
  <c r="AP1766" i="1" s="1"/>
  <c r="AP1767" i="1" s="1"/>
  <c r="AP1768" i="1" s="1"/>
  <c r="AP1769" i="1" s="1"/>
  <c r="AP1770" i="1" s="1"/>
  <c r="AP1771" i="1" s="1"/>
  <c r="AP1772" i="1" s="1"/>
  <c r="AP1773" i="1" s="1"/>
  <c r="AP1774" i="1" s="1"/>
  <c r="AP1775" i="1" s="1"/>
  <c r="AP1776" i="1" s="1"/>
  <c r="AP1777" i="1" s="1"/>
  <c r="O3" i="4"/>
  <c r="N4" i="4" l="1"/>
  <c r="S4" i="4" s="1"/>
  <c r="R3" i="4"/>
  <c r="T4" i="4"/>
  <c r="N5" i="4"/>
  <c r="P5" i="4"/>
  <c r="AH3" i="1"/>
  <c r="AL3" i="1"/>
  <c r="AO3" i="1" s="1"/>
  <c r="AO4" i="1" s="1"/>
  <c r="AO5" i="1" s="1"/>
  <c r="AO6" i="1" s="1"/>
  <c r="AO7" i="1" s="1"/>
  <c r="AO8" i="1" s="1"/>
  <c r="AO9" i="1" s="1"/>
  <c r="AO10" i="1" s="1"/>
  <c r="AO11" i="1" s="1"/>
  <c r="AO12" i="1" s="1"/>
  <c r="AO13" i="1" s="1"/>
  <c r="AO14" i="1" s="1"/>
  <c r="AO15" i="1" s="1"/>
  <c r="AO16" i="1" s="1"/>
  <c r="AO17" i="1" s="1"/>
  <c r="AO18" i="1" s="1"/>
  <c r="AO19" i="1" s="1"/>
  <c r="AO20" i="1" s="1"/>
  <c r="AO21" i="1" s="1"/>
  <c r="AO22" i="1" s="1"/>
  <c r="AO23" i="1" s="1"/>
  <c r="AO24" i="1" s="1"/>
  <c r="AO25" i="1" s="1"/>
  <c r="AO26" i="1" s="1"/>
  <c r="AO27" i="1" s="1"/>
  <c r="AO28" i="1" s="1"/>
  <c r="AO29" i="1" s="1"/>
  <c r="AO30" i="1" s="1"/>
  <c r="AO31" i="1" s="1"/>
  <c r="AO32" i="1" s="1"/>
  <c r="AO33" i="1" s="1"/>
  <c r="AO34" i="1" s="1"/>
  <c r="AO35" i="1" s="1"/>
  <c r="AO36" i="1" s="1"/>
  <c r="AO37" i="1" s="1"/>
  <c r="AO38" i="1" s="1"/>
  <c r="AO39" i="1" s="1"/>
  <c r="AO40" i="1" s="1"/>
  <c r="AO41" i="1" s="1"/>
  <c r="AO42" i="1" s="1"/>
  <c r="AO43" i="1" s="1"/>
  <c r="AO44" i="1" s="1"/>
  <c r="AO45" i="1" s="1"/>
  <c r="AO46" i="1" s="1"/>
  <c r="AO47" i="1" s="1"/>
  <c r="AO48" i="1" s="1"/>
  <c r="AO49" i="1" s="1"/>
  <c r="AO50" i="1" s="1"/>
  <c r="AO51" i="1" s="1"/>
  <c r="AO52" i="1" s="1"/>
  <c r="AO53" i="1" s="1"/>
  <c r="AO54" i="1" s="1"/>
  <c r="AO55" i="1" s="1"/>
  <c r="AO56" i="1" s="1"/>
  <c r="AO57" i="1" s="1"/>
  <c r="AO58" i="1" s="1"/>
  <c r="AO59" i="1" s="1"/>
  <c r="AO60" i="1" s="1"/>
  <c r="AO61" i="1" s="1"/>
  <c r="AO62" i="1" s="1"/>
  <c r="AO63" i="1" s="1"/>
  <c r="AO64" i="1" s="1"/>
  <c r="AO65" i="1" s="1"/>
  <c r="AO66" i="1" s="1"/>
  <c r="AO67" i="1" s="1"/>
  <c r="AO68" i="1" s="1"/>
  <c r="AO69" i="1" s="1"/>
  <c r="AO70" i="1" s="1"/>
  <c r="AO71" i="1" s="1"/>
  <c r="AO72" i="1" s="1"/>
  <c r="AO73" i="1" s="1"/>
  <c r="AO74" i="1" s="1"/>
  <c r="AO75" i="1" s="1"/>
  <c r="AO76" i="1" s="1"/>
  <c r="AO77" i="1" s="1"/>
  <c r="AO78" i="1" s="1"/>
  <c r="AO79" i="1" s="1"/>
  <c r="AO80" i="1" s="1"/>
  <c r="AO81" i="1" s="1"/>
  <c r="AO82" i="1" s="1"/>
  <c r="AO83" i="1" s="1"/>
  <c r="AO84" i="1" s="1"/>
  <c r="AO85" i="1" s="1"/>
  <c r="AO86" i="1" s="1"/>
  <c r="AO87" i="1" s="1"/>
  <c r="AO88" i="1" s="1"/>
  <c r="AO89" i="1" s="1"/>
  <c r="AO90" i="1" s="1"/>
  <c r="AO91" i="1" s="1"/>
  <c r="AO92" i="1" s="1"/>
  <c r="AO93" i="1" s="1"/>
  <c r="AO94" i="1" s="1"/>
  <c r="AO95" i="1" s="1"/>
  <c r="AO96" i="1" s="1"/>
  <c r="AO97" i="1" s="1"/>
  <c r="AO98" i="1" s="1"/>
  <c r="AO99" i="1" s="1"/>
  <c r="AO100" i="1" s="1"/>
  <c r="AO101" i="1" s="1"/>
  <c r="AO102" i="1" s="1"/>
  <c r="AO103" i="1" s="1"/>
  <c r="AO104" i="1" s="1"/>
  <c r="AO105" i="1" s="1"/>
  <c r="AO106" i="1" s="1"/>
  <c r="AO107" i="1" s="1"/>
  <c r="AO108" i="1" s="1"/>
  <c r="AO109" i="1" s="1"/>
  <c r="AO110" i="1" s="1"/>
  <c r="AO111" i="1" s="1"/>
  <c r="AO112" i="1" s="1"/>
  <c r="AO113" i="1" s="1"/>
  <c r="AO114" i="1" s="1"/>
  <c r="AO115" i="1" s="1"/>
  <c r="AO116" i="1" s="1"/>
  <c r="AO117" i="1" s="1"/>
  <c r="AO118" i="1" s="1"/>
  <c r="AO119" i="1" s="1"/>
  <c r="AO120" i="1" s="1"/>
  <c r="AO121" i="1" s="1"/>
  <c r="AO122" i="1" s="1"/>
  <c r="AO123" i="1" s="1"/>
  <c r="AO124" i="1" s="1"/>
  <c r="AO125" i="1" s="1"/>
  <c r="AO126" i="1" s="1"/>
  <c r="AO127" i="1" s="1"/>
  <c r="AO128" i="1" s="1"/>
  <c r="AO129" i="1" s="1"/>
  <c r="AO130" i="1" s="1"/>
  <c r="AO131" i="1" s="1"/>
  <c r="AO132" i="1" s="1"/>
  <c r="AO133" i="1" s="1"/>
  <c r="AO134" i="1" s="1"/>
  <c r="AO135" i="1" s="1"/>
  <c r="AO136" i="1" s="1"/>
  <c r="AO137" i="1" s="1"/>
  <c r="AO138" i="1" s="1"/>
  <c r="AO139" i="1" s="1"/>
  <c r="AO140" i="1" s="1"/>
  <c r="AO141" i="1" s="1"/>
  <c r="AO142" i="1" s="1"/>
  <c r="AO143" i="1" s="1"/>
  <c r="AO144" i="1" s="1"/>
  <c r="AO145" i="1" s="1"/>
  <c r="AO146" i="1" s="1"/>
  <c r="AO147" i="1" s="1"/>
  <c r="AO148" i="1" s="1"/>
  <c r="AO149" i="1" s="1"/>
  <c r="AO150" i="1" s="1"/>
  <c r="AO151" i="1" s="1"/>
  <c r="AO152" i="1" s="1"/>
  <c r="AO153" i="1" s="1"/>
  <c r="AO154" i="1" s="1"/>
  <c r="AO155" i="1" s="1"/>
  <c r="AO156" i="1" s="1"/>
  <c r="AO157" i="1" s="1"/>
  <c r="AO158" i="1" s="1"/>
  <c r="AO159" i="1" s="1"/>
  <c r="AO160" i="1" s="1"/>
  <c r="AO161" i="1" s="1"/>
  <c r="AO162" i="1" s="1"/>
  <c r="AO163" i="1" s="1"/>
  <c r="AO164" i="1" s="1"/>
  <c r="AO165" i="1" s="1"/>
  <c r="AO166" i="1" s="1"/>
  <c r="AO167" i="1" s="1"/>
  <c r="AO168" i="1" s="1"/>
  <c r="AO169" i="1" s="1"/>
  <c r="AO170" i="1" s="1"/>
  <c r="AO171" i="1" s="1"/>
  <c r="AO172" i="1" s="1"/>
  <c r="AO173" i="1" s="1"/>
  <c r="AO174" i="1" s="1"/>
  <c r="AO175" i="1" s="1"/>
  <c r="AO176" i="1" s="1"/>
  <c r="AO177" i="1" s="1"/>
  <c r="AO178" i="1" s="1"/>
  <c r="AO179" i="1" s="1"/>
  <c r="AO180" i="1" s="1"/>
  <c r="AO181" i="1" s="1"/>
  <c r="AO182" i="1" s="1"/>
  <c r="AO183" i="1" s="1"/>
  <c r="AO184" i="1" s="1"/>
  <c r="AO185" i="1" s="1"/>
  <c r="AO186" i="1" s="1"/>
  <c r="AO187" i="1" s="1"/>
  <c r="AO188" i="1" s="1"/>
  <c r="AO189" i="1" s="1"/>
  <c r="AO190" i="1" s="1"/>
  <c r="AO191" i="1" s="1"/>
  <c r="AO192" i="1" s="1"/>
  <c r="AO193" i="1" s="1"/>
  <c r="AO194" i="1" s="1"/>
  <c r="AO195" i="1" s="1"/>
  <c r="AO196" i="1" s="1"/>
  <c r="AO197" i="1" s="1"/>
  <c r="AO198" i="1" s="1"/>
  <c r="AO199" i="1" s="1"/>
  <c r="AO200" i="1" s="1"/>
  <c r="AO201" i="1" s="1"/>
  <c r="AO202" i="1" s="1"/>
  <c r="AO203" i="1" s="1"/>
  <c r="AO204" i="1" s="1"/>
  <c r="AO205" i="1" s="1"/>
  <c r="AO206" i="1" s="1"/>
  <c r="AO207" i="1" s="1"/>
  <c r="AO208" i="1" s="1"/>
  <c r="AO209" i="1" s="1"/>
  <c r="AO210" i="1" s="1"/>
  <c r="AO211" i="1" s="1"/>
  <c r="AO212" i="1" s="1"/>
  <c r="AO213" i="1" s="1"/>
  <c r="AO214" i="1" s="1"/>
  <c r="AO215" i="1" s="1"/>
  <c r="AO216" i="1" s="1"/>
  <c r="AO217" i="1" s="1"/>
  <c r="AO218" i="1" s="1"/>
  <c r="AO219" i="1" s="1"/>
  <c r="AO220" i="1" s="1"/>
  <c r="AO221" i="1" s="1"/>
  <c r="AO222" i="1" s="1"/>
  <c r="AO223" i="1" s="1"/>
  <c r="AO224" i="1" s="1"/>
  <c r="AO225" i="1" s="1"/>
  <c r="AO226" i="1" s="1"/>
  <c r="AO227" i="1" s="1"/>
  <c r="AO228" i="1" s="1"/>
  <c r="AO229" i="1" s="1"/>
  <c r="AO230" i="1" s="1"/>
  <c r="AO231" i="1" s="1"/>
  <c r="AO232" i="1" s="1"/>
  <c r="AO233" i="1" s="1"/>
  <c r="AO234" i="1" s="1"/>
  <c r="AO235" i="1" s="1"/>
  <c r="AO236" i="1" s="1"/>
  <c r="AO237" i="1" s="1"/>
  <c r="AO238" i="1" s="1"/>
  <c r="AO239" i="1" s="1"/>
  <c r="AO240" i="1" s="1"/>
  <c r="AO241" i="1" s="1"/>
  <c r="AO242" i="1" s="1"/>
  <c r="AO243" i="1" s="1"/>
  <c r="AO244" i="1" s="1"/>
  <c r="AO245" i="1" s="1"/>
  <c r="AO246" i="1" s="1"/>
  <c r="AO247" i="1" s="1"/>
  <c r="AO248" i="1" s="1"/>
  <c r="AO249" i="1" s="1"/>
  <c r="AO250" i="1" s="1"/>
  <c r="AO251" i="1" s="1"/>
  <c r="AO252" i="1" s="1"/>
  <c r="AO253" i="1" s="1"/>
  <c r="AO254" i="1" s="1"/>
  <c r="AO255" i="1" s="1"/>
  <c r="AO256" i="1" s="1"/>
  <c r="AO257" i="1" s="1"/>
  <c r="AO258" i="1" s="1"/>
  <c r="AO259" i="1" s="1"/>
  <c r="AO260" i="1" s="1"/>
  <c r="AO261" i="1" s="1"/>
  <c r="AO262" i="1" s="1"/>
  <c r="AO263" i="1" s="1"/>
  <c r="AO264" i="1" s="1"/>
  <c r="AO265" i="1" s="1"/>
  <c r="AO266" i="1" s="1"/>
  <c r="AO267" i="1" s="1"/>
  <c r="AO268" i="1" s="1"/>
  <c r="AO269" i="1" s="1"/>
  <c r="AO270" i="1" s="1"/>
  <c r="AO271" i="1" s="1"/>
  <c r="AO272" i="1" s="1"/>
  <c r="AO273" i="1" s="1"/>
  <c r="AO274" i="1" s="1"/>
  <c r="AO275" i="1" s="1"/>
  <c r="AO276" i="1" s="1"/>
  <c r="AO277" i="1" s="1"/>
  <c r="AO278" i="1" s="1"/>
  <c r="AO279" i="1" s="1"/>
  <c r="AO280" i="1" s="1"/>
  <c r="AO281" i="1" s="1"/>
  <c r="AO282" i="1" s="1"/>
  <c r="AO283" i="1" s="1"/>
  <c r="AO284" i="1" s="1"/>
  <c r="AO285" i="1" s="1"/>
  <c r="AO286" i="1" s="1"/>
  <c r="AO287" i="1" s="1"/>
  <c r="AO288" i="1" s="1"/>
  <c r="AO289" i="1" s="1"/>
  <c r="AO290" i="1" s="1"/>
  <c r="AO291" i="1" s="1"/>
  <c r="AO292" i="1" s="1"/>
  <c r="AO293" i="1" s="1"/>
  <c r="AO294" i="1" s="1"/>
  <c r="AO295" i="1" s="1"/>
  <c r="AO296" i="1" s="1"/>
  <c r="AO297" i="1" s="1"/>
  <c r="AO298" i="1" s="1"/>
  <c r="AO299" i="1" s="1"/>
  <c r="AO300" i="1" s="1"/>
  <c r="AO301" i="1" s="1"/>
  <c r="AO302" i="1" s="1"/>
  <c r="AO303" i="1" s="1"/>
  <c r="AO304" i="1" s="1"/>
  <c r="AO305" i="1" s="1"/>
  <c r="AO306" i="1" s="1"/>
  <c r="AO307" i="1" s="1"/>
  <c r="AO308" i="1" s="1"/>
  <c r="AO309" i="1" s="1"/>
  <c r="AO310" i="1" s="1"/>
  <c r="AO311" i="1" s="1"/>
  <c r="AO312" i="1" s="1"/>
  <c r="AO313" i="1" s="1"/>
  <c r="AO314" i="1" s="1"/>
  <c r="AO315" i="1" s="1"/>
  <c r="AO316" i="1" s="1"/>
  <c r="AO317" i="1" s="1"/>
  <c r="AO318" i="1" s="1"/>
  <c r="AO319" i="1" s="1"/>
  <c r="AO320" i="1" s="1"/>
  <c r="AO321" i="1" s="1"/>
  <c r="AO322" i="1" s="1"/>
  <c r="AO323" i="1" s="1"/>
  <c r="AO324" i="1" s="1"/>
  <c r="AO325" i="1" s="1"/>
  <c r="AO326" i="1" s="1"/>
  <c r="AO327" i="1" s="1"/>
  <c r="AO328" i="1" s="1"/>
  <c r="AO329" i="1" s="1"/>
  <c r="AO330" i="1" s="1"/>
  <c r="AO331" i="1" s="1"/>
  <c r="AO332" i="1" s="1"/>
  <c r="AO333" i="1" s="1"/>
  <c r="AO334" i="1" s="1"/>
  <c r="AO335" i="1" s="1"/>
  <c r="AO336" i="1" s="1"/>
  <c r="AO337" i="1" s="1"/>
  <c r="AO338" i="1" s="1"/>
  <c r="AO339" i="1" s="1"/>
  <c r="AO340" i="1" s="1"/>
  <c r="AO341" i="1" s="1"/>
  <c r="AO342" i="1" s="1"/>
  <c r="AO343" i="1" s="1"/>
  <c r="AO344" i="1" s="1"/>
  <c r="AO345" i="1" s="1"/>
  <c r="AO346" i="1" s="1"/>
  <c r="AO347" i="1" s="1"/>
  <c r="AO348" i="1" s="1"/>
  <c r="AO349" i="1" s="1"/>
  <c r="AO350" i="1" s="1"/>
  <c r="AO351" i="1" s="1"/>
  <c r="AO352" i="1" s="1"/>
  <c r="AO353" i="1" s="1"/>
  <c r="AO354" i="1" s="1"/>
  <c r="AO355" i="1" s="1"/>
  <c r="AO356" i="1" s="1"/>
  <c r="AO357" i="1" s="1"/>
  <c r="AO358" i="1" s="1"/>
  <c r="AO359" i="1" s="1"/>
  <c r="AO360" i="1" s="1"/>
  <c r="AO361" i="1" s="1"/>
  <c r="AO362" i="1" s="1"/>
  <c r="AO363" i="1" s="1"/>
  <c r="AO364" i="1" s="1"/>
  <c r="AO365" i="1" s="1"/>
  <c r="AO366" i="1" s="1"/>
  <c r="AO367" i="1" s="1"/>
  <c r="AO368" i="1" s="1"/>
  <c r="AO369" i="1" s="1"/>
  <c r="AO370" i="1" s="1"/>
  <c r="AO371" i="1" s="1"/>
  <c r="AO372" i="1" s="1"/>
  <c r="AO373" i="1" s="1"/>
  <c r="AO374" i="1" s="1"/>
  <c r="AO375" i="1" s="1"/>
  <c r="AO376" i="1" s="1"/>
  <c r="AO377" i="1" s="1"/>
  <c r="AO378" i="1" s="1"/>
  <c r="AO379" i="1" s="1"/>
  <c r="AO380" i="1" s="1"/>
  <c r="AO381" i="1" s="1"/>
  <c r="AO382" i="1" s="1"/>
  <c r="AO383" i="1" s="1"/>
  <c r="AO384" i="1" s="1"/>
  <c r="AO385" i="1" s="1"/>
  <c r="AO386" i="1" s="1"/>
  <c r="AO387" i="1" s="1"/>
  <c r="AO388" i="1" s="1"/>
  <c r="AO389" i="1" s="1"/>
  <c r="AO390" i="1" s="1"/>
  <c r="AO391" i="1" s="1"/>
  <c r="AO392" i="1" s="1"/>
  <c r="AO393" i="1" s="1"/>
  <c r="AO394" i="1" s="1"/>
  <c r="AO395" i="1" s="1"/>
  <c r="AO396" i="1" s="1"/>
  <c r="AO397" i="1" s="1"/>
  <c r="AO398" i="1" s="1"/>
  <c r="AO399" i="1" s="1"/>
  <c r="AO400" i="1" s="1"/>
  <c r="AO401" i="1" s="1"/>
  <c r="AO402" i="1" s="1"/>
  <c r="AO403" i="1" s="1"/>
  <c r="AO404" i="1" s="1"/>
  <c r="AO405" i="1" s="1"/>
  <c r="AO406" i="1" s="1"/>
  <c r="AO407" i="1" s="1"/>
  <c r="AO408" i="1" s="1"/>
  <c r="AO409" i="1" s="1"/>
  <c r="AO410" i="1" s="1"/>
  <c r="AO411" i="1" s="1"/>
  <c r="AO412" i="1" s="1"/>
  <c r="AO413" i="1" s="1"/>
  <c r="AO414" i="1" s="1"/>
  <c r="AO415" i="1" s="1"/>
  <c r="AO416" i="1" s="1"/>
  <c r="AO417" i="1" s="1"/>
  <c r="AO418" i="1" s="1"/>
  <c r="AO419" i="1" s="1"/>
  <c r="AO420" i="1" s="1"/>
  <c r="AO421" i="1" s="1"/>
  <c r="AO422" i="1" s="1"/>
  <c r="AO423" i="1" s="1"/>
  <c r="AO424" i="1" s="1"/>
  <c r="AO425" i="1" s="1"/>
  <c r="AO426" i="1" s="1"/>
  <c r="AO427" i="1" s="1"/>
  <c r="AO428" i="1" s="1"/>
  <c r="AO429" i="1" s="1"/>
  <c r="AO430" i="1" s="1"/>
  <c r="AO431" i="1" s="1"/>
  <c r="AO432" i="1" s="1"/>
  <c r="AO433" i="1" s="1"/>
  <c r="AO434" i="1" s="1"/>
  <c r="AO435" i="1" s="1"/>
  <c r="AO436" i="1" s="1"/>
  <c r="AO437" i="1" s="1"/>
  <c r="AO438" i="1" s="1"/>
  <c r="AO439" i="1" s="1"/>
  <c r="AO440" i="1" s="1"/>
  <c r="AO441" i="1" s="1"/>
  <c r="AO442" i="1" s="1"/>
  <c r="AO443" i="1" s="1"/>
  <c r="AO444" i="1" s="1"/>
  <c r="AO445" i="1" s="1"/>
  <c r="AO446" i="1" s="1"/>
  <c r="AO447" i="1" s="1"/>
  <c r="AO448" i="1" s="1"/>
  <c r="AO449" i="1" s="1"/>
  <c r="AO450" i="1" s="1"/>
  <c r="AO451" i="1" s="1"/>
  <c r="AO452" i="1" s="1"/>
  <c r="AO453" i="1" s="1"/>
  <c r="AO454" i="1" s="1"/>
  <c r="AO455" i="1" s="1"/>
  <c r="AO456" i="1" s="1"/>
  <c r="AO457" i="1" s="1"/>
  <c r="AO458" i="1" s="1"/>
  <c r="AO459" i="1" s="1"/>
  <c r="AO460" i="1" s="1"/>
  <c r="AO461" i="1" s="1"/>
  <c r="AO462" i="1" s="1"/>
  <c r="AO463" i="1" s="1"/>
  <c r="AO464" i="1" s="1"/>
  <c r="AO465" i="1" s="1"/>
  <c r="AO466" i="1" s="1"/>
  <c r="AO467" i="1" s="1"/>
  <c r="AO468" i="1" s="1"/>
  <c r="AO469" i="1" s="1"/>
  <c r="AO470" i="1" s="1"/>
  <c r="AO471" i="1" s="1"/>
  <c r="AO472" i="1" s="1"/>
  <c r="AO473" i="1" s="1"/>
  <c r="AO474" i="1" s="1"/>
  <c r="AO475" i="1" s="1"/>
  <c r="AO476" i="1" s="1"/>
  <c r="AO477" i="1" s="1"/>
  <c r="AO478" i="1" s="1"/>
  <c r="AO479" i="1" s="1"/>
  <c r="AO480" i="1" s="1"/>
  <c r="AO481" i="1" s="1"/>
  <c r="AO482" i="1" s="1"/>
  <c r="AO483" i="1" s="1"/>
  <c r="AO484" i="1" s="1"/>
  <c r="AO485" i="1" s="1"/>
  <c r="AO486" i="1" s="1"/>
  <c r="AO487" i="1" s="1"/>
  <c r="AO488" i="1" s="1"/>
  <c r="AO489" i="1" s="1"/>
  <c r="AO490" i="1" s="1"/>
  <c r="AO491" i="1" s="1"/>
  <c r="AO492" i="1" s="1"/>
  <c r="AO493" i="1" s="1"/>
  <c r="AO494" i="1" s="1"/>
  <c r="AO495" i="1" s="1"/>
  <c r="AO496" i="1" s="1"/>
  <c r="AO497" i="1" s="1"/>
  <c r="AO498" i="1" s="1"/>
  <c r="AO499" i="1" s="1"/>
  <c r="AO500" i="1" s="1"/>
  <c r="AO501" i="1" s="1"/>
  <c r="AO502" i="1" s="1"/>
  <c r="AO503" i="1" s="1"/>
  <c r="AO504" i="1" s="1"/>
  <c r="AO505" i="1" s="1"/>
  <c r="AO506" i="1" s="1"/>
  <c r="AO507" i="1" s="1"/>
  <c r="AO508" i="1" s="1"/>
  <c r="AO509" i="1" s="1"/>
  <c r="AO510" i="1" s="1"/>
  <c r="AO511" i="1" s="1"/>
  <c r="AO512" i="1" s="1"/>
  <c r="AO513" i="1" s="1"/>
  <c r="AO514" i="1" s="1"/>
  <c r="AO515" i="1" s="1"/>
  <c r="AO516" i="1" s="1"/>
  <c r="AO517" i="1" s="1"/>
  <c r="AO518" i="1" s="1"/>
  <c r="AO519" i="1" s="1"/>
  <c r="AO520" i="1" s="1"/>
  <c r="AO521" i="1" s="1"/>
  <c r="AO522" i="1" s="1"/>
  <c r="AO523" i="1" s="1"/>
  <c r="AO524" i="1" s="1"/>
  <c r="AO525" i="1" s="1"/>
  <c r="AO526" i="1" s="1"/>
  <c r="AO527" i="1" s="1"/>
  <c r="AO528" i="1" s="1"/>
  <c r="AO529" i="1" s="1"/>
  <c r="AO530" i="1" s="1"/>
  <c r="AO531" i="1" s="1"/>
  <c r="AO532" i="1" s="1"/>
  <c r="AO533" i="1" s="1"/>
  <c r="AO534" i="1" s="1"/>
  <c r="AO535" i="1" s="1"/>
  <c r="AO536" i="1" s="1"/>
  <c r="AO537" i="1" s="1"/>
  <c r="AO538" i="1" s="1"/>
  <c r="AO539" i="1" s="1"/>
  <c r="AO540" i="1" s="1"/>
  <c r="AO541" i="1" s="1"/>
  <c r="AO542" i="1" s="1"/>
  <c r="AO543" i="1" s="1"/>
  <c r="AO544" i="1" s="1"/>
  <c r="AO545" i="1" s="1"/>
  <c r="AO546" i="1" s="1"/>
  <c r="AO547" i="1" s="1"/>
  <c r="AO548" i="1" s="1"/>
  <c r="AO549" i="1" s="1"/>
  <c r="AO550" i="1" s="1"/>
  <c r="AO551" i="1" s="1"/>
  <c r="AO552" i="1" s="1"/>
  <c r="AO553" i="1" s="1"/>
  <c r="AO554" i="1" s="1"/>
  <c r="AO555" i="1" s="1"/>
  <c r="AO556" i="1" s="1"/>
  <c r="AO557" i="1" s="1"/>
  <c r="AO558" i="1" s="1"/>
  <c r="AO559" i="1" s="1"/>
  <c r="AO560" i="1" s="1"/>
  <c r="AO561" i="1" s="1"/>
  <c r="AO562" i="1" s="1"/>
  <c r="AO563" i="1" s="1"/>
  <c r="AO564" i="1" s="1"/>
  <c r="AO565" i="1" s="1"/>
  <c r="AO566" i="1" s="1"/>
  <c r="AO567" i="1" s="1"/>
  <c r="AO568" i="1" s="1"/>
  <c r="AO569" i="1" s="1"/>
  <c r="AO570" i="1" s="1"/>
  <c r="AO571" i="1" s="1"/>
  <c r="AO572" i="1" s="1"/>
  <c r="AO573" i="1" s="1"/>
  <c r="AO574" i="1" s="1"/>
  <c r="AO575" i="1" s="1"/>
  <c r="AO576" i="1" s="1"/>
  <c r="AO577" i="1" s="1"/>
  <c r="AO578" i="1" s="1"/>
  <c r="AO579" i="1" s="1"/>
  <c r="AO580" i="1" s="1"/>
  <c r="AO581" i="1" s="1"/>
  <c r="AO582" i="1" s="1"/>
  <c r="AO583" i="1" s="1"/>
  <c r="AO584" i="1" s="1"/>
  <c r="AO585" i="1" s="1"/>
  <c r="AO586" i="1" s="1"/>
  <c r="AO587" i="1" s="1"/>
  <c r="AO588" i="1" s="1"/>
  <c r="AO589" i="1" s="1"/>
  <c r="AO590" i="1" s="1"/>
  <c r="AO591" i="1" s="1"/>
  <c r="AO592" i="1" s="1"/>
  <c r="AO593" i="1" s="1"/>
  <c r="AO594" i="1" s="1"/>
  <c r="AO595" i="1" s="1"/>
  <c r="AO596" i="1" s="1"/>
  <c r="AO597" i="1" s="1"/>
  <c r="AO598" i="1" s="1"/>
  <c r="AO599" i="1" s="1"/>
  <c r="AO600" i="1" s="1"/>
  <c r="AO601" i="1" s="1"/>
  <c r="AO602" i="1" s="1"/>
  <c r="AO603" i="1" s="1"/>
  <c r="AO604" i="1" s="1"/>
  <c r="AO605" i="1" s="1"/>
  <c r="AO606" i="1" s="1"/>
  <c r="AO607" i="1" s="1"/>
  <c r="AO608" i="1" s="1"/>
  <c r="AO609" i="1" s="1"/>
  <c r="AO610" i="1" s="1"/>
  <c r="AO611" i="1" s="1"/>
  <c r="AO612" i="1" s="1"/>
  <c r="AO613" i="1" s="1"/>
  <c r="AO614" i="1" s="1"/>
  <c r="AO615" i="1" s="1"/>
  <c r="AO616" i="1" s="1"/>
  <c r="AO617" i="1" s="1"/>
  <c r="AO618" i="1" s="1"/>
  <c r="AO619" i="1" s="1"/>
  <c r="AO620" i="1" s="1"/>
  <c r="AO621" i="1" s="1"/>
  <c r="AO622" i="1" s="1"/>
  <c r="AO623" i="1" s="1"/>
  <c r="AO624" i="1" s="1"/>
  <c r="AO625" i="1" s="1"/>
  <c r="AO626" i="1" s="1"/>
  <c r="AO627" i="1" s="1"/>
  <c r="AO628" i="1" s="1"/>
  <c r="AO629" i="1" s="1"/>
  <c r="AO630" i="1" s="1"/>
  <c r="AO631" i="1" s="1"/>
  <c r="AO632" i="1" s="1"/>
  <c r="AO633" i="1" s="1"/>
  <c r="AO634" i="1" s="1"/>
  <c r="AO635" i="1" s="1"/>
  <c r="AO636" i="1" s="1"/>
  <c r="AO637" i="1" s="1"/>
  <c r="AO638" i="1" s="1"/>
  <c r="AO639" i="1" s="1"/>
  <c r="AO640" i="1" s="1"/>
  <c r="AO641" i="1" s="1"/>
  <c r="AO642" i="1" s="1"/>
  <c r="AO643" i="1" s="1"/>
  <c r="AO644" i="1" s="1"/>
  <c r="AO645" i="1" s="1"/>
  <c r="AO646" i="1" s="1"/>
  <c r="AO647" i="1" s="1"/>
  <c r="AO648" i="1" s="1"/>
  <c r="AO649" i="1" s="1"/>
  <c r="AO650" i="1" s="1"/>
  <c r="AO651" i="1" s="1"/>
  <c r="AO652" i="1" s="1"/>
  <c r="AO653" i="1" s="1"/>
  <c r="AO654" i="1" s="1"/>
  <c r="AO655" i="1" s="1"/>
  <c r="AO656" i="1" s="1"/>
  <c r="AO657" i="1" s="1"/>
  <c r="AO658" i="1" s="1"/>
  <c r="AO659" i="1" s="1"/>
  <c r="AO660" i="1" s="1"/>
  <c r="AO661" i="1" s="1"/>
  <c r="AO662" i="1" s="1"/>
  <c r="AO663" i="1" s="1"/>
  <c r="AO664" i="1" s="1"/>
  <c r="AO665" i="1" s="1"/>
  <c r="AO666" i="1" s="1"/>
  <c r="AO667" i="1" s="1"/>
  <c r="AO668" i="1" s="1"/>
  <c r="AO669" i="1" s="1"/>
  <c r="AO670" i="1" s="1"/>
  <c r="AO671" i="1" s="1"/>
  <c r="AO672" i="1" s="1"/>
  <c r="AO673" i="1" s="1"/>
  <c r="AO674" i="1" s="1"/>
  <c r="AO675" i="1" s="1"/>
  <c r="AO676" i="1" s="1"/>
  <c r="AO677" i="1" s="1"/>
  <c r="AO678" i="1" s="1"/>
  <c r="AO679" i="1" s="1"/>
  <c r="AO680" i="1" s="1"/>
  <c r="AO681" i="1" s="1"/>
  <c r="AO682" i="1" s="1"/>
  <c r="AO683" i="1" s="1"/>
  <c r="AO684" i="1" s="1"/>
  <c r="AO685" i="1" s="1"/>
  <c r="AO686" i="1" s="1"/>
  <c r="AO687" i="1" s="1"/>
  <c r="AO688" i="1" s="1"/>
  <c r="AO689" i="1" s="1"/>
  <c r="AO690" i="1" s="1"/>
  <c r="AO691" i="1" s="1"/>
  <c r="AO692" i="1" s="1"/>
  <c r="AO693" i="1" s="1"/>
  <c r="AO694" i="1" s="1"/>
  <c r="AO695" i="1" s="1"/>
  <c r="AO696" i="1" s="1"/>
  <c r="AO697" i="1" s="1"/>
  <c r="AO698" i="1" s="1"/>
  <c r="AO699" i="1" s="1"/>
  <c r="AO700" i="1" s="1"/>
  <c r="AO701" i="1" s="1"/>
  <c r="AO702" i="1" s="1"/>
  <c r="AO703" i="1" s="1"/>
  <c r="AO704" i="1" s="1"/>
  <c r="AO705" i="1" s="1"/>
  <c r="AO706" i="1" s="1"/>
  <c r="AO707" i="1" s="1"/>
  <c r="AO708" i="1" s="1"/>
  <c r="AO709" i="1" s="1"/>
  <c r="AO710" i="1" s="1"/>
  <c r="AO711" i="1" s="1"/>
  <c r="AO712" i="1" s="1"/>
  <c r="AO713" i="1" s="1"/>
  <c r="AO714" i="1" s="1"/>
  <c r="AO715" i="1" s="1"/>
  <c r="AO716" i="1" s="1"/>
  <c r="AO717" i="1" s="1"/>
  <c r="AO718" i="1" s="1"/>
  <c r="AO719" i="1" s="1"/>
  <c r="AO720" i="1" s="1"/>
  <c r="AO721" i="1" s="1"/>
  <c r="AO722" i="1" s="1"/>
  <c r="AO723" i="1" s="1"/>
  <c r="AO724" i="1" s="1"/>
  <c r="AO725" i="1" s="1"/>
  <c r="AO726" i="1" s="1"/>
  <c r="AO727" i="1" s="1"/>
  <c r="AO728" i="1" s="1"/>
  <c r="AO729" i="1" s="1"/>
  <c r="AO730" i="1" s="1"/>
  <c r="AO731" i="1" s="1"/>
  <c r="AO732" i="1" s="1"/>
  <c r="AO733" i="1" s="1"/>
  <c r="AO734" i="1" s="1"/>
  <c r="AO735" i="1" s="1"/>
  <c r="AO736" i="1" s="1"/>
  <c r="AO737" i="1" s="1"/>
  <c r="AO738" i="1" s="1"/>
  <c r="AO739" i="1" s="1"/>
  <c r="AO740" i="1" s="1"/>
  <c r="AO741" i="1" s="1"/>
  <c r="AO742" i="1" s="1"/>
  <c r="AO743" i="1" s="1"/>
  <c r="AO744" i="1" s="1"/>
  <c r="AO745" i="1" s="1"/>
  <c r="AO746" i="1" s="1"/>
  <c r="AO747" i="1" s="1"/>
  <c r="AO748" i="1" s="1"/>
  <c r="AO749" i="1" s="1"/>
  <c r="AO750" i="1" s="1"/>
  <c r="AO751" i="1" s="1"/>
  <c r="AO752" i="1" s="1"/>
  <c r="AO753" i="1" s="1"/>
  <c r="AO754" i="1" s="1"/>
  <c r="AO755" i="1" s="1"/>
  <c r="AO756" i="1" s="1"/>
  <c r="AO757" i="1" s="1"/>
  <c r="AO758" i="1" s="1"/>
  <c r="AO759" i="1" s="1"/>
  <c r="AO760" i="1" s="1"/>
  <c r="AO761" i="1" s="1"/>
  <c r="AO762" i="1" s="1"/>
  <c r="AO763" i="1" s="1"/>
  <c r="AO764" i="1" s="1"/>
  <c r="AO765" i="1" s="1"/>
  <c r="AO766" i="1" s="1"/>
  <c r="AO767" i="1" s="1"/>
  <c r="AO768" i="1" s="1"/>
  <c r="AO769" i="1" s="1"/>
  <c r="AO770" i="1" s="1"/>
  <c r="AO771" i="1" s="1"/>
  <c r="AO772" i="1" s="1"/>
  <c r="AO773" i="1" s="1"/>
  <c r="AO774" i="1" s="1"/>
  <c r="AO775" i="1" s="1"/>
  <c r="AO776" i="1" s="1"/>
  <c r="AO777" i="1" s="1"/>
  <c r="AO778" i="1" s="1"/>
  <c r="AO779" i="1" s="1"/>
  <c r="AO780" i="1" s="1"/>
  <c r="AO781" i="1" s="1"/>
  <c r="AO782" i="1" s="1"/>
  <c r="AO783" i="1" s="1"/>
  <c r="AO784" i="1" s="1"/>
  <c r="AO785" i="1" s="1"/>
  <c r="AO786" i="1" s="1"/>
  <c r="AO787" i="1" s="1"/>
  <c r="AO788" i="1" s="1"/>
  <c r="AO789" i="1" s="1"/>
  <c r="AO790" i="1" s="1"/>
  <c r="AO791" i="1" s="1"/>
  <c r="AO792" i="1" s="1"/>
  <c r="AO793" i="1" s="1"/>
  <c r="AO794" i="1" s="1"/>
  <c r="AO795" i="1" s="1"/>
  <c r="AO796" i="1" s="1"/>
  <c r="AO797" i="1" s="1"/>
  <c r="AO798" i="1" s="1"/>
  <c r="AO799" i="1" s="1"/>
  <c r="AO800" i="1" s="1"/>
  <c r="AO801" i="1" s="1"/>
  <c r="AO802" i="1" s="1"/>
  <c r="AO803" i="1" s="1"/>
  <c r="AO804" i="1" s="1"/>
  <c r="AO805" i="1" s="1"/>
  <c r="AO806" i="1" s="1"/>
  <c r="AO807" i="1" s="1"/>
  <c r="AO808" i="1" s="1"/>
  <c r="AO809" i="1" s="1"/>
  <c r="AO810" i="1" s="1"/>
  <c r="AO811" i="1" s="1"/>
  <c r="AO812" i="1" s="1"/>
  <c r="AO813" i="1" s="1"/>
  <c r="AO814" i="1" s="1"/>
  <c r="AO815" i="1" s="1"/>
  <c r="AO816" i="1" s="1"/>
  <c r="AO817" i="1" s="1"/>
  <c r="AO818" i="1" s="1"/>
  <c r="AO819" i="1" s="1"/>
  <c r="AO820" i="1" s="1"/>
  <c r="AO821" i="1" s="1"/>
  <c r="AO822" i="1" s="1"/>
  <c r="AO823" i="1" s="1"/>
  <c r="AO824" i="1" s="1"/>
  <c r="AO825" i="1" s="1"/>
  <c r="AO826" i="1" s="1"/>
  <c r="AO827" i="1" s="1"/>
  <c r="AO828" i="1" s="1"/>
  <c r="AO829" i="1" s="1"/>
  <c r="AO830" i="1" s="1"/>
  <c r="AO831" i="1" s="1"/>
  <c r="AO832" i="1" s="1"/>
  <c r="AO833" i="1" s="1"/>
  <c r="AO834" i="1" s="1"/>
  <c r="AO835" i="1" s="1"/>
  <c r="AO836" i="1" s="1"/>
  <c r="AO837" i="1" s="1"/>
  <c r="AO838" i="1" s="1"/>
  <c r="AO839" i="1" s="1"/>
  <c r="AO840" i="1" s="1"/>
  <c r="AO841" i="1" s="1"/>
  <c r="AO842" i="1" s="1"/>
  <c r="AO843" i="1" s="1"/>
  <c r="AO844" i="1" s="1"/>
  <c r="AO845" i="1" s="1"/>
  <c r="AO846" i="1" s="1"/>
  <c r="AO847" i="1" s="1"/>
  <c r="AO848" i="1" s="1"/>
  <c r="AO849" i="1" s="1"/>
  <c r="AO850" i="1" s="1"/>
  <c r="AO851" i="1" s="1"/>
  <c r="AO852" i="1" s="1"/>
  <c r="AO853" i="1" s="1"/>
  <c r="AO854" i="1" s="1"/>
  <c r="AO855" i="1" s="1"/>
  <c r="AO856" i="1" s="1"/>
  <c r="AO857" i="1" s="1"/>
  <c r="AO858" i="1" s="1"/>
  <c r="AO859" i="1" s="1"/>
  <c r="AO860" i="1" s="1"/>
  <c r="AO861" i="1" s="1"/>
  <c r="AO862" i="1" s="1"/>
  <c r="AO863" i="1" s="1"/>
  <c r="AO864" i="1" s="1"/>
  <c r="AO865" i="1" s="1"/>
  <c r="AO866" i="1" s="1"/>
  <c r="AO867" i="1" s="1"/>
  <c r="AO868" i="1" s="1"/>
  <c r="AO869" i="1" s="1"/>
  <c r="AO870" i="1" s="1"/>
  <c r="AO871" i="1" s="1"/>
  <c r="AO872" i="1" s="1"/>
  <c r="AO873" i="1" s="1"/>
  <c r="AO874" i="1" s="1"/>
  <c r="AO875" i="1" s="1"/>
  <c r="AO876" i="1" s="1"/>
  <c r="AO877" i="1" s="1"/>
  <c r="AO878" i="1" s="1"/>
  <c r="AO879" i="1" s="1"/>
  <c r="AO880" i="1" s="1"/>
  <c r="AO881" i="1" s="1"/>
  <c r="AO882" i="1" s="1"/>
  <c r="AO883" i="1" s="1"/>
  <c r="AO884" i="1" s="1"/>
  <c r="AO885" i="1" s="1"/>
  <c r="AO886" i="1" s="1"/>
  <c r="AO887" i="1" s="1"/>
  <c r="AO888" i="1" s="1"/>
  <c r="AO889" i="1" s="1"/>
  <c r="AO890" i="1" s="1"/>
  <c r="AO891" i="1" s="1"/>
  <c r="AO892" i="1" s="1"/>
  <c r="AO893" i="1" s="1"/>
  <c r="AO894" i="1" s="1"/>
  <c r="AO895" i="1" s="1"/>
  <c r="AO896" i="1" s="1"/>
  <c r="AO897" i="1" s="1"/>
  <c r="AO898" i="1" s="1"/>
  <c r="AO899" i="1" s="1"/>
  <c r="AO900" i="1" s="1"/>
  <c r="AO901" i="1" s="1"/>
  <c r="AO902" i="1" s="1"/>
  <c r="AO903" i="1" s="1"/>
  <c r="AO904" i="1" s="1"/>
  <c r="AO905" i="1" s="1"/>
  <c r="AO906" i="1" s="1"/>
  <c r="AO907" i="1" s="1"/>
  <c r="AO908" i="1" s="1"/>
  <c r="AO909" i="1" s="1"/>
  <c r="AO910" i="1" s="1"/>
  <c r="AO911" i="1" s="1"/>
  <c r="AO912" i="1" s="1"/>
  <c r="AO913" i="1" s="1"/>
  <c r="AO914" i="1" s="1"/>
  <c r="AO915" i="1" s="1"/>
  <c r="AO916" i="1" s="1"/>
  <c r="AO917" i="1" s="1"/>
  <c r="AO918" i="1" s="1"/>
  <c r="AO919" i="1" s="1"/>
  <c r="AO920" i="1" s="1"/>
  <c r="AO921" i="1" s="1"/>
  <c r="AO922" i="1" s="1"/>
  <c r="AO923" i="1" s="1"/>
  <c r="AO924" i="1" s="1"/>
  <c r="AO925" i="1" s="1"/>
  <c r="AO926" i="1" s="1"/>
  <c r="AO927" i="1" s="1"/>
  <c r="AO928" i="1" s="1"/>
  <c r="AO929" i="1" s="1"/>
  <c r="AO930" i="1" s="1"/>
  <c r="AO931" i="1" s="1"/>
  <c r="AO932" i="1" s="1"/>
  <c r="AO933" i="1" s="1"/>
  <c r="AO934" i="1" s="1"/>
  <c r="AO935" i="1" s="1"/>
  <c r="AO936" i="1" s="1"/>
  <c r="AO937" i="1" s="1"/>
  <c r="AO938" i="1" s="1"/>
  <c r="AO939" i="1" s="1"/>
  <c r="AO940" i="1" s="1"/>
  <c r="AO941" i="1" s="1"/>
  <c r="AO942" i="1" s="1"/>
  <c r="AO943" i="1" s="1"/>
  <c r="AO944" i="1" s="1"/>
  <c r="AO945" i="1" s="1"/>
  <c r="AO946" i="1" s="1"/>
  <c r="AO947" i="1" s="1"/>
  <c r="AO948" i="1" s="1"/>
  <c r="AO949" i="1" s="1"/>
  <c r="AO950" i="1" s="1"/>
  <c r="AO951" i="1" s="1"/>
  <c r="AO952" i="1" s="1"/>
  <c r="AO953" i="1" s="1"/>
  <c r="AO954" i="1" s="1"/>
  <c r="AO955" i="1" s="1"/>
  <c r="AO956" i="1" s="1"/>
  <c r="AO957" i="1" s="1"/>
  <c r="AO958" i="1" s="1"/>
  <c r="AO959" i="1" s="1"/>
  <c r="AO960" i="1" s="1"/>
  <c r="AO961" i="1" s="1"/>
  <c r="AO962" i="1" s="1"/>
  <c r="AO963" i="1" s="1"/>
  <c r="AO964" i="1" s="1"/>
  <c r="AO965" i="1" s="1"/>
  <c r="AO966" i="1" s="1"/>
  <c r="AO967" i="1" s="1"/>
  <c r="AO968" i="1" s="1"/>
  <c r="AO969" i="1" s="1"/>
  <c r="AO970" i="1" s="1"/>
  <c r="AO971" i="1" s="1"/>
  <c r="AO972" i="1" s="1"/>
  <c r="AO973" i="1" s="1"/>
  <c r="AO974" i="1" s="1"/>
  <c r="AO975" i="1" s="1"/>
  <c r="AO976" i="1" s="1"/>
  <c r="AO977" i="1" s="1"/>
  <c r="AO978" i="1" s="1"/>
  <c r="AO979" i="1" s="1"/>
  <c r="AO980" i="1" s="1"/>
  <c r="AO981" i="1" s="1"/>
  <c r="AO982" i="1" s="1"/>
  <c r="AO983" i="1" s="1"/>
  <c r="AO984" i="1" s="1"/>
  <c r="AO985" i="1" s="1"/>
  <c r="AO986" i="1" s="1"/>
  <c r="AO987" i="1" s="1"/>
  <c r="AO988" i="1" s="1"/>
  <c r="AO989" i="1" s="1"/>
  <c r="AO990" i="1" s="1"/>
  <c r="AO991" i="1" s="1"/>
  <c r="AO992" i="1" s="1"/>
  <c r="AO993" i="1" s="1"/>
  <c r="AO994" i="1" s="1"/>
  <c r="AO995" i="1" s="1"/>
  <c r="AO996" i="1" s="1"/>
  <c r="AO997" i="1" s="1"/>
  <c r="AO998" i="1" s="1"/>
  <c r="AO999" i="1" s="1"/>
  <c r="AO1000" i="1" s="1"/>
  <c r="AO1001" i="1" s="1"/>
  <c r="AO1002" i="1" s="1"/>
  <c r="AO1003" i="1" s="1"/>
  <c r="AO1004" i="1" s="1"/>
  <c r="AO1005" i="1" s="1"/>
  <c r="AO1006" i="1" s="1"/>
  <c r="AO1007" i="1" s="1"/>
  <c r="AO1008" i="1" s="1"/>
  <c r="AO1009" i="1" s="1"/>
  <c r="AO1010" i="1" s="1"/>
  <c r="AO1011" i="1" s="1"/>
  <c r="AO1012" i="1" s="1"/>
  <c r="AO1013" i="1" s="1"/>
  <c r="AO1014" i="1" s="1"/>
  <c r="AO1015" i="1" s="1"/>
  <c r="AO1016" i="1" s="1"/>
  <c r="AO1017" i="1" s="1"/>
  <c r="AO1018" i="1" s="1"/>
  <c r="AO1019" i="1" s="1"/>
  <c r="AO1020" i="1" s="1"/>
  <c r="AO1021" i="1" s="1"/>
  <c r="AO1022" i="1" s="1"/>
  <c r="AO1023" i="1" s="1"/>
  <c r="AO1024" i="1" s="1"/>
  <c r="AO1025" i="1" s="1"/>
  <c r="AO1026" i="1" s="1"/>
  <c r="AO1027" i="1" s="1"/>
  <c r="AO1028" i="1" s="1"/>
  <c r="AO1029" i="1" s="1"/>
  <c r="AO1030" i="1" s="1"/>
  <c r="AO1031" i="1" s="1"/>
  <c r="AO1032" i="1" s="1"/>
  <c r="AO1033" i="1" s="1"/>
  <c r="AO1034" i="1" s="1"/>
  <c r="AO1035" i="1" s="1"/>
  <c r="AO1036" i="1" s="1"/>
  <c r="AO1037" i="1" s="1"/>
  <c r="AO1038" i="1" s="1"/>
  <c r="AO1039" i="1" s="1"/>
  <c r="AO1040" i="1" s="1"/>
  <c r="AO1041" i="1" s="1"/>
  <c r="AO1042" i="1" s="1"/>
  <c r="AO1043" i="1" s="1"/>
  <c r="AO1044" i="1" s="1"/>
  <c r="AO1045" i="1" s="1"/>
  <c r="AO1046" i="1" s="1"/>
  <c r="AO1047" i="1" s="1"/>
  <c r="AO1048" i="1" s="1"/>
  <c r="AO1049" i="1" s="1"/>
  <c r="AO1050" i="1" s="1"/>
  <c r="AO1051" i="1" s="1"/>
  <c r="AO1052" i="1" s="1"/>
  <c r="AO1053" i="1" s="1"/>
  <c r="AO1054" i="1" s="1"/>
  <c r="AO1055" i="1" s="1"/>
  <c r="AO1056" i="1" s="1"/>
  <c r="AO1057" i="1" s="1"/>
  <c r="AO1058" i="1" s="1"/>
  <c r="AO1059" i="1" s="1"/>
  <c r="AO1060" i="1" s="1"/>
  <c r="AO1061" i="1" s="1"/>
  <c r="AO1062" i="1" s="1"/>
  <c r="AO1063" i="1" s="1"/>
  <c r="AO1064" i="1" s="1"/>
  <c r="AO1065" i="1" s="1"/>
  <c r="AO1066" i="1" s="1"/>
  <c r="AO1067" i="1" s="1"/>
  <c r="AO1068" i="1" s="1"/>
  <c r="AO1069" i="1" s="1"/>
  <c r="AO1070" i="1" s="1"/>
  <c r="AO1071" i="1" s="1"/>
  <c r="AO1072" i="1" s="1"/>
  <c r="AO1073" i="1" s="1"/>
  <c r="AO1074" i="1" s="1"/>
  <c r="AO1075" i="1" s="1"/>
  <c r="AO1076" i="1" s="1"/>
  <c r="AO1077" i="1" s="1"/>
  <c r="AO1078" i="1" s="1"/>
  <c r="AO1079" i="1" s="1"/>
  <c r="AO1080" i="1" s="1"/>
  <c r="AO1081" i="1" s="1"/>
  <c r="AO1082" i="1" s="1"/>
  <c r="AO1083" i="1" s="1"/>
  <c r="AO1084" i="1" s="1"/>
  <c r="AO1085" i="1" s="1"/>
  <c r="AO1086" i="1" s="1"/>
  <c r="AO1087" i="1" s="1"/>
  <c r="AO1088" i="1" s="1"/>
  <c r="AO1089" i="1" s="1"/>
  <c r="AO1090" i="1" s="1"/>
  <c r="AO1091" i="1" s="1"/>
  <c r="AO1092" i="1" s="1"/>
  <c r="AO1093" i="1" s="1"/>
  <c r="AO1094" i="1" s="1"/>
  <c r="AO1095" i="1" s="1"/>
  <c r="AO1096" i="1" s="1"/>
  <c r="AO1097" i="1" s="1"/>
  <c r="AO1098" i="1" s="1"/>
  <c r="AO1099" i="1" s="1"/>
  <c r="AO1100" i="1" s="1"/>
  <c r="AO1101" i="1" s="1"/>
  <c r="AO1102" i="1" s="1"/>
  <c r="AO1103" i="1" s="1"/>
  <c r="AO1104" i="1" s="1"/>
  <c r="AO1105" i="1" s="1"/>
  <c r="AO1106" i="1" s="1"/>
  <c r="AO1107" i="1" s="1"/>
  <c r="AO1108" i="1" s="1"/>
  <c r="AO1109" i="1" s="1"/>
  <c r="AO1110" i="1" s="1"/>
  <c r="AO1111" i="1" s="1"/>
  <c r="AO1112" i="1" s="1"/>
  <c r="AO1113" i="1" s="1"/>
  <c r="AO1114" i="1" s="1"/>
  <c r="AO1115" i="1" s="1"/>
  <c r="AO1116" i="1" s="1"/>
  <c r="AO1117" i="1" s="1"/>
  <c r="AO1118" i="1" s="1"/>
  <c r="AO1119" i="1" s="1"/>
  <c r="AO1120" i="1" s="1"/>
  <c r="AO1121" i="1" s="1"/>
  <c r="AO1122" i="1" s="1"/>
  <c r="AO1123" i="1" s="1"/>
  <c r="AO1124" i="1" s="1"/>
  <c r="AO1125" i="1" s="1"/>
  <c r="AO1126" i="1" s="1"/>
  <c r="AO1127" i="1" s="1"/>
  <c r="AO1128" i="1" s="1"/>
  <c r="AO1129" i="1" s="1"/>
  <c r="AO1130" i="1" s="1"/>
  <c r="AO1131" i="1" s="1"/>
  <c r="AO1132" i="1" s="1"/>
  <c r="AO1133" i="1" s="1"/>
  <c r="AO1134" i="1" s="1"/>
  <c r="AO1135" i="1" s="1"/>
  <c r="AO1136" i="1" s="1"/>
  <c r="AO1137" i="1" s="1"/>
  <c r="AO1138" i="1" s="1"/>
  <c r="AO1139" i="1" s="1"/>
  <c r="AO1140" i="1" s="1"/>
  <c r="AO1141" i="1" s="1"/>
  <c r="AO1142" i="1" s="1"/>
  <c r="AO1143" i="1" s="1"/>
  <c r="AO1144" i="1" s="1"/>
  <c r="AO1145" i="1" s="1"/>
  <c r="AO1146" i="1" s="1"/>
  <c r="AO1147" i="1" s="1"/>
  <c r="AO1148" i="1" s="1"/>
  <c r="AO1149" i="1" s="1"/>
  <c r="AO1150" i="1" s="1"/>
  <c r="AO1151" i="1" s="1"/>
  <c r="AO1152" i="1" s="1"/>
  <c r="AO1153" i="1" s="1"/>
  <c r="AO1154" i="1" s="1"/>
  <c r="AO1155" i="1" s="1"/>
  <c r="AO1156" i="1" s="1"/>
  <c r="AO1157" i="1" s="1"/>
  <c r="AO1158" i="1" s="1"/>
  <c r="AO1159" i="1" s="1"/>
  <c r="AO1160" i="1" s="1"/>
  <c r="AO1161" i="1" s="1"/>
  <c r="AO1162" i="1" s="1"/>
  <c r="AO1163" i="1" s="1"/>
  <c r="AO1164" i="1" s="1"/>
  <c r="AO1165" i="1" s="1"/>
  <c r="AO1166" i="1" s="1"/>
  <c r="AO1167" i="1" s="1"/>
  <c r="AO1168" i="1" s="1"/>
  <c r="AO1169" i="1" s="1"/>
  <c r="AO1170" i="1" s="1"/>
  <c r="AO1171" i="1" s="1"/>
  <c r="AO1172" i="1" s="1"/>
  <c r="AO1173" i="1" s="1"/>
  <c r="AO1174" i="1" s="1"/>
  <c r="AO1175" i="1" s="1"/>
  <c r="AO1176" i="1" s="1"/>
  <c r="AO1177" i="1" s="1"/>
  <c r="AO1178" i="1" s="1"/>
  <c r="AO1179" i="1" s="1"/>
  <c r="AO1180" i="1" s="1"/>
  <c r="AO1181" i="1" s="1"/>
  <c r="AO1182" i="1" s="1"/>
  <c r="AO1183" i="1" s="1"/>
  <c r="AO1184" i="1" s="1"/>
  <c r="AO1185" i="1" s="1"/>
  <c r="AO1186" i="1" s="1"/>
  <c r="AO1187" i="1" s="1"/>
  <c r="AO1188" i="1" s="1"/>
  <c r="AO1189" i="1" s="1"/>
  <c r="AO1190" i="1" s="1"/>
  <c r="AO1191" i="1" s="1"/>
  <c r="AO1192" i="1" s="1"/>
  <c r="AO1193" i="1" s="1"/>
  <c r="AO1194" i="1" s="1"/>
  <c r="AO1195" i="1" s="1"/>
  <c r="AO1196" i="1" s="1"/>
  <c r="AO1197" i="1" s="1"/>
  <c r="AO1198" i="1" s="1"/>
  <c r="AO1199" i="1" s="1"/>
  <c r="AO1200" i="1" s="1"/>
  <c r="AO1201" i="1" s="1"/>
  <c r="AO1202" i="1" s="1"/>
  <c r="AO1203" i="1" s="1"/>
  <c r="AO1204" i="1" s="1"/>
  <c r="AO1205" i="1" s="1"/>
  <c r="AO1206" i="1" s="1"/>
  <c r="AO1207" i="1" s="1"/>
  <c r="AO1208" i="1" s="1"/>
  <c r="AO1209" i="1" s="1"/>
  <c r="AO1210" i="1" s="1"/>
  <c r="AO1211" i="1" s="1"/>
  <c r="AO1212" i="1" s="1"/>
  <c r="AO1213" i="1" s="1"/>
  <c r="AO1214" i="1" s="1"/>
  <c r="AO1215" i="1" s="1"/>
  <c r="AO1216" i="1" s="1"/>
  <c r="AO1217" i="1" s="1"/>
  <c r="AO1218" i="1" s="1"/>
  <c r="AO1219" i="1" s="1"/>
  <c r="AO1220" i="1" s="1"/>
  <c r="AO1221" i="1" s="1"/>
  <c r="AO1222" i="1" s="1"/>
  <c r="AO1223" i="1" s="1"/>
  <c r="AO1224" i="1" s="1"/>
  <c r="AO1225" i="1" s="1"/>
  <c r="AO1226" i="1" s="1"/>
  <c r="AO1227" i="1" s="1"/>
  <c r="AO1228" i="1" s="1"/>
  <c r="AO1229" i="1" s="1"/>
  <c r="AO1230" i="1" s="1"/>
  <c r="AO1231" i="1" s="1"/>
  <c r="AO1232" i="1" s="1"/>
  <c r="AO1233" i="1" s="1"/>
  <c r="AO1234" i="1" s="1"/>
  <c r="AO1235" i="1" s="1"/>
  <c r="AO1236" i="1" s="1"/>
  <c r="AO1237" i="1" s="1"/>
  <c r="AO1238" i="1" s="1"/>
  <c r="AO1239" i="1" s="1"/>
  <c r="AO1240" i="1" s="1"/>
  <c r="AO1241" i="1" s="1"/>
  <c r="AO1242" i="1" s="1"/>
  <c r="AO1243" i="1" s="1"/>
  <c r="AO1244" i="1" s="1"/>
  <c r="AO1245" i="1" s="1"/>
  <c r="AO1246" i="1" s="1"/>
  <c r="AO1247" i="1" s="1"/>
  <c r="AO1248" i="1" s="1"/>
  <c r="AO1249" i="1" s="1"/>
  <c r="AO1250" i="1" s="1"/>
  <c r="AO1251" i="1" s="1"/>
  <c r="AO1252" i="1" s="1"/>
  <c r="AO1253" i="1" s="1"/>
  <c r="AO1254" i="1" s="1"/>
  <c r="AO1255" i="1" s="1"/>
  <c r="AO1256" i="1" s="1"/>
  <c r="AO1257" i="1" s="1"/>
  <c r="AO1258" i="1" s="1"/>
  <c r="AO1259" i="1" s="1"/>
  <c r="AO1260" i="1" s="1"/>
  <c r="AO1261" i="1" s="1"/>
  <c r="AO1262" i="1" s="1"/>
  <c r="AO1263" i="1" s="1"/>
  <c r="AO1264" i="1" s="1"/>
  <c r="AO1265" i="1" s="1"/>
  <c r="AO1266" i="1" s="1"/>
  <c r="AO1267" i="1" s="1"/>
  <c r="AO1268" i="1" s="1"/>
  <c r="AO1269" i="1" s="1"/>
  <c r="AO1270" i="1" s="1"/>
  <c r="AO1271" i="1" s="1"/>
  <c r="AO1272" i="1" s="1"/>
  <c r="AO1273" i="1" s="1"/>
  <c r="AO1274" i="1" s="1"/>
  <c r="AO1275" i="1" s="1"/>
  <c r="AO1276" i="1" s="1"/>
  <c r="AO1277" i="1" s="1"/>
  <c r="AO1278" i="1" s="1"/>
  <c r="AO1279" i="1" s="1"/>
  <c r="AO1280" i="1" s="1"/>
  <c r="AO1281" i="1" s="1"/>
  <c r="AO1282" i="1" s="1"/>
  <c r="AO1283" i="1" s="1"/>
  <c r="AO1284" i="1" s="1"/>
  <c r="AO1285" i="1" s="1"/>
  <c r="AO1286" i="1" s="1"/>
  <c r="AO1287" i="1" s="1"/>
  <c r="AO1288" i="1" s="1"/>
  <c r="AO1289" i="1" s="1"/>
  <c r="AO1290" i="1" s="1"/>
  <c r="AO1291" i="1" s="1"/>
  <c r="AO1292" i="1" s="1"/>
  <c r="AO1293" i="1" s="1"/>
  <c r="AO1294" i="1" s="1"/>
  <c r="AO1295" i="1" s="1"/>
  <c r="AO1296" i="1" s="1"/>
  <c r="AO1297" i="1" s="1"/>
  <c r="AO1298" i="1" s="1"/>
  <c r="AO1299" i="1" s="1"/>
  <c r="AO1300" i="1" s="1"/>
  <c r="AO1301" i="1" s="1"/>
  <c r="AO1302" i="1" s="1"/>
  <c r="AO1303" i="1" s="1"/>
  <c r="AO1304" i="1" s="1"/>
  <c r="AO1305" i="1" s="1"/>
  <c r="AO1306" i="1" s="1"/>
  <c r="AO1307" i="1" s="1"/>
  <c r="AO1308" i="1" s="1"/>
  <c r="AO1309" i="1" s="1"/>
  <c r="AO1310" i="1" s="1"/>
  <c r="AO1311" i="1" s="1"/>
  <c r="AO1312" i="1" s="1"/>
  <c r="AO1313" i="1" s="1"/>
  <c r="AO1314" i="1" s="1"/>
  <c r="AO1315" i="1" s="1"/>
  <c r="AO1316" i="1" s="1"/>
  <c r="AO1317" i="1" s="1"/>
  <c r="AO1318" i="1" s="1"/>
  <c r="AO1319" i="1" s="1"/>
  <c r="AO1320" i="1" s="1"/>
  <c r="AO1321" i="1" s="1"/>
  <c r="AO1322" i="1" s="1"/>
  <c r="AO1323" i="1" s="1"/>
  <c r="AO1324" i="1" s="1"/>
  <c r="AO1325" i="1" s="1"/>
  <c r="AO1326" i="1" s="1"/>
  <c r="AO1327" i="1" s="1"/>
  <c r="AO1328" i="1" s="1"/>
  <c r="AO1329" i="1" s="1"/>
  <c r="AO1330" i="1" s="1"/>
  <c r="AO1331" i="1" s="1"/>
  <c r="AO1332" i="1" s="1"/>
  <c r="AO1333" i="1" s="1"/>
  <c r="AO1334" i="1" s="1"/>
  <c r="AO1335" i="1" s="1"/>
  <c r="AO1336" i="1" s="1"/>
  <c r="AO1337" i="1" s="1"/>
  <c r="AO1338" i="1" s="1"/>
  <c r="AO1339" i="1" s="1"/>
  <c r="AO1340" i="1" s="1"/>
  <c r="AO1341" i="1" s="1"/>
  <c r="AO1342" i="1" s="1"/>
  <c r="AO1343" i="1" s="1"/>
  <c r="AO1344" i="1" s="1"/>
  <c r="AO1345" i="1" s="1"/>
  <c r="AO1346" i="1" s="1"/>
  <c r="AO1347" i="1" s="1"/>
  <c r="AO1348" i="1" s="1"/>
  <c r="AO1349" i="1" s="1"/>
  <c r="AO1350" i="1" s="1"/>
  <c r="AO1351" i="1" s="1"/>
  <c r="AO1352" i="1" s="1"/>
  <c r="AO1353" i="1" s="1"/>
  <c r="AO1354" i="1" s="1"/>
  <c r="AO1355" i="1" s="1"/>
  <c r="AO1356" i="1" s="1"/>
  <c r="AO1357" i="1" s="1"/>
  <c r="AO1358" i="1" s="1"/>
  <c r="AO1359" i="1" s="1"/>
  <c r="AO1360" i="1" s="1"/>
  <c r="AO1361" i="1" s="1"/>
  <c r="AO1362" i="1" s="1"/>
  <c r="AO1363" i="1" s="1"/>
  <c r="AO1364" i="1" s="1"/>
  <c r="AO1365" i="1" s="1"/>
  <c r="AO1366" i="1" s="1"/>
  <c r="AO1367" i="1" s="1"/>
  <c r="AO1368" i="1" s="1"/>
  <c r="AO1369" i="1" s="1"/>
  <c r="AO1370" i="1" s="1"/>
  <c r="AO1371" i="1" s="1"/>
  <c r="AO1372" i="1" s="1"/>
  <c r="AO1373" i="1" s="1"/>
  <c r="AO1374" i="1" s="1"/>
  <c r="AO1375" i="1" s="1"/>
  <c r="AO1376" i="1" s="1"/>
  <c r="AO1377" i="1" s="1"/>
  <c r="AO1378" i="1" s="1"/>
  <c r="AO1379" i="1" s="1"/>
  <c r="AO1380" i="1" s="1"/>
  <c r="AO1381" i="1" s="1"/>
  <c r="AO1382" i="1" s="1"/>
  <c r="AO1383" i="1" s="1"/>
  <c r="AO1384" i="1" s="1"/>
  <c r="AO1385" i="1" s="1"/>
  <c r="AO1386" i="1" s="1"/>
  <c r="AO1387" i="1" s="1"/>
  <c r="AO1388" i="1" s="1"/>
  <c r="AO1389" i="1" s="1"/>
  <c r="AO1390" i="1" s="1"/>
  <c r="AO1391" i="1" s="1"/>
  <c r="AO1392" i="1" s="1"/>
  <c r="AO1393" i="1" s="1"/>
  <c r="AO1394" i="1" s="1"/>
  <c r="AO1395" i="1" s="1"/>
  <c r="AO1396" i="1" s="1"/>
  <c r="AO1397" i="1" s="1"/>
  <c r="AO1398" i="1" s="1"/>
  <c r="AO1399" i="1" s="1"/>
  <c r="AO1400" i="1" s="1"/>
  <c r="AO1401" i="1" s="1"/>
  <c r="AO1402" i="1" s="1"/>
  <c r="AO1403" i="1" s="1"/>
  <c r="AO1404" i="1" s="1"/>
  <c r="AO1405" i="1" s="1"/>
  <c r="AO1406" i="1" s="1"/>
  <c r="AO1407" i="1" s="1"/>
  <c r="AO1408" i="1" s="1"/>
  <c r="AO1409" i="1" s="1"/>
  <c r="AO1410" i="1" s="1"/>
  <c r="AO1411" i="1" s="1"/>
  <c r="AO1412" i="1" s="1"/>
  <c r="AO1413" i="1" s="1"/>
  <c r="AO1414" i="1" s="1"/>
  <c r="AO1415" i="1" s="1"/>
  <c r="AO1416" i="1" s="1"/>
  <c r="AO1417" i="1" s="1"/>
  <c r="AO1418" i="1" s="1"/>
  <c r="AO1419" i="1" s="1"/>
  <c r="AO1420" i="1" s="1"/>
  <c r="AO1421" i="1" s="1"/>
  <c r="AO1422" i="1" s="1"/>
  <c r="AO1423" i="1" s="1"/>
  <c r="AO1424" i="1" s="1"/>
  <c r="AO1425" i="1" s="1"/>
  <c r="AO1426" i="1" s="1"/>
  <c r="AO1427" i="1" s="1"/>
  <c r="AO1428" i="1" s="1"/>
  <c r="AO1429" i="1" s="1"/>
  <c r="AO1430" i="1" s="1"/>
  <c r="AO1431" i="1" s="1"/>
  <c r="AO1432" i="1" s="1"/>
  <c r="AO1433" i="1" s="1"/>
  <c r="AO1434" i="1" s="1"/>
  <c r="AO1435" i="1" s="1"/>
  <c r="AO1436" i="1" s="1"/>
  <c r="AO1437" i="1" s="1"/>
  <c r="AO1438" i="1" s="1"/>
  <c r="AO1439" i="1" s="1"/>
  <c r="AO1440" i="1" s="1"/>
  <c r="AO1441" i="1" s="1"/>
  <c r="AO1442" i="1" s="1"/>
  <c r="AO1443" i="1" s="1"/>
  <c r="AO1444" i="1" s="1"/>
  <c r="AO1445" i="1" s="1"/>
  <c r="AO1446" i="1" s="1"/>
  <c r="AO1447" i="1" s="1"/>
  <c r="AO1448" i="1" s="1"/>
  <c r="AO1449" i="1" s="1"/>
  <c r="AO1450" i="1" s="1"/>
  <c r="AO1451" i="1" s="1"/>
  <c r="AO1452" i="1" s="1"/>
  <c r="AO1453" i="1" s="1"/>
  <c r="AO1454" i="1" s="1"/>
  <c r="AO1455" i="1" s="1"/>
  <c r="AO1456" i="1" s="1"/>
  <c r="AO1457" i="1" s="1"/>
  <c r="AO1458" i="1" s="1"/>
  <c r="AO1459" i="1" s="1"/>
  <c r="AO1460" i="1" s="1"/>
  <c r="AO1461" i="1" s="1"/>
  <c r="AO1462" i="1" s="1"/>
  <c r="AO1463" i="1" s="1"/>
  <c r="AO1464" i="1" s="1"/>
  <c r="AO1465" i="1" s="1"/>
  <c r="AO1466" i="1" s="1"/>
  <c r="AO1467" i="1" s="1"/>
  <c r="AO1468" i="1" s="1"/>
  <c r="AO1469" i="1" s="1"/>
  <c r="AO1470" i="1" s="1"/>
  <c r="AO1471" i="1" s="1"/>
  <c r="AO1472" i="1" s="1"/>
  <c r="AO1473" i="1" s="1"/>
  <c r="AO1474" i="1" s="1"/>
  <c r="AO1475" i="1" s="1"/>
  <c r="AO1476" i="1" s="1"/>
  <c r="AO1477" i="1" s="1"/>
  <c r="AO1478" i="1" s="1"/>
  <c r="AO1479" i="1" s="1"/>
  <c r="AO1480" i="1" s="1"/>
  <c r="AO1481" i="1" s="1"/>
  <c r="AO1482" i="1" s="1"/>
  <c r="AO1483" i="1" s="1"/>
  <c r="AO1484" i="1" s="1"/>
  <c r="AO1485" i="1" s="1"/>
  <c r="AO1486" i="1" s="1"/>
  <c r="AO1487" i="1" s="1"/>
  <c r="AO1488" i="1" s="1"/>
  <c r="AO1489" i="1" s="1"/>
  <c r="AO1490" i="1" s="1"/>
  <c r="AO1491" i="1" s="1"/>
  <c r="AO1492" i="1" s="1"/>
  <c r="AO1493" i="1" s="1"/>
  <c r="AO1494" i="1" s="1"/>
  <c r="AO1495" i="1" s="1"/>
  <c r="AO1496" i="1" s="1"/>
  <c r="AO1497" i="1" s="1"/>
  <c r="AO1498" i="1" s="1"/>
  <c r="AO1499" i="1" s="1"/>
  <c r="AO1500" i="1" s="1"/>
  <c r="AO1501" i="1" s="1"/>
  <c r="AO1502" i="1" s="1"/>
  <c r="AO1503" i="1" s="1"/>
  <c r="AO1504" i="1" s="1"/>
  <c r="AO1505" i="1" s="1"/>
  <c r="AO1506" i="1" s="1"/>
  <c r="AO1507" i="1" s="1"/>
  <c r="AO1508" i="1" s="1"/>
  <c r="AO1509" i="1" s="1"/>
  <c r="AO1510" i="1" s="1"/>
  <c r="AO1511" i="1" s="1"/>
  <c r="AO1512" i="1" s="1"/>
  <c r="AO1513" i="1" s="1"/>
  <c r="AO1514" i="1" s="1"/>
  <c r="AO1515" i="1" s="1"/>
  <c r="AO1516" i="1" s="1"/>
  <c r="AO1517" i="1" s="1"/>
  <c r="AO1518" i="1" s="1"/>
  <c r="AO1519" i="1" s="1"/>
  <c r="AO1520" i="1" s="1"/>
  <c r="AO1521" i="1" s="1"/>
  <c r="AO1522" i="1" s="1"/>
  <c r="AO1523" i="1" s="1"/>
  <c r="AO1524" i="1" s="1"/>
  <c r="AO1525" i="1" s="1"/>
  <c r="AO1526" i="1" s="1"/>
  <c r="AO1527" i="1" s="1"/>
  <c r="AO1528" i="1" s="1"/>
  <c r="AO1529" i="1" s="1"/>
  <c r="AO1530" i="1" s="1"/>
  <c r="AO1531" i="1" s="1"/>
  <c r="AO1532" i="1" s="1"/>
  <c r="AO1533" i="1" s="1"/>
  <c r="AO1534" i="1" s="1"/>
  <c r="AO1535" i="1" s="1"/>
  <c r="AO1536" i="1" s="1"/>
  <c r="AO1537" i="1" s="1"/>
  <c r="AO1538" i="1" s="1"/>
  <c r="AO1539" i="1" s="1"/>
  <c r="AO1540" i="1" s="1"/>
  <c r="AO1541" i="1" s="1"/>
  <c r="AO1542" i="1" s="1"/>
  <c r="AO1543" i="1" s="1"/>
  <c r="AO1544" i="1" s="1"/>
  <c r="AO1545" i="1" s="1"/>
  <c r="AO1546" i="1" s="1"/>
  <c r="AO1547" i="1" s="1"/>
  <c r="AO1548" i="1" s="1"/>
  <c r="AO1549" i="1" s="1"/>
  <c r="AO1550" i="1" s="1"/>
  <c r="AO1551" i="1" s="1"/>
  <c r="AO1552" i="1" s="1"/>
  <c r="AO1553" i="1" s="1"/>
  <c r="AO1554" i="1" s="1"/>
  <c r="AO1555" i="1" s="1"/>
  <c r="AO1556" i="1" s="1"/>
  <c r="AO1557" i="1" s="1"/>
  <c r="AO1558" i="1" s="1"/>
  <c r="AO1559" i="1" s="1"/>
  <c r="AO1560" i="1" s="1"/>
  <c r="AO1561" i="1" s="1"/>
  <c r="AO1562" i="1" s="1"/>
  <c r="AO1563" i="1" s="1"/>
  <c r="AO1564" i="1" s="1"/>
  <c r="AO1565" i="1" s="1"/>
  <c r="AO1566" i="1" s="1"/>
  <c r="AO1567" i="1" s="1"/>
  <c r="AO1568" i="1" s="1"/>
  <c r="AO1569" i="1" s="1"/>
  <c r="AO1570" i="1" s="1"/>
  <c r="AO1571" i="1" s="1"/>
  <c r="AO1572" i="1" s="1"/>
  <c r="AO1573" i="1" s="1"/>
  <c r="AO1574" i="1" s="1"/>
  <c r="AO1575" i="1" s="1"/>
  <c r="AO1576" i="1" s="1"/>
  <c r="AO1577" i="1" s="1"/>
  <c r="AO1578" i="1" s="1"/>
  <c r="AO1579" i="1" s="1"/>
  <c r="AO1580" i="1" s="1"/>
  <c r="AO1581" i="1" s="1"/>
  <c r="AO1582" i="1" s="1"/>
  <c r="AO1583" i="1" s="1"/>
  <c r="AO1584" i="1" s="1"/>
  <c r="AO1585" i="1" s="1"/>
  <c r="AO1586" i="1" s="1"/>
  <c r="AO1587" i="1" s="1"/>
  <c r="AO1588" i="1" s="1"/>
  <c r="AO1589" i="1" s="1"/>
  <c r="AO1590" i="1" s="1"/>
  <c r="AO1591" i="1" s="1"/>
  <c r="AO1592" i="1" s="1"/>
  <c r="AO1593" i="1" s="1"/>
  <c r="AO1594" i="1" s="1"/>
  <c r="AO1595" i="1" s="1"/>
  <c r="AO1596" i="1" s="1"/>
  <c r="AO1597" i="1" s="1"/>
  <c r="AO1598" i="1" s="1"/>
  <c r="AO1599" i="1" s="1"/>
  <c r="AO1600" i="1" s="1"/>
  <c r="AO1601" i="1" s="1"/>
  <c r="AO1602" i="1" s="1"/>
  <c r="AO1603" i="1" s="1"/>
  <c r="AO1604" i="1" s="1"/>
  <c r="AO1605" i="1" s="1"/>
  <c r="AO1606" i="1" s="1"/>
  <c r="AO1607" i="1" s="1"/>
  <c r="AO1608" i="1" s="1"/>
  <c r="AO1609" i="1" s="1"/>
  <c r="AO1610" i="1" s="1"/>
  <c r="AO1611" i="1" s="1"/>
  <c r="AO1612" i="1" s="1"/>
  <c r="AO1613" i="1" s="1"/>
  <c r="AO1614" i="1" s="1"/>
  <c r="AO1615" i="1" s="1"/>
  <c r="AO1616" i="1" s="1"/>
  <c r="AO1617" i="1" s="1"/>
  <c r="AO1618" i="1" s="1"/>
  <c r="AO1619" i="1" s="1"/>
  <c r="AO1620" i="1" s="1"/>
  <c r="AO1621" i="1" s="1"/>
  <c r="AO1622" i="1" s="1"/>
  <c r="AO1623" i="1" s="1"/>
  <c r="AO1624" i="1" s="1"/>
  <c r="AO1625" i="1" s="1"/>
  <c r="AO1626" i="1" s="1"/>
  <c r="AO1627" i="1" s="1"/>
  <c r="AO1628" i="1" s="1"/>
  <c r="AO1629" i="1" s="1"/>
  <c r="AO1630" i="1" s="1"/>
  <c r="AO1631" i="1" s="1"/>
  <c r="AO1632" i="1" s="1"/>
  <c r="AO1633" i="1" s="1"/>
  <c r="AO1634" i="1" s="1"/>
  <c r="AO1635" i="1" s="1"/>
  <c r="AO1636" i="1" s="1"/>
  <c r="AO1637" i="1" s="1"/>
  <c r="AO1638" i="1" s="1"/>
  <c r="AO1639" i="1" s="1"/>
  <c r="AO1640" i="1" s="1"/>
  <c r="AO1641" i="1" s="1"/>
  <c r="AO1642" i="1" s="1"/>
  <c r="AO1643" i="1" s="1"/>
  <c r="AO1644" i="1" s="1"/>
  <c r="AO1645" i="1" s="1"/>
  <c r="AO1646" i="1" s="1"/>
  <c r="AO1647" i="1" s="1"/>
  <c r="AO1648" i="1" s="1"/>
  <c r="AO1649" i="1" s="1"/>
  <c r="AO1650" i="1" s="1"/>
  <c r="AO1651" i="1" s="1"/>
  <c r="AO1652" i="1" s="1"/>
  <c r="AO1653" i="1" s="1"/>
  <c r="AO1654" i="1" s="1"/>
  <c r="AO1655" i="1" s="1"/>
  <c r="AO1656" i="1" s="1"/>
  <c r="AO1657" i="1" s="1"/>
  <c r="AO1658" i="1" s="1"/>
  <c r="AO1659" i="1" s="1"/>
  <c r="AO1660" i="1" s="1"/>
  <c r="AO1661" i="1" s="1"/>
  <c r="AO1662" i="1" s="1"/>
  <c r="AO1663" i="1" s="1"/>
  <c r="AO1664" i="1" s="1"/>
  <c r="AO1665" i="1" s="1"/>
  <c r="AO1666" i="1" s="1"/>
  <c r="AO1667" i="1" s="1"/>
  <c r="AO1668" i="1" s="1"/>
  <c r="AO1669" i="1" s="1"/>
  <c r="AO1670" i="1" s="1"/>
  <c r="AO1671" i="1" s="1"/>
  <c r="AO1672" i="1" s="1"/>
  <c r="AO1673" i="1" s="1"/>
  <c r="AO1674" i="1" s="1"/>
  <c r="AO1675" i="1" s="1"/>
  <c r="AO1676" i="1" s="1"/>
  <c r="AO1677" i="1" s="1"/>
  <c r="AO1678" i="1" s="1"/>
  <c r="AO1679" i="1" s="1"/>
  <c r="AO1680" i="1" s="1"/>
  <c r="AO1681" i="1" s="1"/>
  <c r="AO1682" i="1" s="1"/>
  <c r="AO1683" i="1" s="1"/>
  <c r="AO1684" i="1" s="1"/>
  <c r="AO1685" i="1" s="1"/>
  <c r="AO1686" i="1" s="1"/>
  <c r="AO1687" i="1" s="1"/>
  <c r="AO1688" i="1" s="1"/>
  <c r="AO1689" i="1" s="1"/>
  <c r="AO1690" i="1" s="1"/>
  <c r="AO1691" i="1" s="1"/>
  <c r="AO1692" i="1" s="1"/>
  <c r="AO1693" i="1" s="1"/>
  <c r="AO1694" i="1" s="1"/>
  <c r="AO1695" i="1" s="1"/>
  <c r="AO1696" i="1" s="1"/>
  <c r="AO1697" i="1" s="1"/>
  <c r="AO1698" i="1" s="1"/>
  <c r="AO1699" i="1" s="1"/>
  <c r="AO1700" i="1" s="1"/>
  <c r="AO1701" i="1" s="1"/>
  <c r="AO1702" i="1" s="1"/>
  <c r="AO1703" i="1" s="1"/>
  <c r="AO1704" i="1" s="1"/>
  <c r="AO1705" i="1" s="1"/>
  <c r="AO1706" i="1" s="1"/>
  <c r="AO1707" i="1" s="1"/>
  <c r="AO1708" i="1" s="1"/>
  <c r="AO1709" i="1" s="1"/>
  <c r="AO1710" i="1" s="1"/>
  <c r="AO1711" i="1" s="1"/>
  <c r="AO1712" i="1" s="1"/>
  <c r="AO1713" i="1" s="1"/>
  <c r="AO1714" i="1" s="1"/>
  <c r="AO1715" i="1" s="1"/>
  <c r="AO1716" i="1" s="1"/>
  <c r="AO1717" i="1" s="1"/>
  <c r="AO1718" i="1" s="1"/>
  <c r="AO1719" i="1" s="1"/>
  <c r="AO1720" i="1" s="1"/>
  <c r="AO1721" i="1" s="1"/>
  <c r="AO1722" i="1" s="1"/>
  <c r="AO1723" i="1" s="1"/>
  <c r="AO1724" i="1" s="1"/>
  <c r="AO1725" i="1" s="1"/>
  <c r="AO1726" i="1" s="1"/>
  <c r="AO1727" i="1" s="1"/>
  <c r="AO1728" i="1" s="1"/>
  <c r="AO1729" i="1" s="1"/>
  <c r="AO1730" i="1" s="1"/>
  <c r="AO1731" i="1" s="1"/>
  <c r="AO1732" i="1" s="1"/>
  <c r="AO1733" i="1" s="1"/>
  <c r="AO1734" i="1" s="1"/>
  <c r="AO1735" i="1" s="1"/>
  <c r="AO1736" i="1" s="1"/>
  <c r="AO1737" i="1" s="1"/>
  <c r="AO1738" i="1" s="1"/>
  <c r="AO1739" i="1" s="1"/>
  <c r="AO1740" i="1" s="1"/>
  <c r="AO1741" i="1" s="1"/>
  <c r="AO1742" i="1" s="1"/>
  <c r="AO1743" i="1" s="1"/>
  <c r="AO1744" i="1" s="1"/>
  <c r="AO1745" i="1" s="1"/>
  <c r="AO1746" i="1" s="1"/>
  <c r="AO1747" i="1" s="1"/>
  <c r="AO1748" i="1" s="1"/>
  <c r="AO1749" i="1" s="1"/>
  <c r="AO1750" i="1" s="1"/>
  <c r="AO1751" i="1" s="1"/>
  <c r="AO1752" i="1" s="1"/>
  <c r="AO1753" i="1" s="1"/>
  <c r="AO1754" i="1" s="1"/>
  <c r="AO1755" i="1" s="1"/>
  <c r="AO1756" i="1" s="1"/>
  <c r="AO1757" i="1" s="1"/>
  <c r="AO1758" i="1" s="1"/>
  <c r="AO1759" i="1" s="1"/>
  <c r="AO1760" i="1" s="1"/>
  <c r="AO1761" i="1" s="1"/>
  <c r="AO1762" i="1" s="1"/>
  <c r="AO1763" i="1" s="1"/>
  <c r="AO1764" i="1" s="1"/>
  <c r="AO1765" i="1" s="1"/>
  <c r="AO1766" i="1" s="1"/>
  <c r="AO1767" i="1" s="1"/>
  <c r="AO1768" i="1" s="1"/>
  <c r="AO1769" i="1" s="1"/>
  <c r="AO1770" i="1" s="1"/>
  <c r="AO1771" i="1" s="1"/>
  <c r="AO1772" i="1" s="1"/>
  <c r="AO1773" i="1" s="1"/>
  <c r="AO1774" i="1" s="1"/>
  <c r="AO1775" i="1" s="1"/>
  <c r="AO1776" i="1" s="1"/>
  <c r="AO1777" i="1" s="1"/>
  <c r="AK3" i="1"/>
  <c r="AN3" i="1" s="1"/>
  <c r="AN4" i="1" s="1"/>
  <c r="AN5" i="1" s="1"/>
  <c r="AN6" i="1" s="1"/>
  <c r="AN7" i="1" s="1"/>
  <c r="AN8" i="1" s="1"/>
  <c r="AN9" i="1" s="1"/>
  <c r="AN10" i="1" s="1"/>
  <c r="AN11" i="1" s="1"/>
  <c r="AN12" i="1" s="1"/>
  <c r="AN13" i="1" s="1"/>
  <c r="AN14" i="1" s="1"/>
  <c r="AN15" i="1" s="1"/>
  <c r="AN16" i="1" s="1"/>
  <c r="AN17" i="1" s="1"/>
  <c r="AN18" i="1" s="1"/>
  <c r="AN19" i="1" s="1"/>
  <c r="AN20" i="1" s="1"/>
  <c r="AN21" i="1" s="1"/>
  <c r="AN22" i="1" s="1"/>
  <c r="AN23" i="1" s="1"/>
  <c r="AN24" i="1" s="1"/>
  <c r="AN25" i="1" s="1"/>
  <c r="AN26" i="1" s="1"/>
  <c r="AN27" i="1" s="1"/>
  <c r="AN28" i="1" s="1"/>
  <c r="AN29" i="1" s="1"/>
  <c r="AN30" i="1" s="1"/>
  <c r="AN31" i="1" s="1"/>
  <c r="AN32" i="1" s="1"/>
  <c r="AN33" i="1" s="1"/>
  <c r="AN34" i="1" s="1"/>
  <c r="AN35" i="1" s="1"/>
  <c r="AN36" i="1" s="1"/>
  <c r="AN37" i="1" s="1"/>
  <c r="AN38" i="1" s="1"/>
  <c r="AN39" i="1" s="1"/>
  <c r="AN40" i="1" s="1"/>
  <c r="AN41" i="1" s="1"/>
  <c r="AN42" i="1" s="1"/>
  <c r="AN43" i="1" s="1"/>
  <c r="AN44" i="1" s="1"/>
  <c r="AN45" i="1" s="1"/>
  <c r="AN46" i="1" s="1"/>
  <c r="AN47" i="1" s="1"/>
  <c r="AN48" i="1" s="1"/>
  <c r="AN49" i="1" s="1"/>
  <c r="AN50" i="1" s="1"/>
  <c r="AN51" i="1" s="1"/>
  <c r="AN52" i="1" s="1"/>
  <c r="AN53" i="1" s="1"/>
  <c r="AN54" i="1" s="1"/>
  <c r="AN55" i="1" s="1"/>
  <c r="AN56" i="1" s="1"/>
  <c r="AN57" i="1" s="1"/>
  <c r="AN58" i="1" s="1"/>
  <c r="AN59" i="1" s="1"/>
  <c r="AN60" i="1" s="1"/>
  <c r="AN61" i="1" s="1"/>
  <c r="AN62" i="1" s="1"/>
  <c r="AN63" i="1" s="1"/>
  <c r="AN64" i="1" s="1"/>
  <c r="AN65" i="1" s="1"/>
  <c r="AN66" i="1" s="1"/>
  <c r="AN67" i="1" s="1"/>
  <c r="AN68" i="1" s="1"/>
  <c r="AN69" i="1" s="1"/>
  <c r="AN70" i="1" s="1"/>
  <c r="AN71" i="1" s="1"/>
  <c r="AN72" i="1" s="1"/>
  <c r="AN73" i="1" s="1"/>
  <c r="AN74" i="1" s="1"/>
  <c r="AN75" i="1" s="1"/>
  <c r="AN76" i="1" s="1"/>
  <c r="AN77" i="1" s="1"/>
  <c r="AN78" i="1" s="1"/>
  <c r="AN79" i="1" s="1"/>
  <c r="AN80" i="1" s="1"/>
  <c r="AN81" i="1" s="1"/>
  <c r="AN82" i="1" s="1"/>
  <c r="AN83" i="1" s="1"/>
  <c r="AN84" i="1" s="1"/>
  <c r="AN85" i="1" s="1"/>
  <c r="AN86" i="1" s="1"/>
  <c r="AN87" i="1" s="1"/>
  <c r="AN88" i="1" s="1"/>
  <c r="AN89" i="1" s="1"/>
  <c r="AN90" i="1" s="1"/>
  <c r="AN91" i="1" s="1"/>
  <c r="AN92" i="1" s="1"/>
  <c r="AN93" i="1" s="1"/>
  <c r="AN94" i="1" s="1"/>
  <c r="AN95" i="1" s="1"/>
  <c r="AN96" i="1" s="1"/>
  <c r="AN97" i="1" s="1"/>
  <c r="AN98" i="1" s="1"/>
  <c r="AN99" i="1" s="1"/>
  <c r="AN100" i="1" s="1"/>
  <c r="AN101" i="1" s="1"/>
  <c r="AN102" i="1" s="1"/>
  <c r="AN103" i="1" s="1"/>
  <c r="AN104" i="1" s="1"/>
  <c r="AN105" i="1" s="1"/>
  <c r="AN106" i="1" s="1"/>
  <c r="AN107" i="1" s="1"/>
  <c r="AN108" i="1" s="1"/>
  <c r="AN109" i="1" s="1"/>
  <c r="AN110" i="1" s="1"/>
  <c r="AN111" i="1" s="1"/>
  <c r="AN112" i="1" s="1"/>
  <c r="AN113" i="1" s="1"/>
  <c r="AN114" i="1" s="1"/>
  <c r="AN115" i="1" s="1"/>
  <c r="AN116" i="1" s="1"/>
  <c r="AN117" i="1" s="1"/>
  <c r="AN118" i="1" s="1"/>
  <c r="AN119" i="1" s="1"/>
  <c r="AN120" i="1" s="1"/>
  <c r="AN121" i="1" s="1"/>
  <c r="AN122" i="1" s="1"/>
  <c r="AN123" i="1" s="1"/>
  <c r="AN124" i="1" s="1"/>
  <c r="AN125" i="1" s="1"/>
  <c r="AN126" i="1" s="1"/>
  <c r="AN127" i="1" s="1"/>
  <c r="AN128" i="1" s="1"/>
  <c r="AN129" i="1" s="1"/>
  <c r="AN130" i="1" s="1"/>
  <c r="AN131" i="1" s="1"/>
  <c r="AN132" i="1" s="1"/>
  <c r="AN133" i="1" s="1"/>
  <c r="AN134" i="1" s="1"/>
  <c r="AN135" i="1" s="1"/>
  <c r="AN136" i="1" s="1"/>
  <c r="AN137" i="1" s="1"/>
  <c r="AN138" i="1" s="1"/>
  <c r="AN139" i="1" s="1"/>
  <c r="AN140" i="1" s="1"/>
  <c r="AN141" i="1" s="1"/>
  <c r="AN142" i="1" s="1"/>
  <c r="AN143" i="1" s="1"/>
  <c r="AN144" i="1" s="1"/>
  <c r="AN145" i="1" s="1"/>
  <c r="AN146" i="1" s="1"/>
  <c r="AN147" i="1" s="1"/>
  <c r="AN148" i="1" s="1"/>
  <c r="AN149" i="1" s="1"/>
  <c r="AN150" i="1" s="1"/>
  <c r="AN151" i="1" s="1"/>
  <c r="AN152" i="1" s="1"/>
  <c r="AN153" i="1" s="1"/>
  <c r="AN154" i="1" s="1"/>
  <c r="AN155" i="1" s="1"/>
  <c r="AN156" i="1" s="1"/>
  <c r="AN157" i="1" s="1"/>
  <c r="AN158" i="1" s="1"/>
  <c r="AN159" i="1" s="1"/>
  <c r="AN160" i="1" s="1"/>
  <c r="AN161" i="1" s="1"/>
  <c r="AN162" i="1" s="1"/>
  <c r="AN163" i="1" s="1"/>
  <c r="AN164" i="1" s="1"/>
  <c r="AN165" i="1" s="1"/>
  <c r="AN166" i="1" s="1"/>
  <c r="AN167" i="1" s="1"/>
  <c r="AN168" i="1" s="1"/>
  <c r="AN169" i="1" s="1"/>
  <c r="AN170" i="1" s="1"/>
  <c r="AN171" i="1" s="1"/>
  <c r="AN172" i="1" s="1"/>
  <c r="AN173" i="1" s="1"/>
  <c r="AN174" i="1" s="1"/>
  <c r="AN175" i="1" s="1"/>
  <c r="AN176" i="1" s="1"/>
  <c r="AN177" i="1" s="1"/>
  <c r="AN178" i="1" s="1"/>
  <c r="AN179" i="1" s="1"/>
  <c r="AN180" i="1" s="1"/>
  <c r="AN181" i="1" s="1"/>
  <c r="AN182" i="1" s="1"/>
  <c r="AN183" i="1" s="1"/>
  <c r="AN184" i="1" s="1"/>
  <c r="AN185" i="1" s="1"/>
  <c r="AN186" i="1" s="1"/>
  <c r="AN187" i="1" s="1"/>
  <c r="AN188" i="1" s="1"/>
  <c r="AN189" i="1" s="1"/>
  <c r="AN190" i="1" s="1"/>
  <c r="AN191" i="1" s="1"/>
  <c r="AN192" i="1" s="1"/>
  <c r="AN193" i="1" s="1"/>
  <c r="AN194" i="1" s="1"/>
  <c r="AN195" i="1" s="1"/>
  <c r="AN196" i="1" s="1"/>
  <c r="AN197" i="1" s="1"/>
  <c r="AN198" i="1" s="1"/>
  <c r="AN199" i="1" s="1"/>
  <c r="AN200" i="1" s="1"/>
  <c r="AN201" i="1" s="1"/>
  <c r="AN202" i="1" s="1"/>
  <c r="AN203" i="1" s="1"/>
  <c r="AN204" i="1" s="1"/>
  <c r="AN205" i="1" s="1"/>
  <c r="AN206" i="1" s="1"/>
  <c r="AN207" i="1" s="1"/>
  <c r="AN208" i="1" s="1"/>
  <c r="AN209" i="1" s="1"/>
  <c r="AN210" i="1" s="1"/>
  <c r="AN211" i="1" s="1"/>
  <c r="AN212" i="1" s="1"/>
  <c r="AN213" i="1" s="1"/>
  <c r="AN214" i="1" s="1"/>
  <c r="AN215" i="1" s="1"/>
  <c r="AN216" i="1" s="1"/>
  <c r="AN217" i="1" s="1"/>
  <c r="AN218" i="1" s="1"/>
  <c r="AN219" i="1" s="1"/>
  <c r="AN220" i="1" s="1"/>
  <c r="AN221" i="1" s="1"/>
  <c r="AN222" i="1" s="1"/>
  <c r="AN223" i="1" s="1"/>
  <c r="AN224" i="1" s="1"/>
  <c r="AN225" i="1" s="1"/>
  <c r="AN226" i="1" s="1"/>
  <c r="AN227" i="1" s="1"/>
  <c r="AN228" i="1" s="1"/>
  <c r="AN229" i="1" s="1"/>
  <c r="AN230" i="1" s="1"/>
  <c r="AN231" i="1" s="1"/>
  <c r="AN232" i="1" s="1"/>
  <c r="AN233" i="1" s="1"/>
  <c r="AN234" i="1" s="1"/>
  <c r="AN235" i="1" s="1"/>
  <c r="AN236" i="1" s="1"/>
  <c r="AN237" i="1" s="1"/>
  <c r="AN238" i="1" s="1"/>
  <c r="AN239" i="1" s="1"/>
  <c r="AN240" i="1" s="1"/>
  <c r="AN241" i="1" s="1"/>
  <c r="AN242" i="1" s="1"/>
  <c r="AN243" i="1" s="1"/>
  <c r="AN244" i="1" s="1"/>
  <c r="AN245" i="1" s="1"/>
  <c r="AN246" i="1" s="1"/>
  <c r="AN247" i="1" s="1"/>
  <c r="AN248" i="1" s="1"/>
  <c r="AN249" i="1" s="1"/>
  <c r="AN250" i="1" s="1"/>
  <c r="AN251" i="1" s="1"/>
  <c r="AN252" i="1" s="1"/>
  <c r="AN253" i="1" s="1"/>
  <c r="AN254" i="1" s="1"/>
  <c r="AN255" i="1" s="1"/>
  <c r="AN256" i="1" s="1"/>
  <c r="AN257" i="1" s="1"/>
  <c r="AN258" i="1" s="1"/>
  <c r="AN259" i="1" s="1"/>
  <c r="AN260" i="1" s="1"/>
  <c r="AN261" i="1" s="1"/>
  <c r="AN262" i="1" s="1"/>
  <c r="AN263" i="1" s="1"/>
  <c r="AN264" i="1" s="1"/>
  <c r="AN265" i="1" s="1"/>
  <c r="AN266" i="1" s="1"/>
  <c r="AN267" i="1" s="1"/>
  <c r="AN268" i="1" s="1"/>
  <c r="AN269" i="1" s="1"/>
  <c r="AN270" i="1" s="1"/>
  <c r="AN271" i="1" s="1"/>
  <c r="AN272" i="1" s="1"/>
  <c r="AN273" i="1" s="1"/>
  <c r="AN274" i="1" s="1"/>
  <c r="AN275" i="1" s="1"/>
  <c r="AN276" i="1" s="1"/>
  <c r="AN277" i="1" s="1"/>
  <c r="AN278" i="1" s="1"/>
  <c r="AN279" i="1" s="1"/>
  <c r="AN280" i="1" s="1"/>
  <c r="AN281" i="1" s="1"/>
  <c r="AN282" i="1" s="1"/>
  <c r="AN283" i="1" s="1"/>
  <c r="AN284" i="1" s="1"/>
  <c r="AN285" i="1" s="1"/>
  <c r="AN286" i="1" s="1"/>
  <c r="AN287" i="1" s="1"/>
  <c r="AN288" i="1" s="1"/>
  <c r="AN289" i="1" s="1"/>
  <c r="AN290" i="1" s="1"/>
  <c r="AN291" i="1" s="1"/>
  <c r="AN292" i="1" s="1"/>
  <c r="AN293" i="1" s="1"/>
  <c r="AN294" i="1" s="1"/>
  <c r="AN295" i="1" s="1"/>
  <c r="AN296" i="1" s="1"/>
  <c r="AN297" i="1" s="1"/>
  <c r="AN298" i="1" s="1"/>
  <c r="AN299" i="1" s="1"/>
  <c r="AN300" i="1" s="1"/>
  <c r="AN301" i="1" s="1"/>
  <c r="AN302" i="1" s="1"/>
  <c r="AN303" i="1" s="1"/>
  <c r="AN304" i="1" s="1"/>
  <c r="AN305" i="1" s="1"/>
  <c r="AN306" i="1" s="1"/>
  <c r="AN307" i="1" s="1"/>
  <c r="AN308" i="1" s="1"/>
  <c r="AN309" i="1" s="1"/>
  <c r="AN310" i="1" s="1"/>
  <c r="AN311" i="1" s="1"/>
  <c r="AN312" i="1" s="1"/>
  <c r="AN313" i="1" s="1"/>
  <c r="AN314" i="1" s="1"/>
  <c r="AN315" i="1" s="1"/>
  <c r="AN316" i="1" s="1"/>
  <c r="AN317" i="1" s="1"/>
  <c r="AN318" i="1" s="1"/>
  <c r="AN319" i="1" s="1"/>
  <c r="AN320" i="1" s="1"/>
  <c r="AN321" i="1" s="1"/>
  <c r="AN322" i="1" s="1"/>
  <c r="AN323" i="1" s="1"/>
  <c r="AN324" i="1" s="1"/>
  <c r="AN325" i="1" s="1"/>
  <c r="AN326" i="1" s="1"/>
  <c r="AN327" i="1" s="1"/>
  <c r="AN328" i="1" s="1"/>
  <c r="AN329" i="1" s="1"/>
  <c r="AN330" i="1" s="1"/>
  <c r="AN331" i="1" s="1"/>
  <c r="AN332" i="1" s="1"/>
  <c r="AN333" i="1" s="1"/>
  <c r="AN334" i="1" s="1"/>
  <c r="AN335" i="1" s="1"/>
  <c r="AN336" i="1" s="1"/>
  <c r="AN337" i="1" s="1"/>
  <c r="AN338" i="1" s="1"/>
  <c r="AN339" i="1" s="1"/>
  <c r="AN340" i="1" s="1"/>
  <c r="AN341" i="1" s="1"/>
  <c r="AN342" i="1" s="1"/>
  <c r="AN343" i="1" s="1"/>
  <c r="AN344" i="1" s="1"/>
  <c r="AN345" i="1" s="1"/>
  <c r="AN346" i="1" s="1"/>
  <c r="AN347" i="1" s="1"/>
  <c r="AN348" i="1" s="1"/>
  <c r="AN349" i="1" s="1"/>
  <c r="AN350" i="1" s="1"/>
  <c r="AN351" i="1" s="1"/>
  <c r="AN352" i="1" s="1"/>
  <c r="AN353" i="1" s="1"/>
  <c r="AN354" i="1" s="1"/>
  <c r="AN355" i="1" s="1"/>
  <c r="AN356" i="1" s="1"/>
  <c r="AN357" i="1" s="1"/>
  <c r="AN358" i="1" s="1"/>
  <c r="AN359" i="1" s="1"/>
  <c r="AN360" i="1" s="1"/>
  <c r="AN361" i="1" s="1"/>
  <c r="AN362" i="1" s="1"/>
  <c r="AN363" i="1" s="1"/>
  <c r="AN364" i="1" s="1"/>
  <c r="AN365" i="1" s="1"/>
  <c r="AN366" i="1" s="1"/>
  <c r="AN367" i="1" s="1"/>
  <c r="AN368" i="1" s="1"/>
  <c r="AN369" i="1" s="1"/>
  <c r="AN370" i="1" s="1"/>
  <c r="AN371" i="1" s="1"/>
  <c r="AN372" i="1" s="1"/>
  <c r="AN373" i="1" s="1"/>
  <c r="AN374" i="1" s="1"/>
  <c r="AN375" i="1" s="1"/>
  <c r="AN376" i="1" s="1"/>
  <c r="AN377" i="1" s="1"/>
  <c r="AN378" i="1" s="1"/>
  <c r="AN379" i="1" s="1"/>
  <c r="AN380" i="1" s="1"/>
  <c r="AN381" i="1" s="1"/>
  <c r="AN382" i="1" s="1"/>
  <c r="AN383" i="1" s="1"/>
  <c r="AN384" i="1" s="1"/>
  <c r="AN385" i="1" s="1"/>
  <c r="AN386" i="1" s="1"/>
  <c r="AN387" i="1" s="1"/>
  <c r="AN388" i="1" s="1"/>
  <c r="AN389" i="1" s="1"/>
  <c r="AN390" i="1" s="1"/>
  <c r="AN391" i="1" s="1"/>
  <c r="AN392" i="1" s="1"/>
  <c r="AN393" i="1" s="1"/>
  <c r="AN394" i="1" s="1"/>
  <c r="AN395" i="1" s="1"/>
  <c r="AN396" i="1" s="1"/>
  <c r="AN397" i="1" s="1"/>
  <c r="AN398" i="1" s="1"/>
  <c r="AN399" i="1" s="1"/>
  <c r="AN400" i="1" s="1"/>
  <c r="AN401" i="1" s="1"/>
  <c r="AN402" i="1" s="1"/>
  <c r="AN403" i="1" s="1"/>
  <c r="AN404" i="1" s="1"/>
  <c r="AN405" i="1" s="1"/>
  <c r="AN406" i="1" s="1"/>
  <c r="AN407" i="1" s="1"/>
  <c r="AN408" i="1" s="1"/>
  <c r="AN409" i="1" s="1"/>
  <c r="AN410" i="1" s="1"/>
  <c r="AN411" i="1" s="1"/>
  <c r="AN412" i="1" s="1"/>
  <c r="AN413" i="1" s="1"/>
  <c r="AN414" i="1" s="1"/>
  <c r="AN415" i="1" s="1"/>
  <c r="AN416" i="1" s="1"/>
  <c r="AN417" i="1" s="1"/>
  <c r="AN418" i="1" s="1"/>
  <c r="AN419" i="1" s="1"/>
  <c r="AN420" i="1" s="1"/>
  <c r="AN421" i="1" s="1"/>
  <c r="AN422" i="1" s="1"/>
  <c r="AN423" i="1" s="1"/>
  <c r="AN424" i="1" s="1"/>
  <c r="AN425" i="1" s="1"/>
  <c r="AN426" i="1" s="1"/>
  <c r="AN427" i="1" s="1"/>
  <c r="AN428" i="1" s="1"/>
  <c r="AN429" i="1" s="1"/>
  <c r="AN430" i="1" s="1"/>
  <c r="AN431" i="1" s="1"/>
  <c r="AN432" i="1" s="1"/>
  <c r="AN433" i="1" s="1"/>
  <c r="AN434" i="1" s="1"/>
  <c r="AN435" i="1" s="1"/>
  <c r="AN436" i="1" s="1"/>
  <c r="AN437" i="1" s="1"/>
  <c r="AN438" i="1" s="1"/>
  <c r="AN439" i="1" s="1"/>
  <c r="AN440" i="1" s="1"/>
  <c r="AN441" i="1" s="1"/>
  <c r="AN442" i="1" s="1"/>
  <c r="AN443" i="1" s="1"/>
  <c r="AN444" i="1" s="1"/>
  <c r="AN445" i="1" s="1"/>
  <c r="AN446" i="1" s="1"/>
  <c r="AN447" i="1" s="1"/>
  <c r="AN448" i="1" s="1"/>
  <c r="AN449" i="1" s="1"/>
  <c r="AN450" i="1" s="1"/>
  <c r="AN451" i="1" s="1"/>
  <c r="AN452" i="1" s="1"/>
  <c r="AN453" i="1" s="1"/>
  <c r="AN454" i="1" s="1"/>
  <c r="AN455" i="1" s="1"/>
  <c r="AN456" i="1" s="1"/>
  <c r="AN457" i="1" s="1"/>
  <c r="AN458" i="1" s="1"/>
  <c r="AN459" i="1" s="1"/>
  <c r="AN460" i="1" s="1"/>
  <c r="AN461" i="1" s="1"/>
  <c r="AN462" i="1" s="1"/>
  <c r="AN463" i="1" s="1"/>
  <c r="AN464" i="1" s="1"/>
  <c r="AN465" i="1" s="1"/>
  <c r="AN466" i="1" s="1"/>
  <c r="AN467" i="1" s="1"/>
  <c r="AN468" i="1" s="1"/>
  <c r="AN469" i="1" s="1"/>
  <c r="AN470" i="1" s="1"/>
  <c r="AN471" i="1" s="1"/>
  <c r="AN472" i="1" s="1"/>
  <c r="AN473" i="1" s="1"/>
  <c r="AN474" i="1" s="1"/>
  <c r="AN475" i="1" s="1"/>
  <c r="AN476" i="1" s="1"/>
  <c r="AN477" i="1" s="1"/>
  <c r="AN478" i="1" s="1"/>
  <c r="AN479" i="1" s="1"/>
  <c r="AN480" i="1" s="1"/>
  <c r="AN481" i="1" s="1"/>
  <c r="AN482" i="1" s="1"/>
  <c r="AN483" i="1" s="1"/>
  <c r="AN484" i="1" s="1"/>
  <c r="AN485" i="1" s="1"/>
  <c r="AN486" i="1" s="1"/>
  <c r="AN487" i="1" s="1"/>
  <c r="AN488" i="1" s="1"/>
  <c r="AN489" i="1" s="1"/>
  <c r="AN490" i="1" s="1"/>
  <c r="AN491" i="1" s="1"/>
  <c r="AN492" i="1" s="1"/>
  <c r="AN493" i="1" s="1"/>
  <c r="AN494" i="1" s="1"/>
  <c r="AN495" i="1" s="1"/>
  <c r="AN496" i="1" s="1"/>
  <c r="AN497" i="1" s="1"/>
  <c r="AN498" i="1" s="1"/>
  <c r="AN499" i="1" s="1"/>
  <c r="AN500" i="1" s="1"/>
  <c r="AN501" i="1" s="1"/>
  <c r="AN502" i="1" s="1"/>
  <c r="AN503" i="1" s="1"/>
  <c r="AN504" i="1" s="1"/>
  <c r="AN505" i="1" s="1"/>
  <c r="AN506" i="1" s="1"/>
  <c r="AN507" i="1" s="1"/>
  <c r="AN508" i="1" s="1"/>
  <c r="AN509" i="1" s="1"/>
  <c r="AN510" i="1" s="1"/>
  <c r="AN511" i="1" s="1"/>
  <c r="AN512" i="1" s="1"/>
  <c r="AN513" i="1" s="1"/>
  <c r="AN514" i="1" s="1"/>
  <c r="AN515" i="1" s="1"/>
  <c r="AN516" i="1" s="1"/>
  <c r="AN517" i="1" s="1"/>
  <c r="AN518" i="1" s="1"/>
  <c r="AN519" i="1" s="1"/>
  <c r="AN520" i="1" s="1"/>
  <c r="AN521" i="1" s="1"/>
  <c r="AN522" i="1" s="1"/>
  <c r="AN523" i="1" s="1"/>
  <c r="AN524" i="1" s="1"/>
  <c r="AN525" i="1" s="1"/>
  <c r="AN526" i="1" s="1"/>
  <c r="AN527" i="1" s="1"/>
  <c r="AN528" i="1" s="1"/>
  <c r="AN529" i="1" s="1"/>
  <c r="AN530" i="1" s="1"/>
  <c r="AN531" i="1" s="1"/>
  <c r="AN532" i="1" s="1"/>
  <c r="AN533" i="1" s="1"/>
  <c r="AN534" i="1" s="1"/>
  <c r="AN535" i="1" s="1"/>
  <c r="AN536" i="1" s="1"/>
  <c r="AN537" i="1" s="1"/>
  <c r="AN538" i="1" s="1"/>
  <c r="AN539" i="1" s="1"/>
  <c r="AN540" i="1" s="1"/>
  <c r="AN541" i="1" s="1"/>
  <c r="AN542" i="1" s="1"/>
  <c r="AN543" i="1" s="1"/>
  <c r="AN544" i="1" s="1"/>
  <c r="AN545" i="1" s="1"/>
  <c r="AN546" i="1" s="1"/>
  <c r="AN547" i="1" s="1"/>
  <c r="AN548" i="1" s="1"/>
  <c r="AN549" i="1" s="1"/>
  <c r="AN550" i="1" s="1"/>
  <c r="AN551" i="1" s="1"/>
  <c r="AN552" i="1" s="1"/>
  <c r="AN553" i="1" s="1"/>
  <c r="AN554" i="1" s="1"/>
  <c r="AN555" i="1" s="1"/>
  <c r="AN556" i="1" s="1"/>
  <c r="AN557" i="1" s="1"/>
  <c r="AN558" i="1" s="1"/>
  <c r="AN559" i="1" s="1"/>
  <c r="AN560" i="1" s="1"/>
  <c r="AN561" i="1" s="1"/>
  <c r="AN562" i="1" s="1"/>
  <c r="AN563" i="1" s="1"/>
  <c r="AN564" i="1" s="1"/>
  <c r="AN565" i="1" s="1"/>
  <c r="AN566" i="1" s="1"/>
  <c r="AN567" i="1" s="1"/>
  <c r="AN568" i="1" s="1"/>
  <c r="AN569" i="1" s="1"/>
  <c r="AN570" i="1" s="1"/>
  <c r="AN571" i="1" s="1"/>
  <c r="AN572" i="1" s="1"/>
  <c r="AN573" i="1" s="1"/>
  <c r="AN574" i="1" s="1"/>
  <c r="AN575" i="1" s="1"/>
  <c r="AN576" i="1" s="1"/>
  <c r="AN577" i="1" s="1"/>
  <c r="AN578" i="1" s="1"/>
  <c r="AN579" i="1" s="1"/>
  <c r="AN580" i="1" s="1"/>
  <c r="AN581" i="1" s="1"/>
  <c r="AN582" i="1" s="1"/>
  <c r="AN583" i="1" s="1"/>
  <c r="AN584" i="1" s="1"/>
  <c r="AN585" i="1" s="1"/>
  <c r="AN586" i="1" s="1"/>
  <c r="AN587" i="1" s="1"/>
  <c r="AN588" i="1" s="1"/>
  <c r="AN589" i="1" s="1"/>
  <c r="AN590" i="1" s="1"/>
  <c r="AN591" i="1" s="1"/>
  <c r="AN592" i="1" s="1"/>
  <c r="AN593" i="1" s="1"/>
  <c r="AN594" i="1" s="1"/>
  <c r="AN595" i="1" s="1"/>
  <c r="AN596" i="1" s="1"/>
  <c r="AN597" i="1" s="1"/>
  <c r="AN598" i="1" s="1"/>
  <c r="AN599" i="1" s="1"/>
  <c r="AN600" i="1" s="1"/>
  <c r="AN601" i="1" s="1"/>
  <c r="AN602" i="1" s="1"/>
  <c r="AN603" i="1" s="1"/>
  <c r="AN604" i="1" s="1"/>
  <c r="AN605" i="1" s="1"/>
  <c r="AN606" i="1" s="1"/>
  <c r="AN607" i="1" s="1"/>
  <c r="AN608" i="1" s="1"/>
  <c r="AN609" i="1" s="1"/>
  <c r="AN610" i="1" s="1"/>
  <c r="AN611" i="1" s="1"/>
  <c r="AN612" i="1" s="1"/>
  <c r="AN613" i="1" s="1"/>
  <c r="AN614" i="1" s="1"/>
  <c r="AN615" i="1" s="1"/>
  <c r="AN616" i="1" s="1"/>
  <c r="AN617" i="1" s="1"/>
  <c r="AN618" i="1" s="1"/>
  <c r="AN619" i="1" s="1"/>
  <c r="AN620" i="1" s="1"/>
  <c r="AN621" i="1" s="1"/>
  <c r="AN622" i="1" s="1"/>
  <c r="AN623" i="1" s="1"/>
  <c r="AN624" i="1" s="1"/>
  <c r="AN625" i="1" s="1"/>
  <c r="AN626" i="1" s="1"/>
  <c r="AN627" i="1" s="1"/>
  <c r="AN628" i="1" s="1"/>
  <c r="AN629" i="1" s="1"/>
  <c r="AN630" i="1" s="1"/>
  <c r="AN631" i="1" s="1"/>
  <c r="AN632" i="1" s="1"/>
  <c r="AN633" i="1" s="1"/>
  <c r="AN634" i="1" s="1"/>
  <c r="AN635" i="1" s="1"/>
  <c r="AN636" i="1" s="1"/>
  <c r="AN637" i="1" s="1"/>
  <c r="AN638" i="1" s="1"/>
  <c r="AN639" i="1" s="1"/>
  <c r="AN640" i="1" s="1"/>
  <c r="AN641" i="1" s="1"/>
  <c r="AN642" i="1" s="1"/>
  <c r="AN643" i="1" s="1"/>
  <c r="AN644" i="1" s="1"/>
  <c r="AN645" i="1" s="1"/>
  <c r="AN646" i="1" s="1"/>
  <c r="AN647" i="1" s="1"/>
  <c r="AN648" i="1" s="1"/>
  <c r="AN649" i="1" s="1"/>
  <c r="AN650" i="1" s="1"/>
  <c r="AN651" i="1" s="1"/>
  <c r="AN652" i="1" s="1"/>
  <c r="AN653" i="1" s="1"/>
  <c r="AN654" i="1" s="1"/>
  <c r="AN655" i="1" s="1"/>
  <c r="AN656" i="1" s="1"/>
  <c r="AN657" i="1" s="1"/>
  <c r="AN658" i="1" s="1"/>
  <c r="AN659" i="1" s="1"/>
  <c r="AN660" i="1" s="1"/>
  <c r="AN661" i="1" s="1"/>
  <c r="AN662" i="1" s="1"/>
  <c r="AN663" i="1" s="1"/>
  <c r="AN664" i="1" s="1"/>
  <c r="AN665" i="1" s="1"/>
  <c r="AN666" i="1" s="1"/>
  <c r="AN667" i="1" s="1"/>
  <c r="AN668" i="1" s="1"/>
  <c r="AN669" i="1" s="1"/>
  <c r="AN670" i="1" s="1"/>
  <c r="AN671" i="1" s="1"/>
  <c r="AN672" i="1" s="1"/>
  <c r="AN673" i="1" s="1"/>
  <c r="AN674" i="1" s="1"/>
  <c r="AN675" i="1" s="1"/>
  <c r="AN676" i="1" s="1"/>
  <c r="AN677" i="1" s="1"/>
  <c r="AN678" i="1" s="1"/>
  <c r="AN679" i="1" s="1"/>
  <c r="AN680" i="1" s="1"/>
  <c r="AN681" i="1" s="1"/>
  <c r="AN682" i="1" s="1"/>
  <c r="AN683" i="1" s="1"/>
  <c r="AN684" i="1" s="1"/>
  <c r="AN685" i="1" s="1"/>
  <c r="AN686" i="1" s="1"/>
  <c r="AN687" i="1" s="1"/>
  <c r="AN688" i="1" s="1"/>
  <c r="AN689" i="1" s="1"/>
  <c r="AN690" i="1" s="1"/>
  <c r="AN691" i="1" s="1"/>
  <c r="AN692" i="1" s="1"/>
  <c r="AN693" i="1" s="1"/>
  <c r="AN694" i="1" s="1"/>
  <c r="AN695" i="1" s="1"/>
  <c r="AN696" i="1" s="1"/>
  <c r="AN697" i="1" s="1"/>
  <c r="AN698" i="1" s="1"/>
  <c r="AN699" i="1" s="1"/>
  <c r="AN700" i="1" s="1"/>
  <c r="AN701" i="1" s="1"/>
  <c r="AN702" i="1" s="1"/>
  <c r="AN703" i="1" s="1"/>
  <c r="AN704" i="1" s="1"/>
  <c r="AN705" i="1" s="1"/>
  <c r="AN706" i="1" s="1"/>
  <c r="AN707" i="1" s="1"/>
  <c r="AN708" i="1" s="1"/>
  <c r="AN709" i="1" s="1"/>
  <c r="AN710" i="1" s="1"/>
  <c r="AN711" i="1" s="1"/>
  <c r="AN712" i="1" s="1"/>
  <c r="AN713" i="1" s="1"/>
  <c r="AN714" i="1" s="1"/>
  <c r="AN715" i="1" s="1"/>
  <c r="AN716" i="1" s="1"/>
  <c r="AN717" i="1" s="1"/>
  <c r="AN718" i="1" s="1"/>
  <c r="AN719" i="1" s="1"/>
  <c r="AN720" i="1" s="1"/>
  <c r="AN721" i="1" s="1"/>
  <c r="AN722" i="1" s="1"/>
  <c r="AN723" i="1" s="1"/>
  <c r="AN724" i="1" s="1"/>
  <c r="AN725" i="1" s="1"/>
  <c r="AN726" i="1" s="1"/>
  <c r="AN727" i="1" s="1"/>
  <c r="AN728" i="1" s="1"/>
  <c r="AN729" i="1" s="1"/>
  <c r="AN730" i="1" s="1"/>
  <c r="AN731" i="1" s="1"/>
  <c r="AN732" i="1" s="1"/>
  <c r="AN733" i="1" s="1"/>
  <c r="AN734" i="1" s="1"/>
  <c r="AN735" i="1" s="1"/>
  <c r="AN736" i="1" s="1"/>
  <c r="AN737" i="1" s="1"/>
  <c r="AN738" i="1" s="1"/>
  <c r="AN739" i="1" s="1"/>
  <c r="AN740" i="1" s="1"/>
  <c r="AN741" i="1" s="1"/>
  <c r="AN742" i="1" s="1"/>
  <c r="AN743" i="1" s="1"/>
  <c r="AN744" i="1" s="1"/>
  <c r="AN745" i="1" s="1"/>
  <c r="AN746" i="1" s="1"/>
  <c r="AN747" i="1" s="1"/>
  <c r="AN748" i="1" s="1"/>
  <c r="AN749" i="1" s="1"/>
  <c r="AN750" i="1" s="1"/>
  <c r="AN751" i="1" s="1"/>
  <c r="AN752" i="1" s="1"/>
  <c r="AN753" i="1" s="1"/>
  <c r="AN754" i="1" s="1"/>
  <c r="AN755" i="1" s="1"/>
  <c r="AN756" i="1" s="1"/>
  <c r="AN757" i="1" s="1"/>
  <c r="AN758" i="1" s="1"/>
  <c r="AN759" i="1" s="1"/>
  <c r="AN760" i="1" s="1"/>
  <c r="AN761" i="1" s="1"/>
  <c r="AN762" i="1" s="1"/>
  <c r="AN763" i="1" s="1"/>
  <c r="AN764" i="1" s="1"/>
  <c r="AN765" i="1" s="1"/>
  <c r="AN766" i="1" s="1"/>
  <c r="AN767" i="1" s="1"/>
  <c r="AN768" i="1" s="1"/>
  <c r="AN769" i="1" s="1"/>
  <c r="AN770" i="1" s="1"/>
  <c r="AN771" i="1" s="1"/>
  <c r="AN772" i="1" s="1"/>
  <c r="AN773" i="1" s="1"/>
  <c r="AN774" i="1" s="1"/>
  <c r="AN775" i="1" s="1"/>
  <c r="AN776" i="1" s="1"/>
  <c r="AN777" i="1" s="1"/>
  <c r="AN778" i="1" s="1"/>
  <c r="AN779" i="1" s="1"/>
  <c r="AN780" i="1" s="1"/>
  <c r="AN781" i="1" s="1"/>
  <c r="AN782" i="1" s="1"/>
  <c r="AN783" i="1" s="1"/>
  <c r="AN784" i="1" s="1"/>
  <c r="AN785" i="1" s="1"/>
  <c r="AN786" i="1" s="1"/>
  <c r="AN787" i="1" s="1"/>
  <c r="AN788" i="1" s="1"/>
  <c r="AN789" i="1" s="1"/>
  <c r="AN790" i="1" s="1"/>
  <c r="AN791" i="1" s="1"/>
  <c r="AN792" i="1" s="1"/>
  <c r="AN793" i="1" s="1"/>
  <c r="AN794" i="1" s="1"/>
  <c r="AN795" i="1" s="1"/>
  <c r="AN796" i="1" s="1"/>
  <c r="AN797" i="1" s="1"/>
  <c r="AN798" i="1" s="1"/>
  <c r="AN799" i="1" s="1"/>
  <c r="AN800" i="1" s="1"/>
  <c r="AN801" i="1" s="1"/>
  <c r="AN802" i="1" s="1"/>
  <c r="AN803" i="1" s="1"/>
  <c r="AN804" i="1" s="1"/>
  <c r="AN805" i="1" s="1"/>
  <c r="AN806" i="1" s="1"/>
  <c r="AN807" i="1" s="1"/>
  <c r="AN808" i="1" s="1"/>
  <c r="AN809" i="1" s="1"/>
  <c r="AN810" i="1" s="1"/>
  <c r="AN811" i="1" s="1"/>
  <c r="AN812" i="1" s="1"/>
  <c r="AN813" i="1" s="1"/>
  <c r="AN814" i="1" s="1"/>
  <c r="AN815" i="1" s="1"/>
  <c r="AN816" i="1" s="1"/>
  <c r="AN817" i="1" s="1"/>
  <c r="AN818" i="1" s="1"/>
  <c r="AN819" i="1" s="1"/>
  <c r="AN820" i="1" s="1"/>
  <c r="AN821" i="1" s="1"/>
  <c r="AN822" i="1" s="1"/>
  <c r="AN823" i="1" s="1"/>
  <c r="AN824" i="1" s="1"/>
  <c r="AN825" i="1" s="1"/>
  <c r="AN826" i="1" s="1"/>
  <c r="AN827" i="1" s="1"/>
  <c r="AN828" i="1" s="1"/>
  <c r="AN829" i="1" s="1"/>
  <c r="AN830" i="1" s="1"/>
  <c r="AN831" i="1" s="1"/>
  <c r="AN832" i="1" s="1"/>
  <c r="AN833" i="1" s="1"/>
  <c r="AN834" i="1" s="1"/>
  <c r="AN835" i="1" s="1"/>
  <c r="AN836" i="1" s="1"/>
  <c r="AN837" i="1" s="1"/>
  <c r="AN838" i="1" s="1"/>
  <c r="AN839" i="1" s="1"/>
  <c r="AN840" i="1" s="1"/>
  <c r="AN841" i="1" s="1"/>
  <c r="AN842" i="1" s="1"/>
  <c r="AN843" i="1" s="1"/>
  <c r="AN844" i="1" s="1"/>
  <c r="AN845" i="1" s="1"/>
  <c r="AN846" i="1" s="1"/>
  <c r="AN847" i="1" s="1"/>
  <c r="AN848" i="1" s="1"/>
  <c r="AN849" i="1" s="1"/>
  <c r="AN850" i="1" s="1"/>
  <c r="AN851" i="1" s="1"/>
  <c r="AN852" i="1" s="1"/>
  <c r="AN853" i="1" s="1"/>
  <c r="AN854" i="1" s="1"/>
  <c r="AN855" i="1" s="1"/>
  <c r="AN856" i="1" s="1"/>
  <c r="AN857" i="1" s="1"/>
  <c r="AN858" i="1" s="1"/>
  <c r="AN859" i="1" s="1"/>
  <c r="AN860" i="1" s="1"/>
  <c r="AN861" i="1" s="1"/>
  <c r="AN862" i="1" s="1"/>
  <c r="AN863" i="1" s="1"/>
  <c r="AN864" i="1" s="1"/>
  <c r="AN865" i="1" s="1"/>
  <c r="AN866" i="1" s="1"/>
  <c r="AN867" i="1" s="1"/>
  <c r="AN868" i="1" s="1"/>
  <c r="AN869" i="1" s="1"/>
  <c r="AN870" i="1" s="1"/>
  <c r="AN871" i="1" s="1"/>
  <c r="AN872" i="1" s="1"/>
  <c r="AN873" i="1" s="1"/>
  <c r="AN874" i="1" s="1"/>
  <c r="AN875" i="1" s="1"/>
  <c r="AN876" i="1" s="1"/>
  <c r="AN877" i="1" s="1"/>
  <c r="AN878" i="1" s="1"/>
  <c r="AN879" i="1" s="1"/>
  <c r="AN880" i="1" s="1"/>
  <c r="AN881" i="1" s="1"/>
  <c r="AN882" i="1" s="1"/>
  <c r="AN883" i="1" s="1"/>
  <c r="AN884" i="1" s="1"/>
  <c r="AN885" i="1" s="1"/>
  <c r="AN886" i="1" s="1"/>
  <c r="AN887" i="1" s="1"/>
  <c r="AN888" i="1" s="1"/>
  <c r="AN889" i="1" s="1"/>
  <c r="AN890" i="1" s="1"/>
  <c r="AN891" i="1" s="1"/>
  <c r="AN892" i="1" s="1"/>
  <c r="AN893" i="1" s="1"/>
  <c r="AN894" i="1" s="1"/>
  <c r="AN895" i="1" s="1"/>
  <c r="AN896" i="1" s="1"/>
  <c r="AN897" i="1" s="1"/>
  <c r="AN898" i="1" s="1"/>
  <c r="AN899" i="1" s="1"/>
  <c r="AN900" i="1" s="1"/>
  <c r="AN901" i="1" s="1"/>
  <c r="AN902" i="1" s="1"/>
  <c r="AN903" i="1" s="1"/>
  <c r="AN904" i="1" s="1"/>
  <c r="AN905" i="1" s="1"/>
  <c r="AN906" i="1" s="1"/>
  <c r="AN907" i="1" s="1"/>
  <c r="AN908" i="1" s="1"/>
  <c r="AN909" i="1" s="1"/>
  <c r="AN910" i="1" s="1"/>
  <c r="AN911" i="1" s="1"/>
  <c r="AN912" i="1" s="1"/>
  <c r="AN913" i="1" s="1"/>
  <c r="AN914" i="1" s="1"/>
  <c r="AN915" i="1" s="1"/>
  <c r="AN916" i="1" s="1"/>
  <c r="AN917" i="1" s="1"/>
  <c r="AN918" i="1" s="1"/>
  <c r="AN919" i="1" s="1"/>
  <c r="AN920" i="1" s="1"/>
  <c r="AN921" i="1" s="1"/>
  <c r="AN922" i="1" s="1"/>
  <c r="AN923" i="1" s="1"/>
  <c r="AN924" i="1" s="1"/>
  <c r="AN925" i="1" s="1"/>
  <c r="AN926" i="1" s="1"/>
  <c r="AN927" i="1" s="1"/>
  <c r="AN928" i="1" s="1"/>
  <c r="AN929" i="1" s="1"/>
  <c r="AN930" i="1" s="1"/>
  <c r="AN931" i="1" s="1"/>
  <c r="AN932" i="1" s="1"/>
  <c r="AN933" i="1" s="1"/>
  <c r="AN934" i="1" s="1"/>
  <c r="AN935" i="1" s="1"/>
  <c r="AN936" i="1" s="1"/>
  <c r="AN937" i="1" s="1"/>
  <c r="AN938" i="1" s="1"/>
  <c r="AN939" i="1" s="1"/>
  <c r="AN940" i="1" s="1"/>
  <c r="AN941" i="1" s="1"/>
  <c r="AN942" i="1" s="1"/>
  <c r="AN943" i="1" s="1"/>
  <c r="AN944" i="1" s="1"/>
  <c r="AN945" i="1" s="1"/>
  <c r="AN946" i="1" s="1"/>
  <c r="AN947" i="1" s="1"/>
  <c r="AN948" i="1" s="1"/>
  <c r="AN949" i="1" s="1"/>
  <c r="AN950" i="1" s="1"/>
  <c r="AN951" i="1" s="1"/>
  <c r="AN952" i="1" s="1"/>
  <c r="AN953" i="1" s="1"/>
  <c r="AN954" i="1" s="1"/>
  <c r="AN955" i="1" s="1"/>
  <c r="AN956" i="1" s="1"/>
  <c r="AN957" i="1" s="1"/>
  <c r="AN958" i="1" s="1"/>
  <c r="AN959" i="1" s="1"/>
  <c r="AN960" i="1" s="1"/>
  <c r="AN961" i="1" s="1"/>
  <c r="AN962" i="1" s="1"/>
  <c r="AN963" i="1" s="1"/>
  <c r="AN964" i="1" s="1"/>
  <c r="AN965" i="1" s="1"/>
  <c r="AN966" i="1" s="1"/>
  <c r="AN967" i="1" s="1"/>
  <c r="AN968" i="1" s="1"/>
  <c r="AN969" i="1" s="1"/>
  <c r="AN970" i="1" s="1"/>
  <c r="AN971" i="1" s="1"/>
  <c r="AN972" i="1" s="1"/>
  <c r="AN973" i="1" s="1"/>
  <c r="AN974" i="1" s="1"/>
  <c r="AN975" i="1" s="1"/>
  <c r="AN976" i="1" s="1"/>
  <c r="AN977" i="1" s="1"/>
  <c r="AN978" i="1" s="1"/>
  <c r="AN979" i="1" s="1"/>
  <c r="AN980" i="1" s="1"/>
  <c r="AN981" i="1" s="1"/>
  <c r="AN982" i="1" s="1"/>
  <c r="AN983" i="1" s="1"/>
  <c r="AN984" i="1" s="1"/>
  <c r="AN985" i="1" s="1"/>
  <c r="AN986" i="1" s="1"/>
  <c r="AN987" i="1" s="1"/>
  <c r="AN988" i="1" s="1"/>
  <c r="AN989" i="1" s="1"/>
  <c r="AN990" i="1" s="1"/>
  <c r="AN991" i="1" s="1"/>
  <c r="AN992" i="1" s="1"/>
  <c r="AN993" i="1" s="1"/>
  <c r="AN994" i="1" s="1"/>
  <c r="AN995" i="1" s="1"/>
  <c r="AN996" i="1" s="1"/>
  <c r="AN997" i="1" s="1"/>
  <c r="AN998" i="1" s="1"/>
  <c r="AN999" i="1" s="1"/>
  <c r="AN1000" i="1" s="1"/>
  <c r="AN1001" i="1" s="1"/>
  <c r="AN1002" i="1" s="1"/>
  <c r="AN1003" i="1" s="1"/>
  <c r="AN1004" i="1" s="1"/>
  <c r="AN1005" i="1" s="1"/>
  <c r="AN1006" i="1" s="1"/>
  <c r="AN1007" i="1" s="1"/>
  <c r="AN1008" i="1" s="1"/>
  <c r="AN1009" i="1" s="1"/>
  <c r="AN1010" i="1" s="1"/>
  <c r="AN1011" i="1" s="1"/>
  <c r="AN1012" i="1" s="1"/>
  <c r="AN1013" i="1" s="1"/>
  <c r="AN1014" i="1" s="1"/>
  <c r="AN1015" i="1" s="1"/>
  <c r="AN1016" i="1" s="1"/>
  <c r="AN1017" i="1" s="1"/>
  <c r="AN1018" i="1" s="1"/>
  <c r="AN1019" i="1" s="1"/>
  <c r="AN1020" i="1" s="1"/>
  <c r="AN1021" i="1" s="1"/>
  <c r="AN1022" i="1" s="1"/>
  <c r="AN1023" i="1" s="1"/>
  <c r="AN1024" i="1" s="1"/>
  <c r="AN1025" i="1" s="1"/>
  <c r="AN1026" i="1" s="1"/>
  <c r="AN1027" i="1" s="1"/>
  <c r="AN1028" i="1" s="1"/>
  <c r="AN1029" i="1" s="1"/>
  <c r="AN1030" i="1" s="1"/>
  <c r="AN1031" i="1" s="1"/>
  <c r="AN1032" i="1" s="1"/>
  <c r="AN1033" i="1" s="1"/>
  <c r="AN1034" i="1" s="1"/>
  <c r="AN1035" i="1" s="1"/>
  <c r="AN1036" i="1" s="1"/>
  <c r="AN1037" i="1" s="1"/>
  <c r="AN1038" i="1" s="1"/>
  <c r="AN1039" i="1" s="1"/>
  <c r="AN1040" i="1" s="1"/>
  <c r="AN1041" i="1" s="1"/>
  <c r="AN1042" i="1" s="1"/>
  <c r="AN1043" i="1" s="1"/>
  <c r="AN1044" i="1" s="1"/>
  <c r="AN1045" i="1" s="1"/>
  <c r="AN1046" i="1" s="1"/>
  <c r="AN1047" i="1" s="1"/>
  <c r="AN1048" i="1" s="1"/>
  <c r="AN1049" i="1" s="1"/>
  <c r="AN1050" i="1" s="1"/>
  <c r="AN1051" i="1" s="1"/>
  <c r="AN1052" i="1" s="1"/>
  <c r="AN1053" i="1" s="1"/>
  <c r="AN1054" i="1" s="1"/>
  <c r="AN1055" i="1" s="1"/>
  <c r="AN1056" i="1" s="1"/>
  <c r="AN1057" i="1" s="1"/>
  <c r="AN1058" i="1" s="1"/>
  <c r="AN1059" i="1" s="1"/>
  <c r="AN1060" i="1" s="1"/>
  <c r="AN1061" i="1" s="1"/>
  <c r="AN1062" i="1" s="1"/>
  <c r="AN1063" i="1" s="1"/>
  <c r="AN1064" i="1" s="1"/>
  <c r="AN1065" i="1" s="1"/>
  <c r="AN1066" i="1" s="1"/>
  <c r="AN1067" i="1" s="1"/>
  <c r="AN1068" i="1" s="1"/>
  <c r="AN1069" i="1" s="1"/>
  <c r="AN1070" i="1" s="1"/>
  <c r="AN1071" i="1" s="1"/>
  <c r="AN1072" i="1" s="1"/>
  <c r="AN1073" i="1" s="1"/>
  <c r="AN1074" i="1" s="1"/>
  <c r="AN1075" i="1" s="1"/>
  <c r="AN1076" i="1" s="1"/>
  <c r="AN1077" i="1" s="1"/>
  <c r="AN1078" i="1" s="1"/>
  <c r="AN1079" i="1" s="1"/>
  <c r="AN1080" i="1" s="1"/>
  <c r="AN1081" i="1" s="1"/>
  <c r="AN1082" i="1" s="1"/>
  <c r="AN1083" i="1" s="1"/>
  <c r="AN1084" i="1" s="1"/>
  <c r="AN1085" i="1" s="1"/>
  <c r="AN1086" i="1" s="1"/>
  <c r="AN1087" i="1" s="1"/>
  <c r="AN1088" i="1" s="1"/>
  <c r="AN1089" i="1" s="1"/>
  <c r="AN1090" i="1" s="1"/>
  <c r="AN1091" i="1" s="1"/>
  <c r="AN1092" i="1" s="1"/>
  <c r="AN1093" i="1" s="1"/>
  <c r="AN1094" i="1" s="1"/>
  <c r="AN1095" i="1" s="1"/>
  <c r="AN1096" i="1" s="1"/>
  <c r="AN1097" i="1" s="1"/>
  <c r="AN1098" i="1" s="1"/>
  <c r="AN1099" i="1" s="1"/>
  <c r="AN1100" i="1" s="1"/>
  <c r="AN1101" i="1" s="1"/>
  <c r="AN1102" i="1" s="1"/>
  <c r="AN1103" i="1" s="1"/>
  <c r="AN1104" i="1" s="1"/>
  <c r="AN1105" i="1" s="1"/>
  <c r="AN1106" i="1" s="1"/>
  <c r="AN1107" i="1" s="1"/>
  <c r="AN1108" i="1" s="1"/>
  <c r="AN1109" i="1" s="1"/>
  <c r="AN1110" i="1" s="1"/>
  <c r="AN1111" i="1" s="1"/>
  <c r="AN1112" i="1" s="1"/>
  <c r="AN1113" i="1" s="1"/>
  <c r="AN1114" i="1" s="1"/>
  <c r="AN1115" i="1" s="1"/>
  <c r="AN1116" i="1" s="1"/>
  <c r="AN1117" i="1" s="1"/>
  <c r="AN1118" i="1" s="1"/>
  <c r="AN1119" i="1" s="1"/>
  <c r="AN1120" i="1" s="1"/>
  <c r="AN1121" i="1" s="1"/>
  <c r="AN1122" i="1" s="1"/>
  <c r="AN1123" i="1" s="1"/>
  <c r="AN1124" i="1" s="1"/>
  <c r="AN1125" i="1" s="1"/>
  <c r="AN1126" i="1" s="1"/>
  <c r="AN1127" i="1" s="1"/>
  <c r="AN1128" i="1" s="1"/>
  <c r="AN1129" i="1" s="1"/>
  <c r="AN1130" i="1" s="1"/>
  <c r="AN1131" i="1" s="1"/>
  <c r="AN1132" i="1" s="1"/>
  <c r="AN1133" i="1" s="1"/>
  <c r="AN1134" i="1" s="1"/>
  <c r="AN1135" i="1" s="1"/>
  <c r="AN1136" i="1" s="1"/>
  <c r="AN1137" i="1" s="1"/>
  <c r="AN1138" i="1" s="1"/>
  <c r="AN1139" i="1" s="1"/>
  <c r="AN1140" i="1" s="1"/>
  <c r="AN1141" i="1" s="1"/>
  <c r="AN1142" i="1" s="1"/>
  <c r="AN1143" i="1" s="1"/>
  <c r="AN1144" i="1" s="1"/>
  <c r="AN1145" i="1" s="1"/>
  <c r="AN1146" i="1" s="1"/>
  <c r="AN1147" i="1" s="1"/>
  <c r="AN1148" i="1" s="1"/>
  <c r="AN1149" i="1" s="1"/>
  <c r="AN1150" i="1" s="1"/>
  <c r="AN1151" i="1" s="1"/>
  <c r="AN1152" i="1" s="1"/>
  <c r="AN1153" i="1" s="1"/>
  <c r="AN1154" i="1" s="1"/>
  <c r="AN1155" i="1" s="1"/>
  <c r="AN1156" i="1" s="1"/>
  <c r="AN1157" i="1" s="1"/>
  <c r="AN1158" i="1" s="1"/>
  <c r="AN1159" i="1" s="1"/>
  <c r="AN1160" i="1" s="1"/>
  <c r="AN1161" i="1" s="1"/>
  <c r="AN1162" i="1" s="1"/>
  <c r="AN1163" i="1" s="1"/>
  <c r="AN1164" i="1" s="1"/>
  <c r="AN1165" i="1" s="1"/>
  <c r="AN1166" i="1" s="1"/>
  <c r="AN1167" i="1" s="1"/>
  <c r="AN1168" i="1" s="1"/>
  <c r="AN1169" i="1" s="1"/>
  <c r="AN1170" i="1" s="1"/>
  <c r="AN1171" i="1" s="1"/>
  <c r="AN1172" i="1" s="1"/>
  <c r="AN1173" i="1" s="1"/>
  <c r="AN1174" i="1" s="1"/>
  <c r="AN1175" i="1" s="1"/>
  <c r="AN1176" i="1" s="1"/>
  <c r="AN1177" i="1" s="1"/>
  <c r="AN1178" i="1" s="1"/>
  <c r="AN1179" i="1" s="1"/>
  <c r="AN1180" i="1" s="1"/>
  <c r="AN1181" i="1" s="1"/>
  <c r="AN1182" i="1" s="1"/>
  <c r="AN1183" i="1" s="1"/>
  <c r="AN1184" i="1" s="1"/>
  <c r="AN1185" i="1" s="1"/>
  <c r="AN1186" i="1" s="1"/>
  <c r="AN1187" i="1" s="1"/>
  <c r="AN1188" i="1" s="1"/>
  <c r="AN1189" i="1" s="1"/>
  <c r="AN1190" i="1" s="1"/>
  <c r="AN1191" i="1" s="1"/>
  <c r="AN1192" i="1" s="1"/>
  <c r="AN1193" i="1" s="1"/>
  <c r="AN1194" i="1" s="1"/>
  <c r="AN1195" i="1" s="1"/>
  <c r="AN1196" i="1" s="1"/>
  <c r="AN1197" i="1" s="1"/>
  <c r="AN1198" i="1" s="1"/>
  <c r="AN1199" i="1" s="1"/>
  <c r="AN1200" i="1" s="1"/>
  <c r="AN1201" i="1" s="1"/>
  <c r="AN1202" i="1" s="1"/>
  <c r="AN1203" i="1" s="1"/>
  <c r="AN1204" i="1" s="1"/>
  <c r="AN1205" i="1" s="1"/>
  <c r="AN1206" i="1" s="1"/>
  <c r="AN1207" i="1" s="1"/>
  <c r="AN1208" i="1" s="1"/>
  <c r="AN1209" i="1" s="1"/>
  <c r="AN1210" i="1" s="1"/>
  <c r="AN1211" i="1" s="1"/>
  <c r="AN1212" i="1" s="1"/>
  <c r="AN1213" i="1" s="1"/>
  <c r="AN1214" i="1" s="1"/>
  <c r="AN1215" i="1" s="1"/>
  <c r="AN1216" i="1" s="1"/>
  <c r="AN1217" i="1" s="1"/>
  <c r="AN1218" i="1" s="1"/>
  <c r="AN1219" i="1" s="1"/>
  <c r="AN1220" i="1" s="1"/>
  <c r="AN1221" i="1" s="1"/>
  <c r="AN1222" i="1" s="1"/>
  <c r="AN1223" i="1" s="1"/>
  <c r="AN1224" i="1" s="1"/>
  <c r="AN1225" i="1" s="1"/>
  <c r="AN1226" i="1" s="1"/>
  <c r="AN1227" i="1" s="1"/>
  <c r="AN1228" i="1" s="1"/>
  <c r="AN1229" i="1" s="1"/>
  <c r="AN1230" i="1" s="1"/>
  <c r="AN1231" i="1" s="1"/>
  <c r="AN1232" i="1" s="1"/>
  <c r="AN1233" i="1" s="1"/>
  <c r="AN1234" i="1" s="1"/>
  <c r="AN1235" i="1" s="1"/>
  <c r="AN1236" i="1" s="1"/>
  <c r="AN1237" i="1" s="1"/>
  <c r="AN1238" i="1" s="1"/>
  <c r="AN1239" i="1" s="1"/>
  <c r="AN1240" i="1" s="1"/>
  <c r="AN1241" i="1" s="1"/>
  <c r="AN1242" i="1" s="1"/>
  <c r="AN1243" i="1" s="1"/>
  <c r="AN1244" i="1" s="1"/>
  <c r="AN1245" i="1" s="1"/>
  <c r="AN1246" i="1" s="1"/>
  <c r="AN1247" i="1" s="1"/>
  <c r="AN1248" i="1" s="1"/>
  <c r="AN1249" i="1" s="1"/>
  <c r="AN1250" i="1" s="1"/>
  <c r="AN1251" i="1" s="1"/>
  <c r="AN1252" i="1" s="1"/>
  <c r="AN1253" i="1" s="1"/>
  <c r="AN1254" i="1" s="1"/>
  <c r="AN1255" i="1" s="1"/>
  <c r="AN1256" i="1" s="1"/>
  <c r="AN1257" i="1" s="1"/>
  <c r="AN1258" i="1" s="1"/>
  <c r="AN1259" i="1" s="1"/>
  <c r="AN1260" i="1" s="1"/>
  <c r="AN1261" i="1" s="1"/>
  <c r="AN1262" i="1" s="1"/>
  <c r="AN1263" i="1" s="1"/>
  <c r="AN1264" i="1" s="1"/>
  <c r="AN1265" i="1" s="1"/>
  <c r="AN1266" i="1" s="1"/>
  <c r="AN1267" i="1" s="1"/>
  <c r="AN1268" i="1" s="1"/>
  <c r="AN1269" i="1" s="1"/>
  <c r="AN1270" i="1" s="1"/>
  <c r="AN1271" i="1" s="1"/>
  <c r="AN1272" i="1" s="1"/>
  <c r="AN1273" i="1" s="1"/>
  <c r="AN1274" i="1" s="1"/>
  <c r="AN1275" i="1" s="1"/>
  <c r="AN1276" i="1" s="1"/>
  <c r="AN1277" i="1" s="1"/>
  <c r="AN1278" i="1" s="1"/>
  <c r="AN1279" i="1" s="1"/>
  <c r="AN1280" i="1" s="1"/>
  <c r="AN1281" i="1" s="1"/>
  <c r="AN1282" i="1" s="1"/>
  <c r="AN1283" i="1" s="1"/>
  <c r="AN1284" i="1" s="1"/>
  <c r="AN1285" i="1" s="1"/>
  <c r="AN1286" i="1" s="1"/>
  <c r="AN1287" i="1" s="1"/>
  <c r="AN1288" i="1" s="1"/>
  <c r="AN1289" i="1" s="1"/>
  <c r="AN1290" i="1" s="1"/>
  <c r="AN1291" i="1" s="1"/>
  <c r="AN1292" i="1" s="1"/>
  <c r="AN1293" i="1" s="1"/>
  <c r="AN1294" i="1" s="1"/>
  <c r="AN1295" i="1" s="1"/>
  <c r="AN1296" i="1" s="1"/>
  <c r="AN1297" i="1" s="1"/>
  <c r="AN1298" i="1" s="1"/>
  <c r="AN1299" i="1" s="1"/>
  <c r="AN1300" i="1" s="1"/>
  <c r="AN1301" i="1" s="1"/>
  <c r="AN1302" i="1" s="1"/>
  <c r="AN1303" i="1" s="1"/>
  <c r="AN1304" i="1" s="1"/>
  <c r="AN1305" i="1" s="1"/>
  <c r="AN1306" i="1" s="1"/>
  <c r="AN1307" i="1" s="1"/>
  <c r="AN1308" i="1" s="1"/>
  <c r="AN1309" i="1" s="1"/>
  <c r="AN1310" i="1" s="1"/>
  <c r="AN1311" i="1" s="1"/>
  <c r="AN1312" i="1" s="1"/>
  <c r="AN1313" i="1" s="1"/>
  <c r="AN1314" i="1" s="1"/>
  <c r="AN1315" i="1" s="1"/>
  <c r="AN1316" i="1" s="1"/>
  <c r="AN1317" i="1" s="1"/>
  <c r="AN1318" i="1" s="1"/>
  <c r="AN1319" i="1" s="1"/>
  <c r="AN1320" i="1" s="1"/>
  <c r="AN1321" i="1" s="1"/>
  <c r="AN1322" i="1" s="1"/>
  <c r="AN1323" i="1" s="1"/>
  <c r="AN1324" i="1" s="1"/>
  <c r="AN1325" i="1" s="1"/>
  <c r="AN1326" i="1" s="1"/>
  <c r="AN1327" i="1" s="1"/>
  <c r="AN1328" i="1" s="1"/>
  <c r="AN1329" i="1" s="1"/>
  <c r="AN1330" i="1" s="1"/>
  <c r="AN1331" i="1" s="1"/>
  <c r="AN1332" i="1" s="1"/>
  <c r="AN1333" i="1" s="1"/>
  <c r="AN1334" i="1" s="1"/>
  <c r="AN1335" i="1" s="1"/>
  <c r="AN1336" i="1" s="1"/>
  <c r="AN1337" i="1" s="1"/>
  <c r="AN1338" i="1" s="1"/>
  <c r="AN1339" i="1" s="1"/>
  <c r="AN1340" i="1" s="1"/>
  <c r="AN1341" i="1" s="1"/>
  <c r="AN1342" i="1" s="1"/>
  <c r="AN1343" i="1" s="1"/>
  <c r="AN1344" i="1" s="1"/>
  <c r="AN1345" i="1" s="1"/>
  <c r="AN1346" i="1" s="1"/>
  <c r="AN1347" i="1" s="1"/>
  <c r="AN1348" i="1" s="1"/>
  <c r="AN1349" i="1" s="1"/>
  <c r="AN1350" i="1" s="1"/>
  <c r="AN1351" i="1" s="1"/>
  <c r="AN1352" i="1" s="1"/>
  <c r="AN1353" i="1" s="1"/>
  <c r="AN1354" i="1" s="1"/>
  <c r="AN1355" i="1" s="1"/>
  <c r="AN1356" i="1" s="1"/>
  <c r="AN1357" i="1" s="1"/>
  <c r="AN1358" i="1" s="1"/>
  <c r="AN1359" i="1" s="1"/>
  <c r="AN1360" i="1" s="1"/>
  <c r="AN1361" i="1" s="1"/>
  <c r="AN1362" i="1" s="1"/>
  <c r="AN1363" i="1" s="1"/>
  <c r="AN1364" i="1" s="1"/>
  <c r="AN1365" i="1" s="1"/>
  <c r="AN1366" i="1" s="1"/>
  <c r="AN1367" i="1" s="1"/>
  <c r="AN1368" i="1" s="1"/>
  <c r="AN1369" i="1" s="1"/>
  <c r="AN1370" i="1" s="1"/>
  <c r="AN1371" i="1" s="1"/>
  <c r="AN1372" i="1" s="1"/>
  <c r="AN1373" i="1" s="1"/>
  <c r="AN1374" i="1" s="1"/>
  <c r="AN1375" i="1" s="1"/>
  <c r="AN1376" i="1" s="1"/>
  <c r="AN1377" i="1" s="1"/>
  <c r="AN1378" i="1" s="1"/>
  <c r="AN1379" i="1" s="1"/>
  <c r="AN1380" i="1" s="1"/>
  <c r="AN1381" i="1" s="1"/>
  <c r="AN1382" i="1" s="1"/>
  <c r="AN1383" i="1" s="1"/>
  <c r="AN1384" i="1" s="1"/>
  <c r="AN1385" i="1" s="1"/>
  <c r="AN1386" i="1" s="1"/>
  <c r="AN1387" i="1" s="1"/>
  <c r="AN1388" i="1" s="1"/>
  <c r="AN1389" i="1" s="1"/>
  <c r="AN1390" i="1" s="1"/>
  <c r="AN1391" i="1" s="1"/>
  <c r="AN1392" i="1" s="1"/>
  <c r="AN1393" i="1" s="1"/>
  <c r="AN1394" i="1" s="1"/>
  <c r="AN1395" i="1" s="1"/>
  <c r="AN1396" i="1" s="1"/>
  <c r="AN1397" i="1" s="1"/>
  <c r="AN1398" i="1" s="1"/>
  <c r="AN1399" i="1" s="1"/>
  <c r="AN1400" i="1" s="1"/>
  <c r="AN1401" i="1" s="1"/>
  <c r="AN1402" i="1" s="1"/>
  <c r="AN1403" i="1" s="1"/>
  <c r="AN1404" i="1" s="1"/>
  <c r="AN1405" i="1" s="1"/>
  <c r="AN1406" i="1" s="1"/>
  <c r="AN1407" i="1" s="1"/>
  <c r="AN1408" i="1" s="1"/>
  <c r="AN1409" i="1" s="1"/>
  <c r="AN1410" i="1" s="1"/>
  <c r="AN1411" i="1" s="1"/>
  <c r="AN1412" i="1" s="1"/>
  <c r="AN1413" i="1" s="1"/>
  <c r="AN1414" i="1" s="1"/>
  <c r="AN1415" i="1" s="1"/>
  <c r="AN1416" i="1" s="1"/>
  <c r="AN1417" i="1" s="1"/>
  <c r="AN1418" i="1" s="1"/>
  <c r="AN1419" i="1" s="1"/>
  <c r="AN1420" i="1" s="1"/>
  <c r="AN1421" i="1" s="1"/>
  <c r="AN1422" i="1" s="1"/>
  <c r="AN1423" i="1" s="1"/>
  <c r="AN1424" i="1" s="1"/>
  <c r="AN1425" i="1" s="1"/>
  <c r="AN1426" i="1" s="1"/>
  <c r="AN1427" i="1" s="1"/>
  <c r="AN1428" i="1" s="1"/>
  <c r="AN1429" i="1" s="1"/>
  <c r="AN1430" i="1" s="1"/>
  <c r="AN1431" i="1" s="1"/>
  <c r="AN1432" i="1" s="1"/>
  <c r="AN1433" i="1" s="1"/>
  <c r="AN1434" i="1" s="1"/>
  <c r="AN1435" i="1" s="1"/>
  <c r="AN1436" i="1" s="1"/>
  <c r="AN1437" i="1" s="1"/>
  <c r="AN1438" i="1" s="1"/>
  <c r="AN1439" i="1" s="1"/>
  <c r="AN1440" i="1" s="1"/>
  <c r="AN1441" i="1" s="1"/>
  <c r="AN1442" i="1" s="1"/>
  <c r="AN1443" i="1" s="1"/>
  <c r="AN1444" i="1" s="1"/>
  <c r="AN1445" i="1" s="1"/>
  <c r="AN1446" i="1" s="1"/>
  <c r="AN1447" i="1" s="1"/>
  <c r="AN1448" i="1" s="1"/>
  <c r="AN1449" i="1" s="1"/>
  <c r="AN1450" i="1" s="1"/>
  <c r="AN1451" i="1" s="1"/>
  <c r="AN1452" i="1" s="1"/>
  <c r="AN1453" i="1" s="1"/>
  <c r="AN1454" i="1" s="1"/>
  <c r="AN1455" i="1" s="1"/>
  <c r="AN1456" i="1" s="1"/>
  <c r="AN1457" i="1" s="1"/>
  <c r="AN1458" i="1" s="1"/>
  <c r="AN1459" i="1" s="1"/>
  <c r="AN1460" i="1" s="1"/>
  <c r="AN1461" i="1" s="1"/>
  <c r="AN1462" i="1" s="1"/>
  <c r="AN1463" i="1" s="1"/>
  <c r="AN1464" i="1" s="1"/>
  <c r="AN1465" i="1" s="1"/>
  <c r="AN1466" i="1" s="1"/>
  <c r="AN1467" i="1" s="1"/>
  <c r="AN1468" i="1" s="1"/>
  <c r="AN1469" i="1" s="1"/>
  <c r="AN1470" i="1" s="1"/>
  <c r="AN1471" i="1" s="1"/>
  <c r="AN1472" i="1" s="1"/>
  <c r="AN1473" i="1" s="1"/>
  <c r="AN1474" i="1" s="1"/>
  <c r="AN1475" i="1" s="1"/>
  <c r="AN1476" i="1" s="1"/>
  <c r="AN1477" i="1" s="1"/>
  <c r="AN1478" i="1" s="1"/>
  <c r="AN1479" i="1" s="1"/>
  <c r="AN1480" i="1" s="1"/>
  <c r="AN1481" i="1" s="1"/>
  <c r="AN1482" i="1" s="1"/>
  <c r="AN1483" i="1" s="1"/>
  <c r="AN1484" i="1" s="1"/>
  <c r="AN1485" i="1" s="1"/>
  <c r="AN1486" i="1" s="1"/>
  <c r="AN1487" i="1" s="1"/>
  <c r="AN1488" i="1" s="1"/>
  <c r="AN1489" i="1" s="1"/>
  <c r="AN1490" i="1" s="1"/>
  <c r="AN1491" i="1" s="1"/>
  <c r="AN1492" i="1" s="1"/>
  <c r="AN1493" i="1" s="1"/>
  <c r="AN1494" i="1" s="1"/>
  <c r="AN1495" i="1" s="1"/>
  <c r="AN1496" i="1" s="1"/>
  <c r="AN1497" i="1" s="1"/>
  <c r="AN1498" i="1" s="1"/>
  <c r="AN1499" i="1" s="1"/>
  <c r="AN1500" i="1" s="1"/>
  <c r="AN1501" i="1" s="1"/>
  <c r="AN1502" i="1" s="1"/>
  <c r="AN1503" i="1" s="1"/>
  <c r="AN1504" i="1" s="1"/>
  <c r="AN1505" i="1" s="1"/>
  <c r="AN1506" i="1" s="1"/>
  <c r="AN1507" i="1" s="1"/>
  <c r="AN1508" i="1" s="1"/>
  <c r="AN1509" i="1" s="1"/>
  <c r="AN1510" i="1" s="1"/>
  <c r="AN1511" i="1" s="1"/>
  <c r="AN1512" i="1" s="1"/>
  <c r="AN1513" i="1" s="1"/>
  <c r="AN1514" i="1" s="1"/>
  <c r="AN1515" i="1" s="1"/>
  <c r="AN1516" i="1" s="1"/>
  <c r="AN1517" i="1" s="1"/>
  <c r="AN1518" i="1" s="1"/>
  <c r="AN1519" i="1" s="1"/>
  <c r="AN1520" i="1" s="1"/>
  <c r="AN1521" i="1" s="1"/>
  <c r="AN1522" i="1" s="1"/>
  <c r="AN1523" i="1" s="1"/>
  <c r="AN1524" i="1" s="1"/>
  <c r="AN1525" i="1" s="1"/>
  <c r="AN1526" i="1" s="1"/>
  <c r="AN1527" i="1" s="1"/>
  <c r="AN1528" i="1" s="1"/>
  <c r="AN1529" i="1" s="1"/>
  <c r="AN1530" i="1" s="1"/>
  <c r="AN1531" i="1" s="1"/>
  <c r="AN1532" i="1" s="1"/>
  <c r="AN1533" i="1" s="1"/>
  <c r="AN1534" i="1" s="1"/>
  <c r="AN1535" i="1" s="1"/>
  <c r="AN1536" i="1" s="1"/>
  <c r="AN1537" i="1" s="1"/>
  <c r="AN1538" i="1" s="1"/>
  <c r="AN1539" i="1" s="1"/>
  <c r="AN1540" i="1" s="1"/>
  <c r="AN1541" i="1" s="1"/>
  <c r="AN1542" i="1" s="1"/>
  <c r="AN1543" i="1" s="1"/>
  <c r="AN1544" i="1" s="1"/>
  <c r="AN1545" i="1" s="1"/>
  <c r="AN1546" i="1" s="1"/>
  <c r="AN1547" i="1" s="1"/>
  <c r="AN1548" i="1" s="1"/>
  <c r="AN1549" i="1" s="1"/>
  <c r="AN1550" i="1" s="1"/>
  <c r="AN1551" i="1" s="1"/>
  <c r="AN1552" i="1" s="1"/>
  <c r="AN1553" i="1" s="1"/>
  <c r="AN1554" i="1" s="1"/>
  <c r="AN1555" i="1" s="1"/>
  <c r="AN1556" i="1" s="1"/>
  <c r="AN1557" i="1" s="1"/>
  <c r="AN1558" i="1" s="1"/>
  <c r="AN1559" i="1" s="1"/>
  <c r="AN1560" i="1" s="1"/>
  <c r="AN1561" i="1" s="1"/>
  <c r="AN1562" i="1" s="1"/>
  <c r="AN1563" i="1" s="1"/>
  <c r="AN1564" i="1" s="1"/>
  <c r="AN1565" i="1" s="1"/>
  <c r="AN1566" i="1" s="1"/>
  <c r="AN1567" i="1" s="1"/>
  <c r="AN1568" i="1" s="1"/>
  <c r="AN1569" i="1" s="1"/>
  <c r="AN1570" i="1" s="1"/>
  <c r="AN1571" i="1" s="1"/>
  <c r="AN1572" i="1" s="1"/>
  <c r="AN1573" i="1" s="1"/>
  <c r="AN1574" i="1" s="1"/>
  <c r="AN1575" i="1" s="1"/>
  <c r="AN1576" i="1" s="1"/>
  <c r="AN1577" i="1" s="1"/>
  <c r="AN1578" i="1" s="1"/>
  <c r="AN1579" i="1" s="1"/>
  <c r="AN1580" i="1" s="1"/>
  <c r="AN1581" i="1" s="1"/>
  <c r="AN1582" i="1" s="1"/>
  <c r="AN1583" i="1" s="1"/>
  <c r="AN1584" i="1" s="1"/>
  <c r="AN1585" i="1" s="1"/>
  <c r="AN1586" i="1" s="1"/>
  <c r="AN1587" i="1" s="1"/>
  <c r="AN1588" i="1" s="1"/>
  <c r="AN1589" i="1" s="1"/>
  <c r="AN1590" i="1" s="1"/>
  <c r="AN1591" i="1" s="1"/>
  <c r="AN1592" i="1" s="1"/>
  <c r="AN1593" i="1" s="1"/>
  <c r="AN1594" i="1" s="1"/>
  <c r="AN1595" i="1" s="1"/>
  <c r="AN1596" i="1" s="1"/>
  <c r="AN1597" i="1" s="1"/>
  <c r="AN1598" i="1" s="1"/>
  <c r="AN1599" i="1" s="1"/>
  <c r="AN1600" i="1" s="1"/>
  <c r="AN1601" i="1" s="1"/>
  <c r="AN1602" i="1" s="1"/>
  <c r="AN1603" i="1" s="1"/>
  <c r="AN1604" i="1" s="1"/>
  <c r="AN1605" i="1" s="1"/>
  <c r="AN1606" i="1" s="1"/>
  <c r="AN1607" i="1" s="1"/>
  <c r="AN1608" i="1" s="1"/>
  <c r="AN1609" i="1" s="1"/>
  <c r="AN1610" i="1" s="1"/>
  <c r="AN1611" i="1" s="1"/>
  <c r="AN1612" i="1" s="1"/>
  <c r="AN1613" i="1" s="1"/>
  <c r="AN1614" i="1" s="1"/>
  <c r="AN1615" i="1" s="1"/>
  <c r="AN1616" i="1" s="1"/>
  <c r="AN1617" i="1" s="1"/>
  <c r="AN1618" i="1" s="1"/>
  <c r="AN1619" i="1" s="1"/>
  <c r="AN1620" i="1" s="1"/>
  <c r="AN1621" i="1" s="1"/>
  <c r="AN1622" i="1" s="1"/>
  <c r="AN1623" i="1" s="1"/>
  <c r="AN1624" i="1" s="1"/>
  <c r="AN1625" i="1" s="1"/>
  <c r="AN1626" i="1" s="1"/>
  <c r="AN1627" i="1" s="1"/>
  <c r="AN1628" i="1" s="1"/>
  <c r="AN1629" i="1" s="1"/>
  <c r="AN1630" i="1" s="1"/>
  <c r="AN1631" i="1" s="1"/>
  <c r="AN1632" i="1" s="1"/>
  <c r="AN1633" i="1" s="1"/>
  <c r="AN1634" i="1" s="1"/>
  <c r="AN1635" i="1" s="1"/>
  <c r="AN1636" i="1" s="1"/>
  <c r="AN1637" i="1" s="1"/>
  <c r="AN1638" i="1" s="1"/>
  <c r="AN1639" i="1" s="1"/>
  <c r="AN1640" i="1" s="1"/>
  <c r="AN1641" i="1" s="1"/>
  <c r="AN1642" i="1" s="1"/>
  <c r="AN1643" i="1" s="1"/>
  <c r="AN1644" i="1" s="1"/>
  <c r="AN1645" i="1" s="1"/>
  <c r="AN1646" i="1" s="1"/>
  <c r="AN1647" i="1" s="1"/>
  <c r="AN1648" i="1" s="1"/>
  <c r="AN1649" i="1" s="1"/>
  <c r="AN1650" i="1" s="1"/>
  <c r="AN1651" i="1" s="1"/>
  <c r="AN1652" i="1" s="1"/>
  <c r="AN1653" i="1" s="1"/>
  <c r="AN1654" i="1" s="1"/>
  <c r="AN1655" i="1" s="1"/>
  <c r="AN1656" i="1" s="1"/>
  <c r="AN1657" i="1" s="1"/>
  <c r="AN1658" i="1" s="1"/>
  <c r="AN1659" i="1" s="1"/>
  <c r="AN1660" i="1" s="1"/>
  <c r="AN1661" i="1" s="1"/>
  <c r="AN1662" i="1" s="1"/>
  <c r="AN1663" i="1" s="1"/>
  <c r="AN1664" i="1" s="1"/>
  <c r="AN1665" i="1" s="1"/>
  <c r="AN1666" i="1" s="1"/>
  <c r="AN1667" i="1" s="1"/>
  <c r="AN1668" i="1" s="1"/>
  <c r="AN1669" i="1" s="1"/>
  <c r="AN1670" i="1" s="1"/>
  <c r="AN1671" i="1" s="1"/>
  <c r="AN1672" i="1" s="1"/>
  <c r="AN1673" i="1" s="1"/>
  <c r="AN1674" i="1" s="1"/>
  <c r="AN1675" i="1" s="1"/>
  <c r="AN1676" i="1" s="1"/>
  <c r="AN1677" i="1" s="1"/>
  <c r="AN1678" i="1" s="1"/>
  <c r="AN1679" i="1" s="1"/>
  <c r="AN1680" i="1" s="1"/>
  <c r="AN1681" i="1" s="1"/>
  <c r="AN1682" i="1" s="1"/>
  <c r="AN1683" i="1" s="1"/>
  <c r="AN1684" i="1" s="1"/>
  <c r="AN1685" i="1" s="1"/>
  <c r="AN1686" i="1" s="1"/>
  <c r="AN1687" i="1" s="1"/>
  <c r="AN1688" i="1" s="1"/>
  <c r="AN1689" i="1" s="1"/>
  <c r="AN1690" i="1" s="1"/>
  <c r="AN1691" i="1" s="1"/>
  <c r="AN1692" i="1" s="1"/>
  <c r="AN1693" i="1" s="1"/>
  <c r="AN1694" i="1" s="1"/>
  <c r="AN1695" i="1" s="1"/>
  <c r="AN1696" i="1" s="1"/>
  <c r="AN1697" i="1" s="1"/>
  <c r="AN1698" i="1" s="1"/>
  <c r="AN1699" i="1" s="1"/>
  <c r="AN1700" i="1" s="1"/>
  <c r="AN1701" i="1" s="1"/>
  <c r="AN1702" i="1" s="1"/>
  <c r="AN1703" i="1" s="1"/>
  <c r="AN1704" i="1" s="1"/>
  <c r="AN1705" i="1" s="1"/>
  <c r="AN1706" i="1" s="1"/>
  <c r="AN1707" i="1" s="1"/>
  <c r="AN1708" i="1" s="1"/>
  <c r="AN1709" i="1" s="1"/>
  <c r="AN1710" i="1" s="1"/>
  <c r="AN1711" i="1" s="1"/>
  <c r="AN1712" i="1" s="1"/>
  <c r="AN1713" i="1" s="1"/>
  <c r="AN1714" i="1" s="1"/>
  <c r="AN1715" i="1" s="1"/>
  <c r="AN1716" i="1" s="1"/>
  <c r="AN1717" i="1" s="1"/>
  <c r="AN1718" i="1" s="1"/>
  <c r="AN1719" i="1" s="1"/>
  <c r="AN1720" i="1" s="1"/>
  <c r="AN1721" i="1" s="1"/>
  <c r="AN1722" i="1" s="1"/>
  <c r="AN1723" i="1" s="1"/>
  <c r="AN1724" i="1" s="1"/>
  <c r="AN1725" i="1" s="1"/>
  <c r="AN1726" i="1" s="1"/>
  <c r="AN1727" i="1" s="1"/>
  <c r="AN1728" i="1" s="1"/>
  <c r="AN1729" i="1" s="1"/>
  <c r="AN1730" i="1" s="1"/>
  <c r="AN1731" i="1" s="1"/>
  <c r="AN1732" i="1" s="1"/>
  <c r="AN1733" i="1" s="1"/>
  <c r="AN1734" i="1" s="1"/>
  <c r="AN1735" i="1" s="1"/>
  <c r="AN1736" i="1" s="1"/>
  <c r="AN1737" i="1" s="1"/>
  <c r="AN1738" i="1" s="1"/>
  <c r="AN1739" i="1" s="1"/>
  <c r="AN1740" i="1" s="1"/>
  <c r="AN1741" i="1" s="1"/>
  <c r="AN1742" i="1" s="1"/>
  <c r="AN1743" i="1" s="1"/>
  <c r="AN1744" i="1" s="1"/>
  <c r="AN1745" i="1" s="1"/>
  <c r="AN1746" i="1" s="1"/>
  <c r="AN1747" i="1" s="1"/>
  <c r="AN1748" i="1" s="1"/>
  <c r="AN1749" i="1" s="1"/>
  <c r="AN1750" i="1" s="1"/>
  <c r="AN1751" i="1" s="1"/>
  <c r="AN1752" i="1" s="1"/>
  <c r="AN1753" i="1" s="1"/>
  <c r="AN1754" i="1" s="1"/>
  <c r="AN1755" i="1" s="1"/>
  <c r="AN1756" i="1" s="1"/>
  <c r="AN1757" i="1" s="1"/>
  <c r="AN1758" i="1" s="1"/>
  <c r="AN1759" i="1" s="1"/>
  <c r="AN1760" i="1" s="1"/>
  <c r="AN1761" i="1" s="1"/>
  <c r="AN1762" i="1" s="1"/>
  <c r="AN1763" i="1" s="1"/>
  <c r="AN1764" i="1" s="1"/>
  <c r="AN1765" i="1" s="1"/>
  <c r="AN1766" i="1" s="1"/>
  <c r="AN1767" i="1" s="1"/>
  <c r="AN1768" i="1" s="1"/>
  <c r="AN1769" i="1" s="1"/>
  <c r="AN1770" i="1" s="1"/>
  <c r="AN1771" i="1" s="1"/>
  <c r="AN1772" i="1" s="1"/>
  <c r="AN1773" i="1" s="1"/>
  <c r="AN1774" i="1" s="1"/>
  <c r="AN1775" i="1" s="1"/>
  <c r="AN1776" i="1" s="1"/>
  <c r="AN1777" i="1" s="1"/>
  <c r="N3" i="4"/>
  <c r="P4" i="4"/>
  <c r="P3" i="4"/>
  <c r="AT3" i="1"/>
  <c r="T3" i="4"/>
  <c r="AA11" i="4" s="1"/>
  <c r="AA10" i="4" l="1"/>
  <c r="U14" i="26"/>
  <c r="AW3" i="1"/>
  <c r="AW4" i="1" s="1"/>
  <c r="AW5" i="1" s="1"/>
  <c r="AW6" i="1" s="1"/>
  <c r="AW7" i="1" s="1"/>
  <c r="AW8" i="1" s="1"/>
  <c r="AW9" i="1" s="1"/>
  <c r="AW10" i="1" s="1"/>
  <c r="AW11" i="1" s="1"/>
  <c r="AW12" i="1" s="1"/>
  <c r="AW13" i="1" s="1"/>
  <c r="AW14" i="1" s="1"/>
  <c r="AW15" i="1" s="1"/>
  <c r="AW16" i="1" s="1"/>
  <c r="AW17" i="1" s="1"/>
  <c r="AW18" i="1" s="1"/>
  <c r="AW19" i="1" s="1"/>
  <c r="AW20" i="1" s="1"/>
  <c r="AW21" i="1" s="1"/>
  <c r="AW22" i="1" s="1"/>
  <c r="AW23" i="1" s="1"/>
  <c r="AW24" i="1" s="1"/>
  <c r="AW25" i="1" s="1"/>
  <c r="AW26" i="1" s="1"/>
  <c r="AW27" i="1" s="1"/>
  <c r="AW28" i="1" s="1"/>
  <c r="AW29" i="1" s="1"/>
  <c r="AW30" i="1" s="1"/>
  <c r="AW31" i="1" s="1"/>
  <c r="AW32" i="1" s="1"/>
  <c r="AW33" i="1" s="1"/>
  <c r="AW34" i="1" s="1"/>
  <c r="AW35" i="1" s="1"/>
  <c r="AW36" i="1" s="1"/>
  <c r="AW37" i="1" s="1"/>
  <c r="AW38" i="1" s="1"/>
  <c r="AW39" i="1" s="1"/>
  <c r="AW40" i="1" s="1"/>
  <c r="AW41" i="1" s="1"/>
  <c r="AW42" i="1" s="1"/>
  <c r="AW43" i="1" s="1"/>
  <c r="AW44" i="1" s="1"/>
  <c r="AW45" i="1" s="1"/>
  <c r="AW46" i="1" s="1"/>
  <c r="AW47" i="1" s="1"/>
  <c r="AW48" i="1" s="1"/>
  <c r="AW49" i="1" s="1"/>
  <c r="AW50" i="1" s="1"/>
  <c r="AW51" i="1" s="1"/>
  <c r="AW52" i="1" s="1"/>
  <c r="AW53" i="1" s="1"/>
  <c r="AW54" i="1" s="1"/>
  <c r="AW55" i="1" s="1"/>
  <c r="AW56" i="1" s="1"/>
  <c r="AW57" i="1" s="1"/>
  <c r="AW58" i="1" s="1"/>
  <c r="AW59" i="1" s="1"/>
  <c r="AW60" i="1" s="1"/>
  <c r="AW61" i="1" s="1"/>
  <c r="AW62" i="1" s="1"/>
  <c r="AW63" i="1" s="1"/>
  <c r="AW64" i="1" s="1"/>
  <c r="AW65" i="1" s="1"/>
  <c r="AW66" i="1" s="1"/>
  <c r="AW67" i="1" s="1"/>
  <c r="AW68" i="1" s="1"/>
  <c r="AW69" i="1" s="1"/>
  <c r="AW70" i="1" s="1"/>
  <c r="AW71" i="1" s="1"/>
  <c r="AW72" i="1" s="1"/>
  <c r="AW73" i="1" s="1"/>
  <c r="AW74" i="1" s="1"/>
  <c r="AW75" i="1" s="1"/>
  <c r="AW76" i="1" s="1"/>
  <c r="AW77" i="1" s="1"/>
  <c r="AW78" i="1" s="1"/>
  <c r="AW79" i="1" s="1"/>
  <c r="AW80" i="1" s="1"/>
  <c r="AW81" i="1" s="1"/>
  <c r="AW82" i="1" s="1"/>
  <c r="AW83" i="1" s="1"/>
  <c r="AW84" i="1" s="1"/>
  <c r="AW85" i="1" s="1"/>
  <c r="AW86" i="1" s="1"/>
  <c r="AW87" i="1" s="1"/>
  <c r="AW88" i="1" s="1"/>
  <c r="AW89" i="1" s="1"/>
  <c r="AW90" i="1" s="1"/>
  <c r="AW91" i="1" s="1"/>
  <c r="AW92" i="1" s="1"/>
  <c r="AW93" i="1" s="1"/>
  <c r="AW94" i="1" s="1"/>
  <c r="AW95" i="1" s="1"/>
  <c r="AW96" i="1" s="1"/>
  <c r="AW97" i="1" s="1"/>
  <c r="AW98" i="1" s="1"/>
  <c r="AW99" i="1" s="1"/>
  <c r="AW100" i="1" s="1"/>
  <c r="AW101" i="1" s="1"/>
  <c r="AW102" i="1" s="1"/>
  <c r="AW103" i="1" s="1"/>
  <c r="AW104" i="1" s="1"/>
  <c r="AW105" i="1" s="1"/>
  <c r="AW106" i="1" s="1"/>
  <c r="AW107" i="1" s="1"/>
  <c r="AW108" i="1" s="1"/>
  <c r="AW109" i="1" s="1"/>
  <c r="AW110" i="1" s="1"/>
  <c r="AW111" i="1" s="1"/>
  <c r="AW112" i="1" s="1"/>
  <c r="AW113" i="1" s="1"/>
  <c r="AW114" i="1" s="1"/>
  <c r="AW115" i="1" s="1"/>
  <c r="AW116" i="1" s="1"/>
  <c r="AW117" i="1" s="1"/>
  <c r="AW118" i="1" s="1"/>
  <c r="AW119" i="1" s="1"/>
  <c r="AW120" i="1" s="1"/>
  <c r="AW121" i="1" s="1"/>
  <c r="AW122" i="1" s="1"/>
  <c r="AW123" i="1" s="1"/>
  <c r="AW124" i="1" s="1"/>
  <c r="AW125" i="1" s="1"/>
  <c r="AW126" i="1" s="1"/>
  <c r="AW127" i="1" s="1"/>
  <c r="AW128" i="1" s="1"/>
  <c r="AW129" i="1" s="1"/>
  <c r="AW130" i="1" s="1"/>
  <c r="AW131" i="1" s="1"/>
  <c r="AW132" i="1" s="1"/>
  <c r="AW133" i="1" s="1"/>
  <c r="AW134" i="1" s="1"/>
  <c r="AW135" i="1" s="1"/>
  <c r="AW136" i="1" s="1"/>
  <c r="AW137" i="1" s="1"/>
  <c r="AW138" i="1" s="1"/>
  <c r="AW139" i="1" s="1"/>
  <c r="AW140" i="1" s="1"/>
  <c r="AW141" i="1" s="1"/>
  <c r="AW142" i="1" s="1"/>
  <c r="AW143" i="1" s="1"/>
  <c r="AW144" i="1" s="1"/>
  <c r="AW145" i="1" s="1"/>
  <c r="AW146" i="1" s="1"/>
  <c r="AW147" i="1" s="1"/>
  <c r="AW148" i="1" s="1"/>
  <c r="AW149" i="1" s="1"/>
  <c r="AW150" i="1" s="1"/>
  <c r="AW151" i="1" s="1"/>
  <c r="AW152" i="1" s="1"/>
  <c r="AW153" i="1" s="1"/>
  <c r="AW154" i="1" s="1"/>
  <c r="AW155" i="1" s="1"/>
  <c r="AW156" i="1" s="1"/>
  <c r="AW157" i="1" s="1"/>
  <c r="AW158" i="1" s="1"/>
  <c r="AW159" i="1" s="1"/>
  <c r="AW160" i="1" s="1"/>
  <c r="AW161" i="1" s="1"/>
  <c r="AW162" i="1" s="1"/>
  <c r="AW163" i="1" s="1"/>
  <c r="AW164" i="1" s="1"/>
  <c r="AW165" i="1" s="1"/>
  <c r="AW166" i="1" s="1"/>
  <c r="AW167" i="1" s="1"/>
  <c r="AW168" i="1" s="1"/>
  <c r="AW169" i="1" s="1"/>
  <c r="AW170" i="1" s="1"/>
  <c r="AW171" i="1" s="1"/>
  <c r="AW172" i="1" s="1"/>
  <c r="AW173" i="1" s="1"/>
  <c r="AW174" i="1" s="1"/>
  <c r="AW175" i="1" s="1"/>
  <c r="AW176" i="1" s="1"/>
  <c r="AW177" i="1" s="1"/>
  <c r="AW178" i="1" s="1"/>
  <c r="AW179" i="1" s="1"/>
  <c r="AW180" i="1" s="1"/>
  <c r="AW181" i="1" s="1"/>
  <c r="AW182" i="1" s="1"/>
  <c r="AW183" i="1" s="1"/>
  <c r="AW184" i="1" s="1"/>
  <c r="AW185" i="1" s="1"/>
  <c r="AW186" i="1" s="1"/>
  <c r="AW187" i="1" s="1"/>
  <c r="AW188" i="1" s="1"/>
  <c r="AW189" i="1" s="1"/>
  <c r="AW190" i="1" s="1"/>
  <c r="AW191" i="1" s="1"/>
  <c r="AW192" i="1" s="1"/>
  <c r="AW193" i="1" s="1"/>
  <c r="AW194" i="1" s="1"/>
  <c r="AW195" i="1" s="1"/>
  <c r="AW196" i="1" s="1"/>
  <c r="AW197" i="1" s="1"/>
  <c r="AW198" i="1" s="1"/>
  <c r="AW199" i="1" s="1"/>
  <c r="AW200" i="1" s="1"/>
  <c r="AW201" i="1" s="1"/>
  <c r="AW202" i="1" s="1"/>
  <c r="AW203" i="1" s="1"/>
  <c r="AW204" i="1" s="1"/>
  <c r="AW205" i="1" s="1"/>
  <c r="AW206" i="1" s="1"/>
  <c r="AW207" i="1" s="1"/>
  <c r="AW208" i="1" s="1"/>
  <c r="AW209" i="1" s="1"/>
  <c r="AW210" i="1" s="1"/>
  <c r="AW211" i="1" s="1"/>
  <c r="AW212" i="1" s="1"/>
  <c r="AW213" i="1" s="1"/>
  <c r="AW214" i="1" s="1"/>
  <c r="AW215" i="1" s="1"/>
  <c r="AW216" i="1" s="1"/>
  <c r="AW217" i="1" s="1"/>
  <c r="AW218" i="1" s="1"/>
  <c r="AW219" i="1" s="1"/>
  <c r="AW220" i="1" s="1"/>
  <c r="AW221" i="1" s="1"/>
  <c r="AW222" i="1" s="1"/>
  <c r="AW223" i="1" s="1"/>
  <c r="AW224" i="1" s="1"/>
  <c r="AW225" i="1" s="1"/>
  <c r="AW226" i="1" s="1"/>
  <c r="AW227" i="1" s="1"/>
  <c r="AW228" i="1" s="1"/>
  <c r="AW229" i="1" s="1"/>
  <c r="AW230" i="1" s="1"/>
  <c r="AW231" i="1" s="1"/>
  <c r="AW232" i="1" s="1"/>
  <c r="AW233" i="1" s="1"/>
  <c r="AW234" i="1" s="1"/>
  <c r="AW235" i="1" s="1"/>
  <c r="AW236" i="1" s="1"/>
  <c r="AW237" i="1" s="1"/>
  <c r="AW238" i="1" s="1"/>
  <c r="AW239" i="1" s="1"/>
  <c r="AW240" i="1" s="1"/>
  <c r="AW241" i="1" s="1"/>
  <c r="AW242" i="1" s="1"/>
  <c r="AW243" i="1" s="1"/>
  <c r="AW244" i="1" s="1"/>
  <c r="AW245" i="1" s="1"/>
  <c r="AW246" i="1" s="1"/>
  <c r="AW247" i="1" s="1"/>
  <c r="AW248" i="1" s="1"/>
  <c r="AW249" i="1" s="1"/>
  <c r="AW250" i="1" s="1"/>
  <c r="AW251" i="1" s="1"/>
  <c r="AW252" i="1" s="1"/>
  <c r="AW253" i="1" s="1"/>
  <c r="AW254" i="1" s="1"/>
  <c r="AW255" i="1" s="1"/>
  <c r="AW256" i="1" s="1"/>
  <c r="AW257" i="1" s="1"/>
  <c r="AW258" i="1" s="1"/>
  <c r="AW259" i="1" s="1"/>
  <c r="AW260" i="1" s="1"/>
  <c r="AW261" i="1" s="1"/>
  <c r="AW262" i="1" s="1"/>
  <c r="AW263" i="1" s="1"/>
  <c r="AW264" i="1" s="1"/>
  <c r="AW265" i="1" s="1"/>
  <c r="AW266" i="1" s="1"/>
  <c r="AW267" i="1" s="1"/>
  <c r="AW268" i="1" s="1"/>
  <c r="AW269" i="1" s="1"/>
  <c r="AW270" i="1" s="1"/>
  <c r="AW271" i="1" s="1"/>
  <c r="AW272" i="1" s="1"/>
  <c r="AW273" i="1" s="1"/>
  <c r="AW274" i="1" s="1"/>
  <c r="AW275" i="1" s="1"/>
  <c r="AW276" i="1" s="1"/>
  <c r="AW277" i="1" s="1"/>
  <c r="AW278" i="1" s="1"/>
  <c r="AW279" i="1" s="1"/>
  <c r="AW280" i="1" s="1"/>
  <c r="AW281" i="1" s="1"/>
  <c r="AW282" i="1" s="1"/>
  <c r="AW283" i="1" s="1"/>
  <c r="AW284" i="1" s="1"/>
  <c r="AW285" i="1" s="1"/>
  <c r="AW286" i="1" s="1"/>
  <c r="AW287" i="1" s="1"/>
  <c r="AW288" i="1" s="1"/>
  <c r="AW289" i="1" s="1"/>
  <c r="AW290" i="1" s="1"/>
  <c r="AW291" i="1" s="1"/>
  <c r="AW292" i="1" s="1"/>
  <c r="AW293" i="1" s="1"/>
  <c r="AW294" i="1" s="1"/>
  <c r="AW295" i="1" s="1"/>
  <c r="AW296" i="1" s="1"/>
  <c r="AW297" i="1" s="1"/>
  <c r="AW298" i="1" s="1"/>
  <c r="AW299" i="1" s="1"/>
  <c r="AW300" i="1" s="1"/>
  <c r="AW301" i="1" s="1"/>
  <c r="AW302" i="1" s="1"/>
  <c r="AW303" i="1" s="1"/>
  <c r="AW304" i="1" s="1"/>
  <c r="AW305" i="1" s="1"/>
  <c r="AW306" i="1" s="1"/>
  <c r="AW307" i="1" s="1"/>
  <c r="AW308" i="1" s="1"/>
  <c r="AW309" i="1" s="1"/>
  <c r="AW310" i="1" s="1"/>
  <c r="AW311" i="1" s="1"/>
  <c r="AW312" i="1" s="1"/>
  <c r="AW313" i="1" s="1"/>
  <c r="AW314" i="1" s="1"/>
  <c r="AW315" i="1" s="1"/>
  <c r="AW316" i="1" s="1"/>
  <c r="AW317" i="1" s="1"/>
  <c r="AW318" i="1" s="1"/>
  <c r="AW319" i="1" s="1"/>
  <c r="AW320" i="1" s="1"/>
  <c r="AW321" i="1" s="1"/>
  <c r="AW322" i="1" s="1"/>
  <c r="AW323" i="1" s="1"/>
  <c r="AW324" i="1" s="1"/>
  <c r="AW325" i="1" s="1"/>
  <c r="AW326" i="1" s="1"/>
  <c r="AW327" i="1" s="1"/>
  <c r="AW328" i="1" s="1"/>
  <c r="AW329" i="1" s="1"/>
  <c r="AW330" i="1" s="1"/>
  <c r="AW331" i="1" s="1"/>
  <c r="AW332" i="1" s="1"/>
  <c r="AW333" i="1" s="1"/>
  <c r="AW334" i="1" s="1"/>
  <c r="AW335" i="1" s="1"/>
  <c r="AW336" i="1" s="1"/>
  <c r="AW337" i="1" s="1"/>
  <c r="AW338" i="1" s="1"/>
  <c r="AW339" i="1" s="1"/>
  <c r="AW340" i="1" s="1"/>
  <c r="AW341" i="1" s="1"/>
  <c r="AW342" i="1" s="1"/>
  <c r="AW343" i="1" s="1"/>
  <c r="AW344" i="1" s="1"/>
  <c r="AW345" i="1" s="1"/>
  <c r="AW346" i="1" s="1"/>
  <c r="AW347" i="1" s="1"/>
  <c r="AW348" i="1" s="1"/>
  <c r="AW349" i="1" s="1"/>
  <c r="AW350" i="1" s="1"/>
  <c r="AW351" i="1" s="1"/>
  <c r="AW352" i="1" s="1"/>
  <c r="AW353" i="1" s="1"/>
  <c r="AW354" i="1" s="1"/>
  <c r="AW355" i="1" s="1"/>
  <c r="AW356" i="1" s="1"/>
  <c r="AW357" i="1" s="1"/>
  <c r="AW358" i="1" s="1"/>
  <c r="AW359" i="1" s="1"/>
  <c r="AW360" i="1" s="1"/>
  <c r="AW361" i="1" s="1"/>
  <c r="AW362" i="1" s="1"/>
  <c r="AW363" i="1" s="1"/>
  <c r="AW364" i="1" s="1"/>
  <c r="AW365" i="1" s="1"/>
  <c r="AW366" i="1" s="1"/>
  <c r="AW367" i="1" s="1"/>
  <c r="AW368" i="1" s="1"/>
  <c r="AW369" i="1" s="1"/>
  <c r="AW370" i="1" s="1"/>
  <c r="AW371" i="1" s="1"/>
  <c r="AW372" i="1" s="1"/>
  <c r="AW373" i="1" s="1"/>
  <c r="AW374" i="1" s="1"/>
  <c r="AW375" i="1" s="1"/>
  <c r="AW376" i="1" s="1"/>
  <c r="AW377" i="1" s="1"/>
  <c r="AW378" i="1" s="1"/>
  <c r="AW379" i="1" s="1"/>
  <c r="AW380" i="1" s="1"/>
  <c r="AW381" i="1" s="1"/>
  <c r="AW382" i="1" s="1"/>
  <c r="AW383" i="1" s="1"/>
  <c r="AW384" i="1" s="1"/>
  <c r="AW385" i="1" s="1"/>
  <c r="AW386" i="1" s="1"/>
  <c r="AW387" i="1" s="1"/>
  <c r="AW388" i="1" s="1"/>
  <c r="AW389" i="1" s="1"/>
  <c r="AW390" i="1" s="1"/>
  <c r="AW391" i="1" s="1"/>
  <c r="AW392" i="1" s="1"/>
  <c r="AW393" i="1" s="1"/>
  <c r="AW394" i="1" s="1"/>
  <c r="AW395" i="1" s="1"/>
  <c r="AW396" i="1" s="1"/>
  <c r="AW397" i="1" s="1"/>
  <c r="AW398" i="1" s="1"/>
  <c r="AW399" i="1" s="1"/>
  <c r="AW400" i="1" s="1"/>
  <c r="AW401" i="1" s="1"/>
  <c r="AW402" i="1" s="1"/>
  <c r="AW403" i="1" s="1"/>
  <c r="AW404" i="1" s="1"/>
  <c r="AW405" i="1" s="1"/>
  <c r="AW406" i="1" s="1"/>
  <c r="AW407" i="1" s="1"/>
  <c r="AW408" i="1" s="1"/>
  <c r="AW409" i="1" s="1"/>
  <c r="AW410" i="1" s="1"/>
  <c r="AW411" i="1" s="1"/>
  <c r="AW412" i="1" s="1"/>
  <c r="AW413" i="1" s="1"/>
  <c r="AW414" i="1" s="1"/>
  <c r="AW415" i="1" s="1"/>
  <c r="AW416" i="1" s="1"/>
  <c r="AW417" i="1" s="1"/>
  <c r="AW418" i="1" s="1"/>
  <c r="AW419" i="1" s="1"/>
  <c r="AW420" i="1" s="1"/>
  <c r="AW421" i="1" s="1"/>
  <c r="AW422" i="1" s="1"/>
  <c r="AW423" i="1" s="1"/>
  <c r="AW424" i="1" s="1"/>
  <c r="AW425" i="1" s="1"/>
  <c r="AW426" i="1" s="1"/>
  <c r="AW427" i="1" s="1"/>
  <c r="AW428" i="1" s="1"/>
  <c r="AW429" i="1" s="1"/>
  <c r="AW430" i="1" s="1"/>
  <c r="AW431" i="1" s="1"/>
  <c r="AW432" i="1" s="1"/>
  <c r="AW433" i="1" s="1"/>
  <c r="AW434" i="1" s="1"/>
  <c r="AW435" i="1" s="1"/>
  <c r="AW436" i="1" s="1"/>
  <c r="AW437" i="1" s="1"/>
  <c r="AW438" i="1" s="1"/>
  <c r="AW439" i="1" s="1"/>
  <c r="AW440" i="1" s="1"/>
  <c r="AW441" i="1" s="1"/>
  <c r="AW442" i="1" s="1"/>
  <c r="AW443" i="1" s="1"/>
  <c r="AW444" i="1" s="1"/>
  <c r="AW445" i="1" s="1"/>
  <c r="AW446" i="1" s="1"/>
  <c r="AW447" i="1" s="1"/>
  <c r="AW448" i="1" s="1"/>
  <c r="AW449" i="1" s="1"/>
  <c r="AW450" i="1" s="1"/>
  <c r="AW451" i="1" s="1"/>
  <c r="AW452" i="1" s="1"/>
  <c r="AW453" i="1" s="1"/>
  <c r="AW454" i="1" s="1"/>
  <c r="AW455" i="1" s="1"/>
  <c r="AW456" i="1" s="1"/>
  <c r="AW457" i="1" s="1"/>
  <c r="AW458" i="1" s="1"/>
  <c r="AW459" i="1" s="1"/>
  <c r="AW460" i="1" s="1"/>
  <c r="AW461" i="1" s="1"/>
  <c r="AW462" i="1" s="1"/>
  <c r="AW463" i="1" s="1"/>
  <c r="AW464" i="1" s="1"/>
  <c r="AW465" i="1" s="1"/>
  <c r="AW466" i="1" s="1"/>
  <c r="AW467" i="1" s="1"/>
  <c r="AW468" i="1" s="1"/>
  <c r="AW469" i="1" s="1"/>
  <c r="AW470" i="1" s="1"/>
  <c r="AW471" i="1" s="1"/>
  <c r="AW472" i="1" s="1"/>
  <c r="AW473" i="1" s="1"/>
  <c r="AW474" i="1" s="1"/>
  <c r="AW475" i="1" s="1"/>
  <c r="AW476" i="1" s="1"/>
  <c r="AW477" i="1" s="1"/>
  <c r="AW478" i="1" s="1"/>
  <c r="AW479" i="1" s="1"/>
  <c r="AW480" i="1" s="1"/>
  <c r="AW481" i="1" s="1"/>
  <c r="AW482" i="1" s="1"/>
  <c r="AW483" i="1" s="1"/>
  <c r="AW484" i="1" s="1"/>
  <c r="AW485" i="1" s="1"/>
  <c r="AW486" i="1" s="1"/>
  <c r="AW487" i="1" s="1"/>
  <c r="AW488" i="1" s="1"/>
  <c r="AW489" i="1" s="1"/>
  <c r="AW490" i="1" s="1"/>
  <c r="AW491" i="1" s="1"/>
  <c r="AW492" i="1" s="1"/>
  <c r="AW493" i="1" s="1"/>
  <c r="AW494" i="1" s="1"/>
  <c r="AW495" i="1" s="1"/>
  <c r="AW496" i="1" s="1"/>
  <c r="AW497" i="1" s="1"/>
  <c r="AW498" i="1" s="1"/>
  <c r="AW499" i="1" s="1"/>
  <c r="AW500" i="1" s="1"/>
  <c r="AW501" i="1" s="1"/>
  <c r="AW502" i="1" s="1"/>
  <c r="AW503" i="1" s="1"/>
  <c r="AW504" i="1" s="1"/>
  <c r="AW505" i="1" s="1"/>
  <c r="AW506" i="1" s="1"/>
  <c r="AW507" i="1" s="1"/>
  <c r="AW508" i="1" s="1"/>
  <c r="AW509" i="1" s="1"/>
  <c r="AW510" i="1" s="1"/>
  <c r="AW511" i="1" s="1"/>
  <c r="AW512" i="1" s="1"/>
  <c r="AW513" i="1" s="1"/>
  <c r="AW514" i="1" s="1"/>
  <c r="AW515" i="1" s="1"/>
  <c r="AW516" i="1" s="1"/>
  <c r="AW517" i="1" s="1"/>
  <c r="AW518" i="1" s="1"/>
  <c r="AW519" i="1" s="1"/>
  <c r="AW520" i="1" s="1"/>
  <c r="AW521" i="1" s="1"/>
  <c r="AW522" i="1" s="1"/>
  <c r="AW523" i="1" s="1"/>
  <c r="AW524" i="1" s="1"/>
  <c r="AW525" i="1" s="1"/>
  <c r="AW526" i="1" s="1"/>
  <c r="AW527" i="1" s="1"/>
  <c r="AW528" i="1" s="1"/>
  <c r="AW529" i="1" s="1"/>
  <c r="AW530" i="1" s="1"/>
  <c r="AW531" i="1" s="1"/>
  <c r="AW532" i="1" s="1"/>
  <c r="AW533" i="1" s="1"/>
  <c r="AW534" i="1" s="1"/>
  <c r="AW535" i="1" s="1"/>
  <c r="AW536" i="1" s="1"/>
  <c r="AW537" i="1" s="1"/>
  <c r="AW538" i="1" s="1"/>
  <c r="AW539" i="1" s="1"/>
  <c r="AW540" i="1" s="1"/>
  <c r="AW541" i="1" s="1"/>
  <c r="AW542" i="1" s="1"/>
  <c r="AW543" i="1" s="1"/>
  <c r="AW544" i="1" s="1"/>
  <c r="AW545" i="1" s="1"/>
  <c r="AW546" i="1" s="1"/>
  <c r="AW547" i="1" s="1"/>
  <c r="AW548" i="1" s="1"/>
  <c r="AW549" i="1" s="1"/>
  <c r="AW550" i="1" s="1"/>
  <c r="AW551" i="1" s="1"/>
  <c r="AW552" i="1" s="1"/>
  <c r="AW553" i="1" s="1"/>
  <c r="AW554" i="1" s="1"/>
  <c r="AW555" i="1" s="1"/>
  <c r="AW556" i="1" s="1"/>
  <c r="AW557" i="1" s="1"/>
  <c r="AW558" i="1" s="1"/>
  <c r="AW559" i="1" s="1"/>
  <c r="AW560" i="1" s="1"/>
  <c r="AW561" i="1" s="1"/>
  <c r="AW562" i="1" s="1"/>
  <c r="AW563" i="1" s="1"/>
  <c r="AW564" i="1" s="1"/>
  <c r="AW565" i="1" s="1"/>
  <c r="AW566" i="1" s="1"/>
  <c r="AW567" i="1" s="1"/>
  <c r="AW568" i="1" s="1"/>
  <c r="AW569" i="1" s="1"/>
  <c r="AW570" i="1" s="1"/>
  <c r="AW571" i="1" s="1"/>
  <c r="AW572" i="1" s="1"/>
  <c r="AW573" i="1" s="1"/>
  <c r="AW574" i="1" s="1"/>
  <c r="AW575" i="1" s="1"/>
  <c r="AW576" i="1" s="1"/>
  <c r="AW577" i="1" s="1"/>
  <c r="AW578" i="1" s="1"/>
  <c r="AW579" i="1" s="1"/>
  <c r="AW580" i="1" s="1"/>
  <c r="AW581" i="1" s="1"/>
  <c r="AW582" i="1" s="1"/>
  <c r="AW583" i="1" s="1"/>
  <c r="AW584" i="1" s="1"/>
  <c r="AW585" i="1" s="1"/>
  <c r="AW586" i="1" s="1"/>
  <c r="AW587" i="1" s="1"/>
  <c r="AW588" i="1" s="1"/>
  <c r="AW589" i="1" s="1"/>
  <c r="AW590" i="1" s="1"/>
  <c r="AW591" i="1" s="1"/>
  <c r="AW592" i="1" s="1"/>
  <c r="AW593" i="1" s="1"/>
  <c r="AW594" i="1" s="1"/>
  <c r="AW595" i="1" s="1"/>
  <c r="AW596" i="1" s="1"/>
  <c r="AW597" i="1" s="1"/>
  <c r="AW598" i="1" s="1"/>
  <c r="AW599" i="1" s="1"/>
  <c r="AW600" i="1" s="1"/>
  <c r="AW601" i="1" s="1"/>
  <c r="AW602" i="1" s="1"/>
  <c r="AW603" i="1" s="1"/>
  <c r="AW604" i="1" s="1"/>
  <c r="AW605" i="1" s="1"/>
  <c r="AW606" i="1" s="1"/>
  <c r="AW607" i="1" s="1"/>
  <c r="AW608" i="1" s="1"/>
  <c r="AW609" i="1" s="1"/>
  <c r="AW610" i="1" s="1"/>
  <c r="AW611" i="1" s="1"/>
  <c r="AW612" i="1" s="1"/>
  <c r="AW613" i="1" s="1"/>
  <c r="AW614" i="1" s="1"/>
  <c r="AW615" i="1" s="1"/>
  <c r="AW616" i="1" s="1"/>
  <c r="AW617" i="1" s="1"/>
  <c r="AW618" i="1" s="1"/>
  <c r="AW619" i="1" s="1"/>
  <c r="AW620" i="1" s="1"/>
  <c r="AW621" i="1" s="1"/>
  <c r="AW622" i="1" s="1"/>
  <c r="AW623" i="1" s="1"/>
  <c r="AW624" i="1" s="1"/>
  <c r="AW625" i="1" s="1"/>
  <c r="AW626" i="1" s="1"/>
  <c r="AW627" i="1" s="1"/>
  <c r="AW628" i="1" s="1"/>
  <c r="AW629" i="1" s="1"/>
  <c r="AW630" i="1" s="1"/>
  <c r="AW631" i="1" s="1"/>
  <c r="AW632" i="1" s="1"/>
  <c r="AW633" i="1" s="1"/>
  <c r="AW634" i="1" s="1"/>
  <c r="AW635" i="1" s="1"/>
  <c r="AW636" i="1" s="1"/>
  <c r="AW637" i="1" s="1"/>
  <c r="AW638" i="1" s="1"/>
  <c r="AW639" i="1" s="1"/>
  <c r="AW640" i="1" s="1"/>
  <c r="AW641" i="1" s="1"/>
  <c r="AW642" i="1" s="1"/>
  <c r="AW643" i="1" s="1"/>
  <c r="AW644" i="1" s="1"/>
  <c r="AW645" i="1" s="1"/>
  <c r="AW646" i="1" s="1"/>
  <c r="AW647" i="1" s="1"/>
  <c r="AW648" i="1" s="1"/>
  <c r="AW649" i="1" s="1"/>
  <c r="AW650" i="1" s="1"/>
  <c r="AW651" i="1" s="1"/>
  <c r="AW652" i="1" s="1"/>
  <c r="AW653" i="1" s="1"/>
  <c r="AW654" i="1" s="1"/>
  <c r="AW655" i="1" s="1"/>
  <c r="AW656" i="1" s="1"/>
  <c r="AW657" i="1" s="1"/>
  <c r="AW658" i="1" s="1"/>
  <c r="AW659" i="1" s="1"/>
  <c r="AW660" i="1" s="1"/>
  <c r="AW661" i="1" s="1"/>
  <c r="AW662" i="1" s="1"/>
  <c r="AW663" i="1" s="1"/>
  <c r="AW664" i="1" s="1"/>
  <c r="AW665" i="1" s="1"/>
  <c r="AW666" i="1" s="1"/>
  <c r="AW667" i="1" s="1"/>
  <c r="AW668" i="1" s="1"/>
  <c r="AW669" i="1" s="1"/>
  <c r="AW670" i="1" s="1"/>
  <c r="AW671" i="1" s="1"/>
  <c r="AW672" i="1" s="1"/>
  <c r="AW673" i="1" s="1"/>
  <c r="AW674" i="1" s="1"/>
  <c r="AW675" i="1" s="1"/>
  <c r="AW676" i="1" s="1"/>
  <c r="AW677" i="1" s="1"/>
  <c r="AW678" i="1" s="1"/>
  <c r="AW679" i="1" s="1"/>
  <c r="AW680" i="1" s="1"/>
  <c r="AW681" i="1" s="1"/>
  <c r="AW682" i="1" s="1"/>
  <c r="AW683" i="1" s="1"/>
  <c r="AW684" i="1" s="1"/>
  <c r="AW685" i="1" s="1"/>
  <c r="AW686" i="1" s="1"/>
  <c r="AW687" i="1" s="1"/>
  <c r="AW688" i="1" s="1"/>
  <c r="AW689" i="1" s="1"/>
  <c r="AW690" i="1" s="1"/>
  <c r="AW691" i="1" s="1"/>
  <c r="AW692" i="1" s="1"/>
  <c r="AW693" i="1" s="1"/>
  <c r="AW694" i="1" s="1"/>
  <c r="AW695" i="1" s="1"/>
  <c r="AW696" i="1" s="1"/>
  <c r="AW697" i="1" s="1"/>
  <c r="AW698" i="1" s="1"/>
  <c r="AW699" i="1" s="1"/>
  <c r="AW700" i="1" s="1"/>
  <c r="AW701" i="1" s="1"/>
  <c r="AW702" i="1" s="1"/>
  <c r="AW703" i="1" s="1"/>
  <c r="AW704" i="1" s="1"/>
  <c r="AW705" i="1" s="1"/>
  <c r="AW706" i="1" s="1"/>
  <c r="AW707" i="1" s="1"/>
  <c r="AW708" i="1" s="1"/>
  <c r="AW709" i="1" s="1"/>
  <c r="AW710" i="1" s="1"/>
  <c r="AW711" i="1" s="1"/>
  <c r="AW712" i="1" s="1"/>
  <c r="AW713" i="1" s="1"/>
  <c r="AW714" i="1" s="1"/>
  <c r="AW715" i="1" s="1"/>
  <c r="AW716" i="1" s="1"/>
  <c r="AW717" i="1" s="1"/>
  <c r="AW718" i="1" s="1"/>
  <c r="AW719" i="1" s="1"/>
  <c r="AW720" i="1" s="1"/>
  <c r="AW721" i="1" s="1"/>
  <c r="AW722" i="1" s="1"/>
  <c r="AW723" i="1" s="1"/>
  <c r="AW724" i="1" s="1"/>
  <c r="AW725" i="1" s="1"/>
  <c r="AW726" i="1" s="1"/>
  <c r="AW727" i="1" s="1"/>
  <c r="AW728" i="1" s="1"/>
  <c r="AW729" i="1" s="1"/>
  <c r="AW730" i="1" s="1"/>
  <c r="AW731" i="1" s="1"/>
  <c r="AW732" i="1" s="1"/>
  <c r="AW733" i="1" s="1"/>
  <c r="AW734" i="1" s="1"/>
  <c r="AW735" i="1" s="1"/>
  <c r="AW736" i="1" s="1"/>
  <c r="AW737" i="1" s="1"/>
  <c r="AW738" i="1" s="1"/>
  <c r="AW739" i="1" s="1"/>
  <c r="AW740" i="1" s="1"/>
  <c r="AW741" i="1" s="1"/>
  <c r="AW742" i="1" s="1"/>
  <c r="AW743" i="1" s="1"/>
  <c r="AW744" i="1" s="1"/>
  <c r="AW745" i="1" s="1"/>
  <c r="AW746" i="1" s="1"/>
  <c r="AW747" i="1" s="1"/>
  <c r="AW748" i="1" s="1"/>
  <c r="AW749" i="1" s="1"/>
  <c r="AW750" i="1" s="1"/>
  <c r="AW751" i="1" s="1"/>
  <c r="AW752" i="1" s="1"/>
  <c r="AW753" i="1" s="1"/>
  <c r="AW754" i="1" s="1"/>
  <c r="AW755" i="1" s="1"/>
  <c r="AW756" i="1" s="1"/>
  <c r="AW757" i="1" s="1"/>
  <c r="AW758" i="1" s="1"/>
  <c r="AW759" i="1" s="1"/>
  <c r="AW760" i="1" s="1"/>
  <c r="AW761" i="1" s="1"/>
  <c r="AW762" i="1" s="1"/>
  <c r="AW763" i="1" s="1"/>
  <c r="AW764" i="1" s="1"/>
  <c r="AW765" i="1" s="1"/>
  <c r="AW766" i="1" s="1"/>
  <c r="AW767" i="1" s="1"/>
  <c r="AW768" i="1" s="1"/>
  <c r="AW769" i="1" s="1"/>
  <c r="AW770" i="1" s="1"/>
  <c r="AW771" i="1" s="1"/>
  <c r="AW772" i="1" s="1"/>
  <c r="AW773" i="1" s="1"/>
  <c r="AW774" i="1" s="1"/>
  <c r="AW775" i="1" s="1"/>
  <c r="AW776" i="1" s="1"/>
  <c r="AW777" i="1" s="1"/>
  <c r="AW778" i="1" s="1"/>
  <c r="AW779" i="1" s="1"/>
  <c r="AW780" i="1" s="1"/>
  <c r="AW781" i="1" s="1"/>
  <c r="AW782" i="1" s="1"/>
  <c r="AW783" i="1" s="1"/>
  <c r="AW784" i="1" s="1"/>
  <c r="AW785" i="1" s="1"/>
  <c r="AW786" i="1" s="1"/>
  <c r="AW787" i="1" s="1"/>
  <c r="AW788" i="1" s="1"/>
  <c r="AW789" i="1" s="1"/>
  <c r="AW790" i="1" s="1"/>
  <c r="AW791" i="1" s="1"/>
  <c r="AW792" i="1" s="1"/>
  <c r="AW793" i="1" s="1"/>
  <c r="AW794" i="1" s="1"/>
  <c r="AW795" i="1" s="1"/>
  <c r="AW796" i="1" s="1"/>
  <c r="AW797" i="1" s="1"/>
  <c r="AW798" i="1" s="1"/>
  <c r="AW799" i="1" s="1"/>
  <c r="AW800" i="1" s="1"/>
  <c r="AW801" i="1" s="1"/>
  <c r="AW802" i="1" s="1"/>
  <c r="AW803" i="1" s="1"/>
  <c r="AW804" i="1" s="1"/>
  <c r="AW805" i="1" s="1"/>
  <c r="AW806" i="1" s="1"/>
  <c r="AW807" i="1" s="1"/>
  <c r="AW808" i="1" s="1"/>
  <c r="AW809" i="1" s="1"/>
  <c r="AW810" i="1" s="1"/>
  <c r="AW811" i="1" s="1"/>
  <c r="AW812" i="1" s="1"/>
  <c r="AW813" i="1" s="1"/>
  <c r="AW814" i="1" s="1"/>
  <c r="AW815" i="1" s="1"/>
  <c r="AW816" i="1" s="1"/>
  <c r="AW817" i="1" s="1"/>
  <c r="AW818" i="1" s="1"/>
  <c r="AW819" i="1" s="1"/>
  <c r="AW820" i="1" s="1"/>
  <c r="AW821" i="1" s="1"/>
  <c r="AW822" i="1" s="1"/>
  <c r="AW823" i="1" s="1"/>
  <c r="AW824" i="1" s="1"/>
  <c r="AW825" i="1" s="1"/>
  <c r="AW826" i="1" s="1"/>
  <c r="AW827" i="1" s="1"/>
  <c r="AW828" i="1" s="1"/>
  <c r="AW829" i="1" s="1"/>
  <c r="AW830" i="1" s="1"/>
  <c r="AW831" i="1" s="1"/>
  <c r="AW832" i="1" s="1"/>
  <c r="AW833" i="1" s="1"/>
  <c r="AW834" i="1" s="1"/>
  <c r="AW835" i="1" s="1"/>
  <c r="AW836" i="1" s="1"/>
  <c r="AW837" i="1" s="1"/>
  <c r="AW838" i="1" s="1"/>
  <c r="AW839" i="1" s="1"/>
  <c r="AW840" i="1" s="1"/>
  <c r="AW841" i="1" s="1"/>
  <c r="AW842" i="1" s="1"/>
  <c r="AW843" i="1" s="1"/>
  <c r="AW844" i="1" s="1"/>
  <c r="AW845" i="1" s="1"/>
  <c r="AW846" i="1" s="1"/>
  <c r="AW847" i="1" s="1"/>
  <c r="AW848" i="1" s="1"/>
  <c r="AW849" i="1" s="1"/>
  <c r="AW850" i="1" s="1"/>
  <c r="AW851" i="1" s="1"/>
  <c r="AW852" i="1" s="1"/>
  <c r="AW853" i="1" s="1"/>
  <c r="AW854" i="1" s="1"/>
  <c r="AW855" i="1" s="1"/>
  <c r="AW856" i="1" s="1"/>
  <c r="AW857" i="1" s="1"/>
  <c r="AW858" i="1" s="1"/>
  <c r="AW859" i="1" s="1"/>
  <c r="AW860" i="1" s="1"/>
  <c r="AW861" i="1" s="1"/>
  <c r="AW862" i="1" s="1"/>
  <c r="AW863" i="1" s="1"/>
  <c r="AW864" i="1" s="1"/>
  <c r="AW865" i="1" s="1"/>
  <c r="AW866" i="1" s="1"/>
  <c r="AW867" i="1" s="1"/>
  <c r="AW868" i="1" s="1"/>
  <c r="AW869" i="1" s="1"/>
  <c r="AW870" i="1" s="1"/>
  <c r="AW871" i="1" s="1"/>
  <c r="AW872" i="1" s="1"/>
  <c r="AW873" i="1" s="1"/>
  <c r="AW874" i="1" s="1"/>
  <c r="AW875" i="1" s="1"/>
  <c r="AW876" i="1" s="1"/>
  <c r="AW877" i="1" s="1"/>
  <c r="AW878" i="1" s="1"/>
  <c r="AW879" i="1" s="1"/>
  <c r="AW880" i="1" s="1"/>
  <c r="AW881" i="1" s="1"/>
  <c r="AW882" i="1" s="1"/>
  <c r="AW883" i="1" s="1"/>
  <c r="AW884" i="1" s="1"/>
  <c r="AW885" i="1" s="1"/>
  <c r="AW886" i="1" s="1"/>
  <c r="AW887" i="1" s="1"/>
  <c r="AW888" i="1" s="1"/>
  <c r="AW889" i="1" s="1"/>
  <c r="AW890" i="1" s="1"/>
  <c r="AW891" i="1" s="1"/>
  <c r="AW892" i="1" s="1"/>
  <c r="AW893" i="1" s="1"/>
  <c r="AW894" i="1" s="1"/>
  <c r="AW895" i="1" s="1"/>
  <c r="AW896" i="1" s="1"/>
  <c r="AW897" i="1" s="1"/>
  <c r="AW898" i="1" s="1"/>
  <c r="AW899" i="1" s="1"/>
  <c r="AW900" i="1" s="1"/>
  <c r="AW901" i="1" s="1"/>
  <c r="AW902" i="1" s="1"/>
  <c r="AW903" i="1" s="1"/>
  <c r="AW904" i="1" s="1"/>
  <c r="AW905" i="1" s="1"/>
  <c r="AW906" i="1" s="1"/>
  <c r="AW907" i="1" s="1"/>
  <c r="AW908" i="1" s="1"/>
  <c r="AW909" i="1" s="1"/>
  <c r="AW910" i="1" s="1"/>
  <c r="AW911" i="1" s="1"/>
  <c r="AW912" i="1" s="1"/>
  <c r="AW913" i="1" s="1"/>
  <c r="AW914" i="1" s="1"/>
  <c r="AW915" i="1" s="1"/>
  <c r="AW916" i="1" s="1"/>
  <c r="AW917" i="1" s="1"/>
  <c r="AW918" i="1" s="1"/>
  <c r="AW919" i="1" s="1"/>
  <c r="AW920" i="1" s="1"/>
  <c r="AW921" i="1" s="1"/>
  <c r="AW922" i="1" s="1"/>
  <c r="AW923" i="1" s="1"/>
  <c r="AW924" i="1" s="1"/>
  <c r="AW925" i="1" s="1"/>
  <c r="AW926" i="1" s="1"/>
  <c r="AW927" i="1" s="1"/>
  <c r="AW928" i="1" s="1"/>
  <c r="AW929" i="1" s="1"/>
  <c r="AW930" i="1" s="1"/>
  <c r="AW931" i="1" s="1"/>
  <c r="AW932" i="1" s="1"/>
  <c r="AW933" i="1" s="1"/>
  <c r="AW934" i="1" s="1"/>
  <c r="AW935" i="1" s="1"/>
  <c r="AW936" i="1" s="1"/>
  <c r="AW937" i="1" s="1"/>
  <c r="AW938" i="1" s="1"/>
  <c r="AW939" i="1" s="1"/>
  <c r="AW940" i="1" s="1"/>
  <c r="AW941" i="1" s="1"/>
  <c r="AW942" i="1" s="1"/>
  <c r="AW943" i="1" s="1"/>
  <c r="AW944" i="1" s="1"/>
  <c r="AW945" i="1" s="1"/>
  <c r="AW946" i="1" s="1"/>
  <c r="AW947" i="1" s="1"/>
  <c r="AW948" i="1" s="1"/>
  <c r="AW949" i="1" s="1"/>
  <c r="AW950" i="1" s="1"/>
  <c r="AW951" i="1" s="1"/>
  <c r="AW952" i="1" s="1"/>
  <c r="AW953" i="1" s="1"/>
  <c r="AW954" i="1" s="1"/>
  <c r="AW955" i="1" s="1"/>
  <c r="AW956" i="1" s="1"/>
  <c r="AW957" i="1" s="1"/>
  <c r="AW958" i="1" s="1"/>
  <c r="AW959" i="1" s="1"/>
  <c r="AW960" i="1" s="1"/>
  <c r="AW961" i="1" s="1"/>
  <c r="AW962" i="1" s="1"/>
  <c r="AW963" i="1" s="1"/>
  <c r="AW964" i="1" s="1"/>
  <c r="AW965" i="1" s="1"/>
  <c r="AW966" i="1" s="1"/>
  <c r="AW967" i="1" s="1"/>
  <c r="AW968" i="1" s="1"/>
  <c r="AW969" i="1" s="1"/>
  <c r="AW970" i="1" s="1"/>
  <c r="AW971" i="1" s="1"/>
  <c r="AW972" i="1" s="1"/>
  <c r="AW973" i="1" s="1"/>
  <c r="AW974" i="1" s="1"/>
  <c r="AW975" i="1" s="1"/>
  <c r="AW976" i="1" s="1"/>
  <c r="AW977" i="1" s="1"/>
  <c r="AW978" i="1" s="1"/>
  <c r="AW979" i="1" s="1"/>
  <c r="AW980" i="1" s="1"/>
  <c r="AW981" i="1" s="1"/>
  <c r="AW982" i="1" s="1"/>
  <c r="AW983" i="1" s="1"/>
  <c r="AW984" i="1" s="1"/>
  <c r="AW985" i="1" s="1"/>
  <c r="AW986" i="1" s="1"/>
  <c r="AW987" i="1" s="1"/>
  <c r="AW988" i="1" s="1"/>
  <c r="AW989" i="1" s="1"/>
  <c r="AW990" i="1" s="1"/>
  <c r="AW991" i="1" s="1"/>
  <c r="AW992" i="1" s="1"/>
  <c r="AW993" i="1" s="1"/>
  <c r="AW994" i="1" s="1"/>
  <c r="AW995" i="1" s="1"/>
  <c r="AW996" i="1" s="1"/>
  <c r="AW997" i="1" s="1"/>
  <c r="AW998" i="1" s="1"/>
  <c r="AW999" i="1" s="1"/>
  <c r="AW1000" i="1" s="1"/>
  <c r="AW1001" i="1" s="1"/>
  <c r="AW1002" i="1" s="1"/>
  <c r="AW1003" i="1" s="1"/>
  <c r="AW1004" i="1" s="1"/>
  <c r="AW1005" i="1" s="1"/>
  <c r="AW1006" i="1" s="1"/>
  <c r="AW1007" i="1" s="1"/>
  <c r="AW1008" i="1" s="1"/>
  <c r="AW1009" i="1" s="1"/>
  <c r="AW1010" i="1" s="1"/>
  <c r="AW1011" i="1" s="1"/>
  <c r="AW1012" i="1" s="1"/>
  <c r="AW1013" i="1" s="1"/>
  <c r="AW1014" i="1" s="1"/>
  <c r="AW1015" i="1" s="1"/>
  <c r="AW1016" i="1" s="1"/>
  <c r="AW1017" i="1" s="1"/>
  <c r="AW1018" i="1" s="1"/>
  <c r="AW1019" i="1" s="1"/>
  <c r="AW1020" i="1" s="1"/>
  <c r="AW1021" i="1" s="1"/>
  <c r="AW1022" i="1" s="1"/>
  <c r="AW1023" i="1" s="1"/>
  <c r="AW1024" i="1" s="1"/>
  <c r="AW1025" i="1" s="1"/>
  <c r="AW1026" i="1" s="1"/>
  <c r="AW1027" i="1" s="1"/>
  <c r="AW1028" i="1" s="1"/>
  <c r="AW1029" i="1" s="1"/>
  <c r="AW1030" i="1" s="1"/>
  <c r="AW1031" i="1" s="1"/>
  <c r="AW1032" i="1" s="1"/>
  <c r="AW1033" i="1" s="1"/>
  <c r="AW1034" i="1" s="1"/>
  <c r="AW1035" i="1" s="1"/>
  <c r="AW1036" i="1" s="1"/>
  <c r="AW1037" i="1" s="1"/>
  <c r="AW1038" i="1" s="1"/>
  <c r="AW1039" i="1" s="1"/>
  <c r="AW1040" i="1" s="1"/>
  <c r="AW1041" i="1" s="1"/>
  <c r="AW1042" i="1" s="1"/>
  <c r="AW1043" i="1" s="1"/>
  <c r="AW1044" i="1" s="1"/>
  <c r="AW1045" i="1" s="1"/>
  <c r="AW1046" i="1" s="1"/>
  <c r="AW1047" i="1" s="1"/>
  <c r="AW1048" i="1" s="1"/>
  <c r="AW1049" i="1" s="1"/>
  <c r="AW1050" i="1" s="1"/>
  <c r="AW1051" i="1" s="1"/>
  <c r="AW1052" i="1" s="1"/>
  <c r="AW1053" i="1" s="1"/>
  <c r="AW1054" i="1" s="1"/>
  <c r="AW1055" i="1" s="1"/>
  <c r="AW1056" i="1" s="1"/>
  <c r="AW1057" i="1" s="1"/>
  <c r="AW1058" i="1" s="1"/>
  <c r="AW1059" i="1" s="1"/>
  <c r="AW1060" i="1" s="1"/>
  <c r="AW1061" i="1" s="1"/>
  <c r="AW1062" i="1" s="1"/>
  <c r="AW1063" i="1" s="1"/>
  <c r="AW1064" i="1" s="1"/>
  <c r="AW1065" i="1" s="1"/>
  <c r="AW1066" i="1" s="1"/>
  <c r="AW1067" i="1" s="1"/>
  <c r="AW1068" i="1" s="1"/>
  <c r="AW1069" i="1" s="1"/>
  <c r="AW1070" i="1" s="1"/>
  <c r="AW1071" i="1" s="1"/>
  <c r="AW1072" i="1" s="1"/>
  <c r="AW1073" i="1" s="1"/>
  <c r="AW1074" i="1" s="1"/>
  <c r="AW1075" i="1" s="1"/>
  <c r="AW1076" i="1" s="1"/>
  <c r="AW1077" i="1" s="1"/>
  <c r="AW1078" i="1" s="1"/>
  <c r="AW1079" i="1" s="1"/>
  <c r="AW1080" i="1" s="1"/>
  <c r="AW1081" i="1" s="1"/>
  <c r="AW1082" i="1" s="1"/>
  <c r="AW1083" i="1" s="1"/>
  <c r="AW1084" i="1" s="1"/>
  <c r="AW1085" i="1" s="1"/>
  <c r="AW1086" i="1" s="1"/>
  <c r="AW1087" i="1" s="1"/>
  <c r="AW1088" i="1" s="1"/>
  <c r="AW1089" i="1" s="1"/>
  <c r="AW1090" i="1" s="1"/>
  <c r="AW1091" i="1" s="1"/>
  <c r="AW1092" i="1" s="1"/>
  <c r="AW1093" i="1" s="1"/>
  <c r="AW1094" i="1" s="1"/>
  <c r="AW1095" i="1" s="1"/>
  <c r="AW1096" i="1" s="1"/>
  <c r="AW1097" i="1" s="1"/>
  <c r="AW1098" i="1" s="1"/>
  <c r="AW1099" i="1" s="1"/>
  <c r="AW1100" i="1" s="1"/>
  <c r="AW1101" i="1" s="1"/>
  <c r="AW1102" i="1" s="1"/>
  <c r="AW1103" i="1" s="1"/>
  <c r="AW1104" i="1" s="1"/>
  <c r="AW1105" i="1" s="1"/>
  <c r="AW1106" i="1" s="1"/>
  <c r="AW1107" i="1" s="1"/>
  <c r="AW1108" i="1" s="1"/>
  <c r="AW1109" i="1" s="1"/>
  <c r="AW1110" i="1" s="1"/>
  <c r="AW1111" i="1" s="1"/>
  <c r="AW1112" i="1" s="1"/>
  <c r="AW1113" i="1" s="1"/>
  <c r="AW1114" i="1" s="1"/>
  <c r="AW1115" i="1" s="1"/>
  <c r="AW1116" i="1" s="1"/>
  <c r="AW1117" i="1" s="1"/>
  <c r="AW1118" i="1" s="1"/>
  <c r="AW1119" i="1" s="1"/>
  <c r="AW1120" i="1" s="1"/>
  <c r="AW1121" i="1" s="1"/>
  <c r="AW1122" i="1" s="1"/>
  <c r="AW1123" i="1" s="1"/>
  <c r="AW1124" i="1" s="1"/>
  <c r="AW1125" i="1" s="1"/>
  <c r="AW1126" i="1" s="1"/>
  <c r="AW1127" i="1" s="1"/>
  <c r="AW1128" i="1" s="1"/>
  <c r="AW1129" i="1" s="1"/>
  <c r="AW1130" i="1" s="1"/>
  <c r="AW1131" i="1" s="1"/>
  <c r="AW1132" i="1" s="1"/>
  <c r="AW1133" i="1" s="1"/>
  <c r="AW1134" i="1" s="1"/>
  <c r="AW1135" i="1" s="1"/>
  <c r="AW1136" i="1" s="1"/>
  <c r="AW1137" i="1" s="1"/>
  <c r="AW1138" i="1" s="1"/>
  <c r="AW1139" i="1" s="1"/>
  <c r="AW1140" i="1" s="1"/>
  <c r="AW1141" i="1" s="1"/>
  <c r="AW1142" i="1" s="1"/>
  <c r="AW1143" i="1" s="1"/>
  <c r="AW1144" i="1" s="1"/>
  <c r="AW1145" i="1" s="1"/>
  <c r="AW1146" i="1" s="1"/>
  <c r="AW1147" i="1" s="1"/>
  <c r="AW1148" i="1" s="1"/>
  <c r="AW1149" i="1" s="1"/>
  <c r="AW1150" i="1" s="1"/>
  <c r="AW1151" i="1" s="1"/>
  <c r="AW1152" i="1" s="1"/>
  <c r="AW1153" i="1" s="1"/>
  <c r="AW1154" i="1" s="1"/>
  <c r="AW1155" i="1" s="1"/>
  <c r="AW1156" i="1" s="1"/>
  <c r="AW1157" i="1" s="1"/>
  <c r="AW1158" i="1" s="1"/>
  <c r="AW1159" i="1" s="1"/>
  <c r="AW1160" i="1" s="1"/>
  <c r="AW1161" i="1" s="1"/>
  <c r="AW1162" i="1" s="1"/>
  <c r="AW1163" i="1" s="1"/>
  <c r="AW1164" i="1" s="1"/>
  <c r="AW1165" i="1" s="1"/>
  <c r="AW1166" i="1" s="1"/>
  <c r="AW1167" i="1" s="1"/>
  <c r="AW1168" i="1" s="1"/>
  <c r="AW1169" i="1" s="1"/>
  <c r="AW1170" i="1" s="1"/>
  <c r="AW1171" i="1" s="1"/>
  <c r="AW1172" i="1" s="1"/>
  <c r="AW1173" i="1" s="1"/>
  <c r="AW1174" i="1" s="1"/>
  <c r="AW1175" i="1" s="1"/>
  <c r="AW1176" i="1" s="1"/>
  <c r="AW1177" i="1" s="1"/>
  <c r="AW1178" i="1" s="1"/>
  <c r="AW1179" i="1" s="1"/>
  <c r="AW1180" i="1" s="1"/>
  <c r="AW1181" i="1" s="1"/>
  <c r="AW1182" i="1" s="1"/>
  <c r="AW1183" i="1" s="1"/>
  <c r="AW1184" i="1" s="1"/>
  <c r="AW1185" i="1" s="1"/>
  <c r="AW1186" i="1" s="1"/>
  <c r="AW1187" i="1" s="1"/>
  <c r="AW1188" i="1" s="1"/>
  <c r="AW1189" i="1" s="1"/>
  <c r="AW1190" i="1" s="1"/>
  <c r="AW1191" i="1" s="1"/>
  <c r="AW1192" i="1" s="1"/>
  <c r="AW1193" i="1" s="1"/>
  <c r="AW1194" i="1" s="1"/>
  <c r="AW1195" i="1" s="1"/>
  <c r="AW1196" i="1" s="1"/>
  <c r="AW1197" i="1" s="1"/>
  <c r="AW1198" i="1" s="1"/>
  <c r="AW1199" i="1" s="1"/>
  <c r="AW1200" i="1" s="1"/>
  <c r="AW1201" i="1" s="1"/>
  <c r="AW1202" i="1" s="1"/>
  <c r="AW1203" i="1" s="1"/>
  <c r="AW1204" i="1" s="1"/>
  <c r="AW1205" i="1" s="1"/>
  <c r="AW1206" i="1" s="1"/>
  <c r="AW1207" i="1" s="1"/>
  <c r="AW1208" i="1" s="1"/>
  <c r="AW1209" i="1" s="1"/>
  <c r="AW1210" i="1" s="1"/>
  <c r="AW1211" i="1" s="1"/>
  <c r="AW1212" i="1" s="1"/>
  <c r="AW1213" i="1" s="1"/>
  <c r="AW1214" i="1" s="1"/>
  <c r="AW1215" i="1" s="1"/>
  <c r="AW1216" i="1" s="1"/>
  <c r="AW1217" i="1" s="1"/>
  <c r="AW1218" i="1" s="1"/>
  <c r="AW1219" i="1" s="1"/>
  <c r="AW1220" i="1" s="1"/>
  <c r="AW1221" i="1" s="1"/>
  <c r="AW1222" i="1" s="1"/>
  <c r="AW1223" i="1" s="1"/>
  <c r="AW1224" i="1" s="1"/>
  <c r="AW1225" i="1" s="1"/>
  <c r="AW1226" i="1" s="1"/>
  <c r="AW1227" i="1" s="1"/>
  <c r="AW1228" i="1" s="1"/>
  <c r="AW1229" i="1" s="1"/>
  <c r="AW1230" i="1" s="1"/>
  <c r="AW1231" i="1" s="1"/>
  <c r="AW1232" i="1" s="1"/>
  <c r="AW1233" i="1" s="1"/>
  <c r="AW1234" i="1" s="1"/>
  <c r="AW1235" i="1" s="1"/>
  <c r="AW1236" i="1" s="1"/>
  <c r="AW1237" i="1" s="1"/>
  <c r="AW1238" i="1" s="1"/>
  <c r="AW1239" i="1" s="1"/>
  <c r="AW1240" i="1" s="1"/>
  <c r="AW1241" i="1" s="1"/>
  <c r="AW1242" i="1" s="1"/>
  <c r="AW1243" i="1" s="1"/>
  <c r="AW1244" i="1" s="1"/>
  <c r="AW1245" i="1" s="1"/>
  <c r="AW1246" i="1" s="1"/>
  <c r="AW1247" i="1" s="1"/>
  <c r="AW1248" i="1" s="1"/>
  <c r="AW1249" i="1" s="1"/>
  <c r="AW1250" i="1" s="1"/>
  <c r="AW1251" i="1" s="1"/>
  <c r="AW1252" i="1" s="1"/>
  <c r="AW1253" i="1" s="1"/>
  <c r="AW1254" i="1" s="1"/>
  <c r="AW1255" i="1" s="1"/>
  <c r="AW1256" i="1" s="1"/>
  <c r="AW1257" i="1" s="1"/>
  <c r="AW1258" i="1" s="1"/>
  <c r="AW1259" i="1" s="1"/>
  <c r="AW1260" i="1" s="1"/>
  <c r="AW1261" i="1" s="1"/>
  <c r="AW1262" i="1" s="1"/>
  <c r="AW1263" i="1" s="1"/>
  <c r="AW1264" i="1" s="1"/>
  <c r="AW1265" i="1" s="1"/>
  <c r="AW1266" i="1" s="1"/>
  <c r="AW1267" i="1" s="1"/>
  <c r="AW1268" i="1" s="1"/>
  <c r="AW1269" i="1" s="1"/>
  <c r="AW1270" i="1" s="1"/>
  <c r="AW1271" i="1" s="1"/>
  <c r="AW1272" i="1" s="1"/>
  <c r="AW1273" i="1" s="1"/>
  <c r="AW1274" i="1" s="1"/>
  <c r="AW1275" i="1" s="1"/>
  <c r="AW1276" i="1" s="1"/>
  <c r="AW1277" i="1" s="1"/>
  <c r="AW1278" i="1" s="1"/>
  <c r="AW1279" i="1" s="1"/>
  <c r="AW1280" i="1" s="1"/>
  <c r="AW1281" i="1" s="1"/>
  <c r="AW1282" i="1" s="1"/>
  <c r="AW1283" i="1" s="1"/>
  <c r="AW1284" i="1" s="1"/>
  <c r="AW1285" i="1" s="1"/>
  <c r="AW1286" i="1" s="1"/>
  <c r="AW1287" i="1" s="1"/>
  <c r="AW1288" i="1" s="1"/>
  <c r="AW1289" i="1" s="1"/>
  <c r="AW1290" i="1" s="1"/>
  <c r="AW1291" i="1" s="1"/>
  <c r="AW1292" i="1" s="1"/>
  <c r="AW1293" i="1" s="1"/>
  <c r="AW1294" i="1" s="1"/>
  <c r="AW1295" i="1" s="1"/>
  <c r="AW1296" i="1" s="1"/>
  <c r="AW1297" i="1" s="1"/>
  <c r="AW1298" i="1" s="1"/>
  <c r="AW1299" i="1" s="1"/>
  <c r="AW1300" i="1" s="1"/>
  <c r="AW1301" i="1" s="1"/>
  <c r="AW1302" i="1" s="1"/>
  <c r="AW1303" i="1" s="1"/>
  <c r="AW1304" i="1" s="1"/>
  <c r="AW1305" i="1" s="1"/>
  <c r="AW1306" i="1" s="1"/>
  <c r="AW1307" i="1" s="1"/>
  <c r="AW1308" i="1" s="1"/>
  <c r="AW1309" i="1" s="1"/>
  <c r="AW1310" i="1" s="1"/>
  <c r="AW1311" i="1" s="1"/>
  <c r="AW1312" i="1" s="1"/>
  <c r="AW1313" i="1" s="1"/>
  <c r="AW1314" i="1" s="1"/>
  <c r="AW1315" i="1" s="1"/>
  <c r="AW1316" i="1" s="1"/>
  <c r="AW1317" i="1" s="1"/>
  <c r="AW1318" i="1" s="1"/>
  <c r="AW1319" i="1" s="1"/>
  <c r="AW1320" i="1" s="1"/>
  <c r="AW1321" i="1" s="1"/>
  <c r="AW1322" i="1" s="1"/>
  <c r="AW1323" i="1" s="1"/>
  <c r="AW1324" i="1" s="1"/>
  <c r="AW1325" i="1" s="1"/>
  <c r="AW1326" i="1" s="1"/>
  <c r="AW1327" i="1" s="1"/>
  <c r="AW1328" i="1" s="1"/>
  <c r="AW1329" i="1" s="1"/>
  <c r="AW1330" i="1" s="1"/>
  <c r="AW1331" i="1" s="1"/>
  <c r="AW1332" i="1" s="1"/>
  <c r="AW1333" i="1" s="1"/>
  <c r="AW1334" i="1" s="1"/>
  <c r="AW1335" i="1" s="1"/>
  <c r="AW1336" i="1" s="1"/>
  <c r="AW1337" i="1" s="1"/>
  <c r="AW1338" i="1" s="1"/>
  <c r="AW1339" i="1" s="1"/>
  <c r="AW1340" i="1" s="1"/>
  <c r="AW1341" i="1" s="1"/>
  <c r="AW1342" i="1" s="1"/>
  <c r="AW1343" i="1" s="1"/>
  <c r="AW1344" i="1" s="1"/>
  <c r="AW1345" i="1" s="1"/>
  <c r="AW1346" i="1" s="1"/>
  <c r="AW1347" i="1" s="1"/>
  <c r="AW1348" i="1" s="1"/>
  <c r="AW1349" i="1" s="1"/>
  <c r="AW1350" i="1" s="1"/>
  <c r="AW1351" i="1" s="1"/>
  <c r="AW1352" i="1" s="1"/>
  <c r="AW1353" i="1" s="1"/>
  <c r="AW1354" i="1" s="1"/>
  <c r="AW1355" i="1" s="1"/>
  <c r="AW1356" i="1" s="1"/>
  <c r="AW1357" i="1" s="1"/>
  <c r="AW1358" i="1" s="1"/>
  <c r="AW1359" i="1" s="1"/>
  <c r="AW1360" i="1" s="1"/>
  <c r="AW1361" i="1" s="1"/>
  <c r="AW1362" i="1" s="1"/>
  <c r="AW1363" i="1" s="1"/>
  <c r="AW1364" i="1" s="1"/>
  <c r="AW1365" i="1" s="1"/>
  <c r="AW1366" i="1" s="1"/>
  <c r="AW1367" i="1" s="1"/>
  <c r="AW1368" i="1" s="1"/>
  <c r="AW1369" i="1" s="1"/>
  <c r="AW1370" i="1" s="1"/>
  <c r="AW1371" i="1" s="1"/>
  <c r="AW1372" i="1" s="1"/>
  <c r="AW1373" i="1" s="1"/>
  <c r="AW1374" i="1" s="1"/>
  <c r="AW1375" i="1" s="1"/>
  <c r="AW1376" i="1" s="1"/>
  <c r="AW1377" i="1" s="1"/>
  <c r="AW1378" i="1" s="1"/>
  <c r="AW1379" i="1" s="1"/>
  <c r="AW1380" i="1" s="1"/>
  <c r="AW1381" i="1" s="1"/>
  <c r="AW1382" i="1" s="1"/>
  <c r="AW1383" i="1" s="1"/>
  <c r="AW1384" i="1" s="1"/>
  <c r="AW1385" i="1" s="1"/>
  <c r="AW1386" i="1" s="1"/>
  <c r="AW1387" i="1" s="1"/>
  <c r="AW1388" i="1" s="1"/>
  <c r="AW1389" i="1" s="1"/>
  <c r="AW1390" i="1" s="1"/>
  <c r="AW1391" i="1" s="1"/>
  <c r="AW1392" i="1" s="1"/>
  <c r="AW1393" i="1" s="1"/>
  <c r="AW1394" i="1" s="1"/>
  <c r="AW1395" i="1" s="1"/>
  <c r="AW1396" i="1" s="1"/>
  <c r="AW1397" i="1" s="1"/>
  <c r="AW1398" i="1" s="1"/>
  <c r="AW1399" i="1" s="1"/>
  <c r="AW1400" i="1" s="1"/>
  <c r="AW1401" i="1" s="1"/>
  <c r="AW1402" i="1" s="1"/>
  <c r="AW1403" i="1" s="1"/>
  <c r="AW1404" i="1" s="1"/>
  <c r="AW1405" i="1" s="1"/>
  <c r="AW1406" i="1" s="1"/>
  <c r="AW1407" i="1" s="1"/>
  <c r="AW1408" i="1" s="1"/>
  <c r="AW1409" i="1" s="1"/>
  <c r="AW1410" i="1" s="1"/>
  <c r="AW1411" i="1" s="1"/>
  <c r="AW1412" i="1" s="1"/>
  <c r="AW1413" i="1" s="1"/>
  <c r="AW1414" i="1" s="1"/>
  <c r="AW1415" i="1" s="1"/>
  <c r="AW1416" i="1" s="1"/>
  <c r="AW1417" i="1" s="1"/>
  <c r="AW1418" i="1" s="1"/>
  <c r="AW1419" i="1" s="1"/>
  <c r="AW1420" i="1" s="1"/>
  <c r="AW1421" i="1" s="1"/>
  <c r="AW1422" i="1" s="1"/>
  <c r="AW1423" i="1" s="1"/>
  <c r="AW1424" i="1" s="1"/>
  <c r="AW1425" i="1" s="1"/>
  <c r="AW1426" i="1" s="1"/>
  <c r="AW1427" i="1" s="1"/>
  <c r="AW1428" i="1" s="1"/>
  <c r="AW1429" i="1" s="1"/>
  <c r="AW1430" i="1" s="1"/>
  <c r="AW1431" i="1" s="1"/>
  <c r="AW1432" i="1" s="1"/>
  <c r="AW1433" i="1" s="1"/>
  <c r="AW1434" i="1" s="1"/>
  <c r="AW1435" i="1" s="1"/>
  <c r="AW1436" i="1" s="1"/>
  <c r="AW1437" i="1" s="1"/>
  <c r="AW1438" i="1" s="1"/>
  <c r="AW1439" i="1" s="1"/>
  <c r="AW1440" i="1" s="1"/>
  <c r="AW1441" i="1" s="1"/>
  <c r="AW1442" i="1" s="1"/>
  <c r="AW1443" i="1" s="1"/>
  <c r="AW1444" i="1" s="1"/>
  <c r="AW1445" i="1" s="1"/>
  <c r="AW1446" i="1" s="1"/>
  <c r="AW1447" i="1" s="1"/>
  <c r="AW1448" i="1" s="1"/>
  <c r="AW1449" i="1" s="1"/>
  <c r="AW1450" i="1" s="1"/>
  <c r="AW1451" i="1" s="1"/>
  <c r="AW1452" i="1" s="1"/>
  <c r="AW1453" i="1" s="1"/>
  <c r="AW1454" i="1" s="1"/>
  <c r="AW1455" i="1" s="1"/>
  <c r="AW1456" i="1" s="1"/>
  <c r="AW1457" i="1" s="1"/>
  <c r="AW1458" i="1" s="1"/>
  <c r="AW1459" i="1" s="1"/>
  <c r="AW1460" i="1" s="1"/>
  <c r="AW1461" i="1" s="1"/>
  <c r="AW1462" i="1" s="1"/>
  <c r="AW1463" i="1" s="1"/>
  <c r="AW1464" i="1" s="1"/>
  <c r="AW1465" i="1" s="1"/>
  <c r="AW1466" i="1" s="1"/>
  <c r="AW1467" i="1" s="1"/>
  <c r="AW1468" i="1" s="1"/>
  <c r="AW1469" i="1" s="1"/>
  <c r="AW1470" i="1" s="1"/>
  <c r="AW1471" i="1" s="1"/>
  <c r="AW1472" i="1" s="1"/>
  <c r="AW1473" i="1" s="1"/>
  <c r="AW1474" i="1" s="1"/>
  <c r="AW1475" i="1" s="1"/>
  <c r="AW1476" i="1" s="1"/>
  <c r="AW1477" i="1" s="1"/>
  <c r="AW1478" i="1" s="1"/>
  <c r="AW1479" i="1" s="1"/>
  <c r="AW1480" i="1" s="1"/>
  <c r="AW1481" i="1" s="1"/>
  <c r="AW1482" i="1" s="1"/>
  <c r="AW1483" i="1" s="1"/>
  <c r="AW1484" i="1" s="1"/>
  <c r="AW1485" i="1" s="1"/>
  <c r="AW1486" i="1" s="1"/>
  <c r="AW1487" i="1" s="1"/>
  <c r="AW1488" i="1" s="1"/>
  <c r="AW1489" i="1" s="1"/>
  <c r="AW1490" i="1" s="1"/>
  <c r="AW1491" i="1" s="1"/>
  <c r="AW1492" i="1" s="1"/>
  <c r="AW1493" i="1" s="1"/>
  <c r="AW1494" i="1" s="1"/>
  <c r="AW1495" i="1" s="1"/>
  <c r="AW1496" i="1" s="1"/>
  <c r="AW1497" i="1" s="1"/>
  <c r="AW1498" i="1" s="1"/>
  <c r="AW1499" i="1" s="1"/>
  <c r="AW1500" i="1" s="1"/>
  <c r="AW1501" i="1" s="1"/>
  <c r="AW1502" i="1" s="1"/>
  <c r="AW1503" i="1" s="1"/>
  <c r="AW1504" i="1" s="1"/>
  <c r="AW1505" i="1" s="1"/>
  <c r="AW1506" i="1" s="1"/>
  <c r="AW1507" i="1" s="1"/>
  <c r="AW1508" i="1" s="1"/>
  <c r="AW1509" i="1" s="1"/>
  <c r="AW1510" i="1" s="1"/>
  <c r="AW1511" i="1" s="1"/>
  <c r="AW1512" i="1" s="1"/>
  <c r="AW1513" i="1" s="1"/>
  <c r="AW1514" i="1" s="1"/>
  <c r="AW1515" i="1" s="1"/>
  <c r="AW1516" i="1" s="1"/>
  <c r="AW1517" i="1" s="1"/>
  <c r="AW1518" i="1" s="1"/>
  <c r="AW1519" i="1" s="1"/>
  <c r="AW1520" i="1" s="1"/>
  <c r="AW1521" i="1" s="1"/>
  <c r="AW1522" i="1" s="1"/>
  <c r="AW1523" i="1" s="1"/>
  <c r="AW1524" i="1" s="1"/>
  <c r="AW1525" i="1" s="1"/>
  <c r="AW1526" i="1" s="1"/>
  <c r="AW1527" i="1" s="1"/>
  <c r="AW1528" i="1" s="1"/>
  <c r="AW1529" i="1" s="1"/>
  <c r="AW1530" i="1" s="1"/>
  <c r="AW1531" i="1" s="1"/>
  <c r="AW1532" i="1" s="1"/>
  <c r="AW1533" i="1" s="1"/>
  <c r="AW1534" i="1" s="1"/>
  <c r="AW1535" i="1" s="1"/>
  <c r="AW1536" i="1" s="1"/>
  <c r="AW1537" i="1" s="1"/>
  <c r="AW1538" i="1" s="1"/>
  <c r="AW1539" i="1" s="1"/>
  <c r="AW1540" i="1" s="1"/>
  <c r="AW1541" i="1" s="1"/>
  <c r="AW1542" i="1" s="1"/>
  <c r="AW1543" i="1" s="1"/>
  <c r="AW1544" i="1" s="1"/>
  <c r="AW1545" i="1" s="1"/>
  <c r="AW1546" i="1" s="1"/>
  <c r="AW1547" i="1" s="1"/>
  <c r="AW1548" i="1" s="1"/>
  <c r="AW1549" i="1" s="1"/>
  <c r="AW1550" i="1" s="1"/>
  <c r="AW1551" i="1" s="1"/>
  <c r="AW1552" i="1" s="1"/>
  <c r="AW1553" i="1" s="1"/>
  <c r="AW1554" i="1" s="1"/>
  <c r="AW1555" i="1" s="1"/>
  <c r="AW1556" i="1" s="1"/>
  <c r="AW1557" i="1" s="1"/>
  <c r="AW1558" i="1" s="1"/>
  <c r="AW1559" i="1" s="1"/>
  <c r="AW1560" i="1" s="1"/>
  <c r="AW1561" i="1" s="1"/>
  <c r="AW1562" i="1" s="1"/>
  <c r="AW1563" i="1" s="1"/>
  <c r="AW1564" i="1" s="1"/>
  <c r="AW1565" i="1" s="1"/>
  <c r="AW1566" i="1" s="1"/>
  <c r="AW1567" i="1" s="1"/>
  <c r="AW1568" i="1" s="1"/>
  <c r="AW1569" i="1" s="1"/>
  <c r="AW1570" i="1" s="1"/>
  <c r="AW1571" i="1" s="1"/>
  <c r="AW1572" i="1" s="1"/>
  <c r="AW1573" i="1" s="1"/>
  <c r="AW1574" i="1" s="1"/>
  <c r="AW1575" i="1" s="1"/>
  <c r="AW1576" i="1" s="1"/>
  <c r="AW1577" i="1" s="1"/>
  <c r="AW1578" i="1" s="1"/>
  <c r="AW1579" i="1" s="1"/>
  <c r="AW1580" i="1" s="1"/>
  <c r="AW1581" i="1" s="1"/>
  <c r="AW1582" i="1" s="1"/>
  <c r="AW1583" i="1" s="1"/>
  <c r="AW1584" i="1" s="1"/>
  <c r="AW1585" i="1" s="1"/>
  <c r="AW1586" i="1" s="1"/>
  <c r="AW1587" i="1" s="1"/>
  <c r="AW1588" i="1" s="1"/>
  <c r="AW1589" i="1" s="1"/>
  <c r="AW1590" i="1" s="1"/>
  <c r="AW1591" i="1" s="1"/>
  <c r="AW1592" i="1" s="1"/>
  <c r="AW1593" i="1" s="1"/>
  <c r="AW1594" i="1" s="1"/>
  <c r="AW1595" i="1" s="1"/>
  <c r="AW1596" i="1" s="1"/>
  <c r="AW1597" i="1" s="1"/>
  <c r="AW1598" i="1" s="1"/>
  <c r="AW1599" i="1" s="1"/>
  <c r="AW1600" i="1" s="1"/>
  <c r="AW1601" i="1" s="1"/>
  <c r="AW1602" i="1" s="1"/>
  <c r="AW1603" i="1" s="1"/>
  <c r="AW1604" i="1" s="1"/>
  <c r="AW1605" i="1" s="1"/>
  <c r="AW1606" i="1" s="1"/>
  <c r="AW1607" i="1" s="1"/>
  <c r="AW1608" i="1" s="1"/>
  <c r="AW1609" i="1" s="1"/>
  <c r="AW1610" i="1" s="1"/>
  <c r="AW1611" i="1" s="1"/>
  <c r="AW1612" i="1" s="1"/>
  <c r="AW1613" i="1" s="1"/>
  <c r="AW1614" i="1" s="1"/>
  <c r="AW1615" i="1" s="1"/>
  <c r="AW1616" i="1" s="1"/>
  <c r="AW1617" i="1" s="1"/>
  <c r="AW1618" i="1" s="1"/>
  <c r="AW1619" i="1" s="1"/>
  <c r="AW1620" i="1" s="1"/>
  <c r="AW1621" i="1" s="1"/>
  <c r="AW1622" i="1" s="1"/>
  <c r="AW1623" i="1" s="1"/>
  <c r="AW1624" i="1" s="1"/>
  <c r="AW1625" i="1" s="1"/>
  <c r="AW1626" i="1" s="1"/>
  <c r="AW1627" i="1" s="1"/>
  <c r="AW1628" i="1" s="1"/>
  <c r="AW1629" i="1" s="1"/>
  <c r="AW1630" i="1" s="1"/>
  <c r="AW1631" i="1" s="1"/>
  <c r="AW1632" i="1" s="1"/>
  <c r="AW1633" i="1" s="1"/>
  <c r="AW1634" i="1" s="1"/>
  <c r="AW1635" i="1" s="1"/>
  <c r="AW1636" i="1" s="1"/>
  <c r="AW1637" i="1" s="1"/>
  <c r="AW1638" i="1" s="1"/>
  <c r="AW1639" i="1" s="1"/>
  <c r="AW1640" i="1" s="1"/>
  <c r="AW1641" i="1" s="1"/>
  <c r="AW1642" i="1" s="1"/>
  <c r="AW1643" i="1" s="1"/>
  <c r="AW1644" i="1" s="1"/>
  <c r="AW1645" i="1" s="1"/>
  <c r="AW1646" i="1" s="1"/>
  <c r="AW1647" i="1" s="1"/>
  <c r="AW1648" i="1" s="1"/>
  <c r="AW1649" i="1" s="1"/>
  <c r="AW1650" i="1" s="1"/>
  <c r="AW1651" i="1" s="1"/>
  <c r="AW1652" i="1" s="1"/>
  <c r="AW1653" i="1" s="1"/>
  <c r="AW1654" i="1" s="1"/>
  <c r="AW1655" i="1" s="1"/>
  <c r="AW1656" i="1" s="1"/>
  <c r="AW1657" i="1" s="1"/>
  <c r="AW1658" i="1" s="1"/>
  <c r="AW1659" i="1" s="1"/>
  <c r="AW1660" i="1" s="1"/>
  <c r="AW1661" i="1" s="1"/>
  <c r="AW1662" i="1" s="1"/>
  <c r="AW1663" i="1" s="1"/>
  <c r="AW1664" i="1" s="1"/>
  <c r="AW1665" i="1" s="1"/>
  <c r="AW1666" i="1" s="1"/>
  <c r="AW1667" i="1" s="1"/>
  <c r="AW1668" i="1" s="1"/>
  <c r="AW1669" i="1" s="1"/>
  <c r="AW1670" i="1" s="1"/>
  <c r="AW1671" i="1" s="1"/>
  <c r="AW1672" i="1" s="1"/>
  <c r="AW1673" i="1" s="1"/>
  <c r="AW1674" i="1" s="1"/>
  <c r="AW1675" i="1" s="1"/>
  <c r="AW1676" i="1" s="1"/>
  <c r="AW1677" i="1" s="1"/>
  <c r="AW1678" i="1" s="1"/>
  <c r="AW1679" i="1" s="1"/>
  <c r="AW1680" i="1" s="1"/>
  <c r="AW1681" i="1" s="1"/>
  <c r="AW1682" i="1" s="1"/>
  <c r="AW1683" i="1" s="1"/>
  <c r="AW1684" i="1" s="1"/>
  <c r="AW1685" i="1" s="1"/>
  <c r="AW1686" i="1" s="1"/>
  <c r="AW1687" i="1" s="1"/>
  <c r="AW1688" i="1" s="1"/>
  <c r="AW1689" i="1" s="1"/>
  <c r="AW1690" i="1" s="1"/>
  <c r="AW1691" i="1" s="1"/>
  <c r="AW1692" i="1" s="1"/>
  <c r="AW1693" i="1" s="1"/>
  <c r="AW1694" i="1" s="1"/>
  <c r="AW1695" i="1" s="1"/>
  <c r="AW1696" i="1" s="1"/>
  <c r="AW1697" i="1" s="1"/>
  <c r="AW1698" i="1" s="1"/>
  <c r="AW1699" i="1" s="1"/>
  <c r="AW1700" i="1" s="1"/>
  <c r="AW1701" i="1" s="1"/>
  <c r="AW1702" i="1" s="1"/>
  <c r="AW1703" i="1" s="1"/>
  <c r="AW1704" i="1" s="1"/>
  <c r="AW1705" i="1" s="1"/>
  <c r="AW1706" i="1" s="1"/>
  <c r="AW1707" i="1" s="1"/>
  <c r="AW1708" i="1" s="1"/>
  <c r="AW1709" i="1" s="1"/>
  <c r="AW1710" i="1" s="1"/>
  <c r="AW1711" i="1" s="1"/>
  <c r="AW1712" i="1" s="1"/>
  <c r="AW1713" i="1" s="1"/>
  <c r="AW1714" i="1" s="1"/>
  <c r="AW1715" i="1" s="1"/>
  <c r="AW1716" i="1" s="1"/>
  <c r="AW1717" i="1" s="1"/>
  <c r="AW1718" i="1" s="1"/>
  <c r="AW1719" i="1" s="1"/>
  <c r="AW1720" i="1" s="1"/>
  <c r="AW1721" i="1" s="1"/>
  <c r="AW1722" i="1" s="1"/>
  <c r="AW1723" i="1" s="1"/>
  <c r="AW1724" i="1" s="1"/>
  <c r="AW1725" i="1" s="1"/>
  <c r="AW1726" i="1" s="1"/>
  <c r="AW1727" i="1" s="1"/>
  <c r="AW1728" i="1" s="1"/>
  <c r="AW1729" i="1" s="1"/>
  <c r="AW1730" i="1" s="1"/>
  <c r="AW1731" i="1" s="1"/>
  <c r="AW1732" i="1" s="1"/>
  <c r="AW1733" i="1" s="1"/>
  <c r="AW1734" i="1" s="1"/>
  <c r="AW1735" i="1" s="1"/>
  <c r="AW1736" i="1" s="1"/>
  <c r="AW1737" i="1" s="1"/>
  <c r="AW1738" i="1" s="1"/>
  <c r="AW1739" i="1" s="1"/>
  <c r="AW1740" i="1" s="1"/>
  <c r="AW1741" i="1" s="1"/>
  <c r="AW1742" i="1" s="1"/>
  <c r="AW1743" i="1" s="1"/>
  <c r="AW1744" i="1" s="1"/>
  <c r="AW1745" i="1" s="1"/>
  <c r="AW1746" i="1" s="1"/>
  <c r="AW1747" i="1" s="1"/>
  <c r="AW1748" i="1" s="1"/>
  <c r="AW1749" i="1" s="1"/>
  <c r="AW1750" i="1" s="1"/>
  <c r="AW1751" i="1" s="1"/>
  <c r="AW1752" i="1" s="1"/>
  <c r="AW1753" i="1" s="1"/>
  <c r="AW1754" i="1" s="1"/>
  <c r="AW1755" i="1" s="1"/>
  <c r="AW1756" i="1" s="1"/>
  <c r="AW1757" i="1" s="1"/>
  <c r="AW1758" i="1" s="1"/>
  <c r="AW1759" i="1" s="1"/>
  <c r="AW1760" i="1" s="1"/>
  <c r="AW1761" i="1" s="1"/>
  <c r="AW1762" i="1" s="1"/>
  <c r="AW1763" i="1" s="1"/>
  <c r="AW1764" i="1" s="1"/>
  <c r="AW1765" i="1" s="1"/>
  <c r="AW1766" i="1" s="1"/>
  <c r="AW1767" i="1" s="1"/>
  <c r="AW1768" i="1" s="1"/>
  <c r="AW1769" i="1" s="1"/>
  <c r="AW1770" i="1" s="1"/>
  <c r="AW1771" i="1" s="1"/>
  <c r="AW1772" i="1" s="1"/>
  <c r="AW1773" i="1" s="1"/>
  <c r="AW1774" i="1" s="1"/>
  <c r="AW1775" i="1" s="1"/>
  <c r="AW1776" i="1" s="1"/>
  <c r="AW1777" i="1" s="1"/>
  <c r="U5" i="4"/>
  <c r="S5" i="4"/>
  <c r="U15" i="26"/>
  <c r="AR3" i="1"/>
  <c r="U3" i="4"/>
  <c r="AS3" i="1"/>
  <c r="U4" i="4"/>
  <c r="S3" i="4"/>
  <c r="AB10" i="4" l="1"/>
  <c r="AB11" i="4"/>
  <c r="V15" i="26"/>
  <c r="V14" i="26"/>
  <c r="AU3" i="1"/>
  <c r="AV3" i="1"/>
  <c r="AV4" i="1" s="1"/>
  <c r="AV5" i="1" s="1"/>
  <c r="AV6" i="1" s="1"/>
  <c r="AV7" i="1" s="1"/>
  <c r="AV8" i="1" s="1"/>
  <c r="AV9" i="1" s="1"/>
  <c r="AV10" i="1" s="1"/>
  <c r="AV11" i="1" s="1"/>
  <c r="AV12" i="1" s="1"/>
  <c r="AV13" i="1" s="1"/>
  <c r="AV14" i="1" s="1"/>
  <c r="AV15" i="1" s="1"/>
  <c r="AV16" i="1" s="1"/>
  <c r="AV17" i="1" s="1"/>
  <c r="AV18" i="1" s="1"/>
  <c r="AV19" i="1" s="1"/>
  <c r="AV20" i="1" s="1"/>
  <c r="AV21" i="1" s="1"/>
  <c r="AV22" i="1" s="1"/>
  <c r="AV23" i="1" s="1"/>
  <c r="AV24" i="1" s="1"/>
  <c r="AV25" i="1" s="1"/>
  <c r="AV26" i="1" s="1"/>
  <c r="AV27" i="1" s="1"/>
  <c r="AV28" i="1" s="1"/>
  <c r="AV29" i="1" s="1"/>
  <c r="AV30" i="1" s="1"/>
  <c r="AV31" i="1" s="1"/>
  <c r="AV32" i="1" s="1"/>
  <c r="AV33" i="1" s="1"/>
  <c r="AV34" i="1" s="1"/>
  <c r="AV35" i="1" s="1"/>
  <c r="AV36" i="1" s="1"/>
  <c r="AV37" i="1" s="1"/>
  <c r="AV38" i="1" s="1"/>
  <c r="AV39" i="1" s="1"/>
  <c r="AV40" i="1" s="1"/>
  <c r="AV41" i="1" s="1"/>
  <c r="AV42" i="1" s="1"/>
  <c r="AV43" i="1" s="1"/>
  <c r="AV44" i="1" s="1"/>
  <c r="AV45" i="1" s="1"/>
  <c r="AV46" i="1" s="1"/>
  <c r="AV47" i="1" s="1"/>
  <c r="AV48" i="1" s="1"/>
  <c r="AV49" i="1" s="1"/>
  <c r="AV50" i="1" s="1"/>
  <c r="AV51" i="1" s="1"/>
  <c r="AV52" i="1" s="1"/>
  <c r="AV53" i="1" s="1"/>
  <c r="AV54" i="1" s="1"/>
  <c r="AV55" i="1" s="1"/>
  <c r="AV56" i="1" s="1"/>
  <c r="AV57" i="1" s="1"/>
  <c r="AV58" i="1" s="1"/>
  <c r="AV59" i="1" s="1"/>
  <c r="AV60" i="1" s="1"/>
  <c r="AV61" i="1" s="1"/>
  <c r="AV62" i="1" s="1"/>
  <c r="AV63" i="1" s="1"/>
  <c r="AV64" i="1" s="1"/>
  <c r="AV65" i="1" s="1"/>
  <c r="AV66" i="1" s="1"/>
  <c r="AV67" i="1" s="1"/>
  <c r="AV68" i="1" s="1"/>
  <c r="AV69" i="1" s="1"/>
  <c r="AV70" i="1" s="1"/>
  <c r="AV71" i="1" s="1"/>
  <c r="AV72" i="1" s="1"/>
  <c r="AV73" i="1" s="1"/>
  <c r="AV74" i="1" s="1"/>
  <c r="AV75" i="1" s="1"/>
  <c r="AV76" i="1" s="1"/>
  <c r="AV77" i="1" s="1"/>
  <c r="AV78" i="1" s="1"/>
  <c r="AV79" i="1" s="1"/>
  <c r="AV80" i="1" s="1"/>
  <c r="AV81" i="1" s="1"/>
  <c r="AV82" i="1" s="1"/>
  <c r="AV83" i="1" s="1"/>
  <c r="AV84" i="1" s="1"/>
  <c r="AV85" i="1" s="1"/>
  <c r="AV86" i="1" s="1"/>
  <c r="AV87" i="1" s="1"/>
  <c r="AV88" i="1" s="1"/>
  <c r="AV89" i="1" s="1"/>
  <c r="AV90" i="1" s="1"/>
  <c r="AV91" i="1" s="1"/>
  <c r="AV92" i="1" s="1"/>
  <c r="AV93" i="1" s="1"/>
  <c r="AV94" i="1" s="1"/>
  <c r="AV95" i="1" s="1"/>
  <c r="AV96" i="1" s="1"/>
  <c r="AV97" i="1" s="1"/>
  <c r="AV98" i="1" s="1"/>
  <c r="AV99" i="1" s="1"/>
  <c r="AV100" i="1" s="1"/>
  <c r="AV101" i="1" s="1"/>
  <c r="AV102" i="1" s="1"/>
  <c r="AV103" i="1" s="1"/>
  <c r="AV104" i="1" s="1"/>
  <c r="AV105" i="1" s="1"/>
  <c r="AV106" i="1" s="1"/>
  <c r="AV107" i="1" s="1"/>
  <c r="AV108" i="1" s="1"/>
  <c r="AV109" i="1" s="1"/>
  <c r="AV110" i="1" s="1"/>
  <c r="AV111" i="1" s="1"/>
  <c r="AV112" i="1" s="1"/>
  <c r="AV113" i="1" s="1"/>
  <c r="AV114" i="1" s="1"/>
  <c r="AV115" i="1" s="1"/>
  <c r="AV116" i="1" s="1"/>
  <c r="AV117" i="1" s="1"/>
  <c r="AV118" i="1" s="1"/>
  <c r="AV119" i="1" s="1"/>
  <c r="AV120" i="1" s="1"/>
  <c r="AV121" i="1" s="1"/>
  <c r="AV122" i="1" s="1"/>
  <c r="AV123" i="1" s="1"/>
  <c r="AV124" i="1" s="1"/>
  <c r="AV125" i="1" s="1"/>
  <c r="AV126" i="1" s="1"/>
  <c r="AV127" i="1" s="1"/>
  <c r="AV128" i="1" s="1"/>
  <c r="AV129" i="1" s="1"/>
  <c r="AV130" i="1" s="1"/>
  <c r="AV131" i="1" s="1"/>
  <c r="AV132" i="1" s="1"/>
  <c r="AV133" i="1" s="1"/>
  <c r="AV134" i="1" s="1"/>
  <c r="AV135" i="1" s="1"/>
  <c r="AV136" i="1" s="1"/>
  <c r="AV137" i="1" s="1"/>
  <c r="AV138" i="1" s="1"/>
  <c r="AV139" i="1" s="1"/>
  <c r="AV140" i="1" s="1"/>
  <c r="AV141" i="1" s="1"/>
  <c r="AV142" i="1" s="1"/>
  <c r="AV143" i="1" s="1"/>
  <c r="AV144" i="1" s="1"/>
  <c r="AV145" i="1" s="1"/>
  <c r="AV146" i="1" s="1"/>
  <c r="AV147" i="1" s="1"/>
  <c r="AV148" i="1" s="1"/>
  <c r="AV149" i="1" s="1"/>
  <c r="AV150" i="1" s="1"/>
  <c r="AV151" i="1" s="1"/>
  <c r="AV152" i="1" s="1"/>
  <c r="AV153" i="1" s="1"/>
  <c r="AV154" i="1" s="1"/>
  <c r="AV155" i="1" s="1"/>
  <c r="AV156" i="1" s="1"/>
  <c r="AV157" i="1" s="1"/>
  <c r="AV158" i="1" s="1"/>
  <c r="AV159" i="1" s="1"/>
  <c r="AV160" i="1" s="1"/>
  <c r="AV161" i="1" s="1"/>
  <c r="AV162" i="1" s="1"/>
  <c r="AV163" i="1" s="1"/>
  <c r="AV164" i="1" s="1"/>
  <c r="AV165" i="1" s="1"/>
  <c r="AV166" i="1" s="1"/>
  <c r="AV167" i="1" s="1"/>
  <c r="AV168" i="1" s="1"/>
  <c r="AV169" i="1" s="1"/>
  <c r="AV170" i="1" s="1"/>
  <c r="AV171" i="1" s="1"/>
  <c r="AV172" i="1" s="1"/>
  <c r="AV173" i="1" s="1"/>
  <c r="AV174" i="1" s="1"/>
  <c r="AV175" i="1" s="1"/>
  <c r="AV176" i="1" s="1"/>
  <c r="AV177" i="1" s="1"/>
  <c r="AV178" i="1" s="1"/>
  <c r="AV179" i="1" s="1"/>
  <c r="AV180" i="1" s="1"/>
  <c r="AV181" i="1" s="1"/>
  <c r="AV182" i="1" s="1"/>
  <c r="AV183" i="1" s="1"/>
  <c r="AV184" i="1" s="1"/>
  <c r="AV185" i="1" s="1"/>
  <c r="AV186" i="1" s="1"/>
  <c r="AV187" i="1" s="1"/>
  <c r="AV188" i="1" s="1"/>
  <c r="AV189" i="1" s="1"/>
  <c r="AV190" i="1" s="1"/>
  <c r="AV191" i="1" s="1"/>
  <c r="AV192" i="1" s="1"/>
  <c r="AV193" i="1" s="1"/>
  <c r="AV194" i="1" s="1"/>
  <c r="AV195" i="1" s="1"/>
  <c r="AV196" i="1" s="1"/>
  <c r="AV197" i="1" s="1"/>
  <c r="AV198" i="1" s="1"/>
  <c r="AV199" i="1" s="1"/>
  <c r="AV200" i="1" s="1"/>
  <c r="AV201" i="1" s="1"/>
  <c r="AV202" i="1" s="1"/>
  <c r="AV203" i="1" s="1"/>
  <c r="AV204" i="1" s="1"/>
  <c r="AV205" i="1" s="1"/>
  <c r="AV206" i="1" s="1"/>
  <c r="AV207" i="1" s="1"/>
  <c r="AV208" i="1" s="1"/>
  <c r="AV209" i="1" s="1"/>
  <c r="AV210" i="1" s="1"/>
  <c r="AV211" i="1" s="1"/>
  <c r="AV212" i="1" s="1"/>
  <c r="AV213" i="1" s="1"/>
  <c r="AV214" i="1" s="1"/>
  <c r="AV215" i="1" s="1"/>
  <c r="AV216" i="1" s="1"/>
  <c r="AV217" i="1" s="1"/>
  <c r="AV218" i="1" s="1"/>
  <c r="AV219" i="1" s="1"/>
  <c r="AV220" i="1" s="1"/>
  <c r="AV221" i="1" s="1"/>
  <c r="AV222" i="1" s="1"/>
  <c r="AV223" i="1" s="1"/>
  <c r="AV224" i="1" s="1"/>
  <c r="AV225" i="1" s="1"/>
  <c r="AV226" i="1" s="1"/>
  <c r="AV227" i="1" s="1"/>
  <c r="AV228" i="1" s="1"/>
  <c r="AV229" i="1" s="1"/>
  <c r="AV230" i="1" s="1"/>
  <c r="AV231" i="1" s="1"/>
  <c r="AV232" i="1" s="1"/>
  <c r="AV233" i="1" s="1"/>
  <c r="AV234" i="1" s="1"/>
  <c r="AV235" i="1" s="1"/>
  <c r="AV236" i="1" s="1"/>
  <c r="AV237" i="1" s="1"/>
  <c r="AV238" i="1" s="1"/>
  <c r="AV239" i="1" s="1"/>
  <c r="AV240" i="1" s="1"/>
  <c r="AV241" i="1" s="1"/>
  <c r="AV242" i="1" s="1"/>
  <c r="AV243" i="1" s="1"/>
  <c r="AV244" i="1" s="1"/>
  <c r="AV245" i="1" s="1"/>
  <c r="AV246" i="1" s="1"/>
  <c r="AV247" i="1" s="1"/>
  <c r="AV248" i="1" s="1"/>
  <c r="AV249" i="1" s="1"/>
  <c r="AV250" i="1" s="1"/>
  <c r="AV251" i="1" s="1"/>
  <c r="AV252" i="1" s="1"/>
  <c r="AV253" i="1" s="1"/>
  <c r="AV254" i="1" s="1"/>
  <c r="AV255" i="1" s="1"/>
  <c r="AV256" i="1" s="1"/>
  <c r="AV257" i="1" s="1"/>
  <c r="AV258" i="1" s="1"/>
  <c r="AV259" i="1" s="1"/>
  <c r="AV260" i="1" s="1"/>
  <c r="AV261" i="1" s="1"/>
  <c r="AV262" i="1" s="1"/>
  <c r="AV263" i="1" s="1"/>
  <c r="AV264" i="1" s="1"/>
  <c r="AV265" i="1" s="1"/>
  <c r="AV266" i="1" s="1"/>
  <c r="AV267" i="1" s="1"/>
  <c r="AV268" i="1" s="1"/>
  <c r="AV269" i="1" s="1"/>
  <c r="AV270" i="1" s="1"/>
  <c r="AV271" i="1" s="1"/>
  <c r="AV272" i="1" s="1"/>
  <c r="AV273" i="1" s="1"/>
  <c r="AV274" i="1" s="1"/>
  <c r="AV275" i="1" s="1"/>
  <c r="AV276" i="1" s="1"/>
  <c r="AV277" i="1" s="1"/>
  <c r="AV278" i="1" s="1"/>
  <c r="AV279" i="1" s="1"/>
  <c r="AV280" i="1" s="1"/>
  <c r="AV281" i="1" s="1"/>
  <c r="AV282" i="1" s="1"/>
  <c r="AV283" i="1" s="1"/>
  <c r="AV284" i="1" s="1"/>
  <c r="AV285" i="1" s="1"/>
  <c r="AV286" i="1" s="1"/>
  <c r="AV287" i="1" s="1"/>
  <c r="AV288" i="1" s="1"/>
  <c r="AV289" i="1" s="1"/>
  <c r="AV290" i="1" s="1"/>
  <c r="AV291" i="1" s="1"/>
  <c r="AV292" i="1" s="1"/>
  <c r="AV293" i="1" s="1"/>
  <c r="AV294" i="1" s="1"/>
  <c r="AV295" i="1" s="1"/>
  <c r="AV296" i="1" s="1"/>
  <c r="AV297" i="1" s="1"/>
  <c r="AV298" i="1" s="1"/>
  <c r="AV299" i="1" s="1"/>
  <c r="AV300" i="1" s="1"/>
  <c r="AV301" i="1" s="1"/>
  <c r="AV302" i="1" s="1"/>
  <c r="AV303" i="1" s="1"/>
  <c r="AV304" i="1" s="1"/>
  <c r="AV305" i="1" s="1"/>
  <c r="AV306" i="1" s="1"/>
  <c r="AV307" i="1" s="1"/>
  <c r="AV308" i="1" s="1"/>
  <c r="AV309" i="1" s="1"/>
  <c r="AV310" i="1" s="1"/>
  <c r="AV311" i="1" s="1"/>
  <c r="AV312" i="1" s="1"/>
  <c r="AV313" i="1" s="1"/>
  <c r="AV314" i="1" s="1"/>
  <c r="AV315" i="1" s="1"/>
  <c r="AV316" i="1" s="1"/>
  <c r="AV317" i="1" s="1"/>
  <c r="AV318" i="1" s="1"/>
  <c r="AV319" i="1" s="1"/>
  <c r="AV320" i="1" s="1"/>
  <c r="AV321" i="1" s="1"/>
  <c r="AV322" i="1" s="1"/>
  <c r="AV323" i="1" s="1"/>
  <c r="AV324" i="1" s="1"/>
  <c r="AV325" i="1" s="1"/>
  <c r="AV326" i="1" s="1"/>
  <c r="AV327" i="1" s="1"/>
  <c r="AV328" i="1" s="1"/>
  <c r="AV329" i="1" s="1"/>
  <c r="AV330" i="1" s="1"/>
  <c r="AV331" i="1" s="1"/>
  <c r="AV332" i="1" s="1"/>
  <c r="AV333" i="1" s="1"/>
  <c r="AV334" i="1" s="1"/>
  <c r="AV335" i="1" s="1"/>
  <c r="AV336" i="1" s="1"/>
  <c r="AV337" i="1" s="1"/>
  <c r="AV338" i="1" s="1"/>
  <c r="AV339" i="1" s="1"/>
  <c r="AV340" i="1" s="1"/>
  <c r="AV341" i="1" s="1"/>
  <c r="AV342" i="1" s="1"/>
  <c r="AV343" i="1" s="1"/>
  <c r="AV344" i="1" s="1"/>
  <c r="AV345" i="1" s="1"/>
  <c r="AV346" i="1" s="1"/>
  <c r="AV347" i="1" s="1"/>
  <c r="AV348" i="1" s="1"/>
  <c r="AV349" i="1" s="1"/>
  <c r="AV350" i="1" s="1"/>
  <c r="AV351" i="1" s="1"/>
  <c r="AV352" i="1" s="1"/>
  <c r="AV353" i="1" s="1"/>
  <c r="AV354" i="1" s="1"/>
  <c r="AV355" i="1" s="1"/>
  <c r="AV356" i="1" s="1"/>
  <c r="AV357" i="1" s="1"/>
  <c r="AV358" i="1" s="1"/>
  <c r="AV359" i="1" s="1"/>
  <c r="AV360" i="1" s="1"/>
  <c r="AV361" i="1" s="1"/>
  <c r="AV362" i="1" s="1"/>
  <c r="AV363" i="1" s="1"/>
  <c r="AV364" i="1" s="1"/>
  <c r="AV365" i="1" s="1"/>
  <c r="AV366" i="1" s="1"/>
  <c r="AV367" i="1" s="1"/>
  <c r="AV368" i="1" s="1"/>
  <c r="AV369" i="1" s="1"/>
  <c r="AV370" i="1" s="1"/>
  <c r="AV371" i="1" s="1"/>
  <c r="AV372" i="1" s="1"/>
  <c r="AV373" i="1" s="1"/>
  <c r="AV374" i="1" s="1"/>
  <c r="AV375" i="1" s="1"/>
  <c r="AV376" i="1" s="1"/>
  <c r="AV377" i="1" s="1"/>
  <c r="AV378" i="1" s="1"/>
  <c r="AV379" i="1" s="1"/>
  <c r="AV380" i="1" s="1"/>
  <c r="AV381" i="1" s="1"/>
  <c r="AV382" i="1" s="1"/>
  <c r="AV383" i="1" s="1"/>
  <c r="AV384" i="1" s="1"/>
  <c r="AV385" i="1" s="1"/>
  <c r="AV386" i="1" s="1"/>
  <c r="AV387" i="1" s="1"/>
  <c r="AV388" i="1" s="1"/>
  <c r="AV389" i="1" s="1"/>
  <c r="AV390" i="1" s="1"/>
  <c r="AV391" i="1" s="1"/>
  <c r="AV392" i="1" s="1"/>
  <c r="AV393" i="1" s="1"/>
  <c r="AV394" i="1" s="1"/>
  <c r="AV395" i="1" s="1"/>
  <c r="AV396" i="1" s="1"/>
  <c r="AV397" i="1" s="1"/>
  <c r="AV398" i="1" s="1"/>
  <c r="AV399" i="1" s="1"/>
  <c r="AV400" i="1" s="1"/>
  <c r="AV401" i="1" s="1"/>
  <c r="AV402" i="1" s="1"/>
  <c r="AV403" i="1" s="1"/>
  <c r="AV404" i="1" s="1"/>
  <c r="AV405" i="1" s="1"/>
  <c r="AV406" i="1" s="1"/>
  <c r="AV407" i="1" s="1"/>
  <c r="AV408" i="1" s="1"/>
  <c r="AV409" i="1" s="1"/>
  <c r="AV410" i="1" s="1"/>
  <c r="AV411" i="1" s="1"/>
  <c r="AV412" i="1" s="1"/>
  <c r="AV413" i="1" s="1"/>
  <c r="AV414" i="1" s="1"/>
  <c r="AV415" i="1" s="1"/>
  <c r="AV416" i="1" s="1"/>
  <c r="AV417" i="1" s="1"/>
  <c r="AV418" i="1" s="1"/>
  <c r="AV419" i="1" s="1"/>
  <c r="AV420" i="1" s="1"/>
  <c r="AV421" i="1" s="1"/>
  <c r="AV422" i="1" s="1"/>
  <c r="AV423" i="1" s="1"/>
  <c r="AV424" i="1" s="1"/>
  <c r="AV425" i="1" s="1"/>
  <c r="AV426" i="1" s="1"/>
  <c r="AV427" i="1" s="1"/>
  <c r="AV428" i="1" s="1"/>
  <c r="AV429" i="1" s="1"/>
  <c r="AV430" i="1" s="1"/>
  <c r="AV431" i="1" s="1"/>
  <c r="AV432" i="1" s="1"/>
  <c r="AV433" i="1" s="1"/>
  <c r="AV434" i="1" s="1"/>
  <c r="AV435" i="1" s="1"/>
  <c r="AV436" i="1" s="1"/>
  <c r="AV437" i="1" s="1"/>
  <c r="AV438" i="1" s="1"/>
  <c r="AV439" i="1" s="1"/>
  <c r="AV440" i="1" s="1"/>
  <c r="AV441" i="1" s="1"/>
  <c r="AV442" i="1" s="1"/>
  <c r="AV443" i="1" s="1"/>
  <c r="AV444" i="1" s="1"/>
  <c r="AV445" i="1" s="1"/>
  <c r="AV446" i="1" s="1"/>
  <c r="AV447" i="1" s="1"/>
  <c r="AV448" i="1" s="1"/>
  <c r="AV449" i="1" s="1"/>
  <c r="AV450" i="1" s="1"/>
  <c r="AV451" i="1" s="1"/>
  <c r="AV452" i="1" s="1"/>
  <c r="AV453" i="1" s="1"/>
  <c r="AV454" i="1" s="1"/>
  <c r="AV455" i="1" s="1"/>
  <c r="AV456" i="1" s="1"/>
  <c r="AV457" i="1" s="1"/>
  <c r="AV458" i="1" s="1"/>
  <c r="AV459" i="1" s="1"/>
  <c r="AV460" i="1" s="1"/>
  <c r="AV461" i="1" s="1"/>
  <c r="AV462" i="1" s="1"/>
  <c r="AV463" i="1" s="1"/>
  <c r="AV464" i="1" s="1"/>
  <c r="AV465" i="1" s="1"/>
  <c r="AV466" i="1" s="1"/>
  <c r="AV467" i="1" s="1"/>
  <c r="AV468" i="1" s="1"/>
  <c r="AV469" i="1" s="1"/>
  <c r="AV470" i="1" s="1"/>
  <c r="AV471" i="1" s="1"/>
  <c r="AV472" i="1" s="1"/>
  <c r="AV473" i="1" s="1"/>
  <c r="AV474" i="1" s="1"/>
  <c r="AV475" i="1" s="1"/>
  <c r="AV476" i="1" s="1"/>
  <c r="AV477" i="1" s="1"/>
  <c r="AV478" i="1" s="1"/>
  <c r="AV479" i="1" s="1"/>
  <c r="AV480" i="1" s="1"/>
  <c r="AV481" i="1" s="1"/>
  <c r="AV482" i="1" s="1"/>
  <c r="AV483" i="1" s="1"/>
  <c r="AV484" i="1" s="1"/>
  <c r="AV485" i="1" s="1"/>
  <c r="AV486" i="1" s="1"/>
  <c r="AV487" i="1" s="1"/>
  <c r="AV488" i="1" s="1"/>
  <c r="AV489" i="1" s="1"/>
  <c r="AV490" i="1" s="1"/>
  <c r="AV491" i="1" s="1"/>
  <c r="AV492" i="1" s="1"/>
  <c r="AV493" i="1" s="1"/>
  <c r="AV494" i="1" s="1"/>
  <c r="AV495" i="1" s="1"/>
  <c r="AV496" i="1" s="1"/>
  <c r="AV497" i="1" s="1"/>
  <c r="AV498" i="1" s="1"/>
  <c r="AV499" i="1" s="1"/>
  <c r="AV500" i="1" s="1"/>
  <c r="AV501" i="1" s="1"/>
  <c r="AV502" i="1" s="1"/>
  <c r="AV503" i="1" s="1"/>
  <c r="AV504" i="1" s="1"/>
  <c r="AV505" i="1" s="1"/>
  <c r="AV506" i="1" s="1"/>
  <c r="AV507" i="1" s="1"/>
  <c r="AV508" i="1" s="1"/>
  <c r="AV509" i="1" s="1"/>
  <c r="AV510" i="1" s="1"/>
  <c r="AV511" i="1" s="1"/>
  <c r="AV512" i="1" s="1"/>
  <c r="AV513" i="1" s="1"/>
  <c r="AV514" i="1" s="1"/>
  <c r="AV515" i="1" s="1"/>
  <c r="AV516" i="1" s="1"/>
  <c r="AV517" i="1" s="1"/>
  <c r="AV518" i="1" s="1"/>
  <c r="AV519" i="1" s="1"/>
  <c r="AV520" i="1" s="1"/>
  <c r="AV521" i="1" s="1"/>
  <c r="AV522" i="1" s="1"/>
  <c r="AV523" i="1" s="1"/>
  <c r="AV524" i="1" s="1"/>
  <c r="AV525" i="1" s="1"/>
  <c r="AV526" i="1" s="1"/>
  <c r="AV527" i="1" s="1"/>
  <c r="AV528" i="1" s="1"/>
  <c r="AV529" i="1" s="1"/>
  <c r="AV530" i="1" s="1"/>
  <c r="AV531" i="1" s="1"/>
  <c r="AV532" i="1" s="1"/>
  <c r="AV533" i="1" s="1"/>
  <c r="AV534" i="1" s="1"/>
  <c r="AV535" i="1" s="1"/>
  <c r="AV536" i="1" s="1"/>
  <c r="AV537" i="1" s="1"/>
  <c r="AV538" i="1" s="1"/>
  <c r="AV539" i="1" s="1"/>
  <c r="AV540" i="1" s="1"/>
  <c r="AV541" i="1" s="1"/>
  <c r="AV542" i="1" s="1"/>
  <c r="AV543" i="1" s="1"/>
  <c r="AV544" i="1" s="1"/>
  <c r="AV545" i="1" s="1"/>
  <c r="AV546" i="1" s="1"/>
  <c r="AV547" i="1" s="1"/>
  <c r="AV548" i="1" s="1"/>
  <c r="AV549" i="1" s="1"/>
  <c r="AV550" i="1" s="1"/>
  <c r="AV551" i="1" s="1"/>
  <c r="AV552" i="1" s="1"/>
  <c r="AV553" i="1" s="1"/>
  <c r="AV554" i="1" s="1"/>
  <c r="AV555" i="1" s="1"/>
  <c r="AV556" i="1" s="1"/>
  <c r="AV557" i="1" s="1"/>
  <c r="AV558" i="1" s="1"/>
  <c r="AV559" i="1" s="1"/>
  <c r="AV560" i="1" s="1"/>
  <c r="AV561" i="1" s="1"/>
  <c r="AV562" i="1" s="1"/>
  <c r="AV563" i="1" s="1"/>
  <c r="AV564" i="1" s="1"/>
  <c r="AV565" i="1" s="1"/>
  <c r="AV566" i="1" s="1"/>
  <c r="AV567" i="1" s="1"/>
  <c r="AV568" i="1" s="1"/>
  <c r="AV569" i="1" s="1"/>
  <c r="AV570" i="1" s="1"/>
  <c r="AV571" i="1" s="1"/>
  <c r="AV572" i="1" s="1"/>
  <c r="AV573" i="1" s="1"/>
  <c r="AV574" i="1" s="1"/>
  <c r="AV575" i="1" s="1"/>
  <c r="AV576" i="1" s="1"/>
  <c r="AV577" i="1" s="1"/>
  <c r="AV578" i="1" s="1"/>
  <c r="AV579" i="1" s="1"/>
  <c r="AV580" i="1" s="1"/>
  <c r="AV581" i="1" s="1"/>
  <c r="AV582" i="1" s="1"/>
  <c r="AV583" i="1" s="1"/>
  <c r="AV584" i="1" s="1"/>
  <c r="AV585" i="1" s="1"/>
  <c r="AV586" i="1" s="1"/>
  <c r="AV587" i="1" s="1"/>
  <c r="AV588" i="1" s="1"/>
  <c r="AV589" i="1" s="1"/>
  <c r="AV590" i="1" s="1"/>
  <c r="AV591" i="1" s="1"/>
  <c r="AV592" i="1" s="1"/>
  <c r="AV593" i="1" s="1"/>
  <c r="AV594" i="1" s="1"/>
  <c r="AV595" i="1" s="1"/>
  <c r="AV596" i="1" s="1"/>
  <c r="AV597" i="1" s="1"/>
  <c r="AV598" i="1" s="1"/>
  <c r="AV599" i="1" s="1"/>
  <c r="AV600" i="1" s="1"/>
  <c r="AV601" i="1" s="1"/>
  <c r="AV602" i="1" s="1"/>
  <c r="AV603" i="1" s="1"/>
  <c r="AV604" i="1" s="1"/>
  <c r="AV605" i="1" s="1"/>
  <c r="AV606" i="1" s="1"/>
  <c r="AV607" i="1" s="1"/>
  <c r="AV608" i="1" s="1"/>
  <c r="AV609" i="1" s="1"/>
  <c r="AV610" i="1" s="1"/>
  <c r="AV611" i="1" s="1"/>
  <c r="AV612" i="1" s="1"/>
  <c r="AV613" i="1" s="1"/>
  <c r="AV614" i="1" s="1"/>
  <c r="AV615" i="1" s="1"/>
  <c r="AV616" i="1" s="1"/>
  <c r="AV617" i="1" s="1"/>
  <c r="AV618" i="1" s="1"/>
  <c r="AV619" i="1" s="1"/>
  <c r="AV620" i="1" s="1"/>
  <c r="AV621" i="1" s="1"/>
  <c r="AV622" i="1" s="1"/>
  <c r="AV623" i="1" s="1"/>
  <c r="AV624" i="1" s="1"/>
  <c r="AV625" i="1" s="1"/>
  <c r="AV626" i="1" s="1"/>
  <c r="AV627" i="1" s="1"/>
  <c r="AV628" i="1" s="1"/>
  <c r="AV629" i="1" s="1"/>
  <c r="AV630" i="1" s="1"/>
  <c r="AV631" i="1" s="1"/>
  <c r="AV632" i="1" s="1"/>
  <c r="AV633" i="1" s="1"/>
  <c r="AV634" i="1" s="1"/>
  <c r="AV635" i="1" s="1"/>
  <c r="AV636" i="1" s="1"/>
  <c r="AV637" i="1" s="1"/>
  <c r="AV638" i="1" s="1"/>
  <c r="AV639" i="1" s="1"/>
  <c r="AV640" i="1" s="1"/>
  <c r="AV641" i="1" s="1"/>
  <c r="AV642" i="1" s="1"/>
  <c r="AV643" i="1" s="1"/>
  <c r="AV644" i="1" s="1"/>
  <c r="AV645" i="1" s="1"/>
  <c r="AV646" i="1" s="1"/>
  <c r="AV647" i="1" s="1"/>
  <c r="AV648" i="1" s="1"/>
  <c r="AV649" i="1" s="1"/>
  <c r="AV650" i="1" s="1"/>
  <c r="AV651" i="1" s="1"/>
  <c r="AV652" i="1" s="1"/>
  <c r="AV653" i="1" s="1"/>
  <c r="AV654" i="1" s="1"/>
  <c r="AV655" i="1" s="1"/>
  <c r="AV656" i="1" s="1"/>
  <c r="AV657" i="1" s="1"/>
  <c r="AV658" i="1" s="1"/>
  <c r="AV659" i="1" s="1"/>
  <c r="AV660" i="1" s="1"/>
  <c r="AV661" i="1" s="1"/>
  <c r="AV662" i="1" s="1"/>
  <c r="AV663" i="1" s="1"/>
  <c r="AV664" i="1" s="1"/>
  <c r="AV665" i="1" s="1"/>
  <c r="AV666" i="1" s="1"/>
  <c r="AV667" i="1" s="1"/>
  <c r="AV668" i="1" s="1"/>
  <c r="AV669" i="1" s="1"/>
  <c r="AV670" i="1" s="1"/>
  <c r="AV671" i="1" s="1"/>
  <c r="AV672" i="1" s="1"/>
  <c r="AV673" i="1" s="1"/>
  <c r="AV674" i="1" s="1"/>
  <c r="AV675" i="1" s="1"/>
  <c r="AV676" i="1" s="1"/>
  <c r="AV677" i="1" s="1"/>
  <c r="AV678" i="1" s="1"/>
  <c r="AV679" i="1" s="1"/>
  <c r="AV680" i="1" s="1"/>
  <c r="AV681" i="1" s="1"/>
  <c r="AV682" i="1" s="1"/>
  <c r="AV683" i="1" s="1"/>
  <c r="AV684" i="1" s="1"/>
  <c r="AV685" i="1" s="1"/>
  <c r="AV686" i="1" s="1"/>
  <c r="AV687" i="1" s="1"/>
  <c r="AV688" i="1" s="1"/>
  <c r="AV689" i="1" s="1"/>
  <c r="AV690" i="1" s="1"/>
  <c r="AV691" i="1" s="1"/>
  <c r="AV692" i="1" s="1"/>
  <c r="AV693" i="1" s="1"/>
  <c r="AV694" i="1" s="1"/>
  <c r="AV695" i="1" s="1"/>
  <c r="AV696" i="1" s="1"/>
  <c r="AV697" i="1" s="1"/>
  <c r="AV698" i="1" s="1"/>
  <c r="AV699" i="1" s="1"/>
  <c r="AV700" i="1" s="1"/>
  <c r="AV701" i="1" s="1"/>
  <c r="AV702" i="1" s="1"/>
  <c r="AV703" i="1" s="1"/>
  <c r="AV704" i="1" s="1"/>
  <c r="AV705" i="1" s="1"/>
  <c r="AV706" i="1" s="1"/>
  <c r="AV707" i="1" s="1"/>
  <c r="AV708" i="1" s="1"/>
  <c r="AV709" i="1" s="1"/>
  <c r="AV710" i="1" s="1"/>
  <c r="AV711" i="1" s="1"/>
  <c r="AV712" i="1" s="1"/>
  <c r="AV713" i="1" s="1"/>
  <c r="AV714" i="1" s="1"/>
  <c r="AV715" i="1" s="1"/>
  <c r="AV716" i="1" s="1"/>
  <c r="AV717" i="1" s="1"/>
  <c r="AV718" i="1" s="1"/>
  <c r="AV719" i="1" s="1"/>
  <c r="AV720" i="1" s="1"/>
  <c r="AV721" i="1" s="1"/>
  <c r="AV722" i="1" s="1"/>
  <c r="AV723" i="1" s="1"/>
  <c r="AV724" i="1" s="1"/>
  <c r="AV725" i="1" s="1"/>
  <c r="AV726" i="1" s="1"/>
  <c r="AV727" i="1" s="1"/>
  <c r="AV728" i="1" s="1"/>
  <c r="AV729" i="1" s="1"/>
  <c r="AV730" i="1" s="1"/>
  <c r="AV731" i="1" s="1"/>
  <c r="AV732" i="1" s="1"/>
  <c r="AV733" i="1" s="1"/>
  <c r="AV734" i="1" s="1"/>
  <c r="AV735" i="1" s="1"/>
  <c r="AV736" i="1" s="1"/>
  <c r="AV737" i="1" s="1"/>
  <c r="AV738" i="1" s="1"/>
  <c r="AV739" i="1" s="1"/>
  <c r="AV740" i="1" s="1"/>
  <c r="AV741" i="1" s="1"/>
  <c r="AV742" i="1" s="1"/>
  <c r="AV743" i="1" s="1"/>
  <c r="AV744" i="1" s="1"/>
  <c r="AV745" i="1" s="1"/>
  <c r="AV746" i="1" s="1"/>
  <c r="AV747" i="1" s="1"/>
  <c r="AV748" i="1" s="1"/>
  <c r="AV749" i="1" s="1"/>
  <c r="AV750" i="1" s="1"/>
  <c r="AV751" i="1" s="1"/>
  <c r="AV752" i="1" s="1"/>
  <c r="AV753" i="1" s="1"/>
  <c r="AV754" i="1" s="1"/>
  <c r="AV755" i="1" s="1"/>
  <c r="AV756" i="1" s="1"/>
  <c r="AV757" i="1" s="1"/>
  <c r="AV758" i="1" s="1"/>
  <c r="AV759" i="1" s="1"/>
  <c r="AV760" i="1" s="1"/>
  <c r="AV761" i="1" s="1"/>
  <c r="AV762" i="1" s="1"/>
  <c r="AV763" i="1" s="1"/>
  <c r="AV764" i="1" s="1"/>
  <c r="AV765" i="1" s="1"/>
  <c r="AV766" i="1" s="1"/>
  <c r="AV767" i="1" s="1"/>
  <c r="AV768" i="1" s="1"/>
  <c r="AV769" i="1" s="1"/>
  <c r="AV770" i="1" s="1"/>
  <c r="AV771" i="1" s="1"/>
  <c r="AV772" i="1" s="1"/>
  <c r="AV773" i="1" s="1"/>
  <c r="AV774" i="1" s="1"/>
  <c r="AV775" i="1" s="1"/>
  <c r="AV776" i="1" s="1"/>
  <c r="AV777" i="1" s="1"/>
  <c r="AV778" i="1" s="1"/>
  <c r="AV779" i="1" s="1"/>
  <c r="AV780" i="1" s="1"/>
  <c r="AV781" i="1" s="1"/>
  <c r="AV782" i="1" s="1"/>
  <c r="AV783" i="1" s="1"/>
  <c r="AV784" i="1" s="1"/>
  <c r="AV785" i="1" s="1"/>
  <c r="AV786" i="1" s="1"/>
  <c r="AV787" i="1" s="1"/>
  <c r="AV788" i="1" s="1"/>
  <c r="AV789" i="1" s="1"/>
  <c r="AV790" i="1" s="1"/>
  <c r="AV791" i="1" s="1"/>
  <c r="AV792" i="1" s="1"/>
  <c r="AV793" i="1" s="1"/>
  <c r="AV794" i="1" s="1"/>
  <c r="AV795" i="1" s="1"/>
  <c r="AV796" i="1" s="1"/>
  <c r="AV797" i="1" s="1"/>
  <c r="AV798" i="1" s="1"/>
  <c r="AV799" i="1" s="1"/>
  <c r="AV800" i="1" s="1"/>
  <c r="AV801" i="1" s="1"/>
  <c r="AV802" i="1" s="1"/>
  <c r="AV803" i="1" s="1"/>
  <c r="AV804" i="1" s="1"/>
  <c r="AV805" i="1" s="1"/>
  <c r="AV806" i="1" s="1"/>
  <c r="AV807" i="1" s="1"/>
  <c r="AV808" i="1" s="1"/>
  <c r="AV809" i="1" s="1"/>
  <c r="AV810" i="1" s="1"/>
  <c r="AV811" i="1" s="1"/>
  <c r="AV812" i="1" s="1"/>
  <c r="AV813" i="1" s="1"/>
  <c r="AV814" i="1" s="1"/>
  <c r="AV815" i="1" s="1"/>
  <c r="AV816" i="1" s="1"/>
  <c r="AV817" i="1" s="1"/>
  <c r="AV818" i="1" s="1"/>
  <c r="AV819" i="1" s="1"/>
  <c r="AV820" i="1" s="1"/>
  <c r="AV821" i="1" s="1"/>
  <c r="AV822" i="1" s="1"/>
  <c r="AV823" i="1" s="1"/>
  <c r="AV824" i="1" s="1"/>
  <c r="AV825" i="1" s="1"/>
  <c r="AV826" i="1" s="1"/>
  <c r="AV827" i="1" s="1"/>
  <c r="AV828" i="1" s="1"/>
  <c r="AV829" i="1" s="1"/>
  <c r="AV830" i="1" s="1"/>
  <c r="AV831" i="1" s="1"/>
  <c r="AV832" i="1" s="1"/>
  <c r="AV833" i="1" s="1"/>
  <c r="AV834" i="1" s="1"/>
  <c r="AV835" i="1" s="1"/>
  <c r="AV836" i="1" s="1"/>
  <c r="AV837" i="1" s="1"/>
  <c r="AV838" i="1" s="1"/>
  <c r="AV839" i="1" s="1"/>
  <c r="AV840" i="1" s="1"/>
  <c r="AV841" i="1" s="1"/>
  <c r="AV842" i="1" s="1"/>
  <c r="AV843" i="1" s="1"/>
  <c r="AV844" i="1" s="1"/>
  <c r="AV845" i="1" s="1"/>
  <c r="AV846" i="1" s="1"/>
  <c r="AV847" i="1" s="1"/>
  <c r="AV848" i="1" s="1"/>
  <c r="AV849" i="1" s="1"/>
  <c r="AV850" i="1" s="1"/>
  <c r="AV851" i="1" s="1"/>
  <c r="AV852" i="1" s="1"/>
  <c r="AV853" i="1" s="1"/>
  <c r="AV854" i="1" s="1"/>
  <c r="AV855" i="1" s="1"/>
  <c r="AV856" i="1" s="1"/>
  <c r="AV857" i="1" s="1"/>
  <c r="AV858" i="1" s="1"/>
  <c r="AV859" i="1" s="1"/>
  <c r="AV860" i="1" s="1"/>
  <c r="AV861" i="1" s="1"/>
  <c r="AV862" i="1" s="1"/>
  <c r="AV863" i="1" s="1"/>
  <c r="AV864" i="1" s="1"/>
  <c r="AV865" i="1" s="1"/>
  <c r="AV866" i="1" s="1"/>
  <c r="AV867" i="1" s="1"/>
  <c r="AV868" i="1" s="1"/>
  <c r="AV869" i="1" s="1"/>
  <c r="AV870" i="1" s="1"/>
  <c r="AV871" i="1" s="1"/>
  <c r="AV872" i="1" s="1"/>
  <c r="AV873" i="1" s="1"/>
  <c r="AV874" i="1" s="1"/>
  <c r="AV875" i="1" s="1"/>
  <c r="AV876" i="1" s="1"/>
  <c r="AV877" i="1" s="1"/>
  <c r="AV878" i="1" s="1"/>
  <c r="AV879" i="1" s="1"/>
  <c r="AV880" i="1" s="1"/>
  <c r="AV881" i="1" s="1"/>
  <c r="AV882" i="1" s="1"/>
  <c r="AV883" i="1" s="1"/>
  <c r="AV884" i="1" s="1"/>
  <c r="AV885" i="1" s="1"/>
  <c r="AV886" i="1" s="1"/>
  <c r="AV887" i="1" s="1"/>
  <c r="AV888" i="1" s="1"/>
  <c r="AV889" i="1" s="1"/>
  <c r="AV890" i="1" s="1"/>
  <c r="AV891" i="1" s="1"/>
  <c r="AV892" i="1" s="1"/>
  <c r="AV893" i="1" s="1"/>
  <c r="AV894" i="1" s="1"/>
  <c r="AV895" i="1" s="1"/>
  <c r="AV896" i="1" s="1"/>
  <c r="AV897" i="1" s="1"/>
  <c r="AV898" i="1" s="1"/>
  <c r="AV899" i="1" s="1"/>
  <c r="AV900" i="1" s="1"/>
  <c r="AV901" i="1" s="1"/>
  <c r="AV902" i="1" s="1"/>
  <c r="AV903" i="1" s="1"/>
  <c r="AV904" i="1" s="1"/>
  <c r="AV905" i="1" s="1"/>
  <c r="AV906" i="1" s="1"/>
  <c r="AV907" i="1" s="1"/>
  <c r="AV908" i="1" s="1"/>
  <c r="AV909" i="1" s="1"/>
  <c r="AV910" i="1" s="1"/>
  <c r="AV911" i="1" s="1"/>
  <c r="AV912" i="1" s="1"/>
  <c r="AV913" i="1" s="1"/>
  <c r="AV914" i="1" s="1"/>
  <c r="AV915" i="1" s="1"/>
  <c r="AV916" i="1" s="1"/>
  <c r="AV917" i="1" s="1"/>
  <c r="AV918" i="1" s="1"/>
  <c r="AV919" i="1" s="1"/>
  <c r="AV920" i="1" s="1"/>
  <c r="AV921" i="1" s="1"/>
  <c r="AV922" i="1" s="1"/>
  <c r="AV923" i="1" s="1"/>
  <c r="AV924" i="1" s="1"/>
  <c r="AV925" i="1" s="1"/>
  <c r="AV926" i="1" s="1"/>
  <c r="AV927" i="1" s="1"/>
  <c r="AV928" i="1" s="1"/>
  <c r="AV929" i="1" s="1"/>
  <c r="AV930" i="1" s="1"/>
  <c r="AV931" i="1" s="1"/>
  <c r="AV932" i="1" s="1"/>
  <c r="AV933" i="1" s="1"/>
  <c r="AV934" i="1" s="1"/>
  <c r="AV935" i="1" s="1"/>
  <c r="AV936" i="1" s="1"/>
  <c r="AV937" i="1" s="1"/>
  <c r="AV938" i="1" s="1"/>
  <c r="AV939" i="1" s="1"/>
  <c r="AV940" i="1" s="1"/>
  <c r="AV941" i="1" s="1"/>
  <c r="AV942" i="1" s="1"/>
  <c r="AV943" i="1" s="1"/>
  <c r="AV944" i="1" s="1"/>
  <c r="AV945" i="1" s="1"/>
  <c r="AV946" i="1" s="1"/>
  <c r="AV947" i="1" s="1"/>
  <c r="AV948" i="1" s="1"/>
  <c r="AV949" i="1" s="1"/>
  <c r="AV950" i="1" s="1"/>
  <c r="AV951" i="1" s="1"/>
  <c r="AV952" i="1" s="1"/>
  <c r="AV953" i="1" s="1"/>
  <c r="AV954" i="1" s="1"/>
  <c r="AV955" i="1" s="1"/>
  <c r="AV956" i="1" s="1"/>
  <c r="AV957" i="1" s="1"/>
  <c r="AV958" i="1" s="1"/>
  <c r="AV959" i="1" s="1"/>
  <c r="AV960" i="1" s="1"/>
  <c r="AV961" i="1" s="1"/>
  <c r="AV962" i="1" s="1"/>
  <c r="AV963" i="1" s="1"/>
  <c r="AV964" i="1" s="1"/>
  <c r="AV965" i="1" s="1"/>
  <c r="AV966" i="1" s="1"/>
  <c r="AV967" i="1" s="1"/>
  <c r="AV968" i="1" s="1"/>
  <c r="AV969" i="1" s="1"/>
  <c r="AV970" i="1" s="1"/>
  <c r="AV971" i="1" s="1"/>
  <c r="AV972" i="1" s="1"/>
  <c r="AV973" i="1" s="1"/>
  <c r="AV974" i="1" s="1"/>
  <c r="AV975" i="1" s="1"/>
  <c r="AV976" i="1" s="1"/>
  <c r="AV977" i="1" s="1"/>
  <c r="AV978" i="1" s="1"/>
  <c r="AV979" i="1" s="1"/>
  <c r="AV980" i="1" s="1"/>
  <c r="AV981" i="1" s="1"/>
  <c r="AV982" i="1" s="1"/>
  <c r="AV983" i="1" s="1"/>
  <c r="AV984" i="1" s="1"/>
  <c r="AV985" i="1" s="1"/>
  <c r="AV986" i="1" s="1"/>
  <c r="AV987" i="1" s="1"/>
  <c r="AV988" i="1" s="1"/>
  <c r="AV989" i="1" s="1"/>
  <c r="AV990" i="1" s="1"/>
  <c r="AV991" i="1" s="1"/>
  <c r="AV992" i="1" s="1"/>
  <c r="AV993" i="1" s="1"/>
  <c r="AV994" i="1" s="1"/>
  <c r="AV995" i="1" s="1"/>
  <c r="AV996" i="1" s="1"/>
  <c r="AV997" i="1" s="1"/>
  <c r="AV998" i="1" s="1"/>
  <c r="AV999" i="1" s="1"/>
  <c r="AV1000" i="1" s="1"/>
  <c r="AV1001" i="1" s="1"/>
  <c r="AV1002" i="1" s="1"/>
  <c r="AV1003" i="1" s="1"/>
  <c r="AV1004" i="1" s="1"/>
  <c r="AV1005" i="1" s="1"/>
  <c r="AV1006" i="1" s="1"/>
  <c r="AV1007" i="1" s="1"/>
  <c r="AV1008" i="1" s="1"/>
  <c r="AV1009" i="1" s="1"/>
  <c r="AV1010" i="1" s="1"/>
  <c r="AV1011" i="1" s="1"/>
  <c r="AV1012" i="1" s="1"/>
  <c r="AV1013" i="1" s="1"/>
  <c r="AV1014" i="1" s="1"/>
  <c r="AV1015" i="1" s="1"/>
  <c r="AV1016" i="1" s="1"/>
  <c r="AV1017" i="1" s="1"/>
  <c r="AV1018" i="1" s="1"/>
  <c r="AV1019" i="1" s="1"/>
  <c r="AV1020" i="1" s="1"/>
  <c r="AV1021" i="1" s="1"/>
  <c r="AV1022" i="1" s="1"/>
  <c r="AV1023" i="1" s="1"/>
  <c r="AV1024" i="1" s="1"/>
  <c r="AV1025" i="1" s="1"/>
  <c r="AV1026" i="1" s="1"/>
  <c r="AV1027" i="1" s="1"/>
  <c r="AV1028" i="1" s="1"/>
  <c r="AV1029" i="1" s="1"/>
  <c r="AV1030" i="1" s="1"/>
  <c r="AV1031" i="1" s="1"/>
  <c r="AV1032" i="1" s="1"/>
  <c r="AV1033" i="1" s="1"/>
  <c r="AV1034" i="1" s="1"/>
  <c r="AV1035" i="1" s="1"/>
  <c r="AV1036" i="1" s="1"/>
  <c r="AV1037" i="1" s="1"/>
  <c r="AV1038" i="1" s="1"/>
  <c r="AV1039" i="1" s="1"/>
  <c r="AV1040" i="1" s="1"/>
  <c r="AV1041" i="1" s="1"/>
  <c r="AV1042" i="1" s="1"/>
  <c r="AV1043" i="1" s="1"/>
  <c r="AV1044" i="1" s="1"/>
  <c r="AV1045" i="1" s="1"/>
  <c r="AV1046" i="1" s="1"/>
  <c r="AV1047" i="1" s="1"/>
  <c r="AV1048" i="1" s="1"/>
  <c r="AV1049" i="1" s="1"/>
  <c r="AV1050" i="1" s="1"/>
  <c r="AV1051" i="1" s="1"/>
  <c r="AV1052" i="1" s="1"/>
  <c r="AV1053" i="1" s="1"/>
  <c r="AV1054" i="1" s="1"/>
  <c r="AV1055" i="1" s="1"/>
  <c r="AV1056" i="1" s="1"/>
  <c r="AV1057" i="1" s="1"/>
  <c r="AV1058" i="1" s="1"/>
  <c r="AV1059" i="1" s="1"/>
  <c r="AV1060" i="1" s="1"/>
  <c r="AV1061" i="1" s="1"/>
  <c r="AV1062" i="1" s="1"/>
  <c r="AV1063" i="1" s="1"/>
  <c r="AV1064" i="1" s="1"/>
  <c r="AV1065" i="1" s="1"/>
  <c r="AV1066" i="1" s="1"/>
  <c r="AV1067" i="1" s="1"/>
  <c r="AV1068" i="1" s="1"/>
  <c r="AV1069" i="1" s="1"/>
  <c r="AV1070" i="1" s="1"/>
  <c r="AV1071" i="1" s="1"/>
  <c r="AV1072" i="1" s="1"/>
  <c r="AV1073" i="1" s="1"/>
  <c r="AV1074" i="1" s="1"/>
  <c r="AV1075" i="1" s="1"/>
  <c r="AV1076" i="1" s="1"/>
  <c r="AV1077" i="1" s="1"/>
  <c r="AV1078" i="1" s="1"/>
  <c r="AV1079" i="1" s="1"/>
  <c r="AV1080" i="1" s="1"/>
  <c r="AV1081" i="1" s="1"/>
  <c r="AV1082" i="1" s="1"/>
  <c r="AV1083" i="1" s="1"/>
  <c r="AV1084" i="1" s="1"/>
  <c r="AV1085" i="1" s="1"/>
  <c r="AV1086" i="1" s="1"/>
  <c r="AV1087" i="1" s="1"/>
  <c r="AV1088" i="1" s="1"/>
  <c r="AV1089" i="1" s="1"/>
  <c r="AV1090" i="1" s="1"/>
  <c r="AV1091" i="1" s="1"/>
  <c r="AV1092" i="1" s="1"/>
  <c r="AV1093" i="1" s="1"/>
  <c r="AV1094" i="1" s="1"/>
  <c r="AV1095" i="1" s="1"/>
  <c r="AV1096" i="1" s="1"/>
  <c r="AV1097" i="1" s="1"/>
  <c r="AV1098" i="1" s="1"/>
  <c r="AV1099" i="1" s="1"/>
  <c r="AV1100" i="1" s="1"/>
  <c r="AV1101" i="1" s="1"/>
  <c r="AV1102" i="1" s="1"/>
  <c r="AV1103" i="1" s="1"/>
  <c r="AV1104" i="1" s="1"/>
  <c r="AV1105" i="1" s="1"/>
  <c r="AV1106" i="1" s="1"/>
  <c r="AV1107" i="1" s="1"/>
  <c r="AV1108" i="1" s="1"/>
  <c r="AV1109" i="1" s="1"/>
  <c r="AV1110" i="1" s="1"/>
  <c r="AV1111" i="1" s="1"/>
  <c r="AV1112" i="1" s="1"/>
  <c r="AV1113" i="1" s="1"/>
  <c r="AV1114" i="1" s="1"/>
  <c r="AV1115" i="1" s="1"/>
  <c r="AV1116" i="1" s="1"/>
  <c r="AV1117" i="1" s="1"/>
  <c r="AV1118" i="1" s="1"/>
  <c r="AV1119" i="1" s="1"/>
  <c r="AV1120" i="1" s="1"/>
  <c r="AV1121" i="1" s="1"/>
  <c r="AV1122" i="1" s="1"/>
  <c r="AV1123" i="1" s="1"/>
  <c r="AV1124" i="1" s="1"/>
  <c r="AV1125" i="1" s="1"/>
  <c r="AV1126" i="1" s="1"/>
  <c r="AV1127" i="1" s="1"/>
  <c r="AV1128" i="1" s="1"/>
  <c r="AV1129" i="1" s="1"/>
  <c r="AV1130" i="1" s="1"/>
  <c r="AV1131" i="1" s="1"/>
  <c r="AV1132" i="1" s="1"/>
  <c r="AV1133" i="1" s="1"/>
  <c r="AV1134" i="1" s="1"/>
  <c r="AV1135" i="1" s="1"/>
  <c r="AV1136" i="1" s="1"/>
  <c r="AV1137" i="1" s="1"/>
  <c r="AV1138" i="1" s="1"/>
  <c r="AV1139" i="1" s="1"/>
  <c r="AV1140" i="1" s="1"/>
  <c r="AV1141" i="1" s="1"/>
  <c r="AV1142" i="1" s="1"/>
  <c r="AV1143" i="1" s="1"/>
  <c r="AV1144" i="1" s="1"/>
  <c r="AV1145" i="1" s="1"/>
  <c r="AV1146" i="1" s="1"/>
  <c r="AV1147" i="1" s="1"/>
  <c r="AV1148" i="1" s="1"/>
  <c r="AV1149" i="1" s="1"/>
  <c r="AV1150" i="1" s="1"/>
  <c r="AV1151" i="1" s="1"/>
  <c r="AV1152" i="1" s="1"/>
  <c r="AV1153" i="1" s="1"/>
  <c r="AV1154" i="1" s="1"/>
  <c r="AV1155" i="1" s="1"/>
  <c r="AV1156" i="1" s="1"/>
  <c r="AV1157" i="1" s="1"/>
  <c r="AV1158" i="1" s="1"/>
  <c r="AV1159" i="1" s="1"/>
  <c r="AV1160" i="1" s="1"/>
  <c r="AV1161" i="1" s="1"/>
  <c r="AV1162" i="1" s="1"/>
  <c r="AV1163" i="1" s="1"/>
  <c r="AV1164" i="1" s="1"/>
  <c r="AV1165" i="1" s="1"/>
  <c r="AV1166" i="1" s="1"/>
  <c r="AV1167" i="1" s="1"/>
  <c r="AV1168" i="1" s="1"/>
  <c r="AV1169" i="1" s="1"/>
  <c r="AV1170" i="1" s="1"/>
  <c r="AV1171" i="1" s="1"/>
  <c r="AV1172" i="1" s="1"/>
  <c r="AV1173" i="1" s="1"/>
  <c r="AV1174" i="1" s="1"/>
  <c r="AV1175" i="1" s="1"/>
  <c r="AV1176" i="1" s="1"/>
  <c r="AV1177" i="1" s="1"/>
  <c r="AV1178" i="1" s="1"/>
  <c r="AV1179" i="1" s="1"/>
  <c r="AV1180" i="1" s="1"/>
  <c r="AV1181" i="1" s="1"/>
  <c r="AV1182" i="1" s="1"/>
  <c r="AV1183" i="1" s="1"/>
  <c r="AV1184" i="1" s="1"/>
  <c r="AV1185" i="1" s="1"/>
  <c r="AV1186" i="1" s="1"/>
  <c r="AV1187" i="1" s="1"/>
  <c r="AV1188" i="1" s="1"/>
  <c r="AV1189" i="1" s="1"/>
  <c r="AV1190" i="1" s="1"/>
  <c r="AV1191" i="1" s="1"/>
  <c r="AV1192" i="1" s="1"/>
  <c r="AV1193" i="1" s="1"/>
  <c r="AV1194" i="1" s="1"/>
  <c r="AV1195" i="1" s="1"/>
  <c r="AV1196" i="1" s="1"/>
  <c r="AV1197" i="1" s="1"/>
  <c r="AV1198" i="1" s="1"/>
  <c r="AV1199" i="1" s="1"/>
  <c r="AV1200" i="1" s="1"/>
  <c r="AV1201" i="1" s="1"/>
  <c r="AV1202" i="1" s="1"/>
  <c r="AV1203" i="1" s="1"/>
  <c r="AV1204" i="1" s="1"/>
  <c r="AV1205" i="1" s="1"/>
  <c r="AV1206" i="1" s="1"/>
  <c r="AV1207" i="1" s="1"/>
  <c r="AV1208" i="1" s="1"/>
  <c r="AV1209" i="1" s="1"/>
  <c r="AV1210" i="1" s="1"/>
  <c r="AV1211" i="1" s="1"/>
  <c r="AV1212" i="1" s="1"/>
  <c r="AV1213" i="1" s="1"/>
  <c r="AV1214" i="1" s="1"/>
  <c r="AV1215" i="1" s="1"/>
  <c r="AV1216" i="1" s="1"/>
  <c r="AV1217" i="1" s="1"/>
  <c r="AV1218" i="1" s="1"/>
  <c r="AV1219" i="1" s="1"/>
  <c r="AV1220" i="1" s="1"/>
  <c r="AV1221" i="1" s="1"/>
  <c r="AV1222" i="1" s="1"/>
  <c r="AV1223" i="1" s="1"/>
  <c r="AV1224" i="1" s="1"/>
  <c r="AV1225" i="1" s="1"/>
  <c r="AV1226" i="1" s="1"/>
  <c r="AV1227" i="1" s="1"/>
  <c r="AV1228" i="1" s="1"/>
  <c r="AV1229" i="1" s="1"/>
  <c r="AV1230" i="1" s="1"/>
  <c r="AV1231" i="1" s="1"/>
  <c r="AV1232" i="1" s="1"/>
  <c r="AV1233" i="1" s="1"/>
  <c r="AV1234" i="1" s="1"/>
  <c r="AV1235" i="1" s="1"/>
  <c r="AV1236" i="1" s="1"/>
  <c r="AV1237" i="1" s="1"/>
  <c r="AV1238" i="1" s="1"/>
  <c r="AV1239" i="1" s="1"/>
  <c r="AV1240" i="1" s="1"/>
  <c r="AV1241" i="1" s="1"/>
  <c r="AV1242" i="1" s="1"/>
  <c r="AV1243" i="1" s="1"/>
  <c r="AV1244" i="1" s="1"/>
  <c r="AV1245" i="1" s="1"/>
  <c r="AV1246" i="1" s="1"/>
  <c r="AV1247" i="1" s="1"/>
  <c r="AV1248" i="1" s="1"/>
  <c r="AV1249" i="1" s="1"/>
  <c r="AV1250" i="1" s="1"/>
  <c r="AV1251" i="1" s="1"/>
  <c r="AV1252" i="1" s="1"/>
  <c r="AV1253" i="1" s="1"/>
  <c r="AV1254" i="1" s="1"/>
  <c r="AV1255" i="1" s="1"/>
  <c r="AV1256" i="1" s="1"/>
  <c r="AV1257" i="1" s="1"/>
  <c r="AV1258" i="1" s="1"/>
  <c r="AV1259" i="1" s="1"/>
  <c r="AV1260" i="1" s="1"/>
  <c r="AV1261" i="1" s="1"/>
  <c r="AV1262" i="1" s="1"/>
  <c r="AV1263" i="1" s="1"/>
  <c r="AV1264" i="1" s="1"/>
  <c r="AV1265" i="1" s="1"/>
  <c r="AV1266" i="1" s="1"/>
  <c r="AV1267" i="1" s="1"/>
  <c r="AV1268" i="1" s="1"/>
  <c r="AV1269" i="1" s="1"/>
  <c r="AV1270" i="1" s="1"/>
  <c r="AV1271" i="1" s="1"/>
  <c r="AV1272" i="1" s="1"/>
  <c r="AV1273" i="1" s="1"/>
  <c r="AV1274" i="1" s="1"/>
  <c r="AV1275" i="1" s="1"/>
  <c r="AV1276" i="1" s="1"/>
  <c r="AV1277" i="1" s="1"/>
  <c r="AV1278" i="1" s="1"/>
  <c r="AV1279" i="1" s="1"/>
  <c r="AV1280" i="1" s="1"/>
  <c r="AV1281" i="1" s="1"/>
  <c r="AV1282" i="1" s="1"/>
  <c r="AV1283" i="1" s="1"/>
  <c r="AV1284" i="1" s="1"/>
  <c r="AV1285" i="1" s="1"/>
  <c r="AV1286" i="1" s="1"/>
  <c r="AV1287" i="1" s="1"/>
  <c r="AV1288" i="1" s="1"/>
  <c r="AV1289" i="1" s="1"/>
  <c r="AV1290" i="1" s="1"/>
  <c r="AV1291" i="1" s="1"/>
  <c r="AV1292" i="1" s="1"/>
  <c r="AV1293" i="1" s="1"/>
  <c r="AV1294" i="1" s="1"/>
  <c r="AV1295" i="1" s="1"/>
  <c r="AV1296" i="1" s="1"/>
  <c r="AV1297" i="1" s="1"/>
  <c r="AV1298" i="1" s="1"/>
  <c r="AV1299" i="1" s="1"/>
  <c r="AV1300" i="1" s="1"/>
  <c r="AV1301" i="1" s="1"/>
  <c r="AV1302" i="1" s="1"/>
  <c r="AV1303" i="1" s="1"/>
  <c r="AV1304" i="1" s="1"/>
  <c r="AV1305" i="1" s="1"/>
  <c r="AV1306" i="1" s="1"/>
  <c r="AV1307" i="1" s="1"/>
  <c r="AV1308" i="1" s="1"/>
  <c r="AV1309" i="1" s="1"/>
  <c r="AV1310" i="1" s="1"/>
  <c r="AV1311" i="1" s="1"/>
  <c r="AV1312" i="1" s="1"/>
  <c r="AV1313" i="1" s="1"/>
  <c r="AV1314" i="1" s="1"/>
  <c r="AV1315" i="1" s="1"/>
  <c r="AV1316" i="1" s="1"/>
  <c r="AV1317" i="1" s="1"/>
  <c r="AV1318" i="1" s="1"/>
  <c r="AV1319" i="1" s="1"/>
  <c r="AV1320" i="1" s="1"/>
  <c r="AV1321" i="1" s="1"/>
  <c r="AV1322" i="1" s="1"/>
  <c r="AV1323" i="1" s="1"/>
  <c r="AV1324" i="1" s="1"/>
  <c r="AV1325" i="1" s="1"/>
  <c r="AV1326" i="1" s="1"/>
  <c r="AV1327" i="1" s="1"/>
  <c r="AV1328" i="1" s="1"/>
  <c r="AV1329" i="1" s="1"/>
  <c r="AV1330" i="1" s="1"/>
  <c r="AV1331" i="1" s="1"/>
  <c r="AV1332" i="1" s="1"/>
  <c r="AV1333" i="1" s="1"/>
  <c r="AV1334" i="1" s="1"/>
  <c r="AV1335" i="1" s="1"/>
  <c r="AV1336" i="1" s="1"/>
  <c r="AV1337" i="1" s="1"/>
  <c r="AV1338" i="1" s="1"/>
  <c r="AV1339" i="1" s="1"/>
  <c r="AV1340" i="1" s="1"/>
  <c r="AV1341" i="1" s="1"/>
  <c r="AV1342" i="1" s="1"/>
  <c r="AV1343" i="1" s="1"/>
  <c r="AV1344" i="1" s="1"/>
  <c r="AV1345" i="1" s="1"/>
  <c r="AV1346" i="1" s="1"/>
  <c r="AV1347" i="1" s="1"/>
  <c r="AV1348" i="1" s="1"/>
  <c r="AV1349" i="1" s="1"/>
  <c r="AV1350" i="1" s="1"/>
  <c r="AV1351" i="1" s="1"/>
  <c r="AV1352" i="1" s="1"/>
  <c r="AV1353" i="1" s="1"/>
  <c r="AV1354" i="1" s="1"/>
  <c r="AV1355" i="1" s="1"/>
  <c r="AV1356" i="1" s="1"/>
  <c r="AV1357" i="1" s="1"/>
  <c r="AV1358" i="1" s="1"/>
  <c r="AV1359" i="1" s="1"/>
  <c r="AV1360" i="1" s="1"/>
  <c r="AV1361" i="1" s="1"/>
  <c r="AV1362" i="1" s="1"/>
  <c r="AV1363" i="1" s="1"/>
  <c r="AV1364" i="1" s="1"/>
  <c r="AV1365" i="1" s="1"/>
  <c r="AV1366" i="1" s="1"/>
  <c r="AV1367" i="1" s="1"/>
  <c r="AV1368" i="1" s="1"/>
  <c r="AV1369" i="1" s="1"/>
  <c r="AV1370" i="1" s="1"/>
  <c r="AV1371" i="1" s="1"/>
  <c r="AV1372" i="1" s="1"/>
  <c r="AV1373" i="1" s="1"/>
  <c r="AV1374" i="1" s="1"/>
  <c r="AV1375" i="1" s="1"/>
  <c r="AV1376" i="1" s="1"/>
  <c r="AV1377" i="1" s="1"/>
  <c r="AV1378" i="1" s="1"/>
  <c r="AV1379" i="1" s="1"/>
  <c r="AV1380" i="1" s="1"/>
  <c r="AV1381" i="1" s="1"/>
  <c r="AV1382" i="1" s="1"/>
  <c r="AV1383" i="1" s="1"/>
  <c r="AV1384" i="1" s="1"/>
  <c r="AV1385" i="1" s="1"/>
  <c r="AV1386" i="1" s="1"/>
  <c r="AV1387" i="1" s="1"/>
  <c r="AV1388" i="1" s="1"/>
  <c r="AV1389" i="1" s="1"/>
  <c r="AV1390" i="1" s="1"/>
  <c r="AV1391" i="1" s="1"/>
  <c r="AV1392" i="1" s="1"/>
  <c r="AV1393" i="1" s="1"/>
  <c r="AV1394" i="1" s="1"/>
  <c r="AV1395" i="1" s="1"/>
  <c r="AV1396" i="1" s="1"/>
  <c r="AV1397" i="1" s="1"/>
  <c r="AV1398" i="1" s="1"/>
  <c r="AV1399" i="1" s="1"/>
  <c r="AV1400" i="1" s="1"/>
  <c r="AV1401" i="1" s="1"/>
  <c r="AV1402" i="1" s="1"/>
  <c r="AV1403" i="1" s="1"/>
  <c r="AV1404" i="1" s="1"/>
  <c r="AV1405" i="1" s="1"/>
  <c r="AV1406" i="1" s="1"/>
  <c r="AV1407" i="1" s="1"/>
  <c r="AV1408" i="1" s="1"/>
  <c r="AV1409" i="1" s="1"/>
  <c r="AV1410" i="1" s="1"/>
  <c r="AV1411" i="1" s="1"/>
  <c r="AV1412" i="1" s="1"/>
  <c r="AV1413" i="1" s="1"/>
  <c r="AV1414" i="1" s="1"/>
  <c r="AV1415" i="1" s="1"/>
  <c r="AV1416" i="1" s="1"/>
  <c r="AV1417" i="1" s="1"/>
  <c r="AV1418" i="1" s="1"/>
  <c r="AV1419" i="1" s="1"/>
  <c r="AV1420" i="1" s="1"/>
  <c r="AV1421" i="1" s="1"/>
  <c r="AV1422" i="1" s="1"/>
  <c r="AV1423" i="1" s="1"/>
  <c r="AV1424" i="1" s="1"/>
  <c r="AV1425" i="1" s="1"/>
  <c r="AV1426" i="1" s="1"/>
  <c r="AV1427" i="1" s="1"/>
  <c r="AV1428" i="1" s="1"/>
  <c r="AV1429" i="1" s="1"/>
  <c r="AV1430" i="1" s="1"/>
  <c r="AV1431" i="1" s="1"/>
  <c r="AV1432" i="1" s="1"/>
  <c r="AV1433" i="1" s="1"/>
  <c r="AV1434" i="1" s="1"/>
  <c r="AV1435" i="1" s="1"/>
  <c r="AV1436" i="1" s="1"/>
  <c r="AV1437" i="1" s="1"/>
  <c r="AV1438" i="1" s="1"/>
  <c r="AV1439" i="1" s="1"/>
  <c r="AV1440" i="1" s="1"/>
  <c r="AV1441" i="1" s="1"/>
  <c r="AV1442" i="1" s="1"/>
  <c r="AV1443" i="1" s="1"/>
  <c r="AV1444" i="1" s="1"/>
  <c r="AV1445" i="1" s="1"/>
  <c r="AV1446" i="1" s="1"/>
  <c r="AV1447" i="1" s="1"/>
  <c r="AV1448" i="1" s="1"/>
  <c r="AV1449" i="1" s="1"/>
  <c r="AV1450" i="1" s="1"/>
  <c r="AV1451" i="1" s="1"/>
  <c r="AV1452" i="1" s="1"/>
  <c r="AV1453" i="1" s="1"/>
  <c r="AV1454" i="1" s="1"/>
  <c r="AV1455" i="1" s="1"/>
  <c r="AV1456" i="1" s="1"/>
  <c r="AV1457" i="1" s="1"/>
  <c r="AV1458" i="1" s="1"/>
  <c r="AV1459" i="1" s="1"/>
  <c r="AV1460" i="1" s="1"/>
  <c r="AV1461" i="1" s="1"/>
  <c r="AV1462" i="1" s="1"/>
  <c r="AV1463" i="1" s="1"/>
  <c r="AV1464" i="1" s="1"/>
  <c r="AV1465" i="1" s="1"/>
  <c r="AV1466" i="1" s="1"/>
  <c r="AV1467" i="1" s="1"/>
  <c r="AV1468" i="1" s="1"/>
  <c r="AV1469" i="1" s="1"/>
  <c r="AV1470" i="1" s="1"/>
  <c r="AV1471" i="1" s="1"/>
  <c r="AV1472" i="1" s="1"/>
  <c r="AV1473" i="1" s="1"/>
  <c r="AV1474" i="1" s="1"/>
  <c r="AV1475" i="1" s="1"/>
  <c r="AV1476" i="1" s="1"/>
  <c r="AV1477" i="1" s="1"/>
  <c r="AV1478" i="1" s="1"/>
  <c r="AV1479" i="1" s="1"/>
  <c r="AV1480" i="1" s="1"/>
  <c r="AV1481" i="1" s="1"/>
  <c r="AV1482" i="1" s="1"/>
  <c r="AV1483" i="1" s="1"/>
  <c r="AV1484" i="1" s="1"/>
  <c r="AV1485" i="1" s="1"/>
  <c r="AV1486" i="1" s="1"/>
  <c r="AV1487" i="1" s="1"/>
  <c r="AV1488" i="1" s="1"/>
  <c r="AV1489" i="1" s="1"/>
  <c r="AV1490" i="1" s="1"/>
  <c r="AV1491" i="1" s="1"/>
  <c r="AV1492" i="1" s="1"/>
  <c r="AV1493" i="1" s="1"/>
  <c r="AV1494" i="1" s="1"/>
  <c r="AV1495" i="1" s="1"/>
  <c r="AV1496" i="1" s="1"/>
  <c r="AV1497" i="1" s="1"/>
  <c r="AV1498" i="1" s="1"/>
  <c r="AV1499" i="1" s="1"/>
  <c r="AV1500" i="1" s="1"/>
  <c r="AV1501" i="1" s="1"/>
  <c r="AV1502" i="1" s="1"/>
  <c r="AV1503" i="1" s="1"/>
  <c r="AV1504" i="1" s="1"/>
  <c r="AV1505" i="1" s="1"/>
  <c r="AV1506" i="1" s="1"/>
  <c r="AV1507" i="1" s="1"/>
  <c r="AV1508" i="1" s="1"/>
  <c r="AV1509" i="1" s="1"/>
  <c r="AV1510" i="1" s="1"/>
  <c r="AV1511" i="1" s="1"/>
  <c r="AV1512" i="1" s="1"/>
  <c r="AV1513" i="1" s="1"/>
  <c r="AV1514" i="1" s="1"/>
  <c r="AV1515" i="1" s="1"/>
  <c r="AV1516" i="1" s="1"/>
  <c r="AV1517" i="1" s="1"/>
  <c r="AV1518" i="1" s="1"/>
  <c r="AV1519" i="1" s="1"/>
  <c r="AV1520" i="1" s="1"/>
  <c r="AV1521" i="1" s="1"/>
  <c r="AV1522" i="1" s="1"/>
  <c r="AV1523" i="1" s="1"/>
  <c r="AV1524" i="1" s="1"/>
  <c r="AV1525" i="1" s="1"/>
  <c r="AV1526" i="1" s="1"/>
  <c r="AV1527" i="1" s="1"/>
  <c r="AV1528" i="1" s="1"/>
  <c r="AV1529" i="1" s="1"/>
  <c r="AV1530" i="1" s="1"/>
  <c r="AV1531" i="1" s="1"/>
  <c r="AV1532" i="1" s="1"/>
  <c r="AV1533" i="1" s="1"/>
  <c r="AV1534" i="1" s="1"/>
  <c r="AV1535" i="1" s="1"/>
  <c r="AV1536" i="1" s="1"/>
  <c r="AV1537" i="1" s="1"/>
  <c r="AV1538" i="1" s="1"/>
  <c r="AV1539" i="1" s="1"/>
  <c r="AV1540" i="1" s="1"/>
  <c r="AV1541" i="1" s="1"/>
  <c r="AV1542" i="1" s="1"/>
  <c r="AV1543" i="1" s="1"/>
  <c r="AV1544" i="1" s="1"/>
  <c r="AV1545" i="1" s="1"/>
  <c r="AV1546" i="1" s="1"/>
  <c r="AV1547" i="1" s="1"/>
  <c r="AV1548" i="1" s="1"/>
  <c r="AV1549" i="1" s="1"/>
  <c r="AV1550" i="1" s="1"/>
  <c r="AV1551" i="1" s="1"/>
  <c r="AV1552" i="1" s="1"/>
  <c r="AV1553" i="1" s="1"/>
  <c r="AV1554" i="1" s="1"/>
  <c r="AV1555" i="1" s="1"/>
  <c r="AV1556" i="1" s="1"/>
  <c r="AV1557" i="1" s="1"/>
  <c r="AV1558" i="1" s="1"/>
  <c r="AV1559" i="1" s="1"/>
  <c r="AV1560" i="1" s="1"/>
  <c r="AV1561" i="1" s="1"/>
  <c r="AV1562" i="1" s="1"/>
  <c r="AV1563" i="1" s="1"/>
  <c r="AV1564" i="1" s="1"/>
  <c r="AV1565" i="1" s="1"/>
  <c r="AV1566" i="1" s="1"/>
  <c r="AV1567" i="1" s="1"/>
  <c r="AV1568" i="1" s="1"/>
  <c r="AV1569" i="1" s="1"/>
  <c r="AV1570" i="1" s="1"/>
  <c r="AV1571" i="1" s="1"/>
  <c r="AV1572" i="1" s="1"/>
  <c r="AV1573" i="1" s="1"/>
  <c r="AV1574" i="1" s="1"/>
  <c r="AV1575" i="1" s="1"/>
  <c r="AV1576" i="1" s="1"/>
  <c r="AV1577" i="1" s="1"/>
  <c r="AV1578" i="1" s="1"/>
  <c r="AV1579" i="1" s="1"/>
  <c r="AV1580" i="1" s="1"/>
  <c r="AV1581" i="1" s="1"/>
  <c r="AV1582" i="1" s="1"/>
  <c r="AV1583" i="1" s="1"/>
  <c r="AV1584" i="1" s="1"/>
  <c r="AV1585" i="1" s="1"/>
  <c r="AV1586" i="1" s="1"/>
  <c r="AV1587" i="1" s="1"/>
  <c r="AV1588" i="1" s="1"/>
  <c r="AV1589" i="1" s="1"/>
  <c r="AV1590" i="1" s="1"/>
  <c r="AV1591" i="1" s="1"/>
  <c r="AV1592" i="1" s="1"/>
  <c r="AV1593" i="1" s="1"/>
  <c r="AV1594" i="1" s="1"/>
  <c r="AV1595" i="1" s="1"/>
  <c r="AV1596" i="1" s="1"/>
  <c r="AV1597" i="1" s="1"/>
  <c r="AV1598" i="1" s="1"/>
  <c r="AV1599" i="1" s="1"/>
  <c r="AV1600" i="1" s="1"/>
  <c r="AV1601" i="1" s="1"/>
  <c r="AV1602" i="1" s="1"/>
  <c r="AV1603" i="1" s="1"/>
  <c r="AV1604" i="1" s="1"/>
  <c r="AV1605" i="1" s="1"/>
  <c r="AV1606" i="1" s="1"/>
  <c r="AV1607" i="1" s="1"/>
  <c r="AV1608" i="1" s="1"/>
  <c r="AV1609" i="1" s="1"/>
  <c r="AV1610" i="1" s="1"/>
  <c r="AV1611" i="1" s="1"/>
  <c r="AV1612" i="1" s="1"/>
  <c r="AV1613" i="1" s="1"/>
  <c r="AV1614" i="1" s="1"/>
  <c r="AV1615" i="1" s="1"/>
  <c r="AV1616" i="1" s="1"/>
  <c r="AV1617" i="1" s="1"/>
  <c r="AV1618" i="1" s="1"/>
  <c r="AV1619" i="1" s="1"/>
  <c r="AV1620" i="1" s="1"/>
  <c r="AV1621" i="1" s="1"/>
  <c r="AV1622" i="1" s="1"/>
  <c r="AV1623" i="1" s="1"/>
  <c r="AV1624" i="1" s="1"/>
  <c r="AV1625" i="1" s="1"/>
  <c r="AV1626" i="1" s="1"/>
  <c r="AV1627" i="1" s="1"/>
  <c r="AV1628" i="1" s="1"/>
  <c r="AV1629" i="1" s="1"/>
  <c r="AV1630" i="1" s="1"/>
  <c r="AV1631" i="1" s="1"/>
  <c r="AV1632" i="1" s="1"/>
  <c r="AV1633" i="1" s="1"/>
  <c r="AV1634" i="1" s="1"/>
  <c r="AV1635" i="1" s="1"/>
  <c r="AV1636" i="1" s="1"/>
  <c r="AV1637" i="1" s="1"/>
  <c r="AV1638" i="1" s="1"/>
  <c r="AV1639" i="1" s="1"/>
  <c r="AV1640" i="1" s="1"/>
  <c r="AV1641" i="1" s="1"/>
  <c r="AV1642" i="1" s="1"/>
  <c r="AV1643" i="1" s="1"/>
  <c r="AV1644" i="1" s="1"/>
  <c r="AV1645" i="1" s="1"/>
  <c r="AV1646" i="1" s="1"/>
  <c r="AV1647" i="1" s="1"/>
  <c r="AV1648" i="1" s="1"/>
  <c r="AV1649" i="1" s="1"/>
  <c r="AV1650" i="1" s="1"/>
  <c r="AV1651" i="1" s="1"/>
  <c r="AV1652" i="1" s="1"/>
  <c r="AV1653" i="1" s="1"/>
  <c r="AV1654" i="1" s="1"/>
  <c r="AV1655" i="1" s="1"/>
  <c r="AV1656" i="1" s="1"/>
  <c r="AV1657" i="1" s="1"/>
  <c r="AV1658" i="1" s="1"/>
  <c r="AV1659" i="1" s="1"/>
  <c r="AV1660" i="1" s="1"/>
  <c r="AV1661" i="1" s="1"/>
  <c r="AV1662" i="1" s="1"/>
  <c r="AV1663" i="1" s="1"/>
  <c r="AV1664" i="1" s="1"/>
  <c r="AV1665" i="1" s="1"/>
  <c r="AV1666" i="1" s="1"/>
  <c r="AV1667" i="1" s="1"/>
  <c r="AV1668" i="1" s="1"/>
  <c r="AV1669" i="1" s="1"/>
  <c r="AV1670" i="1" s="1"/>
  <c r="AV1671" i="1" s="1"/>
  <c r="AV1672" i="1" s="1"/>
  <c r="AV1673" i="1" s="1"/>
  <c r="AV1674" i="1" s="1"/>
  <c r="AV1675" i="1" s="1"/>
  <c r="AV1676" i="1" s="1"/>
  <c r="AV1677" i="1" s="1"/>
  <c r="AV1678" i="1" s="1"/>
  <c r="AV1679" i="1" s="1"/>
  <c r="AV1680" i="1" s="1"/>
  <c r="AV1681" i="1" s="1"/>
  <c r="AV1682" i="1" s="1"/>
  <c r="AV1683" i="1" s="1"/>
  <c r="AV1684" i="1" s="1"/>
  <c r="AV1685" i="1" s="1"/>
  <c r="AV1686" i="1" s="1"/>
  <c r="AV1687" i="1" s="1"/>
  <c r="AV1688" i="1" s="1"/>
  <c r="AV1689" i="1" s="1"/>
  <c r="AV1690" i="1" s="1"/>
  <c r="AV1691" i="1" s="1"/>
  <c r="AV1692" i="1" s="1"/>
  <c r="AV1693" i="1" s="1"/>
  <c r="AV1694" i="1" s="1"/>
  <c r="AV1695" i="1" s="1"/>
  <c r="AV1696" i="1" s="1"/>
  <c r="AV1697" i="1" s="1"/>
  <c r="AV1698" i="1" s="1"/>
  <c r="AV1699" i="1" s="1"/>
  <c r="AV1700" i="1" s="1"/>
  <c r="AV1701" i="1" s="1"/>
  <c r="AV1702" i="1" s="1"/>
  <c r="AV1703" i="1" s="1"/>
  <c r="AV1704" i="1" s="1"/>
  <c r="AV1705" i="1" s="1"/>
  <c r="AV1706" i="1" s="1"/>
  <c r="AV1707" i="1" s="1"/>
  <c r="AV1708" i="1" s="1"/>
  <c r="AV1709" i="1" s="1"/>
  <c r="AV1710" i="1" s="1"/>
  <c r="AV1711" i="1" s="1"/>
  <c r="AV1712" i="1" s="1"/>
  <c r="AV1713" i="1" s="1"/>
  <c r="AV1714" i="1" s="1"/>
  <c r="AV1715" i="1" s="1"/>
  <c r="AV1716" i="1" s="1"/>
  <c r="AV1717" i="1" s="1"/>
  <c r="AV1718" i="1" s="1"/>
  <c r="AV1719" i="1" s="1"/>
  <c r="AV1720" i="1" s="1"/>
  <c r="AV1721" i="1" s="1"/>
  <c r="AV1722" i="1" s="1"/>
  <c r="AV1723" i="1" s="1"/>
  <c r="AV1724" i="1" s="1"/>
  <c r="AV1725" i="1" s="1"/>
  <c r="AV1726" i="1" s="1"/>
  <c r="AV1727" i="1" s="1"/>
  <c r="AV1728" i="1" s="1"/>
  <c r="AV1729" i="1" s="1"/>
  <c r="AV1730" i="1" s="1"/>
  <c r="AV1731" i="1" s="1"/>
  <c r="AV1732" i="1" s="1"/>
  <c r="AV1733" i="1" s="1"/>
  <c r="AV1734" i="1" s="1"/>
  <c r="AV1735" i="1" s="1"/>
  <c r="AV1736" i="1" s="1"/>
  <c r="AV1737" i="1" s="1"/>
  <c r="AV1738" i="1" s="1"/>
  <c r="AV1739" i="1" s="1"/>
  <c r="AV1740" i="1" s="1"/>
  <c r="AV1741" i="1" s="1"/>
  <c r="AV1742" i="1" s="1"/>
  <c r="AV1743" i="1" s="1"/>
  <c r="AV1744" i="1" s="1"/>
  <c r="AV1745" i="1" s="1"/>
  <c r="AV1746" i="1" s="1"/>
  <c r="AV1747" i="1" s="1"/>
  <c r="AV1748" i="1" s="1"/>
  <c r="AV1749" i="1" s="1"/>
  <c r="AV1750" i="1" s="1"/>
  <c r="AV1751" i="1" s="1"/>
  <c r="AV1752" i="1" s="1"/>
  <c r="AV1753" i="1" s="1"/>
  <c r="AV1754" i="1" s="1"/>
  <c r="AV1755" i="1" s="1"/>
  <c r="AV1756" i="1" s="1"/>
  <c r="AV1757" i="1" s="1"/>
  <c r="AV1758" i="1" s="1"/>
  <c r="AV1759" i="1" s="1"/>
  <c r="AV1760" i="1" s="1"/>
  <c r="AV1761" i="1" s="1"/>
  <c r="AV1762" i="1" s="1"/>
  <c r="AV1763" i="1" s="1"/>
  <c r="AV1764" i="1" s="1"/>
  <c r="AV1765" i="1" s="1"/>
  <c r="AV1766" i="1" s="1"/>
  <c r="AV1767" i="1" s="1"/>
  <c r="AV1768" i="1" s="1"/>
  <c r="AV1769" i="1" s="1"/>
  <c r="AV1770" i="1" s="1"/>
  <c r="AV1771" i="1" s="1"/>
  <c r="AV1772" i="1" s="1"/>
  <c r="AV1773" i="1" s="1"/>
  <c r="AV1774" i="1" s="1"/>
  <c r="AV1775" i="1" s="1"/>
  <c r="AU4" i="1" l="1"/>
  <c r="AU5" i="1" s="1"/>
  <c r="AU6" i="1" s="1"/>
  <c r="AU7" i="1" s="1"/>
  <c r="AU8" i="1" s="1"/>
  <c r="AU9" i="1" s="1"/>
  <c r="AU10" i="1" s="1"/>
  <c r="AU11" i="1" s="1"/>
  <c r="AU12" i="1" s="1"/>
  <c r="AU13" i="1" s="1"/>
  <c r="AU14" i="1" s="1"/>
  <c r="AU15" i="1" s="1"/>
  <c r="AU16" i="1" s="1"/>
  <c r="AU17" i="1" s="1"/>
  <c r="AU18" i="1" s="1"/>
  <c r="AU19" i="1" s="1"/>
  <c r="AU20" i="1" s="1"/>
  <c r="AU21" i="1" s="1"/>
  <c r="AU22" i="1" s="1"/>
  <c r="AU23" i="1" s="1"/>
  <c r="AU24" i="1" s="1"/>
  <c r="AU25" i="1" s="1"/>
  <c r="AU26" i="1" s="1"/>
  <c r="AU27" i="1" s="1"/>
  <c r="AU28" i="1" s="1"/>
  <c r="AU29" i="1" s="1"/>
  <c r="AU30" i="1" s="1"/>
  <c r="AU31" i="1" s="1"/>
  <c r="AU32" i="1" s="1"/>
  <c r="AU33" i="1" s="1"/>
  <c r="AU34" i="1" s="1"/>
  <c r="AU35" i="1" s="1"/>
  <c r="AU36" i="1" s="1"/>
  <c r="AU37" i="1" s="1"/>
  <c r="AU38" i="1" s="1"/>
  <c r="AU39" i="1" s="1"/>
  <c r="AU40" i="1" s="1"/>
  <c r="AU41" i="1" s="1"/>
  <c r="AU42" i="1" s="1"/>
  <c r="AU43" i="1" s="1"/>
  <c r="AU44" i="1" s="1"/>
  <c r="AU45" i="1" s="1"/>
  <c r="AU46" i="1" s="1"/>
  <c r="AU47" i="1" s="1"/>
  <c r="AU48" i="1" s="1"/>
  <c r="AU49" i="1" s="1"/>
  <c r="AU50" i="1" s="1"/>
  <c r="AU51" i="1" s="1"/>
  <c r="AU52" i="1" s="1"/>
  <c r="AU53" i="1" s="1"/>
  <c r="AU54" i="1" s="1"/>
  <c r="AU55" i="1" s="1"/>
  <c r="AU56" i="1" s="1"/>
  <c r="AU57" i="1" s="1"/>
  <c r="AU58" i="1" s="1"/>
  <c r="AU59" i="1" s="1"/>
  <c r="AU60" i="1" s="1"/>
  <c r="AU61" i="1" s="1"/>
  <c r="AU62" i="1" s="1"/>
  <c r="AU63" i="1" s="1"/>
  <c r="AU64" i="1" s="1"/>
  <c r="AU65" i="1" s="1"/>
  <c r="AU66" i="1" s="1"/>
  <c r="AU67" i="1" s="1"/>
  <c r="AU68" i="1" s="1"/>
  <c r="AU69" i="1" s="1"/>
  <c r="AU70" i="1" s="1"/>
  <c r="AU71" i="1" s="1"/>
  <c r="AU72" i="1" s="1"/>
  <c r="AU73" i="1" s="1"/>
  <c r="AU74" i="1" s="1"/>
  <c r="AU75" i="1" s="1"/>
  <c r="AU76" i="1" s="1"/>
  <c r="AU77" i="1" s="1"/>
  <c r="AU78" i="1" s="1"/>
  <c r="AU79" i="1" s="1"/>
  <c r="AU80" i="1" s="1"/>
  <c r="AU81" i="1" s="1"/>
  <c r="AU82" i="1" s="1"/>
  <c r="AU83" i="1" s="1"/>
  <c r="AU84" i="1" s="1"/>
  <c r="AU85" i="1" s="1"/>
  <c r="AU86" i="1" s="1"/>
  <c r="AU87" i="1" s="1"/>
  <c r="AU88" i="1" s="1"/>
  <c r="AU89" i="1" s="1"/>
  <c r="AU90" i="1" s="1"/>
  <c r="AU91" i="1" s="1"/>
  <c r="AU92" i="1" s="1"/>
  <c r="AU93" i="1" s="1"/>
  <c r="AU94" i="1" s="1"/>
  <c r="AU95" i="1" s="1"/>
  <c r="AU96" i="1" s="1"/>
  <c r="AU97" i="1" s="1"/>
  <c r="AU98" i="1" s="1"/>
  <c r="AU99" i="1" s="1"/>
  <c r="AU100" i="1" s="1"/>
  <c r="AU101" i="1" s="1"/>
  <c r="AU102" i="1" s="1"/>
  <c r="AU103" i="1" s="1"/>
  <c r="AU104" i="1" s="1"/>
  <c r="AU105" i="1" s="1"/>
  <c r="AU106" i="1" s="1"/>
  <c r="AU107" i="1" s="1"/>
  <c r="AU108" i="1" s="1"/>
  <c r="AU109" i="1" s="1"/>
  <c r="AU110" i="1" s="1"/>
  <c r="AU111" i="1" s="1"/>
  <c r="AU112" i="1" s="1"/>
  <c r="AU113" i="1" s="1"/>
  <c r="AU114" i="1" s="1"/>
  <c r="AU115" i="1" s="1"/>
  <c r="AU116" i="1" s="1"/>
  <c r="AU117" i="1" s="1"/>
  <c r="AU118" i="1" s="1"/>
  <c r="AU119" i="1" s="1"/>
  <c r="AU120" i="1" s="1"/>
  <c r="AU121" i="1" s="1"/>
  <c r="AU122" i="1" s="1"/>
  <c r="AU123" i="1" s="1"/>
  <c r="AU124" i="1" s="1"/>
  <c r="AU125" i="1" s="1"/>
  <c r="AU126" i="1" s="1"/>
  <c r="AU127" i="1" s="1"/>
  <c r="AU128" i="1" s="1"/>
  <c r="AU129" i="1" s="1"/>
  <c r="AU130" i="1" s="1"/>
  <c r="AU131" i="1" s="1"/>
  <c r="AU132" i="1" s="1"/>
  <c r="AU133" i="1" s="1"/>
  <c r="AU134" i="1" s="1"/>
  <c r="AU135" i="1" s="1"/>
  <c r="AU136" i="1" s="1"/>
  <c r="AU137" i="1" s="1"/>
  <c r="AU138" i="1" s="1"/>
  <c r="AU139" i="1" s="1"/>
  <c r="AU140" i="1" s="1"/>
  <c r="AU141" i="1" s="1"/>
  <c r="AU142" i="1" s="1"/>
  <c r="AU143" i="1" s="1"/>
  <c r="AU144" i="1" s="1"/>
  <c r="AU145" i="1" s="1"/>
  <c r="AU146" i="1" s="1"/>
  <c r="AU147" i="1" s="1"/>
  <c r="AU148" i="1" s="1"/>
  <c r="AU149" i="1" s="1"/>
  <c r="AU150" i="1" s="1"/>
  <c r="AU151" i="1" s="1"/>
  <c r="AU152" i="1" s="1"/>
  <c r="AU153" i="1" s="1"/>
  <c r="AU154" i="1" s="1"/>
  <c r="AU155" i="1" s="1"/>
  <c r="AU156" i="1" s="1"/>
  <c r="AU157" i="1" s="1"/>
  <c r="AU158" i="1" s="1"/>
  <c r="AU159" i="1" s="1"/>
  <c r="AU160" i="1" s="1"/>
  <c r="AU161" i="1" s="1"/>
  <c r="AU162" i="1" s="1"/>
  <c r="AU163" i="1" s="1"/>
  <c r="AU164" i="1" s="1"/>
  <c r="AU165" i="1" s="1"/>
  <c r="AU166" i="1" s="1"/>
  <c r="AU167" i="1" s="1"/>
  <c r="AU168" i="1" s="1"/>
  <c r="AU169" i="1" s="1"/>
  <c r="AU170" i="1" s="1"/>
  <c r="AU171" i="1" s="1"/>
  <c r="AU172" i="1" s="1"/>
  <c r="AU173" i="1" s="1"/>
  <c r="AU174" i="1" s="1"/>
  <c r="AU175" i="1" s="1"/>
  <c r="AU176" i="1" s="1"/>
  <c r="AU177" i="1" s="1"/>
  <c r="AU178" i="1" s="1"/>
  <c r="AU179" i="1" s="1"/>
  <c r="AU180" i="1" s="1"/>
  <c r="AU181" i="1" s="1"/>
  <c r="AU182" i="1" s="1"/>
  <c r="AU183" i="1" s="1"/>
  <c r="AU184" i="1" s="1"/>
  <c r="AU185" i="1" s="1"/>
  <c r="AU186" i="1" s="1"/>
  <c r="AU187" i="1" s="1"/>
  <c r="AU188" i="1" s="1"/>
  <c r="AU189" i="1" s="1"/>
  <c r="AU190" i="1" s="1"/>
  <c r="AU191" i="1" s="1"/>
  <c r="AU192" i="1" s="1"/>
  <c r="AU193" i="1" s="1"/>
  <c r="AU194" i="1" s="1"/>
  <c r="AU195" i="1" s="1"/>
  <c r="AU196" i="1" s="1"/>
  <c r="AU197" i="1" s="1"/>
  <c r="AU198" i="1" s="1"/>
  <c r="AU199" i="1" s="1"/>
  <c r="AU200" i="1" s="1"/>
  <c r="AU201" i="1" s="1"/>
  <c r="AU202" i="1" s="1"/>
  <c r="AU203" i="1" s="1"/>
  <c r="AU204" i="1" s="1"/>
  <c r="AU205" i="1" s="1"/>
  <c r="AU206" i="1" s="1"/>
  <c r="AU207" i="1" s="1"/>
  <c r="AU208" i="1" s="1"/>
  <c r="AU209" i="1" s="1"/>
  <c r="AU210" i="1" s="1"/>
  <c r="AU211" i="1" s="1"/>
  <c r="AU212" i="1" s="1"/>
  <c r="AU213" i="1" s="1"/>
  <c r="AU214" i="1" s="1"/>
  <c r="AU215" i="1" s="1"/>
  <c r="AU216" i="1" s="1"/>
  <c r="AU217" i="1" s="1"/>
  <c r="AU218" i="1" s="1"/>
  <c r="AU219" i="1" s="1"/>
  <c r="AU220" i="1" s="1"/>
  <c r="AU221" i="1" s="1"/>
  <c r="AU222" i="1" s="1"/>
  <c r="AU223" i="1" s="1"/>
  <c r="AU224" i="1" s="1"/>
  <c r="AU225" i="1" s="1"/>
  <c r="AU226" i="1" s="1"/>
  <c r="AU227" i="1" s="1"/>
  <c r="AU228" i="1" s="1"/>
  <c r="AU229" i="1" s="1"/>
  <c r="AU230" i="1" s="1"/>
  <c r="AU231" i="1" s="1"/>
  <c r="AU232" i="1" s="1"/>
  <c r="AU233" i="1" s="1"/>
  <c r="AU234" i="1" s="1"/>
  <c r="AU235" i="1" s="1"/>
  <c r="AU236" i="1" s="1"/>
  <c r="AU237" i="1" s="1"/>
  <c r="AU238" i="1" s="1"/>
  <c r="AU239" i="1" s="1"/>
  <c r="AU240" i="1" s="1"/>
  <c r="AU241" i="1" s="1"/>
  <c r="AU242" i="1" s="1"/>
  <c r="AU243" i="1" s="1"/>
  <c r="AU244" i="1" s="1"/>
  <c r="AU245" i="1" s="1"/>
  <c r="AU246" i="1" s="1"/>
  <c r="AU247" i="1" s="1"/>
  <c r="AU248" i="1" s="1"/>
  <c r="AU249" i="1" s="1"/>
  <c r="AU250" i="1" s="1"/>
  <c r="AU251" i="1" s="1"/>
  <c r="AU252" i="1" s="1"/>
  <c r="AU253" i="1" s="1"/>
  <c r="AU254" i="1" s="1"/>
  <c r="AU255" i="1" s="1"/>
  <c r="AU256" i="1" s="1"/>
  <c r="AU257" i="1" s="1"/>
  <c r="AU258" i="1" s="1"/>
  <c r="AU259" i="1" s="1"/>
  <c r="AU260" i="1" s="1"/>
  <c r="AU261" i="1" s="1"/>
  <c r="AU262" i="1" s="1"/>
  <c r="AU263" i="1" s="1"/>
  <c r="AU264" i="1" s="1"/>
  <c r="AU265" i="1" s="1"/>
  <c r="AU266" i="1" s="1"/>
  <c r="AU267" i="1" s="1"/>
  <c r="AU268" i="1" s="1"/>
  <c r="AU269" i="1" s="1"/>
  <c r="AU270" i="1" s="1"/>
  <c r="AU271" i="1" s="1"/>
  <c r="AU272" i="1" s="1"/>
  <c r="AU273" i="1" s="1"/>
  <c r="AU274" i="1" s="1"/>
  <c r="AU275" i="1" s="1"/>
  <c r="AU276" i="1" s="1"/>
  <c r="AU277" i="1" s="1"/>
  <c r="AU278" i="1" s="1"/>
  <c r="AU279" i="1" s="1"/>
  <c r="AU280" i="1" s="1"/>
  <c r="AU281" i="1" s="1"/>
  <c r="AU282" i="1" s="1"/>
  <c r="AU283" i="1" s="1"/>
  <c r="AU284" i="1" s="1"/>
  <c r="AU285" i="1" s="1"/>
  <c r="AU286" i="1" s="1"/>
  <c r="AU287" i="1" s="1"/>
  <c r="AU288" i="1" s="1"/>
  <c r="AU289" i="1" s="1"/>
  <c r="AU290" i="1" s="1"/>
  <c r="AU291" i="1" s="1"/>
  <c r="AU292" i="1" s="1"/>
  <c r="AU293" i="1" s="1"/>
  <c r="AU294" i="1" s="1"/>
  <c r="AU295" i="1" s="1"/>
  <c r="AU296" i="1" s="1"/>
  <c r="AU297" i="1" s="1"/>
  <c r="AU298" i="1" s="1"/>
  <c r="AU299" i="1" s="1"/>
  <c r="AU300" i="1" s="1"/>
  <c r="AU301" i="1" s="1"/>
  <c r="AU302" i="1" s="1"/>
  <c r="AU303" i="1" s="1"/>
  <c r="AU304" i="1" s="1"/>
  <c r="AU305" i="1" s="1"/>
  <c r="AU306" i="1" s="1"/>
  <c r="AU307" i="1" s="1"/>
  <c r="AU308" i="1" s="1"/>
  <c r="AU309" i="1" s="1"/>
  <c r="AU310" i="1" s="1"/>
  <c r="AU311" i="1" s="1"/>
  <c r="AU312" i="1" s="1"/>
  <c r="AU313" i="1" s="1"/>
  <c r="AU314" i="1" s="1"/>
  <c r="AU315" i="1" s="1"/>
  <c r="AU316" i="1" s="1"/>
  <c r="AU317" i="1" s="1"/>
  <c r="AU318" i="1" s="1"/>
  <c r="AU319" i="1" s="1"/>
  <c r="AU320" i="1" s="1"/>
  <c r="AU321" i="1" s="1"/>
  <c r="AU322" i="1" s="1"/>
  <c r="AU323" i="1" s="1"/>
  <c r="AU324" i="1" s="1"/>
  <c r="AU325" i="1" s="1"/>
  <c r="AU326" i="1" s="1"/>
  <c r="AU327" i="1" s="1"/>
  <c r="AU328" i="1" s="1"/>
  <c r="AU329" i="1" s="1"/>
  <c r="AU330" i="1" s="1"/>
  <c r="AU331" i="1" s="1"/>
  <c r="AU332" i="1" s="1"/>
  <c r="AU333" i="1" s="1"/>
  <c r="AU334" i="1" s="1"/>
  <c r="AU335" i="1" s="1"/>
  <c r="AU336" i="1" s="1"/>
  <c r="AU337" i="1" s="1"/>
  <c r="AU338" i="1" s="1"/>
  <c r="AU339" i="1" s="1"/>
  <c r="AU340" i="1" s="1"/>
  <c r="AU341" i="1" s="1"/>
  <c r="AU342" i="1" s="1"/>
  <c r="AU343" i="1" s="1"/>
  <c r="AU344" i="1" s="1"/>
  <c r="AU345" i="1" s="1"/>
  <c r="AU346" i="1" s="1"/>
  <c r="AU347" i="1" s="1"/>
  <c r="AU348" i="1" s="1"/>
  <c r="AU349" i="1" s="1"/>
  <c r="AU350" i="1" s="1"/>
  <c r="AU351" i="1" s="1"/>
  <c r="AU352" i="1" s="1"/>
  <c r="AU353" i="1" s="1"/>
  <c r="AU354" i="1" s="1"/>
  <c r="AU355" i="1" s="1"/>
  <c r="AU356" i="1" s="1"/>
  <c r="AU357" i="1" s="1"/>
  <c r="AU358" i="1" s="1"/>
  <c r="AU359" i="1" s="1"/>
  <c r="AU360" i="1" s="1"/>
  <c r="AU361" i="1" s="1"/>
  <c r="AU362" i="1" s="1"/>
  <c r="AU363" i="1" s="1"/>
  <c r="AU364" i="1" s="1"/>
  <c r="AU365" i="1" s="1"/>
  <c r="AU366" i="1" s="1"/>
  <c r="AU367" i="1" s="1"/>
  <c r="AU368" i="1" s="1"/>
  <c r="AU369" i="1" s="1"/>
  <c r="AU370" i="1" s="1"/>
  <c r="AU371" i="1" s="1"/>
  <c r="AU372" i="1" s="1"/>
  <c r="AU373" i="1" s="1"/>
  <c r="AU374" i="1" s="1"/>
  <c r="AU375" i="1" s="1"/>
  <c r="AU376" i="1" s="1"/>
  <c r="AU377" i="1" s="1"/>
  <c r="AU378" i="1" s="1"/>
  <c r="AU379" i="1" s="1"/>
  <c r="AU380" i="1" s="1"/>
  <c r="AU381" i="1" s="1"/>
  <c r="AU382" i="1" s="1"/>
  <c r="AU383" i="1" s="1"/>
  <c r="AU384" i="1" s="1"/>
  <c r="AU385" i="1" s="1"/>
  <c r="AU386" i="1" s="1"/>
  <c r="AU387" i="1" s="1"/>
  <c r="AU388" i="1" s="1"/>
  <c r="AU389" i="1" s="1"/>
  <c r="AU390" i="1" s="1"/>
  <c r="AU391" i="1" s="1"/>
  <c r="AU392" i="1" s="1"/>
  <c r="AU393" i="1" s="1"/>
  <c r="AU394" i="1" s="1"/>
  <c r="AU395" i="1" s="1"/>
  <c r="AU396" i="1" s="1"/>
  <c r="AU397" i="1" s="1"/>
  <c r="AU398" i="1" s="1"/>
  <c r="AU399" i="1" s="1"/>
  <c r="AU400" i="1" s="1"/>
  <c r="AU401" i="1" s="1"/>
  <c r="AU402" i="1" s="1"/>
  <c r="AU403" i="1" s="1"/>
  <c r="AU404" i="1" s="1"/>
  <c r="AU405" i="1" s="1"/>
  <c r="AU406" i="1" s="1"/>
  <c r="AU407" i="1" s="1"/>
  <c r="AU408" i="1" s="1"/>
  <c r="AU409" i="1" s="1"/>
  <c r="AU410" i="1" s="1"/>
  <c r="AU411" i="1" s="1"/>
  <c r="AU412" i="1" s="1"/>
  <c r="AU413" i="1" s="1"/>
  <c r="AU414" i="1" s="1"/>
  <c r="AU415" i="1" s="1"/>
  <c r="AU416" i="1" s="1"/>
  <c r="AU417" i="1" s="1"/>
  <c r="AU418" i="1" s="1"/>
  <c r="AU419" i="1" s="1"/>
  <c r="AU420" i="1" s="1"/>
  <c r="AU421" i="1" s="1"/>
  <c r="AU422" i="1" s="1"/>
  <c r="AU423" i="1" s="1"/>
  <c r="AU424" i="1" s="1"/>
  <c r="AU425" i="1" s="1"/>
  <c r="AU426" i="1" s="1"/>
  <c r="AU427" i="1" s="1"/>
  <c r="AU428" i="1" s="1"/>
  <c r="AU429" i="1" s="1"/>
  <c r="AU430" i="1" s="1"/>
  <c r="AU431" i="1" s="1"/>
  <c r="AU432" i="1" s="1"/>
  <c r="AU433" i="1" s="1"/>
  <c r="AU434" i="1" s="1"/>
  <c r="AU435" i="1" s="1"/>
  <c r="AU436" i="1" s="1"/>
  <c r="AU437" i="1" s="1"/>
  <c r="AU438" i="1" s="1"/>
  <c r="AU439" i="1" s="1"/>
  <c r="AU440" i="1" s="1"/>
  <c r="AU441" i="1" s="1"/>
  <c r="AU442" i="1" s="1"/>
  <c r="AU443" i="1" s="1"/>
  <c r="AU444" i="1" s="1"/>
  <c r="AU445" i="1" s="1"/>
  <c r="AU446" i="1" s="1"/>
  <c r="AU447" i="1" s="1"/>
  <c r="AU448" i="1" s="1"/>
  <c r="AU449" i="1" s="1"/>
  <c r="AU450" i="1" s="1"/>
  <c r="AU451" i="1" s="1"/>
  <c r="AU452" i="1" s="1"/>
  <c r="AU453" i="1" s="1"/>
  <c r="AU454" i="1" s="1"/>
  <c r="AU455" i="1" s="1"/>
  <c r="AU456" i="1" s="1"/>
  <c r="AU457" i="1" s="1"/>
  <c r="AU458" i="1" s="1"/>
  <c r="AU459" i="1" s="1"/>
  <c r="AU460" i="1" s="1"/>
  <c r="AU461" i="1" s="1"/>
  <c r="AU462" i="1" s="1"/>
  <c r="AU463" i="1" s="1"/>
  <c r="AU464" i="1" s="1"/>
  <c r="AU465" i="1" s="1"/>
  <c r="AU466" i="1" s="1"/>
  <c r="AU467" i="1" s="1"/>
  <c r="AU468" i="1" s="1"/>
  <c r="AU469" i="1" s="1"/>
  <c r="AU470" i="1" s="1"/>
  <c r="AU471" i="1" s="1"/>
  <c r="AU472" i="1" s="1"/>
  <c r="AU473" i="1" s="1"/>
  <c r="AU474" i="1" s="1"/>
  <c r="AU475" i="1" s="1"/>
  <c r="AU476" i="1" s="1"/>
  <c r="AU477" i="1" s="1"/>
  <c r="AU478" i="1" s="1"/>
  <c r="AU479" i="1" s="1"/>
  <c r="AU480" i="1" s="1"/>
  <c r="AU481" i="1" s="1"/>
  <c r="AU482" i="1" s="1"/>
  <c r="AU483" i="1" s="1"/>
  <c r="AU484" i="1" s="1"/>
  <c r="AU485" i="1" s="1"/>
  <c r="AU486" i="1" s="1"/>
  <c r="AU487" i="1" s="1"/>
  <c r="AU488" i="1" s="1"/>
  <c r="AU489" i="1" s="1"/>
  <c r="AU490" i="1" s="1"/>
  <c r="AU491" i="1" s="1"/>
  <c r="AU492" i="1" s="1"/>
  <c r="AU493" i="1" s="1"/>
  <c r="AU494" i="1" s="1"/>
  <c r="AU495" i="1" s="1"/>
  <c r="AU496" i="1" s="1"/>
  <c r="AU497" i="1" s="1"/>
  <c r="AU498" i="1" s="1"/>
  <c r="AU499" i="1" s="1"/>
  <c r="AU500" i="1" s="1"/>
  <c r="AU501" i="1" s="1"/>
  <c r="AU502" i="1" s="1"/>
  <c r="AU503" i="1" s="1"/>
  <c r="AU504" i="1" s="1"/>
  <c r="AU505" i="1" s="1"/>
  <c r="AU506" i="1" s="1"/>
  <c r="AU507" i="1" s="1"/>
  <c r="AU508" i="1" s="1"/>
  <c r="AU509" i="1" s="1"/>
  <c r="AU510" i="1" s="1"/>
  <c r="AU511" i="1" s="1"/>
  <c r="AU512" i="1" s="1"/>
  <c r="AU513" i="1" s="1"/>
  <c r="AU514" i="1" s="1"/>
  <c r="AU515" i="1" s="1"/>
  <c r="AU516" i="1" s="1"/>
  <c r="AU517" i="1" s="1"/>
  <c r="AU518" i="1" s="1"/>
  <c r="AU519" i="1" s="1"/>
  <c r="AU520" i="1" s="1"/>
  <c r="AU521" i="1" s="1"/>
  <c r="AU522" i="1" s="1"/>
  <c r="AU523" i="1" s="1"/>
  <c r="AU524" i="1" s="1"/>
  <c r="AU525" i="1" s="1"/>
  <c r="AU526" i="1" s="1"/>
  <c r="AU527" i="1" s="1"/>
  <c r="AU528" i="1" s="1"/>
  <c r="AU529" i="1" s="1"/>
  <c r="AU530" i="1" s="1"/>
  <c r="AU531" i="1" s="1"/>
  <c r="AU532" i="1" s="1"/>
  <c r="AU533" i="1" s="1"/>
  <c r="AU534" i="1" s="1"/>
  <c r="AU535" i="1" s="1"/>
  <c r="AU536" i="1" s="1"/>
  <c r="AU537" i="1" s="1"/>
  <c r="AU538" i="1" s="1"/>
  <c r="AU539" i="1" s="1"/>
  <c r="AU540" i="1" s="1"/>
  <c r="AU541" i="1" s="1"/>
  <c r="AU542" i="1" s="1"/>
  <c r="AU543" i="1" s="1"/>
  <c r="AU544" i="1" s="1"/>
  <c r="AU545" i="1" s="1"/>
  <c r="AU546" i="1" s="1"/>
  <c r="AU547" i="1" s="1"/>
  <c r="AU548" i="1" s="1"/>
  <c r="AU549" i="1" s="1"/>
  <c r="AU550" i="1" s="1"/>
  <c r="AU551" i="1" s="1"/>
  <c r="AU552" i="1" s="1"/>
  <c r="AU553" i="1" s="1"/>
  <c r="AU554" i="1" s="1"/>
  <c r="AU555" i="1" s="1"/>
  <c r="AU556" i="1" s="1"/>
  <c r="AU557" i="1" s="1"/>
  <c r="AU558" i="1" s="1"/>
  <c r="AU559" i="1" s="1"/>
  <c r="AU560" i="1" s="1"/>
  <c r="AU561" i="1" s="1"/>
  <c r="AU562" i="1" s="1"/>
  <c r="AU563" i="1" s="1"/>
  <c r="AU564" i="1" s="1"/>
  <c r="AU565" i="1" s="1"/>
  <c r="AU566" i="1" s="1"/>
  <c r="AU567" i="1" s="1"/>
  <c r="AU568" i="1" s="1"/>
  <c r="AU569" i="1" s="1"/>
  <c r="AU570" i="1" s="1"/>
  <c r="AU571" i="1" s="1"/>
  <c r="AU572" i="1" s="1"/>
  <c r="AU573" i="1" s="1"/>
  <c r="AU574" i="1" s="1"/>
  <c r="AU575" i="1" s="1"/>
  <c r="AU576" i="1" s="1"/>
  <c r="AU577" i="1" s="1"/>
  <c r="AU578" i="1" s="1"/>
  <c r="AU579" i="1" s="1"/>
  <c r="AU580" i="1" s="1"/>
  <c r="AU581" i="1" s="1"/>
  <c r="AU582" i="1" s="1"/>
  <c r="AU583" i="1" s="1"/>
  <c r="AU584" i="1" s="1"/>
  <c r="AU585" i="1" s="1"/>
  <c r="AU586" i="1" s="1"/>
  <c r="AU587" i="1" s="1"/>
  <c r="AU588" i="1" s="1"/>
  <c r="AU589" i="1" s="1"/>
  <c r="AU590" i="1" s="1"/>
  <c r="AU591" i="1" s="1"/>
  <c r="AU592" i="1" s="1"/>
  <c r="AU593" i="1" s="1"/>
  <c r="AU594" i="1" s="1"/>
  <c r="AU595" i="1" s="1"/>
  <c r="AU596" i="1" s="1"/>
  <c r="AU597" i="1" s="1"/>
  <c r="AU598" i="1" s="1"/>
  <c r="AU599" i="1" s="1"/>
  <c r="AU600" i="1" s="1"/>
  <c r="AU601" i="1" s="1"/>
  <c r="AU602" i="1" s="1"/>
  <c r="AU603" i="1" s="1"/>
  <c r="AU604" i="1" s="1"/>
  <c r="AU605" i="1" s="1"/>
  <c r="AU606" i="1" s="1"/>
  <c r="AU607" i="1" s="1"/>
  <c r="AU608" i="1" s="1"/>
  <c r="AU609" i="1" s="1"/>
  <c r="AU610" i="1" s="1"/>
  <c r="AU611" i="1" s="1"/>
  <c r="AU612" i="1" s="1"/>
  <c r="AU613" i="1" s="1"/>
  <c r="AU614" i="1" s="1"/>
  <c r="AU615" i="1" s="1"/>
  <c r="AU616" i="1" s="1"/>
  <c r="AU617" i="1" s="1"/>
  <c r="AU618" i="1" s="1"/>
  <c r="AU619" i="1" s="1"/>
  <c r="AU620" i="1" s="1"/>
  <c r="AU621" i="1" s="1"/>
  <c r="AU622" i="1" s="1"/>
  <c r="AU623" i="1" s="1"/>
  <c r="AU624" i="1" s="1"/>
  <c r="AU625" i="1" s="1"/>
  <c r="AU626" i="1" s="1"/>
  <c r="AU627" i="1" s="1"/>
  <c r="AU628" i="1" s="1"/>
  <c r="AU629" i="1" s="1"/>
  <c r="AU630" i="1" s="1"/>
  <c r="AU631" i="1" s="1"/>
  <c r="AU632" i="1" s="1"/>
  <c r="AU633" i="1" s="1"/>
  <c r="AU634" i="1" s="1"/>
  <c r="AU635" i="1" s="1"/>
  <c r="AU636" i="1" s="1"/>
  <c r="AU637" i="1" s="1"/>
  <c r="AU638" i="1" s="1"/>
  <c r="AU639" i="1" s="1"/>
  <c r="AU640" i="1" s="1"/>
  <c r="AU641" i="1" s="1"/>
  <c r="AU642" i="1" s="1"/>
  <c r="AU643" i="1" s="1"/>
  <c r="AU644" i="1" s="1"/>
  <c r="AU645" i="1" s="1"/>
  <c r="AU646" i="1" s="1"/>
  <c r="AU647" i="1" s="1"/>
  <c r="AU648" i="1" s="1"/>
  <c r="AU649" i="1" s="1"/>
  <c r="AU650" i="1" s="1"/>
  <c r="AU651" i="1" s="1"/>
  <c r="AU652" i="1" s="1"/>
  <c r="AU653" i="1" s="1"/>
  <c r="AU654" i="1" s="1"/>
  <c r="AU655" i="1" s="1"/>
  <c r="AU656" i="1" s="1"/>
  <c r="AU657" i="1" s="1"/>
  <c r="AU658" i="1" s="1"/>
  <c r="AU659" i="1" s="1"/>
  <c r="AU660" i="1" s="1"/>
  <c r="AU661" i="1" s="1"/>
  <c r="AU662" i="1" s="1"/>
  <c r="AU663" i="1" s="1"/>
  <c r="AU664" i="1" s="1"/>
  <c r="AU665" i="1" s="1"/>
  <c r="AU666" i="1" s="1"/>
  <c r="AU667" i="1" s="1"/>
  <c r="AU668" i="1" s="1"/>
  <c r="AU669" i="1" s="1"/>
  <c r="AU670" i="1" s="1"/>
  <c r="AU671" i="1" s="1"/>
  <c r="AU672" i="1" s="1"/>
  <c r="AU673" i="1" s="1"/>
  <c r="AU674" i="1" s="1"/>
  <c r="AU675" i="1" s="1"/>
  <c r="AU676" i="1" s="1"/>
  <c r="AU677" i="1" s="1"/>
  <c r="AU678" i="1" s="1"/>
  <c r="AU679" i="1" s="1"/>
  <c r="AU680" i="1" s="1"/>
  <c r="AU681" i="1" s="1"/>
  <c r="AU682" i="1" s="1"/>
  <c r="AU683" i="1" s="1"/>
  <c r="AU684" i="1" s="1"/>
  <c r="AU685" i="1" s="1"/>
  <c r="AU686" i="1" s="1"/>
  <c r="AU687" i="1" s="1"/>
  <c r="AU688" i="1" s="1"/>
  <c r="AU689" i="1" s="1"/>
  <c r="AU690" i="1" s="1"/>
  <c r="AU691" i="1" s="1"/>
  <c r="AU692" i="1" s="1"/>
  <c r="AU693" i="1" s="1"/>
  <c r="AU694" i="1" s="1"/>
  <c r="AU695" i="1" s="1"/>
  <c r="AU696" i="1" s="1"/>
  <c r="AU697" i="1" s="1"/>
  <c r="AU698" i="1" s="1"/>
  <c r="AU699" i="1" s="1"/>
  <c r="AU700" i="1" s="1"/>
  <c r="AU701" i="1" s="1"/>
  <c r="AU702" i="1" s="1"/>
  <c r="AU703" i="1" s="1"/>
  <c r="AU704" i="1" s="1"/>
  <c r="AU705" i="1" s="1"/>
  <c r="AU706" i="1" s="1"/>
  <c r="AU707" i="1" s="1"/>
  <c r="AU708" i="1" s="1"/>
  <c r="AU709" i="1" s="1"/>
  <c r="AU710" i="1" s="1"/>
  <c r="AU711" i="1" s="1"/>
  <c r="AU712" i="1" s="1"/>
  <c r="AU713" i="1" s="1"/>
  <c r="AU714" i="1" s="1"/>
  <c r="AU715" i="1" s="1"/>
  <c r="AU716" i="1" s="1"/>
  <c r="AU717" i="1" s="1"/>
  <c r="AU718" i="1" s="1"/>
  <c r="AU719" i="1" s="1"/>
  <c r="AU720" i="1" s="1"/>
  <c r="AU721" i="1" s="1"/>
  <c r="AU722" i="1" s="1"/>
  <c r="AU723" i="1" s="1"/>
  <c r="AU724" i="1" s="1"/>
  <c r="AU725" i="1" s="1"/>
  <c r="AU726" i="1" s="1"/>
  <c r="AU727" i="1" s="1"/>
  <c r="AU728" i="1" s="1"/>
  <c r="AU729" i="1" s="1"/>
  <c r="AU730" i="1" s="1"/>
  <c r="AU731" i="1" s="1"/>
  <c r="AU732" i="1" s="1"/>
  <c r="AU733" i="1" s="1"/>
  <c r="AU734" i="1" s="1"/>
  <c r="AU735" i="1" s="1"/>
  <c r="AU736" i="1" s="1"/>
  <c r="AU737" i="1" s="1"/>
  <c r="AU738" i="1" s="1"/>
  <c r="AU739" i="1" s="1"/>
  <c r="AU740" i="1" s="1"/>
  <c r="AU741" i="1" s="1"/>
  <c r="AU742" i="1" s="1"/>
  <c r="AU743" i="1" s="1"/>
  <c r="AU744" i="1" s="1"/>
  <c r="AU745" i="1" s="1"/>
  <c r="AU746" i="1" s="1"/>
  <c r="AU747" i="1" s="1"/>
  <c r="AU748" i="1" s="1"/>
  <c r="AU749" i="1" s="1"/>
  <c r="AU750" i="1" s="1"/>
  <c r="AU751" i="1" s="1"/>
  <c r="AU752" i="1" s="1"/>
  <c r="AU753" i="1" s="1"/>
  <c r="AU754" i="1" s="1"/>
  <c r="AU755" i="1" s="1"/>
  <c r="AU756" i="1" s="1"/>
  <c r="AU757" i="1" s="1"/>
  <c r="AU758" i="1" s="1"/>
  <c r="AU759" i="1" s="1"/>
  <c r="AU760" i="1" s="1"/>
  <c r="AU761" i="1" s="1"/>
  <c r="AU762" i="1" s="1"/>
  <c r="AU763" i="1" s="1"/>
  <c r="AU764" i="1" s="1"/>
  <c r="AU765" i="1" s="1"/>
  <c r="AU766" i="1" s="1"/>
  <c r="AU767" i="1" s="1"/>
  <c r="AU768" i="1" s="1"/>
  <c r="AU769" i="1" s="1"/>
  <c r="AU770" i="1" s="1"/>
  <c r="AU771" i="1" s="1"/>
  <c r="AU772" i="1" s="1"/>
  <c r="AU773" i="1" s="1"/>
  <c r="AU774" i="1" s="1"/>
  <c r="AU775" i="1" s="1"/>
  <c r="AU776" i="1" s="1"/>
  <c r="AU777" i="1" s="1"/>
  <c r="AU778" i="1" s="1"/>
  <c r="AU779" i="1" s="1"/>
  <c r="AU780" i="1" s="1"/>
  <c r="AU781" i="1" s="1"/>
  <c r="AU782" i="1" s="1"/>
  <c r="AU783" i="1" s="1"/>
  <c r="AU784" i="1" s="1"/>
  <c r="AU785" i="1" s="1"/>
  <c r="AU786" i="1" s="1"/>
  <c r="AU787" i="1" s="1"/>
  <c r="AU788" i="1" s="1"/>
  <c r="AU789" i="1" s="1"/>
  <c r="AU790" i="1" s="1"/>
  <c r="AU791" i="1" s="1"/>
  <c r="AU792" i="1" s="1"/>
  <c r="AU793" i="1" s="1"/>
  <c r="AU794" i="1" s="1"/>
  <c r="AU795" i="1" s="1"/>
  <c r="AU796" i="1" s="1"/>
  <c r="AU797" i="1" s="1"/>
  <c r="AU798" i="1" s="1"/>
  <c r="AU799" i="1" s="1"/>
  <c r="AU800" i="1" s="1"/>
  <c r="AU801" i="1" s="1"/>
  <c r="AU802" i="1" s="1"/>
  <c r="AU803" i="1" s="1"/>
  <c r="AU804" i="1" s="1"/>
  <c r="AU805" i="1" s="1"/>
  <c r="AU806" i="1" s="1"/>
  <c r="AU807" i="1" s="1"/>
  <c r="AU808" i="1" s="1"/>
  <c r="AU809" i="1" s="1"/>
  <c r="AU810" i="1" s="1"/>
  <c r="AU811" i="1" s="1"/>
  <c r="AU812" i="1" s="1"/>
  <c r="AU813" i="1" s="1"/>
  <c r="AU814" i="1" s="1"/>
  <c r="AU815" i="1" s="1"/>
  <c r="AU816" i="1" s="1"/>
  <c r="AU817" i="1" s="1"/>
  <c r="AU818" i="1" s="1"/>
  <c r="AU819" i="1" s="1"/>
  <c r="AU820" i="1" s="1"/>
  <c r="AU821" i="1" s="1"/>
  <c r="AU822" i="1" s="1"/>
  <c r="AU823" i="1" s="1"/>
  <c r="AU824" i="1" s="1"/>
  <c r="AU825" i="1" s="1"/>
  <c r="AU826" i="1" s="1"/>
  <c r="AU827" i="1" s="1"/>
  <c r="AU828" i="1" s="1"/>
  <c r="AU829" i="1" s="1"/>
  <c r="AU830" i="1" s="1"/>
  <c r="AU831" i="1" s="1"/>
  <c r="AU832" i="1" s="1"/>
  <c r="AU833" i="1" s="1"/>
  <c r="AU834" i="1" s="1"/>
  <c r="AU835" i="1" s="1"/>
  <c r="AU836" i="1" s="1"/>
  <c r="AU837" i="1" s="1"/>
  <c r="AU838" i="1" s="1"/>
  <c r="AU839" i="1" s="1"/>
  <c r="AU840" i="1" s="1"/>
  <c r="AU841" i="1" s="1"/>
  <c r="AU842" i="1" s="1"/>
  <c r="AU843" i="1" s="1"/>
  <c r="AU844" i="1" s="1"/>
  <c r="AU845" i="1" s="1"/>
  <c r="AU846" i="1" s="1"/>
  <c r="AU847" i="1" s="1"/>
  <c r="AU848" i="1" s="1"/>
  <c r="AU849" i="1" s="1"/>
  <c r="AU850" i="1" s="1"/>
  <c r="AU851" i="1" s="1"/>
  <c r="AU852" i="1" s="1"/>
  <c r="AU853" i="1" s="1"/>
  <c r="AU854" i="1" s="1"/>
  <c r="AU855" i="1" s="1"/>
  <c r="AU856" i="1" s="1"/>
  <c r="AU857" i="1" s="1"/>
  <c r="AU858" i="1" s="1"/>
  <c r="AU859" i="1" s="1"/>
  <c r="AU860" i="1" s="1"/>
  <c r="AU861" i="1" s="1"/>
  <c r="AU862" i="1" s="1"/>
  <c r="AU863" i="1" s="1"/>
  <c r="AU864" i="1" s="1"/>
  <c r="AU865" i="1" s="1"/>
  <c r="AU866" i="1" s="1"/>
  <c r="AU867" i="1" s="1"/>
  <c r="AU868" i="1" s="1"/>
  <c r="AU869" i="1" s="1"/>
  <c r="AU870" i="1" s="1"/>
  <c r="AU871" i="1" s="1"/>
  <c r="AU872" i="1" s="1"/>
  <c r="AU873" i="1" s="1"/>
  <c r="AU874" i="1" s="1"/>
  <c r="AU875" i="1" s="1"/>
  <c r="AU876" i="1" s="1"/>
  <c r="AU877" i="1" s="1"/>
  <c r="AU878" i="1" s="1"/>
  <c r="AU879" i="1" s="1"/>
  <c r="AU880" i="1" s="1"/>
  <c r="AU881" i="1" s="1"/>
  <c r="AU882" i="1" s="1"/>
  <c r="AU883" i="1" s="1"/>
  <c r="AU884" i="1" s="1"/>
  <c r="AU885" i="1" s="1"/>
  <c r="AU886" i="1" s="1"/>
  <c r="AU887" i="1" s="1"/>
  <c r="AU888" i="1" s="1"/>
  <c r="AU889" i="1" s="1"/>
  <c r="AU890" i="1" s="1"/>
  <c r="AU891" i="1" s="1"/>
  <c r="AU892" i="1" s="1"/>
  <c r="AU893" i="1" s="1"/>
  <c r="AU894" i="1" s="1"/>
  <c r="AU895" i="1" s="1"/>
  <c r="AU896" i="1" s="1"/>
  <c r="AU897" i="1" s="1"/>
  <c r="AU898" i="1" s="1"/>
  <c r="AU899" i="1" s="1"/>
  <c r="AU900" i="1" s="1"/>
  <c r="AU901" i="1" s="1"/>
  <c r="AU902" i="1" s="1"/>
  <c r="AU903" i="1" s="1"/>
  <c r="AU904" i="1" s="1"/>
  <c r="AU905" i="1" s="1"/>
  <c r="AU906" i="1" s="1"/>
  <c r="AU907" i="1" s="1"/>
  <c r="AU908" i="1" s="1"/>
  <c r="AU909" i="1" s="1"/>
  <c r="AU910" i="1" s="1"/>
  <c r="AU911" i="1" s="1"/>
  <c r="AU912" i="1" s="1"/>
  <c r="AU913" i="1" s="1"/>
  <c r="AU914" i="1" s="1"/>
  <c r="AU915" i="1" s="1"/>
  <c r="AU916" i="1" s="1"/>
  <c r="AU917" i="1" s="1"/>
  <c r="AU918" i="1" s="1"/>
  <c r="AU919" i="1" s="1"/>
  <c r="AU920" i="1" s="1"/>
  <c r="AU921" i="1" s="1"/>
  <c r="AU922" i="1" s="1"/>
  <c r="AU923" i="1" s="1"/>
  <c r="AU924" i="1" s="1"/>
  <c r="AU925" i="1" s="1"/>
  <c r="AU926" i="1" s="1"/>
  <c r="AU927" i="1" s="1"/>
  <c r="AU928" i="1" s="1"/>
  <c r="AU929" i="1" s="1"/>
  <c r="AU930" i="1" s="1"/>
  <c r="AU931" i="1" s="1"/>
  <c r="AU932" i="1" s="1"/>
  <c r="AU933" i="1" s="1"/>
  <c r="AU934" i="1" s="1"/>
  <c r="AU935" i="1" s="1"/>
  <c r="AU936" i="1" s="1"/>
  <c r="AU937" i="1" s="1"/>
  <c r="AU938" i="1" s="1"/>
  <c r="AU939" i="1" s="1"/>
  <c r="AU940" i="1" s="1"/>
  <c r="AU941" i="1" s="1"/>
  <c r="AU942" i="1" s="1"/>
  <c r="AU943" i="1" s="1"/>
  <c r="AU944" i="1" s="1"/>
  <c r="AU945" i="1" s="1"/>
  <c r="AU946" i="1" s="1"/>
  <c r="AU947" i="1" s="1"/>
  <c r="AU948" i="1" s="1"/>
  <c r="AU949" i="1" s="1"/>
  <c r="AU950" i="1" s="1"/>
  <c r="AU951" i="1" s="1"/>
  <c r="AU952" i="1" s="1"/>
  <c r="AU953" i="1" s="1"/>
  <c r="AU954" i="1" s="1"/>
  <c r="AU955" i="1" s="1"/>
  <c r="AU956" i="1" s="1"/>
  <c r="AU957" i="1" s="1"/>
  <c r="AU958" i="1" s="1"/>
  <c r="AU959" i="1" s="1"/>
  <c r="AU960" i="1" s="1"/>
  <c r="AU961" i="1" s="1"/>
  <c r="AU962" i="1" s="1"/>
  <c r="AU963" i="1" s="1"/>
  <c r="AU964" i="1" s="1"/>
  <c r="AU965" i="1" s="1"/>
  <c r="AU966" i="1" s="1"/>
  <c r="AU967" i="1" s="1"/>
  <c r="AU968" i="1" s="1"/>
  <c r="AU969" i="1" s="1"/>
  <c r="AU970" i="1" s="1"/>
  <c r="AU971" i="1" s="1"/>
  <c r="AU972" i="1" s="1"/>
  <c r="AU973" i="1" s="1"/>
  <c r="AU974" i="1" s="1"/>
  <c r="AU975" i="1" s="1"/>
  <c r="AU976" i="1" s="1"/>
  <c r="AU977" i="1" s="1"/>
  <c r="AU978" i="1" s="1"/>
  <c r="AU979" i="1" s="1"/>
  <c r="AU980" i="1" s="1"/>
  <c r="AU981" i="1" s="1"/>
  <c r="AU982" i="1" s="1"/>
  <c r="AU983" i="1" s="1"/>
  <c r="AU984" i="1" s="1"/>
  <c r="AU985" i="1" s="1"/>
  <c r="AU986" i="1" s="1"/>
  <c r="AU987" i="1" s="1"/>
  <c r="AU988" i="1" s="1"/>
  <c r="AU989" i="1" s="1"/>
  <c r="AU990" i="1" s="1"/>
  <c r="AU991" i="1" s="1"/>
  <c r="AU992" i="1" s="1"/>
  <c r="AU993" i="1" s="1"/>
  <c r="AU994" i="1" s="1"/>
  <c r="AU995" i="1" s="1"/>
  <c r="AU996" i="1" s="1"/>
  <c r="AU997" i="1" s="1"/>
  <c r="AU998" i="1" s="1"/>
  <c r="AU999" i="1" s="1"/>
  <c r="AU1000" i="1" s="1"/>
  <c r="AU1001" i="1" s="1"/>
  <c r="AU1002" i="1" s="1"/>
  <c r="AU1003" i="1" s="1"/>
  <c r="AU1004" i="1" s="1"/>
  <c r="AU1005" i="1" s="1"/>
  <c r="AU1006" i="1" s="1"/>
  <c r="AU1007" i="1" s="1"/>
  <c r="AU1008" i="1" s="1"/>
  <c r="AU1009" i="1" s="1"/>
  <c r="AU1010" i="1" s="1"/>
  <c r="AU1011" i="1" s="1"/>
  <c r="AU1012" i="1" s="1"/>
  <c r="AU1013" i="1" s="1"/>
  <c r="AU1014" i="1" s="1"/>
  <c r="AU1015" i="1" s="1"/>
  <c r="AU1016" i="1" s="1"/>
  <c r="AU1017" i="1" s="1"/>
  <c r="AU1018" i="1" s="1"/>
  <c r="AU1019" i="1" s="1"/>
  <c r="AU1020" i="1" s="1"/>
  <c r="AU1021" i="1" s="1"/>
  <c r="AU1022" i="1" s="1"/>
  <c r="AU1023" i="1" s="1"/>
  <c r="AU1024" i="1" s="1"/>
  <c r="AU1025" i="1" s="1"/>
  <c r="AU1026" i="1" s="1"/>
  <c r="AU1027" i="1" s="1"/>
  <c r="AU1028" i="1" s="1"/>
  <c r="AU1029" i="1" s="1"/>
  <c r="AU1030" i="1" s="1"/>
  <c r="AU1031" i="1" s="1"/>
  <c r="AU1032" i="1" s="1"/>
  <c r="AU1033" i="1" s="1"/>
  <c r="AU1034" i="1" s="1"/>
  <c r="AU1035" i="1" s="1"/>
  <c r="AU1036" i="1" s="1"/>
  <c r="AU1037" i="1" s="1"/>
  <c r="AU1038" i="1" s="1"/>
  <c r="AU1039" i="1" s="1"/>
  <c r="AU1040" i="1" s="1"/>
  <c r="AU1041" i="1" s="1"/>
  <c r="AU1042" i="1" s="1"/>
  <c r="AU1043" i="1" s="1"/>
  <c r="AU1044" i="1" s="1"/>
  <c r="AU1045" i="1" s="1"/>
  <c r="AU1046" i="1" s="1"/>
  <c r="AU1047" i="1" s="1"/>
  <c r="AU1048" i="1" s="1"/>
  <c r="AU1049" i="1" s="1"/>
  <c r="AU1050" i="1" s="1"/>
  <c r="AU1051" i="1" s="1"/>
  <c r="AU1052" i="1" s="1"/>
  <c r="AU1053" i="1" s="1"/>
  <c r="AU1054" i="1" s="1"/>
  <c r="AU1055" i="1" s="1"/>
  <c r="AU1056" i="1" s="1"/>
  <c r="AU1057" i="1" s="1"/>
  <c r="AU1058" i="1" s="1"/>
  <c r="AU1059" i="1" s="1"/>
  <c r="AU1060" i="1" s="1"/>
  <c r="AU1061" i="1" s="1"/>
  <c r="AU1062" i="1" s="1"/>
  <c r="AU1063" i="1" s="1"/>
  <c r="AU1064" i="1" s="1"/>
  <c r="AU1065" i="1" s="1"/>
  <c r="AU1066" i="1" s="1"/>
  <c r="AU1067" i="1" s="1"/>
  <c r="AU1068" i="1" s="1"/>
  <c r="AU1069" i="1" s="1"/>
  <c r="AU1070" i="1" s="1"/>
  <c r="AU1071" i="1" s="1"/>
  <c r="AU1072" i="1" s="1"/>
  <c r="AU1073" i="1" s="1"/>
  <c r="AU1074" i="1" s="1"/>
  <c r="AU1075" i="1" s="1"/>
  <c r="AU1076" i="1" s="1"/>
  <c r="AU1077" i="1" s="1"/>
  <c r="AU1078" i="1" s="1"/>
  <c r="AU1079" i="1" s="1"/>
  <c r="AU1080" i="1" s="1"/>
  <c r="AU1081" i="1" s="1"/>
  <c r="AU1082" i="1" s="1"/>
  <c r="AU1083" i="1" s="1"/>
  <c r="AU1084" i="1" s="1"/>
  <c r="AU1085" i="1" s="1"/>
  <c r="AU1086" i="1" s="1"/>
  <c r="AU1087" i="1" s="1"/>
  <c r="AU1088" i="1" s="1"/>
  <c r="AU1089" i="1" s="1"/>
  <c r="AU1090" i="1" s="1"/>
  <c r="AU1091" i="1" s="1"/>
  <c r="AU1092" i="1" s="1"/>
  <c r="AU1093" i="1" s="1"/>
  <c r="AU1094" i="1" s="1"/>
  <c r="AU1095" i="1" s="1"/>
  <c r="AU1096" i="1" s="1"/>
  <c r="AU1097" i="1" s="1"/>
  <c r="AU1098" i="1" s="1"/>
  <c r="AU1099" i="1" s="1"/>
  <c r="AU1100" i="1" s="1"/>
  <c r="AU1101" i="1" s="1"/>
  <c r="AU1102" i="1" s="1"/>
  <c r="AU1103" i="1" s="1"/>
  <c r="AU1104" i="1" s="1"/>
  <c r="AU1105" i="1" s="1"/>
  <c r="AU1106" i="1" s="1"/>
  <c r="AU1107" i="1" s="1"/>
  <c r="AU1108" i="1" s="1"/>
  <c r="AU1109" i="1" s="1"/>
  <c r="AU1110" i="1" s="1"/>
  <c r="AU1111" i="1" s="1"/>
  <c r="AU1112" i="1" s="1"/>
  <c r="AU1113" i="1" s="1"/>
  <c r="AU1114" i="1" s="1"/>
  <c r="AU1115" i="1" s="1"/>
  <c r="AU1116" i="1" s="1"/>
  <c r="AU1117" i="1" s="1"/>
  <c r="AU1118" i="1" s="1"/>
  <c r="AU1119" i="1" s="1"/>
  <c r="AU1120" i="1" s="1"/>
  <c r="AU1121" i="1" s="1"/>
  <c r="AU1122" i="1" s="1"/>
  <c r="AU1123" i="1" s="1"/>
  <c r="AU1124" i="1" s="1"/>
  <c r="AU1125" i="1" s="1"/>
  <c r="AU1126" i="1" s="1"/>
  <c r="AU1127" i="1" s="1"/>
  <c r="AU1128" i="1" s="1"/>
  <c r="AU1129" i="1" s="1"/>
  <c r="AU1130" i="1" s="1"/>
  <c r="AU1131" i="1" s="1"/>
  <c r="AU1132" i="1" s="1"/>
  <c r="AU1133" i="1" s="1"/>
  <c r="AU1134" i="1" s="1"/>
  <c r="AU1135" i="1" s="1"/>
  <c r="AU1136" i="1" s="1"/>
  <c r="AU1137" i="1" s="1"/>
  <c r="AU1138" i="1" s="1"/>
  <c r="AU1139" i="1" s="1"/>
  <c r="AU1140" i="1" s="1"/>
  <c r="AU1141" i="1" s="1"/>
  <c r="AU1142" i="1" s="1"/>
  <c r="AU1143" i="1" s="1"/>
  <c r="AU1144" i="1" s="1"/>
  <c r="AU1145" i="1" s="1"/>
  <c r="AU1146" i="1" s="1"/>
  <c r="AU1147" i="1" s="1"/>
  <c r="AU1148" i="1" s="1"/>
  <c r="AU1149" i="1" s="1"/>
  <c r="AU1150" i="1" s="1"/>
  <c r="AU1151" i="1" s="1"/>
  <c r="AU1152" i="1" s="1"/>
  <c r="AU1153" i="1" s="1"/>
  <c r="AU1154" i="1" s="1"/>
  <c r="AU1155" i="1" s="1"/>
  <c r="AU1156" i="1" s="1"/>
  <c r="AU1157" i="1" s="1"/>
  <c r="AU1158" i="1" s="1"/>
  <c r="AU1159" i="1" s="1"/>
  <c r="AU1160" i="1" s="1"/>
  <c r="AU1161" i="1" s="1"/>
  <c r="AU1162" i="1" s="1"/>
  <c r="AU1163" i="1" s="1"/>
  <c r="AU1164" i="1" s="1"/>
  <c r="AU1165" i="1" s="1"/>
  <c r="AU1166" i="1" s="1"/>
  <c r="AU1167" i="1" s="1"/>
  <c r="AU1168" i="1" s="1"/>
  <c r="AU1169" i="1" s="1"/>
  <c r="AU1170" i="1" s="1"/>
  <c r="AU1171" i="1" s="1"/>
  <c r="AU1172" i="1" s="1"/>
  <c r="AU1173" i="1" s="1"/>
  <c r="AU1174" i="1" s="1"/>
  <c r="AU1175" i="1" s="1"/>
  <c r="AU1176" i="1" s="1"/>
  <c r="AU1177" i="1" s="1"/>
  <c r="AU1178" i="1" s="1"/>
  <c r="AU1179" i="1" s="1"/>
  <c r="AU1180" i="1" s="1"/>
  <c r="AU1181" i="1" s="1"/>
  <c r="AU1182" i="1" s="1"/>
  <c r="AU1183" i="1" s="1"/>
  <c r="AU1184" i="1" s="1"/>
  <c r="AU1185" i="1" s="1"/>
  <c r="AU1186" i="1" s="1"/>
  <c r="AU1187" i="1" s="1"/>
  <c r="AU1188" i="1" s="1"/>
  <c r="AU1189" i="1" s="1"/>
  <c r="AU1190" i="1" s="1"/>
  <c r="AU1191" i="1" s="1"/>
  <c r="AU1192" i="1" s="1"/>
  <c r="AU1193" i="1" s="1"/>
  <c r="AU1194" i="1" s="1"/>
  <c r="AU1195" i="1" s="1"/>
  <c r="AU1196" i="1" s="1"/>
  <c r="AU1197" i="1" s="1"/>
  <c r="AU1198" i="1" s="1"/>
  <c r="AU1199" i="1" s="1"/>
  <c r="AU1200" i="1" s="1"/>
  <c r="AU1201" i="1" s="1"/>
  <c r="AU1202" i="1" s="1"/>
  <c r="AU1203" i="1" s="1"/>
  <c r="AU1204" i="1" s="1"/>
  <c r="AU1205" i="1" s="1"/>
  <c r="AU1206" i="1" s="1"/>
  <c r="AU1207" i="1" s="1"/>
  <c r="AU1208" i="1" s="1"/>
  <c r="AU1209" i="1" s="1"/>
  <c r="AU1210" i="1" s="1"/>
  <c r="AU1211" i="1" s="1"/>
  <c r="AU1212" i="1" s="1"/>
  <c r="AU1213" i="1" s="1"/>
  <c r="AU1214" i="1" s="1"/>
  <c r="AU1215" i="1" s="1"/>
  <c r="AU1216" i="1" s="1"/>
  <c r="AU1217" i="1" s="1"/>
  <c r="AU1218" i="1" s="1"/>
  <c r="AU1219" i="1" s="1"/>
  <c r="AU1220" i="1" s="1"/>
  <c r="AU1221" i="1" s="1"/>
  <c r="AU1222" i="1" s="1"/>
  <c r="AU1223" i="1" s="1"/>
  <c r="AU1224" i="1" s="1"/>
  <c r="AU1225" i="1" s="1"/>
  <c r="AU1226" i="1" s="1"/>
  <c r="AU1227" i="1" s="1"/>
  <c r="AU1228" i="1" s="1"/>
  <c r="AU1229" i="1" s="1"/>
  <c r="AU1230" i="1" s="1"/>
  <c r="AU1231" i="1" s="1"/>
  <c r="AU1232" i="1" s="1"/>
  <c r="AU1233" i="1" s="1"/>
  <c r="AU1234" i="1" s="1"/>
  <c r="AU1235" i="1" s="1"/>
  <c r="AU1236" i="1" s="1"/>
  <c r="AU1237" i="1" s="1"/>
  <c r="AU1238" i="1" s="1"/>
  <c r="AU1239" i="1" s="1"/>
  <c r="AU1240" i="1" s="1"/>
  <c r="AU1241" i="1" s="1"/>
  <c r="AU1242" i="1" s="1"/>
  <c r="AU1243" i="1" s="1"/>
  <c r="AU1244" i="1" s="1"/>
  <c r="AU1245" i="1" s="1"/>
  <c r="AU1246" i="1" s="1"/>
  <c r="AU1247" i="1" s="1"/>
  <c r="AU1248" i="1" s="1"/>
  <c r="AU1249" i="1" s="1"/>
  <c r="AU1250" i="1" s="1"/>
  <c r="AU1251" i="1" s="1"/>
  <c r="AU1252" i="1" s="1"/>
  <c r="AU1253" i="1" s="1"/>
  <c r="AU1254" i="1" s="1"/>
  <c r="AU1255" i="1" s="1"/>
  <c r="AU1256" i="1" s="1"/>
  <c r="AU1257" i="1" s="1"/>
  <c r="AU1258" i="1" s="1"/>
  <c r="AU1259" i="1" s="1"/>
  <c r="AU1260" i="1" s="1"/>
  <c r="AU1261" i="1" s="1"/>
  <c r="AU1262" i="1" s="1"/>
  <c r="AU1263" i="1" s="1"/>
  <c r="AU1264" i="1" s="1"/>
  <c r="AU1265" i="1" s="1"/>
  <c r="AU1266" i="1" s="1"/>
  <c r="AU1267" i="1" s="1"/>
  <c r="AU1268" i="1" s="1"/>
  <c r="AU1269" i="1" s="1"/>
  <c r="AU1270" i="1" s="1"/>
  <c r="AU1271" i="1" s="1"/>
  <c r="AU1272" i="1" s="1"/>
  <c r="AU1273" i="1" s="1"/>
  <c r="AU1274" i="1" s="1"/>
  <c r="AU1275" i="1" s="1"/>
  <c r="AU1276" i="1" s="1"/>
  <c r="AU1277" i="1" s="1"/>
  <c r="AU1278" i="1" s="1"/>
  <c r="AU1279" i="1" s="1"/>
  <c r="AU1280" i="1" s="1"/>
  <c r="AU1281" i="1" s="1"/>
  <c r="AU1282" i="1" s="1"/>
  <c r="AU1283" i="1" s="1"/>
  <c r="AU1284" i="1" s="1"/>
  <c r="AU1285" i="1" s="1"/>
  <c r="AU1286" i="1" s="1"/>
  <c r="AU1287" i="1" s="1"/>
  <c r="AU1288" i="1" s="1"/>
  <c r="AU1289" i="1" s="1"/>
  <c r="AU1290" i="1" s="1"/>
  <c r="AU1291" i="1" s="1"/>
  <c r="AU1292" i="1" s="1"/>
  <c r="AU1293" i="1" s="1"/>
  <c r="AU1294" i="1" s="1"/>
  <c r="AU1295" i="1" s="1"/>
  <c r="AU1296" i="1" s="1"/>
  <c r="AU1297" i="1" s="1"/>
  <c r="AU1298" i="1" s="1"/>
  <c r="AU1299" i="1" s="1"/>
  <c r="AU1300" i="1" s="1"/>
  <c r="AU1301" i="1" s="1"/>
  <c r="AU1302" i="1" s="1"/>
  <c r="AU1303" i="1" s="1"/>
  <c r="AU1304" i="1" s="1"/>
  <c r="AU1305" i="1" s="1"/>
  <c r="AU1306" i="1" s="1"/>
  <c r="AU1307" i="1" s="1"/>
  <c r="AU1308" i="1" s="1"/>
  <c r="AU1309" i="1" s="1"/>
  <c r="AU1310" i="1" s="1"/>
  <c r="AU1311" i="1" s="1"/>
  <c r="AU1312" i="1" s="1"/>
  <c r="AU1313" i="1" s="1"/>
  <c r="AU1314" i="1" s="1"/>
  <c r="AU1315" i="1" s="1"/>
  <c r="AU1316" i="1" s="1"/>
  <c r="AU1317" i="1" s="1"/>
  <c r="AU1318" i="1" s="1"/>
  <c r="AU1319" i="1" s="1"/>
  <c r="AU1320" i="1" s="1"/>
  <c r="AU1321" i="1" s="1"/>
  <c r="AU1322" i="1" s="1"/>
  <c r="AU1323" i="1" s="1"/>
  <c r="AU1324" i="1" s="1"/>
  <c r="AU1325" i="1" s="1"/>
  <c r="AU1326" i="1" s="1"/>
  <c r="AU1327" i="1" s="1"/>
  <c r="AU1328" i="1" s="1"/>
  <c r="AU1329" i="1" s="1"/>
  <c r="AU1330" i="1" s="1"/>
  <c r="AU1331" i="1" s="1"/>
  <c r="AU1332" i="1" s="1"/>
  <c r="AU1333" i="1" s="1"/>
  <c r="AU1334" i="1" s="1"/>
  <c r="AU1335" i="1" s="1"/>
  <c r="AU1336" i="1" s="1"/>
  <c r="AU1337" i="1" s="1"/>
  <c r="AU1338" i="1" s="1"/>
  <c r="AU1339" i="1" s="1"/>
  <c r="AU1340" i="1" s="1"/>
  <c r="AU1341" i="1" s="1"/>
  <c r="AU1342" i="1" s="1"/>
  <c r="AU1343" i="1" s="1"/>
  <c r="AU1344" i="1" s="1"/>
  <c r="AU1345" i="1" s="1"/>
  <c r="AU1346" i="1" s="1"/>
  <c r="AU1347" i="1" s="1"/>
  <c r="AU1348" i="1" s="1"/>
  <c r="AU1349" i="1" s="1"/>
  <c r="AU1350" i="1" s="1"/>
  <c r="AU1351" i="1" s="1"/>
  <c r="AU1352" i="1" s="1"/>
  <c r="AU1353" i="1" s="1"/>
  <c r="AU1354" i="1" s="1"/>
  <c r="AU1355" i="1" s="1"/>
  <c r="AU1356" i="1" s="1"/>
  <c r="AU1357" i="1" s="1"/>
  <c r="AU1358" i="1" s="1"/>
  <c r="AU1359" i="1" s="1"/>
  <c r="AU1360" i="1" s="1"/>
  <c r="AU1361" i="1" s="1"/>
  <c r="AU1362" i="1" s="1"/>
  <c r="AU1363" i="1" s="1"/>
  <c r="AU1364" i="1" s="1"/>
  <c r="AU1365" i="1" s="1"/>
  <c r="AU1366" i="1" s="1"/>
  <c r="AU1367" i="1" s="1"/>
  <c r="AU1368" i="1" s="1"/>
  <c r="AU1369" i="1" s="1"/>
  <c r="AU1370" i="1" s="1"/>
  <c r="AU1371" i="1" s="1"/>
  <c r="AU1372" i="1" s="1"/>
  <c r="AU1373" i="1" s="1"/>
  <c r="AU1374" i="1" s="1"/>
  <c r="AU1375" i="1" s="1"/>
  <c r="AU1376" i="1" s="1"/>
  <c r="AU1377" i="1" s="1"/>
  <c r="AU1378" i="1" s="1"/>
  <c r="AU1379" i="1" s="1"/>
  <c r="AU1380" i="1" s="1"/>
  <c r="AU1381" i="1" s="1"/>
  <c r="AU1382" i="1" s="1"/>
  <c r="AU1383" i="1" s="1"/>
  <c r="AU1384" i="1" s="1"/>
  <c r="AU1385" i="1" s="1"/>
  <c r="AU1386" i="1" s="1"/>
  <c r="AU1387" i="1" s="1"/>
  <c r="AU1388" i="1" s="1"/>
  <c r="AU1389" i="1" s="1"/>
  <c r="AU1390" i="1" s="1"/>
  <c r="AU1391" i="1" s="1"/>
  <c r="AU1392" i="1" s="1"/>
  <c r="AU1393" i="1" s="1"/>
  <c r="AU1394" i="1" s="1"/>
  <c r="AU1395" i="1" s="1"/>
  <c r="AU1396" i="1" s="1"/>
  <c r="AU1397" i="1" s="1"/>
  <c r="AU1398" i="1" s="1"/>
  <c r="AU1399" i="1" s="1"/>
  <c r="AU1400" i="1" s="1"/>
  <c r="AU1401" i="1" s="1"/>
  <c r="AU1402" i="1" s="1"/>
  <c r="AU1403" i="1" s="1"/>
  <c r="AU1404" i="1" s="1"/>
  <c r="AU1405" i="1" s="1"/>
  <c r="AU1406" i="1" s="1"/>
  <c r="AU1407" i="1" s="1"/>
  <c r="AU1408" i="1" s="1"/>
  <c r="AU1409" i="1" s="1"/>
  <c r="AU1410" i="1" s="1"/>
  <c r="AU1411" i="1" s="1"/>
  <c r="AU1412" i="1" s="1"/>
  <c r="AU1413" i="1" s="1"/>
  <c r="AU1414" i="1" s="1"/>
  <c r="AU1415" i="1" s="1"/>
  <c r="AU1416" i="1" s="1"/>
  <c r="AU1417" i="1" s="1"/>
  <c r="AU1418" i="1" s="1"/>
  <c r="AU1419" i="1" s="1"/>
  <c r="AU1420" i="1" s="1"/>
  <c r="AU1421" i="1" s="1"/>
  <c r="AU1422" i="1" s="1"/>
  <c r="AU1423" i="1" s="1"/>
  <c r="AU1424" i="1" s="1"/>
  <c r="AU1425" i="1" s="1"/>
  <c r="AU1426" i="1" s="1"/>
  <c r="AU1427" i="1" s="1"/>
  <c r="AU1428" i="1" s="1"/>
  <c r="AU1429" i="1" s="1"/>
  <c r="AU1430" i="1" s="1"/>
  <c r="AU1431" i="1" s="1"/>
  <c r="AU1432" i="1" s="1"/>
  <c r="AU1433" i="1" s="1"/>
  <c r="AU1434" i="1" s="1"/>
  <c r="AU1435" i="1" s="1"/>
  <c r="AU1436" i="1" s="1"/>
  <c r="AU1437" i="1" s="1"/>
  <c r="AU1438" i="1" s="1"/>
  <c r="AU1439" i="1" s="1"/>
  <c r="AU1440" i="1" s="1"/>
  <c r="AU1441" i="1" s="1"/>
  <c r="AU1442" i="1" s="1"/>
  <c r="AU1443" i="1" s="1"/>
  <c r="AU1444" i="1" s="1"/>
  <c r="AU1445" i="1" s="1"/>
  <c r="AU1446" i="1" s="1"/>
  <c r="AU1447" i="1" s="1"/>
  <c r="AU1448" i="1" s="1"/>
  <c r="AU1449" i="1" s="1"/>
  <c r="AU1450" i="1" s="1"/>
  <c r="AU1451" i="1" s="1"/>
  <c r="AU1452" i="1" s="1"/>
  <c r="AU1453" i="1" s="1"/>
  <c r="AU1454" i="1" s="1"/>
  <c r="AU1455" i="1" s="1"/>
  <c r="AU1456" i="1" s="1"/>
  <c r="AU1457" i="1" s="1"/>
  <c r="AU1458" i="1" s="1"/>
  <c r="AU1459" i="1" s="1"/>
  <c r="AU1460" i="1" s="1"/>
  <c r="AU1461" i="1" s="1"/>
  <c r="AU1462" i="1" s="1"/>
  <c r="AU1463" i="1" s="1"/>
  <c r="AU1464" i="1" s="1"/>
  <c r="AU1465" i="1" s="1"/>
  <c r="AU1466" i="1" s="1"/>
  <c r="AU1467" i="1" s="1"/>
  <c r="AU1468" i="1" s="1"/>
  <c r="AU1469" i="1" s="1"/>
  <c r="AU1470" i="1" s="1"/>
  <c r="AU1471" i="1" s="1"/>
  <c r="AU1472" i="1" s="1"/>
  <c r="AU1473" i="1" s="1"/>
  <c r="AU1474" i="1" s="1"/>
  <c r="AU1475" i="1" s="1"/>
  <c r="AU1476" i="1" s="1"/>
  <c r="AU1477" i="1" s="1"/>
  <c r="AU1478" i="1" s="1"/>
  <c r="AU1479" i="1" s="1"/>
  <c r="AU1480" i="1" s="1"/>
  <c r="AU1481" i="1" s="1"/>
  <c r="AU1482" i="1" s="1"/>
  <c r="AU1483" i="1" s="1"/>
  <c r="AU1484" i="1" s="1"/>
  <c r="AU1485" i="1" s="1"/>
  <c r="AU1486" i="1" s="1"/>
  <c r="AU1487" i="1" s="1"/>
  <c r="AU1488" i="1" s="1"/>
  <c r="AU1489" i="1" s="1"/>
  <c r="AU1490" i="1" s="1"/>
  <c r="AU1491" i="1" s="1"/>
  <c r="AU1492" i="1" s="1"/>
  <c r="AU1493" i="1" s="1"/>
  <c r="AU1494" i="1" s="1"/>
  <c r="AU1495" i="1" s="1"/>
  <c r="AU1496" i="1" s="1"/>
  <c r="AU1497" i="1" s="1"/>
  <c r="AU1498" i="1" s="1"/>
  <c r="AU1499" i="1" s="1"/>
  <c r="AU1500" i="1" s="1"/>
  <c r="AU1501" i="1" s="1"/>
  <c r="AU1502" i="1" s="1"/>
  <c r="AU1503" i="1" s="1"/>
  <c r="AU1504" i="1" s="1"/>
  <c r="AU1505" i="1" s="1"/>
  <c r="AU1506" i="1" s="1"/>
  <c r="AU1507" i="1" s="1"/>
  <c r="AU1508" i="1" s="1"/>
  <c r="AU1509" i="1" s="1"/>
  <c r="AU1510" i="1" s="1"/>
  <c r="AU1511" i="1" s="1"/>
  <c r="AU1512" i="1" s="1"/>
  <c r="AU1513" i="1" s="1"/>
  <c r="AU1514" i="1" s="1"/>
  <c r="AU1515" i="1" s="1"/>
  <c r="AU1516" i="1" s="1"/>
  <c r="AU1517" i="1" s="1"/>
  <c r="AU1518" i="1" s="1"/>
  <c r="AU1519" i="1" s="1"/>
  <c r="AU1520" i="1" s="1"/>
  <c r="AU1521" i="1" s="1"/>
  <c r="AU1522" i="1" s="1"/>
  <c r="AU1523" i="1" s="1"/>
  <c r="AU1524" i="1" s="1"/>
  <c r="AU1525" i="1" s="1"/>
  <c r="AU1526" i="1" s="1"/>
  <c r="AU1527" i="1" s="1"/>
  <c r="AU1528" i="1" s="1"/>
  <c r="AU1529" i="1" s="1"/>
  <c r="AU1530" i="1" s="1"/>
  <c r="AU1531" i="1" s="1"/>
  <c r="AU1532" i="1" s="1"/>
  <c r="AU1533" i="1" s="1"/>
  <c r="AU1534" i="1" s="1"/>
  <c r="AU1535" i="1" s="1"/>
  <c r="AU1536" i="1" s="1"/>
  <c r="AU1537" i="1" s="1"/>
  <c r="AU1538" i="1" s="1"/>
  <c r="AU1539" i="1" s="1"/>
  <c r="AU1540" i="1" s="1"/>
  <c r="AU1541" i="1" s="1"/>
  <c r="AU1542" i="1" s="1"/>
  <c r="AU1543" i="1" s="1"/>
  <c r="AU1544" i="1" s="1"/>
  <c r="AU1545" i="1" s="1"/>
  <c r="AU1546" i="1" s="1"/>
  <c r="AU1547" i="1" s="1"/>
  <c r="AU1548" i="1" s="1"/>
  <c r="AU1549" i="1" s="1"/>
  <c r="AU1550" i="1" s="1"/>
  <c r="AU1551" i="1" s="1"/>
  <c r="AU1552" i="1" s="1"/>
  <c r="AU1553" i="1" s="1"/>
  <c r="AU1554" i="1" s="1"/>
  <c r="AU1555" i="1" s="1"/>
  <c r="AU1556" i="1" s="1"/>
  <c r="AU1557" i="1" s="1"/>
  <c r="AU1558" i="1" s="1"/>
  <c r="AU1559" i="1" s="1"/>
  <c r="AU1560" i="1" s="1"/>
  <c r="AU1561" i="1" s="1"/>
  <c r="AU1562" i="1" s="1"/>
  <c r="AU1563" i="1" s="1"/>
  <c r="AU1564" i="1" s="1"/>
  <c r="AU1565" i="1" s="1"/>
  <c r="AU1566" i="1" s="1"/>
  <c r="AU1567" i="1" s="1"/>
  <c r="AU1568" i="1" s="1"/>
  <c r="AU1569" i="1" s="1"/>
  <c r="AU1570" i="1" s="1"/>
  <c r="AU1571" i="1" s="1"/>
  <c r="AU1572" i="1" s="1"/>
  <c r="AU1573" i="1" s="1"/>
  <c r="AU1574" i="1" s="1"/>
  <c r="AU1575" i="1" s="1"/>
  <c r="AU1576" i="1" s="1"/>
  <c r="AU1577" i="1" s="1"/>
  <c r="AU1578" i="1" s="1"/>
  <c r="AU1579" i="1" s="1"/>
  <c r="AU1580" i="1" s="1"/>
  <c r="AU1581" i="1" s="1"/>
  <c r="AU1582" i="1" s="1"/>
  <c r="AU1583" i="1" s="1"/>
  <c r="AU1584" i="1" s="1"/>
  <c r="AU1585" i="1" s="1"/>
  <c r="AU1586" i="1" s="1"/>
  <c r="AU1587" i="1" s="1"/>
  <c r="AU1588" i="1" s="1"/>
  <c r="AU1589" i="1" s="1"/>
  <c r="AU1590" i="1" s="1"/>
  <c r="AU1591" i="1" s="1"/>
  <c r="AU1592" i="1" s="1"/>
  <c r="AU1593" i="1" s="1"/>
  <c r="AU1594" i="1" s="1"/>
  <c r="AU1595" i="1" s="1"/>
  <c r="AU1596" i="1" s="1"/>
  <c r="AU1597" i="1" s="1"/>
  <c r="AU1598" i="1" s="1"/>
  <c r="AU1599" i="1" s="1"/>
  <c r="AU1600" i="1" s="1"/>
  <c r="AU1601" i="1" s="1"/>
  <c r="AU1602" i="1" s="1"/>
  <c r="AU1603" i="1" s="1"/>
  <c r="AU1604" i="1" s="1"/>
  <c r="AU1605" i="1" s="1"/>
  <c r="AU1606" i="1" s="1"/>
  <c r="AU1607" i="1" s="1"/>
  <c r="AU1608" i="1" s="1"/>
  <c r="AU1609" i="1" s="1"/>
  <c r="AU1610" i="1" s="1"/>
  <c r="AU1611" i="1" s="1"/>
  <c r="AU1612" i="1" s="1"/>
  <c r="AU1613" i="1" s="1"/>
  <c r="AU1614" i="1" s="1"/>
  <c r="AU1615" i="1" s="1"/>
  <c r="AU1616" i="1" s="1"/>
  <c r="AU1617" i="1" s="1"/>
  <c r="AU1618" i="1" s="1"/>
  <c r="AU1619" i="1" s="1"/>
  <c r="AU1620" i="1" s="1"/>
  <c r="AU1621" i="1" s="1"/>
  <c r="AU1622" i="1" s="1"/>
  <c r="AU1623" i="1" s="1"/>
  <c r="AU1624" i="1" s="1"/>
  <c r="AU1625" i="1" s="1"/>
  <c r="AU1626" i="1" s="1"/>
  <c r="AU1627" i="1" s="1"/>
  <c r="AU1628" i="1" s="1"/>
  <c r="AU1629" i="1" s="1"/>
  <c r="AU1630" i="1" s="1"/>
  <c r="AU1631" i="1" s="1"/>
  <c r="AU1632" i="1" s="1"/>
  <c r="AU1633" i="1" s="1"/>
  <c r="AU1634" i="1" s="1"/>
  <c r="AU1635" i="1" s="1"/>
  <c r="AU1636" i="1" s="1"/>
  <c r="AU1637" i="1" s="1"/>
  <c r="AU1638" i="1" s="1"/>
  <c r="AU1639" i="1" s="1"/>
  <c r="AU1640" i="1" s="1"/>
  <c r="AU1641" i="1" s="1"/>
  <c r="AU1642" i="1" s="1"/>
  <c r="AU1643" i="1" s="1"/>
  <c r="AU1644" i="1" s="1"/>
  <c r="AU1645" i="1" s="1"/>
  <c r="AU1646" i="1" s="1"/>
  <c r="AU1647" i="1" s="1"/>
  <c r="AU1648" i="1" s="1"/>
  <c r="AU1649" i="1" s="1"/>
  <c r="AU1650" i="1" s="1"/>
  <c r="AU1651" i="1" s="1"/>
  <c r="AU1652" i="1" s="1"/>
  <c r="AU1653" i="1" s="1"/>
  <c r="AU1654" i="1" s="1"/>
  <c r="AU1655" i="1" s="1"/>
  <c r="AU1656" i="1" s="1"/>
  <c r="AU1657" i="1" s="1"/>
  <c r="AU1658" i="1" s="1"/>
  <c r="AU1659" i="1" s="1"/>
  <c r="AU1660" i="1" s="1"/>
  <c r="AU1661" i="1" s="1"/>
  <c r="AU1662" i="1" s="1"/>
  <c r="AU1663" i="1" s="1"/>
  <c r="AU1664" i="1" s="1"/>
  <c r="AU1665" i="1" s="1"/>
  <c r="AU1666" i="1" s="1"/>
  <c r="AU1667" i="1" s="1"/>
  <c r="AU1668" i="1" s="1"/>
  <c r="AU1669" i="1" s="1"/>
  <c r="AU1670" i="1" s="1"/>
  <c r="AU1671" i="1" s="1"/>
  <c r="AU1672" i="1" s="1"/>
  <c r="AU1673" i="1" s="1"/>
  <c r="AU1674" i="1" s="1"/>
  <c r="AU1675" i="1" s="1"/>
  <c r="AU1676" i="1" s="1"/>
  <c r="AU1677" i="1" s="1"/>
  <c r="AU1678" i="1" s="1"/>
  <c r="AU1679" i="1" s="1"/>
  <c r="AU1680" i="1" s="1"/>
  <c r="AU1681" i="1" s="1"/>
  <c r="AU1682" i="1" s="1"/>
  <c r="AU1683" i="1" s="1"/>
  <c r="AU1684" i="1" s="1"/>
  <c r="AU1685" i="1" s="1"/>
  <c r="AU1686" i="1" s="1"/>
  <c r="AU1687" i="1" s="1"/>
  <c r="AU1688" i="1" s="1"/>
  <c r="AU1689" i="1" s="1"/>
  <c r="AU1690" i="1" s="1"/>
  <c r="AU1691" i="1" s="1"/>
  <c r="AU1692" i="1" s="1"/>
  <c r="AU1693" i="1" s="1"/>
  <c r="AU1694" i="1" s="1"/>
  <c r="AU1695" i="1" s="1"/>
  <c r="AU1696" i="1" s="1"/>
  <c r="AU1697" i="1" s="1"/>
  <c r="AU1698" i="1" s="1"/>
  <c r="AU1699" i="1" s="1"/>
  <c r="AU1700" i="1" s="1"/>
  <c r="AU1701" i="1" s="1"/>
  <c r="AU1702" i="1" s="1"/>
  <c r="AU1703" i="1" s="1"/>
  <c r="AU1704" i="1" s="1"/>
  <c r="AU1705" i="1" s="1"/>
  <c r="AU1706" i="1" s="1"/>
  <c r="AU1707" i="1" s="1"/>
  <c r="AU1708" i="1" s="1"/>
  <c r="AU1709" i="1" s="1"/>
  <c r="AU1710" i="1" s="1"/>
  <c r="AU1711" i="1" s="1"/>
  <c r="AU1712" i="1" s="1"/>
  <c r="AU1713" i="1" s="1"/>
  <c r="AU1714" i="1" s="1"/>
  <c r="AU1715" i="1" s="1"/>
  <c r="AU1716" i="1" s="1"/>
  <c r="AU1717" i="1" s="1"/>
  <c r="AU1718" i="1" s="1"/>
  <c r="AU1719" i="1" s="1"/>
  <c r="AU1720" i="1" s="1"/>
  <c r="AU1721" i="1" s="1"/>
  <c r="AU1722" i="1" s="1"/>
  <c r="AU1723" i="1" s="1"/>
  <c r="AU1724" i="1" s="1"/>
  <c r="AU1725" i="1" s="1"/>
  <c r="AU1726" i="1" s="1"/>
  <c r="AU1727" i="1" s="1"/>
  <c r="AU1728" i="1" s="1"/>
  <c r="AU1729" i="1" s="1"/>
  <c r="AU1730" i="1" s="1"/>
  <c r="AU1731" i="1" s="1"/>
  <c r="AU1732" i="1" s="1"/>
  <c r="AU1733" i="1" s="1"/>
  <c r="AU1734" i="1" s="1"/>
  <c r="AU1735" i="1" s="1"/>
  <c r="AU1736" i="1" s="1"/>
  <c r="AU1737" i="1" s="1"/>
  <c r="AU1738" i="1" s="1"/>
  <c r="AU1739" i="1" s="1"/>
  <c r="AU1740" i="1" s="1"/>
  <c r="AU1741" i="1" s="1"/>
  <c r="AU1742" i="1" s="1"/>
  <c r="AU1743" i="1" s="1"/>
  <c r="AU1744" i="1" s="1"/>
  <c r="AU1745" i="1" s="1"/>
  <c r="AU1746" i="1" s="1"/>
  <c r="AU1747" i="1" s="1"/>
  <c r="AU1748" i="1" s="1"/>
  <c r="AU1749" i="1" s="1"/>
  <c r="AU1750" i="1" s="1"/>
  <c r="AU1751" i="1" s="1"/>
  <c r="AU1752" i="1" s="1"/>
  <c r="AU1753" i="1" s="1"/>
  <c r="AU1754" i="1" s="1"/>
  <c r="AU1755" i="1" s="1"/>
  <c r="AU1756" i="1" s="1"/>
  <c r="AU1757" i="1" s="1"/>
  <c r="AU1758" i="1" s="1"/>
  <c r="AU1759" i="1" s="1"/>
  <c r="AU1760" i="1" s="1"/>
  <c r="AU1761" i="1" s="1"/>
  <c r="AU1762" i="1" s="1"/>
  <c r="AU1763" i="1" s="1"/>
  <c r="AU1764" i="1" s="1"/>
  <c r="AU1765" i="1" s="1"/>
  <c r="AU1766" i="1" s="1"/>
  <c r="AU1767" i="1" s="1"/>
  <c r="AU1768" i="1" s="1"/>
  <c r="AU1769" i="1" s="1"/>
  <c r="AU1770" i="1" s="1"/>
  <c r="AU1771" i="1" s="1"/>
  <c r="AU1772" i="1" s="1"/>
  <c r="AU1773" i="1" s="1"/>
  <c r="AU1774" i="1" s="1"/>
  <c r="AU1775" i="1" s="1"/>
  <c r="AU1776" i="1" s="1"/>
  <c r="AU1777" i="1" s="1"/>
  <c r="AV1776" i="1"/>
  <c r="AV1777" i="1" s="1"/>
</calcChain>
</file>

<file path=xl/sharedStrings.xml><?xml version="1.0" encoding="utf-8"?>
<sst xmlns="http://schemas.openxmlformats.org/spreadsheetml/2006/main" count="285" uniqueCount="96">
  <si>
    <t>Time</t>
  </si>
  <si>
    <t>S&amp;P Prices [$]</t>
  </si>
  <si>
    <t>Dividends [$]</t>
  </si>
  <si>
    <t>Interests [% p.m.]</t>
  </si>
  <si>
    <t>S&amp;P Prices [$] (t-1)</t>
  </si>
  <si>
    <t>Hilfzeile t-1</t>
  </si>
  <si>
    <t>Hilfszeile t+1</t>
  </si>
  <si>
    <t>Earnings</t>
  </si>
  <si>
    <t>Dividend</t>
  </si>
  <si>
    <t>Price</t>
  </si>
  <si>
    <t>Rate GS10</t>
  </si>
  <si>
    <t>Fraction</t>
  </si>
  <si>
    <t>CPI</t>
  </si>
  <si>
    <t>E</t>
  </si>
  <si>
    <t>D</t>
  </si>
  <si>
    <t>P</t>
  </si>
  <si>
    <t>Date</t>
  </si>
  <si>
    <t>Interest</t>
  </si>
  <si>
    <t xml:space="preserve">Date  </t>
  </si>
  <si>
    <t>Index</t>
  </si>
  <si>
    <t>Comp.</t>
  </si>
  <si>
    <t>Long</t>
  </si>
  <si>
    <t>S&amp;P</t>
  </si>
  <si>
    <t xml:space="preserve">  Consumer</t>
  </si>
  <si>
    <t xml:space="preserve">Robert J. Shiller </t>
  </si>
  <si>
    <t>Stock Market Data Used in "Irrational Exuberance" Princeton University Press, 2000, 2005, 2015, updated</t>
  </si>
  <si>
    <t>-</t>
  </si>
  <si>
    <t>1872-1899</t>
  </si>
  <si>
    <t>1903-1904</t>
  </si>
  <si>
    <t>1908-1909</t>
  </si>
  <si>
    <t>1911-1914</t>
  </si>
  <si>
    <t>1916-1924</t>
  </si>
  <si>
    <t>1926-1929</t>
  </si>
  <si>
    <t>a</t>
  </si>
  <si>
    <r>
      <t xml:space="preserve">Exhibit 1: Backtest: Log wealth 1887.01-2018.12 </t>
    </r>
    <r>
      <rPr>
        <sz val="10"/>
        <rFont val="Arial"/>
        <family val="2"/>
      </rPr>
      <t>(initial wealth is set to one).</t>
    </r>
  </si>
  <si>
    <t>Time-series momentum relative strength (solid line, red), reversal relative dividend yield (bold solid line, blue) and equal weigh benchmark (broken line, black). a = 5. Wealth dynamics is net of transaction costs.</t>
  </si>
  <si>
    <t>intercept</t>
  </si>
  <si>
    <t>epsilon (BP)</t>
  </si>
  <si>
    <t>no transaction costs</t>
  </si>
  <si>
    <t>RDY</t>
  </si>
  <si>
    <t>MOM</t>
  </si>
  <si>
    <t>impact strategy</t>
  </si>
  <si>
    <t>ε (in bp)</t>
  </si>
  <si>
    <t>Exhibit 4: Excess annual return (in percentage points) of original strategies after market impact.</t>
  </si>
  <si>
    <t>The impact is caused by the column strategy with capital amount determined by the value of   in the respective row. Performance is reported for the investment strategy in the corresponding row. We measure performance as the excess annualized return over the performance of that strategy in the original market (Exhibit 2, log returns for the same value of a). Reversal (relative dividend yield, RDY) and time-series momentum (relative strength, MOM). Di erent degrees of aggressiveness a.</t>
  </si>
  <si>
    <t>div_yield</t>
  </si>
  <si>
    <t>price_yield</t>
  </si>
  <si>
    <t>eff_bond_yield [% p.m.]</t>
  </si>
  <si>
    <t>bond_approx_price</t>
  </si>
  <si>
    <t>Shiller-raw Data</t>
  </si>
  <si>
    <t>Avg in BP 
1925-2000</t>
  </si>
  <si>
    <t>Transactioncosts per year</t>
  </si>
  <si>
    <t>Anchorpoint:</t>
  </si>
  <si>
    <t>Year</t>
  </si>
  <si>
    <t>Slope btw. Anchorpoints</t>
  </si>
  <si>
    <t>Estimated TC in BP per anchorpoint</t>
  </si>
  <si>
    <t>Estimated TC in BP</t>
  </si>
  <si>
    <t>Interpolated TC in BP per year</t>
  </si>
  <si>
    <t>Parameters for calculations:</t>
  </si>
  <si>
    <t>Aufgabe 1</t>
  </si>
  <si>
    <t>Aufgabe 2</t>
  </si>
  <si>
    <t>Aufgabe 3</t>
  </si>
  <si>
    <t>Aufgabe 4</t>
  </si>
  <si>
    <t>Aufgabe 9</t>
  </si>
  <si>
    <t>Aufgabe 10</t>
  </si>
  <si>
    <t>Aufgabe 11</t>
  </si>
  <si>
    <t>Aufgabe 12</t>
  </si>
  <si>
    <t>Aufgabe 13</t>
  </si>
  <si>
    <t>Aufgabe 7</t>
  </si>
  <si>
    <t>Signal: Relative dividend - S(RDY, S&amp;P)</t>
  </si>
  <si>
    <t>Signal: Relative strenght signal - S(RS, S&amp;P)</t>
  </si>
  <si>
    <t>Signal: no signal - S(5050, S&amp;P)</t>
  </si>
  <si>
    <t>Return bond - Y_Cash</t>
  </si>
  <si>
    <t>Return S&amp;P 500 - Y_S&amp;P</t>
  </si>
  <si>
    <t>Kummuliertes Vermögenswachstum relative dividend strategy g(RDY, TC, kum)</t>
  </si>
  <si>
    <t xml:space="preserve">Kummuliertes Vermögenswachstum relativ strength strategy - g(RS, TC, kum) </t>
  </si>
  <si>
    <t>Kummuliertes Vermögenswachstum 50% bonds and 50% shares - g(5050, TC, kum)</t>
  </si>
  <si>
    <t>Vermögenswachstum 50% bonds and 50% shares - g(50:50)</t>
  </si>
  <si>
    <t>Vermögenswachstum relative strength strategy - g(RS)</t>
  </si>
  <si>
    <t>Vermögenswachstum relative dividend strategy - g(RDY)</t>
  </si>
  <si>
    <t>Aufgabe 6 (und 8)</t>
  </si>
  <si>
    <t>Transaktionskosten</t>
  </si>
  <si>
    <t>Return: 50-50 strategy - R(50:50)</t>
  </si>
  <si>
    <t>Return: relative strength strategy - R(RS)</t>
  </si>
  <si>
    <t>Return: relative dividend strategy - R(RDY)</t>
  </si>
  <si>
    <t>Return: relative dividend strategy (mit Transaktionskosten) - R(RDY, TC)</t>
  </si>
  <si>
    <t>Return: relative strength strategy (mit Transaktionskosten) - R(RS, TC)</t>
  </si>
  <si>
    <t>Return: 50-50 strategy (mit Transaktionskosten) - R(50:50, TC)</t>
  </si>
  <si>
    <t>Lamda: relative dividend strategy - L(RDY, S&amp;P) SET</t>
  </si>
  <si>
    <t>Lamda: relative dividend strategy (mit Transaktionskosten) - L(RDY, S&amp;P) ACT</t>
  </si>
  <si>
    <t>Lamda: relative strength strategy -  L(RS, S&amp;P) SET</t>
  </si>
  <si>
    <t>Lamda: relative strength strategy (mit Transaktionskosten) - L(RS, S&amp;P) ACT</t>
  </si>
  <si>
    <t>Lamda: 50-50 strategy - L(50:50, S&amp;P) SET</t>
  </si>
  <si>
    <t>Lamda: 50-50 strategy (mit Transaktionskosten) -L(50:50, S&amp;P) ACT</t>
  </si>
  <si>
    <t>Aufgabe 8 - mit Transaktionskosten</t>
  </si>
  <si>
    <t>Aufgabe 5 (und 8 - hellblau: mit Transaktionskosten)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</si>
</sst>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
    <numFmt numFmtId="165" formatCode="0.00000"/>
    <numFmt numFmtId="166" formatCode="0.000"/>
    <numFmt numFmtId="167" formatCode="0.0%"/>
  </numFmts>
  <fonts count="19" x14ac:knownFonts="1">
    <font>
      <sz val="10"/>
      <name val="Courier"/>
    </font>
    <font>
      <b/>
      <sz val="9"/>
      <name val="Arial"/>
      <family val="2"/>
    </font>
    <font>
      <b/>
      <sz val="9"/>
      <color theme="0"/>
      <name val="Arial"/>
      <family val="2"/>
    </font>
    <font>
      <sz val="9"/>
      <name val="Arial"/>
      <family val="2"/>
    </font>
    <font>
      <sz val="10"/>
      <name val="Arial"/>
      <family val="2"/>
    </font>
    <font>
      <sz val="10"/>
      <name val="Times New Roman"/>
      <family val="1"/>
    </font>
    <font>
      <sz val="10"/>
      <name val="Courier"/>
    </font>
    <font>
      <b/>
      <sz val="10"/>
      <color theme="0"/>
      <name val="Arial"/>
      <family val="2"/>
    </font>
    <font>
      <b/>
      <sz val="10"/>
      <name val="Arial"/>
      <family val="2"/>
    </font>
    <font>
      <b/>
      <sz val="10"/>
      <color theme="0"/>
      <name val="Times New Roman"/>
      <family val="1"/>
    </font>
    <font>
      <b/>
      <sz val="10"/>
      <color theme="0"/>
      <name val="Courier"/>
    </font>
    <font>
      <sz val="9"/>
      <name val="Courier"/>
    </font>
    <font>
      <i/>
      <sz val="8"/>
      <name val="Arial"/>
      <family val="2"/>
    </font>
    <font>
      <b/>
      <i/>
      <sz val="8"/>
      <name val="Arial"/>
      <family val="2"/>
    </font>
    <font>
      <b/>
      <sz val="11"/>
      <color theme="0"/>
      <name val="Calibri"/>
      <family val="2"/>
      <scheme val="minor"/>
    </font>
    <font>
      <sz val="11"/>
      <color theme="0"/>
      <name val="Calibri"/>
      <family val="2"/>
      <scheme val="minor"/>
    </font>
    <font>
      <b/>
      <sz val="11"/>
      <name val="Calibri"/>
      <family val="2"/>
      <scheme val="minor"/>
    </font>
    <font>
      <sz val="11"/>
      <name val="Calibri"/>
      <family val="2"/>
      <scheme val="minor"/>
    </font>
    <font>
      <sz val="11"/>
      <color theme="1"/>
      <name val="Times New Roman"/>
      <family val="1"/>
    </font>
  </fonts>
  <fills count="16">
    <fill>
      <patternFill patternType="none"/>
    </fill>
    <fill>
      <patternFill patternType="gray125"/>
    </fill>
    <fill>
      <patternFill patternType="solid">
        <fgColor theme="1"/>
        <bgColor indexed="64"/>
      </patternFill>
    </fill>
    <fill>
      <patternFill patternType="solid">
        <fgColor theme="7" tint="-0.249977111117893"/>
        <bgColor indexed="64"/>
      </patternFill>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00B050"/>
        <bgColor indexed="64"/>
      </patternFill>
    </fill>
    <fill>
      <patternFill patternType="solid">
        <fgColor theme="2" tint="-9.9978637043366805E-2"/>
        <bgColor indexed="64"/>
      </patternFill>
    </fill>
    <fill>
      <patternFill patternType="solid">
        <fgColor theme="1" tint="0.34998626667073579"/>
        <bgColor indexed="64"/>
      </patternFill>
    </fill>
  </fills>
  <borders count="2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style="medium">
        <color indexed="64"/>
      </left>
      <right/>
      <top/>
      <bottom/>
      <diagonal/>
    </border>
    <border>
      <left/>
      <right style="medium">
        <color indexed="64"/>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6" fillId="0" borderId="0" applyFont="0" applyFill="0" applyBorder="0" applyAlignment="0" applyProtection="0"/>
  </cellStyleXfs>
  <cellXfs count="207">
    <xf numFmtId="0" fontId="0" fillId="0" borderId="0" xfId="0"/>
    <xf numFmtId="0" fontId="1" fillId="0" borderId="0" xfId="0" applyFont="1" applyAlignment="1">
      <alignment textRotation="90"/>
    </xf>
    <xf numFmtId="0" fontId="3" fillId="0" borderId="0" xfId="0" applyFont="1"/>
    <xf numFmtId="164" fontId="3" fillId="0" borderId="0" xfId="0" applyNumberFormat="1" applyFont="1"/>
    <xf numFmtId="164" fontId="3" fillId="3" borderId="0" xfId="0" applyNumberFormat="1" applyFont="1" applyFill="1"/>
    <xf numFmtId="0" fontId="3" fillId="4" borderId="0" xfId="0" applyFont="1" applyFill="1" applyBorder="1"/>
    <xf numFmtId="0" fontId="3" fillId="4" borderId="7" xfId="0" applyFont="1" applyFill="1" applyBorder="1"/>
    <xf numFmtId="0" fontId="3" fillId="4" borderId="8" xfId="0" applyFont="1" applyFill="1" applyBorder="1"/>
    <xf numFmtId="0" fontId="1" fillId="4" borderId="0" xfId="0" applyFont="1" applyFill="1" applyBorder="1" applyAlignment="1">
      <alignment textRotation="90"/>
    </xf>
    <xf numFmtId="0" fontId="3" fillId="4" borderId="6" xfId="0" applyFont="1" applyFill="1" applyBorder="1"/>
    <xf numFmtId="0" fontId="4" fillId="0" borderId="0" xfId="0" applyFont="1"/>
    <xf numFmtId="2" fontId="5" fillId="0" borderId="0" xfId="0" applyNumberFormat="1" applyFont="1"/>
    <xf numFmtId="0" fontId="5" fillId="0" borderId="0" xfId="0" applyFont="1"/>
    <xf numFmtId="0" fontId="4" fillId="4" borderId="0" xfId="0" applyFont="1" applyFill="1"/>
    <xf numFmtId="0" fontId="4" fillId="4" borderId="0" xfId="0" applyFont="1" applyFill="1" applyBorder="1"/>
    <xf numFmtId="2" fontId="4" fillId="0" borderId="0" xfId="0" applyNumberFormat="1" applyFont="1"/>
    <xf numFmtId="0" fontId="4" fillId="0" borderId="0" xfId="0" applyFont="1" applyAlignment="1">
      <alignment horizontal="left"/>
    </xf>
    <xf numFmtId="0" fontId="4" fillId="0" borderId="0" xfId="0" applyFont="1" applyAlignment="1">
      <alignment horizontal="right"/>
    </xf>
    <xf numFmtId="2" fontId="4" fillId="0" borderId="0" xfId="0" applyNumberFormat="1" applyFont="1" applyFill="1"/>
    <xf numFmtId="2" fontId="4" fillId="0" borderId="0" xfId="0" applyNumberFormat="1" applyFont="1" applyFill="1" applyAlignment="1">
      <alignment horizontal="right"/>
    </xf>
    <xf numFmtId="2" fontId="4" fillId="0" borderId="0" xfId="0" applyNumberFormat="1" applyFont="1" applyProtection="1">
      <protection locked="0"/>
    </xf>
    <xf numFmtId="0" fontId="4" fillId="0" borderId="0" xfId="0" applyFont="1" applyFill="1"/>
    <xf numFmtId="2" fontId="4" fillId="0" borderId="0" xfId="0" applyNumberFormat="1" applyFont="1" applyAlignment="1">
      <alignment wrapText="1"/>
    </xf>
    <xf numFmtId="2" fontId="4" fillId="4" borderId="0" xfId="0" applyNumberFormat="1" applyFont="1" applyFill="1"/>
    <xf numFmtId="166" fontId="4" fillId="0" borderId="0" xfId="0" applyNumberFormat="1" applyFont="1" applyFill="1"/>
    <xf numFmtId="0" fontId="1" fillId="4" borderId="0" xfId="0" applyFont="1" applyFill="1" applyBorder="1" applyAlignment="1"/>
    <xf numFmtId="0" fontId="2" fillId="4" borderId="0" xfId="0" applyFont="1" applyFill="1" applyBorder="1" applyAlignment="1">
      <alignment textRotation="90"/>
    </xf>
    <xf numFmtId="0" fontId="2" fillId="2" borderId="0" xfId="0" applyFont="1" applyFill="1" applyBorder="1" applyAlignment="1">
      <alignment textRotation="90"/>
    </xf>
    <xf numFmtId="0" fontId="7" fillId="2" borderId="0" xfId="0" applyFont="1" applyFill="1" applyAlignment="1">
      <alignment horizontal="right"/>
    </xf>
    <xf numFmtId="2" fontId="7" fillId="2" borderId="0" xfId="0" applyNumberFormat="1" applyFont="1" applyFill="1" applyAlignment="1">
      <alignment horizontal="right"/>
    </xf>
    <xf numFmtId="2" fontId="7" fillId="2" borderId="0" xfId="0" applyNumberFormat="1" applyFont="1" applyFill="1"/>
    <xf numFmtId="0" fontId="9" fillId="2" borderId="0" xfId="0" applyFont="1" applyFill="1"/>
    <xf numFmtId="0" fontId="10" fillId="2" borderId="0" xfId="0" applyFont="1" applyFill="1"/>
    <xf numFmtId="0" fontId="7" fillId="5" borderId="0" xfId="0" applyFont="1" applyFill="1" applyAlignment="1">
      <alignment horizontal="right"/>
    </xf>
    <xf numFmtId="0" fontId="2" fillId="5" borderId="0" xfId="0" applyFont="1" applyFill="1" applyBorder="1" applyAlignment="1">
      <alignment textRotation="90"/>
    </xf>
    <xf numFmtId="2" fontId="7" fillId="5" borderId="0" xfId="0" applyNumberFormat="1" applyFont="1" applyFill="1" applyAlignment="1">
      <alignment horizontal="right"/>
    </xf>
    <xf numFmtId="2" fontId="7" fillId="5" borderId="0" xfId="0" applyNumberFormat="1" applyFont="1" applyFill="1"/>
    <xf numFmtId="0" fontId="9" fillId="5" borderId="0" xfId="0" applyFont="1" applyFill="1"/>
    <xf numFmtId="0" fontId="10" fillId="5" borderId="0" xfId="0" applyFont="1" applyFill="1"/>
    <xf numFmtId="0" fontId="1" fillId="0" borderId="15" xfId="0" applyFont="1" applyBorder="1"/>
    <xf numFmtId="0" fontId="11" fillId="0" borderId="0" xfId="0" applyFont="1"/>
    <xf numFmtId="0" fontId="1" fillId="6" borderId="1" xfId="0" applyFont="1" applyFill="1" applyBorder="1" applyAlignment="1">
      <alignment horizontal="left"/>
    </xf>
    <xf numFmtId="1" fontId="1" fillId="6" borderId="3" xfId="0" applyNumberFormat="1" applyFont="1" applyFill="1" applyBorder="1" applyAlignment="1">
      <alignment horizontal="center"/>
    </xf>
    <xf numFmtId="1" fontId="1" fillId="6" borderId="3" xfId="0" applyNumberFormat="1" applyFont="1" applyFill="1" applyBorder="1" applyAlignment="1">
      <alignment horizontal="left"/>
    </xf>
    <xf numFmtId="1" fontId="1" fillId="6" borderId="2" xfId="0" applyNumberFormat="1" applyFont="1" applyFill="1" applyBorder="1" applyAlignment="1">
      <alignment horizontal="left"/>
    </xf>
    <xf numFmtId="1" fontId="3" fillId="0" borderId="0" xfId="0" applyNumberFormat="1" applyFont="1" applyAlignment="1">
      <alignment horizontal="center"/>
    </xf>
    <xf numFmtId="1" fontId="3" fillId="0" borderId="0" xfId="0" applyNumberFormat="1" applyFont="1"/>
    <xf numFmtId="1" fontId="1" fillId="0" borderId="0" xfId="0" applyNumberFormat="1" applyFont="1"/>
    <xf numFmtId="0" fontId="12" fillId="4" borderId="18" xfId="0" applyFont="1" applyFill="1" applyBorder="1" applyAlignment="1">
      <alignment horizontal="center"/>
    </xf>
    <xf numFmtId="1" fontId="12" fillId="4" borderId="14" xfId="0" applyNumberFormat="1" applyFont="1" applyFill="1" applyBorder="1" applyAlignment="1">
      <alignment horizontal="center"/>
    </xf>
    <xf numFmtId="1" fontId="12" fillId="4" borderId="19" xfId="0" applyNumberFormat="1" applyFont="1" applyFill="1" applyBorder="1" applyAlignment="1">
      <alignment horizontal="center"/>
    </xf>
    <xf numFmtId="0" fontId="1" fillId="4" borderId="3" xfId="0" applyFont="1" applyFill="1" applyBorder="1" applyAlignment="1">
      <alignment wrapText="1"/>
    </xf>
    <xf numFmtId="1" fontId="3" fillId="4" borderId="0" xfId="0" applyNumberFormat="1" applyFont="1" applyFill="1" applyBorder="1" applyAlignment="1">
      <alignment horizontal="center"/>
    </xf>
    <xf numFmtId="1" fontId="3" fillId="4" borderId="0" xfId="0" applyNumberFormat="1" applyFont="1" applyFill="1" applyBorder="1"/>
    <xf numFmtId="1" fontId="1" fillId="7" borderId="17" xfId="0" applyNumberFormat="1" applyFont="1" applyFill="1" applyBorder="1" applyAlignment="1">
      <alignment horizontal="center"/>
    </xf>
    <xf numFmtId="1" fontId="1" fillId="7" borderId="17" xfId="0" applyNumberFormat="1" applyFont="1" applyFill="1" applyBorder="1"/>
    <xf numFmtId="1" fontId="1" fillId="7" borderId="16" xfId="0" applyNumberFormat="1" applyFont="1" applyFill="1" applyBorder="1"/>
    <xf numFmtId="0" fontId="12" fillId="4" borderId="7" xfId="0" applyFont="1" applyFill="1" applyBorder="1"/>
    <xf numFmtId="1" fontId="12" fillId="4" borderId="0" xfId="0" applyNumberFormat="1" applyFont="1" applyFill="1" applyBorder="1" applyAlignment="1">
      <alignment horizontal="center"/>
    </xf>
    <xf numFmtId="1" fontId="12" fillId="4" borderId="0" xfId="0" applyNumberFormat="1" applyFont="1" applyFill="1" applyBorder="1"/>
    <xf numFmtId="0" fontId="12" fillId="4" borderId="6" xfId="0" applyFont="1" applyFill="1" applyBorder="1"/>
    <xf numFmtId="0" fontId="1" fillId="7" borderId="15" xfId="0" applyFont="1" applyFill="1" applyBorder="1" applyAlignment="1">
      <alignment wrapText="1"/>
    </xf>
    <xf numFmtId="0" fontId="1" fillId="4" borderId="2" xfId="0" applyFont="1" applyFill="1" applyBorder="1" applyAlignment="1">
      <alignment wrapText="1"/>
    </xf>
    <xf numFmtId="1" fontId="1" fillId="7" borderId="15" xfId="0" applyNumberFormat="1" applyFont="1" applyFill="1" applyBorder="1"/>
    <xf numFmtId="1" fontId="13" fillId="4" borderId="8" xfId="0" applyNumberFormat="1" applyFont="1" applyFill="1" applyBorder="1"/>
    <xf numFmtId="1" fontId="1" fillId="4" borderId="8" xfId="0" applyNumberFormat="1" applyFont="1" applyFill="1" applyBorder="1"/>
    <xf numFmtId="2" fontId="1" fillId="7" borderId="17" xfId="0" applyNumberFormat="1" applyFont="1" applyFill="1" applyBorder="1"/>
    <xf numFmtId="0" fontId="12" fillId="4" borderId="0" xfId="0" applyFont="1" applyFill="1" applyBorder="1"/>
    <xf numFmtId="0" fontId="11" fillId="4" borderId="0" xfId="0" applyFont="1" applyFill="1" applyBorder="1"/>
    <xf numFmtId="0" fontId="1" fillId="4" borderId="4" xfId="0" applyFont="1" applyFill="1" applyBorder="1"/>
    <xf numFmtId="0" fontId="1" fillId="7" borderId="20" xfId="0" applyFont="1" applyFill="1" applyBorder="1"/>
    <xf numFmtId="164" fontId="4" fillId="4" borderId="0" xfId="0" applyNumberFormat="1" applyFont="1" applyFill="1" applyBorder="1"/>
    <xf numFmtId="164" fontId="8" fillId="4" borderId="0" xfId="0" applyNumberFormat="1" applyFont="1" applyFill="1" applyBorder="1"/>
    <xf numFmtId="167" fontId="4" fillId="4" borderId="0" xfId="1" applyNumberFormat="1" applyFont="1" applyFill="1"/>
    <xf numFmtId="167" fontId="4" fillId="4" borderId="0" xfId="1" applyNumberFormat="1" applyFont="1" applyFill="1" applyAlignment="1">
      <alignment horizontal="center"/>
    </xf>
    <xf numFmtId="0" fontId="4" fillId="4" borderId="0" xfId="0" applyFont="1" applyFill="1" applyAlignment="1">
      <alignment horizontal="center"/>
    </xf>
    <xf numFmtId="10" fontId="4" fillId="4" borderId="0" xfId="1" applyNumberFormat="1" applyFont="1" applyFill="1" applyBorder="1" applyAlignment="1">
      <alignment horizontal="center"/>
    </xf>
    <xf numFmtId="0" fontId="4" fillId="4" borderId="0" xfId="0" applyFont="1" applyFill="1" applyAlignment="1">
      <alignment horizontal="center"/>
    </xf>
    <xf numFmtId="0" fontId="4" fillId="4" borderId="0" xfId="0" applyFont="1" applyFill="1" applyBorder="1" applyAlignment="1">
      <alignment horizontal="center"/>
    </xf>
    <xf numFmtId="0" fontId="4" fillId="4" borderId="0" xfId="0" applyFont="1" applyFill="1" applyAlignment="1">
      <alignment horizontal="left" vertical="top" wrapText="1"/>
    </xf>
    <xf numFmtId="164" fontId="4" fillId="4" borderId="0" xfId="0" applyNumberFormat="1" applyFont="1" applyFill="1" applyAlignment="1">
      <alignment horizontal="center"/>
    </xf>
    <xf numFmtId="164" fontId="4" fillId="4" borderId="0" xfId="0" applyNumberFormat="1" applyFont="1" applyFill="1" applyBorder="1" applyAlignment="1">
      <alignment horizontal="center"/>
    </xf>
    <xf numFmtId="0" fontId="4" fillId="4" borderId="0" xfId="0" applyFont="1" applyFill="1" applyAlignment="1">
      <alignment vertical="top"/>
    </xf>
    <xf numFmtId="0" fontId="4" fillId="4" borderId="0" xfId="0" applyFont="1" applyFill="1" applyBorder="1" applyAlignment="1">
      <alignment horizontal="center" wrapText="1"/>
    </xf>
    <xf numFmtId="0" fontId="1" fillId="6" borderId="7" xfId="0" applyFont="1" applyFill="1" applyBorder="1" applyAlignment="1">
      <alignment horizontal="left"/>
    </xf>
    <xf numFmtId="1" fontId="1" fillId="6" borderId="0" xfId="0" applyNumberFormat="1" applyFont="1" applyFill="1" applyBorder="1" applyAlignment="1">
      <alignment horizontal="center"/>
    </xf>
    <xf numFmtId="1" fontId="1" fillId="6" borderId="0" xfId="0" applyNumberFormat="1" applyFont="1" applyFill="1" applyBorder="1" applyAlignment="1">
      <alignment horizontal="left"/>
    </xf>
    <xf numFmtId="1" fontId="1" fillId="6" borderId="8" xfId="0" applyNumberFormat="1" applyFont="1" applyFill="1" applyBorder="1" applyAlignment="1">
      <alignment horizontal="left"/>
    </xf>
    <xf numFmtId="0" fontId="1" fillId="0" borderId="17" xfId="0" applyFont="1" applyBorder="1" applyAlignment="1">
      <alignment wrapText="1"/>
    </xf>
    <xf numFmtId="0" fontId="1" fillId="4" borderId="17" xfId="0" applyFont="1" applyFill="1" applyBorder="1" applyAlignment="1">
      <alignment wrapText="1"/>
    </xf>
    <xf numFmtId="0" fontId="1" fillId="4" borderId="16" xfId="0" applyFont="1" applyFill="1" applyBorder="1" applyAlignment="1">
      <alignment wrapText="1"/>
    </xf>
    <xf numFmtId="0" fontId="16" fillId="0" borderId="0" xfId="0" applyFont="1" applyAlignment="1">
      <alignment textRotation="90"/>
    </xf>
    <xf numFmtId="0" fontId="17" fillId="0" borderId="0" xfId="0" applyFont="1"/>
    <xf numFmtId="164" fontId="17" fillId="0" borderId="0" xfId="0" applyNumberFormat="1" applyFont="1" applyAlignment="1">
      <alignment horizontal="center"/>
    </xf>
    <xf numFmtId="0" fontId="17" fillId="4" borderId="0" xfId="0" applyFont="1" applyFill="1" applyBorder="1" applyAlignment="1">
      <alignment horizontal="center"/>
    </xf>
    <xf numFmtId="0" fontId="17" fillId="0" borderId="0" xfId="0" applyFont="1" applyFill="1" applyBorder="1"/>
    <xf numFmtId="0" fontId="17" fillId="0" borderId="0" xfId="0" applyNumberFormat="1" applyFont="1" applyAlignment="1">
      <alignment horizontal="center" textRotation="90"/>
    </xf>
    <xf numFmtId="164" fontId="17" fillId="0" borderId="0" xfId="0" applyNumberFormat="1" applyFont="1" applyFill="1" applyBorder="1" applyAlignment="1">
      <alignment horizontal="center"/>
    </xf>
    <xf numFmtId="0" fontId="18" fillId="8" borderId="0" xfId="0" applyFont="1" applyFill="1"/>
    <xf numFmtId="0" fontId="4" fillId="10" borderId="1" xfId="0" applyFont="1" applyFill="1" applyBorder="1"/>
    <xf numFmtId="0" fontId="4" fillId="10" borderId="3" xfId="0" applyFont="1" applyFill="1" applyBorder="1" applyAlignment="1">
      <alignment horizontal="center"/>
    </xf>
    <xf numFmtId="0" fontId="4" fillId="10" borderId="3" xfId="0" applyFont="1" applyFill="1" applyBorder="1"/>
    <xf numFmtId="0" fontId="4" fillId="10" borderId="2" xfId="0" applyFont="1" applyFill="1" applyBorder="1"/>
    <xf numFmtId="0" fontId="4" fillId="10" borderId="7" xfId="0" applyFont="1" applyFill="1" applyBorder="1" applyAlignment="1">
      <alignment vertical="top"/>
    </xf>
    <xf numFmtId="0" fontId="4" fillId="10" borderId="8" xfId="0" applyFont="1" applyFill="1" applyBorder="1" applyAlignment="1">
      <alignment horizontal="left" vertical="top" wrapText="1"/>
    </xf>
    <xf numFmtId="0" fontId="4" fillId="10" borderId="7" xfId="0" applyFont="1" applyFill="1" applyBorder="1"/>
    <xf numFmtId="0" fontId="4" fillId="10" borderId="0" xfId="0" applyFont="1" applyFill="1" applyBorder="1" applyAlignment="1">
      <alignment horizontal="center"/>
    </xf>
    <xf numFmtId="0" fontId="4" fillId="10" borderId="0" xfId="0" applyFont="1" applyFill="1" applyBorder="1"/>
    <xf numFmtId="0" fontId="4" fillId="10" borderId="8" xfId="0" applyFont="1" applyFill="1" applyBorder="1"/>
    <xf numFmtId="0" fontId="4" fillId="10" borderId="8" xfId="0" applyFont="1" applyFill="1" applyBorder="1" applyAlignment="1">
      <alignment horizontal="center"/>
    </xf>
    <xf numFmtId="0" fontId="4" fillId="10" borderId="21" xfId="0" applyFont="1" applyFill="1" applyBorder="1" applyAlignment="1">
      <alignment horizontal="center"/>
    </xf>
    <xf numFmtId="0" fontId="4" fillId="10" borderId="0" xfId="0" applyFont="1" applyFill="1" applyBorder="1" applyAlignment="1">
      <alignment horizontal="right"/>
    </xf>
    <xf numFmtId="164" fontId="4" fillId="10" borderId="0" xfId="0" applyNumberFormat="1" applyFont="1" applyFill="1" applyBorder="1" applyAlignment="1">
      <alignment horizontal="center"/>
    </xf>
    <xf numFmtId="164" fontId="4" fillId="10" borderId="6" xfId="0" applyNumberFormat="1" applyFont="1" applyFill="1" applyBorder="1" applyAlignment="1">
      <alignment horizontal="center"/>
    </xf>
    <xf numFmtId="164" fontId="4" fillId="10" borderId="8" xfId="0" applyNumberFormat="1" applyFont="1" applyFill="1" applyBorder="1" applyAlignment="1">
      <alignment horizontal="center"/>
    </xf>
    <xf numFmtId="0" fontId="4" fillId="10" borderId="10" xfId="0" applyFont="1" applyFill="1" applyBorder="1" applyAlignment="1">
      <alignment horizontal="left"/>
    </xf>
    <xf numFmtId="0" fontId="4" fillId="10" borderId="10" xfId="0" applyFont="1" applyFill="1" applyBorder="1" applyAlignment="1">
      <alignment horizontal="right"/>
    </xf>
    <xf numFmtId="164" fontId="4" fillId="10" borderId="10" xfId="0" applyNumberFormat="1" applyFont="1" applyFill="1" applyBorder="1" applyAlignment="1">
      <alignment horizontal="center"/>
    </xf>
    <xf numFmtId="164" fontId="4" fillId="10" borderId="11" xfId="0" applyNumberFormat="1" applyFont="1" applyFill="1" applyBorder="1" applyAlignment="1">
      <alignment horizontal="center"/>
    </xf>
    <xf numFmtId="0" fontId="4" fillId="10" borderId="18" xfId="0" applyFont="1" applyFill="1" applyBorder="1"/>
    <xf numFmtId="0" fontId="4" fillId="10" borderId="14" xfId="0" applyFont="1" applyFill="1" applyBorder="1" applyAlignment="1">
      <alignment horizontal="center"/>
    </xf>
    <xf numFmtId="0" fontId="4" fillId="10" borderId="14" xfId="0" applyFont="1" applyFill="1" applyBorder="1"/>
    <xf numFmtId="0" fontId="4" fillId="10" borderId="19" xfId="0" applyFont="1" applyFill="1" applyBorder="1"/>
    <xf numFmtId="0" fontId="8" fillId="10" borderId="0" xfId="0" applyFont="1" applyFill="1" applyBorder="1" applyAlignment="1">
      <alignment horizontal="left" vertical="top"/>
    </xf>
    <xf numFmtId="0" fontId="4" fillId="10" borderId="0" xfId="0" applyFont="1" applyFill="1" applyBorder="1" applyAlignment="1">
      <alignment vertical="top"/>
    </xf>
    <xf numFmtId="0" fontId="4" fillId="10" borderId="0" xfId="0" applyFont="1" applyFill="1" applyAlignment="1">
      <alignment vertical="top"/>
    </xf>
    <xf numFmtId="0" fontId="4" fillId="10" borderId="8" xfId="0" applyFont="1" applyFill="1" applyBorder="1" applyAlignment="1">
      <alignment vertical="top"/>
    </xf>
    <xf numFmtId="0" fontId="4" fillId="10" borderId="8" xfId="0" applyFont="1" applyFill="1" applyBorder="1" applyAlignment="1">
      <alignment horizontal="left" wrapText="1"/>
    </xf>
    <xf numFmtId="0" fontId="4" fillId="10" borderId="0" xfId="0" applyFont="1" applyFill="1" applyBorder="1" applyAlignment="1">
      <alignment horizontal="center"/>
    </xf>
    <xf numFmtId="0" fontId="4" fillId="10" borderId="6" xfId="0" applyFont="1" applyFill="1" applyBorder="1" applyAlignment="1">
      <alignment horizontal="center"/>
    </xf>
    <xf numFmtId="2" fontId="17" fillId="11" borderId="0" xfId="0" applyNumberFormat="1" applyFont="1" applyFill="1"/>
    <xf numFmtId="0" fontId="17" fillId="11" borderId="0" xfId="0" applyFont="1" applyFill="1"/>
    <xf numFmtId="0" fontId="16" fillId="12" borderId="0" xfId="0" applyNumberFormat="1" applyFont="1" applyFill="1" applyBorder="1" applyAlignment="1">
      <alignment horizontal="center" textRotation="90"/>
    </xf>
    <xf numFmtId="0" fontId="4" fillId="10" borderId="0" xfId="0" applyFont="1" applyFill="1" applyBorder="1" applyAlignment="1"/>
    <xf numFmtId="0" fontId="4" fillId="10" borderId="6" xfId="0" applyFont="1" applyFill="1" applyBorder="1" applyAlignment="1"/>
    <xf numFmtId="164" fontId="17" fillId="0" borderId="13" xfId="0" applyNumberFormat="1" applyFont="1" applyFill="1" applyBorder="1" applyAlignment="1">
      <alignment horizontal="center"/>
    </xf>
    <xf numFmtId="0" fontId="17" fillId="0" borderId="13" xfId="0" applyFont="1" applyFill="1" applyBorder="1"/>
    <xf numFmtId="2" fontId="17" fillId="0" borderId="0" xfId="0" applyNumberFormat="1" applyFont="1" applyFill="1" applyBorder="1" applyAlignment="1">
      <alignment horizontal="center"/>
    </xf>
    <xf numFmtId="2" fontId="17" fillId="0" borderId="0" xfId="0" applyNumberFormat="1" applyFont="1" applyFill="1"/>
    <xf numFmtId="0" fontId="17" fillId="0" borderId="0" xfId="0" applyFont="1" applyFill="1" applyBorder="1" applyAlignment="1">
      <alignment horizontal="center"/>
    </xf>
    <xf numFmtId="164" fontId="17" fillId="0" borderId="7" xfId="0" applyNumberFormat="1" applyFont="1" applyFill="1" applyBorder="1"/>
    <xf numFmtId="0" fontId="17" fillId="0" borderId="7" xfId="0" applyFont="1" applyFill="1" applyBorder="1"/>
    <xf numFmtId="0" fontId="17" fillId="10" borderId="0" xfId="0" applyFont="1" applyFill="1" applyBorder="1" applyAlignment="1">
      <alignment horizontal="center"/>
    </xf>
    <xf numFmtId="0" fontId="17" fillId="10" borderId="0" xfId="0" applyFont="1" applyFill="1" applyBorder="1"/>
    <xf numFmtId="0" fontId="17" fillId="10" borderId="6" xfId="0" applyFont="1" applyFill="1" applyBorder="1"/>
    <xf numFmtId="0" fontId="16" fillId="13" borderId="0" xfId="0" applyNumberFormat="1" applyFont="1" applyFill="1" applyBorder="1" applyAlignment="1">
      <alignment horizontal="center" textRotation="90"/>
    </xf>
    <xf numFmtId="0" fontId="16" fillId="13" borderId="6" xfId="0" applyNumberFormat="1" applyFont="1" applyFill="1" applyBorder="1" applyAlignment="1">
      <alignment horizontal="center" textRotation="90"/>
    </xf>
    <xf numFmtId="0" fontId="16" fillId="13" borderId="3" xfId="0" applyNumberFormat="1" applyFont="1" applyFill="1" applyBorder="1" applyAlignment="1">
      <alignment horizontal="center" textRotation="90"/>
    </xf>
    <xf numFmtId="0" fontId="17" fillId="6" borderId="0" xfId="0" applyFont="1" applyFill="1" applyBorder="1"/>
    <xf numFmtId="164" fontId="17" fillId="14" borderId="0" xfId="0" applyNumberFormat="1" applyFont="1" applyFill="1" applyBorder="1" applyAlignment="1">
      <alignment horizontal="center"/>
    </xf>
    <xf numFmtId="2" fontId="17" fillId="14" borderId="0" xfId="0" applyNumberFormat="1" applyFont="1" applyFill="1" applyBorder="1" applyAlignment="1">
      <alignment horizontal="center"/>
    </xf>
    <xf numFmtId="2" fontId="17" fillId="14" borderId="6" xfId="0" applyNumberFormat="1" applyFont="1" applyFill="1" applyBorder="1" applyAlignment="1">
      <alignment horizontal="center"/>
    </xf>
    <xf numFmtId="164" fontId="17" fillId="14" borderId="0" xfId="0" applyNumberFormat="1" applyFont="1" applyFill="1" applyBorder="1"/>
    <xf numFmtId="0" fontId="7" fillId="0" borderId="0" xfId="0" applyFont="1" applyFill="1" applyAlignment="1">
      <alignment horizontal="right"/>
    </xf>
    <xf numFmtId="2" fontId="7" fillId="0" borderId="0" xfId="0" applyNumberFormat="1" applyFont="1" applyFill="1" applyAlignment="1">
      <alignment horizontal="right"/>
    </xf>
    <xf numFmtId="2" fontId="7" fillId="0" borderId="0" xfId="0" applyNumberFormat="1" applyFont="1" applyFill="1"/>
    <xf numFmtId="0" fontId="9" fillId="0" borderId="0" xfId="0" applyFont="1" applyFill="1"/>
    <xf numFmtId="0" fontId="10" fillId="0" borderId="0" xfId="0" applyFont="1" applyFill="1"/>
    <xf numFmtId="0" fontId="1" fillId="13" borderId="0" xfId="0" applyFont="1" applyFill="1" applyBorder="1" applyAlignment="1">
      <alignment textRotation="90"/>
    </xf>
    <xf numFmtId="0" fontId="4" fillId="12" borderId="0" xfId="0" applyFont="1" applyFill="1"/>
    <xf numFmtId="0" fontId="16" fillId="12" borderId="12" xfId="0" applyNumberFormat="1" applyFont="1" applyFill="1" applyBorder="1" applyAlignment="1">
      <alignment horizontal="center" textRotation="90"/>
    </xf>
    <xf numFmtId="0" fontId="16" fillId="12" borderId="1" xfId="0" applyNumberFormat="1" applyFont="1" applyFill="1" applyBorder="1" applyAlignment="1">
      <alignment horizontal="center" textRotation="90"/>
    </xf>
    <xf numFmtId="0" fontId="1" fillId="12" borderId="0" xfId="0" applyFont="1" applyFill="1" applyBorder="1" applyAlignment="1">
      <alignment textRotation="90"/>
    </xf>
    <xf numFmtId="0" fontId="17" fillId="0" borderId="0" xfId="0" applyFont="1" applyFill="1"/>
    <xf numFmtId="0" fontId="17" fillId="0" borderId="0" xfId="0" applyFont="1" applyFill="1" applyAlignment="1">
      <alignment horizontal="center"/>
    </xf>
    <xf numFmtId="164" fontId="17" fillId="0" borderId="0" xfId="0" applyNumberFormat="1" applyFont="1" applyFill="1" applyAlignment="1">
      <alignment horizontal="center"/>
    </xf>
    <xf numFmtId="2" fontId="17" fillId="14" borderId="0" xfId="0" applyNumberFormat="1" applyFont="1" applyFill="1" applyAlignment="1">
      <alignment horizontal="center"/>
    </xf>
    <xf numFmtId="164" fontId="17" fillId="14" borderId="0" xfId="0" applyNumberFormat="1" applyFont="1" applyFill="1" applyAlignment="1">
      <alignment horizontal="center"/>
    </xf>
    <xf numFmtId="0" fontId="17" fillId="14" borderId="0" xfId="0" applyFont="1" applyFill="1" applyAlignment="1">
      <alignment horizontal="center"/>
    </xf>
    <xf numFmtId="1" fontId="15" fillId="0" borderId="0" xfId="0" applyNumberFormat="1" applyFont="1" applyFill="1" applyBorder="1" applyAlignment="1">
      <alignment horizontal="center"/>
    </xf>
    <xf numFmtId="1" fontId="15" fillId="15" borderId="0" xfId="0" applyNumberFormat="1" applyFont="1" applyFill="1" applyBorder="1" applyAlignment="1">
      <alignment horizontal="center"/>
    </xf>
    <xf numFmtId="164" fontId="17" fillId="14" borderId="7" xfId="0" applyNumberFormat="1" applyFont="1" applyFill="1" applyBorder="1" applyAlignment="1">
      <alignment horizontal="center"/>
    </xf>
    <xf numFmtId="164" fontId="17" fillId="14" borderId="8" xfId="0" applyNumberFormat="1" applyFont="1" applyFill="1" applyBorder="1" applyAlignment="1">
      <alignment horizontal="center"/>
    </xf>
    <xf numFmtId="164" fontId="17" fillId="14" borderId="9" xfId="0" applyNumberFormat="1" applyFont="1" applyFill="1" applyBorder="1" applyAlignment="1">
      <alignment horizontal="center"/>
    </xf>
    <xf numFmtId="1" fontId="17" fillId="0" borderId="0" xfId="0" applyNumberFormat="1" applyFont="1" applyFill="1" applyBorder="1" applyAlignment="1">
      <alignment horizontal="center"/>
    </xf>
    <xf numFmtId="164" fontId="17" fillId="14" borderId="6" xfId="0" applyNumberFormat="1" applyFont="1" applyFill="1" applyBorder="1" applyAlignment="1">
      <alignment horizontal="center"/>
    </xf>
    <xf numFmtId="165" fontId="17" fillId="14" borderId="6" xfId="0" applyNumberFormat="1" applyFont="1" applyFill="1" applyBorder="1" applyAlignment="1">
      <alignment horizontal="center"/>
    </xf>
    <xf numFmtId="0" fontId="16" fillId="13" borderId="1" xfId="0" applyFont="1" applyFill="1" applyBorder="1" applyAlignment="1">
      <alignment horizontal="center" textRotation="90" wrapText="1"/>
    </xf>
    <xf numFmtId="0" fontId="16" fillId="13" borderId="3" xfId="0" applyFont="1" applyFill="1" applyBorder="1" applyAlignment="1">
      <alignment horizontal="center" textRotation="90" wrapText="1"/>
    </xf>
    <xf numFmtId="0" fontId="16" fillId="12" borderId="0" xfId="0" applyFont="1" applyFill="1" applyAlignment="1">
      <alignment textRotation="90" wrapText="1"/>
    </xf>
    <xf numFmtId="0" fontId="16" fillId="13" borderId="0" xfId="0" applyFont="1" applyFill="1" applyAlignment="1">
      <alignment horizontal="center" textRotation="90" wrapText="1"/>
    </xf>
    <xf numFmtId="0" fontId="16" fillId="12" borderId="0" xfId="0" applyFont="1" applyFill="1" applyAlignment="1">
      <alignment horizontal="center" textRotation="90" wrapText="1"/>
    </xf>
    <xf numFmtId="0" fontId="16" fillId="13" borderId="2" xfId="0" applyFont="1" applyFill="1" applyBorder="1" applyAlignment="1">
      <alignment horizontal="center" textRotation="90" wrapText="1"/>
    </xf>
    <xf numFmtId="0" fontId="14" fillId="15" borderId="3" xfId="0" applyFont="1" applyFill="1" applyBorder="1" applyAlignment="1">
      <alignment horizontal="center" textRotation="90" wrapText="1"/>
    </xf>
    <xf numFmtId="0" fontId="16" fillId="13" borderId="5" xfId="0" applyFont="1" applyFill="1" applyBorder="1" applyAlignment="1">
      <alignment horizontal="center" textRotation="90" wrapText="1"/>
    </xf>
    <xf numFmtId="0" fontId="16" fillId="12" borderId="0" xfId="0" applyFont="1" applyFill="1" applyBorder="1" applyAlignment="1">
      <alignment horizontal="center" textRotation="90" wrapText="1"/>
    </xf>
    <xf numFmtId="0" fontId="16" fillId="13" borderId="6" xfId="0" applyFont="1" applyFill="1" applyBorder="1" applyAlignment="1">
      <alignment horizontal="center" textRotation="90" wrapText="1"/>
    </xf>
    <xf numFmtId="0" fontId="16" fillId="13" borderId="0" xfId="0" applyFont="1" applyFill="1" applyBorder="1" applyAlignment="1">
      <alignment horizontal="center" textRotation="90" wrapText="1"/>
    </xf>
    <xf numFmtId="0" fontId="16" fillId="12" borderId="3" xfId="0" applyFont="1" applyFill="1" applyBorder="1" applyAlignment="1">
      <alignment horizontal="center" textRotation="90" wrapText="1"/>
    </xf>
    <xf numFmtId="0" fontId="16" fillId="9" borderId="2" xfId="0" applyFont="1" applyFill="1" applyBorder="1" applyAlignment="1">
      <alignment horizontal="center" textRotation="90" wrapText="1"/>
    </xf>
    <xf numFmtId="0" fontId="16" fillId="9" borderId="3" xfId="0" applyFont="1" applyFill="1" applyBorder="1" applyAlignment="1">
      <alignment horizontal="center" textRotation="90" wrapText="1"/>
    </xf>
    <xf numFmtId="0" fontId="16" fillId="9" borderId="6" xfId="0" applyFont="1" applyFill="1" applyBorder="1" applyAlignment="1">
      <alignment horizontal="center" textRotation="90" wrapText="1"/>
    </xf>
    <xf numFmtId="0" fontId="16" fillId="9" borderId="0" xfId="0" applyFont="1" applyFill="1" applyBorder="1" applyAlignment="1">
      <alignment horizontal="center" textRotation="90" wrapText="1"/>
    </xf>
    <xf numFmtId="0" fontId="16" fillId="9" borderId="1" xfId="0" applyFont="1" applyFill="1" applyBorder="1" applyAlignment="1">
      <alignment horizontal="center" textRotation="90" wrapText="1"/>
    </xf>
    <xf numFmtId="0" fontId="16" fillId="9" borderId="9" xfId="0" applyFont="1" applyFill="1" applyBorder="1" applyAlignment="1">
      <alignment horizontal="center" textRotation="90" wrapText="1"/>
    </xf>
    <xf numFmtId="1" fontId="17" fillId="9" borderId="9" xfId="0" applyNumberFormat="1" applyFont="1" applyFill="1" applyBorder="1" applyAlignment="1">
      <alignment horizontal="center"/>
    </xf>
    <xf numFmtId="0" fontId="0" fillId="9" borderId="0" xfId="0" applyFill="1"/>
    <xf numFmtId="164" fontId="4" fillId="14" borderId="0" xfId="0" applyNumberFormat="1" applyFont="1" applyFill="1"/>
    <xf numFmtId="0" fontId="18" fillId="8" borderId="0" xfId="0" applyFont="1" applyFill="1" applyAlignment="1">
      <alignment horizontal="left"/>
    </xf>
    <xf numFmtId="0" fontId="4" fillId="4" borderId="0" xfId="0" applyFont="1" applyFill="1" applyBorder="1" applyAlignment="1">
      <alignment horizontal="center"/>
    </xf>
    <xf numFmtId="0" fontId="4" fillId="10" borderId="0" xfId="0" applyFont="1" applyFill="1" applyBorder="1" applyAlignment="1">
      <alignment horizontal="center" wrapText="1"/>
    </xf>
    <xf numFmtId="0" fontId="8" fillId="10" borderId="0" xfId="0" applyFont="1" applyFill="1" applyBorder="1" applyAlignment="1">
      <alignment horizontal="left" vertical="top" wrapText="1"/>
    </xf>
    <xf numFmtId="0" fontId="4" fillId="10" borderId="0" xfId="0" applyFont="1" applyFill="1" applyBorder="1" applyAlignment="1">
      <alignment horizontal="left" vertical="top" wrapText="1"/>
    </xf>
    <xf numFmtId="0" fontId="4" fillId="10" borderId="0" xfId="0" applyFont="1" applyFill="1" applyBorder="1" applyAlignment="1">
      <alignment horizontal="left" vertical="center" wrapText="1"/>
    </xf>
    <xf numFmtId="0" fontId="4" fillId="10" borderId="0" xfId="0" applyFont="1" applyFill="1" applyBorder="1" applyAlignment="1">
      <alignment horizontal="center"/>
    </xf>
    <xf numFmtId="0" fontId="4" fillId="10" borderId="6" xfId="0" applyFont="1" applyFill="1" applyBorder="1" applyAlignment="1">
      <alignment horizontal="center"/>
    </xf>
    <xf numFmtId="0" fontId="4" fillId="10" borderId="9" xfId="0" applyFont="1" applyFill="1" applyBorder="1" applyAlignment="1">
      <alignment horizontal="center"/>
    </xf>
  </cellXfs>
  <cellStyles count="2">
    <cellStyle name="Normal" xfId="0" builtinId="0"/>
    <cellStyle name="Percent" xfId="1" builtinId="5"/>
  </cellStyles>
  <dxfs count="3">
    <dxf>
      <fill>
        <patternFill>
          <bgColor theme="9" tint="0.39994506668294322"/>
        </patternFill>
      </fill>
    </dxf>
    <dxf>
      <fill>
        <patternFill>
          <bgColor theme="7"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Exhibit1_Backtest!$AV$1</c:f>
              <c:strCache>
                <c:ptCount val="1"/>
                <c:pt idx="0">
                  <c:v>Kummuliertes Vermögenswachstum relativ strength strategy - g(RS, TC, kum) </c:v>
                </c:pt>
              </c:strCache>
            </c:strRef>
          </c:tx>
          <c:spPr>
            <a:ln w="28575" cap="rnd">
              <a:solidFill>
                <a:srgbClr val="FF0000"/>
              </a:solidFill>
              <a:round/>
            </a:ln>
            <a:effectLst/>
          </c:spPr>
          <c:marker>
            <c:symbol val="none"/>
          </c:marker>
          <c:cat>
            <c:numRef>
              <c:f>Exhibit1_Backtest!$A$2:$A$1777</c:f>
              <c:numCache>
                <c:formatCode>0.00</c:formatCode>
                <c:ptCount val="1776"/>
                <c:pt idx="0">
                  <c:v>1871.01</c:v>
                </c:pt>
                <c:pt idx="1">
                  <c:v>1871.02</c:v>
                </c:pt>
                <c:pt idx="2">
                  <c:v>1871.03</c:v>
                </c:pt>
                <c:pt idx="3">
                  <c:v>1871.04</c:v>
                </c:pt>
                <c:pt idx="4">
                  <c:v>1871.05</c:v>
                </c:pt>
                <c:pt idx="5">
                  <c:v>1871.06</c:v>
                </c:pt>
                <c:pt idx="6">
                  <c:v>1871.07</c:v>
                </c:pt>
                <c:pt idx="7">
                  <c:v>1871.08</c:v>
                </c:pt>
                <c:pt idx="8">
                  <c:v>1871.09</c:v>
                </c:pt>
                <c:pt idx="9">
                  <c:v>1871.1</c:v>
                </c:pt>
                <c:pt idx="10">
                  <c:v>1871.11</c:v>
                </c:pt>
                <c:pt idx="11">
                  <c:v>1871.12</c:v>
                </c:pt>
                <c:pt idx="12">
                  <c:v>1872.01</c:v>
                </c:pt>
                <c:pt idx="13">
                  <c:v>1872.02</c:v>
                </c:pt>
                <c:pt idx="14">
                  <c:v>1872.03</c:v>
                </c:pt>
                <c:pt idx="15">
                  <c:v>1872.04</c:v>
                </c:pt>
                <c:pt idx="16">
                  <c:v>1872.05</c:v>
                </c:pt>
                <c:pt idx="17">
                  <c:v>1872.06</c:v>
                </c:pt>
                <c:pt idx="18">
                  <c:v>1872.07</c:v>
                </c:pt>
                <c:pt idx="19">
                  <c:v>1872.08</c:v>
                </c:pt>
                <c:pt idx="20">
                  <c:v>1872.09</c:v>
                </c:pt>
                <c:pt idx="21">
                  <c:v>1872.1</c:v>
                </c:pt>
                <c:pt idx="22">
                  <c:v>1872.11</c:v>
                </c:pt>
                <c:pt idx="23">
                  <c:v>1872.12</c:v>
                </c:pt>
                <c:pt idx="24">
                  <c:v>1873.01</c:v>
                </c:pt>
                <c:pt idx="25">
                  <c:v>1873.02</c:v>
                </c:pt>
                <c:pt idx="26">
                  <c:v>1873.03</c:v>
                </c:pt>
                <c:pt idx="27">
                  <c:v>1873.04</c:v>
                </c:pt>
                <c:pt idx="28">
                  <c:v>1873.05</c:v>
                </c:pt>
                <c:pt idx="29">
                  <c:v>1873.06</c:v>
                </c:pt>
                <c:pt idx="30">
                  <c:v>1873.07</c:v>
                </c:pt>
                <c:pt idx="31">
                  <c:v>1873.08</c:v>
                </c:pt>
                <c:pt idx="32">
                  <c:v>1873.09</c:v>
                </c:pt>
                <c:pt idx="33">
                  <c:v>1873.1</c:v>
                </c:pt>
                <c:pt idx="34">
                  <c:v>1873.11</c:v>
                </c:pt>
                <c:pt idx="35">
                  <c:v>1873.12</c:v>
                </c:pt>
                <c:pt idx="36">
                  <c:v>1874.01</c:v>
                </c:pt>
                <c:pt idx="37">
                  <c:v>1874.02</c:v>
                </c:pt>
                <c:pt idx="38">
                  <c:v>1874.03</c:v>
                </c:pt>
                <c:pt idx="39">
                  <c:v>1874.04</c:v>
                </c:pt>
                <c:pt idx="40">
                  <c:v>1874.05</c:v>
                </c:pt>
                <c:pt idx="41">
                  <c:v>1874.06</c:v>
                </c:pt>
                <c:pt idx="42">
                  <c:v>1874.07</c:v>
                </c:pt>
                <c:pt idx="43">
                  <c:v>1874.08</c:v>
                </c:pt>
                <c:pt idx="44">
                  <c:v>1874.09</c:v>
                </c:pt>
                <c:pt idx="45">
                  <c:v>1874.1</c:v>
                </c:pt>
                <c:pt idx="46">
                  <c:v>1874.11</c:v>
                </c:pt>
                <c:pt idx="47">
                  <c:v>1874.12</c:v>
                </c:pt>
                <c:pt idx="48">
                  <c:v>1875.01</c:v>
                </c:pt>
                <c:pt idx="49">
                  <c:v>1875.02</c:v>
                </c:pt>
                <c:pt idx="50">
                  <c:v>1875.03</c:v>
                </c:pt>
                <c:pt idx="51">
                  <c:v>1875.04</c:v>
                </c:pt>
                <c:pt idx="52">
                  <c:v>1875.05</c:v>
                </c:pt>
                <c:pt idx="53">
                  <c:v>1875.06</c:v>
                </c:pt>
                <c:pt idx="54">
                  <c:v>1875.07</c:v>
                </c:pt>
                <c:pt idx="55">
                  <c:v>1875.08</c:v>
                </c:pt>
                <c:pt idx="56">
                  <c:v>1875.09</c:v>
                </c:pt>
                <c:pt idx="57">
                  <c:v>1875.1</c:v>
                </c:pt>
                <c:pt idx="58">
                  <c:v>1875.11</c:v>
                </c:pt>
                <c:pt idx="59">
                  <c:v>1875.12</c:v>
                </c:pt>
                <c:pt idx="60">
                  <c:v>1876.01</c:v>
                </c:pt>
                <c:pt idx="61">
                  <c:v>1876.02</c:v>
                </c:pt>
                <c:pt idx="62">
                  <c:v>1876.03</c:v>
                </c:pt>
                <c:pt idx="63">
                  <c:v>1876.04</c:v>
                </c:pt>
                <c:pt idx="64">
                  <c:v>1876.05</c:v>
                </c:pt>
                <c:pt idx="65">
                  <c:v>1876.06</c:v>
                </c:pt>
                <c:pt idx="66">
                  <c:v>1876.07</c:v>
                </c:pt>
                <c:pt idx="67">
                  <c:v>1876.08</c:v>
                </c:pt>
                <c:pt idx="68">
                  <c:v>1876.09</c:v>
                </c:pt>
                <c:pt idx="69">
                  <c:v>1876.1</c:v>
                </c:pt>
                <c:pt idx="70">
                  <c:v>1876.11</c:v>
                </c:pt>
                <c:pt idx="71">
                  <c:v>1876.12</c:v>
                </c:pt>
                <c:pt idx="72">
                  <c:v>1877.01</c:v>
                </c:pt>
                <c:pt idx="73">
                  <c:v>1877.02</c:v>
                </c:pt>
                <c:pt idx="74">
                  <c:v>1877.03</c:v>
                </c:pt>
                <c:pt idx="75">
                  <c:v>1877.04</c:v>
                </c:pt>
                <c:pt idx="76">
                  <c:v>1877.05</c:v>
                </c:pt>
                <c:pt idx="77">
                  <c:v>1877.06</c:v>
                </c:pt>
                <c:pt idx="78">
                  <c:v>1877.07</c:v>
                </c:pt>
                <c:pt idx="79">
                  <c:v>1877.08</c:v>
                </c:pt>
                <c:pt idx="80">
                  <c:v>1877.09</c:v>
                </c:pt>
                <c:pt idx="81">
                  <c:v>1877.1</c:v>
                </c:pt>
                <c:pt idx="82">
                  <c:v>1877.11</c:v>
                </c:pt>
                <c:pt idx="83">
                  <c:v>1877.12</c:v>
                </c:pt>
                <c:pt idx="84">
                  <c:v>1878.01</c:v>
                </c:pt>
                <c:pt idx="85">
                  <c:v>1878.02</c:v>
                </c:pt>
                <c:pt idx="86">
                  <c:v>1878.03</c:v>
                </c:pt>
                <c:pt idx="87">
                  <c:v>1878.04</c:v>
                </c:pt>
                <c:pt idx="88">
                  <c:v>1878.05</c:v>
                </c:pt>
                <c:pt idx="89">
                  <c:v>1878.06</c:v>
                </c:pt>
                <c:pt idx="90">
                  <c:v>1878.07</c:v>
                </c:pt>
                <c:pt idx="91">
                  <c:v>1878.08</c:v>
                </c:pt>
                <c:pt idx="92">
                  <c:v>1878.09</c:v>
                </c:pt>
                <c:pt idx="93">
                  <c:v>1878.1</c:v>
                </c:pt>
                <c:pt idx="94">
                  <c:v>1878.11</c:v>
                </c:pt>
                <c:pt idx="95">
                  <c:v>1878.12</c:v>
                </c:pt>
                <c:pt idx="96">
                  <c:v>1879.01</c:v>
                </c:pt>
                <c:pt idx="97">
                  <c:v>1879.02</c:v>
                </c:pt>
                <c:pt idx="98">
                  <c:v>1879.03</c:v>
                </c:pt>
                <c:pt idx="99">
                  <c:v>1879.04</c:v>
                </c:pt>
                <c:pt idx="100">
                  <c:v>1879.05</c:v>
                </c:pt>
                <c:pt idx="101">
                  <c:v>1879.06</c:v>
                </c:pt>
                <c:pt idx="102">
                  <c:v>1879.07</c:v>
                </c:pt>
                <c:pt idx="103">
                  <c:v>1879.08</c:v>
                </c:pt>
                <c:pt idx="104">
                  <c:v>1879.09</c:v>
                </c:pt>
                <c:pt idx="105">
                  <c:v>1879.1</c:v>
                </c:pt>
                <c:pt idx="106">
                  <c:v>1879.11</c:v>
                </c:pt>
                <c:pt idx="107">
                  <c:v>1879.12</c:v>
                </c:pt>
                <c:pt idx="108">
                  <c:v>1880.01</c:v>
                </c:pt>
                <c:pt idx="109">
                  <c:v>1880.02</c:v>
                </c:pt>
                <c:pt idx="110">
                  <c:v>1880.03</c:v>
                </c:pt>
                <c:pt idx="111">
                  <c:v>1880.04</c:v>
                </c:pt>
                <c:pt idx="112">
                  <c:v>1880.05</c:v>
                </c:pt>
                <c:pt idx="113">
                  <c:v>1880.06</c:v>
                </c:pt>
                <c:pt idx="114">
                  <c:v>1880.07</c:v>
                </c:pt>
                <c:pt idx="115">
                  <c:v>1880.08</c:v>
                </c:pt>
                <c:pt idx="116">
                  <c:v>1880.09</c:v>
                </c:pt>
                <c:pt idx="117">
                  <c:v>1880.1</c:v>
                </c:pt>
                <c:pt idx="118">
                  <c:v>1880.11</c:v>
                </c:pt>
                <c:pt idx="119">
                  <c:v>1880.12</c:v>
                </c:pt>
                <c:pt idx="120">
                  <c:v>1881.01</c:v>
                </c:pt>
                <c:pt idx="121">
                  <c:v>1881.02</c:v>
                </c:pt>
                <c:pt idx="122">
                  <c:v>1881.03</c:v>
                </c:pt>
                <c:pt idx="123">
                  <c:v>1881.04</c:v>
                </c:pt>
                <c:pt idx="124">
                  <c:v>1881.05</c:v>
                </c:pt>
                <c:pt idx="125">
                  <c:v>1881.06</c:v>
                </c:pt>
                <c:pt idx="126">
                  <c:v>1881.07</c:v>
                </c:pt>
                <c:pt idx="127">
                  <c:v>1881.08</c:v>
                </c:pt>
                <c:pt idx="128">
                  <c:v>1881.09</c:v>
                </c:pt>
                <c:pt idx="129">
                  <c:v>1881.1</c:v>
                </c:pt>
                <c:pt idx="130">
                  <c:v>1881.11</c:v>
                </c:pt>
                <c:pt idx="131">
                  <c:v>1881.12</c:v>
                </c:pt>
                <c:pt idx="132">
                  <c:v>1882.01</c:v>
                </c:pt>
                <c:pt idx="133">
                  <c:v>1882.02</c:v>
                </c:pt>
                <c:pt idx="134">
                  <c:v>1882.03</c:v>
                </c:pt>
                <c:pt idx="135">
                  <c:v>1882.04</c:v>
                </c:pt>
                <c:pt idx="136">
                  <c:v>1882.05</c:v>
                </c:pt>
                <c:pt idx="137">
                  <c:v>1882.06</c:v>
                </c:pt>
                <c:pt idx="138">
                  <c:v>1882.07</c:v>
                </c:pt>
                <c:pt idx="139">
                  <c:v>1882.08</c:v>
                </c:pt>
                <c:pt idx="140">
                  <c:v>1882.09</c:v>
                </c:pt>
                <c:pt idx="141">
                  <c:v>1882.1</c:v>
                </c:pt>
                <c:pt idx="142">
                  <c:v>1882.11</c:v>
                </c:pt>
                <c:pt idx="143">
                  <c:v>1882.12</c:v>
                </c:pt>
                <c:pt idx="144">
                  <c:v>1883.01</c:v>
                </c:pt>
                <c:pt idx="145">
                  <c:v>1883.02</c:v>
                </c:pt>
                <c:pt idx="146">
                  <c:v>1883.03</c:v>
                </c:pt>
                <c:pt idx="147">
                  <c:v>1883.04</c:v>
                </c:pt>
                <c:pt idx="148">
                  <c:v>1883.05</c:v>
                </c:pt>
                <c:pt idx="149">
                  <c:v>1883.06</c:v>
                </c:pt>
                <c:pt idx="150">
                  <c:v>1883.07</c:v>
                </c:pt>
                <c:pt idx="151">
                  <c:v>1883.08</c:v>
                </c:pt>
                <c:pt idx="152">
                  <c:v>1883.09</c:v>
                </c:pt>
                <c:pt idx="153">
                  <c:v>1883.1</c:v>
                </c:pt>
                <c:pt idx="154">
                  <c:v>1883.11</c:v>
                </c:pt>
                <c:pt idx="155">
                  <c:v>1883.12</c:v>
                </c:pt>
                <c:pt idx="156">
                  <c:v>1884.01</c:v>
                </c:pt>
                <c:pt idx="157">
                  <c:v>1884.02</c:v>
                </c:pt>
                <c:pt idx="158">
                  <c:v>1884.03</c:v>
                </c:pt>
                <c:pt idx="159">
                  <c:v>1884.04</c:v>
                </c:pt>
                <c:pt idx="160">
                  <c:v>1884.05</c:v>
                </c:pt>
                <c:pt idx="161">
                  <c:v>1884.06</c:v>
                </c:pt>
                <c:pt idx="162">
                  <c:v>1884.07</c:v>
                </c:pt>
                <c:pt idx="163">
                  <c:v>1884.08</c:v>
                </c:pt>
                <c:pt idx="164">
                  <c:v>1884.09</c:v>
                </c:pt>
                <c:pt idx="165">
                  <c:v>1884.1</c:v>
                </c:pt>
                <c:pt idx="166">
                  <c:v>1884.11</c:v>
                </c:pt>
                <c:pt idx="167">
                  <c:v>1884.12</c:v>
                </c:pt>
                <c:pt idx="168">
                  <c:v>1885.01</c:v>
                </c:pt>
                <c:pt idx="169">
                  <c:v>1885.02</c:v>
                </c:pt>
                <c:pt idx="170">
                  <c:v>1885.03</c:v>
                </c:pt>
                <c:pt idx="171">
                  <c:v>1885.04</c:v>
                </c:pt>
                <c:pt idx="172">
                  <c:v>1885.05</c:v>
                </c:pt>
                <c:pt idx="173">
                  <c:v>1885.06</c:v>
                </c:pt>
                <c:pt idx="174">
                  <c:v>1885.07</c:v>
                </c:pt>
                <c:pt idx="175">
                  <c:v>1885.08</c:v>
                </c:pt>
                <c:pt idx="176">
                  <c:v>1885.09</c:v>
                </c:pt>
                <c:pt idx="177">
                  <c:v>1885.1</c:v>
                </c:pt>
                <c:pt idx="178">
                  <c:v>1885.11</c:v>
                </c:pt>
                <c:pt idx="179">
                  <c:v>1885.12</c:v>
                </c:pt>
                <c:pt idx="180">
                  <c:v>1886.01</c:v>
                </c:pt>
                <c:pt idx="181">
                  <c:v>1886.02</c:v>
                </c:pt>
                <c:pt idx="182">
                  <c:v>1886.03</c:v>
                </c:pt>
                <c:pt idx="183">
                  <c:v>1886.04</c:v>
                </c:pt>
                <c:pt idx="184">
                  <c:v>1886.05</c:v>
                </c:pt>
                <c:pt idx="185">
                  <c:v>1886.06</c:v>
                </c:pt>
                <c:pt idx="186">
                  <c:v>1886.07</c:v>
                </c:pt>
                <c:pt idx="187">
                  <c:v>1886.08</c:v>
                </c:pt>
                <c:pt idx="188">
                  <c:v>1886.09</c:v>
                </c:pt>
                <c:pt idx="189">
                  <c:v>1886.1</c:v>
                </c:pt>
                <c:pt idx="190">
                  <c:v>1886.11</c:v>
                </c:pt>
                <c:pt idx="191">
                  <c:v>1886.12</c:v>
                </c:pt>
                <c:pt idx="192">
                  <c:v>1887.01</c:v>
                </c:pt>
                <c:pt idx="193">
                  <c:v>1887.02</c:v>
                </c:pt>
                <c:pt idx="194">
                  <c:v>1887.03</c:v>
                </c:pt>
                <c:pt idx="195">
                  <c:v>1887.04</c:v>
                </c:pt>
                <c:pt idx="196">
                  <c:v>1887.05</c:v>
                </c:pt>
                <c:pt idx="197">
                  <c:v>1887.06</c:v>
                </c:pt>
                <c:pt idx="198">
                  <c:v>1887.07</c:v>
                </c:pt>
                <c:pt idx="199">
                  <c:v>1887.08</c:v>
                </c:pt>
                <c:pt idx="200">
                  <c:v>1887.09</c:v>
                </c:pt>
                <c:pt idx="201">
                  <c:v>1887.1</c:v>
                </c:pt>
                <c:pt idx="202">
                  <c:v>1887.11</c:v>
                </c:pt>
                <c:pt idx="203">
                  <c:v>1887.12</c:v>
                </c:pt>
                <c:pt idx="204">
                  <c:v>1888.01</c:v>
                </c:pt>
                <c:pt idx="205">
                  <c:v>1888.02</c:v>
                </c:pt>
                <c:pt idx="206">
                  <c:v>1888.03</c:v>
                </c:pt>
                <c:pt idx="207">
                  <c:v>1888.04</c:v>
                </c:pt>
                <c:pt idx="208">
                  <c:v>1888.05</c:v>
                </c:pt>
                <c:pt idx="209">
                  <c:v>1888.06</c:v>
                </c:pt>
                <c:pt idx="210">
                  <c:v>1888.07</c:v>
                </c:pt>
                <c:pt idx="211">
                  <c:v>1888.08</c:v>
                </c:pt>
                <c:pt idx="212">
                  <c:v>1888.09</c:v>
                </c:pt>
                <c:pt idx="213">
                  <c:v>1888.1</c:v>
                </c:pt>
                <c:pt idx="214">
                  <c:v>1888.11</c:v>
                </c:pt>
                <c:pt idx="215">
                  <c:v>1888.12</c:v>
                </c:pt>
                <c:pt idx="216">
                  <c:v>1889.01</c:v>
                </c:pt>
                <c:pt idx="217">
                  <c:v>1889.02</c:v>
                </c:pt>
                <c:pt idx="218">
                  <c:v>1889.03</c:v>
                </c:pt>
                <c:pt idx="219">
                  <c:v>1889.04</c:v>
                </c:pt>
                <c:pt idx="220">
                  <c:v>1889.05</c:v>
                </c:pt>
                <c:pt idx="221">
                  <c:v>1889.06</c:v>
                </c:pt>
                <c:pt idx="222">
                  <c:v>1889.07</c:v>
                </c:pt>
                <c:pt idx="223">
                  <c:v>1889.08</c:v>
                </c:pt>
                <c:pt idx="224">
                  <c:v>1889.09</c:v>
                </c:pt>
                <c:pt idx="225">
                  <c:v>1889.1</c:v>
                </c:pt>
                <c:pt idx="226">
                  <c:v>1889.11</c:v>
                </c:pt>
                <c:pt idx="227">
                  <c:v>1889.12</c:v>
                </c:pt>
                <c:pt idx="228">
                  <c:v>1890.01</c:v>
                </c:pt>
                <c:pt idx="229">
                  <c:v>1890.02</c:v>
                </c:pt>
                <c:pt idx="230">
                  <c:v>1890.03</c:v>
                </c:pt>
                <c:pt idx="231">
                  <c:v>1890.04</c:v>
                </c:pt>
                <c:pt idx="232">
                  <c:v>1890.05</c:v>
                </c:pt>
                <c:pt idx="233">
                  <c:v>1890.06</c:v>
                </c:pt>
                <c:pt idx="234">
                  <c:v>1890.07</c:v>
                </c:pt>
                <c:pt idx="235">
                  <c:v>1890.08</c:v>
                </c:pt>
                <c:pt idx="236">
                  <c:v>1890.09</c:v>
                </c:pt>
                <c:pt idx="237">
                  <c:v>1890.1</c:v>
                </c:pt>
                <c:pt idx="238">
                  <c:v>1890.11</c:v>
                </c:pt>
                <c:pt idx="239">
                  <c:v>1890.12</c:v>
                </c:pt>
                <c:pt idx="240">
                  <c:v>1891.01</c:v>
                </c:pt>
                <c:pt idx="241">
                  <c:v>1891.02</c:v>
                </c:pt>
                <c:pt idx="242">
                  <c:v>1891.03</c:v>
                </c:pt>
                <c:pt idx="243">
                  <c:v>1891.04</c:v>
                </c:pt>
                <c:pt idx="244">
                  <c:v>1891.05</c:v>
                </c:pt>
                <c:pt idx="245">
                  <c:v>1891.06</c:v>
                </c:pt>
                <c:pt idx="246">
                  <c:v>1891.07</c:v>
                </c:pt>
                <c:pt idx="247">
                  <c:v>1891.08</c:v>
                </c:pt>
                <c:pt idx="248">
                  <c:v>1891.09</c:v>
                </c:pt>
                <c:pt idx="249">
                  <c:v>1891.1</c:v>
                </c:pt>
                <c:pt idx="250">
                  <c:v>1891.11</c:v>
                </c:pt>
                <c:pt idx="251">
                  <c:v>1891.12</c:v>
                </c:pt>
                <c:pt idx="252">
                  <c:v>1892.01</c:v>
                </c:pt>
                <c:pt idx="253">
                  <c:v>1892.02</c:v>
                </c:pt>
                <c:pt idx="254">
                  <c:v>1892.03</c:v>
                </c:pt>
                <c:pt idx="255">
                  <c:v>1892.04</c:v>
                </c:pt>
                <c:pt idx="256">
                  <c:v>1892.05</c:v>
                </c:pt>
                <c:pt idx="257">
                  <c:v>1892.06</c:v>
                </c:pt>
                <c:pt idx="258">
                  <c:v>1892.07</c:v>
                </c:pt>
                <c:pt idx="259">
                  <c:v>1892.08</c:v>
                </c:pt>
                <c:pt idx="260">
                  <c:v>1892.09</c:v>
                </c:pt>
                <c:pt idx="261">
                  <c:v>1892.1</c:v>
                </c:pt>
                <c:pt idx="262">
                  <c:v>1892.11</c:v>
                </c:pt>
                <c:pt idx="263">
                  <c:v>1892.12</c:v>
                </c:pt>
                <c:pt idx="264">
                  <c:v>1893.01</c:v>
                </c:pt>
                <c:pt idx="265">
                  <c:v>1893.02</c:v>
                </c:pt>
                <c:pt idx="266">
                  <c:v>1893.03</c:v>
                </c:pt>
                <c:pt idx="267">
                  <c:v>1893.04</c:v>
                </c:pt>
                <c:pt idx="268">
                  <c:v>1893.05</c:v>
                </c:pt>
                <c:pt idx="269">
                  <c:v>1893.06</c:v>
                </c:pt>
                <c:pt idx="270">
                  <c:v>1893.07</c:v>
                </c:pt>
                <c:pt idx="271">
                  <c:v>1893.08</c:v>
                </c:pt>
                <c:pt idx="272">
                  <c:v>1893.09</c:v>
                </c:pt>
                <c:pt idx="273">
                  <c:v>1893.1</c:v>
                </c:pt>
                <c:pt idx="274">
                  <c:v>1893.11</c:v>
                </c:pt>
                <c:pt idx="275">
                  <c:v>1893.12</c:v>
                </c:pt>
                <c:pt idx="276">
                  <c:v>1894.01</c:v>
                </c:pt>
                <c:pt idx="277">
                  <c:v>1894.02</c:v>
                </c:pt>
                <c:pt idx="278">
                  <c:v>1894.03</c:v>
                </c:pt>
                <c:pt idx="279">
                  <c:v>1894.04</c:v>
                </c:pt>
                <c:pt idx="280">
                  <c:v>1894.05</c:v>
                </c:pt>
                <c:pt idx="281">
                  <c:v>1894.06</c:v>
                </c:pt>
                <c:pt idx="282">
                  <c:v>1894.07</c:v>
                </c:pt>
                <c:pt idx="283">
                  <c:v>1894.08</c:v>
                </c:pt>
                <c:pt idx="284">
                  <c:v>1894.09</c:v>
                </c:pt>
                <c:pt idx="285">
                  <c:v>1894.1</c:v>
                </c:pt>
                <c:pt idx="286">
                  <c:v>1894.11</c:v>
                </c:pt>
                <c:pt idx="287">
                  <c:v>1894.12</c:v>
                </c:pt>
                <c:pt idx="288">
                  <c:v>1895.01</c:v>
                </c:pt>
                <c:pt idx="289">
                  <c:v>1895.02</c:v>
                </c:pt>
                <c:pt idx="290">
                  <c:v>1895.03</c:v>
                </c:pt>
                <c:pt idx="291">
                  <c:v>1895.04</c:v>
                </c:pt>
                <c:pt idx="292">
                  <c:v>1895.05</c:v>
                </c:pt>
                <c:pt idx="293">
                  <c:v>1895.06</c:v>
                </c:pt>
                <c:pt idx="294">
                  <c:v>1895.07</c:v>
                </c:pt>
                <c:pt idx="295">
                  <c:v>1895.08</c:v>
                </c:pt>
                <c:pt idx="296">
                  <c:v>1895.09</c:v>
                </c:pt>
                <c:pt idx="297">
                  <c:v>1895.1</c:v>
                </c:pt>
                <c:pt idx="298">
                  <c:v>1895.11</c:v>
                </c:pt>
                <c:pt idx="299">
                  <c:v>1895.12</c:v>
                </c:pt>
                <c:pt idx="300">
                  <c:v>1896.01</c:v>
                </c:pt>
                <c:pt idx="301">
                  <c:v>1896.02</c:v>
                </c:pt>
                <c:pt idx="302">
                  <c:v>1896.03</c:v>
                </c:pt>
                <c:pt idx="303">
                  <c:v>1896.04</c:v>
                </c:pt>
                <c:pt idx="304">
                  <c:v>1896.05</c:v>
                </c:pt>
                <c:pt idx="305">
                  <c:v>1896.06</c:v>
                </c:pt>
                <c:pt idx="306">
                  <c:v>1896.07</c:v>
                </c:pt>
                <c:pt idx="307">
                  <c:v>1896.08</c:v>
                </c:pt>
                <c:pt idx="308">
                  <c:v>1896.09</c:v>
                </c:pt>
                <c:pt idx="309">
                  <c:v>1896.1</c:v>
                </c:pt>
                <c:pt idx="310">
                  <c:v>1896.11</c:v>
                </c:pt>
                <c:pt idx="311">
                  <c:v>1896.12</c:v>
                </c:pt>
                <c:pt idx="312">
                  <c:v>1897.01</c:v>
                </c:pt>
                <c:pt idx="313">
                  <c:v>1897.02</c:v>
                </c:pt>
                <c:pt idx="314">
                  <c:v>1897.03</c:v>
                </c:pt>
                <c:pt idx="315">
                  <c:v>1897.04</c:v>
                </c:pt>
                <c:pt idx="316">
                  <c:v>1897.05</c:v>
                </c:pt>
                <c:pt idx="317">
                  <c:v>1897.06</c:v>
                </c:pt>
                <c:pt idx="318">
                  <c:v>1897.07</c:v>
                </c:pt>
                <c:pt idx="319">
                  <c:v>1897.08</c:v>
                </c:pt>
                <c:pt idx="320">
                  <c:v>1897.09</c:v>
                </c:pt>
                <c:pt idx="321">
                  <c:v>1897.1</c:v>
                </c:pt>
                <c:pt idx="322">
                  <c:v>1897.11</c:v>
                </c:pt>
                <c:pt idx="323">
                  <c:v>1897.12</c:v>
                </c:pt>
                <c:pt idx="324">
                  <c:v>1898.01</c:v>
                </c:pt>
                <c:pt idx="325">
                  <c:v>1898.02</c:v>
                </c:pt>
                <c:pt idx="326">
                  <c:v>1898.03</c:v>
                </c:pt>
                <c:pt idx="327">
                  <c:v>1898.04</c:v>
                </c:pt>
                <c:pt idx="328">
                  <c:v>1898.05</c:v>
                </c:pt>
                <c:pt idx="329">
                  <c:v>1898.06</c:v>
                </c:pt>
                <c:pt idx="330">
                  <c:v>1898.07</c:v>
                </c:pt>
                <c:pt idx="331">
                  <c:v>1898.08</c:v>
                </c:pt>
                <c:pt idx="332">
                  <c:v>1898.09</c:v>
                </c:pt>
                <c:pt idx="333">
                  <c:v>1898.1</c:v>
                </c:pt>
                <c:pt idx="334">
                  <c:v>1898.11</c:v>
                </c:pt>
                <c:pt idx="335">
                  <c:v>1898.12</c:v>
                </c:pt>
                <c:pt idx="336">
                  <c:v>1899.01</c:v>
                </c:pt>
                <c:pt idx="337">
                  <c:v>1899.02</c:v>
                </c:pt>
                <c:pt idx="338">
                  <c:v>1899.03</c:v>
                </c:pt>
                <c:pt idx="339">
                  <c:v>1899.04</c:v>
                </c:pt>
                <c:pt idx="340">
                  <c:v>1899.05</c:v>
                </c:pt>
                <c:pt idx="341">
                  <c:v>1899.06</c:v>
                </c:pt>
                <c:pt idx="342">
                  <c:v>1899.07</c:v>
                </c:pt>
                <c:pt idx="343">
                  <c:v>1899.08</c:v>
                </c:pt>
                <c:pt idx="344">
                  <c:v>1899.09</c:v>
                </c:pt>
                <c:pt idx="345">
                  <c:v>1899.1</c:v>
                </c:pt>
                <c:pt idx="346">
                  <c:v>1899.11</c:v>
                </c:pt>
                <c:pt idx="347">
                  <c:v>1899.12</c:v>
                </c:pt>
                <c:pt idx="348">
                  <c:v>1900.01</c:v>
                </c:pt>
                <c:pt idx="349">
                  <c:v>1900.02</c:v>
                </c:pt>
                <c:pt idx="350">
                  <c:v>1900.03</c:v>
                </c:pt>
                <c:pt idx="351">
                  <c:v>1900.04</c:v>
                </c:pt>
                <c:pt idx="352">
                  <c:v>1900.05</c:v>
                </c:pt>
                <c:pt idx="353">
                  <c:v>1900.06</c:v>
                </c:pt>
                <c:pt idx="354">
                  <c:v>1900.07</c:v>
                </c:pt>
                <c:pt idx="355">
                  <c:v>1900.08</c:v>
                </c:pt>
                <c:pt idx="356">
                  <c:v>1900.09</c:v>
                </c:pt>
                <c:pt idx="357">
                  <c:v>1900.1</c:v>
                </c:pt>
                <c:pt idx="358">
                  <c:v>1900.11</c:v>
                </c:pt>
                <c:pt idx="359">
                  <c:v>1900.12</c:v>
                </c:pt>
                <c:pt idx="360">
                  <c:v>1901.01</c:v>
                </c:pt>
                <c:pt idx="361">
                  <c:v>1901.02</c:v>
                </c:pt>
                <c:pt idx="362">
                  <c:v>1901.03</c:v>
                </c:pt>
                <c:pt idx="363">
                  <c:v>1901.04</c:v>
                </c:pt>
                <c:pt idx="364">
                  <c:v>1901.05</c:v>
                </c:pt>
                <c:pt idx="365">
                  <c:v>1901.06</c:v>
                </c:pt>
                <c:pt idx="366">
                  <c:v>1901.07</c:v>
                </c:pt>
                <c:pt idx="367">
                  <c:v>1901.08</c:v>
                </c:pt>
                <c:pt idx="368">
                  <c:v>1901.09</c:v>
                </c:pt>
                <c:pt idx="369">
                  <c:v>1901.1</c:v>
                </c:pt>
                <c:pt idx="370">
                  <c:v>1901.11</c:v>
                </c:pt>
                <c:pt idx="371">
                  <c:v>1901.12</c:v>
                </c:pt>
                <c:pt idx="372">
                  <c:v>1902.01</c:v>
                </c:pt>
                <c:pt idx="373">
                  <c:v>1902.02</c:v>
                </c:pt>
                <c:pt idx="374">
                  <c:v>1902.03</c:v>
                </c:pt>
                <c:pt idx="375">
                  <c:v>1902.04</c:v>
                </c:pt>
                <c:pt idx="376">
                  <c:v>1902.05</c:v>
                </c:pt>
                <c:pt idx="377">
                  <c:v>1902.06</c:v>
                </c:pt>
                <c:pt idx="378">
                  <c:v>1902.07</c:v>
                </c:pt>
                <c:pt idx="379">
                  <c:v>1902.08</c:v>
                </c:pt>
                <c:pt idx="380">
                  <c:v>1902.09</c:v>
                </c:pt>
                <c:pt idx="381">
                  <c:v>1902.1</c:v>
                </c:pt>
                <c:pt idx="382">
                  <c:v>1902.11</c:v>
                </c:pt>
                <c:pt idx="383">
                  <c:v>1902.12</c:v>
                </c:pt>
                <c:pt idx="384">
                  <c:v>1903.01</c:v>
                </c:pt>
                <c:pt idx="385">
                  <c:v>1903.02</c:v>
                </c:pt>
                <c:pt idx="386">
                  <c:v>1903.03</c:v>
                </c:pt>
                <c:pt idx="387">
                  <c:v>1903.04</c:v>
                </c:pt>
                <c:pt idx="388">
                  <c:v>1903.05</c:v>
                </c:pt>
                <c:pt idx="389">
                  <c:v>1903.06</c:v>
                </c:pt>
                <c:pt idx="390">
                  <c:v>1903.07</c:v>
                </c:pt>
                <c:pt idx="391">
                  <c:v>1903.08</c:v>
                </c:pt>
                <c:pt idx="392">
                  <c:v>1903.09</c:v>
                </c:pt>
                <c:pt idx="393">
                  <c:v>1903.1</c:v>
                </c:pt>
                <c:pt idx="394">
                  <c:v>1903.11</c:v>
                </c:pt>
                <c:pt idx="395">
                  <c:v>1903.12</c:v>
                </c:pt>
                <c:pt idx="396">
                  <c:v>1904.01</c:v>
                </c:pt>
                <c:pt idx="397">
                  <c:v>1904.02</c:v>
                </c:pt>
                <c:pt idx="398">
                  <c:v>1904.03</c:v>
                </c:pt>
                <c:pt idx="399">
                  <c:v>1904.04</c:v>
                </c:pt>
                <c:pt idx="400">
                  <c:v>1904.05</c:v>
                </c:pt>
                <c:pt idx="401">
                  <c:v>1904.06</c:v>
                </c:pt>
                <c:pt idx="402">
                  <c:v>1904.07</c:v>
                </c:pt>
                <c:pt idx="403">
                  <c:v>1904.08</c:v>
                </c:pt>
                <c:pt idx="404">
                  <c:v>1904.09</c:v>
                </c:pt>
                <c:pt idx="405">
                  <c:v>1904.1</c:v>
                </c:pt>
                <c:pt idx="406">
                  <c:v>1904.11</c:v>
                </c:pt>
                <c:pt idx="407">
                  <c:v>1904.12</c:v>
                </c:pt>
                <c:pt idx="408">
                  <c:v>1905.01</c:v>
                </c:pt>
                <c:pt idx="409">
                  <c:v>1905.02</c:v>
                </c:pt>
                <c:pt idx="410">
                  <c:v>1905.03</c:v>
                </c:pt>
                <c:pt idx="411">
                  <c:v>1905.04</c:v>
                </c:pt>
                <c:pt idx="412">
                  <c:v>1905.05</c:v>
                </c:pt>
                <c:pt idx="413">
                  <c:v>1905.06</c:v>
                </c:pt>
                <c:pt idx="414">
                  <c:v>1905.07</c:v>
                </c:pt>
                <c:pt idx="415">
                  <c:v>1905.08</c:v>
                </c:pt>
                <c:pt idx="416">
                  <c:v>1905.09</c:v>
                </c:pt>
                <c:pt idx="417">
                  <c:v>1905.1</c:v>
                </c:pt>
                <c:pt idx="418">
                  <c:v>1905.11</c:v>
                </c:pt>
                <c:pt idx="419">
                  <c:v>1905.12</c:v>
                </c:pt>
                <c:pt idx="420">
                  <c:v>1906.01</c:v>
                </c:pt>
                <c:pt idx="421">
                  <c:v>1906.02</c:v>
                </c:pt>
                <c:pt idx="422">
                  <c:v>1906.03</c:v>
                </c:pt>
                <c:pt idx="423">
                  <c:v>1906.04</c:v>
                </c:pt>
                <c:pt idx="424">
                  <c:v>1906.05</c:v>
                </c:pt>
                <c:pt idx="425">
                  <c:v>1906.06</c:v>
                </c:pt>
                <c:pt idx="426">
                  <c:v>1906.07</c:v>
                </c:pt>
                <c:pt idx="427">
                  <c:v>1906.08</c:v>
                </c:pt>
                <c:pt idx="428">
                  <c:v>1906.09</c:v>
                </c:pt>
                <c:pt idx="429">
                  <c:v>1906.1</c:v>
                </c:pt>
                <c:pt idx="430">
                  <c:v>1906.11</c:v>
                </c:pt>
                <c:pt idx="431">
                  <c:v>1906.12</c:v>
                </c:pt>
                <c:pt idx="432">
                  <c:v>1907.01</c:v>
                </c:pt>
                <c:pt idx="433">
                  <c:v>1907.02</c:v>
                </c:pt>
                <c:pt idx="434">
                  <c:v>1907.03</c:v>
                </c:pt>
                <c:pt idx="435">
                  <c:v>1907.04</c:v>
                </c:pt>
                <c:pt idx="436">
                  <c:v>1907.05</c:v>
                </c:pt>
                <c:pt idx="437">
                  <c:v>1907.06</c:v>
                </c:pt>
                <c:pt idx="438">
                  <c:v>1907.07</c:v>
                </c:pt>
                <c:pt idx="439">
                  <c:v>1907.08</c:v>
                </c:pt>
                <c:pt idx="440">
                  <c:v>1907.09</c:v>
                </c:pt>
                <c:pt idx="441">
                  <c:v>1907.1</c:v>
                </c:pt>
                <c:pt idx="442">
                  <c:v>1907.11</c:v>
                </c:pt>
                <c:pt idx="443">
                  <c:v>1907.12</c:v>
                </c:pt>
                <c:pt idx="444">
                  <c:v>1908.01</c:v>
                </c:pt>
                <c:pt idx="445">
                  <c:v>1908.02</c:v>
                </c:pt>
                <c:pt idx="446">
                  <c:v>1908.03</c:v>
                </c:pt>
                <c:pt idx="447">
                  <c:v>1908.04</c:v>
                </c:pt>
                <c:pt idx="448">
                  <c:v>1908.05</c:v>
                </c:pt>
                <c:pt idx="449">
                  <c:v>1908.06</c:v>
                </c:pt>
                <c:pt idx="450">
                  <c:v>1908.07</c:v>
                </c:pt>
                <c:pt idx="451">
                  <c:v>1908.08</c:v>
                </c:pt>
                <c:pt idx="452">
                  <c:v>1908.09</c:v>
                </c:pt>
                <c:pt idx="453">
                  <c:v>1908.1</c:v>
                </c:pt>
                <c:pt idx="454">
                  <c:v>1908.11</c:v>
                </c:pt>
                <c:pt idx="455">
                  <c:v>1908.12</c:v>
                </c:pt>
                <c:pt idx="456">
                  <c:v>1909.01</c:v>
                </c:pt>
                <c:pt idx="457">
                  <c:v>1909.02</c:v>
                </c:pt>
                <c:pt idx="458">
                  <c:v>1909.03</c:v>
                </c:pt>
                <c:pt idx="459">
                  <c:v>1909.04</c:v>
                </c:pt>
                <c:pt idx="460">
                  <c:v>1909.05</c:v>
                </c:pt>
                <c:pt idx="461">
                  <c:v>1909.06</c:v>
                </c:pt>
                <c:pt idx="462">
                  <c:v>1909.07</c:v>
                </c:pt>
                <c:pt idx="463">
                  <c:v>1909.08</c:v>
                </c:pt>
                <c:pt idx="464">
                  <c:v>1909.09</c:v>
                </c:pt>
                <c:pt idx="465">
                  <c:v>1909.1</c:v>
                </c:pt>
                <c:pt idx="466">
                  <c:v>1909.11</c:v>
                </c:pt>
                <c:pt idx="467">
                  <c:v>1909.12</c:v>
                </c:pt>
                <c:pt idx="468">
                  <c:v>1910.01</c:v>
                </c:pt>
                <c:pt idx="469">
                  <c:v>1910.02</c:v>
                </c:pt>
                <c:pt idx="470">
                  <c:v>1910.03</c:v>
                </c:pt>
                <c:pt idx="471">
                  <c:v>1910.04</c:v>
                </c:pt>
                <c:pt idx="472">
                  <c:v>1910.05</c:v>
                </c:pt>
                <c:pt idx="473">
                  <c:v>1910.06</c:v>
                </c:pt>
                <c:pt idx="474">
                  <c:v>1910.07</c:v>
                </c:pt>
                <c:pt idx="475">
                  <c:v>1910.08</c:v>
                </c:pt>
                <c:pt idx="476">
                  <c:v>1910.09</c:v>
                </c:pt>
                <c:pt idx="477">
                  <c:v>1910.1</c:v>
                </c:pt>
                <c:pt idx="478">
                  <c:v>1910.11</c:v>
                </c:pt>
                <c:pt idx="479">
                  <c:v>1910.12</c:v>
                </c:pt>
                <c:pt idx="480">
                  <c:v>1911.01</c:v>
                </c:pt>
                <c:pt idx="481">
                  <c:v>1911.02</c:v>
                </c:pt>
                <c:pt idx="482">
                  <c:v>1911.03</c:v>
                </c:pt>
                <c:pt idx="483">
                  <c:v>1911.04</c:v>
                </c:pt>
                <c:pt idx="484">
                  <c:v>1911.05</c:v>
                </c:pt>
                <c:pt idx="485">
                  <c:v>1911.06</c:v>
                </c:pt>
                <c:pt idx="486">
                  <c:v>1911.07</c:v>
                </c:pt>
                <c:pt idx="487">
                  <c:v>1911.08</c:v>
                </c:pt>
                <c:pt idx="488">
                  <c:v>1911.09</c:v>
                </c:pt>
                <c:pt idx="489">
                  <c:v>1911.1</c:v>
                </c:pt>
                <c:pt idx="490">
                  <c:v>1911.11</c:v>
                </c:pt>
                <c:pt idx="491">
                  <c:v>1911.12</c:v>
                </c:pt>
                <c:pt idx="492">
                  <c:v>1912.01</c:v>
                </c:pt>
                <c:pt idx="493">
                  <c:v>1912.02</c:v>
                </c:pt>
                <c:pt idx="494">
                  <c:v>1912.03</c:v>
                </c:pt>
                <c:pt idx="495">
                  <c:v>1912.04</c:v>
                </c:pt>
                <c:pt idx="496">
                  <c:v>1912.05</c:v>
                </c:pt>
                <c:pt idx="497">
                  <c:v>1912.06</c:v>
                </c:pt>
                <c:pt idx="498">
                  <c:v>1912.07</c:v>
                </c:pt>
                <c:pt idx="499">
                  <c:v>1912.08</c:v>
                </c:pt>
                <c:pt idx="500">
                  <c:v>1912.09</c:v>
                </c:pt>
                <c:pt idx="501">
                  <c:v>1912.1</c:v>
                </c:pt>
                <c:pt idx="502">
                  <c:v>1912.11</c:v>
                </c:pt>
                <c:pt idx="503">
                  <c:v>1912.12</c:v>
                </c:pt>
                <c:pt idx="504">
                  <c:v>1913.01</c:v>
                </c:pt>
                <c:pt idx="505">
                  <c:v>1913.02</c:v>
                </c:pt>
                <c:pt idx="506">
                  <c:v>1913.03</c:v>
                </c:pt>
                <c:pt idx="507">
                  <c:v>1913.04</c:v>
                </c:pt>
                <c:pt idx="508">
                  <c:v>1913.05</c:v>
                </c:pt>
                <c:pt idx="509">
                  <c:v>1913.06</c:v>
                </c:pt>
                <c:pt idx="510">
                  <c:v>1913.07</c:v>
                </c:pt>
                <c:pt idx="511">
                  <c:v>1913.08</c:v>
                </c:pt>
                <c:pt idx="512">
                  <c:v>1913.09</c:v>
                </c:pt>
                <c:pt idx="513">
                  <c:v>1913.1</c:v>
                </c:pt>
                <c:pt idx="514">
                  <c:v>1913.11</c:v>
                </c:pt>
                <c:pt idx="515">
                  <c:v>1913.12</c:v>
                </c:pt>
                <c:pt idx="516">
                  <c:v>1914.01</c:v>
                </c:pt>
                <c:pt idx="517">
                  <c:v>1914.02</c:v>
                </c:pt>
                <c:pt idx="518">
                  <c:v>1914.03</c:v>
                </c:pt>
                <c:pt idx="519">
                  <c:v>1914.04</c:v>
                </c:pt>
                <c:pt idx="520">
                  <c:v>1914.05</c:v>
                </c:pt>
                <c:pt idx="521">
                  <c:v>1914.06</c:v>
                </c:pt>
                <c:pt idx="522">
                  <c:v>1914.07</c:v>
                </c:pt>
                <c:pt idx="523">
                  <c:v>1914.08</c:v>
                </c:pt>
                <c:pt idx="524">
                  <c:v>1914.09</c:v>
                </c:pt>
                <c:pt idx="525">
                  <c:v>1914.1</c:v>
                </c:pt>
                <c:pt idx="526">
                  <c:v>1914.11</c:v>
                </c:pt>
                <c:pt idx="527">
                  <c:v>1914.12</c:v>
                </c:pt>
                <c:pt idx="528">
                  <c:v>1915.01</c:v>
                </c:pt>
                <c:pt idx="529">
                  <c:v>1915.02</c:v>
                </c:pt>
                <c:pt idx="530">
                  <c:v>1915.03</c:v>
                </c:pt>
                <c:pt idx="531">
                  <c:v>1915.04</c:v>
                </c:pt>
                <c:pt idx="532">
                  <c:v>1915.05</c:v>
                </c:pt>
                <c:pt idx="533">
                  <c:v>1915.06</c:v>
                </c:pt>
                <c:pt idx="534">
                  <c:v>1915.07</c:v>
                </c:pt>
                <c:pt idx="535">
                  <c:v>1915.08</c:v>
                </c:pt>
                <c:pt idx="536">
                  <c:v>1915.09</c:v>
                </c:pt>
                <c:pt idx="537">
                  <c:v>1915.1</c:v>
                </c:pt>
                <c:pt idx="538">
                  <c:v>1915.11</c:v>
                </c:pt>
                <c:pt idx="539">
                  <c:v>1915.12</c:v>
                </c:pt>
                <c:pt idx="540">
                  <c:v>1916.01</c:v>
                </c:pt>
                <c:pt idx="541">
                  <c:v>1916.02</c:v>
                </c:pt>
                <c:pt idx="542">
                  <c:v>1916.03</c:v>
                </c:pt>
                <c:pt idx="543">
                  <c:v>1916.04</c:v>
                </c:pt>
                <c:pt idx="544">
                  <c:v>1916.05</c:v>
                </c:pt>
                <c:pt idx="545">
                  <c:v>1916.06</c:v>
                </c:pt>
                <c:pt idx="546">
                  <c:v>1916.07</c:v>
                </c:pt>
                <c:pt idx="547">
                  <c:v>1916.08</c:v>
                </c:pt>
                <c:pt idx="548">
                  <c:v>1916.09</c:v>
                </c:pt>
                <c:pt idx="549">
                  <c:v>1916.1</c:v>
                </c:pt>
                <c:pt idx="550">
                  <c:v>1916.11</c:v>
                </c:pt>
                <c:pt idx="551">
                  <c:v>1916.12</c:v>
                </c:pt>
                <c:pt idx="552">
                  <c:v>1917.01</c:v>
                </c:pt>
                <c:pt idx="553">
                  <c:v>1917.02</c:v>
                </c:pt>
                <c:pt idx="554">
                  <c:v>1917.03</c:v>
                </c:pt>
                <c:pt idx="555">
                  <c:v>1917.04</c:v>
                </c:pt>
                <c:pt idx="556">
                  <c:v>1917.05</c:v>
                </c:pt>
                <c:pt idx="557">
                  <c:v>1917.06</c:v>
                </c:pt>
                <c:pt idx="558">
                  <c:v>1917.07</c:v>
                </c:pt>
                <c:pt idx="559">
                  <c:v>1917.08</c:v>
                </c:pt>
                <c:pt idx="560">
                  <c:v>1917.09</c:v>
                </c:pt>
                <c:pt idx="561">
                  <c:v>1917.1</c:v>
                </c:pt>
                <c:pt idx="562">
                  <c:v>1917.11</c:v>
                </c:pt>
                <c:pt idx="563">
                  <c:v>1917.12</c:v>
                </c:pt>
                <c:pt idx="564">
                  <c:v>1918.01</c:v>
                </c:pt>
                <c:pt idx="565">
                  <c:v>1918.02</c:v>
                </c:pt>
                <c:pt idx="566">
                  <c:v>1918.03</c:v>
                </c:pt>
                <c:pt idx="567">
                  <c:v>1918.04</c:v>
                </c:pt>
                <c:pt idx="568">
                  <c:v>1918.05</c:v>
                </c:pt>
                <c:pt idx="569">
                  <c:v>1918.06</c:v>
                </c:pt>
                <c:pt idx="570">
                  <c:v>1918.07</c:v>
                </c:pt>
                <c:pt idx="571">
                  <c:v>1918.08</c:v>
                </c:pt>
                <c:pt idx="572">
                  <c:v>1918.09</c:v>
                </c:pt>
                <c:pt idx="573">
                  <c:v>1918.1</c:v>
                </c:pt>
                <c:pt idx="574">
                  <c:v>1918.11</c:v>
                </c:pt>
                <c:pt idx="575">
                  <c:v>1918.12</c:v>
                </c:pt>
                <c:pt idx="576">
                  <c:v>1919.01</c:v>
                </c:pt>
                <c:pt idx="577">
                  <c:v>1919.02</c:v>
                </c:pt>
                <c:pt idx="578">
                  <c:v>1919.03</c:v>
                </c:pt>
                <c:pt idx="579">
                  <c:v>1919.04</c:v>
                </c:pt>
                <c:pt idx="580">
                  <c:v>1919.05</c:v>
                </c:pt>
                <c:pt idx="581">
                  <c:v>1919.06</c:v>
                </c:pt>
                <c:pt idx="582">
                  <c:v>1919.07</c:v>
                </c:pt>
                <c:pt idx="583">
                  <c:v>1919.08</c:v>
                </c:pt>
                <c:pt idx="584">
                  <c:v>1919.09</c:v>
                </c:pt>
                <c:pt idx="585">
                  <c:v>1919.1</c:v>
                </c:pt>
                <c:pt idx="586">
                  <c:v>1919.11</c:v>
                </c:pt>
                <c:pt idx="587">
                  <c:v>1919.12</c:v>
                </c:pt>
                <c:pt idx="588">
                  <c:v>1920.01</c:v>
                </c:pt>
                <c:pt idx="589">
                  <c:v>1920.02</c:v>
                </c:pt>
                <c:pt idx="590">
                  <c:v>1920.03</c:v>
                </c:pt>
                <c:pt idx="591">
                  <c:v>1920.04</c:v>
                </c:pt>
                <c:pt idx="592">
                  <c:v>1920.05</c:v>
                </c:pt>
                <c:pt idx="593">
                  <c:v>1920.06</c:v>
                </c:pt>
                <c:pt idx="594">
                  <c:v>1920.07</c:v>
                </c:pt>
                <c:pt idx="595">
                  <c:v>1920.08</c:v>
                </c:pt>
                <c:pt idx="596">
                  <c:v>1920.09</c:v>
                </c:pt>
                <c:pt idx="597">
                  <c:v>1920.1</c:v>
                </c:pt>
                <c:pt idx="598">
                  <c:v>1920.11</c:v>
                </c:pt>
                <c:pt idx="599">
                  <c:v>1920.12</c:v>
                </c:pt>
                <c:pt idx="600">
                  <c:v>1921.01</c:v>
                </c:pt>
                <c:pt idx="601">
                  <c:v>1921.02</c:v>
                </c:pt>
                <c:pt idx="602">
                  <c:v>1921.03</c:v>
                </c:pt>
                <c:pt idx="603">
                  <c:v>1921.04</c:v>
                </c:pt>
                <c:pt idx="604">
                  <c:v>1921.05</c:v>
                </c:pt>
                <c:pt idx="605">
                  <c:v>1921.06</c:v>
                </c:pt>
                <c:pt idx="606">
                  <c:v>1921.07</c:v>
                </c:pt>
                <c:pt idx="607">
                  <c:v>1921.08</c:v>
                </c:pt>
                <c:pt idx="608">
                  <c:v>1921.09</c:v>
                </c:pt>
                <c:pt idx="609">
                  <c:v>1921.1</c:v>
                </c:pt>
                <c:pt idx="610">
                  <c:v>1921.11</c:v>
                </c:pt>
                <c:pt idx="611">
                  <c:v>1921.12</c:v>
                </c:pt>
                <c:pt idx="612">
                  <c:v>1922.01</c:v>
                </c:pt>
                <c:pt idx="613">
                  <c:v>1922.02</c:v>
                </c:pt>
                <c:pt idx="614">
                  <c:v>1922.03</c:v>
                </c:pt>
                <c:pt idx="615">
                  <c:v>1922.04</c:v>
                </c:pt>
                <c:pt idx="616">
                  <c:v>1922.05</c:v>
                </c:pt>
                <c:pt idx="617">
                  <c:v>1922.06</c:v>
                </c:pt>
                <c:pt idx="618">
                  <c:v>1922.07</c:v>
                </c:pt>
                <c:pt idx="619">
                  <c:v>1922.08</c:v>
                </c:pt>
                <c:pt idx="620">
                  <c:v>1922.09</c:v>
                </c:pt>
                <c:pt idx="621">
                  <c:v>1922.1</c:v>
                </c:pt>
                <c:pt idx="622">
                  <c:v>1922.11</c:v>
                </c:pt>
                <c:pt idx="623">
                  <c:v>1922.12</c:v>
                </c:pt>
                <c:pt idx="624">
                  <c:v>1923.01</c:v>
                </c:pt>
                <c:pt idx="625">
                  <c:v>1923.02</c:v>
                </c:pt>
                <c:pt idx="626">
                  <c:v>1923.03</c:v>
                </c:pt>
                <c:pt idx="627">
                  <c:v>1923.04</c:v>
                </c:pt>
                <c:pt idx="628">
                  <c:v>1923.05</c:v>
                </c:pt>
                <c:pt idx="629">
                  <c:v>1923.06</c:v>
                </c:pt>
                <c:pt idx="630">
                  <c:v>1923.07</c:v>
                </c:pt>
                <c:pt idx="631">
                  <c:v>1923.08</c:v>
                </c:pt>
                <c:pt idx="632">
                  <c:v>1923.09</c:v>
                </c:pt>
                <c:pt idx="633">
                  <c:v>1923.1</c:v>
                </c:pt>
                <c:pt idx="634">
                  <c:v>1923.11</c:v>
                </c:pt>
                <c:pt idx="635">
                  <c:v>1923.12</c:v>
                </c:pt>
                <c:pt idx="636">
                  <c:v>1924.01</c:v>
                </c:pt>
                <c:pt idx="637">
                  <c:v>1924.02</c:v>
                </c:pt>
                <c:pt idx="638">
                  <c:v>1924.03</c:v>
                </c:pt>
                <c:pt idx="639">
                  <c:v>1924.04</c:v>
                </c:pt>
                <c:pt idx="640">
                  <c:v>1924.05</c:v>
                </c:pt>
                <c:pt idx="641">
                  <c:v>1924.06</c:v>
                </c:pt>
                <c:pt idx="642">
                  <c:v>1924.07</c:v>
                </c:pt>
                <c:pt idx="643">
                  <c:v>1924.08</c:v>
                </c:pt>
                <c:pt idx="644">
                  <c:v>1924.09</c:v>
                </c:pt>
                <c:pt idx="645">
                  <c:v>1924.1</c:v>
                </c:pt>
                <c:pt idx="646">
                  <c:v>1924.11</c:v>
                </c:pt>
                <c:pt idx="647">
                  <c:v>1924.12</c:v>
                </c:pt>
                <c:pt idx="648">
                  <c:v>1925.01</c:v>
                </c:pt>
                <c:pt idx="649">
                  <c:v>1925.02</c:v>
                </c:pt>
                <c:pt idx="650">
                  <c:v>1925.03</c:v>
                </c:pt>
                <c:pt idx="651">
                  <c:v>1925.04</c:v>
                </c:pt>
                <c:pt idx="652">
                  <c:v>1925.05</c:v>
                </c:pt>
                <c:pt idx="653">
                  <c:v>1925.06</c:v>
                </c:pt>
                <c:pt idx="654">
                  <c:v>1925.07</c:v>
                </c:pt>
                <c:pt idx="655">
                  <c:v>1925.08</c:v>
                </c:pt>
                <c:pt idx="656">
                  <c:v>1925.09</c:v>
                </c:pt>
                <c:pt idx="657">
                  <c:v>1925.1</c:v>
                </c:pt>
                <c:pt idx="658">
                  <c:v>1925.11</c:v>
                </c:pt>
                <c:pt idx="659">
                  <c:v>1925.12</c:v>
                </c:pt>
                <c:pt idx="660">
                  <c:v>1926.01</c:v>
                </c:pt>
                <c:pt idx="661">
                  <c:v>1926.02</c:v>
                </c:pt>
                <c:pt idx="662">
                  <c:v>1926.03</c:v>
                </c:pt>
                <c:pt idx="663">
                  <c:v>1926.04</c:v>
                </c:pt>
                <c:pt idx="664">
                  <c:v>1926.05</c:v>
                </c:pt>
                <c:pt idx="665">
                  <c:v>1926.06</c:v>
                </c:pt>
                <c:pt idx="666">
                  <c:v>1926.07</c:v>
                </c:pt>
                <c:pt idx="667">
                  <c:v>1926.08</c:v>
                </c:pt>
                <c:pt idx="668">
                  <c:v>1926.09</c:v>
                </c:pt>
                <c:pt idx="669">
                  <c:v>1926.1</c:v>
                </c:pt>
                <c:pt idx="670">
                  <c:v>1926.11</c:v>
                </c:pt>
                <c:pt idx="671">
                  <c:v>1926.12</c:v>
                </c:pt>
                <c:pt idx="672">
                  <c:v>1927.01</c:v>
                </c:pt>
                <c:pt idx="673">
                  <c:v>1927.02</c:v>
                </c:pt>
                <c:pt idx="674">
                  <c:v>1927.03</c:v>
                </c:pt>
                <c:pt idx="675">
                  <c:v>1927.04</c:v>
                </c:pt>
                <c:pt idx="676">
                  <c:v>1927.05</c:v>
                </c:pt>
                <c:pt idx="677">
                  <c:v>1927.06</c:v>
                </c:pt>
                <c:pt idx="678">
                  <c:v>1927.07</c:v>
                </c:pt>
                <c:pt idx="679">
                  <c:v>1927.08</c:v>
                </c:pt>
                <c:pt idx="680">
                  <c:v>1927.09</c:v>
                </c:pt>
                <c:pt idx="681">
                  <c:v>1927.1</c:v>
                </c:pt>
                <c:pt idx="682">
                  <c:v>1927.11</c:v>
                </c:pt>
                <c:pt idx="683">
                  <c:v>1927.12</c:v>
                </c:pt>
                <c:pt idx="684">
                  <c:v>1928.01</c:v>
                </c:pt>
                <c:pt idx="685">
                  <c:v>1928.02</c:v>
                </c:pt>
                <c:pt idx="686">
                  <c:v>1928.03</c:v>
                </c:pt>
                <c:pt idx="687">
                  <c:v>1928.04</c:v>
                </c:pt>
                <c:pt idx="688">
                  <c:v>1928.05</c:v>
                </c:pt>
                <c:pt idx="689">
                  <c:v>1928.06</c:v>
                </c:pt>
                <c:pt idx="690">
                  <c:v>1928.07</c:v>
                </c:pt>
                <c:pt idx="691">
                  <c:v>1928.08</c:v>
                </c:pt>
                <c:pt idx="692">
                  <c:v>1928.09</c:v>
                </c:pt>
                <c:pt idx="693">
                  <c:v>1928.1</c:v>
                </c:pt>
                <c:pt idx="694">
                  <c:v>1928.11</c:v>
                </c:pt>
                <c:pt idx="695">
                  <c:v>1928.12</c:v>
                </c:pt>
                <c:pt idx="696">
                  <c:v>1929.01</c:v>
                </c:pt>
                <c:pt idx="697">
                  <c:v>1929.02</c:v>
                </c:pt>
                <c:pt idx="698">
                  <c:v>1929.03</c:v>
                </c:pt>
                <c:pt idx="699">
                  <c:v>1929.04</c:v>
                </c:pt>
                <c:pt idx="700">
                  <c:v>1929.05</c:v>
                </c:pt>
                <c:pt idx="701">
                  <c:v>1929.06</c:v>
                </c:pt>
                <c:pt idx="702">
                  <c:v>1929.07</c:v>
                </c:pt>
                <c:pt idx="703">
                  <c:v>1929.08</c:v>
                </c:pt>
                <c:pt idx="704">
                  <c:v>1929.09</c:v>
                </c:pt>
                <c:pt idx="705">
                  <c:v>1929.1</c:v>
                </c:pt>
                <c:pt idx="706">
                  <c:v>1929.11</c:v>
                </c:pt>
                <c:pt idx="707">
                  <c:v>1929.12</c:v>
                </c:pt>
                <c:pt idx="708">
                  <c:v>1930.01</c:v>
                </c:pt>
                <c:pt idx="709">
                  <c:v>1930.02</c:v>
                </c:pt>
                <c:pt idx="710">
                  <c:v>1930.03</c:v>
                </c:pt>
                <c:pt idx="711">
                  <c:v>1930.04</c:v>
                </c:pt>
                <c:pt idx="712">
                  <c:v>1930.05</c:v>
                </c:pt>
                <c:pt idx="713">
                  <c:v>1930.06</c:v>
                </c:pt>
                <c:pt idx="714">
                  <c:v>1930.07</c:v>
                </c:pt>
                <c:pt idx="715">
                  <c:v>1930.08</c:v>
                </c:pt>
                <c:pt idx="716">
                  <c:v>1930.09</c:v>
                </c:pt>
                <c:pt idx="717">
                  <c:v>1930.1</c:v>
                </c:pt>
                <c:pt idx="718">
                  <c:v>1930.11</c:v>
                </c:pt>
                <c:pt idx="719">
                  <c:v>1930.12</c:v>
                </c:pt>
                <c:pt idx="720">
                  <c:v>1931.01</c:v>
                </c:pt>
                <c:pt idx="721">
                  <c:v>1931.02</c:v>
                </c:pt>
                <c:pt idx="722">
                  <c:v>1931.03</c:v>
                </c:pt>
                <c:pt idx="723">
                  <c:v>1931.04</c:v>
                </c:pt>
                <c:pt idx="724">
                  <c:v>1931.05</c:v>
                </c:pt>
                <c:pt idx="725">
                  <c:v>1931.06</c:v>
                </c:pt>
                <c:pt idx="726">
                  <c:v>1931.07</c:v>
                </c:pt>
                <c:pt idx="727">
                  <c:v>1931.08</c:v>
                </c:pt>
                <c:pt idx="728">
                  <c:v>1931.09</c:v>
                </c:pt>
                <c:pt idx="729">
                  <c:v>1931.1</c:v>
                </c:pt>
                <c:pt idx="730">
                  <c:v>1931.11</c:v>
                </c:pt>
                <c:pt idx="731">
                  <c:v>1931.12</c:v>
                </c:pt>
                <c:pt idx="732">
                  <c:v>1932.01</c:v>
                </c:pt>
                <c:pt idx="733">
                  <c:v>1932.02</c:v>
                </c:pt>
                <c:pt idx="734">
                  <c:v>1932.03</c:v>
                </c:pt>
                <c:pt idx="735">
                  <c:v>1932.04</c:v>
                </c:pt>
                <c:pt idx="736">
                  <c:v>1932.05</c:v>
                </c:pt>
                <c:pt idx="737">
                  <c:v>1932.06</c:v>
                </c:pt>
                <c:pt idx="738">
                  <c:v>1932.07</c:v>
                </c:pt>
                <c:pt idx="739">
                  <c:v>1932.08</c:v>
                </c:pt>
                <c:pt idx="740">
                  <c:v>1932.09</c:v>
                </c:pt>
                <c:pt idx="741">
                  <c:v>1932.1</c:v>
                </c:pt>
                <c:pt idx="742">
                  <c:v>1932.11</c:v>
                </c:pt>
                <c:pt idx="743">
                  <c:v>1932.12</c:v>
                </c:pt>
                <c:pt idx="744">
                  <c:v>1933.01</c:v>
                </c:pt>
                <c:pt idx="745">
                  <c:v>1933.02</c:v>
                </c:pt>
                <c:pt idx="746">
                  <c:v>1933.03</c:v>
                </c:pt>
                <c:pt idx="747">
                  <c:v>1933.04</c:v>
                </c:pt>
                <c:pt idx="748">
                  <c:v>1933.05</c:v>
                </c:pt>
                <c:pt idx="749">
                  <c:v>1933.06</c:v>
                </c:pt>
                <c:pt idx="750">
                  <c:v>1933.07</c:v>
                </c:pt>
                <c:pt idx="751">
                  <c:v>1933.08</c:v>
                </c:pt>
                <c:pt idx="752">
                  <c:v>1933.09</c:v>
                </c:pt>
                <c:pt idx="753">
                  <c:v>1933.1</c:v>
                </c:pt>
                <c:pt idx="754">
                  <c:v>1933.11</c:v>
                </c:pt>
                <c:pt idx="755">
                  <c:v>1933.12</c:v>
                </c:pt>
                <c:pt idx="756">
                  <c:v>1934.01</c:v>
                </c:pt>
                <c:pt idx="757">
                  <c:v>1934.02</c:v>
                </c:pt>
                <c:pt idx="758">
                  <c:v>1934.03</c:v>
                </c:pt>
                <c:pt idx="759">
                  <c:v>1934.04</c:v>
                </c:pt>
                <c:pt idx="760">
                  <c:v>1934.05</c:v>
                </c:pt>
                <c:pt idx="761">
                  <c:v>1934.06</c:v>
                </c:pt>
                <c:pt idx="762">
                  <c:v>1934.07</c:v>
                </c:pt>
                <c:pt idx="763">
                  <c:v>1934.08</c:v>
                </c:pt>
                <c:pt idx="764">
                  <c:v>1934.09</c:v>
                </c:pt>
                <c:pt idx="765">
                  <c:v>1934.1</c:v>
                </c:pt>
                <c:pt idx="766">
                  <c:v>1934.11</c:v>
                </c:pt>
                <c:pt idx="767">
                  <c:v>1934.12</c:v>
                </c:pt>
                <c:pt idx="768">
                  <c:v>1935.01</c:v>
                </c:pt>
                <c:pt idx="769">
                  <c:v>1935.02</c:v>
                </c:pt>
                <c:pt idx="770">
                  <c:v>1935.03</c:v>
                </c:pt>
                <c:pt idx="771">
                  <c:v>1935.04</c:v>
                </c:pt>
                <c:pt idx="772">
                  <c:v>1935.05</c:v>
                </c:pt>
                <c:pt idx="773">
                  <c:v>1935.06</c:v>
                </c:pt>
                <c:pt idx="774">
                  <c:v>1935.07</c:v>
                </c:pt>
                <c:pt idx="775">
                  <c:v>1935.08</c:v>
                </c:pt>
                <c:pt idx="776">
                  <c:v>1935.09</c:v>
                </c:pt>
                <c:pt idx="777">
                  <c:v>1935.1</c:v>
                </c:pt>
                <c:pt idx="778">
                  <c:v>1935.11</c:v>
                </c:pt>
                <c:pt idx="779">
                  <c:v>1935.12</c:v>
                </c:pt>
                <c:pt idx="780">
                  <c:v>1936.01</c:v>
                </c:pt>
                <c:pt idx="781">
                  <c:v>1936.02</c:v>
                </c:pt>
                <c:pt idx="782">
                  <c:v>1936.03</c:v>
                </c:pt>
                <c:pt idx="783">
                  <c:v>1936.04</c:v>
                </c:pt>
                <c:pt idx="784">
                  <c:v>1936.05</c:v>
                </c:pt>
                <c:pt idx="785">
                  <c:v>1936.06</c:v>
                </c:pt>
                <c:pt idx="786">
                  <c:v>1936.07</c:v>
                </c:pt>
                <c:pt idx="787">
                  <c:v>1936.08</c:v>
                </c:pt>
                <c:pt idx="788">
                  <c:v>1936.09</c:v>
                </c:pt>
                <c:pt idx="789">
                  <c:v>1936.1</c:v>
                </c:pt>
                <c:pt idx="790">
                  <c:v>1936.11</c:v>
                </c:pt>
                <c:pt idx="791">
                  <c:v>1936.12</c:v>
                </c:pt>
                <c:pt idx="792">
                  <c:v>1937.01</c:v>
                </c:pt>
                <c:pt idx="793">
                  <c:v>1937.02</c:v>
                </c:pt>
                <c:pt idx="794">
                  <c:v>1937.03</c:v>
                </c:pt>
                <c:pt idx="795">
                  <c:v>1937.04</c:v>
                </c:pt>
                <c:pt idx="796">
                  <c:v>1937.05</c:v>
                </c:pt>
                <c:pt idx="797">
                  <c:v>1937.06</c:v>
                </c:pt>
                <c:pt idx="798">
                  <c:v>1937.07</c:v>
                </c:pt>
                <c:pt idx="799">
                  <c:v>1937.08</c:v>
                </c:pt>
                <c:pt idx="800">
                  <c:v>1937.09</c:v>
                </c:pt>
                <c:pt idx="801">
                  <c:v>1937.1</c:v>
                </c:pt>
                <c:pt idx="802">
                  <c:v>1937.11</c:v>
                </c:pt>
                <c:pt idx="803">
                  <c:v>1937.12</c:v>
                </c:pt>
                <c:pt idx="804">
                  <c:v>1938.01</c:v>
                </c:pt>
                <c:pt idx="805">
                  <c:v>1938.02</c:v>
                </c:pt>
                <c:pt idx="806">
                  <c:v>1938.03</c:v>
                </c:pt>
                <c:pt idx="807">
                  <c:v>1938.04</c:v>
                </c:pt>
                <c:pt idx="808">
                  <c:v>1938.05</c:v>
                </c:pt>
                <c:pt idx="809">
                  <c:v>1938.06</c:v>
                </c:pt>
                <c:pt idx="810">
                  <c:v>1938.07</c:v>
                </c:pt>
                <c:pt idx="811">
                  <c:v>1938.08</c:v>
                </c:pt>
                <c:pt idx="812">
                  <c:v>1938.09</c:v>
                </c:pt>
                <c:pt idx="813">
                  <c:v>1938.1</c:v>
                </c:pt>
                <c:pt idx="814">
                  <c:v>1938.11</c:v>
                </c:pt>
                <c:pt idx="815">
                  <c:v>1938.12</c:v>
                </c:pt>
                <c:pt idx="816">
                  <c:v>1939.01</c:v>
                </c:pt>
                <c:pt idx="817">
                  <c:v>1939.02</c:v>
                </c:pt>
                <c:pt idx="818">
                  <c:v>1939.03</c:v>
                </c:pt>
                <c:pt idx="819">
                  <c:v>1939.04</c:v>
                </c:pt>
                <c:pt idx="820">
                  <c:v>1939.05</c:v>
                </c:pt>
                <c:pt idx="821">
                  <c:v>1939.06</c:v>
                </c:pt>
                <c:pt idx="822">
                  <c:v>1939.07</c:v>
                </c:pt>
                <c:pt idx="823">
                  <c:v>1939.08</c:v>
                </c:pt>
                <c:pt idx="824">
                  <c:v>1939.09</c:v>
                </c:pt>
                <c:pt idx="825">
                  <c:v>1939.1</c:v>
                </c:pt>
                <c:pt idx="826">
                  <c:v>1939.11</c:v>
                </c:pt>
                <c:pt idx="827">
                  <c:v>1939.12</c:v>
                </c:pt>
                <c:pt idx="828">
                  <c:v>1940.01</c:v>
                </c:pt>
                <c:pt idx="829">
                  <c:v>1940.02</c:v>
                </c:pt>
                <c:pt idx="830">
                  <c:v>1940.03</c:v>
                </c:pt>
                <c:pt idx="831">
                  <c:v>1940.04</c:v>
                </c:pt>
                <c:pt idx="832">
                  <c:v>1940.05</c:v>
                </c:pt>
                <c:pt idx="833">
                  <c:v>1940.06</c:v>
                </c:pt>
                <c:pt idx="834">
                  <c:v>1940.07</c:v>
                </c:pt>
                <c:pt idx="835">
                  <c:v>1940.08</c:v>
                </c:pt>
                <c:pt idx="836">
                  <c:v>1940.09</c:v>
                </c:pt>
                <c:pt idx="837">
                  <c:v>1940.1</c:v>
                </c:pt>
                <c:pt idx="838">
                  <c:v>1940.11</c:v>
                </c:pt>
                <c:pt idx="839">
                  <c:v>1940.12</c:v>
                </c:pt>
                <c:pt idx="840">
                  <c:v>1941.01</c:v>
                </c:pt>
                <c:pt idx="841">
                  <c:v>1941.02</c:v>
                </c:pt>
                <c:pt idx="842">
                  <c:v>1941.03</c:v>
                </c:pt>
                <c:pt idx="843">
                  <c:v>1941.04</c:v>
                </c:pt>
                <c:pt idx="844">
                  <c:v>1941.05</c:v>
                </c:pt>
                <c:pt idx="845">
                  <c:v>1941.06</c:v>
                </c:pt>
                <c:pt idx="846">
                  <c:v>1941.07</c:v>
                </c:pt>
                <c:pt idx="847">
                  <c:v>1941.08</c:v>
                </c:pt>
                <c:pt idx="848">
                  <c:v>1941.09</c:v>
                </c:pt>
                <c:pt idx="849">
                  <c:v>1941.1</c:v>
                </c:pt>
                <c:pt idx="850">
                  <c:v>1941.11</c:v>
                </c:pt>
                <c:pt idx="851">
                  <c:v>1941.12</c:v>
                </c:pt>
                <c:pt idx="852">
                  <c:v>1942.01</c:v>
                </c:pt>
                <c:pt idx="853">
                  <c:v>1942.02</c:v>
                </c:pt>
                <c:pt idx="854">
                  <c:v>1942.03</c:v>
                </c:pt>
                <c:pt idx="855">
                  <c:v>1942.04</c:v>
                </c:pt>
                <c:pt idx="856">
                  <c:v>1942.05</c:v>
                </c:pt>
                <c:pt idx="857">
                  <c:v>1942.06</c:v>
                </c:pt>
                <c:pt idx="858">
                  <c:v>1942.07</c:v>
                </c:pt>
                <c:pt idx="859">
                  <c:v>1942.08</c:v>
                </c:pt>
                <c:pt idx="860">
                  <c:v>1942.09</c:v>
                </c:pt>
                <c:pt idx="861">
                  <c:v>1942.1</c:v>
                </c:pt>
                <c:pt idx="862">
                  <c:v>1942.11</c:v>
                </c:pt>
                <c:pt idx="863">
                  <c:v>1942.12</c:v>
                </c:pt>
                <c:pt idx="864">
                  <c:v>1943.01</c:v>
                </c:pt>
                <c:pt idx="865">
                  <c:v>1943.02</c:v>
                </c:pt>
                <c:pt idx="866">
                  <c:v>1943.03</c:v>
                </c:pt>
                <c:pt idx="867">
                  <c:v>1943.04</c:v>
                </c:pt>
                <c:pt idx="868">
                  <c:v>1943.05</c:v>
                </c:pt>
                <c:pt idx="869">
                  <c:v>1943.06</c:v>
                </c:pt>
                <c:pt idx="870">
                  <c:v>1943.07</c:v>
                </c:pt>
                <c:pt idx="871">
                  <c:v>1943.08</c:v>
                </c:pt>
                <c:pt idx="872">
                  <c:v>1943.09</c:v>
                </c:pt>
                <c:pt idx="873">
                  <c:v>1943.1</c:v>
                </c:pt>
                <c:pt idx="874">
                  <c:v>1943.11</c:v>
                </c:pt>
                <c:pt idx="875">
                  <c:v>1943.12</c:v>
                </c:pt>
                <c:pt idx="876">
                  <c:v>1944.01</c:v>
                </c:pt>
                <c:pt idx="877">
                  <c:v>1944.02</c:v>
                </c:pt>
                <c:pt idx="878">
                  <c:v>1944.03</c:v>
                </c:pt>
                <c:pt idx="879">
                  <c:v>1944.04</c:v>
                </c:pt>
                <c:pt idx="880">
                  <c:v>1944.05</c:v>
                </c:pt>
                <c:pt idx="881">
                  <c:v>1944.06</c:v>
                </c:pt>
                <c:pt idx="882">
                  <c:v>1944.07</c:v>
                </c:pt>
                <c:pt idx="883">
                  <c:v>1944.08</c:v>
                </c:pt>
                <c:pt idx="884">
                  <c:v>1944.09</c:v>
                </c:pt>
                <c:pt idx="885">
                  <c:v>1944.1</c:v>
                </c:pt>
                <c:pt idx="886">
                  <c:v>1944.11</c:v>
                </c:pt>
                <c:pt idx="887">
                  <c:v>1944.12</c:v>
                </c:pt>
                <c:pt idx="888">
                  <c:v>1945.01</c:v>
                </c:pt>
                <c:pt idx="889">
                  <c:v>1945.02</c:v>
                </c:pt>
                <c:pt idx="890">
                  <c:v>1945.03</c:v>
                </c:pt>
                <c:pt idx="891">
                  <c:v>1945.04</c:v>
                </c:pt>
                <c:pt idx="892">
                  <c:v>1945.05</c:v>
                </c:pt>
                <c:pt idx="893">
                  <c:v>1945.06</c:v>
                </c:pt>
                <c:pt idx="894">
                  <c:v>1945.07</c:v>
                </c:pt>
                <c:pt idx="895">
                  <c:v>1945.08</c:v>
                </c:pt>
                <c:pt idx="896">
                  <c:v>1945.09</c:v>
                </c:pt>
                <c:pt idx="897">
                  <c:v>1945.1</c:v>
                </c:pt>
                <c:pt idx="898">
                  <c:v>1945.11</c:v>
                </c:pt>
                <c:pt idx="899">
                  <c:v>1945.12</c:v>
                </c:pt>
                <c:pt idx="900">
                  <c:v>1946.01</c:v>
                </c:pt>
                <c:pt idx="901">
                  <c:v>1946.02</c:v>
                </c:pt>
                <c:pt idx="902">
                  <c:v>1946.03</c:v>
                </c:pt>
                <c:pt idx="903">
                  <c:v>1946.04</c:v>
                </c:pt>
                <c:pt idx="904">
                  <c:v>1946.05</c:v>
                </c:pt>
                <c:pt idx="905">
                  <c:v>1946.06</c:v>
                </c:pt>
                <c:pt idx="906">
                  <c:v>1946.07</c:v>
                </c:pt>
                <c:pt idx="907">
                  <c:v>1946.08</c:v>
                </c:pt>
                <c:pt idx="908">
                  <c:v>1946.09</c:v>
                </c:pt>
                <c:pt idx="909">
                  <c:v>1946.1</c:v>
                </c:pt>
                <c:pt idx="910">
                  <c:v>1946.11</c:v>
                </c:pt>
                <c:pt idx="911">
                  <c:v>1946.12</c:v>
                </c:pt>
                <c:pt idx="912">
                  <c:v>1947.01</c:v>
                </c:pt>
                <c:pt idx="913">
                  <c:v>1947.02</c:v>
                </c:pt>
                <c:pt idx="914">
                  <c:v>1947.03</c:v>
                </c:pt>
                <c:pt idx="915">
                  <c:v>1947.04</c:v>
                </c:pt>
                <c:pt idx="916">
                  <c:v>1947.05</c:v>
                </c:pt>
                <c:pt idx="917">
                  <c:v>1947.06</c:v>
                </c:pt>
                <c:pt idx="918">
                  <c:v>1947.07</c:v>
                </c:pt>
                <c:pt idx="919">
                  <c:v>1947.08</c:v>
                </c:pt>
                <c:pt idx="920">
                  <c:v>1947.09</c:v>
                </c:pt>
                <c:pt idx="921">
                  <c:v>1947.1</c:v>
                </c:pt>
                <c:pt idx="922">
                  <c:v>1947.11</c:v>
                </c:pt>
                <c:pt idx="923">
                  <c:v>1947.12</c:v>
                </c:pt>
                <c:pt idx="924">
                  <c:v>1948.01</c:v>
                </c:pt>
                <c:pt idx="925">
                  <c:v>1948.02</c:v>
                </c:pt>
                <c:pt idx="926">
                  <c:v>1948.03</c:v>
                </c:pt>
                <c:pt idx="927">
                  <c:v>1948.04</c:v>
                </c:pt>
                <c:pt idx="928">
                  <c:v>1948.05</c:v>
                </c:pt>
                <c:pt idx="929">
                  <c:v>1948.06</c:v>
                </c:pt>
                <c:pt idx="930">
                  <c:v>1948.07</c:v>
                </c:pt>
                <c:pt idx="931">
                  <c:v>1948.08</c:v>
                </c:pt>
                <c:pt idx="932">
                  <c:v>1948.09</c:v>
                </c:pt>
                <c:pt idx="933">
                  <c:v>1948.1</c:v>
                </c:pt>
                <c:pt idx="934">
                  <c:v>1948.11</c:v>
                </c:pt>
                <c:pt idx="935">
                  <c:v>1948.12</c:v>
                </c:pt>
                <c:pt idx="936">
                  <c:v>1949.01</c:v>
                </c:pt>
                <c:pt idx="937">
                  <c:v>1949.02</c:v>
                </c:pt>
                <c:pt idx="938">
                  <c:v>1949.03</c:v>
                </c:pt>
                <c:pt idx="939">
                  <c:v>1949.04</c:v>
                </c:pt>
                <c:pt idx="940">
                  <c:v>1949.05</c:v>
                </c:pt>
                <c:pt idx="941">
                  <c:v>1949.06</c:v>
                </c:pt>
                <c:pt idx="942">
                  <c:v>1949.07</c:v>
                </c:pt>
                <c:pt idx="943">
                  <c:v>1949.08</c:v>
                </c:pt>
                <c:pt idx="944">
                  <c:v>1949.09</c:v>
                </c:pt>
                <c:pt idx="945">
                  <c:v>1949.1</c:v>
                </c:pt>
                <c:pt idx="946">
                  <c:v>1949.11</c:v>
                </c:pt>
                <c:pt idx="947">
                  <c:v>1949.12</c:v>
                </c:pt>
                <c:pt idx="948">
                  <c:v>1950.01</c:v>
                </c:pt>
                <c:pt idx="949">
                  <c:v>1950.02</c:v>
                </c:pt>
                <c:pt idx="950">
                  <c:v>1950.03</c:v>
                </c:pt>
                <c:pt idx="951">
                  <c:v>1950.04</c:v>
                </c:pt>
                <c:pt idx="952">
                  <c:v>1950.05</c:v>
                </c:pt>
                <c:pt idx="953">
                  <c:v>1950.06</c:v>
                </c:pt>
                <c:pt idx="954">
                  <c:v>1950.07</c:v>
                </c:pt>
                <c:pt idx="955">
                  <c:v>1950.08</c:v>
                </c:pt>
                <c:pt idx="956">
                  <c:v>1950.09</c:v>
                </c:pt>
                <c:pt idx="957">
                  <c:v>1950.1</c:v>
                </c:pt>
                <c:pt idx="958">
                  <c:v>1950.11</c:v>
                </c:pt>
                <c:pt idx="959">
                  <c:v>1950.12</c:v>
                </c:pt>
                <c:pt idx="960">
                  <c:v>1951.01</c:v>
                </c:pt>
                <c:pt idx="961">
                  <c:v>1951.02</c:v>
                </c:pt>
                <c:pt idx="962">
                  <c:v>1951.03</c:v>
                </c:pt>
                <c:pt idx="963">
                  <c:v>1951.04</c:v>
                </c:pt>
                <c:pt idx="964">
                  <c:v>1951.05</c:v>
                </c:pt>
                <c:pt idx="965">
                  <c:v>1951.06</c:v>
                </c:pt>
                <c:pt idx="966">
                  <c:v>1951.07</c:v>
                </c:pt>
                <c:pt idx="967">
                  <c:v>1951.08</c:v>
                </c:pt>
                <c:pt idx="968">
                  <c:v>1951.09</c:v>
                </c:pt>
                <c:pt idx="969">
                  <c:v>1951.1</c:v>
                </c:pt>
                <c:pt idx="970">
                  <c:v>1951.11</c:v>
                </c:pt>
                <c:pt idx="971">
                  <c:v>1951.12</c:v>
                </c:pt>
                <c:pt idx="972">
                  <c:v>1952.01</c:v>
                </c:pt>
                <c:pt idx="973">
                  <c:v>1952.02</c:v>
                </c:pt>
                <c:pt idx="974">
                  <c:v>1952.03</c:v>
                </c:pt>
                <c:pt idx="975">
                  <c:v>1952.04</c:v>
                </c:pt>
                <c:pt idx="976">
                  <c:v>1952.05</c:v>
                </c:pt>
                <c:pt idx="977">
                  <c:v>1952.06</c:v>
                </c:pt>
                <c:pt idx="978">
                  <c:v>1952.07</c:v>
                </c:pt>
                <c:pt idx="979">
                  <c:v>1952.08</c:v>
                </c:pt>
                <c:pt idx="980">
                  <c:v>1952.09</c:v>
                </c:pt>
                <c:pt idx="981">
                  <c:v>1952.1</c:v>
                </c:pt>
                <c:pt idx="982">
                  <c:v>1952.11</c:v>
                </c:pt>
                <c:pt idx="983">
                  <c:v>1952.12</c:v>
                </c:pt>
                <c:pt idx="984">
                  <c:v>1953.01</c:v>
                </c:pt>
                <c:pt idx="985">
                  <c:v>1953.02</c:v>
                </c:pt>
                <c:pt idx="986">
                  <c:v>1953.03</c:v>
                </c:pt>
                <c:pt idx="987">
                  <c:v>1953.04</c:v>
                </c:pt>
                <c:pt idx="988">
                  <c:v>1953.05</c:v>
                </c:pt>
                <c:pt idx="989">
                  <c:v>1953.06</c:v>
                </c:pt>
                <c:pt idx="990">
                  <c:v>1953.07</c:v>
                </c:pt>
                <c:pt idx="991">
                  <c:v>1953.08</c:v>
                </c:pt>
                <c:pt idx="992">
                  <c:v>1953.09</c:v>
                </c:pt>
                <c:pt idx="993">
                  <c:v>1953.1</c:v>
                </c:pt>
                <c:pt idx="994">
                  <c:v>1953.11</c:v>
                </c:pt>
                <c:pt idx="995">
                  <c:v>1953.12</c:v>
                </c:pt>
                <c:pt idx="996">
                  <c:v>1954.01</c:v>
                </c:pt>
                <c:pt idx="997">
                  <c:v>1954.02</c:v>
                </c:pt>
                <c:pt idx="998">
                  <c:v>1954.03</c:v>
                </c:pt>
                <c:pt idx="999">
                  <c:v>1954.04</c:v>
                </c:pt>
                <c:pt idx="1000">
                  <c:v>1954.05</c:v>
                </c:pt>
                <c:pt idx="1001">
                  <c:v>1954.06</c:v>
                </c:pt>
                <c:pt idx="1002">
                  <c:v>1954.07</c:v>
                </c:pt>
                <c:pt idx="1003">
                  <c:v>1954.08</c:v>
                </c:pt>
                <c:pt idx="1004">
                  <c:v>1954.09</c:v>
                </c:pt>
                <c:pt idx="1005">
                  <c:v>1954.1</c:v>
                </c:pt>
                <c:pt idx="1006">
                  <c:v>1954.11</c:v>
                </c:pt>
                <c:pt idx="1007">
                  <c:v>1954.12</c:v>
                </c:pt>
                <c:pt idx="1008">
                  <c:v>1955.01</c:v>
                </c:pt>
                <c:pt idx="1009">
                  <c:v>1955.02</c:v>
                </c:pt>
                <c:pt idx="1010">
                  <c:v>1955.03</c:v>
                </c:pt>
                <c:pt idx="1011">
                  <c:v>1955.04</c:v>
                </c:pt>
                <c:pt idx="1012">
                  <c:v>1955.05</c:v>
                </c:pt>
                <c:pt idx="1013">
                  <c:v>1955.06</c:v>
                </c:pt>
                <c:pt idx="1014">
                  <c:v>1955.07</c:v>
                </c:pt>
                <c:pt idx="1015">
                  <c:v>1955.08</c:v>
                </c:pt>
                <c:pt idx="1016">
                  <c:v>1955.09</c:v>
                </c:pt>
                <c:pt idx="1017">
                  <c:v>1955.1</c:v>
                </c:pt>
                <c:pt idx="1018">
                  <c:v>1955.11</c:v>
                </c:pt>
                <c:pt idx="1019">
                  <c:v>1955.12</c:v>
                </c:pt>
                <c:pt idx="1020">
                  <c:v>1956.01</c:v>
                </c:pt>
                <c:pt idx="1021">
                  <c:v>1956.02</c:v>
                </c:pt>
                <c:pt idx="1022">
                  <c:v>1956.03</c:v>
                </c:pt>
                <c:pt idx="1023">
                  <c:v>1956.04</c:v>
                </c:pt>
                <c:pt idx="1024">
                  <c:v>1956.05</c:v>
                </c:pt>
                <c:pt idx="1025">
                  <c:v>1956.06</c:v>
                </c:pt>
                <c:pt idx="1026">
                  <c:v>1956.07</c:v>
                </c:pt>
                <c:pt idx="1027">
                  <c:v>1956.08</c:v>
                </c:pt>
                <c:pt idx="1028">
                  <c:v>1956.09</c:v>
                </c:pt>
                <c:pt idx="1029">
                  <c:v>1956.1</c:v>
                </c:pt>
                <c:pt idx="1030">
                  <c:v>1956.11</c:v>
                </c:pt>
                <c:pt idx="1031">
                  <c:v>1956.12</c:v>
                </c:pt>
                <c:pt idx="1032">
                  <c:v>1957.01</c:v>
                </c:pt>
                <c:pt idx="1033">
                  <c:v>1957.02</c:v>
                </c:pt>
                <c:pt idx="1034">
                  <c:v>1957.03</c:v>
                </c:pt>
                <c:pt idx="1035">
                  <c:v>1957.04</c:v>
                </c:pt>
                <c:pt idx="1036">
                  <c:v>1957.05</c:v>
                </c:pt>
                <c:pt idx="1037">
                  <c:v>1957.06</c:v>
                </c:pt>
                <c:pt idx="1038">
                  <c:v>1957.07</c:v>
                </c:pt>
                <c:pt idx="1039">
                  <c:v>1957.08</c:v>
                </c:pt>
                <c:pt idx="1040">
                  <c:v>1957.09</c:v>
                </c:pt>
                <c:pt idx="1041">
                  <c:v>1957.1</c:v>
                </c:pt>
                <c:pt idx="1042">
                  <c:v>1957.11</c:v>
                </c:pt>
                <c:pt idx="1043">
                  <c:v>1957.12</c:v>
                </c:pt>
                <c:pt idx="1044">
                  <c:v>1958.01</c:v>
                </c:pt>
                <c:pt idx="1045">
                  <c:v>1958.02</c:v>
                </c:pt>
                <c:pt idx="1046">
                  <c:v>1958.03</c:v>
                </c:pt>
                <c:pt idx="1047">
                  <c:v>1958.04</c:v>
                </c:pt>
                <c:pt idx="1048">
                  <c:v>1958.05</c:v>
                </c:pt>
                <c:pt idx="1049">
                  <c:v>1958.06</c:v>
                </c:pt>
                <c:pt idx="1050">
                  <c:v>1958.07</c:v>
                </c:pt>
                <c:pt idx="1051">
                  <c:v>1958.08</c:v>
                </c:pt>
                <c:pt idx="1052">
                  <c:v>1958.09</c:v>
                </c:pt>
                <c:pt idx="1053">
                  <c:v>1958.1</c:v>
                </c:pt>
                <c:pt idx="1054">
                  <c:v>1958.11</c:v>
                </c:pt>
                <c:pt idx="1055">
                  <c:v>1958.12</c:v>
                </c:pt>
                <c:pt idx="1056">
                  <c:v>1959.01</c:v>
                </c:pt>
                <c:pt idx="1057">
                  <c:v>1959.02</c:v>
                </c:pt>
                <c:pt idx="1058">
                  <c:v>1959.03</c:v>
                </c:pt>
                <c:pt idx="1059">
                  <c:v>1959.04</c:v>
                </c:pt>
                <c:pt idx="1060">
                  <c:v>1959.05</c:v>
                </c:pt>
                <c:pt idx="1061">
                  <c:v>1959.06</c:v>
                </c:pt>
                <c:pt idx="1062">
                  <c:v>1959.07</c:v>
                </c:pt>
                <c:pt idx="1063">
                  <c:v>1959.08</c:v>
                </c:pt>
                <c:pt idx="1064">
                  <c:v>1959.09</c:v>
                </c:pt>
                <c:pt idx="1065">
                  <c:v>1959.1</c:v>
                </c:pt>
                <c:pt idx="1066">
                  <c:v>1959.11</c:v>
                </c:pt>
                <c:pt idx="1067">
                  <c:v>1959.12</c:v>
                </c:pt>
                <c:pt idx="1068">
                  <c:v>1960.01</c:v>
                </c:pt>
                <c:pt idx="1069">
                  <c:v>1960.02</c:v>
                </c:pt>
                <c:pt idx="1070">
                  <c:v>1960.03</c:v>
                </c:pt>
                <c:pt idx="1071">
                  <c:v>1960.04</c:v>
                </c:pt>
                <c:pt idx="1072">
                  <c:v>1960.05</c:v>
                </c:pt>
                <c:pt idx="1073">
                  <c:v>1960.06</c:v>
                </c:pt>
                <c:pt idx="1074">
                  <c:v>1960.07</c:v>
                </c:pt>
                <c:pt idx="1075">
                  <c:v>1960.08</c:v>
                </c:pt>
                <c:pt idx="1076">
                  <c:v>1960.09</c:v>
                </c:pt>
                <c:pt idx="1077">
                  <c:v>1960.1</c:v>
                </c:pt>
                <c:pt idx="1078">
                  <c:v>1960.11</c:v>
                </c:pt>
                <c:pt idx="1079">
                  <c:v>1960.12</c:v>
                </c:pt>
                <c:pt idx="1080">
                  <c:v>1961.01</c:v>
                </c:pt>
                <c:pt idx="1081">
                  <c:v>1961.02</c:v>
                </c:pt>
                <c:pt idx="1082">
                  <c:v>1961.03</c:v>
                </c:pt>
                <c:pt idx="1083">
                  <c:v>1961.04</c:v>
                </c:pt>
                <c:pt idx="1084">
                  <c:v>1961.05</c:v>
                </c:pt>
                <c:pt idx="1085">
                  <c:v>1961.06</c:v>
                </c:pt>
                <c:pt idx="1086">
                  <c:v>1961.07</c:v>
                </c:pt>
                <c:pt idx="1087">
                  <c:v>1961.08</c:v>
                </c:pt>
                <c:pt idx="1088">
                  <c:v>1961.09</c:v>
                </c:pt>
                <c:pt idx="1089">
                  <c:v>1961.1</c:v>
                </c:pt>
                <c:pt idx="1090">
                  <c:v>1961.11</c:v>
                </c:pt>
                <c:pt idx="1091">
                  <c:v>1961.12</c:v>
                </c:pt>
                <c:pt idx="1092">
                  <c:v>1962.01</c:v>
                </c:pt>
                <c:pt idx="1093">
                  <c:v>1962.02</c:v>
                </c:pt>
                <c:pt idx="1094">
                  <c:v>1962.03</c:v>
                </c:pt>
                <c:pt idx="1095">
                  <c:v>1962.04</c:v>
                </c:pt>
                <c:pt idx="1096">
                  <c:v>1962.05</c:v>
                </c:pt>
                <c:pt idx="1097">
                  <c:v>1962.06</c:v>
                </c:pt>
                <c:pt idx="1098">
                  <c:v>1962.07</c:v>
                </c:pt>
                <c:pt idx="1099">
                  <c:v>1962.08</c:v>
                </c:pt>
                <c:pt idx="1100">
                  <c:v>1962.09</c:v>
                </c:pt>
                <c:pt idx="1101">
                  <c:v>1962.1</c:v>
                </c:pt>
                <c:pt idx="1102">
                  <c:v>1962.11</c:v>
                </c:pt>
                <c:pt idx="1103">
                  <c:v>1962.12</c:v>
                </c:pt>
                <c:pt idx="1104">
                  <c:v>1963.01</c:v>
                </c:pt>
                <c:pt idx="1105">
                  <c:v>1963.02</c:v>
                </c:pt>
                <c:pt idx="1106">
                  <c:v>1963.03</c:v>
                </c:pt>
                <c:pt idx="1107">
                  <c:v>1963.04</c:v>
                </c:pt>
                <c:pt idx="1108">
                  <c:v>1963.05</c:v>
                </c:pt>
                <c:pt idx="1109">
                  <c:v>1963.06</c:v>
                </c:pt>
                <c:pt idx="1110">
                  <c:v>1963.07</c:v>
                </c:pt>
                <c:pt idx="1111">
                  <c:v>1963.08</c:v>
                </c:pt>
                <c:pt idx="1112">
                  <c:v>1963.09</c:v>
                </c:pt>
                <c:pt idx="1113">
                  <c:v>1963.1</c:v>
                </c:pt>
                <c:pt idx="1114">
                  <c:v>1963.11</c:v>
                </c:pt>
                <c:pt idx="1115">
                  <c:v>1963.12</c:v>
                </c:pt>
                <c:pt idx="1116">
                  <c:v>1964.01</c:v>
                </c:pt>
                <c:pt idx="1117">
                  <c:v>1964.02</c:v>
                </c:pt>
                <c:pt idx="1118">
                  <c:v>1964.03</c:v>
                </c:pt>
                <c:pt idx="1119">
                  <c:v>1964.04</c:v>
                </c:pt>
                <c:pt idx="1120">
                  <c:v>1964.05</c:v>
                </c:pt>
                <c:pt idx="1121">
                  <c:v>1964.06</c:v>
                </c:pt>
                <c:pt idx="1122">
                  <c:v>1964.07</c:v>
                </c:pt>
                <c:pt idx="1123">
                  <c:v>1964.08</c:v>
                </c:pt>
                <c:pt idx="1124">
                  <c:v>1964.09</c:v>
                </c:pt>
                <c:pt idx="1125">
                  <c:v>1964.1</c:v>
                </c:pt>
                <c:pt idx="1126">
                  <c:v>1964.11</c:v>
                </c:pt>
                <c:pt idx="1127">
                  <c:v>1964.12</c:v>
                </c:pt>
                <c:pt idx="1128">
                  <c:v>1965.01</c:v>
                </c:pt>
                <c:pt idx="1129">
                  <c:v>1965.02</c:v>
                </c:pt>
                <c:pt idx="1130">
                  <c:v>1965.03</c:v>
                </c:pt>
                <c:pt idx="1131">
                  <c:v>1965.04</c:v>
                </c:pt>
                <c:pt idx="1132">
                  <c:v>1965.05</c:v>
                </c:pt>
                <c:pt idx="1133">
                  <c:v>1965.06</c:v>
                </c:pt>
                <c:pt idx="1134">
                  <c:v>1965.07</c:v>
                </c:pt>
                <c:pt idx="1135">
                  <c:v>1965.08</c:v>
                </c:pt>
                <c:pt idx="1136">
                  <c:v>1965.09</c:v>
                </c:pt>
                <c:pt idx="1137">
                  <c:v>1965.1</c:v>
                </c:pt>
                <c:pt idx="1138">
                  <c:v>1965.11</c:v>
                </c:pt>
                <c:pt idx="1139">
                  <c:v>1965.12</c:v>
                </c:pt>
                <c:pt idx="1140">
                  <c:v>1966.01</c:v>
                </c:pt>
                <c:pt idx="1141">
                  <c:v>1966.02</c:v>
                </c:pt>
                <c:pt idx="1142">
                  <c:v>1966.03</c:v>
                </c:pt>
                <c:pt idx="1143">
                  <c:v>1966.04</c:v>
                </c:pt>
                <c:pt idx="1144">
                  <c:v>1966.05</c:v>
                </c:pt>
                <c:pt idx="1145">
                  <c:v>1966.06</c:v>
                </c:pt>
                <c:pt idx="1146">
                  <c:v>1966.07</c:v>
                </c:pt>
                <c:pt idx="1147">
                  <c:v>1966.08</c:v>
                </c:pt>
                <c:pt idx="1148">
                  <c:v>1966.09</c:v>
                </c:pt>
                <c:pt idx="1149">
                  <c:v>1966.1</c:v>
                </c:pt>
                <c:pt idx="1150">
                  <c:v>1966.11</c:v>
                </c:pt>
                <c:pt idx="1151">
                  <c:v>1966.12</c:v>
                </c:pt>
                <c:pt idx="1152">
                  <c:v>1967.01</c:v>
                </c:pt>
                <c:pt idx="1153">
                  <c:v>1967.02</c:v>
                </c:pt>
                <c:pt idx="1154">
                  <c:v>1967.03</c:v>
                </c:pt>
                <c:pt idx="1155">
                  <c:v>1967.04</c:v>
                </c:pt>
                <c:pt idx="1156">
                  <c:v>1967.05</c:v>
                </c:pt>
                <c:pt idx="1157">
                  <c:v>1967.06</c:v>
                </c:pt>
                <c:pt idx="1158">
                  <c:v>1967.07</c:v>
                </c:pt>
                <c:pt idx="1159">
                  <c:v>1967.08</c:v>
                </c:pt>
                <c:pt idx="1160">
                  <c:v>1967.09</c:v>
                </c:pt>
                <c:pt idx="1161">
                  <c:v>1967.1</c:v>
                </c:pt>
                <c:pt idx="1162">
                  <c:v>1967.11</c:v>
                </c:pt>
                <c:pt idx="1163">
                  <c:v>1967.12</c:v>
                </c:pt>
                <c:pt idx="1164">
                  <c:v>1968.01</c:v>
                </c:pt>
                <c:pt idx="1165">
                  <c:v>1968.02</c:v>
                </c:pt>
                <c:pt idx="1166">
                  <c:v>1968.03</c:v>
                </c:pt>
                <c:pt idx="1167">
                  <c:v>1968.04</c:v>
                </c:pt>
                <c:pt idx="1168">
                  <c:v>1968.05</c:v>
                </c:pt>
                <c:pt idx="1169">
                  <c:v>1968.06</c:v>
                </c:pt>
                <c:pt idx="1170">
                  <c:v>1968.07</c:v>
                </c:pt>
                <c:pt idx="1171">
                  <c:v>1968.08</c:v>
                </c:pt>
                <c:pt idx="1172">
                  <c:v>1968.09</c:v>
                </c:pt>
                <c:pt idx="1173">
                  <c:v>1968.1</c:v>
                </c:pt>
                <c:pt idx="1174">
                  <c:v>1968.11</c:v>
                </c:pt>
                <c:pt idx="1175">
                  <c:v>1968.12</c:v>
                </c:pt>
                <c:pt idx="1176">
                  <c:v>1969.01</c:v>
                </c:pt>
                <c:pt idx="1177">
                  <c:v>1969.02</c:v>
                </c:pt>
                <c:pt idx="1178">
                  <c:v>1969.03</c:v>
                </c:pt>
                <c:pt idx="1179">
                  <c:v>1969.04</c:v>
                </c:pt>
                <c:pt idx="1180">
                  <c:v>1969.05</c:v>
                </c:pt>
                <c:pt idx="1181">
                  <c:v>1969.06</c:v>
                </c:pt>
                <c:pt idx="1182">
                  <c:v>1969.07</c:v>
                </c:pt>
                <c:pt idx="1183">
                  <c:v>1969.08</c:v>
                </c:pt>
                <c:pt idx="1184">
                  <c:v>1969.09</c:v>
                </c:pt>
                <c:pt idx="1185">
                  <c:v>1969.1</c:v>
                </c:pt>
                <c:pt idx="1186">
                  <c:v>1969.11</c:v>
                </c:pt>
                <c:pt idx="1187">
                  <c:v>1969.12</c:v>
                </c:pt>
                <c:pt idx="1188">
                  <c:v>1970.01</c:v>
                </c:pt>
                <c:pt idx="1189">
                  <c:v>1970.02</c:v>
                </c:pt>
                <c:pt idx="1190">
                  <c:v>1970.03</c:v>
                </c:pt>
                <c:pt idx="1191">
                  <c:v>1970.04</c:v>
                </c:pt>
                <c:pt idx="1192">
                  <c:v>1970.05</c:v>
                </c:pt>
                <c:pt idx="1193">
                  <c:v>1970.06</c:v>
                </c:pt>
                <c:pt idx="1194">
                  <c:v>1970.07</c:v>
                </c:pt>
                <c:pt idx="1195">
                  <c:v>1970.08</c:v>
                </c:pt>
                <c:pt idx="1196">
                  <c:v>1970.09</c:v>
                </c:pt>
                <c:pt idx="1197">
                  <c:v>1970.1</c:v>
                </c:pt>
                <c:pt idx="1198">
                  <c:v>1970.11</c:v>
                </c:pt>
                <c:pt idx="1199">
                  <c:v>1970.12</c:v>
                </c:pt>
                <c:pt idx="1200">
                  <c:v>1971.01</c:v>
                </c:pt>
                <c:pt idx="1201">
                  <c:v>1971.02</c:v>
                </c:pt>
                <c:pt idx="1202">
                  <c:v>1971.03</c:v>
                </c:pt>
                <c:pt idx="1203">
                  <c:v>1971.04</c:v>
                </c:pt>
                <c:pt idx="1204">
                  <c:v>1971.05</c:v>
                </c:pt>
                <c:pt idx="1205">
                  <c:v>1971.06</c:v>
                </c:pt>
                <c:pt idx="1206">
                  <c:v>1971.07</c:v>
                </c:pt>
                <c:pt idx="1207">
                  <c:v>1971.08</c:v>
                </c:pt>
                <c:pt idx="1208">
                  <c:v>1971.09</c:v>
                </c:pt>
                <c:pt idx="1209">
                  <c:v>1971.1</c:v>
                </c:pt>
                <c:pt idx="1210">
                  <c:v>1971.11</c:v>
                </c:pt>
                <c:pt idx="1211">
                  <c:v>1971.12</c:v>
                </c:pt>
                <c:pt idx="1212">
                  <c:v>1972.01</c:v>
                </c:pt>
                <c:pt idx="1213">
                  <c:v>1972.02</c:v>
                </c:pt>
                <c:pt idx="1214">
                  <c:v>1972.03</c:v>
                </c:pt>
                <c:pt idx="1215">
                  <c:v>1972.04</c:v>
                </c:pt>
                <c:pt idx="1216">
                  <c:v>1972.05</c:v>
                </c:pt>
                <c:pt idx="1217">
                  <c:v>1972.06</c:v>
                </c:pt>
                <c:pt idx="1218">
                  <c:v>1972.07</c:v>
                </c:pt>
                <c:pt idx="1219">
                  <c:v>1972.08</c:v>
                </c:pt>
                <c:pt idx="1220">
                  <c:v>1972.09</c:v>
                </c:pt>
                <c:pt idx="1221">
                  <c:v>1972.1</c:v>
                </c:pt>
                <c:pt idx="1222">
                  <c:v>1972.11</c:v>
                </c:pt>
                <c:pt idx="1223">
                  <c:v>1972.12</c:v>
                </c:pt>
                <c:pt idx="1224">
                  <c:v>1973.01</c:v>
                </c:pt>
                <c:pt idx="1225">
                  <c:v>1973.02</c:v>
                </c:pt>
                <c:pt idx="1226">
                  <c:v>1973.03</c:v>
                </c:pt>
                <c:pt idx="1227">
                  <c:v>1973.04</c:v>
                </c:pt>
                <c:pt idx="1228">
                  <c:v>1973.05</c:v>
                </c:pt>
                <c:pt idx="1229">
                  <c:v>1973.06</c:v>
                </c:pt>
                <c:pt idx="1230">
                  <c:v>1973.07</c:v>
                </c:pt>
                <c:pt idx="1231">
                  <c:v>1973.08</c:v>
                </c:pt>
                <c:pt idx="1232">
                  <c:v>1973.09</c:v>
                </c:pt>
                <c:pt idx="1233">
                  <c:v>1973.1</c:v>
                </c:pt>
                <c:pt idx="1234">
                  <c:v>1973.11</c:v>
                </c:pt>
                <c:pt idx="1235">
                  <c:v>1973.12</c:v>
                </c:pt>
                <c:pt idx="1236">
                  <c:v>1974.01</c:v>
                </c:pt>
                <c:pt idx="1237">
                  <c:v>1974.02</c:v>
                </c:pt>
                <c:pt idx="1238">
                  <c:v>1974.03</c:v>
                </c:pt>
                <c:pt idx="1239">
                  <c:v>1974.04</c:v>
                </c:pt>
                <c:pt idx="1240">
                  <c:v>1974.05</c:v>
                </c:pt>
                <c:pt idx="1241">
                  <c:v>1974.06</c:v>
                </c:pt>
                <c:pt idx="1242">
                  <c:v>1974.07</c:v>
                </c:pt>
                <c:pt idx="1243">
                  <c:v>1974.08</c:v>
                </c:pt>
                <c:pt idx="1244">
                  <c:v>1974.09</c:v>
                </c:pt>
                <c:pt idx="1245">
                  <c:v>1974.1</c:v>
                </c:pt>
                <c:pt idx="1246">
                  <c:v>1974.11</c:v>
                </c:pt>
                <c:pt idx="1247">
                  <c:v>1974.12</c:v>
                </c:pt>
                <c:pt idx="1248">
                  <c:v>1975.01</c:v>
                </c:pt>
                <c:pt idx="1249">
                  <c:v>1975.02</c:v>
                </c:pt>
                <c:pt idx="1250">
                  <c:v>1975.03</c:v>
                </c:pt>
                <c:pt idx="1251">
                  <c:v>1975.04</c:v>
                </c:pt>
                <c:pt idx="1252">
                  <c:v>1975.05</c:v>
                </c:pt>
                <c:pt idx="1253">
                  <c:v>1975.06</c:v>
                </c:pt>
                <c:pt idx="1254">
                  <c:v>1975.07</c:v>
                </c:pt>
                <c:pt idx="1255">
                  <c:v>1975.08</c:v>
                </c:pt>
                <c:pt idx="1256">
                  <c:v>1975.09</c:v>
                </c:pt>
                <c:pt idx="1257">
                  <c:v>1975.1</c:v>
                </c:pt>
                <c:pt idx="1258">
                  <c:v>1975.11</c:v>
                </c:pt>
                <c:pt idx="1259">
                  <c:v>1975.12</c:v>
                </c:pt>
                <c:pt idx="1260">
                  <c:v>1976.01</c:v>
                </c:pt>
                <c:pt idx="1261">
                  <c:v>1976.02</c:v>
                </c:pt>
                <c:pt idx="1262">
                  <c:v>1976.03</c:v>
                </c:pt>
                <c:pt idx="1263">
                  <c:v>1976.04</c:v>
                </c:pt>
                <c:pt idx="1264">
                  <c:v>1976.05</c:v>
                </c:pt>
                <c:pt idx="1265">
                  <c:v>1976.06</c:v>
                </c:pt>
                <c:pt idx="1266">
                  <c:v>1976.07</c:v>
                </c:pt>
                <c:pt idx="1267">
                  <c:v>1976.08</c:v>
                </c:pt>
                <c:pt idx="1268">
                  <c:v>1976.09</c:v>
                </c:pt>
                <c:pt idx="1269">
                  <c:v>1976.1</c:v>
                </c:pt>
                <c:pt idx="1270">
                  <c:v>1976.11</c:v>
                </c:pt>
                <c:pt idx="1271">
                  <c:v>1976.12</c:v>
                </c:pt>
                <c:pt idx="1272">
                  <c:v>1977.01</c:v>
                </c:pt>
                <c:pt idx="1273">
                  <c:v>1977.02</c:v>
                </c:pt>
                <c:pt idx="1274">
                  <c:v>1977.03</c:v>
                </c:pt>
                <c:pt idx="1275">
                  <c:v>1977.04</c:v>
                </c:pt>
                <c:pt idx="1276">
                  <c:v>1977.05</c:v>
                </c:pt>
                <c:pt idx="1277">
                  <c:v>1977.06</c:v>
                </c:pt>
                <c:pt idx="1278">
                  <c:v>1977.07</c:v>
                </c:pt>
                <c:pt idx="1279">
                  <c:v>1977.08</c:v>
                </c:pt>
                <c:pt idx="1280">
                  <c:v>1977.09</c:v>
                </c:pt>
                <c:pt idx="1281">
                  <c:v>1977.1</c:v>
                </c:pt>
                <c:pt idx="1282">
                  <c:v>1977.11</c:v>
                </c:pt>
                <c:pt idx="1283">
                  <c:v>1977.12</c:v>
                </c:pt>
                <c:pt idx="1284">
                  <c:v>1978.01</c:v>
                </c:pt>
                <c:pt idx="1285">
                  <c:v>1978.02</c:v>
                </c:pt>
                <c:pt idx="1286">
                  <c:v>1978.03</c:v>
                </c:pt>
                <c:pt idx="1287">
                  <c:v>1978.04</c:v>
                </c:pt>
                <c:pt idx="1288">
                  <c:v>1978.05</c:v>
                </c:pt>
                <c:pt idx="1289">
                  <c:v>1978.06</c:v>
                </c:pt>
                <c:pt idx="1290">
                  <c:v>1978.07</c:v>
                </c:pt>
                <c:pt idx="1291">
                  <c:v>1978.08</c:v>
                </c:pt>
                <c:pt idx="1292">
                  <c:v>1978.09</c:v>
                </c:pt>
                <c:pt idx="1293">
                  <c:v>1978.1</c:v>
                </c:pt>
                <c:pt idx="1294">
                  <c:v>1978.11</c:v>
                </c:pt>
                <c:pt idx="1295">
                  <c:v>1978.12</c:v>
                </c:pt>
                <c:pt idx="1296">
                  <c:v>1979.01</c:v>
                </c:pt>
                <c:pt idx="1297">
                  <c:v>1979.02</c:v>
                </c:pt>
                <c:pt idx="1298">
                  <c:v>1979.03</c:v>
                </c:pt>
                <c:pt idx="1299">
                  <c:v>1979.04</c:v>
                </c:pt>
                <c:pt idx="1300">
                  <c:v>1979.05</c:v>
                </c:pt>
                <c:pt idx="1301">
                  <c:v>1979.06</c:v>
                </c:pt>
                <c:pt idx="1302">
                  <c:v>1979.07</c:v>
                </c:pt>
                <c:pt idx="1303">
                  <c:v>1979.08</c:v>
                </c:pt>
                <c:pt idx="1304">
                  <c:v>1979.09</c:v>
                </c:pt>
                <c:pt idx="1305">
                  <c:v>1979.1</c:v>
                </c:pt>
                <c:pt idx="1306">
                  <c:v>1979.11</c:v>
                </c:pt>
                <c:pt idx="1307">
                  <c:v>1979.12</c:v>
                </c:pt>
                <c:pt idx="1308">
                  <c:v>1980.01</c:v>
                </c:pt>
                <c:pt idx="1309">
                  <c:v>1980.02</c:v>
                </c:pt>
                <c:pt idx="1310">
                  <c:v>1980.03</c:v>
                </c:pt>
                <c:pt idx="1311">
                  <c:v>1980.04</c:v>
                </c:pt>
                <c:pt idx="1312">
                  <c:v>1980.05</c:v>
                </c:pt>
                <c:pt idx="1313">
                  <c:v>1980.06</c:v>
                </c:pt>
                <c:pt idx="1314">
                  <c:v>1980.07</c:v>
                </c:pt>
                <c:pt idx="1315">
                  <c:v>1980.08</c:v>
                </c:pt>
                <c:pt idx="1316">
                  <c:v>1980.09</c:v>
                </c:pt>
                <c:pt idx="1317">
                  <c:v>1980.1</c:v>
                </c:pt>
                <c:pt idx="1318">
                  <c:v>1980.11</c:v>
                </c:pt>
                <c:pt idx="1319">
                  <c:v>1980.12</c:v>
                </c:pt>
                <c:pt idx="1320">
                  <c:v>1981.01</c:v>
                </c:pt>
                <c:pt idx="1321">
                  <c:v>1981.02</c:v>
                </c:pt>
                <c:pt idx="1322">
                  <c:v>1981.03</c:v>
                </c:pt>
                <c:pt idx="1323">
                  <c:v>1981.04</c:v>
                </c:pt>
                <c:pt idx="1324">
                  <c:v>1981.05</c:v>
                </c:pt>
                <c:pt idx="1325">
                  <c:v>1981.06</c:v>
                </c:pt>
                <c:pt idx="1326">
                  <c:v>1981.07</c:v>
                </c:pt>
                <c:pt idx="1327">
                  <c:v>1981.08</c:v>
                </c:pt>
                <c:pt idx="1328">
                  <c:v>1981.09</c:v>
                </c:pt>
                <c:pt idx="1329">
                  <c:v>1981.1</c:v>
                </c:pt>
                <c:pt idx="1330">
                  <c:v>1981.11</c:v>
                </c:pt>
                <c:pt idx="1331">
                  <c:v>1981.12</c:v>
                </c:pt>
                <c:pt idx="1332">
                  <c:v>1982.01</c:v>
                </c:pt>
                <c:pt idx="1333">
                  <c:v>1982.02</c:v>
                </c:pt>
                <c:pt idx="1334">
                  <c:v>1982.03</c:v>
                </c:pt>
                <c:pt idx="1335">
                  <c:v>1982.04</c:v>
                </c:pt>
                <c:pt idx="1336">
                  <c:v>1982.05</c:v>
                </c:pt>
                <c:pt idx="1337">
                  <c:v>1982.06</c:v>
                </c:pt>
                <c:pt idx="1338">
                  <c:v>1982.07</c:v>
                </c:pt>
                <c:pt idx="1339">
                  <c:v>1982.08</c:v>
                </c:pt>
                <c:pt idx="1340">
                  <c:v>1982.09</c:v>
                </c:pt>
                <c:pt idx="1341">
                  <c:v>1982.1</c:v>
                </c:pt>
                <c:pt idx="1342">
                  <c:v>1982.11</c:v>
                </c:pt>
                <c:pt idx="1343">
                  <c:v>1982.12</c:v>
                </c:pt>
                <c:pt idx="1344">
                  <c:v>1983.01</c:v>
                </c:pt>
                <c:pt idx="1345">
                  <c:v>1983.02</c:v>
                </c:pt>
                <c:pt idx="1346">
                  <c:v>1983.03</c:v>
                </c:pt>
                <c:pt idx="1347">
                  <c:v>1983.04</c:v>
                </c:pt>
                <c:pt idx="1348">
                  <c:v>1983.05</c:v>
                </c:pt>
                <c:pt idx="1349">
                  <c:v>1983.06</c:v>
                </c:pt>
                <c:pt idx="1350">
                  <c:v>1983.07</c:v>
                </c:pt>
                <c:pt idx="1351">
                  <c:v>1983.08</c:v>
                </c:pt>
                <c:pt idx="1352">
                  <c:v>1983.09</c:v>
                </c:pt>
                <c:pt idx="1353">
                  <c:v>1983.1</c:v>
                </c:pt>
                <c:pt idx="1354">
                  <c:v>1983.11</c:v>
                </c:pt>
                <c:pt idx="1355">
                  <c:v>1983.12</c:v>
                </c:pt>
                <c:pt idx="1356">
                  <c:v>1984.01</c:v>
                </c:pt>
                <c:pt idx="1357">
                  <c:v>1984.02</c:v>
                </c:pt>
                <c:pt idx="1358">
                  <c:v>1984.03</c:v>
                </c:pt>
                <c:pt idx="1359">
                  <c:v>1984.04</c:v>
                </c:pt>
                <c:pt idx="1360">
                  <c:v>1984.05</c:v>
                </c:pt>
                <c:pt idx="1361">
                  <c:v>1984.06</c:v>
                </c:pt>
                <c:pt idx="1362">
                  <c:v>1984.07</c:v>
                </c:pt>
                <c:pt idx="1363">
                  <c:v>1984.08</c:v>
                </c:pt>
                <c:pt idx="1364">
                  <c:v>1984.09</c:v>
                </c:pt>
                <c:pt idx="1365">
                  <c:v>1984.1</c:v>
                </c:pt>
                <c:pt idx="1366">
                  <c:v>1984.11</c:v>
                </c:pt>
                <c:pt idx="1367">
                  <c:v>1984.12</c:v>
                </c:pt>
                <c:pt idx="1368">
                  <c:v>1985.01</c:v>
                </c:pt>
                <c:pt idx="1369">
                  <c:v>1985.02</c:v>
                </c:pt>
                <c:pt idx="1370">
                  <c:v>1985.03</c:v>
                </c:pt>
                <c:pt idx="1371">
                  <c:v>1985.04</c:v>
                </c:pt>
                <c:pt idx="1372">
                  <c:v>1985.05</c:v>
                </c:pt>
                <c:pt idx="1373">
                  <c:v>1985.06</c:v>
                </c:pt>
                <c:pt idx="1374">
                  <c:v>1985.07</c:v>
                </c:pt>
                <c:pt idx="1375">
                  <c:v>1985.08</c:v>
                </c:pt>
                <c:pt idx="1376">
                  <c:v>1985.09</c:v>
                </c:pt>
                <c:pt idx="1377">
                  <c:v>1985.1</c:v>
                </c:pt>
                <c:pt idx="1378">
                  <c:v>1985.11</c:v>
                </c:pt>
                <c:pt idx="1379">
                  <c:v>1985.12</c:v>
                </c:pt>
                <c:pt idx="1380">
                  <c:v>1986.01</c:v>
                </c:pt>
                <c:pt idx="1381">
                  <c:v>1986.02</c:v>
                </c:pt>
                <c:pt idx="1382">
                  <c:v>1986.03</c:v>
                </c:pt>
                <c:pt idx="1383">
                  <c:v>1986.04</c:v>
                </c:pt>
                <c:pt idx="1384">
                  <c:v>1986.05</c:v>
                </c:pt>
                <c:pt idx="1385">
                  <c:v>1986.06</c:v>
                </c:pt>
                <c:pt idx="1386">
                  <c:v>1986.07</c:v>
                </c:pt>
                <c:pt idx="1387">
                  <c:v>1986.08</c:v>
                </c:pt>
                <c:pt idx="1388">
                  <c:v>1986.09</c:v>
                </c:pt>
                <c:pt idx="1389">
                  <c:v>1986.1</c:v>
                </c:pt>
                <c:pt idx="1390">
                  <c:v>1986.11</c:v>
                </c:pt>
                <c:pt idx="1391">
                  <c:v>1986.12</c:v>
                </c:pt>
                <c:pt idx="1392">
                  <c:v>1987.01</c:v>
                </c:pt>
                <c:pt idx="1393">
                  <c:v>1987.02</c:v>
                </c:pt>
                <c:pt idx="1394">
                  <c:v>1987.03</c:v>
                </c:pt>
                <c:pt idx="1395">
                  <c:v>1987.04</c:v>
                </c:pt>
                <c:pt idx="1396">
                  <c:v>1987.05</c:v>
                </c:pt>
                <c:pt idx="1397">
                  <c:v>1987.06</c:v>
                </c:pt>
                <c:pt idx="1398">
                  <c:v>1987.07</c:v>
                </c:pt>
                <c:pt idx="1399">
                  <c:v>1987.08</c:v>
                </c:pt>
                <c:pt idx="1400">
                  <c:v>1987.09</c:v>
                </c:pt>
                <c:pt idx="1401">
                  <c:v>1987.1</c:v>
                </c:pt>
                <c:pt idx="1402">
                  <c:v>1987.11</c:v>
                </c:pt>
                <c:pt idx="1403">
                  <c:v>1987.12</c:v>
                </c:pt>
                <c:pt idx="1404">
                  <c:v>1988.01</c:v>
                </c:pt>
                <c:pt idx="1405">
                  <c:v>1988.02</c:v>
                </c:pt>
                <c:pt idx="1406">
                  <c:v>1988.03</c:v>
                </c:pt>
                <c:pt idx="1407">
                  <c:v>1988.04</c:v>
                </c:pt>
                <c:pt idx="1408">
                  <c:v>1988.05</c:v>
                </c:pt>
                <c:pt idx="1409">
                  <c:v>1988.06</c:v>
                </c:pt>
                <c:pt idx="1410">
                  <c:v>1988.07</c:v>
                </c:pt>
                <c:pt idx="1411">
                  <c:v>1988.08</c:v>
                </c:pt>
                <c:pt idx="1412">
                  <c:v>1988.09</c:v>
                </c:pt>
                <c:pt idx="1413">
                  <c:v>1988.1</c:v>
                </c:pt>
                <c:pt idx="1414">
                  <c:v>1988.11</c:v>
                </c:pt>
                <c:pt idx="1415">
                  <c:v>1988.12</c:v>
                </c:pt>
                <c:pt idx="1416">
                  <c:v>1989.01</c:v>
                </c:pt>
                <c:pt idx="1417">
                  <c:v>1989.02</c:v>
                </c:pt>
                <c:pt idx="1418">
                  <c:v>1989.03</c:v>
                </c:pt>
                <c:pt idx="1419">
                  <c:v>1989.04</c:v>
                </c:pt>
                <c:pt idx="1420">
                  <c:v>1989.05</c:v>
                </c:pt>
                <c:pt idx="1421">
                  <c:v>1989.06</c:v>
                </c:pt>
                <c:pt idx="1422">
                  <c:v>1989.07</c:v>
                </c:pt>
                <c:pt idx="1423">
                  <c:v>1989.08</c:v>
                </c:pt>
                <c:pt idx="1424">
                  <c:v>1989.09</c:v>
                </c:pt>
                <c:pt idx="1425">
                  <c:v>1989.1</c:v>
                </c:pt>
                <c:pt idx="1426">
                  <c:v>1989.11</c:v>
                </c:pt>
                <c:pt idx="1427">
                  <c:v>1989.12</c:v>
                </c:pt>
                <c:pt idx="1428">
                  <c:v>1990.01</c:v>
                </c:pt>
                <c:pt idx="1429">
                  <c:v>1990.02</c:v>
                </c:pt>
                <c:pt idx="1430">
                  <c:v>1990.03</c:v>
                </c:pt>
                <c:pt idx="1431">
                  <c:v>1990.04</c:v>
                </c:pt>
                <c:pt idx="1432">
                  <c:v>1990.05</c:v>
                </c:pt>
                <c:pt idx="1433">
                  <c:v>1990.06</c:v>
                </c:pt>
                <c:pt idx="1434">
                  <c:v>1990.07</c:v>
                </c:pt>
                <c:pt idx="1435">
                  <c:v>1990.08</c:v>
                </c:pt>
                <c:pt idx="1436">
                  <c:v>1990.09</c:v>
                </c:pt>
                <c:pt idx="1437">
                  <c:v>1990.1</c:v>
                </c:pt>
                <c:pt idx="1438">
                  <c:v>1990.11</c:v>
                </c:pt>
                <c:pt idx="1439">
                  <c:v>1990.12</c:v>
                </c:pt>
                <c:pt idx="1440">
                  <c:v>1991.01</c:v>
                </c:pt>
                <c:pt idx="1441">
                  <c:v>1991.02</c:v>
                </c:pt>
                <c:pt idx="1442">
                  <c:v>1991.03</c:v>
                </c:pt>
                <c:pt idx="1443">
                  <c:v>1991.04</c:v>
                </c:pt>
                <c:pt idx="1444">
                  <c:v>1991.05</c:v>
                </c:pt>
                <c:pt idx="1445">
                  <c:v>1991.06</c:v>
                </c:pt>
                <c:pt idx="1446">
                  <c:v>1991.07</c:v>
                </c:pt>
                <c:pt idx="1447">
                  <c:v>1991.08</c:v>
                </c:pt>
                <c:pt idx="1448">
                  <c:v>1991.09</c:v>
                </c:pt>
                <c:pt idx="1449">
                  <c:v>1991.1</c:v>
                </c:pt>
                <c:pt idx="1450">
                  <c:v>1991.11</c:v>
                </c:pt>
                <c:pt idx="1451">
                  <c:v>1991.12</c:v>
                </c:pt>
                <c:pt idx="1452">
                  <c:v>1992.01</c:v>
                </c:pt>
                <c:pt idx="1453">
                  <c:v>1992.02</c:v>
                </c:pt>
                <c:pt idx="1454">
                  <c:v>1992.03</c:v>
                </c:pt>
                <c:pt idx="1455">
                  <c:v>1992.04</c:v>
                </c:pt>
                <c:pt idx="1456">
                  <c:v>1992.05</c:v>
                </c:pt>
                <c:pt idx="1457">
                  <c:v>1992.06</c:v>
                </c:pt>
                <c:pt idx="1458">
                  <c:v>1992.07</c:v>
                </c:pt>
                <c:pt idx="1459">
                  <c:v>1992.08</c:v>
                </c:pt>
                <c:pt idx="1460">
                  <c:v>1992.09</c:v>
                </c:pt>
                <c:pt idx="1461">
                  <c:v>1992.1</c:v>
                </c:pt>
                <c:pt idx="1462">
                  <c:v>1992.11</c:v>
                </c:pt>
                <c:pt idx="1463">
                  <c:v>1992.12</c:v>
                </c:pt>
                <c:pt idx="1464">
                  <c:v>1993.01</c:v>
                </c:pt>
                <c:pt idx="1465">
                  <c:v>1993.02</c:v>
                </c:pt>
                <c:pt idx="1466">
                  <c:v>1993.03</c:v>
                </c:pt>
                <c:pt idx="1467">
                  <c:v>1993.04</c:v>
                </c:pt>
                <c:pt idx="1468">
                  <c:v>1993.05</c:v>
                </c:pt>
                <c:pt idx="1469">
                  <c:v>1993.06</c:v>
                </c:pt>
                <c:pt idx="1470">
                  <c:v>1993.07</c:v>
                </c:pt>
                <c:pt idx="1471">
                  <c:v>1993.08</c:v>
                </c:pt>
                <c:pt idx="1472">
                  <c:v>1993.09</c:v>
                </c:pt>
                <c:pt idx="1473">
                  <c:v>1993.1</c:v>
                </c:pt>
                <c:pt idx="1474">
                  <c:v>1993.11</c:v>
                </c:pt>
                <c:pt idx="1475">
                  <c:v>1993.12</c:v>
                </c:pt>
                <c:pt idx="1476">
                  <c:v>1994.01</c:v>
                </c:pt>
                <c:pt idx="1477">
                  <c:v>1994.02</c:v>
                </c:pt>
                <c:pt idx="1478">
                  <c:v>1994.03</c:v>
                </c:pt>
                <c:pt idx="1479">
                  <c:v>1994.04</c:v>
                </c:pt>
                <c:pt idx="1480">
                  <c:v>1994.05</c:v>
                </c:pt>
                <c:pt idx="1481">
                  <c:v>1994.06</c:v>
                </c:pt>
                <c:pt idx="1482">
                  <c:v>1994.07</c:v>
                </c:pt>
                <c:pt idx="1483">
                  <c:v>1994.08</c:v>
                </c:pt>
                <c:pt idx="1484">
                  <c:v>1994.09</c:v>
                </c:pt>
                <c:pt idx="1485">
                  <c:v>1994.1</c:v>
                </c:pt>
                <c:pt idx="1486">
                  <c:v>1994.11</c:v>
                </c:pt>
                <c:pt idx="1487">
                  <c:v>1994.12</c:v>
                </c:pt>
                <c:pt idx="1488">
                  <c:v>1995.01</c:v>
                </c:pt>
                <c:pt idx="1489">
                  <c:v>1995.02</c:v>
                </c:pt>
                <c:pt idx="1490">
                  <c:v>1995.03</c:v>
                </c:pt>
                <c:pt idx="1491">
                  <c:v>1995.04</c:v>
                </c:pt>
                <c:pt idx="1492">
                  <c:v>1995.05</c:v>
                </c:pt>
                <c:pt idx="1493">
                  <c:v>1995.06</c:v>
                </c:pt>
                <c:pt idx="1494">
                  <c:v>1995.07</c:v>
                </c:pt>
                <c:pt idx="1495">
                  <c:v>1995.08</c:v>
                </c:pt>
                <c:pt idx="1496">
                  <c:v>1995.09</c:v>
                </c:pt>
                <c:pt idx="1497">
                  <c:v>1995.1</c:v>
                </c:pt>
                <c:pt idx="1498">
                  <c:v>1995.11</c:v>
                </c:pt>
                <c:pt idx="1499">
                  <c:v>1995.12</c:v>
                </c:pt>
                <c:pt idx="1500">
                  <c:v>1996.01</c:v>
                </c:pt>
                <c:pt idx="1501">
                  <c:v>1996.02</c:v>
                </c:pt>
                <c:pt idx="1502">
                  <c:v>1996.03</c:v>
                </c:pt>
                <c:pt idx="1503">
                  <c:v>1996.04</c:v>
                </c:pt>
                <c:pt idx="1504">
                  <c:v>1996.05</c:v>
                </c:pt>
                <c:pt idx="1505">
                  <c:v>1996.06</c:v>
                </c:pt>
                <c:pt idx="1506">
                  <c:v>1996.07</c:v>
                </c:pt>
                <c:pt idx="1507">
                  <c:v>1996.08</c:v>
                </c:pt>
                <c:pt idx="1508">
                  <c:v>1996.09</c:v>
                </c:pt>
                <c:pt idx="1509">
                  <c:v>1996.1</c:v>
                </c:pt>
                <c:pt idx="1510">
                  <c:v>1996.11</c:v>
                </c:pt>
                <c:pt idx="1511">
                  <c:v>1996.12</c:v>
                </c:pt>
                <c:pt idx="1512">
                  <c:v>1997.01</c:v>
                </c:pt>
                <c:pt idx="1513">
                  <c:v>1997.02</c:v>
                </c:pt>
                <c:pt idx="1514">
                  <c:v>1997.03</c:v>
                </c:pt>
                <c:pt idx="1515">
                  <c:v>1997.04</c:v>
                </c:pt>
                <c:pt idx="1516">
                  <c:v>1997.05</c:v>
                </c:pt>
                <c:pt idx="1517">
                  <c:v>1997.06</c:v>
                </c:pt>
                <c:pt idx="1518">
                  <c:v>1997.07</c:v>
                </c:pt>
                <c:pt idx="1519">
                  <c:v>1997.08</c:v>
                </c:pt>
                <c:pt idx="1520">
                  <c:v>1997.09</c:v>
                </c:pt>
                <c:pt idx="1521">
                  <c:v>1997.1</c:v>
                </c:pt>
                <c:pt idx="1522">
                  <c:v>1997.11</c:v>
                </c:pt>
                <c:pt idx="1523">
                  <c:v>1997.12</c:v>
                </c:pt>
                <c:pt idx="1524">
                  <c:v>1998.01</c:v>
                </c:pt>
                <c:pt idx="1525">
                  <c:v>1998.02</c:v>
                </c:pt>
                <c:pt idx="1526">
                  <c:v>1998.03</c:v>
                </c:pt>
                <c:pt idx="1527">
                  <c:v>1998.04</c:v>
                </c:pt>
                <c:pt idx="1528">
                  <c:v>1998.05</c:v>
                </c:pt>
                <c:pt idx="1529">
                  <c:v>1998.06</c:v>
                </c:pt>
                <c:pt idx="1530">
                  <c:v>1998.07</c:v>
                </c:pt>
                <c:pt idx="1531">
                  <c:v>1998.08</c:v>
                </c:pt>
                <c:pt idx="1532">
                  <c:v>1998.09</c:v>
                </c:pt>
                <c:pt idx="1533">
                  <c:v>1998.1</c:v>
                </c:pt>
                <c:pt idx="1534">
                  <c:v>1998.11</c:v>
                </c:pt>
                <c:pt idx="1535">
                  <c:v>1998.12</c:v>
                </c:pt>
                <c:pt idx="1536">
                  <c:v>1999.01</c:v>
                </c:pt>
                <c:pt idx="1537">
                  <c:v>1999.02</c:v>
                </c:pt>
                <c:pt idx="1538">
                  <c:v>1999.03</c:v>
                </c:pt>
                <c:pt idx="1539">
                  <c:v>1999.04</c:v>
                </c:pt>
                <c:pt idx="1540">
                  <c:v>1999.05</c:v>
                </c:pt>
                <c:pt idx="1541">
                  <c:v>1999.06</c:v>
                </c:pt>
                <c:pt idx="1542">
                  <c:v>1999.07</c:v>
                </c:pt>
                <c:pt idx="1543">
                  <c:v>1999.08</c:v>
                </c:pt>
                <c:pt idx="1544">
                  <c:v>1999.09</c:v>
                </c:pt>
                <c:pt idx="1545">
                  <c:v>1999.1</c:v>
                </c:pt>
                <c:pt idx="1546">
                  <c:v>1999.11</c:v>
                </c:pt>
                <c:pt idx="1547">
                  <c:v>1999.12</c:v>
                </c:pt>
                <c:pt idx="1548">
                  <c:v>2000.01</c:v>
                </c:pt>
                <c:pt idx="1549">
                  <c:v>2000.02</c:v>
                </c:pt>
                <c:pt idx="1550">
                  <c:v>2000.03</c:v>
                </c:pt>
                <c:pt idx="1551">
                  <c:v>2000.04</c:v>
                </c:pt>
                <c:pt idx="1552">
                  <c:v>2000.05</c:v>
                </c:pt>
                <c:pt idx="1553">
                  <c:v>2000.06</c:v>
                </c:pt>
                <c:pt idx="1554">
                  <c:v>2000.07</c:v>
                </c:pt>
                <c:pt idx="1555">
                  <c:v>2000.08</c:v>
                </c:pt>
                <c:pt idx="1556">
                  <c:v>2000.09</c:v>
                </c:pt>
                <c:pt idx="1557">
                  <c:v>2000.1</c:v>
                </c:pt>
                <c:pt idx="1558">
                  <c:v>2000.11</c:v>
                </c:pt>
                <c:pt idx="1559">
                  <c:v>2000.12</c:v>
                </c:pt>
                <c:pt idx="1560">
                  <c:v>2001.01</c:v>
                </c:pt>
                <c:pt idx="1561">
                  <c:v>2001.02</c:v>
                </c:pt>
                <c:pt idx="1562">
                  <c:v>2001.03</c:v>
                </c:pt>
                <c:pt idx="1563">
                  <c:v>2001.04</c:v>
                </c:pt>
                <c:pt idx="1564">
                  <c:v>2001.05</c:v>
                </c:pt>
                <c:pt idx="1565">
                  <c:v>2001.06</c:v>
                </c:pt>
                <c:pt idx="1566">
                  <c:v>2001.07</c:v>
                </c:pt>
                <c:pt idx="1567">
                  <c:v>2001.08</c:v>
                </c:pt>
                <c:pt idx="1568">
                  <c:v>2001.09</c:v>
                </c:pt>
                <c:pt idx="1569">
                  <c:v>2001.1</c:v>
                </c:pt>
                <c:pt idx="1570">
                  <c:v>2001.11</c:v>
                </c:pt>
                <c:pt idx="1571">
                  <c:v>2001.12</c:v>
                </c:pt>
                <c:pt idx="1572">
                  <c:v>2002.01</c:v>
                </c:pt>
                <c:pt idx="1573">
                  <c:v>2002.02</c:v>
                </c:pt>
                <c:pt idx="1574">
                  <c:v>2002.03</c:v>
                </c:pt>
                <c:pt idx="1575">
                  <c:v>2002.04</c:v>
                </c:pt>
                <c:pt idx="1576">
                  <c:v>2002.05</c:v>
                </c:pt>
                <c:pt idx="1577">
                  <c:v>2002.06</c:v>
                </c:pt>
                <c:pt idx="1578">
                  <c:v>2002.07</c:v>
                </c:pt>
                <c:pt idx="1579">
                  <c:v>2002.08</c:v>
                </c:pt>
                <c:pt idx="1580">
                  <c:v>2002.09</c:v>
                </c:pt>
                <c:pt idx="1581">
                  <c:v>2002.1</c:v>
                </c:pt>
                <c:pt idx="1582">
                  <c:v>2002.11</c:v>
                </c:pt>
                <c:pt idx="1583">
                  <c:v>2002.12</c:v>
                </c:pt>
                <c:pt idx="1584">
                  <c:v>2003.01</c:v>
                </c:pt>
                <c:pt idx="1585">
                  <c:v>2003.02</c:v>
                </c:pt>
                <c:pt idx="1586">
                  <c:v>2003.03</c:v>
                </c:pt>
                <c:pt idx="1587">
                  <c:v>2003.04</c:v>
                </c:pt>
                <c:pt idx="1588">
                  <c:v>2003.05</c:v>
                </c:pt>
                <c:pt idx="1589">
                  <c:v>2003.06</c:v>
                </c:pt>
                <c:pt idx="1590">
                  <c:v>2003.07</c:v>
                </c:pt>
                <c:pt idx="1591">
                  <c:v>2003.08</c:v>
                </c:pt>
                <c:pt idx="1592">
                  <c:v>2003.09</c:v>
                </c:pt>
                <c:pt idx="1593">
                  <c:v>2003.1</c:v>
                </c:pt>
                <c:pt idx="1594">
                  <c:v>2003.11</c:v>
                </c:pt>
                <c:pt idx="1595">
                  <c:v>2003.12</c:v>
                </c:pt>
                <c:pt idx="1596">
                  <c:v>2004.01</c:v>
                </c:pt>
                <c:pt idx="1597">
                  <c:v>2004.02</c:v>
                </c:pt>
                <c:pt idx="1598">
                  <c:v>2004.03</c:v>
                </c:pt>
                <c:pt idx="1599">
                  <c:v>2004.04</c:v>
                </c:pt>
                <c:pt idx="1600">
                  <c:v>2004.05</c:v>
                </c:pt>
                <c:pt idx="1601">
                  <c:v>2004.06</c:v>
                </c:pt>
                <c:pt idx="1602">
                  <c:v>2004.07</c:v>
                </c:pt>
                <c:pt idx="1603">
                  <c:v>2004.08</c:v>
                </c:pt>
                <c:pt idx="1604">
                  <c:v>2004.09</c:v>
                </c:pt>
                <c:pt idx="1605">
                  <c:v>2004.1</c:v>
                </c:pt>
                <c:pt idx="1606">
                  <c:v>2004.11</c:v>
                </c:pt>
                <c:pt idx="1607">
                  <c:v>2004.12</c:v>
                </c:pt>
                <c:pt idx="1608">
                  <c:v>2005.01</c:v>
                </c:pt>
                <c:pt idx="1609">
                  <c:v>2005.02</c:v>
                </c:pt>
                <c:pt idx="1610">
                  <c:v>2005.03</c:v>
                </c:pt>
                <c:pt idx="1611">
                  <c:v>2005.04</c:v>
                </c:pt>
                <c:pt idx="1612">
                  <c:v>2005.05</c:v>
                </c:pt>
                <c:pt idx="1613">
                  <c:v>2005.06</c:v>
                </c:pt>
                <c:pt idx="1614">
                  <c:v>2005.07</c:v>
                </c:pt>
                <c:pt idx="1615">
                  <c:v>2005.08</c:v>
                </c:pt>
                <c:pt idx="1616">
                  <c:v>2005.09</c:v>
                </c:pt>
                <c:pt idx="1617">
                  <c:v>2005.1</c:v>
                </c:pt>
                <c:pt idx="1618">
                  <c:v>2005.11</c:v>
                </c:pt>
                <c:pt idx="1619">
                  <c:v>2005.12</c:v>
                </c:pt>
                <c:pt idx="1620">
                  <c:v>2006.01</c:v>
                </c:pt>
                <c:pt idx="1621">
                  <c:v>2006.02</c:v>
                </c:pt>
                <c:pt idx="1622">
                  <c:v>2006.03</c:v>
                </c:pt>
                <c:pt idx="1623">
                  <c:v>2006.04</c:v>
                </c:pt>
                <c:pt idx="1624">
                  <c:v>2006.05</c:v>
                </c:pt>
                <c:pt idx="1625">
                  <c:v>2006.06</c:v>
                </c:pt>
                <c:pt idx="1626">
                  <c:v>2006.07</c:v>
                </c:pt>
                <c:pt idx="1627">
                  <c:v>2006.08</c:v>
                </c:pt>
                <c:pt idx="1628">
                  <c:v>2006.09</c:v>
                </c:pt>
                <c:pt idx="1629">
                  <c:v>2006.1</c:v>
                </c:pt>
                <c:pt idx="1630">
                  <c:v>2006.11</c:v>
                </c:pt>
                <c:pt idx="1631">
                  <c:v>2006.12</c:v>
                </c:pt>
                <c:pt idx="1632">
                  <c:v>2007.01</c:v>
                </c:pt>
                <c:pt idx="1633">
                  <c:v>2007.02</c:v>
                </c:pt>
                <c:pt idx="1634">
                  <c:v>2007.03</c:v>
                </c:pt>
                <c:pt idx="1635">
                  <c:v>2007.04</c:v>
                </c:pt>
                <c:pt idx="1636">
                  <c:v>2007.05</c:v>
                </c:pt>
                <c:pt idx="1637">
                  <c:v>2007.06</c:v>
                </c:pt>
                <c:pt idx="1638">
                  <c:v>2007.07</c:v>
                </c:pt>
                <c:pt idx="1639">
                  <c:v>2007.08</c:v>
                </c:pt>
                <c:pt idx="1640">
                  <c:v>2007.09</c:v>
                </c:pt>
                <c:pt idx="1641">
                  <c:v>2007.1</c:v>
                </c:pt>
                <c:pt idx="1642">
                  <c:v>2007.11</c:v>
                </c:pt>
                <c:pt idx="1643">
                  <c:v>2007.12</c:v>
                </c:pt>
                <c:pt idx="1644">
                  <c:v>2008.01</c:v>
                </c:pt>
                <c:pt idx="1645">
                  <c:v>2008.02</c:v>
                </c:pt>
                <c:pt idx="1646">
                  <c:v>2008.03</c:v>
                </c:pt>
                <c:pt idx="1647">
                  <c:v>2008.04</c:v>
                </c:pt>
                <c:pt idx="1648">
                  <c:v>2008.05</c:v>
                </c:pt>
                <c:pt idx="1649">
                  <c:v>2008.06</c:v>
                </c:pt>
                <c:pt idx="1650">
                  <c:v>2008.07</c:v>
                </c:pt>
                <c:pt idx="1651">
                  <c:v>2008.08</c:v>
                </c:pt>
                <c:pt idx="1652">
                  <c:v>2008.09</c:v>
                </c:pt>
                <c:pt idx="1653">
                  <c:v>2008.1</c:v>
                </c:pt>
                <c:pt idx="1654">
                  <c:v>2008.11</c:v>
                </c:pt>
                <c:pt idx="1655">
                  <c:v>2008.12</c:v>
                </c:pt>
                <c:pt idx="1656">
                  <c:v>2009.01</c:v>
                </c:pt>
                <c:pt idx="1657">
                  <c:v>2009.02</c:v>
                </c:pt>
                <c:pt idx="1658">
                  <c:v>2009.03</c:v>
                </c:pt>
                <c:pt idx="1659">
                  <c:v>2009.04</c:v>
                </c:pt>
                <c:pt idx="1660">
                  <c:v>2009.05</c:v>
                </c:pt>
                <c:pt idx="1661">
                  <c:v>2009.06</c:v>
                </c:pt>
                <c:pt idx="1662">
                  <c:v>2009.07</c:v>
                </c:pt>
                <c:pt idx="1663">
                  <c:v>2009.08</c:v>
                </c:pt>
                <c:pt idx="1664">
                  <c:v>2009.09</c:v>
                </c:pt>
                <c:pt idx="1665">
                  <c:v>2009.1</c:v>
                </c:pt>
                <c:pt idx="1666">
                  <c:v>2009.11</c:v>
                </c:pt>
                <c:pt idx="1667">
                  <c:v>2009.12</c:v>
                </c:pt>
                <c:pt idx="1668">
                  <c:v>2010.01</c:v>
                </c:pt>
                <c:pt idx="1669">
                  <c:v>2010.02</c:v>
                </c:pt>
                <c:pt idx="1670">
                  <c:v>2010.03</c:v>
                </c:pt>
                <c:pt idx="1671">
                  <c:v>2010.04</c:v>
                </c:pt>
                <c:pt idx="1672">
                  <c:v>2010.05</c:v>
                </c:pt>
                <c:pt idx="1673">
                  <c:v>2010.06</c:v>
                </c:pt>
                <c:pt idx="1674">
                  <c:v>2010.07</c:v>
                </c:pt>
                <c:pt idx="1675">
                  <c:v>2010.08</c:v>
                </c:pt>
                <c:pt idx="1676">
                  <c:v>2010.09</c:v>
                </c:pt>
                <c:pt idx="1677">
                  <c:v>2010.1</c:v>
                </c:pt>
                <c:pt idx="1678">
                  <c:v>2010.11</c:v>
                </c:pt>
                <c:pt idx="1679">
                  <c:v>2010.12</c:v>
                </c:pt>
                <c:pt idx="1680">
                  <c:v>2011.01</c:v>
                </c:pt>
                <c:pt idx="1681">
                  <c:v>2011.02</c:v>
                </c:pt>
                <c:pt idx="1682">
                  <c:v>2011.03</c:v>
                </c:pt>
                <c:pt idx="1683">
                  <c:v>2011.04</c:v>
                </c:pt>
                <c:pt idx="1684">
                  <c:v>2011.05</c:v>
                </c:pt>
                <c:pt idx="1685">
                  <c:v>2011.06</c:v>
                </c:pt>
                <c:pt idx="1686">
                  <c:v>2011.07</c:v>
                </c:pt>
                <c:pt idx="1687">
                  <c:v>2011.08</c:v>
                </c:pt>
                <c:pt idx="1688">
                  <c:v>2011.09</c:v>
                </c:pt>
                <c:pt idx="1689">
                  <c:v>2011.1</c:v>
                </c:pt>
                <c:pt idx="1690">
                  <c:v>2011.11</c:v>
                </c:pt>
                <c:pt idx="1691">
                  <c:v>2011.12</c:v>
                </c:pt>
                <c:pt idx="1692">
                  <c:v>2012.01</c:v>
                </c:pt>
                <c:pt idx="1693">
                  <c:v>2012.02</c:v>
                </c:pt>
                <c:pt idx="1694">
                  <c:v>2012.03</c:v>
                </c:pt>
                <c:pt idx="1695">
                  <c:v>2012.04</c:v>
                </c:pt>
                <c:pt idx="1696">
                  <c:v>2012.05</c:v>
                </c:pt>
                <c:pt idx="1697">
                  <c:v>2012.06</c:v>
                </c:pt>
                <c:pt idx="1698">
                  <c:v>2012.07</c:v>
                </c:pt>
                <c:pt idx="1699">
                  <c:v>2012.08</c:v>
                </c:pt>
                <c:pt idx="1700">
                  <c:v>2012.09</c:v>
                </c:pt>
                <c:pt idx="1701">
                  <c:v>2012.1</c:v>
                </c:pt>
                <c:pt idx="1702">
                  <c:v>2012.11</c:v>
                </c:pt>
                <c:pt idx="1703">
                  <c:v>2012.12</c:v>
                </c:pt>
                <c:pt idx="1704">
                  <c:v>2013.01</c:v>
                </c:pt>
                <c:pt idx="1705">
                  <c:v>2013.02</c:v>
                </c:pt>
                <c:pt idx="1706">
                  <c:v>2013.03</c:v>
                </c:pt>
                <c:pt idx="1707">
                  <c:v>2013.04</c:v>
                </c:pt>
                <c:pt idx="1708">
                  <c:v>2013.05</c:v>
                </c:pt>
                <c:pt idx="1709">
                  <c:v>2013.06</c:v>
                </c:pt>
                <c:pt idx="1710">
                  <c:v>2013.07</c:v>
                </c:pt>
                <c:pt idx="1711">
                  <c:v>2013.08</c:v>
                </c:pt>
                <c:pt idx="1712">
                  <c:v>2013.09</c:v>
                </c:pt>
                <c:pt idx="1713">
                  <c:v>2013.1</c:v>
                </c:pt>
                <c:pt idx="1714">
                  <c:v>2013.11</c:v>
                </c:pt>
                <c:pt idx="1715">
                  <c:v>2013.12</c:v>
                </c:pt>
                <c:pt idx="1716">
                  <c:v>2014.01</c:v>
                </c:pt>
                <c:pt idx="1717">
                  <c:v>2014.02</c:v>
                </c:pt>
                <c:pt idx="1718">
                  <c:v>2014.03</c:v>
                </c:pt>
                <c:pt idx="1719">
                  <c:v>2014.04</c:v>
                </c:pt>
                <c:pt idx="1720">
                  <c:v>2014.05</c:v>
                </c:pt>
                <c:pt idx="1721">
                  <c:v>2014.06</c:v>
                </c:pt>
                <c:pt idx="1722">
                  <c:v>2014.07</c:v>
                </c:pt>
                <c:pt idx="1723">
                  <c:v>2014.08</c:v>
                </c:pt>
                <c:pt idx="1724">
                  <c:v>2014.09</c:v>
                </c:pt>
                <c:pt idx="1725">
                  <c:v>2014.1</c:v>
                </c:pt>
                <c:pt idx="1726">
                  <c:v>2014.11</c:v>
                </c:pt>
                <c:pt idx="1727">
                  <c:v>2014.12</c:v>
                </c:pt>
                <c:pt idx="1728">
                  <c:v>2015.01</c:v>
                </c:pt>
                <c:pt idx="1729">
                  <c:v>2015.02</c:v>
                </c:pt>
                <c:pt idx="1730">
                  <c:v>2015.03</c:v>
                </c:pt>
                <c:pt idx="1731">
                  <c:v>2015.04</c:v>
                </c:pt>
                <c:pt idx="1732">
                  <c:v>2015.05</c:v>
                </c:pt>
                <c:pt idx="1733">
                  <c:v>2015.06</c:v>
                </c:pt>
                <c:pt idx="1734">
                  <c:v>2015.07</c:v>
                </c:pt>
                <c:pt idx="1735">
                  <c:v>2015.08</c:v>
                </c:pt>
                <c:pt idx="1736">
                  <c:v>2015.09</c:v>
                </c:pt>
                <c:pt idx="1737">
                  <c:v>2015.1</c:v>
                </c:pt>
                <c:pt idx="1738">
                  <c:v>2015.11</c:v>
                </c:pt>
                <c:pt idx="1739">
                  <c:v>2015.12</c:v>
                </c:pt>
                <c:pt idx="1740">
                  <c:v>2016.01</c:v>
                </c:pt>
                <c:pt idx="1741">
                  <c:v>2016.02</c:v>
                </c:pt>
                <c:pt idx="1742">
                  <c:v>2016.03</c:v>
                </c:pt>
                <c:pt idx="1743">
                  <c:v>2016.04</c:v>
                </c:pt>
                <c:pt idx="1744">
                  <c:v>2016.05</c:v>
                </c:pt>
                <c:pt idx="1745">
                  <c:v>2016.06</c:v>
                </c:pt>
                <c:pt idx="1746">
                  <c:v>2016.07</c:v>
                </c:pt>
                <c:pt idx="1747">
                  <c:v>2016.08</c:v>
                </c:pt>
                <c:pt idx="1748">
                  <c:v>2016.09</c:v>
                </c:pt>
                <c:pt idx="1749">
                  <c:v>2016.1</c:v>
                </c:pt>
                <c:pt idx="1750">
                  <c:v>2016.11</c:v>
                </c:pt>
                <c:pt idx="1751">
                  <c:v>2016.12</c:v>
                </c:pt>
                <c:pt idx="1752">
                  <c:v>2017.01</c:v>
                </c:pt>
                <c:pt idx="1753">
                  <c:v>2017.02</c:v>
                </c:pt>
                <c:pt idx="1754">
                  <c:v>2017.03</c:v>
                </c:pt>
                <c:pt idx="1755">
                  <c:v>2017.04</c:v>
                </c:pt>
                <c:pt idx="1756">
                  <c:v>2017.05</c:v>
                </c:pt>
                <c:pt idx="1757">
                  <c:v>2017.06</c:v>
                </c:pt>
                <c:pt idx="1758">
                  <c:v>2017.07</c:v>
                </c:pt>
                <c:pt idx="1759">
                  <c:v>2017.08</c:v>
                </c:pt>
                <c:pt idx="1760">
                  <c:v>2017.09</c:v>
                </c:pt>
                <c:pt idx="1761">
                  <c:v>2017.1</c:v>
                </c:pt>
                <c:pt idx="1762">
                  <c:v>2017.11</c:v>
                </c:pt>
                <c:pt idx="1763">
                  <c:v>2017.12</c:v>
                </c:pt>
                <c:pt idx="1764" formatCode="General">
                  <c:v>2018.01</c:v>
                </c:pt>
                <c:pt idx="1765" formatCode="General">
                  <c:v>2018.02</c:v>
                </c:pt>
                <c:pt idx="1766" formatCode="General">
                  <c:v>2018.03</c:v>
                </c:pt>
                <c:pt idx="1767" formatCode="General">
                  <c:v>2018.04</c:v>
                </c:pt>
                <c:pt idx="1768" formatCode="General">
                  <c:v>2018.05</c:v>
                </c:pt>
                <c:pt idx="1769" formatCode="General">
                  <c:v>2018.06</c:v>
                </c:pt>
                <c:pt idx="1770" formatCode="General">
                  <c:v>2018.07</c:v>
                </c:pt>
                <c:pt idx="1771" formatCode="General">
                  <c:v>2018.08</c:v>
                </c:pt>
                <c:pt idx="1772" formatCode="General">
                  <c:v>2018.09</c:v>
                </c:pt>
                <c:pt idx="1773" formatCode="General">
                  <c:v>2018.1</c:v>
                </c:pt>
                <c:pt idx="1774" formatCode="General">
                  <c:v>2018.11</c:v>
                </c:pt>
                <c:pt idx="1775" formatCode="General">
                  <c:v>2018.12</c:v>
                </c:pt>
              </c:numCache>
            </c:numRef>
          </c:cat>
          <c:val>
            <c:numRef>
              <c:f>Exhibit1_Backtest!$AV$2:$AV$1777</c:f>
              <c:numCache>
                <c:formatCode>0.0000</c:formatCode>
                <c:ptCount val="1776"/>
                <c:pt idx="1">
                  <c:v>1.5604613879463321E-2</c:v>
                </c:pt>
                <c:pt idx="2">
                  <c:v>4.0371312829201117E-2</c:v>
                </c:pt>
                <c:pt idx="3">
                  <c:v>6.8124593133906647E-2</c:v>
                </c:pt>
                <c:pt idx="4">
                  <c:v>8.913225017193005E-2</c:v>
                </c:pt>
                <c:pt idx="5">
                  <c:v>9.1768184868393776E-2</c:v>
                </c:pt>
                <c:pt idx="6">
                  <c:v>8.8582988209361418E-2</c:v>
                </c:pt>
                <c:pt idx="7">
                  <c:v>0.10328616139372994</c:v>
                </c:pt>
                <c:pt idx="8">
                  <c:v>0.11164813016286575</c:v>
                </c:pt>
                <c:pt idx="9">
                  <c:v>0.10344487606540459</c:v>
                </c:pt>
                <c:pt idx="10">
                  <c:v>0.11668735084880122</c:v>
                </c:pt>
                <c:pt idx="11">
                  <c:v>0.13893180267581451</c:v>
                </c:pt>
                <c:pt idx="12">
                  <c:v>0.16366726030378093</c:v>
                </c:pt>
                <c:pt idx="13">
                  <c:v>0.17094429317844015</c:v>
                </c:pt>
                <c:pt idx="14">
                  <c:v>0.20258985272364019</c:v>
                </c:pt>
                <c:pt idx="15">
                  <c:v>0.22777617093997413</c:v>
                </c:pt>
                <c:pt idx="16">
                  <c:v>0.23078538789141947</c:v>
                </c:pt>
                <c:pt idx="17">
                  <c:v>0.23415154698613599</c:v>
                </c:pt>
                <c:pt idx="18">
                  <c:v>0.23806599301063391</c:v>
                </c:pt>
                <c:pt idx="19">
                  <c:v>0.24130499163803604</c:v>
                </c:pt>
                <c:pt idx="20">
                  <c:v>0.23979871920034235</c:v>
                </c:pt>
                <c:pt idx="21">
                  <c:v>0.24456957762123999</c:v>
                </c:pt>
                <c:pt idx="22">
                  <c:v>0.24514520280816701</c:v>
                </c:pt>
                <c:pt idx="23">
                  <c:v>0.26982354247313434</c:v>
                </c:pt>
                <c:pt idx="24">
                  <c:v>0.28112555396442063</c:v>
                </c:pt>
                <c:pt idx="25">
                  <c:v>0.2879722108967756</c:v>
                </c:pt>
                <c:pt idx="26">
                  <c:v>0.29023023958786359</c:v>
                </c:pt>
                <c:pt idx="27">
                  <c:v>0.2883136511151016</c:v>
                </c:pt>
                <c:pt idx="28">
                  <c:v>0.29095994890845678</c:v>
                </c:pt>
                <c:pt idx="29">
                  <c:v>0.29148573820709994</c:v>
                </c:pt>
                <c:pt idx="30">
                  <c:v>0.29390481358348558</c:v>
                </c:pt>
                <c:pt idx="31">
                  <c:v>0.29607480278027826</c:v>
                </c:pt>
                <c:pt idx="32">
                  <c:v>0.28818809972541842</c:v>
                </c:pt>
                <c:pt idx="33">
                  <c:v>0.27869979204532086</c:v>
                </c:pt>
                <c:pt idx="34">
                  <c:v>0.27226185705232259</c:v>
                </c:pt>
                <c:pt idx="35">
                  <c:v>0.35462167468374683</c:v>
                </c:pt>
                <c:pt idx="36">
                  <c:v>0.40479817679053448</c:v>
                </c:pt>
                <c:pt idx="37">
                  <c:v>0.43019938706592709</c:v>
                </c:pt>
                <c:pt idx="38">
                  <c:v>0.43005905430125274</c:v>
                </c:pt>
                <c:pt idx="39">
                  <c:v>0.42800077155639726</c:v>
                </c:pt>
                <c:pt idx="40">
                  <c:v>0.42560803431235583</c:v>
                </c:pt>
                <c:pt idx="41">
                  <c:v>0.42565480779911752</c:v>
                </c:pt>
                <c:pt idx="42">
                  <c:v>0.42831473140976906</c:v>
                </c:pt>
                <c:pt idx="43">
                  <c:v>0.43378104019590935</c:v>
                </c:pt>
                <c:pt idx="44">
                  <c:v>0.44827743439828682</c:v>
                </c:pt>
                <c:pt idx="45">
                  <c:v>0.4472499974910441</c:v>
                </c:pt>
                <c:pt idx="46">
                  <c:v>0.45537676358595092</c:v>
                </c:pt>
                <c:pt idx="47">
                  <c:v>0.45459053708997438</c:v>
                </c:pt>
                <c:pt idx="48">
                  <c:v>0.45705234219011043</c:v>
                </c:pt>
                <c:pt idx="49">
                  <c:v>0.45541362599983881</c:v>
                </c:pt>
                <c:pt idx="50">
                  <c:v>0.47110619275144744</c:v>
                </c:pt>
                <c:pt idx="51">
                  <c:v>0.4820293361652539</c:v>
                </c:pt>
                <c:pt idx="52">
                  <c:v>0.47743871962389628</c:v>
                </c:pt>
                <c:pt idx="53">
                  <c:v>0.47204609870204056</c:v>
                </c:pt>
                <c:pt idx="54">
                  <c:v>0.47765869016746804</c:v>
                </c:pt>
                <c:pt idx="55">
                  <c:v>0.48184979601524719</c:v>
                </c:pt>
                <c:pt idx="56">
                  <c:v>0.48173828801761054</c:v>
                </c:pt>
                <c:pt idx="57">
                  <c:v>0.47603744604760773</c:v>
                </c:pt>
                <c:pt idx="58">
                  <c:v>0.49199596662550271</c:v>
                </c:pt>
                <c:pt idx="59">
                  <c:v>0.4929174521042386</c:v>
                </c:pt>
                <c:pt idx="60">
                  <c:v>0.5145371381391376</c:v>
                </c:pt>
                <c:pt idx="61">
                  <c:v>0.52690880296809262</c:v>
                </c:pt>
                <c:pt idx="62">
                  <c:v>0.52892732786834007</c:v>
                </c:pt>
                <c:pt idx="63">
                  <c:v>0.52611864870190261</c:v>
                </c:pt>
                <c:pt idx="64">
                  <c:v>0.52313811086289153</c:v>
                </c:pt>
                <c:pt idx="65">
                  <c:v>0.52496236718340195</c:v>
                </c:pt>
                <c:pt idx="66">
                  <c:v>0.52596108606032943</c:v>
                </c:pt>
                <c:pt idx="67">
                  <c:v>0.52267349447855127</c:v>
                </c:pt>
                <c:pt idx="68">
                  <c:v>0.51598374254926227</c:v>
                </c:pt>
                <c:pt idx="69">
                  <c:v>0.51807660268742184</c:v>
                </c:pt>
                <c:pt idx="70">
                  <c:v>0.51790222550866405</c:v>
                </c:pt>
                <c:pt idx="71">
                  <c:v>0.52019135412835826</c:v>
                </c:pt>
                <c:pt idx="72">
                  <c:v>0.52176887288488127</c:v>
                </c:pt>
                <c:pt idx="73">
                  <c:v>0.51599808871662389</c:v>
                </c:pt>
                <c:pt idx="74">
                  <c:v>0.51151614150562585</c:v>
                </c:pt>
                <c:pt idx="75">
                  <c:v>0.50133658986147955</c:v>
                </c:pt>
                <c:pt idx="76">
                  <c:v>0.50395402897269559</c:v>
                </c:pt>
                <c:pt idx="77">
                  <c:v>0.49151443218889046</c:v>
                </c:pt>
                <c:pt idx="78">
                  <c:v>0.53411240866841614</c:v>
                </c:pt>
                <c:pt idx="79">
                  <c:v>0.59741350653510084</c:v>
                </c:pt>
                <c:pt idx="80">
                  <c:v>0.65376365820160964</c:v>
                </c:pt>
                <c:pt idx="81">
                  <c:v>0.67189841780421045</c:v>
                </c:pt>
                <c:pt idx="82">
                  <c:v>0.6718523093887705</c:v>
                </c:pt>
                <c:pt idx="83">
                  <c:v>0.67275286700264048</c:v>
                </c:pt>
                <c:pt idx="84">
                  <c:v>0.67426619987990855</c:v>
                </c:pt>
                <c:pt idx="85">
                  <c:v>0.66909591061238327</c:v>
                </c:pt>
                <c:pt idx="86">
                  <c:v>0.68906013249791209</c:v>
                </c:pt>
                <c:pt idx="87">
                  <c:v>0.71568207457937039</c:v>
                </c:pt>
                <c:pt idx="88">
                  <c:v>0.72136640417853537</c:v>
                </c:pt>
                <c:pt idx="89">
                  <c:v>0.74284053650538451</c:v>
                </c:pt>
                <c:pt idx="90">
                  <c:v>0.7594931587870023</c:v>
                </c:pt>
                <c:pt idx="91">
                  <c:v>0.75638408460396911</c:v>
                </c:pt>
                <c:pt idx="92">
                  <c:v>0.77268655132728381</c:v>
                </c:pt>
                <c:pt idx="93">
                  <c:v>0.77300214105761633</c:v>
                </c:pt>
                <c:pt idx="94">
                  <c:v>0.77500445192912704</c:v>
                </c:pt>
                <c:pt idx="95">
                  <c:v>0.77240622723327335</c:v>
                </c:pt>
                <c:pt idx="96">
                  <c:v>0.80754625453142692</c:v>
                </c:pt>
                <c:pt idx="97">
                  <c:v>0.8368574925030039</c:v>
                </c:pt>
                <c:pt idx="98">
                  <c:v>0.83183579342416714</c:v>
                </c:pt>
                <c:pt idx="99">
                  <c:v>0.86285602172914533</c:v>
                </c:pt>
                <c:pt idx="100">
                  <c:v>0.90337866150297286</c:v>
                </c:pt>
                <c:pt idx="101">
                  <c:v>0.91052993697607254</c:v>
                </c:pt>
                <c:pt idx="102">
                  <c:v>0.93058938043015937</c:v>
                </c:pt>
                <c:pt idx="103">
                  <c:v>0.9398082662692866</c:v>
                </c:pt>
                <c:pt idx="104">
                  <c:v>0.97388092068436138</c:v>
                </c:pt>
                <c:pt idx="105">
                  <c:v>1.0655272558414295</c:v>
                </c:pt>
                <c:pt idx="106">
                  <c:v>1.1090684638040593</c:v>
                </c:pt>
                <c:pt idx="107">
                  <c:v>1.1070284816932754</c:v>
                </c:pt>
                <c:pt idx="108">
                  <c:v>1.1420275733766885</c:v>
                </c:pt>
                <c:pt idx="109">
                  <c:v>1.1595170999710935</c:v>
                </c:pt>
                <c:pt idx="110">
                  <c:v>1.173777903670767</c:v>
                </c:pt>
                <c:pt idx="111">
                  <c:v>1.1714633272929478</c:v>
                </c:pt>
                <c:pt idx="112">
                  <c:v>1.1563442612670267</c:v>
                </c:pt>
                <c:pt idx="113">
                  <c:v>1.1623844626019246</c:v>
                </c:pt>
                <c:pt idx="114">
                  <c:v>1.2038173494901572</c:v>
                </c:pt>
                <c:pt idx="115">
                  <c:v>1.2332558499276989</c:v>
                </c:pt>
                <c:pt idx="116">
                  <c:v>1.230719427664964</c:v>
                </c:pt>
                <c:pt idx="117">
                  <c:v>1.2581522318327849</c:v>
                </c:pt>
                <c:pt idx="118">
                  <c:v>1.304885266979197</c:v>
                </c:pt>
                <c:pt idx="119">
                  <c:v>1.3421262163688277</c:v>
                </c:pt>
                <c:pt idx="120">
                  <c:v>1.3907038170047026</c:v>
                </c:pt>
                <c:pt idx="121">
                  <c:v>1.3886516724937552</c:v>
                </c:pt>
                <c:pt idx="122">
                  <c:v>1.397375923644963</c:v>
                </c:pt>
                <c:pt idx="123">
                  <c:v>1.3951828726979567</c:v>
                </c:pt>
                <c:pt idx="124">
                  <c:v>1.4357611604809011</c:v>
                </c:pt>
                <c:pt idx="125">
                  <c:v>1.4446797776482325</c:v>
                </c:pt>
                <c:pt idx="126">
                  <c:v>1.441738704765708</c:v>
                </c:pt>
                <c:pt idx="127">
                  <c:v>1.4360243906955588</c:v>
                </c:pt>
                <c:pt idx="128">
                  <c:v>1.4418354698721678</c:v>
                </c:pt>
                <c:pt idx="129">
                  <c:v>1.4374152130299795</c:v>
                </c:pt>
                <c:pt idx="130">
                  <c:v>1.4420230286795208</c:v>
                </c:pt>
                <c:pt idx="131">
                  <c:v>1.4399871694380506</c:v>
                </c:pt>
                <c:pt idx="132">
                  <c:v>1.440148396726062</c:v>
                </c:pt>
                <c:pt idx="133">
                  <c:v>1.4388599747406667</c:v>
                </c:pt>
                <c:pt idx="134">
                  <c:v>1.4404346196484101</c:v>
                </c:pt>
                <c:pt idx="135">
                  <c:v>1.4419968033635404</c:v>
                </c:pt>
                <c:pt idx="136">
                  <c:v>1.4429170666803943</c:v>
                </c:pt>
                <c:pt idx="137">
                  <c:v>1.4407425076847418</c:v>
                </c:pt>
                <c:pt idx="138">
                  <c:v>1.4914339902745755</c:v>
                </c:pt>
                <c:pt idx="139">
                  <c:v>1.5202383913192687</c:v>
                </c:pt>
                <c:pt idx="140">
                  <c:v>1.5276180802754649</c:v>
                </c:pt>
                <c:pt idx="141">
                  <c:v>1.5264566997947369</c:v>
                </c:pt>
                <c:pt idx="142">
                  <c:v>1.5185261671486814</c:v>
                </c:pt>
                <c:pt idx="143">
                  <c:v>1.5228130962814039</c:v>
                </c:pt>
                <c:pt idx="144">
                  <c:v>1.5247513521812683</c:v>
                </c:pt>
                <c:pt idx="145">
                  <c:v>1.5196214184126837</c:v>
                </c:pt>
                <c:pt idx="146">
                  <c:v>1.5340041280695107</c:v>
                </c:pt>
                <c:pt idx="147">
                  <c:v>1.5509906093862753</c:v>
                </c:pt>
                <c:pt idx="148">
                  <c:v>1.5467806701108198</c:v>
                </c:pt>
                <c:pt idx="149">
                  <c:v>1.5536528230778701</c:v>
                </c:pt>
                <c:pt idx="150">
                  <c:v>1.5541189511283322</c:v>
                </c:pt>
                <c:pt idx="151">
                  <c:v>1.5455154311076447</c:v>
                </c:pt>
                <c:pt idx="152">
                  <c:v>1.5544577671977589</c:v>
                </c:pt>
                <c:pt idx="153">
                  <c:v>1.5486084555328405</c:v>
                </c:pt>
                <c:pt idx="154">
                  <c:v>1.5609036261354294</c:v>
                </c:pt>
                <c:pt idx="155">
                  <c:v>1.5605327147898309</c:v>
                </c:pt>
                <c:pt idx="156">
                  <c:v>1.5541985542409229</c:v>
                </c:pt>
                <c:pt idx="157">
                  <c:v>1.5771064732312041</c:v>
                </c:pt>
                <c:pt idx="158">
                  <c:v>1.5786322301606779</c:v>
                </c:pt>
                <c:pt idx="159">
                  <c:v>1.5742659191410779</c:v>
                </c:pt>
                <c:pt idx="160">
                  <c:v>1.564513587921643</c:v>
                </c:pt>
                <c:pt idx="161">
                  <c:v>1.5584616465006536</c:v>
                </c:pt>
                <c:pt idx="162">
                  <c:v>1.5601409790883698</c:v>
                </c:pt>
                <c:pt idx="163">
                  <c:v>1.6123829046258062</c:v>
                </c:pt>
                <c:pt idx="164">
                  <c:v>1.6100846923636252</c:v>
                </c:pt>
                <c:pt idx="165">
                  <c:v>1.6076011183737018</c:v>
                </c:pt>
                <c:pt idx="166">
                  <c:v>1.606327783860122</c:v>
                </c:pt>
                <c:pt idx="167">
                  <c:v>1.6081805866391965</c:v>
                </c:pt>
                <c:pt idx="168">
                  <c:v>1.6024465101261227</c:v>
                </c:pt>
                <c:pt idx="169">
                  <c:v>1.6321989592840667</c:v>
                </c:pt>
                <c:pt idx="170">
                  <c:v>1.6352011969911517</c:v>
                </c:pt>
                <c:pt idx="171">
                  <c:v>1.6367573499095744</c:v>
                </c:pt>
                <c:pt idx="172">
                  <c:v>1.6369022635239443</c:v>
                </c:pt>
                <c:pt idx="173">
                  <c:v>1.6340818413901754</c:v>
                </c:pt>
                <c:pt idx="174">
                  <c:v>1.6694775391857235</c:v>
                </c:pt>
                <c:pt idx="175">
                  <c:v>1.7155129964128537</c:v>
                </c:pt>
                <c:pt idx="176">
                  <c:v>1.7108359787057952</c:v>
                </c:pt>
                <c:pt idx="177">
                  <c:v>1.7626537636369572</c:v>
                </c:pt>
                <c:pt idx="178">
                  <c:v>1.8154669899448419</c:v>
                </c:pt>
                <c:pt idx="179">
                  <c:v>1.8139862271108709</c:v>
                </c:pt>
                <c:pt idx="180">
                  <c:v>1.8144283014823253</c:v>
                </c:pt>
                <c:pt idx="181">
                  <c:v>1.829448302797543</c:v>
                </c:pt>
                <c:pt idx="182">
                  <c:v>1.8297508802442601</c:v>
                </c:pt>
                <c:pt idx="183">
                  <c:v>1.8311860941372153</c:v>
                </c:pt>
                <c:pt idx="184">
                  <c:v>1.8269924117195666</c:v>
                </c:pt>
                <c:pt idx="185">
                  <c:v>1.8684970647954489</c:v>
                </c:pt>
                <c:pt idx="186">
                  <c:v>1.8845077173363194</c:v>
                </c:pt>
                <c:pt idx="187">
                  <c:v>1.8939244479971276</c:v>
                </c:pt>
                <c:pt idx="188">
                  <c:v>1.9190025810023879</c:v>
                </c:pt>
                <c:pt idx="189">
                  <c:v>1.9434375352679605</c:v>
                </c:pt>
                <c:pt idx="190">
                  <c:v>1.9626286320025907</c:v>
                </c:pt>
                <c:pt idx="191">
                  <c:v>1.9620675746973122</c:v>
                </c:pt>
                <c:pt idx="192">
                  <c:v>1.9638281286457291</c:v>
                </c:pt>
                <c:pt idx="193">
                  <c:v>1.9617297859138474</c:v>
                </c:pt>
                <c:pt idx="194">
                  <c:v>1.9845885696352974</c:v>
                </c:pt>
                <c:pt idx="195">
                  <c:v>2.006934091174891</c:v>
                </c:pt>
                <c:pt idx="196">
                  <c:v>2.0199135878754468</c:v>
                </c:pt>
                <c:pt idx="197">
                  <c:v>2.0191008438207292</c:v>
                </c:pt>
                <c:pt idx="198">
                  <c:v>2.0189854632065245</c:v>
                </c:pt>
                <c:pt idx="199">
                  <c:v>2.0187105296802041</c:v>
                </c:pt>
                <c:pt idx="200">
                  <c:v>2.0202804402999868</c:v>
                </c:pt>
                <c:pt idx="201">
                  <c:v>2.0141557187025101</c:v>
                </c:pt>
                <c:pt idx="202">
                  <c:v>2.0296340800986039</c:v>
                </c:pt>
                <c:pt idx="203">
                  <c:v>2.028252275078454</c:v>
                </c:pt>
                <c:pt idx="204">
                  <c:v>2.0341031135909784</c:v>
                </c:pt>
                <c:pt idx="205">
                  <c:v>2.0345832277002773</c:v>
                </c:pt>
                <c:pt idx="206">
                  <c:v>2.026130201855211</c:v>
                </c:pt>
                <c:pt idx="207">
                  <c:v>2.032180984165096</c:v>
                </c:pt>
                <c:pt idx="208">
                  <c:v>2.0423038092598356</c:v>
                </c:pt>
                <c:pt idx="209">
                  <c:v>2.0343949311290337</c:v>
                </c:pt>
                <c:pt idx="210">
                  <c:v>2.0593434942530178</c:v>
                </c:pt>
                <c:pt idx="211">
                  <c:v>2.0804338638398421</c:v>
                </c:pt>
                <c:pt idx="212">
                  <c:v>2.0998990211182869</c:v>
                </c:pt>
                <c:pt idx="213">
                  <c:v>2.1003043483333701</c:v>
                </c:pt>
                <c:pt idx="214">
                  <c:v>2.0986258201516392</c:v>
                </c:pt>
                <c:pt idx="215">
                  <c:v>2.0924796172270872</c:v>
                </c:pt>
                <c:pt idx="216">
                  <c:v>2.1117436352482302</c:v>
                </c:pt>
                <c:pt idx="217">
                  <c:v>2.1199610935892013</c:v>
                </c:pt>
                <c:pt idx="218">
                  <c:v>2.1184763785622285</c:v>
                </c:pt>
                <c:pt idx="219">
                  <c:v>2.1169439400586025</c:v>
                </c:pt>
                <c:pt idx="220">
                  <c:v>2.1426873379267963</c:v>
                </c:pt>
                <c:pt idx="221">
                  <c:v>2.155364635837326</c:v>
                </c:pt>
                <c:pt idx="222">
                  <c:v>2.1501032182046078</c:v>
                </c:pt>
                <c:pt idx="223">
                  <c:v>2.1642064842099131</c:v>
                </c:pt>
                <c:pt idx="224">
                  <c:v>2.1829101846259964</c:v>
                </c:pt>
                <c:pt idx="225">
                  <c:v>2.1824756547208692</c:v>
                </c:pt>
                <c:pt idx="226">
                  <c:v>2.1833698593305821</c:v>
                </c:pt>
                <c:pt idx="227">
                  <c:v>2.1806628147961731</c:v>
                </c:pt>
                <c:pt idx="228">
                  <c:v>2.1886784579640342</c:v>
                </c:pt>
                <c:pt idx="229">
                  <c:v>2.1906261976636019</c:v>
                </c:pt>
                <c:pt idx="230">
                  <c:v>2.1887165402574258</c:v>
                </c:pt>
                <c:pt idx="231">
                  <c:v>2.2094601255936017</c:v>
                </c:pt>
                <c:pt idx="232">
                  <c:v>2.2438246586526134</c:v>
                </c:pt>
                <c:pt idx="233">
                  <c:v>2.2464692030805229</c:v>
                </c:pt>
                <c:pt idx="234">
                  <c:v>2.2489151499251769</c:v>
                </c:pt>
                <c:pt idx="235">
                  <c:v>2.2491272364169896</c:v>
                </c:pt>
                <c:pt idx="236">
                  <c:v>2.2503568930230218</c:v>
                </c:pt>
                <c:pt idx="237">
                  <c:v>2.2474562118886006</c:v>
                </c:pt>
                <c:pt idx="238">
                  <c:v>2.2403577575433578</c:v>
                </c:pt>
                <c:pt idx="239">
                  <c:v>2.2359750052758658</c:v>
                </c:pt>
                <c:pt idx="240">
                  <c:v>2.2828013960622942</c:v>
                </c:pt>
                <c:pt idx="241">
                  <c:v>2.2919807985039284</c:v>
                </c:pt>
                <c:pt idx="242">
                  <c:v>2.2871424161248068</c:v>
                </c:pt>
                <c:pt idx="243">
                  <c:v>2.3140888816913194</c:v>
                </c:pt>
                <c:pt idx="244">
                  <c:v>2.3157659994580877</c:v>
                </c:pt>
                <c:pt idx="245">
                  <c:v>2.3153440447518419</c:v>
                </c:pt>
                <c:pt idx="246">
                  <c:v>2.3108053236131769</c:v>
                </c:pt>
                <c:pt idx="247">
                  <c:v>2.3421978175211295</c:v>
                </c:pt>
                <c:pt idx="248">
                  <c:v>2.4097314202273172</c:v>
                </c:pt>
                <c:pt idx="249">
                  <c:v>2.4105619075566689</c:v>
                </c:pt>
                <c:pt idx="250">
                  <c:v>2.4062070457418785</c:v>
                </c:pt>
                <c:pt idx="251">
                  <c:v>2.4347094861572791</c:v>
                </c:pt>
                <c:pt idx="252">
                  <c:v>2.4523628878048811</c:v>
                </c:pt>
                <c:pt idx="253">
                  <c:v>2.4564040954328625</c:v>
                </c:pt>
                <c:pt idx="254">
                  <c:v>2.4650923942326179</c:v>
                </c:pt>
                <c:pt idx="255">
                  <c:v>2.4669345889441225</c:v>
                </c:pt>
                <c:pt idx="256">
                  <c:v>2.4686151465281516</c:v>
                </c:pt>
                <c:pt idx="257">
                  <c:v>2.4693378063405707</c:v>
                </c:pt>
                <c:pt idx="258">
                  <c:v>2.4707992603508351</c:v>
                </c:pt>
                <c:pt idx="259">
                  <c:v>2.4816176243659758</c:v>
                </c:pt>
                <c:pt idx="260">
                  <c:v>2.4767800686047554</c:v>
                </c:pt>
                <c:pt idx="261">
                  <c:v>2.4928684995925314</c:v>
                </c:pt>
                <c:pt idx="262">
                  <c:v>2.4955645925063008</c:v>
                </c:pt>
                <c:pt idx="263">
                  <c:v>2.4930229772362034</c:v>
                </c:pt>
                <c:pt idx="264">
                  <c:v>2.507075060188277</c:v>
                </c:pt>
                <c:pt idx="265">
                  <c:v>2.5068885225883601</c:v>
                </c:pt>
                <c:pt idx="266">
                  <c:v>2.5015871508630263</c:v>
                </c:pt>
                <c:pt idx="267">
                  <c:v>2.5024218151953055</c:v>
                </c:pt>
                <c:pt idx="268">
                  <c:v>2.4917017172780489</c:v>
                </c:pt>
                <c:pt idx="269">
                  <c:v>2.4872334343030138</c:v>
                </c:pt>
                <c:pt idx="270">
                  <c:v>2.4758306501198866</c:v>
                </c:pt>
                <c:pt idx="271">
                  <c:v>2.4701739262926825</c:v>
                </c:pt>
                <c:pt idx="272">
                  <c:v>2.5329477890444152</c:v>
                </c:pt>
                <c:pt idx="273">
                  <c:v>2.5618081004616307</c:v>
                </c:pt>
                <c:pt idx="274">
                  <c:v>2.5741984182534017</c:v>
                </c:pt>
                <c:pt idx="275">
                  <c:v>2.5715591745637152</c:v>
                </c:pt>
                <c:pt idx="276">
                  <c:v>2.566545960329532</c:v>
                </c:pt>
                <c:pt idx="277">
                  <c:v>2.5819377511548463</c:v>
                </c:pt>
                <c:pt idx="278">
                  <c:v>2.6103773033120445</c:v>
                </c:pt>
                <c:pt idx="279">
                  <c:v>2.6204624929768774</c:v>
                </c:pt>
                <c:pt idx="280">
                  <c:v>2.6162539102249172</c:v>
                </c:pt>
                <c:pt idx="281">
                  <c:v>2.6156902509490614</c:v>
                </c:pt>
                <c:pt idx="282">
                  <c:v>2.6093045691891024</c:v>
                </c:pt>
                <c:pt idx="283">
                  <c:v>2.6441804796517747</c:v>
                </c:pt>
                <c:pt idx="284">
                  <c:v>2.6562351985684782</c:v>
                </c:pt>
                <c:pt idx="285">
                  <c:v>2.6505367160054529</c:v>
                </c:pt>
                <c:pt idx="286">
                  <c:v>2.6509959836513746</c:v>
                </c:pt>
                <c:pt idx="287">
                  <c:v>2.6509944373671281</c:v>
                </c:pt>
                <c:pt idx="288">
                  <c:v>2.6506175667440934</c:v>
                </c:pt>
                <c:pt idx="289">
                  <c:v>2.6497203810022469</c:v>
                </c:pt>
                <c:pt idx="290">
                  <c:v>2.6512534937302306</c:v>
                </c:pt>
                <c:pt idx="291">
                  <c:v>2.6907073384846818</c:v>
                </c:pt>
                <c:pt idx="292">
                  <c:v>2.7396568422311183</c:v>
                </c:pt>
                <c:pt idx="293">
                  <c:v>2.7589930725432494</c:v>
                </c:pt>
                <c:pt idx="294">
                  <c:v>2.7655194105344361</c:v>
                </c:pt>
                <c:pt idx="295">
                  <c:v>2.7810026265060688</c:v>
                </c:pt>
                <c:pt idx="296">
                  <c:v>2.7850902785947844</c:v>
                </c:pt>
                <c:pt idx="297">
                  <c:v>2.7862879642137099</c:v>
                </c:pt>
                <c:pt idx="298">
                  <c:v>2.7847460742693801</c:v>
                </c:pt>
                <c:pt idx="299">
                  <c:v>2.7792742291280077</c:v>
                </c:pt>
                <c:pt idx="300">
                  <c:v>2.7763887332059194</c:v>
                </c:pt>
                <c:pt idx="301">
                  <c:v>2.8099784443585243</c:v>
                </c:pt>
                <c:pt idx="302">
                  <c:v>2.8046682313007802</c:v>
                </c:pt>
                <c:pt idx="303">
                  <c:v>2.8110872762328429</c:v>
                </c:pt>
                <c:pt idx="304">
                  <c:v>2.811712255612052</c:v>
                </c:pt>
                <c:pt idx="305">
                  <c:v>2.8104501923369343</c:v>
                </c:pt>
                <c:pt idx="306">
                  <c:v>2.8022534810345268</c:v>
                </c:pt>
                <c:pt idx="307">
                  <c:v>2.790381035320241</c:v>
                </c:pt>
                <c:pt idx="308">
                  <c:v>2.8371514035952239</c:v>
                </c:pt>
                <c:pt idx="309">
                  <c:v>2.8590384179245869</c:v>
                </c:pt>
                <c:pt idx="310">
                  <c:v>2.9138132489537272</c:v>
                </c:pt>
                <c:pt idx="311">
                  <c:v>2.907371949303605</c:v>
                </c:pt>
                <c:pt idx="312">
                  <c:v>2.9076397428760519</c:v>
                </c:pt>
                <c:pt idx="313">
                  <c:v>2.90466032964025</c:v>
                </c:pt>
                <c:pt idx="314">
                  <c:v>2.9056565808270283</c:v>
                </c:pt>
                <c:pt idx="315">
                  <c:v>2.8988897688148287</c:v>
                </c:pt>
                <c:pt idx="316">
                  <c:v>2.9057935458726982</c:v>
                </c:pt>
                <c:pt idx="317">
                  <c:v>2.94768922273717</c:v>
                </c:pt>
                <c:pt idx="318">
                  <c:v>2.9877770947469804</c:v>
                </c:pt>
                <c:pt idx="319">
                  <c:v>3.0443720376324848</c:v>
                </c:pt>
                <c:pt idx="320">
                  <c:v>3.0827456718018222</c:v>
                </c:pt>
                <c:pt idx="321">
                  <c:v>3.0801446623533337</c:v>
                </c:pt>
                <c:pt idx="322">
                  <c:v>3.0723016289591549</c:v>
                </c:pt>
                <c:pt idx="323">
                  <c:v>3.0931623456770145</c:v>
                </c:pt>
                <c:pt idx="324">
                  <c:v>3.1149912754007656</c:v>
                </c:pt>
                <c:pt idx="325">
                  <c:v>3.1151929114479531</c:v>
                </c:pt>
                <c:pt idx="326">
                  <c:v>3.1093840721242745</c:v>
                </c:pt>
                <c:pt idx="327">
                  <c:v>3.1030961793546825</c:v>
                </c:pt>
                <c:pt idx="328">
                  <c:v>3.1600350957045111</c:v>
                </c:pt>
                <c:pt idx="329">
                  <c:v>3.1947408741161079</c:v>
                </c:pt>
                <c:pt idx="330">
                  <c:v>3.2000155024434687</c:v>
                </c:pt>
                <c:pt idx="331">
                  <c:v>3.2299360653480571</c:v>
                </c:pt>
                <c:pt idx="332">
                  <c:v>3.2301060870113361</c:v>
                </c:pt>
                <c:pt idx="333">
                  <c:v>3.2231371207797661</c:v>
                </c:pt>
                <c:pt idx="334">
                  <c:v>3.2533271109130246</c:v>
                </c:pt>
                <c:pt idx="335">
                  <c:v>3.3071362654972529</c:v>
                </c:pt>
                <c:pt idx="336">
                  <c:v>3.3720721040186192</c:v>
                </c:pt>
                <c:pt idx="337">
                  <c:v>3.4060707754933293</c:v>
                </c:pt>
                <c:pt idx="338">
                  <c:v>3.4204893771888063</c:v>
                </c:pt>
                <c:pt idx="339">
                  <c:v>3.4287724894695208</c:v>
                </c:pt>
                <c:pt idx="340">
                  <c:v>3.4250743936518768</c:v>
                </c:pt>
                <c:pt idx="341">
                  <c:v>3.41950614384952</c:v>
                </c:pt>
                <c:pt idx="342">
                  <c:v>3.4509604220351981</c:v>
                </c:pt>
                <c:pt idx="343">
                  <c:v>3.4702723987430883</c:v>
                </c:pt>
                <c:pt idx="344">
                  <c:v>3.4709907099396484</c:v>
                </c:pt>
                <c:pt idx="345">
                  <c:v>3.4684947276103202</c:v>
                </c:pt>
                <c:pt idx="346">
                  <c:v>3.4821941786796877</c:v>
                </c:pt>
                <c:pt idx="347">
                  <c:v>3.4698401276455804</c:v>
                </c:pt>
                <c:pt idx="348">
                  <c:v>3.4837232218014509</c:v>
                </c:pt>
                <c:pt idx="349">
                  <c:v>3.5013922309261365</c:v>
                </c:pt>
                <c:pt idx="350">
                  <c:v>3.5107737993204351</c:v>
                </c:pt>
                <c:pt idx="351">
                  <c:v>3.5196152675098915</c:v>
                </c:pt>
                <c:pt idx="352">
                  <c:v>3.5146115633435806</c:v>
                </c:pt>
                <c:pt idx="353">
                  <c:v>3.5098923930290011</c:v>
                </c:pt>
                <c:pt idx="354">
                  <c:v>3.5105665793522265</c:v>
                </c:pt>
                <c:pt idx="355">
                  <c:v>3.5207079158736567</c:v>
                </c:pt>
                <c:pt idx="356">
                  <c:v>3.5145792481878999</c:v>
                </c:pt>
                <c:pt idx="357">
                  <c:v>3.5483440069242054</c:v>
                </c:pt>
                <c:pt idx="358">
                  <c:v>3.6160376998688819</c:v>
                </c:pt>
                <c:pt idx="359">
                  <c:v>3.6690979461930988</c:v>
                </c:pt>
                <c:pt idx="360">
                  <c:v>3.696594717914421</c:v>
                </c:pt>
                <c:pt idx="361">
                  <c:v>3.7211733690450566</c:v>
                </c:pt>
                <c:pt idx="362">
                  <c:v>3.7543076771366026</c:v>
                </c:pt>
                <c:pt idx="363">
                  <c:v>3.8206144691887429</c:v>
                </c:pt>
                <c:pt idx="364">
                  <c:v>3.8099640360967815</c:v>
                </c:pt>
                <c:pt idx="365">
                  <c:v>3.8886578610953535</c:v>
                </c:pt>
                <c:pt idx="366">
                  <c:v>3.8756420808469931</c:v>
                </c:pt>
                <c:pt idx="367">
                  <c:v>3.8850612171051457</c:v>
                </c:pt>
                <c:pt idx="368">
                  <c:v>3.8869396297017973</c:v>
                </c:pt>
                <c:pt idx="369">
                  <c:v>3.8824901072294771</c:v>
                </c:pt>
                <c:pt idx="370">
                  <c:v>3.8979691625992001</c:v>
                </c:pt>
                <c:pt idx="371">
                  <c:v>3.8927309600147768</c:v>
                </c:pt>
                <c:pt idx="372">
                  <c:v>3.9135083761894602</c:v>
                </c:pt>
                <c:pt idx="373">
                  <c:v>3.9224606891606277</c:v>
                </c:pt>
                <c:pt idx="374">
                  <c:v>3.9250021507187385</c:v>
                </c:pt>
                <c:pt idx="375">
                  <c:v>3.9508751827323114</c:v>
                </c:pt>
                <c:pt idx="376">
                  <c:v>3.9530665143401218</c:v>
                </c:pt>
                <c:pt idx="377">
                  <c:v>3.948908285998368</c:v>
                </c:pt>
                <c:pt idx="378">
                  <c:v>3.9708560072501276</c:v>
                </c:pt>
                <c:pt idx="379">
                  <c:v>3.9951709246294191</c:v>
                </c:pt>
                <c:pt idx="380">
                  <c:v>3.9942513071929047</c:v>
                </c:pt>
                <c:pt idx="381">
                  <c:v>3.9926639438601836</c:v>
                </c:pt>
                <c:pt idx="382">
                  <c:v>3.9899983998284489</c:v>
                </c:pt>
                <c:pt idx="383">
                  <c:v>3.9828609311465342</c:v>
                </c:pt>
                <c:pt idx="384">
                  <c:v>4.0235503615464463</c:v>
                </c:pt>
                <c:pt idx="385">
                  <c:v>4.0254085071159738</c:v>
                </c:pt>
                <c:pt idx="386">
                  <c:v>4.0226287502524691</c:v>
                </c:pt>
                <c:pt idx="387">
                  <c:v>4.0195665780815304</c:v>
                </c:pt>
                <c:pt idx="388">
                  <c:v>4.0197628148092504</c:v>
                </c:pt>
                <c:pt idx="389">
                  <c:v>4.0146570774168051</c:v>
                </c:pt>
                <c:pt idx="390">
                  <c:v>4.0109674093040502</c:v>
                </c:pt>
                <c:pt idx="391">
                  <c:v>4.0093793629096854</c:v>
                </c:pt>
                <c:pt idx="392">
                  <c:v>4.009061688906753</c:v>
                </c:pt>
                <c:pt idx="393">
                  <c:v>4.0028662492508067</c:v>
                </c:pt>
                <c:pt idx="394">
                  <c:v>4.0089963288738319</c:v>
                </c:pt>
                <c:pt idx="395">
                  <c:v>4.0514146825726733</c:v>
                </c:pt>
                <c:pt idx="396">
                  <c:v>4.0658865808059774</c:v>
                </c:pt>
                <c:pt idx="397">
                  <c:v>4.0645963925612278</c:v>
                </c:pt>
                <c:pt idx="398">
                  <c:v>4.0642620800226696</c:v>
                </c:pt>
                <c:pt idx="399">
                  <c:v>4.085295822656386</c:v>
                </c:pt>
                <c:pt idx="400">
                  <c:v>4.0824725692445334</c:v>
                </c:pt>
                <c:pt idx="401">
                  <c:v>4.0867143974538278</c:v>
                </c:pt>
                <c:pt idx="402">
                  <c:v>4.1249884359792253</c:v>
                </c:pt>
                <c:pt idx="403">
                  <c:v>4.1569045982917174</c:v>
                </c:pt>
                <c:pt idx="404">
                  <c:v>4.1971426298675159</c:v>
                </c:pt>
                <c:pt idx="405">
                  <c:v>4.2490193409470534</c:v>
                </c:pt>
                <c:pt idx="406">
                  <c:v>4.2968787014665093</c:v>
                </c:pt>
                <c:pt idx="407">
                  <c:v>4.3079354833905503</c:v>
                </c:pt>
                <c:pt idx="408">
                  <c:v>4.3291281373255845</c:v>
                </c:pt>
                <c:pt idx="409">
                  <c:v>4.3683783066968829</c:v>
                </c:pt>
                <c:pt idx="410">
                  <c:v>4.3928413154941124</c:v>
                </c:pt>
                <c:pt idx="411">
                  <c:v>4.3932212969243913</c:v>
                </c:pt>
                <c:pt idx="412">
                  <c:v>4.3861243566781534</c:v>
                </c:pt>
                <c:pt idx="413">
                  <c:v>4.398704991302635</c:v>
                </c:pt>
                <c:pt idx="414">
                  <c:v>4.4276988827048962</c:v>
                </c:pt>
                <c:pt idx="415">
                  <c:v>4.4611810650583505</c:v>
                </c:pt>
                <c:pt idx="416">
                  <c:v>4.4662847470943428</c:v>
                </c:pt>
                <c:pt idx="417">
                  <c:v>4.4788686681983032</c:v>
                </c:pt>
                <c:pt idx="418">
                  <c:v>4.4784380515287321</c:v>
                </c:pt>
                <c:pt idx="419">
                  <c:v>4.5017467669986919</c:v>
                </c:pt>
                <c:pt idx="420">
                  <c:v>4.5299138900907172</c:v>
                </c:pt>
                <c:pt idx="421">
                  <c:v>4.5325290922109094</c:v>
                </c:pt>
                <c:pt idx="422">
                  <c:v>4.5327160828920325</c:v>
                </c:pt>
                <c:pt idx="423">
                  <c:v>4.5345551208951802</c:v>
                </c:pt>
                <c:pt idx="424">
                  <c:v>4.53106225144127</c:v>
                </c:pt>
                <c:pt idx="425">
                  <c:v>4.5418250933312896</c:v>
                </c:pt>
                <c:pt idx="426">
                  <c:v>4.5383686790774229</c:v>
                </c:pt>
                <c:pt idx="427">
                  <c:v>4.6024858846181811</c:v>
                </c:pt>
                <c:pt idx="428">
                  <c:v>4.6279624329465676</c:v>
                </c:pt>
                <c:pt idx="429">
                  <c:v>4.6239698435350132</c:v>
                </c:pt>
                <c:pt idx="430">
                  <c:v>4.6411386049179235</c:v>
                </c:pt>
                <c:pt idx="431">
                  <c:v>4.6436891627161492</c:v>
                </c:pt>
                <c:pt idx="432">
                  <c:v>4.6435222263244773</c:v>
                </c:pt>
                <c:pt idx="433">
                  <c:v>4.6427200738341412</c:v>
                </c:pt>
                <c:pt idx="434">
                  <c:v>4.627160773180333</c:v>
                </c:pt>
                <c:pt idx="435">
                  <c:v>4.630402706565488</c:v>
                </c:pt>
                <c:pt idx="436">
                  <c:v>4.6292370852646343</c:v>
                </c:pt>
                <c:pt idx="437">
                  <c:v>4.6233444867304829</c:v>
                </c:pt>
                <c:pt idx="438">
                  <c:v>4.6543700214184502</c:v>
                </c:pt>
                <c:pt idx="439">
                  <c:v>4.6470233970274517</c:v>
                </c:pt>
                <c:pt idx="440">
                  <c:v>4.6493632778195311</c:v>
                </c:pt>
                <c:pt idx="441">
                  <c:v>4.6372409108692221</c:v>
                </c:pt>
                <c:pt idx="442">
                  <c:v>4.6275258626242515</c:v>
                </c:pt>
                <c:pt idx="443">
                  <c:v>4.6752103867088941</c:v>
                </c:pt>
                <c:pt idx="444">
                  <c:v>4.711259448137783</c:v>
                </c:pt>
                <c:pt idx="445">
                  <c:v>4.7037379410928013</c:v>
                </c:pt>
                <c:pt idx="446">
                  <c:v>4.7423911526173645</c:v>
                </c:pt>
                <c:pt idx="447">
                  <c:v>4.7913843924916693</c:v>
                </c:pt>
                <c:pt idx="448">
                  <c:v>4.8390255409655367</c:v>
                </c:pt>
                <c:pt idx="449">
                  <c:v>4.8426172979489248</c:v>
                </c:pt>
                <c:pt idx="450">
                  <c:v>4.8770477158418233</c:v>
                </c:pt>
                <c:pt idx="451">
                  <c:v>4.9122172684130723</c:v>
                </c:pt>
                <c:pt idx="452">
                  <c:v>4.908651542789678</c:v>
                </c:pt>
                <c:pt idx="453">
                  <c:v>4.9222944645422553</c:v>
                </c:pt>
                <c:pt idx="454">
                  <c:v>4.9815077967621066</c:v>
                </c:pt>
                <c:pt idx="455">
                  <c:v>5.003182965502047</c:v>
                </c:pt>
                <c:pt idx="456">
                  <c:v>5.0056020579568035</c:v>
                </c:pt>
                <c:pt idx="457">
                  <c:v>5.001113121205786</c:v>
                </c:pt>
                <c:pt idx="458">
                  <c:v>5.0160711784669898</c:v>
                </c:pt>
                <c:pt idx="459">
                  <c:v>5.0569112209842944</c:v>
                </c:pt>
                <c:pt idx="460">
                  <c:v>5.0880897553641358</c:v>
                </c:pt>
                <c:pt idx="461">
                  <c:v>5.106263864890205</c:v>
                </c:pt>
                <c:pt idx="462">
                  <c:v>5.1215857183639022</c:v>
                </c:pt>
                <c:pt idx="463">
                  <c:v>5.1440384773472321</c:v>
                </c:pt>
                <c:pt idx="464">
                  <c:v>5.1476817849384808</c:v>
                </c:pt>
                <c:pt idx="465">
                  <c:v>5.1511798226103389</c:v>
                </c:pt>
                <c:pt idx="466">
                  <c:v>5.1506399070241109</c:v>
                </c:pt>
                <c:pt idx="467">
                  <c:v>5.1601429811986153</c:v>
                </c:pt>
                <c:pt idx="468">
                  <c:v>5.1606690806430535</c:v>
                </c:pt>
                <c:pt idx="469">
                  <c:v>5.155243045794081</c:v>
                </c:pt>
                <c:pt idx="470">
                  <c:v>5.176106001509047</c:v>
                </c:pt>
                <c:pt idx="471">
                  <c:v>5.1757915847004083</c:v>
                </c:pt>
                <c:pt idx="472">
                  <c:v>5.1766198277240099</c:v>
                </c:pt>
                <c:pt idx="473">
                  <c:v>5.1728085327918096</c:v>
                </c:pt>
                <c:pt idx="474">
                  <c:v>5.1652495793288153</c:v>
                </c:pt>
                <c:pt idx="475">
                  <c:v>5.1893807991997445</c:v>
                </c:pt>
                <c:pt idx="476">
                  <c:v>5.1987420853918573</c:v>
                </c:pt>
                <c:pt idx="477">
                  <c:v>5.2385249434283905</c:v>
                </c:pt>
                <c:pt idx="478">
                  <c:v>5.2410644970962439</c:v>
                </c:pt>
                <c:pt idx="479">
                  <c:v>5.2369379139669965</c:v>
                </c:pt>
                <c:pt idx="480">
                  <c:v>5.2611303644642424</c:v>
                </c:pt>
                <c:pt idx="481">
                  <c:v>5.2755300880730651</c:v>
                </c:pt>
                <c:pt idx="482">
                  <c:v>5.276700535823287</c:v>
                </c:pt>
                <c:pt idx="483">
                  <c:v>5.2757181516684106</c:v>
                </c:pt>
                <c:pt idx="484">
                  <c:v>5.2975153381005686</c:v>
                </c:pt>
                <c:pt idx="485">
                  <c:v>5.3144562216868598</c:v>
                </c:pt>
                <c:pt idx="486">
                  <c:v>5.3166422213258464</c:v>
                </c:pt>
                <c:pt idx="487">
                  <c:v>5.312705972278799</c:v>
                </c:pt>
                <c:pt idx="488">
                  <c:v>5.3039628588647609</c:v>
                </c:pt>
                <c:pt idx="489">
                  <c:v>5.312453823702179</c:v>
                </c:pt>
                <c:pt idx="490">
                  <c:v>5.3494422304749252</c:v>
                </c:pt>
                <c:pt idx="491">
                  <c:v>5.3562010125561192</c:v>
                </c:pt>
                <c:pt idx="492">
                  <c:v>5.3577290544685763</c:v>
                </c:pt>
                <c:pt idx="493">
                  <c:v>5.3573575990410918</c:v>
                </c:pt>
                <c:pt idx="494">
                  <c:v>5.3856985221710394</c:v>
                </c:pt>
                <c:pt idx="495">
                  <c:v>5.4126775343340334</c:v>
                </c:pt>
                <c:pt idx="496">
                  <c:v>5.4168102033610257</c:v>
                </c:pt>
                <c:pt idx="497">
                  <c:v>5.4210431337479097</c:v>
                </c:pt>
                <c:pt idx="498">
                  <c:v>5.4252653616281243</c:v>
                </c:pt>
                <c:pt idx="499">
                  <c:v>5.4482217093835628</c:v>
                </c:pt>
                <c:pt idx="500">
                  <c:v>5.4533918445232139</c:v>
                </c:pt>
                <c:pt idx="501">
                  <c:v>5.4576832340819301</c:v>
                </c:pt>
                <c:pt idx="502">
                  <c:v>5.4614260322084212</c:v>
                </c:pt>
                <c:pt idx="503">
                  <c:v>5.4614515857682839</c:v>
                </c:pt>
                <c:pt idx="504">
                  <c:v>5.4655241255801057</c:v>
                </c:pt>
                <c:pt idx="505">
                  <c:v>5.461864943336705</c:v>
                </c:pt>
                <c:pt idx="506">
                  <c:v>5.4593051047807348</c:v>
                </c:pt>
                <c:pt idx="507">
                  <c:v>5.4600665666441914</c:v>
                </c:pt>
                <c:pt idx="508">
                  <c:v>5.4577117375744706</c:v>
                </c:pt>
                <c:pt idx="509">
                  <c:v>5.4465484385667233</c:v>
                </c:pt>
                <c:pt idx="510">
                  <c:v>5.4617881106693824</c:v>
                </c:pt>
                <c:pt idx="511">
                  <c:v>5.4878740859111117</c:v>
                </c:pt>
                <c:pt idx="512">
                  <c:v>5.494448190665258</c:v>
                </c:pt>
                <c:pt idx="513">
                  <c:v>5.4913589599071919</c:v>
                </c:pt>
                <c:pt idx="514">
                  <c:v>5.4877985554285074</c:v>
                </c:pt>
                <c:pt idx="515">
                  <c:v>5.4861108689927169</c:v>
                </c:pt>
                <c:pt idx="516">
                  <c:v>5.524084782916181</c:v>
                </c:pt>
                <c:pt idx="517">
                  <c:v>5.5334969094698723</c:v>
                </c:pt>
                <c:pt idx="518">
                  <c:v>5.5343189881166479</c:v>
                </c:pt>
                <c:pt idx="519">
                  <c:v>5.5287352824694</c:v>
                </c:pt>
                <c:pt idx="520">
                  <c:v>5.5330065325476463</c:v>
                </c:pt>
                <c:pt idx="521">
                  <c:v>5.5353879275513629</c:v>
                </c:pt>
                <c:pt idx="522">
                  <c:v>5.5276418103646918</c:v>
                </c:pt>
                <c:pt idx="523">
                  <c:v>5.531998432015504</c:v>
                </c:pt>
                <c:pt idx="524">
                  <c:v>5.5363307474198189</c:v>
                </c:pt>
                <c:pt idx="525">
                  <c:v>5.5406387558843138</c:v>
                </c:pt>
                <c:pt idx="526">
                  <c:v>5.5418498352077918</c:v>
                </c:pt>
                <c:pt idx="527">
                  <c:v>5.5330212588566567</c:v>
                </c:pt>
                <c:pt idx="528">
                  <c:v>5.5457085743470627</c:v>
                </c:pt>
                <c:pt idx="529">
                  <c:v>5.5393726765887514</c:v>
                </c:pt>
                <c:pt idx="530">
                  <c:v>5.5648418761783978</c:v>
                </c:pt>
                <c:pt idx="531">
                  <c:v>5.6241741239379079</c:v>
                </c:pt>
                <c:pt idx="532">
                  <c:v>5.6162739348400397</c:v>
                </c:pt>
                <c:pt idx="533">
                  <c:v>5.6237660289456004</c:v>
                </c:pt>
                <c:pt idx="534">
                  <c:v>5.6195508321829593</c:v>
                </c:pt>
                <c:pt idx="535">
                  <c:v>5.6585435969525166</c:v>
                </c:pt>
                <c:pt idx="536">
                  <c:v>5.693076829905543</c:v>
                </c:pt>
                <c:pt idx="537">
                  <c:v>5.7423599455929351</c:v>
                </c:pt>
                <c:pt idx="538">
                  <c:v>5.7735630577264976</c:v>
                </c:pt>
                <c:pt idx="539">
                  <c:v>5.7729810686866205</c:v>
                </c:pt>
                <c:pt idx="540">
                  <c:v>5.7725696391858872</c:v>
                </c:pt>
                <c:pt idx="541">
                  <c:v>5.7738026642817797</c:v>
                </c:pt>
                <c:pt idx="542">
                  <c:v>5.7767809617193988</c:v>
                </c:pt>
                <c:pt idx="543">
                  <c:v>5.773068988043927</c:v>
                </c:pt>
                <c:pt idx="544">
                  <c:v>5.7954248114266962</c:v>
                </c:pt>
                <c:pt idx="545">
                  <c:v>5.8017115531283752</c:v>
                </c:pt>
                <c:pt idx="546">
                  <c:v>5.7978556380206721</c:v>
                </c:pt>
                <c:pt idx="547">
                  <c:v>5.8081412744348428</c:v>
                </c:pt>
                <c:pt idx="548">
                  <c:v>5.8464269717177935</c:v>
                </c:pt>
                <c:pt idx="549">
                  <c:v>5.8765087815862369</c:v>
                </c:pt>
                <c:pt idx="550">
                  <c:v>5.8937221357029408</c:v>
                </c:pt>
                <c:pt idx="551">
                  <c:v>5.8918551413076363</c:v>
                </c:pt>
                <c:pt idx="552">
                  <c:v>5.8925687922618204</c:v>
                </c:pt>
                <c:pt idx="553">
                  <c:v>5.8831435023209586</c:v>
                </c:pt>
                <c:pt idx="554">
                  <c:v>5.908330029716895</c:v>
                </c:pt>
                <c:pt idx="555">
                  <c:v>5.9112392406774816</c:v>
                </c:pt>
                <c:pt idx="556">
                  <c:v>5.9054449911336313</c:v>
                </c:pt>
                <c:pt idx="557">
                  <c:v>5.9220178035846285</c:v>
                </c:pt>
                <c:pt idx="558">
                  <c:v>5.9232704379539118</c:v>
                </c:pt>
                <c:pt idx="559">
                  <c:v>5.9243064452255085</c:v>
                </c:pt>
                <c:pt idx="560">
                  <c:v>5.9226340288125199</c:v>
                </c:pt>
                <c:pt idx="561">
                  <c:v>5.9201470298355652</c:v>
                </c:pt>
                <c:pt idx="562">
                  <c:v>5.9132947012554746</c:v>
                </c:pt>
                <c:pt idx="563">
                  <c:v>5.9078542936406855</c:v>
                </c:pt>
                <c:pt idx="564">
                  <c:v>5.9649495979287881</c:v>
                </c:pt>
                <c:pt idx="565">
                  <c:v>5.9914500448816561</c:v>
                </c:pt>
                <c:pt idx="566">
                  <c:v>5.9917770321035668</c:v>
                </c:pt>
                <c:pt idx="567">
                  <c:v>5.9885007899999261</c:v>
                </c:pt>
                <c:pt idx="568">
                  <c:v>6.0198703708868218</c:v>
                </c:pt>
                <c:pt idx="569">
                  <c:v>6.0252736371193931</c:v>
                </c:pt>
                <c:pt idx="570">
                  <c:v>6.0377873801052688</c:v>
                </c:pt>
                <c:pt idx="571">
                  <c:v>6.0463874002771298</c:v>
                </c:pt>
                <c:pt idx="572">
                  <c:v>6.0439481644245703</c:v>
                </c:pt>
                <c:pt idx="573">
                  <c:v>6.0847120335377989</c:v>
                </c:pt>
                <c:pt idx="574">
                  <c:v>6.1057131203788169</c:v>
                </c:pt>
                <c:pt idx="575">
                  <c:v>6.10563283344763</c:v>
                </c:pt>
                <c:pt idx="576">
                  <c:v>6.1037691239800518</c:v>
                </c:pt>
                <c:pt idx="577">
                  <c:v>6.1121064442935635</c:v>
                </c:pt>
                <c:pt idx="578">
                  <c:v>6.1431552317780334</c:v>
                </c:pt>
                <c:pt idx="579">
                  <c:v>6.1763385726502653</c:v>
                </c:pt>
                <c:pt idx="580">
                  <c:v>6.238371582351605</c:v>
                </c:pt>
                <c:pt idx="581">
                  <c:v>6.2657205939869156</c:v>
                </c:pt>
                <c:pt idx="582">
                  <c:v>6.2924098603972398</c:v>
                </c:pt>
                <c:pt idx="583">
                  <c:v>6.2830796305190173</c:v>
                </c:pt>
                <c:pt idx="584">
                  <c:v>6.3011498872419907</c:v>
                </c:pt>
                <c:pt idx="585">
                  <c:v>6.3430794259643619</c:v>
                </c:pt>
                <c:pt idx="586">
                  <c:v>6.3447659124581994</c:v>
                </c:pt>
                <c:pt idx="587">
                  <c:v>6.3462791916651762</c:v>
                </c:pt>
                <c:pt idx="588">
                  <c:v>6.3506191130853669</c:v>
                </c:pt>
                <c:pt idx="589">
                  <c:v>6.3373879472849142</c:v>
                </c:pt>
                <c:pt idx="590">
                  <c:v>6.395581238616451</c:v>
                </c:pt>
                <c:pt idx="591">
                  <c:v>6.39842588160987</c:v>
                </c:pt>
                <c:pt idx="592">
                  <c:v>6.3932862706701314</c:v>
                </c:pt>
                <c:pt idx="593">
                  <c:v>6.3937666797478858</c:v>
                </c:pt>
                <c:pt idx="594">
                  <c:v>6.3968812547127989</c:v>
                </c:pt>
                <c:pt idx="595">
                  <c:v>6.3903953292376308</c:v>
                </c:pt>
                <c:pt idx="596">
                  <c:v>6.4236116881085268</c:v>
                </c:pt>
                <c:pt idx="597">
                  <c:v>6.4260317212991049</c:v>
                </c:pt>
                <c:pt idx="598">
                  <c:v>6.4229636118249793</c:v>
                </c:pt>
                <c:pt idx="599">
                  <c:v>6.4088903598403988</c:v>
                </c:pt>
                <c:pt idx="600">
                  <c:v>6.4467525750513524</c:v>
                </c:pt>
                <c:pt idx="601">
                  <c:v>6.445533244996942</c:v>
                </c:pt>
                <c:pt idx="602">
                  <c:v>6.4373330502646073</c:v>
                </c:pt>
                <c:pt idx="603">
                  <c:v>6.4443394247865688</c:v>
                </c:pt>
                <c:pt idx="604">
                  <c:v>6.4693867050030658</c:v>
                </c:pt>
                <c:pt idx="605">
                  <c:v>6.4560440089614799</c:v>
                </c:pt>
                <c:pt idx="606">
                  <c:v>6.4554126194172907</c:v>
                </c:pt>
                <c:pt idx="607">
                  <c:v>6.4486904161037417</c:v>
                </c:pt>
                <c:pt idx="608">
                  <c:v>6.4737928174387189</c:v>
                </c:pt>
                <c:pt idx="609">
                  <c:v>6.489270197453787</c:v>
                </c:pt>
                <c:pt idx="610">
                  <c:v>6.5379675091878671</c:v>
                </c:pt>
                <c:pt idx="611">
                  <c:v>6.568015349571378</c:v>
                </c:pt>
                <c:pt idx="612">
                  <c:v>6.5650847676216637</c:v>
                </c:pt>
                <c:pt idx="613">
                  <c:v>6.5881406263111737</c:v>
                </c:pt>
                <c:pt idx="614">
                  <c:v>6.6240974877183589</c:v>
                </c:pt>
                <c:pt idx="615">
                  <c:v>6.6787622164720446</c:v>
                </c:pt>
                <c:pt idx="616">
                  <c:v>6.7114789239948944</c:v>
                </c:pt>
                <c:pt idx="617">
                  <c:v>6.7098264033339703</c:v>
                </c:pt>
                <c:pt idx="618">
                  <c:v>6.7197795038778398</c:v>
                </c:pt>
                <c:pt idx="619">
                  <c:v>6.7553716403766</c:v>
                </c:pt>
                <c:pt idx="620">
                  <c:v>6.7813243057460006</c:v>
                </c:pt>
                <c:pt idx="621">
                  <c:v>6.7996229995902997</c:v>
                </c:pt>
                <c:pt idx="622">
                  <c:v>6.7949694955191706</c:v>
                </c:pt>
                <c:pt idx="623">
                  <c:v>6.7950555123200918</c:v>
                </c:pt>
                <c:pt idx="624">
                  <c:v>6.8107344284453655</c:v>
                </c:pt>
                <c:pt idx="625">
                  <c:v>6.8500672076973457</c:v>
                </c:pt>
                <c:pt idx="626">
                  <c:v>6.863409055224686</c:v>
                </c:pt>
                <c:pt idx="627">
                  <c:v>6.8598309582067394</c:v>
                </c:pt>
                <c:pt idx="628">
                  <c:v>6.854393267454518</c:v>
                </c:pt>
                <c:pt idx="629">
                  <c:v>6.8503620656769746</c:v>
                </c:pt>
                <c:pt idx="630">
                  <c:v>6.8433174772761687</c:v>
                </c:pt>
                <c:pt idx="631">
                  <c:v>6.8515932966865636</c:v>
                </c:pt>
                <c:pt idx="632">
                  <c:v>6.8573260157204414</c:v>
                </c:pt>
                <c:pt idx="633">
                  <c:v>6.8528615912818935</c:v>
                </c:pt>
                <c:pt idx="634">
                  <c:v>6.8822860947000439</c:v>
                </c:pt>
                <c:pt idx="635">
                  <c:v>6.9148652977360365</c:v>
                </c:pt>
                <c:pt idx="636">
                  <c:v>6.9460463189867045</c:v>
                </c:pt>
                <c:pt idx="637">
                  <c:v>6.9505500352794369</c:v>
                </c:pt>
                <c:pt idx="638">
                  <c:v>6.9498015544922218</c:v>
                </c:pt>
                <c:pt idx="639">
                  <c:v>6.9480400469140102</c:v>
                </c:pt>
                <c:pt idx="640">
                  <c:v>6.946712182219529</c:v>
                </c:pt>
                <c:pt idx="641">
                  <c:v>6.9668987790994095</c:v>
                </c:pt>
                <c:pt idx="642">
                  <c:v>7.0097313241863981</c:v>
                </c:pt>
                <c:pt idx="643">
                  <c:v>7.0390546456262815</c:v>
                </c:pt>
                <c:pt idx="644">
                  <c:v>7.039649297106819</c:v>
                </c:pt>
                <c:pt idx="645">
                  <c:v>7.0360779253323571</c:v>
                </c:pt>
                <c:pt idx="646">
                  <c:v>7.0864758508664227</c:v>
                </c:pt>
                <c:pt idx="647">
                  <c:v>7.1351067276311948</c:v>
                </c:pt>
                <c:pt idx="648">
                  <c:v>7.1731345965747311</c:v>
                </c:pt>
                <c:pt idx="649">
                  <c:v>7.1806755412486654</c:v>
                </c:pt>
                <c:pt idx="650">
                  <c:v>7.1786289757464044</c:v>
                </c:pt>
                <c:pt idx="651">
                  <c:v>7.1758012453391</c:v>
                </c:pt>
                <c:pt idx="652">
                  <c:v>7.2064259968919897</c:v>
                </c:pt>
                <c:pt idx="653">
                  <c:v>7.2251824813886421</c:v>
                </c:pt>
                <c:pt idx="654">
                  <c:v>7.2520729557153416</c:v>
                </c:pt>
                <c:pt idx="655">
                  <c:v>7.2670001176435655</c:v>
                </c:pt>
                <c:pt idx="656">
                  <c:v>7.2899888547594003</c:v>
                </c:pt>
                <c:pt idx="657">
                  <c:v>7.3211284557143408</c:v>
                </c:pt>
                <c:pt idx="658">
                  <c:v>7.3505629634395167</c:v>
                </c:pt>
                <c:pt idx="659">
                  <c:v>7.367623493235901</c:v>
                </c:pt>
                <c:pt idx="660">
                  <c:v>7.3830799797718436</c:v>
                </c:pt>
                <c:pt idx="661">
                  <c:v>7.3843670917958333</c:v>
                </c:pt>
                <c:pt idx="662">
                  <c:v>7.3750517965244109</c:v>
                </c:pt>
                <c:pt idx="663">
                  <c:v>7.3684211498938588</c:v>
                </c:pt>
                <c:pt idx="664">
                  <c:v>7.3776084248578373</c:v>
                </c:pt>
                <c:pt idx="665">
                  <c:v>7.4208319178120989</c:v>
                </c:pt>
                <c:pt idx="666">
                  <c:v>7.459456730402656</c:v>
                </c:pt>
                <c:pt idx="667">
                  <c:v>7.495857822255962</c:v>
                </c:pt>
                <c:pt idx="668">
                  <c:v>7.5085230449441669</c:v>
                </c:pt>
                <c:pt idx="669">
                  <c:v>7.5024496439613877</c:v>
                </c:pt>
                <c:pt idx="670">
                  <c:v>7.5167805171247641</c:v>
                </c:pt>
                <c:pt idx="671">
                  <c:v>7.5359803490686916</c:v>
                </c:pt>
                <c:pt idx="672">
                  <c:v>7.5323444227793299</c:v>
                </c:pt>
                <c:pt idx="673">
                  <c:v>7.5523955260372073</c:v>
                </c:pt>
                <c:pt idx="674">
                  <c:v>7.5690436227129947</c:v>
                </c:pt>
                <c:pt idx="675">
                  <c:v>7.5933398643287449</c:v>
                </c:pt>
                <c:pt idx="676">
                  <c:v>7.6257414843359985</c:v>
                </c:pt>
                <c:pt idx="677">
                  <c:v>7.6401582281578833</c:v>
                </c:pt>
                <c:pt idx="678">
                  <c:v>7.6623174893217803</c:v>
                </c:pt>
                <c:pt idx="679">
                  <c:v>7.7100013827893594</c:v>
                </c:pt>
                <c:pt idx="680">
                  <c:v>7.7568912299560262</c:v>
                </c:pt>
                <c:pt idx="681">
                  <c:v>7.7534585101091649</c:v>
                </c:pt>
                <c:pt idx="682">
                  <c:v>7.7758964597008191</c:v>
                </c:pt>
                <c:pt idx="683">
                  <c:v>7.7985192501655272</c:v>
                </c:pt>
                <c:pt idx="684">
                  <c:v>7.801657162311292</c:v>
                </c:pt>
                <c:pt idx="685">
                  <c:v>7.8001537887157335</c:v>
                </c:pt>
                <c:pt idx="686">
                  <c:v>7.8482939298365286</c:v>
                </c:pt>
                <c:pt idx="687">
                  <c:v>7.9038022845421443</c:v>
                </c:pt>
                <c:pt idx="688">
                  <c:v>7.9291846441301912</c:v>
                </c:pt>
                <c:pt idx="689">
                  <c:v>7.9222679364311865</c:v>
                </c:pt>
                <c:pt idx="690">
                  <c:v>7.9317658507641271</c:v>
                </c:pt>
                <c:pt idx="691">
                  <c:v>7.9622705865097414</c:v>
                </c:pt>
                <c:pt idx="692">
                  <c:v>8.0234631372193643</c:v>
                </c:pt>
                <c:pt idx="693">
                  <c:v>8.0436903654950562</c:v>
                </c:pt>
                <c:pt idx="694">
                  <c:v>8.102198956045001</c:v>
                </c:pt>
                <c:pt idx="695">
                  <c:v>8.1082164377680073</c:v>
                </c:pt>
                <c:pt idx="696">
                  <c:v>8.1717017216121501</c:v>
                </c:pt>
                <c:pt idx="697">
                  <c:v>8.1780335345386153</c:v>
                </c:pt>
                <c:pt idx="698">
                  <c:v>8.1914125825276436</c:v>
                </c:pt>
                <c:pt idx="699">
                  <c:v>8.1877018457346153</c:v>
                </c:pt>
                <c:pt idx="700">
                  <c:v>8.2026252081497155</c:v>
                </c:pt>
                <c:pt idx="701">
                  <c:v>8.2208999057314731</c:v>
                </c:pt>
                <c:pt idx="702">
                  <c:v>8.2961093328266315</c:v>
                </c:pt>
                <c:pt idx="703">
                  <c:v>8.3453585705578881</c:v>
                </c:pt>
                <c:pt idx="704">
                  <c:v>8.3766364376383589</c:v>
                </c:pt>
                <c:pt idx="705">
                  <c:v>8.3614276550512745</c:v>
                </c:pt>
                <c:pt idx="706">
                  <c:v>8.3176741316739538</c:v>
                </c:pt>
                <c:pt idx="707">
                  <c:v>8.3539190076126157</c:v>
                </c:pt>
                <c:pt idx="708">
                  <c:v>8.3689605719099038</c:v>
                </c:pt>
                <c:pt idx="709">
                  <c:v>8.4240290267009588</c:v>
                </c:pt>
                <c:pt idx="710">
                  <c:v>8.458661374569143</c:v>
                </c:pt>
                <c:pt idx="711">
                  <c:v>8.5100834418374305</c:v>
                </c:pt>
                <c:pt idx="712">
                  <c:v>8.5039551075200457</c:v>
                </c:pt>
                <c:pt idx="713">
                  <c:v>8.4915692184033205</c:v>
                </c:pt>
                <c:pt idx="714">
                  <c:v>8.491177614222547</c:v>
                </c:pt>
                <c:pt idx="715">
                  <c:v>8.4906991424023044</c:v>
                </c:pt>
                <c:pt idx="716">
                  <c:v>8.4923228655698573</c:v>
                </c:pt>
                <c:pt idx="717">
                  <c:v>8.4745852605782446</c:v>
                </c:pt>
                <c:pt idx="718">
                  <c:v>8.4667449183520826</c:v>
                </c:pt>
                <c:pt idx="719">
                  <c:v>8.4555199844289657</c:v>
                </c:pt>
                <c:pt idx="720">
                  <c:v>8.4853908408277654</c:v>
                </c:pt>
                <c:pt idx="721">
                  <c:v>8.5525772276620859</c:v>
                </c:pt>
                <c:pt idx="722">
                  <c:v>8.5662491260044558</c:v>
                </c:pt>
                <c:pt idx="723">
                  <c:v>8.5566835745507177</c:v>
                </c:pt>
                <c:pt idx="724">
                  <c:v>8.5469365044580776</c:v>
                </c:pt>
                <c:pt idx="725">
                  <c:v>8.5400899424958272</c:v>
                </c:pt>
                <c:pt idx="726">
                  <c:v>8.566069389569881</c:v>
                </c:pt>
                <c:pt idx="727">
                  <c:v>8.5664100620575709</c:v>
                </c:pt>
                <c:pt idx="728">
                  <c:v>8.5489274095383863</c:v>
                </c:pt>
                <c:pt idx="729">
                  <c:v>8.5269930238460745</c:v>
                </c:pt>
                <c:pt idx="730">
                  <c:v>8.537907986051497</c:v>
                </c:pt>
                <c:pt idx="731">
                  <c:v>8.5145914167089067</c:v>
                </c:pt>
                <c:pt idx="732">
                  <c:v>8.517195933324837</c:v>
                </c:pt>
                <c:pt idx="733">
                  <c:v>8.5094417192826732</c:v>
                </c:pt>
                <c:pt idx="734">
                  <c:v>8.5094886511217922</c:v>
                </c:pt>
                <c:pt idx="735">
                  <c:v>8.4741276282422096</c:v>
                </c:pt>
                <c:pt idx="736">
                  <c:v>8.4570428757903358</c:v>
                </c:pt>
                <c:pt idx="737">
                  <c:v>8.4283962261616043</c:v>
                </c:pt>
                <c:pt idx="738">
                  <c:v>8.4790106488080763</c:v>
                </c:pt>
                <c:pt idx="739">
                  <c:v>8.8411312563703763</c:v>
                </c:pt>
                <c:pt idx="740">
                  <c:v>8.9161397876230257</c:v>
                </c:pt>
                <c:pt idx="741">
                  <c:v>8.8955992766145098</c:v>
                </c:pt>
                <c:pt idx="742">
                  <c:v>8.8948166853352184</c:v>
                </c:pt>
                <c:pt idx="743">
                  <c:v>8.8811013983721079</c:v>
                </c:pt>
                <c:pt idx="744">
                  <c:v>8.9106219424014164</c:v>
                </c:pt>
                <c:pt idx="745">
                  <c:v>8.893459841931822</c:v>
                </c:pt>
                <c:pt idx="746">
                  <c:v>8.887775631126237</c:v>
                </c:pt>
                <c:pt idx="747">
                  <c:v>8.9789762878844712</c:v>
                </c:pt>
                <c:pt idx="748">
                  <c:v>9.2015930141926745</c:v>
                </c:pt>
                <c:pt idx="749">
                  <c:v>9.3408580052691033</c:v>
                </c:pt>
                <c:pt idx="750">
                  <c:v>9.40224463378925</c:v>
                </c:pt>
                <c:pt idx="751">
                  <c:v>9.3957233741543931</c:v>
                </c:pt>
                <c:pt idx="752">
                  <c:v>9.3954836354739779</c:v>
                </c:pt>
                <c:pt idx="753">
                  <c:v>9.3735883851900628</c:v>
                </c:pt>
                <c:pt idx="754">
                  <c:v>9.3969026776320508</c:v>
                </c:pt>
                <c:pt idx="755">
                  <c:v>9.4161994445563586</c:v>
                </c:pt>
                <c:pt idx="756">
                  <c:v>9.4665559894438793</c:v>
                </c:pt>
                <c:pt idx="757">
                  <c:v>9.5221123933454273</c:v>
                </c:pt>
                <c:pt idx="758">
                  <c:v>9.5063861406694379</c:v>
                </c:pt>
                <c:pt idx="759">
                  <c:v>9.514814803134179</c:v>
                </c:pt>
                <c:pt idx="760">
                  <c:v>9.4914056523998678</c:v>
                </c:pt>
                <c:pt idx="761">
                  <c:v>9.4972297583053891</c:v>
                </c:pt>
                <c:pt idx="762">
                  <c:v>9.4905195419564237</c:v>
                </c:pt>
                <c:pt idx="763">
                  <c:v>9.4850176539832169</c:v>
                </c:pt>
                <c:pt idx="764">
                  <c:v>9.4737237472144553</c:v>
                </c:pt>
                <c:pt idx="765">
                  <c:v>9.4832641218207261</c:v>
                </c:pt>
                <c:pt idx="766">
                  <c:v>9.5095153698589758</c:v>
                </c:pt>
                <c:pt idx="767">
                  <c:v>9.5142658203685482</c:v>
                </c:pt>
                <c:pt idx="768">
                  <c:v>9.513182103211026</c:v>
                </c:pt>
                <c:pt idx="769">
                  <c:v>9.5101473001415542</c:v>
                </c:pt>
                <c:pt idx="770">
                  <c:v>9.4957780080391654</c:v>
                </c:pt>
                <c:pt idx="771">
                  <c:v>9.5610354427251867</c:v>
                </c:pt>
                <c:pt idx="772">
                  <c:v>9.6288810380838772</c:v>
                </c:pt>
                <c:pt idx="773">
                  <c:v>9.6636779752549273</c:v>
                </c:pt>
                <c:pt idx="774">
                  <c:v>9.710149914115231</c:v>
                </c:pt>
                <c:pt idx="775">
                  <c:v>9.7686983961048703</c:v>
                </c:pt>
                <c:pt idx="776">
                  <c:v>9.789105249638661</c:v>
                </c:pt>
                <c:pt idx="777">
                  <c:v>9.8141504758649347</c:v>
                </c:pt>
                <c:pt idx="778">
                  <c:v>9.890629431290062</c:v>
                </c:pt>
                <c:pt idx="779">
                  <c:v>9.8896075379535269</c:v>
                </c:pt>
                <c:pt idx="780">
                  <c:v>9.9379293792067784</c:v>
                </c:pt>
                <c:pt idx="781">
                  <c:v>9.988059852852615</c:v>
                </c:pt>
                <c:pt idx="782">
                  <c:v>10.007331576040619</c:v>
                </c:pt>
                <c:pt idx="783">
                  <c:v>10.006029727531677</c:v>
                </c:pt>
                <c:pt idx="784">
                  <c:v>9.9940245752623866</c:v>
                </c:pt>
                <c:pt idx="785">
                  <c:v>10.032391270266107</c:v>
                </c:pt>
                <c:pt idx="786">
                  <c:v>10.084192343236086</c:v>
                </c:pt>
                <c:pt idx="787">
                  <c:v>10.103635461515799</c:v>
                </c:pt>
                <c:pt idx="788">
                  <c:v>10.115876686187626</c:v>
                </c:pt>
                <c:pt idx="789">
                  <c:v>10.162232572907483</c:v>
                </c:pt>
                <c:pt idx="790">
                  <c:v>10.18253141599383</c:v>
                </c:pt>
                <c:pt idx="791">
                  <c:v>10.176119393647173</c:v>
                </c:pt>
                <c:pt idx="792">
                  <c:v>10.205241338480736</c:v>
                </c:pt>
                <c:pt idx="793">
                  <c:v>10.228230437650856</c:v>
                </c:pt>
                <c:pt idx="794">
                  <c:v>10.228434620243176</c:v>
                </c:pt>
                <c:pt idx="795">
                  <c:v>10.220912315777239</c:v>
                </c:pt>
                <c:pt idx="796">
                  <c:v>10.215698524099418</c:v>
                </c:pt>
                <c:pt idx="797">
                  <c:v>10.20530286204071</c:v>
                </c:pt>
                <c:pt idx="798">
                  <c:v>10.257934991883943</c:v>
                </c:pt>
                <c:pt idx="799">
                  <c:v>10.263784304861797</c:v>
                </c:pt>
                <c:pt idx="800">
                  <c:v>10.243926744552216</c:v>
                </c:pt>
                <c:pt idx="801">
                  <c:v>10.223570401028805</c:v>
                </c:pt>
                <c:pt idx="802">
                  <c:v>10.211920926601048</c:v>
                </c:pt>
                <c:pt idx="803">
                  <c:v>10.20514698367989</c:v>
                </c:pt>
                <c:pt idx="804">
                  <c:v>10.226112623980043</c:v>
                </c:pt>
                <c:pt idx="805">
                  <c:v>10.223763472232685</c:v>
                </c:pt>
                <c:pt idx="806">
                  <c:v>10.215055032815542</c:v>
                </c:pt>
                <c:pt idx="807">
                  <c:v>10.204096140017237</c:v>
                </c:pt>
                <c:pt idx="808">
                  <c:v>10.216736568940863</c:v>
                </c:pt>
                <c:pt idx="809">
                  <c:v>10.241065608604719</c:v>
                </c:pt>
                <c:pt idx="810">
                  <c:v>10.40122547158103</c:v>
                </c:pt>
                <c:pt idx="811">
                  <c:v>10.403787215659479</c:v>
                </c:pt>
                <c:pt idx="812">
                  <c:v>10.391542677444852</c:v>
                </c:pt>
                <c:pt idx="813">
                  <c:v>10.483859953209299</c:v>
                </c:pt>
                <c:pt idx="814">
                  <c:v>10.482322474410266</c:v>
                </c:pt>
                <c:pt idx="815">
                  <c:v>10.478621216134593</c:v>
                </c:pt>
                <c:pt idx="816">
                  <c:v>10.477005832231773</c:v>
                </c:pt>
                <c:pt idx="817">
                  <c:v>10.47549750965225</c:v>
                </c:pt>
                <c:pt idx="818">
                  <c:v>10.475301093283319</c:v>
                </c:pt>
                <c:pt idx="819">
                  <c:v>10.450946141364232</c:v>
                </c:pt>
                <c:pt idx="820">
                  <c:v>10.485047040607526</c:v>
                </c:pt>
                <c:pt idx="821">
                  <c:v>10.503246702853611</c:v>
                </c:pt>
                <c:pt idx="822">
                  <c:v>10.520977873529473</c:v>
                </c:pt>
                <c:pt idx="823">
                  <c:v>10.513626298918279</c:v>
                </c:pt>
                <c:pt idx="824">
                  <c:v>10.603350304691043</c:v>
                </c:pt>
                <c:pt idx="825">
                  <c:v>10.608960138670914</c:v>
                </c:pt>
                <c:pt idx="826">
                  <c:v>10.607341041974347</c:v>
                </c:pt>
                <c:pt idx="827">
                  <c:v>10.604593954227596</c:v>
                </c:pt>
                <c:pt idx="828">
                  <c:v>10.604877094968561</c:v>
                </c:pt>
                <c:pt idx="829">
                  <c:v>10.604358527163248</c:v>
                </c:pt>
                <c:pt idx="830">
                  <c:v>10.598115570195505</c:v>
                </c:pt>
                <c:pt idx="831">
                  <c:v>10.603688201633808</c:v>
                </c:pt>
                <c:pt idx="832">
                  <c:v>10.583291258991022</c:v>
                </c:pt>
                <c:pt idx="833">
                  <c:v>10.564400044155699</c:v>
                </c:pt>
                <c:pt idx="834">
                  <c:v>10.596547342284305</c:v>
                </c:pt>
                <c:pt idx="835">
                  <c:v>10.618618023137737</c:v>
                </c:pt>
                <c:pt idx="836">
                  <c:v>10.657950921136884</c:v>
                </c:pt>
                <c:pt idx="837">
                  <c:v>10.6699126880536</c:v>
                </c:pt>
                <c:pt idx="838">
                  <c:v>10.687437158776675</c:v>
                </c:pt>
                <c:pt idx="839">
                  <c:v>10.67606463744943</c:v>
                </c:pt>
                <c:pt idx="840">
                  <c:v>10.675950353131844</c:v>
                </c:pt>
                <c:pt idx="841">
                  <c:v>10.665728232202946</c:v>
                </c:pt>
                <c:pt idx="842">
                  <c:v>10.67033075406718</c:v>
                </c:pt>
                <c:pt idx="843">
                  <c:v>10.670958379200005</c:v>
                </c:pt>
                <c:pt idx="844">
                  <c:v>10.66681292554329</c:v>
                </c:pt>
                <c:pt idx="845">
                  <c:v>10.701787903350809</c:v>
                </c:pt>
                <c:pt idx="846">
                  <c:v>10.744176710064563</c:v>
                </c:pt>
                <c:pt idx="847">
                  <c:v>10.743467240613736</c:v>
                </c:pt>
                <c:pt idx="848">
                  <c:v>10.745748918502713</c:v>
                </c:pt>
                <c:pt idx="849">
                  <c:v>10.745194255120762</c:v>
                </c:pt>
                <c:pt idx="850">
                  <c:v>10.743697606733585</c:v>
                </c:pt>
                <c:pt idx="851">
                  <c:v>10.733242934712305</c:v>
                </c:pt>
                <c:pt idx="852">
                  <c:v>10.749737884964112</c:v>
                </c:pt>
                <c:pt idx="853">
                  <c:v>10.747637171989854</c:v>
                </c:pt>
                <c:pt idx="854">
                  <c:v>10.742068027584278</c:v>
                </c:pt>
                <c:pt idx="855">
                  <c:v>10.732324112536535</c:v>
                </c:pt>
                <c:pt idx="856">
                  <c:v>10.747881151732017</c:v>
                </c:pt>
                <c:pt idx="857">
                  <c:v>10.795585820286318</c:v>
                </c:pt>
                <c:pt idx="858">
                  <c:v>10.826399602602216</c:v>
                </c:pt>
                <c:pt idx="859">
                  <c:v>10.822386762545682</c:v>
                </c:pt>
                <c:pt idx="860">
                  <c:v>10.83615446592518</c:v>
                </c:pt>
                <c:pt idx="861">
                  <c:v>10.901651332158016</c:v>
                </c:pt>
                <c:pt idx="862">
                  <c:v>10.919500616983104</c:v>
                </c:pt>
                <c:pt idx="863">
                  <c:v>10.927965759241149</c:v>
                </c:pt>
                <c:pt idx="864">
                  <c:v>10.981896195715128</c:v>
                </c:pt>
                <c:pt idx="865">
                  <c:v>11.035237945313051</c:v>
                </c:pt>
                <c:pt idx="866">
                  <c:v>11.068876996392518</c:v>
                </c:pt>
                <c:pt idx="867">
                  <c:v>11.100650334207065</c:v>
                </c:pt>
                <c:pt idx="868">
                  <c:v>11.137095187419368</c:v>
                </c:pt>
                <c:pt idx="869">
                  <c:v>11.155528075026377</c:v>
                </c:pt>
                <c:pt idx="870">
                  <c:v>11.170346961047382</c:v>
                </c:pt>
                <c:pt idx="871">
                  <c:v>11.158908410785243</c:v>
                </c:pt>
                <c:pt idx="872">
                  <c:v>11.174591809189769</c:v>
                </c:pt>
                <c:pt idx="873">
                  <c:v>11.175282083525712</c:v>
                </c:pt>
                <c:pt idx="874">
                  <c:v>11.164414683232039</c:v>
                </c:pt>
                <c:pt idx="875">
                  <c:v>11.17934723240541</c:v>
                </c:pt>
                <c:pt idx="876">
                  <c:v>11.204390390117631</c:v>
                </c:pt>
                <c:pt idx="877">
                  <c:v>11.19904972539209</c:v>
                </c:pt>
                <c:pt idx="878">
                  <c:v>11.220238164226609</c:v>
                </c:pt>
                <c:pt idx="879">
                  <c:v>11.213065727056984</c:v>
                </c:pt>
                <c:pt idx="880">
                  <c:v>11.231523459848429</c:v>
                </c:pt>
                <c:pt idx="881">
                  <c:v>11.274265161526417</c:v>
                </c:pt>
                <c:pt idx="882">
                  <c:v>11.293630373910375</c:v>
                </c:pt>
                <c:pt idx="883">
                  <c:v>11.292897975306202</c:v>
                </c:pt>
                <c:pt idx="884">
                  <c:v>11.285789503519034</c:v>
                </c:pt>
                <c:pt idx="885">
                  <c:v>11.304156866182748</c:v>
                </c:pt>
                <c:pt idx="886">
                  <c:v>11.29868765735149</c:v>
                </c:pt>
                <c:pt idx="887">
                  <c:v>11.320502096512637</c:v>
                </c:pt>
                <c:pt idx="888">
                  <c:v>11.34883419851737</c:v>
                </c:pt>
                <c:pt idx="889">
                  <c:v>11.375622587368566</c:v>
                </c:pt>
                <c:pt idx="890">
                  <c:v>11.372670308590257</c:v>
                </c:pt>
                <c:pt idx="891">
                  <c:v>11.39691982726838</c:v>
                </c:pt>
                <c:pt idx="892">
                  <c:v>11.431504475858436</c:v>
                </c:pt>
                <c:pt idx="893">
                  <c:v>11.443804046631495</c:v>
                </c:pt>
                <c:pt idx="894">
                  <c:v>11.435931984611621</c:v>
                </c:pt>
                <c:pt idx="895">
                  <c:v>11.441112488285224</c:v>
                </c:pt>
                <c:pt idx="896">
                  <c:v>11.500280291063344</c:v>
                </c:pt>
                <c:pt idx="897">
                  <c:v>11.537810141497038</c:v>
                </c:pt>
                <c:pt idx="898">
                  <c:v>11.567822812011141</c:v>
                </c:pt>
                <c:pt idx="899">
                  <c:v>11.584704010059726</c:v>
                </c:pt>
                <c:pt idx="900">
                  <c:v>11.619928532015269</c:v>
                </c:pt>
                <c:pt idx="901">
                  <c:v>11.619360531378913</c:v>
                </c:pt>
                <c:pt idx="902">
                  <c:v>11.610769780355676</c:v>
                </c:pt>
                <c:pt idx="903">
                  <c:v>11.666157580995234</c:v>
                </c:pt>
                <c:pt idx="904">
                  <c:v>11.665388677858282</c:v>
                </c:pt>
                <c:pt idx="905">
                  <c:v>11.666397518800965</c:v>
                </c:pt>
                <c:pt idx="906">
                  <c:v>11.664280747599204</c:v>
                </c:pt>
                <c:pt idx="907">
                  <c:v>11.663535024398159</c:v>
                </c:pt>
                <c:pt idx="908">
                  <c:v>11.64351174825484</c:v>
                </c:pt>
                <c:pt idx="909">
                  <c:v>11.642075384311585</c:v>
                </c:pt>
                <c:pt idx="910">
                  <c:v>11.638044341051947</c:v>
                </c:pt>
                <c:pt idx="911">
                  <c:v>11.666355666341358</c:v>
                </c:pt>
                <c:pt idx="912">
                  <c:v>11.673919122070556</c:v>
                </c:pt>
                <c:pt idx="913">
                  <c:v>11.703717424646518</c:v>
                </c:pt>
                <c:pt idx="914">
                  <c:v>11.700788237447286</c:v>
                </c:pt>
                <c:pt idx="915">
                  <c:v>11.698378829291341</c:v>
                </c:pt>
                <c:pt idx="916">
                  <c:v>11.692632340953644</c:v>
                </c:pt>
                <c:pt idx="917">
                  <c:v>11.72578718012779</c:v>
                </c:pt>
                <c:pt idx="918">
                  <c:v>11.775484801901893</c:v>
                </c:pt>
                <c:pt idx="919">
                  <c:v>11.775786135603914</c:v>
                </c:pt>
                <c:pt idx="920">
                  <c:v>11.768848275212289</c:v>
                </c:pt>
                <c:pt idx="921">
                  <c:v>11.788545092015609</c:v>
                </c:pt>
                <c:pt idx="922">
                  <c:v>11.790084730847227</c:v>
                </c:pt>
                <c:pt idx="923">
                  <c:v>11.791037933491817</c:v>
                </c:pt>
                <c:pt idx="924">
                  <c:v>11.792309874080347</c:v>
                </c:pt>
                <c:pt idx="925">
                  <c:v>11.779933301942117</c:v>
                </c:pt>
                <c:pt idx="926">
                  <c:v>11.795908445220244</c:v>
                </c:pt>
                <c:pt idx="927">
                  <c:v>11.863169685363976</c:v>
                </c:pt>
                <c:pt idx="928">
                  <c:v>11.907426554969154</c:v>
                </c:pt>
                <c:pt idx="929">
                  <c:v>11.939425147694569</c:v>
                </c:pt>
                <c:pt idx="930">
                  <c:v>11.937189611938356</c:v>
                </c:pt>
                <c:pt idx="931">
                  <c:v>11.93401083640758</c:v>
                </c:pt>
                <c:pt idx="932">
                  <c:v>11.927385593198109</c:v>
                </c:pt>
                <c:pt idx="933">
                  <c:v>11.947832034375878</c:v>
                </c:pt>
                <c:pt idx="934">
                  <c:v>11.94055338642719</c:v>
                </c:pt>
                <c:pt idx="935">
                  <c:v>11.93501692610943</c:v>
                </c:pt>
                <c:pt idx="936">
                  <c:v>11.942345256357026</c:v>
                </c:pt>
                <c:pt idx="937">
                  <c:v>11.932445355419873</c:v>
                </c:pt>
                <c:pt idx="938">
                  <c:v>11.939983964375731</c:v>
                </c:pt>
                <c:pt idx="939">
                  <c:v>11.941622787499718</c:v>
                </c:pt>
                <c:pt idx="940">
                  <c:v>11.942686974032418</c:v>
                </c:pt>
                <c:pt idx="941">
                  <c:v>11.930185207532912</c:v>
                </c:pt>
                <c:pt idx="942">
                  <c:v>11.982174604122541</c:v>
                </c:pt>
                <c:pt idx="943">
                  <c:v>12.017013649787664</c:v>
                </c:pt>
                <c:pt idx="944">
                  <c:v>12.03279885164951</c:v>
                </c:pt>
                <c:pt idx="945">
                  <c:v>12.059287070891013</c:v>
                </c:pt>
                <c:pt idx="946">
                  <c:v>12.075835504639208</c:v>
                </c:pt>
                <c:pt idx="947">
                  <c:v>12.103192508534541</c:v>
                </c:pt>
                <c:pt idx="948">
                  <c:v>12.125379450942686</c:v>
                </c:pt>
                <c:pt idx="949">
                  <c:v>12.146797019325165</c:v>
                </c:pt>
                <c:pt idx="950">
                  <c:v>12.15857646227011</c:v>
                </c:pt>
                <c:pt idx="951">
                  <c:v>12.187334708832164</c:v>
                </c:pt>
                <c:pt idx="952">
                  <c:v>12.220370294268383</c:v>
                </c:pt>
                <c:pt idx="953">
                  <c:v>12.232466481385721</c:v>
                </c:pt>
                <c:pt idx="954">
                  <c:v>12.218699853868001</c:v>
                </c:pt>
                <c:pt idx="955">
                  <c:v>12.274091512019945</c:v>
                </c:pt>
                <c:pt idx="956">
                  <c:v>12.308927187601691</c:v>
                </c:pt>
                <c:pt idx="957">
                  <c:v>12.34329099628196</c:v>
                </c:pt>
                <c:pt idx="958">
                  <c:v>12.346740184687931</c:v>
                </c:pt>
                <c:pt idx="959">
                  <c:v>12.344094094483971</c:v>
                </c:pt>
                <c:pt idx="960">
                  <c:v>12.410386818236772</c:v>
                </c:pt>
                <c:pt idx="961">
                  <c:v>12.440212416842709</c:v>
                </c:pt>
                <c:pt idx="962">
                  <c:v>12.434329275063901</c:v>
                </c:pt>
                <c:pt idx="963">
                  <c:v>12.448599471053356</c:v>
                </c:pt>
                <c:pt idx="964">
                  <c:v>12.449286839182387</c:v>
                </c:pt>
                <c:pt idx="965">
                  <c:v>12.44332364761523</c:v>
                </c:pt>
                <c:pt idx="966">
                  <c:v>12.463312771915684</c:v>
                </c:pt>
                <c:pt idx="967">
                  <c:v>12.504770221283511</c:v>
                </c:pt>
                <c:pt idx="968">
                  <c:v>12.525111672889667</c:v>
                </c:pt>
                <c:pt idx="969">
                  <c:v>12.527140230654753</c:v>
                </c:pt>
                <c:pt idx="970">
                  <c:v>12.519372459312878</c:v>
                </c:pt>
                <c:pt idx="971">
                  <c:v>12.549702795026596</c:v>
                </c:pt>
                <c:pt idx="972">
                  <c:v>12.575509586583456</c:v>
                </c:pt>
                <c:pt idx="973">
                  <c:v>12.570224261047974</c:v>
                </c:pt>
                <c:pt idx="974">
                  <c:v>12.571533693739125</c:v>
                </c:pt>
                <c:pt idx="975">
                  <c:v>12.572859258645181</c:v>
                </c:pt>
                <c:pt idx="976">
                  <c:v>12.572410561043723</c:v>
                </c:pt>
                <c:pt idx="977">
                  <c:v>12.599876607007213</c:v>
                </c:pt>
                <c:pt idx="978">
                  <c:v>12.627806471003856</c:v>
                </c:pt>
                <c:pt idx="979">
                  <c:v>12.629363447155802</c:v>
                </c:pt>
                <c:pt idx="980">
                  <c:v>12.630301610458661</c:v>
                </c:pt>
                <c:pt idx="981">
                  <c:v>12.623807847412159</c:v>
                </c:pt>
                <c:pt idx="982">
                  <c:v>12.654719156147088</c:v>
                </c:pt>
                <c:pt idx="983">
                  <c:v>12.692135998252814</c:v>
                </c:pt>
                <c:pt idx="984">
                  <c:v>12.694512707830558</c:v>
                </c:pt>
                <c:pt idx="985">
                  <c:v>12.686836906250129</c:v>
                </c:pt>
                <c:pt idx="986">
                  <c:v>12.688078557171524</c:v>
                </c:pt>
                <c:pt idx="987">
                  <c:v>12.680900900554169</c:v>
                </c:pt>
                <c:pt idx="988">
                  <c:v>12.686784032928088</c:v>
                </c:pt>
                <c:pt idx="989">
                  <c:v>12.681603611337678</c:v>
                </c:pt>
                <c:pt idx="990">
                  <c:v>12.694803529975296</c:v>
                </c:pt>
                <c:pt idx="991">
                  <c:v>12.696517365449335</c:v>
                </c:pt>
                <c:pt idx="992">
                  <c:v>12.679544558721462</c:v>
                </c:pt>
                <c:pt idx="993">
                  <c:v>12.706315047250055</c:v>
                </c:pt>
                <c:pt idx="994">
                  <c:v>12.729346192046261</c:v>
                </c:pt>
                <c:pt idx="995">
                  <c:v>12.743569897682539</c:v>
                </c:pt>
                <c:pt idx="996">
                  <c:v>12.767533855061977</c:v>
                </c:pt>
                <c:pt idx="997">
                  <c:v>12.789951419452818</c:v>
                </c:pt>
                <c:pt idx="998">
                  <c:v>12.810383885913851</c:v>
                </c:pt>
                <c:pt idx="999">
                  <c:v>12.846532849291684</c:v>
                </c:pt>
                <c:pt idx="1000">
                  <c:v>12.884316632438615</c:v>
                </c:pt>
                <c:pt idx="1001">
                  <c:v>12.894593940318011</c:v>
                </c:pt>
                <c:pt idx="1002">
                  <c:v>12.930778143523273</c:v>
                </c:pt>
                <c:pt idx="1003">
                  <c:v>12.951828982603685</c:v>
                </c:pt>
                <c:pt idx="1004">
                  <c:v>12.975190041932741</c:v>
                </c:pt>
                <c:pt idx="1005">
                  <c:v>12.998767582316441</c:v>
                </c:pt>
                <c:pt idx="1006">
                  <c:v>13.03547304062913</c:v>
                </c:pt>
                <c:pt idx="1007">
                  <c:v>13.077155955633918</c:v>
                </c:pt>
                <c:pt idx="1008">
                  <c:v>13.096839086160953</c:v>
                </c:pt>
                <c:pt idx="1009">
                  <c:v>13.122009575646342</c:v>
                </c:pt>
                <c:pt idx="1010">
                  <c:v>13.118468514134543</c:v>
                </c:pt>
                <c:pt idx="1011">
                  <c:v>13.145151051430368</c:v>
                </c:pt>
                <c:pt idx="1012">
                  <c:v>13.141050968922499</c:v>
                </c:pt>
                <c:pt idx="1013">
                  <c:v>13.192343232325335</c:v>
                </c:pt>
                <c:pt idx="1014">
                  <c:v>13.250762055366916</c:v>
                </c:pt>
                <c:pt idx="1015">
                  <c:v>13.250361802291097</c:v>
                </c:pt>
                <c:pt idx="1016">
                  <c:v>13.283947018754612</c:v>
                </c:pt>
                <c:pt idx="1017">
                  <c:v>13.265140475985124</c:v>
                </c:pt>
                <c:pt idx="1018">
                  <c:v>13.323479916549395</c:v>
                </c:pt>
                <c:pt idx="1019">
                  <c:v>13.328492329196797</c:v>
                </c:pt>
                <c:pt idx="1020">
                  <c:v>13.315793246319544</c:v>
                </c:pt>
                <c:pt idx="1021">
                  <c:v>13.322583664129592</c:v>
                </c:pt>
                <c:pt idx="1022">
                  <c:v>13.3834760146226</c:v>
                </c:pt>
                <c:pt idx="1023">
                  <c:v>13.392587821104335</c:v>
                </c:pt>
                <c:pt idx="1024">
                  <c:v>13.382076347169784</c:v>
                </c:pt>
                <c:pt idx="1025">
                  <c:v>13.372246193841143</c:v>
                </c:pt>
                <c:pt idx="1026">
                  <c:v>13.415167481030879</c:v>
                </c:pt>
                <c:pt idx="1027">
                  <c:v>13.430957385843497</c:v>
                </c:pt>
                <c:pt idx="1028">
                  <c:v>13.431667003143728</c:v>
                </c:pt>
                <c:pt idx="1029">
                  <c:v>13.429487248667346</c:v>
                </c:pt>
                <c:pt idx="1030">
                  <c:v>13.434006602226594</c:v>
                </c:pt>
                <c:pt idx="1031">
                  <c:v>13.444046687278846</c:v>
                </c:pt>
                <c:pt idx="1032">
                  <c:v>13.434445366924688</c:v>
                </c:pt>
                <c:pt idx="1033">
                  <c:v>13.415149639570892</c:v>
                </c:pt>
                <c:pt idx="1034">
                  <c:v>13.429809898861254</c:v>
                </c:pt>
                <c:pt idx="1035">
                  <c:v>13.453039097432868</c:v>
                </c:pt>
                <c:pt idx="1036">
                  <c:v>13.489275289566526</c:v>
                </c:pt>
                <c:pt idx="1037">
                  <c:v>13.508553634314996</c:v>
                </c:pt>
                <c:pt idx="1038">
                  <c:v>13.523093842313303</c:v>
                </c:pt>
                <c:pt idx="1039">
                  <c:v>13.517634523579481</c:v>
                </c:pt>
                <c:pt idx="1040">
                  <c:v>13.513755127517621</c:v>
                </c:pt>
                <c:pt idx="1041">
                  <c:v>13.510563826131698</c:v>
                </c:pt>
                <c:pt idx="1042">
                  <c:v>13.490843780994563</c:v>
                </c:pt>
                <c:pt idx="1043">
                  <c:v>13.46505018763448</c:v>
                </c:pt>
                <c:pt idx="1044">
                  <c:v>13.482425290405398</c:v>
                </c:pt>
                <c:pt idx="1045">
                  <c:v>13.486962159345923</c:v>
                </c:pt>
                <c:pt idx="1046">
                  <c:v>13.50604864396346</c:v>
                </c:pt>
                <c:pt idx="1047">
                  <c:v>13.511570937541473</c:v>
                </c:pt>
                <c:pt idx="1048">
                  <c:v>13.541913076232843</c:v>
                </c:pt>
                <c:pt idx="1049">
                  <c:v>13.565630527889539</c:v>
                </c:pt>
                <c:pt idx="1050">
                  <c:v>13.59450106012511</c:v>
                </c:pt>
                <c:pt idx="1051">
                  <c:v>13.632741078828603</c:v>
                </c:pt>
                <c:pt idx="1052">
                  <c:v>13.660385731413747</c:v>
                </c:pt>
                <c:pt idx="1053">
                  <c:v>13.697355081394161</c:v>
                </c:pt>
                <c:pt idx="1054">
                  <c:v>13.724519255840814</c:v>
                </c:pt>
                <c:pt idx="1055">
                  <c:v>13.744380174763036</c:v>
                </c:pt>
                <c:pt idx="1056">
                  <c:v>13.77518343915405</c:v>
                </c:pt>
                <c:pt idx="1057">
                  <c:v>13.76467464645248</c:v>
                </c:pt>
                <c:pt idx="1058">
                  <c:v>13.788674658545789</c:v>
                </c:pt>
                <c:pt idx="1059">
                  <c:v>13.806858507724504</c:v>
                </c:pt>
                <c:pt idx="1060">
                  <c:v>13.817946866876918</c:v>
                </c:pt>
                <c:pt idx="1061">
                  <c:v>13.814650878529708</c:v>
                </c:pt>
                <c:pt idx="1062">
                  <c:v>13.844455532768533</c:v>
                </c:pt>
                <c:pt idx="1063">
                  <c:v>13.847801173232208</c:v>
                </c:pt>
                <c:pt idx="1064">
                  <c:v>13.858820447235969</c:v>
                </c:pt>
                <c:pt idx="1065">
                  <c:v>13.850827281709947</c:v>
                </c:pt>
                <c:pt idx="1066">
                  <c:v>13.855932543519277</c:v>
                </c:pt>
                <c:pt idx="1067">
                  <c:v>13.880241618019166</c:v>
                </c:pt>
                <c:pt idx="1068">
                  <c:v>13.882605981577612</c:v>
                </c:pt>
                <c:pt idx="1069">
                  <c:v>13.864790087895749</c:v>
                </c:pt>
                <c:pt idx="1070">
                  <c:v>13.843456078021966</c:v>
                </c:pt>
                <c:pt idx="1071">
                  <c:v>13.850746068059079</c:v>
                </c:pt>
                <c:pt idx="1072">
                  <c:v>13.849861601418858</c:v>
                </c:pt>
                <c:pt idx="1073">
                  <c:v>13.873848385872977</c:v>
                </c:pt>
                <c:pt idx="1074">
                  <c:v>13.849163011929386</c:v>
                </c:pt>
                <c:pt idx="1075">
                  <c:v>13.853422312991267</c:v>
                </c:pt>
                <c:pt idx="1076">
                  <c:v>13.851553323610743</c:v>
                </c:pt>
                <c:pt idx="1077">
                  <c:v>13.850160496447435</c:v>
                </c:pt>
                <c:pt idx="1078">
                  <c:v>13.88038353629106</c:v>
                </c:pt>
                <c:pt idx="1079">
                  <c:v>13.901929005202621</c:v>
                </c:pt>
                <c:pt idx="1080">
                  <c:v>13.947129124918243</c:v>
                </c:pt>
                <c:pt idx="1081">
                  <c:v>13.982982226920642</c:v>
                </c:pt>
                <c:pt idx="1082">
                  <c:v>14.011028556031185</c:v>
                </c:pt>
                <c:pt idx="1083">
                  <c:v>14.035931539970091</c:v>
                </c:pt>
                <c:pt idx="1084">
                  <c:v>14.038847993628186</c:v>
                </c:pt>
                <c:pt idx="1085">
                  <c:v>14.04979489274514</c:v>
                </c:pt>
                <c:pt idx="1086">
                  <c:v>14.048195713329994</c:v>
                </c:pt>
                <c:pt idx="1087">
                  <c:v>14.075198548031684</c:v>
                </c:pt>
                <c:pt idx="1088">
                  <c:v>14.06622488869219</c:v>
                </c:pt>
                <c:pt idx="1089">
                  <c:v>14.076618728817023</c:v>
                </c:pt>
                <c:pt idx="1090">
                  <c:v>14.116437426812173</c:v>
                </c:pt>
                <c:pt idx="1091">
                  <c:v>14.121284153742767</c:v>
                </c:pt>
                <c:pt idx="1092">
                  <c:v>14.112548688205012</c:v>
                </c:pt>
                <c:pt idx="1093">
                  <c:v>14.126214721660778</c:v>
                </c:pt>
                <c:pt idx="1094">
                  <c:v>14.12120948526165</c:v>
                </c:pt>
                <c:pt idx="1095">
                  <c:v>14.113054925444626</c:v>
                </c:pt>
                <c:pt idx="1096">
                  <c:v>14.106672082962319</c:v>
                </c:pt>
                <c:pt idx="1097">
                  <c:v>14.087090880572116</c:v>
                </c:pt>
                <c:pt idx="1098">
                  <c:v>14.111353342535029</c:v>
                </c:pt>
                <c:pt idx="1099">
                  <c:v>14.12961476604821</c:v>
                </c:pt>
                <c:pt idx="1100">
                  <c:v>14.130806759245807</c:v>
                </c:pt>
                <c:pt idx="1101">
                  <c:v>14.118057919565258</c:v>
                </c:pt>
                <c:pt idx="1102">
                  <c:v>14.177476810454788</c:v>
                </c:pt>
                <c:pt idx="1103">
                  <c:v>14.215422595024426</c:v>
                </c:pt>
                <c:pt idx="1104">
                  <c:v>14.24962009736406</c:v>
                </c:pt>
                <c:pt idx="1105">
                  <c:v>14.258176597392461</c:v>
                </c:pt>
                <c:pt idx="1106">
                  <c:v>14.254365248926803</c:v>
                </c:pt>
                <c:pt idx="1107">
                  <c:v>14.296318314984898</c:v>
                </c:pt>
                <c:pt idx="1108">
                  <c:v>14.31068348374343</c:v>
                </c:pt>
                <c:pt idx="1109">
                  <c:v>14.313487222908684</c:v>
                </c:pt>
                <c:pt idx="1110">
                  <c:v>14.308778854936874</c:v>
                </c:pt>
                <c:pt idx="1111">
                  <c:v>14.334075947293288</c:v>
                </c:pt>
                <c:pt idx="1112">
                  <c:v>14.358324648841302</c:v>
                </c:pt>
                <c:pt idx="1113">
                  <c:v>14.357998883119407</c:v>
                </c:pt>
                <c:pt idx="1114">
                  <c:v>14.353862251170176</c:v>
                </c:pt>
                <c:pt idx="1115">
                  <c:v>14.374272455406034</c:v>
                </c:pt>
                <c:pt idx="1116">
                  <c:v>14.40261726665973</c:v>
                </c:pt>
                <c:pt idx="1117">
                  <c:v>14.41491406312652</c:v>
                </c:pt>
                <c:pt idx="1118">
                  <c:v>14.43337817686472</c:v>
                </c:pt>
                <c:pt idx="1119">
                  <c:v>14.44781717841753</c:v>
                </c:pt>
                <c:pt idx="1120">
                  <c:v>14.451362730720662</c:v>
                </c:pt>
                <c:pt idx="1121">
                  <c:v>14.444551137714226</c:v>
                </c:pt>
                <c:pt idx="1122">
                  <c:v>14.470996030061697</c:v>
                </c:pt>
                <c:pt idx="1123">
                  <c:v>14.4644864265326</c:v>
                </c:pt>
                <c:pt idx="1124">
                  <c:v>14.481337562025201</c:v>
                </c:pt>
                <c:pt idx="1125">
                  <c:v>14.497612168121549</c:v>
                </c:pt>
                <c:pt idx="1126">
                  <c:v>14.498291420343461</c:v>
                </c:pt>
                <c:pt idx="1127">
                  <c:v>14.493207084189264</c:v>
                </c:pt>
                <c:pt idx="1128">
                  <c:v>14.516764019837133</c:v>
                </c:pt>
                <c:pt idx="1129">
                  <c:v>14.523656819341769</c:v>
                </c:pt>
                <c:pt idx="1130">
                  <c:v>14.524925044223718</c:v>
                </c:pt>
                <c:pt idx="1131">
                  <c:v>14.538094909538051</c:v>
                </c:pt>
                <c:pt idx="1132">
                  <c:v>14.545741224018947</c:v>
                </c:pt>
                <c:pt idx="1133">
                  <c:v>14.539649992723344</c:v>
                </c:pt>
                <c:pt idx="1134">
                  <c:v>14.536212452339853</c:v>
                </c:pt>
                <c:pt idx="1135">
                  <c:v>14.554804169927753</c:v>
                </c:pt>
                <c:pt idx="1136">
                  <c:v>14.58548302562358</c:v>
                </c:pt>
                <c:pt idx="1137">
                  <c:v>14.607078870086969</c:v>
                </c:pt>
                <c:pt idx="1138">
                  <c:v>14.611703241970027</c:v>
                </c:pt>
                <c:pt idx="1139">
                  <c:v>14.617593939869295</c:v>
                </c:pt>
                <c:pt idx="1140">
                  <c:v>14.6276178889677</c:v>
                </c:pt>
                <c:pt idx="1141">
                  <c:v>14.642483279829632</c:v>
                </c:pt>
                <c:pt idx="1142">
                  <c:v>14.634635473134203</c:v>
                </c:pt>
                <c:pt idx="1143">
                  <c:v>14.653828668459626</c:v>
                </c:pt>
                <c:pt idx="1144">
                  <c:v>14.650604708889226</c:v>
                </c:pt>
                <c:pt idx="1145">
                  <c:v>14.653457849580695</c:v>
                </c:pt>
                <c:pt idx="1146">
                  <c:v>14.666274576030387</c:v>
                </c:pt>
                <c:pt idx="1147">
                  <c:v>14.67329049834583</c:v>
                </c:pt>
                <c:pt idx="1148">
                  <c:v>14.668589626451885</c:v>
                </c:pt>
                <c:pt idx="1149">
                  <c:v>14.653453567227066</c:v>
                </c:pt>
                <c:pt idx="1150">
                  <c:v>14.698552353079272</c:v>
                </c:pt>
                <c:pt idx="1151">
                  <c:v>14.698006159792774</c:v>
                </c:pt>
                <c:pt idx="1152">
                  <c:v>14.729539878835933</c:v>
                </c:pt>
                <c:pt idx="1153">
                  <c:v>14.761439541442897</c:v>
                </c:pt>
                <c:pt idx="1154">
                  <c:v>14.782505730498768</c:v>
                </c:pt>
                <c:pt idx="1155">
                  <c:v>14.800119245789288</c:v>
                </c:pt>
                <c:pt idx="1156">
                  <c:v>14.814062694409396</c:v>
                </c:pt>
                <c:pt idx="1157">
                  <c:v>14.818894569431251</c:v>
                </c:pt>
                <c:pt idx="1158">
                  <c:v>14.837680192178683</c:v>
                </c:pt>
                <c:pt idx="1159">
                  <c:v>14.855037102515194</c:v>
                </c:pt>
                <c:pt idx="1160">
                  <c:v>14.864315256371397</c:v>
                </c:pt>
                <c:pt idx="1161">
                  <c:v>14.874291831631435</c:v>
                </c:pt>
                <c:pt idx="1162">
                  <c:v>14.882400394229286</c:v>
                </c:pt>
                <c:pt idx="1163">
                  <c:v>14.902292762600714</c:v>
                </c:pt>
                <c:pt idx="1164">
                  <c:v>14.895186037465052</c:v>
                </c:pt>
                <c:pt idx="1165">
                  <c:v>14.893741885316961</c:v>
                </c:pt>
                <c:pt idx="1166">
                  <c:v>14.898110449646184</c:v>
                </c:pt>
                <c:pt idx="1167">
                  <c:v>14.960155777648835</c:v>
                </c:pt>
                <c:pt idx="1168">
                  <c:v>14.984704556321491</c:v>
                </c:pt>
                <c:pt idx="1169">
                  <c:v>15.002305649002324</c:v>
                </c:pt>
                <c:pt idx="1170">
                  <c:v>14.992979807733839</c:v>
                </c:pt>
                <c:pt idx="1171">
                  <c:v>14.980978261250677</c:v>
                </c:pt>
                <c:pt idx="1172">
                  <c:v>15.010957412874424</c:v>
                </c:pt>
                <c:pt idx="1173">
                  <c:v>15.035321462610385</c:v>
                </c:pt>
                <c:pt idx="1174">
                  <c:v>15.052037627838491</c:v>
                </c:pt>
                <c:pt idx="1175">
                  <c:v>15.060941018942318</c:v>
                </c:pt>
                <c:pt idx="1176">
                  <c:v>15.058134047670174</c:v>
                </c:pt>
                <c:pt idx="1177">
                  <c:v>15.068450496576691</c:v>
                </c:pt>
                <c:pt idx="1178">
                  <c:v>15.068428492599702</c:v>
                </c:pt>
                <c:pt idx="1179">
                  <c:v>15.086145640597357</c:v>
                </c:pt>
                <c:pt idx="1180">
                  <c:v>15.110212770907649</c:v>
                </c:pt>
                <c:pt idx="1181">
                  <c:v>15.1212413820011</c:v>
                </c:pt>
                <c:pt idx="1182">
                  <c:v>15.126600132852687</c:v>
                </c:pt>
                <c:pt idx="1183">
                  <c:v>15.123219030647089</c:v>
                </c:pt>
                <c:pt idx="1184">
                  <c:v>15.137594114632181</c:v>
                </c:pt>
                <c:pt idx="1185">
                  <c:v>15.148259253002271</c:v>
                </c:pt>
                <c:pt idx="1186">
                  <c:v>15.151111175629765</c:v>
                </c:pt>
                <c:pt idx="1187">
                  <c:v>15.175736336098041</c:v>
                </c:pt>
                <c:pt idx="1188">
                  <c:v>15.185769429637276</c:v>
                </c:pt>
                <c:pt idx="1189">
                  <c:v>15.14747815258097</c:v>
                </c:pt>
                <c:pt idx="1190">
                  <c:v>15.155492727431943</c:v>
                </c:pt>
                <c:pt idx="1191">
                  <c:v>15.173373989113244</c:v>
                </c:pt>
                <c:pt idx="1192">
                  <c:v>15.189196052603418</c:v>
                </c:pt>
                <c:pt idx="1193">
                  <c:v>15.185613054507986</c:v>
                </c:pt>
                <c:pt idx="1194">
                  <c:v>15.179783686579167</c:v>
                </c:pt>
                <c:pt idx="1195">
                  <c:v>15.208055989587873</c:v>
                </c:pt>
                <c:pt idx="1196">
                  <c:v>15.258975074847196</c:v>
                </c:pt>
                <c:pt idx="1197">
                  <c:v>15.274908005357119</c:v>
                </c:pt>
                <c:pt idx="1198">
                  <c:v>15.25457047721074</c:v>
                </c:pt>
                <c:pt idx="1199">
                  <c:v>15.309089638794775</c:v>
                </c:pt>
                <c:pt idx="1200">
                  <c:v>15.341932061334733</c:v>
                </c:pt>
                <c:pt idx="1201">
                  <c:v>15.375235251712033</c:v>
                </c:pt>
                <c:pt idx="1202">
                  <c:v>15.394320242746094</c:v>
                </c:pt>
                <c:pt idx="1203">
                  <c:v>15.419635298172231</c:v>
                </c:pt>
                <c:pt idx="1204">
                  <c:v>15.453708831854549</c:v>
                </c:pt>
                <c:pt idx="1205">
                  <c:v>15.461960397202766</c:v>
                </c:pt>
                <c:pt idx="1206">
                  <c:v>15.475827769058954</c:v>
                </c:pt>
                <c:pt idx="1207">
                  <c:v>15.461593206242524</c:v>
                </c:pt>
                <c:pt idx="1208">
                  <c:v>15.470086001170285</c:v>
                </c:pt>
                <c:pt idx="1209">
                  <c:v>15.458290207811144</c:v>
                </c:pt>
                <c:pt idx="1210">
                  <c:v>15.440037470267603</c:v>
                </c:pt>
                <c:pt idx="1211">
                  <c:v>15.500562325609149</c:v>
                </c:pt>
                <c:pt idx="1212">
                  <c:v>15.537684808019792</c:v>
                </c:pt>
                <c:pt idx="1213">
                  <c:v>15.557108859585323</c:v>
                </c:pt>
                <c:pt idx="1214">
                  <c:v>15.578883374169878</c:v>
                </c:pt>
                <c:pt idx="1215">
                  <c:v>15.584821213650896</c:v>
                </c:pt>
                <c:pt idx="1216">
                  <c:v>15.578093559258287</c:v>
                </c:pt>
                <c:pt idx="1217">
                  <c:v>15.577266649282706</c:v>
                </c:pt>
                <c:pt idx="1218">
                  <c:v>15.572909763595083</c:v>
                </c:pt>
                <c:pt idx="1219">
                  <c:v>15.598688497832155</c:v>
                </c:pt>
                <c:pt idx="1220">
                  <c:v>15.614586657293165</c:v>
                </c:pt>
                <c:pt idx="1221">
                  <c:v>15.615291051384123</c:v>
                </c:pt>
                <c:pt idx="1222">
                  <c:v>15.656835007377664</c:v>
                </c:pt>
                <c:pt idx="1223">
                  <c:v>15.677037659927283</c:v>
                </c:pt>
                <c:pt idx="1224">
                  <c:v>15.680296022191511</c:v>
                </c:pt>
                <c:pt idx="1225">
                  <c:v>15.689322295533078</c:v>
                </c:pt>
                <c:pt idx="1226">
                  <c:v>15.695078441178206</c:v>
                </c:pt>
                <c:pt idx="1227">
                  <c:v>15.694166109537237</c:v>
                </c:pt>
                <c:pt idx="1228">
                  <c:v>15.704425489817297</c:v>
                </c:pt>
                <c:pt idx="1229">
                  <c:v>15.70111635791724</c:v>
                </c:pt>
                <c:pt idx="1230">
                  <c:v>15.708162619246924</c:v>
                </c:pt>
                <c:pt idx="1231">
                  <c:v>15.717385487719437</c:v>
                </c:pt>
                <c:pt idx="1232">
                  <c:v>15.730495910751653</c:v>
                </c:pt>
                <c:pt idx="1233">
                  <c:v>15.755122125041069</c:v>
                </c:pt>
                <c:pt idx="1234">
                  <c:v>15.745318307079712</c:v>
                </c:pt>
                <c:pt idx="1235">
                  <c:v>15.732004168921456</c:v>
                </c:pt>
                <c:pt idx="1236">
                  <c:v>15.742581310137012</c:v>
                </c:pt>
                <c:pt idx="1237">
                  <c:v>15.733342415929835</c:v>
                </c:pt>
                <c:pt idx="1238">
                  <c:v>15.766751787517165</c:v>
                </c:pt>
                <c:pt idx="1239">
                  <c:v>15.780529024389049</c:v>
                </c:pt>
                <c:pt idx="1240">
                  <c:v>15.779509403860489</c:v>
                </c:pt>
                <c:pt idx="1241">
                  <c:v>15.778253527082324</c:v>
                </c:pt>
                <c:pt idx="1242">
                  <c:v>15.780760469867989</c:v>
                </c:pt>
                <c:pt idx="1243">
                  <c:v>15.792250560440642</c:v>
                </c:pt>
                <c:pt idx="1244">
                  <c:v>15.774039520322926</c:v>
                </c:pt>
                <c:pt idx="1245">
                  <c:v>15.792549511799171</c:v>
                </c:pt>
                <c:pt idx="1246">
                  <c:v>15.813970329284986</c:v>
                </c:pt>
                <c:pt idx="1247">
                  <c:v>15.786985247099764</c:v>
                </c:pt>
                <c:pt idx="1248">
                  <c:v>15.858751577665927</c:v>
                </c:pt>
                <c:pt idx="1249">
                  <c:v>15.94574664067285</c:v>
                </c:pt>
                <c:pt idx="1250">
                  <c:v>15.990463612051594</c:v>
                </c:pt>
                <c:pt idx="1251">
                  <c:v>16.009629924847495</c:v>
                </c:pt>
                <c:pt idx="1252">
                  <c:v>16.063490792430859</c:v>
                </c:pt>
                <c:pt idx="1253">
                  <c:v>16.083005317070768</c:v>
                </c:pt>
                <c:pt idx="1254">
                  <c:v>16.088567702758926</c:v>
                </c:pt>
                <c:pt idx="1255">
                  <c:v>16.100643370973426</c:v>
                </c:pt>
                <c:pt idx="1256">
                  <c:v>16.098165651720208</c:v>
                </c:pt>
                <c:pt idx="1257">
                  <c:v>16.136509812882011</c:v>
                </c:pt>
                <c:pt idx="1258">
                  <c:v>16.145719163861763</c:v>
                </c:pt>
                <c:pt idx="1259">
                  <c:v>16.138161846706968</c:v>
                </c:pt>
                <c:pt idx="1260">
                  <c:v>16.21383537201617</c:v>
                </c:pt>
                <c:pt idx="1261">
                  <c:v>16.248411719107651</c:v>
                </c:pt>
                <c:pt idx="1262">
                  <c:v>16.254470794183806</c:v>
                </c:pt>
                <c:pt idx="1263">
                  <c:v>16.255743614446352</c:v>
                </c:pt>
                <c:pt idx="1264">
                  <c:v>16.270754503906922</c:v>
                </c:pt>
                <c:pt idx="1265">
                  <c:v>16.277559376756361</c:v>
                </c:pt>
                <c:pt idx="1266">
                  <c:v>16.293357452529026</c:v>
                </c:pt>
                <c:pt idx="1267">
                  <c:v>16.287207032956314</c:v>
                </c:pt>
                <c:pt idx="1268">
                  <c:v>16.298687922812377</c:v>
                </c:pt>
                <c:pt idx="1269">
                  <c:v>16.287663953176398</c:v>
                </c:pt>
                <c:pt idx="1270">
                  <c:v>16.278477650991995</c:v>
                </c:pt>
                <c:pt idx="1271">
                  <c:v>16.298988852766264</c:v>
                </c:pt>
                <c:pt idx="1272">
                  <c:v>16.319790976127052</c:v>
                </c:pt>
                <c:pt idx="1273">
                  <c:v>16.329266772270277</c:v>
                </c:pt>
                <c:pt idx="1274">
                  <c:v>16.33576576319647</c:v>
                </c:pt>
                <c:pt idx="1275">
                  <c:v>16.332147273828124</c:v>
                </c:pt>
                <c:pt idx="1276">
                  <c:v>16.33603599532362</c:v>
                </c:pt>
                <c:pt idx="1277">
                  <c:v>16.340756824461618</c:v>
                </c:pt>
                <c:pt idx="1278">
                  <c:v>16.34640063040904</c:v>
                </c:pt>
                <c:pt idx="1279">
                  <c:v>16.351251564232236</c:v>
                </c:pt>
                <c:pt idx="1280">
                  <c:v>16.350397623674958</c:v>
                </c:pt>
                <c:pt idx="1281">
                  <c:v>16.355302186861952</c:v>
                </c:pt>
                <c:pt idx="1282">
                  <c:v>16.36014705871041</c:v>
                </c:pt>
                <c:pt idx="1283">
                  <c:v>16.368681265269181</c:v>
                </c:pt>
                <c:pt idx="1284">
                  <c:v>16.382522600819541</c:v>
                </c:pt>
                <c:pt idx="1285">
                  <c:v>16.387643490127935</c:v>
                </c:pt>
                <c:pt idx="1286">
                  <c:v>16.388509655477382</c:v>
                </c:pt>
                <c:pt idx="1287">
                  <c:v>16.430183549749938</c:v>
                </c:pt>
                <c:pt idx="1288">
                  <c:v>16.476561775635719</c:v>
                </c:pt>
                <c:pt idx="1289">
                  <c:v>16.481923437229071</c:v>
                </c:pt>
                <c:pt idx="1290">
                  <c:v>16.489302587296923</c:v>
                </c:pt>
                <c:pt idx="1291">
                  <c:v>16.544630726133136</c:v>
                </c:pt>
                <c:pt idx="1292">
                  <c:v>16.547112472271298</c:v>
                </c:pt>
                <c:pt idx="1293">
                  <c:v>16.559378111872448</c:v>
                </c:pt>
                <c:pt idx="1294">
                  <c:v>16.558973824278379</c:v>
                </c:pt>
                <c:pt idx="1295">
                  <c:v>16.577798271469781</c:v>
                </c:pt>
                <c:pt idx="1296">
                  <c:v>16.6084498137735</c:v>
                </c:pt>
                <c:pt idx="1297">
                  <c:v>16.606520051405802</c:v>
                </c:pt>
                <c:pt idx="1298">
                  <c:v>16.626881974476579</c:v>
                </c:pt>
                <c:pt idx="1299">
                  <c:v>16.642799176585175</c:v>
                </c:pt>
                <c:pt idx="1300">
                  <c:v>16.643022573185302</c:v>
                </c:pt>
                <c:pt idx="1301">
                  <c:v>16.659495281740362</c:v>
                </c:pt>
                <c:pt idx="1302">
                  <c:v>16.67208134371549</c:v>
                </c:pt>
                <c:pt idx="1303">
                  <c:v>16.714481755742671</c:v>
                </c:pt>
                <c:pt idx="1304">
                  <c:v>16.726546768944637</c:v>
                </c:pt>
                <c:pt idx="1305">
                  <c:v>16.773904496213735</c:v>
                </c:pt>
                <c:pt idx="1306">
                  <c:v>16.788994942814107</c:v>
                </c:pt>
                <c:pt idx="1307">
                  <c:v>16.823540344659744</c:v>
                </c:pt>
                <c:pt idx="1308">
                  <c:v>16.855914979567935</c:v>
                </c:pt>
                <c:pt idx="1309">
                  <c:v>16.902943188613914</c:v>
                </c:pt>
                <c:pt idx="1310">
                  <c:v>16.911567466385439</c:v>
                </c:pt>
                <c:pt idx="1311">
                  <c:v>16.857521717001791</c:v>
                </c:pt>
                <c:pt idx="1312">
                  <c:v>16.887923509662986</c:v>
                </c:pt>
                <c:pt idx="1313">
                  <c:v>16.941263481262769</c:v>
                </c:pt>
                <c:pt idx="1314">
                  <c:v>16.987468028208134</c:v>
                </c:pt>
                <c:pt idx="1315">
                  <c:v>17.025816749756121</c:v>
                </c:pt>
                <c:pt idx="1316">
                  <c:v>17.05440740639656</c:v>
                </c:pt>
                <c:pt idx="1317">
                  <c:v>17.085114748779937</c:v>
                </c:pt>
                <c:pt idx="1318">
                  <c:v>17.127624201878884</c:v>
                </c:pt>
                <c:pt idx="1319">
                  <c:v>17.138188063499534</c:v>
                </c:pt>
                <c:pt idx="1320">
                  <c:v>17.134303408020287</c:v>
                </c:pt>
                <c:pt idx="1321">
                  <c:v>17.158098034548267</c:v>
                </c:pt>
                <c:pt idx="1322">
                  <c:v>17.192017522987104</c:v>
                </c:pt>
                <c:pt idx="1323">
                  <c:v>17.207496425093389</c:v>
                </c:pt>
                <c:pt idx="1324">
                  <c:v>17.225453681094599</c:v>
                </c:pt>
                <c:pt idx="1325">
                  <c:v>17.220675120972476</c:v>
                </c:pt>
                <c:pt idx="1326">
                  <c:v>17.253795974721005</c:v>
                </c:pt>
                <c:pt idx="1327">
                  <c:v>17.270248094116056</c:v>
                </c:pt>
                <c:pt idx="1328">
                  <c:v>17.27666374632761</c:v>
                </c:pt>
                <c:pt idx="1329">
                  <c:v>17.290253486858063</c:v>
                </c:pt>
                <c:pt idx="1330">
                  <c:v>17.299336402980686</c:v>
                </c:pt>
                <c:pt idx="1331">
                  <c:v>17.311105841711591</c:v>
                </c:pt>
                <c:pt idx="1332">
                  <c:v>17.346824414703381</c:v>
                </c:pt>
                <c:pt idx="1333">
                  <c:v>17.345788045178701</c:v>
                </c:pt>
                <c:pt idx="1334">
                  <c:v>17.322086183814182</c:v>
                </c:pt>
                <c:pt idx="1335">
                  <c:v>17.366125229176426</c:v>
                </c:pt>
                <c:pt idx="1336">
                  <c:v>17.365679706629301</c:v>
                </c:pt>
                <c:pt idx="1337">
                  <c:v>17.391964473875611</c:v>
                </c:pt>
                <c:pt idx="1338">
                  <c:v>17.387385079599589</c:v>
                </c:pt>
                <c:pt idx="1339">
                  <c:v>17.378004360799302</c:v>
                </c:pt>
                <c:pt idx="1340">
                  <c:v>17.470875793651111</c:v>
                </c:pt>
                <c:pt idx="1341">
                  <c:v>17.532288487581997</c:v>
                </c:pt>
                <c:pt idx="1342">
                  <c:v>17.566276561184377</c:v>
                </c:pt>
                <c:pt idx="1343">
                  <c:v>17.577905543950941</c:v>
                </c:pt>
                <c:pt idx="1344">
                  <c:v>17.610158584585225</c:v>
                </c:pt>
                <c:pt idx="1345">
                  <c:v>17.631481759215248</c:v>
                </c:pt>
                <c:pt idx="1346">
                  <c:v>17.662168063553093</c:v>
                </c:pt>
                <c:pt idx="1347">
                  <c:v>17.696554558356176</c:v>
                </c:pt>
                <c:pt idx="1348">
                  <c:v>17.733383994445045</c:v>
                </c:pt>
                <c:pt idx="1349">
                  <c:v>17.753780363958175</c:v>
                </c:pt>
                <c:pt idx="1350">
                  <c:v>17.767909731045982</c:v>
                </c:pt>
                <c:pt idx="1351">
                  <c:v>17.787365509335842</c:v>
                </c:pt>
                <c:pt idx="1352">
                  <c:v>17.812540033496091</c:v>
                </c:pt>
                <c:pt idx="1353">
                  <c:v>17.814843807014181</c:v>
                </c:pt>
                <c:pt idx="1354">
                  <c:v>17.825311593045374</c:v>
                </c:pt>
                <c:pt idx="1355">
                  <c:v>17.833351274684585</c:v>
                </c:pt>
                <c:pt idx="1356">
                  <c:v>17.841673047076217</c:v>
                </c:pt>
                <c:pt idx="1357">
                  <c:v>17.846031012118864</c:v>
                </c:pt>
                <c:pt idx="1358">
                  <c:v>17.864328938149626</c:v>
                </c:pt>
                <c:pt idx="1359">
                  <c:v>17.876599975562232</c:v>
                </c:pt>
                <c:pt idx="1360">
                  <c:v>17.910970684748019</c:v>
                </c:pt>
                <c:pt idx="1361">
                  <c:v>17.921447151309991</c:v>
                </c:pt>
                <c:pt idx="1362">
                  <c:v>17.915769019054959</c:v>
                </c:pt>
                <c:pt idx="1363">
                  <c:v>17.986097107235921</c:v>
                </c:pt>
                <c:pt idx="1364">
                  <c:v>17.993390800808751</c:v>
                </c:pt>
                <c:pt idx="1365">
                  <c:v>17.982407810723767</c:v>
                </c:pt>
                <c:pt idx="1366">
                  <c:v>17.983018077377832</c:v>
                </c:pt>
                <c:pt idx="1367">
                  <c:v>17.981539359683616</c:v>
                </c:pt>
                <c:pt idx="1368">
                  <c:v>18.020061081118975</c:v>
                </c:pt>
                <c:pt idx="1369">
                  <c:v>18.066389790167388</c:v>
                </c:pt>
                <c:pt idx="1370">
                  <c:v>18.083334880318038</c:v>
                </c:pt>
                <c:pt idx="1371">
                  <c:v>18.086301488287678</c:v>
                </c:pt>
                <c:pt idx="1372">
                  <c:v>18.103725307702415</c:v>
                </c:pt>
                <c:pt idx="1373">
                  <c:v>18.117806417275666</c:v>
                </c:pt>
                <c:pt idx="1374">
                  <c:v>18.13536983633356</c:v>
                </c:pt>
                <c:pt idx="1375">
                  <c:v>18.139383556216792</c:v>
                </c:pt>
                <c:pt idx="1376">
                  <c:v>18.140806168742881</c:v>
                </c:pt>
                <c:pt idx="1377">
                  <c:v>18.152112056644704</c:v>
                </c:pt>
                <c:pt idx="1378">
                  <c:v>18.201365085291716</c:v>
                </c:pt>
                <c:pt idx="1379">
                  <c:v>18.239967335599605</c:v>
                </c:pt>
                <c:pt idx="1380">
                  <c:v>18.245396491383687</c:v>
                </c:pt>
                <c:pt idx="1381">
                  <c:v>18.288262953022951</c:v>
                </c:pt>
                <c:pt idx="1382">
                  <c:v>18.330654888535307</c:v>
                </c:pt>
                <c:pt idx="1383">
                  <c:v>18.347479336813187</c:v>
                </c:pt>
                <c:pt idx="1384">
                  <c:v>18.361154358025207</c:v>
                </c:pt>
                <c:pt idx="1385">
                  <c:v>18.38508858445924</c:v>
                </c:pt>
                <c:pt idx="1386">
                  <c:v>18.355842914450403</c:v>
                </c:pt>
                <c:pt idx="1387">
                  <c:v>18.370068357156441</c:v>
                </c:pt>
                <c:pt idx="1388">
                  <c:v>18.385449256064792</c:v>
                </c:pt>
                <c:pt idx="1389">
                  <c:v>18.385333692035644</c:v>
                </c:pt>
                <c:pt idx="1390">
                  <c:v>18.413049176446975</c:v>
                </c:pt>
                <c:pt idx="1391">
                  <c:v>18.425817048546641</c:v>
                </c:pt>
                <c:pt idx="1392">
                  <c:v>18.480950320272612</c:v>
                </c:pt>
                <c:pt idx="1393">
                  <c:v>18.536411218977104</c:v>
                </c:pt>
                <c:pt idx="1394">
                  <c:v>18.569745867289832</c:v>
                </c:pt>
                <c:pt idx="1395">
                  <c:v>18.611435733768918</c:v>
                </c:pt>
                <c:pt idx="1396">
                  <c:v>18.63474100552958</c:v>
                </c:pt>
                <c:pt idx="1397">
                  <c:v>18.670397948607221</c:v>
                </c:pt>
                <c:pt idx="1398">
                  <c:v>18.69744935129313</c:v>
                </c:pt>
                <c:pt idx="1399">
                  <c:v>18.750606190066364</c:v>
                </c:pt>
                <c:pt idx="1400">
                  <c:v>18.784690304545453</c:v>
                </c:pt>
                <c:pt idx="1401">
                  <c:v>18.777649728717222</c:v>
                </c:pt>
                <c:pt idx="1402">
                  <c:v>18.729621016377475</c:v>
                </c:pt>
                <c:pt idx="1403">
                  <c:v>18.735534903922552</c:v>
                </c:pt>
                <c:pt idx="1404">
                  <c:v>18.768026167767719</c:v>
                </c:pt>
                <c:pt idx="1405">
                  <c:v>18.791287911627002</c:v>
                </c:pt>
                <c:pt idx="1406">
                  <c:v>18.817159494901638</c:v>
                </c:pt>
                <c:pt idx="1407">
                  <c:v>18.8378528544246</c:v>
                </c:pt>
                <c:pt idx="1408">
                  <c:v>18.854812821187238</c:v>
                </c:pt>
                <c:pt idx="1409">
                  <c:v>18.900209428707242</c:v>
                </c:pt>
                <c:pt idx="1410">
                  <c:v>18.910600430645779</c:v>
                </c:pt>
                <c:pt idx="1411">
                  <c:v>18.91976308346559</c:v>
                </c:pt>
                <c:pt idx="1412">
                  <c:v>18.933019383717816</c:v>
                </c:pt>
                <c:pt idx="1413">
                  <c:v>18.959819272529831</c:v>
                </c:pt>
                <c:pt idx="1414">
                  <c:v>18.966496239881206</c:v>
                </c:pt>
                <c:pt idx="1415">
                  <c:v>18.988194073658715</c:v>
                </c:pt>
                <c:pt idx="1416">
                  <c:v>19.017772405917466</c:v>
                </c:pt>
                <c:pt idx="1417">
                  <c:v>19.043883337882509</c:v>
                </c:pt>
                <c:pt idx="1418">
                  <c:v>19.05389051888535</c:v>
                </c:pt>
                <c:pt idx="1419">
                  <c:v>19.082276393170925</c:v>
                </c:pt>
                <c:pt idx="1420">
                  <c:v>19.113732223201971</c:v>
                </c:pt>
                <c:pt idx="1421">
                  <c:v>19.13629592392159</c:v>
                </c:pt>
                <c:pt idx="1422">
                  <c:v>19.15721593589603</c:v>
                </c:pt>
                <c:pt idx="1423">
                  <c:v>19.196557425984111</c:v>
                </c:pt>
                <c:pt idx="1424">
                  <c:v>19.203078122658688</c:v>
                </c:pt>
                <c:pt idx="1425">
                  <c:v>19.200325226407646</c:v>
                </c:pt>
                <c:pt idx="1426">
                  <c:v>19.191272217659069</c:v>
                </c:pt>
                <c:pt idx="1427">
                  <c:v>19.210850376897046</c:v>
                </c:pt>
                <c:pt idx="1428">
                  <c:v>19.231791814532432</c:v>
                </c:pt>
                <c:pt idx="1429">
                  <c:v>19.243083509901183</c:v>
                </c:pt>
                <c:pt idx="1430">
                  <c:v>19.265574661941759</c:v>
                </c:pt>
                <c:pt idx="1431">
                  <c:v>19.275361256249123</c:v>
                </c:pt>
                <c:pt idx="1432">
                  <c:v>19.307590886815433</c:v>
                </c:pt>
                <c:pt idx="1433">
                  <c:v>19.329419201012612</c:v>
                </c:pt>
                <c:pt idx="1434">
                  <c:v>19.332327311288402</c:v>
                </c:pt>
                <c:pt idx="1435">
                  <c:v>19.340489693888202</c:v>
                </c:pt>
                <c:pt idx="1436">
                  <c:v>19.346326048205373</c:v>
                </c:pt>
                <c:pt idx="1437">
                  <c:v>19.335817595733765</c:v>
                </c:pt>
                <c:pt idx="1438">
                  <c:v>19.357577794519909</c:v>
                </c:pt>
                <c:pt idx="1439">
                  <c:v>19.389791868063174</c:v>
                </c:pt>
                <c:pt idx="1440">
                  <c:v>19.390732867260112</c:v>
                </c:pt>
                <c:pt idx="1441">
                  <c:v>19.482868987360202</c:v>
                </c:pt>
                <c:pt idx="1442">
                  <c:v>19.51159749373921</c:v>
                </c:pt>
                <c:pt idx="1443">
                  <c:v>19.527555372278783</c:v>
                </c:pt>
                <c:pt idx="1444">
                  <c:v>19.531649443117942</c:v>
                </c:pt>
                <c:pt idx="1445">
                  <c:v>19.54144611682101</c:v>
                </c:pt>
                <c:pt idx="1446">
                  <c:v>19.548293022830652</c:v>
                </c:pt>
                <c:pt idx="1447">
                  <c:v>19.564193634275664</c:v>
                </c:pt>
                <c:pt idx="1448">
                  <c:v>19.555110975070548</c:v>
                </c:pt>
                <c:pt idx="1449">
                  <c:v>19.554378185845835</c:v>
                </c:pt>
                <c:pt idx="1450">
                  <c:v>19.551452671005041</c:v>
                </c:pt>
                <c:pt idx="1451">
                  <c:v>19.554245959267814</c:v>
                </c:pt>
                <c:pt idx="1452">
                  <c:v>19.611861386531857</c:v>
                </c:pt>
                <c:pt idx="1453">
                  <c:v>19.631178386527559</c:v>
                </c:pt>
                <c:pt idx="1454">
                  <c:v>19.643065302461434</c:v>
                </c:pt>
                <c:pt idx="1455">
                  <c:v>19.644031294510633</c:v>
                </c:pt>
                <c:pt idx="1456">
                  <c:v>19.657844196570672</c:v>
                </c:pt>
                <c:pt idx="1457">
                  <c:v>19.650125898138143</c:v>
                </c:pt>
                <c:pt idx="1458">
                  <c:v>19.661062109713615</c:v>
                </c:pt>
                <c:pt idx="1459">
                  <c:v>19.664841769675448</c:v>
                </c:pt>
                <c:pt idx="1460">
                  <c:v>19.662682563746138</c:v>
                </c:pt>
                <c:pt idx="1461">
                  <c:v>19.671312409213357</c:v>
                </c:pt>
                <c:pt idx="1462">
                  <c:v>19.698040089954464</c:v>
                </c:pt>
                <c:pt idx="1463">
                  <c:v>19.722672653305104</c:v>
                </c:pt>
                <c:pt idx="1464">
                  <c:v>19.717786196074883</c:v>
                </c:pt>
                <c:pt idx="1465">
                  <c:v>19.728175908627119</c:v>
                </c:pt>
                <c:pt idx="1466">
                  <c:v>19.740299627206518</c:v>
                </c:pt>
                <c:pt idx="1467">
                  <c:v>19.738723610101808</c:v>
                </c:pt>
                <c:pt idx="1468">
                  <c:v>19.746520923161366</c:v>
                </c:pt>
                <c:pt idx="1469">
                  <c:v>19.751125697134945</c:v>
                </c:pt>
                <c:pt idx="1470">
                  <c:v>19.745370216785361</c:v>
                </c:pt>
                <c:pt idx="1471">
                  <c:v>19.758718318062442</c:v>
                </c:pt>
                <c:pt idx="1472">
                  <c:v>19.765879143158401</c:v>
                </c:pt>
                <c:pt idx="1473">
                  <c:v>19.774100459425956</c:v>
                </c:pt>
                <c:pt idx="1474">
                  <c:v>19.794804536780248</c:v>
                </c:pt>
                <c:pt idx="1475">
                  <c:v>19.803341012417203</c:v>
                </c:pt>
                <c:pt idx="1476">
                  <c:v>19.815895113228571</c:v>
                </c:pt>
                <c:pt idx="1477">
                  <c:v>19.829882839193605</c:v>
                </c:pt>
                <c:pt idx="1478">
                  <c:v>19.860719542936213</c:v>
                </c:pt>
                <c:pt idx="1479">
                  <c:v>19.885422445996838</c:v>
                </c:pt>
                <c:pt idx="1480">
                  <c:v>19.898021619657722</c:v>
                </c:pt>
                <c:pt idx="1481">
                  <c:v>19.904503720024461</c:v>
                </c:pt>
                <c:pt idx="1482">
                  <c:v>19.915736280906629</c:v>
                </c:pt>
                <c:pt idx="1483">
                  <c:v>19.940907429079179</c:v>
                </c:pt>
                <c:pt idx="1484">
                  <c:v>19.950137567039732</c:v>
                </c:pt>
                <c:pt idx="1485">
                  <c:v>19.967622785299959</c:v>
                </c:pt>
                <c:pt idx="1486">
                  <c:v>19.981926206768819</c:v>
                </c:pt>
                <c:pt idx="1487">
                  <c:v>19.974622358011143</c:v>
                </c:pt>
                <c:pt idx="1488">
                  <c:v>19.995215399518386</c:v>
                </c:pt>
                <c:pt idx="1489">
                  <c:v>20.024067431620399</c:v>
                </c:pt>
                <c:pt idx="1490">
                  <c:v>20.0427345871718</c:v>
                </c:pt>
                <c:pt idx="1491">
                  <c:v>20.068413327662508</c:v>
                </c:pt>
                <c:pt idx="1492">
                  <c:v>20.091875282933948</c:v>
                </c:pt>
                <c:pt idx="1493">
                  <c:v>20.113471296169081</c:v>
                </c:pt>
                <c:pt idx="1494">
                  <c:v>20.144240157798215</c:v>
                </c:pt>
                <c:pt idx="1495">
                  <c:v>20.15321037947044</c:v>
                </c:pt>
                <c:pt idx="1496">
                  <c:v>20.181074706518938</c:v>
                </c:pt>
                <c:pt idx="1497">
                  <c:v>20.186540606966844</c:v>
                </c:pt>
                <c:pt idx="1498">
                  <c:v>20.205280194592806</c:v>
                </c:pt>
                <c:pt idx="1499">
                  <c:v>20.2300194357578</c:v>
                </c:pt>
                <c:pt idx="1500">
                  <c:v>20.229665182977207</c:v>
                </c:pt>
                <c:pt idx="1501">
                  <c:v>20.2788092982594</c:v>
                </c:pt>
                <c:pt idx="1502">
                  <c:v>20.304951779423988</c:v>
                </c:pt>
                <c:pt idx="1503">
                  <c:v>20.315523932505478</c:v>
                </c:pt>
                <c:pt idx="1504">
                  <c:v>20.338341875422078</c:v>
                </c:pt>
                <c:pt idx="1505">
                  <c:v>20.349864961429155</c:v>
                </c:pt>
                <c:pt idx="1506">
                  <c:v>20.344181817031817</c:v>
                </c:pt>
                <c:pt idx="1507">
                  <c:v>20.367591447211215</c:v>
                </c:pt>
                <c:pt idx="1508">
                  <c:v>20.387291270923679</c:v>
                </c:pt>
                <c:pt idx="1509">
                  <c:v>20.418678752571804</c:v>
                </c:pt>
                <c:pt idx="1510">
                  <c:v>20.45726182180594</c:v>
                </c:pt>
                <c:pt idx="1511">
                  <c:v>20.469095565154873</c:v>
                </c:pt>
                <c:pt idx="1512">
                  <c:v>20.499903897758905</c:v>
                </c:pt>
                <c:pt idx="1513">
                  <c:v>20.533005797103289</c:v>
                </c:pt>
                <c:pt idx="1514">
                  <c:v>20.550189231802278</c:v>
                </c:pt>
                <c:pt idx="1515">
                  <c:v>20.558519011608055</c:v>
                </c:pt>
                <c:pt idx="1516">
                  <c:v>20.63246628940686</c:v>
                </c:pt>
                <c:pt idx="1517">
                  <c:v>20.674751270127249</c:v>
                </c:pt>
                <c:pt idx="1518">
                  <c:v>20.719239187765762</c:v>
                </c:pt>
                <c:pt idx="1519">
                  <c:v>20.724714944054966</c:v>
                </c:pt>
                <c:pt idx="1520">
                  <c:v>20.733872529913114</c:v>
                </c:pt>
                <c:pt idx="1521">
                  <c:v>20.743854724370731</c:v>
                </c:pt>
                <c:pt idx="1522">
                  <c:v>20.734907631959903</c:v>
                </c:pt>
                <c:pt idx="1523">
                  <c:v>20.755807673087432</c:v>
                </c:pt>
                <c:pt idx="1524">
                  <c:v>20.750791748384191</c:v>
                </c:pt>
                <c:pt idx="1525">
                  <c:v>20.804357838040826</c:v>
                </c:pt>
                <c:pt idx="1526">
                  <c:v>20.849646144457946</c:v>
                </c:pt>
                <c:pt idx="1527">
                  <c:v>20.876846738958857</c:v>
                </c:pt>
                <c:pt idx="1528">
                  <c:v>20.879490289247251</c:v>
                </c:pt>
                <c:pt idx="1529">
                  <c:v>20.875919430001748</c:v>
                </c:pt>
                <c:pt idx="1530">
                  <c:v>20.911198753873077</c:v>
                </c:pt>
                <c:pt idx="1531">
                  <c:v>20.896465458223446</c:v>
                </c:pt>
                <c:pt idx="1532">
                  <c:v>20.856511303185837</c:v>
                </c:pt>
                <c:pt idx="1533">
                  <c:v>20.863595602870831</c:v>
                </c:pt>
                <c:pt idx="1534">
                  <c:v>20.956289903877643</c:v>
                </c:pt>
                <c:pt idx="1535">
                  <c:v>20.988655033566484</c:v>
                </c:pt>
                <c:pt idx="1536">
                  <c:v>21.03052705407331</c:v>
                </c:pt>
                <c:pt idx="1537">
                  <c:v>21.046178241897117</c:v>
                </c:pt>
                <c:pt idx="1538">
                  <c:v>21.073744464025513</c:v>
                </c:pt>
                <c:pt idx="1539">
                  <c:v>21.10769182402014</c:v>
                </c:pt>
                <c:pt idx="1540">
                  <c:v>21.128261355212778</c:v>
                </c:pt>
                <c:pt idx="1541">
                  <c:v>21.149491588554465</c:v>
                </c:pt>
                <c:pt idx="1542">
                  <c:v>21.184697923556634</c:v>
                </c:pt>
                <c:pt idx="1543">
                  <c:v>21.191452299471582</c:v>
                </c:pt>
                <c:pt idx="1544">
                  <c:v>21.192665288287788</c:v>
                </c:pt>
                <c:pt idx="1545">
                  <c:v>21.203691013033673</c:v>
                </c:pt>
                <c:pt idx="1546">
                  <c:v>21.261741288457078</c:v>
                </c:pt>
                <c:pt idx="1547">
                  <c:v>21.287432380395838</c:v>
                </c:pt>
                <c:pt idx="1548">
                  <c:v>21.308027513028939</c:v>
                </c:pt>
                <c:pt idx="1549">
                  <c:v>21.298750690029465</c:v>
                </c:pt>
                <c:pt idx="1550">
                  <c:v>21.329005847912157</c:v>
                </c:pt>
                <c:pt idx="1551">
                  <c:v>21.336472021956226</c:v>
                </c:pt>
                <c:pt idx="1552">
                  <c:v>21.361024950481411</c:v>
                </c:pt>
                <c:pt idx="1553">
                  <c:v>21.383787871793498</c:v>
                </c:pt>
                <c:pt idx="1554">
                  <c:v>21.39067909184455</c:v>
                </c:pt>
                <c:pt idx="1555">
                  <c:v>21.394549468681955</c:v>
                </c:pt>
                <c:pt idx="1556">
                  <c:v>21.394432868475711</c:v>
                </c:pt>
                <c:pt idx="1557">
                  <c:v>21.386300435954446</c:v>
                </c:pt>
                <c:pt idx="1558">
                  <c:v>21.387139824038478</c:v>
                </c:pt>
                <c:pt idx="1559">
                  <c:v>21.354533848715775</c:v>
                </c:pt>
                <c:pt idx="1560">
                  <c:v>21.35627989686402</c:v>
                </c:pt>
                <c:pt idx="1561">
                  <c:v>21.352339902607785</c:v>
                </c:pt>
                <c:pt idx="1562">
                  <c:v>21.327008109952455</c:v>
                </c:pt>
                <c:pt idx="1563">
                  <c:v>21.33612053509918</c:v>
                </c:pt>
                <c:pt idx="1564">
                  <c:v>21.394680553296357</c:v>
                </c:pt>
                <c:pt idx="1565">
                  <c:v>21.387459874332595</c:v>
                </c:pt>
                <c:pt idx="1566">
                  <c:v>21.384089983965765</c:v>
                </c:pt>
                <c:pt idx="1567">
                  <c:v>21.367162221453214</c:v>
                </c:pt>
                <c:pt idx="1568">
                  <c:v>21.336148391830115</c:v>
                </c:pt>
                <c:pt idx="1569">
                  <c:v>21.361095647944886</c:v>
                </c:pt>
                <c:pt idx="1570">
                  <c:v>21.404246879132796</c:v>
                </c:pt>
                <c:pt idx="1571">
                  <c:v>21.421802344156362</c:v>
                </c:pt>
                <c:pt idx="1572">
                  <c:v>21.421159908301867</c:v>
                </c:pt>
                <c:pt idx="1573">
                  <c:v>21.409477941543081</c:v>
                </c:pt>
                <c:pt idx="1574">
                  <c:v>21.45383395998045</c:v>
                </c:pt>
                <c:pt idx="1575">
                  <c:v>21.447310396150893</c:v>
                </c:pt>
                <c:pt idx="1576">
                  <c:v>21.443036004519616</c:v>
                </c:pt>
                <c:pt idx="1577">
                  <c:v>21.422506915068197</c:v>
                </c:pt>
                <c:pt idx="1578">
                  <c:v>21.38957562428353</c:v>
                </c:pt>
                <c:pt idx="1579">
                  <c:v>21.392369058708077</c:v>
                </c:pt>
                <c:pt idx="1580">
                  <c:v>21.361367839799389</c:v>
                </c:pt>
                <c:pt idx="1581">
                  <c:v>21.36492354058872</c:v>
                </c:pt>
                <c:pt idx="1582">
                  <c:v>21.419959281296535</c:v>
                </c:pt>
                <c:pt idx="1583">
                  <c:v>21.419369375236307</c:v>
                </c:pt>
                <c:pt idx="1584">
                  <c:v>21.422374198630799</c:v>
                </c:pt>
                <c:pt idx="1585">
                  <c:v>21.403661134244206</c:v>
                </c:pt>
                <c:pt idx="1586">
                  <c:v>21.413549026107326</c:v>
                </c:pt>
                <c:pt idx="1587">
                  <c:v>21.459482737931943</c:v>
                </c:pt>
                <c:pt idx="1588">
                  <c:v>21.499166717308569</c:v>
                </c:pt>
                <c:pt idx="1589">
                  <c:v>21.543686950823279</c:v>
                </c:pt>
                <c:pt idx="1590">
                  <c:v>21.559306405498035</c:v>
                </c:pt>
                <c:pt idx="1591">
                  <c:v>21.587653220846569</c:v>
                </c:pt>
                <c:pt idx="1592">
                  <c:v>21.61211489184064</c:v>
                </c:pt>
                <c:pt idx="1593">
                  <c:v>21.629631337343167</c:v>
                </c:pt>
                <c:pt idx="1594">
                  <c:v>21.640197254203347</c:v>
                </c:pt>
                <c:pt idx="1595">
                  <c:v>21.66572952978094</c:v>
                </c:pt>
                <c:pt idx="1596">
                  <c:v>21.70554125968108</c:v>
                </c:pt>
                <c:pt idx="1597">
                  <c:v>21.712645283851135</c:v>
                </c:pt>
                <c:pt idx="1598">
                  <c:v>21.694794954770785</c:v>
                </c:pt>
                <c:pt idx="1599">
                  <c:v>21.709867384180932</c:v>
                </c:pt>
                <c:pt idx="1600">
                  <c:v>21.731281655562071</c:v>
                </c:pt>
                <c:pt idx="1601">
                  <c:v>21.754307089103367</c:v>
                </c:pt>
                <c:pt idx="1602">
                  <c:v>21.738892493119</c:v>
                </c:pt>
                <c:pt idx="1603">
                  <c:v>21.723926384875114</c:v>
                </c:pt>
                <c:pt idx="1604">
                  <c:v>21.744800890988248</c:v>
                </c:pt>
                <c:pt idx="1605">
                  <c:v>21.744992930843537</c:v>
                </c:pt>
                <c:pt idx="1606">
                  <c:v>21.786026900386755</c:v>
                </c:pt>
                <c:pt idx="1607">
                  <c:v>21.808338559202692</c:v>
                </c:pt>
                <c:pt idx="1608">
                  <c:v>21.806864129723937</c:v>
                </c:pt>
                <c:pt idx="1609">
                  <c:v>21.819408968929345</c:v>
                </c:pt>
                <c:pt idx="1610">
                  <c:v>21.84089657039361</c:v>
                </c:pt>
                <c:pt idx="1611">
                  <c:v>21.828193138695532</c:v>
                </c:pt>
                <c:pt idx="1612">
                  <c:v>21.83682740175421</c:v>
                </c:pt>
                <c:pt idx="1613">
                  <c:v>21.85352877650373</c:v>
                </c:pt>
                <c:pt idx="1614">
                  <c:v>21.871100139271274</c:v>
                </c:pt>
                <c:pt idx="1615">
                  <c:v>21.876252403658633</c:v>
                </c:pt>
                <c:pt idx="1616">
                  <c:v>21.876690098822788</c:v>
                </c:pt>
                <c:pt idx="1617">
                  <c:v>21.891010203613316</c:v>
                </c:pt>
                <c:pt idx="1618">
                  <c:v>21.925273821628608</c:v>
                </c:pt>
                <c:pt idx="1619">
                  <c:v>21.942603267596077</c:v>
                </c:pt>
                <c:pt idx="1620">
                  <c:v>21.953527390763874</c:v>
                </c:pt>
                <c:pt idx="1621">
                  <c:v>21.962811941116179</c:v>
                </c:pt>
                <c:pt idx="1622">
                  <c:v>21.977597482747107</c:v>
                </c:pt>
                <c:pt idx="1623">
                  <c:v>21.9879225104375</c:v>
                </c:pt>
                <c:pt idx="1624">
                  <c:v>21.996824721660133</c:v>
                </c:pt>
                <c:pt idx="1625">
                  <c:v>21.994594494066725</c:v>
                </c:pt>
                <c:pt idx="1626">
                  <c:v>22.000641498693959</c:v>
                </c:pt>
                <c:pt idx="1627">
                  <c:v>22.017490790502389</c:v>
                </c:pt>
                <c:pt idx="1628">
                  <c:v>22.036976587108082</c:v>
                </c:pt>
                <c:pt idx="1629">
                  <c:v>22.067554664412469</c:v>
                </c:pt>
                <c:pt idx="1630">
                  <c:v>22.082937298192963</c:v>
                </c:pt>
                <c:pt idx="1631">
                  <c:v>22.100613726264687</c:v>
                </c:pt>
                <c:pt idx="1632">
                  <c:v>22.110152858677264</c:v>
                </c:pt>
                <c:pt idx="1633">
                  <c:v>22.122014603807958</c:v>
                </c:pt>
                <c:pt idx="1634">
                  <c:v>22.109417292085809</c:v>
                </c:pt>
                <c:pt idx="1635">
                  <c:v>22.146081914456939</c:v>
                </c:pt>
                <c:pt idx="1636">
                  <c:v>22.175151730782314</c:v>
                </c:pt>
                <c:pt idx="1637">
                  <c:v>22.186828551873855</c:v>
                </c:pt>
                <c:pt idx="1638">
                  <c:v>22.189134011106248</c:v>
                </c:pt>
                <c:pt idx="1639">
                  <c:v>22.16310725336184</c:v>
                </c:pt>
                <c:pt idx="1640">
                  <c:v>22.187256341822273</c:v>
                </c:pt>
                <c:pt idx="1641">
                  <c:v>22.211360369999849</c:v>
                </c:pt>
                <c:pt idx="1642">
                  <c:v>22.18019628268711</c:v>
                </c:pt>
                <c:pt idx="1643">
                  <c:v>22.188830031593533</c:v>
                </c:pt>
                <c:pt idx="1644">
                  <c:v>22.156652137073607</c:v>
                </c:pt>
                <c:pt idx="1645">
                  <c:v>22.156541053941776</c:v>
                </c:pt>
                <c:pt idx="1646">
                  <c:v>22.137682487460751</c:v>
                </c:pt>
                <c:pt idx="1647">
                  <c:v>22.175379451669954</c:v>
                </c:pt>
                <c:pt idx="1648">
                  <c:v>22.198346137956893</c:v>
                </c:pt>
                <c:pt idx="1649">
                  <c:v>22.20921666840314</c:v>
                </c:pt>
                <c:pt idx="1650">
                  <c:v>22.195151143569831</c:v>
                </c:pt>
                <c:pt idx="1651">
                  <c:v>22.210164392899756</c:v>
                </c:pt>
                <c:pt idx="1652">
                  <c:v>22.191549072519216</c:v>
                </c:pt>
                <c:pt idx="1653">
                  <c:v>22.17197607476254</c:v>
                </c:pt>
                <c:pt idx="1654">
                  <c:v>22.141773697348743</c:v>
                </c:pt>
                <c:pt idx="1655">
                  <c:v>22.067564841507711</c:v>
                </c:pt>
                <c:pt idx="1656">
                  <c:v>22.074625007384025</c:v>
                </c:pt>
                <c:pt idx="1657">
                  <c:v>22.09175035919047</c:v>
                </c:pt>
                <c:pt idx="1658">
                  <c:v>22.079988307396196</c:v>
                </c:pt>
                <c:pt idx="1659">
                  <c:v>22.181101724773868</c:v>
                </c:pt>
                <c:pt idx="1660">
                  <c:v>22.240677339897498</c:v>
                </c:pt>
                <c:pt idx="1661">
                  <c:v>22.270383936406649</c:v>
                </c:pt>
                <c:pt idx="1662">
                  <c:v>22.278883596734119</c:v>
                </c:pt>
                <c:pt idx="1663">
                  <c:v>22.346157695180167</c:v>
                </c:pt>
                <c:pt idx="1664">
                  <c:v>22.374425641274929</c:v>
                </c:pt>
                <c:pt idx="1665">
                  <c:v>22.39460601894416</c:v>
                </c:pt>
                <c:pt idx="1666">
                  <c:v>22.412483538928047</c:v>
                </c:pt>
                <c:pt idx="1667">
                  <c:v>22.433829262272756</c:v>
                </c:pt>
                <c:pt idx="1668">
                  <c:v>22.446130876382931</c:v>
                </c:pt>
                <c:pt idx="1669">
                  <c:v>22.439934040020731</c:v>
                </c:pt>
                <c:pt idx="1670">
                  <c:v>22.489870369248024</c:v>
                </c:pt>
                <c:pt idx="1671">
                  <c:v>22.524346592855952</c:v>
                </c:pt>
                <c:pt idx="1672">
                  <c:v>22.487915641237407</c:v>
                </c:pt>
                <c:pt idx="1673">
                  <c:v>22.469074856911227</c:v>
                </c:pt>
                <c:pt idx="1674">
                  <c:v>22.45733511069367</c:v>
                </c:pt>
                <c:pt idx="1675">
                  <c:v>22.459780742766608</c:v>
                </c:pt>
                <c:pt idx="1676">
                  <c:v>22.487514407389813</c:v>
                </c:pt>
                <c:pt idx="1677">
                  <c:v>22.524422690840861</c:v>
                </c:pt>
                <c:pt idx="1678">
                  <c:v>22.54843981680747</c:v>
                </c:pt>
                <c:pt idx="1679">
                  <c:v>22.5864587459034</c:v>
                </c:pt>
                <c:pt idx="1680">
                  <c:v>22.616889917671244</c:v>
                </c:pt>
                <c:pt idx="1681">
                  <c:v>22.644613502632335</c:v>
                </c:pt>
                <c:pt idx="1682">
                  <c:v>22.632220647653437</c:v>
                </c:pt>
                <c:pt idx="1683">
                  <c:v>22.651648391175115</c:v>
                </c:pt>
                <c:pt idx="1684">
                  <c:v>22.651161682714907</c:v>
                </c:pt>
                <c:pt idx="1685">
                  <c:v>22.634120128025792</c:v>
                </c:pt>
                <c:pt idx="1686">
                  <c:v>22.65893895275336</c:v>
                </c:pt>
                <c:pt idx="1687">
                  <c:v>22.592866597355393</c:v>
                </c:pt>
                <c:pt idx="1688">
                  <c:v>22.568166098134594</c:v>
                </c:pt>
                <c:pt idx="1689">
                  <c:v>22.595901953910573</c:v>
                </c:pt>
                <c:pt idx="1690">
                  <c:v>22.608935388284049</c:v>
                </c:pt>
                <c:pt idx="1691">
                  <c:v>22.62171606204819</c:v>
                </c:pt>
                <c:pt idx="1692">
                  <c:v>22.661580793128962</c:v>
                </c:pt>
                <c:pt idx="1693">
                  <c:v>22.696483397193742</c:v>
                </c:pt>
                <c:pt idx="1694">
                  <c:v>22.722337033654838</c:v>
                </c:pt>
                <c:pt idx="1695">
                  <c:v>22.715356445206758</c:v>
                </c:pt>
                <c:pt idx="1696">
                  <c:v>22.69293644576641</c:v>
                </c:pt>
                <c:pt idx="1697">
                  <c:v>22.677214441963155</c:v>
                </c:pt>
                <c:pt idx="1698">
                  <c:v>22.70061915972714</c:v>
                </c:pt>
                <c:pt idx="1699">
                  <c:v>22.731158472047966</c:v>
                </c:pt>
                <c:pt idx="1700">
                  <c:v>22.755892818559769</c:v>
                </c:pt>
                <c:pt idx="1701">
                  <c:v>22.758757459135804</c:v>
                </c:pt>
                <c:pt idx="1702">
                  <c:v>22.746510345938773</c:v>
                </c:pt>
                <c:pt idx="1703">
                  <c:v>22.765908603269867</c:v>
                </c:pt>
                <c:pt idx="1704">
                  <c:v>22.804194205125594</c:v>
                </c:pt>
                <c:pt idx="1705">
                  <c:v>22.824893563825171</c:v>
                </c:pt>
                <c:pt idx="1706">
                  <c:v>22.847588747493138</c:v>
                </c:pt>
                <c:pt idx="1707">
                  <c:v>22.857054735410461</c:v>
                </c:pt>
                <c:pt idx="1708">
                  <c:v>22.896266759502861</c:v>
                </c:pt>
                <c:pt idx="1709">
                  <c:v>22.921755117670887</c:v>
                </c:pt>
                <c:pt idx="1710">
                  <c:v>22.952524686743967</c:v>
                </c:pt>
                <c:pt idx="1711">
                  <c:v>22.959206837810225</c:v>
                </c:pt>
                <c:pt idx="1712">
                  <c:v>22.970418827628485</c:v>
                </c:pt>
                <c:pt idx="1713">
                  <c:v>22.985784554512023</c:v>
                </c:pt>
                <c:pt idx="1714">
                  <c:v>23.019473574815702</c:v>
                </c:pt>
                <c:pt idx="1715">
                  <c:v>23.034955772045933</c:v>
                </c:pt>
                <c:pt idx="1716">
                  <c:v>23.041502766081354</c:v>
                </c:pt>
                <c:pt idx="1717">
                  <c:v>23.031970964641474</c:v>
                </c:pt>
                <c:pt idx="1718">
                  <c:v>23.054622910174487</c:v>
                </c:pt>
                <c:pt idx="1719">
                  <c:v>23.055913030378111</c:v>
                </c:pt>
                <c:pt idx="1720">
                  <c:v>23.066820708729946</c:v>
                </c:pt>
                <c:pt idx="1721">
                  <c:v>23.094263011409485</c:v>
                </c:pt>
                <c:pt idx="1722">
                  <c:v>23.104876316359022</c:v>
                </c:pt>
                <c:pt idx="1723">
                  <c:v>23.096014593583227</c:v>
                </c:pt>
                <c:pt idx="1724">
                  <c:v>23.111316804396104</c:v>
                </c:pt>
                <c:pt idx="1725">
                  <c:v>23.09051940316694</c:v>
                </c:pt>
                <c:pt idx="1726">
                  <c:v>23.138346394859294</c:v>
                </c:pt>
                <c:pt idx="1727">
                  <c:v>23.14049934401681</c:v>
                </c:pt>
                <c:pt idx="1728">
                  <c:v>23.11418211585298</c:v>
                </c:pt>
                <c:pt idx="1729">
                  <c:v>23.138309687959623</c:v>
                </c:pt>
                <c:pt idx="1730">
                  <c:v>23.142369602625447</c:v>
                </c:pt>
                <c:pt idx="1731">
                  <c:v>23.148323229725591</c:v>
                </c:pt>
                <c:pt idx="1732">
                  <c:v>23.159358677722992</c:v>
                </c:pt>
                <c:pt idx="1733">
                  <c:v>23.171372052389934</c:v>
                </c:pt>
                <c:pt idx="1734">
                  <c:v>23.16984627267702</c:v>
                </c:pt>
                <c:pt idx="1735">
                  <c:v>23.156479362597619</c:v>
                </c:pt>
                <c:pt idx="1736">
                  <c:v>23.149704878721106</c:v>
                </c:pt>
                <c:pt idx="1737">
                  <c:v>23.184568993328629</c:v>
                </c:pt>
                <c:pt idx="1738">
                  <c:v>23.210532024350371</c:v>
                </c:pt>
                <c:pt idx="1739">
                  <c:v>23.208768240915035</c:v>
                </c:pt>
                <c:pt idx="1740">
                  <c:v>23.189172036471589</c:v>
                </c:pt>
                <c:pt idx="1741">
                  <c:v>23.165308631056497</c:v>
                </c:pt>
                <c:pt idx="1742">
                  <c:v>23.219555934526845</c:v>
                </c:pt>
                <c:pt idx="1743">
                  <c:v>23.241054017261106</c:v>
                </c:pt>
                <c:pt idx="1744">
                  <c:v>23.240417466369813</c:v>
                </c:pt>
                <c:pt idx="1745">
                  <c:v>23.246920357362196</c:v>
                </c:pt>
                <c:pt idx="1746">
                  <c:v>23.2727437091398</c:v>
                </c:pt>
                <c:pt idx="1747">
                  <c:v>23.282511364244503</c:v>
                </c:pt>
                <c:pt idx="1748">
                  <c:v>23.288090449285544</c:v>
                </c:pt>
                <c:pt idx="1749">
                  <c:v>23.296765810735817</c:v>
                </c:pt>
                <c:pt idx="1750">
                  <c:v>23.31254781701471</c:v>
                </c:pt>
                <c:pt idx="1751">
                  <c:v>23.350225765216489</c:v>
                </c:pt>
                <c:pt idx="1752">
                  <c:v>23.361593264302172</c:v>
                </c:pt>
                <c:pt idx="1753">
                  <c:v>23.383220520221997</c:v>
                </c:pt>
                <c:pt idx="1754">
                  <c:v>23.397699520287301</c:v>
                </c:pt>
                <c:pt idx="1755">
                  <c:v>23.385439915011876</c:v>
                </c:pt>
                <c:pt idx="1756">
                  <c:v>23.399816271580018</c:v>
                </c:pt>
                <c:pt idx="1757">
                  <c:v>23.413327245279618</c:v>
                </c:pt>
                <c:pt idx="1758">
                  <c:v>23.4234578065963</c:v>
                </c:pt>
                <c:pt idx="1759">
                  <c:v>23.422332513850797</c:v>
                </c:pt>
                <c:pt idx="1760">
                  <c:v>23.436230925623427</c:v>
                </c:pt>
                <c:pt idx="1761">
                  <c:v>23.461457373434794</c:v>
                </c:pt>
                <c:pt idx="1762">
                  <c:v>23.474821215823038</c:v>
                </c:pt>
                <c:pt idx="1763">
                  <c:v>23.499821024749448</c:v>
                </c:pt>
                <c:pt idx="1764">
                  <c:v>23.541448667385044</c:v>
                </c:pt>
                <c:pt idx="1765">
                  <c:v>23.558566032430466</c:v>
                </c:pt>
                <c:pt idx="1766">
                  <c:v>23.558864973199555</c:v>
                </c:pt>
                <c:pt idx="1767">
                  <c:v>23.558884235294656</c:v>
                </c:pt>
                <c:pt idx="1768">
                  <c:v>23.576991417753231</c:v>
                </c:pt>
                <c:pt idx="1769">
                  <c:v>23.594010338144404</c:v>
                </c:pt>
                <c:pt idx="1770">
                  <c:v>23.6071887252286</c:v>
                </c:pt>
                <c:pt idx="1771">
                  <c:v>23.627921556829484</c:v>
                </c:pt>
                <c:pt idx="1772">
                  <c:v>23.64241854182475</c:v>
                </c:pt>
                <c:pt idx="1773">
                  <c:v>23.649156664898999</c:v>
                </c:pt>
                <c:pt idx="1774">
                  <c:v>23.645843260360468</c:v>
                </c:pt>
                <c:pt idx="1775">
                  <c:v>23.618514353889541</c:v>
                </c:pt>
              </c:numCache>
            </c:numRef>
          </c:val>
          <c:smooth val="1"/>
          <c:extLst>
            <c:ext xmlns:c16="http://schemas.microsoft.com/office/drawing/2014/chart" uri="{C3380CC4-5D6E-409C-BE32-E72D297353CC}">
              <c16:uniqueId val="{00000000-6F03-4079-85D8-48A84A285BC4}"/>
            </c:ext>
          </c:extLst>
        </c:ser>
        <c:ser>
          <c:idx val="1"/>
          <c:order val="1"/>
          <c:tx>
            <c:strRef>
              <c:f>Exhibit1_Backtest!$AU$1</c:f>
              <c:strCache>
                <c:ptCount val="1"/>
                <c:pt idx="0">
                  <c:v>Kummuliertes Vermögenswachstum relative dividend strategy g(RDY, TC, kum)</c:v>
                </c:pt>
              </c:strCache>
            </c:strRef>
          </c:tx>
          <c:spPr>
            <a:ln w="28575" cap="rnd">
              <a:solidFill>
                <a:srgbClr val="5B9BD5"/>
              </a:solidFill>
              <a:round/>
            </a:ln>
            <a:effectLst/>
          </c:spPr>
          <c:marker>
            <c:symbol val="none"/>
          </c:marker>
          <c:cat>
            <c:numRef>
              <c:f>Exhibit1_Backtest!$A$2:$A$1777</c:f>
              <c:numCache>
                <c:formatCode>0.00</c:formatCode>
                <c:ptCount val="1776"/>
                <c:pt idx="0">
                  <c:v>1871.01</c:v>
                </c:pt>
                <c:pt idx="1">
                  <c:v>1871.02</c:v>
                </c:pt>
                <c:pt idx="2">
                  <c:v>1871.03</c:v>
                </c:pt>
                <c:pt idx="3">
                  <c:v>1871.04</c:v>
                </c:pt>
                <c:pt idx="4">
                  <c:v>1871.05</c:v>
                </c:pt>
                <c:pt idx="5">
                  <c:v>1871.06</c:v>
                </c:pt>
                <c:pt idx="6">
                  <c:v>1871.07</c:v>
                </c:pt>
                <c:pt idx="7">
                  <c:v>1871.08</c:v>
                </c:pt>
                <c:pt idx="8">
                  <c:v>1871.09</c:v>
                </c:pt>
                <c:pt idx="9">
                  <c:v>1871.1</c:v>
                </c:pt>
                <c:pt idx="10">
                  <c:v>1871.11</c:v>
                </c:pt>
                <c:pt idx="11">
                  <c:v>1871.12</c:v>
                </c:pt>
                <c:pt idx="12">
                  <c:v>1872.01</c:v>
                </c:pt>
                <c:pt idx="13">
                  <c:v>1872.02</c:v>
                </c:pt>
                <c:pt idx="14">
                  <c:v>1872.03</c:v>
                </c:pt>
                <c:pt idx="15">
                  <c:v>1872.04</c:v>
                </c:pt>
                <c:pt idx="16">
                  <c:v>1872.05</c:v>
                </c:pt>
                <c:pt idx="17">
                  <c:v>1872.06</c:v>
                </c:pt>
                <c:pt idx="18">
                  <c:v>1872.07</c:v>
                </c:pt>
                <c:pt idx="19">
                  <c:v>1872.08</c:v>
                </c:pt>
                <c:pt idx="20">
                  <c:v>1872.09</c:v>
                </c:pt>
                <c:pt idx="21">
                  <c:v>1872.1</c:v>
                </c:pt>
                <c:pt idx="22">
                  <c:v>1872.11</c:v>
                </c:pt>
                <c:pt idx="23">
                  <c:v>1872.12</c:v>
                </c:pt>
                <c:pt idx="24">
                  <c:v>1873.01</c:v>
                </c:pt>
                <c:pt idx="25">
                  <c:v>1873.02</c:v>
                </c:pt>
                <c:pt idx="26">
                  <c:v>1873.03</c:v>
                </c:pt>
                <c:pt idx="27">
                  <c:v>1873.04</c:v>
                </c:pt>
                <c:pt idx="28">
                  <c:v>1873.05</c:v>
                </c:pt>
                <c:pt idx="29">
                  <c:v>1873.06</c:v>
                </c:pt>
                <c:pt idx="30">
                  <c:v>1873.07</c:v>
                </c:pt>
                <c:pt idx="31">
                  <c:v>1873.08</c:v>
                </c:pt>
                <c:pt idx="32">
                  <c:v>1873.09</c:v>
                </c:pt>
                <c:pt idx="33">
                  <c:v>1873.1</c:v>
                </c:pt>
                <c:pt idx="34">
                  <c:v>1873.11</c:v>
                </c:pt>
                <c:pt idx="35">
                  <c:v>1873.12</c:v>
                </c:pt>
                <c:pt idx="36">
                  <c:v>1874.01</c:v>
                </c:pt>
                <c:pt idx="37">
                  <c:v>1874.02</c:v>
                </c:pt>
                <c:pt idx="38">
                  <c:v>1874.03</c:v>
                </c:pt>
                <c:pt idx="39">
                  <c:v>1874.04</c:v>
                </c:pt>
                <c:pt idx="40">
                  <c:v>1874.05</c:v>
                </c:pt>
                <c:pt idx="41">
                  <c:v>1874.06</c:v>
                </c:pt>
                <c:pt idx="42">
                  <c:v>1874.07</c:v>
                </c:pt>
                <c:pt idx="43">
                  <c:v>1874.08</c:v>
                </c:pt>
                <c:pt idx="44">
                  <c:v>1874.09</c:v>
                </c:pt>
                <c:pt idx="45">
                  <c:v>1874.1</c:v>
                </c:pt>
                <c:pt idx="46">
                  <c:v>1874.11</c:v>
                </c:pt>
                <c:pt idx="47">
                  <c:v>1874.12</c:v>
                </c:pt>
                <c:pt idx="48">
                  <c:v>1875.01</c:v>
                </c:pt>
                <c:pt idx="49">
                  <c:v>1875.02</c:v>
                </c:pt>
                <c:pt idx="50">
                  <c:v>1875.03</c:v>
                </c:pt>
                <c:pt idx="51">
                  <c:v>1875.04</c:v>
                </c:pt>
                <c:pt idx="52">
                  <c:v>1875.05</c:v>
                </c:pt>
                <c:pt idx="53">
                  <c:v>1875.06</c:v>
                </c:pt>
                <c:pt idx="54">
                  <c:v>1875.07</c:v>
                </c:pt>
                <c:pt idx="55">
                  <c:v>1875.08</c:v>
                </c:pt>
                <c:pt idx="56">
                  <c:v>1875.09</c:v>
                </c:pt>
                <c:pt idx="57">
                  <c:v>1875.1</c:v>
                </c:pt>
                <c:pt idx="58">
                  <c:v>1875.11</c:v>
                </c:pt>
                <c:pt idx="59">
                  <c:v>1875.12</c:v>
                </c:pt>
                <c:pt idx="60">
                  <c:v>1876.01</c:v>
                </c:pt>
                <c:pt idx="61">
                  <c:v>1876.02</c:v>
                </c:pt>
                <c:pt idx="62">
                  <c:v>1876.03</c:v>
                </c:pt>
                <c:pt idx="63">
                  <c:v>1876.04</c:v>
                </c:pt>
                <c:pt idx="64">
                  <c:v>1876.05</c:v>
                </c:pt>
                <c:pt idx="65">
                  <c:v>1876.06</c:v>
                </c:pt>
                <c:pt idx="66">
                  <c:v>1876.07</c:v>
                </c:pt>
                <c:pt idx="67">
                  <c:v>1876.08</c:v>
                </c:pt>
                <c:pt idx="68">
                  <c:v>1876.09</c:v>
                </c:pt>
                <c:pt idx="69">
                  <c:v>1876.1</c:v>
                </c:pt>
                <c:pt idx="70">
                  <c:v>1876.11</c:v>
                </c:pt>
                <c:pt idx="71">
                  <c:v>1876.12</c:v>
                </c:pt>
                <c:pt idx="72">
                  <c:v>1877.01</c:v>
                </c:pt>
                <c:pt idx="73">
                  <c:v>1877.02</c:v>
                </c:pt>
                <c:pt idx="74">
                  <c:v>1877.03</c:v>
                </c:pt>
                <c:pt idx="75">
                  <c:v>1877.04</c:v>
                </c:pt>
                <c:pt idx="76">
                  <c:v>1877.05</c:v>
                </c:pt>
                <c:pt idx="77">
                  <c:v>1877.06</c:v>
                </c:pt>
                <c:pt idx="78">
                  <c:v>1877.07</c:v>
                </c:pt>
                <c:pt idx="79">
                  <c:v>1877.08</c:v>
                </c:pt>
                <c:pt idx="80">
                  <c:v>1877.09</c:v>
                </c:pt>
                <c:pt idx="81">
                  <c:v>1877.1</c:v>
                </c:pt>
                <c:pt idx="82">
                  <c:v>1877.11</c:v>
                </c:pt>
                <c:pt idx="83">
                  <c:v>1877.12</c:v>
                </c:pt>
                <c:pt idx="84">
                  <c:v>1878.01</c:v>
                </c:pt>
                <c:pt idx="85">
                  <c:v>1878.02</c:v>
                </c:pt>
                <c:pt idx="86">
                  <c:v>1878.03</c:v>
                </c:pt>
                <c:pt idx="87">
                  <c:v>1878.04</c:v>
                </c:pt>
                <c:pt idx="88">
                  <c:v>1878.05</c:v>
                </c:pt>
                <c:pt idx="89">
                  <c:v>1878.06</c:v>
                </c:pt>
                <c:pt idx="90">
                  <c:v>1878.07</c:v>
                </c:pt>
                <c:pt idx="91">
                  <c:v>1878.08</c:v>
                </c:pt>
                <c:pt idx="92">
                  <c:v>1878.09</c:v>
                </c:pt>
                <c:pt idx="93">
                  <c:v>1878.1</c:v>
                </c:pt>
                <c:pt idx="94">
                  <c:v>1878.11</c:v>
                </c:pt>
                <c:pt idx="95">
                  <c:v>1878.12</c:v>
                </c:pt>
                <c:pt idx="96">
                  <c:v>1879.01</c:v>
                </c:pt>
                <c:pt idx="97">
                  <c:v>1879.02</c:v>
                </c:pt>
                <c:pt idx="98">
                  <c:v>1879.03</c:v>
                </c:pt>
                <c:pt idx="99">
                  <c:v>1879.04</c:v>
                </c:pt>
                <c:pt idx="100">
                  <c:v>1879.05</c:v>
                </c:pt>
                <c:pt idx="101">
                  <c:v>1879.06</c:v>
                </c:pt>
                <c:pt idx="102">
                  <c:v>1879.07</c:v>
                </c:pt>
                <c:pt idx="103">
                  <c:v>1879.08</c:v>
                </c:pt>
                <c:pt idx="104">
                  <c:v>1879.09</c:v>
                </c:pt>
                <c:pt idx="105">
                  <c:v>1879.1</c:v>
                </c:pt>
                <c:pt idx="106">
                  <c:v>1879.11</c:v>
                </c:pt>
                <c:pt idx="107">
                  <c:v>1879.12</c:v>
                </c:pt>
                <c:pt idx="108">
                  <c:v>1880.01</c:v>
                </c:pt>
                <c:pt idx="109">
                  <c:v>1880.02</c:v>
                </c:pt>
                <c:pt idx="110">
                  <c:v>1880.03</c:v>
                </c:pt>
                <c:pt idx="111">
                  <c:v>1880.04</c:v>
                </c:pt>
                <c:pt idx="112">
                  <c:v>1880.05</c:v>
                </c:pt>
                <c:pt idx="113">
                  <c:v>1880.06</c:v>
                </c:pt>
                <c:pt idx="114">
                  <c:v>1880.07</c:v>
                </c:pt>
                <c:pt idx="115">
                  <c:v>1880.08</c:v>
                </c:pt>
                <c:pt idx="116">
                  <c:v>1880.09</c:v>
                </c:pt>
                <c:pt idx="117">
                  <c:v>1880.1</c:v>
                </c:pt>
                <c:pt idx="118">
                  <c:v>1880.11</c:v>
                </c:pt>
                <c:pt idx="119">
                  <c:v>1880.12</c:v>
                </c:pt>
                <c:pt idx="120">
                  <c:v>1881.01</c:v>
                </c:pt>
                <c:pt idx="121">
                  <c:v>1881.02</c:v>
                </c:pt>
                <c:pt idx="122">
                  <c:v>1881.03</c:v>
                </c:pt>
                <c:pt idx="123">
                  <c:v>1881.04</c:v>
                </c:pt>
                <c:pt idx="124">
                  <c:v>1881.05</c:v>
                </c:pt>
                <c:pt idx="125">
                  <c:v>1881.06</c:v>
                </c:pt>
                <c:pt idx="126">
                  <c:v>1881.07</c:v>
                </c:pt>
                <c:pt idx="127">
                  <c:v>1881.08</c:v>
                </c:pt>
                <c:pt idx="128">
                  <c:v>1881.09</c:v>
                </c:pt>
                <c:pt idx="129">
                  <c:v>1881.1</c:v>
                </c:pt>
                <c:pt idx="130">
                  <c:v>1881.11</c:v>
                </c:pt>
                <c:pt idx="131">
                  <c:v>1881.12</c:v>
                </c:pt>
                <c:pt idx="132">
                  <c:v>1882.01</c:v>
                </c:pt>
                <c:pt idx="133">
                  <c:v>1882.02</c:v>
                </c:pt>
                <c:pt idx="134">
                  <c:v>1882.03</c:v>
                </c:pt>
                <c:pt idx="135">
                  <c:v>1882.04</c:v>
                </c:pt>
                <c:pt idx="136">
                  <c:v>1882.05</c:v>
                </c:pt>
                <c:pt idx="137">
                  <c:v>1882.06</c:v>
                </c:pt>
                <c:pt idx="138">
                  <c:v>1882.07</c:v>
                </c:pt>
                <c:pt idx="139">
                  <c:v>1882.08</c:v>
                </c:pt>
                <c:pt idx="140">
                  <c:v>1882.09</c:v>
                </c:pt>
                <c:pt idx="141">
                  <c:v>1882.1</c:v>
                </c:pt>
                <c:pt idx="142">
                  <c:v>1882.11</c:v>
                </c:pt>
                <c:pt idx="143">
                  <c:v>1882.12</c:v>
                </c:pt>
                <c:pt idx="144">
                  <c:v>1883.01</c:v>
                </c:pt>
                <c:pt idx="145">
                  <c:v>1883.02</c:v>
                </c:pt>
                <c:pt idx="146">
                  <c:v>1883.03</c:v>
                </c:pt>
                <c:pt idx="147">
                  <c:v>1883.04</c:v>
                </c:pt>
                <c:pt idx="148">
                  <c:v>1883.05</c:v>
                </c:pt>
                <c:pt idx="149">
                  <c:v>1883.06</c:v>
                </c:pt>
                <c:pt idx="150">
                  <c:v>1883.07</c:v>
                </c:pt>
                <c:pt idx="151">
                  <c:v>1883.08</c:v>
                </c:pt>
                <c:pt idx="152">
                  <c:v>1883.09</c:v>
                </c:pt>
                <c:pt idx="153">
                  <c:v>1883.1</c:v>
                </c:pt>
                <c:pt idx="154">
                  <c:v>1883.11</c:v>
                </c:pt>
                <c:pt idx="155">
                  <c:v>1883.12</c:v>
                </c:pt>
                <c:pt idx="156">
                  <c:v>1884.01</c:v>
                </c:pt>
                <c:pt idx="157">
                  <c:v>1884.02</c:v>
                </c:pt>
                <c:pt idx="158">
                  <c:v>1884.03</c:v>
                </c:pt>
                <c:pt idx="159">
                  <c:v>1884.04</c:v>
                </c:pt>
                <c:pt idx="160">
                  <c:v>1884.05</c:v>
                </c:pt>
                <c:pt idx="161">
                  <c:v>1884.06</c:v>
                </c:pt>
                <c:pt idx="162">
                  <c:v>1884.07</c:v>
                </c:pt>
                <c:pt idx="163">
                  <c:v>1884.08</c:v>
                </c:pt>
                <c:pt idx="164">
                  <c:v>1884.09</c:v>
                </c:pt>
                <c:pt idx="165">
                  <c:v>1884.1</c:v>
                </c:pt>
                <c:pt idx="166">
                  <c:v>1884.11</c:v>
                </c:pt>
                <c:pt idx="167">
                  <c:v>1884.12</c:v>
                </c:pt>
                <c:pt idx="168">
                  <c:v>1885.01</c:v>
                </c:pt>
                <c:pt idx="169">
                  <c:v>1885.02</c:v>
                </c:pt>
                <c:pt idx="170">
                  <c:v>1885.03</c:v>
                </c:pt>
                <c:pt idx="171">
                  <c:v>1885.04</c:v>
                </c:pt>
                <c:pt idx="172">
                  <c:v>1885.05</c:v>
                </c:pt>
                <c:pt idx="173">
                  <c:v>1885.06</c:v>
                </c:pt>
                <c:pt idx="174">
                  <c:v>1885.07</c:v>
                </c:pt>
                <c:pt idx="175">
                  <c:v>1885.08</c:v>
                </c:pt>
                <c:pt idx="176">
                  <c:v>1885.09</c:v>
                </c:pt>
                <c:pt idx="177">
                  <c:v>1885.1</c:v>
                </c:pt>
                <c:pt idx="178">
                  <c:v>1885.11</c:v>
                </c:pt>
                <c:pt idx="179">
                  <c:v>1885.12</c:v>
                </c:pt>
                <c:pt idx="180">
                  <c:v>1886.01</c:v>
                </c:pt>
                <c:pt idx="181">
                  <c:v>1886.02</c:v>
                </c:pt>
                <c:pt idx="182">
                  <c:v>1886.03</c:v>
                </c:pt>
                <c:pt idx="183">
                  <c:v>1886.04</c:v>
                </c:pt>
                <c:pt idx="184">
                  <c:v>1886.05</c:v>
                </c:pt>
                <c:pt idx="185">
                  <c:v>1886.06</c:v>
                </c:pt>
                <c:pt idx="186">
                  <c:v>1886.07</c:v>
                </c:pt>
                <c:pt idx="187">
                  <c:v>1886.08</c:v>
                </c:pt>
                <c:pt idx="188">
                  <c:v>1886.09</c:v>
                </c:pt>
                <c:pt idx="189">
                  <c:v>1886.1</c:v>
                </c:pt>
                <c:pt idx="190">
                  <c:v>1886.11</c:v>
                </c:pt>
                <c:pt idx="191">
                  <c:v>1886.12</c:v>
                </c:pt>
                <c:pt idx="192">
                  <c:v>1887.01</c:v>
                </c:pt>
                <c:pt idx="193">
                  <c:v>1887.02</c:v>
                </c:pt>
                <c:pt idx="194">
                  <c:v>1887.03</c:v>
                </c:pt>
                <c:pt idx="195">
                  <c:v>1887.04</c:v>
                </c:pt>
                <c:pt idx="196">
                  <c:v>1887.05</c:v>
                </c:pt>
                <c:pt idx="197">
                  <c:v>1887.06</c:v>
                </c:pt>
                <c:pt idx="198">
                  <c:v>1887.07</c:v>
                </c:pt>
                <c:pt idx="199">
                  <c:v>1887.08</c:v>
                </c:pt>
                <c:pt idx="200">
                  <c:v>1887.09</c:v>
                </c:pt>
                <c:pt idx="201">
                  <c:v>1887.1</c:v>
                </c:pt>
                <c:pt idx="202">
                  <c:v>1887.11</c:v>
                </c:pt>
                <c:pt idx="203">
                  <c:v>1887.12</c:v>
                </c:pt>
                <c:pt idx="204">
                  <c:v>1888.01</c:v>
                </c:pt>
                <c:pt idx="205">
                  <c:v>1888.02</c:v>
                </c:pt>
                <c:pt idx="206">
                  <c:v>1888.03</c:v>
                </c:pt>
                <c:pt idx="207">
                  <c:v>1888.04</c:v>
                </c:pt>
                <c:pt idx="208">
                  <c:v>1888.05</c:v>
                </c:pt>
                <c:pt idx="209">
                  <c:v>1888.06</c:v>
                </c:pt>
                <c:pt idx="210">
                  <c:v>1888.07</c:v>
                </c:pt>
                <c:pt idx="211">
                  <c:v>1888.08</c:v>
                </c:pt>
                <c:pt idx="212">
                  <c:v>1888.09</c:v>
                </c:pt>
                <c:pt idx="213">
                  <c:v>1888.1</c:v>
                </c:pt>
                <c:pt idx="214">
                  <c:v>1888.11</c:v>
                </c:pt>
                <c:pt idx="215">
                  <c:v>1888.12</c:v>
                </c:pt>
                <c:pt idx="216">
                  <c:v>1889.01</c:v>
                </c:pt>
                <c:pt idx="217">
                  <c:v>1889.02</c:v>
                </c:pt>
                <c:pt idx="218">
                  <c:v>1889.03</c:v>
                </c:pt>
                <c:pt idx="219">
                  <c:v>1889.04</c:v>
                </c:pt>
                <c:pt idx="220">
                  <c:v>1889.05</c:v>
                </c:pt>
                <c:pt idx="221">
                  <c:v>1889.06</c:v>
                </c:pt>
                <c:pt idx="222">
                  <c:v>1889.07</c:v>
                </c:pt>
                <c:pt idx="223">
                  <c:v>1889.08</c:v>
                </c:pt>
                <c:pt idx="224">
                  <c:v>1889.09</c:v>
                </c:pt>
                <c:pt idx="225">
                  <c:v>1889.1</c:v>
                </c:pt>
                <c:pt idx="226">
                  <c:v>1889.11</c:v>
                </c:pt>
                <c:pt idx="227">
                  <c:v>1889.12</c:v>
                </c:pt>
                <c:pt idx="228">
                  <c:v>1890.01</c:v>
                </c:pt>
                <c:pt idx="229">
                  <c:v>1890.02</c:v>
                </c:pt>
                <c:pt idx="230">
                  <c:v>1890.03</c:v>
                </c:pt>
                <c:pt idx="231">
                  <c:v>1890.04</c:v>
                </c:pt>
                <c:pt idx="232">
                  <c:v>1890.05</c:v>
                </c:pt>
                <c:pt idx="233">
                  <c:v>1890.06</c:v>
                </c:pt>
                <c:pt idx="234">
                  <c:v>1890.07</c:v>
                </c:pt>
                <c:pt idx="235">
                  <c:v>1890.08</c:v>
                </c:pt>
                <c:pt idx="236">
                  <c:v>1890.09</c:v>
                </c:pt>
                <c:pt idx="237">
                  <c:v>1890.1</c:v>
                </c:pt>
                <c:pt idx="238">
                  <c:v>1890.11</c:v>
                </c:pt>
                <c:pt idx="239">
                  <c:v>1890.12</c:v>
                </c:pt>
                <c:pt idx="240">
                  <c:v>1891.01</c:v>
                </c:pt>
                <c:pt idx="241">
                  <c:v>1891.02</c:v>
                </c:pt>
                <c:pt idx="242">
                  <c:v>1891.03</c:v>
                </c:pt>
                <c:pt idx="243">
                  <c:v>1891.04</c:v>
                </c:pt>
                <c:pt idx="244">
                  <c:v>1891.05</c:v>
                </c:pt>
                <c:pt idx="245">
                  <c:v>1891.06</c:v>
                </c:pt>
                <c:pt idx="246">
                  <c:v>1891.07</c:v>
                </c:pt>
                <c:pt idx="247">
                  <c:v>1891.08</c:v>
                </c:pt>
                <c:pt idx="248">
                  <c:v>1891.09</c:v>
                </c:pt>
                <c:pt idx="249">
                  <c:v>1891.1</c:v>
                </c:pt>
                <c:pt idx="250">
                  <c:v>1891.11</c:v>
                </c:pt>
                <c:pt idx="251">
                  <c:v>1891.12</c:v>
                </c:pt>
                <c:pt idx="252">
                  <c:v>1892.01</c:v>
                </c:pt>
                <c:pt idx="253">
                  <c:v>1892.02</c:v>
                </c:pt>
                <c:pt idx="254">
                  <c:v>1892.03</c:v>
                </c:pt>
                <c:pt idx="255">
                  <c:v>1892.04</c:v>
                </c:pt>
                <c:pt idx="256">
                  <c:v>1892.05</c:v>
                </c:pt>
                <c:pt idx="257">
                  <c:v>1892.06</c:v>
                </c:pt>
                <c:pt idx="258">
                  <c:v>1892.07</c:v>
                </c:pt>
                <c:pt idx="259">
                  <c:v>1892.08</c:v>
                </c:pt>
                <c:pt idx="260">
                  <c:v>1892.09</c:v>
                </c:pt>
                <c:pt idx="261">
                  <c:v>1892.1</c:v>
                </c:pt>
                <c:pt idx="262">
                  <c:v>1892.11</c:v>
                </c:pt>
                <c:pt idx="263">
                  <c:v>1892.12</c:v>
                </c:pt>
                <c:pt idx="264">
                  <c:v>1893.01</c:v>
                </c:pt>
                <c:pt idx="265">
                  <c:v>1893.02</c:v>
                </c:pt>
                <c:pt idx="266">
                  <c:v>1893.03</c:v>
                </c:pt>
                <c:pt idx="267">
                  <c:v>1893.04</c:v>
                </c:pt>
                <c:pt idx="268">
                  <c:v>1893.05</c:v>
                </c:pt>
                <c:pt idx="269">
                  <c:v>1893.06</c:v>
                </c:pt>
                <c:pt idx="270">
                  <c:v>1893.07</c:v>
                </c:pt>
                <c:pt idx="271">
                  <c:v>1893.08</c:v>
                </c:pt>
                <c:pt idx="272">
                  <c:v>1893.09</c:v>
                </c:pt>
                <c:pt idx="273">
                  <c:v>1893.1</c:v>
                </c:pt>
                <c:pt idx="274">
                  <c:v>1893.11</c:v>
                </c:pt>
                <c:pt idx="275">
                  <c:v>1893.12</c:v>
                </c:pt>
                <c:pt idx="276">
                  <c:v>1894.01</c:v>
                </c:pt>
                <c:pt idx="277">
                  <c:v>1894.02</c:v>
                </c:pt>
                <c:pt idx="278">
                  <c:v>1894.03</c:v>
                </c:pt>
                <c:pt idx="279">
                  <c:v>1894.04</c:v>
                </c:pt>
                <c:pt idx="280">
                  <c:v>1894.05</c:v>
                </c:pt>
                <c:pt idx="281">
                  <c:v>1894.06</c:v>
                </c:pt>
                <c:pt idx="282">
                  <c:v>1894.07</c:v>
                </c:pt>
                <c:pt idx="283">
                  <c:v>1894.08</c:v>
                </c:pt>
                <c:pt idx="284">
                  <c:v>1894.09</c:v>
                </c:pt>
                <c:pt idx="285">
                  <c:v>1894.1</c:v>
                </c:pt>
                <c:pt idx="286">
                  <c:v>1894.11</c:v>
                </c:pt>
                <c:pt idx="287">
                  <c:v>1894.12</c:v>
                </c:pt>
                <c:pt idx="288">
                  <c:v>1895.01</c:v>
                </c:pt>
                <c:pt idx="289">
                  <c:v>1895.02</c:v>
                </c:pt>
                <c:pt idx="290">
                  <c:v>1895.03</c:v>
                </c:pt>
                <c:pt idx="291">
                  <c:v>1895.04</c:v>
                </c:pt>
                <c:pt idx="292">
                  <c:v>1895.05</c:v>
                </c:pt>
                <c:pt idx="293">
                  <c:v>1895.06</c:v>
                </c:pt>
                <c:pt idx="294">
                  <c:v>1895.07</c:v>
                </c:pt>
                <c:pt idx="295">
                  <c:v>1895.08</c:v>
                </c:pt>
                <c:pt idx="296">
                  <c:v>1895.09</c:v>
                </c:pt>
                <c:pt idx="297">
                  <c:v>1895.1</c:v>
                </c:pt>
                <c:pt idx="298">
                  <c:v>1895.11</c:v>
                </c:pt>
                <c:pt idx="299">
                  <c:v>1895.12</c:v>
                </c:pt>
                <c:pt idx="300">
                  <c:v>1896.01</c:v>
                </c:pt>
                <c:pt idx="301">
                  <c:v>1896.02</c:v>
                </c:pt>
                <c:pt idx="302">
                  <c:v>1896.03</c:v>
                </c:pt>
                <c:pt idx="303">
                  <c:v>1896.04</c:v>
                </c:pt>
                <c:pt idx="304">
                  <c:v>1896.05</c:v>
                </c:pt>
                <c:pt idx="305">
                  <c:v>1896.06</c:v>
                </c:pt>
                <c:pt idx="306">
                  <c:v>1896.07</c:v>
                </c:pt>
                <c:pt idx="307">
                  <c:v>1896.08</c:v>
                </c:pt>
                <c:pt idx="308">
                  <c:v>1896.09</c:v>
                </c:pt>
                <c:pt idx="309">
                  <c:v>1896.1</c:v>
                </c:pt>
                <c:pt idx="310">
                  <c:v>1896.11</c:v>
                </c:pt>
                <c:pt idx="311">
                  <c:v>1896.12</c:v>
                </c:pt>
                <c:pt idx="312">
                  <c:v>1897.01</c:v>
                </c:pt>
                <c:pt idx="313">
                  <c:v>1897.02</c:v>
                </c:pt>
                <c:pt idx="314">
                  <c:v>1897.03</c:v>
                </c:pt>
                <c:pt idx="315">
                  <c:v>1897.04</c:v>
                </c:pt>
                <c:pt idx="316">
                  <c:v>1897.05</c:v>
                </c:pt>
                <c:pt idx="317">
                  <c:v>1897.06</c:v>
                </c:pt>
                <c:pt idx="318">
                  <c:v>1897.07</c:v>
                </c:pt>
                <c:pt idx="319">
                  <c:v>1897.08</c:v>
                </c:pt>
                <c:pt idx="320">
                  <c:v>1897.09</c:v>
                </c:pt>
                <c:pt idx="321">
                  <c:v>1897.1</c:v>
                </c:pt>
                <c:pt idx="322">
                  <c:v>1897.11</c:v>
                </c:pt>
                <c:pt idx="323">
                  <c:v>1897.12</c:v>
                </c:pt>
                <c:pt idx="324">
                  <c:v>1898.01</c:v>
                </c:pt>
                <c:pt idx="325">
                  <c:v>1898.02</c:v>
                </c:pt>
                <c:pt idx="326">
                  <c:v>1898.03</c:v>
                </c:pt>
                <c:pt idx="327">
                  <c:v>1898.04</c:v>
                </c:pt>
                <c:pt idx="328">
                  <c:v>1898.05</c:v>
                </c:pt>
                <c:pt idx="329">
                  <c:v>1898.06</c:v>
                </c:pt>
                <c:pt idx="330">
                  <c:v>1898.07</c:v>
                </c:pt>
                <c:pt idx="331">
                  <c:v>1898.08</c:v>
                </c:pt>
                <c:pt idx="332">
                  <c:v>1898.09</c:v>
                </c:pt>
                <c:pt idx="333">
                  <c:v>1898.1</c:v>
                </c:pt>
                <c:pt idx="334">
                  <c:v>1898.11</c:v>
                </c:pt>
                <c:pt idx="335">
                  <c:v>1898.12</c:v>
                </c:pt>
                <c:pt idx="336">
                  <c:v>1899.01</c:v>
                </c:pt>
                <c:pt idx="337">
                  <c:v>1899.02</c:v>
                </c:pt>
                <c:pt idx="338">
                  <c:v>1899.03</c:v>
                </c:pt>
                <c:pt idx="339">
                  <c:v>1899.04</c:v>
                </c:pt>
                <c:pt idx="340">
                  <c:v>1899.05</c:v>
                </c:pt>
                <c:pt idx="341">
                  <c:v>1899.06</c:v>
                </c:pt>
                <c:pt idx="342">
                  <c:v>1899.07</c:v>
                </c:pt>
                <c:pt idx="343">
                  <c:v>1899.08</c:v>
                </c:pt>
                <c:pt idx="344">
                  <c:v>1899.09</c:v>
                </c:pt>
                <c:pt idx="345">
                  <c:v>1899.1</c:v>
                </c:pt>
                <c:pt idx="346">
                  <c:v>1899.11</c:v>
                </c:pt>
                <c:pt idx="347">
                  <c:v>1899.12</c:v>
                </c:pt>
                <c:pt idx="348">
                  <c:v>1900.01</c:v>
                </c:pt>
                <c:pt idx="349">
                  <c:v>1900.02</c:v>
                </c:pt>
                <c:pt idx="350">
                  <c:v>1900.03</c:v>
                </c:pt>
                <c:pt idx="351">
                  <c:v>1900.04</c:v>
                </c:pt>
                <c:pt idx="352">
                  <c:v>1900.05</c:v>
                </c:pt>
                <c:pt idx="353">
                  <c:v>1900.06</c:v>
                </c:pt>
                <c:pt idx="354">
                  <c:v>1900.07</c:v>
                </c:pt>
                <c:pt idx="355">
                  <c:v>1900.08</c:v>
                </c:pt>
                <c:pt idx="356">
                  <c:v>1900.09</c:v>
                </c:pt>
                <c:pt idx="357">
                  <c:v>1900.1</c:v>
                </c:pt>
                <c:pt idx="358">
                  <c:v>1900.11</c:v>
                </c:pt>
                <c:pt idx="359">
                  <c:v>1900.12</c:v>
                </c:pt>
                <c:pt idx="360">
                  <c:v>1901.01</c:v>
                </c:pt>
                <c:pt idx="361">
                  <c:v>1901.02</c:v>
                </c:pt>
                <c:pt idx="362">
                  <c:v>1901.03</c:v>
                </c:pt>
                <c:pt idx="363">
                  <c:v>1901.04</c:v>
                </c:pt>
                <c:pt idx="364">
                  <c:v>1901.05</c:v>
                </c:pt>
                <c:pt idx="365">
                  <c:v>1901.06</c:v>
                </c:pt>
                <c:pt idx="366">
                  <c:v>1901.07</c:v>
                </c:pt>
                <c:pt idx="367">
                  <c:v>1901.08</c:v>
                </c:pt>
                <c:pt idx="368">
                  <c:v>1901.09</c:v>
                </c:pt>
                <c:pt idx="369">
                  <c:v>1901.1</c:v>
                </c:pt>
                <c:pt idx="370">
                  <c:v>1901.11</c:v>
                </c:pt>
                <c:pt idx="371">
                  <c:v>1901.12</c:v>
                </c:pt>
                <c:pt idx="372">
                  <c:v>1902.01</c:v>
                </c:pt>
                <c:pt idx="373">
                  <c:v>1902.02</c:v>
                </c:pt>
                <c:pt idx="374">
                  <c:v>1902.03</c:v>
                </c:pt>
                <c:pt idx="375">
                  <c:v>1902.04</c:v>
                </c:pt>
                <c:pt idx="376">
                  <c:v>1902.05</c:v>
                </c:pt>
                <c:pt idx="377">
                  <c:v>1902.06</c:v>
                </c:pt>
                <c:pt idx="378">
                  <c:v>1902.07</c:v>
                </c:pt>
                <c:pt idx="379">
                  <c:v>1902.08</c:v>
                </c:pt>
                <c:pt idx="380">
                  <c:v>1902.09</c:v>
                </c:pt>
                <c:pt idx="381">
                  <c:v>1902.1</c:v>
                </c:pt>
                <c:pt idx="382">
                  <c:v>1902.11</c:v>
                </c:pt>
                <c:pt idx="383">
                  <c:v>1902.12</c:v>
                </c:pt>
                <c:pt idx="384">
                  <c:v>1903.01</c:v>
                </c:pt>
                <c:pt idx="385">
                  <c:v>1903.02</c:v>
                </c:pt>
                <c:pt idx="386">
                  <c:v>1903.03</c:v>
                </c:pt>
                <c:pt idx="387">
                  <c:v>1903.04</c:v>
                </c:pt>
                <c:pt idx="388">
                  <c:v>1903.05</c:v>
                </c:pt>
                <c:pt idx="389">
                  <c:v>1903.06</c:v>
                </c:pt>
                <c:pt idx="390">
                  <c:v>1903.07</c:v>
                </c:pt>
                <c:pt idx="391">
                  <c:v>1903.08</c:v>
                </c:pt>
                <c:pt idx="392">
                  <c:v>1903.09</c:v>
                </c:pt>
                <c:pt idx="393">
                  <c:v>1903.1</c:v>
                </c:pt>
                <c:pt idx="394">
                  <c:v>1903.11</c:v>
                </c:pt>
                <c:pt idx="395">
                  <c:v>1903.12</c:v>
                </c:pt>
                <c:pt idx="396">
                  <c:v>1904.01</c:v>
                </c:pt>
                <c:pt idx="397">
                  <c:v>1904.02</c:v>
                </c:pt>
                <c:pt idx="398">
                  <c:v>1904.03</c:v>
                </c:pt>
                <c:pt idx="399">
                  <c:v>1904.04</c:v>
                </c:pt>
                <c:pt idx="400">
                  <c:v>1904.05</c:v>
                </c:pt>
                <c:pt idx="401">
                  <c:v>1904.06</c:v>
                </c:pt>
                <c:pt idx="402">
                  <c:v>1904.07</c:v>
                </c:pt>
                <c:pt idx="403">
                  <c:v>1904.08</c:v>
                </c:pt>
                <c:pt idx="404">
                  <c:v>1904.09</c:v>
                </c:pt>
                <c:pt idx="405">
                  <c:v>1904.1</c:v>
                </c:pt>
                <c:pt idx="406">
                  <c:v>1904.11</c:v>
                </c:pt>
                <c:pt idx="407">
                  <c:v>1904.12</c:v>
                </c:pt>
                <c:pt idx="408">
                  <c:v>1905.01</c:v>
                </c:pt>
                <c:pt idx="409">
                  <c:v>1905.02</c:v>
                </c:pt>
                <c:pt idx="410">
                  <c:v>1905.03</c:v>
                </c:pt>
                <c:pt idx="411">
                  <c:v>1905.04</c:v>
                </c:pt>
                <c:pt idx="412">
                  <c:v>1905.05</c:v>
                </c:pt>
                <c:pt idx="413">
                  <c:v>1905.06</c:v>
                </c:pt>
                <c:pt idx="414">
                  <c:v>1905.07</c:v>
                </c:pt>
                <c:pt idx="415">
                  <c:v>1905.08</c:v>
                </c:pt>
                <c:pt idx="416">
                  <c:v>1905.09</c:v>
                </c:pt>
                <c:pt idx="417">
                  <c:v>1905.1</c:v>
                </c:pt>
                <c:pt idx="418">
                  <c:v>1905.11</c:v>
                </c:pt>
                <c:pt idx="419">
                  <c:v>1905.12</c:v>
                </c:pt>
                <c:pt idx="420">
                  <c:v>1906.01</c:v>
                </c:pt>
                <c:pt idx="421">
                  <c:v>1906.02</c:v>
                </c:pt>
                <c:pt idx="422">
                  <c:v>1906.03</c:v>
                </c:pt>
                <c:pt idx="423">
                  <c:v>1906.04</c:v>
                </c:pt>
                <c:pt idx="424">
                  <c:v>1906.05</c:v>
                </c:pt>
                <c:pt idx="425">
                  <c:v>1906.06</c:v>
                </c:pt>
                <c:pt idx="426">
                  <c:v>1906.07</c:v>
                </c:pt>
                <c:pt idx="427">
                  <c:v>1906.08</c:v>
                </c:pt>
                <c:pt idx="428">
                  <c:v>1906.09</c:v>
                </c:pt>
                <c:pt idx="429">
                  <c:v>1906.1</c:v>
                </c:pt>
                <c:pt idx="430">
                  <c:v>1906.11</c:v>
                </c:pt>
                <c:pt idx="431">
                  <c:v>1906.12</c:v>
                </c:pt>
                <c:pt idx="432">
                  <c:v>1907.01</c:v>
                </c:pt>
                <c:pt idx="433">
                  <c:v>1907.02</c:v>
                </c:pt>
                <c:pt idx="434">
                  <c:v>1907.03</c:v>
                </c:pt>
                <c:pt idx="435">
                  <c:v>1907.04</c:v>
                </c:pt>
                <c:pt idx="436">
                  <c:v>1907.05</c:v>
                </c:pt>
                <c:pt idx="437">
                  <c:v>1907.06</c:v>
                </c:pt>
                <c:pt idx="438">
                  <c:v>1907.07</c:v>
                </c:pt>
                <c:pt idx="439">
                  <c:v>1907.08</c:v>
                </c:pt>
                <c:pt idx="440">
                  <c:v>1907.09</c:v>
                </c:pt>
                <c:pt idx="441">
                  <c:v>1907.1</c:v>
                </c:pt>
                <c:pt idx="442">
                  <c:v>1907.11</c:v>
                </c:pt>
                <c:pt idx="443">
                  <c:v>1907.12</c:v>
                </c:pt>
                <c:pt idx="444">
                  <c:v>1908.01</c:v>
                </c:pt>
                <c:pt idx="445">
                  <c:v>1908.02</c:v>
                </c:pt>
                <c:pt idx="446">
                  <c:v>1908.03</c:v>
                </c:pt>
                <c:pt idx="447">
                  <c:v>1908.04</c:v>
                </c:pt>
                <c:pt idx="448">
                  <c:v>1908.05</c:v>
                </c:pt>
                <c:pt idx="449">
                  <c:v>1908.06</c:v>
                </c:pt>
                <c:pt idx="450">
                  <c:v>1908.07</c:v>
                </c:pt>
                <c:pt idx="451">
                  <c:v>1908.08</c:v>
                </c:pt>
                <c:pt idx="452">
                  <c:v>1908.09</c:v>
                </c:pt>
                <c:pt idx="453">
                  <c:v>1908.1</c:v>
                </c:pt>
                <c:pt idx="454">
                  <c:v>1908.11</c:v>
                </c:pt>
                <c:pt idx="455">
                  <c:v>1908.12</c:v>
                </c:pt>
                <c:pt idx="456">
                  <c:v>1909.01</c:v>
                </c:pt>
                <c:pt idx="457">
                  <c:v>1909.02</c:v>
                </c:pt>
                <c:pt idx="458">
                  <c:v>1909.03</c:v>
                </c:pt>
                <c:pt idx="459">
                  <c:v>1909.04</c:v>
                </c:pt>
                <c:pt idx="460">
                  <c:v>1909.05</c:v>
                </c:pt>
                <c:pt idx="461">
                  <c:v>1909.06</c:v>
                </c:pt>
                <c:pt idx="462">
                  <c:v>1909.07</c:v>
                </c:pt>
                <c:pt idx="463">
                  <c:v>1909.08</c:v>
                </c:pt>
                <c:pt idx="464">
                  <c:v>1909.09</c:v>
                </c:pt>
                <c:pt idx="465">
                  <c:v>1909.1</c:v>
                </c:pt>
                <c:pt idx="466">
                  <c:v>1909.11</c:v>
                </c:pt>
                <c:pt idx="467">
                  <c:v>1909.12</c:v>
                </c:pt>
                <c:pt idx="468">
                  <c:v>1910.01</c:v>
                </c:pt>
                <c:pt idx="469">
                  <c:v>1910.02</c:v>
                </c:pt>
                <c:pt idx="470">
                  <c:v>1910.03</c:v>
                </c:pt>
                <c:pt idx="471">
                  <c:v>1910.04</c:v>
                </c:pt>
                <c:pt idx="472">
                  <c:v>1910.05</c:v>
                </c:pt>
                <c:pt idx="473">
                  <c:v>1910.06</c:v>
                </c:pt>
                <c:pt idx="474">
                  <c:v>1910.07</c:v>
                </c:pt>
                <c:pt idx="475">
                  <c:v>1910.08</c:v>
                </c:pt>
                <c:pt idx="476">
                  <c:v>1910.09</c:v>
                </c:pt>
                <c:pt idx="477">
                  <c:v>1910.1</c:v>
                </c:pt>
                <c:pt idx="478">
                  <c:v>1910.11</c:v>
                </c:pt>
                <c:pt idx="479">
                  <c:v>1910.12</c:v>
                </c:pt>
                <c:pt idx="480">
                  <c:v>1911.01</c:v>
                </c:pt>
                <c:pt idx="481">
                  <c:v>1911.02</c:v>
                </c:pt>
                <c:pt idx="482">
                  <c:v>1911.03</c:v>
                </c:pt>
                <c:pt idx="483">
                  <c:v>1911.04</c:v>
                </c:pt>
                <c:pt idx="484">
                  <c:v>1911.05</c:v>
                </c:pt>
                <c:pt idx="485">
                  <c:v>1911.06</c:v>
                </c:pt>
                <c:pt idx="486">
                  <c:v>1911.07</c:v>
                </c:pt>
                <c:pt idx="487">
                  <c:v>1911.08</c:v>
                </c:pt>
                <c:pt idx="488">
                  <c:v>1911.09</c:v>
                </c:pt>
                <c:pt idx="489">
                  <c:v>1911.1</c:v>
                </c:pt>
                <c:pt idx="490">
                  <c:v>1911.11</c:v>
                </c:pt>
                <c:pt idx="491">
                  <c:v>1911.12</c:v>
                </c:pt>
                <c:pt idx="492">
                  <c:v>1912.01</c:v>
                </c:pt>
                <c:pt idx="493">
                  <c:v>1912.02</c:v>
                </c:pt>
                <c:pt idx="494">
                  <c:v>1912.03</c:v>
                </c:pt>
                <c:pt idx="495">
                  <c:v>1912.04</c:v>
                </c:pt>
                <c:pt idx="496">
                  <c:v>1912.05</c:v>
                </c:pt>
                <c:pt idx="497">
                  <c:v>1912.06</c:v>
                </c:pt>
                <c:pt idx="498">
                  <c:v>1912.07</c:v>
                </c:pt>
                <c:pt idx="499">
                  <c:v>1912.08</c:v>
                </c:pt>
                <c:pt idx="500">
                  <c:v>1912.09</c:v>
                </c:pt>
                <c:pt idx="501">
                  <c:v>1912.1</c:v>
                </c:pt>
                <c:pt idx="502">
                  <c:v>1912.11</c:v>
                </c:pt>
                <c:pt idx="503">
                  <c:v>1912.12</c:v>
                </c:pt>
                <c:pt idx="504">
                  <c:v>1913.01</c:v>
                </c:pt>
                <c:pt idx="505">
                  <c:v>1913.02</c:v>
                </c:pt>
                <c:pt idx="506">
                  <c:v>1913.03</c:v>
                </c:pt>
                <c:pt idx="507">
                  <c:v>1913.04</c:v>
                </c:pt>
                <c:pt idx="508">
                  <c:v>1913.05</c:v>
                </c:pt>
                <c:pt idx="509">
                  <c:v>1913.06</c:v>
                </c:pt>
                <c:pt idx="510">
                  <c:v>1913.07</c:v>
                </c:pt>
                <c:pt idx="511">
                  <c:v>1913.08</c:v>
                </c:pt>
                <c:pt idx="512">
                  <c:v>1913.09</c:v>
                </c:pt>
                <c:pt idx="513">
                  <c:v>1913.1</c:v>
                </c:pt>
                <c:pt idx="514">
                  <c:v>1913.11</c:v>
                </c:pt>
                <c:pt idx="515">
                  <c:v>1913.12</c:v>
                </c:pt>
                <c:pt idx="516">
                  <c:v>1914.01</c:v>
                </c:pt>
                <c:pt idx="517">
                  <c:v>1914.02</c:v>
                </c:pt>
                <c:pt idx="518">
                  <c:v>1914.03</c:v>
                </c:pt>
                <c:pt idx="519">
                  <c:v>1914.04</c:v>
                </c:pt>
                <c:pt idx="520">
                  <c:v>1914.05</c:v>
                </c:pt>
                <c:pt idx="521">
                  <c:v>1914.06</c:v>
                </c:pt>
                <c:pt idx="522">
                  <c:v>1914.07</c:v>
                </c:pt>
                <c:pt idx="523">
                  <c:v>1914.08</c:v>
                </c:pt>
                <c:pt idx="524">
                  <c:v>1914.09</c:v>
                </c:pt>
                <c:pt idx="525">
                  <c:v>1914.1</c:v>
                </c:pt>
                <c:pt idx="526">
                  <c:v>1914.11</c:v>
                </c:pt>
                <c:pt idx="527">
                  <c:v>1914.12</c:v>
                </c:pt>
                <c:pt idx="528">
                  <c:v>1915.01</c:v>
                </c:pt>
                <c:pt idx="529">
                  <c:v>1915.02</c:v>
                </c:pt>
                <c:pt idx="530">
                  <c:v>1915.03</c:v>
                </c:pt>
                <c:pt idx="531">
                  <c:v>1915.04</c:v>
                </c:pt>
                <c:pt idx="532">
                  <c:v>1915.05</c:v>
                </c:pt>
                <c:pt idx="533">
                  <c:v>1915.06</c:v>
                </c:pt>
                <c:pt idx="534">
                  <c:v>1915.07</c:v>
                </c:pt>
                <c:pt idx="535">
                  <c:v>1915.08</c:v>
                </c:pt>
                <c:pt idx="536">
                  <c:v>1915.09</c:v>
                </c:pt>
                <c:pt idx="537">
                  <c:v>1915.1</c:v>
                </c:pt>
                <c:pt idx="538">
                  <c:v>1915.11</c:v>
                </c:pt>
                <c:pt idx="539">
                  <c:v>1915.12</c:v>
                </c:pt>
                <c:pt idx="540">
                  <c:v>1916.01</c:v>
                </c:pt>
                <c:pt idx="541">
                  <c:v>1916.02</c:v>
                </c:pt>
                <c:pt idx="542">
                  <c:v>1916.03</c:v>
                </c:pt>
                <c:pt idx="543">
                  <c:v>1916.04</c:v>
                </c:pt>
                <c:pt idx="544">
                  <c:v>1916.05</c:v>
                </c:pt>
                <c:pt idx="545">
                  <c:v>1916.06</c:v>
                </c:pt>
                <c:pt idx="546">
                  <c:v>1916.07</c:v>
                </c:pt>
                <c:pt idx="547">
                  <c:v>1916.08</c:v>
                </c:pt>
                <c:pt idx="548">
                  <c:v>1916.09</c:v>
                </c:pt>
                <c:pt idx="549">
                  <c:v>1916.1</c:v>
                </c:pt>
                <c:pt idx="550">
                  <c:v>1916.11</c:v>
                </c:pt>
                <c:pt idx="551">
                  <c:v>1916.12</c:v>
                </c:pt>
                <c:pt idx="552">
                  <c:v>1917.01</c:v>
                </c:pt>
                <c:pt idx="553">
                  <c:v>1917.02</c:v>
                </c:pt>
                <c:pt idx="554">
                  <c:v>1917.03</c:v>
                </c:pt>
                <c:pt idx="555">
                  <c:v>1917.04</c:v>
                </c:pt>
                <c:pt idx="556">
                  <c:v>1917.05</c:v>
                </c:pt>
                <c:pt idx="557">
                  <c:v>1917.06</c:v>
                </c:pt>
                <c:pt idx="558">
                  <c:v>1917.07</c:v>
                </c:pt>
                <c:pt idx="559">
                  <c:v>1917.08</c:v>
                </c:pt>
                <c:pt idx="560">
                  <c:v>1917.09</c:v>
                </c:pt>
                <c:pt idx="561">
                  <c:v>1917.1</c:v>
                </c:pt>
                <c:pt idx="562">
                  <c:v>1917.11</c:v>
                </c:pt>
                <c:pt idx="563">
                  <c:v>1917.12</c:v>
                </c:pt>
                <c:pt idx="564">
                  <c:v>1918.01</c:v>
                </c:pt>
                <c:pt idx="565">
                  <c:v>1918.02</c:v>
                </c:pt>
                <c:pt idx="566">
                  <c:v>1918.03</c:v>
                </c:pt>
                <c:pt idx="567">
                  <c:v>1918.04</c:v>
                </c:pt>
                <c:pt idx="568">
                  <c:v>1918.05</c:v>
                </c:pt>
                <c:pt idx="569">
                  <c:v>1918.06</c:v>
                </c:pt>
                <c:pt idx="570">
                  <c:v>1918.07</c:v>
                </c:pt>
                <c:pt idx="571">
                  <c:v>1918.08</c:v>
                </c:pt>
                <c:pt idx="572">
                  <c:v>1918.09</c:v>
                </c:pt>
                <c:pt idx="573">
                  <c:v>1918.1</c:v>
                </c:pt>
                <c:pt idx="574">
                  <c:v>1918.11</c:v>
                </c:pt>
                <c:pt idx="575">
                  <c:v>1918.12</c:v>
                </c:pt>
                <c:pt idx="576">
                  <c:v>1919.01</c:v>
                </c:pt>
                <c:pt idx="577">
                  <c:v>1919.02</c:v>
                </c:pt>
                <c:pt idx="578">
                  <c:v>1919.03</c:v>
                </c:pt>
                <c:pt idx="579">
                  <c:v>1919.04</c:v>
                </c:pt>
                <c:pt idx="580">
                  <c:v>1919.05</c:v>
                </c:pt>
                <c:pt idx="581">
                  <c:v>1919.06</c:v>
                </c:pt>
                <c:pt idx="582">
                  <c:v>1919.07</c:v>
                </c:pt>
                <c:pt idx="583">
                  <c:v>1919.08</c:v>
                </c:pt>
                <c:pt idx="584">
                  <c:v>1919.09</c:v>
                </c:pt>
                <c:pt idx="585">
                  <c:v>1919.1</c:v>
                </c:pt>
                <c:pt idx="586">
                  <c:v>1919.11</c:v>
                </c:pt>
                <c:pt idx="587">
                  <c:v>1919.12</c:v>
                </c:pt>
                <c:pt idx="588">
                  <c:v>1920.01</c:v>
                </c:pt>
                <c:pt idx="589">
                  <c:v>1920.02</c:v>
                </c:pt>
                <c:pt idx="590">
                  <c:v>1920.03</c:v>
                </c:pt>
                <c:pt idx="591">
                  <c:v>1920.04</c:v>
                </c:pt>
                <c:pt idx="592">
                  <c:v>1920.05</c:v>
                </c:pt>
                <c:pt idx="593">
                  <c:v>1920.06</c:v>
                </c:pt>
                <c:pt idx="594">
                  <c:v>1920.07</c:v>
                </c:pt>
                <c:pt idx="595">
                  <c:v>1920.08</c:v>
                </c:pt>
                <c:pt idx="596">
                  <c:v>1920.09</c:v>
                </c:pt>
                <c:pt idx="597">
                  <c:v>1920.1</c:v>
                </c:pt>
                <c:pt idx="598">
                  <c:v>1920.11</c:v>
                </c:pt>
                <c:pt idx="599">
                  <c:v>1920.12</c:v>
                </c:pt>
                <c:pt idx="600">
                  <c:v>1921.01</c:v>
                </c:pt>
                <c:pt idx="601">
                  <c:v>1921.02</c:v>
                </c:pt>
                <c:pt idx="602">
                  <c:v>1921.03</c:v>
                </c:pt>
                <c:pt idx="603">
                  <c:v>1921.04</c:v>
                </c:pt>
                <c:pt idx="604">
                  <c:v>1921.05</c:v>
                </c:pt>
                <c:pt idx="605">
                  <c:v>1921.06</c:v>
                </c:pt>
                <c:pt idx="606">
                  <c:v>1921.07</c:v>
                </c:pt>
                <c:pt idx="607">
                  <c:v>1921.08</c:v>
                </c:pt>
                <c:pt idx="608">
                  <c:v>1921.09</c:v>
                </c:pt>
                <c:pt idx="609">
                  <c:v>1921.1</c:v>
                </c:pt>
                <c:pt idx="610">
                  <c:v>1921.11</c:v>
                </c:pt>
                <c:pt idx="611">
                  <c:v>1921.12</c:v>
                </c:pt>
                <c:pt idx="612">
                  <c:v>1922.01</c:v>
                </c:pt>
                <c:pt idx="613">
                  <c:v>1922.02</c:v>
                </c:pt>
                <c:pt idx="614">
                  <c:v>1922.03</c:v>
                </c:pt>
                <c:pt idx="615">
                  <c:v>1922.04</c:v>
                </c:pt>
                <c:pt idx="616">
                  <c:v>1922.05</c:v>
                </c:pt>
                <c:pt idx="617">
                  <c:v>1922.06</c:v>
                </c:pt>
                <c:pt idx="618">
                  <c:v>1922.07</c:v>
                </c:pt>
                <c:pt idx="619">
                  <c:v>1922.08</c:v>
                </c:pt>
                <c:pt idx="620">
                  <c:v>1922.09</c:v>
                </c:pt>
                <c:pt idx="621">
                  <c:v>1922.1</c:v>
                </c:pt>
                <c:pt idx="622">
                  <c:v>1922.11</c:v>
                </c:pt>
                <c:pt idx="623">
                  <c:v>1922.12</c:v>
                </c:pt>
                <c:pt idx="624">
                  <c:v>1923.01</c:v>
                </c:pt>
                <c:pt idx="625">
                  <c:v>1923.02</c:v>
                </c:pt>
                <c:pt idx="626">
                  <c:v>1923.03</c:v>
                </c:pt>
                <c:pt idx="627">
                  <c:v>1923.04</c:v>
                </c:pt>
                <c:pt idx="628">
                  <c:v>1923.05</c:v>
                </c:pt>
                <c:pt idx="629">
                  <c:v>1923.06</c:v>
                </c:pt>
                <c:pt idx="630">
                  <c:v>1923.07</c:v>
                </c:pt>
                <c:pt idx="631">
                  <c:v>1923.08</c:v>
                </c:pt>
                <c:pt idx="632">
                  <c:v>1923.09</c:v>
                </c:pt>
                <c:pt idx="633">
                  <c:v>1923.1</c:v>
                </c:pt>
                <c:pt idx="634">
                  <c:v>1923.11</c:v>
                </c:pt>
                <c:pt idx="635">
                  <c:v>1923.12</c:v>
                </c:pt>
                <c:pt idx="636">
                  <c:v>1924.01</c:v>
                </c:pt>
                <c:pt idx="637">
                  <c:v>1924.02</c:v>
                </c:pt>
                <c:pt idx="638">
                  <c:v>1924.03</c:v>
                </c:pt>
                <c:pt idx="639">
                  <c:v>1924.04</c:v>
                </c:pt>
                <c:pt idx="640">
                  <c:v>1924.05</c:v>
                </c:pt>
                <c:pt idx="641">
                  <c:v>1924.06</c:v>
                </c:pt>
                <c:pt idx="642">
                  <c:v>1924.07</c:v>
                </c:pt>
                <c:pt idx="643">
                  <c:v>1924.08</c:v>
                </c:pt>
                <c:pt idx="644">
                  <c:v>1924.09</c:v>
                </c:pt>
                <c:pt idx="645">
                  <c:v>1924.1</c:v>
                </c:pt>
                <c:pt idx="646">
                  <c:v>1924.11</c:v>
                </c:pt>
                <c:pt idx="647">
                  <c:v>1924.12</c:v>
                </c:pt>
                <c:pt idx="648">
                  <c:v>1925.01</c:v>
                </c:pt>
                <c:pt idx="649">
                  <c:v>1925.02</c:v>
                </c:pt>
                <c:pt idx="650">
                  <c:v>1925.03</c:v>
                </c:pt>
                <c:pt idx="651">
                  <c:v>1925.04</c:v>
                </c:pt>
                <c:pt idx="652">
                  <c:v>1925.05</c:v>
                </c:pt>
                <c:pt idx="653">
                  <c:v>1925.06</c:v>
                </c:pt>
                <c:pt idx="654">
                  <c:v>1925.07</c:v>
                </c:pt>
                <c:pt idx="655">
                  <c:v>1925.08</c:v>
                </c:pt>
                <c:pt idx="656">
                  <c:v>1925.09</c:v>
                </c:pt>
                <c:pt idx="657">
                  <c:v>1925.1</c:v>
                </c:pt>
                <c:pt idx="658">
                  <c:v>1925.11</c:v>
                </c:pt>
                <c:pt idx="659">
                  <c:v>1925.12</c:v>
                </c:pt>
                <c:pt idx="660">
                  <c:v>1926.01</c:v>
                </c:pt>
                <c:pt idx="661">
                  <c:v>1926.02</c:v>
                </c:pt>
                <c:pt idx="662">
                  <c:v>1926.03</c:v>
                </c:pt>
                <c:pt idx="663">
                  <c:v>1926.04</c:v>
                </c:pt>
                <c:pt idx="664">
                  <c:v>1926.05</c:v>
                </c:pt>
                <c:pt idx="665">
                  <c:v>1926.06</c:v>
                </c:pt>
                <c:pt idx="666">
                  <c:v>1926.07</c:v>
                </c:pt>
                <c:pt idx="667">
                  <c:v>1926.08</c:v>
                </c:pt>
                <c:pt idx="668">
                  <c:v>1926.09</c:v>
                </c:pt>
                <c:pt idx="669">
                  <c:v>1926.1</c:v>
                </c:pt>
                <c:pt idx="670">
                  <c:v>1926.11</c:v>
                </c:pt>
                <c:pt idx="671">
                  <c:v>1926.12</c:v>
                </c:pt>
                <c:pt idx="672">
                  <c:v>1927.01</c:v>
                </c:pt>
                <c:pt idx="673">
                  <c:v>1927.02</c:v>
                </c:pt>
                <c:pt idx="674">
                  <c:v>1927.03</c:v>
                </c:pt>
                <c:pt idx="675">
                  <c:v>1927.04</c:v>
                </c:pt>
                <c:pt idx="676">
                  <c:v>1927.05</c:v>
                </c:pt>
                <c:pt idx="677">
                  <c:v>1927.06</c:v>
                </c:pt>
                <c:pt idx="678">
                  <c:v>1927.07</c:v>
                </c:pt>
                <c:pt idx="679">
                  <c:v>1927.08</c:v>
                </c:pt>
                <c:pt idx="680">
                  <c:v>1927.09</c:v>
                </c:pt>
                <c:pt idx="681">
                  <c:v>1927.1</c:v>
                </c:pt>
                <c:pt idx="682">
                  <c:v>1927.11</c:v>
                </c:pt>
                <c:pt idx="683">
                  <c:v>1927.12</c:v>
                </c:pt>
                <c:pt idx="684">
                  <c:v>1928.01</c:v>
                </c:pt>
                <c:pt idx="685">
                  <c:v>1928.02</c:v>
                </c:pt>
                <c:pt idx="686">
                  <c:v>1928.03</c:v>
                </c:pt>
                <c:pt idx="687">
                  <c:v>1928.04</c:v>
                </c:pt>
                <c:pt idx="688">
                  <c:v>1928.05</c:v>
                </c:pt>
                <c:pt idx="689">
                  <c:v>1928.06</c:v>
                </c:pt>
                <c:pt idx="690">
                  <c:v>1928.07</c:v>
                </c:pt>
                <c:pt idx="691">
                  <c:v>1928.08</c:v>
                </c:pt>
                <c:pt idx="692">
                  <c:v>1928.09</c:v>
                </c:pt>
                <c:pt idx="693">
                  <c:v>1928.1</c:v>
                </c:pt>
                <c:pt idx="694">
                  <c:v>1928.11</c:v>
                </c:pt>
                <c:pt idx="695">
                  <c:v>1928.12</c:v>
                </c:pt>
                <c:pt idx="696">
                  <c:v>1929.01</c:v>
                </c:pt>
                <c:pt idx="697">
                  <c:v>1929.02</c:v>
                </c:pt>
                <c:pt idx="698">
                  <c:v>1929.03</c:v>
                </c:pt>
                <c:pt idx="699">
                  <c:v>1929.04</c:v>
                </c:pt>
                <c:pt idx="700">
                  <c:v>1929.05</c:v>
                </c:pt>
                <c:pt idx="701">
                  <c:v>1929.06</c:v>
                </c:pt>
                <c:pt idx="702">
                  <c:v>1929.07</c:v>
                </c:pt>
                <c:pt idx="703">
                  <c:v>1929.08</c:v>
                </c:pt>
                <c:pt idx="704">
                  <c:v>1929.09</c:v>
                </c:pt>
                <c:pt idx="705">
                  <c:v>1929.1</c:v>
                </c:pt>
                <c:pt idx="706">
                  <c:v>1929.11</c:v>
                </c:pt>
                <c:pt idx="707">
                  <c:v>1929.12</c:v>
                </c:pt>
                <c:pt idx="708">
                  <c:v>1930.01</c:v>
                </c:pt>
                <c:pt idx="709">
                  <c:v>1930.02</c:v>
                </c:pt>
                <c:pt idx="710">
                  <c:v>1930.03</c:v>
                </c:pt>
                <c:pt idx="711">
                  <c:v>1930.04</c:v>
                </c:pt>
                <c:pt idx="712">
                  <c:v>1930.05</c:v>
                </c:pt>
                <c:pt idx="713">
                  <c:v>1930.06</c:v>
                </c:pt>
                <c:pt idx="714">
                  <c:v>1930.07</c:v>
                </c:pt>
                <c:pt idx="715">
                  <c:v>1930.08</c:v>
                </c:pt>
                <c:pt idx="716">
                  <c:v>1930.09</c:v>
                </c:pt>
                <c:pt idx="717">
                  <c:v>1930.1</c:v>
                </c:pt>
                <c:pt idx="718">
                  <c:v>1930.11</c:v>
                </c:pt>
                <c:pt idx="719">
                  <c:v>1930.12</c:v>
                </c:pt>
                <c:pt idx="720">
                  <c:v>1931.01</c:v>
                </c:pt>
                <c:pt idx="721">
                  <c:v>1931.02</c:v>
                </c:pt>
                <c:pt idx="722">
                  <c:v>1931.03</c:v>
                </c:pt>
                <c:pt idx="723">
                  <c:v>1931.04</c:v>
                </c:pt>
                <c:pt idx="724">
                  <c:v>1931.05</c:v>
                </c:pt>
                <c:pt idx="725">
                  <c:v>1931.06</c:v>
                </c:pt>
                <c:pt idx="726">
                  <c:v>1931.07</c:v>
                </c:pt>
                <c:pt idx="727">
                  <c:v>1931.08</c:v>
                </c:pt>
                <c:pt idx="728">
                  <c:v>1931.09</c:v>
                </c:pt>
                <c:pt idx="729">
                  <c:v>1931.1</c:v>
                </c:pt>
                <c:pt idx="730">
                  <c:v>1931.11</c:v>
                </c:pt>
                <c:pt idx="731">
                  <c:v>1931.12</c:v>
                </c:pt>
                <c:pt idx="732">
                  <c:v>1932.01</c:v>
                </c:pt>
                <c:pt idx="733">
                  <c:v>1932.02</c:v>
                </c:pt>
                <c:pt idx="734">
                  <c:v>1932.03</c:v>
                </c:pt>
                <c:pt idx="735">
                  <c:v>1932.04</c:v>
                </c:pt>
                <c:pt idx="736">
                  <c:v>1932.05</c:v>
                </c:pt>
                <c:pt idx="737">
                  <c:v>1932.06</c:v>
                </c:pt>
                <c:pt idx="738">
                  <c:v>1932.07</c:v>
                </c:pt>
                <c:pt idx="739">
                  <c:v>1932.08</c:v>
                </c:pt>
                <c:pt idx="740">
                  <c:v>1932.09</c:v>
                </c:pt>
                <c:pt idx="741">
                  <c:v>1932.1</c:v>
                </c:pt>
                <c:pt idx="742">
                  <c:v>1932.11</c:v>
                </c:pt>
                <c:pt idx="743">
                  <c:v>1932.12</c:v>
                </c:pt>
                <c:pt idx="744">
                  <c:v>1933.01</c:v>
                </c:pt>
                <c:pt idx="745">
                  <c:v>1933.02</c:v>
                </c:pt>
                <c:pt idx="746">
                  <c:v>1933.03</c:v>
                </c:pt>
                <c:pt idx="747">
                  <c:v>1933.04</c:v>
                </c:pt>
                <c:pt idx="748">
                  <c:v>1933.05</c:v>
                </c:pt>
                <c:pt idx="749">
                  <c:v>1933.06</c:v>
                </c:pt>
                <c:pt idx="750">
                  <c:v>1933.07</c:v>
                </c:pt>
                <c:pt idx="751">
                  <c:v>1933.08</c:v>
                </c:pt>
                <c:pt idx="752">
                  <c:v>1933.09</c:v>
                </c:pt>
                <c:pt idx="753">
                  <c:v>1933.1</c:v>
                </c:pt>
                <c:pt idx="754">
                  <c:v>1933.11</c:v>
                </c:pt>
                <c:pt idx="755">
                  <c:v>1933.12</c:v>
                </c:pt>
                <c:pt idx="756">
                  <c:v>1934.01</c:v>
                </c:pt>
                <c:pt idx="757">
                  <c:v>1934.02</c:v>
                </c:pt>
                <c:pt idx="758">
                  <c:v>1934.03</c:v>
                </c:pt>
                <c:pt idx="759">
                  <c:v>1934.04</c:v>
                </c:pt>
                <c:pt idx="760">
                  <c:v>1934.05</c:v>
                </c:pt>
                <c:pt idx="761">
                  <c:v>1934.06</c:v>
                </c:pt>
                <c:pt idx="762">
                  <c:v>1934.07</c:v>
                </c:pt>
                <c:pt idx="763">
                  <c:v>1934.08</c:v>
                </c:pt>
                <c:pt idx="764">
                  <c:v>1934.09</c:v>
                </c:pt>
                <c:pt idx="765">
                  <c:v>1934.1</c:v>
                </c:pt>
                <c:pt idx="766">
                  <c:v>1934.11</c:v>
                </c:pt>
                <c:pt idx="767">
                  <c:v>1934.12</c:v>
                </c:pt>
                <c:pt idx="768">
                  <c:v>1935.01</c:v>
                </c:pt>
                <c:pt idx="769">
                  <c:v>1935.02</c:v>
                </c:pt>
                <c:pt idx="770">
                  <c:v>1935.03</c:v>
                </c:pt>
                <c:pt idx="771">
                  <c:v>1935.04</c:v>
                </c:pt>
                <c:pt idx="772">
                  <c:v>1935.05</c:v>
                </c:pt>
                <c:pt idx="773">
                  <c:v>1935.06</c:v>
                </c:pt>
                <c:pt idx="774">
                  <c:v>1935.07</c:v>
                </c:pt>
                <c:pt idx="775">
                  <c:v>1935.08</c:v>
                </c:pt>
                <c:pt idx="776">
                  <c:v>1935.09</c:v>
                </c:pt>
                <c:pt idx="777">
                  <c:v>1935.1</c:v>
                </c:pt>
                <c:pt idx="778">
                  <c:v>1935.11</c:v>
                </c:pt>
                <c:pt idx="779">
                  <c:v>1935.12</c:v>
                </c:pt>
                <c:pt idx="780">
                  <c:v>1936.01</c:v>
                </c:pt>
                <c:pt idx="781">
                  <c:v>1936.02</c:v>
                </c:pt>
                <c:pt idx="782">
                  <c:v>1936.03</c:v>
                </c:pt>
                <c:pt idx="783">
                  <c:v>1936.04</c:v>
                </c:pt>
                <c:pt idx="784">
                  <c:v>1936.05</c:v>
                </c:pt>
                <c:pt idx="785">
                  <c:v>1936.06</c:v>
                </c:pt>
                <c:pt idx="786">
                  <c:v>1936.07</c:v>
                </c:pt>
                <c:pt idx="787">
                  <c:v>1936.08</c:v>
                </c:pt>
                <c:pt idx="788">
                  <c:v>1936.09</c:v>
                </c:pt>
                <c:pt idx="789">
                  <c:v>1936.1</c:v>
                </c:pt>
                <c:pt idx="790">
                  <c:v>1936.11</c:v>
                </c:pt>
                <c:pt idx="791">
                  <c:v>1936.12</c:v>
                </c:pt>
                <c:pt idx="792">
                  <c:v>1937.01</c:v>
                </c:pt>
                <c:pt idx="793">
                  <c:v>1937.02</c:v>
                </c:pt>
                <c:pt idx="794">
                  <c:v>1937.03</c:v>
                </c:pt>
                <c:pt idx="795">
                  <c:v>1937.04</c:v>
                </c:pt>
                <c:pt idx="796">
                  <c:v>1937.05</c:v>
                </c:pt>
                <c:pt idx="797">
                  <c:v>1937.06</c:v>
                </c:pt>
                <c:pt idx="798">
                  <c:v>1937.07</c:v>
                </c:pt>
                <c:pt idx="799">
                  <c:v>1937.08</c:v>
                </c:pt>
                <c:pt idx="800">
                  <c:v>1937.09</c:v>
                </c:pt>
                <c:pt idx="801">
                  <c:v>1937.1</c:v>
                </c:pt>
                <c:pt idx="802">
                  <c:v>1937.11</c:v>
                </c:pt>
                <c:pt idx="803">
                  <c:v>1937.12</c:v>
                </c:pt>
                <c:pt idx="804">
                  <c:v>1938.01</c:v>
                </c:pt>
                <c:pt idx="805">
                  <c:v>1938.02</c:v>
                </c:pt>
                <c:pt idx="806">
                  <c:v>1938.03</c:v>
                </c:pt>
                <c:pt idx="807">
                  <c:v>1938.04</c:v>
                </c:pt>
                <c:pt idx="808">
                  <c:v>1938.05</c:v>
                </c:pt>
                <c:pt idx="809">
                  <c:v>1938.06</c:v>
                </c:pt>
                <c:pt idx="810">
                  <c:v>1938.07</c:v>
                </c:pt>
                <c:pt idx="811">
                  <c:v>1938.08</c:v>
                </c:pt>
                <c:pt idx="812">
                  <c:v>1938.09</c:v>
                </c:pt>
                <c:pt idx="813">
                  <c:v>1938.1</c:v>
                </c:pt>
                <c:pt idx="814">
                  <c:v>1938.11</c:v>
                </c:pt>
                <c:pt idx="815">
                  <c:v>1938.12</c:v>
                </c:pt>
                <c:pt idx="816">
                  <c:v>1939.01</c:v>
                </c:pt>
                <c:pt idx="817">
                  <c:v>1939.02</c:v>
                </c:pt>
                <c:pt idx="818">
                  <c:v>1939.03</c:v>
                </c:pt>
                <c:pt idx="819">
                  <c:v>1939.04</c:v>
                </c:pt>
                <c:pt idx="820">
                  <c:v>1939.05</c:v>
                </c:pt>
                <c:pt idx="821">
                  <c:v>1939.06</c:v>
                </c:pt>
                <c:pt idx="822">
                  <c:v>1939.07</c:v>
                </c:pt>
                <c:pt idx="823">
                  <c:v>1939.08</c:v>
                </c:pt>
                <c:pt idx="824">
                  <c:v>1939.09</c:v>
                </c:pt>
                <c:pt idx="825">
                  <c:v>1939.1</c:v>
                </c:pt>
                <c:pt idx="826">
                  <c:v>1939.11</c:v>
                </c:pt>
                <c:pt idx="827">
                  <c:v>1939.12</c:v>
                </c:pt>
                <c:pt idx="828">
                  <c:v>1940.01</c:v>
                </c:pt>
                <c:pt idx="829">
                  <c:v>1940.02</c:v>
                </c:pt>
                <c:pt idx="830">
                  <c:v>1940.03</c:v>
                </c:pt>
                <c:pt idx="831">
                  <c:v>1940.04</c:v>
                </c:pt>
                <c:pt idx="832">
                  <c:v>1940.05</c:v>
                </c:pt>
                <c:pt idx="833">
                  <c:v>1940.06</c:v>
                </c:pt>
                <c:pt idx="834">
                  <c:v>1940.07</c:v>
                </c:pt>
                <c:pt idx="835">
                  <c:v>1940.08</c:v>
                </c:pt>
                <c:pt idx="836">
                  <c:v>1940.09</c:v>
                </c:pt>
                <c:pt idx="837">
                  <c:v>1940.1</c:v>
                </c:pt>
                <c:pt idx="838">
                  <c:v>1940.11</c:v>
                </c:pt>
                <c:pt idx="839">
                  <c:v>1940.12</c:v>
                </c:pt>
                <c:pt idx="840">
                  <c:v>1941.01</c:v>
                </c:pt>
                <c:pt idx="841">
                  <c:v>1941.02</c:v>
                </c:pt>
                <c:pt idx="842">
                  <c:v>1941.03</c:v>
                </c:pt>
                <c:pt idx="843">
                  <c:v>1941.04</c:v>
                </c:pt>
                <c:pt idx="844">
                  <c:v>1941.05</c:v>
                </c:pt>
                <c:pt idx="845">
                  <c:v>1941.06</c:v>
                </c:pt>
                <c:pt idx="846">
                  <c:v>1941.07</c:v>
                </c:pt>
                <c:pt idx="847">
                  <c:v>1941.08</c:v>
                </c:pt>
                <c:pt idx="848">
                  <c:v>1941.09</c:v>
                </c:pt>
                <c:pt idx="849">
                  <c:v>1941.1</c:v>
                </c:pt>
                <c:pt idx="850">
                  <c:v>1941.11</c:v>
                </c:pt>
                <c:pt idx="851">
                  <c:v>1941.12</c:v>
                </c:pt>
                <c:pt idx="852">
                  <c:v>1942.01</c:v>
                </c:pt>
                <c:pt idx="853">
                  <c:v>1942.02</c:v>
                </c:pt>
                <c:pt idx="854">
                  <c:v>1942.03</c:v>
                </c:pt>
                <c:pt idx="855">
                  <c:v>1942.04</c:v>
                </c:pt>
                <c:pt idx="856">
                  <c:v>1942.05</c:v>
                </c:pt>
                <c:pt idx="857">
                  <c:v>1942.06</c:v>
                </c:pt>
                <c:pt idx="858">
                  <c:v>1942.07</c:v>
                </c:pt>
                <c:pt idx="859">
                  <c:v>1942.08</c:v>
                </c:pt>
                <c:pt idx="860">
                  <c:v>1942.09</c:v>
                </c:pt>
                <c:pt idx="861">
                  <c:v>1942.1</c:v>
                </c:pt>
                <c:pt idx="862">
                  <c:v>1942.11</c:v>
                </c:pt>
                <c:pt idx="863">
                  <c:v>1942.12</c:v>
                </c:pt>
                <c:pt idx="864">
                  <c:v>1943.01</c:v>
                </c:pt>
                <c:pt idx="865">
                  <c:v>1943.02</c:v>
                </c:pt>
                <c:pt idx="866">
                  <c:v>1943.03</c:v>
                </c:pt>
                <c:pt idx="867">
                  <c:v>1943.04</c:v>
                </c:pt>
                <c:pt idx="868">
                  <c:v>1943.05</c:v>
                </c:pt>
                <c:pt idx="869">
                  <c:v>1943.06</c:v>
                </c:pt>
                <c:pt idx="870">
                  <c:v>1943.07</c:v>
                </c:pt>
                <c:pt idx="871">
                  <c:v>1943.08</c:v>
                </c:pt>
                <c:pt idx="872">
                  <c:v>1943.09</c:v>
                </c:pt>
                <c:pt idx="873">
                  <c:v>1943.1</c:v>
                </c:pt>
                <c:pt idx="874">
                  <c:v>1943.11</c:v>
                </c:pt>
                <c:pt idx="875">
                  <c:v>1943.12</c:v>
                </c:pt>
                <c:pt idx="876">
                  <c:v>1944.01</c:v>
                </c:pt>
                <c:pt idx="877">
                  <c:v>1944.02</c:v>
                </c:pt>
                <c:pt idx="878">
                  <c:v>1944.03</c:v>
                </c:pt>
                <c:pt idx="879">
                  <c:v>1944.04</c:v>
                </c:pt>
                <c:pt idx="880">
                  <c:v>1944.05</c:v>
                </c:pt>
                <c:pt idx="881">
                  <c:v>1944.06</c:v>
                </c:pt>
                <c:pt idx="882">
                  <c:v>1944.07</c:v>
                </c:pt>
                <c:pt idx="883">
                  <c:v>1944.08</c:v>
                </c:pt>
                <c:pt idx="884">
                  <c:v>1944.09</c:v>
                </c:pt>
                <c:pt idx="885">
                  <c:v>1944.1</c:v>
                </c:pt>
                <c:pt idx="886">
                  <c:v>1944.11</c:v>
                </c:pt>
                <c:pt idx="887">
                  <c:v>1944.12</c:v>
                </c:pt>
                <c:pt idx="888">
                  <c:v>1945.01</c:v>
                </c:pt>
                <c:pt idx="889">
                  <c:v>1945.02</c:v>
                </c:pt>
                <c:pt idx="890">
                  <c:v>1945.03</c:v>
                </c:pt>
                <c:pt idx="891">
                  <c:v>1945.04</c:v>
                </c:pt>
                <c:pt idx="892">
                  <c:v>1945.05</c:v>
                </c:pt>
                <c:pt idx="893">
                  <c:v>1945.06</c:v>
                </c:pt>
                <c:pt idx="894">
                  <c:v>1945.07</c:v>
                </c:pt>
                <c:pt idx="895">
                  <c:v>1945.08</c:v>
                </c:pt>
                <c:pt idx="896">
                  <c:v>1945.09</c:v>
                </c:pt>
                <c:pt idx="897">
                  <c:v>1945.1</c:v>
                </c:pt>
                <c:pt idx="898">
                  <c:v>1945.11</c:v>
                </c:pt>
                <c:pt idx="899">
                  <c:v>1945.12</c:v>
                </c:pt>
                <c:pt idx="900">
                  <c:v>1946.01</c:v>
                </c:pt>
                <c:pt idx="901">
                  <c:v>1946.02</c:v>
                </c:pt>
                <c:pt idx="902">
                  <c:v>1946.03</c:v>
                </c:pt>
                <c:pt idx="903">
                  <c:v>1946.04</c:v>
                </c:pt>
                <c:pt idx="904">
                  <c:v>1946.05</c:v>
                </c:pt>
                <c:pt idx="905">
                  <c:v>1946.06</c:v>
                </c:pt>
                <c:pt idx="906">
                  <c:v>1946.07</c:v>
                </c:pt>
                <c:pt idx="907">
                  <c:v>1946.08</c:v>
                </c:pt>
                <c:pt idx="908">
                  <c:v>1946.09</c:v>
                </c:pt>
                <c:pt idx="909">
                  <c:v>1946.1</c:v>
                </c:pt>
                <c:pt idx="910">
                  <c:v>1946.11</c:v>
                </c:pt>
                <c:pt idx="911">
                  <c:v>1946.12</c:v>
                </c:pt>
                <c:pt idx="912">
                  <c:v>1947.01</c:v>
                </c:pt>
                <c:pt idx="913">
                  <c:v>1947.02</c:v>
                </c:pt>
                <c:pt idx="914">
                  <c:v>1947.03</c:v>
                </c:pt>
                <c:pt idx="915">
                  <c:v>1947.04</c:v>
                </c:pt>
                <c:pt idx="916">
                  <c:v>1947.05</c:v>
                </c:pt>
                <c:pt idx="917">
                  <c:v>1947.06</c:v>
                </c:pt>
                <c:pt idx="918">
                  <c:v>1947.07</c:v>
                </c:pt>
                <c:pt idx="919">
                  <c:v>1947.08</c:v>
                </c:pt>
                <c:pt idx="920">
                  <c:v>1947.09</c:v>
                </c:pt>
                <c:pt idx="921">
                  <c:v>1947.1</c:v>
                </c:pt>
                <c:pt idx="922">
                  <c:v>1947.11</c:v>
                </c:pt>
                <c:pt idx="923">
                  <c:v>1947.12</c:v>
                </c:pt>
                <c:pt idx="924">
                  <c:v>1948.01</c:v>
                </c:pt>
                <c:pt idx="925">
                  <c:v>1948.02</c:v>
                </c:pt>
                <c:pt idx="926">
                  <c:v>1948.03</c:v>
                </c:pt>
                <c:pt idx="927">
                  <c:v>1948.04</c:v>
                </c:pt>
                <c:pt idx="928">
                  <c:v>1948.05</c:v>
                </c:pt>
                <c:pt idx="929">
                  <c:v>1948.06</c:v>
                </c:pt>
                <c:pt idx="930">
                  <c:v>1948.07</c:v>
                </c:pt>
                <c:pt idx="931">
                  <c:v>1948.08</c:v>
                </c:pt>
                <c:pt idx="932">
                  <c:v>1948.09</c:v>
                </c:pt>
                <c:pt idx="933">
                  <c:v>1948.1</c:v>
                </c:pt>
                <c:pt idx="934">
                  <c:v>1948.11</c:v>
                </c:pt>
                <c:pt idx="935">
                  <c:v>1948.12</c:v>
                </c:pt>
                <c:pt idx="936">
                  <c:v>1949.01</c:v>
                </c:pt>
                <c:pt idx="937">
                  <c:v>1949.02</c:v>
                </c:pt>
                <c:pt idx="938">
                  <c:v>1949.03</c:v>
                </c:pt>
                <c:pt idx="939">
                  <c:v>1949.04</c:v>
                </c:pt>
                <c:pt idx="940">
                  <c:v>1949.05</c:v>
                </c:pt>
                <c:pt idx="941">
                  <c:v>1949.06</c:v>
                </c:pt>
                <c:pt idx="942">
                  <c:v>1949.07</c:v>
                </c:pt>
                <c:pt idx="943">
                  <c:v>1949.08</c:v>
                </c:pt>
                <c:pt idx="944">
                  <c:v>1949.09</c:v>
                </c:pt>
                <c:pt idx="945">
                  <c:v>1949.1</c:v>
                </c:pt>
                <c:pt idx="946">
                  <c:v>1949.11</c:v>
                </c:pt>
                <c:pt idx="947">
                  <c:v>1949.12</c:v>
                </c:pt>
                <c:pt idx="948">
                  <c:v>1950.01</c:v>
                </c:pt>
                <c:pt idx="949">
                  <c:v>1950.02</c:v>
                </c:pt>
                <c:pt idx="950">
                  <c:v>1950.03</c:v>
                </c:pt>
                <c:pt idx="951">
                  <c:v>1950.04</c:v>
                </c:pt>
                <c:pt idx="952">
                  <c:v>1950.05</c:v>
                </c:pt>
                <c:pt idx="953">
                  <c:v>1950.06</c:v>
                </c:pt>
                <c:pt idx="954">
                  <c:v>1950.07</c:v>
                </c:pt>
                <c:pt idx="955">
                  <c:v>1950.08</c:v>
                </c:pt>
                <c:pt idx="956">
                  <c:v>1950.09</c:v>
                </c:pt>
                <c:pt idx="957">
                  <c:v>1950.1</c:v>
                </c:pt>
                <c:pt idx="958">
                  <c:v>1950.11</c:v>
                </c:pt>
                <c:pt idx="959">
                  <c:v>1950.12</c:v>
                </c:pt>
                <c:pt idx="960">
                  <c:v>1951.01</c:v>
                </c:pt>
                <c:pt idx="961">
                  <c:v>1951.02</c:v>
                </c:pt>
                <c:pt idx="962">
                  <c:v>1951.03</c:v>
                </c:pt>
                <c:pt idx="963">
                  <c:v>1951.04</c:v>
                </c:pt>
                <c:pt idx="964">
                  <c:v>1951.05</c:v>
                </c:pt>
                <c:pt idx="965">
                  <c:v>1951.06</c:v>
                </c:pt>
                <c:pt idx="966">
                  <c:v>1951.07</c:v>
                </c:pt>
                <c:pt idx="967">
                  <c:v>1951.08</c:v>
                </c:pt>
                <c:pt idx="968">
                  <c:v>1951.09</c:v>
                </c:pt>
                <c:pt idx="969">
                  <c:v>1951.1</c:v>
                </c:pt>
                <c:pt idx="970">
                  <c:v>1951.11</c:v>
                </c:pt>
                <c:pt idx="971">
                  <c:v>1951.12</c:v>
                </c:pt>
                <c:pt idx="972">
                  <c:v>1952.01</c:v>
                </c:pt>
                <c:pt idx="973">
                  <c:v>1952.02</c:v>
                </c:pt>
                <c:pt idx="974">
                  <c:v>1952.03</c:v>
                </c:pt>
                <c:pt idx="975">
                  <c:v>1952.04</c:v>
                </c:pt>
                <c:pt idx="976">
                  <c:v>1952.05</c:v>
                </c:pt>
                <c:pt idx="977">
                  <c:v>1952.06</c:v>
                </c:pt>
                <c:pt idx="978">
                  <c:v>1952.07</c:v>
                </c:pt>
                <c:pt idx="979">
                  <c:v>1952.08</c:v>
                </c:pt>
                <c:pt idx="980">
                  <c:v>1952.09</c:v>
                </c:pt>
                <c:pt idx="981">
                  <c:v>1952.1</c:v>
                </c:pt>
                <c:pt idx="982">
                  <c:v>1952.11</c:v>
                </c:pt>
                <c:pt idx="983">
                  <c:v>1952.12</c:v>
                </c:pt>
                <c:pt idx="984">
                  <c:v>1953.01</c:v>
                </c:pt>
                <c:pt idx="985">
                  <c:v>1953.02</c:v>
                </c:pt>
                <c:pt idx="986">
                  <c:v>1953.03</c:v>
                </c:pt>
                <c:pt idx="987">
                  <c:v>1953.04</c:v>
                </c:pt>
                <c:pt idx="988">
                  <c:v>1953.05</c:v>
                </c:pt>
                <c:pt idx="989">
                  <c:v>1953.06</c:v>
                </c:pt>
                <c:pt idx="990">
                  <c:v>1953.07</c:v>
                </c:pt>
                <c:pt idx="991">
                  <c:v>1953.08</c:v>
                </c:pt>
                <c:pt idx="992">
                  <c:v>1953.09</c:v>
                </c:pt>
                <c:pt idx="993">
                  <c:v>1953.1</c:v>
                </c:pt>
                <c:pt idx="994">
                  <c:v>1953.11</c:v>
                </c:pt>
                <c:pt idx="995">
                  <c:v>1953.12</c:v>
                </c:pt>
                <c:pt idx="996">
                  <c:v>1954.01</c:v>
                </c:pt>
                <c:pt idx="997">
                  <c:v>1954.02</c:v>
                </c:pt>
                <c:pt idx="998">
                  <c:v>1954.03</c:v>
                </c:pt>
                <c:pt idx="999">
                  <c:v>1954.04</c:v>
                </c:pt>
                <c:pt idx="1000">
                  <c:v>1954.05</c:v>
                </c:pt>
                <c:pt idx="1001">
                  <c:v>1954.06</c:v>
                </c:pt>
                <c:pt idx="1002">
                  <c:v>1954.07</c:v>
                </c:pt>
                <c:pt idx="1003">
                  <c:v>1954.08</c:v>
                </c:pt>
                <c:pt idx="1004">
                  <c:v>1954.09</c:v>
                </c:pt>
                <c:pt idx="1005">
                  <c:v>1954.1</c:v>
                </c:pt>
                <c:pt idx="1006">
                  <c:v>1954.11</c:v>
                </c:pt>
                <c:pt idx="1007">
                  <c:v>1954.12</c:v>
                </c:pt>
                <c:pt idx="1008">
                  <c:v>1955.01</c:v>
                </c:pt>
                <c:pt idx="1009">
                  <c:v>1955.02</c:v>
                </c:pt>
                <c:pt idx="1010">
                  <c:v>1955.03</c:v>
                </c:pt>
                <c:pt idx="1011">
                  <c:v>1955.04</c:v>
                </c:pt>
                <c:pt idx="1012">
                  <c:v>1955.05</c:v>
                </c:pt>
                <c:pt idx="1013">
                  <c:v>1955.06</c:v>
                </c:pt>
                <c:pt idx="1014">
                  <c:v>1955.07</c:v>
                </c:pt>
                <c:pt idx="1015">
                  <c:v>1955.08</c:v>
                </c:pt>
                <c:pt idx="1016">
                  <c:v>1955.09</c:v>
                </c:pt>
                <c:pt idx="1017">
                  <c:v>1955.1</c:v>
                </c:pt>
                <c:pt idx="1018">
                  <c:v>1955.11</c:v>
                </c:pt>
                <c:pt idx="1019">
                  <c:v>1955.12</c:v>
                </c:pt>
                <c:pt idx="1020">
                  <c:v>1956.01</c:v>
                </c:pt>
                <c:pt idx="1021">
                  <c:v>1956.02</c:v>
                </c:pt>
                <c:pt idx="1022">
                  <c:v>1956.03</c:v>
                </c:pt>
                <c:pt idx="1023">
                  <c:v>1956.04</c:v>
                </c:pt>
                <c:pt idx="1024">
                  <c:v>1956.05</c:v>
                </c:pt>
                <c:pt idx="1025">
                  <c:v>1956.06</c:v>
                </c:pt>
                <c:pt idx="1026">
                  <c:v>1956.07</c:v>
                </c:pt>
                <c:pt idx="1027">
                  <c:v>1956.08</c:v>
                </c:pt>
                <c:pt idx="1028">
                  <c:v>1956.09</c:v>
                </c:pt>
                <c:pt idx="1029">
                  <c:v>1956.1</c:v>
                </c:pt>
                <c:pt idx="1030">
                  <c:v>1956.11</c:v>
                </c:pt>
                <c:pt idx="1031">
                  <c:v>1956.12</c:v>
                </c:pt>
                <c:pt idx="1032">
                  <c:v>1957.01</c:v>
                </c:pt>
                <c:pt idx="1033">
                  <c:v>1957.02</c:v>
                </c:pt>
                <c:pt idx="1034">
                  <c:v>1957.03</c:v>
                </c:pt>
                <c:pt idx="1035">
                  <c:v>1957.04</c:v>
                </c:pt>
                <c:pt idx="1036">
                  <c:v>1957.05</c:v>
                </c:pt>
                <c:pt idx="1037">
                  <c:v>1957.06</c:v>
                </c:pt>
                <c:pt idx="1038">
                  <c:v>1957.07</c:v>
                </c:pt>
                <c:pt idx="1039">
                  <c:v>1957.08</c:v>
                </c:pt>
                <c:pt idx="1040">
                  <c:v>1957.09</c:v>
                </c:pt>
                <c:pt idx="1041">
                  <c:v>1957.1</c:v>
                </c:pt>
                <c:pt idx="1042">
                  <c:v>1957.11</c:v>
                </c:pt>
                <c:pt idx="1043">
                  <c:v>1957.12</c:v>
                </c:pt>
                <c:pt idx="1044">
                  <c:v>1958.01</c:v>
                </c:pt>
                <c:pt idx="1045">
                  <c:v>1958.02</c:v>
                </c:pt>
                <c:pt idx="1046">
                  <c:v>1958.03</c:v>
                </c:pt>
                <c:pt idx="1047">
                  <c:v>1958.04</c:v>
                </c:pt>
                <c:pt idx="1048">
                  <c:v>1958.05</c:v>
                </c:pt>
                <c:pt idx="1049">
                  <c:v>1958.06</c:v>
                </c:pt>
                <c:pt idx="1050">
                  <c:v>1958.07</c:v>
                </c:pt>
                <c:pt idx="1051">
                  <c:v>1958.08</c:v>
                </c:pt>
                <c:pt idx="1052">
                  <c:v>1958.09</c:v>
                </c:pt>
                <c:pt idx="1053">
                  <c:v>1958.1</c:v>
                </c:pt>
                <c:pt idx="1054">
                  <c:v>1958.11</c:v>
                </c:pt>
                <c:pt idx="1055">
                  <c:v>1958.12</c:v>
                </c:pt>
                <c:pt idx="1056">
                  <c:v>1959.01</c:v>
                </c:pt>
                <c:pt idx="1057">
                  <c:v>1959.02</c:v>
                </c:pt>
                <c:pt idx="1058">
                  <c:v>1959.03</c:v>
                </c:pt>
                <c:pt idx="1059">
                  <c:v>1959.04</c:v>
                </c:pt>
                <c:pt idx="1060">
                  <c:v>1959.05</c:v>
                </c:pt>
                <c:pt idx="1061">
                  <c:v>1959.06</c:v>
                </c:pt>
                <c:pt idx="1062">
                  <c:v>1959.07</c:v>
                </c:pt>
                <c:pt idx="1063">
                  <c:v>1959.08</c:v>
                </c:pt>
                <c:pt idx="1064">
                  <c:v>1959.09</c:v>
                </c:pt>
                <c:pt idx="1065">
                  <c:v>1959.1</c:v>
                </c:pt>
                <c:pt idx="1066">
                  <c:v>1959.11</c:v>
                </c:pt>
                <c:pt idx="1067">
                  <c:v>1959.12</c:v>
                </c:pt>
                <c:pt idx="1068">
                  <c:v>1960.01</c:v>
                </c:pt>
                <c:pt idx="1069">
                  <c:v>1960.02</c:v>
                </c:pt>
                <c:pt idx="1070">
                  <c:v>1960.03</c:v>
                </c:pt>
                <c:pt idx="1071">
                  <c:v>1960.04</c:v>
                </c:pt>
                <c:pt idx="1072">
                  <c:v>1960.05</c:v>
                </c:pt>
                <c:pt idx="1073">
                  <c:v>1960.06</c:v>
                </c:pt>
                <c:pt idx="1074">
                  <c:v>1960.07</c:v>
                </c:pt>
                <c:pt idx="1075">
                  <c:v>1960.08</c:v>
                </c:pt>
                <c:pt idx="1076">
                  <c:v>1960.09</c:v>
                </c:pt>
                <c:pt idx="1077">
                  <c:v>1960.1</c:v>
                </c:pt>
                <c:pt idx="1078">
                  <c:v>1960.11</c:v>
                </c:pt>
                <c:pt idx="1079">
                  <c:v>1960.12</c:v>
                </c:pt>
                <c:pt idx="1080">
                  <c:v>1961.01</c:v>
                </c:pt>
                <c:pt idx="1081">
                  <c:v>1961.02</c:v>
                </c:pt>
                <c:pt idx="1082">
                  <c:v>1961.03</c:v>
                </c:pt>
                <c:pt idx="1083">
                  <c:v>1961.04</c:v>
                </c:pt>
                <c:pt idx="1084">
                  <c:v>1961.05</c:v>
                </c:pt>
                <c:pt idx="1085">
                  <c:v>1961.06</c:v>
                </c:pt>
                <c:pt idx="1086">
                  <c:v>1961.07</c:v>
                </c:pt>
                <c:pt idx="1087">
                  <c:v>1961.08</c:v>
                </c:pt>
                <c:pt idx="1088">
                  <c:v>1961.09</c:v>
                </c:pt>
                <c:pt idx="1089">
                  <c:v>1961.1</c:v>
                </c:pt>
                <c:pt idx="1090">
                  <c:v>1961.11</c:v>
                </c:pt>
                <c:pt idx="1091">
                  <c:v>1961.12</c:v>
                </c:pt>
                <c:pt idx="1092">
                  <c:v>1962.01</c:v>
                </c:pt>
                <c:pt idx="1093">
                  <c:v>1962.02</c:v>
                </c:pt>
                <c:pt idx="1094">
                  <c:v>1962.03</c:v>
                </c:pt>
                <c:pt idx="1095">
                  <c:v>1962.04</c:v>
                </c:pt>
                <c:pt idx="1096">
                  <c:v>1962.05</c:v>
                </c:pt>
                <c:pt idx="1097">
                  <c:v>1962.06</c:v>
                </c:pt>
                <c:pt idx="1098">
                  <c:v>1962.07</c:v>
                </c:pt>
                <c:pt idx="1099">
                  <c:v>1962.08</c:v>
                </c:pt>
                <c:pt idx="1100">
                  <c:v>1962.09</c:v>
                </c:pt>
                <c:pt idx="1101">
                  <c:v>1962.1</c:v>
                </c:pt>
                <c:pt idx="1102">
                  <c:v>1962.11</c:v>
                </c:pt>
                <c:pt idx="1103">
                  <c:v>1962.12</c:v>
                </c:pt>
                <c:pt idx="1104">
                  <c:v>1963.01</c:v>
                </c:pt>
                <c:pt idx="1105">
                  <c:v>1963.02</c:v>
                </c:pt>
                <c:pt idx="1106">
                  <c:v>1963.03</c:v>
                </c:pt>
                <c:pt idx="1107">
                  <c:v>1963.04</c:v>
                </c:pt>
                <c:pt idx="1108">
                  <c:v>1963.05</c:v>
                </c:pt>
                <c:pt idx="1109">
                  <c:v>1963.06</c:v>
                </c:pt>
                <c:pt idx="1110">
                  <c:v>1963.07</c:v>
                </c:pt>
                <c:pt idx="1111">
                  <c:v>1963.08</c:v>
                </c:pt>
                <c:pt idx="1112">
                  <c:v>1963.09</c:v>
                </c:pt>
                <c:pt idx="1113">
                  <c:v>1963.1</c:v>
                </c:pt>
                <c:pt idx="1114">
                  <c:v>1963.11</c:v>
                </c:pt>
                <c:pt idx="1115">
                  <c:v>1963.12</c:v>
                </c:pt>
                <c:pt idx="1116">
                  <c:v>1964.01</c:v>
                </c:pt>
                <c:pt idx="1117">
                  <c:v>1964.02</c:v>
                </c:pt>
                <c:pt idx="1118">
                  <c:v>1964.03</c:v>
                </c:pt>
                <c:pt idx="1119">
                  <c:v>1964.04</c:v>
                </c:pt>
                <c:pt idx="1120">
                  <c:v>1964.05</c:v>
                </c:pt>
                <c:pt idx="1121">
                  <c:v>1964.06</c:v>
                </c:pt>
                <c:pt idx="1122">
                  <c:v>1964.07</c:v>
                </c:pt>
                <c:pt idx="1123">
                  <c:v>1964.08</c:v>
                </c:pt>
                <c:pt idx="1124">
                  <c:v>1964.09</c:v>
                </c:pt>
                <c:pt idx="1125">
                  <c:v>1964.1</c:v>
                </c:pt>
                <c:pt idx="1126">
                  <c:v>1964.11</c:v>
                </c:pt>
                <c:pt idx="1127">
                  <c:v>1964.12</c:v>
                </c:pt>
                <c:pt idx="1128">
                  <c:v>1965.01</c:v>
                </c:pt>
                <c:pt idx="1129">
                  <c:v>1965.02</c:v>
                </c:pt>
                <c:pt idx="1130">
                  <c:v>1965.03</c:v>
                </c:pt>
                <c:pt idx="1131">
                  <c:v>1965.04</c:v>
                </c:pt>
                <c:pt idx="1132">
                  <c:v>1965.05</c:v>
                </c:pt>
                <c:pt idx="1133">
                  <c:v>1965.06</c:v>
                </c:pt>
                <c:pt idx="1134">
                  <c:v>1965.07</c:v>
                </c:pt>
                <c:pt idx="1135">
                  <c:v>1965.08</c:v>
                </c:pt>
                <c:pt idx="1136">
                  <c:v>1965.09</c:v>
                </c:pt>
                <c:pt idx="1137">
                  <c:v>1965.1</c:v>
                </c:pt>
                <c:pt idx="1138">
                  <c:v>1965.11</c:v>
                </c:pt>
                <c:pt idx="1139">
                  <c:v>1965.12</c:v>
                </c:pt>
                <c:pt idx="1140">
                  <c:v>1966.01</c:v>
                </c:pt>
                <c:pt idx="1141">
                  <c:v>1966.02</c:v>
                </c:pt>
                <c:pt idx="1142">
                  <c:v>1966.03</c:v>
                </c:pt>
                <c:pt idx="1143">
                  <c:v>1966.04</c:v>
                </c:pt>
                <c:pt idx="1144">
                  <c:v>1966.05</c:v>
                </c:pt>
                <c:pt idx="1145">
                  <c:v>1966.06</c:v>
                </c:pt>
                <c:pt idx="1146">
                  <c:v>1966.07</c:v>
                </c:pt>
                <c:pt idx="1147">
                  <c:v>1966.08</c:v>
                </c:pt>
                <c:pt idx="1148">
                  <c:v>1966.09</c:v>
                </c:pt>
                <c:pt idx="1149">
                  <c:v>1966.1</c:v>
                </c:pt>
                <c:pt idx="1150">
                  <c:v>1966.11</c:v>
                </c:pt>
                <c:pt idx="1151">
                  <c:v>1966.12</c:v>
                </c:pt>
                <c:pt idx="1152">
                  <c:v>1967.01</c:v>
                </c:pt>
                <c:pt idx="1153">
                  <c:v>1967.02</c:v>
                </c:pt>
                <c:pt idx="1154">
                  <c:v>1967.03</c:v>
                </c:pt>
                <c:pt idx="1155">
                  <c:v>1967.04</c:v>
                </c:pt>
                <c:pt idx="1156">
                  <c:v>1967.05</c:v>
                </c:pt>
                <c:pt idx="1157">
                  <c:v>1967.06</c:v>
                </c:pt>
                <c:pt idx="1158">
                  <c:v>1967.07</c:v>
                </c:pt>
                <c:pt idx="1159">
                  <c:v>1967.08</c:v>
                </c:pt>
                <c:pt idx="1160">
                  <c:v>1967.09</c:v>
                </c:pt>
                <c:pt idx="1161">
                  <c:v>1967.1</c:v>
                </c:pt>
                <c:pt idx="1162">
                  <c:v>1967.11</c:v>
                </c:pt>
                <c:pt idx="1163">
                  <c:v>1967.12</c:v>
                </c:pt>
                <c:pt idx="1164">
                  <c:v>1968.01</c:v>
                </c:pt>
                <c:pt idx="1165">
                  <c:v>1968.02</c:v>
                </c:pt>
                <c:pt idx="1166">
                  <c:v>1968.03</c:v>
                </c:pt>
                <c:pt idx="1167">
                  <c:v>1968.04</c:v>
                </c:pt>
                <c:pt idx="1168">
                  <c:v>1968.05</c:v>
                </c:pt>
                <c:pt idx="1169">
                  <c:v>1968.06</c:v>
                </c:pt>
                <c:pt idx="1170">
                  <c:v>1968.07</c:v>
                </c:pt>
                <c:pt idx="1171">
                  <c:v>1968.08</c:v>
                </c:pt>
                <c:pt idx="1172">
                  <c:v>1968.09</c:v>
                </c:pt>
                <c:pt idx="1173">
                  <c:v>1968.1</c:v>
                </c:pt>
                <c:pt idx="1174">
                  <c:v>1968.11</c:v>
                </c:pt>
                <c:pt idx="1175">
                  <c:v>1968.12</c:v>
                </c:pt>
                <c:pt idx="1176">
                  <c:v>1969.01</c:v>
                </c:pt>
                <c:pt idx="1177">
                  <c:v>1969.02</c:v>
                </c:pt>
                <c:pt idx="1178">
                  <c:v>1969.03</c:v>
                </c:pt>
                <c:pt idx="1179">
                  <c:v>1969.04</c:v>
                </c:pt>
                <c:pt idx="1180">
                  <c:v>1969.05</c:v>
                </c:pt>
                <c:pt idx="1181">
                  <c:v>1969.06</c:v>
                </c:pt>
                <c:pt idx="1182">
                  <c:v>1969.07</c:v>
                </c:pt>
                <c:pt idx="1183">
                  <c:v>1969.08</c:v>
                </c:pt>
                <c:pt idx="1184">
                  <c:v>1969.09</c:v>
                </c:pt>
                <c:pt idx="1185">
                  <c:v>1969.1</c:v>
                </c:pt>
                <c:pt idx="1186">
                  <c:v>1969.11</c:v>
                </c:pt>
                <c:pt idx="1187">
                  <c:v>1969.12</c:v>
                </c:pt>
                <c:pt idx="1188">
                  <c:v>1970.01</c:v>
                </c:pt>
                <c:pt idx="1189">
                  <c:v>1970.02</c:v>
                </c:pt>
                <c:pt idx="1190">
                  <c:v>1970.03</c:v>
                </c:pt>
                <c:pt idx="1191">
                  <c:v>1970.04</c:v>
                </c:pt>
                <c:pt idx="1192">
                  <c:v>1970.05</c:v>
                </c:pt>
                <c:pt idx="1193">
                  <c:v>1970.06</c:v>
                </c:pt>
                <c:pt idx="1194">
                  <c:v>1970.07</c:v>
                </c:pt>
                <c:pt idx="1195">
                  <c:v>1970.08</c:v>
                </c:pt>
                <c:pt idx="1196">
                  <c:v>1970.09</c:v>
                </c:pt>
                <c:pt idx="1197">
                  <c:v>1970.1</c:v>
                </c:pt>
                <c:pt idx="1198">
                  <c:v>1970.11</c:v>
                </c:pt>
                <c:pt idx="1199">
                  <c:v>1970.12</c:v>
                </c:pt>
                <c:pt idx="1200">
                  <c:v>1971.01</c:v>
                </c:pt>
                <c:pt idx="1201">
                  <c:v>1971.02</c:v>
                </c:pt>
                <c:pt idx="1202">
                  <c:v>1971.03</c:v>
                </c:pt>
                <c:pt idx="1203">
                  <c:v>1971.04</c:v>
                </c:pt>
                <c:pt idx="1204">
                  <c:v>1971.05</c:v>
                </c:pt>
                <c:pt idx="1205">
                  <c:v>1971.06</c:v>
                </c:pt>
                <c:pt idx="1206">
                  <c:v>1971.07</c:v>
                </c:pt>
                <c:pt idx="1207">
                  <c:v>1971.08</c:v>
                </c:pt>
                <c:pt idx="1208">
                  <c:v>1971.09</c:v>
                </c:pt>
                <c:pt idx="1209">
                  <c:v>1971.1</c:v>
                </c:pt>
                <c:pt idx="1210">
                  <c:v>1971.11</c:v>
                </c:pt>
                <c:pt idx="1211">
                  <c:v>1971.12</c:v>
                </c:pt>
                <c:pt idx="1212">
                  <c:v>1972.01</c:v>
                </c:pt>
                <c:pt idx="1213">
                  <c:v>1972.02</c:v>
                </c:pt>
                <c:pt idx="1214">
                  <c:v>1972.03</c:v>
                </c:pt>
                <c:pt idx="1215">
                  <c:v>1972.04</c:v>
                </c:pt>
                <c:pt idx="1216">
                  <c:v>1972.05</c:v>
                </c:pt>
                <c:pt idx="1217">
                  <c:v>1972.06</c:v>
                </c:pt>
                <c:pt idx="1218">
                  <c:v>1972.07</c:v>
                </c:pt>
                <c:pt idx="1219">
                  <c:v>1972.08</c:v>
                </c:pt>
                <c:pt idx="1220">
                  <c:v>1972.09</c:v>
                </c:pt>
                <c:pt idx="1221">
                  <c:v>1972.1</c:v>
                </c:pt>
                <c:pt idx="1222">
                  <c:v>1972.11</c:v>
                </c:pt>
                <c:pt idx="1223">
                  <c:v>1972.12</c:v>
                </c:pt>
                <c:pt idx="1224">
                  <c:v>1973.01</c:v>
                </c:pt>
                <c:pt idx="1225">
                  <c:v>1973.02</c:v>
                </c:pt>
                <c:pt idx="1226">
                  <c:v>1973.03</c:v>
                </c:pt>
                <c:pt idx="1227">
                  <c:v>1973.04</c:v>
                </c:pt>
                <c:pt idx="1228">
                  <c:v>1973.05</c:v>
                </c:pt>
                <c:pt idx="1229">
                  <c:v>1973.06</c:v>
                </c:pt>
                <c:pt idx="1230">
                  <c:v>1973.07</c:v>
                </c:pt>
                <c:pt idx="1231">
                  <c:v>1973.08</c:v>
                </c:pt>
                <c:pt idx="1232">
                  <c:v>1973.09</c:v>
                </c:pt>
                <c:pt idx="1233">
                  <c:v>1973.1</c:v>
                </c:pt>
                <c:pt idx="1234">
                  <c:v>1973.11</c:v>
                </c:pt>
                <c:pt idx="1235">
                  <c:v>1973.12</c:v>
                </c:pt>
                <c:pt idx="1236">
                  <c:v>1974.01</c:v>
                </c:pt>
                <c:pt idx="1237">
                  <c:v>1974.02</c:v>
                </c:pt>
                <c:pt idx="1238">
                  <c:v>1974.03</c:v>
                </c:pt>
                <c:pt idx="1239">
                  <c:v>1974.04</c:v>
                </c:pt>
                <c:pt idx="1240">
                  <c:v>1974.05</c:v>
                </c:pt>
                <c:pt idx="1241">
                  <c:v>1974.06</c:v>
                </c:pt>
                <c:pt idx="1242">
                  <c:v>1974.07</c:v>
                </c:pt>
                <c:pt idx="1243">
                  <c:v>1974.08</c:v>
                </c:pt>
                <c:pt idx="1244">
                  <c:v>1974.09</c:v>
                </c:pt>
                <c:pt idx="1245">
                  <c:v>1974.1</c:v>
                </c:pt>
                <c:pt idx="1246">
                  <c:v>1974.11</c:v>
                </c:pt>
                <c:pt idx="1247">
                  <c:v>1974.12</c:v>
                </c:pt>
                <c:pt idx="1248">
                  <c:v>1975.01</c:v>
                </c:pt>
                <c:pt idx="1249">
                  <c:v>1975.02</c:v>
                </c:pt>
                <c:pt idx="1250">
                  <c:v>1975.03</c:v>
                </c:pt>
                <c:pt idx="1251">
                  <c:v>1975.04</c:v>
                </c:pt>
                <c:pt idx="1252">
                  <c:v>1975.05</c:v>
                </c:pt>
                <c:pt idx="1253">
                  <c:v>1975.06</c:v>
                </c:pt>
                <c:pt idx="1254">
                  <c:v>1975.07</c:v>
                </c:pt>
                <c:pt idx="1255">
                  <c:v>1975.08</c:v>
                </c:pt>
                <c:pt idx="1256">
                  <c:v>1975.09</c:v>
                </c:pt>
                <c:pt idx="1257">
                  <c:v>1975.1</c:v>
                </c:pt>
                <c:pt idx="1258">
                  <c:v>1975.11</c:v>
                </c:pt>
                <c:pt idx="1259">
                  <c:v>1975.12</c:v>
                </c:pt>
                <c:pt idx="1260">
                  <c:v>1976.01</c:v>
                </c:pt>
                <c:pt idx="1261">
                  <c:v>1976.02</c:v>
                </c:pt>
                <c:pt idx="1262">
                  <c:v>1976.03</c:v>
                </c:pt>
                <c:pt idx="1263">
                  <c:v>1976.04</c:v>
                </c:pt>
                <c:pt idx="1264">
                  <c:v>1976.05</c:v>
                </c:pt>
                <c:pt idx="1265">
                  <c:v>1976.06</c:v>
                </c:pt>
                <c:pt idx="1266">
                  <c:v>1976.07</c:v>
                </c:pt>
                <c:pt idx="1267">
                  <c:v>1976.08</c:v>
                </c:pt>
                <c:pt idx="1268">
                  <c:v>1976.09</c:v>
                </c:pt>
                <c:pt idx="1269">
                  <c:v>1976.1</c:v>
                </c:pt>
                <c:pt idx="1270">
                  <c:v>1976.11</c:v>
                </c:pt>
                <c:pt idx="1271">
                  <c:v>1976.12</c:v>
                </c:pt>
                <c:pt idx="1272">
                  <c:v>1977.01</c:v>
                </c:pt>
                <c:pt idx="1273">
                  <c:v>1977.02</c:v>
                </c:pt>
                <c:pt idx="1274">
                  <c:v>1977.03</c:v>
                </c:pt>
                <c:pt idx="1275">
                  <c:v>1977.04</c:v>
                </c:pt>
                <c:pt idx="1276">
                  <c:v>1977.05</c:v>
                </c:pt>
                <c:pt idx="1277">
                  <c:v>1977.06</c:v>
                </c:pt>
                <c:pt idx="1278">
                  <c:v>1977.07</c:v>
                </c:pt>
                <c:pt idx="1279">
                  <c:v>1977.08</c:v>
                </c:pt>
                <c:pt idx="1280">
                  <c:v>1977.09</c:v>
                </c:pt>
                <c:pt idx="1281">
                  <c:v>1977.1</c:v>
                </c:pt>
                <c:pt idx="1282">
                  <c:v>1977.11</c:v>
                </c:pt>
                <c:pt idx="1283">
                  <c:v>1977.12</c:v>
                </c:pt>
                <c:pt idx="1284">
                  <c:v>1978.01</c:v>
                </c:pt>
                <c:pt idx="1285">
                  <c:v>1978.02</c:v>
                </c:pt>
                <c:pt idx="1286">
                  <c:v>1978.03</c:v>
                </c:pt>
                <c:pt idx="1287">
                  <c:v>1978.04</c:v>
                </c:pt>
                <c:pt idx="1288">
                  <c:v>1978.05</c:v>
                </c:pt>
                <c:pt idx="1289">
                  <c:v>1978.06</c:v>
                </c:pt>
                <c:pt idx="1290">
                  <c:v>1978.07</c:v>
                </c:pt>
                <c:pt idx="1291">
                  <c:v>1978.08</c:v>
                </c:pt>
                <c:pt idx="1292">
                  <c:v>1978.09</c:v>
                </c:pt>
                <c:pt idx="1293">
                  <c:v>1978.1</c:v>
                </c:pt>
                <c:pt idx="1294">
                  <c:v>1978.11</c:v>
                </c:pt>
                <c:pt idx="1295">
                  <c:v>1978.12</c:v>
                </c:pt>
                <c:pt idx="1296">
                  <c:v>1979.01</c:v>
                </c:pt>
                <c:pt idx="1297">
                  <c:v>1979.02</c:v>
                </c:pt>
                <c:pt idx="1298">
                  <c:v>1979.03</c:v>
                </c:pt>
                <c:pt idx="1299">
                  <c:v>1979.04</c:v>
                </c:pt>
                <c:pt idx="1300">
                  <c:v>1979.05</c:v>
                </c:pt>
                <c:pt idx="1301">
                  <c:v>1979.06</c:v>
                </c:pt>
                <c:pt idx="1302">
                  <c:v>1979.07</c:v>
                </c:pt>
                <c:pt idx="1303">
                  <c:v>1979.08</c:v>
                </c:pt>
                <c:pt idx="1304">
                  <c:v>1979.09</c:v>
                </c:pt>
                <c:pt idx="1305">
                  <c:v>1979.1</c:v>
                </c:pt>
                <c:pt idx="1306">
                  <c:v>1979.11</c:v>
                </c:pt>
                <c:pt idx="1307">
                  <c:v>1979.12</c:v>
                </c:pt>
                <c:pt idx="1308">
                  <c:v>1980.01</c:v>
                </c:pt>
                <c:pt idx="1309">
                  <c:v>1980.02</c:v>
                </c:pt>
                <c:pt idx="1310">
                  <c:v>1980.03</c:v>
                </c:pt>
                <c:pt idx="1311">
                  <c:v>1980.04</c:v>
                </c:pt>
                <c:pt idx="1312">
                  <c:v>1980.05</c:v>
                </c:pt>
                <c:pt idx="1313">
                  <c:v>1980.06</c:v>
                </c:pt>
                <c:pt idx="1314">
                  <c:v>1980.07</c:v>
                </c:pt>
                <c:pt idx="1315">
                  <c:v>1980.08</c:v>
                </c:pt>
                <c:pt idx="1316">
                  <c:v>1980.09</c:v>
                </c:pt>
                <c:pt idx="1317">
                  <c:v>1980.1</c:v>
                </c:pt>
                <c:pt idx="1318">
                  <c:v>1980.11</c:v>
                </c:pt>
                <c:pt idx="1319">
                  <c:v>1980.12</c:v>
                </c:pt>
                <c:pt idx="1320">
                  <c:v>1981.01</c:v>
                </c:pt>
                <c:pt idx="1321">
                  <c:v>1981.02</c:v>
                </c:pt>
                <c:pt idx="1322">
                  <c:v>1981.03</c:v>
                </c:pt>
                <c:pt idx="1323">
                  <c:v>1981.04</c:v>
                </c:pt>
                <c:pt idx="1324">
                  <c:v>1981.05</c:v>
                </c:pt>
                <c:pt idx="1325">
                  <c:v>1981.06</c:v>
                </c:pt>
                <c:pt idx="1326">
                  <c:v>1981.07</c:v>
                </c:pt>
                <c:pt idx="1327">
                  <c:v>1981.08</c:v>
                </c:pt>
                <c:pt idx="1328">
                  <c:v>1981.09</c:v>
                </c:pt>
                <c:pt idx="1329">
                  <c:v>1981.1</c:v>
                </c:pt>
                <c:pt idx="1330">
                  <c:v>1981.11</c:v>
                </c:pt>
                <c:pt idx="1331">
                  <c:v>1981.12</c:v>
                </c:pt>
                <c:pt idx="1332">
                  <c:v>1982.01</c:v>
                </c:pt>
                <c:pt idx="1333">
                  <c:v>1982.02</c:v>
                </c:pt>
                <c:pt idx="1334">
                  <c:v>1982.03</c:v>
                </c:pt>
                <c:pt idx="1335">
                  <c:v>1982.04</c:v>
                </c:pt>
                <c:pt idx="1336">
                  <c:v>1982.05</c:v>
                </c:pt>
                <c:pt idx="1337">
                  <c:v>1982.06</c:v>
                </c:pt>
                <c:pt idx="1338">
                  <c:v>1982.07</c:v>
                </c:pt>
                <c:pt idx="1339">
                  <c:v>1982.08</c:v>
                </c:pt>
                <c:pt idx="1340">
                  <c:v>1982.09</c:v>
                </c:pt>
                <c:pt idx="1341">
                  <c:v>1982.1</c:v>
                </c:pt>
                <c:pt idx="1342">
                  <c:v>1982.11</c:v>
                </c:pt>
                <c:pt idx="1343">
                  <c:v>1982.12</c:v>
                </c:pt>
                <c:pt idx="1344">
                  <c:v>1983.01</c:v>
                </c:pt>
                <c:pt idx="1345">
                  <c:v>1983.02</c:v>
                </c:pt>
                <c:pt idx="1346">
                  <c:v>1983.03</c:v>
                </c:pt>
                <c:pt idx="1347">
                  <c:v>1983.04</c:v>
                </c:pt>
                <c:pt idx="1348">
                  <c:v>1983.05</c:v>
                </c:pt>
                <c:pt idx="1349">
                  <c:v>1983.06</c:v>
                </c:pt>
                <c:pt idx="1350">
                  <c:v>1983.07</c:v>
                </c:pt>
                <c:pt idx="1351">
                  <c:v>1983.08</c:v>
                </c:pt>
                <c:pt idx="1352">
                  <c:v>1983.09</c:v>
                </c:pt>
                <c:pt idx="1353">
                  <c:v>1983.1</c:v>
                </c:pt>
                <c:pt idx="1354">
                  <c:v>1983.11</c:v>
                </c:pt>
                <c:pt idx="1355">
                  <c:v>1983.12</c:v>
                </c:pt>
                <c:pt idx="1356">
                  <c:v>1984.01</c:v>
                </c:pt>
                <c:pt idx="1357">
                  <c:v>1984.02</c:v>
                </c:pt>
                <c:pt idx="1358">
                  <c:v>1984.03</c:v>
                </c:pt>
                <c:pt idx="1359">
                  <c:v>1984.04</c:v>
                </c:pt>
                <c:pt idx="1360">
                  <c:v>1984.05</c:v>
                </c:pt>
                <c:pt idx="1361">
                  <c:v>1984.06</c:v>
                </c:pt>
                <c:pt idx="1362">
                  <c:v>1984.07</c:v>
                </c:pt>
                <c:pt idx="1363">
                  <c:v>1984.08</c:v>
                </c:pt>
                <c:pt idx="1364">
                  <c:v>1984.09</c:v>
                </c:pt>
                <c:pt idx="1365">
                  <c:v>1984.1</c:v>
                </c:pt>
                <c:pt idx="1366">
                  <c:v>1984.11</c:v>
                </c:pt>
                <c:pt idx="1367">
                  <c:v>1984.12</c:v>
                </c:pt>
                <c:pt idx="1368">
                  <c:v>1985.01</c:v>
                </c:pt>
                <c:pt idx="1369">
                  <c:v>1985.02</c:v>
                </c:pt>
                <c:pt idx="1370">
                  <c:v>1985.03</c:v>
                </c:pt>
                <c:pt idx="1371">
                  <c:v>1985.04</c:v>
                </c:pt>
                <c:pt idx="1372">
                  <c:v>1985.05</c:v>
                </c:pt>
                <c:pt idx="1373">
                  <c:v>1985.06</c:v>
                </c:pt>
                <c:pt idx="1374">
                  <c:v>1985.07</c:v>
                </c:pt>
                <c:pt idx="1375">
                  <c:v>1985.08</c:v>
                </c:pt>
                <c:pt idx="1376">
                  <c:v>1985.09</c:v>
                </c:pt>
                <c:pt idx="1377">
                  <c:v>1985.1</c:v>
                </c:pt>
                <c:pt idx="1378">
                  <c:v>1985.11</c:v>
                </c:pt>
                <c:pt idx="1379">
                  <c:v>1985.12</c:v>
                </c:pt>
                <c:pt idx="1380">
                  <c:v>1986.01</c:v>
                </c:pt>
                <c:pt idx="1381">
                  <c:v>1986.02</c:v>
                </c:pt>
                <c:pt idx="1382">
                  <c:v>1986.03</c:v>
                </c:pt>
                <c:pt idx="1383">
                  <c:v>1986.04</c:v>
                </c:pt>
                <c:pt idx="1384">
                  <c:v>1986.05</c:v>
                </c:pt>
                <c:pt idx="1385">
                  <c:v>1986.06</c:v>
                </c:pt>
                <c:pt idx="1386">
                  <c:v>1986.07</c:v>
                </c:pt>
                <c:pt idx="1387">
                  <c:v>1986.08</c:v>
                </c:pt>
                <c:pt idx="1388">
                  <c:v>1986.09</c:v>
                </c:pt>
                <c:pt idx="1389">
                  <c:v>1986.1</c:v>
                </c:pt>
                <c:pt idx="1390">
                  <c:v>1986.11</c:v>
                </c:pt>
                <c:pt idx="1391">
                  <c:v>1986.12</c:v>
                </c:pt>
                <c:pt idx="1392">
                  <c:v>1987.01</c:v>
                </c:pt>
                <c:pt idx="1393">
                  <c:v>1987.02</c:v>
                </c:pt>
                <c:pt idx="1394">
                  <c:v>1987.03</c:v>
                </c:pt>
                <c:pt idx="1395">
                  <c:v>1987.04</c:v>
                </c:pt>
                <c:pt idx="1396">
                  <c:v>1987.05</c:v>
                </c:pt>
                <c:pt idx="1397">
                  <c:v>1987.06</c:v>
                </c:pt>
                <c:pt idx="1398">
                  <c:v>1987.07</c:v>
                </c:pt>
                <c:pt idx="1399">
                  <c:v>1987.08</c:v>
                </c:pt>
                <c:pt idx="1400">
                  <c:v>1987.09</c:v>
                </c:pt>
                <c:pt idx="1401">
                  <c:v>1987.1</c:v>
                </c:pt>
                <c:pt idx="1402">
                  <c:v>1987.11</c:v>
                </c:pt>
                <c:pt idx="1403">
                  <c:v>1987.12</c:v>
                </c:pt>
                <c:pt idx="1404">
                  <c:v>1988.01</c:v>
                </c:pt>
                <c:pt idx="1405">
                  <c:v>1988.02</c:v>
                </c:pt>
                <c:pt idx="1406">
                  <c:v>1988.03</c:v>
                </c:pt>
                <c:pt idx="1407">
                  <c:v>1988.04</c:v>
                </c:pt>
                <c:pt idx="1408">
                  <c:v>1988.05</c:v>
                </c:pt>
                <c:pt idx="1409">
                  <c:v>1988.06</c:v>
                </c:pt>
                <c:pt idx="1410">
                  <c:v>1988.07</c:v>
                </c:pt>
                <c:pt idx="1411">
                  <c:v>1988.08</c:v>
                </c:pt>
                <c:pt idx="1412">
                  <c:v>1988.09</c:v>
                </c:pt>
                <c:pt idx="1413">
                  <c:v>1988.1</c:v>
                </c:pt>
                <c:pt idx="1414">
                  <c:v>1988.11</c:v>
                </c:pt>
                <c:pt idx="1415">
                  <c:v>1988.12</c:v>
                </c:pt>
                <c:pt idx="1416">
                  <c:v>1989.01</c:v>
                </c:pt>
                <c:pt idx="1417">
                  <c:v>1989.02</c:v>
                </c:pt>
                <c:pt idx="1418">
                  <c:v>1989.03</c:v>
                </c:pt>
                <c:pt idx="1419">
                  <c:v>1989.04</c:v>
                </c:pt>
                <c:pt idx="1420">
                  <c:v>1989.05</c:v>
                </c:pt>
                <c:pt idx="1421">
                  <c:v>1989.06</c:v>
                </c:pt>
                <c:pt idx="1422">
                  <c:v>1989.07</c:v>
                </c:pt>
                <c:pt idx="1423">
                  <c:v>1989.08</c:v>
                </c:pt>
                <c:pt idx="1424">
                  <c:v>1989.09</c:v>
                </c:pt>
                <c:pt idx="1425">
                  <c:v>1989.1</c:v>
                </c:pt>
                <c:pt idx="1426">
                  <c:v>1989.11</c:v>
                </c:pt>
                <c:pt idx="1427">
                  <c:v>1989.12</c:v>
                </c:pt>
                <c:pt idx="1428">
                  <c:v>1990.01</c:v>
                </c:pt>
                <c:pt idx="1429">
                  <c:v>1990.02</c:v>
                </c:pt>
                <c:pt idx="1430">
                  <c:v>1990.03</c:v>
                </c:pt>
                <c:pt idx="1431">
                  <c:v>1990.04</c:v>
                </c:pt>
                <c:pt idx="1432">
                  <c:v>1990.05</c:v>
                </c:pt>
                <c:pt idx="1433">
                  <c:v>1990.06</c:v>
                </c:pt>
                <c:pt idx="1434">
                  <c:v>1990.07</c:v>
                </c:pt>
                <c:pt idx="1435">
                  <c:v>1990.08</c:v>
                </c:pt>
                <c:pt idx="1436">
                  <c:v>1990.09</c:v>
                </c:pt>
                <c:pt idx="1437">
                  <c:v>1990.1</c:v>
                </c:pt>
                <c:pt idx="1438">
                  <c:v>1990.11</c:v>
                </c:pt>
                <c:pt idx="1439">
                  <c:v>1990.12</c:v>
                </c:pt>
                <c:pt idx="1440">
                  <c:v>1991.01</c:v>
                </c:pt>
                <c:pt idx="1441">
                  <c:v>1991.02</c:v>
                </c:pt>
                <c:pt idx="1442">
                  <c:v>1991.03</c:v>
                </c:pt>
                <c:pt idx="1443">
                  <c:v>1991.04</c:v>
                </c:pt>
                <c:pt idx="1444">
                  <c:v>1991.05</c:v>
                </c:pt>
                <c:pt idx="1445">
                  <c:v>1991.06</c:v>
                </c:pt>
                <c:pt idx="1446">
                  <c:v>1991.07</c:v>
                </c:pt>
                <c:pt idx="1447">
                  <c:v>1991.08</c:v>
                </c:pt>
                <c:pt idx="1448">
                  <c:v>1991.09</c:v>
                </c:pt>
                <c:pt idx="1449">
                  <c:v>1991.1</c:v>
                </c:pt>
                <c:pt idx="1450">
                  <c:v>1991.11</c:v>
                </c:pt>
                <c:pt idx="1451">
                  <c:v>1991.12</c:v>
                </c:pt>
                <c:pt idx="1452">
                  <c:v>1992.01</c:v>
                </c:pt>
                <c:pt idx="1453">
                  <c:v>1992.02</c:v>
                </c:pt>
                <c:pt idx="1454">
                  <c:v>1992.03</c:v>
                </c:pt>
                <c:pt idx="1455">
                  <c:v>1992.04</c:v>
                </c:pt>
                <c:pt idx="1456">
                  <c:v>1992.05</c:v>
                </c:pt>
                <c:pt idx="1457">
                  <c:v>1992.06</c:v>
                </c:pt>
                <c:pt idx="1458">
                  <c:v>1992.07</c:v>
                </c:pt>
                <c:pt idx="1459">
                  <c:v>1992.08</c:v>
                </c:pt>
                <c:pt idx="1460">
                  <c:v>1992.09</c:v>
                </c:pt>
                <c:pt idx="1461">
                  <c:v>1992.1</c:v>
                </c:pt>
                <c:pt idx="1462">
                  <c:v>1992.11</c:v>
                </c:pt>
                <c:pt idx="1463">
                  <c:v>1992.12</c:v>
                </c:pt>
                <c:pt idx="1464">
                  <c:v>1993.01</c:v>
                </c:pt>
                <c:pt idx="1465">
                  <c:v>1993.02</c:v>
                </c:pt>
                <c:pt idx="1466">
                  <c:v>1993.03</c:v>
                </c:pt>
                <c:pt idx="1467">
                  <c:v>1993.04</c:v>
                </c:pt>
                <c:pt idx="1468">
                  <c:v>1993.05</c:v>
                </c:pt>
                <c:pt idx="1469">
                  <c:v>1993.06</c:v>
                </c:pt>
                <c:pt idx="1470">
                  <c:v>1993.07</c:v>
                </c:pt>
                <c:pt idx="1471">
                  <c:v>1993.08</c:v>
                </c:pt>
                <c:pt idx="1472">
                  <c:v>1993.09</c:v>
                </c:pt>
                <c:pt idx="1473">
                  <c:v>1993.1</c:v>
                </c:pt>
                <c:pt idx="1474">
                  <c:v>1993.11</c:v>
                </c:pt>
                <c:pt idx="1475">
                  <c:v>1993.12</c:v>
                </c:pt>
                <c:pt idx="1476">
                  <c:v>1994.01</c:v>
                </c:pt>
                <c:pt idx="1477">
                  <c:v>1994.02</c:v>
                </c:pt>
                <c:pt idx="1478">
                  <c:v>1994.03</c:v>
                </c:pt>
                <c:pt idx="1479">
                  <c:v>1994.04</c:v>
                </c:pt>
                <c:pt idx="1480">
                  <c:v>1994.05</c:v>
                </c:pt>
                <c:pt idx="1481">
                  <c:v>1994.06</c:v>
                </c:pt>
                <c:pt idx="1482">
                  <c:v>1994.07</c:v>
                </c:pt>
                <c:pt idx="1483">
                  <c:v>1994.08</c:v>
                </c:pt>
                <c:pt idx="1484">
                  <c:v>1994.09</c:v>
                </c:pt>
                <c:pt idx="1485">
                  <c:v>1994.1</c:v>
                </c:pt>
                <c:pt idx="1486">
                  <c:v>1994.11</c:v>
                </c:pt>
                <c:pt idx="1487">
                  <c:v>1994.12</c:v>
                </c:pt>
                <c:pt idx="1488">
                  <c:v>1995.01</c:v>
                </c:pt>
                <c:pt idx="1489">
                  <c:v>1995.02</c:v>
                </c:pt>
                <c:pt idx="1490">
                  <c:v>1995.03</c:v>
                </c:pt>
                <c:pt idx="1491">
                  <c:v>1995.04</c:v>
                </c:pt>
                <c:pt idx="1492">
                  <c:v>1995.05</c:v>
                </c:pt>
                <c:pt idx="1493">
                  <c:v>1995.06</c:v>
                </c:pt>
                <c:pt idx="1494">
                  <c:v>1995.07</c:v>
                </c:pt>
                <c:pt idx="1495">
                  <c:v>1995.08</c:v>
                </c:pt>
                <c:pt idx="1496">
                  <c:v>1995.09</c:v>
                </c:pt>
                <c:pt idx="1497">
                  <c:v>1995.1</c:v>
                </c:pt>
                <c:pt idx="1498">
                  <c:v>1995.11</c:v>
                </c:pt>
                <c:pt idx="1499">
                  <c:v>1995.12</c:v>
                </c:pt>
                <c:pt idx="1500">
                  <c:v>1996.01</c:v>
                </c:pt>
                <c:pt idx="1501">
                  <c:v>1996.02</c:v>
                </c:pt>
                <c:pt idx="1502">
                  <c:v>1996.03</c:v>
                </c:pt>
                <c:pt idx="1503">
                  <c:v>1996.04</c:v>
                </c:pt>
                <c:pt idx="1504">
                  <c:v>1996.05</c:v>
                </c:pt>
                <c:pt idx="1505">
                  <c:v>1996.06</c:v>
                </c:pt>
                <c:pt idx="1506">
                  <c:v>1996.07</c:v>
                </c:pt>
                <c:pt idx="1507">
                  <c:v>1996.08</c:v>
                </c:pt>
                <c:pt idx="1508">
                  <c:v>1996.09</c:v>
                </c:pt>
                <c:pt idx="1509">
                  <c:v>1996.1</c:v>
                </c:pt>
                <c:pt idx="1510">
                  <c:v>1996.11</c:v>
                </c:pt>
                <c:pt idx="1511">
                  <c:v>1996.12</c:v>
                </c:pt>
                <c:pt idx="1512">
                  <c:v>1997.01</c:v>
                </c:pt>
                <c:pt idx="1513">
                  <c:v>1997.02</c:v>
                </c:pt>
                <c:pt idx="1514">
                  <c:v>1997.03</c:v>
                </c:pt>
                <c:pt idx="1515">
                  <c:v>1997.04</c:v>
                </c:pt>
                <c:pt idx="1516">
                  <c:v>1997.05</c:v>
                </c:pt>
                <c:pt idx="1517">
                  <c:v>1997.06</c:v>
                </c:pt>
                <c:pt idx="1518">
                  <c:v>1997.07</c:v>
                </c:pt>
                <c:pt idx="1519">
                  <c:v>1997.08</c:v>
                </c:pt>
                <c:pt idx="1520">
                  <c:v>1997.09</c:v>
                </c:pt>
                <c:pt idx="1521">
                  <c:v>1997.1</c:v>
                </c:pt>
                <c:pt idx="1522">
                  <c:v>1997.11</c:v>
                </c:pt>
                <c:pt idx="1523">
                  <c:v>1997.12</c:v>
                </c:pt>
                <c:pt idx="1524">
                  <c:v>1998.01</c:v>
                </c:pt>
                <c:pt idx="1525">
                  <c:v>1998.02</c:v>
                </c:pt>
                <c:pt idx="1526">
                  <c:v>1998.03</c:v>
                </c:pt>
                <c:pt idx="1527">
                  <c:v>1998.04</c:v>
                </c:pt>
                <c:pt idx="1528">
                  <c:v>1998.05</c:v>
                </c:pt>
                <c:pt idx="1529">
                  <c:v>1998.06</c:v>
                </c:pt>
                <c:pt idx="1530">
                  <c:v>1998.07</c:v>
                </c:pt>
                <c:pt idx="1531">
                  <c:v>1998.08</c:v>
                </c:pt>
                <c:pt idx="1532">
                  <c:v>1998.09</c:v>
                </c:pt>
                <c:pt idx="1533">
                  <c:v>1998.1</c:v>
                </c:pt>
                <c:pt idx="1534">
                  <c:v>1998.11</c:v>
                </c:pt>
                <c:pt idx="1535">
                  <c:v>1998.12</c:v>
                </c:pt>
                <c:pt idx="1536">
                  <c:v>1999.01</c:v>
                </c:pt>
                <c:pt idx="1537">
                  <c:v>1999.02</c:v>
                </c:pt>
                <c:pt idx="1538">
                  <c:v>1999.03</c:v>
                </c:pt>
                <c:pt idx="1539">
                  <c:v>1999.04</c:v>
                </c:pt>
                <c:pt idx="1540">
                  <c:v>1999.05</c:v>
                </c:pt>
                <c:pt idx="1541">
                  <c:v>1999.06</c:v>
                </c:pt>
                <c:pt idx="1542">
                  <c:v>1999.07</c:v>
                </c:pt>
                <c:pt idx="1543">
                  <c:v>1999.08</c:v>
                </c:pt>
                <c:pt idx="1544">
                  <c:v>1999.09</c:v>
                </c:pt>
                <c:pt idx="1545">
                  <c:v>1999.1</c:v>
                </c:pt>
                <c:pt idx="1546">
                  <c:v>1999.11</c:v>
                </c:pt>
                <c:pt idx="1547">
                  <c:v>1999.12</c:v>
                </c:pt>
                <c:pt idx="1548">
                  <c:v>2000.01</c:v>
                </c:pt>
                <c:pt idx="1549">
                  <c:v>2000.02</c:v>
                </c:pt>
                <c:pt idx="1550">
                  <c:v>2000.03</c:v>
                </c:pt>
                <c:pt idx="1551">
                  <c:v>2000.04</c:v>
                </c:pt>
                <c:pt idx="1552">
                  <c:v>2000.05</c:v>
                </c:pt>
                <c:pt idx="1553">
                  <c:v>2000.06</c:v>
                </c:pt>
                <c:pt idx="1554">
                  <c:v>2000.07</c:v>
                </c:pt>
                <c:pt idx="1555">
                  <c:v>2000.08</c:v>
                </c:pt>
                <c:pt idx="1556">
                  <c:v>2000.09</c:v>
                </c:pt>
                <c:pt idx="1557">
                  <c:v>2000.1</c:v>
                </c:pt>
                <c:pt idx="1558">
                  <c:v>2000.11</c:v>
                </c:pt>
                <c:pt idx="1559">
                  <c:v>2000.12</c:v>
                </c:pt>
                <c:pt idx="1560">
                  <c:v>2001.01</c:v>
                </c:pt>
                <c:pt idx="1561">
                  <c:v>2001.02</c:v>
                </c:pt>
                <c:pt idx="1562">
                  <c:v>2001.03</c:v>
                </c:pt>
                <c:pt idx="1563">
                  <c:v>2001.04</c:v>
                </c:pt>
                <c:pt idx="1564">
                  <c:v>2001.05</c:v>
                </c:pt>
                <c:pt idx="1565">
                  <c:v>2001.06</c:v>
                </c:pt>
                <c:pt idx="1566">
                  <c:v>2001.07</c:v>
                </c:pt>
                <c:pt idx="1567">
                  <c:v>2001.08</c:v>
                </c:pt>
                <c:pt idx="1568">
                  <c:v>2001.09</c:v>
                </c:pt>
                <c:pt idx="1569">
                  <c:v>2001.1</c:v>
                </c:pt>
                <c:pt idx="1570">
                  <c:v>2001.11</c:v>
                </c:pt>
                <c:pt idx="1571">
                  <c:v>2001.12</c:v>
                </c:pt>
                <c:pt idx="1572">
                  <c:v>2002.01</c:v>
                </c:pt>
                <c:pt idx="1573">
                  <c:v>2002.02</c:v>
                </c:pt>
                <c:pt idx="1574">
                  <c:v>2002.03</c:v>
                </c:pt>
                <c:pt idx="1575">
                  <c:v>2002.04</c:v>
                </c:pt>
                <c:pt idx="1576">
                  <c:v>2002.05</c:v>
                </c:pt>
                <c:pt idx="1577">
                  <c:v>2002.06</c:v>
                </c:pt>
                <c:pt idx="1578">
                  <c:v>2002.07</c:v>
                </c:pt>
                <c:pt idx="1579">
                  <c:v>2002.08</c:v>
                </c:pt>
                <c:pt idx="1580">
                  <c:v>2002.09</c:v>
                </c:pt>
                <c:pt idx="1581">
                  <c:v>2002.1</c:v>
                </c:pt>
                <c:pt idx="1582">
                  <c:v>2002.11</c:v>
                </c:pt>
                <c:pt idx="1583">
                  <c:v>2002.12</c:v>
                </c:pt>
                <c:pt idx="1584">
                  <c:v>2003.01</c:v>
                </c:pt>
                <c:pt idx="1585">
                  <c:v>2003.02</c:v>
                </c:pt>
                <c:pt idx="1586">
                  <c:v>2003.03</c:v>
                </c:pt>
                <c:pt idx="1587">
                  <c:v>2003.04</c:v>
                </c:pt>
                <c:pt idx="1588">
                  <c:v>2003.05</c:v>
                </c:pt>
                <c:pt idx="1589">
                  <c:v>2003.06</c:v>
                </c:pt>
                <c:pt idx="1590">
                  <c:v>2003.07</c:v>
                </c:pt>
                <c:pt idx="1591">
                  <c:v>2003.08</c:v>
                </c:pt>
                <c:pt idx="1592">
                  <c:v>2003.09</c:v>
                </c:pt>
                <c:pt idx="1593">
                  <c:v>2003.1</c:v>
                </c:pt>
                <c:pt idx="1594">
                  <c:v>2003.11</c:v>
                </c:pt>
                <c:pt idx="1595">
                  <c:v>2003.12</c:v>
                </c:pt>
                <c:pt idx="1596">
                  <c:v>2004.01</c:v>
                </c:pt>
                <c:pt idx="1597">
                  <c:v>2004.02</c:v>
                </c:pt>
                <c:pt idx="1598">
                  <c:v>2004.03</c:v>
                </c:pt>
                <c:pt idx="1599">
                  <c:v>2004.04</c:v>
                </c:pt>
                <c:pt idx="1600">
                  <c:v>2004.05</c:v>
                </c:pt>
                <c:pt idx="1601">
                  <c:v>2004.06</c:v>
                </c:pt>
                <c:pt idx="1602">
                  <c:v>2004.07</c:v>
                </c:pt>
                <c:pt idx="1603">
                  <c:v>2004.08</c:v>
                </c:pt>
                <c:pt idx="1604">
                  <c:v>2004.09</c:v>
                </c:pt>
                <c:pt idx="1605">
                  <c:v>2004.1</c:v>
                </c:pt>
                <c:pt idx="1606">
                  <c:v>2004.11</c:v>
                </c:pt>
                <c:pt idx="1607">
                  <c:v>2004.12</c:v>
                </c:pt>
                <c:pt idx="1608">
                  <c:v>2005.01</c:v>
                </c:pt>
                <c:pt idx="1609">
                  <c:v>2005.02</c:v>
                </c:pt>
                <c:pt idx="1610">
                  <c:v>2005.03</c:v>
                </c:pt>
                <c:pt idx="1611">
                  <c:v>2005.04</c:v>
                </c:pt>
                <c:pt idx="1612">
                  <c:v>2005.05</c:v>
                </c:pt>
                <c:pt idx="1613">
                  <c:v>2005.06</c:v>
                </c:pt>
                <c:pt idx="1614">
                  <c:v>2005.07</c:v>
                </c:pt>
                <c:pt idx="1615">
                  <c:v>2005.08</c:v>
                </c:pt>
                <c:pt idx="1616">
                  <c:v>2005.09</c:v>
                </c:pt>
                <c:pt idx="1617">
                  <c:v>2005.1</c:v>
                </c:pt>
                <c:pt idx="1618">
                  <c:v>2005.11</c:v>
                </c:pt>
                <c:pt idx="1619">
                  <c:v>2005.12</c:v>
                </c:pt>
                <c:pt idx="1620">
                  <c:v>2006.01</c:v>
                </c:pt>
                <c:pt idx="1621">
                  <c:v>2006.02</c:v>
                </c:pt>
                <c:pt idx="1622">
                  <c:v>2006.03</c:v>
                </c:pt>
                <c:pt idx="1623">
                  <c:v>2006.04</c:v>
                </c:pt>
                <c:pt idx="1624">
                  <c:v>2006.05</c:v>
                </c:pt>
                <c:pt idx="1625">
                  <c:v>2006.06</c:v>
                </c:pt>
                <c:pt idx="1626">
                  <c:v>2006.07</c:v>
                </c:pt>
                <c:pt idx="1627">
                  <c:v>2006.08</c:v>
                </c:pt>
                <c:pt idx="1628">
                  <c:v>2006.09</c:v>
                </c:pt>
                <c:pt idx="1629">
                  <c:v>2006.1</c:v>
                </c:pt>
                <c:pt idx="1630">
                  <c:v>2006.11</c:v>
                </c:pt>
                <c:pt idx="1631">
                  <c:v>2006.12</c:v>
                </c:pt>
                <c:pt idx="1632">
                  <c:v>2007.01</c:v>
                </c:pt>
                <c:pt idx="1633">
                  <c:v>2007.02</c:v>
                </c:pt>
                <c:pt idx="1634">
                  <c:v>2007.03</c:v>
                </c:pt>
                <c:pt idx="1635">
                  <c:v>2007.04</c:v>
                </c:pt>
                <c:pt idx="1636">
                  <c:v>2007.05</c:v>
                </c:pt>
                <c:pt idx="1637">
                  <c:v>2007.06</c:v>
                </c:pt>
                <c:pt idx="1638">
                  <c:v>2007.07</c:v>
                </c:pt>
                <c:pt idx="1639">
                  <c:v>2007.08</c:v>
                </c:pt>
                <c:pt idx="1640">
                  <c:v>2007.09</c:v>
                </c:pt>
                <c:pt idx="1641">
                  <c:v>2007.1</c:v>
                </c:pt>
                <c:pt idx="1642">
                  <c:v>2007.11</c:v>
                </c:pt>
                <c:pt idx="1643">
                  <c:v>2007.12</c:v>
                </c:pt>
                <c:pt idx="1644">
                  <c:v>2008.01</c:v>
                </c:pt>
                <c:pt idx="1645">
                  <c:v>2008.02</c:v>
                </c:pt>
                <c:pt idx="1646">
                  <c:v>2008.03</c:v>
                </c:pt>
                <c:pt idx="1647">
                  <c:v>2008.04</c:v>
                </c:pt>
                <c:pt idx="1648">
                  <c:v>2008.05</c:v>
                </c:pt>
                <c:pt idx="1649">
                  <c:v>2008.06</c:v>
                </c:pt>
                <c:pt idx="1650">
                  <c:v>2008.07</c:v>
                </c:pt>
                <c:pt idx="1651">
                  <c:v>2008.08</c:v>
                </c:pt>
                <c:pt idx="1652">
                  <c:v>2008.09</c:v>
                </c:pt>
                <c:pt idx="1653">
                  <c:v>2008.1</c:v>
                </c:pt>
                <c:pt idx="1654">
                  <c:v>2008.11</c:v>
                </c:pt>
                <c:pt idx="1655">
                  <c:v>2008.12</c:v>
                </c:pt>
                <c:pt idx="1656">
                  <c:v>2009.01</c:v>
                </c:pt>
                <c:pt idx="1657">
                  <c:v>2009.02</c:v>
                </c:pt>
                <c:pt idx="1658">
                  <c:v>2009.03</c:v>
                </c:pt>
                <c:pt idx="1659">
                  <c:v>2009.04</c:v>
                </c:pt>
                <c:pt idx="1660">
                  <c:v>2009.05</c:v>
                </c:pt>
                <c:pt idx="1661">
                  <c:v>2009.06</c:v>
                </c:pt>
                <c:pt idx="1662">
                  <c:v>2009.07</c:v>
                </c:pt>
                <c:pt idx="1663">
                  <c:v>2009.08</c:v>
                </c:pt>
                <c:pt idx="1664">
                  <c:v>2009.09</c:v>
                </c:pt>
                <c:pt idx="1665">
                  <c:v>2009.1</c:v>
                </c:pt>
                <c:pt idx="1666">
                  <c:v>2009.11</c:v>
                </c:pt>
                <c:pt idx="1667">
                  <c:v>2009.12</c:v>
                </c:pt>
                <c:pt idx="1668">
                  <c:v>2010.01</c:v>
                </c:pt>
                <c:pt idx="1669">
                  <c:v>2010.02</c:v>
                </c:pt>
                <c:pt idx="1670">
                  <c:v>2010.03</c:v>
                </c:pt>
                <c:pt idx="1671">
                  <c:v>2010.04</c:v>
                </c:pt>
                <c:pt idx="1672">
                  <c:v>2010.05</c:v>
                </c:pt>
                <c:pt idx="1673">
                  <c:v>2010.06</c:v>
                </c:pt>
                <c:pt idx="1674">
                  <c:v>2010.07</c:v>
                </c:pt>
                <c:pt idx="1675">
                  <c:v>2010.08</c:v>
                </c:pt>
                <c:pt idx="1676">
                  <c:v>2010.09</c:v>
                </c:pt>
                <c:pt idx="1677">
                  <c:v>2010.1</c:v>
                </c:pt>
                <c:pt idx="1678">
                  <c:v>2010.11</c:v>
                </c:pt>
                <c:pt idx="1679">
                  <c:v>2010.12</c:v>
                </c:pt>
                <c:pt idx="1680">
                  <c:v>2011.01</c:v>
                </c:pt>
                <c:pt idx="1681">
                  <c:v>2011.02</c:v>
                </c:pt>
                <c:pt idx="1682">
                  <c:v>2011.03</c:v>
                </c:pt>
                <c:pt idx="1683">
                  <c:v>2011.04</c:v>
                </c:pt>
                <c:pt idx="1684">
                  <c:v>2011.05</c:v>
                </c:pt>
                <c:pt idx="1685">
                  <c:v>2011.06</c:v>
                </c:pt>
                <c:pt idx="1686">
                  <c:v>2011.07</c:v>
                </c:pt>
                <c:pt idx="1687">
                  <c:v>2011.08</c:v>
                </c:pt>
                <c:pt idx="1688">
                  <c:v>2011.09</c:v>
                </c:pt>
                <c:pt idx="1689">
                  <c:v>2011.1</c:v>
                </c:pt>
                <c:pt idx="1690">
                  <c:v>2011.11</c:v>
                </c:pt>
                <c:pt idx="1691">
                  <c:v>2011.12</c:v>
                </c:pt>
                <c:pt idx="1692">
                  <c:v>2012.01</c:v>
                </c:pt>
                <c:pt idx="1693">
                  <c:v>2012.02</c:v>
                </c:pt>
                <c:pt idx="1694">
                  <c:v>2012.03</c:v>
                </c:pt>
                <c:pt idx="1695">
                  <c:v>2012.04</c:v>
                </c:pt>
                <c:pt idx="1696">
                  <c:v>2012.05</c:v>
                </c:pt>
                <c:pt idx="1697">
                  <c:v>2012.06</c:v>
                </c:pt>
                <c:pt idx="1698">
                  <c:v>2012.07</c:v>
                </c:pt>
                <c:pt idx="1699">
                  <c:v>2012.08</c:v>
                </c:pt>
                <c:pt idx="1700">
                  <c:v>2012.09</c:v>
                </c:pt>
                <c:pt idx="1701">
                  <c:v>2012.1</c:v>
                </c:pt>
                <c:pt idx="1702">
                  <c:v>2012.11</c:v>
                </c:pt>
                <c:pt idx="1703">
                  <c:v>2012.12</c:v>
                </c:pt>
                <c:pt idx="1704">
                  <c:v>2013.01</c:v>
                </c:pt>
                <c:pt idx="1705">
                  <c:v>2013.02</c:v>
                </c:pt>
                <c:pt idx="1706">
                  <c:v>2013.03</c:v>
                </c:pt>
                <c:pt idx="1707">
                  <c:v>2013.04</c:v>
                </c:pt>
                <c:pt idx="1708">
                  <c:v>2013.05</c:v>
                </c:pt>
                <c:pt idx="1709">
                  <c:v>2013.06</c:v>
                </c:pt>
                <c:pt idx="1710">
                  <c:v>2013.07</c:v>
                </c:pt>
                <c:pt idx="1711">
                  <c:v>2013.08</c:v>
                </c:pt>
                <c:pt idx="1712">
                  <c:v>2013.09</c:v>
                </c:pt>
                <c:pt idx="1713">
                  <c:v>2013.1</c:v>
                </c:pt>
                <c:pt idx="1714">
                  <c:v>2013.11</c:v>
                </c:pt>
                <c:pt idx="1715">
                  <c:v>2013.12</c:v>
                </c:pt>
                <c:pt idx="1716">
                  <c:v>2014.01</c:v>
                </c:pt>
                <c:pt idx="1717">
                  <c:v>2014.02</c:v>
                </c:pt>
                <c:pt idx="1718">
                  <c:v>2014.03</c:v>
                </c:pt>
                <c:pt idx="1719">
                  <c:v>2014.04</c:v>
                </c:pt>
                <c:pt idx="1720">
                  <c:v>2014.05</c:v>
                </c:pt>
                <c:pt idx="1721">
                  <c:v>2014.06</c:v>
                </c:pt>
                <c:pt idx="1722">
                  <c:v>2014.07</c:v>
                </c:pt>
                <c:pt idx="1723">
                  <c:v>2014.08</c:v>
                </c:pt>
                <c:pt idx="1724">
                  <c:v>2014.09</c:v>
                </c:pt>
                <c:pt idx="1725">
                  <c:v>2014.1</c:v>
                </c:pt>
                <c:pt idx="1726">
                  <c:v>2014.11</c:v>
                </c:pt>
                <c:pt idx="1727">
                  <c:v>2014.12</c:v>
                </c:pt>
                <c:pt idx="1728">
                  <c:v>2015.01</c:v>
                </c:pt>
                <c:pt idx="1729">
                  <c:v>2015.02</c:v>
                </c:pt>
                <c:pt idx="1730">
                  <c:v>2015.03</c:v>
                </c:pt>
                <c:pt idx="1731">
                  <c:v>2015.04</c:v>
                </c:pt>
                <c:pt idx="1732">
                  <c:v>2015.05</c:v>
                </c:pt>
                <c:pt idx="1733">
                  <c:v>2015.06</c:v>
                </c:pt>
                <c:pt idx="1734">
                  <c:v>2015.07</c:v>
                </c:pt>
                <c:pt idx="1735">
                  <c:v>2015.08</c:v>
                </c:pt>
                <c:pt idx="1736">
                  <c:v>2015.09</c:v>
                </c:pt>
                <c:pt idx="1737">
                  <c:v>2015.1</c:v>
                </c:pt>
                <c:pt idx="1738">
                  <c:v>2015.11</c:v>
                </c:pt>
                <c:pt idx="1739">
                  <c:v>2015.12</c:v>
                </c:pt>
                <c:pt idx="1740">
                  <c:v>2016.01</c:v>
                </c:pt>
                <c:pt idx="1741">
                  <c:v>2016.02</c:v>
                </c:pt>
                <c:pt idx="1742">
                  <c:v>2016.03</c:v>
                </c:pt>
                <c:pt idx="1743">
                  <c:v>2016.04</c:v>
                </c:pt>
                <c:pt idx="1744">
                  <c:v>2016.05</c:v>
                </c:pt>
                <c:pt idx="1745">
                  <c:v>2016.06</c:v>
                </c:pt>
                <c:pt idx="1746">
                  <c:v>2016.07</c:v>
                </c:pt>
                <c:pt idx="1747">
                  <c:v>2016.08</c:v>
                </c:pt>
                <c:pt idx="1748">
                  <c:v>2016.09</c:v>
                </c:pt>
                <c:pt idx="1749">
                  <c:v>2016.1</c:v>
                </c:pt>
                <c:pt idx="1750">
                  <c:v>2016.11</c:v>
                </c:pt>
                <c:pt idx="1751">
                  <c:v>2016.12</c:v>
                </c:pt>
                <c:pt idx="1752">
                  <c:v>2017.01</c:v>
                </c:pt>
                <c:pt idx="1753">
                  <c:v>2017.02</c:v>
                </c:pt>
                <c:pt idx="1754">
                  <c:v>2017.03</c:v>
                </c:pt>
                <c:pt idx="1755">
                  <c:v>2017.04</c:v>
                </c:pt>
                <c:pt idx="1756">
                  <c:v>2017.05</c:v>
                </c:pt>
                <c:pt idx="1757">
                  <c:v>2017.06</c:v>
                </c:pt>
                <c:pt idx="1758">
                  <c:v>2017.07</c:v>
                </c:pt>
                <c:pt idx="1759">
                  <c:v>2017.08</c:v>
                </c:pt>
                <c:pt idx="1760">
                  <c:v>2017.09</c:v>
                </c:pt>
                <c:pt idx="1761">
                  <c:v>2017.1</c:v>
                </c:pt>
                <c:pt idx="1762">
                  <c:v>2017.11</c:v>
                </c:pt>
                <c:pt idx="1763">
                  <c:v>2017.12</c:v>
                </c:pt>
                <c:pt idx="1764" formatCode="General">
                  <c:v>2018.01</c:v>
                </c:pt>
                <c:pt idx="1765" formatCode="General">
                  <c:v>2018.02</c:v>
                </c:pt>
                <c:pt idx="1766" formatCode="General">
                  <c:v>2018.03</c:v>
                </c:pt>
                <c:pt idx="1767" formatCode="General">
                  <c:v>2018.04</c:v>
                </c:pt>
                <c:pt idx="1768" formatCode="General">
                  <c:v>2018.05</c:v>
                </c:pt>
                <c:pt idx="1769" formatCode="General">
                  <c:v>2018.06</c:v>
                </c:pt>
                <c:pt idx="1770" formatCode="General">
                  <c:v>2018.07</c:v>
                </c:pt>
                <c:pt idx="1771" formatCode="General">
                  <c:v>2018.08</c:v>
                </c:pt>
                <c:pt idx="1772" formatCode="General">
                  <c:v>2018.09</c:v>
                </c:pt>
                <c:pt idx="1773" formatCode="General">
                  <c:v>2018.1</c:v>
                </c:pt>
                <c:pt idx="1774" formatCode="General">
                  <c:v>2018.11</c:v>
                </c:pt>
                <c:pt idx="1775" formatCode="General">
                  <c:v>2018.12</c:v>
                </c:pt>
              </c:numCache>
            </c:numRef>
          </c:cat>
          <c:val>
            <c:numRef>
              <c:f>Exhibit1_Backtest!$AU$2:$AU$1777</c:f>
              <c:numCache>
                <c:formatCode>0.0000</c:formatCode>
                <c:ptCount val="1776"/>
                <c:pt idx="1">
                  <c:v>1.1883840113782481E-2</c:v>
                </c:pt>
                <c:pt idx="2">
                  <c:v>2.9379976321452471E-2</c:v>
                </c:pt>
                <c:pt idx="3">
                  <c:v>4.8553047017300635E-2</c:v>
                </c:pt>
                <c:pt idx="4">
                  <c:v>6.5959892657846075E-2</c:v>
                </c:pt>
                <c:pt idx="5">
                  <c:v>6.626408465955573E-2</c:v>
                </c:pt>
                <c:pt idx="6">
                  <c:v>6.1177342202413512E-2</c:v>
                </c:pt>
                <c:pt idx="7">
                  <c:v>7.2207495585300707E-2</c:v>
                </c:pt>
                <c:pt idx="8">
                  <c:v>8.2026250632919503E-2</c:v>
                </c:pt>
                <c:pt idx="9">
                  <c:v>5.981059441513336E-2</c:v>
                </c:pt>
                <c:pt idx="10">
                  <c:v>7.0103915076560996E-2</c:v>
                </c:pt>
                <c:pt idx="11">
                  <c:v>8.5812893119939573E-2</c:v>
                </c:pt>
                <c:pt idx="12">
                  <c:v>0.10334823678860365</c:v>
                </c:pt>
                <c:pt idx="13">
                  <c:v>0.11056786813427674</c:v>
                </c:pt>
                <c:pt idx="14">
                  <c:v>0.13231899841835959</c:v>
                </c:pt>
                <c:pt idx="15">
                  <c:v>0.1513198949677777</c:v>
                </c:pt>
                <c:pt idx="16">
                  <c:v>0.1563892623925022</c:v>
                </c:pt>
                <c:pt idx="17">
                  <c:v>0.15657793717073898</c:v>
                </c:pt>
                <c:pt idx="18">
                  <c:v>0.15872012886381928</c:v>
                </c:pt>
                <c:pt idx="19">
                  <c:v>0.157802539660129</c:v>
                </c:pt>
                <c:pt idx="20">
                  <c:v>0.15365002301559283</c:v>
                </c:pt>
                <c:pt idx="21">
                  <c:v>0.16112043641711057</c:v>
                </c:pt>
                <c:pt idx="22">
                  <c:v>0.16431974693565879</c:v>
                </c:pt>
                <c:pt idx="23">
                  <c:v>0.18249358227269677</c:v>
                </c:pt>
                <c:pt idx="24">
                  <c:v>0.19200707757074875</c:v>
                </c:pt>
                <c:pt idx="25">
                  <c:v>0.20055239244896961</c:v>
                </c:pt>
                <c:pt idx="26">
                  <c:v>0.20083442748733557</c:v>
                </c:pt>
                <c:pt idx="27">
                  <c:v>0.19791604592632533</c:v>
                </c:pt>
                <c:pt idx="28">
                  <c:v>0.20352553521087086</c:v>
                </c:pt>
                <c:pt idx="29">
                  <c:v>0.20046843686533514</c:v>
                </c:pt>
                <c:pt idx="30">
                  <c:v>0.20397342487056386</c:v>
                </c:pt>
                <c:pt idx="31">
                  <c:v>0.20862208103145879</c:v>
                </c:pt>
                <c:pt idx="32">
                  <c:v>0.16952901317750121</c:v>
                </c:pt>
                <c:pt idx="33">
                  <c:v>0.12210196226219475</c:v>
                </c:pt>
                <c:pt idx="34">
                  <c:v>0.10532323229667763</c:v>
                </c:pt>
                <c:pt idx="35">
                  <c:v>0.16754086990844927</c:v>
                </c:pt>
                <c:pt idx="36">
                  <c:v>0.20457373101413895</c:v>
                </c:pt>
                <c:pt idx="37">
                  <c:v>0.2261572382498081</c:v>
                </c:pt>
                <c:pt idx="38">
                  <c:v>0.22176757323164947</c:v>
                </c:pt>
                <c:pt idx="39">
                  <c:v>0.20967485839121972</c:v>
                </c:pt>
                <c:pt idx="40">
                  <c:v>0.19828679858352111</c:v>
                </c:pt>
                <c:pt idx="41">
                  <c:v>0.20001127964447432</c:v>
                </c:pt>
                <c:pt idx="42">
                  <c:v>0.20446206795837965</c:v>
                </c:pt>
                <c:pt idx="43">
                  <c:v>0.21026945398179919</c:v>
                </c:pt>
                <c:pt idx="44">
                  <c:v>0.22413227507308744</c:v>
                </c:pt>
                <c:pt idx="45">
                  <c:v>0.22713923547008003</c:v>
                </c:pt>
                <c:pt idx="46">
                  <c:v>0.23682727695272959</c:v>
                </c:pt>
                <c:pt idx="47">
                  <c:v>0.23713232974013743</c:v>
                </c:pt>
                <c:pt idx="48">
                  <c:v>0.24142679553733828</c:v>
                </c:pt>
                <c:pt idx="49">
                  <c:v>0.24415284177585933</c:v>
                </c:pt>
                <c:pt idx="50">
                  <c:v>0.25617037682984856</c:v>
                </c:pt>
                <c:pt idx="51">
                  <c:v>0.26793150980096436</c:v>
                </c:pt>
                <c:pt idx="52">
                  <c:v>0.24803453789325361</c:v>
                </c:pt>
                <c:pt idx="53">
                  <c:v>0.23952783336034658</c:v>
                </c:pt>
                <c:pt idx="54">
                  <c:v>0.2449518533098223</c:v>
                </c:pt>
                <c:pt idx="55">
                  <c:v>0.251712372054544</c:v>
                </c:pt>
                <c:pt idx="56">
                  <c:v>0.24998982269808406</c:v>
                </c:pt>
                <c:pt idx="57">
                  <c:v>0.24388815439944417</c:v>
                </c:pt>
                <c:pt idx="58">
                  <c:v>0.25786210847263119</c:v>
                </c:pt>
                <c:pt idx="59">
                  <c:v>0.26167641290408283</c:v>
                </c:pt>
                <c:pt idx="60">
                  <c:v>0.27814407686922044</c:v>
                </c:pt>
                <c:pt idx="61">
                  <c:v>0.29091885914828458</c:v>
                </c:pt>
                <c:pt idx="62">
                  <c:v>0.29403890192893328</c:v>
                </c:pt>
                <c:pt idx="63">
                  <c:v>0.274905014669101</c:v>
                </c:pt>
                <c:pt idx="64">
                  <c:v>0.25606399710096434</c:v>
                </c:pt>
                <c:pt idx="65">
                  <c:v>0.25628633685000712</c:v>
                </c:pt>
                <c:pt idx="66">
                  <c:v>0.25337628101169696</c:v>
                </c:pt>
                <c:pt idx="67">
                  <c:v>0.2311537268826632</c:v>
                </c:pt>
                <c:pt idx="68">
                  <c:v>0.19538916052830715</c:v>
                </c:pt>
                <c:pt idx="69">
                  <c:v>0.19719247751098398</c:v>
                </c:pt>
                <c:pt idx="70">
                  <c:v>0.18976824824801952</c:v>
                </c:pt>
                <c:pt idx="71">
                  <c:v>0.19156156580036698</c:v>
                </c:pt>
                <c:pt idx="72">
                  <c:v>0.19135092038801335</c:v>
                </c:pt>
                <c:pt idx="73">
                  <c:v>0.15651121203088186</c:v>
                </c:pt>
                <c:pt idx="74">
                  <c:v>0.12721029601895151</c:v>
                </c:pt>
                <c:pt idx="75">
                  <c:v>8.2482965182331225E-2</c:v>
                </c:pt>
                <c:pt idx="76">
                  <c:v>8.8265743232197172E-2</c:v>
                </c:pt>
                <c:pt idx="77">
                  <c:v>4.4250723202653795E-2</c:v>
                </c:pt>
                <c:pt idx="78">
                  <c:v>7.9491646892221768E-2</c:v>
                </c:pt>
                <c:pt idx="79">
                  <c:v>0.13035831013250504</c:v>
                </c:pt>
                <c:pt idx="80">
                  <c:v>0.17422424898250405</c:v>
                </c:pt>
                <c:pt idx="81">
                  <c:v>0.19173167106832684</c:v>
                </c:pt>
                <c:pt idx="82">
                  <c:v>0.18672274645862619</c:v>
                </c:pt>
                <c:pt idx="83">
                  <c:v>0.18893252813851821</c:v>
                </c:pt>
                <c:pt idx="84">
                  <c:v>0.19295089042874761</c:v>
                </c:pt>
                <c:pt idx="85">
                  <c:v>0.18402382770013348</c:v>
                </c:pt>
                <c:pt idx="86">
                  <c:v>0.1992049538085254</c:v>
                </c:pt>
                <c:pt idx="87">
                  <c:v>0.21936567577355903</c:v>
                </c:pt>
                <c:pt idx="88">
                  <c:v>0.22494718200436883</c:v>
                </c:pt>
                <c:pt idx="89">
                  <c:v>0.24081027068469479</c:v>
                </c:pt>
                <c:pt idx="90">
                  <c:v>0.25620977604930889</c:v>
                </c:pt>
                <c:pt idx="91">
                  <c:v>0.25493226217357129</c:v>
                </c:pt>
                <c:pt idx="92">
                  <c:v>0.27003283718582677</c:v>
                </c:pt>
                <c:pt idx="93">
                  <c:v>0.267165354344849</c:v>
                </c:pt>
                <c:pt idx="94">
                  <c:v>0.26914608902693354</c:v>
                </c:pt>
                <c:pt idx="95">
                  <c:v>0.26943689023079559</c:v>
                </c:pt>
                <c:pt idx="96">
                  <c:v>0.29429493136428253</c:v>
                </c:pt>
                <c:pt idx="97">
                  <c:v>0.31781190496438766</c:v>
                </c:pt>
                <c:pt idx="98">
                  <c:v>0.31191738466781993</c:v>
                </c:pt>
                <c:pt idx="99">
                  <c:v>0.33359832691403818</c:v>
                </c:pt>
                <c:pt idx="100">
                  <c:v>0.36167075642981478</c:v>
                </c:pt>
                <c:pt idx="101">
                  <c:v>0.36760475271951304</c:v>
                </c:pt>
                <c:pt idx="102">
                  <c:v>0.38182298299202616</c:v>
                </c:pt>
                <c:pt idx="103">
                  <c:v>0.38901758353258425</c:v>
                </c:pt>
                <c:pt idx="104">
                  <c:v>0.41218749680007816</c:v>
                </c:pt>
                <c:pt idx="105">
                  <c:v>0.47263784836527423</c:v>
                </c:pt>
                <c:pt idx="106">
                  <c:v>0.5025061524793506</c:v>
                </c:pt>
                <c:pt idx="107">
                  <c:v>0.50410164161578364</c:v>
                </c:pt>
                <c:pt idx="108">
                  <c:v>0.52642868751342076</c:v>
                </c:pt>
                <c:pt idx="109">
                  <c:v>0.53771120777598891</c:v>
                </c:pt>
                <c:pt idx="110">
                  <c:v>0.54989044158805234</c:v>
                </c:pt>
                <c:pt idx="111">
                  <c:v>0.54024992424711027</c:v>
                </c:pt>
                <c:pt idx="112">
                  <c:v>0.49901526281521269</c:v>
                </c:pt>
                <c:pt idx="113">
                  <c:v>0.50410579708478531</c:v>
                </c:pt>
                <c:pt idx="114">
                  <c:v>0.53290498534388842</c:v>
                </c:pt>
                <c:pt idx="115">
                  <c:v>0.55585183559315887</c:v>
                </c:pt>
                <c:pt idx="116">
                  <c:v>0.55736175397054488</c:v>
                </c:pt>
                <c:pt idx="117">
                  <c:v>0.57661622813624691</c:v>
                </c:pt>
                <c:pt idx="118">
                  <c:v>0.60902779779110972</c:v>
                </c:pt>
                <c:pt idx="119">
                  <c:v>0.63460323422199461</c:v>
                </c:pt>
                <c:pt idx="120">
                  <c:v>0.67028274980525138</c:v>
                </c:pt>
                <c:pt idx="121">
                  <c:v>0.67155711678639951</c:v>
                </c:pt>
                <c:pt idx="122">
                  <c:v>0.68108558977777678</c:v>
                </c:pt>
                <c:pt idx="123">
                  <c:v>0.68241114946311765</c:v>
                </c:pt>
                <c:pt idx="124">
                  <c:v>0.71092822270900413</c:v>
                </c:pt>
                <c:pt idx="125">
                  <c:v>0.72100930893968218</c:v>
                </c:pt>
                <c:pt idx="126">
                  <c:v>0.70402848561080933</c:v>
                </c:pt>
                <c:pt idx="127">
                  <c:v>0.69337548009261196</c:v>
                </c:pt>
                <c:pt idx="128">
                  <c:v>0.70157953494567127</c:v>
                </c:pt>
                <c:pt idx="129">
                  <c:v>0.69534358670502117</c:v>
                </c:pt>
                <c:pt idx="130">
                  <c:v>0.70281756740663237</c:v>
                </c:pt>
                <c:pt idx="131">
                  <c:v>0.68841134925860559</c:v>
                </c:pt>
                <c:pt idx="132">
                  <c:v>0.68273523909829381</c:v>
                </c:pt>
                <c:pt idx="133">
                  <c:v>0.67285806630386891</c:v>
                </c:pt>
                <c:pt idx="134">
                  <c:v>0.67578778073698531</c:v>
                </c:pt>
                <c:pt idx="135">
                  <c:v>0.67980744178612507</c:v>
                </c:pt>
                <c:pt idx="136">
                  <c:v>0.67616080544693646</c:v>
                </c:pt>
                <c:pt idx="137">
                  <c:v>0.67689041500031777</c:v>
                </c:pt>
                <c:pt idx="138">
                  <c:v>0.71577220636162775</c:v>
                </c:pt>
                <c:pt idx="139">
                  <c:v>0.737939485243985</c:v>
                </c:pt>
                <c:pt idx="140">
                  <c:v>0.74762183400002025</c:v>
                </c:pt>
                <c:pt idx="141">
                  <c:v>0.73462462499752956</c:v>
                </c:pt>
                <c:pt idx="142">
                  <c:v>0.7116569207600264</c:v>
                </c:pt>
                <c:pt idx="143">
                  <c:v>0.71887482835424266</c:v>
                </c:pt>
                <c:pt idx="144">
                  <c:v>0.71963644179789255</c:v>
                </c:pt>
                <c:pt idx="145">
                  <c:v>0.70939738935780039</c:v>
                </c:pt>
                <c:pt idx="146">
                  <c:v>0.72119545974032995</c:v>
                </c:pt>
                <c:pt idx="147">
                  <c:v>0.73824151470418808</c:v>
                </c:pt>
                <c:pt idx="148">
                  <c:v>0.7314113841876273</c:v>
                </c:pt>
                <c:pt idx="149">
                  <c:v>0.74087536088268768</c:v>
                </c:pt>
                <c:pt idx="150">
                  <c:v>0.73503629983097063</c:v>
                </c:pt>
                <c:pt idx="151">
                  <c:v>0.7097197035267826</c:v>
                </c:pt>
                <c:pt idx="152">
                  <c:v>0.72100235534035395</c:v>
                </c:pt>
                <c:pt idx="153">
                  <c:v>0.7074859038026432</c:v>
                </c:pt>
                <c:pt idx="154">
                  <c:v>0.72141575717458162</c:v>
                </c:pt>
                <c:pt idx="155">
                  <c:v>0.71127305331202484</c:v>
                </c:pt>
                <c:pt idx="156">
                  <c:v>0.6957774222121903</c:v>
                </c:pt>
                <c:pt idx="157">
                  <c:v>0.71757843944722299</c:v>
                </c:pt>
                <c:pt idx="158">
                  <c:v>0.71923340195496521</c:v>
                </c:pt>
                <c:pt idx="159">
                  <c:v>0.69321033257941966</c:v>
                </c:pt>
                <c:pt idx="160">
                  <c:v>0.64208107606972098</c:v>
                </c:pt>
                <c:pt idx="161">
                  <c:v>0.61845044500597579</c:v>
                </c:pt>
                <c:pt idx="162">
                  <c:v>0.62323093147703568</c:v>
                </c:pt>
                <c:pt idx="163">
                  <c:v>0.66998279989682374</c:v>
                </c:pt>
                <c:pt idx="164">
                  <c:v>0.65281588912281707</c:v>
                </c:pt>
                <c:pt idx="165">
                  <c:v>0.63485969290425626</c:v>
                </c:pt>
                <c:pt idx="166">
                  <c:v>0.62553481188973747</c:v>
                </c:pt>
                <c:pt idx="167">
                  <c:v>0.62870983569298633</c:v>
                </c:pt>
                <c:pt idx="168">
                  <c:v>0.6174461860595003</c:v>
                </c:pt>
                <c:pt idx="169">
                  <c:v>0.64279018547758882</c:v>
                </c:pt>
                <c:pt idx="170">
                  <c:v>0.64868381197752012</c:v>
                </c:pt>
                <c:pt idx="171">
                  <c:v>0.65139789323279318</c:v>
                </c:pt>
                <c:pt idx="172">
                  <c:v>0.64788207335953496</c:v>
                </c:pt>
                <c:pt idx="173">
                  <c:v>0.64891303455593907</c:v>
                </c:pt>
                <c:pt idx="174">
                  <c:v>0.67737730374378291</c:v>
                </c:pt>
                <c:pt idx="175">
                  <c:v>0.71708553069091296</c:v>
                </c:pt>
                <c:pt idx="176">
                  <c:v>0.71247222988289682</c:v>
                </c:pt>
                <c:pt idx="177">
                  <c:v>0.75205966928592904</c:v>
                </c:pt>
                <c:pt idx="178">
                  <c:v>0.7944041545106878</c:v>
                </c:pt>
                <c:pt idx="179">
                  <c:v>0.79281715724463819</c:v>
                </c:pt>
                <c:pt idx="180">
                  <c:v>0.79578655300593382</c:v>
                </c:pt>
                <c:pt idx="181">
                  <c:v>0.81085030108797562</c:v>
                </c:pt>
                <c:pt idx="182">
                  <c:v>0.80229397224697818</c:v>
                </c:pt>
                <c:pt idx="183">
                  <c:v>0.79806033695618628</c:v>
                </c:pt>
                <c:pt idx="184">
                  <c:v>0.79021293097614209</c:v>
                </c:pt>
                <c:pt idx="185">
                  <c:v>0.8206157289207423</c:v>
                </c:pt>
                <c:pt idx="186">
                  <c:v>0.83298845685097012</c:v>
                </c:pt>
                <c:pt idx="187">
                  <c:v>0.84086604159241451</c:v>
                </c:pt>
                <c:pt idx="188">
                  <c:v>0.85896285423422836</c:v>
                </c:pt>
                <c:pt idx="189">
                  <c:v>0.87635976030116869</c:v>
                </c:pt>
                <c:pt idx="190">
                  <c:v>0.89309692204257096</c:v>
                </c:pt>
                <c:pt idx="191">
                  <c:v>0.88265867883005067</c:v>
                </c:pt>
                <c:pt idx="192">
                  <c:v>0.88039826032899582</c:v>
                </c:pt>
                <c:pt idx="193">
                  <c:v>0.88003545591423626</c:v>
                </c:pt>
                <c:pt idx="194">
                  <c:v>0.89643538658244581</c:v>
                </c:pt>
                <c:pt idx="195">
                  <c:v>0.91241900324496128</c:v>
                </c:pt>
                <c:pt idx="196">
                  <c:v>0.92525946385809199</c:v>
                </c:pt>
                <c:pt idx="197">
                  <c:v>0.91311327446963342</c:v>
                </c:pt>
                <c:pt idx="198">
                  <c:v>0.90317042643937651</c:v>
                </c:pt>
                <c:pt idx="199">
                  <c:v>0.89270929098700991</c:v>
                </c:pt>
                <c:pt idx="200">
                  <c:v>0.88913576248984927</c:v>
                </c:pt>
                <c:pt idx="201">
                  <c:v>0.87346449735408727</c:v>
                </c:pt>
                <c:pt idx="202">
                  <c:v>0.88858456347712267</c:v>
                </c:pt>
                <c:pt idx="203">
                  <c:v>0.88923627548904904</c:v>
                </c:pt>
                <c:pt idx="204">
                  <c:v>0.89754482553449499</c:v>
                </c:pt>
                <c:pt idx="205">
                  <c:v>0.89714277235475226</c:v>
                </c:pt>
                <c:pt idx="206">
                  <c:v>0.87774489242024456</c:v>
                </c:pt>
                <c:pt idx="207">
                  <c:v>0.88299517558457696</c:v>
                </c:pt>
                <c:pt idx="208">
                  <c:v>0.89388098714542186</c:v>
                </c:pt>
                <c:pt idx="209">
                  <c:v>0.87844701327865193</c:v>
                </c:pt>
                <c:pt idx="210">
                  <c:v>0.89648412534757194</c:v>
                </c:pt>
                <c:pt idx="211">
                  <c:v>0.91162194598288504</c:v>
                </c:pt>
                <c:pt idx="212">
                  <c:v>0.92842965745748962</c:v>
                </c:pt>
                <c:pt idx="213">
                  <c:v>0.92789407469329854</c:v>
                </c:pt>
                <c:pt idx="214">
                  <c:v>0.91869196433999267</c:v>
                </c:pt>
                <c:pt idx="215">
                  <c:v>0.91026616017873663</c:v>
                </c:pt>
                <c:pt idx="216">
                  <c:v>0.92415279584449073</c:v>
                </c:pt>
                <c:pt idx="217">
                  <c:v>0.93387055452046319</c:v>
                </c:pt>
                <c:pt idx="218">
                  <c:v>0.92503518961640241</c:v>
                </c:pt>
                <c:pt idx="219">
                  <c:v>0.92712751357374845</c:v>
                </c:pt>
                <c:pt idx="220">
                  <c:v>0.94567428567711709</c:v>
                </c:pt>
                <c:pt idx="221">
                  <c:v>0.95828718295639048</c:v>
                </c:pt>
                <c:pt idx="222">
                  <c:v>0.94981313960440183</c:v>
                </c:pt>
                <c:pt idx="223">
                  <c:v>0.96033282165439016</c:v>
                </c:pt>
                <c:pt idx="224">
                  <c:v>0.97682964809652284</c:v>
                </c:pt>
                <c:pt idx="225">
                  <c:v>0.96966525284091398</c:v>
                </c:pt>
                <c:pt idx="226">
                  <c:v>0.96750290122799876</c:v>
                </c:pt>
                <c:pt idx="227">
                  <c:v>0.96739572298876264</c:v>
                </c:pt>
                <c:pt idx="228">
                  <c:v>0.97674848738835374</c:v>
                </c:pt>
                <c:pt idx="229">
                  <c:v>0.97420308728893501</c:v>
                </c:pt>
                <c:pt idx="230">
                  <c:v>0.97372369014158588</c:v>
                </c:pt>
                <c:pt idx="231">
                  <c:v>0.98905224876744224</c:v>
                </c:pt>
                <c:pt idx="232">
                  <c:v>1.0160011534956239</c:v>
                </c:pt>
                <c:pt idx="233">
                  <c:v>1.0158327663817681</c:v>
                </c:pt>
                <c:pt idx="234">
                  <c:v>1.0156485965263806</c:v>
                </c:pt>
                <c:pt idx="235">
                  <c:v>1.0065191143807928</c:v>
                </c:pt>
                <c:pt idx="236">
                  <c:v>1.001098491640217</c:v>
                </c:pt>
                <c:pt idx="237">
                  <c:v>0.97957968036708587</c:v>
                </c:pt>
                <c:pt idx="238">
                  <c:v>0.94129923155670014</c:v>
                </c:pt>
                <c:pt idx="239">
                  <c:v>0.93153813890549519</c:v>
                </c:pt>
                <c:pt idx="240">
                  <c:v>0.96575283332069506</c:v>
                </c:pt>
                <c:pt idx="241">
                  <c:v>0.97617166166380176</c:v>
                </c:pt>
                <c:pt idx="242">
                  <c:v>0.96891618872462537</c:v>
                </c:pt>
                <c:pt idx="243">
                  <c:v>0.99116339437812262</c:v>
                </c:pt>
                <c:pt idx="244">
                  <c:v>0.99217812116708903</c:v>
                </c:pt>
                <c:pt idx="245">
                  <c:v>0.98388466007075215</c:v>
                </c:pt>
                <c:pt idx="246">
                  <c:v>0.97767944217057079</c:v>
                </c:pt>
                <c:pt idx="247">
                  <c:v>1.000200578246857</c:v>
                </c:pt>
                <c:pt idx="248">
                  <c:v>1.0484065536687881</c:v>
                </c:pt>
                <c:pt idx="249">
                  <c:v>1.0515612769116873</c:v>
                </c:pt>
                <c:pt idx="250">
                  <c:v>1.0464262597010232</c:v>
                </c:pt>
                <c:pt idx="251">
                  <c:v>1.0661625300631861</c:v>
                </c:pt>
                <c:pt idx="252">
                  <c:v>1.0792539331381639</c:v>
                </c:pt>
                <c:pt idx="253">
                  <c:v>1.0838743210840727</c:v>
                </c:pt>
                <c:pt idx="254">
                  <c:v>1.0933660989416127</c:v>
                </c:pt>
                <c:pt idx="255">
                  <c:v>1.0960400113443436</c:v>
                </c:pt>
                <c:pt idx="256">
                  <c:v>1.0997064456840104</c:v>
                </c:pt>
                <c:pt idx="257">
                  <c:v>1.1004449499619504</c:v>
                </c:pt>
                <c:pt idx="258">
                  <c:v>1.1041566276811376</c:v>
                </c:pt>
                <c:pt idx="259">
                  <c:v>1.1157030481125803</c:v>
                </c:pt>
                <c:pt idx="260">
                  <c:v>1.1057071330397918</c:v>
                </c:pt>
                <c:pt idx="261">
                  <c:v>1.1204473344429846</c:v>
                </c:pt>
                <c:pt idx="262">
                  <c:v>1.1222390274095304</c:v>
                </c:pt>
                <c:pt idx="263">
                  <c:v>1.1200610451720585</c:v>
                </c:pt>
                <c:pt idx="264">
                  <c:v>1.1337965421598091</c:v>
                </c:pt>
                <c:pt idx="265">
                  <c:v>1.1271135943084984</c:v>
                </c:pt>
                <c:pt idx="266">
                  <c:v>1.1098879160179134</c:v>
                </c:pt>
                <c:pt idx="267">
                  <c:v>1.11322205476057</c:v>
                </c:pt>
                <c:pt idx="268">
                  <c:v>1.0646138743391831</c:v>
                </c:pt>
                <c:pt idx="269">
                  <c:v>1.03930570858292</c:v>
                </c:pt>
                <c:pt idx="270">
                  <c:v>0.98407622087696911</c:v>
                </c:pt>
                <c:pt idx="271">
                  <c:v>0.97275564880913534</c:v>
                </c:pt>
                <c:pt idx="272">
                  <c:v>1.0214912198637052</c:v>
                </c:pt>
                <c:pt idx="273">
                  <c:v>1.0438824008916592</c:v>
                </c:pt>
                <c:pt idx="274">
                  <c:v>1.057346584113998</c:v>
                </c:pt>
                <c:pt idx="275">
                  <c:v>1.0391926437860239</c:v>
                </c:pt>
                <c:pt idx="276">
                  <c:v>1.0302365307982535</c:v>
                </c:pt>
                <c:pt idx="277">
                  <c:v>1.0423105956126111</c:v>
                </c:pt>
                <c:pt idx="278">
                  <c:v>1.0638318063606746</c:v>
                </c:pt>
                <c:pt idx="279">
                  <c:v>1.0750748001206236</c:v>
                </c:pt>
                <c:pt idx="280">
                  <c:v>1.0552856095822971</c:v>
                </c:pt>
                <c:pt idx="281">
                  <c:v>1.050048675506474</c:v>
                </c:pt>
                <c:pt idx="282">
                  <c:v>1.0403536544764198</c:v>
                </c:pt>
                <c:pt idx="283">
                  <c:v>1.0663934891987064</c:v>
                </c:pt>
                <c:pt idx="284">
                  <c:v>1.0788995555373981</c:v>
                </c:pt>
                <c:pt idx="285">
                  <c:v>1.0628525515034442</c:v>
                </c:pt>
                <c:pt idx="286">
                  <c:v>1.0657974471731193</c:v>
                </c:pt>
                <c:pt idx="287">
                  <c:v>1.0631295936172112</c:v>
                </c:pt>
                <c:pt idx="288">
                  <c:v>1.0589715089193246</c:v>
                </c:pt>
                <c:pt idx="289">
                  <c:v>1.054304043392956</c:v>
                </c:pt>
                <c:pt idx="290">
                  <c:v>1.0582449706036903</c:v>
                </c:pt>
                <c:pt idx="291">
                  <c:v>1.0875952383481153</c:v>
                </c:pt>
                <c:pt idx="292">
                  <c:v>1.1229983269316552</c:v>
                </c:pt>
                <c:pt idx="293">
                  <c:v>1.1376537606590102</c:v>
                </c:pt>
                <c:pt idx="294">
                  <c:v>1.1436458297607142</c:v>
                </c:pt>
                <c:pt idx="295">
                  <c:v>1.1553975326458694</c:v>
                </c:pt>
                <c:pt idx="296">
                  <c:v>1.1623651596823155</c:v>
                </c:pt>
                <c:pt idx="297">
                  <c:v>1.1580153476919586</c:v>
                </c:pt>
                <c:pt idx="298">
                  <c:v>1.1430609886630843</c:v>
                </c:pt>
                <c:pt idx="299">
                  <c:v>1.1136414295920498</c:v>
                </c:pt>
                <c:pt idx="300">
                  <c:v>1.1107992891875624</c:v>
                </c:pt>
                <c:pt idx="301">
                  <c:v>1.1370277112358147</c:v>
                </c:pt>
                <c:pt idx="302">
                  <c:v>1.1308562621678142</c:v>
                </c:pt>
                <c:pt idx="303">
                  <c:v>1.1385878351058274</c:v>
                </c:pt>
                <c:pt idx="304">
                  <c:v>1.1386861672223449</c:v>
                </c:pt>
                <c:pt idx="305">
                  <c:v>1.1310507388043316</c:v>
                </c:pt>
                <c:pt idx="306">
                  <c:v>1.0962346910502019</c:v>
                </c:pt>
                <c:pt idx="307">
                  <c:v>1.0650708086704315</c:v>
                </c:pt>
                <c:pt idx="308">
                  <c:v>1.0988878165128342</c:v>
                </c:pt>
                <c:pt idx="309">
                  <c:v>1.1146838430791142</c:v>
                </c:pt>
                <c:pt idx="310">
                  <c:v>1.1559793792520245</c:v>
                </c:pt>
                <c:pt idx="311">
                  <c:v>1.1377193248496553</c:v>
                </c:pt>
                <c:pt idx="312">
                  <c:v>1.1403581067567485</c:v>
                </c:pt>
                <c:pt idx="313">
                  <c:v>1.1379496651691599</c:v>
                </c:pt>
                <c:pt idx="314">
                  <c:v>1.1424205114375396</c:v>
                </c:pt>
                <c:pt idx="315">
                  <c:v>1.1273516591293002</c:v>
                </c:pt>
                <c:pt idx="316">
                  <c:v>1.133385800862756</c:v>
                </c:pt>
                <c:pt idx="317">
                  <c:v>1.1632436964432844</c:v>
                </c:pt>
                <c:pt idx="318">
                  <c:v>1.1912549329545428</c:v>
                </c:pt>
                <c:pt idx="319">
                  <c:v>1.2296827059510735</c:v>
                </c:pt>
                <c:pt idx="320">
                  <c:v>1.2581454555888776</c:v>
                </c:pt>
                <c:pt idx="321">
                  <c:v>1.2436993717996434</c:v>
                </c:pt>
                <c:pt idx="322">
                  <c:v>1.2272374363217629</c:v>
                </c:pt>
                <c:pt idx="323">
                  <c:v>1.2417477332553379</c:v>
                </c:pt>
                <c:pt idx="324">
                  <c:v>1.2592919511221876</c:v>
                </c:pt>
                <c:pt idx="325">
                  <c:v>1.2603089160502934</c:v>
                </c:pt>
                <c:pt idx="326">
                  <c:v>1.2373426438288579</c:v>
                </c:pt>
                <c:pt idx="327">
                  <c:v>1.229817661593694</c:v>
                </c:pt>
                <c:pt idx="328">
                  <c:v>1.2689490645445896</c:v>
                </c:pt>
                <c:pt idx="329">
                  <c:v>1.2926464691753734</c:v>
                </c:pt>
                <c:pt idx="330">
                  <c:v>1.29697416565145</c:v>
                </c:pt>
                <c:pt idx="331">
                  <c:v>1.3195879348905795</c:v>
                </c:pt>
                <c:pt idx="332">
                  <c:v>1.3206055856876278</c:v>
                </c:pt>
                <c:pt idx="333">
                  <c:v>1.310960230927851</c:v>
                </c:pt>
                <c:pt idx="334">
                  <c:v>1.33152189009732</c:v>
                </c:pt>
                <c:pt idx="335">
                  <c:v>1.3675570837261855</c:v>
                </c:pt>
                <c:pt idx="336">
                  <c:v>1.4098832404733372</c:v>
                </c:pt>
                <c:pt idx="337">
                  <c:v>1.4322154852143409</c:v>
                </c:pt>
                <c:pt idx="338">
                  <c:v>1.4422451319568637</c:v>
                </c:pt>
                <c:pt idx="339">
                  <c:v>1.4513265042083809</c:v>
                </c:pt>
                <c:pt idx="340">
                  <c:v>1.4325563606859861</c:v>
                </c:pt>
                <c:pt idx="341">
                  <c:v>1.4234610860357613</c:v>
                </c:pt>
                <c:pt idx="342">
                  <c:v>1.4443429632291942</c:v>
                </c:pt>
                <c:pt idx="343">
                  <c:v>1.460221969739679</c:v>
                </c:pt>
                <c:pt idx="344">
                  <c:v>1.4573829803963196</c:v>
                </c:pt>
                <c:pt idx="345">
                  <c:v>1.457737855246543</c:v>
                </c:pt>
                <c:pt idx="346">
                  <c:v>1.4702773000594316</c:v>
                </c:pt>
                <c:pt idx="347">
                  <c:v>1.4370929027519643</c:v>
                </c:pt>
                <c:pt idx="348">
                  <c:v>1.4472818615694008</c:v>
                </c:pt>
                <c:pt idx="349">
                  <c:v>1.4598933179134301</c:v>
                </c:pt>
                <c:pt idx="350">
                  <c:v>1.4670612650796497</c:v>
                </c:pt>
                <c:pt idx="351">
                  <c:v>1.4770137161129497</c:v>
                </c:pt>
                <c:pt idx="352">
                  <c:v>1.452191604813897</c:v>
                </c:pt>
                <c:pt idx="353">
                  <c:v>1.4371574620934071</c:v>
                </c:pt>
                <c:pt idx="354">
                  <c:v>1.4402472900474081</c:v>
                </c:pt>
                <c:pt idx="355">
                  <c:v>1.4518689967690819</c:v>
                </c:pt>
                <c:pt idx="356">
                  <c:v>1.4402214664147193</c:v>
                </c:pt>
                <c:pt idx="357">
                  <c:v>1.4662975580379805</c:v>
                </c:pt>
                <c:pt idx="358">
                  <c:v>1.5178111667631233</c:v>
                </c:pt>
                <c:pt idx="359">
                  <c:v>1.5575444500245974</c:v>
                </c:pt>
                <c:pt idx="360">
                  <c:v>1.5780447013025654</c:v>
                </c:pt>
                <c:pt idx="361">
                  <c:v>1.5965133738014021</c:v>
                </c:pt>
                <c:pt idx="362">
                  <c:v>1.6208233638091694</c:v>
                </c:pt>
                <c:pt idx="363">
                  <c:v>1.6717515161771157</c:v>
                </c:pt>
                <c:pt idx="364">
                  <c:v>1.6458528024287622</c:v>
                </c:pt>
                <c:pt idx="365">
                  <c:v>1.7048207689105588</c:v>
                </c:pt>
                <c:pt idx="366">
                  <c:v>1.6698282905826345</c:v>
                </c:pt>
                <c:pt idx="367">
                  <c:v>1.6809251289555256</c:v>
                </c:pt>
                <c:pt idx="368">
                  <c:v>1.6812577346458919</c:v>
                </c:pt>
                <c:pt idx="369">
                  <c:v>1.677957881476895</c:v>
                </c:pt>
                <c:pt idx="370">
                  <c:v>1.6934682499172782</c:v>
                </c:pt>
                <c:pt idx="371">
                  <c:v>1.6873788285352125</c:v>
                </c:pt>
                <c:pt idx="372">
                  <c:v>1.7028061467991669</c:v>
                </c:pt>
                <c:pt idx="373">
                  <c:v>1.7110270006133252</c:v>
                </c:pt>
                <c:pt idx="374">
                  <c:v>1.715063096980797</c:v>
                </c:pt>
                <c:pt idx="375">
                  <c:v>1.7374393218395305</c:v>
                </c:pt>
                <c:pt idx="376">
                  <c:v>1.7394174914739009</c:v>
                </c:pt>
                <c:pt idx="377">
                  <c:v>1.7393999556627855</c:v>
                </c:pt>
                <c:pt idx="378">
                  <c:v>1.7551791825254903</c:v>
                </c:pt>
                <c:pt idx="379">
                  <c:v>1.773016700033645</c:v>
                </c:pt>
                <c:pt idx="380">
                  <c:v>1.7775074864885294</c:v>
                </c:pt>
                <c:pt idx="381">
                  <c:v>1.7632519946883918</c:v>
                </c:pt>
                <c:pt idx="382">
                  <c:v>1.7448284687430864</c:v>
                </c:pt>
                <c:pt idx="383">
                  <c:v>1.7349904022405989</c:v>
                </c:pt>
                <c:pt idx="384">
                  <c:v>1.7670114539610442</c:v>
                </c:pt>
                <c:pt idx="385">
                  <c:v>1.7670040322017597</c:v>
                </c:pt>
                <c:pt idx="386">
                  <c:v>1.7479228312067301</c:v>
                </c:pt>
                <c:pt idx="387">
                  <c:v>1.7274780752565555</c:v>
                </c:pt>
                <c:pt idx="388">
                  <c:v>1.7195209391453705</c:v>
                </c:pt>
                <c:pt idx="389">
                  <c:v>1.6895827931696281</c:v>
                </c:pt>
                <c:pt idx="390">
                  <c:v>1.6647555102878222</c:v>
                </c:pt>
                <c:pt idx="391">
                  <c:v>1.6483412053209257</c:v>
                </c:pt>
                <c:pt idx="392">
                  <c:v>1.6369069369793334</c:v>
                </c:pt>
                <c:pt idx="393">
                  <c:v>1.6199670315860504</c:v>
                </c:pt>
                <c:pt idx="394">
                  <c:v>1.6262333581507751</c:v>
                </c:pt>
                <c:pt idx="395">
                  <c:v>1.6596551677899765</c:v>
                </c:pt>
                <c:pt idx="396">
                  <c:v>1.6741705993388256</c:v>
                </c:pt>
                <c:pt idx="397">
                  <c:v>1.6610634671430815</c:v>
                </c:pt>
                <c:pt idx="398">
                  <c:v>1.6630954269285829</c:v>
                </c:pt>
                <c:pt idx="399">
                  <c:v>1.6823238938785012</c:v>
                </c:pt>
                <c:pt idx="400">
                  <c:v>1.67304951307064</c:v>
                </c:pt>
                <c:pt idx="401">
                  <c:v>1.6778746777357101</c:v>
                </c:pt>
                <c:pt idx="402">
                  <c:v>1.7068403585522187</c:v>
                </c:pt>
                <c:pt idx="403">
                  <c:v>1.730666972788095</c:v>
                </c:pt>
                <c:pt idx="404">
                  <c:v>1.7598652894141205</c:v>
                </c:pt>
                <c:pt idx="405">
                  <c:v>1.7962912426365349</c:v>
                </c:pt>
                <c:pt idx="406">
                  <c:v>1.8289668508001522</c:v>
                </c:pt>
                <c:pt idx="407">
                  <c:v>1.8374024523265771</c:v>
                </c:pt>
                <c:pt idx="408">
                  <c:v>1.8521249475071884</c:v>
                </c:pt>
                <c:pt idx="409">
                  <c:v>1.8776302924005925</c:v>
                </c:pt>
                <c:pt idx="410">
                  <c:v>1.8948050519093</c:v>
                </c:pt>
                <c:pt idx="411">
                  <c:v>1.891317568678859</c:v>
                </c:pt>
                <c:pt idx="412">
                  <c:v>1.868439373375526</c:v>
                </c:pt>
                <c:pt idx="413">
                  <c:v>1.877474201149115</c:v>
                </c:pt>
                <c:pt idx="414">
                  <c:v>1.8966984039277457</c:v>
                </c:pt>
                <c:pt idx="415">
                  <c:v>1.918595986504634</c:v>
                </c:pt>
                <c:pt idx="416">
                  <c:v>1.9229787099686639</c:v>
                </c:pt>
                <c:pt idx="417">
                  <c:v>1.9328659129860875</c:v>
                </c:pt>
                <c:pt idx="418">
                  <c:v>1.9328288162456611</c:v>
                </c:pt>
                <c:pt idx="419">
                  <c:v>1.9481234564880243</c:v>
                </c:pt>
                <c:pt idx="420">
                  <c:v>1.9682953577983395</c:v>
                </c:pt>
                <c:pt idx="421">
                  <c:v>1.9683128337856726</c:v>
                </c:pt>
                <c:pt idx="422">
                  <c:v>1.9592936807753119</c:v>
                </c:pt>
                <c:pt idx="423">
                  <c:v>1.9558387128628514</c:v>
                </c:pt>
                <c:pt idx="424">
                  <c:v>1.9453593119090349</c:v>
                </c:pt>
                <c:pt idx="425">
                  <c:v>1.9562589087658977</c:v>
                </c:pt>
                <c:pt idx="426">
                  <c:v>1.9459616651585812</c:v>
                </c:pt>
                <c:pt idx="427">
                  <c:v>1.9897677134937646</c:v>
                </c:pt>
                <c:pt idx="428">
                  <c:v>2.009880148821316</c:v>
                </c:pt>
                <c:pt idx="429">
                  <c:v>1.9977371667962815</c:v>
                </c:pt>
                <c:pt idx="430">
                  <c:v>2.0126484993774212</c:v>
                </c:pt>
                <c:pt idx="431">
                  <c:v>2.0116717273858145</c:v>
                </c:pt>
                <c:pt idx="432">
                  <c:v>2.0000236649600009</c:v>
                </c:pt>
                <c:pt idx="433">
                  <c:v>1.9863881106661232</c:v>
                </c:pt>
                <c:pt idx="434">
                  <c:v>1.9332790116952019</c:v>
                </c:pt>
                <c:pt idx="435">
                  <c:v>1.9403214570478862</c:v>
                </c:pt>
                <c:pt idx="436">
                  <c:v>1.9237607483362347</c:v>
                </c:pt>
                <c:pt idx="437">
                  <c:v>1.9084609173821565</c:v>
                </c:pt>
                <c:pt idx="438">
                  <c:v>1.9359288203347682</c:v>
                </c:pt>
                <c:pt idx="439">
                  <c:v>1.8937898712380314</c:v>
                </c:pt>
                <c:pt idx="440">
                  <c:v>1.8917249259025153</c:v>
                </c:pt>
                <c:pt idx="441">
                  <c:v>1.8252958735417522</c:v>
                </c:pt>
                <c:pt idx="442">
                  <c:v>1.7909284653356656</c:v>
                </c:pt>
                <c:pt idx="443">
                  <c:v>1.8298563039203573</c:v>
                </c:pt>
                <c:pt idx="444">
                  <c:v>1.8624685731464228</c:v>
                </c:pt>
                <c:pt idx="445">
                  <c:v>1.842826937904759</c:v>
                </c:pt>
                <c:pt idx="446">
                  <c:v>1.8733893797789096</c:v>
                </c:pt>
                <c:pt idx="447">
                  <c:v>1.9113474468882639</c:v>
                </c:pt>
                <c:pt idx="448">
                  <c:v>1.9483287671134248</c:v>
                </c:pt>
                <c:pt idx="449">
                  <c:v>1.9528488672903008</c:v>
                </c:pt>
                <c:pt idx="450">
                  <c:v>1.9785290250540943</c:v>
                </c:pt>
                <c:pt idx="451">
                  <c:v>2.0073048723596578</c:v>
                </c:pt>
                <c:pt idx="452">
                  <c:v>2.0042877855738235</c:v>
                </c:pt>
                <c:pt idx="453">
                  <c:v>2.0147969265560146</c:v>
                </c:pt>
                <c:pt idx="454">
                  <c:v>2.0565251185111788</c:v>
                </c:pt>
                <c:pt idx="455">
                  <c:v>2.0722245244509621</c:v>
                </c:pt>
                <c:pt idx="456">
                  <c:v>2.0771760708463249</c:v>
                </c:pt>
                <c:pt idx="457">
                  <c:v>2.0647977566666995</c:v>
                </c:pt>
                <c:pt idx="458">
                  <c:v>2.0764594855413634</c:v>
                </c:pt>
                <c:pt idx="459">
                  <c:v>2.1053674838784699</c:v>
                </c:pt>
                <c:pt idx="460">
                  <c:v>2.1274420665026228</c:v>
                </c:pt>
                <c:pt idx="461">
                  <c:v>2.1408372074913768</c:v>
                </c:pt>
                <c:pt idx="462">
                  <c:v>2.1523516263988887</c:v>
                </c:pt>
                <c:pt idx="463">
                  <c:v>2.1690473156073247</c:v>
                </c:pt>
                <c:pt idx="464">
                  <c:v>2.1733744454476298</c:v>
                </c:pt>
                <c:pt idx="465">
                  <c:v>2.1792911183469528</c:v>
                </c:pt>
                <c:pt idx="466">
                  <c:v>2.180488607749675</c:v>
                </c:pt>
                <c:pt idx="467">
                  <c:v>2.1906321645787235</c:v>
                </c:pt>
                <c:pt idx="468">
                  <c:v>2.1829462282466126</c:v>
                </c:pt>
                <c:pt idx="469">
                  <c:v>2.1669612513698571</c:v>
                </c:pt>
                <c:pt idx="470">
                  <c:v>2.1842524979013209</c:v>
                </c:pt>
                <c:pt idx="471">
                  <c:v>2.1746016856182964</c:v>
                </c:pt>
                <c:pt idx="472">
                  <c:v>2.1691282636613156</c:v>
                </c:pt>
                <c:pt idx="473">
                  <c:v>2.1453595664214991</c:v>
                </c:pt>
                <c:pt idx="474">
                  <c:v>2.1194952437506305</c:v>
                </c:pt>
                <c:pt idx="475">
                  <c:v>2.1379184799093029</c:v>
                </c:pt>
                <c:pt idx="476">
                  <c:v>2.1459707000842392</c:v>
                </c:pt>
                <c:pt idx="477">
                  <c:v>2.1766442593191626</c:v>
                </c:pt>
                <c:pt idx="478">
                  <c:v>2.1799920754476232</c:v>
                </c:pt>
                <c:pt idx="479">
                  <c:v>2.167642523201248</c:v>
                </c:pt>
                <c:pt idx="480">
                  <c:v>2.1857673532782083</c:v>
                </c:pt>
                <c:pt idx="481">
                  <c:v>2.1995381282979425</c:v>
                </c:pt>
                <c:pt idx="482">
                  <c:v>2.1966459134927314</c:v>
                </c:pt>
                <c:pt idx="483">
                  <c:v>2.1980402583818019</c:v>
                </c:pt>
                <c:pt idx="484">
                  <c:v>2.2142330252709836</c:v>
                </c:pt>
                <c:pt idx="485">
                  <c:v>2.2293863472481896</c:v>
                </c:pt>
                <c:pt idx="486">
                  <c:v>2.2308260741414112</c:v>
                </c:pt>
                <c:pt idx="487">
                  <c:v>2.2070596815055965</c:v>
                </c:pt>
                <c:pt idx="488">
                  <c:v>2.1786626003605543</c:v>
                </c:pt>
                <c:pt idx="489">
                  <c:v>2.1861629125587325</c:v>
                </c:pt>
                <c:pt idx="490">
                  <c:v>2.2136810218729051</c:v>
                </c:pt>
                <c:pt idx="491">
                  <c:v>2.2201962747204615</c:v>
                </c:pt>
                <c:pt idx="492">
                  <c:v>2.224786764001232</c:v>
                </c:pt>
                <c:pt idx="493">
                  <c:v>2.2247410521021713</c:v>
                </c:pt>
                <c:pt idx="494">
                  <c:v>2.2463398127043495</c:v>
                </c:pt>
                <c:pt idx="495">
                  <c:v>2.2689600066335727</c:v>
                </c:pt>
                <c:pt idx="496">
                  <c:v>2.2734210017996626</c:v>
                </c:pt>
                <c:pt idx="497">
                  <c:v>2.278482938856325</c:v>
                </c:pt>
                <c:pt idx="498">
                  <c:v>2.284140735148354</c:v>
                </c:pt>
                <c:pt idx="499">
                  <c:v>2.3017784401716583</c:v>
                </c:pt>
                <c:pt idx="500">
                  <c:v>2.3096143951432664</c:v>
                </c:pt>
                <c:pt idx="501">
                  <c:v>2.3136189371477021</c:v>
                </c:pt>
                <c:pt idx="502">
                  <c:v>2.3126600861342324</c:v>
                </c:pt>
                <c:pt idx="503">
                  <c:v>2.2980322173949812</c:v>
                </c:pt>
                <c:pt idx="504">
                  <c:v>2.2985465325022938</c:v>
                </c:pt>
                <c:pt idx="505">
                  <c:v>2.2817784029645822</c:v>
                </c:pt>
                <c:pt idx="506">
                  <c:v>2.274212174743746</c:v>
                </c:pt>
                <c:pt idx="507">
                  <c:v>2.2768777319980109</c:v>
                </c:pt>
                <c:pt idx="508">
                  <c:v>2.264308225871972</c:v>
                </c:pt>
                <c:pt idx="509">
                  <c:v>2.2377583037482052</c:v>
                </c:pt>
                <c:pt idx="510">
                  <c:v>2.2493950795698998</c:v>
                </c:pt>
                <c:pt idx="511">
                  <c:v>2.2686662125939159</c:v>
                </c:pt>
                <c:pt idx="512">
                  <c:v>2.2776603066631966</c:v>
                </c:pt>
                <c:pt idx="513">
                  <c:v>2.2620885282868626</c:v>
                </c:pt>
                <c:pt idx="514">
                  <c:v>2.2501266326832998</c:v>
                </c:pt>
                <c:pt idx="515">
                  <c:v>2.252982847734641</c:v>
                </c:pt>
                <c:pt idx="516">
                  <c:v>2.2810084363594534</c:v>
                </c:pt>
                <c:pt idx="517">
                  <c:v>2.2930704607487455</c:v>
                </c:pt>
                <c:pt idx="518">
                  <c:v>2.2861629059732693</c:v>
                </c:pt>
                <c:pt idx="519">
                  <c:v>2.2761324879602856</c:v>
                </c:pt>
                <c:pt idx="520">
                  <c:v>2.284081709554004</c:v>
                </c:pt>
                <c:pt idx="521">
                  <c:v>2.285508452732016</c:v>
                </c:pt>
                <c:pt idx="522">
                  <c:v>2.2566308640588151</c:v>
                </c:pt>
                <c:pt idx="523">
                  <c:v>2.2610361025135761</c:v>
                </c:pt>
                <c:pt idx="524">
                  <c:v>2.2654077076286852</c:v>
                </c:pt>
                <c:pt idx="525">
                  <c:v>2.2697460528642397</c:v>
                </c:pt>
                <c:pt idx="526">
                  <c:v>2.274051524015154</c:v>
                </c:pt>
                <c:pt idx="527">
                  <c:v>2.2527832184739833</c:v>
                </c:pt>
                <c:pt idx="528">
                  <c:v>2.2676150698330715</c:v>
                </c:pt>
                <c:pt idx="529">
                  <c:v>2.2632829336936471</c:v>
                </c:pt>
                <c:pt idx="530">
                  <c:v>2.2821340250183848</c:v>
                </c:pt>
                <c:pt idx="531">
                  <c:v>2.3289553046018101</c:v>
                </c:pt>
                <c:pt idx="532">
                  <c:v>2.3187960277547095</c:v>
                </c:pt>
                <c:pt idx="533">
                  <c:v>2.3287842909026581</c:v>
                </c:pt>
                <c:pt idx="534">
                  <c:v>2.330048849308612</c:v>
                </c:pt>
                <c:pt idx="535">
                  <c:v>2.3576912865959652</c:v>
                </c:pt>
                <c:pt idx="536">
                  <c:v>2.3818244641613626</c:v>
                </c:pt>
                <c:pt idx="537">
                  <c:v>2.4154439015259799</c:v>
                </c:pt>
                <c:pt idx="538">
                  <c:v>2.4373294200595459</c:v>
                </c:pt>
                <c:pt idx="539">
                  <c:v>2.4413912185098483</c:v>
                </c:pt>
                <c:pt idx="540">
                  <c:v>2.4355973989292701</c:v>
                </c:pt>
                <c:pt idx="541">
                  <c:v>2.4318764389951886</c:v>
                </c:pt>
                <c:pt idx="542">
                  <c:v>2.4342675598383612</c:v>
                </c:pt>
                <c:pt idx="543">
                  <c:v>2.4322445132240147</c:v>
                </c:pt>
                <c:pt idx="544">
                  <c:v>2.4494768635874151</c:v>
                </c:pt>
                <c:pt idx="545">
                  <c:v>2.4596109468789527</c:v>
                </c:pt>
                <c:pt idx="546">
                  <c:v>2.4558356935590537</c:v>
                </c:pt>
                <c:pt idx="547">
                  <c:v>2.4649496642027491</c:v>
                </c:pt>
                <c:pt idx="548">
                  <c:v>2.4935938053846645</c:v>
                </c:pt>
                <c:pt idx="549">
                  <c:v>2.5162567901148911</c:v>
                </c:pt>
                <c:pt idx="550">
                  <c:v>2.5342169698241119</c:v>
                </c:pt>
                <c:pt idx="551">
                  <c:v>2.5147594678366634</c:v>
                </c:pt>
                <c:pt idx="552">
                  <c:v>2.5051553961931727</c:v>
                </c:pt>
                <c:pt idx="553">
                  <c:v>2.4750358462659832</c:v>
                </c:pt>
                <c:pt idx="554">
                  <c:v>2.4998068013464696</c:v>
                </c:pt>
                <c:pt idx="555">
                  <c:v>2.4957835975447056</c:v>
                </c:pt>
                <c:pt idx="556">
                  <c:v>2.4796620399931939</c:v>
                </c:pt>
                <c:pt idx="557">
                  <c:v>2.4983908031070441</c:v>
                </c:pt>
                <c:pt idx="558">
                  <c:v>2.4862081351330589</c:v>
                </c:pt>
                <c:pt idx="559">
                  <c:v>2.472677969261369</c:v>
                </c:pt>
                <c:pt idx="560">
                  <c:v>2.4465178618043897</c:v>
                </c:pt>
                <c:pt idx="561">
                  <c:v>2.4157730569809668</c:v>
                </c:pt>
                <c:pt idx="562">
                  <c:v>2.3636522872647059</c:v>
                </c:pt>
                <c:pt idx="563">
                  <c:v>2.3468560801649656</c:v>
                </c:pt>
                <c:pt idx="564">
                  <c:v>2.3957602760265679</c:v>
                </c:pt>
                <c:pt idx="565">
                  <c:v>2.4228212240172855</c:v>
                </c:pt>
                <c:pt idx="566">
                  <c:v>2.4150096701150727</c:v>
                </c:pt>
                <c:pt idx="567">
                  <c:v>2.4145356911939175</c:v>
                </c:pt>
                <c:pt idx="568">
                  <c:v>2.4420019954873053</c:v>
                </c:pt>
                <c:pt idx="569">
                  <c:v>2.4486809795873552</c:v>
                </c:pt>
                <c:pt idx="570">
                  <c:v>2.4597144265358351</c:v>
                </c:pt>
                <c:pt idx="571">
                  <c:v>2.4714107869856972</c:v>
                </c:pt>
                <c:pt idx="572">
                  <c:v>2.4733607474808035</c:v>
                </c:pt>
                <c:pt idx="573">
                  <c:v>2.5060809784399427</c:v>
                </c:pt>
                <c:pt idx="574">
                  <c:v>2.5273162763318169</c:v>
                </c:pt>
                <c:pt idx="575">
                  <c:v>2.519490654113393</c:v>
                </c:pt>
                <c:pt idx="576">
                  <c:v>2.5204118670216182</c:v>
                </c:pt>
                <c:pt idx="577">
                  <c:v>2.5290318807726497</c:v>
                </c:pt>
                <c:pt idx="578">
                  <c:v>2.5542013422207677</c:v>
                </c:pt>
                <c:pt idx="579">
                  <c:v>2.5806176356233133</c:v>
                </c:pt>
                <c:pt idx="580">
                  <c:v>2.6276085333450392</c:v>
                </c:pt>
                <c:pt idx="581">
                  <c:v>2.648862542509633</c:v>
                </c:pt>
                <c:pt idx="582">
                  <c:v>2.6730128785945171</c:v>
                </c:pt>
                <c:pt idx="583">
                  <c:v>2.6398265307340827</c:v>
                </c:pt>
                <c:pt idx="584">
                  <c:v>2.6546395814213741</c:v>
                </c:pt>
                <c:pt idx="585">
                  <c:v>2.6888580412894001</c:v>
                </c:pt>
                <c:pt idx="586">
                  <c:v>2.6780258498677507</c:v>
                </c:pt>
                <c:pt idx="587">
                  <c:v>2.6672114980626569</c:v>
                </c:pt>
                <c:pt idx="588">
                  <c:v>2.6673318198127167</c:v>
                </c:pt>
                <c:pt idx="589">
                  <c:v>2.624348698977248</c:v>
                </c:pt>
                <c:pt idx="590">
                  <c:v>2.6695687422063554</c:v>
                </c:pt>
                <c:pt idx="591">
                  <c:v>2.6699146262620919</c:v>
                </c:pt>
                <c:pt idx="592">
                  <c:v>2.6385073685703255</c:v>
                </c:pt>
                <c:pt idx="593">
                  <c:v>2.6334289199572227</c:v>
                </c:pt>
                <c:pt idx="594">
                  <c:v>2.6378730535868047</c:v>
                </c:pt>
                <c:pt idx="595">
                  <c:v>2.6197398974625847</c:v>
                </c:pt>
                <c:pt idx="596">
                  <c:v>2.645802762891146</c:v>
                </c:pt>
                <c:pt idx="597">
                  <c:v>2.6517139170510391</c:v>
                </c:pt>
                <c:pt idx="598">
                  <c:v>2.6267503300662383</c:v>
                </c:pt>
                <c:pt idx="599">
                  <c:v>2.5770347913750022</c:v>
                </c:pt>
                <c:pt idx="600">
                  <c:v>2.6093605693783908</c:v>
                </c:pt>
                <c:pt idx="601">
                  <c:v>2.6083147120413166</c:v>
                </c:pt>
                <c:pt idx="602">
                  <c:v>2.5958456379953629</c:v>
                </c:pt>
                <c:pt idx="603">
                  <c:v>2.6018215776673439</c:v>
                </c:pt>
                <c:pt idx="604">
                  <c:v>2.6234882345703459</c:v>
                </c:pt>
                <c:pt idx="605">
                  <c:v>2.5762546016318608</c:v>
                </c:pt>
                <c:pt idx="606">
                  <c:v>2.5777580390319508</c:v>
                </c:pt>
                <c:pt idx="607">
                  <c:v>2.5733363018989337</c:v>
                </c:pt>
                <c:pt idx="608">
                  <c:v>2.5923815216675865</c:v>
                </c:pt>
                <c:pt idx="609">
                  <c:v>2.6041594457936208</c:v>
                </c:pt>
                <c:pt idx="610">
                  <c:v>2.6404584886277305</c:v>
                </c:pt>
                <c:pt idx="611">
                  <c:v>2.6648580619442317</c:v>
                </c:pt>
                <c:pt idx="612">
                  <c:v>2.6666387076428522</c:v>
                </c:pt>
                <c:pt idx="613">
                  <c:v>2.6849120197522787</c:v>
                </c:pt>
                <c:pt idx="614">
                  <c:v>2.7124934727888252</c:v>
                </c:pt>
                <c:pt idx="615">
                  <c:v>2.7533700549493338</c:v>
                </c:pt>
                <c:pt idx="616">
                  <c:v>2.7807240065164729</c:v>
                </c:pt>
                <c:pt idx="617">
                  <c:v>2.7795453393971727</c:v>
                </c:pt>
                <c:pt idx="618">
                  <c:v>2.7881840090615624</c:v>
                </c:pt>
                <c:pt idx="619">
                  <c:v>2.8145713407237563</c:v>
                </c:pt>
                <c:pt idx="620">
                  <c:v>2.8339726878674565</c:v>
                </c:pt>
                <c:pt idx="621">
                  <c:v>2.8509323992795719</c:v>
                </c:pt>
                <c:pt idx="622">
                  <c:v>2.8260618146798153</c:v>
                </c:pt>
                <c:pt idx="623">
                  <c:v>2.8291677942529398</c:v>
                </c:pt>
                <c:pt idx="624">
                  <c:v>2.8416741816205735</c:v>
                </c:pt>
                <c:pt idx="625">
                  <c:v>2.8699226014375081</c:v>
                </c:pt>
                <c:pt idx="626">
                  <c:v>2.8825698013352699</c:v>
                </c:pt>
                <c:pt idx="627">
                  <c:v>2.8652899761251271</c:v>
                </c:pt>
                <c:pt idx="628">
                  <c:v>2.840224874504544</c:v>
                </c:pt>
                <c:pt idx="629">
                  <c:v>2.8203470223220428</c:v>
                </c:pt>
                <c:pt idx="630">
                  <c:v>2.8030083207332388</c:v>
                </c:pt>
                <c:pt idx="631">
                  <c:v>2.8100830273230906</c:v>
                </c:pt>
                <c:pt idx="632">
                  <c:v>2.8179112141018465</c:v>
                </c:pt>
                <c:pt idx="633">
                  <c:v>2.8124349112475944</c:v>
                </c:pt>
                <c:pt idx="634">
                  <c:v>2.8352659045385531</c:v>
                </c:pt>
                <c:pt idx="635">
                  <c:v>2.8602866572091399</c:v>
                </c:pt>
                <c:pt idx="636">
                  <c:v>2.8843043885939688</c:v>
                </c:pt>
                <c:pt idx="637">
                  <c:v>2.890991269021538</c:v>
                </c:pt>
                <c:pt idx="638">
                  <c:v>2.8828133614546334</c:v>
                </c:pt>
                <c:pt idx="639">
                  <c:v>2.8721465843082088</c:v>
                </c:pt>
                <c:pt idx="640">
                  <c:v>2.8739511669739284</c:v>
                </c:pt>
                <c:pt idx="641">
                  <c:v>2.8899996432722395</c:v>
                </c:pt>
                <c:pt idx="642">
                  <c:v>2.9229758099804637</c:v>
                </c:pt>
                <c:pt idx="643">
                  <c:v>2.9480326496607159</c:v>
                </c:pt>
                <c:pt idx="644">
                  <c:v>2.945741705770812</c:v>
                </c:pt>
                <c:pt idx="645">
                  <c:v>2.9413486978620131</c:v>
                </c:pt>
                <c:pt idx="646">
                  <c:v>2.9796078666540944</c:v>
                </c:pt>
                <c:pt idx="647">
                  <c:v>3.0158818696124445</c:v>
                </c:pt>
                <c:pt idx="648">
                  <c:v>3.0440351723957373</c:v>
                </c:pt>
                <c:pt idx="649">
                  <c:v>3.0525206754449776</c:v>
                </c:pt>
                <c:pt idx="650">
                  <c:v>3.0399942890298917</c:v>
                </c:pt>
                <c:pt idx="651">
                  <c:v>3.0370023376274582</c:v>
                </c:pt>
                <c:pt idx="652">
                  <c:v>3.0600848271807397</c:v>
                </c:pt>
                <c:pt idx="653">
                  <c:v>3.074414050658083</c:v>
                </c:pt>
                <c:pt idx="654">
                  <c:v>3.0945714505419759</c:v>
                </c:pt>
                <c:pt idx="655">
                  <c:v>3.1060633805825577</c:v>
                </c:pt>
                <c:pt idx="656">
                  <c:v>3.1232264113141346</c:v>
                </c:pt>
                <c:pt idx="657">
                  <c:v>3.1460811368171502</c:v>
                </c:pt>
                <c:pt idx="658">
                  <c:v>3.1675560474516109</c:v>
                </c:pt>
                <c:pt idx="659">
                  <c:v>3.1802376780290391</c:v>
                </c:pt>
                <c:pt idx="660">
                  <c:v>3.1922872121099064</c:v>
                </c:pt>
                <c:pt idx="661">
                  <c:v>3.1958784235587894</c:v>
                </c:pt>
                <c:pt idx="662">
                  <c:v>3.1571961297223203</c:v>
                </c:pt>
                <c:pt idx="663">
                  <c:v>3.142665988573182</c:v>
                </c:pt>
                <c:pt idx="664">
                  <c:v>3.1502057237356227</c:v>
                </c:pt>
                <c:pt idx="665">
                  <c:v>3.1830050762211841</c:v>
                </c:pt>
                <c:pt idx="666">
                  <c:v>3.2120332213972707</c:v>
                </c:pt>
                <c:pt idx="667">
                  <c:v>3.2392110156909504</c:v>
                </c:pt>
                <c:pt idx="668">
                  <c:v>3.2513684415036463</c:v>
                </c:pt>
                <c:pt idx="669">
                  <c:v>3.2400793121636329</c:v>
                </c:pt>
                <c:pt idx="670">
                  <c:v>3.2511646596631421</c:v>
                </c:pt>
                <c:pt idx="671">
                  <c:v>3.268271644497283</c:v>
                </c:pt>
                <c:pt idx="672">
                  <c:v>3.2668954536238535</c:v>
                </c:pt>
                <c:pt idx="673">
                  <c:v>3.2828423533862803</c:v>
                </c:pt>
                <c:pt idx="674">
                  <c:v>3.2962034402690845</c:v>
                </c:pt>
                <c:pt idx="675">
                  <c:v>3.3151948353481235</c:v>
                </c:pt>
                <c:pt idx="676">
                  <c:v>3.3401621625132556</c:v>
                </c:pt>
                <c:pt idx="677">
                  <c:v>3.3517094318886413</c:v>
                </c:pt>
                <c:pt idx="678">
                  <c:v>3.3688742870477575</c:v>
                </c:pt>
                <c:pt idx="679">
                  <c:v>3.4045636803111377</c:v>
                </c:pt>
                <c:pt idx="680">
                  <c:v>3.4416123247924575</c:v>
                </c:pt>
                <c:pt idx="681">
                  <c:v>3.4357104218231926</c:v>
                </c:pt>
                <c:pt idx="682">
                  <c:v>3.4525688235320828</c:v>
                </c:pt>
                <c:pt idx="683">
                  <c:v>3.4696951817396102</c:v>
                </c:pt>
                <c:pt idx="684">
                  <c:v>3.4753408169662441</c:v>
                </c:pt>
                <c:pt idx="685">
                  <c:v>3.4722492394453361</c:v>
                </c:pt>
                <c:pt idx="686">
                  <c:v>3.5077315742079946</c:v>
                </c:pt>
                <c:pt idx="687">
                  <c:v>3.5476061594419752</c:v>
                </c:pt>
                <c:pt idx="688">
                  <c:v>3.5687823909556067</c:v>
                </c:pt>
                <c:pt idx="689">
                  <c:v>3.5449434896487593</c:v>
                </c:pt>
                <c:pt idx="690">
                  <c:v>3.5531602891972289</c:v>
                </c:pt>
                <c:pt idx="691">
                  <c:v>3.575380553595283</c:v>
                </c:pt>
                <c:pt idx="692">
                  <c:v>3.6178371824982762</c:v>
                </c:pt>
                <c:pt idx="693">
                  <c:v>3.6326353997789345</c:v>
                </c:pt>
                <c:pt idx="694">
                  <c:v>3.6718709944869254</c:v>
                </c:pt>
                <c:pt idx="695">
                  <c:v>3.6777559992557007</c:v>
                </c:pt>
                <c:pt idx="696">
                  <c:v>3.7187782870004482</c:v>
                </c:pt>
                <c:pt idx="697">
                  <c:v>3.7232197449940987</c:v>
                </c:pt>
                <c:pt idx="698">
                  <c:v>3.7338238828836054</c:v>
                </c:pt>
                <c:pt idx="699">
                  <c:v>3.7326748919120747</c:v>
                </c:pt>
                <c:pt idx="700">
                  <c:v>3.7421408304084554</c:v>
                </c:pt>
                <c:pt idx="701">
                  <c:v>3.7536434318157936</c:v>
                </c:pt>
                <c:pt idx="702">
                  <c:v>3.7995436764775796</c:v>
                </c:pt>
                <c:pt idx="703">
                  <c:v>3.8284073978429869</c:v>
                </c:pt>
                <c:pt idx="704">
                  <c:v>3.8486747824178371</c:v>
                </c:pt>
                <c:pt idx="705">
                  <c:v>3.7989343508802151</c:v>
                </c:pt>
                <c:pt idx="706">
                  <c:v>3.6545285363520121</c:v>
                </c:pt>
                <c:pt idx="707">
                  <c:v>3.6809443258200099</c:v>
                </c:pt>
                <c:pt idx="708">
                  <c:v>3.6920411364551096</c:v>
                </c:pt>
                <c:pt idx="709">
                  <c:v>3.7319846965856667</c:v>
                </c:pt>
                <c:pt idx="710">
                  <c:v>3.7567781529821103</c:v>
                </c:pt>
                <c:pt idx="711">
                  <c:v>3.7952457036420162</c:v>
                </c:pt>
                <c:pt idx="712">
                  <c:v>3.7648077360665444</c:v>
                </c:pt>
                <c:pt idx="713">
                  <c:v>3.7085687376886853</c:v>
                </c:pt>
                <c:pt idx="714">
                  <c:v>3.6991143903294095</c:v>
                </c:pt>
                <c:pt idx="715">
                  <c:v>3.6948428948567407</c:v>
                </c:pt>
                <c:pt idx="716">
                  <c:v>3.6981310234710718</c:v>
                </c:pt>
                <c:pt idx="717">
                  <c:v>3.613887997477744</c:v>
                </c:pt>
                <c:pt idx="718">
                  <c:v>3.569767560022814</c:v>
                </c:pt>
                <c:pt idx="719">
                  <c:v>3.5286649275699178</c:v>
                </c:pt>
                <c:pt idx="720">
                  <c:v>3.5532054716640333</c:v>
                </c:pt>
                <c:pt idx="721">
                  <c:v>3.6072570832445776</c:v>
                </c:pt>
                <c:pt idx="722">
                  <c:v>3.6240912724697312</c:v>
                </c:pt>
                <c:pt idx="723">
                  <c:v>3.5662415864629273</c:v>
                </c:pt>
                <c:pt idx="724">
                  <c:v>3.5059449161165435</c:v>
                </c:pt>
                <c:pt idx="725">
                  <c:v>3.4893910545012101</c:v>
                </c:pt>
                <c:pt idx="726">
                  <c:v>3.5164270860683255</c:v>
                </c:pt>
                <c:pt idx="727">
                  <c:v>3.5015253735053045</c:v>
                </c:pt>
                <c:pt idx="728">
                  <c:v>3.402679193948063</c:v>
                </c:pt>
                <c:pt idx="729">
                  <c:v>3.3115874178374396</c:v>
                </c:pt>
                <c:pt idx="730">
                  <c:v>3.3274350108492259</c:v>
                </c:pt>
                <c:pt idx="731">
                  <c:v>3.1916087783611347</c:v>
                </c:pt>
                <c:pt idx="732">
                  <c:v>3.1865937033196627</c:v>
                </c:pt>
                <c:pt idx="733">
                  <c:v>3.1861604598258526</c:v>
                </c:pt>
                <c:pt idx="734">
                  <c:v>3.1942467346853163</c:v>
                </c:pt>
                <c:pt idx="735">
                  <c:v>3.0094240315921494</c:v>
                </c:pt>
                <c:pt idx="736">
                  <c:v>2.9195897561922663</c:v>
                </c:pt>
                <c:pt idx="737">
                  <c:v>2.8192821173554043</c:v>
                </c:pt>
                <c:pt idx="738">
                  <c:v>2.8655966493018634</c:v>
                </c:pt>
                <c:pt idx="739">
                  <c:v>3.1963733873016515</c:v>
                </c:pt>
                <c:pt idx="740">
                  <c:v>3.2666475682715972</c:v>
                </c:pt>
                <c:pt idx="741">
                  <c:v>3.170806479434725</c:v>
                </c:pt>
                <c:pt idx="742">
                  <c:v>3.1682183423355608</c:v>
                </c:pt>
                <c:pt idx="743">
                  <c:v>3.1492575569069508</c:v>
                </c:pt>
                <c:pt idx="744">
                  <c:v>3.1807981215210854</c:v>
                </c:pt>
                <c:pt idx="745">
                  <c:v>3.0986738188092291</c:v>
                </c:pt>
                <c:pt idx="746">
                  <c:v>3.1013995087585826</c:v>
                </c:pt>
                <c:pt idx="747">
                  <c:v>3.1789359887900925</c:v>
                </c:pt>
                <c:pt idx="748">
                  <c:v>3.364908146564682</c:v>
                </c:pt>
                <c:pt idx="749">
                  <c:v>3.4720419343195972</c:v>
                </c:pt>
                <c:pt idx="750">
                  <c:v>3.5218292062325016</c:v>
                </c:pt>
                <c:pt idx="751">
                  <c:v>3.4947915651684291</c:v>
                </c:pt>
                <c:pt idx="752">
                  <c:v>3.4924014267581343</c:v>
                </c:pt>
                <c:pt idx="753">
                  <c:v>3.4350318264501194</c:v>
                </c:pt>
                <c:pt idx="754">
                  <c:v>3.4525219846289139</c:v>
                </c:pt>
                <c:pt idx="755">
                  <c:v>3.4669800606438557</c:v>
                </c:pt>
                <c:pt idx="756">
                  <c:v>3.5034792341311078</c:v>
                </c:pt>
                <c:pt idx="757">
                  <c:v>3.5482225220190089</c:v>
                </c:pt>
                <c:pt idx="758">
                  <c:v>3.5198611150106673</c:v>
                </c:pt>
                <c:pt idx="759">
                  <c:v>3.5318214977210922</c:v>
                </c:pt>
                <c:pt idx="760">
                  <c:v>3.4710372792058344</c:v>
                </c:pt>
                <c:pt idx="761">
                  <c:v>3.4816439768659158</c:v>
                </c:pt>
                <c:pt idx="762">
                  <c:v>3.4537639370923481</c:v>
                </c:pt>
                <c:pt idx="763">
                  <c:v>3.4307851825856632</c:v>
                </c:pt>
                <c:pt idx="764">
                  <c:v>3.4174648505969256</c:v>
                </c:pt>
                <c:pt idx="765">
                  <c:v>3.4254159637739972</c:v>
                </c:pt>
                <c:pt idx="766">
                  <c:v>3.4463187169800853</c:v>
                </c:pt>
                <c:pt idx="767">
                  <c:v>3.4532461273863198</c:v>
                </c:pt>
                <c:pt idx="768">
                  <c:v>3.4558893427918087</c:v>
                </c:pt>
                <c:pt idx="769">
                  <c:v>3.4387552448725347</c:v>
                </c:pt>
                <c:pt idx="770">
                  <c:v>3.398502509323273</c:v>
                </c:pt>
                <c:pt idx="771">
                  <c:v>3.4512730272885692</c:v>
                </c:pt>
                <c:pt idx="772">
                  <c:v>3.5049078127884754</c:v>
                </c:pt>
                <c:pt idx="773">
                  <c:v>3.531836895580748</c:v>
                </c:pt>
                <c:pt idx="774">
                  <c:v>3.5672408330167964</c:v>
                </c:pt>
                <c:pt idx="775">
                  <c:v>3.6110329969078214</c:v>
                </c:pt>
                <c:pt idx="776">
                  <c:v>3.6262374608761325</c:v>
                </c:pt>
                <c:pt idx="777">
                  <c:v>3.644822571837917</c:v>
                </c:pt>
                <c:pt idx="778">
                  <c:v>3.7027899237698603</c:v>
                </c:pt>
                <c:pt idx="779">
                  <c:v>3.7050002475272716</c:v>
                </c:pt>
                <c:pt idx="780">
                  <c:v>3.7397762383919027</c:v>
                </c:pt>
                <c:pt idx="781">
                  <c:v>3.7757588371513715</c:v>
                </c:pt>
                <c:pt idx="782">
                  <c:v>3.7907346257692409</c:v>
                </c:pt>
                <c:pt idx="783">
                  <c:v>3.7941388335051913</c:v>
                </c:pt>
                <c:pt idx="784">
                  <c:v>3.7645223737627767</c:v>
                </c:pt>
                <c:pt idx="785">
                  <c:v>3.7932665272626771</c:v>
                </c:pt>
                <c:pt idx="786">
                  <c:v>3.8317722303015609</c:v>
                </c:pt>
                <c:pt idx="787">
                  <c:v>3.8466720212417411</c:v>
                </c:pt>
                <c:pt idx="788">
                  <c:v>3.8563971262340528</c:v>
                </c:pt>
                <c:pt idx="789">
                  <c:v>3.8914338547229859</c:v>
                </c:pt>
                <c:pt idx="790">
                  <c:v>3.9116763474519733</c:v>
                </c:pt>
                <c:pt idx="791">
                  <c:v>3.9036812184100111</c:v>
                </c:pt>
                <c:pt idx="792">
                  <c:v>3.9263634084319325</c:v>
                </c:pt>
                <c:pt idx="793">
                  <c:v>3.9475637905216598</c:v>
                </c:pt>
                <c:pt idx="794">
                  <c:v>3.9494423880626459</c:v>
                </c:pt>
                <c:pt idx="795">
                  <c:v>3.9127926644161546</c:v>
                </c:pt>
                <c:pt idx="796">
                  <c:v>3.88543828461906</c:v>
                </c:pt>
                <c:pt idx="797">
                  <c:v>3.8627274277486787</c:v>
                </c:pt>
                <c:pt idx="798">
                  <c:v>3.9058310612420586</c:v>
                </c:pt>
                <c:pt idx="799">
                  <c:v>3.9156743938410163</c:v>
                </c:pt>
                <c:pt idx="800">
                  <c:v>3.8196741071389293</c:v>
                </c:pt>
                <c:pt idx="801">
                  <c:v>3.7160103143422369</c:v>
                </c:pt>
                <c:pt idx="802">
                  <c:v>3.6542028450669171</c:v>
                </c:pt>
                <c:pt idx="803">
                  <c:v>3.6469666397070557</c:v>
                </c:pt>
                <c:pt idx="804">
                  <c:v>3.6709195963234085</c:v>
                </c:pt>
                <c:pt idx="805">
                  <c:v>3.6575881500410197</c:v>
                </c:pt>
                <c:pt idx="806">
                  <c:v>3.6118644220861769</c:v>
                </c:pt>
                <c:pt idx="807">
                  <c:v>3.5857180989615176</c:v>
                </c:pt>
                <c:pt idx="808">
                  <c:v>3.5973849848430359</c:v>
                </c:pt>
                <c:pt idx="809">
                  <c:v>3.6191203256037245</c:v>
                </c:pt>
                <c:pt idx="810">
                  <c:v>3.7604315701253546</c:v>
                </c:pt>
                <c:pt idx="811">
                  <c:v>3.7679018327348608</c:v>
                </c:pt>
                <c:pt idx="812">
                  <c:v>3.7386275989966844</c:v>
                </c:pt>
                <c:pt idx="813">
                  <c:v>3.8164330371253232</c:v>
                </c:pt>
                <c:pt idx="814">
                  <c:v>3.8193029587481679</c:v>
                </c:pt>
                <c:pt idx="815">
                  <c:v>3.8025470207776806</c:v>
                </c:pt>
                <c:pt idx="816">
                  <c:v>3.7950089959246558</c:v>
                </c:pt>
                <c:pt idx="817">
                  <c:v>3.7922294415830726</c:v>
                </c:pt>
                <c:pt idx="818">
                  <c:v>3.7942778545139224</c:v>
                </c:pt>
                <c:pt idx="819">
                  <c:v>3.7086174448721678</c:v>
                </c:pt>
                <c:pt idx="820">
                  <c:v>3.7369471645876682</c:v>
                </c:pt>
                <c:pt idx="821">
                  <c:v>3.752124394155719</c:v>
                </c:pt>
                <c:pt idx="822">
                  <c:v>3.7718662243704948</c:v>
                </c:pt>
                <c:pt idx="823">
                  <c:v>3.7646322272235975</c:v>
                </c:pt>
                <c:pt idx="824">
                  <c:v>3.8393028766292661</c:v>
                </c:pt>
                <c:pt idx="825">
                  <c:v>3.8491042736832557</c:v>
                </c:pt>
                <c:pt idx="826">
                  <c:v>3.8394605126694716</c:v>
                </c:pt>
                <c:pt idx="827">
                  <c:v>3.8256585728380479</c:v>
                </c:pt>
                <c:pt idx="828">
                  <c:v>3.8248015682129539</c:v>
                </c:pt>
                <c:pt idx="829">
                  <c:v>3.8231263402502957</c:v>
                </c:pt>
                <c:pt idx="830">
                  <c:v>3.8220279457725121</c:v>
                </c:pt>
                <c:pt idx="831">
                  <c:v>3.8322134432641985</c:v>
                </c:pt>
                <c:pt idx="832">
                  <c:v>3.7301507262544393</c:v>
                </c:pt>
                <c:pt idx="833">
                  <c:v>3.6675155444513323</c:v>
                </c:pt>
                <c:pt idx="834">
                  <c:v>3.6964056197305917</c:v>
                </c:pt>
                <c:pt idx="835">
                  <c:v>3.7162461618664522</c:v>
                </c:pt>
                <c:pt idx="836">
                  <c:v>3.7515621862112334</c:v>
                </c:pt>
                <c:pt idx="837">
                  <c:v>3.7624819855460863</c:v>
                </c:pt>
                <c:pt idx="838">
                  <c:v>3.7836456855871079</c:v>
                </c:pt>
                <c:pt idx="839">
                  <c:v>3.7560299934622705</c:v>
                </c:pt>
                <c:pt idx="840">
                  <c:v>3.7614327034496871</c:v>
                </c:pt>
                <c:pt idx="841">
                  <c:v>3.7180876829760678</c:v>
                </c:pt>
                <c:pt idx="842">
                  <c:v>3.7283144035318267</c:v>
                </c:pt>
                <c:pt idx="843">
                  <c:v>3.7099383955782841</c:v>
                </c:pt>
                <c:pt idx="844">
                  <c:v>3.6989895294653219</c:v>
                </c:pt>
                <c:pt idx="845">
                  <c:v>3.7311433179555138</c:v>
                </c:pt>
                <c:pt idx="846">
                  <c:v>3.7748574771669472</c:v>
                </c:pt>
                <c:pt idx="847">
                  <c:v>3.7768138495348764</c:v>
                </c:pt>
                <c:pt idx="848">
                  <c:v>3.7846562838416893</c:v>
                </c:pt>
                <c:pt idx="849">
                  <c:v>3.7598730610460542</c:v>
                </c:pt>
                <c:pt idx="850">
                  <c:v>3.7299168906442999</c:v>
                </c:pt>
                <c:pt idx="851">
                  <c:v>3.6855929473400257</c:v>
                </c:pt>
                <c:pt idx="852">
                  <c:v>3.7065473580777075</c:v>
                </c:pt>
                <c:pt idx="853">
                  <c:v>3.6879879984586719</c:v>
                </c:pt>
                <c:pt idx="854">
                  <c:v>3.6514664499937175</c:v>
                </c:pt>
                <c:pt idx="855">
                  <c:v>3.6250576892561415</c:v>
                </c:pt>
                <c:pt idx="856">
                  <c:v>3.63965711277302</c:v>
                </c:pt>
                <c:pt idx="857">
                  <c:v>3.6829057415191211</c:v>
                </c:pt>
                <c:pt idx="858">
                  <c:v>3.7158081695381719</c:v>
                </c:pt>
                <c:pt idx="859">
                  <c:v>3.7165603055126732</c:v>
                </c:pt>
                <c:pt idx="860">
                  <c:v>3.7292965368535085</c:v>
                </c:pt>
                <c:pt idx="861">
                  <c:v>3.787191687875723</c:v>
                </c:pt>
                <c:pt idx="862">
                  <c:v>3.8032842247533796</c:v>
                </c:pt>
                <c:pt idx="863">
                  <c:v>3.8114303888863841</c:v>
                </c:pt>
                <c:pt idx="864">
                  <c:v>3.858049260244238</c:v>
                </c:pt>
                <c:pt idx="865">
                  <c:v>3.9036452513717523</c:v>
                </c:pt>
                <c:pt idx="866">
                  <c:v>3.9322024708280634</c:v>
                </c:pt>
                <c:pt idx="867">
                  <c:v>3.9589772573438871</c:v>
                </c:pt>
                <c:pt idx="868">
                  <c:v>3.9894302351312527</c:v>
                </c:pt>
                <c:pt idx="869">
                  <c:v>4.0049440702131633</c:v>
                </c:pt>
                <c:pt idx="870">
                  <c:v>4.0223966735910865</c:v>
                </c:pt>
                <c:pt idx="871">
                  <c:v>3.9913360452921345</c:v>
                </c:pt>
                <c:pt idx="872">
                  <c:v>4.0095117273793415</c:v>
                </c:pt>
                <c:pt idx="873">
                  <c:v>4.0066711231541037</c:v>
                </c:pt>
                <c:pt idx="874">
                  <c:v>3.9775006528289403</c:v>
                </c:pt>
                <c:pt idx="875">
                  <c:v>3.9904885232584135</c:v>
                </c:pt>
                <c:pt idx="876">
                  <c:v>4.0164643651608056</c:v>
                </c:pt>
                <c:pt idx="877">
                  <c:v>4.0151210717801629</c:v>
                </c:pt>
                <c:pt idx="878">
                  <c:v>4.0378826566697192</c:v>
                </c:pt>
                <c:pt idx="879">
                  <c:v>4.0290298668847102</c:v>
                </c:pt>
                <c:pt idx="880">
                  <c:v>4.0447148534246029</c:v>
                </c:pt>
                <c:pt idx="881">
                  <c:v>4.0803553562410775</c:v>
                </c:pt>
                <c:pt idx="882">
                  <c:v>4.1013967850976529</c:v>
                </c:pt>
                <c:pt idx="883">
                  <c:v>4.094399567453638</c:v>
                </c:pt>
                <c:pt idx="884">
                  <c:v>4.0861619379884981</c:v>
                </c:pt>
                <c:pt idx="885">
                  <c:v>4.1063946096623418</c:v>
                </c:pt>
                <c:pt idx="886">
                  <c:v>4.1047504026106134</c:v>
                </c:pt>
                <c:pt idx="887">
                  <c:v>4.1230076557965338</c:v>
                </c:pt>
                <c:pt idx="888">
                  <c:v>4.1465322622676135</c:v>
                </c:pt>
                <c:pt idx="889">
                  <c:v>4.1721225503246613</c:v>
                </c:pt>
                <c:pt idx="890">
                  <c:v>4.1744870537286385</c:v>
                </c:pt>
                <c:pt idx="891">
                  <c:v>4.1943756372137226</c:v>
                </c:pt>
                <c:pt idx="892">
                  <c:v>4.2225371793414412</c:v>
                </c:pt>
                <c:pt idx="893">
                  <c:v>4.2374117114140581</c:v>
                </c:pt>
                <c:pt idx="894">
                  <c:v>4.2259657986515213</c:v>
                </c:pt>
                <c:pt idx="895">
                  <c:v>4.2309761884781629</c:v>
                </c:pt>
                <c:pt idx="896">
                  <c:v>4.2789831372669767</c:v>
                </c:pt>
                <c:pt idx="897">
                  <c:v>4.308959182465264</c:v>
                </c:pt>
                <c:pt idx="898">
                  <c:v>4.332753708598772</c:v>
                </c:pt>
                <c:pt idx="899">
                  <c:v>4.3461710675783829</c:v>
                </c:pt>
                <c:pt idx="900">
                  <c:v>4.3742287338753894</c:v>
                </c:pt>
                <c:pt idx="901">
                  <c:v>4.3788494907220308</c:v>
                </c:pt>
                <c:pt idx="902">
                  <c:v>4.3618000520955436</c:v>
                </c:pt>
                <c:pt idx="903">
                  <c:v>4.4061731669552238</c:v>
                </c:pt>
                <c:pt idx="904">
                  <c:v>4.4103014641183798</c:v>
                </c:pt>
                <c:pt idx="905">
                  <c:v>4.4088775452045024</c:v>
                </c:pt>
                <c:pt idx="906">
                  <c:v>4.3928957717635022</c:v>
                </c:pt>
                <c:pt idx="907">
                  <c:v>4.3828948559862564</c:v>
                </c:pt>
                <c:pt idx="908">
                  <c:v>4.2827877591521952</c:v>
                </c:pt>
                <c:pt idx="909">
                  <c:v>4.27031523924928</c:v>
                </c:pt>
                <c:pt idx="910">
                  <c:v>4.2709087162123165</c:v>
                </c:pt>
                <c:pt idx="911">
                  <c:v>4.2950856412895453</c:v>
                </c:pt>
                <c:pt idx="912">
                  <c:v>4.3021699486171112</c:v>
                </c:pt>
                <c:pt idx="913">
                  <c:v>4.3323563492237964</c:v>
                </c:pt>
                <c:pt idx="914">
                  <c:v>4.3075520642416025</c:v>
                </c:pt>
                <c:pt idx="915">
                  <c:v>4.2850941012963144</c:v>
                </c:pt>
                <c:pt idx="916">
                  <c:v>4.2763359504299041</c:v>
                </c:pt>
                <c:pt idx="917">
                  <c:v>4.3047917080526092</c:v>
                </c:pt>
                <c:pt idx="918">
                  <c:v>4.3519090258354023</c:v>
                </c:pt>
                <c:pt idx="919">
                  <c:v>4.3419150921544283</c:v>
                </c:pt>
                <c:pt idx="920">
                  <c:v>4.3274712938426374</c:v>
                </c:pt>
                <c:pt idx="921">
                  <c:v>4.3497011976550324</c:v>
                </c:pt>
                <c:pt idx="922">
                  <c:v>4.3454992827237673</c:v>
                </c:pt>
                <c:pt idx="923">
                  <c:v>4.3384539700626732</c:v>
                </c:pt>
                <c:pt idx="924">
                  <c:v>4.3331890315568034</c:v>
                </c:pt>
                <c:pt idx="925">
                  <c:v>4.3009190926980887</c:v>
                </c:pt>
                <c:pt idx="926">
                  <c:v>4.3150098565343535</c:v>
                </c:pt>
                <c:pt idx="927">
                  <c:v>4.3726912877246988</c:v>
                </c:pt>
                <c:pt idx="928">
                  <c:v>4.4101548415429974</c:v>
                </c:pt>
                <c:pt idx="929">
                  <c:v>4.4422121893326691</c:v>
                </c:pt>
                <c:pt idx="930">
                  <c:v>4.4286216387844632</c:v>
                </c:pt>
                <c:pt idx="931">
                  <c:v>4.4110587192340569</c:v>
                </c:pt>
                <c:pt idx="932">
                  <c:v>4.4064413212159357</c:v>
                </c:pt>
                <c:pt idx="933">
                  <c:v>4.4294576723366106</c:v>
                </c:pt>
                <c:pt idx="934">
                  <c:v>4.3921289313655745</c:v>
                </c:pt>
                <c:pt idx="935">
                  <c:v>4.3912678066619879</c:v>
                </c:pt>
                <c:pt idx="936">
                  <c:v>4.40351193088574</c:v>
                </c:pt>
                <c:pt idx="937">
                  <c:v>4.3790843077715751</c:v>
                </c:pt>
                <c:pt idx="938">
                  <c:v>4.3906955201338249</c:v>
                </c:pt>
                <c:pt idx="939">
                  <c:v>4.3943209047007583</c:v>
                </c:pt>
                <c:pt idx="940">
                  <c:v>4.3934776117702672</c:v>
                </c:pt>
                <c:pt idx="941">
                  <c:v>4.3563099103481671</c:v>
                </c:pt>
                <c:pt idx="942">
                  <c:v>4.4030182594034484</c:v>
                </c:pt>
                <c:pt idx="943">
                  <c:v>4.4343115734452381</c:v>
                </c:pt>
                <c:pt idx="944">
                  <c:v>4.4487338837672423</c:v>
                </c:pt>
                <c:pt idx="945">
                  <c:v>4.4726207909358893</c:v>
                </c:pt>
                <c:pt idx="946">
                  <c:v>4.487750558371733</c:v>
                </c:pt>
                <c:pt idx="947">
                  <c:v>4.512409127286487</c:v>
                </c:pt>
                <c:pt idx="948">
                  <c:v>4.5324381568087952</c:v>
                </c:pt>
                <c:pt idx="949">
                  <c:v>4.5520694502438142</c:v>
                </c:pt>
                <c:pt idx="950">
                  <c:v>4.5632406115848188</c:v>
                </c:pt>
                <c:pt idx="951">
                  <c:v>4.5890799787356924</c:v>
                </c:pt>
                <c:pt idx="952">
                  <c:v>4.6186177514425752</c:v>
                </c:pt>
                <c:pt idx="953">
                  <c:v>4.6354671453580085</c:v>
                </c:pt>
                <c:pt idx="954">
                  <c:v>4.5853643072176409</c:v>
                </c:pt>
                <c:pt idx="955">
                  <c:v>4.6350106760604026</c:v>
                </c:pt>
                <c:pt idx="956">
                  <c:v>4.6663014089352668</c:v>
                </c:pt>
                <c:pt idx="957">
                  <c:v>4.7019736948674229</c:v>
                </c:pt>
                <c:pt idx="958">
                  <c:v>4.7058701180041398</c:v>
                </c:pt>
                <c:pt idx="959">
                  <c:v>4.7084367835573566</c:v>
                </c:pt>
                <c:pt idx="960">
                  <c:v>4.7675268019720258</c:v>
                </c:pt>
                <c:pt idx="961">
                  <c:v>4.799623845226539</c:v>
                </c:pt>
                <c:pt idx="962">
                  <c:v>4.7921549964075068</c:v>
                </c:pt>
                <c:pt idx="963">
                  <c:v>4.807056396061852</c:v>
                </c:pt>
                <c:pt idx="964">
                  <c:v>4.8124882560314415</c:v>
                </c:pt>
                <c:pt idx="965">
                  <c:v>4.8047582848812027</c:v>
                </c:pt>
                <c:pt idx="966">
                  <c:v>4.8227651682794797</c:v>
                </c:pt>
                <c:pt idx="967">
                  <c:v>4.8592340322035721</c:v>
                </c:pt>
                <c:pt idx="968">
                  <c:v>4.8824451923611019</c:v>
                </c:pt>
                <c:pt idx="969">
                  <c:v>4.8833540448712336</c:v>
                </c:pt>
                <c:pt idx="970">
                  <c:v>4.8677787848433356</c:v>
                </c:pt>
                <c:pt idx="971">
                  <c:v>4.8939627170058557</c:v>
                </c:pt>
                <c:pt idx="972">
                  <c:v>4.9216011727423776</c:v>
                </c:pt>
                <c:pt idx="973">
                  <c:v>4.9130756771724853</c:v>
                </c:pt>
                <c:pt idx="974">
                  <c:v>4.9193264335167548</c:v>
                </c:pt>
                <c:pt idx="975">
                  <c:v>4.9217366100749924</c:v>
                </c:pt>
                <c:pt idx="976">
                  <c:v>4.9259739822466102</c:v>
                </c:pt>
                <c:pt idx="977">
                  <c:v>4.9496054073613962</c:v>
                </c:pt>
                <c:pt idx="978">
                  <c:v>4.9738928237101723</c:v>
                </c:pt>
                <c:pt idx="979">
                  <c:v>4.9809981601155222</c:v>
                </c:pt>
                <c:pt idx="980">
                  <c:v>4.9742262286401751</c:v>
                </c:pt>
                <c:pt idx="981">
                  <c:v>4.9638667628146012</c:v>
                </c:pt>
                <c:pt idx="982">
                  <c:v>4.9899855055051061</c:v>
                </c:pt>
                <c:pt idx="983">
                  <c:v>5.0214618354045042</c:v>
                </c:pt>
                <c:pt idx="984">
                  <c:v>5.0292168932954819</c:v>
                </c:pt>
                <c:pt idx="985">
                  <c:v>5.0238333727640097</c:v>
                </c:pt>
                <c:pt idx="986">
                  <c:v>5.0302985993457368</c:v>
                </c:pt>
                <c:pt idx="987">
                  <c:v>5.001318728857866</c:v>
                </c:pt>
                <c:pt idx="988">
                  <c:v>5.0145305571615397</c:v>
                </c:pt>
                <c:pt idx="989">
                  <c:v>4.9956477262985697</c:v>
                </c:pt>
                <c:pt idx="990">
                  <c:v>5.0045971457514078</c:v>
                </c:pt>
                <c:pt idx="991">
                  <c:v>5.012009270984696</c:v>
                </c:pt>
                <c:pt idx="992">
                  <c:v>4.9817460469723338</c:v>
                </c:pt>
                <c:pt idx="993">
                  <c:v>5.0016445312495117</c:v>
                </c:pt>
                <c:pt idx="994">
                  <c:v>5.0217762611339776</c:v>
                </c:pt>
                <c:pt idx="995">
                  <c:v>5.0331106653100948</c:v>
                </c:pt>
                <c:pt idx="996">
                  <c:v>5.052305459730956</c:v>
                </c:pt>
                <c:pt idx="997">
                  <c:v>5.0715461242665123</c:v>
                </c:pt>
                <c:pt idx="998">
                  <c:v>5.0879009367254797</c:v>
                </c:pt>
                <c:pt idx="999">
                  <c:v>5.1177517966842725</c:v>
                </c:pt>
                <c:pt idx="1000">
                  <c:v>5.1511072414226726</c:v>
                </c:pt>
                <c:pt idx="1001">
                  <c:v>5.1604359658170598</c:v>
                </c:pt>
                <c:pt idx="1002">
                  <c:v>5.1895917819428155</c:v>
                </c:pt>
                <c:pt idx="1003">
                  <c:v>5.2082170645174282</c:v>
                </c:pt>
                <c:pt idx="1004">
                  <c:v>5.2280452919407221</c:v>
                </c:pt>
                <c:pt idx="1005">
                  <c:v>5.2484200759179105</c:v>
                </c:pt>
                <c:pt idx="1006">
                  <c:v>5.2792255852859107</c:v>
                </c:pt>
                <c:pt idx="1007">
                  <c:v>5.3133853138122715</c:v>
                </c:pt>
                <c:pt idx="1008">
                  <c:v>5.3310889499554266</c:v>
                </c:pt>
                <c:pt idx="1009">
                  <c:v>5.3566691200960097</c:v>
                </c:pt>
                <c:pt idx="1010">
                  <c:v>5.355575308025176</c:v>
                </c:pt>
                <c:pt idx="1011">
                  <c:v>5.3823475558533094</c:v>
                </c:pt>
                <c:pt idx="1012">
                  <c:v>5.3830096119417847</c:v>
                </c:pt>
                <c:pt idx="1013">
                  <c:v>5.4219685002213192</c:v>
                </c:pt>
                <c:pt idx="1014">
                  <c:v>5.471969997728686</c:v>
                </c:pt>
                <c:pt idx="1015">
                  <c:v>5.4736949198320133</c:v>
                </c:pt>
                <c:pt idx="1016">
                  <c:v>5.5021268859915811</c:v>
                </c:pt>
                <c:pt idx="1017">
                  <c:v>5.4721763409426343</c:v>
                </c:pt>
                <c:pt idx="1018">
                  <c:v>5.5143008087445713</c:v>
                </c:pt>
                <c:pt idx="1019">
                  <c:v>5.5248524157090948</c:v>
                </c:pt>
                <c:pt idx="1020">
                  <c:v>5.5097337226091385</c:v>
                </c:pt>
                <c:pt idx="1021">
                  <c:v>5.5142019469573773</c:v>
                </c:pt>
                <c:pt idx="1022">
                  <c:v>5.5609747647541932</c:v>
                </c:pt>
                <c:pt idx="1023">
                  <c:v>5.5781232384637516</c:v>
                </c:pt>
                <c:pt idx="1024">
                  <c:v>5.5590481409475618</c:v>
                </c:pt>
                <c:pt idx="1025">
                  <c:v>5.5560282584275171</c:v>
                </c:pt>
                <c:pt idx="1026">
                  <c:v>5.5935542593962699</c:v>
                </c:pt>
                <c:pt idx="1027">
                  <c:v>5.6010082315869578</c:v>
                </c:pt>
                <c:pt idx="1028">
                  <c:v>5.5870807523011727</c:v>
                </c:pt>
                <c:pt idx="1029">
                  <c:v>5.5815387438540132</c:v>
                </c:pt>
                <c:pt idx="1030">
                  <c:v>5.5843328318815493</c:v>
                </c:pt>
                <c:pt idx="1031">
                  <c:v>5.5988425745499333</c:v>
                </c:pt>
                <c:pt idx="1032">
                  <c:v>5.5851816783328765</c:v>
                </c:pt>
                <c:pt idx="1033">
                  <c:v>5.5598482507507301</c:v>
                </c:pt>
                <c:pt idx="1034">
                  <c:v>5.5724697304142676</c:v>
                </c:pt>
                <c:pt idx="1035">
                  <c:v>5.5905147147249235</c:v>
                </c:pt>
                <c:pt idx="1036">
                  <c:v>5.6180321023208268</c:v>
                </c:pt>
                <c:pt idx="1037">
                  <c:v>5.6370504490059048</c:v>
                </c:pt>
                <c:pt idx="1038">
                  <c:v>5.6550694091615128</c:v>
                </c:pt>
                <c:pt idx="1039">
                  <c:v>5.6312222709232183</c:v>
                </c:pt>
                <c:pt idx="1040">
                  <c:v>5.6133880395670595</c:v>
                </c:pt>
                <c:pt idx="1041">
                  <c:v>5.5858624631235987</c:v>
                </c:pt>
                <c:pt idx="1042">
                  <c:v>5.5679856216210108</c:v>
                </c:pt>
                <c:pt idx="1043">
                  <c:v>5.5524510379252856</c:v>
                </c:pt>
                <c:pt idx="1044">
                  <c:v>5.5634293866813653</c:v>
                </c:pt>
                <c:pt idx="1045">
                  <c:v>5.5673406200729536</c:v>
                </c:pt>
                <c:pt idx="1046">
                  <c:v>5.580530240374812</c:v>
                </c:pt>
                <c:pt idx="1047">
                  <c:v>5.5835587037801622</c:v>
                </c:pt>
                <c:pt idx="1048">
                  <c:v>5.6070439933069034</c:v>
                </c:pt>
                <c:pt idx="1049">
                  <c:v>5.625688491666077</c:v>
                </c:pt>
                <c:pt idx="1050">
                  <c:v>5.6520425003942565</c:v>
                </c:pt>
                <c:pt idx="1051">
                  <c:v>5.6872300704121832</c:v>
                </c:pt>
                <c:pt idx="1052">
                  <c:v>5.7119136568394993</c:v>
                </c:pt>
                <c:pt idx="1053">
                  <c:v>5.7358471499324848</c:v>
                </c:pt>
                <c:pt idx="1054">
                  <c:v>5.7504108044015974</c:v>
                </c:pt>
                <c:pt idx="1055">
                  <c:v>5.7670342643254733</c:v>
                </c:pt>
                <c:pt idx="1056">
                  <c:v>5.7944358983459878</c:v>
                </c:pt>
                <c:pt idx="1057">
                  <c:v>5.787968739663949</c:v>
                </c:pt>
                <c:pt idx="1058">
                  <c:v>5.8032551120660489</c:v>
                </c:pt>
                <c:pt idx="1059">
                  <c:v>5.819107674732253</c:v>
                </c:pt>
                <c:pt idx="1060">
                  <c:v>5.8368998872532369</c:v>
                </c:pt>
                <c:pt idx="1061">
                  <c:v>5.8379128918031782</c:v>
                </c:pt>
                <c:pt idx="1062">
                  <c:v>5.8595046240837476</c:v>
                </c:pt>
                <c:pt idx="1063">
                  <c:v>5.8618396343153023</c:v>
                </c:pt>
                <c:pt idx="1064">
                  <c:v>5.8612254126221668</c:v>
                </c:pt>
                <c:pt idx="1065">
                  <c:v>5.8570973278261809</c:v>
                </c:pt>
                <c:pt idx="1066">
                  <c:v>5.861976552176869</c:v>
                </c:pt>
                <c:pt idx="1067">
                  <c:v>5.8850599969399768</c:v>
                </c:pt>
                <c:pt idx="1068">
                  <c:v>5.8829387348833313</c:v>
                </c:pt>
                <c:pt idx="1069">
                  <c:v>5.8596381137447544</c:v>
                </c:pt>
                <c:pt idx="1070">
                  <c:v>5.8461328403434312</c:v>
                </c:pt>
                <c:pt idx="1071">
                  <c:v>5.8563171184299163</c:v>
                </c:pt>
                <c:pt idx="1072">
                  <c:v>5.8585556174688067</c:v>
                </c:pt>
                <c:pt idx="1073">
                  <c:v>5.8691795805789164</c:v>
                </c:pt>
                <c:pt idx="1074">
                  <c:v>5.8497952702504676</c:v>
                </c:pt>
                <c:pt idx="1075">
                  <c:v>5.8542283275871894</c:v>
                </c:pt>
                <c:pt idx="1076">
                  <c:v>5.8426923869387091</c:v>
                </c:pt>
                <c:pt idx="1077">
                  <c:v>5.8398671317838664</c:v>
                </c:pt>
                <c:pt idx="1078">
                  <c:v>5.8598744592573251</c:v>
                </c:pt>
                <c:pt idx="1079">
                  <c:v>5.8702609612332628</c:v>
                </c:pt>
                <c:pt idx="1080">
                  <c:v>5.8967419351054771</c:v>
                </c:pt>
                <c:pt idx="1081">
                  <c:v>5.9152601801308293</c:v>
                </c:pt>
                <c:pt idx="1082">
                  <c:v>5.9300350127534731</c:v>
                </c:pt>
                <c:pt idx="1083">
                  <c:v>5.9460756544499169</c:v>
                </c:pt>
                <c:pt idx="1084">
                  <c:v>5.9499905688312449</c:v>
                </c:pt>
                <c:pt idx="1085">
                  <c:v>5.9549053563725254</c:v>
                </c:pt>
                <c:pt idx="1086">
                  <c:v>5.9584746886975735</c:v>
                </c:pt>
                <c:pt idx="1087">
                  <c:v>5.9815478075862556</c:v>
                </c:pt>
                <c:pt idx="1088">
                  <c:v>5.9783671444920365</c:v>
                </c:pt>
                <c:pt idx="1089">
                  <c:v>5.9829956597481209</c:v>
                </c:pt>
                <c:pt idx="1090">
                  <c:v>6.0052172489267512</c:v>
                </c:pt>
                <c:pt idx="1091">
                  <c:v>6.017399619123867</c:v>
                </c:pt>
                <c:pt idx="1092">
                  <c:v>6.0063109047437431</c:v>
                </c:pt>
                <c:pt idx="1093">
                  <c:v>6.0140605132322369</c:v>
                </c:pt>
                <c:pt idx="1094">
                  <c:v>6.0121155494417771</c:v>
                </c:pt>
                <c:pt idx="1095">
                  <c:v>5.9972404659119336</c:v>
                </c:pt>
                <c:pt idx="1096">
                  <c:v>5.9686463153952669</c:v>
                </c:pt>
                <c:pt idx="1097">
                  <c:v>5.9185416040170171</c:v>
                </c:pt>
                <c:pt idx="1098">
                  <c:v>5.9372046800104119</c:v>
                </c:pt>
                <c:pt idx="1099">
                  <c:v>5.9517913358085011</c:v>
                </c:pt>
                <c:pt idx="1100">
                  <c:v>5.9506521799534609</c:v>
                </c:pt>
                <c:pt idx="1101">
                  <c:v>5.9363434023705492</c:v>
                </c:pt>
                <c:pt idx="1102">
                  <c:v>5.9719776130207478</c:v>
                </c:pt>
                <c:pt idx="1103">
                  <c:v>5.9926326850821248</c:v>
                </c:pt>
                <c:pt idx="1104">
                  <c:v>6.0119833501030797</c:v>
                </c:pt>
                <c:pt idx="1105">
                  <c:v>6.0247203288452358</c:v>
                </c:pt>
                <c:pt idx="1106">
                  <c:v>6.0264098477376793</c:v>
                </c:pt>
                <c:pt idx="1107">
                  <c:v>6.0517770317862771</c:v>
                </c:pt>
                <c:pt idx="1108">
                  <c:v>6.0615851968390633</c:v>
                </c:pt>
                <c:pt idx="1109">
                  <c:v>6.0670312519921383</c:v>
                </c:pt>
                <c:pt idx="1110">
                  <c:v>6.0649077362295278</c:v>
                </c:pt>
                <c:pt idx="1111">
                  <c:v>6.0787785738249935</c:v>
                </c:pt>
                <c:pt idx="1112">
                  <c:v>6.0963678963662398</c:v>
                </c:pt>
                <c:pt idx="1113">
                  <c:v>6.1017823931216926</c:v>
                </c:pt>
                <c:pt idx="1114">
                  <c:v>6.1028720458948094</c:v>
                </c:pt>
                <c:pt idx="1115">
                  <c:v>6.1151999586687555</c:v>
                </c:pt>
                <c:pt idx="1116">
                  <c:v>6.1325828227368993</c:v>
                </c:pt>
                <c:pt idx="1117">
                  <c:v>6.1396405514647041</c:v>
                </c:pt>
                <c:pt idx="1118">
                  <c:v>6.1531758215493664</c:v>
                </c:pt>
                <c:pt idx="1119">
                  <c:v>6.1623883838648723</c:v>
                </c:pt>
                <c:pt idx="1120">
                  <c:v>6.1678642402302648</c:v>
                </c:pt>
                <c:pt idx="1121">
                  <c:v>6.1670363938414878</c:v>
                </c:pt>
                <c:pt idx="1122">
                  <c:v>6.1856605305745802</c:v>
                </c:pt>
                <c:pt idx="1123">
                  <c:v>6.182787203004195</c:v>
                </c:pt>
                <c:pt idx="1124">
                  <c:v>6.1930792540383166</c:v>
                </c:pt>
                <c:pt idx="1125">
                  <c:v>6.2024133913353117</c:v>
                </c:pt>
                <c:pt idx="1126">
                  <c:v>6.2062755327011701</c:v>
                </c:pt>
                <c:pt idx="1127">
                  <c:v>6.2036924806776232</c:v>
                </c:pt>
                <c:pt idx="1128">
                  <c:v>6.2173815202803802</c:v>
                </c:pt>
                <c:pt idx="1129">
                  <c:v>6.2242315834627941</c:v>
                </c:pt>
                <c:pt idx="1130">
                  <c:v>6.2276189391001591</c:v>
                </c:pt>
                <c:pt idx="1131">
                  <c:v>6.2353553446426604</c:v>
                </c:pt>
                <c:pt idx="1132">
                  <c:v>6.2446905342117232</c:v>
                </c:pt>
                <c:pt idx="1133">
                  <c:v>6.2285461126956045</c:v>
                </c:pt>
                <c:pt idx="1134">
                  <c:v>6.2304999362037217</c:v>
                </c:pt>
                <c:pt idx="1135">
                  <c:v>6.2434044998921516</c:v>
                </c:pt>
                <c:pt idx="1136">
                  <c:v>6.2616174527593476</c:v>
                </c:pt>
                <c:pt idx="1137">
                  <c:v>6.2762599885038197</c:v>
                </c:pt>
                <c:pt idx="1138">
                  <c:v>6.2872879567303617</c:v>
                </c:pt>
                <c:pt idx="1139">
                  <c:v>6.2968407345435686</c:v>
                </c:pt>
                <c:pt idx="1140">
                  <c:v>6.3060610851670633</c:v>
                </c:pt>
                <c:pt idx="1141">
                  <c:v>6.3173651128830368</c:v>
                </c:pt>
                <c:pt idx="1142">
                  <c:v>6.3073838481186026</c:v>
                </c:pt>
                <c:pt idx="1143">
                  <c:v>6.3165105407116284</c:v>
                </c:pt>
                <c:pt idx="1144">
                  <c:v>6.3010923465040003</c:v>
                </c:pt>
                <c:pt idx="1145">
                  <c:v>6.30262795957647</c:v>
                </c:pt>
                <c:pt idx="1146">
                  <c:v>6.3147154084591186</c:v>
                </c:pt>
                <c:pt idx="1147">
                  <c:v>6.304010324270668</c:v>
                </c:pt>
                <c:pt idx="1148">
                  <c:v>6.2918112366880754</c:v>
                </c:pt>
                <c:pt idx="1149">
                  <c:v>6.2842821672180351</c:v>
                </c:pt>
                <c:pt idx="1150">
                  <c:v>6.3145917227495705</c:v>
                </c:pt>
                <c:pt idx="1151">
                  <c:v>6.3051641411817343</c:v>
                </c:pt>
                <c:pt idx="1152">
                  <c:v>6.3126032416190165</c:v>
                </c:pt>
                <c:pt idx="1153">
                  <c:v>6.3321774091126342</c:v>
                </c:pt>
                <c:pt idx="1154">
                  <c:v>6.3408116340935594</c:v>
                </c:pt>
                <c:pt idx="1155">
                  <c:v>6.353180989231574</c:v>
                </c:pt>
                <c:pt idx="1156">
                  <c:v>6.3752943149428809</c:v>
                </c:pt>
                <c:pt idx="1157">
                  <c:v>6.3820879764304665</c:v>
                </c:pt>
                <c:pt idx="1158">
                  <c:v>6.3984583197398317</c:v>
                </c:pt>
                <c:pt idx="1159">
                  <c:v>6.4133703017000485</c:v>
                </c:pt>
                <c:pt idx="1160">
                  <c:v>6.4228307058779759</c:v>
                </c:pt>
                <c:pt idx="1161">
                  <c:v>6.4346287937318545</c:v>
                </c:pt>
                <c:pt idx="1162">
                  <c:v>6.4407790244823451</c:v>
                </c:pt>
                <c:pt idx="1163">
                  <c:v>6.4517823761435666</c:v>
                </c:pt>
                <c:pt idx="1164">
                  <c:v>6.4464395973514206</c:v>
                </c:pt>
                <c:pt idx="1165">
                  <c:v>6.4360116757383308</c:v>
                </c:pt>
                <c:pt idx="1166">
                  <c:v>6.4419533622515477</c:v>
                </c:pt>
                <c:pt idx="1167">
                  <c:v>6.4664529480391053</c:v>
                </c:pt>
                <c:pt idx="1168">
                  <c:v>6.4888946995315253</c:v>
                </c:pt>
                <c:pt idx="1169">
                  <c:v>6.494280692305658</c:v>
                </c:pt>
                <c:pt idx="1170">
                  <c:v>6.4866364622678416</c:v>
                </c:pt>
                <c:pt idx="1171">
                  <c:v>6.4789954896786837</c:v>
                </c:pt>
                <c:pt idx="1172">
                  <c:v>6.4956625751208312</c:v>
                </c:pt>
                <c:pt idx="1173">
                  <c:v>6.5133767974349999</c:v>
                </c:pt>
                <c:pt idx="1174">
                  <c:v>6.5280275646438239</c:v>
                </c:pt>
                <c:pt idx="1175">
                  <c:v>6.5512703715436178</c:v>
                </c:pt>
                <c:pt idx="1176">
                  <c:v>6.5425445177143571</c:v>
                </c:pt>
                <c:pt idx="1177">
                  <c:v>6.5524056740466641</c:v>
                </c:pt>
                <c:pt idx="1178">
                  <c:v>6.555068911393974</c:v>
                </c:pt>
                <c:pt idx="1179">
                  <c:v>6.5594068055783561</c:v>
                </c:pt>
                <c:pt idx="1180">
                  <c:v>6.5809001824137994</c:v>
                </c:pt>
                <c:pt idx="1181">
                  <c:v>6.5811859199622713</c:v>
                </c:pt>
                <c:pt idx="1182">
                  <c:v>6.5787879319826317</c:v>
                </c:pt>
                <c:pt idx="1183">
                  <c:v>6.5801405005580555</c:v>
                </c:pt>
                <c:pt idx="1184">
                  <c:v>6.6076035125978292</c:v>
                </c:pt>
                <c:pt idx="1185">
                  <c:v>6.6128542963073143</c:v>
                </c:pt>
                <c:pt idx="1186">
                  <c:v>6.6217091222413398</c:v>
                </c:pt>
                <c:pt idx="1187">
                  <c:v>6.6343478394099913</c:v>
                </c:pt>
                <c:pt idx="1188">
                  <c:v>6.6432962783810607</c:v>
                </c:pt>
                <c:pt idx="1189">
                  <c:v>6.6119551570332167</c:v>
                </c:pt>
                <c:pt idx="1190">
                  <c:v>6.6144945559311124</c:v>
                </c:pt>
                <c:pt idx="1191">
                  <c:v>6.6241687268558405</c:v>
                </c:pt>
                <c:pt idx="1192">
                  <c:v>6.6156248219907656</c:v>
                </c:pt>
                <c:pt idx="1193">
                  <c:v>6.6158699684482416</c:v>
                </c:pt>
                <c:pt idx="1194">
                  <c:v>6.6050663848835907</c:v>
                </c:pt>
                <c:pt idx="1195">
                  <c:v>6.623013888186942</c:v>
                </c:pt>
                <c:pt idx="1196">
                  <c:v>6.6417206692390618</c:v>
                </c:pt>
                <c:pt idx="1197">
                  <c:v>6.6510216846381232</c:v>
                </c:pt>
                <c:pt idx="1198">
                  <c:v>6.6330663414156916</c:v>
                </c:pt>
                <c:pt idx="1199">
                  <c:v>6.6399525156501502</c:v>
                </c:pt>
                <c:pt idx="1200">
                  <c:v>6.6499674606959474</c:v>
                </c:pt>
                <c:pt idx="1201">
                  <c:v>6.6607431574301783</c:v>
                </c:pt>
                <c:pt idx="1202">
                  <c:v>6.6535371547643596</c:v>
                </c:pt>
                <c:pt idx="1203">
                  <c:v>6.6748637524883527</c:v>
                </c:pt>
                <c:pt idx="1204">
                  <c:v>6.7014665756024101</c:v>
                </c:pt>
                <c:pt idx="1205">
                  <c:v>6.7063559136660533</c:v>
                </c:pt>
                <c:pt idx="1206">
                  <c:v>6.7186580288886812</c:v>
                </c:pt>
                <c:pt idx="1207">
                  <c:v>6.7104348344057403</c:v>
                </c:pt>
                <c:pt idx="1208">
                  <c:v>6.700556841190406</c:v>
                </c:pt>
                <c:pt idx="1209">
                  <c:v>6.68751857248325</c:v>
                </c:pt>
                <c:pt idx="1210">
                  <c:v>6.670015825897913</c:v>
                </c:pt>
                <c:pt idx="1211">
                  <c:v>6.7027011798877068</c:v>
                </c:pt>
                <c:pt idx="1212">
                  <c:v>6.7210076049003797</c:v>
                </c:pt>
                <c:pt idx="1213">
                  <c:v>6.7370985706458582</c:v>
                </c:pt>
                <c:pt idx="1214">
                  <c:v>6.7479695877734232</c:v>
                </c:pt>
                <c:pt idx="1215">
                  <c:v>6.7610656642339979</c:v>
                </c:pt>
                <c:pt idx="1216">
                  <c:v>6.7591845292800512</c:v>
                </c:pt>
                <c:pt idx="1217">
                  <c:v>6.7632081890627616</c:v>
                </c:pt>
                <c:pt idx="1218">
                  <c:v>6.7650761195612237</c:v>
                </c:pt>
                <c:pt idx="1219">
                  <c:v>6.7847040044787237</c:v>
                </c:pt>
                <c:pt idx="1220">
                  <c:v>6.8014738507314103</c:v>
                </c:pt>
                <c:pt idx="1221">
                  <c:v>6.8029538616070253</c:v>
                </c:pt>
                <c:pt idx="1222">
                  <c:v>6.8120066778001354</c:v>
                </c:pt>
                <c:pt idx="1223">
                  <c:v>6.8262028458470283</c:v>
                </c:pt>
                <c:pt idx="1224">
                  <c:v>6.8376556664186818</c:v>
                </c:pt>
                <c:pt idx="1225">
                  <c:v>6.8408652709112516</c:v>
                </c:pt>
                <c:pt idx="1226">
                  <c:v>6.8442551842353332</c:v>
                </c:pt>
                <c:pt idx="1227">
                  <c:v>6.8413340627078956</c:v>
                </c:pt>
                <c:pt idx="1228">
                  <c:v>6.8463489213262942</c:v>
                </c:pt>
                <c:pt idx="1229">
                  <c:v>6.8467275308806563</c:v>
                </c:pt>
                <c:pt idx="1230">
                  <c:v>6.8651338664402033</c:v>
                </c:pt>
                <c:pt idx="1231">
                  <c:v>6.8773006448118696</c:v>
                </c:pt>
                <c:pt idx="1232">
                  <c:v>6.8724890108303285</c:v>
                </c:pt>
                <c:pt idx="1233">
                  <c:v>6.8745140409665515</c:v>
                </c:pt>
                <c:pt idx="1234">
                  <c:v>6.8544497268730238</c:v>
                </c:pt>
                <c:pt idx="1235">
                  <c:v>6.8366342541849301</c:v>
                </c:pt>
                <c:pt idx="1236">
                  <c:v>6.8571939659727708</c:v>
                </c:pt>
                <c:pt idx="1237">
                  <c:v>6.8514650081241504</c:v>
                </c:pt>
                <c:pt idx="1238">
                  <c:v>6.8811585413528427</c:v>
                </c:pt>
                <c:pt idx="1239">
                  <c:v>6.8835621309808044</c:v>
                </c:pt>
                <c:pt idx="1240">
                  <c:v>6.8820385979461527</c:v>
                </c:pt>
                <c:pt idx="1241">
                  <c:v>6.8858213810732032</c:v>
                </c:pt>
                <c:pt idx="1242">
                  <c:v>6.8638770079736604</c:v>
                </c:pt>
                <c:pt idx="1243">
                  <c:v>6.8643778353268106</c:v>
                </c:pt>
                <c:pt idx="1244">
                  <c:v>6.8317611607167388</c:v>
                </c:pt>
                <c:pt idx="1245">
                  <c:v>6.8391547511358546</c:v>
                </c:pt>
                <c:pt idx="1246">
                  <c:v>6.8483651341904075</c:v>
                </c:pt>
                <c:pt idx="1247">
                  <c:v>6.8176844535497887</c:v>
                </c:pt>
                <c:pt idx="1248">
                  <c:v>6.8582269315022693</c:v>
                </c:pt>
                <c:pt idx="1249">
                  <c:v>6.8981455315120304</c:v>
                </c:pt>
                <c:pt idx="1250">
                  <c:v>6.9337063220853175</c:v>
                </c:pt>
                <c:pt idx="1251">
                  <c:v>6.9638601807646197</c:v>
                </c:pt>
                <c:pt idx="1252">
                  <c:v>6.982811069377977</c:v>
                </c:pt>
                <c:pt idx="1253">
                  <c:v>6.9876847205850092</c:v>
                </c:pt>
                <c:pt idx="1254">
                  <c:v>7.0020979449064624</c:v>
                </c:pt>
                <c:pt idx="1255">
                  <c:v>6.9988692632997553</c:v>
                </c:pt>
                <c:pt idx="1256">
                  <c:v>7.0018535428854216</c:v>
                </c:pt>
                <c:pt idx="1257">
                  <c:v>7.0100020440955726</c:v>
                </c:pt>
                <c:pt idx="1258">
                  <c:v>7.0170144428990557</c:v>
                </c:pt>
                <c:pt idx="1259">
                  <c:v>7.0152829649374917</c:v>
                </c:pt>
                <c:pt idx="1260">
                  <c:v>7.038816790536405</c:v>
                </c:pt>
                <c:pt idx="1261">
                  <c:v>7.0581911344082275</c:v>
                </c:pt>
                <c:pt idx="1262">
                  <c:v>7.0622528199316719</c:v>
                </c:pt>
                <c:pt idx="1263">
                  <c:v>7.0621823218110968</c:v>
                </c:pt>
                <c:pt idx="1264">
                  <c:v>7.0805148549460721</c:v>
                </c:pt>
                <c:pt idx="1265">
                  <c:v>7.0858613772991976</c:v>
                </c:pt>
                <c:pt idx="1266">
                  <c:v>7.0969765686554869</c:v>
                </c:pt>
                <c:pt idx="1267">
                  <c:v>7.0968255247705914</c:v>
                </c:pt>
                <c:pt idx="1268">
                  <c:v>7.1005167968265361</c:v>
                </c:pt>
                <c:pt idx="1269">
                  <c:v>7.0863818844721447</c:v>
                </c:pt>
                <c:pt idx="1270">
                  <c:v>7.0836877741662958</c:v>
                </c:pt>
                <c:pt idx="1271">
                  <c:v>7.0816080184597503</c:v>
                </c:pt>
                <c:pt idx="1272">
                  <c:v>7.0984939260576985</c:v>
                </c:pt>
                <c:pt idx="1273">
                  <c:v>7.1021503126125838</c:v>
                </c:pt>
                <c:pt idx="1274">
                  <c:v>7.1088949554914089</c:v>
                </c:pt>
                <c:pt idx="1275">
                  <c:v>7.1046269749515645</c:v>
                </c:pt>
                <c:pt idx="1276">
                  <c:v>7.112527136411404</c:v>
                </c:pt>
                <c:pt idx="1277">
                  <c:v>7.1118306710437169</c:v>
                </c:pt>
                <c:pt idx="1278">
                  <c:v>7.1223189405696585</c:v>
                </c:pt>
                <c:pt idx="1279">
                  <c:v>7.1214125733449682</c:v>
                </c:pt>
                <c:pt idx="1280">
                  <c:v>7.1181677312974712</c:v>
                </c:pt>
                <c:pt idx="1281">
                  <c:v>7.1209160072103543</c:v>
                </c:pt>
                <c:pt idx="1282">
                  <c:v>7.1308505478507156</c:v>
                </c:pt>
                <c:pt idx="1283">
                  <c:v>7.138785630274266</c:v>
                </c:pt>
                <c:pt idx="1284">
                  <c:v>7.1405015074822975</c:v>
                </c:pt>
                <c:pt idx="1285">
                  <c:v>7.1434014366422129</c:v>
                </c:pt>
                <c:pt idx="1286">
                  <c:v>7.1487404230499925</c:v>
                </c:pt>
                <c:pt idx="1287">
                  <c:v>7.175426536175582</c:v>
                </c:pt>
                <c:pt idx="1288">
                  <c:v>7.2076550353774032</c:v>
                </c:pt>
                <c:pt idx="1289">
                  <c:v>7.218808089939774</c:v>
                </c:pt>
                <c:pt idx="1290">
                  <c:v>7.2301757718900097</c:v>
                </c:pt>
                <c:pt idx="1291">
                  <c:v>7.2511263596504225</c:v>
                </c:pt>
                <c:pt idx="1292">
                  <c:v>7.2573048293126163</c:v>
                </c:pt>
                <c:pt idx="1293">
                  <c:v>7.2609127664976967</c:v>
                </c:pt>
                <c:pt idx="1294">
                  <c:v>7.2527747695107658</c:v>
                </c:pt>
                <c:pt idx="1295">
                  <c:v>7.271987588859</c:v>
                </c:pt>
                <c:pt idx="1296">
                  <c:v>7.2948040003127286</c:v>
                </c:pt>
                <c:pt idx="1297">
                  <c:v>7.2957795126826781</c:v>
                </c:pt>
                <c:pt idx="1298">
                  <c:v>7.3094434338910075</c:v>
                </c:pt>
                <c:pt idx="1299">
                  <c:v>7.3249573008636073</c:v>
                </c:pt>
                <c:pt idx="1300">
                  <c:v>7.3258748799104829</c:v>
                </c:pt>
                <c:pt idx="1301">
                  <c:v>7.3256830715855621</c:v>
                </c:pt>
                <c:pt idx="1302">
                  <c:v>7.3369005769189055</c:v>
                </c:pt>
                <c:pt idx="1303">
                  <c:v>7.3622213521405637</c:v>
                </c:pt>
                <c:pt idx="1304">
                  <c:v>7.384133622058755</c:v>
                </c:pt>
                <c:pt idx="1305">
                  <c:v>7.4159672764422044</c:v>
                </c:pt>
                <c:pt idx="1306">
                  <c:v>7.4339001229357828</c:v>
                </c:pt>
                <c:pt idx="1307">
                  <c:v>7.4437692751779858</c:v>
                </c:pt>
                <c:pt idx="1308">
                  <c:v>7.4756133293357552</c:v>
                </c:pt>
                <c:pt idx="1309">
                  <c:v>7.5546734643924154</c:v>
                </c:pt>
                <c:pt idx="1310">
                  <c:v>7.5492618302293186</c:v>
                </c:pt>
                <c:pt idx="1311">
                  <c:v>7.5044186695889969</c:v>
                </c:pt>
                <c:pt idx="1312">
                  <c:v>7.4776592454507602</c:v>
                </c:pt>
                <c:pt idx="1313">
                  <c:v>7.4904601137519728</c:v>
                </c:pt>
                <c:pt idx="1314">
                  <c:v>7.5300405280746876</c:v>
                </c:pt>
                <c:pt idx="1315">
                  <c:v>7.5792759295976522</c:v>
                </c:pt>
                <c:pt idx="1316">
                  <c:v>7.6095850700368546</c:v>
                </c:pt>
                <c:pt idx="1317">
                  <c:v>7.6347339122149238</c:v>
                </c:pt>
                <c:pt idx="1318">
                  <c:v>7.6892357448600279</c:v>
                </c:pt>
                <c:pt idx="1319">
                  <c:v>7.6993134789290156</c:v>
                </c:pt>
                <c:pt idx="1320">
                  <c:v>7.6963869816250217</c:v>
                </c:pt>
                <c:pt idx="1321">
                  <c:v>7.7186706927837143</c:v>
                </c:pt>
                <c:pt idx="1322">
                  <c:v>7.7346586836549607</c:v>
                </c:pt>
                <c:pt idx="1323">
                  <c:v>7.7662808950335647</c:v>
                </c:pt>
                <c:pt idx="1324">
                  <c:v>7.7853075035613699</c:v>
                </c:pt>
                <c:pt idx="1325">
                  <c:v>7.7725583461789531</c:v>
                </c:pt>
                <c:pt idx="1326">
                  <c:v>7.804354539592417</c:v>
                </c:pt>
                <c:pt idx="1327">
                  <c:v>7.837903350589059</c:v>
                </c:pt>
                <c:pt idx="1328">
                  <c:v>7.8381948454357824</c:v>
                </c:pt>
                <c:pt idx="1329">
                  <c:v>7.8456937068714891</c:v>
                </c:pt>
                <c:pt idx="1330">
                  <c:v>7.8001781789772444</c:v>
                </c:pt>
                <c:pt idx="1331">
                  <c:v>7.8228297092189738</c:v>
                </c:pt>
                <c:pt idx="1332">
                  <c:v>7.8480048368308477</c:v>
                </c:pt>
                <c:pt idx="1333">
                  <c:v>7.8451817105826507</c:v>
                </c:pt>
                <c:pt idx="1334">
                  <c:v>7.8251724635957469</c:v>
                </c:pt>
                <c:pt idx="1335">
                  <c:v>7.8491307240742021</c:v>
                </c:pt>
                <c:pt idx="1336">
                  <c:v>7.8496364402178376</c:v>
                </c:pt>
                <c:pt idx="1337">
                  <c:v>7.8654237411309262</c:v>
                </c:pt>
                <c:pt idx="1338">
                  <c:v>7.8619139122458721</c:v>
                </c:pt>
                <c:pt idx="1339">
                  <c:v>7.8407196019893171</c:v>
                </c:pt>
                <c:pt idx="1340">
                  <c:v>7.8598175336425822</c:v>
                </c:pt>
                <c:pt idx="1341">
                  <c:v>7.8398722307133593</c:v>
                </c:pt>
                <c:pt idx="1342">
                  <c:v>7.8456347916172477</c:v>
                </c:pt>
                <c:pt idx="1343">
                  <c:v>7.8551687964622978</c:v>
                </c:pt>
                <c:pt idx="1344">
                  <c:v>7.8697119047376427</c:v>
                </c:pt>
                <c:pt idx="1345">
                  <c:v>7.8921786959544677</c:v>
                </c:pt>
                <c:pt idx="1346">
                  <c:v>7.9010722679765788</c:v>
                </c:pt>
                <c:pt idx="1347">
                  <c:v>7.9146730879717673</c:v>
                </c:pt>
                <c:pt idx="1348">
                  <c:v>7.9323214181416377</c:v>
                </c:pt>
                <c:pt idx="1349">
                  <c:v>7.9622991089327169</c:v>
                </c:pt>
                <c:pt idx="1350">
                  <c:v>7.9918903848571539</c:v>
                </c:pt>
                <c:pt idx="1351">
                  <c:v>8.0108441399210371</c:v>
                </c:pt>
                <c:pt idx="1352">
                  <c:v>8.0185193473946672</c:v>
                </c:pt>
                <c:pt idx="1353">
                  <c:v>8.0225625684425914</c:v>
                </c:pt>
                <c:pt idx="1354">
                  <c:v>8.0321648366426004</c:v>
                </c:pt>
                <c:pt idx="1355">
                  <c:v>8.0441076143638455</c:v>
                </c:pt>
                <c:pt idx="1356">
                  <c:v>8.0487801103471117</c:v>
                </c:pt>
                <c:pt idx="1357">
                  <c:v>8.0484265483248869</c:v>
                </c:pt>
                <c:pt idx="1358">
                  <c:v>8.074974993664128</c:v>
                </c:pt>
                <c:pt idx="1359">
                  <c:v>8.0952712178775279</c:v>
                </c:pt>
                <c:pt idx="1360">
                  <c:v>8.1311506671621085</c:v>
                </c:pt>
                <c:pt idx="1361">
                  <c:v>8.139601979032463</c:v>
                </c:pt>
                <c:pt idx="1362">
                  <c:v>8.1375367038866049</c:v>
                </c:pt>
                <c:pt idx="1363">
                  <c:v>8.1458550220088384</c:v>
                </c:pt>
                <c:pt idx="1364">
                  <c:v>8.1492118576073587</c:v>
                </c:pt>
                <c:pt idx="1365">
                  <c:v>8.1412947314047788</c:v>
                </c:pt>
                <c:pt idx="1366">
                  <c:v>8.1285503143065263</c:v>
                </c:pt>
                <c:pt idx="1367">
                  <c:v>8.130364769496083</c:v>
                </c:pt>
                <c:pt idx="1368">
                  <c:v>8.1452121696156841</c:v>
                </c:pt>
                <c:pt idx="1369">
                  <c:v>8.17257496924117</c:v>
                </c:pt>
                <c:pt idx="1370">
                  <c:v>8.1918770272821693</c:v>
                </c:pt>
                <c:pt idx="1371">
                  <c:v>8.1842550651784975</c:v>
                </c:pt>
                <c:pt idx="1372">
                  <c:v>8.1746823406113815</c:v>
                </c:pt>
                <c:pt idx="1373">
                  <c:v>8.1591434210890412</c:v>
                </c:pt>
                <c:pt idx="1374">
                  <c:v>8.1774397264912153</c:v>
                </c:pt>
                <c:pt idx="1375">
                  <c:v>8.1790059570585161</c:v>
                </c:pt>
                <c:pt idx="1376">
                  <c:v>8.1811998740970608</c:v>
                </c:pt>
                <c:pt idx="1377">
                  <c:v>8.1859359782086099</c:v>
                </c:pt>
                <c:pt idx="1378">
                  <c:v>8.1907526216809465</c:v>
                </c:pt>
                <c:pt idx="1379">
                  <c:v>8.1889850575333849</c:v>
                </c:pt>
                <c:pt idx="1380">
                  <c:v>8.1933474680747445</c:v>
                </c:pt>
                <c:pt idx="1381">
                  <c:v>8.1933244226765503</c:v>
                </c:pt>
                <c:pt idx="1382">
                  <c:v>8.1744152866371849</c:v>
                </c:pt>
                <c:pt idx="1383">
                  <c:v>8.1646400661873155</c:v>
                </c:pt>
                <c:pt idx="1384">
                  <c:v>8.1891074509255795</c:v>
                </c:pt>
                <c:pt idx="1385">
                  <c:v>8.2067244396182417</c:v>
                </c:pt>
                <c:pt idx="1386">
                  <c:v>8.1821454578964428</c:v>
                </c:pt>
                <c:pt idx="1387">
                  <c:v>8.1870820683638232</c:v>
                </c:pt>
                <c:pt idx="1388">
                  <c:v>8.1966464325215505</c:v>
                </c:pt>
                <c:pt idx="1389">
                  <c:v>8.1995960842998539</c:v>
                </c:pt>
                <c:pt idx="1390">
                  <c:v>8.2061319518244122</c:v>
                </c:pt>
                <c:pt idx="1391">
                  <c:v>8.2088146968595002</c:v>
                </c:pt>
                <c:pt idx="1392">
                  <c:v>8.2314647399636343</c:v>
                </c:pt>
                <c:pt idx="1393">
                  <c:v>8.2622001379011554</c:v>
                </c:pt>
                <c:pt idx="1394">
                  <c:v>8.2785766817750037</c:v>
                </c:pt>
                <c:pt idx="1395">
                  <c:v>8.3171573510171317</c:v>
                </c:pt>
                <c:pt idx="1396">
                  <c:v>8.3499448712862065</c:v>
                </c:pt>
                <c:pt idx="1397">
                  <c:v>8.3567185544182774</c:v>
                </c:pt>
                <c:pt idx="1398">
                  <c:v>8.3719601098093932</c:v>
                </c:pt>
                <c:pt idx="1399">
                  <c:v>8.4073753780479006</c:v>
                </c:pt>
                <c:pt idx="1400">
                  <c:v>8.4362179641484776</c:v>
                </c:pt>
                <c:pt idx="1401">
                  <c:v>8.417857805097043</c:v>
                </c:pt>
                <c:pt idx="1402">
                  <c:v>8.3605198921198145</c:v>
                </c:pt>
                <c:pt idx="1403">
                  <c:v>8.3676083533196302</c:v>
                </c:pt>
                <c:pt idx="1404">
                  <c:v>8.3704961212528097</c:v>
                </c:pt>
                <c:pt idx="1405">
                  <c:v>8.3640511575442691</c:v>
                </c:pt>
                <c:pt idx="1406">
                  <c:v>8.3851466690115952</c:v>
                </c:pt>
                <c:pt idx="1407">
                  <c:v>8.4033336927569007</c:v>
                </c:pt>
                <c:pt idx="1408">
                  <c:v>8.4188298806826314</c:v>
                </c:pt>
                <c:pt idx="1409">
                  <c:v>8.4330464779148979</c:v>
                </c:pt>
                <c:pt idx="1410">
                  <c:v>8.4436460423756081</c:v>
                </c:pt>
                <c:pt idx="1411">
                  <c:v>8.4530858098909878</c:v>
                </c:pt>
                <c:pt idx="1412">
                  <c:v>8.4512926605627872</c:v>
                </c:pt>
                <c:pt idx="1413">
                  <c:v>8.4589430440699935</c:v>
                </c:pt>
                <c:pt idx="1414">
                  <c:v>8.465576365815366</c:v>
                </c:pt>
                <c:pt idx="1415">
                  <c:v>8.4837943832967113</c:v>
                </c:pt>
                <c:pt idx="1416">
                  <c:v>8.4977478883293873</c:v>
                </c:pt>
                <c:pt idx="1417">
                  <c:v>8.5154580086059042</c:v>
                </c:pt>
                <c:pt idx="1418">
                  <c:v>8.5288374739342618</c:v>
                </c:pt>
                <c:pt idx="1419">
                  <c:v>8.5357640897381284</c:v>
                </c:pt>
                <c:pt idx="1420">
                  <c:v>8.5376707037323669</c:v>
                </c:pt>
                <c:pt idx="1421">
                  <c:v>8.5253490703022425</c:v>
                </c:pt>
                <c:pt idx="1422">
                  <c:v>8.5257365684566917</c:v>
                </c:pt>
                <c:pt idx="1423">
                  <c:v>8.5473844061120996</c:v>
                </c:pt>
                <c:pt idx="1424">
                  <c:v>8.5571011824782772</c:v>
                </c:pt>
                <c:pt idx="1425">
                  <c:v>8.554180368934027</c:v>
                </c:pt>
                <c:pt idx="1426">
                  <c:v>8.5471370951636629</c:v>
                </c:pt>
                <c:pt idx="1427">
                  <c:v>8.557968911635367</c:v>
                </c:pt>
                <c:pt idx="1428">
                  <c:v>8.5734933205296961</c:v>
                </c:pt>
                <c:pt idx="1429">
                  <c:v>8.5830948257673541</c:v>
                </c:pt>
                <c:pt idx="1430">
                  <c:v>8.6009098149323631</c:v>
                </c:pt>
                <c:pt idx="1431">
                  <c:v>8.615472191488168</c:v>
                </c:pt>
                <c:pt idx="1432">
                  <c:v>8.6296904652346687</c:v>
                </c:pt>
                <c:pt idx="1433">
                  <c:v>8.6305884800770638</c:v>
                </c:pt>
                <c:pt idx="1434">
                  <c:v>8.6355146959479026</c:v>
                </c:pt>
                <c:pt idx="1435">
                  <c:v>8.631601428294891</c:v>
                </c:pt>
                <c:pt idx="1436">
                  <c:v>8.6305098540718799</c:v>
                </c:pt>
                <c:pt idx="1437">
                  <c:v>8.6211882972723526</c:v>
                </c:pt>
                <c:pt idx="1438">
                  <c:v>8.6204241691223924</c:v>
                </c:pt>
                <c:pt idx="1439">
                  <c:v>8.625087647844305</c:v>
                </c:pt>
                <c:pt idx="1440">
                  <c:v>8.6279789351812681</c:v>
                </c:pt>
                <c:pt idx="1441">
                  <c:v>8.6563067869398935</c:v>
                </c:pt>
                <c:pt idx="1442">
                  <c:v>8.6813631253086871</c:v>
                </c:pt>
                <c:pt idx="1443">
                  <c:v>8.6890678076509023</c:v>
                </c:pt>
                <c:pt idx="1444">
                  <c:v>8.6946113472051483</c:v>
                </c:pt>
                <c:pt idx="1445">
                  <c:v>8.7099658992166979</c:v>
                </c:pt>
                <c:pt idx="1446">
                  <c:v>8.7164490093813658</c:v>
                </c:pt>
                <c:pt idx="1447">
                  <c:v>8.7113402920874954</c:v>
                </c:pt>
                <c:pt idx="1448">
                  <c:v>8.7032067435804574</c:v>
                </c:pt>
                <c:pt idx="1449">
                  <c:v>8.7024264976031276</c:v>
                </c:pt>
                <c:pt idx="1450">
                  <c:v>8.7015509459131266</c:v>
                </c:pt>
                <c:pt idx="1451">
                  <c:v>8.6927145844982565</c:v>
                </c:pt>
                <c:pt idx="1452">
                  <c:v>8.715327762955404</c:v>
                </c:pt>
                <c:pt idx="1453">
                  <c:v>8.7325920865186308</c:v>
                </c:pt>
                <c:pt idx="1454">
                  <c:v>8.7435714956886006</c:v>
                </c:pt>
                <c:pt idx="1455">
                  <c:v>8.7457971729430195</c:v>
                </c:pt>
                <c:pt idx="1456">
                  <c:v>8.7515779000736362</c:v>
                </c:pt>
                <c:pt idx="1457">
                  <c:v>8.7458003881958959</c:v>
                </c:pt>
                <c:pt idx="1458">
                  <c:v>8.7350689808870214</c:v>
                </c:pt>
                <c:pt idx="1459">
                  <c:v>8.7295035479944971</c:v>
                </c:pt>
                <c:pt idx="1460">
                  <c:v>8.7260190116847145</c:v>
                </c:pt>
                <c:pt idx="1461">
                  <c:v>8.7343583793913204</c:v>
                </c:pt>
                <c:pt idx="1462">
                  <c:v>8.7596704431180665</c:v>
                </c:pt>
                <c:pt idx="1463">
                  <c:v>8.7681073588453522</c:v>
                </c:pt>
                <c:pt idx="1464">
                  <c:v>8.7639976589414541</c:v>
                </c:pt>
                <c:pt idx="1465">
                  <c:v>8.7559360222853631</c:v>
                </c:pt>
                <c:pt idx="1466">
                  <c:v>8.7519303920069653</c:v>
                </c:pt>
                <c:pt idx="1467">
                  <c:v>8.7506999698002215</c:v>
                </c:pt>
                <c:pt idx="1468">
                  <c:v>8.75972903356638</c:v>
                </c:pt>
                <c:pt idx="1469">
                  <c:v>8.761764496366288</c:v>
                </c:pt>
                <c:pt idx="1470">
                  <c:v>8.7577634566506042</c:v>
                </c:pt>
                <c:pt idx="1471">
                  <c:v>8.759952872339948</c:v>
                </c:pt>
                <c:pt idx="1472">
                  <c:v>8.7511667381132856</c:v>
                </c:pt>
                <c:pt idx="1473">
                  <c:v>8.756576291991033</c:v>
                </c:pt>
                <c:pt idx="1474">
                  <c:v>8.7789800719512154</c:v>
                </c:pt>
                <c:pt idx="1475">
                  <c:v>8.7874102584425717</c:v>
                </c:pt>
                <c:pt idx="1476">
                  <c:v>8.7949145918511089</c:v>
                </c:pt>
                <c:pt idx="1477">
                  <c:v>8.808987659084071</c:v>
                </c:pt>
                <c:pt idx="1478">
                  <c:v>8.8335671419044264</c:v>
                </c:pt>
                <c:pt idx="1479">
                  <c:v>8.8519049769261002</c:v>
                </c:pt>
                <c:pt idx="1480">
                  <c:v>8.8690928398060045</c:v>
                </c:pt>
                <c:pt idx="1481">
                  <c:v>8.8724260783478943</c:v>
                </c:pt>
                <c:pt idx="1482">
                  <c:v>8.8848526159851122</c:v>
                </c:pt>
                <c:pt idx="1483">
                  <c:v>8.8946127058436506</c:v>
                </c:pt>
                <c:pt idx="1484">
                  <c:v>8.9117490336586744</c:v>
                </c:pt>
                <c:pt idx="1485">
                  <c:v>8.9284832740364966</c:v>
                </c:pt>
                <c:pt idx="1486">
                  <c:v>8.9426182786015396</c:v>
                </c:pt>
                <c:pt idx="1487">
                  <c:v>8.9373721933894519</c:v>
                </c:pt>
                <c:pt idx="1488">
                  <c:v>8.9470355122934109</c:v>
                </c:pt>
                <c:pt idx="1489">
                  <c:v>8.946730978036797</c:v>
                </c:pt>
                <c:pt idx="1490">
                  <c:v>8.9446705387733552</c:v>
                </c:pt>
                <c:pt idx="1491">
                  <c:v>8.950576911091126</c:v>
                </c:pt>
                <c:pt idx="1492">
                  <c:v>8.9421374920074026</c:v>
                </c:pt>
                <c:pt idx="1493">
                  <c:v>8.9312652456174284</c:v>
                </c:pt>
                <c:pt idx="1494">
                  <c:v>8.9502354685066585</c:v>
                </c:pt>
                <c:pt idx="1495">
                  <c:v>8.9660337339642719</c:v>
                </c:pt>
                <c:pt idx="1496">
                  <c:v>8.9649312428859655</c:v>
                </c:pt>
                <c:pt idx="1497">
                  <c:v>8.962747076113164</c:v>
                </c:pt>
                <c:pt idx="1498">
                  <c:v>8.9670133952076956</c:v>
                </c:pt>
                <c:pt idx="1499">
                  <c:v>8.9682504997418739</c:v>
                </c:pt>
                <c:pt idx="1500">
                  <c:v>8.9688775433088832</c:v>
                </c:pt>
                <c:pt idx="1501">
                  <c:v>8.9966831084933716</c:v>
                </c:pt>
                <c:pt idx="1502">
                  <c:v>9.0236569520152372</c:v>
                </c:pt>
                <c:pt idx="1503">
                  <c:v>9.0404078647359505</c:v>
                </c:pt>
                <c:pt idx="1504">
                  <c:v>9.0620958373336773</c:v>
                </c:pt>
                <c:pt idx="1505">
                  <c:v>9.0780909524977851</c:v>
                </c:pt>
                <c:pt idx="1506">
                  <c:v>9.071620800108807</c:v>
                </c:pt>
                <c:pt idx="1507">
                  <c:v>9.0716329182976079</c:v>
                </c:pt>
                <c:pt idx="1508">
                  <c:v>9.0904636861133685</c:v>
                </c:pt>
                <c:pt idx="1509">
                  <c:v>9.0892385124079293</c:v>
                </c:pt>
                <c:pt idx="1510">
                  <c:v>9.0884111008759607</c:v>
                </c:pt>
                <c:pt idx="1511">
                  <c:v>9.100441077311034</c:v>
                </c:pt>
                <c:pt idx="1512">
                  <c:v>9.1268986035726787</c:v>
                </c:pt>
                <c:pt idx="1513">
                  <c:v>9.1328780551796598</c:v>
                </c:pt>
                <c:pt idx="1514">
                  <c:v>9.1496649100083829</c:v>
                </c:pt>
                <c:pt idx="1515">
                  <c:v>9.1563318541760843</c:v>
                </c:pt>
                <c:pt idx="1516">
                  <c:v>9.1727504989739206</c:v>
                </c:pt>
                <c:pt idx="1517">
                  <c:v>9.1774433554014028</c:v>
                </c:pt>
                <c:pt idx="1518">
                  <c:v>9.1799964358621136</c:v>
                </c:pt>
                <c:pt idx="1519">
                  <c:v>9.1890314679951679</c:v>
                </c:pt>
                <c:pt idx="1520">
                  <c:v>9.1907521325447306</c:v>
                </c:pt>
                <c:pt idx="1521">
                  <c:v>9.1884828649079999</c:v>
                </c:pt>
                <c:pt idx="1522">
                  <c:v>9.1812475371633155</c:v>
                </c:pt>
                <c:pt idx="1523">
                  <c:v>9.1871518787965929</c:v>
                </c:pt>
                <c:pt idx="1524">
                  <c:v>9.1761841588436859</c:v>
                </c:pt>
                <c:pt idx="1525">
                  <c:v>9.1962966236296921</c:v>
                </c:pt>
                <c:pt idx="1526">
                  <c:v>9.2163724218366632</c:v>
                </c:pt>
                <c:pt idx="1527">
                  <c:v>9.2269912602793394</c:v>
                </c:pt>
                <c:pt idx="1528">
                  <c:v>9.230607897644072</c:v>
                </c:pt>
                <c:pt idx="1529">
                  <c:v>9.2258848227592001</c:v>
                </c:pt>
                <c:pt idx="1530">
                  <c:v>9.2371357671805736</c:v>
                </c:pt>
                <c:pt idx="1531">
                  <c:v>9.217772541848074</c:v>
                </c:pt>
                <c:pt idx="1532">
                  <c:v>9.1785096809085456</c:v>
                </c:pt>
                <c:pt idx="1533">
                  <c:v>9.1685623638204845</c:v>
                </c:pt>
                <c:pt idx="1534">
                  <c:v>9.2156110181410682</c:v>
                </c:pt>
                <c:pt idx="1535">
                  <c:v>9.2178551101244075</c:v>
                </c:pt>
                <c:pt idx="1536">
                  <c:v>9.2366860789211511</c:v>
                </c:pt>
                <c:pt idx="1537">
                  <c:v>9.2558168265986094</c:v>
                </c:pt>
                <c:pt idx="1538">
                  <c:v>9.2787938981461338</c:v>
                </c:pt>
                <c:pt idx="1539">
                  <c:v>9.288536809790676</c:v>
                </c:pt>
                <c:pt idx="1540">
                  <c:v>9.3124136781838622</c:v>
                </c:pt>
                <c:pt idx="1541">
                  <c:v>9.3352067556932994</c:v>
                </c:pt>
                <c:pt idx="1542">
                  <c:v>9.3421662253960687</c:v>
                </c:pt>
                <c:pt idx="1543">
                  <c:v>9.3465999310963124</c:v>
                </c:pt>
                <c:pt idx="1544">
                  <c:v>9.3480030205650095</c:v>
                </c:pt>
                <c:pt idx="1545">
                  <c:v>9.3598607683687494</c:v>
                </c:pt>
                <c:pt idx="1546">
                  <c:v>9.3740240532204311</c:v>
                </c:pt>
                <c:pt idx="1547">
                  <c:v>9.3976609147720858</c:v>
                </c:pt>
                <c:pt idx="1548">
                  <c:v>9.4226533148290805</c:v>
                </c:pt>
                <c:pt idx="1549">
                  <c:v>9.4141724968206173</c:v>
                </c:pt>
                <c:pt idx="1550">
                  <c:v>9.411745333802422</c:v>
                </c:pt>
                <c:pt idx="1551">
                  <c:v>9.403294124697009</c:v>
                </c:pt>
                <c:pt idx="1552">
                  <c:v>9.4268607477336506</c:v>
                </c:pt>
                <c:pt idx="1553">
                  <c:v>9.4181753084447557</c:v>
                </c:pt>
                <c:pt idx="1554">
                  <c:v>9.4209724020072034</c:v>
                </c:pt>
                <c:pt idx="1555">
                  <c:v>9.4141260837799567</c:v>
                </c:pt>
                <c:pt idx="1556">
                  <c:v>9.4139638129226864</c:v>
                </c:pt>
                <c:pt idx="1557">
                  <c:v>9.4035301590298364</c:v>
                </c:pt>
                <c:pt idx="1558">
                  <c:v>9.4044547745311391</c:v>
                </c:pt>
                <c:pt idx="1559">
                  <c:v>9.3728847613146868</c:v>
                </c:pt>
                <c:pt idx="1560">
                  <c:v>9.3725162691763284</c:v>
                </c:pt>
                <c:pt idx="1561">
                  <c:v>9.3676039271248737</c:v>
                </c:pt>
                <c:pt idx="1562">
                  <c:v>9.338047675702148</c:v>
                </c:pt>
                <c:pt idx="1563">
                  <c:v>9.356611060697329</c:v>
                </c:pt>
                <c:pt idx="1564">
                  <c:v>9.3893635719484845</c:v>
                </c:pt>
                <c:pt idx="1565">
                  <c:v>9.381179475913779</c:v>
                </c:pt>
                <c:pt idx="1566">
                  <c:v>9.3763255844866631</c:v>
                </c:pt>
                <c:pt idx="1567">
                  <c:v>9.3591887427461327</c:v>
                </c:pt>
                <c:pt idx="1568">
                  <c:v>9.3216706821087811</c:v>
                </c:pt>
                <c:pt idx="1569">
                  <c:v>9.3231606175530732</c:v>
                </c:pt>
                <c:pt idx="1570">
                  <c:v>9.3429190279210399</c:v>
                </c:pt>
                <c:pt idx="1571">
                  <c:v>9.3745706657972452</c:v>
                </c:pt>
                <c:pt idx="1572">
                  <c:v>9.3741680248323398</c:v>
                </c:pt>
                <c:pt idx="1573">
                  <c:v>9.3619061209899446</c:v>
                </c:pt>
                <c:pt idx="1574">
                  <c:v>9.3974902988437901</c:v>
                </c:pt>
                <c:pt idx="1575">
                  <c:v>9.3887448238434743</c:v>
                </c:pt>
                <c:pt idx="1576">
                  <c:v>9.3825457978329556</c:v>
                </c:pt>
                <c:pt idx="1577">
                  <c:v>9.3582058953766829</c:v>
                </c:pt>
                <c:pt idx="1578">
                  <c:v>9.3176544808534185</c:v>
                </c:pt>
                <c:pt idx="1579">
                  <c:v>9.3013038910454799</c:v>
                </c:pt>
                <c:pt idx="1580">
                  <c:v>9.2676988236058033</c:v>
                </c:pt>
                <c:pt idx="1581">
                  <c:v>9.2696230154926997</c:v>
                </c:pt>
                <c:pt idx="1582">
                  <c:v>9.2978153294591994</c:v>
                </c:pt>
                <c:pt idx="1583">
                  <c:v>9.2960094615995246</c:v>
                </c:pt>
                <c:pt idx="1584">
                  <c:v>9.2987999916612996</c:v>
                </c:pt>
                <c:pt idx="1585">
                  <c:v>9.2733990260551309</c:v>
                </c:pt>
                <c:pt idx="1586">
                  <c:v>9.2747488793646031</c:v>
                </c:pt>
                <c:pt idx="1587">
                  <c:v>9.3014984391315974</c:v>
                </c:pt>
                <c:pt idx="1588">
                  <c:v>9.2977912973374242</c:v>
                </c:pt>
                <c:pt idx="1589">
                  <c:v>9.3038655946809303</c:v>
                </c:pt>
                <c:pt idx="1590">
                  <c:v>9.3436116399557694</c:v>
                </c:pt>
                <c:pt idx="1591">
                  <c:v>9.37195022915461</c:v>
                </c:pt>
                <c:pt idx="1592">
                  <c:v>9.3728115356751633</c:v>
                </c:pt>
                <c:pt idx="1593">
                  <c:v>9.381978288380612</c:v>
                </c:pt>
                <c:pt idx="1594">
                  <c:v>9.3883747751344817</c:v>
                </c:pt>
                <c:pt idx="1595">
                  <c:v>9.3974900687676453</c:v>
                </c:pt>
                <c:pt idx="1596">
                  <c:v>9.4064124820298503</c:v>
                </c:pt>
                <c:pt idx="1597">
                  <c:v>9.4077642459709576</c:v>
                </c:pt>
                <c:pt idx="1598">
                  <c:v>9.391277161809926</c:v>
                </c:pt>
                <c:pt idx="1599">
                  <c:v>9.4255530635689144</c:v>
                </c:pt>
                <c:pt idx="1600">
                  <c:v>9.4423909070676899</c:v>
                </c:pt>
                <c:pt idx="1601">
                  <c:v>9.4532060227455759</c:v>
                </c:pt>
                <c:pt idx="1602">
                  <c:v>9.4369941662473291</c:v>
                </c:pt>
                <c:pt idx="1603">
                  <c:v>9.4233051556919136</c:v>
                </c:pt>
                <c:pt idx="1604">
                  <c:v>9.425156080250634</c:v>
                </c:pt>
                <c:pt idx="1605">
                  <c:v>9.4261584165375396</c:v>
                </c:pt>
                <c:pt idx="1606">
                  <c:v>9.4470560582894212</c:v>
                </c:pt>
                <c:pt idx="1607">
                  <c:v>9.459270282577064</c:v>
                </c:pt>
                <c:pt idx="1608">
                  <c:v>9.457516560942322</c:v>
                </c:pt>
                <c:pt idx="1609">
                  <c:v>9.4618124154236583</c:v>
                </c:pt>
                <c:pt idx="1610">
                  <c:v>9.4821693565391101</c:v>
                </c:pt>
                <c:pt idx="1611">
                  <c:v>9.4691404397819792</c:v>
                </c:pt>
                <c:pt idx="1612">
                  <c:v>9.4641357770700409</c:v>
                </c:pt>
                <c:pt idx="1613">
                  <c:v>9.4649284440710293</c:v>
                </c:pt>
                <c:pt idx="1614">
                  <c:v>9.4825338352279047</c:v>
                </c:pt>
                <c:pt idx="1615">
                  <c:v>9.4903683191405204</c:v>
                </c:pt>
                <c:pt idx="1616">
                  <c:v>9.4902571440461472</c:v>
                </c:pt>
                <c:pt idx="1617">
                  <c:v>9.4998268051531287</c:v>
                </c:pt>
                <c:pt idx="1618">
                  <c:v>9.5179252507920751</c:v>
                </c:pt>
                <c:pt idx="1619">
                  <c:v>9.5225707880395536</c:v>
                </c:pt>
                <c:pt idx="1620">
                  <c:v>9.5264373737654999</c:v>
                </c:pt>
                <c:pt idx="1621">
                  <c:v>9.5374101932311905</c:v>
                </c:pt>
                <c:pt idx="1622">
                  <c:v>9.5525093028562011</c:v>
                </c:pt>
                <c:pt idx="1623">
                  <c:v>9.5724402416174712</c:v>
                </c:pt>
                <c:pt idx="1624">
                  <c:v>9.5800703811817414</c:v>
                </c:pt>
                <c:pt idx="1625">
                  <c:v>9.5760554796105026</c:v>
                </c:pt>
                <c:pt idx="1626">
                  <c:v>9.5799160009438857</c:v>
                </c:pt>
                <c:pt idx="1627">
                  <c:v>9.5774527382669099</c:v>
                </c:pt>
                <c:pt idx="1628">
                  <c:v>9.5783200138102949</c:v>
                </c:pt>
                <c:pt idx="1629">
                  <c:v>9.5914937392978175</c:v>
                </c:pt>
                <c:pt idx="1630">
                  <c:v>9.5924303456932414</c:v>
                </c:pt>
                <c:pt idx="1631">
                  <c:v>9.5987594111068457</c:v>
                </c:pt>
                <c:pt idx="1632">
                  <c:v>9.6145003611692328</c:v>
                </c:pt>
                <c:pt idx="1633">
                  <c:v>9.6193481769391589</c:v>
                </c:pt>
                <c:pt idx="1634">
                  <c:v>9.6064175727138252</c:v>
                </c:pt>
                <c:pt idx="1635">
                  <c:v>9.6277479773079282</c:v>
                </c:pt>
                <c:pt idx="1636">
                  <c:v>9.642921626910324</c:v>
                </c:pt>
                <c:pt idx="1637">
                  <c:v>9.6661625499355939</c:v>
                </c:pt>
                <c:pt idx="1638">
                  <c:v>9.6651107646025149</c:v>
                </c:pt>
                <c:pt idx="1639">
                  <c:v>9.6382771398284461</c:v>
                </c:pt>
                <c:pt idx="1640">
                  <c:v>9.6411482894378828</c:v>
                </c:pt>
                <c:pt idx="1641">
                  <c:v>9.6526236907708807</c:v>
                </c:pt>
                <c:pt idx="1642">
                  <c:v>9.6200585746599803</c:v>
                </c:pt>
                <c:pt idx="1643">
                  <c:v>9.6233603940811516</c:v>
                </c:pt>
                <c:pt idx="1644">
                  <c:v>9.58489322669576</c:v>
                </c:pt>
                <c:pt idx="1645">
                  <c:v>9.5816845248311786</c:v>
                </c:pt>
                <c:pt idx="1646">
                  <c:v>9.5622296329300678</c:v>
                </c:pt>
                <c:pt idx="1647">
                  <c:v>9.5879509150867435</c:v>
                </c:pt>
                <c:pt idx="1648">
                  <c:v>9.6091391615608313</c:v>
                </c:pt>
                <c:pt idx="1649">
                  <c:v>9.6092517382420155</c:v>
                </c:pt>
                <c:pt idx="1650">
                  <c:v>9.5865703674407516</c:v>
                </c:pt>
                <c:pt idx="1651">
                  <c:v>9.58971218348562</c:v>
                </c:pt>
                <c:pt idx="1652">
                  <c:v>9.5640339749543735</c:v>
                </c:pt>
                <c:pt idx="1653">
                  <c:v>9.4942974707221701</c:v>
                </c:pt>
                <c:pt idx="1654">
                  <c:v>9.4451484527531839</c:v>
                </c:pt>
                <c:pt idx="1655">
                  <c:v>9.3956333380572818</c:v>
                </c:pt>
                <c:pt idx="1656">
                  <c:v>9.3935500903699953</c:v>
                </c:pt>
                <c:pt idx="1657">
                  <c:v>9.368209332830995</c:v>
                </c:pt>
                <c:pt idx="1658">
                  <c:v>9.3351237953595891</c:v>
                </c:pt>
                <c:pt idx="1659">
                  <c:v>9.4078785908935405</c:v>
                </c:pt>
                <c:pt idx="1660">
                  <c:v>9.456898386869522</c:v>
                </c:pt>
                <c:pt idx="1661">
                  <c:v>9.4901423220522982</c:v>
                </c:pt>
                <c:pt idx="1662">
                  <c:v>9.4894218508660888</c:v>
                </c:pt>
                <c:pt idx="1663">
                  <c:v>9.5251238826311546</c:v>
                </c:pt>
                <c:pt idx="1664">
                  <c:v>9.5311392448055692</c:v>
                </c:pt>
                <c:pt idx="1665">
                  <c:v>9.5413873324202516</c:v>
                </c:pt>
                <c:pt idx="1666">
                  <c:v>9.5513050228268632</c:v>
                </c:pt>
                <c:pt idx="1667">
                  <c:v>9.5708809443766825</c:v>
                </c:pt>
                <c:pt idx="1668">
                  <c:v>9.5848559022319275</c:v>
                </c:pt>
                <c:pt idx="1669">
                  <c:v>9.5751781017607094</c:v>
                </c:pt>
                <c:pt idx="1670">
                  <c:v>9.5988771607055483</c:v>
                </c:pt>
                <c:pt idx="1671">
                  <c:v>9.6203927733740127</c:v>
                </c:pt>
                <c:pt idx="1672">
                  <c:v>9.5795490044957106</c:v>
                </c:pt>
                <c:pt idx="1673">
                  <c:v>9.5569505013391947</c:v>
                </c:pt>
                <c:pt idx="1674">
                  <c:v>9.5479700857400385</c:v>
                </c:pt>
                <c:pt idx="1675">
                  <c:v>9.5367643313387109</c:v>
                </c:pt>
                <c:pt idx="1676">
                  <c:v>9.5495998249732015</c:v>
                </c:pt>
                <c:pt idx="1677">
                  <c:v>9.5643231572175988</c:v>
                </c:pt>
                <c:pt idx="1678">
                  <c:v>9.5867153977617683</c:v>
                </c:pt>
                <c:pt idx="1679">
                  <c:v>9.6291488589638092</c:v>
                </c:pt>
                <c:pt idx="1680">
                  <c:v>9.6479920781670092</c:v>
                </c:pt>
                <c:pt idx="1681">
                  <c:v>9.6704645390877388</c:v>
                </c:pt>
                <c:pt idx="1682">
                  <c:v>9.6593570633632062</c:v>
                </c:pt>
                <c:pt idx="1683">
                  <c:v>9.6712333515249771</c:v>
                </c:pt>
                <c:pt idx="1684">
                  <c:v>9.6590573776481872</c:v>
                </c:pt>
                <c:pt idx="1685">
                  <c:v>9.638541059768599</c:v>
                </c:pt>
                <c:pt idx="1686">
                  <c:v>9.6514941453425021</c:v>
                </c:pt>
                <c:pt idx="1687">
                  <c:v>9.5742723469392033</c:v>
                </c:pt>
                <c:pt idx="1688">
                  <c:v>9.5565760570653602</c:v>
                </c:pt>
                <c:pt idx="1689">
                  <c:v>9.5801863395077085</c:v>
                </c:pt>
                <c:pt idx="1690">
                  <c:v>9.5838035993900856</c:v>
                </c:pt>
                <c:pt idx="1691">
                  <c:v>9.5914700342172257</c:v>
                </c:pt>
                <c:pt idx="1692">
                  <c:v>9.6167688892864991</c:v>
                </c:pt>
                <c:pt idx="1693">
                  <c:v>9.6389216511906266</c:v>
                </c:pt>
                <c:pt idx="1694">
                  <c:v>9.6628287686720533</c:v>
                </c:pt>
                <c:pt idx="1695">
                  <c:v>9.6579854896985804</c:v>
                </c:pt>
                <c:pt idx="1696">
                  <c:v>9.6318251448682641</c:v>
                </c:pt>
                <c:pt idx="1697">
                  <c:v>9.618703838497213</c:v>
                </c:pt>
                <c:pt idx="1698">
                  <c:v>9.6331106679673333</c:v>
                </c:pt>
                <c:pt idx="1699">
                  <c:v>9.6591244922325661</c:v>
                </c:pt>
                <c:pt idx="1700">
                  <c:v>9.6783772283940799</c:v>
                </c:pt>
                <c:pt idx="1701">
                  <c:v>9.6789740502757464</c:v>
                </c:pt>
                <c:pt idx="1702">
                  <c:v>9.659397639659506</c:v>
                </c:pt>
                <c:pt idx="1703">
                  <c:v>9.6753413754056901</c:v>
                </c:pt>
                <c:pt idx="1704">
                  <c:v>9.7073437969792398</c:v>
                </c:pt>
                <c:pt idx="1705">
                  <c:v>9.7233959098056175</c:v>
                </c:pt>
                <c:pt idx="1706">
                  <c:v>9.7375111375702108</c:v>
                </c:pt>
                <c:pt idx="1707">
                  <c:v>9.7373463910340483</c:v>
                </c:pt>
                <c:pt idx="1708">
                  <c:v>9.7696638006793641</c:v>
                </c:pt>
                <c:pt idx="1709">
                  <c:v>9.7804285835596545</c:v>
                </c:pt>
                <c:pt idx="1710">
                  <c:v>9.8092383430446883</c:v>
                </c:pt>
                <c:pt idx="1711">
                  <c:v>9.8193345664113032</c:v>
                </c:pt>
                <c:pt idx="1712">
                  <c:v>9.8290500647849477</c:v>
                </c:pt>
                <c:pt idx="1713">
                  <c:v>9.8294225300591993</c:v>
                </c:pt>
                <c:pt idx="1714">
                  <c:v>9.8516754936203732</c:v>
                </c:pt>
                <c:pt idx="1715">
                  <c:v>9.8681733335569461</c:v>
                </c:pt>
                <c:pt idx="1716">
                  <c:v>9.8712859525052394</c:v>
                </c:pt>
                <c:pt idx="1717">
                  <c:v>9.864384604969425</c:v>
                </c:pt>
                <c:pt idx="1718">
                  <c:v>9.8772566419396135</c:v>
                </c:pt>
                <c:pt idx="1719">
                  <c:v>9.8788936181485312</c:v>
                </c:pt>
                <c:pt idx="1720">
                  <c:v>9.8788389801859555</c:v>
                </c:pt>
                <c:pt idx="1721">
                  <c:v>9.8954193654775793</c:v>
                </c:pt>
                <c:pt idx="1722">
                  <c:v>9.8998128751112393</c:v>
                </c:pt>
                <c:pt idx="1723">
                  <c:v>9.8931518816009731</c:v>
                </c:pt>
                <c:pt idx="1724">
                  <c:v>9.9073132510111002</c:v>
                </c:pt>
                <c:pt idx="1725">
                  <c:v>9.8855119103060609</c:v>
                </c:pt>
                <c:pt idx="1726">
                  <c:v>9.9138545400985869</c:v>
                </c:pt>
                <c:pt idx="1727">
                  <c:v>9.9118679322221794</c:v>
                </c:pt>
                <c:pt idx="1728">
                  <c:v>9.8917555519837368</c:v>
                </c:pt>
                <c:pt idx="1729">
                  <c:v>9.9112900989152237</c:v>
                </c:pt>
                <c:pt idx="1730">
                  <c:v>9.9150559842338346</c:v>
                </c:pt>
                <c:pt idx="1731">
                  <c:v>9.9157092908410487</c:v>
                </c:pt>
                <c:pt idx="1732">
                  <c:v>9.9326766707841472</c:v>
                </c:pt>
                <c:pt idx="1733">
                  <c:v>9.9390397398730101</c:v>
                </c:pt>
                <c:pt idx="1734">
                  <c:v>9.9378179811742644</c:v>
                </c:pt>
                <c:pt idx="1735">
                  <c:v>9.920395156392436</c:v>
                </c:pt>
                <c:pt idx="1736">
                  <c:v>9.8989288268355473</c:v>
                </c:pt>
                <c:pt idx="1737">
                  <c:v>9.9172005999502026</c:v>
                </c:pt>
                <c:pt idx="1738">
                  <c:v>9.9409240153235476</c:v>
                </c:pt>
                <c:pt idx="1739">
                  <c:v>9.9356806256323598</c:v>
                </c:pt>
                <c:pt idx="1740">
                  <c:v>9.8978347675787148</c:v>
                </c:pt>
                <c:pt idx="1741">
                  <c:v>9.8825900401400144</c:v>
                </c:pt>
                <c:pt idx="1742">
                  <c:v>9.9234662347841613</c:v>
                </c:pt>
                <c:pt idx="1743">
                  <c:v>9.9363488775022226</c:v>
                </c:pt>
                <c:pt idx="1744">
                  <c:v>9.9353249400978587</c:v>
                </c:pt>
                <c:pt idx="1745">
                  <c:v>9.9350967720961307</c:v>
                </c:pt>
                <c:pt idx="1746">
                  <c:v>9.94953929615024</c:v>
                </c:pt>
                <c:pt idx="1747">
                  <c:v>9.9593732138699878</c:v>
                </c:pt>
                <c:pt idx="1748">
                  <c:v>9.959929755200319</c:v>
                </c:pt>
                <c:pt idx="1749">
                  <c:v>9.9624941183166307</c:v>
                </c:pt>
                <c:pt idx="1750">
                  <c:v>9.9845643111506117</c:v>
                </c:pt>
                <c:pt idx="1751">
                  <c:v>10.019881933833183</c:v>
                </c:pt>
                <c:pt idx="1752">
                  <c:v>10.02446094567942</c:v>
                </c:pt>
                <c:pt idx="1753">
                  <c:v>10.036505564017483</c:v>
                </c:pt>
                <c:pt idx="1754">
                  <c:v>10.048176708592054</c:v>
                </c:pt>
                <c:pt idx="1755">
                  <c:v>10.039710904326524</c:v>
                </c:pt>
                <c:pt idx="1756">
                  <c:v>10.04843558779992</c:v>
                </c:pt>
                <c:pt idx="1757">
                  <c:v>10.052268573505421</c:v>
                </c:pt>
                <c:pt idx="1758">
                  <c:v>10.063857644891923</c:v>
                </c:pt>
                <c:pt idx="1759">
                  <c:v>10.060680570498404</c:v>
                </c:pt>
                <c:pt idx="1760">
                  <c:v>10.068838289163253</c:v>
                </c:pt>
                <c:pt idx="1761">
                  <c:v>10.089776403774954</c:v>
                </c:pt>
                <c:pt idx="1762">
                  <c:v>10.097278234846875</c:v>
                </c:pt>
                <c:pt idx="1763">
                  <c:v>10.113218620349535</c:v>
                </c:pt>
                <c:pt idx="1764">
                  <c:v>10.143427897416077</c:v>
                </c:pt>
                <c:pt idx="1765">
                  <c:v>10.148115329304412</c:v>
                </c:pt>
                <c:pt idx="1766">
                  <c:v>10.148761536884178</c:v>
                </c:pt>
                <c:pt idx="1767">
                  <c:v>10.145495719234068</c:v>
                </c:pt>
                <c:pt idx="1768">
                  <c:v>10.159880844893131</c:v>
                </c:pt>
                <c:pt idx="1769">
                  <c:v>10.165694827134748</c:v>
                </c:pt>
                <c:pt idx="1770">
                  <c:v>10.171998132254064</c:v>
                </c:pt>
                <c:pt idx="1771">
                  <c:v>10.182556147755374</c:v>
                </c:pt>
                <c:pt idx="1772">
                  <c:v>10.196033020785391</c:v>
                </c:pt>
                <c:pt idx="1773">
                  <c:v>10.191906249167042</c:v>
                </c:pt>
                <c:pt idx="1774">
                  <c:v>10.184454750394291</c:v>
                </c:pt>
                <c:pt idx="1775">
                  <c:v>10.149595885690797</c:v>
                </c:pt>
              </c:numCache>
            </c:numRef>
          </c:val>
          <c:smooth val="1"/>
          <c:extLst>
            <c:ext xmlns:c16="http://schemas.microsoft.com/office/drawing/2014/chart" uri="{C3380CC4-5D6E-409C-BE32-E72D297353CC}">
              <c16:uniqueId val="{00000001-6F03-4079-85D8-48A84A285BC4}"/>
            </c:ext>
          </c:extLst>
        </c:ser>
        <c:ser>
          <c:idx val="2"/>
          <c:order val="2"/>
          <c:tx>
            <c:strRef>
              <c:f>Exhibit1_Backtest!$AW$1</c:f>
              <c:strCache>
                <c:ptCount val="1"/>
                <c:pt idx="0">
                  <c:v>Kummuliertes Vermögenswachstum 50% bonds and 50% shares - g(5050, TC, kum)</c:v>
                </c:pt>
              </c:strCache>
            </c:strRef>
          </c:tx>
          <c:spPr>
            <a:ln w="28575" cap="rnd">
              <a:solidFill>
                <a:schemeClr val="accent3"/>
              </a:solidFill>
              <a:round/>
            </a:ln>
            <a:effectLst/>
          </c:spPr>
          <c:marker>
            <c:symbol val="none"/>
          </c:marker>
          <c:cat>
            <c:numRef>
              <c:f>Exhibit1_Backtest!$A$2:$A$1777</c:f>
              <c:numCache>
                <c:formatCode>0.00</c:formatCode>
                <c:ptCount val="1776"/>
                <c:pt idx="0">
                  <c:v>1871.01</c:v>
                </c:pt>
                <c:pt idx="1">
                  <c:v>1871.02</c:v>
                </c:pt>
                <c:pt idx="2">
                  <c:v>1871.03</c:v>
                </c:pt>
                <c:pt idx="3">
                  <c:v>1871.04</c:v>
                </c:pt>
                <c:pt idx="4">
                  <c:v>1871.05</c:v>
                </c:pt>
                <c:pt idx="5">
                  <c:v>1871.06</c:v>
                </c:pt>
                <c:pt idx="6">
                  <c:v>1871.07</c:v>
                </c:pt>
                <c:pt idx="7">
                  <c:v>1871.08</c:v>
                </c:pt>
                <c:pt idx="8">
                  <c:v>1871.09</c:v>
                </c:pt>
                <c:pt idx="9">
                  <c:v>1871.1</c:v>
                </c:pt>
                <c:pt idx="10">
                  <c:v>1871.11</c:v>
                </c:pt>
                <c:pt idx="11">
                  <c:v>1871.12</c:v>
                </c:pt>
                <c:pt idx="12">
                  <c:v>1872.01</c:v>
                </c:pt>
                <c:pt idx="13">
                  <c:v>1872.02</c:v>
                </c:pt>
                <c:pt idx="14">
                  <c:v>1872.03</c:v>
                </c:pt>
                <c:pt idx="15">
                  <c:v>1872.04</c:v>
                </c:pt>
                <c:pt idx="16">
                  <c:v>1872.05</c:v>
                </c:pt>
                <c:pt idx="17">
                  <c:v>1872.06</c:v>
                </c:pt>
                <c:pt idx="18">
                  <c:v>1872.07</c:v>
                </c:pt>
                <c:pt idx="19">
                  <c:v>1872.08</c:v>
                </c:pt>
                <c:pt idx="20">
                  <c:v>1872.09</c:v>
                </c:pt>
                <c:pt idx="21">
                  <c:v>1872.1</c:v>
                </c:pt>
                <c:pt idx="22">
                  <c:v>1872.11</c:v>
                </c:pt>
                <c:pt idx="23">
                  <c:v>1872.12</c:v>
                </c:pt>
                <c:pt idx="24">
                  <c:v>1873.01</c:v>
                </c:pt>
                <c:pt idx="25">
                  <c:v>1873.02</c:v>
                </c:pt>
                <c:pt idx="26">
                  <c:v>1873.03</c:v>
                </c:pt>
                <c:pt idx="27">
                  <c:v>1873.04</c:v>
                </c:pt>
                <c:pt idx="28">
                  <c:v>1873.05</c:v>
                </c:pt>
                <c:pt idx="29">
                  <c:v>1873.06</c:v>
                </c:pt>
                <c:pt idx="30">
                  <c:v>1873.07</c:v>
                </c:pt>
                <c:pt idx="31">
                  <c:v>1873.08</c:v>
                </c:pt>
                <c:pt idx="32">
                  <c:v>1873.09</c:v>
                </c:pt>
                <c:pt idx="33">
                  <c:v>1873.1</c:v>
                </c:pt>
                <c:pt idx="34">
                  <c:v>1873.11</c:v>
                </c:pt>
                <c:pt idx="35">
                  <c:v>1873.12</c:v>
                </c:pt>
                <c:pt idx="36">
                  <c:v>1874.01</c:v>
                </c:pt>
                <c:pt idx="37">
                  <c:v>1874.02</c:v>
                </c:pt>
                <c:pt idx="38">
                  <c:v>1874.03</c:v>
                </c:pt>
                <c:pt idx="39">
                  <c:v>1874.04</c:v>
                </c:pt>
                <c:pt idx="40">
                  <c:v>1874.05</c:v>
                </c:pt>
                <c:pt idx="41">
                  <c:v>1874.06</c:v>
                </c:pt>
                <c:pt idx="42">
                  <c:v>1874.07</c:v>
                </c:pt>
                <c:pt idx="43">
                  <c:v>1874.08</c:v>
                </c:pt>
                <c:pt idx="44">
                  <c:v>1874.09</c:v>
                </c:pt>
                <c:pt idx="45">
                  <c:v>1874.1</c:v>
                </c:pt>
                <c:pt idx="46">
                  <c:v>1874.11</c:v>
                </c:pt>
                <c:pt idx="47">
                  <c:v>1874.12</c:v>
                </c:pt>
                <c:pt idx="48">
                  <c:v>1875.01</c:v>
                </c:pt>
                <c:pt idx="49">
                  <c:v>1875.02</c:v>
                </c:pt>
                <c:pt idx="50">
                  <c:v>1875.03</c:v>
                </c:pt>
                <c:pt idx="51">
                  <c:v>1875.04</c:v>
                </c:pt>
                <c:pt idx="52">
                  <c:v>1875.05</c:v>
                </c:pt>
                <c:pt idx="53">
                  <c:v>1875.06</c:v>
                </c:pt>
                <c:pt idx="54">
                  <c:v>1875.07</c:v>
                </c:pt>
                <c:pt idx="55">
                  <c:v>1875.08</c:v>
                </c:pt>
                <c:pt idx="56">
                  <c:v>1875.09</c:v>
                </c:pt>
                <c:pt idx="57">
                  <c:v>1875.1</c:v>
                </c:pt>
                <c:pt idx="58">
                  <c:v>1875.11</c:v>
                </c:pt>
                <c:pt idx="59">
                  <c:v>1875.12</c:v>
                </c:pt>
                <c:pt idx="60">
                  <c:v>1876.01</c:v>
                </c:pt>
                <c:pt idx="61">
                  <c:v>1876.02</c:v>
                </c:pt>
                <c:pt idx="62">
                  <c:v>1876.03</c:v>
                </c:pt>
                <c:pt idx="63">
                  <c:v>1876.04</c:v>
                </c:pt>
                <c:pt idx="64">
                  <c:v>1876.05</c:v>
                </c:pt>
                <c:pt idx="65">
                  <c:v>1876.06</c:v>
                </c:pt>
                <c:pt idx="66">
                  <c:v>1876.07</c:v>
                </c:pt>
                <c:pt idx="67">
                  <c:v>1876.08</c:v>
                </c:pt>
                <c:pt idx="68">
                  <c:v>1876.09</c:v>
                </c:pt>
                <c:pt idx="69">
                  <c:v>1876.1</c:v>
                </c:pt>
                <c:pt idx="70">
                  <c:v>1876.11</c:v>
                </c:pt>
                <c:pt idx="71">
                  <c:v>1876.12</c:v>
                </c:pt>
                <c:pt idx="72">
                  <c:v>1877.01</c:v>
                </c:pt>
                <c:pt idx="73">
                  <c:v>1877.02</c:v>
                </c:pt>
                <c:pt idx="74">
                  <c:v>1877.03</c:v>
                </c:pt>
                <c:pt idx="75">
                  <c:v>1877.04</c:v>
                </c:pt>
                <c:pt idx="76">
                  <c:v>1877.05</c:v>
                </c:pt>
                <c:pt idx="77">
                  <c:v>1877.06</c:v>
                </c:pt>
                <c:pt idx="78">
                  <c:v>1877.07</c:v>
                </c:pt>
                <c:pt idx="79">
                  <c:v>1877.08</c:v>
                </c:pt>
                <c:pt idx="80">
                  <c:v>1877.09</c:v>
                </c:pt>
                <c:pt idx="81">
                  <c:v>1877.1</c:v>
                </c:pt>
                <c:pt idx="82">
                  <c:v>1877.11</c:v>
                </c:pt>
                <c:pt idx="83">
                  <c:v>1877.12</c:v>
                </c:pt>
                <c:pt idx="84">
                  <c:v>1878.01</c:v>
                </c:pt>
                <c:pt idx="85">
                  <c:v>1878.02</c:v>
                </c:pt>
                <c:pt idx="86">
                  <c:v>1878.03</c:v>
                </c:pt>
                <c:pt idx="87">
                  <c:v>1878.04</c:v>
                </c:pt>
                <c:pt idx="88">
                  <c:v>1878.05</c:v>
                </c:pt>
                <c:pt idx="89">
                  <c:v>1878.06</c:v>
                </c:pt>
                <c:pt idx="90">
                  <c:v>1878.07</c:v>
                </c:pt>
                <c:pt idx="91">
                  <c:v>1878.08</c:v>
                </c:pt>
                <c:pt idx="92">
                  <c:v>1878.09</c:v>
                </c:pt>
                <c:pt idx="93">
                  <c:v>1878.1</c:v>
                </c:pt>
                <c:pt idx="94">
                  <c:v>1878.11</c:v>
                </c:pt>
                <c:pt idx="95">
                  <c:v>1878.12</c:v>
                </c:pt>
                <c:pt idx="96">
                  <c:v>1879.01</c:v>
                </c:pt>
                <c:pt idx="97">
                  <c:v>1879.02</c:v>
                </c:pt>
                <c:pt idx="98">
                  <c:v>1879.03</c:v>
                </c:pt>
                <c:pt idx="99">
                  <c:v>1879.04</c:v>
                </c:pt>
                <c:pt idx="100">
                  <c:v>1879.05</c:v>
                </c:pt>
                <c:pt idx="101">
                  <c:v>1879.06</c:v>
                </c:pt>
                <c:pt idx="102">
                  <c:v>1879.07</c:v>
                </c:pt>
                <c:pt idx="103">
                  <c:v>1879.08</c:v>
                </c:pt>
                <c:pt idx="104">
                  <c:v>1879.09</c:v>
                </c:pt>
                <c:pt idx="105">
                  <c:v>1879.1</c:v>
                </c:pt>
                <c:pt idx="106">
                  <c:v>1879.11</c:v>
                </c:pt>
                <c:pt idx="107">
                  <c:v>1879.12</c:v>
                </c:pt>
                <c:pt idx="108">
                  <c:v>1880.01</c:v>
                </c:pt>
                <c:pt idx="109">
                  <c:v>1880.02</c:v>
                </c:pt>
                <c:pt idx="110">
                  <c:v>1880.03</c:v>
                </c:pt>
                <c:pt idx="111">
                  <c:v>1880.04</c:v>
                </c:pt>
                <c:pt idx="112">
                  <c:v>1880.05</c:v>
                </c:pt>
                <c:pt idx="113">
                  <c:v>1880.06</c:v>
                </c:pt>
                <c:pt idx="114">
                  <c:v>1880.07</c:v>
                </c:pt>
                <c:pt idx="115">
                  <c:v>1880.08</c:v>
                </c:pt>
                <c:pt idx="116">
                  <c:v>1880.09</c:v>
                </c:pt>
                <c:pt idx="117">
                  <c:v>1880.1</c:v>
                </c:pt>
                <c:pt idx="118">
                  <c:v>1880.11</c:v>
                </c:pt>
                <c:pt idx="119">
                  <c:v>1880.12</c:v>
                </c:pt>
                <c:pt idx="120">
                  <c:v>1881.01</c:v>
                </c:pt>
                <c:pt idx="121">
                  <c:v>1881.02</c:v>
                </c:pt>
                <c:pt idx="122">
                  <c:v>1881.03</c:v>
                </c:pt>
                <c:pt idx="123">
                  <c:v>1881.04</c:v>
                </c:pt>
                <c:pt idx="124">
                  <c:v>1881.05</c:v>
                </c:pt>
                <c:pt idx="125">
                  <c:v>1881.06</c:v>
                </c:pt>
                <c:pt idx="126">
                  <c:v>1881.07</c:v>
                </c:pt>
                <c:pt idx="127">
                  <c:v>1881.08</c:v>
                </c:pt>
                <c:pt idx="128">
                  <c:v>1881.09</c:v>
                </c:pt>
                <c:pt idx="129">
                  <c:v>1881.1</c:v>
                </c:pt>
                <c:pt idx="130">
                  <c:v>1881.11</c:v>
                </c:pt>
                <c:pt idx="131">
                  <c:v>1881.12</c:v>
                </c:pt>
                <c:pt idx="132">
                  <c:v>1882.01</c:v>
                </c:pt>
                <c:pt idx="133">
                  <c:v>1882.02</c:v>
                </c:pt>
                <c:pt idx="134">
                  <c:v>1882.03</c:v>
                </c:pt>
                <c:pt idx="135">
                  <c:v>1882.04</c:v>
                </c:pt>
                <c:pt idx="136">
                  <c:v>1882.05</c:v>
                </c:pt>
                <c:pt idx="137">
                  <c:v>1882.06</c:v>
                </c:pt>
                <c:pt idx="138">
                  <c:v>1882.07</c:v>
                </c:pt>
                <c:pt idx="139">
                  <c:v>1882.08</c:v>
                </c:pt>
                <c:pt idx="140">
                  <c:v>1882.09</c:v>
                </c:pt>
                <c:pt idx="141">
                  <c:v>1882.1</c:v>
                </c:pt>
                <c:pt idx="142">
                  <c:v>1882.11</c:v>
                </c:pt>
                <c:pt idx="143">
                  <c:v>1882.12</c:v>
                </c:pt>
                <c:pt idx="144">
                  <c:v>1883.01</c:v>
                </c:pt>
                <c:pt idx="145">
                  <c:v>1883.02</c:v>
                </c:pt>
                <c:pt idx="146">
                  <c:v>1883.03</c:v>
                </c:pt>
                <c:pt idx="147">
                  <c:v>1883.04</c:v>
                </c:pt>
                <c:pt idx="148">
                  <c:v>1883.05</c:v>
                </c:pt>
                <c:pt idx="149">
                  <c:v>1883.06</c:v>
                </c:pt>
                <c:pt idx="150">
                  <c:v>1883.07</c:v>
                </c:pt>
                <c:pt idx="151">
                  <c:v>1883.08</c:v>
                </c:pt>
                <c:pt idx="152">
                  <c:v>1883.09</c:v>
                </c:pt>
                <c:pt idx="153">
                  <c:v>1883.1</c:v>
                </c:pt>
                <c:pt idx="154">
                  <c:v>1883.11</c:v>
                </c:pt>
                <c:pt idx="155">
                  <c:v>1883.12</c:v>
                </c:pt>
                <c:pt idx="156">
                  <c:v>1884.01</c:v>
                </c:pt>
                <c:pt idx="157">
                  <c:v>1884.02</c:v>
                </c:pt>
                <c:pt idx="158">
                  <c:v>1884.03</c:v>
                </c:pt>
                <c:pt idx="159">
                  <c:v>1884.04</c:v>
                </c:pt>
                <c:pt idx="160">
                  <c:v>1884.05</c:v>
                </c:pt>
                <c:pt idx="161">
                  <c:v>1884.06</c:v>
                </c:pt>
                <c:pt idx="162">
                  <c:v>1884.07</c:v>
                </c:pt>
                <c:pt idx="163">
                  <c:v>1884.08</c:v>
                </c:pt>
                <c:pt idx="164">
                  <c:v>1884.09</c:v>
                </c:pt>
                <c:pt idx="165">
                  <c:v>1884.1</c:v>
                </c:pt>
                <c:pt idx="166">
                  <c:v>1884.11</c:v>
                </c:pt>
                <c:pt idx="167">
                  <c:v>1884.12</c:v>
                </c:pt>
                <c:pt idx="168">
                  <c:v>1885.01</c:v>
                </c:pt>
                <c:pt idx="169">
                  <c:v>1885.02</c:v>
                </c:pt>
                <c:pt idx="170">
                  <c:v>1885.03</c:v>
                </c:pt>
                <c:pt idx="171">
                  <c:v>1885.04</c:v>
                </c:pt>
                <c:pt idx="172">
                  <c:v>1885.05</c:v>
                </c:pt>
                <c:pt idx="173">
                  <c:v>1885.06</c:v>
                </c:pt>
                <c:pt idx="174">
                  <c:v>1885.07</c:v>
                </c:pt>
                <c:pt idx="175">
                  <c:v>1885.08</c:v>
                </c:pt>
                <c:pt idx="176">
                  <c:v>1885.09</c:v>
                </c:pt>
                <c:pt idx="177">
                  <c:v>1885.1</c:v>
                </c:pt>
                <c:pt idx="178">
                  <c:v>1885.11</c:v>
                </c:pt>
                <c:pt idx="179">
                  <c:v>1885.12</c:v>
                </c:pt>
                <c:pt idx="180">
                  <c:v>1886.01</c:v>
                </c:pt>
                <c:pt idx="181">
                  <c:v>1886.02</c:v>
                </c:pt>
                <c:pt idx="182">
                  <c:v>1886.03</c:v>
                </c:pt>
                <c:pt idx="183">
                  <c:v>1886.04</c:v>
                </c:pt>
                <c:pt idx="184">
                  <c:v>1886.05</c:v>
                </c:pt>
                <c:pt idx="185">
                  <c:v>1886.06</c:v>
                </c:pt>
                <c:pt idx="186">
                  <c:v>1886.07</c:v>
                </c:pt>
                <c:pt idx="187">
                  <c:v>1886.08</c:v>
                </c:pt>
                <c:pt idx="188">
                  <c:v>1886.09</c:v>
                </c:pt>
                <c:pt idx="189">
                  <c:v>1886.1</c:v>
                </c:pt>
                <c:pt idx="190">
                  <c:v>1886.11</c:v>
                </c:pt>
                <c:pt idx="191">
                  <c:v>1886.12</c:v>
                </c:pt>
                <c:pt idx="192">
                  <c:v>1887.01</c:v>
                </c:pt>
                <c:pt idx="193">
                  <c:v>1887.02</c:v>
                </c:pt>
                <c:pt idx="194">
                  <c:v>1887.03</c:v>
                </c:pt>
                <c:pt idx="195">
                  <c:v>1887.04</c:v>
                </c:pt>
                <c:pt idx="196">
                  <c:v>1887.05</c:v>
                </c:pt>
                <c:pt idx="197">
                  <c:v>1887.06</c:v>
                </c:pt>
                <c:pt idx="198">
                  <c:v>1887.07</c:v>
                </c:pt>
                <c:pt idx="199">
                  <c:v>1887.08</c:v>
                </c:pt>
                <c:pt idx="200">
                  <c:v>1887.09</c:v>
                </c:pt>
                <c:pt idx="201">
                  <c:v>1887.1</c:v>
                </c:pt>
                <c:pt idx="202">
                  <c:v>1887.11</c:v>
                </c:pt>
                <c:pt idx="203">
                  <c:v>1887.12</c:v>
                </c:pt>
                <c:pt idx="204">
                  <c:v>1888.01</c:v>
                </c:pt>
                <c:pt idx="205">
                  <c:v>1888.02</c:v>
                </c:pt>
                <c:pt idx="206">
                  <c:v>1888.03</c:v>
                </c:pt>
                <c:pt idx="207">
                  <c:v>1888.04</c:v>
                </c:pt>
                <c:pt idx="208">
                  <c:v>1888.05</c:v>
                </c:pt>
                <c:pt idx="209">
                  <c:v>1888.06</c:v>
                </c:pt>
                <c:pt idx="210">
                  <c:v>1888.07</c:v>
                </c:pt>
                <c:pt idx="211">
                  <c:v>1888.08</c:v>
                </c:pt>
                <c:pt idx="212">
                  <c:v>1888.09</c:v>
                </c:pt>
                <c:pt idx="213">
                  <c:v>1888.1</c:v>
                </c:pt>
                <c:pt idx="214">
                  <c:v>1888.11</c:v>
                </c:pt>
                <c:pt idx="215">
                  <c:v>1888.12</c:v>
                </c:pt>
                <c:pt idx="216">
                  <c:v>1889.01</c:v>
                </c:pt>
                <c:pt idx="217">
                  <c:v>1889.02</c:v>
                </c:pt>
                <c:pt idx="218">
                  <c:v>1889.03</c:v>
                </c:pt>
                <c:pt idx="219">
                  <c:v>1889.04</c:v>
                </c:pt>
                <c:pt idx="220">
                  <c:v>1889.05</c:v>
                </c:pt>
                <c:pt idx="221">
                  <c:v>1889.06</c:v>
                </c:pt>
                <c:pt idx="222">
                  <c:v>1889.07</c:v>
                </c:pt>
                <c:pt idx="223">
                  <c:v>1889.08</c:v>
                </c:pt>
                <c:pt idx="224">
                  <c:v>1889.09</c:v>
                </c:pt>
                <c:pt idx="225">
                  <c:v>1889.1</c:v>
                </c:pt>
                <c:pt idx="226">
                  <c:v>1889.11</c:v>
                </c:pt>
                <c:pt idx="227">
                  <c:v>1889.12</c:v>
                </c:pt>
                <c:pt idx="228">
                  <c:v>1890.01</c:v>
                </c:pt>
                <c:pt idx="229">
                  <c:v>1890.02</c:v>
                </c:pt>
                <c:pt idx="230">
                  <c:v>1890.03</c:v>
                </c:pt>
                <c:pt idx="231">
                  <c:v>1890.04</c:v>
                </c:pt>
                <c:pt idx="232">
                  <c:v>1890.05</c:v>
                </c:pt>
                <c:pt idx="233">
                  <c:v>1890.06</c:v>
                </c:pt>
                <c:pt idx="234">
                  <c:v>1890.07</c:v>
                </c:pt>
                <c:pt idx="235">
                  <c:v>1890.08</c:v>
                </c:pt>
                <c:pt idx="236">
                  <c:v>1890.09</c:v>
                </c:pt>
                <c:pt idx="237">
                  <c:v>1890.1</c:v>
                </c:pt>
                <c:pt idx="238">
                  <c:v>1890.11</c:v>
                </c:pt>
                <c:pt idx="239">
                  <c:v>1890.12</c:v>
                </c:pt>
                <c:pt idx="240">
                  <c:v>1891.01</c:v>
                </c:pt>
                <c:pt idx="241">
                  <c:v>1891.02</c:v>
                </c:pt>
                <c:pt idx="242">
                  <c:v>1891.03</c:v>
                </c:pt>
                <c:pt idx="243">
                  <c:v>1891.04</c:v>
                </c:pt>
                <c:pt idx="244">
                  <c:v>1891.05</c:v>
                </c:pt>
                <c:pt idx="245">
                  <c:v>1891.06</c:v>
                </c:pt>
                <c:pt idx="246">
                  <c:v>1891.07</c:v>
                </c:pt>
                <c:pt idx="247">
                  <c:v>1891.08</c:v>
                </c:pt>
                <c:pt idx="248">
                  <c:v>1891.09</c:v>
                </c:pt>
                <c:pt idx="249">
                  <c:v>1891.1</c:v>
                </c:pt>
                <c:pt idx="250">
                  <c:v>1891.11</c:v>
                </c:pt>
                <c:pt idx="251">
                  <c:v>1891.12</c:v>
                </c:pt>
                <c:pt idx="252">
                  <c:v>1892.01</c:v>
                </c:pt>
                <c:pt idx="253">
                  <c:v>1892.02</c:v>
                </c:pt>
                <c:pt idx="254">
                  <c:v>1892.03</c:v>
                </c:pt>
                <c:pt idx="255">
                  <c:v>1892.04</c:v>
                </c:pt>
                <c:pt idx="256">
                  <c:v>1892.05</c:v>
                </c:pt>
                <c:pt idx="257">
                  <c:v>1892.06</c:v>
                </c:pt>
                <c:pt idx="258">
                  <c:v>1892.07</c:v>
                </c:pt>
                <c:pt idx="259">
                  <c:v>1892.08</c:v>
                </c:pt>
                <c:pt idx="260">
                  <c:v>1892.09</c:v>
                </c:pt>
                <c:pt idx="261">
                  <c:v>1892.1</c:v>
                </c:pt>
                <c:pt idx="262">
                  <c:v>1892.11</c:v>
                </c:pt>
                <c:pt idx="263">
                  <c:v>1892.12</c:v>
                </c:pt>
                <c:pt idx="264">
                  <c:v>1893.01</c:v>
                </c:pt>
                <c:pt idx="265">
                  <c:v>1893.02</c:v>
                </c:pt>
                <c:pt idx="266">
                  <c:v>1893.03</c:v>
                </c:pt>
                <c:pt idx="267">
                  <c:v>1893.04</c:v>
                </c:pt>
                <c:pt idx="268">
                  <c:v>1893.05</c:v>
                </c:pt>
                <c:pt idx="269">
                  <c:v>1893.06</c:v>
                </c:pt>
                <c:pt idx="270">
                  <c:v>1893.07</c:v>
                </c:pt>
                <c:pt idx="271">
                  <c:v>1893.08</c:v>
                </c:pt>
                <c:pt idx="272">
                  <c:v>1893.09</c:v>
                </c:pt>
                <c:pt idx="273">
                  <c:v>1893.1</c:v>
                </c:pt>
                <c:pt idx="274">
                  <c:v>1893.11</c:v>
                </c:pt>
                <c:pt idx="275">
                  <c:v>1893.12</c:v>
                </c:pt>
                <c:pt idx="276">
                  <c:v>1894.01</c:v>
                </c:pt>
                <c:pt idx="277">
                  <c:v>1894.02</c:v>
                </c:pt>
                <c:pt idx="278">
                  <c:v>1894.03</c:v>
                </c:pt>
                <c:pt idx="279">
                  <c:v>1894.04</c:v>
                </c:pt>
                <c:pt idx="280">
                  <c:v>1894.05</c:v>
                </c:pt>
                <c:pt idx="281">
                  <c:v>1894.06</c:v>
                </c:pt>
                <c:pt idx="282">
                  <c:v>1894.07</c:v>
                </c:pt>
                <c:pt idx="283">
                  <c:v>1894.08</c:v>
                </c:pt>
                <c:pt idx="284">
                  <c:v>1894.09</c:v>
                </c:pt>
                <c:pt idx="285">
                  <c:v>1894.1</c:v>
                </c:pt>
                <c:pt idx="286">
                  <c:v>1894.11</c:v>
                </c:pt>
                <c:pt idx="287">
                  <c:v>1894.12</c:v>
                </c:pt>
                <c:pt idx="288">
                  <c:v>1895.01</c:v>
                </c:pt>
                <c:pt idx="289">
                  <c:v>1895.02</c:v>
                </c:pt>
                <c:pt idx="290">
                  <c:v>1895.03</c:v>
                </c:pt>
                <c:pt idx="291">
                  <c:v>1895.04</c:v>
                </c:pt>
                <c:pt idx="292">
                  <c:v>1895.05</c:v>
                </c:pt>
                <c:pt idx="293">
                  <c:v>1895.06</c:v>
                </c:pt>
                <c:pt idx="294">
                  <c:v>1895.07</c:v>
                </c:pt>
                <c:pt idx="295">
                  <c:v>1895.08</c:v>
                </c:pt>
                <c:pt idx="296">
                  <c:v>1895.09</c:v>
                </c:pt>
                <c:pt idx="297">
                  <c:v>1895.1</c:v>
                </c:pt>
                <c:pt idx="298">
                  <c:v>1895.11</c:v>
                </c:pt>
                <c:pt idx="299">
                  <c:v>1895.12</c:v>
                </c:pt>
                <c:pt idx="300">
                  <c:v>1896.01</c:v>
                </c:pt>
                <c:pt idx="301">
                  <c:v>1896.02</c:v>
                </c:pt>
                <c:pt idx="302">
                  <c:v>1896.03</c:v>
                </c:pt>
                <c:pt idx="303">
                  <c:v>1896.04</c:v>
                </c:pt>
                <c:pt idx="304">
                  <c:v>1896.05</c:v>
                </c:pt>
                <c:pt idx="305">
                  <c:v>1896.06</c:v>
                </c:pt>
                <c:pt idx="306">
                  <c:v>1896.07</c:v>
                </c:pt>
                <c:pt idx="307">
                  <c:v>1896.08</c:v>
                </c:pt>
                <c:pt idx="308">
                  <c:v>1896.09</c:v>
                </c:pt>
                <c:pt idx="309">
                  <c:v>1896.1</c:v>
                </c:pt>
                <c:pt idx="310">
                  <c:v>1896.11</c:v>
                </c:pt>
                <c:pt idx="311">
                  <c:v>1896.12</c:v>
                </c:pt>
                <c:pt idx="312">
                  <c:v>1897.01</c:v>
                </c:pt>
                <c:pt idx="313">
                  <c:v>1897.02</c:v>
                </c:pt>
                <c:pt idx="314">
                  <c:v>1897.03</c:v>
                </c:pt>
                <c:pt idx="315">
                  <c:v>1897.04</c:v>
                </c:pt>
                <c:pt idx="316">
                  <c:v>1897.05</c:v>
                </c:pt>
                <c:pt idx="317">
                  <c:v>1897.06</c:v>
                </c:pt>
                <c:pt idx="318">
                  <c:v>1897.07</c:v>
                </c:pt>
                <c:pt idx="319">
                  <c:v>1897.08</c:v>
                </c:pt>
                <c:pt idx="320">
                  <c:v>1897.09</c:v>
                </c:pt>
                <c:pt idx="321">
                  <c:v>1897.1</c:v>
                </c:pt>
                <c:pt idx="322">
                  <c:v>1897.11</c:v>
                </c:pt>
                <c:pt idx="323">
                  <c:v>1897.12</c:v>
                </c:pt>
                <c:pt idx="324">
                  <c:v>1898.01</c:v>
                </c:pt>
                <c:pt idx="325">
                  <c:v>1898.02</c:v>
                </c:pt>
                <c:pt idx="326">
                  <c:v>1898.03</c:v>
                </c:pt>
                <c:pt idx="327">
                  <c:v>1898.04</c:v>
                </c:pt>
                <c:pt idx="328">
                  <c:v>1898.05</c:v>
                </c:pt>
                <c:pt idx="329">
                  <c:v>1898.06</c:v>
                </c:pt>
                <c:pt idx="330">
                  <c:v>1898.07</c:v>
                </c:pt>
                <c:pt idx="331">
                  <c:v>1898.08</c:v>
                </c:pt>
                <c:pt idx="332">
                  <c:v>1898.09</c:v>
                </c:pt>
                <c:pt idx="333">
                  <c:v>1898.1</c:v>
                </c:pt>
                <c:pt idx="334">
                  <c:v>1898.11</c:v>
                </c:pt>
                <c:pt idx="335">
                  <c:v>1898.12</c:v>
                </c:pt>
                <c:pt idx="336">
                  <c:v>1899.01</c:v>
                </c:pt>
                <c:pt idx="337">
                  <c:v>1899.02</c:v>
                </c:pt>
                <c:pt idx="338">
                  <c:v>1899.03</c:v>
                </c:pt>
                <c:pt idx="339">
                  <c:v>1899.04</c:v>
                </c:pt>
                <c:pt idx="340">
                  <c:v>1899.05</c:v>
                </c:pt>
                <c:pt idx="341">
                  <c:v>1899.06</c:v>
                </c:pt>
                <c:pt idx="342">
                  <c:v>1899.07</c:v>
                </c:pt>
                <c:pt idx="343">
                  <c:v>1899.08</c:v>
                </c:pt>
                <c:pt idx="344">
                  <c:v>1899.09</c:v>
                </c:pt>
                <c:pt idx="345">
                  <c:v>1899.1</c:v>
                </c:pt>
                <c:pt idx="346">
                  <c:v>1899.11</c:v>
                </c:pt>
                <c:pt idx="347">
                  <c:v>1899.12</c:v>
                </c:pt>
                <c:pt idx="348">
                  <c:v>1900.01</c:v>
                </c:pt>
                <c:pt idx="349">
                  <c:v>1900.02</c:v>
                </c:pt>
                <c:pt idx="350">
                  <c:v>1900.03</c:v>
                </c:pt>
                <c:pt idx="351">
                  <c:v>1900.04</c:v>
                </c:pt>
                <c:pt idx="352">
                  <c:v>1900.05</c:v>
                </c:pt>
                <c:pt idx="353">
                  <c:v>1900.06</c:v>
                </c:pt>
                <c:pt idx="354">
                  <c:v>1900.07</c:v>
                </c:pt>
                <c:pt idx="355">
                  <c:v>1900.08</c:v>
                </c:pt>
                <c:pt idx="356">
                  <c:v>1900.09</c:v>
                </c:pt>
                <c:pt idx="357">
                  <c:v>1900.1</c:v>
                </c:pt>
                <c:pt idx="358">
                  <c:v>1900.11</c:v>
                </c:pt>
                <c:pt idx="359">
                  <c:v>1900.12</c:v>
                </c:pt>
                <c:pt idx="360">
                  <c:v>1901.01</c:v>
                </c:pt>
                <c:pt idx="361">
                  <c:v>1901.02</c:v>
                </c:pt>
                <c:pt idx="362">
                  <c:v>1901.03</c:v>
                </c:pt>
                <c:pt idx="363">
                  <c:v>1901.04</c:v>
                </c:pt>
                <c:pt idx="364">
                  <c:v>1901.05</c:v>
                </c:pt>
                <c:pt idx="365">
                  <c:v>1901.06</c:v>
                </c:pt>
                <c:pt idx="366">
                  <c:v>1901.07</c:v>
                </c:pt>
                <c:pt idx="367">
                  <c:v>1901.08</c:v>
                </c:pt>
                <c:pt idx="368">
                  <c:v>1901.09</c:v>
                </c:pt>
                <c:pt idx="369">
                  <c:v>1901.1</c:v>
                </c:pt>
                <c:pt idx="370">
                  <c:v>1901.11</c:v>
                </c:pt>
                <c:pt idx="371">
                  <c:v>1901.12</c:v>
                </c:pt>
                <c:pt idx="372">
                  <c:v>1902.01</c:v>
                </c:pt>
                <c:pt idx="373">
                  <c:v>1902.02</c:v>
                </c:pt>
                <c:pt idx="374">
                  <c:v>1902.03</c:v>
                </c:pt>
                <c:pt idx="375">
                  <c:v>1902.04</c:v>
                </c:pt>
                <c:pt idx="376">
                  <c:v>1902.05</c:v>
                </c:pt>
                <c:pt idx="377">
                  <c:v>1902.06</c:v>
                </c:pt>
                <c:pt idx="378">
                  <c:v>1902.07</c:v>
                </c:pt>
                <c:pt idx="379">
                  <c:v>1902.08</c:v>
                </c:pt>
                <c:pt idx="380">
                  <c:v>1902.09</c:v>
                </c:pt>
                <c:pt idx="381">
                  <c:v>1902.1</c:v>
                </c:pt>
                <c:pt idx="382">
                  <c:v>1902.11</c:v>
                </c:pt>
                <c:pt idx="383">
                  <c:v>1902.12</c:v>
                </c:pt>
                <c:pt idx="384">
                  <c:v>1903.01</c:v>
                </c:pt>
                <c:pt idx="385">
                  <c:v>1903.02</c:v>
                </c:pt>
                <c:pt idx="386">
                  <c:v>1903.03</c:v>
                </c:pt>
                <c:pt idx="387">
                  <c:v>1903.04</c:v>
                </c:pt>
                <c:pt idx="388">
                  <c:v>1903.05</c:v>
                </c:pt>
                <c:pt idx="389">
                  <c:v>1903.06</c:v>
                </c:pt>
                <c:pt idx="390">
                  <c:v>1903.07</c:v>
                </c:pt>
                <c:pt idx="391">
                  <c:v>1903.08</c:v>
                </c:pt>
                <c:pt idx="392">
                  <c:v>1903.09</c:v>
                </c:pt>
                <c:pt idx="393">
                  <c:v>1903.1</c:v>
                </c:pt>
                <c:pt idx="394">
                  <c:v>1903.11</c:v>
                </c:pt>
                <c:pt idx="395">
                  <c:v>1903.12</c:v>
                </c:pt>
                <c:pt idx="396">
                  <c:v>1904.01</c:v>
                </c:pt>
                <c:pt idx="397">
                  <c:v>1904.02</c:v>
                </c:pt>
                <c:pt idx="398">
                  <c:v>1904.03</c:v>
                </c:pt>
                <c:pt idx="399">
                  <c:v>1904.04</c:v>
                </c:pt>
                <c:pt idx="400">
                  <c:v>1904.05</c:v>
                </c:pt>
                <c:pt idx="401">
                  <c:v>1904.06</c:v>
                </c:pt>
                <c:pt idx="402">
                  <c:v>1904.07</c:v>
                </c:pt>
                <c:pt idx="403">
                  <c:v>1904.08</c:v>
                </c:pt>
                <c:pt idx="404">
                  <c:v>1904.09</c:v>
                </c:pt>
                <c:pt idx="405">
                  <c:v>1904.1</c:v>
                </c:pt>
                <c:pt idx="406">
                  <c:v>1904.11</c:v>
                </c:pt>
                <c:pt idx="407">
                  <c:v>1904.12</c:v>
                </c:pt>
                <c:pt idx="408">
                  <c:v>1905.01</c:v>
                </c:pt>
                <c:pt idx="409">
                  <c:v>1905.02</c:v>
                </c:pt>
                <c:pt idx="410">
                  <c:v>1905.03</c:v>
                </c:pt>
                <c:pt idx="411">
                  <c:v>1905.04</c:v>
                </c:pt>
                <c:pt idx="412">
                  <c:v>1905.05</c:v>
                </c:pt>
                <c:pt idx="413">
                  <c:v>1905.06</c:v>
                </c:pt>
                <c:pt idx="414">
                  <c:v>1905.07</c:v>
                </c:pt>
                <c:pt idx="415">
                  <c:v>1905.08</c:v>
                </c:pt>
                <c:pt idx="416">
                  <c:v>1905.09</c:v>
                </c:pt>
                <c:pt idx="417">
                  <c:v>1905.1</c:v>
                </c:pt>
                <c:pt idx="418">
                  <c:v>1905.11</c:v>
                </c:pt>
                <c:pt idx="419">
                  <c:v>1905.12</c:v>
                </c:pt>
                <c:pt idx="420">
                  <c:v>1906.01</c:v>
                </c:pt>
                <c:pt idx="421">
                  <c:v>1906.02</c:v>
                </c:pt>
                <c:pt idx="422">
                  <c:v>1906.03</c:v>
                </c:pt>
                <c:pt idx="423">
                  <c:v>1906.04</c:v>
                </c:pt>
                <c:pt idx="424">
                  <c:v>1906.05</c:v>
                </c:pt>
                <c:pt idx="425">
                  <c:v>1906.06</c:v>
                </c:pt>
                <c:pt idx="426">
                  <c:v>1906.07</c:v>
                </c:pt>
                <c:pt idx="427">
                  <c:v>1906.08</c:v>
                </c:pt>
                <c:pt idx="428">
                  <c:v>1906.09</c:v>
                </c:pt>
                <c:pt idx="429">
                  <c:v>1906.1</c:v>
                </c:pt>
                <c:pt idx="430">
                  <c:v>1906.11</c:v>
                </c:pt>
                <c:pt idx="431">
                  <c:v>1906.12</c:v>
                </c:pt>
                <c:pt idx="432">
                  <c:v>1907.01</c:v>
                </c:pt>
                <c:pt idx="433">
                  <c:v>1907.02</c:v>
                </c:pt>
                <c:pt idx="434">
                  <c:v>1907.03</c:v>
                </c:pt>
                <c:pt idx="435">
                  <c:v>1907.04</c:v>
                </c:pt>
                <c:pt idx="436">
                  <c:v>1907.05</c:v>
                </c:pt>
                <c:pt idx="437">
                  <c:v>1907.06</c:v>
                </c:pt>
                <c:pt idx="438">
                  <c:v>1907.07</c:v>
                </c:pt>
                <c:pt idx="439">
                  <c:v>1907.08</c:v>
                </c:pt>
                <c:pt idx="440">
                  <c:v>1907.09</c:v>
                </c:pt>
                <c:pt idx="441">
                  <c:v>1907.1</c:v>
                </c:pt>
                <c:pt idx="442">
                  <c:v>1907.11</c:v>
                </c:pt>
                <c:pt idx="443">
                  <c:v>1907.12</c:v>
                </c:pt>
                <c:pt idx="444">
                  <c:v>1908.01</c:v>
                </c:pt>
                <c:pt idx="445">
                  <c:v>1908.02</c:v>
                </c:pt>
                <c:pt idx="446">
                  <c:v>1908.03</c:v>
                </c:pt>
                <c:pt idx="447">
                  <c:v>1908.04</c:v>
                </c:pt>
                <c:pt idx="448">
                  <c:v>1908.05</c:v>
                </c:pt>
                <c:pt idx="449">
                  <c:v>1908.06</c:v>
                </c:pt>
                <c:pt idx="450">
                  <c:v>1908.07</c:v>
                </c:pt>
                <c:pt idx="451">
                  <c:v>1908.08</c:v>
                </c:pt>
                <c:pt idx="452">
                  <c:v>1908.09</c:v>
                </c:pt>
                <c:pt idx="453">
                  <c:v>1908.1</c:v>
                </c:pt>
                <c:pt idx="454">
                  <c:v>1908.11</c:v>
                </c:pt>
                <c:pt idx="455">
                  <c:v>1908.12</c:v>
                </c:pt>
                <c:pt idx="456">
                  <c:v>1909.01</c:v>
                </c:pt>
                <c:pt idx="457">
                  <c:v>1909.02</c:v>
                </c:pt>
                <c:pt idx="458">
                  <c:v>1909.03</c:v>
                </c:pt>
                <c:pt idx="459">
                  <c:v>1909.04</c:v>
                </c:pt>
                <c:pt idx="460">
                  <c:v>1909.05</c:v>
                </c:pt>
                <c:pt idx="461">
                  <c:v>1909.06</c:v>
                </c:pt>
                <c:pt idx="462">
                  <c:v>1909.07</c:v>
                </c:pt>
                <c:pt idx="463">
                  <c:v>1909.08</c:v>
                </c:pt>
                <c:pt idx="464">
                  <c:v>1909.09</c:v>
                </c:pt>
                <c:pt idx="465">
                  <c:v>1909.1</c:v>
                </c:pt>
                <c:pt idx="466">
                  <c:v>1909.11</c:v>
                </c:pt>
                <c:pt idx="467">
                  <c:v>1909.12</c:v>
                </c:pt>
                <c:pt idx="468">
                  <c:v>1910.01</c:v>
                </c:pt>
                <c:pt idx="469">
                  <c:v>1910.02</c:v>
                </c:pt>
                <c:pt idx="470">
                  <c:v>1910.03</c:v>
                </c:pt>
                <c:pt idx="471">
                  <c:v>1910.04</c:v>
                </c:pt>
                <c:pt idx="472">
                  <c:v>1910.05</c:v>
                </c:pt>
                <c:pt idx="473">
                  <c:v>1910.06</c:v>
                </c:pt>
                <c:pt idx="474">
                  <c:v>1910.07</c:v>
                </c:pt>
                <c:pt idx="475">
                  <c:v>1910.08</c:v>
                </c:pt>
                <c:pt idx="476">
                  <c:v>1910.09</c:v>
                </c:pt>
                <c:pt idx="477">
                  <c:v>1910.1</c:v>
                </c:pt>
                <c:pt idx="478">
                  <c:v>1910.11</c:v>
                </c:pt>
                <c:pt idx="479">
                  <c:v>1910.12</c:v>
                </c:pt>
                <c:pt idx="480">
                  <c:v>1911.01</c:v>
                </c:pt>
                <c:pt idx="481">
                  <c:v>1911.02</c:v>
                </c:pt>
                <c:pt idx="482">
                  <c:v>1911.03</c:v>
                </c:pt>
                <c:pt idx="483">
                  <c:v>1911.04</c:v>
                </c:pt>
                <c:pt idx="484">
                  <c:v>1911.05</c:v>
                </c:pt>
                <c:pt idx="485">
                  <c:v>1911.06</c:v>
                </c:pt>
                <c:pt idx="486">
                  <c:v>1911.07</c:v>
                </c:pt>
                <c:pt idx="487">
                  <c:v>1911.08</c:v>
                </c:pt>
                <c:pt idx="488">
                  <c:v>1911.09</c:v>
                </c:pt>
                <c:pt idx="489">
                  <c:v>1911.1</c:v>
                </c:pt>
                <c:pt idx="490">
                  <c:v>1911.11</c:v>
                </c:pt>
                <c:pt idx="491">
                  <c:v>1911.12</c:v>
                </c:pt>
                <c:pt idx="492">
                  <c:v>1912.01</c:v>
                </c:pt>
                <c:pt idx="493">
                  <c:v>1912.02</c:v>
                </c:pt>
                <c:pt idx="494">
                  <c:v>1912.03</c:v>
                </c:pt>
                <c:pt idx="495">
                  <c:v>1912.04</c:v>
                </c:pt>
                <c:pt idx="496">
                  <c:v>1912.05</c:v>
                </c:pt>
                <c:pt idx="497">
                  <c:v>1912.06</c:v>
                </c:pt>
                <c:pt idx="498">
                  <c:v>1912.07</c:v>
                </c:pt>
                <c:pt idx="499">
                  <c:v>1912.08</c:v>
                </c:pt>
                <c:pt idx="500">
                  <c:v>1912.09</c:v>
                </c:pt>
                <c:pt idx="501">
                  <c:v>1912.1</c:v>
                </c:pt>
                <c:pt idx="502">
                  <c:v>1912.11</c:v>
                </c:pt>
                <c:pt idx="503">
                  <c:v>1912.12</c:v>
                </c:pt>
                <c:pt idx="504">
                  <c:v>1913.01</c:v>
                </c:pt>
                <c:pt idx="505">
                  <c:v>1913.02</c:v>
                </c:pt>
                <c:pt idx="506">
                  <c:v>1913.03</c:v>
                </c:pt>
                <c:pt idx="507">
                  <c:v>1913.04</c:v>
                </c:pt>
                <c:pt idx="508">
                  <c:v>1913.05</c:v>
                </c:pt>
                <c:pt idx="509">
                  <c:v>1913.06</c:v>
                </c:pt>
                <c:pt idx="510">
                  <c:v>1913.07</c:v>
                </c:pt>
                <c:pt idx="511">
                  <c:v>1913.08</c:v>
                </c:pt>
                <c:pt idx="512">
                  <c:v>1913.09</c:v>
                </c:pt>
                <c:pt idx="513">
                  <c:v>1913.1</c:v>
                </c:pt>
                <c:pt idx="514">
                  <c:v>1913.11</c:v>
                </c:pt>
                <c:pt idx="515">
                  <c:v>1913.12</c:v>
                </c:pt>
                <c:pt idx="516">
                  <c:v>1914.01</c:v>
                </c:pt>
                <c:pt idx="517">
                  <c:v>1914.02</c:v>
                </c:pt>
                <c:pt idx="518">
                  <c:v>1914.03</c:v>
                </c:pt>
                <c:pt idx="519">
                  <c:v>1914.04</c:v>
                </c:pt>
                <c:pt idx="520">
                  <c:v>1914.05</c:v>
                </c:pt>
                <c:pt idx="521">
                  <c:v>1914.06</c:v>
                </c:pt>
                <c:pt idx="522">
                  <c:v>1914.07</c:v>
                </c:pt>
                <c:pt idx="523">
                  <c:v>1914.08</c:v>
                </c:pt>
                <c:pt idx="524">
                  <c:v>1914.09</c:v>
                </c:pt>
                <c:pt idx="525">
                  <c:v>1914.1</c:v>
                </c:pt>
                <c:pt idx="526">
                  <c:v>1914.11</c:v>
                </c:pt>
                <c:pt idx="527">
                  <c:v>1914.12</c:v>
                </c:pt>
                <c:pt idx="528">
                  <c:v>1915.01</c:v>
                </c:pt>
                <c:pt idx="529">
                  <c:v>1915.02</c:v>
                </c:pt>
                <c:pt idx="530">
                  <c:v>1915.03</c:v>
                </c:pt>
                <c:pt idx="531">
                  <c:v>1915.04</c:v>
                </c:pt>
                <c:pt idx="532">
                  <c:v>1915.05</c:v>
                </c:pt>
                <c:pt idx="533">
                  <c:v>1915.06</c:v>
                </c:pt>
                <c:pt idx="534">
                  <c:v>1915.07</c:v>
                </c:pt>
                <c:pt idx="535">
                  <c:v>1915.08</c:v>
                </c:pt>
                <c:pt idx="536">
                  <c:v>1915.09</c:v>
                </c:pt>
                <c:pt idx="537">
                  <c:v>1915.1</c:v>
                </c:pt>
                <c:pt idx="538">
                  <c:v>1915.11</c:v>
                </c:pt>
                <c:pt idx="539">
                  <c:v>1915.12</c:v>
                </c:pt>
                <c:pt idx="540">
                  <c:v>1916.01</c:v>
                </c:pt>
                <c:pt idx="541">
                  <c:v>1916.02</c:v>
                </c:pt>
                <c:pt idx="542">
                  <c:v>1916.03</c:v>
                </c:pt>
                <c:pt idx="543">
                  <c:v>1916.04</c:v>
                </c:pt>
                <c:pt idx="544">
                  <c:v>1916.05</c:v>
                </c:pt>
                <c:pt idx="545">
                  <c:v>1916.06</c:v>
                </c:pt>
                <c:pt idx="546">
                  <c:v>1916.07</c:v>
                </c:pt>
                <c:pt idx="547">
                  <c:v>1916.08</c:v>
                </c:pt>
                <c:pt idx="548">
                  <c:v>1916.09</c:v>
                </c:pt>
                <c:pt idx="549">
                  <c:v>1916.1</c:v>
                </c:pt>
                <c:pt idx="550">
                  <c:v>1916.11</c:v>
                </c:pt>
                <c:pt idx="551">
                  <c:v>1916.12</c:v>
                </c:pt>
                <c:pt idx="552">
                  <c:v>1917.01</c:v>
                </c:pt>
                <c:pt idx="553">
                  <c:v>1917.02</c:v>
                </c:pt>
                <c:pt idx="554">
                  <c:v>1917.03</c:v>
                </c:pt>
                <c:pt idx="555">
                  <c:v>1917.04</c:v>
                </c:pt>
                <c:pt idx="556">
                  <c:v>1917.05</c:v>
                </c:pt>
                <c:pt idx="557">
                  <c:v>1917.06</c:v>
                </c:pt>
                <c:pt idx="558">
                  <c:v>1917.07</c:v>
                </c:pt>
                <c:pt idx="559">
                  <c:v>1917.08</c:v>
                </c:pt>
                <c:pt idx="560">
                  <c:v>1917.09</c:v>
                </c:pt>
                <c:pt idx="561">
                  <c:v>1917.1</c:v>
                </c:pt>
                <c:pt idx="562">
                  <c:v>1917.11</c:v>
                </c:pt>
                <c:pt idx="563">
                  <c:v>1917.12</c:v>
                </c:pt>
                <c:pt idx="564">
                  <c:v>1918.01</c:v>
                </c:pt>
                <c:pt idx="565">
                  <c:v>1918.02</c:v>
                </c:pt>
                <c:pt idx="566">
                  <c:v>1918.03</c:v>
                </c:pt>
                <c:pt idx="567">
                  <c:v>1918.04</c:v>
                </c:pt>
                <c:pt idx="568">
                  <c:v>1918.05</c:v>
                </c:pt>
                <c:pt idx="569">
                  <c:v>1918.06</c:v>
                </c:pt>
                <c:pt idx="570">
                  <c:v>1918.07</c:v>
                </c:pt>
                <c:pt idx="571">
                  <c:v>1918.08</c:v>
                </c:pt>
                <c:pt idx="572">
                  <c:v>1918.09</c:v>
                </c:pt>
                <c:pt idx="573">
                  <c:v>1918.1</c:v>
                </c:pt>
                <c:pt idx="574">
                  <c:v>1918.11</c:v>
                </c:pt>
                <c:pt idx="575">
                  <c:v>1918.12</c:v>
                </c:pt>
                <c:pt idx="576">
                  <c:v>1919.01</c:v>
                </c:pt>
                <c:pt idx="577">
                  <c:v>1919.02</c:v>
                </c:pt>
                <c:pt idx="578">
                  <c:v>1919.03</c:v>
                </c:pt>
                <c:pt idx="579">
                  <c:v>1919.04</c:v>
                </c:pt>
                <c:pt idx="580">
                  <c:v>1919.05</c:v>
                </c:pt>
                <c:pt idx="581">
                  <c:v>1919.06</c:v>
                </c:pt>
                <c:pt idx="582">
                  <c:v>1919.07</c:v>
                </c:pt>
                <c:pt idx="583">
                  <c:v>1919.08</c:v>
                </c:pt>
                <c:pt idx="584">
                  <c:v>1919.09</c:v>
                </c:pt>
                <c:pt idx="585">
                  <c:v>1919.1</c:v>
                </c:pt>
                <c:pt idx="586">
                  <c:v>1919.11</c:v>
                </c:pt>
                <c:pt idx="587">
                  <c:v>1919.12</c:v>
                </c:pt>
                <c:pt idx="588">
                  <c:v>1920.01</c:v>
                </c:pt>
                <c:pt idx="589">
                  <c:v>1920.02</c:v>
                </c:pt>
                <c:pt idx="590">
                  <c:v>1920.03</c:v>
                </c:pt>
                <c:pt idx="591">
                  <c:v>1920.04</c:v>
                </c:pt>
                <c:pt idx="592">
                  <c:v>1920.05</c:v>
                </c:pt>
                <c:pt idx="593">
                  <c:v>1920.06</c:v>
                </c:pt>
                <c:pt idx="594">
                  <c:v>1920.07</c:v>
                </c:pt>
                <c:pt idx="595">
                  <c:v>1920.08</c:v>
                </c:pt>
                <c:pt idx="596">
                  <c:v>1920.09</c:v>
                </c:pt>
                <c:pt idx="597">
                  <c:v>1920.1</c:v>
                </c:pt>
                <c:pt idx="598">
                  <c:v>1920.11</c:v>
                </c:pt>
                <c:pt idx="599">
                  <c:v>1920.12</c:v>
                </c:pt>
                <c:pt idx="600">
                  <c:v>1921.01</c:v>
                </c:pt>
                <c:pt idx="601">
                  <c:v>1921.02</c:v>
                </c:pt>
                <c:pt idx="602">
                  <c:v>1921.03</c:v>
                </c:pt>
                <c:pt idx="603">
                  <c:v>1921.04</c:v>
                </c:pt>
                <c:pt idx="604">
                  <c:v>1921.05</c:v>
                </c:pt>
                <c:pt idx="605">
                  <c:v>1921.06</c:v>
                </c:pt>
                <c:pt idx="606">
                  <c:v>1921.07</c:v>
                </c:pt>
                <c:pt idx="607">
                  <c:v>1921.08</c:v>
                </c:pt>
                <c:pt idx="608">
                  <c:v>1921.09</c:v>
                </c:pt>
                <c:pt idx="609">
                  <c:v>1921.1</c:v>
                </c:pt>
                <c:pt idx="610">
                  <c:v>1921.11</c:v>
                </c:pt>
                <c:pt idx="611">
                  <c:v>1921.12</c:v>
                </c:pt>
                <c:pt idx="612">
                  <c:v>1922.01</c:v>
                </c:pt>
                <c:pt idx="613">
                  <c:v>1922.02</c:v>
                </c:pt>
                <c:pt idx="614">
                  <c:v>1922.03</c:v>
                </c:pt>
                <c:pt idx="615">
                  <c:v>1922.04</c:v>
                </c:pt>
                <c:pt idx="616">
                  <c:v>1922.05</c:v>
                </c:pt>
                <c:pt idx="617">
                  <c:v>1922.06</c:v>
                </c:pt>
                <c:pt idx="618">
                  <c:v>1922.07</c:v>
                </c:pt>
                <c:pt idx="619">
                  <c:v>1922.08</c:v>
                </c:pt>
                <c:pt idx="620">
                  <c:v>1922.09</c:v>
                </c:pt>
                <c:pt idx="621">
                  <c:v>1922.1</c:v>
                </c:pt>
                <c:pt idx="622">
                  <c:v>1922.11</c:v>
                </c:pt>
                <c:pt idx="623">
                  <c:v>1922.12</c:v>
                </c:pt>
                <c:pt idx="624">
                  <c:v>1923.01</c:v>
                </c:pt>
                <c:pt idx="625">
                  <c:v>1923.02</c:v>
                </c:pt>
                <c:pt idx="626">
                  <c:v>1923.03</c:v>
                </c:pt>
                <c:pt idx="627">
                  <c:v>1923.04</c:v>
                </c:pt>
                <c:pt idx="628">
                  <c:v>1923.05</c:v>
                </c:pt>
                <c:pt idx="629">
                  <c:v>1923.06</c:v>
                </c:pt>
                <c:pt idx="630">
                  <c:v>1923.07</c:v>
                </c:pt>
                <c:pt idx="631">
                  <c:v>1923.08</c:v>
                </c:pt>
                <c:pt idx="632">
                  <c:v>1923.09</c:v>
                </c:pt>
                <c:pt idx="633">
                  <c:v>1923.1</c:v>
                </c:pt>
                <c:pt idx="634">
                  <c:v>1923.11</c:v>
                </c:pt>
                <c:pt idx="635">
                  <c:v>1923.12</c:v>
                </c:pt>
                <c:pt idx="636">
                  <c:v>1924.01</c:v>
                </c:pt>
                <c:pt idx="637">
                  <c:v>1924.02</c:v>
                </c:pt>
                <c:pt idx="638">
                  <c:v>1924.03</c:v>
                </c:pt>
                <c:pt idx="639">
                  <c:v>1924.04</c:v>
                </c:pt>
                <c:pt idx="640">
                  <c:v>1924.05</c:v>
                </c:pt>
                <c:pt idx="641">
                  <c:v>1924.06</c:v>
                </c:pt>
                <c:pt idx="642">
                  <c:v>1924.07</c:v>
                </c:pt>
                <c:pt idx="643">
                  <c:v>1924.08</c:v>
                </c:pt>
                <c:pt idx="644">
                  <c:v>1924.09</c:v>
                </c:pt>
                <c:pt idx="645">
                  <c:v>1924.1</c:v>
                </c:pt>
                <c:pt idx="646">
                  <c:v>1924.11</c:v>
                </c:pt>
                <c:pt idx="647">
                  <c:v>1924.12</c:v>
                </c:pt>
                <c:pt idx="648">
                  <c:v>1925.01</c:v>
                </c:pt>
                <c:pt idx="649">
                  <c:v>1925.02</c:v>
                </c:pt>
                <c:pt idx="650">
                  <c:v>1925.03</c:v>
                </c:pt>
                <c:pt idx="651">
                  <c:v>1925.04</c:v>
                </c:pt>
                <c:pt idx="652">
                  <c:v>1925.05</c:v>
                </c:pt>
                <c:pt idx="653">
                  <c:v>1925.06</c:v>
                </c:pt>
                <c:pt idx="654">
                  <c:v>1925.07</c:v>
                </c:pt>
                <c:pt idx="655">
                  <c:v>1925.08</c:v>
                </c:pt>
                <c:pt idx="656">
                  <c:v>1925.09</c:v>
                </c:pt>
                <c:pt idx="657">
                  <c:v>1925.1</c:v>
                </c:pt>
                <c:pt idx="658">
                  <c:v>1925.11</c:v>
                </c:pt>
                <c:pt idx="659">
                  <c:v>1925.12</c:v>
                </c:pt>
                <c:pt idx="660">
                  <c:v>1926.01</c:v>
                </c:pt>
                <c:pt idx="661">
                  <c:v>1926.02</c:v>
                </c:pt>
                <c:pt idx="662">
                  <c:v>1926.03</c:v>
                </c:pt>
                <c:pt idx="663">
                  <c:v>1926.04</c:v>
                </c:pt>
                <c:pt idx="664">
                  <c:v>1926.05</c:v>
                </c:pt>
                <c:pt idx="665">
                  <c:v>1926.06</c:v>
                </c:pt>
                <c:pt idx="666">
                  <c:v>1926.07</c:v>
                </c:pt>
                <c:pt idx="667">
                  <c:v>1926.08</c:v>
                </c:pt>
                <c:pt idx="668">
                  <c:v>1926.09</c:v>
                </c:pt>
                <c:pt idx="669">
                  <c:v>1926.1</c:v>
                </c:pt>
                <c:pt idx="670">
                  <c:v>1926.11</c:v>
                </c:pt>
                <c:pt idx="671">
                  <c:v>1926.12</c:v>
                </c:pt>
                <c:pt idx="672">
                  <c:v>1927.01</c:v>
                </c:pt>
                <c:pt idx="673">
                  <c:v>1927.02</c:v>
                </c:pt>
                <c:pt idx="674">
                  <c:v>1927.03</c:v>
                </c:pt>
                <c:pt idx="675">
                  <c:v>1927.04</c:v>
                </c:pt>
                <c:pt idx="676">
                  <c:v>1927.05</c:v>
                </c:pt>
                <c:pt idx="677">
                  <c:v>1927.06</c:v>
                </c:pt>
                <c:pt idx="678">
                  <c:v>1927.07</c:v>
                </c:pt>
                <c:pt idx="679">
                  <c:v>1927.08</c:v>
                </c:pt>
                <c:pt idx="680">
                  <c:v>1927.09</c:v>
                </c:pt>
                <c:pt idx="681">
                  <c:v>1927.1</c:v>
                </c:pt>
                <c:pt idx="682">
                  <c:v>1927.11</c:v>
                </c:pt>
                <c:pt idx="683">
                  <c:v>1927.12</c:v>
                </c:pt>
                <c:pt idx="684">
                  <c:v>1928.01</c:v>
                </c:pt>
                <c:pt idx="685">
                  <c:v>1928.02</c:v>
                </c:pt>
                <c:pt idx="686">
                  <c:v>1928.03</c:v>
                </c:pt>
                <c:pt idx="687">
                  <c:v>1928.04</c:v>
                </c:pt>
                <c:pt idx="688">
                  <c:v>1928.05</c:v>
                </c:pt>
                <c:pt idx="689">
                  <c:v>1928.06</c:v>
                </c:pt>
                <c:pt idx="690">
                  <c:v>1928.07</c:v>
                </c:pt>
                <c:pt idx="691">
                  <c:v>1928.08</c:v>
                </c:pt>
                <c:pt idx="692">
                  <c:v>1928.09</c:v>
                </c:pt>
                <c:pt idx="693">
                  <c:v>1928.1</c:v>
                </c:pt>
                <c:pt idx="694">
                  <c:v>1928.11</c:v>
                </c:pt>
                <c:pt idx="695">
                  <c:v>1928.12</c:v>
                </c:pt>
                <c:pt idx="696">
                  <c:v>1929.01</c:v>
                </c:pt>
                <c:pt idx="697">
                  <c:v>1929.02</c:v>
                </c:pt>
                <c:pt idx="698">
                  <c:v>1929.03</c:v>
                </c:pt>
                <c:pt idx="699">
                  <c:v>1929.04</c:v>
                </c:pt>
                <c:pt idx="700">
                  <c:v>1929.05</c:v>
                </c:pt>
                <c:pt idx="701">
                  <c:v>1929.06</c:v>
                </c:pt>
                <c:pt idx="702">
                  <c:v>1929.07</c:v>
                </c:pt>
                <c:pt idx="703">
                  <c:v>1929.08</c:v>
                </c:pt>
                <c:pt idx="704">
                  <c:v>1929.09</c:v>
                </c:pt>
                <c:pt idx="705">
                  <c:v>1929.1</c:v>
                </c:pt>
                <c:pt idx="706">
                  <c:v>1929.11</c:v>
                </c:pt>
                <c:pt idx="707">
                  <c:v>1929.12</c:v>
                </c:pt>
                <c:pt idx="708">
                  <c:v>1930.01</c:v>
                </c:pt>
                <c:pt idx="709">
                  <c:v>1930.02</c:v>
                </c:pt>
                <c:pt idx="710">
                  <c:v>1930.03</c:v>
                </c:pt>
                <c:pt idx="711">
                  <c:v>1930.04</c:v>
                </c:pt>
                <c:pt idx="712">
                  <c:v>1930.05</c:v>
                </c:pt>
                <c:pt idx="713">
                  <c:v>1930.06</c:v>
                </c:pt>
                <c:pt idx="714">
                  <c:v>1930.07</c:v>
                </c:pt>
                <c:pt idx="715">
                  <c:v>1930.08</c:v>
                </c:pt>
                <c:pt idx="716">
                  <c:v>1930.09</c:v>
                </c:pt>
                <c:pt idx="717">
                  <c:v>1930.1</c:v>
                </c:pt>
                <c:pt idx="718">
                  <c:v>1930.11</c:v>
                </c:pt>
                <c:pt idx="719">
                  <c:v>1930.12</c:v>
                </c:pt>
                <c:pt idx="720">
                  <c:v>1931.01</c:v>
                </c:pt>
                <c:pt idx="721">
                  <c:v>1931.02</c:v>
                </c:pt>
                <c:pt idx="722">
                  <c:v>1931.03</c:v>
                </c:pt>
                <c:pt idx="723">
                  <c:v>1931.04</c:v>
                </c:pt>
                <c:pt idx="724">
                  <c:v>1931.05</c:v>
                </c:pt>
                <c:pt idx="725">
                  <c:v>1931.06</c:v>
                </c:pt>
                <c:pt idx="726">
                  <c:v>1931.07</c:v>
                </c:pt>
                <c:pt idx="727">
                  <c:v>1931.08</c:v>
                </c:pt>
                <c:pt idx="728">
                  <c:v>1931.09</c:v>
                </c:pt>
                <c:pt idx="729">
                  <c:v>1931.1</c:v>
                </c:pt>
                <c:pt idx="730">
                  <c:v>1931.11</c:v>
                </c:pt>
                <c:pt idx="731">
                  <c:v>1931.12</c:v>
                </c:pt>
                <c:pt idx="732">
                  <c:v>1932.01</c:v>
                </c:pt>
                <c:pt idx="733">
                  <c:v>1932.02</c:v>
                </c:pt>
                <c:pt idx="734">
                  <c:v>1932.03</c:v>
                </c:pt>
                <c:pt idx="735">
                  <c:v>1932.04</c:v>
                </c:pt>
                <c:pt idx="736">
                  <c:v>1932.05</c:v>
                </c:pt>
                <c:pt idx="737">
                  <c:v>1932.06</c:v>
                </c:pt>
                <c:pt idx="738">
                  <c:v>1932.07</c:v>
                </c:pt>
                <c:pt idx="739">
                  <c:v>1932.08</c:v>
                </c:pt>
                <c:pt idx="740">
                  <c:v>1932.09</c:v>
                </c:pt>
                <c:pt idx="741">
                  <c:v>1932.1</c:v>
                </c:pt>
                <c:pt idx="742">
                  <c:v>1932.11</c:v>
                </c:pt>
                <c:pt idx="743">
                  <c:v>1932.12</c:v>
                </c:pt>
                <c:pt idx="744">
                  <c:v>1933.01</c:v>
                </c:pt>
                <c:pt idx="745">
                  <c:v>1933.02</c:v>
                </c:pt>
                <c:pt idx="746">
                  <c:v>1933.03</c:v>
                </c:pt>
                <c:pt idx="747">
                  <c:v>1933.04</c:v>
                </c:pt>
                <c:pt idx="748">
                  <c:v>1933.05</c:v>
                </c:pt>
                <c:pt idx="749">
                  <c:v>1933.06</c:v>
                </c:pt>
                <c:pt idx="750">
                  <c:v>1933.07</c:v>
                </c:pt>
                <c:pt idx="751">
                  <c:v>1933.08</c:v>
                </c:pt>
                <c:pt idx="752">
                  <c:v>1933.09</c:v>
                </c:pt>
                <c:pt idx="753">
                  <c:v>1933.1</c:v>
                </c:pt>
                <c:pt idx="754">
                  <c:v>1933.11</c:v>
                </c:pt>
                <c:pt idx="755">
                  <c:v>1933.12</c:v>
                </c:pt>
                <c:pt idx="756">
                  <c:v>1934.01</c:v>
                </c:pt>
                <c:pt idx="757">
                  <c:v>1934.02</c:v>
                </c:pt>
                <c:pt idx="758">
                  <c:v>1934.03</c:v>
                </c:pt>
                <c:pt idx="759">
                  <c:v>1934.04</c:v>
                </c:pt>
                <c:pt idx="760">
                  <c:v>1934.05</c:v>
                </c:pt>
                <c:pt idx="761">
                  <c:v>1934.06</c:v>
                </c:pt>
                <c:pt idx="762">
                  <c:v>1934.07</c:v>
                </c:pt>
                <c:pt idx="763">
                  <c:v>1934.08</c:v>
                </c:pt>
                <c:pt idx="764">
                  <c:v>1934.09</c:v>
                </c:pt>
                <c:pt idx="765">
                  <c:v>1934.1</c:v>
                </c:pt>
                <c:pt idx="766">
                  <c:v>1934.11</c:v>
                </c:pt>
                <c:pt idx="767">
                  <c:v>1934.12</c:v>
                </c:pt>
                <c:pt idx="768">
                  <c:v>1935.01</c:v>
                </c:pt>
                <c:pt idx="769">
                  <c:v>1935.02</c:v>
                </c:pt>
                <c:pt idx="770">
                  <c:v>1935.03</c:v>
                </c:pt>
                <c:pt idx="771">
                  <c:v>1935.04</c:v>
                </c:pt>
                <c:pt idx="772">
                  <c:v>1935.05</c:v>
                </c:pt>
                <c:pt idx="773">
                  <c:v>1935.06</c:v>
                </c:pt>
                <c:pt idx="774">
                  <c:v>1935.07</c:v>
                </c:pt>
                <c:pt idx="775">
                  <c:v>1935.08</c:v>
                </c:pt>
                <c:pt idx="776">
                  <c:v>1935.09</c:v>
                </c:pt>
                <c:pt idx="777">
                  <c:v>1935.1</c:v>
                </c:pt>
                <c:pt idx="778">
                  <c:v>1935.11</c:v>
                </c:pt>
                <c:pt idx="779">
                  <c:v>1935.12</c:v>
                </c:pt>
                <c:pt idx="780">
                  <c:v>1936.01</c:v>
                </c:pt>
                <c:pt idx="781">
                  <c:v>1936.02</c:v>
                </c:pt>
                <c:pt idx="782">
                  <c:v>1936.03</c:v>
                </c:pt>
                <c:pt idx="783">
                  <c:v>1936.04</c:v>
                </c:pt>
                <c:pt idx="784">
                  <c:v>1936.05</c:v>
                </c:pt>
                <c:pt idx="785">
                  <c:v>1936.06</c:v>
                </c:pt>
                <c:pt idx="786">
                  <c:v>1936.07</c:v>
                </c:pt>
                <c:pt idx="787">
                  <c:v>1936.08</c:v>
                </c:pt>
                <c:pt idx="788">
                  <c:v>1936.09</c:v>
                </c:pt>
                <c:pt idx="789">
                  <c:v>1936.1</c:v>
                </c:pt>
                <c:pt idx="790">
                  <c:v>1936.11</c:v>
                </c:pt>
                <c:pt idx="791">
                  <c:v>1936.12</c:v>
                </c:pt>
                <c:pt idx="792">
                  <c:v>1937.01</c:v>
                </c:pt>
                <c:pt idx="793">
                  <c:v>1937.02</c:v>
                </c:pt>
                <c:pt idx="794">
                  <c:v>1937.03</c:v>
                </c:pt>
                <c:pt idx="795">
                  <c:v>1937.04</c:v>
                </c:pt>
                <c:pt idx="796">
                  <c:v>1937.05</c:v>
                </c:pt>
                <c:pt idx="797">
                  <c:v>1937.06</c:v>
                </c:pt>
                <c:pt idx="798">
                  <c:v>1937.07</c:v>
                </c:pt>
                <c:pt idx="799">
                  <c:v>1937.08</c:v>
                </c:pt>
                <c:pt idx="800">
                  <c:v>1937.09</c:v>
                </c:pt>
                <c:pt idx="801">
                  <c:v>1937.1</c:v>
                </c:pt>
                <c:pt idx="802">
                  <c:v>1937.11</c:v>
                </c:pt>
                <c:pt idx="803">
                  <c:v>1937.12</c:v>
                </c:pt>
                <c:pt idx="804">
                  <c:v>1938.01</c:v>
                </c:pt>
                <c:pt idx="805">
                  <c:v>1938.02</c:v>
                </c:pt>
                <c:pt idx="806">
                  <c:v>1938.03</c:v>
                </c:pt>
                <c:pt idx="807">
                  <c:v>1938.04</c:v>
                </c:pt>
                <c:pt idx="808">
                  <c:v>1938.05</c:v>
                </c:pt>
                <c:pt idx="809">
                  <c:v>1938.06</c:v>
                </c:pt>
                <c:pt idx="810">
                  <c:v>1938.07</c:v>
                </c:pt>
                <c:pt idx="811">
                  <c:v>1938.08</c:v>
                </c:pt>
                <c:pt idx="812">
                  <c:v>1938.09</c:v>
                </c:pt>
                <c:pt idx="813">
                  <c:v>1938.1</c:v>
                </c:pt>
                <c:pt idx="814">
                  <c:v>1938.11</c:v>
                </c:pt>
                <c:pt idx="815">
                  <c:v>1938.12</c:v>
                </c:pt>
                <c:pt idx="816">
                  <c:v>1939.01</c:v>
                </c:pt>
                <c:pt idx="817">
                  <c:v>1939.02</c:v>
                </c:pt>
                <c:pt idx="818">
                  <c:v>1939.03</c:v>
                </c:pt>
                <c:pt idx="819">
                  <c:v>1939.04</c:v>
                </c:pt>
                <c:pt idx="820">
                  <c:v>1939.05</c:v>
                </c:pt>
                <c:pt idx="821">
                  <c:v>1939.06</c:v>
                </c:pt>
                <c:pt idx="822">
                  <c:v>1939.07</c:v>
                </c:pt>
                <c:pt idx="823">
                  <c:v>1939.08</c:v>
                </c:pt>
                <c:pt idx="824">
                  <c:v>1939.09</c:v>
                </c:pt>
                <c:pt idx="825">
                  <c:v>1939.1</c:v>
                </c:pt>
                <c:pt idx="826">
                  <c:v>1939.11</c:v>
                </c:pt>
                <c:pt idx="827">
                  <c:v>1939.12</c:v>
                </c:pt>
                <c:pt idx="828">
                  <c:v>1940.01</c:v>
                </c:pt>
                <c:pt idx="829">
                  <c:v>1940.02</c:v>
                </c:pt>
                <c:pt idx="830">
                  <c:v>1940.03</c:v>
                </c:pt>
                <c:pt idx="831">
                  <c:v>1940.04</c:v>
                </c:pt>
                <c:pt idx="832">
                  <c:v>1940.05</c:v>
                </c:pt>
                <c:pt idx="833">
                  <c:v>1940.06</c:v>
                </c:pt>
                <c:pt idx="834">
                  <c:v>1940.07</c:v>
                </c:pt>
                <c:pt idx="835">
                  <c:v>1940.08</c:v>
                </c:pt>
                <c:pt idx="836">
                  <c:v>1940.09</c:v>
                </c:pt>
                <c:pt idx="837">
                  <c:v>1940.1</c:v>
                </c:pt>
                <c:pt idx="838">
                  <c:v>1940.11</c:v>
                </c:pt>
                <c:pt idx="839">
                  <c:v>1940.12</c:v>
                </c:pt>
                <c:pt idx="840">
                  <c:v>1941.01</c:v>
                </c:pt>
                <c:pt idx="841">
                  <c:v>1941.02</c:v>
                </c:pt>
                <c:pt idx="842">
                  <c:v>1941.03</c:v>
                </c:pt>
                <c:pt idx="843">
                  <c:v>1941.04</c:v>
                </c:pt>
                <c:pt idx="844">
                  <c:v>1941.05</c:v>
                </c:pt>
                <c:pt idx="845">
                  <c:v>1941.06</c:v>
                </c:pt>
                <c:pt idx="846">
                  <c:v>1941.07</c:v>
                </c:pt>
                <c:pt idx="847">
                  <c:v>1941.08</c:v>
                </c:pt>
                <c:pt idx="848">
                  <c:v>1941.09</c:v>
                </c:pt>
                <c:pt idx="849">
                  <c:v>1941.1</c:v>
                </c:pt>
                <c:pt idx="850">
                  <c:v>1941.11</c:v>
                </c:pt>
                <c:pt idx="851">
                  <c:v>1941.12</c:v>
                </c:pt>
                <c:pt idx="852">
                  <c:v>1942.01</c:v>
                </c:pt>
                <c:pt idx="853">
                  <c:v>1942.02</c:v>
                </c:pt>
                <c:pt idx="854">
                  <c:v>1942.03</c:v>
                </c:pt>
                <c:pt idx="855">
                  <c:v>1942.04</c:v>
                </c:pt>
                <c:pt idx="856">
                  <c:v>1942.05</c:v>
                </c:pt>
                <c:pt idx="857">
                  <c:v>1942.06</c:v>
                </c:pt>
                <c:pt idx="858">
                  <c:v>1942.07</c:v>
                </c:pt>
                <c:pt idx="859">
                  <c:v>1942.08</c:v>
                </c:pt>
                <c:pt idx="860">
                  <c:v>1942.09</c:v>
                </c:pt>
                <c:pt idx="861">
                  <c:v>1942.1</c:v>
                </c:pt>
                <c:pt idx="862">
                  <c:v>1942.11</c:v>
                </c:pt>
                <c:pt idx="863">
                  <c:v>1942.12</c:v>
                </c:pt>
                <c:pt idx="864">
                  <c:v>1943.01</c:v>
                </c:pt>
                <c:pt idx="865">
                  <c:v>1943.02</c:v>
                </c:pt>
                <c:pt idx="866">
                  <c:v>1943.03</c:v>
                </c:pt>
                <c:pt idx="867">
                  <c:v>1943.04</c:v>
                </c:pt>
                <c:pt idx="868">
                  <c:v>1943.05</c:v>
                </c:pt>
                <c:pt idx="869">
                  <c:v>1943.06</c:v>
                </c:pt>
                <c:pt idx="870">
                  <c:v>1943.07</c:v>
                </c:pt>
                <c:pt idx="871">
                  <c:v>1943.08</c:v>
                </c:pt>
                <c:pt idx="872">
                  <c:v>1943.09</c:v>
                </c:pt>
                <c:pt idx="873">
                  <c:v>1943.1</c:v>
                </c:pt>
                <c:pt idx="874">
                  <c:v>1943.11</c:v>
                </c:pt>
                <c:pt idx="875">
                  <c:v>1943.12</c:v>
                </c:pt>
                <c:pt idx="876">
                  <c:v>1944.01</c:v>
                </c:pt>
                <c:pt idx="877">
                  <c:v>1944.02</c:v>
                </c:pt>
                <c:pt idx="878">
                  <c:v>1944.03</c:v>
                </c:pt>
                <c:pt idx="879">
                  <c:v>1944.04</c:v>
                </c:pt>
                <c:pt idx="880">
                  <c:v>1944.05</c:v>
                </c:pt>
                <c:pt idx="881">
                  <c:v>1944.06</c:v>
                </c:pt>
                <c:pt idx="882">
                  <c:v>1944.07</c:v>
                </c:pt>
                <c:pt idx="883">
                  <c:v>1944.08</c:v>
                </c:pt>
                <c:pt idx="884">
                  <c:v>1944.09</c:v>
                </c:pt>
                <c:pt idx="885">
                  <c:v>1944.1</c:v>
                </c:pt>
                <c:pt idx="886">
                  <c:v>1944.11</c:v>
                </c:pt>
                <c:pt idx="887">
                  <c:v>1944.12</c:v>
                </c:pt>
                <c:pt idx="888">
                  <c:v>1945.01</c:v>
                </c:pt>
                <c:pt idx="889">
                  <c:v>1945.02</c:v>
                </c:pt>
                <c:pt idx="890">
                  <c:v>1945.03</c:v>
                </c:pt>
                <c:pt idx="891">
                  <c:v>1945.04</c:v>
                </c:pt>
                <c:pt idx="892">
                  <c:v>1945.05</c:v>
                </c:pt>
                <c:pt idx="893">
                  <c:v>1945.06</c:v>
                </c:pt>
                <c:pt idx="894">
                  <c:v>1945.07</c:v>
                </c:pt>
                <c:pt idx="895">
                  <c:v>1945.08</c:v>
                </c:pt>
                <c:pt idx="896">
                  <c:v>1945.09</c:v>
                </c:pt>
                <c:pt idx="897">
                  <c:v>1945.1</c:v>
                </c:pt>
                <c:pt idx="898">
                  <c:v>1945.11</c:v>
                </c:pt>
                <c:pt idx="899">
                  <c:v>1945.12</c:v>
                </c:pt>
                <c:pt idx="900">
                  <c:v>1946.01</c:v>
                </c:pt>
                <c:pt idx="901">
                  <c:v>1946.02</c:v>
                </c:pt>
                <c:pt idx="902">
                  <c:v>1946.03</c:v>
                </c:pt>
                <c:pt idx="903">
                  <c:v>1946.04</c:v>
                </c:pt>
                <c:pt idx="904">
                  <c:v>1946.05</c:v>
                </c:pt>
                <c:pt idx="905">
                  <c:v>1946.06</c:v>
                </c:pt>
                <c:pt idx="906">
                  <c:v>1946.07</c:v>
                </c:pt>
                <c:pt idx="907">
                  <c:v>1946.08</c:v>
                </c:pt>
                <c:pt idx="908">
                  <c:v>1946.09</c:v>
                </c:pt>
                <c:pt idx="909">
                  <c:v>1946.1</c:v>
                </c:pt>
                <c:pt idx="910">
                  <c:v>1946.11</c:v>
                </c:pt>
                <c:pt idx="911">
                  <c:v>1946.12</c:v>
                </c:pt>
                <c:pt idx="912">
                  <c:v>1947.01</c:v>
                </c:pt>
                <c:pt idx="913">
                  <c:v>1947.02</c:v>
                </c:pt>
                <c:pt idx="914">
                  <c:v>1947.03</c:v>
                </c:pt>
                <c:pt idx="915">
                  <c:v>1947.04</c:v>
                </c:pt>
                <c:pt idx="916">
                  <c:v>1947.05</c:v>
                </c:pt>
                <c:pt idx="917">
                  <c:v>1947.06</c:v>
                </c:pt>
                <c:pt idx="918">
                  <c:v>1947.07</c:v>
                </c:pt>
                <c:pt idx="919">
                  <c:v>1947.08</c:v>
                </c:pt>
                <c:pt idx="920">
                  <c:v>1947.09</c:v>
                </c:pt>
                <c:pt idx="921">
                  <c:v>1947.1</c:v>
                </c:pt>
                <c:pt idx="922">
                  <c:v>1947.11</c:v>
                </c:pt>
                <c:pt idx="923">
                  <c:v>1947.12</c:v>
                </c:pt>
                <c:pt idx="924">
                  <c:v>1948.01</c:v>
                </c:pt>
                <c:pt idx="925">
                  <c:v>1948.02</c:v>
                </c:pt>
                <c:pt idx="926">
                  <c:v>1948.03</c:v>
                </c:pt>
                <c:pt idx="927">
                  <c:v>1948.04</c:v>
                </c:pt>
                <c:pt idx="928">
                  <c:v>1948.05</c:v>
                </c:pt>
                <c:pt idx="929">
                  <c:v>1948.06</c:v>
                </c:pt>
                <c:pt idx="930">
                  <c:v>1948.07</c:v>
                </c:pt>
                <c:pt idx="931">
                  <c:v>1948.08</c:v>
                </c:pt>
                <c:pt idx="932">
                  <c:v>1948.09</c:v>
                </c:pt>
                <c:pt idx="933">
                  <c:v>1948.1</c:v>
                </c:pt>
                <c:pt idx="934">
                  <c:v>1948.11</c:v>
                </c:pt>
                <c:pt idx="935">
                  <c:v>1948.12</c:v>
                </c:pt>
                <c:pt idx="936">
                  <c:v>1949.01</c:v>
                </c:pt>
                <c:pt idx="937">
                  <c:v>1949.02</c:v>
                </c:pt>
                <c:pt idx="938">
                  <c:v>1949.03</c:v>
                </c:pt>
                <c:pt idx="939">
                  <c:v>1949.04</c:v>
                </c:pt>
                <c:pt idx="940">
                  <c:v>1949.05</c:v>
                </c:pt>
                <c:pt idx="941">
                  <c:v>1949.06</c:v>
                </c:pt>
                <c:pt idx="942">
                  <c:v>1949.07</c:v>
                </c:pt>
                <c:pt idx="943">
                  <c:v>1949.08</c:v>
                </c:pt>
                <c:pt idx="944">
                  <c:v>1949.09</c:v>
                </c:pt>
                <c:pt idx="945">
                  <c:v>1949.1</c:v>
                </c:pt>
                <c:pt idx="946">
                  <c:v>1949.11</c:v>
                </c:pt>
                <c:pt idx="947">
                  <c:v>1949.12</c:v>
                </c:pt>
                <c:pt idx="948">
                  <c:v>1950.01</c:v>
                </c:pt>
                <c:pt idx="949">
                  <c:v>1950.02</c:v>
                </c:pt>
                <c:pt idx="950">
                  <c:v>1950.03</c:v>
                </c:pt>
                <c:pt idx="951">
                  <c:v>1950.04</c:v>
                </c:pt>
                <c:pt idx="952">
                  <c:v>1950.05</c:v>
                </c:pt>
                <c:pt idx="953">
                  <c:v>1950.06</c:v>
                </c:pt>
                <c:pt idx="954">
                  <c:v>1950.07</c:v>
                </c:pt>
                <c:pt idx="955">
                  <c:v>1950.08</c:v>
                </c:pt>
                <c:pt idx="956">
                  <c:v>1950.09</c:v>
                </c:pt>
                <c:pt idx="957">
                  <c:v>1950.1</c:v>
                </c:pt>
                <c:pt idx="958">
                  <c:v>1950.11</c:v>
                </c:pt>
                <c:pt idx="959">
                  <c:v>1950.12</c:v>
                </c:pt>
                <c:pt idx="960">
                  <c:v>1951.01</c:v>
                </c:pt>
                <c:pt idx="961">
                  <c:v>1951.02</c:v>
                </c:pt>
                <c:pt idx="962">
                  <c:v>1951.03</c:v>
                </c:pt>
                <c:pt idx="963">
                  <c:v>1951.04</c:v>
                </c:pt>
                <c:pt idx="964">
                  <c:v>1951.05</c:v>
                </c:pt>
                <c:pt idx="965">
                  <c:v>1951.06</c:v>
                </c:pt>
                <c:pt idx="966">
                  <c:v>1951.07</c:v>
                </c:pt>
                <c:pt idx="967">
                  <c:v>1951.08</c:v>
                </c:pt>
                <c:pt idx="968">
                  <c:v>1951.09</c:v>
                </c:pt>
                <c:pt idx="969">
                  <c:v>1951.1</c:v>
                </c:pt>
                <c:pt idx="970">
                  <c:v>1951.11</c:v>
                </c:pt>
                <c:pt idx="971">
                  <c:v>1951.12</c:v>
                </c:pt>
                <c:pt idx="972">
                  <c:v>1952.01</c:v>
                </c:pt>
                <c:pt idx="973">
                  <c:v>1952.02</c:v>
                </c:pt>
                <c:pt idx="974">
                  <c:v>1952.03</c:v>
                </c:pt>
                <c:pt idx="975">
                  <c:v>1952.04</c:v>
                </c:pt>
                <c:pt idx="976">
                  <c:v>1952.05</c:v>
                </c:pt>
                <c:pt idx="977">
                  <c:v>1952.06</c:v>
                </c:pt>
                <c:pt idx="978">
                  <c:v>1952.07</c:v>
                </c:pt>
                <c:pt idx="979">
                  <c:v>1952.08</c:v>
                </c:pt>
                <c:pt idx="980">
                  <c:v>1952.09</c:v>
                </c:pt>
                <c:pt idx="981">
                  <c:v>1952.1</c:v>
                </c:pt>
                <c:pt idx="982">
                  <c:v>1952.11</c:v>
                </c:pt>
                <c:pt idx="983">
                  <c:v>1952.12</c:v>
                </c:pt>
                <c:pt idx="984">
                  <c:v>1953.01</c:v>
                </c:pt>
                <c:pt idx="985">
                  <c:v>1953.02</c:v>
                </c:pt>
                <c:pt idx="986">
                  <c:v>1953.03</c:v>
                </c:pt>
                <c:pt idx="987">
                  <c:v>1953.04</c:v>
                </c:pt>
                <c:pt idx="988">
                  <c:v>1953.05</c:v>
                </c:pt>
                <c:pt idx="989">
                  <c:v>1953.06</c:v>
                </c:pt>
                <c:pt idx="990">
                  <c:v>1953.07</c:v>
                </c:pt>
                <c:pt idx="991">
                  <c:v>1953.08</c:v>
                </c:pt>
                <c:pt idx="992">
                  <c:v>1953.09</c:v>
                </c:pt>
                <c:pt idx="993">
                  <c:v>1953.1</c:v>
                </c:pt>
                <c:pt idx="994">
                  <c:v>1953.11</c:v>
                </c:pt>
                <c:pt idx="995">
                  <c:v>1953.12</c:v>
                </c:pt>
                <c:pt idx="996">
                  <c:v>1954.01</c:v>
                </c:pt>
                <c:pt idx="997">
                  <c:v>1954.02</c:v>
                </c:pt>
                <c:pt idx="998">
                  <c:v>1954.03</c:v>
                </c:pt>
                <c:pt idx="999">
                  <c:v>1954.04</c:v>
                </c:pt>
                <c:pt idx="1000">
                  <c:v>1954.05</c:v>
                </c:pt>
                <c:pt idx="1001">
                  <c:v>1954.06</c:v>
                </c:pt>
                <c:pt idx="1002">
                  <c:v>1954.07</c:v>
                </c:pt>
                <c:pt idx="1003">
                  <c:v>1954.08</c:v>
                </c:pt>
                <c:pt idx="1004">
                  <c:v>1954.09</c:v>
                </c:pt>
                <c:pt idx="1005">
                  <c:v>1954.1</c:v>
                </c:pt>
                <c:pt idx="1006">
                  <c:v>1954.11</c:v>
                </c:pt>
                <c:pt idx="1007">
                  <c:v>1954.12</c:v>
                </c:pt>
                <c:pt idx="1008">
                  <c:v>1955.01</c:v>
                </c:pt>
                <c:pt idx="1009">
                  <c:v>1955.02</c:v>
                </c:pt>
                <c:pt idx="1010">
                  <c:v>1955.03</c:v>
                </c:pt>
                <c:pt idx="1011">
                  <c:v>1955.04</c:v>
                </c:pt>
                <c:pt idx="1012">
                  <c:v>1955.05</c:v>
                </c:pt>
                <c:pt idx="1013">
                  <c:v>1955.06</c:v>
                </c:pt>
                <c:pt idx="1014">
                  <c:v>1955.07</c:v>
                </c:pt>
                <c:pt idx="1015">
                  <c:v>1955.08</c:v>
                </c:pt>
                <c:pt idx="1016">
                  <c:v>1955.09</c:v>
                </c:pt>
                <c:pt idx="1017">
                  <c:v>1955.1</c:v>
                </c:pt>
                <c:pt idx="1018">
                  <c:v>1955.11</c:v>
                </c:pt>
                <c:pt idx="1019">
                  <c:v>1955.12</c:v>
                </c:pt>
                <c:pt idx="1020">
                  <c:v>1956.01</c:v>
                </c:pt>
                <c:pt idx="1021">
                  <c:v>1956.02</c:v>
                </c:pt>
                <c:pt idx="1022">
                  <c:v>1956.03</c:v>
                </c:pt>
                <c:pt idx="1023">
                  <c:v>1956.04</c:v>
                </c:pt>
                <c:pt idx="1024">
                  <c:v>1956.05</c:v>
                </c:pt>
                <c:pt idx="1025">
                  <c:v>1956.06</c:v>
                </c:pt>
                <c:pt idx="1026">
                  <c:v>1956.07</c:v>
                </c:pt>
                <c:pt idx="1027">
                  <c:v>1956.08</c:v>
                </c:pt>
                <c:pt idx="1028">
                  <c:v>1956.09</c:v>
                </c:pt>
                <c:pt idx="1029">
                  <c:v>1956.1</c:v>
                </c:pt>
                <c:pt idx="1030">
                  <c:v>1956.11</c:v>
                </c:pt>
                <c:pt idx="1031">
                  <c:v>1956.12</c:v>
                </c:pt>
                <c:pt idx="1032">
                  <c:v>1957.01</c:v>
                </c:pt>
                <c:pt idx="1033">
                  <c:v>1957.02</c:v>
                </c:pt>
                <c:pt idx="1034">
                  <c:v>1957.03</c:v>
                </c:pt>
                <c:pt idx="1035">
                  <c:v>1957.04</c:v>
                </c:pt>
                <c:pt idx="1036">
                  <c:v>1957.05</c:v>
                </c:pt>
                <c:pt idx="1037">
                  <c:v>1957.06</c:v>
                </c:pt>
                <c:pt idx="1038">
                  <c:v>1957.07</c:v>
                </c:pt>
                <c:pt idx="1039">
                  <c:v>1957.08</c:v>
                </c:pt>
                <c:pt idx="1040">
                  <c:v>1957.09</c:v>
                </c:pt>
                <c:pt idx="1041">
                  <c:v>1957.1</c:v>
                </c:pt>
                <c:pt idx="1042">
                  <c:v>1957.11</c:v>
                </c:pt>
                <c:pt idx="1043">
                  <c:v>1957.12</c:v>
                </c:pt>
                <c:pt idx="1044">
                  <c:v>1958.01</c:v>
                </c:pt>
                <c:pt idx="1045">
                  <c:v>1958.02</c:v>
                </c:pt>
                <c:pt idx="1046">
                  <c:v>1958.03</c:v>
                </c:pt>
                <c:pt idx="1047">
                  <c:v>1958.04</c:v>
                </c:pt>
                <c:pt idx="1048">
                  <c:v>1958.05</c:v>
                </c:pt>
                <c:pt idx="1049">
                  <c:v>1958.06</c:v>
                </c:pt>
                <c:pt idx="1050">
                  <c:v>1958.07</c:v>
                </c:pt>
                <c:pt idx="1051">
                  <c:v>1958.08</c:v>
                </c:pt>
                <c:pt idx="1052">
                  <c:v>1958.09</c:v>
                </c:pt>
                <c:pt idx="1053">
                  <c:v>1958.1</c:v>
                </c:pt>
                <c:pt idx="1054">
                  <c:v>1958.11</c:v>
                </c:pt>
                <c:pt idx="1055">
                  <c:v>1958.12</c:v>
                </c:pt>
                <c:pt idx="1056">
                  <c:v>1959.01</c:v>
                </c:pt>
                <c:pt idx="1057">
                  <c:v>1959.02</c:v>
                </c:pt>
                <c:pt idx="1058">
                  <c:v>1959.03</c:v>
                </c:pt>
                <c:pt idx="1059">
                  <c:v>1959.04</c:v>
                </c:pt>
                <c:pt idx="1060">
                  <c:v>1959.05</c:v>
                </c:pt>
                <c:pt idx="1061">
                  <c:v>1959.06</c:v>
                </c:pt>
                <c:pt idx="1062">
                  <c:v>1959.07</c:v>
                </c:pt>
                <c:pt idx="1063">
                  <c:v>1959.08</c:v>
                </c:pt>
                <c:pt idx="1064">
                  <c:v>1959.09</c:v>
                </c:pt>
                <c:pt idx="1065">
                  <c:v>1959.1</c:v>
                </c:pt>
                <c:pt idx="1066">
                  <c:v>1959.11</c:v>
                </c:pt>
                <c:pt idx="1067">
                  <c:v>1959.12</c:v>
                </c:pt>
                <c:pt idx="1068">
                  <c:v>1960.01</c:v>
                </c:pt>
                <c:pt idx="1069">
                  <c:v>1960.02</c:v>
                </c:pt>
                <c:pt idx="1070">
                  <c:v>1960.03</c:v>
                </c:pt>
                <c:pt idx="1071">
                  <c:v>1960.04</c:v>
                </c:pt>
                <c:pt idx="1072">
                  <c:v>1960.05</c:v>
                </c:pt>
                <c:pt idx="1073">
                  <c:v>1960.06</c:v>
                </c:pt>
                <c:pt idx="1074">
                  <c:v>1960.07</c:v>
                </c:pt>
                <c:pt idx="1075">
                  <c:v>1960.08</c:v>
                </c:pt>
                <c:pt idx="1076">
                  <c:v>1960.09</c:v>
                </c:pt>
                <c:pt idx="1077">
                  <c:v>1960.1</c:v>
                </c:pt>
                <c:pt idx="1078">
                  <c:v>1960.11</c:v>
                </c:pt>
                <c:pt idx="1079">
                  <c:v>1960.12</c:v>
                </c:pt>
                <c:pt idx="1080">
                  <c:v>1961.01</c:v>
                </c:pt>
                <c:pt idx="1081">
                  <c:v>1961.02</c:v>
                </c:pt>
                <c:pt idx="1082">
                  <c:v>1961.03</c:v>
                </c:pt>
                <c:pt idx="1083">
                  <c:v>1961.04</c:v>
                </c:pt>
                <c:pt idx="1084">
                  <c:v>1961.05</c:v>
                </c:pt>
                <c:pt idx="1085">
                  <c:v>1961.06</c:v>
                </c:pt>
                <c:pt idx="1086">
                  <c:v>1961.07</c:v>
                </c:pt>
                <c:pt idx="1087">
                  <c:v>1961.08</c:v>
                </c:pt>
                <c:pt idx="1088">
                  <c:v>1961.09</c:v>
                </c:pt>
                <c:pt idx="1089">
                  <c:v>1961.1</c:v>
                </c:pt>
                <c:pt idx="1090">
                  <c:v>1961.11</c:v>
                </c:pt>
                <c:pt idx="1091">
                  <c:v>1961.12</c:v>
                </c:pt>
                <c:pt idx="1092">
                  <c:v>1962.01</c:v>
                </c:pt>
                <c:pt idx="1093">
                  <c:v>1962.02</c:v>
                </c:pt>
                <c:pt idx="1094">
                  <c:v>1962.03</c:v>
                </c:pt>
                <c:pt idx="1095">
                  <c:v>1962.04</c:v>
                </c:pt>
                <c:pt idx="1096">
                  <c:v>1962.05</c:v>
                </c:pt>
                <c:pt idx="1097">
                  <c:v>1962.06</c:v>
                </c:pt>
                <c:pt idx="1098">
                  <c:v>1962.07</c:v>
                </c:pt>
                <c:pt idx="1099">
                  <c:v>1962.08</c:v>
                </c:pt>
                <c:pt idx="1100">
                  <c:v>1962.09</c:v>
                </c:pt>
                <c:pt idx="1101">
                  <c:v>1962.1</c:v>
                </c:pt>
                <c:pt idx="1102">
                  <c:v>1962.11</c:v>
                </c:pt>
                <c:pt idx="1103">
                  <c:v>1962.12</c:v>
                </c:pt>
                <c:pt idx="1104">
                  <c:v>1963.01</c:v>
                </c:pt>
                <c:pt idx="1105">
                  <c:v>1963.02</c:v>
                </c:pt>
                <c:pt idx="1106">
                  <c:v>1963.03</c:v>
                </c:pt>
                <c:pt idx="1107">
                  <c:v>1963.04</c:v>
                </c:pt>
                <c:pt idx="1108">
                  <c:v>1963.05</c:v>
                </c:pt>
                <c:pt idx="1109">
                  <c:v>1963.06</c:v>
                </c:pt>
                <c:pt idx="1110">
                  <c:v>1963.07</c:v>
                </c:pt>
                <c:pt idx="1111">
                  <c:v>1963.08</c:v>
                </c:pt>
                <c:pt idx="1112">
                  <c:v>1963.09</c:v>
                </c:pt>
                <c:pt idx="1113">
                  <c:v>1963.1</c:v>
                </c:pt>
                <c:pt idx="1114">
                  <c:v>1963.11</c:v>
                </c:pt>
                <c:pt idx="1115">
                  <c:v>1963.12</c:v>
                </c:pt>
                <c:pt idx="1116">
                  <c:v>1964.01</c:v>
                </c:pt>
                <c:pt idx="1117">
                  <c:v>1964.02</c:v>
                </c:pt>
                <c:pt idx="1118">
                  <c:v>1964.03</c:v>
                </c:pt>
                <c:pt idx="1119">
                  <c:v>1964.04</c:v>
                </c:pt>
                <c:pt idx="1120">
                  <c:v>1964.05</c:v>
                </c:pt>
                <c:pt idx="1121">
                  <c:v>1964.06</c:v>
                </c:pt>
                <c:pt idx="1122">
                  <c:v>1964.07</c:v>
                </c:pt>
                <c:pt idx="1123">
                  <c:v>1964.08</c:v>
                </c:pt>
                <c:pt idx="1124">
                  <c:v>1964.09</c:v>
                </c:pt>
                <c:pt idx="1125">
                  <c:v>1964.1</c:v>
                </c:pt>
                <c:pt idx="1126">
                  <c:v>1964.11</c:v>
                </c:pt>
                <c:pt idx="1127">
                  <c:v>1964.12</c:v>
                </c:pt>
                <c:pt idx="1128">
                  <c:v>1965.01</c:v>
                </c:pt>
                <c:pt idx="1129">
                  <c:v>1965.02</c:v>
                </c:pt>
                <c:pt idx="1130">
                  <c:v>1965.03</c:v>
                </c:pt>
                <c:pt idx="1131">
                  <c:v>1965.04</c:v>
                </c:pt>
                <c:pt idx="1132">
                  <c:v>1965.05</c:v>
                </c:pt>
                <c:pt idx="1133">
                  <c:v>1965.06</c:v>
                </c:pt>
                <c:pt idx="1134">
                  <c:v>1965.07</c:v>
                </c:pt>
                <c:pt idx="1135">
                  <c:v>1965.08</c:v>
                </c:pt>
                <c:pt idx="1136">
                  <c:v>1965.09</c:v>
                </c:pt>
                <c:pt idx="1137">
                  <c:v>1965.1</c:v>
                </c:pt>
                <c:pt idx="1138">
                  <c:v>1965.11</c:v>
                </c:pt>
                <c:pt idx="1139">
                  <c:v>1965.12</c:v>
                </c:pt>
                <c:pt idx="1140">
                  <c:v>1966.01</c:v>
                </c:pt>
                <c:pt idx="1141">
                  <c:v>1966.02</c:v>
                </c:pt>
                <c:pt idx="1142">
                  <c:v>1966.03</c:v>
                </c:pt>
                <c:pt idx="1143">
                  <c:v>1966.04</c:v>
                </c:pt>
                <c:pt idx="1144">
                  <c:v>1966.05</c:v>
                </c:pt>
                <c:pt idx="1145">
                  <c:v>1966.06</c:v>
                </c:pt>
                <c:pt idx="1146">
                  <c:v>1966.07</c:v>
                </c:pt>
                <c:pt idx="1147">
                  <c:v>1966.08</c:v>
                </c:pt>
                <c:pt idx="1148">
                  <c:v>1966.09</c:v>
                </c:pt>
                <c:pt idx="1149">
                  <c:v>1966.1</c:v>
                </c:pt>
                <c:pt idx="1150">
                  <c:v>1966.11</c:v>
                </c:pt>
                <c:pt idx="1151">
                  <c:v>1966.12</c:v>
                </c:pt>
                <c:pt idx="1152">
                  <c:v>1967.01</c:v>
                </c:pt>
                <c:pt idx="1153">
                  <c:v>1967.02</c:v>
                </c:pt>
                <c:pt idx="1154">
                  <c:v>1967.03</c:v>
                </c:pt>
                <c:pt idx="1155">
                  <c:v>1967.04</c:v>
                </c:pt>
                <c:pt idx="1156">
                  <c:v>1967.05</c:v>
                </c:pt>
                <c:pt idx="1157">
                  <c:v>1967.06</c:v>
                </c:pt>
                <c:pt idx="1158">
                  <c:v>1967.07</c:v>
                </c:pt>
                <c:pt idx="1159">
                  <c:v>1967.08</c:v>
                </c:pt>
                <c:pt idx="1160">
                  <c:v>1967.09</c:v>
                </c:pt>
                <c:pt idx="1161">
                  <c:v>1967.1</c:v>
                </c:pt>
                <c:pt idx="1162">
                  <c:v>1967.11</c:v>
                </c:pt>
                <c:pt idx="1163">
                  <c:v>1967.12</c:v>
                </c:pt>
                <c:pt idx="1164">
                  <c:v>1968.01</c:v>
                </c:pt>
                <c:pt idx="1165">
                  <c:v>1968.02</c:v>
                </c:pt>
                <c:pt idx="1166">
                  <c:v>1968.03</c:v>
                </c:pt>
                <c:pt idx="1167">
                  <c:v>1968.04</c:v>
                </c:pt>
                <c:pt idx="1168">
                  <c:v>1968.05</c:v>
                </c:pt>
                <c:pt idx="1169">
                  <c:v>1968.06</c:v>
                </c:pt>
                <c:pt idx="1170">
                  <c:v>1968.07</c:v>
                </c:pt>
                <c:pt idx="1171">
                  <c:v>1968.08</c:v>
                </c:pt>
                <c:pt idx="1172">
                  <c:v>1968.09</c:v>
                </c:pt>
                <c:pt idx="1173">
                  <c:v>1968.1</c:v>
                </c:pt>
                <c:pt idx="1174">
                  <c:v>1968.11</c:v>
                </c:pt>
                <c:pt idx="1175">
                  <c:v>1968.12</c:v>
                </c:pt>
                <c:pt idx="1176">
                  <c:v>1969.01</c:v>
                </c:pt>
                <c:pt idx="1177">
                  <c:v>1969.02</c:v>
                </c:pt>
                <c:pt idx="1178">
                  <c:v>1969.03</c:v>
                </c:pt>
                <c:pt idx="1179">
                  <c:v>1969.04</c:v>
                </c:pt>
                <c:pt idx="1180">
                  <c:v>1969.05</c:v>
                </c:pt>
                <c:pt idx="1181">
                  <c:v>1969.06</c:v>
                </c:pt>
                <c:pt idx="1182">
                  <c:v>1969.07</c:v>
                </c:pt>
                <c:pt idx="1183">
                  <c:v>1969.08</c:v>
                </c:pt>
                <c:pt idx="1184">
                  <c:v>1969.09</c:v>
                </c:pt>
                <c:pt idx="1185">
                  <c:v>1969.1</c:v>
                </c:pt>
                <c:pt idx="1186">
                  <c:v>1969.11</c:v>
                </c:pt>
                <c:pt idx="1187">
                  <c:v>1969.12</c:v>
                </c:pt>
                <c:pt idx="1188">
                  <c:v>1970.01</c:v>
                </c:pt>
                <c:pt idx="1189">
                  <c:v>1970.02</c:v>
                </c:pt>
                <c:pt idx="1190">
                  <c:v>1970.03</c:v>
                </c:pt>
                <c:pt idx="1191">
                  <c:v>1970.04</c:v>
                </c:pt>
                <c:pt idx="1192">
                  <c:v>1970.05</c:v>
                </c:pt>
                <c:pt idx="1193">
                  <c:v>1970.06</c:v>
                </c:pt>
                <c:pt idx="1194">
                  <c:v>1970.07</c:v>
                </c:pt>
                <c:pt idx="1195">
                  <c:v>1970.08</c:v>
                </c:pt>
                <c:pt idx="1196">
                  <c:v>1970.09</c:v>
                </c:pt>
                <c:pt idx="1197">
                  <c:v>1970.1</c:v>
                </c:pt>
                <c:pt idx="1198">
                  <c:v>1970.11</c:v>
                </c:pt>
                <c:pt idx="1199">
                  <c:v>1970.12</c:v>
                </c:pt>
                <c:pt idx="1200">
                  <c:v>1971.01</c:v>
                </c:pt>
                <c:pt idx="1201">
                  <c:v>1971.02</c:v>
                </c:pt>
                <c:pt idx="1202">
                  <c:v>1971.03</c:v>
                </c:pt>
                <c:pt idx="1203">
                  <c:v>1971.04</c:v>
                </c:pt>
                <c:pt idx="1204">
                  <c:v>1971.05</c:v>
                </c:pt>
                <c:pt idx="1205">
                  <c:v>1971.06</c:v>
                </c:pt>
                <c:pt idx="1206">
                  <c:v>1971.07</c:v>
                </c:pt>
                <c:pt idx="1207">
                  <c:v>1971.08</c:v>
                </c:pt>
                <c:pt idx="1208">
                  <c:v>1971.09</c:v>
                </c:pt>
                <c:pt idx="1209">
                  <c:v>1971.1</c:v>
                </c:pt>
                <c:pt idx="1210">
                  <c:v>1971.11</c:v>
                </c:pt>
                <c:pt idx="1211">
                  <c:v>1971.12</c:v>
                </c:pt>
                <c:pt idx="1212">
                  <c:v>1972.01</c:v>
                </c:pt>
                <c:pt idx="1213">
                  <c:v>1972.02</c:v>
                </c:pt>
                <c:pt idx="1214">
                  <c:v>1972.03</c:v>
                </c:pt>
                <c:pt idx="1215">
                  <c:v>1972.04</c:v>
                </c:pt>
                <c:pt idx="1216">
                  <c:v>1972.05</c:v>
                </c:pt>
                <c:pt idx="1217">
                  <c:v>1972.06</c:v>
                </c:pt>
                <c:pt idx="1218">
                  <c:v>1972.07</c:v>
                </c:pt>
                <c:pt idx="1219">
                  <c:v>1972.08</c:v>
                </c:pt>
                <c:pt idx="1220">
                  <c:v>1972.09</c:v>
                </c:pt>
                <c:pt idx="1221">
                  <c:v>1972.1</c:v>
                </c:pt>
                <c:pt idx="1222">
                  <c:v>1972.11</c:v>
                </c:pt>
                <c:pt idx="1223">
                  <c:v>1972.12</c:v>
                </c:pt>
                <c:pt idx="1224">
                  <c:v>1973.01</c:v>
                </c:pt>
                <c:pt idx="1225">
                  <c:v>1973.02</c:v>
                </c:pt>
                <c:pt idx="1226">
                  <c:v>1973.03</c:v>
                </c:pt>
                <c:pt idx="1227">
                  <c:v>1973.04</c:v>
                </c:pt>
                <c:pt idx="1228">
                  <c:v>1973.05</c:v>
                </c:pt>
                <c:pt idx="1229">
                  <c:v>1973.06</c:v>
                </c:pt>
                <c:pt idx="1230">
                  <c:v>1973.07</c:v>
                </c:pt>
                <c:pt idx="1231">
                  <c:v>1973.08</c:v>
                </c:pt>
                <c:pt idx="1232">
                  <c:v>1973.09</c:v>
                </c:pt>
                <c:pt idx="1233">
                  <c:v>1973.1</c:v>
                </c:pt>
                <c:pt idx="1234">
                  <c:v>1973.11</c:v>
                </c:pt>
                <c:pt idx="1235">
                  <c:v>1973.12</c:v>
                </c:pt>
                <c:pt idx="1236">
                  <c:v>1974.01</c:v>
                </c:pt>
                <c:pt idx="1237">
                  <c:v>1974.02</c:v>
                </c:pt>
                <c:pt idx="1238">
                  <c:v>1974.03</c:v>
                </c:pt>
                <c:pt idx="1239">
                  <c:v>1974.04</c:v>
                </c:pt>
                <c:pt idx="1240">
                  <c:v>1974.05</c:v>
                </c:pt>
                <c:pt idx="1241">
                  <c:v>1974.06</c:v>
                </c:pt>
                <c:pt idx="1242">
                  <c:v>1974.07</c:v>
                </c:pt>
                <c:pt idx="1243">
                  <c:v>1974.08</c:v>
                </c:pt>
                <c:pt idx="1244">
                  <c:v>1974.09</c:v>
                </c:pt>
                <c:pt idx="1245">
                  <c:v>1974.1</c:v>
                </c:pt>
                <c:pt idx="1246">
                  <c:v>1974.11</c:v>
                </c:pt>
                <c:pt idx="1247">
                  <c:v>1974.12</c:v>
                </c:pt>
                <c:pt idx="1248">
                  <c:v>1975.01</c:v>
                </c:pt>
                <c:pt idx="1249">
                  <c:v>1975.02</c:v>
                </c:pt>
                <c:pt idx="1250">
                  <c:v>1975.03</c:v>
                </c:pt>
                <c:pt idx="1251">
                  <c:v>1975.04</c:v>
                </c:pt>
                <c:pt idx="1252">
                  <c:v>1975.05</c:v>
                </c:pt>
                <c:pt idx="1253">
                  <c:v>1975.06</c:v>
                </c:pt>
                <c:pt idx="1254">
                  <c:v>1975.07</c:v>
                </c:pt>
                <c:pt idx="1255">
                  <c:v>1975.08</c:v>
                </c:pt>
                <c:pt idx="1256">
                  <c:v>1975.09</c:v>
                </c:pt>
                <c:pt idx="1257">
                  <c:v>1975.1</c:v>
                </c:pt>
                <c:pt idx="1258">
                  <c:v>1975.11</c:v>
                </c:pt>
                <c:pt idx="1259">
                  <c:v>1975.12</c:v>
                </c:pt>
                <c:pt idx="1260">
                  <c:v>1976.01</c:v>
                </c:pt>
                <c:pt idx="1261">
                  <c:v>1976.02</c:v>
                </c:pt>
                <c:pt idx="1262">
                  <c:v>1976.03</c:v>
                </c:pt>
                <c:pt idx="1263">
                  <c:v>1976.04</c:v>
                </c:pt>
                <c:pt idx="1264">
                  <c:v>1976.05</c:v>
                </c:pt>
                <c:pt idx="1265">
                  <c:v>1976.06</c:v>
                </c:pt>
                <c:pt idx="1266">
                  <c:v>1976.07</c:v>
                </c:pt>
                <c:pt idx="1267">
                  <c:v>1976.08</c:v>
                </c:pt>
                <c:pt idx="1268">
                  <c:v>1976.09</c:v>
                </c:pt>
                <c:pt idx="1269">
                  <c:v>1976.1</c:v>
                </c:pt>
                <c:pt idx="1270">
                  <c:v>1976.11</c:v>
                </c:pt>
                <c:pt idx="1271">
                  <c:v>1976.12</c:v>
                </c:pt>
                <c:pt idx="1272">
                  <c:v>1977.01</c:v>
                </c:pt>
                <c:pt idx="1273">
                  <c:v>1977.02</c:v>
                </c:pt>
                <c:pt idx="1274">
                  <c:v>1977.03</c:v>
                </c:pt>
                <c:pt idx="1275">
                  <c:v>1977.04</c:v>
                </c:pt>
                <c:pt idx="1276">
                  <c:v>1977.05</c:v>
                </c:pt>
                <c:pt idx="1277">
                  <c:v>1977.06</c:v>
                </c:pt>
                <c:pt idx="1278">
                  <c:v>1977.07</c:v>
                </c:pt>
                <c:pt idx="1279">
                  <c:v>1977.08</c:v>
                </c:pt>
                <c:pt idx="1280">
                  <c:v>1977.09</c:v>
                </c:pt>
                <c:pt idx="1281">
                  <c:v>1977.1</c:v>
                </c:pt>
                <c:pt idx="1282">
                  <c:v>1977.11</c:v>
                </c:pt>
                <c:pt idx="1283">
                  <c:v>1977.12</c:v>
                </c:pt>
                <c:pt idx="1284">
                  <c:v>1978.01</c:v>
                </c:pt>
                <c:pt idx="1285">
                  <c:v>1978.02</c:v>
                </c:pt>
                <c:pt idx="1286">
                  <c:v>1978.03</c:v>
                </c:pt>
                <c:pt idx="1287">
                  <c:v>1978.04</c:v>
                </c:pt>
                <c:pt idx="1288">
                  <c:v>1978.05</c:v>
                </c:pt>
                <c:pt idx="1289">
                  <c:v>1978.06</c:v>
                </c:pt>
                <c:pt idx="1290">
                  <c:v>1978.07</c:v>
                </c:pt>
                <c:pt idx="1291">
                  <c:v>1978.08</c:v>
                </c:pt>
                <c:pt idx="1292">
                  <c:v>1978.09</c:v>
                </c:pt>
                <c:pt idx="1293">
                  <c:v>1978.1</c:v>
                </c:pt>
                <c:pt idx="1294">
                  <c:v>1978.11</c:v>
                </c:pt>
                <c:pt idx="1295">
                  <c:v>1978.12</c:v>
                </c:pt>
                <c:pt idx="1296">
                  <c:v>1979.01</c:v>
                </c:pt>
                <c:pt idx="1297">
                  <c:v>1979.02</c:v>
                </c:pt>
                <c:pt idx="1298">
                  <c:v>1979.03</c:v>
                </c:pt>
                <c:pt idx="1299">
                  <c:v>1979.04</c:v>
                </c:pt>
                <c:pt idx="1300">
                  <c:v>1979.05</c:v>
                </c:pt>
                <c:pt idx="1301">
                  <c:v>1979.06</c:v>
                </c:pt>
                <c:pt idx="1302">
                  <c:v>1979.07</c:v>
                </c:pt>
                <c:pt idx="1303">
                  <c:v>1979.08</c:v>
                </c:pt>
                <c:pt idx="1304">
                  <c:v>1979.09</c:v>
                </c:pt>
                <c:pt idx="1305">
                  <c:v>1979.1</c:v>
                </c:pt>
                <c:pt idx="1306">
                  <c:v>1979.11</c:v>
                </c:pt>
                <c:pt idx="1307">
                  <c:v>1979.12</c:v>
                </c:pt>
                <c:pt idx="1308">
                  <c:v>1980.01</c:v>
                </c:pt>
                <c:pt idx="1309">
                  <c:v>1980.02</c:v>
                </c:pt>
                <c:pt idx="1310">
                  <c:v>1980.03</c:v>
                </c:pt>
                <c:pt idx="1311">
                  <c:v>1980.04</c:v>
                </c:pt>
                <c:pt idx="1312">
                  <c:v>1980.05</c:v>
                </c:pt>
                <c:pt idx="1313">
                  <c:v>1980.06</c:v>
                </c:pt>
                <c:pt idx="1314">
                  <c:v>1980.07</c:v>
                </c:pt>
                <c:pt idx="1315">
                  <c:v>1980.08</c:v>
                </c:pt>
                <c:pt idx="1316">
                  <c:v>1980.09</c:v>
                </c:pt>
                <c:pt idx="1317">
                  <c:v>1980.1</c:v>
                </c:pt>
                <c:pt idx="1318">
                  <c:v>1980.11</c:v>
                </c:pt>
                <c:pt idx="1319">
                  <c:v>1980.12</c:v>
                </c:pt>
                <c:pt idx="1320">
                  <c:v>1981.01</c:v>
                </c:pt>
                <c:pt idx="1321">
                  <c:v>1981.02</c:v>
                </c:pt>
                <c:pt idx="1322">
                  <c:v>1981.03</c:v>
                </c:pt>
                <c:pt idx="1323">
                  <c:v>1981.04</c:v>
                </c:pt>
                <c:pt idx="1324">
                  <c:v>1981.05</c:v>
                </c:pt>
                <c:pt idx="1325">
                  <c:v>1981.06</c:v>
                </c:pt>
                <c:pt idx="1326">
                  <c:v>1981.07</c:v>
                </c:pt>
                <c:pt idx="1327">
                  <c:v>1981.08</c:v>
                </c:pt>
                <c:pt idx="1328">
                  <c:v>1981.09</c:v>
                </c:pt>
                <c:pt idx="1329">
                  <c:v>1981.1</c:v>
                </c:pt>
                <c:pt idx="1330">
                  <c:v>1981.11</c:v>
                </c:pt>
                <c:pt idx="1331">
                  <c:v>1981.12</c:v>
                </c:pt>
                <c:pt idx="1332">
                  <c:v>1982.01</c:v>
                </c:pt>
                <c:pt idx="1333">
                  <c:v>1982.02</c:v>
                </c:pt>
                <c:pt idx="1334">
                  <c:v>1982.03</c:v>
                </c:pt>
                <c:pt idx="1335">
                  <c:v>1982.04</c:v>
                </c:pt>
                <c:pt idx="1336">
                  <c:v>1982.05</c:v>
                </c:pt>
                <c:pt idx="1337">
                  <c:v>1982.06</c:v>
                </c:pt>
                <c:pt idx="1338">
                  <c:v>1982.07</c:v>
                </c:pt>
                <c:pt idx="1339">
                  <c:v>1982.08</c:v>
                </c:pt>
                <c:pt idx="1340">
                  <c:v>1982.09</c:v>
                </c:pt>
                <c:pt idx="1341">
                  <c:v>1982.1</c:v>
                </c:pt>
                <c:pt idx="1342">
                  <c:v>1982.11</c:v>
                </c:pt>
                <c:pt idx="1343">
                  <c:v>1982.12</c:v>
                </c:pt>
                <c:pt idx="1344">
                  <c:v>1983.01</c:v>
                </c:pt>
                <c:pt idx="1345">
                  <c:v>1983.02</c:v>
                </c:pt>
                <c:pt idx="1346">
                  <c:v>1983.03</c:v>
                </c:pt>
                <c:pt idx="1347">
                  <c:v>1983.04</c:v>
                </c:pt>
                <c:pt idx="1348">
                  <c:v>1983.05</c:v>
                </c:pt>
                <c:pt idx="1349">
                  <c:v>1983.06</c:v>
                </c:pt>
                <c:pt idx="1350">
                  <c:v>1983.07</c:v>
                </c:pt>
                <c:pt idx="1351">
                  <c:v>1983.08</c:v>
                </c:pt>
                <c:pt idx="1352">
                  <c:v>1983.09</c:v>
                </c:pt>
                <c:pt idx="1353">
                  <c:v>1983.1</c:v>
                </c:pt>
                <c:pt idx="1354">
                  <c:v>1983.11</c:v>
                </c:pt>
                <c:pt idx="1355">
                  <c:v>1983.12</c:v>
                </c:pt>
                <c:pt idx="1356">
                  <c:v>1984.01</c:v>
                </c:pt>
                <c:pt idx="1357">
                  <c:v>1984.02</c:v>
                </c:pt>
                <c:pt idx="1358">
                  <c:v>1984.03</c:v>
                </c:pt>
                <c:pt idx="1359">
                  <c:v>1984.04</c:v>
                </c:pt>
                <c:pt idx="1360">
                  <c:v>1984.05</c:v>
                </c:pt>
                <c:pt idx="1361">
                  <c:v>1984.06</c:v>
                </c:pt>
                <c:pt idx="1362">
                  <c:v>1984.07</c:v>
                </c:pt>
                <c:pt idx="1363">
                  <c:v>1984.08</c:v>
                </c:pt>
                <c:pt idx="1364">
                  <c:v>1984.09</c:v>
                </c:pt>
                <c:pt idx="1365">
                  <c:v>1984.1</c:v>
                </c:pt>
                <c:pt idx="1366">
                  <c:v>1984.11</c:v>
                </c:pt>
                <c:pt idx="1367">
                  <c:v>1984.12</c:v>
                </c:pt>
                <c:pt idx="1368">
                  <c:v>1985.01</c:v>
                </c:pt>
                <c:pt idx="1369">
                  <c:v>1985.02</c:v>
                </c:pt>
                <c:pt idx="1370">
                  <c:v>1985.03</c:v>
                </c:pt>
                <c:pt idx="1371">
                  <c:v>1985.04</c:v>
                </c:pt>
                <c:pt idx="1372">
                  <c:v>1985.05</c:v>
                </c:pt>
                <c:pt idx="1373">
                  <c:v>1985.06</c:v>
                </c:pt>
                <c:pt idx="1374">
                  <c:v>1985.07</c:v>
                </c:pt>
                <c:pt idx="1375">
                  <c:v>1985.08</c:v>
                </c:pt>
                <c:pt idx="1376">
                  <c:v>1985.09</c:v>
                </c:pt>
                <c:pt idx="1377">
                  <c:v>1985.1</c:v>
                </c:pt>
                <c:pt idx="1378">
                  <c:v>1985.11</c:v>
                </c:pt>
                <c:pt idx="1379">
                  <c:v>1985.12</c:v>
                </c:pt>
                <c:pt idx="1380">
                  <c:v>1986.01</c:v>
                </c:pt>
                <c:pt idx="1381">
                  <c:v>1986.02</c:v>
                </c:pt>
                <c:pt idx="1382">
                  <c:v>1986.03</c:v>
                </c:pt>
                <c:pt idx="1383">
                  <c:v>1986.04</c:v>
                </c:pt>
                <c:pt idx="1384">
                  <c:v>1986.05</c:v>
                </c:pt>
                <c:pt idx="1385">
                  <c:v>1986.06</c:v>
                </c:pt>
                <c:pt idx="1386">
                  <c:v>1986.07</c:v>
                </c:pt>
                <c:pt idx="1387">
                  <c:v>1986.08</c:v>
                </c:pt>
                <c:pt idx="1388">
                  <c:v>1986.09</c:v>
                </c:pt>
                <c:pt idx="1389">
                  <c:v>1986.1</c:v>
                </c:pt>
                <c:pt idx="1390">
                  <c:v>1986.11</c:v>
                </c:pt>
                <c:pt idx="1391">
                  <c:v>1986.12</c:v>
                </c:pt>
                <c:pt idx="1392">
                  <c:v>1987.01</c:v>
                </c:pt>
                <c:pt idx="1393">
                  <c:v>1987.02</c:v>
                </c:pt>
                <c:pt idx="1394">
                  <c:v>1987.03</c:v>
                </c:pt>
                <c:pt idx="1395">
                  <c:v>1987.04</c:v>
                </c:pt>
                <c:pt idx="1396">
                  <c:v>1987.05</c:v>
                </c:pt>
                <c:pt idx="1397">
                  <c:v>1987.06</c:v>
                </c:pt>
                <c:pt idx="1398">
                  <c:v>1987.07</c:v>
                </c:pt>
                <c:pt idx="1399">
                  <c:v>1987.08</c:v>
                </c:pt>
                <c:pt idx="1400">
                  <c:v>1987.09</c:v>
                </c:pt>
                <c:pt idx="1401">
                  <c:v>1987.1</c:v>
                </c:pt>
                <c:pt idx="1402">
                  <c:v>1987.11</c:v>
                </c:pt>
                <c:pt idx="1403">
                  <c:v>1987.12</c:v>
                </c:pt>
                <c:pt idx="1404">
                  <c:v>1988.01</c:v>
                </c:pt>
                <c:pt idx="1405">
                  <c:v>1988.02</c:v>
                </c:pt>
                <c:pt idx="1406">
                  <c:v>1988.03</c:v>
                </c:pt>
                <c:pt idx="1407">
                  <c:v>1988.04</c:v>
                </c:pt>
                <c:pt idx="1408">
                  <c:v>1988.05</c:v>
                </c:pt>
                <c:pt idx="1409">
                  <c:v>1988.06</c:v>
                </c:pt>
                <c:pt idx="1410">
                  <c:v>1988.07</c:v>
                </c:pt>
                <c:pt idx="1411">
                  <c:v>1988.08</c:v>
                </c:pt>
                <c:pt idx="1412">
                  <c:v>1988.09</c:v>
                </c:pt>
                <c:pt idx="1413">
                  <c:v>1988.1</c:v>
                </c:pt>
                <c:pt idx="1414">
                  <c:v>1988.11</c:v>
                </c:pt>
                <c:pt idx="1415">
                  <c:v>1988.12</c:v>
                </c:pt>
                <c:pt idx="1416">
                  <c:v>1989.01</c:v>
                </c:pt>
                <c:pt idx="1417">
                  <c:v>1989.02</c:v>
                </c:pt>
                <c:pt idx="1418">
                  <c:v>1989.03</c:v>
                </c:pt>
                <c:pt idx="1419">
                  <c:v>1989.04</c:v>
                </c:pt>
                <c:pt idx="1420">
                  <c:v>1989.05</c:v>
                </c:pt>
                <c:pt idx="1421">
                  <c:v>1989.06</c:v>
                </c:pt>
                <c:pt idx="1422">
                  <c:v>1989.07</c:v>
                </c:pt>
                <c:pt idx="1423">
                  <c:v>1989.08</c:v>
                </c:pt>
                <c:pt idx="1424">
                  <c:v>1989.09</c:v>
                </c:pt>
                <c:pt idx="1425">
                  <c:v>1989.1</c:v>
                </c:pt>
                <c:pt idx="1426">
                  <c:v>1989.11</c:v>
                </c:pt>
                <c:pt idx="1427">
                  <c:v>1989.12</c:v>
                </c:pt>
                <c:pt idx="1428">
                  <c:v>1990.01</c:v>
                </c:pt>
                <c:pt idx="1429">
                  <c:v>1990.02</c:v>
                </c:pt>
                <c:pt idx="1430">
                  <c:v>1990.03</c:v>
                </c:pt>
                <c:pt idx="1431">
                  <c:v>1990.04</c:v>
                </c:pt>
                <c:pt idx="1432">
                  <c:v>1990.05</c:v>
                </c:pt>
                <c:pt idx="1433">
                  <c:v>1990.06</c:v>
                </c:pt>
                <c:pt idx="1434">
                  <c:v>1990.07</c:v>
                </c:pt>
                <c:pt idx="1435">
                  <c:v>1990.08</c:v>
                </c:pt>
                <c:pt idx="1436">
                  <c:v>1990.09</c:v>
                </c:pt>
                <c:pt idx="1437">
                  <c:v>1990.1</c:v>
                </c:pt>
                <c:pt idx="1438">
                  <c:v>1990.11</c:v>
                </c:pt>
                <c:pt idx="1439">
                  <c:v>1990.12</c:v>
                </c:pt>
                <c:pt idx="1440">
                  <c:v>1991.01</c:v>
                </c:pt>
                <c:pt idx="1441">
                  <c:v>1991.02</c:v>
                </c:pt>
                <c:pt idx="1442">
                  <c:v>1991.03</c:v>
                </c:pt>
                <c:pt idx="1443">
                  <c:v>1991.04</c:v>
                </c:pt>
                <c:pt idx="1444">
                  <c:v>1991.05</c:v>
                </c:pt>
                <c:pt idx="1445">
                  <c:v>1991.06</c:v>
                </c:pt>
                <c:pt idx="1446">
                  <c:v>1991.07</c:v>
                </c:pt>
                <c:pt idx="1447">
                  <c:v>1991.08</c:v>
                </c:pt>
                <c:pt idx="1448">
                  <c:v>1991.09</c:v>
                </c:pt>
                <c:pt idx="1449">
                  <c:v>1991.1</c:v>
                </c:pt>
                <c:pt idx="1450">
                  <c:v>1991.11</c:v>
                </c:pt>
                <c:pt idx="1451">
                  <c:v>1991.12</c:v>
                </c:pt>
                <c:pt idx="1452">
                  <c:v>1992.01</c:v>
                </c:pt>
                <c:pt idx="1453">
                  <c:v>1992.02</c:v>
                </c:pt>
                <c:pt idx="1454">
                  <c:v>1992.03</c:v>
                </c:pt>
                <c:pt idx="1455">
                  <c:v>1992.04</c:v>
                </c:pt>
                <c:pt idx="1456">
                  <c:v>1992.05</c:v>
                </c:pt>
                <c:pt idx="1457">
                  <c:v>1992.06</c:v>
                </c:pt>
                <c:pt idx="1458">
                  <c:v>1992.07</c:v>
                </c:pt>
                <c:pt idx="1459">
                  <c:v>1992.08</c:v>
                </c:pt>
                <c:pt idx="1460">
                  <c:v>1992.09</c:v>
                </c:pt>
                <c:pt idx="1461">
                  <c:v>1992.1</c:v>
                </c:pt>
                <c:pt idx="1462">
                  <c:v>1992.11</c:v>
                </c:pt>
                <c:pt idx="1463">
                  <c:v>1992.12</c:v>
                </c:pt>
                <c:pt idx="1464">
                  <c:v>1993.01</c:v>
                </c:pt>
                <c:pt idx="1465">
                  <c:v>1993.02</c:v>
                </c:pt>
                <c:pt idx="1466">
                  <c:v>1993.03</c:v>
                </c:pt>
                <c:pt idx="1467">
                  <c:v>1993.04</c:v>
                </c:pt>
                <c:pt idx="1468">
                  <c:v>1993.05</c:v>
                </c:pt>
                <c:pt idx="1469">
                  <c:v>1993.06</c:v>
                </c:pt>
                <c:pt idx="1470">
                  <c:v>1993.07</c:v>
                </c:pt>
                <c:pt idx="1471">
                  <c:v>1993.08</c:v>
                </c:pt>
                <c:pt idx="1472">
                  <c:v>1993.09</c:v>
                </c:pt>
                <c:pt idx="1473">
                  <c:v>1993.1</c:v>
                </c:pt>
                <c:pt idx="1474">
                  <c:v>1993.11</c:v>
                </c:pt>
                <c:pt idx="1475">
                  <c:v>1993.12</c:v>
                </c:pt>
                <c:pt idx="1476">
                  <c:v>1994.01</c:v>
                </c:pt>
                <c:pt idx="1477">
                  <c:v>1994.02</c:v>
                </c:pt>
                <c:pt idx="1478">
                  <c:v>1994.03</c:v>
                </c:pt>
                <c:pt idx="1479">
                  <c:v>1994.04</c:v>
                </c:pt>
                <c:pt idx="1480">
                  <c:v>1994.05</c:v>
                </c:pt>
                <c:pt idx="1481">
                  <c:v>1994.06</c:v>
                </c:pt>
                <c:pt idx="1482">
                  <c:v>1994.07</c:v>
                </c:pt>
                <c:pt idx="1483">
                  <c:v>1994.08</c:v>
                </c:pt>
                <c:pt idx="1484">
                  <c:v>1994.09</c:v>
                </c:pt>
                <c:pt idx="1485">
                  <c:v>1994.1</c:v>
                </c:pt>
                <c:pt idx="1486">
                  <c:v>1994.11</c:v>
                </c:pt>
                <c:pt idx="1487">
                  <c:v>1994.12</c:v>
                </c:pt>
                <c:pt idx="1488">
                  <c:v>1995.01</c:v>
                </c:pt>
                <c:pt idx="1489">
                  <c:v>1995.02</c:v>
                </c:pt>
                <c:pt idx="1490">
                  <c:v>1995.03</c:v>
                </c:pt>
                <c:pt idx="1491">
                  <c:v>1995.04</c:v>
                </c:pt>
                <c:pt idx="1492">
                  <c:v>1995.05</c:v>
                </c:pt>
                <c:pt idx="1493">
                  <c:v>1995.06</c:v>
                </c:pt>
                <c:pt idx="1494">
                  <c:v>1995.07</c:v>
                </c:pt>
                <c:pt idx="1495">
                  <c:v>1995.08</c:v>
                </c:pt>
                <c:pt idx="1496">
                  <c:v>1995.09</c:v>
                </c:pt>
                <c:pt idx="1497">
                  <c:v>1995.1</c:v>
                </c:pt>
                <c:pt idx="1498">
                  <c:v>1995.11</c:v>
                </c:pt>
                <c:pt idx="1499">
                  <c:v>1995.12</c:v>
                </c:pt>
                <c:pt idx="1500">
                  <c:v>1996.01</c:v>
                </c:pt>
                <c:pt idx="1501">
                  <c:v>1996.02</c:v>
                </c:pt>
                <c:pt idx="1502">
                  <c:v>1996.03</c:v>
                </c:pt>
                <c:pt idx="1503">
                  <c:v>1996.04</c:v>
                </c:pt>
                <c:pt idx="1504">
                  <c:v>1996.05</c:v>
                </c:pt>
                <c:pt idx="1505">
                  <c:v>1996.06</c:v>
                </c:pt>
                <c:pt idx="1506">
                  <c:v>1996.07</c:v>
                </c:pt>
                <c:pt idx="1507">
                  <c:v>1996.08</c:v>
                </c:pt>
                <c:pt idx="1508">
                  <c:v>1996.09</c:v>
                </c:pt>
                <c:pt idx="1509">
                  <c:v>1996.1</c:v>
                </c:pt>
                <c:pt idx="1510">
                  <c:v>1996.11</c:v>
                </c:pt>
                <c:pt idx="1511">
                  <c:v>1996.12</c:v>
                </c:pt>
                <c:pt idx="1512">
                  <c:v>1997.01</c:v>
                </c:pt>
                <c:pt idx="1513">
                  <c:v>1997.02</c:v>
                </c:pt>
                <c:pt idx="1514">
                  <c:v>1997.03</c:v>
                </c:pt>
                <c:pt idx="1515">
                  <c:v>1997.04</c:v>
                </c:pt>
                <c:pt idx="1516">
                  <c:v>1997.05</c:v>
                </c:pt>
                <c:pt idx="1517">
                  <c:v>1997.06</c:v>
                </c:pt>
                <c:pt idx="1518">
                  <c:v>1997.07</c:v>
                </c:pt>
                <c:pt idx="1519">
                  <c:v>1997.08</c:v>
                </c:pt>
                <c:pt idx="1520">
                  <c:v>1997.09</c:v>
                </c:pt>
                <c:pt idx="1521">
                  <c:v>1997.1</c:v>
                </c:pt>
                <c:pt idx="1522">
                  <c:v>1997.11</c:v>
                </c:pt>
                <c:pt idx="1523">
                  <c:v>1997.12</c:v>
                </c:pt>
                <c:pt idx="1524">
                  <c:v>1998.01</c:v>
                </c:pt>
                <c:pt idx="1525">
                  <c:v>1998.02</c:v>
                </c:pt>
                <c:pt idx="1526">
                  <c:v>1998.03</c:v>
                </c:pt>
                <c:pt idx="1527">
                  <c:v>1998.04</c:v>
                </c:pt>
                <c:pt idx="1528">
                  <c:v>1998.05</c:v>
                </c:pt>
                <c:pt idx="1529">
                  <c:v>1998.06</c:v>
                </c:pt>
                <c:pt idx="1530">
                  <c:v>1998.07</c:v>
                </c:pt>
                <c:pt idx="1531">
                  <c:v>1998.08</c:v>
                </c:pt>
                <c:pt idx="1532">
                  <c:v>1998.09</c:v>
                </c:pt>
                <c:pt idx="1533">
                  <c:v>1998.1</c:v>
                </c:pt>
                <c:pt idx="1534">
                  <c:v>1998.11</c:v>
                </c:pt>
                <c:pt idx="1535">
                  <c:v>1998.12</c:v>
                </c:pt>
                <c:pt idx="1536">
                  <c:v>1999.01</c:v>
                </c:pt>
                <c:pt idx="1537">
                  <c:v>1999.02</c:v>
                </c:pt>
                <c:pt idx="1538">
                  <c:v>1999.03</c:v>
                </c:pt>
                <c:pt idx="1539">
                  <c:v>1999.04</c:v>
                </c:pt>
                <c:pt idx="1540">
                  <c:v>1999.05</c:v>
                </c:pt>
                <c:pt idx="1541">
                  <c:v>1999.06</c:v>
                </c:pt>
                <c:pt idx="1542">
                  <c:v>1999.07</c:v>
                </c:pt>
                <c:pt idx="1543">
                  <c:v>1999.08</c:v>
                </c:pt>
                <c:pt idx="1544">
                  <c:v>1999.09</c:v>
                </c:pt>
                <c:pt idx="1545">
                  <c:v>1999.1</c:v>
                </c:pt>
                <c:pt idx="1546">
                  <c:v>1999.11</c:v>
                </c:pt>
                <c:pt idx="1547">
                  <c:v>1999.12</c:v>
                </c:pt>
                <c:pt idx="1548">
                  <c:v>2000.01</c:v>
                </c:pt>
                <c:pt idx="1549">
                  <c:v>2000.02</c:v>
                </c:pt>
                <c:pt idx="1550">
                  <c:v>2000.03</c:v>
                </c:pt>
                <c:pt idx="1551">
                  <c:v>2000.04</c:v>
                </c:pt>
                <c:pt idx="1552">
                  <c:v>2000.05</c:v>
                </c:pt>
                <c:pt idx="1553">
                  <c:v>2000.06</c:v>
                </c:pt>
                <c:pt idx="1554">
                  <c:v>2000.07</c:v>
                </c:pt>
                <c:pt idx="1555">
                  <c:v>2000.08</c:v>
                </c:pt>
                <c:pt idx="1556">
                  <c:v>2000.09</c:v>
                </c:pt>
                <c:pt idx="1557">
                  <c:v>2000.1</c:v>
                </c:pt>
                <c:pt idx="1558">
                  <c:v>2000.11</c:v>
                </c:pt>
                <c:pt idx="1559">
                  <c:v>2000.12</c:v>
                </c:pt>
                <c:pt idx="1560">
                  <c:v>2001.01</c:v>
                </c:pt>
                <c:pt idx="1561">
                  <c:v>2001.02</c:v>
                </c:pt>
                <c:pt idx="1562">
                  <c:v>2001.03</c:v>
                </c:pt>
                <c:pt idx="1563">
                  <c:v>2001.04</c:v>
                </c:pt>
                <c:pt idx="1564">
                  <c:v>2001.05</c:v>
                </c:pt>
                <c:pt idx="1565">
                  <c:v>2001.06</c:v>
                </c:pt>
                <c:pt idx="1566">
                  <c:v>2001.07</c:v>
                </c:pt>
                <c:pt idx="1567">
                  <c:v>2001.08</c:v>
                </c:pt>
                <c:pt idx="1568">
                  <c:v>2001.09</c:v>
                </c:pt>
                <c:pt idx="1569">
                  <c:v>2001.1</c:v>
                </c:pt>
                <c:pt idx="1570">
                  <c:v>2001.11</c:v>
                </c:pt>
                <c:pt idx="1571">
                  <c:v>2001.12</c:v>
                </c:pt>
                <c:pt idx="1572">
                  <c:v>2002.01</c:v>
                </c:pt>
                <c:pt idx="1573">
                  <c:v>2002.02</c:v>
                </c:pt>
                <c:pt idx="1574">
                  <c:v>2002.03</c:v>
                </c:pt>
                <c:pt idx="1575">
                  <c:v>2002.04</c:v>
                </c:pt>
                <c:pt idx="1576">
                  <c:v>2002.05</c:v>
                </c:pt>
                <c:pt idx="1577">
                  <c:v>2002.06</c:v>
                </c:pt>
                <c:pt idx="1578">
                  <c:v>2002.07</c:v>
                </c:pt>
                <c:pt idx="1579">
                  <c:v>2002.08</c:v>
                </c:pt>
                <c:pt idx="1580">
                  <c:v>2002.09</c:v>
                </c:pt>
                <c:pt idx="1581">
                  <c:v>2002.1</c:v>
                </c:pt>
                <c:pt idx="1582">
                  <c:v>2002.11</c:v>
                </c:pt>
                <c:pt idx="1583">
                  <c:v>2002.12</c:v>
                </c:pt>
                <c:pt idx="1584">
                  <c:v>2003.01</c:v>
                </c:pt>
                <c:pt idx="1585">
                  <c:v>2003.02</c:v>
                </c:pt>
                <c:pt idx="1586">
                  <c:v>2003.03</c:v>
                </c:pt>
                <c:pt idx="1587">
                  <c:v>2003.04</c:v>
                </c:pt>
                <c:pt idx="1588">
                  <c:v>2003.05</c:v>
                </c:pt>
                <c:pt idx="1589">
                  <c:v>2003.06</c:v>
                </c:pt>
                <c:pt idx="1590">
                  <c:v>2003.07</c:v>
                </c:pt>
                <c:pt idx="1591">
                  <c:v>2003.08</c:v>
                </c:pt>
                <c:pt idx="1592">
                  <c:v>2003.09</c:v>
                </c:pt>
                <c:pt idx="1593">
                  <c:v>2003.1</c:v>
                </c:pt>
                <c:pt idx="1594">
                  <c:v>2003.11</c:v>
                </c:pt>
                <c:pt idx="1595">
                  <c:v>2003.12</c:v>
                </c:pt>
                <c:pt idx="1596">
                  <c:v>2004.01</c:v>
                </c:pt>
                <c:pt idx="1597">
                  <c:v>2004.02</c:v>
                </c:pt>
                <c:pt idx="1598">
                  <c:v>2004.03</c:v>
                </c:pt>
                <c:pt idx="1599">
                  <c:v>2004.04</c:v>
                </c:pt>
                <c:pt idx="1600">
                  <c:v>2004.05</c:v>
                </c:pt>
                <c:pt idx="1601">
                  <c:v>2004.06</c:v>
                </c:pt>
                <c:pt idx="1602">
                  <c:v>2004.07</c:v>
                </c:pt>
                <c:pt idx="1603">
                  <c:v>2004.08</c:v>
                </c:pt>
                <c:pt idx="1604">
                  <c:v>2004.09</c:v>
                </c:pt>
                <c:pt idx="1605">
                  <c:v>2004.1</c:v>
                </c:pt>
                <c:pt idx="1606">
                  <c:v>2004.11</c:v>
                </c:pt>
                <c:pt idx="1607">
                  <c:v>2004.12</c:v>
                </c:pt>
                <c:pt idx="1608">
                  <c:v>2005.01</c:v>
                </c:pt>
                <c:pt idx="1609">
                  <c:v>2005.02</c:v>
                </c:pt>
                <c:pt idx="1610">
                  <c:v>2005.03</c:v>
                </c:pt>
                <c:pt idx="1611">
                  <c:v>2005.04</c:v>
                </c:pt>
                <c:pt idx="1612">
                  <c:v>2005.05</c:v>
                </c:pt>
                <c:pt idx="1613">
                  <c:v>2005.06</c:v>
                </c:pt>
                <c:pt idx="1614">
                  <c:v>2005.07</c:v>
                </c:pt>
                <c:pt idx="1615">
                  <c:v>2005.08</c:v>
                </c:pt>
                <c:pt idx="1616">
                  <c:v>2005.09</c:v>
                </c:pt>
                <c:pt idx="1617">
                  <c:v>2005.1</c:v>
                </c:pt>
                <c:pt idx="1618">
                  <c:v>2005.11</c:v>
                </c:pt>
                <c:pt idx="1619">
                  <c:v>2005.12</c:v>
                </c:pt>
                <c:pt idx="1620">
                  <c:v>2006.01</c:v>
                </c:pt>
                <c:pt idx="1621">
                  <c:v>2006.02</c:v>
                </c:pt>
                <c:pt idx="1622">
                  <c:v>2006.03</c:v>
                </c:pt>
                <c:pt idx="1623">
                  <c:v>2006.04</c:v>
                </c:pt>
                <c:pt idx="1624">
                  <c:v>2006.05</c:v>
                </c:pt>
                <c:pt idx="1625">
                  <c:v>2006.06</c:v>
                </c:pt>
                <c:pt idx="1626">
                  <c:v>2006.07</c:v>
                </c:pt>
                <c:pt idx="1627">
                  <c:v>2006.08</c:v>
                </c:pt>
                <c:pt idx="1628">
                  <c:v>2006.09</c:v>
                </c:pt>
                <c:pt idx="1629">
                  <c:v>2006.1</c:v>
                </c:pt>
                <c:pt idx="1630">
                  <c:v>2006.11</c:v>
                </c:pt>
                <c:pt idx="1631">
                  <c:v>2006.12</c:v>
                </c:pt>
                <c:pt idx="1632">
                  <c:v>2007.01</c:v>
                </c:pt>
                <c:pt idx="1633">
                  <c:v>2007.02</c:v>
                </c:pt>
                <c:pt idx="1634">
                  <c:v>2007.03</c:v>
                </c:pt>
                <c:pt idx="1635">
                  <c:v>2007.04</c:v>
                </c:pt>
                <c:pt idx="1636">
                  <c:v>2007.05</c:v>
                </c:pt>
                <c:pt idx="1637">
                  <c:v>2007.06</c:v>
                </c:pt>
                <c:pt idx="1638">
                  <c:v>2007.07</c:v>
                </c:pt>
                <c:pt idx="1639">
                  <c:v>2007.08</c:v>
                </c:pt>
                <c:pt idx="1640">
                  <c:v>2007.09</c:v>
                </c:pt>
                <c:pt idx="1641">
                  <c:v>2007.1</c:v>
                </c:pt>
                <c:pt idx="1642">
                  <c:v>2007.11</c:v>
                </c:pt>
                <c:pt idx="1643">
                  <c:v>2007.12</c:v>
                </c:pt>
                <c:pt idx="1644">
                  <c:v>2008.01</c:v>
                </c:pt>
                <c:pt idx="1645">
                  <c:v>2008.02</c:v>
                </c:pt>
                <c:pt idx="1646">
                  <c:v>2008.03</c:v>
                </c:pt>
                <c:pt idx="1647">
                  <c:v>2008.04</c:v>
                </c:pt>
                <c:pt idx="1648">
                  <c:v>2008.05</c:v>
                </c:pt>
                <c:pt idx="1649">
                  <c:v>2008.06</c:v>
                </c:pt>
                <c:pt idx="1650">
                  <c:v>2008.07</c:v>
                </c:pt>
                <c:pt idx="1651">
                  <c:v>2008.08</c:v>
                </c:pt>
                <c:pt idx="1652">
                  <c:v>2008.09</c:v>
                </c:pt>
                <c:pt idx="1653">
                  <c:v>2008.1</c:v>
                </c:pt>
                <c:pt idx="1654">
                  <c:v>2008.11</c:v>
                </c:pt>
                <c:pt idx="1655">
                  <c:v>2008.12</c:v>
                </c:pt>
                <c:pt idx="1656">
                  <c:v>2009.01</c:v>
                </c:pt>
                <c:pt idx="1657">
                  <c:v>2009.02</c:v>
                </c:pt>
                <c:pt idx="1658">
                  <c:v>2009.03</c:v>
                </c:pt>
                <c:pt idx="1659">
                  <c:v>2009.04</c:v>
                </c:pt>
                <c:pt idx="1660">
                  <c:v>2009.05</c:v>
                </c:pt>
                <c:pt idx="1661">
                  <c:v>2009.06</c:v>
                </c:pt>
                <c:pt idx="1662">
                  <c:v>2009.07</c:v>
                </c:pt>
                <c:pt idx="1663">
                  <c:v>2009.08</c:v>
                </c:pt>
                <c:pt idx="1664">
                  <c:v>2009.09</c:v>
                </c:pt>
                <c:pt idx="1665">
                  <c:v>2009.1</c:v>
                </c:pt>
                <c:pt idx="1666">
                  <c:v>2009.11</c:v>
                </c:pt>
                <c:pt idx="1667">
                  <c:v>2009.12</c:v>
                </c:pt>
                <c:pt idx="1668">
                  <c:v>2010.01</c:v>
                </c:pt>
                <c:pt idx="1669">
                  <c:v>2010.02</c:v>
                </c:pt>
                <c:pt idx="1670">
                  <c:v>2010.03</c:v>
                </c:pt>
                <c:pt idx="1671">
                  <c:v>2010.04</c:v>
                </c:pt>
                <c:pt idx="1672">
                  <c:v>2010.05</c:v>
                </c:pt>
                <c:pt idx="1673">
                  <c:v>2010.06</c:v>
                </c:pt>
                <c:pt idx="1674">
                  <c:v>2010.07</c:v>
                </c:pt>
                <c:pt idx="1675">
                  <c:v>2010.08</c:v>
                </c:pt>
                <c:pt idx="1676">
                  <c:v>2010.09</c:v>
                </c:pt>
                <c:pt idx="1677">
                  <c:v>2010.1</c:v>
                </c:pt>
                <c:pt idx="1678">
                  <c:v>2010.11</c:v>
                </c:pt>
                <c:pt idx="1679">
                  <c:v>2010.12</c:v>
                </c:pt>
                <c:pt idx="1680">
                  <c:v>2011.01</c:v>
                </c:pt>
                <c:pt idx="1681">
                  <c:v>2011.02</c:v>
                </c:pt>
                <c:pt idx="1682">
                  <c:v>2011.03</c:v>
                </c:pt>
                <c:pt idx="1683">
                  <c:v>2011.04</c:v>
                </c:pt>
                <c:pt idx="1684">
                  <c:v>2011.05</c:v>
                </c:pt>
                <c:pt idx="1685">
                  <c:v>2011.06</c:v>
                </c:pt>
                <c:pt idx="1686">
                  <c:v>2011.07</c:v>
                </c:pt>
                <c:pt idx="1687">
                  <c:v>2011.08</c:v>
                </c:pt>
                <c:pt idx="1688">
                  <c:v>2011.09</c:v>
                </c:pt>
                <c:pt idx="1689">
                  <c:v>2011.1</c:v>
                </c:pt>
                <c:pt idx="1690">
                  <c:v>2011.11</c:v>
                </c:pt>
                <c:pt idx="1691">
                  <c:v>2011.12</c:v>
                </c:pt>
                <c:pt idx="1692">
                  <c:v>2012.01</c:v>
                </c:pt>
                <c:pt idx="1693">
                  <c:v>2012.02</c:v>
                </c:pt>
                <c:pt idx="1694">
                  <c:v>2012.03</c:v>
                </c:pt>
                <c:pt idx="1695">
                  <c:v>2012.04</c:v>
                </c:pt>
                <c:pt idx="1696">
                  <c:v>2012.05</c:v>
                </c:pt>
                <c:pt idx="1697">
                  <c:v>2012.06</c:v>
                </c:pt>
                <c:pt idx="1698">
                  <c:v>2012.07</c:v>
                </c:pt>
                <c:pt idx="1699">
                  <c:v>2012.08</c:v>
                </c:pt>
                <c:pt idx="1700">
                  <c:v>2012.09</c:v>
                </c:pt>
                <c:pt idx="1701">
                  <c:v>2012.1</c:v>
                </c:pt>
                <c:pt idx="1702">
                  <c:v>2012.11</c:v>
                </c:pt>
                <c:pt idx="1703">
                  <c:v>2012.12</c:v>
                </c:pt>
                <c:pt idx="1704">
                  <c:v>2013.01</c:v>
                </c:pt>
                <c:pt idx="1705">
                  <c:v>2013.02</c:v>
                </c:pt>
                <c:pt idx="1706">
                  <c:v>2013.03</c:v>
                </c:pt>
                <c:pt idx="1707">
                  <c:v>2013.04</c:v>
                </c:pt>
                <c:pt idx="1708">
                  <c:v>2013.05</c:v>
                </c:pt>
                <c:pt idx="1709">
                  <c:v>2013.06</c:v>
                </c:pt>
                <c:pt idx="1710">
                  <c:v>2013.07</c:v>
                </c:pt>
                <c:pt idx="1711">
                  <c:v>2013.08</c:v>
                </c:pt>
                <c:pt idx="1712">
                  <c:v>2013.09</c:v>
                </c:pt>
                <c:pt idx="1713">
                  <c:v>2013.1</c:v>
                </c:pt>
                <c:pt idx="1714">
                  <c:v>2013.11</c:v>
                </c:pt>
                <c:pt idx="1715">
                  <c:v>2013.12</c:v>
                </c:pt>
                <c:pt idx="1716">
                  <c:v>2014.01</c:v>
                </c:pt>
                <c:pt idx="1717">
                  <c:v>2014.02</c:v>
                </c:pt>
                <c:pt idx="1718">
                  <c:v>2014.03</c:v>
                </c:pt>
                <c:pt idx="1719">
                  <c:v>2014.04</c:v>
                </c:pt>
                <c:pt idx="1720">
                  <c:v>2014.05</c:v>
                </c:pt>
                <c:pt idx="1721">
                  <c:v>2014.06</c:v>
                </c:pt>
                <c:pt idx="1722">
                  <c:v>2014.07</c:v>
                </c:pt>
                <c:pt idx="1723">
                  <c:v>2014.08</c:v>
                </c:pt>
                <c:pt idx="1724">
                  <c:v>2014.09</c:v>
                </c:pt>
                <c:pt idx="1725">
                  <c:v>2014.1</c:v>
                </c:pt>
                <c:pt idx="1726">
                  <c:v>2014.11</c:v>
                </c:pt>
                <c:pt idx="1727">
                  <c:v>2014.12</c:v>
                </c:pt>
                <c:pt idx="1728">
                  <c:v>2015.01</c:v>
                </c:pt>
                <c:pt idx="1729">
                  <c:v>2015.02</c:v>
                </c:pt>
                <c:pt idx="1730">
                  <c:v>2015.03</c:v>
                </c:pt>
                <c:pt idx="1731">
                  <c:v>2015.04</c:v>
                </c:pt>
                <c:pt idx="1732">
                  <c:v>2015.05</c:v>
                </c:pt>
                <c:pt idx="1733">
                  <c:v>2015.06</c:v>
                </c:pt>
                <c:pt idx="1734">
                  <c:v>2015.07</c:v>
                </c:pt>
                <c:pt idx="1735">
                  <c:v>2015.08</c:v>
                </c:pt>
                <c:pt idx="1736">
                  <c:v>2015.09</c:v>
                </c:pt>
                <c:pt idx="1737">
                  <c:v>2015.1</c:v>
                </c:pt>
                <c:pt idx="1738">
                  <c:v>2015.11</c:v>
                </c:pt>
                <c:pt idx="1739">
                  <c:v>2015.12</c:v>
                </c:pt>
                <c:pt idx="1740">
                  <c:v>2016.01</c:v>
                </c:pt>
                <c:pt idx="1741">
                  <c:v>2016.02</c:v>
                </c:pt>
                <c:pt idx="1742">
                  <c:v>2016.03</c:v>
                </c:pt>
                <c:pt idx="1743">
                  <c:v>2016.04</c:v>
                </c:pt>
                <c:pt idx="1744">
                  <c:v>2016.05</c:v>
                </c:pt>
                <c:pt idx="1745">
                  <c:v>2016.06</c:v>
                </c:pt>
                <c:pt idx="1746">
                  <c:v>2016.07</c:v>
                </c:pt>
                <c:pt idx="1747">
                  <c:v>2016.08</c:v>
                </c:pt>
                <c:pt idx="1748">
                  <c:v>2016.09</c:v>
                </c:pt>
                <c:pt idx="1749">
                  <c:v>2016.1</c:v>
                </c:pt>
                <c:pt idx="1750">
                  <c:v>2016.11</c:v>
                </c:pt>
                <c:pt idx="1751">
                  <c:v>2016.12</c:v>
                </c:pt>
                <c:pt idx="1752">
                  <c:v>2017.01</c:v>
                </c:pt>
                <c:pt idx="1753">
                  <c:v>2017.02</c:v>
                </c:pt>
                <c:pt idx="1754">
                  <c:v>2017.03</c:v>
                </c:pt>
                <c:pt idx="1755">
                  <c:v>2017.04</c:v>
                </c:pt>
                <c:pt idx="1756">
                  <c:v>2017.05</c:v>
                </c:pt>
                <c:pt idx="1757">
                  <c:v>2017.06</c:v>
                </c:pt>
                <c:pt idx="1758">
                  <c:v>2017.07</c:v>
                </c:pt>
                <c:pt idx="1759">
                  <c:v>2017.08</c:v>
                </c:pt>
                <c:pt idx="1760">
                  <c:v>2017.09</c:v>
                </c:pt>
                <c:pt idx="1761">
                  <c:v>2017.1</c:v>
                </c:pt>
                <c:pt idx="1762">
                  <c:v>2017.11</c:v>
                </c:pt>
                <c:pt idx="1763">
                  <c:v>2017.12</c:v>
                </c:pt>
                <c:pt idx="1764" formatCode="General">
                  <c:v>2018.01</c:v>
                </c:pt>
                <c:pt idx="1765" formatCode="General">
                  <c:v>2018.02</c:v>
                </c:pt>
                <c:pt idx="1766" formatCode="General">
                  <c:v>2018.03</c:v>
                </c:pt>
                <c:pt idx="1767" formatCode="General">
                  <c:v>2018.04</c:v>
                </c:pt>
                <c:pt idx="1768" formatCode="General">
                  <c:v>2018.05</c:v>
                </c:pt>
                <c:pt idx="1769" formatCode="General">
                  <c:v>2018.06</c:v>
                </c:pt>
                <c:pt idx="1770" formatCode="General">
                  <c:v>2018.07</c:v>
                </c:pt>
                <c:pt idx="1771" formatCode="General">
                  <c:v>2018.08</c:v>
                </c:pt>
                <c:pt idx="1772" formatCode="General">
                  <c:v>2018.09</c:v>
                </c:pt>
                <c:pt idx="1773" formatCode="General">
                  <c:v>2018.1</c:v>
                </c:pt>
                <c:pt idx="1774" formatCode="General">
                  <c:v>2018.11</c:v>
                </c:pt>
                <c:pt idx="1775" formatCode="General">
                  <c:v>2018.12</c:v>
                </c:pt>
              </c:numCache>
            </c:numRef>
          </c:cat>
          <c:val>
            <c:numRef>
              <c:f>Exhibit1_Backtest!$AW$2:$AW$1777</c:f>
              <c:numCache>
                <c:formatCode>0.0000</c:formatCode>
                <c:ptCount val="1776"/>
                <c:pt idx="1">
                  <c:v>1.1396285324832547E-2</c:v>
                </c:pt>
                <c:pt idx="2">
                  <c:v>2.8132588449304927E-2</c:v>
                </c:pt>
                <c:pt idx="3">
                  <c:v>4.6652419885927249E-2</c:v>
                </c:pt>
                <c:pt idx="4">
                  <c:v>6.3699094757602784E-2</c:v>
                </c:pt>
                <c:pt idx="5">
                  <c:v>6.4092136967746655E-2</c:v>
                </c:pt>
                <c:pt idx="6">
                  <c:v>5.9254123293958558E-2</c:v>
                </c:pt>
                <c:pt idx="7">
                  <c:v>7.0102464001236334E-2</c:v>
                </c:pt>
                <c:pt idx="8">
                  <c:v>7.9815831530453171E-2</c:v>
                </c:pt>
                <c:pt idx="9">
                  <c:v>5.8202302732138202E-2</c:v>
                </c:pt>
                <c:pt idx="10">
                  <c:v>6.8239906858119925E-2</c:v>
                </c:pt>
                <c:pt idx="11">
                  <c:v>8.3497988945977888E-2</c:v>
                </c:pt>
                <c:pt idx="12">
                  <c:v>0.10058336615549629</c:v>
                </c:pt>
                <c:pt idx="13">
                  <c:v>0.10775897053904852</c:v>
                </c:pt>
                <c:pt idx="14">
                  <c:v>0.12904441541465719</c:v>
                </c:pt>
                <c:pt idx="15">
                  <c:v>0.14784499352856403</c:v>
                </c:pt>
                <c:pt idx="16">
                  <c:v>0.15293775519183314</c:v>
                </c:pt>
                <c:pt idx="17">
                  <c:v>0.15323355997368446</c:v>
                </c:pt>
                <c:pt idx="18">
                  <c:v>0.15549135292818952</c:v>
                </c:pt>
                <c:pt idx="19">
                  <c:v>0.15483077447479113</c:v>
                </c:pt>
                <c:pt idx="20">
                  <c:v>0.15116870153657053</c:v>
                </c:pt>
                <c:pt idx="21">
                  <c:v>0.15854055560287156</c:v>
                </c:pt>
                <c:pt idx="22">
                  <c:v>0.16192377984136774</c:v>
                </c:pt>
                <c:pt idx="23">
                  <c:v>0.17930674766958279</c:v>
                </c:pt>
                <c:pt idx="24">
                  <c:v>0.18861735375659866</c:v>
                </c:pt>
                <c:pt idx="25">
                  <c:v>0.19689860457915492</c:v>
                </c:pt>
                <c:pt idx="26">
                  <c:v>0.19741772921275938</c:v>
                </c:pt>
                <c:pt idx="27">
                  <c:v>0.19499401345761413</c:v>
                </c:pt>
                <c:pt idx="28">
                  <c:v>0.20046772547012487</c:v>
                </c:pt>
                <c:pt idx="29">
                  <c:v>0.19802627786830543</c:v>
                </c:pt>
                <c:pt idx="30">
                  <c:v>0.20158282171080696</c:v>
                </c:pt>
                <c:pt idx="31">
                  <c:v>0.20615993371188243</c:v>
                </c:pt>
                <c:pt idx="32">
                  <c:v>0.17181952424994676</c:v>
                </c:pt>
                <c:pt idx="33">
                  <c:v>0.13216600736603284</c:v>
                </c:pt>
                <c:pt idx="34">
                  <c:v>0.11927782992516033</c:v>
                </c:pt>
                <c:pt idx="35">
                  <c:v>0.1701269013274781</c:v>
                </c:pt>
                <c:pt idx="36">
                  <c:v>0.2016764708844016</c:v>
                </c:pt>
                <c:pt idx="37">
                  <c:v>0.22040419885514678</c:v>
                </c:pt>
                <c:pt idx="38">
                  <c:v>0.21692717322890892</c:v>
                </c:pt>
                <c:pt idx="39">
                  <c:v>0.20696059221683322</c:v>
                </c:pt>
                <c:pt idx="40">
                  <c:v>0.19776962839751275</c:v>
                </c:pt>
                <c:pt idx="41">
                  <c:v>0.19953376745779533</c:v>
                </c:pt>
                <c:pt idx="42">
                  <c:v>0.20351480648476808</c:v>
                </c:pt>
                <c:pt idx="43">
                  <c:v>0.20859259763679353</c:v>
                </c:pt>
                <c:pt idx="44">
                  <c:v>0.22027819747832733</c:v>
                </c:pt>
                <c:pt idx="45">
                  <c:v>0.22306528427783293</c:v>
                </c:pt>
                <c:pt idx="46">
                  <c:v>0.23131056245981541</c:v>
                </c:pt>
                <c:pt idx="47">
                  <c:v>0.23186950436643144</c:v>
                </c:pt>
                <c:pt idx="48">
                  <c:v>0.23568136460886793</c:v>
                </c:pt>
                <c:pt idx="49">
                  <c:v>0.23810890311230121</c:v>
                </c:pt>
                <c:pt idx="50">
                  <c:v>0.24815041702152893</c:v>
                </c:pt>
                <c:pt idx="51">
                  <c:v>0.25802689103553683</c:v>
                </c:pt>
                <c:pt idx="52">
                  <c:v>0.24182237157855171</c:v>
                </c:pt>
                <c:pt idx="53">
                  <c:v>0.23511956811380791</c:v>
                </c:pt>
                <c:pt idx="54">
                  <c:v>0.23966896029227083</c:v>
                </c:pt>
                <c:pt idx="55">
                  <c:v>0.24529565178654311</c:v>
                </c:pt>
                <c:pt idx="56">
                  <c:v>0.24407773210933184</c:v>
                </c:pt>
                <c:pt idx="57">
                  <c:v>0.23934678036304513</c:v>
                </c:pt>
                <c:pt idx="58">
                  <c:v>0.25069730087263298</c:v>
                </c:pt>
                <c:pt idx="59">
                  <c:v>0.25390606096800689</c:v>
                </c:pt>
                <c:pt idx="60">
                  <c:v>0.26727294939438639</c:v>
                </c:pt>
                <c:pt idx="61">
                  <c:v>0.27813628386796768</c:v>
                </c:pt>
                <c:pt idx="62">
                  <c:v>0.2812065440722768</c:v>
                </c:pt>
                <c:pt idx="63">
                  <c:v>0.26637112779892869</c:v>
                </c:pt>
                <c:pt idx="64">
                  <c:v>0.25206268791823627</c:v>
                </c:pt>
                <c:pt idx="65">
                  <c:v>0.25285899116469862</c:v>
                </c:pt>
                <c:pt idx="66">
                  <c:v>0.25122691037615191</c:v>
                </c:pt>
                <c:pt idx="67">
                  <c:v>0.23473263840706532</c:v>
                </c:pt>
                <c:pt idx="68">
                  <c:v>0.20831668641302661</c:v>
                </c:pt>
                <c:pt idx="69">
                  <c:v>0.2103715326155744</c:v>
                </c:pt>
                <c:pt idx="70">
                  <c:v>0.20557984161325094</c:v>
                </c:pt>
                <c:pt idx="71">
                  <c:v>0.20764180634607213</c:v>
                </c:pt>
                <c:pt idx="72">
                  <c:v>0.20819571718035876</c:v>
                </c:pt>
                <c:pt idx="73">
                  <c:v>0.18296921018740067</c:v>
                </c:pt>
                <c:pt idx="74">
                  <c:v>0.16207461403851664</c:v>
                </c:pt>
                <c:pt idx="75">
                  <c:v>0.13007958167750067</c:v>
                </c:pt>
                <c:pt idx="76">
                  <c:v>0.13511015742465243</c:v>
                </c:pt>
                <c:pt idx="77">
                  <c:v>0.10370265356056352</c:v>
                </c:pt>
                <c:pt idx="78">
                  <c:v>0.13028141170957558</c:v>
                </c:pt>
                <c:pt idx="79">
                  <c:v>0.16922731306761168</c:v>
                </c:pt>
                <c:pt idx="80">
                  <c:v>0.20405487438164591</c:v>
                </c:pt>
                <c:pt idx="81">
                  <c:v>0.21881399998805029</c:v>
                </c:pt>
                <c:pt idx="82">
                  <c:v>0.21516437408062614</c:v>
                </c:pt>
                <c:pt idx="83">
                  <c:v>0.2174757698189165</c:v>
                </c:pt>
                <c:pt idx="84">
                  <c:v>0.22130792055434231</c:v>
                </c:pt>
                <c:pt idx="85">
                  <c:v>0.21427462019868748</c:v>
                </c:pt>
                <c:pt idx="86">
                  <c:v>0.22741886383216284</c:v>
                </c:pt>
                <c:pt idx="87">
                  <c:v>0.24487653649425153</c:v>
                </c:pt>
                <c:pt idx="88">
                  <c:v>0.25004907377541102</c:v>
                </c:pt>
                <c:pt idx="89">
                  <c:v>0.26406189131643415</c:v>
                </c:pt>
                <c:pt idx="90">
                  <c:v>0.27780294008923534</c:v>
                </c:pt>
                <c:pt idx="91">
                  <c:v>0.27703034046233738</c:v>
                </c:pt>
                <c:pt idx="92">
                  <c:v>0.29060021329001923</c:v>
                </c:pt>
                <c:pt idx="93">
                  <c:v>0.28839674384337416</c:v>
                </c:pt>
                <c:pt idx="94">
                  <c:v>0.2904632894986362</c:v>
                </c:pt>
                <c:pt idx="95">
                  <c:v>0.29107408006413826</c:v>
                </c:pt>
                <c:pt idx="96">
                  <c:v>0.31313102791235198</c:v>
                </c:pt>
                <c:pt idx="97">
                  <c:v>0.33419831316547033</c:v>
                </c:pt>
                <c:pt idx="98">
                  <c:v>0.32921207231666694</c:v>
                </c:pt>
                <c:pt idx="99">
                  <c:v>0.34858499882731703</c:v>
                </c:pt>
                <c:pt idx="100">
                  <c:v>0.37385509498768527</c:v>
                </c:pt>
                <c:pt idx="101">
                  <c:v>0.37941253340013414</c:v>
                </c:pt>
                <c:pt idx="102">
                  <c:v>0.39243756219335324</c:v>
                </c:pt>
                <c:pt idx="103">
                  <c:v>0.39912851588634446</c:v>
                </c:pt>
                <c:pt idx="104">
                  <c:v>0.42027655558392807</c:v>
                </c:pt>
                <c:pt idx="105">
                  <c:v>0.47596634631109846</c:v>
                </c:pt>
                <c:pt idx="106">
                  <c:v>0.50492578174696456</c:v>
                </c:pt>
                <c:pt idx="107">
                  <c:v>0.50659347506486707</c:v>
                </c:pt>
                <c:pt idx="108">
                  <c:v>0.52831889946883648</c:v>
                </c:pt>
                <c:pt idx="109">
                  <c:v>0.53932251372332418</c:v>
                </c:pt>
                <c:pt idx="110">
                  <c:v>0.55112147468882566</c:v>
                </c:pt>
                <c:pt idx="111">
                  <c:v>0.5420087616364716</c:v>
                </c:pt>
                <c:pt idx="112">
                  <c:v>0.50393170541700449</c:v>
                </c:pt>
                <c:pt idx="113">
                  <c:v>0.50854533334772878</c:v>
                </c:pt>
                <c:pt idx="114">
                  <c:v>0.53367110136518614</c:v>
                </c:pt>
                <c:pt idx="115">
                  <c:v>0.55386586611208333</c:v>
                </c:pt>
                <c:pt idx="116">
                  <c:v>0.55536093333305236</c:v>
                </c:pt>
                <c:pt idx="117">
                  <c:v>0.57213620940426979</c:v>
                </c:pt>
                <c:pt idx="118">
                  <c:v>0.6003690655561631</c:v>
                </c:pt>
                <c:pt idx="119">
                  <c:v>0.62292534421294954</c:v>
                </c:pt>
                <c:pt idx="120">
                  <c:v>0.65461319321875289</c:v>
                </c:pt>
                <c:pt idx="121">
                  <c:v>0.65605581296368209</c:v>
                </c:pt>
                <c:pt idx="122">
                  <c:v>0.66476823447167888</c:v>
                </c:pt>
                <c:pt idx="123">
                  <c:v>0.66627060095268764</c:v>
                </c:pt>
                <c:pt idx="124">
                  <c:v>0.6915241467498261</c:v>
                </c:pt>
                <c:pt idx="125">
                  <c:v>0.70070541454739865</c:v>
                </c:pt>
                <c:pt idx="126">
                  <c:v>0.68616265556874045</c:v>
                </c:pt>
                <c:pt idx="127">
                  <c:v>0.67747205840307401</c:v>
                </c:pt>
                <c:pt idx="128">
                  <c:v>0.68473660102991873</c:v>
                </c:pt>
                <c:pt idx="129">
                  <c:v>0.67998994601368767</c:v>
                </c:pt>
                <c:pt idx="130">
                  <c:v>0.68656031413413199</c:v>
                </c:pt>
                <c:pt idx="131">
                  <c:v>0.67528074217462197</c:v>
                </c:pt>
                <c:pt idx="132">
                  <c:v>0.67119536137951519</c:v>
                </c:pt>
                <c:pt idx="133">
                  <c:v>0.66392324774058153</c:v>
                </c:pt>
                <c:pt idx="134">
                  <c:v>0.66687606685121381</c:v>
                </c:pt>
                <c:pt idx="135">
                  <c:v>0.67069136584222377</c:v>
                </c:pt>
                <c:pt idx="136">
                  <c:v>0.66844066392619728</c:v>
                </c:pt>
                <c:pt idx="137">
                  <c:v>0.66966090151868629</c:v>
                </c:pt>
                <c:pt idx="138">
                  <c:v>0.7010991275077878</c:v>
                </c:pt>
                <c:pt idx="139">
                  <c:v>0.71961479286280583</c:v>
                </c:pt>
                <c:pt idx="140">
                  <c:v>0.7280917721883885</c:v>
                </c:pt>
                <c:pt idx="141">
                  <c:v>0.71803084715805432</c:v>
                </c:pt>
                <c:pt idx="142">
                  <c:v>0.70009776764316378</c:v>
                </c:pt>
                <c:pt idx="143">
                  <c:v>0.70646364868089839</c:v>
                </c:pt>
                <c:pt idx="144">
                  <c:v>0.70769844997583065</c:v>
                </c:pt>
                <c:pt idx="145">
                  <c:v>0.70020743205592317</c:v>
                </c:pt>
                <c:pt idx="146">
                  <c:v>0.71011499927796295</c:v>
                </c:pt>
                <c:pt idx="147">
                  <c:v>0.72420695497433363</c:v>
                </c:pt>
                <c:pt idx="148">
                  <c:v>0.71940475301003948</c:v>
                </c:pt>
                <c:pt idx="149">
                  <c:v>0.72748611121563977</c:v>
                </c:pt>
                <c:pt idx="150">
                  <c:v>0.72350688918460182</c:v>
                </c:pt>
                <c:pt idx="151">
                  <c:v>0.7043875898880142</c:v>
                </c:pt>
                <c:pt idx="152">
                  <c:v>0.71375167525423089</c:v>
                </c:pt>
                <c:pt idx="153">
                  <c:v>0.70402265853170509</c:v>
                </c:pt>
                <c:pt idx="154">
                  <c:v>0.71536397733119528</c:v>
                </c:pt>
                <c:pt idx="155">
                  <c:v>0.70828386373108121</c:v>
                </c:pt>
                <c:pt idx="156">
                  <c:v>0.69720421548795986</c:v>
                </c:pt>
                <c:pt idx="157">
                  <c:v>0.71429117360404115</c:v>
                </c:pt>
                <c:pt idx="158">
                  <c:v>0.71609406722628455</c:v>
                </c:pt>
                <c:pt idx="159">
                  <c:v>0.69687182746405441</c:v>
                </c:pt>
                <c:pt idx="160">
                  <c:v>0.65930176433199861</c:v>
                </c:pt>
                <c:pt idx="161">
                  <c:v>0.64266480187522945</c:v>
                </c:pt>
                <c:pt idx="162">
                  <c:v>0.64675005539958808</c:v>
                </c:pt>
                <c:pt idx="163">
                  <c:v>0.68149868074898967</c:v>
                </c:pt>
                <c:pt idx="164">
                  <c:v>0.66944164618105173</c:v>
                </c:pt>
                <c:pt idx="165">
                  <c:v>0.65693196617302596</c:v>
                </c:pt>
                <c:pt idx="166">
                  <c:v>0.65078612024034022</c:v>
                </c:pt>
                <c:pt idx="167">
                  <c:v>0.65370810277730262</c:v>
                </c:pt>
                <c:pt idx="168">
                  <c:v>0.64615045620146239</c:v>
                </c:pt>
                <c:pt idx="169">
                  <c:v>0.66510270134736726</c:v>
                </c:pt>
                <c:pt idx="170">
                  <c:v>0.66993908410107239</c:v>
                </c:pt>
                <c:pt idx="171">
                  <c:v>0.67243955109611719</c:v>
                </c:pt>
                <c:pt idx="172">
                  <c:v>0.67029461017042902</c:v>
                </c:pt>
                <c:pt idx="173">
                  <c:v>0.67153873902999839</c:v>
                </c:pt>
                <c:pt idx="174">
                  <c:v>0.69334676883203805</c:v>
                </c:pt>
                <c:pt idx="175">
                  <c:v>0.72415222951318381</c:v>
                </c:pt>
                <c:pt idx="176">
                  <c:v>0.72093120837537483</c:v>
                </c:pt>
                <c:pt idx="177">
                  <c:v>0.7524999195764126</c:v>
                </c:pt>
                <c:pt idx="178">
                  <c:v>0.78725908685752599</c:v>
                </c:pt>
                <c:pt idx="179">
                  <c:v>0.78621732593151838</c:v>
                </c:pt>
                <c:pt idx="180">
                  <c:v>0.78899084481120707</c:v>
                </c:pt>
                <c:pt idx="181">
                  <c:v>0.80228064060451576</c:v>
                </c:pt>
                <c:pt idx="182">
                  <c:v>0.79559608986332653</c:v>
                </c:pt>
                <c:pt idx="183">
                  <c:v>0.79260616068292744</c:v>
                </c:pt>
                <c:pt idx="184">
                  <c:v>0.78658733728637353</c:v>
                </c:pt>
                <c:pt idx="185">
                  <c:v>0.81289603145215139</c:v>
                </c:pt>
                <c:pt idx="186">
                  <c:v>0.82416050515919692</c:v>
                </c:pt>
                <c:pt idx="187">
                  <c:v>0.83157290469272471</c:v>
                </c:pt>
                <c:pt idx="188">
                  <c:v>0.84810504279510968</c:v>
                </c:pt>
                <c:pt idx="189">
                  <c:v>0.86426099676813561</c:v>
                </c:pt>
                <c:pt idx="190">
                  <c:v>0.88006023240011932</c:v>
                </c:pt>
                <c:pt idx="191">
                  <c:v>0.87054456206429487</c:v>
                </c:pt>
                <c:pt idx="192">
                  <c:v>0.8687993197138677</c:v>
                </c:pt>
                <c:pt idx="193">
                  <c:v>0.86883777871266876</c:v>
                </c:pt>
                <c:pt idx="194">
                  <c:v>0.88408603417956344</c:v>
                </c:pt>
                <c:pt idx="195">
                  <c:v>0.89905438884613265</c:v>
                </c:pt>
                <c:pt idx="196">
                  <c:v>0.91121254686923936</c:v>
                </c:pt>
                <c:pt idx="197">
                  <c:v>0.90032916331673696</c:v>
                </c:pt>
                <c:pt idx="198">
                  <c:v>0.89173855880500885</c:v>
                </c:pt>
                <c:pt idx="199">
                  <c:v>0.88290559255558609</c:v>
                </c:pt>
                <c:pt idx="200">
                  <c:v>0.88030013540291085</c:v>
                </c:pt>
                <c:pt idx="201">
                  <c:v>0.86731911187374433</c:v>
                </c:pt>
                <c:pt idx="202">
                  <c:v>0.88079173712338077</c:v>
                </c:pt>
                <c:pt idx="203">
                  <c:v>0.88191937516308005</c:v>
                </c:pt>
                <c:pt idx="204">
                  <c:v>0.88964245018092247</c:v>
                </c:pt>
                <c:pt idx="205">
                  <c:v>0.88950584331293703</c:v>
                </c:pt>
                <c:pt idx="206">
                  <c:v>0.87305213708235641</c:v>
                </c:pt>
                <c:pt idx="207">
                  <c:v>0.87773595904675872</c:v>
                </c:pt>
                <c:pt idx="208">
                  <c:v>0.88723386182621844</c:v>
                </c:pt>
                <c:pt idx="209">
                  <c:v>0.87428586097102723</c:v>
                </c:pt>
                <c:pt idx="210">
                  <c:v>0.8897894691799364</c:v>
                </c:pt>
                <c:pt idx="211">
                  <c:v>0.90298941098153507</c:v>
                </c:pt>
                <c:pt idx="212">
                  <c:v>0.91778008830082558</c:v>
                </c:pt>
                <c:pt idx="213">
                  <c:v>0.91748605976999886</c:v>
                </c:pt>
                <c:pt idx="214">
                  <c:v>0.90963211605950489</c:v>
                </c:pt>
                <c:pt idx="215">
                  <c:v>0.90254119952019085</c:v>
                </c:pt>
                <c:pt idx="216">
                  <c:v>0.91468372842299983</c:v>
                </c:pt>
                <c:pt idx="217">
                  <c:v>0.92347625602412409</c:v>
                </c:pt>
                <c:pt idx="218">
                  <c:v>0.91613697389876836</c:v>
                </c:pt>
                <c:pt idx="219">
                  <c:v>0.91829996573768358</c:v>
                </c:pt>
                <c:pt idx="220">
                  <c:v>0.9347546455419633</c:v>
                </c:pt>
                <c:pt idx="221">
                  <c:v>0.94618732323618904</c:v>
                </c:pt>
                <c:pt idx="222">
                  <c:v>0.93899477237569551</c:v>
                </c:pt>
                <c:pt idx="223">
                  <c:v>0.94858962830144278</c:v>
                </c:pt>
                <c:pt idx="224">
                  <c:v>0.96356955934314659</c:v>
                </c:pt>
                <c:pt idx="225">
                  <c:v>0.95741274871810356</c:v>
                </c:pt>
                <c:pt idx="226">
                  <c:v>0.95577378986243833</c:v>
                </c:pt>
                <c:pt idx="227">
                  <c:v>0.95597716596265681</c:v>
                </c:pt>
                <c:pt idx="228">
                  <c:v>0.96458224700537754</c:v>
                </c:pt>
                <c:pt idx="229">
                  <c:v>0.96277760055734429</c:v>
                </c:pt>
                <c:pt idx="230">
                  <c:v>0.9628231631979508</c:v>
                </c:pt>
                <c:pt idx="231">
                  <c:v>0.9769435773215398</c:v>
                </c:pt>
                <c:pt idx="232">
                  <c:v>1.001708023299775</c:v>
                </c:pt>
                <c:pt idx="233">
                  <c:v>1.0018809323237825</c:v>
                </c:pt>
                <c:pt idx="234">
                  <c:v>1.0020460678139385</c:v>
                </c:pt>
                <c:pt idx="235">
                  <c:v>0.994019597433075</c:v>
                </c:pt>
                <c:pt idx="236">
                  <c:v>0.98948807058955757</c:v>
                </c:pt>
                <c:pt idx="237">
                  <c:v>0.97053345330507479</c:v>
                </c:pt>
                <c:pt idx="238">
                  <c:v>0.937389657337934</c:v>
                </c:pt>
                <c:pt idx="239">
                  <c:v>0.92973887501065922</c:v>
                </c:pt>
                <c:pt idx="240">
                  <c:v>0.95944246537130473</c:v>
                </c:pt>
                <c:pt idx="241">
                  <c:v>0.96888279633019958</c:v>
                </c:pt>
                <c:pt idx="242">
                  <c:v>0.96293671241379353</c:v>
                </c:pt>
                <c:pt idx="243">
                  <c:v>0.98263496686728946</c:v>
                </c:pt>
                <c:pt idx="244">
                  <c:v>0.98387485407795017</c:v>
                </c:pt>
                <c:pt idx="245">
                  <c:v>0.97698111662374798</c:v>
                </c:pt>
                <c:pt idx="246">
                  <c:v>0.97199649667656385</c:v>
                </c:pt>
                <c:pt idx="247">
                  <c:v>0.99184397699057159</c:v>
                </c:pt>
                <c:pt idx="248">
                  <c:v>1.0346169620041195</c:v>
                </c:pt>
                <c:pt idx="249">
                  <c:v>1.0377412874216003</c:v>
                </c:pt>
                <c:pt idx="250">
                  <c:v>1.0333312071495298</c:v>
                </c:pt>
                <c:pt idx="251">
                  <c:v>1.0515047709206482</c:v>
                </c:pt>
                <c:pt idx="252">
                  <c:v>1.0637545099067629</c:v>
                </c:pt>
                <c:pt idx="253">
                  <c:v>1.0683241327389488</c:v>
                </c:pt>
                <c:pt idx="254">
                  <c:v>1.0773891035572081</c:v>
                </c:pt>
                <c:pt idx="255">
                  <c:v>1.0801733474838977</c:v>
                </c:pt>
                <c:pt idx="256">
                  <c:v>1.0838735445590277</c:v>
                </c:pt>
                <c:pt idx="257">
                  <c:v>1.0848950998653877</c:v>
                </c:pt>
                <c:pt idx="258">
                  <c:v>1.0886394359665146</c:v>
                </c:pt>
                <c:pt idx="259">
                  <c:v>1.0995448912863353</c:v>
                </c:pt>
                <c:pt idx="260">
                  <c:v>1.0907673517613696</c:v>
                </c:pt>
                <c:pt idx="261">
                  <c:v>1.1044987395559616</c:v>
                </c:pt>
                <c:pt idx="262">
                  <c:v>1.1065053684132808</c:v>
                </c:pt>
                <c:pt idx="263">
                  <c:v>1.1049268858187149</c:v>
                </c:pt>
                <c:pt idx="264">
                  <c:v>1.1177469301319507</c:v>
                </c:pt>
                <c:pt idx="265">
                  <c:v>1.1119502986966714</c:v>
                </c:pt>
                <c:pt idx="266">
                  <c:v>1.0968244098648128</c:v>
                </c:pt>
                <c:pt idx="267">
                  <c:v>1.1000903747569333</c:v>
                </c:pt>
                <c:pt idx="268">
                  <c:v>1.0580832376131208</c:v>
                </c:pt>
                <c:pt idx="269">
                  <c:v>1.0375001095843441</c:v>
                </c:pt>
                <c:pt idx="270">
                  <c:v>0.9933134782107671</c:v>
                </c:pt>
                <c:pt idx="271">
                  <c:v>0.98509610028973194</c:v>
                </c:pt>
                <c:pt idx="272">
                  <c:v>1.0236422222571986</c:v>
                </c:pt>
                <c:pt idx="273">
                  <c:v>1.0420132264857422</c:v>
                </c:pt>
                <c:pt idx="274">
                  <c:v>1.0533556770387824</c:v>
                </c:pt>
                <c:pt idx="275">
                  <c:v>1.0393230708986472</c:v>
                </c:pt>
                <c:pt idx="276">
                  <c:v>1.0327444068599367</c:v>
                </c:pt>
                <c:pt idx="277">
                  <c:v>1.0426602223625925</c:v>
                </c:pt>
                <c:pt idx="278">
                  <c:v>1.0602659973086395</c:v>
                </c:pt>
                <c:pt idx="279">
                  <c:v>1.0697175543332968</c:v>
                </c:pt>
                <c:pt idx="280">
                  <c:v>1.0537340412889888</c:v>
                </c:pt>
                <c:pt idx="281">
                  <c:v>1.0497353066785591</c:v>
                </c:pt>
                <c:pt idx="282">
                  <c:v>1.0421422411302637</c:v>
                </c:pt>
                <c:pt idx="283">
                  <c:v>1.0635055581269417</c:v>
                </c:pt>
                <c:pt idx="284">
                  <c:v>1.0740733833977683</c:v>
                </c:pt>
                <c:pt idx="285">
                  <c:v>1.0609599675542607</c:v>
                </c:pt>
                <c:pt idx="286">
                  <c:v>1.0636225541578896</c:v>
                </c:pt>
                <c:pt idx="287">
                  <c:v>1.0616314982816728</c:v>
                </c:pt>
                <c:pt idx="288">
                  <c:v>1.0584207271341244</c:v>
                </c:pt>
                <c:pt idx="289">
                  <c:v>1.0552582910684778</c:v>
                </c:pt>
                <c:pt idx="290">
                  <c:v>1.0591923142727049</c:v>
                </c:pt>
                <c:pt idx="291">
                  <c:v>1.0842124394076604</c:v>
                </c:pt>
                <c:pt idx="292">
                  <c:v>1.1149378915918868</c:v>
                </c:pt>
                <c:pt idx="293">
                  <c:v>1.1283008126334109</c:v>
                </c:pt>
                <c:pt idx="294">
                  <c:v>1.1340841520731928</c:v>
                </c:pt>
                <c:pt idx="295">
                  <c:v>1.1450758675735353</c:v>
                </c:pt>
                <c:pt idx="296">
                  <c:v>1.1518010038804618</c:v>
                </c:pt>
                <c:pt idx="297">
                  <c:v>1.1481118675973818</c:v>
                </c:pt>
                <c:pt idx="298">
                  <c:v>1.1347406166729703</c:v>
                </c:pt>
                <c:pt idx="299">
                  <c:v>1.1085505139058487</c:v>
                </c:pt>
                <c:pt idx="300">
                  <c:v>1.1065132598711027</c:v>
                </c:pt>
                <c:pt idx="301">
                  <c:v>1.1298726173375475</c:v>
                </c:pt>
                <c:pt idx="302">
                  <c:v>1.1245123552666492</c:v>
                </c:pt>
                <c:pt idx="303">
                  <c:v>1.1315907540148975</c:v>
                </c:pt>
                <c:pt idx="304">
                  <c:v>1.1318485164965046</c:v>
                </c:pt>
                <c:pt idx="305">
                  <c:v>1.1252249430038177</c:v>
                </c:pt>
                <c:pt idx="306">
                  <c:v>1.0947806935711195</c:v>
                </c:pt>
                <c:pt idx="307">
                  <c:v>1.068516946461826</c:v>
                </c:pt>
                <c:pt idx="308">
                  <c:v>1.0970002985576284</c:v>
                </c:pt>
                <c:pt idx="309">
                  <c:v>1.110709618115318</c:v>
                </c:pt>
                <c:pt idx="310">
                  <c:v>1.1466498356119983</c:v>
                </c:pt>
                <c:pt idx="311">
                  <c:v>1.1306300625319832</c:v>
                </c:pt>
                <c:pt idx="312">
                  <c:v>1.1331149655185158</c:v>
                </c:pt>
                <c:pt idx="313">
                  <c:v>1.1313597447623791</c:v>
                </c:pt>
                <c:pt idx="314">
                  <c:v>1.1355565457913017</c:v>
                </c:pt>
                <c:pt idx="315">
                  <c:v>1.1229205672009099</c:v>
                </c:pt>
                <c:pt idx="316">
                  <c:v>1.1284228922303237</c:v>
                </c:pt>
                <c:pt idx="317">
                  <c:v>1.1543413006117218</c:v>
                </c:pt>
                <c:pt idx="318">
                  <c:v>1.1791718007016994</c:v>
                </c:pt>
                <c:pt idx="319">
                  <c:v>1.2138573254683342</c:v>
                </c:pt>
                <c:pt idx="320">
                  <c:v>1.2404181713919489</c:v>
                </c:pt>
                <c:pt idx="321">
                  <c:v>1.2269226443853232</c:v>
                </c:pt>
                <c:pt idx="322">
                  <c:v>1.2118773475840989</c:v>
                </c:pt>
                <c:pt idx="323">
                  <c:v>1.2253194998930026</c:v>
                </c:pt>
                <c:pt idx="324">
                  <c:v>1.2416196632082799</c:v>
                </c:pt>
                <c:pt idx="325">
                  <c:v>1.2426720336171366</c:v>
                </c:pt>
                <c:pt idx="326">
                  <c:v>1.2218792053106664</c:v>
                </c:pt>
                <c:pt idx="327">
                  <c:v>1.2153966312779991</c:v>
                </c:pt>
                <c:pt idx="328">
                  <c:v>1.2497098982167496</c:v>
                </c:pt>
                <c:pt idx="329">
                  <c:v>1.2710182096287563</c:v>
                </c:pt>
                <c:pt idx="330">
                  <c:v>1.2750197971912893</c:v>
                </c:pt>
                <c:pt idx="331">
                  <c:v>1.2954833599282998</c:v>
                </c:pt>
                <c:pt idx="332">
                  <c:v>1.2965219904859393</c:v>
                </c:pt>
                <c:pt idx="333">
                  <c:v>1.2879919121896104</c:v>
                </c:pt>
                <c:pt idx="334">
                  <c:v>1.3062996236427915</c:v>
                </c:pt>
                <c:pt idx="335">
                  <c:v>1.3386612065774226</c:v>
                </c:pt>
                <c:pt idx="336">
                  <c:v>1.3777004137668418</c:v>
                </c:pt>
                <c:pt idx="337">
                  <c:v>1.399149373918954</c:v>
                </c:pt>
                <c:pt idx="338">
                  <c:v>1.4089952386922997</c:v>
                </c:pt>
                <c:pt idx="339">
                  <c:v>1.4179590430294451</c:v>
                </c:pt>
                <c:pt idx="340">
                  <c:v>1.3996508025215955</c:v>
                </c:pt>
                <c:pt idx="341">
                  <c:v>1.3911329502132108</c:v>
                </c:pt>
                <c:pt idx="342">
                  <c:v>1.4110418354468748</c:v>
                </c:pt>
                <c:pt idx="343">
                  <c:v>1.4264475826824132</c:v>
                </c:pt>
                <c:pt idx="344">
                  <c:v>1.4237923222866464</c:v>
                </c:pt>
                <c:pt idx="345">
                  <c:v>1.4242530058215954</c:v>
                </c:pt>
                <c:pt idx="346">
                  <c:v>1.4364478260522571</c:v>
                </c:pt>
                <c:pt idx="347">
                  <c:v>1.4045858581003798</c:v>
                </c:pt>
                <c:pt idx="348">
                  <c:v>1.414133482277643</c:v>
                </c:pt>
                <c:pt idx="349">
                  <c:v>1.425706490475559</c:v>
                </c:pt>
                <c:pt idx="350">
                  <c:v>1.4323723055636757</c:v>
                </c:pt>
                <c:pt idx="351">
                  <c:v>1.4414108617096149</c:v>
                </c:pt>
                <c:pt idx="352">
                  <c:v>1.4201861392881792</c:v>
                </c:pt>
                <c:pt idx="353">
                  <c:v>1.4080332214383666</c:v>
                </c:pt>
                <c:pt idx="354">
                  <c:v>1.4110035934778558</c:v>
                </c:pt>
                <c:pt idx="355">
                  <c:v>1.4207841042308678</c:v>
                </c:pt>
                <c:pt idx="356">
                  <c:v>1.4119763217663759</c:v>
                </c:pt>
                <c:pt idx="357">
                  <c:v>1.4329462733903664</c:v>
                </c:pt>
                <c:pt idx="358">
                  <c:v>1.4741832241763162</c:v>
                </c:pt>
                <c:pt idx="359">
                  <c:v>1.5066689776212026</c:v>
                </c:pt>
                <c:pt idx="360">
                  <c:v>1.5239415458617509</c:v>
                </c:pt>
                <c:pt idx="361">
                  <c:v>1.5398310835661193</c:v>
                </c:pt>
                <c:pt idx="362">
                  <c:v>1.5607746405654976</c:v>
                </c:pt>
                <c:pt idx="363">
                  <c:v>1.6048232052938116</c:v>
                </c:pt>
                <c:pt idx="364">
                  <c:v>1.5824197200927494</c:v>
                </c:pt>
                <c:pt idx="365">
                  <c:v>1.6339102606419935</c:v>
                </c:pt>
                <c:pt idx="366">
                  <c:v>1.6028505949543081</c:v>
                </c:pt>
                <c:pt idx="367">
                  <c:v>1.6129210156594977</c:v>
                </c:pt>
                <c:pt idx="368">
                  <c:v>1.6136269012145592</c:v>
                </c:pt>
                <c:pt idx="369">
                  <c:v>1.6111989311699584</c:v>
                </c:pt>
                <c:pt idx="370">
                  <c:v>1.6250563178415958</c:v>
                </c:pt>
                <c:pt idx="371">
                  <c:v>1.6201954168074666</c:v>
                </c:pt>
                <c:pt idx="372">
                  <c:v>1.6340015580894283</c:v>
                </c:pt>
                <c:pt idx="373">
                  <c:v>1.6416361757196469</c:v>
                </c:pt>
                <c:pt idx="374">
                  <c:v>1.645604482677681</c:v>
                </c:pt>
                <c:pt idx="375">
                  <c:v>1.6657640397485671</c:v>
                </c:pt>
                <c:pt idx="376">
                  <c:v>1.667904093669885</c:v>
                </c:pt>
                <c:pt idx="377">
                  <c:v>1.6682731924353891</c:v>
                </c:pt>
                <c:pt idx="378">
                  <c:v>1.6827657238427192</c:v>
                </c:pt>
                <c:pt idx="379">
                  <c:v>1.6992655182701946</c:v>
                </c:pt>
                <c:pt idx="380">
                  <c:v>1.7036795455799167</c:v>
                </c:pt>
                <c:pt idx="381">
                  <c:v>1.6909991146951933</c:v>
                </c:pt>
                <c:pt idx="382">
                  <c:v>1.6748767011332264</c:v>
                </c:pt>
                <c:pt idx="383">
                  <c:v>1.6666861895271996</c:v>
                </c:pt>
                <c:pt idx="384">
                  <c:v>1.69513156048102</c:v>
                </c:pt>
                <c:pt idx="385">
                  <c:v>1.695506849125314</c:v>
                </c:pt>
                <c:pt idx="386">
                  <c:v>1.6790392639485838</c:v>
                </c:pt>
                <c:pt idx="387">
                  <c:v>1.6618349591906463</c:v>
                </c:pt>
                <c:pt idx="388">
                  <c:v>1.6556303250984672</c:v>
                </c:pt>
                <c:pt idx="389">
                  <c:v>1.6311714445170296</c:v>
                </c:pt>
                <c:pt idx="390">
                  <c:v>1.6116115568153611</c:v>
                </c:pt>
                <c:pt idx="391">
                  <c:v>1.5992237830106435</c:v>
                </c:pt>
                <c:pt idx="392">
                  <c:v>1.5909696434193683</c:v>
                </c:pt>
                <c:pt idx="393">
                  <c:v>1.5785621133467813</c:v>
                </c:pt>
                <c:pt idx="394">
                  <c:v>1.5841830499290113</c:v>
                </c:pt>
                <c:pt idx="395">
                  <c:v>1.6108790830183544</c:v>
                </c:pt>
                <c:pt idx="396">
                  <c:v>1.6230869214222849</c:v>
                </c:pt>
                <c:pt idx="397">
                  <c:v>1.6133430965435225</c:v>
                </c:pt>
                <c:pt idx="398">
                  <c:v>1.6156515192471508</c:v>
                </c:pt>
                <c:pt idx="399">
                  <c:v>1.6316748519731159</c:v>
                </c:pt>
                <c:pt idx="400">
                  <c:v>1.6248517532449591</c:v>
                </c:pt>
                <c:pt idx="401">
                  <c:v>1.6294033897716125</c:v>
                </c:pt>
                <c:pt idx="402">
                  <c:v>1.6535656069666855</c:v>
                </c:pt>
                <c:pt idx="403">
                  <c:v>1.6739456921740552</c:v>
                </c:pt>
                <c:pt idx="404">
                  <c:v>1.6992660557524286</c:v>
                </c:pt>
                <c:pt idx="405">
                  <c:v>1.7315291024875159</c:v>
                </c:pt>
                <c:pt idx="406">
                  <c:v>1.7614806885219609</c:v>
                </c:pt>
                <c:pt idx="407">
                  <c:v>1.769608029833905</c:v>
                </c:pt>
                <c:pt idx="408">
                  <c:v>1.783674759091501</c:v>
                </c:pt>
                <c:pt idx="409">
                  <c:v>1.8080917772631153</c:v>
                </c:pt>
                <c:pt idx="410">
                  <c:v>1.8248792125358</c:v>
                </c:pt>
                <c:pt idx="411">
                  <c:v>1.8214981139911961</c:v>
                </c:pt>
                <c:pt idx="412">
                  <c:v>1.7993430844115055</c:v>
                </c:pt>
                <c:pt idx="413">
                  <c:v>1.8079965439879555</c:v>
                </c:pt>
                <c:pt idx="414">
                  <c:v>1.8263081103192838</c:v>
                </c:pt>
                <c:pt idx="415">
                  <c:v>1.8474224390004779</c:v>
                </c:pt>
                <c:pt idx="416">
                  <c:v>1.8517566987809764</c:v>
                </c:pt>
                <c:pt idx="417">
                  <c:v>1.8614581097990708</c:v>
                </c:pt>
                <c:pt idx="418">
                  <c:v>1.8614855868121687</c:v>
                </c:pt>
                <c:pt idx="419">
                  <c:v>1.8764229983570422</c:v>
                </c:pt>
                <c:pt idx="420">
                  <c:v>1.8961808477934352</c:v>
                </c:pt>
                <c:pt idx="421">
                  <c:v>1.8962971257844095</c:v>
                </c:pt>
                <c:pt idx="422">
                  <c:v>1.8876968301557286</c:v>
                </c:pt>
                <c:pt idx="423">
                  <c:v>1.8846587681149258</c:v>
                </c:pt>
                <c:pt idx="424">
                  <c:v>1.8751613083713377</c:v>
                </c:pt>
                <c:pt idx="425">
                  <c:v>1.8855444448735694</c:v>
                </c:pt>
                <c:pt idx="426">
                  <c:v>1.8764930859517168</c:v>
                </c:pt>
                <c:pt idx="427">
                  <c:v>1.9165698396181812</c:v>
                </c:pt>
                <c:pt idx="428">
                  <c:v>1.9356837458806693</c:v>
                </c:pt>
                <c:pt idx="429">
                  <c:v>1.9245269560959453</c:v>
                </c:pt>
                <c:pt idx="430">
                  <c:v>1.9386630642136848</c:v>
                </c:pt>
                <c:pt idx="431">
                  <c:v>1.9380991941852319</c:v>
                </c:pt>
                <c:pt idx="432">
                  <c:v>1.9277803752194902</c:v>
                </c:pt>
                <c:pt idx="433">
                  <c:v>1.9159132917183808</c:v>
                </c:pt>
                <c:pt idx="434">
                  <c:v>1.8695578141023854</c:v>
                </c:pt>
                <c:pt idx="435">
                  <c:v>1.8761791629427367</c:v>
                </c:pt>
                <c:pt idx="436">
                  <c:v>1.8630139443093197</c:v>
                </c:pt>
                <c:pt idx="437">
                  <c:v>1.8512008706503023</c:v>
                </c:pt>
                <c:pt idx="438">
                  <c:v>1.8744530325846986</c:v>
                </c:pt>
                <c:pt idx="439">
                  <c:v>1.8406770352869486</c:v>
                </c:pt>
                <c:pt idx="440">
                  <c:v>1.8399494193855546</c:v>
                </c:pt>
                <c:pt idx="441">
                  <c:v>1.7887382534194429</c:v>
                </c:pt>
                <c:pt idx="442">
                  <c:v>1.7639319613312563</c:v>
                </c:pt>
                <c:pt idx="443">
                  <c:v>1.794151450989957</c:v>
                </c:pt>
                <c:pt idx="444">
                  <c:v>1.8200694285903838</c:v>
                </c:pt>
                <c:pt idx="445">
                  <c:v>1.8055101836412331</c:v>
                </c:pt>
                <c:pt idx="446">
                  <c:v>1.8295289544053164</c:v>
                </c:pt>
                <c:pt idx="447">
                  <c:v>1.859702131376481</c:v>
                </c:pt>
                <c:pt idx="448">
                  <c:v>1.8897295429708156</c:v>
                </c:pt>
                <c:pt idx="449">
                  <c:v>1.8938642539149919</c:v>
                </c:pt>
                <c:pt idx="450">
                  <c:v>1.9153617318727751</c:v>
                </c:pt>
                <c:pt idx="451">
                  <c:v>1.9398186395374879</c:v>
                </c:pt>
                <c:pt idx="452">
                  <c:v>1.9376097720576546</c:v>
                </c:pt>
                <c:pt idx="453">
                  <c:v>1.9469219359801491</c:v>
                </c:pt>
                <c:pt idx="454">
                  <c:v>1.9832138700544806</c:v>
                </c:pt>
                <c:pt idx="455">
                  <c:v>1.9974618206249337</c:v>
                </c:pt>
                <c:pt idx="456">
                  <c:v>2.0021391802399644</c:v>
                </c:pt>
                <c:pt idx="457">
                  <c:v>1.9916090267416273</c:v>
                </c:pt>
                <c:pt idx="458">
                  <c:v>2.0023423159810547</c:v>
                </c:pt>
                <c:pt idx="459">
                  <c:v>2.0283457116983592</c:v>
                </c:pt>
                <c:pt idx="460">
                  <c:v>2.0486455098687304</c:v>
                </c:pt>
                <c:pt idx="461">
                  <c:v>2.0612499238045343</c:v>
                </c:pt>
                <c:pt idx="462">
                  <c:v>2.0721824845499324</c:v>
                </c:pt>
                <c:pt idx="463">
                  <c:v>2.0879590810856232</c:v>
                </c:pt>
                <c:pt idx="464">
                  <c:v>2.0922795345417984</c:v>
                </c:pt>
                <c:pt idx="465">
                  <c:v>2.0980762241291577</c:v>
                </c:pt>
                <c:pt idx="466">
                  <c:v>2.0994906255340196</c:v>
                </c:pt>
                <c:pt idx="467">
                  <c:v>2.1092150709724424</c:v>
                </c:pt>
                <c:pt idx="468">
                  <c:v>2.1023724215872481</c:v>
                </c:pt>
                <c:pt idx="469">
                  <c:v>2.0880421930043926</c:v>
                </c:pt>
                <c:pt idx="470">
                  <c:v>2.1039850272737959</c:v>
                </c:pt>
                <c:pt idx="471">
                  <c:v>2.0955934616319225</c:v>
                </c:pt>
                <c:pt idx="472">
                  <c:v>2.0911140444264977</c:v>
                </c:pt>
                <c:pt idx="473">
                  <c:v>2.0706128206665784</c:v>
                </c:pt>
                <c:pt idx="474">
                  <c:v>2.0489829912987503</c:v>
                </c:pt>
                <c:pt idx="475">
                  <c:v>2.0650422489935414</c:v>
                </c:pt>
                <c:pt idx="476">
                  <c:v>2.072423878974786</c:v>
                </c:pt>
                <c:pt idx="477">
                  <c:v>2.0990450723183267</c:v>
                </c:pt>
                <c:pt idx="478">
                  <c:v>2.1024474682647583</c:v>
                </c:pt>
                <c:pt idx="479">
                  <c:v>2.092359766954353</c:v>
                </c:pt>
                <c:pt idx="480">
                  <c:v>2.1083726228288149</c:v>
                </c:pt>
                <c:pt idx="481">
                  <c:v>2.1207405030151856</c:v>
                </c:pt>
                <c:pt idx="482">
                  <c:v>2.1186960199790281</c:v>
                </c:pt>
                <c:pt idx="483">
                  <c:v>2.1203754160470738</c:v>
                </c:pt>
                <c:pt idx="484">
                  <c:v>2.1348550555743624</c:v>
                </c:pt>
                <c:pt idx="485">
                  <c:v>2.1485498774976723</c:v>
                </c:pt>
                <c:pt idx="486">
                  <c:v>2.1502338548770026</c:v>
                </c:pt>
                <c:pt idx="487">
                  <c:v>2.1298397716646758</c:v>
                </c:pt>
                <c:pt idx="488">
                  <c:v>2.10608591317528</c:v>
                </c:pt>
                <c:pt idx="489">
                  <c:v>2.1129313172999353</c:v>
                </c:pt>
                <c:pt idx="490">
                  <c:v>2.1366401236604564</c:v>
                </c:pt>
                <c:pt idx="491">
                  <c:v>2.1427167633886719</c:v>
                </c:pt>
                <c:pt idx="492">
                  <c:v>2.1471455029825615</c:v>
                </c:pt>
                <c:pt idx="493">
                  <c:v>2.1480008256292407</c:v>
                </c:pt>
                <c:pt idx="494">
                  <c:v>2.1674399960300459</c:v>
                </c:pt>
                <c:pt idx="495">
                  <c:v>2.1880177378905086</c:v>
                </c:pt>
                <c:pt idx="496">
                  <c:v>2.1926810814478808</c:v>
                </c:pt>
                <c:pt idx="497">
                  <c:v>2.1978824522595</c:v>
                </c:pt>
                <c:pt idx="498">
                  <c:v>2.2036199595504513</c:v>
                </c:pt>
                <c:pt idx="499">
                  <c:v>2.2201646552148384</c:v>
                </c:pt>
                <c:pt idx="500">
                  <c:v>2.2278948591338921</c:v>
                </c:pt>
                <c:pt idx="501">
                  <c:v>2.2320857751343666</c:v>
                </c:pt>
                <c:pt idx="502">
                  <c:v>2.2317139360316665</c:v>
                </c:pt>
                <c:pt idx="503">
                  <c:v>2.2188577767932789</c:v>
                </c:pt>
                <c:pt idx="504">
                  <c:v>2.2199395965647373</c:v>
                </c:pt>
                <c:pt idx="505">
                  <c:v>2.205045243777974</c:v>
                </c:pt>
                <c:pt idx="506">
                  <c:v>2.1986089338499242</c:v>
                </c:pt>
                <c:pt idx="507">
                  <c:v>2.2011593227686377</c:v>
                </c:pt>
                <c:pt idx="508">
                  <c:v>2.1905185614727545</c:v>
                </c:pt>
                <c:pt idx="509">
                  <c:v>2.1681983301135035</c:v>
                </c:pt>
                <c:pt idx="510">
                  <c:v>2.1781713725685692</c:v>
                </c:pt>
                <c:pt idx="511">
                  <c:v>2.1945817969838464</c:v>
                </c:pt>
                <c:pt idx="512">
                  <c:v>2.2024245493483177</c:v>
                </c:pt>
                <c:pt idx="513">
                  <c:v>2.1895899967774151</c:v>
                </c:pt>
                <c:pt idx="514">
                  <c:v>2.1799849488473746</c:v>
                </c:pt>
                <c:pt idx="515">
                  <c:v>2.1826057474860394</c:v>
                </c:pt>
                <c:pt idx="516">
                  <c:v>2.2059712974157737</c:v>
                </c:pt>
                <c:pt idx="517">
                  <c:v>2.2167580858793348</c:v>
                </c:pt>
                <c:pt idx="518">
                  <c:v>2.2115218696154839</c:v>
                </c:pt>
                <c:pt idx="519">
                  <c:v>2.2036932291611553</c:v>
                </c:pt>
                <c:pt idx="520">
                  <c:v>2.2110374610554042</c:v>
                </c:pt>
                <c:pt idx="521">
                  <c:v>2.2128488891391851</c:v>
                </c:pt>
                <c:pt idx="522">
                  <c:v>2.1890247870012129</c:v>
                </c:pt>
                <c:pt idx="523">
                  <c:v>2.1933814086520251</c:v>
                </c:pt>
                <c:pt idx="524">
                  <c:v>2.1977137240563405</c:v>
                </c:pt>
                <c:pt idx="525">
                  <c:v>2.2020217325208353</c:v>
                </c:pt>
                <c:pt idx="526">
                  <c:v>2.2063054333521399</c:v>
                </c:pt>
                <c:pt idx="527">
                  <c:v>2.1888421676519898</c:v>
                </c:pt>
                <c:pt idx="528">
                  <c:v>2.2019332554572473</c:v>
                </c:pt>
                <c:pt idx="529">
                  <c:v>2.1986736345890265</c:v>
                </c:pt>
                <c:pt idx="530">
                  <c:v>2.2148323184880376</c:v>
                </c:pt>
                <c:pt idx="531">
                  <c:v>2.2549050475587138</c:v>
                </c:pt>
                <c:pt idx="532">
                  <c:v>2.2464040553824205</c:v>
                </c:pt>
                <c:pt idx="533">
                  <c:v>2.2552994116718335</c:v>
                </c:pt>
                <c:pt idx="534">
                  <c:v>2.256709806278304</c:v>
                </c:pt>
                <c:pt idx="535">
                  <c:v>2.2808179078692405</c:v>
                </c:pt>
                <c:pt idx="536">
                  <c:v>2.3022469529937077</c:v>
                </c:pt>
                <c:pt idx="537">
                  <c:v>2.3324739059664763</c:v>
                </c:pt>
                <c:pt idx="538">
                  <c:v>2.3526865914970649</c:v>
                </c:pt>
                <c:pt idx="539">
                  <c:v>2.3566598015559062</c:v>
                </c:pt>
                <c:pt idx="540">
                  <c:v>2.3516726783491353</c:v>
                </c:pt>
                <c:pt idx="541">
                  <c:v>2.348939900327017</c:v>
                </c:pt>
                <c:pt idx="542">
                  <c:v>2.3516522809251197</c:v>
                </c:pt>
                <c:pt idx="543">
                  <c:v>2.3505891582752585</c:v>
                </c:pt>
                <c:pt idx="544">
                  <c:v>2.365940541411736</c:v>
                </c:pt>
                <c:pt idx="545">
                  <c:v>2.3752309345650269</c:v>
                </c:pt>
                <c:pt idx="546">
                  <c:v>2.3727844311819144</c:v>
                </c:pt>
                <c:pt idx="547">
                  <c:v>2.3811439148881841</c:v>
                </c:pt>
                <c:pt idx="548">
                  <c:v>2.4058288241246633</c:v>
                </c:pt>
                <c:pt idx="549">
                  <c:v>2.4256705450762119</c:v>
                </c:pt>
                <c:pt idx="550">
                  <c:v>2.4416097231068048</c:v>
                </c:pt>
                <c:pt idx="551">
                  <c:v>2.4259073543231602</c:v>
                </c:pt>
                <c:pt idx="552">
                  <c:v>2.4188377481429861</c:v>
                </c:pt>
                <c:pt idx="553">
                  <c:v>2.3956057262486588</c:v>
                </c:pt>
                <c:pt idx="554">
                  <c:v>2.4164150749688429</c:v>
                </c:pt>
                <c:pt idx="555">
                  <c:v>2.414426724854537</c:v>
                </c:pt>
                <c:pt idx="556">
                  <c:v>2.4030494978162484</c:v>
                </c:pt>
                <c:pt idx="557">
                  <c:v>2.4188622378973714</c:v>
                </c:pt>
                <c:pt idx="558">
                  <c:v>2.4107661272108101</c:v>
                </c:pt>
                <c:pt idx="559">
                  <c:v>2.401841751788147</c:v>
                </c:pt>
                <c:pt idx="560">
                  <c:v>2.3836630944073423</c:v>
                </c:pt>
                <c:pt idx="561">
                  <c:v>2.3625810808880443</c:v>
                </c:pt>
                <c:pt idx="562">
                  <c:v>2.326707509682985</c:v>
                </c:pt>
                <c:pt idx="563">
                  <c:v>2.3165668509553612</c:v>
                </c:pt>
                <c:pt idx="564">
                  <c:v>2.3530332579746598</c:v>
                </c:pt>
                <c:pt idx="565">
                  <c:v>2.3735169468425927</c:v>
                </c:pt>
                <c:pt idx="566">
                  <c:v>2.3687149536004961</c:v>
                </c:pt>
                <c:pt idx="567">
                  <c:v>2.3692502008772531</c:v>
                </c:pt>
                <c:pt idx="568">
                  <c:v>2.3902341541499621</c:v>
                </c:pt>
                <c:pt idx="569">
                  <c:v>2.3960362964535467</c:v>
                </c:pt>
                <c:pt idx="570">
                  <c:v>2.4050920632593353</c:v>
                </c:pt>
                <c:pt idx="571">
                  <c:v>2.4146884695059234</c:v>
                </c:pt>
                <c:pt idx="572">
                  <c:v>2.4169638178162085</c:v>
                </c:pt>
                <c:pt idx="573">
                  <c:v>2.4426372655848119</c:v>
                </c:pt>
                <c:pt idx="574">
                  <c:v>2.4598440137476985</c:v>
                </c:pt>
                <c:pt idx="575">
                  <c:v>2.4544289280601133</c:v>
                </c:pt>
                <c:pt idx="576">
                  <c:v>2.4558579057591148</c:v>
                </c:pt>
                <c:pt idx="577">
                  <c:v>2.4640801182409526</c:v>
                </c:pt>
                <c:pt idx="578">
                  <c:v>2.4853576363237155</c:v>
                </c:pt>
                <c:pt idx="579">
                  <c:v>2.5079073062397654</c:v>
                </c:pt>
                <c:pt idx="580">
                  <c:v>2.5476869936165012</c:v>
                </c:pt>
                <c:pt idx="581">
                  <c:v>2.5667984178555829</c:v>
                </c:pt>
                <c:pt idx="582">
                  <c:v>2.5886813287745349</c:v>
                </c:pt>
                <c:pt idx="583">
                  <c:v>2.5603080981922863</c:v>
                </c:pt>
                <c:pt idx="584">
                  <c:v>2.5740631960726752</c:v>
                </c:pt>
                <c:pt idx="585">
                  <c:v>2.604956814085138</c:v>
                </c:pt>
                <c:pt idx="586">
                  <c:v>2.5958888968502367</c:v>
                </c:pt>
                <c:pt idx="587">
                  <c:v>2.58698575973398</c:v>
                </c:pt>
                <c:pt idx="588">
                  <c:v>2.5878850231992194</c:v>
                </c:pt>
                <c:pt idx="589">
                  <c:v>2.5505914480281606</c:v>
                </c:pt>
                <c:pt idx="590">
                  <c:v>2.5899722555799709</c:v>
                </c:pt>
                <c:pt idx="591">
                  <c:v>2.590847503497403</c:v>
                </c:pt>
                <c:pt idx="592">
                  <c:v>2.5639160199171935</c:v>
                </c:pt>
                <c:pt idx="593">
                  <c:v>2.5603010832153763</c:v>
                </c:pt>
                <c:pt idx="594">
                  <c:v>2.5648088589391729</c:v>
                </c:pt>
                <c:pt idx="595">
                  <c:v>2.5501828240553834</c:v>
                </c:pt>
                <c:pt idx="596">
                  <c:v>2.5728747909038265</c:v>
                </c:pt>
                <c:pt idx="597">
                  <c:v>2.578642726645656</c:v>
                </c:pt>
                <c:pt idx="598">
                  <c:v>2.5581009253362494</c:v>
                </c:pt>
                <c:pt idx="599">
                  <c:v>2.5176165674289099</c:v>
                </c:pt>
                <c:pt idx="600">
                  <c:v>2.5447358642928464</c:v>
                </c:pt>
                <c:pt idx="601">
                  <c:v>2.5437466884794087</c:v>
                </c:pt>
                <c:pt idx="602">
                  <c:v>2.5334017244244085</c:v>
                </c:pt>
                <c:pt idx="603">
                  <c:v>2.5380573558536508</c:v>
                </c:pt>
                <c:pt idx="604">
                  <c:v>2.5554694475428725</c:v>
                </c:pt>
                <c:pt idx="605">
                  <c:v>2.5168590962088291</c:v>
                </c:pt>
                <c:pt idx="606">
                  <c:v>2.517796712179087</c:v>
                </c:pt>
                <c:pt idx="607">
                  <c:v>2.5140759243010353</c:v>
                </c:pt>
                <c:pt idx="608">
                  <c:v>2.5287116797748954</c:v>
                </c:pt>
                <c:pt idx="609">
                  <c:v>2.5377030891657588</c:v>
                </c:pt>
                <c:pt idx="610">
                  <c:v>2.5662147183796002</c:v>
                </c:pt>
                <c:pt idx="611">
                  <c:v>2.5856107750123352</c:v>
                </c:pt>
                <c:pt idx="612">
                  <c:v>2.586765623500225</c:v>
                </c:pt>
                <c:pt idx="613">
                  <c:v>2.6021944187676849</c:v>
                </c:pt>
                <c:pt idx="614">
                  <c:v>2.6252270878204769</c:v>
                </c:pt>
                <c:pt idx="615">
                  <c:v>2.659424214766545</c:v>
                </c:pt>
                <c:pt idx="616">
                  <c:v>2.68296979907268</c:v>
                </c:pt>
                <c:pt idx="617">
                  <c:v>2.6825973298932841</c:v>
                </c:pt>
                <c:pt idx="618">
                  <c:v>2.6904795303384055</c:v>
                </c:pt>
                <c:pt idx="619">
                  <c:v>2.7133375103523245</c:v>
                </c:pt>
                <c:pt idx="620">
                  <c:v>2.7304858011493005</c:v>
                </c:pt>
                <c:pt idx="621">
                  <c:v>2.7456482585383415</c:v>
                </c:pt>
                <c:pt idx="622">
                  <c:v>2.7247596201559414</c:v>
                </c:pt>
                <c:pt idx="623">
                  <c:v>2.7280039843180264</c:v>
                </c:pt>
                <c:pt idx="624">
                  <c:v>2.7391574168667909</c:v>
                </c:pt>
                <c:pt idx="625">
                  <c:v>2.7633477020606998</c:v>
                </c:pt>
                <c:pt idx="626">
                  <c:v>2.7744413856788697</c:v>
                </c:pt>
                <c:pt idx="627">
                  <c:v>2.7598508849559629</c:v>
                </c:pt>
                <c:pt idx="628">
                  <c:v>2.7390831519241998</c:v>
                </c:pt>
                <c:pt idx="629">
                  <c:v>2.7231274855644871</c:v>
                </c:pt>
                <c:pt idx="630">
                  <c:v>2.7095546650673299</c:v>
                </c:pt>
                <c:pt idx="631">
                  <c:v>2.7154437046327873</c:v>
                </c:pt>
                <c:pt idx="632">
                  <c:v>2.7219163817648857</c:v>
                </c:pt>
                <c:pt idx="633">
                  <c:v>2.717933416371221</c:v>
                </c:pt>
                <c:pt idx="634">
                  <c:v>2.7361016033027155</c:v>
                </c:pt>
                <c:pt idx="635">
                  <c:v>2.7561306915115988</c:v>
                </c:pt>
                <c:pt idx="636">
                  <c:v>2.7755336118862139</c:v>
                </c:pt>
                <c:pt idx="637">
                  <c:v>2.7812851907594625</c:v>
                </c:pt>
                <c:pt idx="638">
                  <c:v>2.7751641771078952</c:v>
                </c:pt>
                <c:pt idx="639">
                  <c:v>2.7671633480542779</c:v>
                </c:pt>
                <c:pt idx="640">
                  <c:v>2.7690104967090763</c:v>
                </c:pt>
                <c:pt idx="641">
                  <c:v>2.7819653532843978</c:v>
                </c:pt>
                <c:pt idx="642">
                  <c:v>2.8082999235130393</c:v>
                </c:pt>
                <c:pt idx="643">
                  <c:v>2.8286658478657385</c:v>
                </c:pt>
                <c:pt idx="644">
                  <c:v>2.8272148671136943</c:v>
                </c:pt>
                <c:pt idx="645">
                  <c:v>2.8241111315101817</c:v>
                </c:pt>
                <c:pt idx="646">
                  <c:v>2.8549165950616993</c:v>
                </c:pt>
                <c:pt idx="647">
                  <c:v>2.884666028806532</c:v>
                </c:pt>
                <c:pt idx="648">
                  <c:v>2.9081921526970795</c:v>
                </c:pt>
                <c:pt idx="649">
                  <c:v>2.9155797868221325</c:v>
                </c:pt>
                <c:pt idx="650">
                  <c:v>2.9055452769366887</c:v>
                </c:pt>
                <c:pt idx="651">
                  <c:v>2.9034757210339945</c:v>
                </c:pt>
                <c:pt idx="652">
                  <c:v>2.9225706652521253</c:v>
                </c:pt>
                <c:pt idx="653">
                  <c:v>2.9346346115563526</c:v>
                </c:pt>
                <c:pt idx="654">
                  <c:v>2.9515212900703114</c:v>
                </c:pt>
                <c:pt idx="655">
                  <c:v>2.9613368448364032</c:v>
                </c:pt>
                <c:pt idx="656">
                  <c:v>2.9758616493568311</c:v>
                </c:pt>
                <c:pt idx="657">
                  <c:v>2.9952036104274158</c:v>
                </c:pt>
                <c:pt idx="658">
                  <c:v>3.0135580480288988</c:v>
                </c:pt>
                <c:pt idx="659">
                  <c:v>3.0245811317625466</c:v>
                </c:pt>
                <c:pt idx="660">
                  <c:v>3.0350639284787029</c:v>
                </c:pt>
                <c:pt idx="661">
                  <c:v>3.0382247126644688</c:v>
                </c:pt>
                <c:pt idx="662">
                  <c:v>3.0060778366125542</c:v>
                </c:pt>
                <c:pt idx="663">
                  <c:v>2.9945608810370006</c:v>
                </c:pt>
                <c:pt idx="664">
                  <c:v>3.0006426483865876</c:v>
                </c:pt>
                <c:pt idx="665">
                  <c:v>3.0266525569195157</c:v>
                </c:pt>
                <c:pt idx="666">
                  <c:v>3.0499130829378704</c:v>
                </c:pt>
                <c:pt idx="667">
                  <c:v>3.0718801184024658</c:v>
                </c:pt>
                <c:pt idx="668">
                  <c:v>3.0818114658810627</c:v>
                </c:pt>
                <c:pt idx="669">
                  <c:v>3.0728471626978213</c:v>
                </c:pt>
                <c:pt idx="670">
                  <c:v>3.0817352425954585</c:v>
                </c:pt>
                <c:pt idx="671">
                  <c:v>3.0953830808550356</c:v>
                </c:pt>
                <c:pt idx="672">
                  <c:v>3.0944055362757901</c:v>
                </c:pt>
                <c:pt idx="673">
                  <c:v>3.1075153599209839</c:v>
                </c:pt>
                <c:pt idx="674">
                  <c:v>3.118618739189877</c:v>
                </c:pt>
                <c:pt idx="675">
                  <c:v>3.1342066650973979</c:v>
                </c:pt>
                <c:pt idx="676">
                  <c:v>3.1546454977910159</c:v>
                </c:pt>
                <c:pt idx="677">
                  <c:v>3.1644444947402639</c:v>
                </c:pt>
                <c:pt idx="678">
                  <c:v>3.1787866357025529</c:v>
                </c:pt>
                <c:pt idx="679">
                  <c:v>3.2082543823406615</c:v>
                </c:pt>
                <c:pt idx="680">
                  <c:v>3.2393563216376369</c:v>
                </c:pt>
                <c:pt idx="681">
                  <c:v>3.2348471738918878</c:v>
                </c:pt>
                <c:pt idx="682">
                  <c:v>3.2493401955022398</c:v>
                </c:pt>
                <c:pt idx="683">
                  <c:v>3.2641339590884946</c:v>
                </c:pt>
                <c:pt idx="684">
                  <c:v>3.2693040649212124</c:v>
                </c:pt>
                <c:pt idx="685">
                  <c:v>3.2674548950409639</c:v>
                </c:pt>
                <c:pt idx="686">
                  <c:v>3.2979662226420752</c:v>
                </c:pt>
                <c:pt idx="687">
                  <c:v>3.3329036969924859</c:v>
                </c:pt>
                <c:pt idx="688">
                  <c:v>3.3521868492530276</c:v>
                </c:pt>
                <c:pt idx="689">
                  <c:v>3.3314174580751876</c:v>
                </c:pt>
                <c:pt idx="690">
                  <c:v>3.339186460135565</c:v>
                </c:pt>
                <c:pt idx="691">
                  <c:v>3.3592564991528606</c:v>
                </c:pt>
                <c:pt idx="692">
                  <c:v>3.3976542562241256</c:v>
                </c:pt>
                <c:pt idx="693">
                  <c:v>3.4116938523638032</c:v>
                </c:pt>
                <c:pt idx="694">
                  <c:v>3.4487029617474465</c:v>
                </c:pt>
                <c:pt idx="695">
                  <c:v>3.4545484614132529</c:v>
                </c:pt>
                <c:pt idx="696">
                  <c:v>3.4945035553389152</c:v>
                </c:pt>
                <c:pt idx="697">
                  <c:v>3.498976388491625</c:v>
                </c:pt>
                <c:pt idx="698">
                  <c:v>3.5095707531381581</c:v>
                </c:pt>
                <c:pt idx="699">
                  <c:v>3.508470583954205</c:v>
                </c:pt>
                <c:pt idx="700">
                  <c:v>3.517786025547105</c:v>
                </c:pt>
                <c:pt idx="701">
                  <c:v>3.529089386408796</c:v>
                </c:pt>
                <c:pt idx="702">
                  <c:v>3.5742997376320389</c:v>
                </c:pt>
                <c:pt idx="703">
                  <c:v>3.6039224854200191</c:v>
                </c:pt>
                <c:pt idx="704">
                  <c:v>3.6252057221530607</c:v>
                </c:pt>
                <c:pt idx="705">
                  <c:v>3.572386742576235</c:v>
                </c:pt>
                <c:pt idx="706">
                  <c:v>3.4318872865955701</c:v>
                </c:pt>
                <c:pt idx="707">
                  <c:v>3.4537710147496146</c:v>
                </c:pt>
                <c:pt idx="708">
                  <c:v>3.4631229458191197</c:v>
                </c:pt>
                <c:pt idx="709">
                  <c:v>3.4971529230915119</c:v>
                </c:pt>
                <c:pt idx="710">
                  <c:v>3.5189921360416454</c:v>
                </c:pt>
                <c:pt idx="711">
                  <c:v>3.5532692236182113</c:v>
                </c:pt>
                <c:pt idx="712">
                  <c:v>3.5260801720793991</c:v>
                </c:pt>
                <c:pt idx="713">
                  <c:v>3.4774361838867551</c:v>
                </c:pt>
                <c:pt idx="714">
                  <c:v>3.4701105741272147</c:v>
                </c:pt>
                <c:pt idx="715">
                  <c:v>3.4671430703396995</c:v>
                </c:pt>
                <c:pt idx="716">
                  <c:v>3.4703909098118304</c:v>
                </c:pt>
                <c:pt idx="717">
                  <c:v>3.402599510062295</c:v>
                </c:pt>
                <c:pt idx="718">
                  <c:v>3.3694862860129109</c:v>
                </c:pt>
                <c:pt idx="719">
                  <c:v>3.3395421001722929</c:v>
                </c:pt>
                <c:pt idx="720">
                  <c:v>3.3585702045438608</c:v>
                </c:pt>
                <c:pt idx="721">
                  <c:v>3.4006893036974066</c:v>
                </c:pt>
                <c:pt idx="722">
                  <c:v>3.4149644980249785</c:v>
                </c:pt>
                <c:pt idx="723">
                  <c:v>3.3708885462977607</c:v>
                </c:pt>
                <c:pt idx="724">
                  <c:v>3.3263967597466961</c:v>
                </c:pt>
                <c:pt idx="725">
                  <c:v>3.3154043807962119</c:v>
                </c:pt>
                <c:pt idx="726">
                  <c:v>3.3369276554026954</c:v>
                </c:pt>
                <c:pt idx="727">
                  <c:v>3.3269390922712767</c:v>
                </c:pt>
                <c:pt idx="728">
                  <c:v>3.2547197655857998</c:v>
                </c:pt>
                <c:pt idx="729">
                  <c:v>3.1912137560375671</c:v>
                </c:pt>
                <c:pt idx="730">
                  <c:v>3.2039422741408261</c:v>
                </c:pt>
                <c:pt idx="731">
                  <c:v>3.1113611561004237</c:v>
                </c:pt>
                <c:pt idx="732">
                  <c:v>3.1095833494334735</c:v>
                </c:pt>
                <c:pt idx="733">
                  <c:v>3.1094653834792685</c:v>
                </c:pt>
                <c:pt idx="734">
                  <c:v>3.1152208482091006</c:v>
                </c:pt>
                <c:pt idx="735">
                  <c:v>2.990850720548599</c:v>
                </c:pt>
                <c:pt idx="736">
                  <c:v>2.9322058158228543</c:v>
                </c:pt>
                <c:pt idx="737">
                  <c:v>2.8677467926643176</c:v>
                </c:pt>
                <c:pt idx="738">
                  <c:v>2.897951234719419</c:v>
                </c:pt>
                <c:pt idx="739">
                  <c:v>3.1253194934035409</c:v>
                </c:pt>
                <c:pt idx="740">
                  <c:v>3.1755317519694155</c:v>
                </c:pt>
                <c:pt idx="741">
                  <c:v>3.1066403246897281</c:v>
                </c:pt>
                <c:pt idx="742">
                  <c:v>3.1049151972326787</c:v>
                </c:pt>
                <c:pt idx="743">
                  <c:v>3.0914824083763284</c:v>
                </c:pt>
                <c:pt idx="744">
                  <c:v>3.1140037968527423</c:v>
                </c:pt>
                <c:pt idx="745">
                  <c:v>3.0563456591441955</c:v>
                </c:pt>
                <c:pt idx="746">
                  <c:v>3.0586655097862221</c:v>
                </c:pt>
                <c:pt idx="747">
                  <c:v>3.1136703434812945</c:v>
                </c:pt>
                <c:pt idx="748">
                  <c:v>3.2503494049770003</c:v>
                </c:pt>
                <c:pt idx="749">
                  <c:v>3.3347572112356523</c:v>
                </c:pt>
                <c:pt idx="750">
                  <c:v>3.3765808406422706</c:v>
                </c:pt>
                <c:pt idx="751">
                  <c:v>3.3536025752684324</c:v>
                </c:pt>
                <c:pt idx="752">
                  <c:v>3.3517943990440293</c:v>
                </c:pt>
                <c:pt idx="753">
                  <c:v>3.304111216654912</c:v>
                </c:pt>
                <c:pt idx="754">
                  <c:v>3.3185484022619054</c:v>
                </c:pt>
                <c:pt idx="755">
                  <c:v>3.3306291912942982</c:v>
                </c:pt>
                <c:pt idx="756">
                  <c:v>3.3610379706806537</c:v>
                </c:pt>
                <c:pt idx="757">
                  <c:v>3.398959005797741</c:v>
                </c:pt>
                <c:pt idx="758">
                  <c:v>3.3746409350019704</c:v>
                </c:pt>
                <c:pt idx="759">
                  <c:v>3.3847322993813664</c:v>
                </c:pt>
                <c:pt idx="760">
                  <c:v>3.3341164953917088</c:v>
                </c:pt>
                <c:pt idx="761">
                  <c:v>3.3426225386579294</c:v>
                </c:pt>
                <c:pt idx="762">
                  <c:v>3.320535117213482</c:v>
                </c:pt>
                <c:pt idx="763">
                  <c:v>3.3027497930815635</c:v>
                </c:pt>
                <c:pt idx="764">
                  <c:v>3.2926364273050055</c:v>
                </c:pt>
                <c:pt idx="765">
                  <c:v>3.298652592780225</c:v>
                </c:pt>
                <c:pt idx="766">
                  <c:v>3.3145003470680767</c:v>
                </c:pt>
                <c:pt idx="767">
                  <c:v>3.3197533007072058</c:v>
                </c:pt>
                <c:pt idx="768">
                  <c:v>3.3217542380846306</c:v>
                </c:pt>
                <c:pt idx="769">
                  <c:v>3.3091688389032616</c:v>
                </c:pt>
                <c:pt idx="770">
                  <c:v>3.2795910671822339</c:v>
                </c:pt>
                <c:pt idx="771">
                  <c:v>3.3189458950194926</c:v>
                </c:pt>
                <c:pt idx="772">
                  <c:v>3.3598694640981832</c:v>
                </c:pt>
                <c:pt idx="773">
                  <c:v>3.3810392016335076</c:v>
                </c:pt>
                <c:pt idx="774">
                  <c:v>3.4091429224983982</c:v>
                </c:pt>
                <c:pt idx="775">
                  <c:v>3.4445026745932439</c:v>
                </c:pt>
                <c:pt idx="776">
                  <c:v>3.4571521371024936</c:v>
                </c:pt>
                <c:pt idx="777">
                  <c:v>3.4725445473655059</c:v>
                </c:pt>
                <c:pt idx="778">
                  <c:v>3.5203689964063853</c:v>
                </c:pt>
                <c:pt idx="779">
                  <c:v>3.5224639531986979</c:v>
                </c:pt>
                <c:pt idx="780">
                  <c:v>3.5516444551498174</c:v>
                </c:pt>
                <c:pt idx="781">
                  <c:v>3.5824276239083641</c:v>
                </c:pt>
                <c:pt idx="782">
                  <c:v>3.5955765927761294</c:v>
                </c:pt>
                <c:pt idx="783">
                  <c:v>3.5988890972325644</c:v>
                </c:pt>
                <c:pt idx="784">
                  <c:v>3.5746250071303796</c:v>
                </c:pt>
                <c:pt idx="785">
                  <c:v>3.5983659487387625</c:v>
                </c:pt>
                <c:pt idx="786">
                  <c:v>3.6301562942250722</c:v>
                </c:pt>
                <c:pt idx="787">
                  <c:v>3.6427761319774588</c:v>
                </c:pt>
                <c:pt idx="788">
                  <c:v>3.6511916144508731</c:v>
                </c:pt>
                <c:pt idx="789">
                  <c:v>3.6797175975035743</c:v>
                </c:pt>
                <c:pt idx="790">
                  <c:v>3.6963219440331003</c:v>
                </c:pt>
                <c:pt idx="791">
                  <c:v>3.6905646236500464</c:v>
                </c:pt>
                <c:pt idx="792">
                  <c:v>3.7088507653569263</c:v>
                </c:pt>
                <c:pt idx="793">
                  <c:v>3.7258429836614919</c:v>
                </c:pt>
                <c:pt idx="794">
                  <c:v>3.7276819667467325</c:v>
                </c:pt>
                <c:pt idx="795">
                  <c:v>3.6997737482847954</c:v>
                </c:pt>
                <c:pt idx="796">
                  <c:v>3.6797836486445199</c:v>
                </c:pt>
                <c:pt idx="797">
                  <c:v>3.6636155758411206</c:v>
                </c:pt>
                <c:pt idx="798">
                  <c:v>3.6955237270942995</c:v>
                </c:pt>
                <c:pt idx="799">
                  <c:v>3.7032375430464288</c:v>
                </c:pt>
                <c:pt idx="800">
                  <c:v>3.6322081865613285</c:v>
                </c:pt>
                <c:pt idx="801">
                  <c:v>3.5594596762796211</c:v>
                </c:pt>
                <c:pt idx="802">
                  <c:v>3.5177457577589935</c:v>
                </c:pt>
                <c:pt idx="803">
                  <c:v>3.5132812544114764</c:v>
                </c:pt>
                <c:pt idx="804">
                  <c:v>3.5298578928920756</c:v>
                </c:pt>
                <c:pt idx="805">
                  <c:v>3.5210724258992521</c:v>
                </c:pt>
                <c:pt idx="806">
                  <c:v>3.490681984740438</c:v>
                </c:pt>
                <c:pt idx="807">
                  <c:v>3.4735031940550054</c:v>
                </c:pt>
                <c:pt idx="808">
                  <c:v>3.4814735888803519</c:v>
                </c:pt>
                <c:pt idx="809">
                  <c:v>3.4962173060363959</c:v>
                </c:pt>
                <c:pt idx="810">
                  <c:v>3.5935264443401329</c:v>
                </c:pt>
                <c:pt idx="811">
                  <c:v>3.5989757783052609</c:v>
                </c:pt>
                <c:pt idx="812">
                  <c:v>3.5784403132839961</c:v>
                </c:pt>
                <c:pt idx="813">
                  <c:v>3.6347596669285509</c:v>
                </c:pt>
                <c:pt idx="814">
                  <c:v>3.6371845449258808</c:v>
                </c:pt>
                <c:pt idx="815">
                  <c:v>3.6243908557833513</c:v>
                </c:pt>
                <c:pt idx="816">
                  <c:v>3.6187989070394981</c:v>
                </c:pt>
                <c:pt idx="817">
                  <c:v>3.6169337190316724</c:v>
                </c:pt>
                <c:pt idx="818">
                  <c:v>3.6186932237177247</c:v>
                </c:pt>
                <c:pt idx="819">
                  <c:v>3.5556722691883529</c:v>
                </c:pt>
                <c:pt idx="820">
                  <c:v>3.5762729774550457</c:v>
                </c:pt>
                <c:pt idx="821">
                  <c:v>3.5874393036695724</c:v>
                </c:pt>
                <c:pt idx="822">
                  <c:v>3.6018887798975245</c:v>
                </c:pt>
                <c:pt idx="823">
                  <c:v>3.5969425944261464</c:v>
                </c:pt>
                <c:pt idx="824">
                  <c:v>3.6509258253033616</c:v>
                </c:pt>
                <c:pt idx="825">
                  <c:v>3.6582345991476899</c:v>
                </c:pt>
                <c:pt idx="826">
                  <c:v>3.6515794448946854</c:v>
                </c:pt>
                <c:pt idx="827">
                  <c:v>3.6420594098593368</c:v>
                </c:pt>
                <c:pt idx="828">
                  <c:v>3.6416908617122372</c:v>
                </c:pt>
                <c:pt idx="829">
                  <c:v>3.6405129181949518</c:v>
                </c:pt>
                <c:pt idx="830">
                  <c:v>3.6397404334315322</c:v>
                </c:pt>
                <c:pt idx="831">
                  <c:v>3.6467418981512854</c:v>
                </c:pt>
                <c:pt idx="832">
                  <c:v>3.577305629897118</c:v>
                </c:pt>
                <c:pt idx="833">
                  <c:v>3.5357329614138382</c:v>
                </c:pt>
                <c:pt idx="834">
                  <c:v>3.554746473973307</c:v>
                </c:pt>
                <c:pt idx="835">
                  <c:v>3.5677751087966878</c:v>
                </c:pt>
                <c:pt idx="836">
                  <c:v>3.5910968131069501</c:v>
                </c:pt>
                <c:pt idx="837">
                  <c:v>3.5982441722430267</c:v>
                </c:pt>
                <c:pt idx="838">
                  <c:v>3.6121998338855152</c:v>
                </c:pt>
                <c:pt idx="839">
                  <c:v>3.5938575039642728</c:v>
                </c:pt>
                <c:pt idx="840">
                  <c:v>3.5972952308452655</c:v>
                </c:pt>
                <c:pt idx="841">
                  <c:v>3.570902188903204</c:v>
                </c:pt>
                <c:pt idx="842">
                  <c:v>3.5794671974767707</c:v>
                </c:pt>
                <c:pt idx="843">
                  <c:v>3.5693599983511097</c:v>
                </c:pt>
                <c:pt idx="844">
                  <c:v>3.5641171883444791</c:v>
                </c:pt>
                <c:pt idx="845">
                  <c:v>3.5870755410035589</c:v>
                </c:pt>
                <c:pt idx="846">
                  <c:v>3.6178285742741716</c:v>
                </c:pt>
                <c:pt idx="847">
                  <c:v>3.6209877374049912</c:v>
                </c:pt>
                <c:pt idx="848">
                  <c:v>3.6280767968388856</c:v>
                </c:pt>
                <c:pt idx="849">
                  <c:v>3.6135303267329646</c:v>
                </c:pt>
                <c:pt idx="850">
                  <c:v>3.5956837268036157</c:v>
                </c:pt>
                <c:pt idx="851">
                  <c:v>3.5686112650743631</c:v>
                </c:pt>
                <c:pt idx="852">
                  <c:v>3.5843373510788772</c:v>
                </c:pt>
                <c:pt idx="853">
                  <c:v>3.5728328824028019</c:v>
                </c:pt>
                <c:pt idx="854">
                  <c:v>3.5496577508767806</c:v>
                </c:pt>
                <c:pt idx="855">
                  <c:v>3.5331702058586769</c:v>
                </c:pt>
                <c:pt idx="856">
                  <c:v>3.5434319901728117</c:v>
                </c:pt>
                <c:pt idx="857">
                  <c:v>3.572620495544597</c:v>
                </c:pt>
                <c:pt idx="858">
                  <c:v>3.5951663447446025</c:v>
                </c:pt>
                <c:pt idx="859">
                  <c:v>3.5963742109514012</c:v>
                </c:pt>
                <c:pt idx="860">
                  <c:v>3.605597619971658</c:v>
                </c:pt>
                <c:pt idx="861">
                  <c:v>3.6454712100757454</c:v>
                </c:pt>
                <c:pt idx="862">
                  <c:v>3.6571421925387448</c:v>
                </c:pt>
                <c:pt idx="863">
                  <c:v>3.6633929148582807</c:v>
                </c:pt>
                <c:pt idx="864">
                  <c:v>3.6962821996443607</c:v>
                </c:pt>
                <c:pt idx="865">
                  <c:v>3.728834079354109</c:v>
                </c:pt>
                <c:pt idx="866">
                  <c:v>3.7496595894803972</c:v>
                </c:pt>
                <c:pt idx="867">
                  <c:v>3.7693724233931243</c:v>
                </c:pt>
                <c:pt idx="868">
                  <c:v>3.7918973128207454</c:v>
                </c:pt>
                <c:pt idx="869">
                  <c:v>3.8037370252631417</c:v>
                </c:pt>
                <c:pt idx="870">
                  <c:v>3.8170274828799875</c:v>
                </c:pt>
                <c:pt idx="871">
                  <c:v>3.7950514286309454</c:v>
                </c:pt>
                <c:pt idx="872">
                  <c:v>3.8087385086502263</c:v>
                </c:pt>
                <c:pt idx="873">
                  <c:v>3.8072875955437873</c:v>
                </c:pt>
                <c:pt idx="874">
                  <c:v>3.7870189619128132</c:v>
                </c:pt>
                <c:pt idx="875">
                  <c:v>3.7968558846493328</c:v>
                </c:pt>
                <c:pt idx="876">
                  <c:v>3.8159944605712073</c:v>
                </c:pt>
                <c:pt idx="877">
                  <c:v>3.8154027423345274</c:v>
                </c:pt>
                <c:pt idx="878">
                  <c:v>3.8320286785563935</c:v>
                </c:pt>
                <c:pt idx="879">
                  <c:v>3.8260635532800924</c:v>
                </c:pt>
                <c:pt idx="880">
                  <c:v>3.8375899113686374</c:v>
                </c:pt>
                <c:pt idx="881">
                  <c:v>3.8634738844849981</c:v>
                </c:pt>
                <c:pt idx="882">
                  <c:v>3.878998778176284</c:v>
                </c:pt>
                <c:pt idx="883">
                  <c:v>3.8742945258198431</c:v>
                </c:pt>
                <c:pt idx="884">
                  <c:v>3.868730192001578</c:v>
                </c:pt>
                <c:pt idx="885">
                  <c:v>3.8835690117987611</c:v>
                </c:pt>
                <c:pt idx="886">
                  <c:v>3.8827280035238454</c:v>
                </c:pt>
                <c:pt idx="887">
                  <c:v>3.8961675290978404</c:v>
                </c:pt>
                <c:pt idx="888">
                  <c:v>3.9134579316337588</c:v>
                </c:pt>
                <c:pt idx="889">
                  <c:v>3.932199259562204</c:v>
                </c:pt>
                <c:pt idx="890">
                  <c:v>3.934091156507217</c:v>
                </c:pt>
                <c:pt idx="891">
                  <c:v>3.9487366725513775</c:v>
                </c:pt>
                <c:pt idx="892">
                  <c:v>3.9695354980435118</c:v>
                </c:pt>
                <c:pt idx="893">
                  <c:v>3.9806585303140309</c:v>
                </c:pt>
                <c:pt idx="894">
                  <c:v>3.9724060588435584</c:v>
                </c:pt>
                <c:pt idx="895">
                  <c:v>3.9762088802638518</c:v>
                </c:pt>
                <c:pt idx="896">
                  <c:v>4.0116040779913629</c:v>
                </c:pt>
                <c:pt idx="897">
                  <c:v>4.0340902493911166</c:v>
                </c:pt>
                <c:pt idx="898">
                  <c:v>4.0521408020904266</c:v>
                </c:pt>
                <c:pt idx="899">
                  <c:v>4.0624226580660823</c:v>
                </c:pt>
                <c:pt idx="900">
                  <c:v>4.0838562390528006</c:v>
                </c:pt>
                <c:pt idx="901">
                  <c:v>4.0879080994656398</c:v>
                </c:pt>
                <c:pt idx="902">
                  <c:v>4.0755173786781249</c:v>
                </c:pt>
                <c:pt idx="903">
                  <c:v>4.1097563044350576</c:v>
                </c:pt>
                <c:pt idx="904">
                  <c:v>4.1134630192028849</c:v>
                </c:pt>
                <c:pt idx="905">
                  <c:v>4.112888610804057</c:v>
                </c:pt>
                <c:pt idx="906">
                  <c:v>4.1011603852019913</c:v>
                </c:pt>
                <c:pt idx="907">
                  <c:v>4.0941192819695731</c:v>
                </c:pt>
                <c:pt idx="908">
                  <c:v>4.020125013513618</c:v>
                </c:pt>
                <c:pt idx="909">
                  <c:v>4.0118407899450634</c:v>
                </c:pt>
                <c:pt idx="910">
                  <c:v>4.0129295883287019</c:v>
                </c:pt>
                <c:pt idx="911">
                  <c:v>4.0308318703110846</c:v>
                </c:pt>
                <c:pt idx="912">
                  <c:v>4.0365536791880192</c:v>
                </c:pt>
                <c:pt idx="913">
                  <c:v>4.0591894023445256</c:v>
                </c:pt>
                <c:pt idx="914">
                  <c:v>4.0422285186243618</c:v>
                </c:pt>
                <c:pt idx="915">
                  <c:v>4.0272136679912878</c:v>
                </c:pt>
                <c:pt idx="916">
                  <c:v>4.0220297829796099</c:v>
                </c:pt>
                <c:pt idx="917">
                  <c:v>4.0430165770018665</c:v>
                </c:pt>
                <c:pt idx="918">
                  <c:v>4.0774259724218833</c:v>
                </c:pt>
                <c:pt idx="919">
                  <c:v>4.0712546312134004</c:v>
                </c:pt>
                <c:pt idx="920">
                  <c:v>4.0620117725417924</c:v>
                </c:pt>
                <c:pt idx="921">
                  <c:v>4.0786622345759724</c:v>
                </c:pt>
                <c:pt idx="922">
                  <c:v>4.0767078791410736</c:v>
                </c:pt>
                <c:pt idx="923">
                  <c:v>4.0727828240129753</c:v>
                </c:pt>
                <c:pt idx="924">
                  <c:v>4.0701241571749494</c:v>
                </c:pt>
                <c:pt idx="925">
                  <c:v>4.0480751168195379</c:v>
                </c:pt>
                <c:pt idx="926">
                  <c:v>4.0581161669066663</c:v>
                </c:pt>
                <c:pt idx="927">
                  <c:v>4.0985689815074213</c:v>
                </c:pt>
                <c:pt idx="928">
                  <c:v>4.1252615075146304</c:v>
                </c:pt>
                <c:pt idx="929">
                  <c:v>4.1483423888121695</c:v>
                </c:pt>
                <c:pt idx="930">
                  <c:v>4.138992679719447</c:v>
                </c:pt>
                <c:pt idx="931">
                  <c:v>4.1269397531613485</c:v>
                </c:pt>
                <c:pt idx="932">
                  <c:v>4.124046721187911</c:v>
                </c:pt>
                <c:pt idx="933">
                  <c:v>4.1403340113181475</c:v>
                </c:pt>
                <c:pt idx="934">
                  <c:v>4.1149289287992676</c:v>
                </c:pt>
                <c:pt idx="935">
                  <c:v>4.1146745802210374</c:v>
                </c:pt>
                <c:pt idx="936">
                  <c:v>4.1232763032939737</c:v>
                </c:pt>
                <c:pt idx="937">
                  <c:v>4.1074639156701371</c:v>
                </c:pt>
                <c:pt idx="938">
                  <c:v>4.1158910124128116</c:v>
                </c:pt>
                <c:pt idx="939">
                  <c:v>4.1189758602886224</c:v>
                </c:pt>
                <c:pt idx="940">
                  <c:v>4.1190802217043645</c:v>
                </c:pt>
                <c:pt idx="941">
                  <c:v>4.0951361720117792</c:v>
                </c:pt>
                <c:pt idx="942">
                  <c:v>4.1268175955858144</c:v>
                </c:pt>
                <c:pt idx="943">
                  <c:v>4.14835395863423</c:v>
                </c:pt>
                <c:pt idx="944">
                  <c:v>4.1586274194234987</c:v>
                </c:pt>
                <c:pt idx="945">
                  <c:v>4.1752106658878612</c:v>
                </c:pt>
                <c:pt idx="946">
                  <c:v>4.1859282098174573</c:v>
                </c:pt>
                <c:pt idx="947">
                  <c:v>4.202997137415279</c:v>
                </c:pt>
                <c:pt idx="948">
                  <c:v>4.2170086810565444</c:v>
                </c:pt>
                <c:pt idx="949">
                  <c:v>4.2313612683289525</c:v>
                </c:pt>
                <c:pt idx="950">
                  <c:v>4.2400755895787325</c:v>
                </c:pt>
                <c:pt idx="951">
                  <c:v>4.2586691916490036</c:v>
                </c:pt>
                <c:pt idx="952">
                  <c:v>4.2798467771048907</c:v>
                </c:pt>
                <c:pt idx="953">
                  <c:v>4.2924689428937102</c:v>
                </c:pt>
                <c:pt idx="954">
                  <c:v>4.2601614643501691</c:v>
                </c:pt>
                <c:pt idx="955">
                  <c:v>4.2946206327476562</c:v>
                </c:pt>
                <c:pt idx="956">
                  <c:v>4.3168460159387925</c:v>
                </c:pt>
                <c:pt idx="957">
                  <c:v>4.3420605321575927</c:v>
                </c:pt>
                <c:pt idx="958">
                  <c:v>4.3459666273639819</c:v>
                </c:pt>
                <c:pt idx="959">
                  <c:v>4.34897279490764</c:v>
                </c:pt>
                <c:pt idx="960">
                  <c:v>4.3899918652576453</c:v>
                </c:pt>
                <c:pt idx="961">
                  <c:v>4.4126684744964138</c:v>
                </c:pt>
                <c:pt idx="962">
                  <c:v>4.4085536085144783</c:v>
                </c:pt>
                <c:pt idx="963">
                  <c:v>4.41957219394431</c:v>
                </c:pt>
                <c:pt idx="964">
                  <c:v>4.4241863336667642</c:v>
                </c:pt>
                <c:pt idx="965">
                  <c:v>4.4199108549221258</c:v>
                </c:pt>
                <c:pt idx="966">
                  <c:v>4.4330538875754364</c:v>
                </c:pt>
                <c:pt idx="967">
                  <c:v>4.4588840275811963</c:v>
                </c:pt>
                <c:pt idx="968">
                  <c:v>4.4758061986054223</c:v>
                </c:pt>
                <c:pt idx="969">
                  <c:v>4.4773576593656852</c:v>
                </c:pt>
                <c:pt idx="970">
                  <c:v>4.4673993971626782</c:v>
                </c:pt>
                <c:pt idx="971">
                  <c:v>4.486623355369189</c:v>
                </c:pt>
                <c:pt idx="972">
                  <c:v>4.5069980740297746</c:v>
                </c:pt>
                <c:pt idx="973">
                  <c:v>4.5019298525032019</c:v>
                </c:pt>
                <c:pt idx="974">
                  <c:v>4.5073040138014422</c:v>
                </c:pt>
                <c:pt idx="975">
                  <c:v>4.5099791073337077</c:v>
                </c:pt>
                <c:pt idx="976">
                  <c:v>4.513938711421873</c:v>
                </c:pt>
                <c:pt idx="977">
                  <c:v>4.5316120709158376</c:v>
                </c:pt>
                <c:pt idx="978">
                  <c:v>4.5498691928553967</c:v>
                </c:pt>
                <c:pt idx="979">
                  <c:v>4.5559082857193571</c:v>
                </c:pt>
                <c:pt idx="980">
                  <c:v>4.5519946282100419</c:v>
                </c:pt>
                <c:pt idx="981">
                  <c:v>4.5455267013867129</c:v>
                </c:pt>
                <c:pt idx="982">
                  <c:v>4.5652478895518627</c:v>
                </c:pt>
                <c:pt idx="983">
                  <c:v>4.5890724148901345</c:v>
                </c:pt>
                <c:pt idx="984">
                  <c:v>4.5956706301860626</c:v>
                </c:pt>
                <c:pt idx="985">
                  <c:v>4.591698732375221</c:v>
                </c:pt>
                <c:pt idx="986">
                  <c:v>4.5963576793985848</c:v>
                </c:pt>
                <c:pt idx="987">
                  <c:v>4.5773196746367679</c:v>
                </c:pt>
                <c:pt idx="988">
                  <c:v>4.5927151295705313</c:v>
                </c:pt>
                <c:pt idx="989">
                  <c:v>4.5807922316957352</c:v>
                </c:pt>
                <c:pt idx="990">
                  <c:v>4.5840022170471029</c:v>
                </c:pt>
                <c:pt idx="991">
                  <c:v>4.5905148759143204</c:v>
                </c:pt>
                <c:pt idx="992">
                  <c:v>4.5674519649458594</c:v>
                </c:pt>
                <c:pt idx="993">
                  <c:v>4.5771332555862703</c:v>
                </c:pt>
                <c:pt idx="994">
                  <c:v>4.5924719145809032</c:v>
                </c:pt>
                <c:pt idx="995">
                  <c:v>4.5988318236718193</c:v>
                </c:pt>
                <c:pt idx="996">
                  <c:v>4.6101247375054459</c:v>
                </c:pt>
                <c:pt idx="997">
                  <c:v>4.6239462946085474</c:v>
                </c:pt>
                <c:pt idx="998">
                  <c:v>4.6334169653883972</c:v>
                </c:pt>
                <c:pt idx="999">
                  <c:v>4.6528308998080963</c:v>
                </c:pt>
                <c:pt idx="1000">
                  <c:v>4.6789562637628679</c:v>
                </c:pt>
                <c:pt idx="1001">
                  <c:v>4.6864245324036045</c:v>
                </c:pt>
                <c:pt idx="1002">
                  <c:v>4.7058971086880064</c:v>
                </c:pt>
                <c:pt idx="1003">
                  <c:v>4.7212955549729205</c:v>
                </c:pt>
                <c:pt idx="1004">
                  <c:v>4.7366735665640487</c:v>
                </c:pt>
                <c:pt idx="1005">
                  <c:v>4.7532319312246454</c:v>
                </c:pt>
                <c:pt idx="1006">
                  <c:v>4.7775630181448303</c:v>
                </c:pt>
                <c:pt idx="1007">
                  <c:v>4.8042155766424885</c:v>
                </c:pt>
                <c:pt idx="1008">
                  <c:v>4.8202749829969598</c:v>
                </c:pt>
                <c:pt idx="1009">
                  <c:v>4.8413050019139616</c:v>
                </c:pt>
                <c:pt idx="1010">
                  <c:v>4.8414885290786991</c:v>
                </c:pt>
                <c:pt idx="1011">
                  <c:v>4.8643054361613398</c:v>
                </c:pt>
                <c:pt idx="1012">
                  <c:v>4.8654644092144919</c:v>
                </c:pt>
                <c:pt idx="1013">
                  <c:v>4.8975253908452734</c:v>
                </c:pt>
                <c:pt idx="1014">
                  <c:v>4.9409195001983148</c:v>
                </c:pt>
                <c:pt idx="1015">
                  <c:v>4.9435681530098092</c:v>
                </c:pt>
                <c:pt idx="1016">
                  <c:v>4.9684635934092247</c:v>
                </c:pt>
                <c:pt idx="1017">
                  <c:v>4.9418021078409726</c:v>
                </c:pt>
                <c:pt idx="1018">
                  <c:v>4.9779254692376567</c:v>
                </c:pt>
                <c:pt idx="1019">
                  <c:v>4.9882125490413154</c:v>
                </c:pt>
                <c:pt idx="1020">
                  <c:v>4.974837510928463</c:v>
                </c:pt>
                <c:pt idx="1021">
                  <c:v>4.9782232493607843</c:v>
                </c:pt>
                <c:pt idx="1022">
                  <c:v>5.0195433069237279</c:v>
                </c:pt>
                <c:pt idx="1023">
                  <c:v>5.0373117669555709</c:v>
                </c:pt>
                <c:pt idx="1024">
                  <c:v>5.0196372717534947</c:v>
                </c:pt>
                <c:pt idx="1025">
                  <c:v>5.0166607361270383</c:v>
                </c:pt>
                <c:pt idx="1026">
                  <c:v>5.0505935624059859</c:v>
                </c:pt>
                <c:pt idx="1027">
                  <c:v>5.0595743515902036</c:v>
                </c:pt>
                <c:pt idx="1028">
                  <c:v>5.0474089554789128</c:v>
                </c:pt>
                <c:pt idx="1029">
                  <c:v>5.0423091386840078</c:v>
                </c:pt>
                <c:pt idx="1030">
                  <c:v>5.0462306789120523</c:v>
                </c:pt>
                <c:pt idx="1031">
                  <c:v>5.0606601327196366</c:v>
                </c:pt>
                <c:pt idx="1032">
                  <c:v>5.0473856181734833</c:v>
                </c:pt>
                <c:pt idx="1033">
                  <c:v>5.0235141638596756</c:v>
                </c:pt>
                <c:pt idx="1034">
                  <c:v>5.0357870808606231</c:v>
                </c:pt>
                <c:pt idx="1035">
                  <c:v>5.053097272986883</c:v>
                </c:pt>
                <c:pt idx="1036">
                  <c:v>5.0798219690696209</c:v>
                </c:pt>
                <c:pt idx="1037">
                  <c:v>5.0990411516961371</c:v>
                </c:pt>
                <c:pt idx="1038">
                  <c:v>5.117273681929678</c:v>
                </c:pt>
                <c:pt idx="1039">
                  <c:v>5.0924134137790684</c:v>
                </c:pt>
                <c:pt idx="1040">
                  <c:v>5.074672252424171</c:v>
                </c:pt>
                <c:pt idx="1041">
                  <c:v>5.0482901525608783</c:v>
                </c:pt>
                <c:pt idx="1042">
                  <c:v>5.0307485056790657</c:v>
                </c:pt>
                <c:pt idx="1043">
                  <c:v>5.012868764787064</c:v>
                </c:pt>
                <c:pt idx="1044">
                  <c:v>5.0207066646330825</c:v>
                </c:pt>
                <c:pt idx="1045">
                  <c:v>5.0237745515802024</c:v>
                </c:pt>
                <c:pt idx="1046">
                  <c:v>5.0340463140050034</c:v>
                </c:pt>
                <c:pt idx="1047">
                  <c:v>5.0354758452971424</c:v>
                </c:pt>
                <c:pt idx="1048">
                  <c:v>5.0558494861891852</c:v>
                </c:pt>
                <c:pt idx="1049">
                  <c:v>5.0726366081251646</c:v>
                </c:pt>
                <c:pt idx="1050">
                  <c:v>5.098557987696708</c:v>
                </c:pt>
                <c:pt idx="1051">
                  <c:v>5.1336612503834251</c:v>
                </c:pt>
                <c:pt idx="1052">
                  <c:v>5.158502009313958</c:v>
                </c:pt>
                <c:pt idx="1053">
                  <c:v>5.1830630956666033</c:v>
                </c:pt>
                <c:pt idx="1054">
                  <c:v>5.1986204286294244</c:v>
                </c:pt>
                <c:pt idx="1055">
                  <c:v>5.2156618528073535</c:v>
                </c:pt>
                <c:pt idx="1056">
                  <c:v>5.244471880397124</c:v>
                </c:pt>
                <c:pt idx="1057">
                  <c:v>5.2373457002919981</c:v>
                </c:pt>
                <c:pt idx="1058">
                  <c:v>5.2540060248414093</c:v>
                </c:pt>
                <c:pt idx="1059">
                  <c:v>5.2703717168526403</c:v>
                </c:pt>
                <c:pt idx="1060">
                  <c:v>5.2882643393636508</c:v>
                </c:pt>
                <c:pt idx="1061">
                  <c:v>5.2881468131738538</c:v>
                </c:pt>
                <c:pt idx="1062">
                  <c:v>5.3130177260518847</c:v>
                </c:pt>
                <c:pt idx="1063">
                  <c:v>5.3143758276570665</c:v>
                </c:pt>
                <c:pt idx="1064">
                  <c:v>5.3072434804644768</c:v>
                </c:pt>
                <c:pt idx="1065">
                  <c:v>5.3042250375233317</c:v>
                </c:pt>
                <c:pt idx="1066">
                  <c:v>5.3094035180741903</c:v>
                </c:pt>
                <c:pt idx="1067">
                  <c:v>5.3344229505651368</c:v>
                </c:pt>
                <c:pt idx="1068">
                  <c:v>5.3300231855429665</c:v>
                </c:pt>
                <c:pt idx="1069">
                  <c:v>5.3046923391148297</c:v>
                </c:pt>
                <c:pt idx="1070">
                  <c:v>5.291711478070753</c:v>
                </c:pt>
                <c:pt idx="1071">
                  <c:v>5.3024709873039759</c:v>
                </c:pt>
                <c:pt idx="1072">
                  <c:v>5.3038137776678749</c:v>
                </c:pt>
                <c:pt idx="1073">
                  <c:v>5.31745075232618</c:v>
                </c:pt>
                <c:pt idx="1074">
                  <c:v>5.298042454280262</c:v>
                </c:pt>
                <c:pt idx="1075">
                  <c:v>5.3030088407813407</c:v>
                </c:pt>
                <c:pt idx="1076">
                  <c:v>5.2908052037882474</c:v>
                </c:pt>
                <c:pt idx="1077">
                  <c:v>5.2875477906806108</c:v>
                </c:pt>
                <c:pt idx="1078">
                  <c:v>5.3081624650239068</c:v>
                </c:pt>
                <c:pt idx="1079">
                  <c:v>5.3194667706140866</c:v>
                </c:pt>
                <c:pt idx="1080">
                  <c:v>5.3476373068874237</c:v>
                </c:pt>
                <c:pt idx="1081">
                  <c:v>5.3683237997277775</c:v>
                </c:pt>
                <c:pt idx="1082">
                  <c:v>5.3850071883684896</c:v>
                </c:pt>
                <c:pt idx="1083">
                  <c:v>5.402540084230786</c:v>
                </c:pt>
                <c:pt idx="1084">
                  <c:v>5.4075205683916021</c:v>
                </c:pt>
                <c:pt idx="1085">
                  <c:v>5.4104564705709448</c:v>
                </c:pt>
                <c:pt idx="1086">
                  <c:v>5.4134957204737386</c:v>
                </c:pt>
                <c:pt idx="1087">
                  <c:v>5.4387252935262484</c:v>
                </c:pt>
                <c:pt idx="1088">
                  <c:v>5.4352638034583451</c:v>
                </c:pt>
                <c:pt idx="1089">
                  <c:v>5.4411616295982554</c:v>
                </c:pt>
                <c:pt idx="1090">
                  <c:v>5.4669924973080501</c:v>
                </c:pt>
                <c:pt idx="1091">
                  <c:v>5.4791631231978313</c:v>
                </c:pt>
                <c:pt idx="1092">
                  <c:v>5.4639648576055366</c:v>
                </c:pt>
                <c:pt idx="1093">
                  <c:v>5.4734969535990219</c:v>
                </c:pt>
                <c:pt idx="1094">
                  <c:v>5.4724452886525619</c:v>
                </c:pt>
                <c:pt idx="1095">
                  <c:v>5.4555089209326377</c:v>
                </c:pt>
                <c:pt idx="1096">
                  <c:v>5.4215836491105911</c:v>
                </c:pt>
                <c:pt idx="1097">
                  <c:v>5.3658491309839933</c:v>
                </c:pt>
                <c:pt idx="1098">
                  <c:v>5.3848319188573655</c:v>
                </c:pt>
                <c:pt idx="1099">
                  <c:v>5.4001975355556722</c:v>
                </c:pt>
                <c:pt idx="1100">
                  <c:v>5.3988386231759833</c:v>
                </c:pt>
                <c:pt idx="1101">
                  <c:v>5.3840113118344339</c:v>
                </c:pt>
                <c:pt idx="1102">
                  <c:v>5.4203843737180692</c:v>
                </c:pt>
                <c:pt idx="1103">
                  <c:v>5.4423412061243557</c:v>
                </c:pt>
                <c:pt idx="1104">
                  <c:v>5.4631256503079433</c:v>
                </c:pt>
                <c:pt idx="1105">
                  <c:v>5.4762034822586978</c:v>
                </c:pt>
                <c:pt idx="1106">
                  <c:v>5.4776573871387368</c:v>
                </c:pt>
                <c:pt idx="1107">
                  <c:v>5.5052722739699398</c:v>
                </c:pt>
                <c:pt idx="1108">
                  <c:v>5.5165290226822963</c:v>
                </c:pt>
                <c:pt idx="1109">
                  <c:v>5.521608302261372</c:v>
                </c:pt>
                <c:pt idx="1110">
                  <c:v>5.5182787847171992</c:v>
                </c:pt>
                <c:pt idx="1111">
                  <c:v>5.5340807699817196</c:v>
                </c:pt>
                <c:pt idx="1112">
                  <c:v>5.5531493460092811</c:v>
                </c:pt>
                <c:pt idx="1113">
                  <c:v>5.5585085408982424</c:v>
                </c:pt>
                <c:pt idx="1114">
                  <c:v>5.5590476521689913</c:v>
                </c:pt>
                <c:pt idx="1115">
                  <c:v>5.5729596654982316</c:v>
                </c:pt>
                <c:pt idx="1116">
                  <c:v>5.5926298341994922</c:v>
                </c:pt>
                <c:pt idx="1117">
                  <c:v>5.6008820548620522</c:v>
                </c:pt>
                <c:pt idx="1118">
                  <c:v>5.615577509430131</c:v>
                </c:pt>
                <c:pt idx="1119">
                  <c:v>5.6260822809555604</c:v>
                </c:pt>
                <c:pt idx="1120">
                  <c:v>5.632685377796613</c:v>
                </c:pt>
                <c:pt idx="1121">
                  <c:v>5.6314582301844807</c:v>
                </c:pt>
                <c:pt idx="1122">
                  <c:v>5.6534350277253846</c:v>
                </c:pt>
                <c:pt idx="1123">
                  <c:v>5.6489769334347741</c:v>
                </c:pt>
                <c:pt idx="1124">
                  <c:v>5.6608110421758111</c:v>
                </c:pt>
                <c:pt idx="1125">
                  <c:v>5.6718859782821323</c:v>
                </c:pt>
                <c:pt idx="1126">
                  <c:v>5.6766745967335233</c:v>
                </c:pt>
                <c:pt idx="1127">
                  <c:v>5.6720516772529876</c:v>
                </c:pt>
                <c:pt idx="1128">
                  <c:v>5.6880748276278261</c:v>
                </c:pt>
                <c:pt idx="1129">
                  <c:v>5.6954225059046397</c:v>
                </c:pt>
                <c:pt idx="1130">
                  <c:v>5.6988236028797354</c:v>
                </c:pt>
                <c:pt idx="1131">
                  <c:v>5.7078710590383839</c:v>
                </c:pt>
                <c:pt idx="1132">
                  <c:v>5.7185630546404091</c:v>
                </c:pt>
                <c:pt idx="1133">
                  <c:v>5.6973982099099727</c:v>
                </c:pt>
                <c:pt idx="1134">
                  <c:v>5.6992407099088531</c:v>
                </c:pt>
                <c:pt idx="1135">
                  <c:v>5.7133975069397787</c:v>
                </c:pt>
                <c:pt idx="1136">
                  <c:v>5.7343994300625392</c:v>
                </c:pt>
                <c:pt idx="1137">
                  <c:v>5.750825783652604</c:v>
                </c:pt>
                <c:pt idx="1138">
                  <c:v>5.7618505681929699</c:v>
                </c:pt>
                <c:pt idx="1139">
                  <c:v>5.7691690239790088</c:v>
                </c:pt>
                <c:pt idx="1140">
                  <c:v>5.7804690038447806</c:v>
                </c:pt>
                <c:pt idx="1141">
                  <c:v>5.7886099653958842</c:v>
                </c:pt>
                <c:pt idx="1142">
                  <c:v>5.7725501378274728</c:v>
                </c:pt>
                <c:pt idx="1143">
                  <c:v>5.7863646765017887</c:v>
                </c:pt>
                <c:pt idx="1144">
                  <c:v>5.7640173127798366</c:v>
                </c:pt>
                <c:pt idx="1145">
                  <c:v>5.7642948416932027</c:v>
                </c:pt>
                <c:pt idx="1146">
                  <c:v>5.7742872682812267</c:v>
                </c:pt>
                <c:pt idx="1147">
                  <c:v>5.7546548531873887</c:v>
                </c:pt>
                <c:pt idx="1148">
                  <c:v>5.7389495616852821</c:v>
                </c:pt>
                <c:pt idx="1149">
                  <c:v>5.7318093247987409</c:v>
                </c:pt>
                <c:pt idx="1150">
                  <c:v>5.7654349010831218</c:v>
                </c:pt>
                <c:pt idx="1151">
                  <c:v>5.7589669353969981</c:v>
                </c:pt>
                <c:pt idx="1152">
                  <c:v>5.7714111711764655</c:v>
                </c:pt>
                <c:pt idx="1153">
                  <c:v>5.7935457080266657</c:v>
                </c:pt>
                <c:pt idx="1154">
                  <c:v>5.8049818694771806</c:v>
                </c:pt>
                <c:pt idx="1155">
                  <c:v>5.8186120383766102</c:v>
                </c:pt>
                <c:pt idx="1156">
                  <c:v>5.8405814730998458</c:v>
                </c:pt>
                <c:pt idx="1157">
                  <c:v>5.8440105218850817</c:v>
                </c:pt>
                <c:pt idx="1158">
                  <c:v>5.8611575259238382</c:v>
                </c:pt>
                <c:pt idx="1159">
                  <c:v>5.8768901188461271</c:v>
                </c:pt>
                <c:pt idx="1160">
                  <c:v>5.8879672913217425</c:v>
                </c:pt>
                <c:pt idx="1161">
                  <c:v>5.8972352435178204</c:v>
                </c:pt>
                <c:pt idx="1162">
                  <c:v>5.8948772556170512</c:v>
                </c:pt>
                <c:pt idx="1163">
                  <c:v>5.9107383346141589</c:v>
                </c:pt>
                <c:pt idx="1164">
                  <c:v>5.9067202041012186</c:v>
                </c:pt>
                <c:pt idx="1165">
                  <c:v>5.8884892390129364</c:v>
                </c:pt>
                <c:pt idx="1166">
                  <c:v>5.8894883567916034</c:v>
                </c:pt>
                <c:pt idx="1167">
                  <c:v>5.9256106617834687</c:v>
                </c:pt>
                <c:pt idx="1168">
                  <c:v>5.9488407454485364</c:v>
                </c:pt>
                <c:pt idx="1169">
                  <c:v>5.9603274612569948</c:v>
                </c:pt>
                <c:pt idx="1170">
                  <c:v>5.9548081301513154</c:v>
                </c:pt>
                <c:pt idx="1171">
                  <c:v>5.9443183478892792</c:v>
                </c:pt>
                <c:pt idx="1172">
                  <c:v>5.9652539854967035</c:v>
                </c:pt>
                <c:pt idx="1173">
                  <c:v>5.9852660045836288</c:v>
                </c:pt>
                <c:pt idx="1174">
                  <c:v>6.0007475994869353</c:v>
                </c:pt>
                <c:pt idx="1175">
                  <c:v>6.0212884449825248</c:v>
                </c:pt>
                <c:pt idx="1176">
                  <c:v>6.0038923899223642</c:v>
                </c:pt>
                <c:pt idx="1177">
                  <c:v>6.0104685852484332</c:v>
                </c:pt>
                <c:pt idx="1178">
                  <c:v>6.0072389799456944</c:v>
                </c:pt>
                <c:pt idx="1179">
                  <c:v>6.0164365993213469</c:v>
                </c:pt>
                <c:pt idx="1180">
                  <c:v>6.0414912829911565</c:v>
                </c:pt>
                <c:pt idx="1181">
                  <c:v>6.0277477443914469</c:v>
                </c:pt>
                <c:pt idx="1182">
                  <c:v>6.0143744556711844</c:v>
                </c:pt>
                <c:pt idx="1183">
                  <c:v>6.0146174258082903</c:v>
                </c:pt>
                <c:pt idx="1184">
                  <c:v>6.0364544413606591</c:v>
                </c:pt>
                <c:pt idx="1185">
                  <c:v>6.0439777753975079</c:v>
                </c:pt>
                <c:pt idx="1186">
                  <c:v>6.0531491523247514</c:v>
                </c:pt>
                <c:pt idx="1187">
                  <c:v>6.0479334594119294</c:v>
                </c:pt>
                <c:pt idx="1188">
                  <c:v>6.0526404917684911</c:v>
                </c:pt>
                <c:pt idx="1189">
                  <c:v>6.0211417631725128</c:v>
                </c:pt>
                <c:pt idx="1190">
                  <c:v>6.0282714815937393</c:v>
                </c:pt>
                <c:pt idx="1191">
                  <c:v>6.0281403822804709</c:v>
                </c:pt>
                <c:pt idx="1192">
                  <c:v>5.99144616895284</c:v>
                </c:pt>
                <c:pt idx="1193">
                  <c:v>5.9909750053028343</c:v>
                </c:pt>
                <c:pt idx="1194">
                  <c:v>5.9841472957880937</c:v>
                </c:pt>
                <c:pt idx="1195">
                  <c:v>6.0054881893585002</c:v>
                </c:pt>
                <c:pt idx="1196">
                  <c:v>6.0348415753567206</c:v>
                </c:pt>
                <c:pt idx="1197">
                  <c:v>6.0480926910537613</c:v>
                </c:pt>
                <c:pt idx="1198">
                  <c:v>6.0353681983481682</c:v>
                </c:pt>
                <c:pt idx="1199">
                  <c:v>6.0578325570743718</c:v>
                </c:pt>
                <c:pt idx="1200">
                  <c:v>6.0753848206347385</c:v>
                </c:pt>
                <c:pt idx="1201">
                  <c:v>6.0937400139279019</c:v>
                </c:pt>
                <c:pt idx="1202">
                  <c:v>6.0955130457831599</c:v>
                </c:pt>
                <c:pt idx="1203">
                  <c:v>6.1205678569687905</c:v>
                </c:pt>
                <c:pt idx="1204">
                  <c:v>6.1373860001715217</c:v>
                </c:pt>
                <c:pt idx="1205">
                  <c:v>6.1364935772681051</c:v>
                </c:pt>
                <c:pt idx="1206">
                  <c:v>6.1440771027064027</c:v>
                </c:pt>
                <c:pt idx="1207">
                  <c:v>6.1339210520476097</c:v>
                </c:pt>
                <c:pt idx="1208">
                  <c:v>6.133454640219127</c:v>
                </c:pt>
                <c:pt idx="1209">
                  <c:v>6.1189780812675103</c:v>
                </c:pt>
                <c:pt idx="1210">
                  <c:v>6.0947784211720082</c:v>
                </c:pt>
                <c:pt idx="1211">
                  <c:v>6.1362813016297055</c:v>
                </c:pt>
                <c:pt idx="1212">
                  <c:v>6.1611054909219654</c:v>
                </c:pt>
                <c:pt idx="1213">
                  <c:v>6.1784743667237922</c:v>
                </c:pt>
                <c:pt idx="1214">
                  <c:v>6.1935032784996658</c:v>
                </c:pt>
                <c:pt idx="1215">
                  <c:v>6.2064756375150862</c:v>
                </c:pt>
                <c:pt idx="1216">
                  <c:v>6.202933714740106</c:v>
                </c:pt>
                <c:pt idx="1217">
                  <c:v>6.2072696925082376</c:v>
                </c:pt>
                <c:pt idx="1218">
                  <c:v>6.2072001151981162</c:v>
                </c:pt>
                <c:pt idx="1219">
                  <c:v>6.2317991034974023</c:v>
                </c:pt>
                <c:pt idx="1220">
                  <c:v>6.2402071639029035</c:v>
                </c:pt>
                <c:pt idx="1221">
                  <c:v>6.2424878462328053</c:v>
                </c:pt>
                <c:pt idx="1222">
                  <c:v>6.2639504257748095</c:v>
                </c:pt>
                <c:pt idx="1223">
                  <c:v>6.2807234411890471</c:v>
                </c:pt>
                <c:pt idx="1224">
                  <c:v>6.2917154448837129</c:v>
                </c:pt>
                <c:pt idx="1225">
                  <c:v>6.2838538160695592</c:v>
                </c:pt>
                <c:pt idx="1226">
                  <c:v>6.2821844990998281</c:v>
                </c:pt>
                <c:pt idx="1227">
                  <c:v>6.2752679262357978</c:v>
                </c:pt>
                <c:pt idx="1228">
                  <c:v>6.2712486691143816</c:v>
                </c:pt>
                <c:pt idx="1229">
                  <c:v>6.2656990406771538</c:v>
                </c:pt>
                <c:pt idx="1230">
                  <c:v>6.2822875127065254</c:v>
                </c:pt>
                <c:pt idx="1231">
                  <c:v>6.2860462023630497</c:v>
                </c:pt>
                <c:pt idx="1232">
                  <c:v>6.2884866003645472</c:v>
                </c:pt>
                <c:pt idx="1233">
                  <c:v>6.3020423624820152</c:v>
                </c:pt>
                <c:pt idx="1234">
                  <c:v>6.2676646980020223</c:v>
                </c:pt>
                <c:pt idx="1235">
                  <c:v>6.2360020734291659</c:v>
                </c:pt>
                <c:pt idx="1236">
                  <c:v>6.2556898562324799</c:v>
                </c:pt>
                <c:pt idx="1237">
                  <c:v>6.2449876665260291</c:v>
                </c:pt>
                <c:pt idx="1238">
                  <c:v>6.2786126482445415</c:v>
                </c:pt>
                <c:pt idx="1239">
                  <c:v>6.2673153687913237</c:v>
                </c:pt>
                <c:pt idx="1240">
                  <c:v>6.2590120975729384</c:v>
                </c:pt>
                <c:pt idx="1241">
                  <c:v>6.2630184115984013</c:v>
                </c:pt>
                <c:pt idx="1242">
                  <c:v>6.2168532049293281</c:v>
                </c:pt>
                <c:pt idx="1243">
                  <c:v>6.2085388482170796</c:v>
                </c:pt>
                <c:pt idx="1244">
                  <c:v>6.1602411607892131</c:v>
                </c:pt>
                <c:pt idx="1245">
                  <c:v>6.1706700184757484</c:v>
                </c:pt>
                <c:pt idx="1246">
                  <c:v>6.1851152462048589</c:v>
                </c:pt>
                <c:pt idx="1247">
                  <c:v>6.1486509021965539</c:v>
                </c:pt>
                <c:pt idx="1248">
                  <c:v>6.1958235707122045</c:v>
                </c:pt>
                <c:pt idx="1249">
                  <c:v>6.2475476801902365</c:v>
                </c:pt>
                <c:pt idx="1250">
                  <c:v>6.2860022705960885</c:v>
                </c:pt>
                <c:pt idx="1251">
                  <c:v>6.3126105411403026</c:v>
                </c:pt>
                <c:pt idx="1252">
                  <c:v>6.3433169594466952</c:v>
                </c:pt>
                <c:pt idx="1253">
                  <c:v>6.3543626497112671</c:v>
                </c:pt>
                <c:pt idx="1254">
                  <c:v>6.3661306441699903</c:v>
                </c:pt>
                <c:pt idx="1255">
                  <c:v>6.3449013721217415</c:v>
                </c:pt>
                <c:pt idx="1256">
                  <c:v>6.3449177501420024</c:v>
                </c:pt>
                <c:pt idx="1257">
                  <c:v>6.363525323324331</c:v>
                </c:pt>
                <c:pt idx="1258">
                  <c:v>6.3739715987018544</c:v>
                </c:pt>
                <c:pt idx="1259">
                  <c:v>6.3696239044860432</c:v>
                </c:pt>
                <c:pt idx="1260">
                  <c:v>6.4109302890105004</c:v>
                </c:pt>
                <c:pt idx="1261">
                  <c:v>6.4361786982496989</c:v>
                </c:pt>
                <c:pt idx="1262">
                  <c:v>6.4413214016760705</c:v>
                </c:pt>
                <c:pt idx="1263">
                  <c:v>6.4442509336030644</c:v>
                </c:pt>
                <c:pt idx="1264">
                  <c:v>6.4565328959766619</c:v>
                </c:pt>
                <c:pt idx="1265">
                  <c:v>6.4628778294603295</c:v>
                </c:pt>
                <c:pt idx="1266">
                  <c:v>6.4782142888668917</c:v>
                </c:pt>
                <c:pt idx="1267">
                  <c:v>6.4765773651971168</c:v>
                </c:pt>
                <c:pt idx="1268">
                  <c:v>6.4858401396826277</c:v>
                </c:pt>
                <c:pt idx="1269">
                  <c:v>6.4671450549719189</c:v>
                </c:pt>
                <c:pt idx="1270">
                  <c:v>6.464289075932764</c:v>
                </c:pt>
                <c:pt idx="1271">
                  <c:v>6.4717886982463817</c:v>
                </c:pt>
                <c:pt idx="1272">
                  <c:v>6.4834408582166843</c:v>
                </c:pt>
                <c:pt idx="1273">
                  <c:v>6.4805063225200552</c:v>
                </c:pt>
                <c:pt idx="1274">
                  <c:v>6.4855427136069714</c:v>
                </c:pt>
                <c:pt idx="1275">
                  <c:v>6.4795411424675153</c:v>
                </c:pt>
                <c:pt idx="1276">
                  <c:v>6.4858345846816805</c:v>
                </c:pt>
                <c:pt idx="1277">
                  <c:v>6.487293051526704</c:v>
                </c:pt>
                <c:pt idx="1278">
                  <c:v>6.4982796703738588</c:v>
                </c:pt>
                <c:pt idx="1279">
                  <c:v>6.4931228441368711</c:v>
                </c:pt>
                <c:pt idx="1280">
                  <c:v>6.4881860430898977</c:v>
                </c:pt>
                <c:pt idx="1281">
                  <c:v>6.486129635380145</c:v>
                </c:pt>
                <c:pt idx="1282">
                  <c:v>6.4960430380106233</c:v>
                </c:pt>
                <c:pt idx="1283">
                  <c:v>6.5023228614510487</c:v>
                </c:pt>
                <c:pt idx="1284">
                  <c:v>6.4972566677117554</c:v>
                </c:pt>
                <c:pt idx="1285">
                  <c:v>6.4978529672251275</c:v>
                </c:pt>
                <c:pt idx="1286">
                  <c:v>6.5027330074918259</c:v>
                </c:pt>
                <c:pt idx="1287">
                  <c:v>6.5331595821417308</c:v>
                </c:pt>
                <c:pt idx="1288">
                  <c:v>6.5696809754014724</c:v>
                </c:pt>
                <c:pt idx="1289">
                  <c:v>6.5798725767507786</c:v>
                </c:pt>
                <c:pt idx="1290">
                  <c:v>6.5886229096544113</c:v>
                </c:pt>
                <c:pt idx="1291">
                  <c:v>6.6207501867245035</c:v>
                </c:pt>
                <c:pt idx="1292">
                  <c:v>6.62643444415394</c:v>
                </c:pt>
                <c:pt idx="1293">
                  <c:v>6.6228488553067644</c:v>
                </c:pt>
                <c:pt idx="1294">
                  <c:v>6.6041475515683565</c:v>
                </c:pt>
                <c:pt idx="1295">
                  <c:v>6.6233790613672152</c:v>
                </c:pt>
                <c:pt idx="1296">
                  <c:v>6.6502958397851604</c:v>
                </c:pt>
                <c:pt idx="1297">
                  <c:v>6.648628890468399</c:v>
                </c:pt>
                <c:pt idx="1298">
                  <c:v>6.6644541101057868</c:v>
                </c:pt>
                <c:pt idx="1299">
                  <c:v>6.6819474526926221</c:v>
                </c:pt>
                <c:pt idx="1300">
                  <c:v>6.6782532972045132</c:v>
                </c:pt>
                <c:pt idx="1301">
                  <c:v>6.6835035167235226</c:v>
                </c:pt>
                <c:pt idx="1302">
                  <c:v>6.6953670134974148</c:v>
                </c:pt>
                <c:pt idx="1303">
                  <c:v>6.7259791309950554</c:v>
                </c:pt>
                <c:pt idx="1304">
                  <c:v>6.7463838606299769</c:v>
                </c:pt>
                <c:pt idx="1305">
                  <c:v>6.76257070638085</c:v>
                </c:pt>
                <c:pt idx="1306">
                  <c:v>6.7751487055269219</c:v>
                </c:pt>
                <c:pt idx="1307">
                  <c:v>6.793644124190326</c:v>
                </c:pt>
                <c:pt idx="1308">
                  <c:v>6.8257598644207098</c:v>
                </c:pt>
                <c:pt idx="1309">
                  <c:v>6.8951922638687666</c:v>
                </c:pt>
                <c:pt idx="1310">
                  <c:v>6.8645343479809853</c:v>
                </c:pt>
                <c:pt idx="1311">
                  <c:v>6.8293243067176235</c:v>
                </c:pt>
                <c:pt idx="1312">
                  <c:v>6.8228348388620503</c:v>
                </c:pt>
                <c:pt idx="1313">
                  <c:v>6.8489212086493731</c:v>
                </c:pt>
                <c:pt idx="1314">
                  <c:v>6.8908223503130328</c:v>
                </c:pt>
                <c:pt idx="1315">
                  <c:v>6.9361827122619903</c:v>
                </c:pt>
                <c:pt idx="1316">
                  <c:v>6.965872095626839</c:v>
                </c:pt>
                <c:pt idx="1317">
                  <c:v>6.9933019165533468</c:v>
                </c:pt>
                <c:pt idx="1318">
                  <c:v>7.0450242365145206</c:v>
                </c:pt>
                <c:pt idx="1319">
                  <c:v>7.0479433370343347</c:v>
                </c:pt>
                <c:pt idx="1320">
                  <c:v>7.0459963988934415</c:v>
                </c:pt>
                <c:pt idx="1321">
                  <c:v>7.0517929643896133</c:v>
                </c:pt>
                <c:pt idx="1322">
                  <c:v>7.0755582878890335</c:v>
                </c:pt>
                <c:pt idx="1323">
                  <c:v>7.1012325256963491</c:v>
                </c:pt>
                <c:pt idx="1324">
                  <c:v>7.1089639727022309</c:v>
                </c:pt>
                <c:pt idx="1325">
                  <c:v>7.1030869366272533</c:v>
                </c:pt>
                <c:pt idx="1326">
                  <c:v>7.1185685882198353</c:v>
                </c:pt>
                <c:pt idx="1327">
                  <c:v>7.1439585824820355</c:v>
                </c:pt>
                <c:pt idx="1328">
                  <c:v>7.1167610895330213</c:v>
                </c:pt>
                <c:pt idx="1329">
                  <c:v>7.1273015444102068</c:v>
                </c:pt>
                <c:pt idx="1330">
                  <c:v>7.1060307786980195</c:v>
                </c:pt>
                <c:pt idx="1331">
                  <c:v>7.1253884906087723</c:v>
                </c:pt>
                <c:pt idx="1332">
                  <c:v>7.1283670982254641</c:v>
                </c:pt>
                <c:pt idx="1333">
                  <c:v>7.1205608296767879</c:v>
                </c:pt>
                <c:pt idx="1334">
                  <c:v>7.0982886417430526</c:v>
                </c:pt>
                <c:pt idx="1335">
                  <c:v>7.1307236880834104</c:v>
                </c:pt>
                <c:pt idx="1336">
                  <c:v>7.1327557756140694</c:v>
                </c:pt>
                <c:pt idx="1337">
                  <c:v>7.1286942022517952</c:v>
                </c:pt>
                <c:pt idx="1338">
                  <c:v>7.1269014873510299</c:v>
                </c:pt>
                <c:pt idx="1339">
                  <c:v>7.1139440588514491</c:v>
                </c:pt>
                <c:pt idx="1340">
                  <c:v>7.1595724267305716</c:v>
                </c:pt>
                <c:pt idx="1341">
                  <c:v>7.1701210275049094</c:v>
                </c:pt>
                <c:pt idx="1342">
                  <c:v>7.1864615395117921</c:v>
                </c:pt>
                <c:pt idx="1343">
                  <c:v>7.1970812306282061</c:v>
                </c:pt>
                <c:pt idx="1344">
                  <c:v>7.2183041451366989</c:v>
                </c:pt>
                <c:pt idx="1345">
                  <c:v>7.2404113079003425</c:v>
                </c:pt>
                <c:pt idx="1346">
                  <c:v>7.2577501810752008</c:v>
                </c:pt>
                <c:pt idx="1347">
                  <c:v>7.2794282267839199</c:v>
                </c:pt>
                <c:pt idx="1348">
                  <c:v>7.3047221869310643</c:v>
                </c:pt>
                <c:pt idx="1349">
                  <c:v>7.3309166291856096</c:v>
                </c:pt>
                <c:pt idx="1350">
                  <c:v>7.3535442290424813</c:v>
                </c:pt>
                <c:pt idx="1351">
                  <c:v>7.3589698393427661</c:v>
                </c:pt>
                <c:pt idx="1352">
                  <c:v>7.3745911719415114</c:v>
                </c:pt>
                <c:pt idx="1353">
                  <c:v>7.3794057291715758</c:v>
                </c:pt>
                <c:pt idx="1354">
                  <c:v>7.3823675515080494</c:v>
                </c:pt>
                <c:pt idx="1355">
                  <c:v>7.3901432914929588</c:v>
                </c:pt>
                <c:pt idx="1356">
                  <c:v>7.3982833937625534</c:v>
                </c:pt>
                <c:pt idx="1357">
                  <c:v>7.3817695568307053</c:v>
                </c:pt>
                <c:pt idx="1358">
                  <c:v>7.4014981630639456</c:v>
                </c:pt>
                <c:pt idx="1359">
                  <c:v>7.4170249533288448</c:v>
                </c:pt>
                <c:pt idx="1360">
                  <c:v>7.4408716773455561</c:v>
                </c:pt>
                <c:pt idx="1361">
                  <c:v>7.4406725076684337</c:v>
                </c:pt>
                <c:pt idx="1362">
                  <c:v>7.43637099329806</c:v>
                </c:pt>
                <c:pt idx="1363">
                  <c:v>7.4705098251056086</c:v>
                </c:pt>
                <c:pt idx="1364">
                  <c:v>7.4772642625312224</c:v>
                </c:pt>
                <c:pt idx="1365">
                  <c:v>7.4705772508645714</c:v>
                </c:pt>
                <c:pt idx="1366">
                  <c:v>7.4658462903729053</c:v>
                </c:pt>
                <c:pt idx="1367">
                  <c:v>7.4649497456182301</c:v>
                </c:pt>
                <c:pt idx="1368">
                  <c:v>7.4893148393932565</c:v>
                </c:pt>
                <c:pt idx="1369">
                  <c:v>7.5256625725763744</c:v>
                </c:pt>
                <c:pt idx="1370">
                  <c:v>7.5373989322014987</c:v>
                </c:pt>
                <c:pt idx="1371">
                  <c:v>7.5354401090554299</c:v>
                </c:pt>
                <c:pt idx="1372">
                  <c:v>7.5374221761678433</c:v>
                </c:pt>
                <c:pt idx="1373">
                  <c:v>7.5344683714609078</c:v>
                </c:pt>
                <c:pt idx="1374">
                  <c:v>7.5539730735775104</c:v>
                </c:pt>
                <c:pt idx="1375">
                  <c:v>7.5493912543809376</c:v>
                </c:pt>
                <c:pt idx="1376">
                  <c:v>7.5452016104795741</c:v>
                </c:pt>
                <c:pt idx="1377">
                  <c:v>7.5529685260713748</c:v>
                </c:pt>
                <c:pt idx="1378">
                  <c:v>7.575264903319531</c:v>
                </c:pt>
                <c:pt idx="1379">
                  <c:v>7.5898125152004772</c:v>
                </c:pt>
                <c:pt idx="1380">
                  <c:v>7.5951128438209725</c:v>
                </c:pt>
                <c:pt idx="1381">
                  <c:v>7.6119041371345189</c:v>
                </c:pt>
                <c:pt idx="1382">
                  <c:v>7.6170204754877471</c:v>
                </c:pt>
                <c:pt idx="1383">
                  <c:v>7.61793545893374</c:v>
                </c:pt>
                <c:pt idx="1384">
                  <c:v>7.6369302054912227</c:v>
                </c:pt>
                <c:pt idx="1385">
                  <c:v>7.6584201997803962</c:v>
                </c:pt>
                <c:pt idx="1386">
                  <c:v>7.6357835639835576</c:v>
                </c:pt>
                <c:pt idx="1387">
                  <c:v>7.6456648668081142</c:v>
                </c:pt>
                <c:pt idx="1388">
                  <c:v>7.6457090417440785</c:v>
                </c:pt>
                <c:pt idx="1389">
                  <c:v>7.6475857728758623</c:v>
                </c:pt>
                <c:pt idx="1390">
                  <c:v>7.6620447108812924</c:v>
                </c:pt>
                <c:pt idx="1391">
                  <c:v>7.6687265075148536</c:v>
                </c:pt>
                <c:pt idx="1392">
                  <c:v>7.7032548562702292</c:v>
                </c:pt>
                <c:pt idx="1393">
                  <c:v>7.7433407939369543</c:v>
                </c:pt>
                <c:pt idx="1394">
                  <c:v>7.7677962756836525</c:v>
                </c:pt>
                <c:pt idx="1395">
                  <c:v>7.7920178931184418</c:v>
                </c:pt>
                <c:pt idx="1396">
                  <c:v>7.8149598657362267</c:v>
                </c:pt>
                <c:pt idx="1397">
                  <c:v>7.8340048924966412</c:v>
                </c:pt>
                <c:pt idx="1398">
                  <c:v>7.8543542734866572</c:v>
                </c:pt>
                <c:pt idx="1399">
                  <c:v>7.89884271709749</c:v>
                </c:pt>
                <c:pt idx="1400">
                  <c:v>7.9077452987470522</c:v>
                </c:pt>
                <c:pt idx="1401">
                  <c:v>7.8536568187192417</c:v>
                </c:pt>
                <c:pt idx="1402">
                  <c:v>7.7725369859672391</c:v>
                </c:pt>
                <c:pt idx="1403">
                  <c:v>7.7734453137359649</c:v>
                </c:pt>
                <c:pt idx="1404">
                  <c:v>7.7881386359219489</c:v>
                </c:pt>
                <c:pt idx="1405">
                  <c:v>7.7936235844976718</c:v>
                </c:pt>
                <c:pt idx="1406">
                  <c:v>7.8179314457543088</c:v>
                </c:pt>
                <c:pt idx="1407">
                  <c:v>7.82796618193718</c:v>
                </c:pt>
                <c:pt idx="1408">
                  <c:v>7.8320891000190702</c:v>
                </c:pt>
                <c:pt idx="1409">
                  <c:v>7.8599904150513611</c:v>
                </c:pt>
                <c:pt idx="1410">
                  <c:v>7.8663587284079561</c:v>
                </c:pt>
                <c:pt idx="1411">
                  <c:v>7.8675455974211026</c:v>
                </c:pt>
                <c:pt idx="1412">
                  <c:v>7.8722402211937847</c:v>
                </c:pt>
                <c:pt idx="1413">
                  <c:v>7.8890549192129162</c:v>
                </c:pt>
                <c:pt idx="1414">
                  <c:v>7.8874569300813517</c:v>
                </c:pt>
                <c:pt idx="1415">
                  <c:v>7.9071548268475107</c:v>
                </c:pt>
                <c:pt idx="1416">
                  <c:v>7.927507980278504</c:v>
                </c:pt>
                <c:pt idx="1417">
                  <c:v>7.9498533147899222</c:v>
                </c:pt>
                <c:pt idx="1418">
                  <c:v>7.9585174532294376</c:v>
                </c:pt>
                <c:pt idx="1419">
                  <c:v>7.974411132152027</c:v>
                </c:pt>
                <c:pt idx="1420">
                  <c:v>7.9886281130822718</c:v>
                </c:pt>
                <c:pt idx="1421">
                  <c:v>7.9908864771668675</c:v>
                </c:pt>
                <c:pt idx="1422">
                  <c:v>7.9997567554959366</c:v>
                </c:pt>
                <c:pt idx="1423">
                  <c:v>8.0289064333136366</c:v>
                </c:pt>
                <c:pt idx="1424">
                  <c:v>8.0370168662246808</c:v>
                </c:pt>
                <c:pt idx="1425">
                  <c:v>8.0359160479319929</c:v>
                </c:pt>
                <c:pt idx="1426">
                  <c:v>8.0254434902886391</c:v>
                </c:pt>
                <c:pt idx="1427">
                  <c:v>8.0411706695589196</c:v>
                </c:pt>
                <c:pt idx="1428">
                  <c:v>8.0453393202480861</c:v>
                </c:pt>
                <c:pt idx="1429">
                  <c:v>8.0443300155996234</c:v>
                </c:pt>
                <c:pt idx="1430">
                  <c:v>8.0648703289071175</c:v>
                </c:pt>
                <c:pt idx="1431">
                  <c:v>8.0755624470705385</c:v>
                </c:pt>
                <c:pt idx="1432">
                  <c:v>8.0971347429912175</c:v>
                </c:pt>
                <c:pt idx="1433">
                  <c:v>8.1075861812559769</c:v>
                </c:pt>
                <c:pt idx="1434">
                  <c:v>8.1115133315234402</c:v>
                </c:pt>
                <c:pt idx="1435">
                  <c:v>8.0840114621175214</c:v>
                </c:pt>
                <c:pt idx="1436">
                  <c:v>8.0700429362904806</c:v>
                </c:pt>
                <c:pt idx="1437">
                  <c:v>8.0566073310029793</c:v>
                </c:pt>
                <c:pt idx="1438">
                  <c:v>8.064537448985611</c:v>
                </c:pt>
                <c:pt idx="1439">
                  <c:v>8.0807087525989125</c:v>
                </c:pt>
                <c:pt idx="1440">
                  <c:v>8.0808404173878259</c:v>
                </c:pt>
                <c:pt idx="1441">
                  <c:v>8.1328064083477027</c:v>
                </c:pt>
                <c:pt idx="1442">
                  <c:v>8.1593534215697421</c:v>
                </c:pt>
                <c:pt idx="1443">
                  <c:v>8.1715387919594544</c:v>
                </c:pt>
                <c:pt idx="1444">
                  <c:v>8.1748360349009577</c:v>
                </c:pt>
                <c:pt idx="1445">
                  <c:v>8.186544641964085</c:v>
                </c:pt>
                <c:pt idx="1446">
                  <c:v>8.1934297873529651</c:v>
                </c:pt>
                <c:pt idx="1447">
                  <c:v>8.1981595616913943</c:v>
                </c:pt>
                <c:pt idx="1448">
                  <c:v>8.1915971866079484</c:v>
                </c:pt>
                <c:pt idx="1449">
                  <c:v>8.1915971636368088</c:v>
                </c:pt>
                <c:pt idx="1450">
                  <c:v>8.191034150278572</c:v>
                </c:pt>
                <c:pt idx="1451">
                  <c:v>8.1875762203001621</c:v>
                </c:pt>
                <c:pt idx="1452">
                  <c:v>8.2244190011349048</c:v>
                </c:pt>
                <c:pt idx="1453">
                  <c:v>8.2347521235367047</c:v>
                </c:pt>
                <c:pt idx="1454">
                  <c:v>8.2393384858486431</c:v>
                </c:pt>
                <c:pt idx="1455">
                  <c:v>8.2416934780591102</c:v>
                </c:pt>
                <c:pt idx="1456">
                  <c:v>8.2519621922879782</c:v>
                </c:pt>
                <c:pt idx="1457">
                  <c:v>8.2438820322912871</c:v>
                </c:pt>
                <c:pt idx="1458">
                  <c:v>8.2420993190027634</c:v>
                </c:pt>
                <c:pt idx="1459">
                  <c:v>8.2409103754511115</c:v>
                </c:pt>
                <c:pt idx="1460">
                  <c:v>8.2395115054736152</c:v>
                </c:pt>
                <c:pt idx="1461">
                  <c:v>8.2421506607164812</c:v>
                </c:pt>
                <c:pt idx="1462">
                  <c:v>8.2680350925993569</c:v>
                </c:pt>
                <c:pt idx="1463">
                  <c:v>8.2835595338232686</c:v>
                </c:pt>
                <c:pt idx="1464">
                  <c:v>8.28110875375204</c:v>
                </c:pt>
                <c:pt idx="1465">
                  <c:v>8.28046903044355</c:v>
                </c:pt>
                <c:pt idx="1466">
                  <c:v>8.2837517881444001</c:v>
                </c:pt>
                <c:pt idx="1467">
                  <c:v>8.2790796615679998</c:v>
                </c:pt>
                <c:pt idx="1468">
                  <c:v>8.2876109239609708</c:v>
                </c:pt>
                <c:pt idx="1469">
                  <c:v>8.2914938807191874</c:v>
                </c:pt>
                <c:pt idx="1470">
                  <c:v>8.2887899963019418</c:v>
                </c:pt>
                <c:pt idx="1471">
                  <c:v>8.2951868292506852</c:v>
                </c:pt>
                <c:pt idx="1472">
                  <c:v>8.2925006859080295</c:v>
                </c:pt>
                <c:pt idx="1473">
                  <c:v>8.2997384891575621</c:v>
                </c:pt>
                <c:pt idx="1474">
                  <c:v>8.3162834322917281</c:v>
                </c:pt>
                <c:pt idx="1475">
                  <c:v>8.3248329266607719</c:v>
                </c:pt>
                <c:pt idx="1476">
                  <c:v>8.3350636933453774</c:v>
                </c:pt>
                <c:pt idx="1477">
                  <c:v>8.3449696362609362</c:v>
                </c:pt>
                <c:pt idx="1478">
                  <c:v>8.3584820456401072</c:v>
                </c:pt>
                <c:pt idx="1479">
                  <c:v>8.3614847938311971</c:v>
                </c:pt>
                <c:pt idx="1480">
                  <c:v>8.3766658372934018</c:v>
                </c:pt>
                <c:pt idx="1481">
                  <c:v>8.3823646639929059</c:v>
                </c:pt>
                <c:pt idx="1482">
                  <c:v>8.3893991626060149</c:v>
                </c:pt>
                <c:pt idx="1483">
                  <c:v>8.4055716725790184</c:v>
                </c:pt>
                <c:pt idx="1484">
                  <c:v>8.4199039158238485</c:v>
                </c:pt>
                <c:pt idx="1485">
                  <c:v>8.4299809545284177</c:v>
                </c:pt>
                <c:pt idx="1486">
                  <c:v>8.4384520693623912</c:v>
                </c:pt>
                <c:pt idx="1487">
                  <c:v>8.4315980654962264</c:v>
                </c:pt>
                <c:pt idx="1488">
                  <c:v>8.4458896754616006</c:v>
                </c:pt>
                <c:pt idx="1489">
                  <c:v>8.4577684757797265</c:v>
                </c:pt>
                <c:pt idx="1490">
                  <c:v>8.4644678931005348</c:v>
                </c:pt>
                <c:pt idx="1491">
                  <c:v>8.4785747061191543</c:v>
                </c:pt>
                <c:pt idx="1492">
                  <c:v>8.4833964953156062</c:v>
                </c:pt>
                <c:pt idx="1493">
                  <c:v>8.4858399083819673</c:v>
                </c:pt>
                <c:pt idx="1494">
                  <c:v>8.509702147121569</c:v>
                </c:pt>
                <c:pt idx="1495">
                  <c:v>8.5221743592316503</c:v>
                </c:pt>
                <c:pt idx="1496">
                  <c:v>8.5330871172569811</c:v>
                </c:pt>
                <c:pt idx="1497">
                  <c:v>8.5344450627122335</c:v>
                </c:pt>
                <c:pt idx="1498">
                  <c:v>8.5446599140269832</c:v>
                </c:pt>
                <c:pt idx="1499">
                  <c:v>8.5559533635796896</c:v>
                </c:pt>
                <c:pt idx="1500">
                  <c:v>8.5568973399493604</c:v>
                </c:pt>
                <c:pt idx="1501">
                  <c:v>8.5938570182734644</c:v>
                </c:pt>
                <c:pt idx="1502">
                  <c:v>8.6117179314442147</c:v>
                </c:pt>
                <c:pt idx="1503">
                  <c:v>8.6236747078164466</c:v>
                </c:pt>
                <c:pt idx="1504">
                  <c:v>8.6459001588667768</c:v>
                </c:pt>
                <c:pt idx="1505">
                  <c:v>8.6607998022491355</c:v>
                </c:pt>
                <c:pt idx="1506">
                  <c:v>8.6446794149692572</c:v>
                </c:pt>
                <c:pt idx="1507">
                  <c:v>8.6548217524205917</c:v>
                </c:pt>
                <c:pt idx="1508">
                  <c:v>8.6740657055920973</c:v>
                </c:pt>
                <c:pt idx="1509">
                  <c:v>8.6869247164460663</c:v>
                </c:pt>
                <c:pt idx="1510">
                  <c:v>8.7030594680886448</c:v>
                </c:pt>
                <c:pt idx="1511">
                  <c:v>8.715058539166705</c:v>
                </c:pt>
                <c:pt idx="1512">
                  <c:v>8.7434087411346102</c:v>
                </c:pt>
                <c:pt idx="1513">
                  <c:v>8.7620688119199812</c:v>
                </c:pt>
                <c:pt idx="1514">
                  <c:v>8.7709969452295358</c:v>
                </c:pt>
                <c:pt idx="1515">
                  <c:v>8.7635594342162015</c:v>
                </c:pt>
                <c:pt idx="1516">
                  <c:v>8.8052776188522941</c:v>
                </c:pt>
                <c:pt idx="1517">
                  <c:v>8.8267471702871667</c:v>
                </c:pt>
                <c:pt idx="1518">
                  <c:v>8.848274696479228</c:v>
                </c:pt>
                <c:pt idx="1519">
                  <c:v>8.8553540741594734</c:v>
                </c:pt>
                <c:pt idx="1520">
                  <c:v>8.8606515697170636</c:v>
                </c:pt>
                <c:pt idx="1521">
                  <c:v>8.8649520197324794</c:v>
                </c:pt>
                <c:pt idx="1522">
                  <c:v>8.8562006690680946</c:v>
                </c:pt>
                <c:pt idx="1523">
                  <c:v>8.869121982605348</c:v>
                </c:pt>
                <c:pt idx="1524">
                  <c:v>8.8628078171381208</c:v>
                </c:pt>
                <c:pt idx="1525">
                  <c:v>8.8975313769522053</c:v>
                </c:pt>
                <c:pt idx="1526">
                  <c:v>8.9287835857433659</c:v>
                </c:pt>
                <c:pt idx="1527">
                  <c:v>8.9475479042120529</c:v>
                </c:pt>
                <c:pt idx="1528">
                  <c:v>8.9490942553290136</c:v>
                </c:pt>
                <c:pt idx="1529">
                  <c:v>8.9464645297627445</c:v>
                </c:pt>
                <c:pt idx="1530">
                  <c:v>8.9692728597593003</c:v>
                </c:pt>
                <c:pt idx="1531">
                  <c:v>8.9314435414403821</c:v>
                </c:pt>
                <c:pt idx="1532">
                  <c:v>8.8884157407496094</c:v>
                </c:pt>
                <c:pt idx="1533">
                  <c:v>8.8860747491185386</c:v>
                </c:pt>
                <c:pt idx="1534">
                  <c:v>8.9521546305495754</c:v>
                </c:pt>
                <c:pt idx="1535">
                  <c:v>8.9676010655565364</c:v>
                </c:pt>
                <c:pt idx="1536">
                  <c:v>8.9969825484966162</c:v>
                </c:pt>
                <c:pt idx="1537">
                  <c:v>9.0092454115929126</c:v>
                </c:pt>
                <c:pt idx="1538">
                  <c:v>9.0342931767403503</c:v>
                </c:pt>
                <c:pt idx="1539">
                  <c:v>9.0555468701092252</c:v>
                </c:pt>
                <c:pt idx="1540">
                  <c:v>9.0705302594495372</c:v>
                </c:pt>
                <c:pt idx="1541">
                  <c:v>9.0828767172349103</c:v>
                </c:pt>
                <c:pt idx="1542">
                  <c:v>9.1036565371523093</c:v>
                </c:pt>
                <c:pt idx="1543">
                  <c:v>9.0924998310088121</c:v>
                </c:pt>
                <c:pt idx="1544">
                  <c:v>9.0911930063618751</c:v>
                </c:pt>
                <c:pt idx="1545">
                  <c:v>9.0940751560223791</c:v>
                </c:pt>
                <c:pt idx="1546">
                  <c:v>9.1285743017247896</c:v>
                </c:pt>
                <c:pt idx="1547">
                  <c:v>9.1537213369137831</c:v>
                </c:pt>
                <c:pt idx="1548">
                  <c:v>9.1690067122802112</c:v>
                </c:pt>
                <c:pt idx="1549">
                  <c:v>9.1543137944706316</c:v>
                </c:pt>
                <c:pt idx="1550">
                  <c:v>9.1674159986530555</c:v>
                </c:pt>
                <c:pt idx="1551">
                  <c:v>9.1674543510490025</c:v>
                </c:pt>
                <c:pt idx="1552">
                  <c:v>9.1718287182571867</c:v>
                </c:pt>
                <c:pt idx="1553">
                  <c:v>9.1782158958560469</c:v>
                </c:pt>
                <c:pt idx="1554">
                  <c:v>9.1831301300231694</c:v>
                </c:pt>
                <c:pt idx="1555">
                  <c:v>9.1823588178795603</c:v>
                </c:pt>
                <c:pt idx="1556">
                  <c:v>9.1782187586577972</c:v>
                </c:pt>
                <c:pt idx="1557">
                  <c:v>9.1519492578745734</c:v>
                </c:pt>
                <c:pt idx="1558">
                  <c:v>9.1496786623836339</c:v>
                </c:pt>
                <c:pt idx="1559">
                  <c:v>9.1173106636460926</c:v>
                </c:pt>
                <c:pt idx="1560">
                  <c:v>9.1187145812866905</c:v>
                </c:pt>
                <c:pt idx="1561">
                  <c:v>9.1078045075584484</c:v>
                </c:pt>
                <c:pt idx="1562">
                  <c:v>9.0551470615544165</c:v>
                </c:pt>
                <c:pt idx="1563">
                  <c:v>9.0687999401831902</c:v>
                </c:pt>
                <c:pt idx="1564">
                  <c:v>9.1136427215339353</c:v>
                </c:pt>
                <c:pt idx="1565">
                  <c:v>9.0996927145138411</c:v>
                </c:pt>
                <c:pt idx="1566">
                  <c:v>9.0869507911832628</c:v>
                </c:pt>
                <c:pt idx="1567">
                  <c:v>9.0685630165832354</c:v>
                </c:pt>
                <c:pt idx="1568">
                  <c:v>9.0030787967186825</c:v>
                </c:pt>
                <c:pt idx="1569">
                  <c:v>9.0146842831014098</c:v>
                </c:pt>
                <c:pt idx="1570">
                  <c:v>9.0444492888210295</c:v>
                </c:pt>
                <c:pt idx="1571">
                  <c:v>9.0702861035931424</c:v>
                </c:pt>
                <c:pt idx="1572">
                  <c:v>9.0689807398314848</c:v>
                </c:pt>
                <c:pt idx="1573">
                  <c:v>9.0491388861495974</c:v>
                </c:pt>
                <c:pt idx="1574">
                  <c:v>9.089118893960805</c:v>
                </c:pt>
                <c:pt idx="1575">
                  <c:v>9.0709002184988439</c:v>
                </c:pt>
                <c:pt idx="1576">
                  <c:v>9.0569358411817991</c:v>
                </c:pt>
                <c:pt idx="1577">
                  <c:v>9.0200848659400812</c:v>
                </c:pt>
                <c:pt idx="1578">
                  <c:v>8.9555440893721183</c:v>
                </c:pt>
                <c:pt idx="1579">
                  <c:v>8.9479994848028728</c:v>
                </c:pt>
                <c:pt idx="1580">
                  <c:v>8.9098195742886386</c:v>
                </c:pt>
                <c:pt idx="1581">
                  <c:v>8.9073752011811607</c:v>
                </c:pt>
                <c:pt idx="1582">
                  <c:v>8.9457561753398274</c:v>
                </c:pt>
                <c:pt idx="1583">
                  <c:v>8.9414293082617817</c:v>
                </c:pt>
                <c:pt idx="1584">
                  <c:v>8.9427614743557609</c:v>
                </c:pt>
                <c:pt idx="1585">
                  <c:v>8.9056550520944064</c:v>
                </c:pt>
                <c:pt idx="1586">
                  <c:v>8.9101574682450941</c:v>
                </c:pt>
                <c:pt idx="1587">
                  <c:v>8.9436141636601842</c:v>
                </c:pt>
                <c:pt idx="1588">
                  <c:v>8.9560311790778862</c:v>
                </c:pt>
                <c:pt idx="1589">
                  <c:v>8.9759533499244402</c:v>
                </c:pt>
                <c:pt idx="1590">
                  <c:v>9.0066578816771283</c:v>
                </c:pt>
                <c:pt idx="1591">
                  <c:v>9.0260162967172324</c:v>
                </c:pt>
                <c:pt idx="1592">
                  <c:v>9.0365396385777625</c:v>
                </c:pt>
                <c:pt idx="1593">
                  <c:v>9.0491355997529084</c:v>
                </c:pt>
                <c:pt idx="1594">
                  <c:v>9.0573086563147367</c:v>
                </c:pt>
                <c:pt idx="1595">
                  <c:v>9.0730759735327915</c:v>
                </c:pt>
                <c:pt idx="1596">
                  <c:v>9.0945156718059401</c:v>
                </c:pt>
                <c:pt idx="1597">
                  <c:v>9.0988617431160126</c:v>
                </c:pt>
                <c:pt idx="1598">
                  <c:v>9.0826210946159325</c:v>
                </c:pt>
                <c:pt idx="1599">
                  <c:v>9.1095771777500953</c:v>
                </c:pt>
                <c:pt idx="1600">
                  <c:v>9.1129965592888151</c:v>
                </c:pt>
                <c:pt idx="1601">
                  <c:v>9.1294543417517211</c:v>
                </c:pt>
                <c:pt idx="1602">
                  <c:v>9.1111735480483436</c:v>
                </c:pt>
                <c:pt idx="1603">
                  <c:v>9.0974152646559769</c:v>
                </c:pt>
                <c:pt idx="1604">
                  <c:v>9.1071097209228444</c:v>
                </c:pt>
                <c:pt idx="1605">
                  <c:v>9.1081239078275882</c:v>
                </c:pt>
                <c:pt idx="1606">
                  <c:v>9.1368165338970986</c:v>
                </c:pt>
                <c:pt idx="1607">
                  <c:v>9.1536006868263424</c:v>
                </c:pt>
                <c:pt idx="1608">
                  <c:v>9.1481753426921557</c:v>
                </c:pt>
                <c:pt idx="1609">
                  <c:v>9.1562987751120328</c:v>
                </c:pt>
                <c:pt idx="1610">
                  <c:v>9.1696800328479959</c:v>
                </c:pt>
                <c:pt idx="1611">
                  <c:v>9.1531051870811329</c:v>
                </c:pt>
                <c:pt idx="1612">
                  <c:v>9.1536965069993066</c:v>
                </c:pt>
                <c:pt idx="1613">
                  <c:v>9.1607051195919169</c:v>
                </c:pt>
                <c:pt idx="1614">
                  <c:v>9.1784171632594251</c:v>
                </c:pt>
                <c:pt idx="1615">
                  <c:v>9.1848242739745523</c:v>
                </c:pt>
                <c:pt idx="1616">
                  <c:v>9.1856021945623105</c:v>
                </c:pt>
                <c:pt idx="1617">
                  <c:v>9.1844501019438223</c:v>
                </c:pt>
                <c:pt idx="1618">
                  <c:v>9.2088912990544571</c:v>
                </c:pt>
                <c:pt idx="1619">
                  <c:v>9.2186946598041235</c:v>
                </c:pt>
                <c:pt idx="1620">
                  <c:v>9.2258773429420238</c:v>
                </c:pt>
                <c:pt idx="1621">
                  <c:v>9.2334280384399392</c:v>
                </c:pt>
                <c:pt idx="1622">
                  <c:v>9.2484294511157223</c:v>
                </c:pt>
                <c:pt idx="1623">
                  <c:v>9.2645891332105084</c:v>
                </c:pt>
                <c:pt idx="1624">
                  <c:v>9.2672315770774176</c:v>
                </c:pt>
                <c:pt idx="1625">
                  <c:v>9.2557086698305309</c:v>
                </c:pt>
                <c:pt idx="1626">
                  <c:v>9.2606286773858599</c:v>
                </c:pt>
                <c:pt idx="1627">
                  <c:v>9.2662031833899992</c:v>
                </c:pt>
                <c:pt idx="1628">
                  <c:v>9.2746942483951837</c:v>
                </c:pt>
                <c:pt idx="1629">
                  <c:v>9.294871690632263</c:v>
                </c:pt>
                <c:pt idx="1630">
                  <c:v>9.3017787951456246</c:v>
                </c:pt>
                <c:pt idx="1631">
                  <c:v>9.3127853696833647</c:v>
                </c:pt>
                <c:pt idx="1632">
                  <c:v>9.3257784957648582</c:v>
                </c:pt>
                <c:pt idx="1633">
                  <c:v>9.3341276502316948</c:v>
                </c:pt>
                <c:pt idx="1634">
                  <c:v>9.3173819878928938</c:v>
                </c:pt>
                <c:pt idx="1635">
                  <c:v>9.3447991081710562</c:v>
                </c:pt>
                <c:pt idx="1636">
                  <c:v>9.365755414574318</c:v>
                </c:pt>
                <c:pt idx="1637">
                  <c:v>9.3826892049684165</c:v>
                </c:pt>
                <c:pt idx="1638">
                  <c:v>9.3838681416965368</c:v>
                </c:pt>
                <c:pt idx="1639">
                  <c:v>9.3518602213066728</c:v>
                </c:pt>
                <c:pt idx="1640">
                  <c:v>9.3632729649467628</c:v>
                </c:pt>
                <c:pt idx="1641">
                  <c:v>9.3803137201383251</c:v>
                </c:pt>
                <c:pt idx="1642">
                  <c:v>9.3426353120616312</c:v>
                </c:pt>
                <c:pt idx="1643">
                  <c:v>9.3485240569715327</c:v>
                </c:pt>
                <c:pt idx="1644">
                  <c:v>9.3015910087672911</c:v>
                </c:pt>
                <c:pt idx="1645">
                  <c:v>9.295279885747167</c:v>
                </c:pt>
                <c:pt idx="1646">
                  <c:v>9.27412697101229</c:v>
                </c:pt>
                <c:pt idx="1647">
                  <c:v>9.3033169796655173</c:v>
                </c:pt>
                <c:pt idx="1648">
                  <c:v>9.3255148782281818</c:v>
                </c:pt>
                <c:pt idx="1649">
                  <c:v>9.3146238012454301</c:v>
                </c:pt>
                <c:pt idx="1650">
                  <c:v>9.2817674504744776</c:v>
                </c:pt>
                <c:pt idx="1651">
                  <c:v>9.2891260422471955</c:v>
                </c:pt>
                <c:pt idx="1652">
                  <c:v>9.2579355633141063</c:v>
                </c:pt>
                <c:pt idx="1653">
                  <c:v>9.158439854153043</c:v>
                </c:pt>
                <c:pt idx="1654">
                  <c:v>9.1041668758985725</c:v>
                </c:pt>
                <c:pt idx="1655">
                  <c:v>9.0569919789552404</c:v>
                </c:pt>
                <c:pt idx="1656">
                  <c:v>9.0568358775429552</c:v>
                </c:pt>
                <c:pt idx="1657">
                  <c:v>9.0392742744910493</c:v>
                </c:pt>
                <c:pt idx="1658">
                  <c:v>9.0094032580198764</c:v>
                </c:pt>
                <c:pt idx="1659">
                  <c:v>9.0746006738364162</c:v>
                </c:pt>
                <c:pt idx="1660">
                  <c:v>9.1230860109161824</c:v>
                </c:pt>
                <c:pt idx="1661">
                  <c:v>9.1560223251570214</c:v>
                </c:pt>
                <c:pt idx="1662">
                  <c:v>9.1574015511316951</c:v>
                </c:pt>
                <c:pt idx="1663">
                  <c:v>9.1997226520599433</c:v>
                </c:pt>
                <c:pt idx="1664">
                  <c:v>9.2115596760587568</c:v>
                </c:pt>
                <c:pt idx="1665">
                  <c:v>9.2244434732949578</c:v>
                </c:pt>
                <c:pt idx="1666">
                  <c:v>9.2366167475576102</c:v>
                </c:pt>
                <c:pt idx="1667">
                  <c:v>9.2567517300201878</c:v>
                </c:pt>
                <c:pt idx="1668">
                  <c:v>9.2706208471760174</c:v>
                </c:pt>
                <c:pt idx="1669">
                  <c:v>9.2559058799795686</c:v>
                </c:pt>
                <c:pt idx="1670">
                  <c:v>9.2881989145161921</c:v>
                </c:pt>
                <c:pt idx="1671">
                  <c:v>9.3146644888543904</c:v>
                </c:pt>
                <c:pt idx="1672">
                  <c:v>9.2684065844225376</c:v>
                </c:pt>
                <c:pt idx="1673">
                  <c:v>9.2426756698627894</c:v>
                </c:pt>
                <c:pt idx="1674">
                  <c:v>9.235230495294557</c:v>
                </c:pt>
                <c:pt idx="1675">
                  <c:v>9.2276573752715692</c:v>
                </c:pt>
                <c:pt idx="1676">
                  <c:v>9.2433425596799772</c:v>
                </c:pt>
                <c:pt idx="1677">
                  <c:v>9.2623845601164216</c:v>
                </c:pt>
                <c:pt idx="1678">
                  <c:v>9.2851355656463817</c:v>
                </c:pt>
                <c:pt idx="1679">
                  <c:v>9.3265683962721422</c:v>
                </c:pt>
                <c:pt idx="1680">
                  <c:v>9.3491203070388611</c:v>
                </c:pt>
                <c:pt idx="1681">
                  <c:v>9.3737996134369919</c:v>
                </c:pt>
                <c:pt idx="1682">
                  <c:v>9.3626969021606392</c:v>
                </c:pt>
                <c:pt idx="1683">
                  <c:v>9.377160118240873</c:v>
                </c:pt>
                <c:pt idx="1684">
                  <c:v>9.3698986465712046</c:v>
                </c:pt>
                <c:pt idx="1685">
                  <c:v>9.345478349010099</c:v>
                </c:pt>
                <c:pt idx="1686">
                  <c:v>9.3620766587660551</c:v>
                </c:pt>
                <c:pt idx="1687">
                  <c:v>9.2782525482187541</c:v>
                </c:pt>
                <c:pt idx="1688">
                  <c:v>9.2610588008652286</c:v>
                </c:pt>
                <c:pt idx="1689">
                  <c:v>9.2842887858485774</c:v>
                </c:pt>
                <c:pt idx="1690">
                  <c:v>9.2878123980931733</c:v>
                </c:pt>
                <c:pt idx="1691">
                  <c:v>9.2950587654150141</c:v>
                </c:pt>
                <c:pt idx="1692">
                  <c:v>9.3190402444059437</c:v>
                </c:pt>
                <c:pt idx="1693">
                  <c:v>9.3404267110585995</c:v>
                </c:pt>
                <c:pt idx="1694">
                  <c:v>9.364300268853933</c:v>
                </c:pt>
                <c:pt idx="1695">
                  <c:v>9.3596973393805047</c:v>
                </c:pt>
                <c:pt idx="1696">
                  <c:v>9.3336297067232668</c:v>
                </c:pt>
                <c:pt idx="1697">
                  <c:v>9.3204111500974633</c:v>
                </c:pt>
                <c:pt idx="1698">
                  <c:v>9.331519518872696</c:v>
                </c:pt>
                <c:pt idx="1699">
                  <c:v>9.3556628948268088</c:v>
                </c:pt>
                <c:pt idx="1700">
                  <c:v>9.373125494032406</c:v>
                </c:pt>
                <c:pt idx="1701">
                  <c:v>9.3741216972838579</c:v>
                </c:pt>
                <c:pt idx="1702">
                  <c:v>9.3559762499052201</c:v>
                </c:pt>
                <c:pt idx="1703">
                  <c:v>9.3706198461640842</c:v>
                </c:pt>
                <c:pt idx="1704">
                  <c:v>9.4008085209952927</c:v>
                </c:pt>
                <c:pt idx="1705">
                  <c:v>9.4162782320236396</c:v>
                </c:pt>
                <c:pt idx="1706">
                  <c:v>9.4297190540701656</c:v>
                </c:pt>
                <c:pt idx="1707">
                  <c:v>9.4288476995196451</c:v>
                </c:pt>
                <c:pt idx="1708">
                  <c:v>9.4596395451082635</c:v>
                </c:pt>
                <c:pt idx="1709">
                  <c:v>9.471299190143263</c:v>
                </c:pt>
                <c:pt idx="1710">
                  <c:v>9.500360522540138</c:v>
                </c:pt>
                <c:pt idx="1711">
                  <c:v>9.5095478584786992</c:v>
                </c:pt>
                <c:pt idx="1712">
                  <c:v>9.5195889763858954</c:v>
                </c:pt>
                <c:pt idx="1713">
                  <c:v>9.5232081986358565</c:v>
                </c:pt>
                <c:pt idx="1714">
                  <c:v>9.5475838487122662</c:v>
                </c:pt>
                <c:pt idx="1715">
                  <c:v>9.5638855302402703</c:v>
                </c:pt>
                <c:pt idx="1716">
                  <c:v>9.5682150882154549</c:v>
                </c:pt>
                <c:pt idx="1717">
                  <c:v>9.5623486182668387</c:v>
                </c:pt>
                <c:pt idx="1718">
                  <c:v>9.5773878351026998</c:v>
                </c:pt>
                <c:pt idx="1719">
                  <c:v>9.5790943192219817</c:v>
                </c:pt>
                <c:pt idx="1720">
                  <c:v>9.5814296550514619</c:v>
                </c:pt>
                <c:pt idx="1721">
                  <c:v>9.6000155632194133</c:v>
                </c:pt>
                <c:pt idx="1722">
                  <c:v>9.6059587326090838</c:v>
                </c:pt>
                <c:pt idx="1723">
                  <c:v>9.5996619210374927</c:v>
                </c:pt>
                <c:pt idx="1724">
                  <c:v>9.6142356892840155</c:v>
                </c:pt>
                <c:pt idx="1725">
                  <c:v>9.5918319471861047</c:v>
                </c:pt>
                <c:pt idx="1726">
                  <c:v>9.6221409843515477</c:v>
                </c:pt>
                <c:pt idx="1727">
                  <c:v>9.6210143311395555</c:v>
                </c:pt>
                <c:pt idx="1728">
                  <c:v>9.6016281287688656</c:v>
                </c:pt>
                <c:pt idx="1729">
                  <c:v>9.620842870194279</c:v>
                </c:pt>
                <c:pt idx="1730">
                  <c:v>9.6246132756794687</c:v>
                </c:pt>
                <c:pt idx="1731">
                  <c:v>9.6253952144244668</c:v>
                </c:pt>
                <c:pt idx="1732">
                  <c:v>9.6425582212525676</c:v>
                </c:pt>
                <c:pt idx="1733">
                  <c:v>9.6483164420812866</c:v>
                </c:pt>
                <c:pt idx="1734">
                  <c:v>9.6471470332985518</c:v>
                </c:pt>
                <c:pt idx="1735">
                  <c:v>9.6292474813999078</c:v>
                </c:pt>
                <c:pt idx="1736">
                  <c:v>9.6073506034497793</c:v>
                </c:pt>
                <c:pt idx="1737">
                  <c:v>9.6252342654144858</c:v>
                </c:pt>
                <c:pt idx="1738">
                  <c:v>9.6488997360072712</c:v>
                </c:pt>
                <c:pt idx="1739">
                  <c:v>9.6434233895409935</c:v>
                </c:pt>
                <c:pt idx="1740">
                  <c:v>9.6048893815978769</c:v>
                </c:pt>
                <c:pt idx="1741">
                  <c:v>9.5891016727271801</c:v>
                </c:pt>
                <c:pt idx="1742">
                  <c:v>9.6259061467126887</c:v>
                </c:pt>
                <c:pt idx="1743">
                  <c:v>9.6371767991802475</c:v>
                </c:pt>
                <c:pt idx="1744">
                  <c:v>9.6364042698212806</c:v>
                </c:pt>
                <c:pt idx="1745">
                  <c:v>9.634809128432428</c:v>
                </c:pt>
                <c:pt idx="1746">
                  <c:v>9.645525760921748</c:v>
                </c:pt>
                <c:pt idx="1747">
                  <c:v>9.6548507875781695</c:v>
                </c:pt>
                <c:pt idx="1748">
                  <c:v>9.6564970245080843</c:v>
                </c:pt>
                <c:pt idx="1749">
                  <c:v>9.6605422622773034</c:v>
                </c:pt>
                <c:pt idx="1750">
                  <c:v>9.6841293460353555</c:v>
                </c:pt>
                <c:pt idx="1751">
                  <c:v>9.7195654900986757</c:v>
                </c:pt>
                <c:pt idx="1752">
                  <c:v>9.7251557138360472</c:v>
                </c:pt>
                <c:pt idx="1753">
                  <c:v>9.7385065263911503</c:v>
                </c:pt>
                <c:pt idx="1754">
                  <c:v>9.7507857377877443</c:v>
                </c:pt>
                <c:pt idx="1755">
                  <c:v>9.7431881591405975</c:v>
                </c:pt>
                <c:pt idx="1756">
                  <c:v>9.7525519221782666</c:v>
                </c:pt>
                <c:pt idx="1757">
                  <c:v>9.7575372134776224</c:v>
                </c:pt>
                <c:pt idx="1758">
                  <c:v>9.7690484004723128</c:v>
                </c:pt>
                <c:pt idx="1759">
                  <c:v>9.7664211826828549</c:v>
                </c:pt>
                <c:pt idx="1760">
                  <c:v>9.7751182072868197</c:v>
                </c:pt>
                <c:pt idx="1761">
                  <c:v>9.7965165354681698</c:v>
                </c:pt>
                <c:pt idx="1762">
                  <c:v>9.8049612752501716</c:v>
                </c:pt>
                <c:pt idx="1763">
                  <c:v>9.8223735117660489</c:v>
                </c:pt>
                <c:pt idx="1764">
                  <c:v>9.8549672425210488</c:v>
                </c:pt>
                <c:pt idx="1765">
                  <c:v>9.8536447755327998</c:v>
                </c:pt>
                <c:pt idx="1766">
                  <c:v>9.8542990554560532</c:v>
                </c:pt>
                <c:pt idx="1767">
                  <c:v>9.8484007398640898</c:v>
                </c:pt>
                <c:pt idx="1768">
                  <c:v>9.8637727247426152</c:v>
                </c:pt>
                <c:pt idx="1769">
                  <c:v>9.8727253317406536</c:v>
                </c:pt>
                <c:pt idx="1770">
                  <c:v>9.8809432248725422</c:v>
                </c:pt>
                <c:pt idx="1771">
                  <c:v>9.8942920474798335</c:v>
                </c:pt>
                <c:pt idx="1772">
                  <c:v>9.9084484520489085</c:v>
                </c:pt>
                <c:pt idx="1773">
                  <c:v>9.8966703418688908</c:v>
                </c:pt>
                <c:pt idx="1774">
                  <c:v>9.8862710217807983</c:v>
                </c:pt>
                <c:pt idx="1775">
                  <c:v>9.846810252964314</c:v>
                </c:pt>
              </c:numCache>
            </c:numRef>
          </c:val>
          <c:smooth val="1"/>
          <c:extLst>
            <c:ext xmlns:c16="http://schemas.microsoft.com/office/drawing/2014/chart" uri="{C3380CC4-5D6E-409C-BE32-E72D297353CC}">
              <c16:uniqueId val="{00000002-6F03-4079-85D8-48A84A285BC4}"/>
            </c:ext>
          </c:extLst>
        </c:ser>
        <c:dLbls>
          <c:showLegendKey val="0"/>
          <c:showVal val="0"/>
          <c:showCatName val="0"/>
          <c:showSerName val="0"/>
          <c:showPercent val="0"/>
          <c:showBubbleSize val="0"/>
        </c:dLbls>
        <c:smooth val="0"/>
        <c:axId val="494596000"/>
        <c:axId val="494595016"/>
      </c:lineChart>
      <c:catAx>
        <c:axId val="494596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LM Roman 12" panose="00000500000000000000" pitchFamily="50" charset="0"/>
                    <a:ea typeface="+mn-ea"/>
                    <a:cs typeface="+mn-cs"/>
                  </a:defRPr>
                </a:pPr>
                <a:r>
                  <a:rPr lang="de-CH"/>
                  <a:t>time</a:t>
                </a:r>
              </a:p>
            </c:rich>
          </c:tx>
          <c:layout/>
          <c:overlay val="0"/>
          <c:spPr>
            <a:noFill/>
            <a:ln>
              <a:noFill/>
            </a:ln>
            <a:effectLst/>
          </c:spPr>
        </c:title>
        <c:numFmt formatCode="0.00"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LM Roman 12" panose="00000500000000000000" pitchFamily="50" charset="0"/>
                <a:ea typeface="+mn-ea"/>
                <a:cs typeface="+mn-cs"/>
              </a:defRPr>
            </a:pPr>
            <a:endParaRPr lang="en-US"/>
          </a:p>
        </c:txPr>
        <c:crossAx val="494595016"/>
        <c:crosses val="autoZero"/>
        <c:auto val="1"/>
        <c:lblAlgn val="ctr"/>
        <c:lblOffset val="100"/>
        <c:noMultiLvlLbl val="0"/>
      </c:catAx>
      <c:valAx>
        <c:axId val="494595016"/>
        <c:scaling>
          <c:orientation val="minMax"/>
          <c:min val="0"/>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LM Roman 12" panose="00000500000000000000" pitchFamily="50" charset="0"/>
                    <a:ea typeface="+mn-ea"/>
                    <a:cs typeface="+mn-cs"/>
                  </a:defRPr>
                </a:pPr>
                <a:r>
                  <a:rPr lang="de-CH"/>
                  <a:t>log wealth</a:t>
                </a:r>
              </a:p>
            </c:rich>
          </c:tx>
          <c:layout/>
          <c:overlay val="0"/>
          <c:spPr>
            <a:noFill/>
            <a:ln>
              <a:noFill/>
            </a:ln>
            <a:effectLst/>
          </c:sp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LM Roman 12" panose="00000500000000000000" pitchFamily="50" charset="0"/>
                <a:ea typeface="+mn-ea"/>
                <a:cs typeface="+mn-cs"/>
              </a:defRPr>
            </a:pPr>
            <a:endParaRPr lang="en-US"/>
          </a:p>
        </c:txPr>
        <c:crossAx val="494596000"/>
        <c:crosses val="autoZero"/>
        <c:crossBetween val="midCat"/>
      </c:valAx>
      <c:spPr>
        <a:noFill/>
        <a:ln w="3175">
          <a:solidFill>
            <a:schemeClr val="tx1"/>
          </a:solid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LM Roman 12" panose="00000500000000000000" pitchFamily="50" charset="0"/>
              <a:ea typeface="+mn-ea"/>
              <a:cs typeface="+mn-cs"/>
            </a:defRPr>
          </a:pPr>
          <a:endParaRPr lang="en-US"/>
        </a:p>
      </c:txPr>
    </c:legend>
    <c:plotVisOnly val="1"/>
    <c:dispBlanksAs val="span"/>
    <c:showDLblsOverMax val="0"/>
  </c:chart>
  <c:spPr>
    <a:solidFill>
      <a:schemeClr val="bg1"/>
    </a:solidFill>
    <a:ln w="9525" cap="flat" cmpd="sng" algn="ctr">
      <a:noFill/>
      <a:round/>
    </a:ln>
    <a:effectLst/>
  </c:spPr>
  <c:txPr>
    <a:bodyPr/>
    <a:lstStyle/>
    <a:p>
      <a:pPr>
        <a:defRPr>
          <a:solidFill>
            <a:schemeClr val="tx1">
              <a:lumMod val="65000"/>
              <a:lumOff val="35000"/>
            </a:schemeClr>
          </a:solidFill>
          <a:latin typeface="LM Roman 12" panose="00000500000000000000" pitchFamily="50"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117763</xdr:colOff>
      <xdr:row>8</xdr:row>
      <xdr:rowOff>318654</xdr:rowOff>
    </xdr:from>
    <xdr:to>
      <xdr:col>9</xdr:col>
      <xdr:colOff>408710</xdr:colOff>
      <xdr:row>28</xdr:row>
      <xdr:rowOff>34636</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P57"/>
  <sheetViews>
    <sheetView zoomScale="55" zoomScaleNormal="55" workbookViewId="0">
      <selection activeCell="H108" sqref="H108"/>
    </sheetView>
  </sheetViews>
  <sheetFormatPr defaultColWidth="9" defaultRowHeight="12.75" x14ac:dyDescent="0.2"/>
  <cols>
    <col min="1" max="1" width="2.25" style="13" customWidth="1"/>
    <col min="2" max="2" width="2.125" style="13" customWidth="1"/>
    <col min="3" max="3" width="9" style="13" customWidth="1"/>
    <col min="4" max="4" width="16.25" style="13" customWidth="1"/>
    <col min="5" max="9" width="9" style="13" customWidth="1"/>
    <col min="10" max="10" width="8" style="13" customWidth="1"/>
    <col min="11" max="11" width="2.25" style="13" customWidth="1"/>
    <col min="12" max="12" width="2.375" style="13" customWidth="1"/>
    <col min="13" max="13" width="2.125" style="13" customWidth="1"/>
    <col min="14" max="14" width="9" style="13"/>
    <col min="15" max="15" width="2.125" style="13" customWidth="1"/>
    <col min="16" max="16" width="2.375" style="13" customWidth="1"/>
    <col min="17" max="17" width="2.125" style="13" customWidth="1"/>
    <col min="18" max="18" width="6.125" style="75" customWidth="1"/>
    <col min="19" max="19" width="6.75" style="13" bestFit="1" customWidth="1"/>
    <col min="20" max="20" width="4.375" style="13" customWidth="1"/>
    <col min="21" max="21" width="10.875" style="13" bestFit="1" customWidth="1"/>
    <col min="22" max="24" width="9" style="13"/>
    <col min="25" max="25" width="2.125" style="13" customWidth="1"/>
    <col min="26" max="26" width="2.375" style="13" customWidth="1"/>
    <col min="27" max="27" width="2.125" style="13" customWidth="1"/>
    <col min="28" max="29" width="9" style="13"/>
    <col min="30" max="30" width="4.875" style="13" bestFit="1" customWidth="1"/>
    <col min="31" max="31" width="6.875" style="13" bestFit="1" customWidth="1"/>
    <col min="32" max="32" width="2.125" style="13" bestFit="1" customWidth="1"/>
    <col min="33" max="33" width="6.25" style="13" bestFit="1" customWidth="1"/>
    <col min="34" max="34" width="2.75" style="13" bestFit="1" customWidth="1"/>
    <col min="35" max="35" width="6.25" style="13" bestFit="1" customWidth="1"/>
    <col min="36" max="36" width="2.75" style="13" customWidth="1"/>
    <col min="37" max="37" width="6.25" style="13" bestFit="1" customWidth="1"/>
    <col min="38" max="38" width="2.75" style="13" bestFit="1" customWidth="1"/>
    <col min="39" max="39" width="2.125" style="13" customWidth="1"/>
    <col min="40" max="16384" width="9" style="13"/>
  </cols>
  <sheetData>
    <row r="1" spans="2:42" x14ac:dyDescent="0.2">
      <c r="R1" s="77"/>
    </row>
    <row r="6" spans="2:42" x14ac:dyDescent="0.2">
      <c r="E6"/>
    </row>
    <row r="7" spans="2:42" ht="13.5" thickBot="1" x14ac:dyDescent="0.25"/>
    <row r="8" spans="2:42" x14ac:dyDescent="0.2">
      <c r="B8" s="99"/>
      <c r="C8" s="101"/>
      <c r="D8" s="101"/>
      <c r="E8" s="101"/>
      <c r="F8" s="101"/>
      <c r="G8" s="101"/>
      <c r="H8" s="101"/>
      <c r="I8" s="101"/>
      <c r="J8" s="101"/>
      <c r="K8" s="102"/>
      <c r="Q8" s="99"/>
      <c r="R8" s="100"/>
      <c r="S8" s="101"/>
      <c r="T8" s="101"/>
      <c r="U8" s="101"/>
      <c r="V8" s="101"/>
      <c r="W8" s="101"/>
      <c r="X8" s="101"/>
      <c r="Y8" s="102"/>
    </row>
    <row r="9" spans="2:42" s="82" customFormat="1" ht="39.75" customHeight="1" x14ac:dyDescent="0.2">
      <c r="B9" s="103"/>
      <c r="C9" s="123" t="s">
        <v>34</v>
      </c>
      <c r="D9" s="124"/>
      <c r="E9" s="124"/>
      <c r="F9" s="125"/>
      <c r="G9" s="124"/>
      <c r="H9" s="124"/>
      <c r="I9" s="124"/>
      <c r="J9" s="124"/>
      <c r="K9" s="126"/>
      <c r="L9" s="13"/>
      <c r="M9" s="13"/>
      <c r="N9" s="13"/>
      <c r="O9" s="13"/>
      <c r="Q9" s="103"/>
      <c r="R9" s="201" t="s">
        <v>43</v>
      </c>
      <c r="S9" s="202"/>
      <c r="T9" s="202"/>
      <c r="U9" s="202"/>
      <c r="V9" s="202"/>
      <c r="W9" s="202"/>
      <c r="X9" s="202"/>
      <c r="Y9" s="104"/>
      <c r="Z9" s="79"/>
      <c r="AA9" s="13"/>
      <c r="AB9" s="13"/>
      <c r="AC9" s="13"/>
      <c r="AD9" s="13"/>
      <c r="AE9" s="13"/>
      <c r="AF9" s="13"/>
      <c r="AG9" s="13"/>
      <c r="AH9" s="13"/>
      <c r="AI9" s="13"/>
      <c r="AJ9" s="13"/>
      <c r="AK9" s="13"/>
      <c r="AL9" s="13"/>
      <c r="AM9" s="13"/>
      <c r="AN9" s="13"/>
      <c r="AO9" s="13"/>
      <c r="AP9" s="13"/>
    </row>
    <row r="10" spans="2:42" x14ac:dyDescent="0.2">
      <c r="B10" s="105"/>
      <c r="C10" s="107"/>
      <c r="D10" s="107"/>
      <c r="E10" s="107"/>
      <c r="F10" s="107"/>
      <c r="G10" s="107"/>
      <c r="H10" s="107"/>
      <c r="I10" s="107"/>
      <c r="J10" s="107"/>
      <c r="K10" s="108"/>
      <c r="Q10" s="105"/>
      <c r="R10" s="106"/>
      <c r="S10" s="107"/>
      <c r="T10" s="107"/>
      <c r="U10" s="107"/>
      <c r="V10" s="107"/>
      <c r="W10" s="107"/>
      <c r="X10" s="107"/>
      <c r="Y10" s="108"/>
    </row>
    <row r="11" spans="2:42" ht="12.4" customHeight="1" x14ac:dyDescent="0.2">
      <c r="B11" s="105"/>
      <c r="C11" s="107"/>
      <c r="D11" s="107"/>
      <c r="E11" s="107"/>
      <c r="F11" s="107"/>
      <c r="G11" s="107"/>
      <c r="H11" s="107"/>
      <c r="I11" s="107"/>
      <c r="J11" s="107"/>
      <c r="K11" s="108"/>
      <c r="P11" s="78"/>
      <c r="Q11" s="105"/>
      <c r="R11" s="106"/>
      <c r="S11" s="107"/>
      <c r="T11" s="107"/>
      <c r="U11" s="204" t="s">
        <v>38</v>
      </c>
      <c r="V11" s="204"/>
      <c r="W11" s="205"/>
      <c r="X11" s="204"/>
      <c r="Y11" s="109"/>
      <c r="Z11" s="78"/>
    </row>
    <row r="12" spans="2:42" x14ac:dyDescent="0.2">
      <c r="B12" s="105"/>
      <c r="C12" s="107"/>
      <c r="D12" s="107"/>
      <c r="E12" s="107"/>
      <c r="F12" s="107"/>
      <c r="G12" s="107"/>
      <c r="H12" s="107"/>
      <c r="I12" s="107"/>
      <c r="J12" s="107"/>
      <c r="K12" s="108"/>
      <c r="P12" s="76"/>
      <c r="Q12" s="105"/>
      <c r="R12" s="106"/>
      <c r="S12" s="107"/>
      <c r="T12" s="107"/>
      <c r="U12" s="204" t="s">
        <v>41</v>
      </c>
      <c r="V12" s="204"/>
      <c r="W12" s="134"/>
      <c r="X12" s="133"/>
      <c r="Y12" s="109"/>
      <c r="Z12" s="77"/>
    </row>
    <row r="13" spans="2:42" ht="12.4" customHeight="1" x14ac:dyDescent="0.2">
      <c r="B13" s="105"/>
      <c r="C13" s="107"/>
      <c r="D13" s="107"/>
      <c r="E13" s="107"/>
      <c r="F13" s="107"/>
      <c r="G13" s="107"/>
      <c r="H13" s="107"/>
      <c r="I13" s="107"/>
      <c r="J13" s="107"/>
      <c r="K13" s="108"/>
      <c r="P13" s="83"/>
      <c r="Q13" s="105"/>
      <c r="R13" s="106"/>
      <c r="S13" s="106" t="s">
        <v>42</v>
      </c>
      <c r="T13" s="107"/>
      <c r="U13" s="106" t="s">
        <v>39</v>
      </c>
      <c r="V13" s="106" t="s">
        <v>40</v>
      </c>
      <c r="W13" s="129"/>
      <c r="X13" s="128"/>
      <c r="Y13" s="109"/>
      <c r="Z13" s="77"/>
    </row>
    <row r="14" spans="2:42" x14ac:dyDescent="0.2">
      <c r="B14" s="105"/>
      <c r="C14" s="107"/>
      <c r="D14" s="107"/>
      <c r="E14" s="107"/>
      <c r="F14" s="107"/>
      <c r="G14" s="107"/>
      <c r="H14" s="107"/>
      <c r="I14" s="107"/>
      <c r="J14" s="107"/>
      <c r="K14" s="108"/>
      <c r="P14" s="74"/>
      <c r="Q14" s="105"/>
      <c r="R14" s="110" t="str">
        <f>"a = "&amp;'Exhibit4_Impact-Test'!Y25</f>
        <v>a = 2</v>
      </c>
      <c r="S14" s="106">
        <f>'Exhibit4_Impact-Test'!Y27</f>
        <v>100</v>
      </c>
      <c r="T14" s="111" t="s">
        <v>39</v>
      </c>
      <c r="U14" s="112">
        <f>(AVERAGE(g_RDYRDY_1st)*12-(AVERAGE(g_RDY)*12))*100</f>
        <v>-3.1878879128074966E-3</v>
      </c>
      <c r="V14" s="112">
        <f>(AVERAGE(g_RDYRS_1st)*12-(AVERAGE(g_RDY)*12))*100</f>
        <v>9.862268656076062E-2</v>
      </c>
      <c r="W14" s="113"/>
      <c r="X14" s="112"/>
      <c r="Y14" s="114"/>
      <c r="Z14" s="80"/>
    </row>
    <row r="15" spans="2:42" x14ac:dyDescent="0.2">
      <c r="B15" s="105"/>
      <c r="C15" s="107"/>
      <c r="D15" s="107"/>
      <c r="E15" s="107"/>
      <c r="F15" s="107"/>
      <c r="G15" s="107"/>
      <c r="H15" s="107"/>
      <c r="I15" s="107"/>
      <c r="J15" s="107"/>
      <c r="K15" s="108"/>
      <c r="P15" s="73"/>
      <c r="Q15" s="105"/>
      <c r="R15" s="106"/>
      <c r="S15" s="115"/>
      <c r="T15" s="116" t="s">
        <v>40</v>
      </c>
      <c r="U15" s="117">
        <f>(AVERAGE(g_RSRDY_1st)*12-AVERAGE(g_RS)*12)*100</f>
        <v>-1.4722905547248644E-2</v>
      </c>
      <c r="V15" s="117">
        <f>(AVERAGE(g_RSRS_1st)*12-AVERAGE(g_RS)*12)*100</f>
        <v>1.8978897103734433</v>
      </c>
      <c r="W15" s="118"/>
      <c r="X15" s="117"/>
      <c r="Y15" s="114"/>
      <c r="Z15" s="81"/>
    </row>
    <row r="16" spans="2:42" x14ac:dyDescent="0.2">
      <c r="B16" s="105"/>
      <c r="C16" s="107"/>
      <c r="D16" s="107"/>
      <c r="E16" s="107"/>
      <c r="F16" s="107"/>
      <c r="G16" s="107"/>
      <c r="H16" s="107"/>
      <c r="I16" s="107"/>
      <c r="J16" s="107"/>
      <c r="K16" s="108"/>
      <c r="P16" s="79"/>
      <c r="Q16" s="105"/>
      <c r="R16" s="203" t="s">
        <v>44</v>
      </c>
      <c r="S16" s="203"/>
      <c r="T16" s="203"/>
      <c r="U16" s="203"/>
      <c r="V16" s="203"/>
      <c r="W16" s="203"/>
      <c r="X16" s="203"/>
      <c r="Y16" s="108"/>
      <c r="Z16" s="14"/>
    </row>
    <row r="17" spans="2:26" x14ac:dyDescent="0.2">
      <c r="B17" s="105"/>
      <c r="C17" s="107"/>
      <c r="D17" s="107"/>
      <c r="E17" s="107"/>
      <c r="F17" s="107"/>
      <c r="G17" s="107"/>
      <c r="H17" s="107"/>
      <c r="I17" s="107"/>
      <c r="J17" s="107"/>
      <c r="K17" s="108"/>
      <c r="P17" s="79"/>
      <c r="Q17" s="105"/>
      <c r="R17" s="203"/>
      <c r="S17" s="203"/>
      <c r="T17" s="203"/>
      <c r="U17" s="203"/>
      <c r="V17" s="203"/>
      <c r="W17" s="203"/>
      <c r="X17" s="203"/>
      <c r="Y17" s="108"/>
      <c r="Z17" s="14"/>
    </row>
    <row r="18" spans="2:26" ht="12.4" customHeight="1" x14ac:dyDescent="0.2">
      <c r="B18" s="105"/>
      <c r="C18" s="107"/>
      <c r="D18" s="107"/>
      <c r="E18" s="107"/>
      <c r="F18" s="107"/>
      <c r="G18" s="107"/>
      <c r="H18" s="107"/>
      <c r="I18" s="107"/>
      <c r="J18" s="107"/>
      <c r="K18" s="108"/>
      <c r="P18" s="79"/>
      <c r="Q18" s="105"/>
      <c r="R18" s="203"/>
      <c r="S18" s="203"/>
      <c r="T18" s="203"/>
      <c r="U18" s="203"/>
      <c r="V18" s="203"/>
      <c r="W18" s="203"/>
      <c r="X18" s="203"/>
      <c r="Y18" s="108"/>
      <c r="Z18" s="14"/>
    </row>
    <row r="19" spans="2:26" x14ac:dyDescent="0.2">
      <c r="B19" s="105"/>
      <c r="C19" s="107"/>
      <c r="D19" s="107"/>
      <c r="E19" s="107"/>
      <c r="F19" s="107"/>
      <c r="G19" s="107"/>
      <c r="H19" s="107"/>
      <c r="I19" s="107"/>
      <c r="J19" s="107"/>
      <c r="K19" s="108"/>
      <c r="P19" s="79"/>
      <c r="Q19" s="105"/>
      <c r="R19" s="203"/>
      <c r="S19" s="203"/>
      <c r="T19" s="203"/>
      <c r="U19" s="203"/>
      <c r="V19" s="203"/>
      <c r="W19" s="203"/>
      <c r="X19" s="203"/>
      <c r="Y19" s="108"/>
      <c r="Z19" s="14"/>
    </row>
    <row r="20" spans="2:26" ht="37.5" customHeight="1" x14ac:dyDescent="0.2">
      <c r="B20" s="105"/>
      <c r="C20" s="107"/>
      <c r="D20" s="107"/>
      <c r="E20" s="107"/>
      <c r="F20" s="107"/>
      <c r="G20" s="107"/>
      <c r="H20" s="107"/>
      <c r="I20" s="107"/>
      <c r="J20" s="107"/>
      <c r="K20" s="108"/>
      <c r="P20" s="79"/>
      <c r="Q20" s="105"/>
      <c r="R20" s="203"/>
      <c r="S20" s="203"/>
      <c r="T20" s="203"/>
      <c r="U20" s="203"/>
      <c r="V20" s="203"/>
      <c r="W20" s="203"/>
      <c r="X20" s="203"/>
      <c r="Y20" s="108"/>
      <c r="Z20" s="14"/>
    </row>
    <row r="21" spans="2:26" ht="13.5" thickBot="1" x14ac:dyDescent="0.25">
      <c r="B21" s="105"/>
      <c r="C21" s="107"/>
      <c r="D21" s="107"/>
      <c r="E21" s="107"/>
      <c r="F21" s="107"/>
      <c r="G21" s="107"/>
      <c r="H21" s="107"/>
      <c r="I21" s="107"/>
      <c r="J21" s="107"/>
      <c r="K21" s="108"/>
      <c r="Q21" s="119"/>
      <c r="R21" s="120"/>
      <c r="S21" s="121"/>
      <c r="T21" s="121"/>
      <c r="U21" s="121"/>
      <c r="V21" s="121"/>
      <c r="W21" s="121"/>
      <c r="X21" s="121"/>
      <c r="Y21" s="122"/>
      <c r="Z21" s="14"/>
    </row>
    <row r="22" spans="2:26" x14ac:dyDescent="0.2">
      <c r="B22" s="105"/>
      <c r="C22" s="107"/>
      <c r="D22" s="107"/>
      <c r="E22" s="107"/>
      <c r="F22" s="107"/>
      <c r="G22" s="107"/>
      <c r="H22" s="107"/>
      <c r="I22" s="107"/>
      <c r="J22" s="107"/>
      <c r="K22" s="108"/>
    </row>
    <row r="23" spans="2:26" x14ac:dyDescent="0.2">
      <c r="B23" s="105"/>
      <c r="C23" s="107"/>
      <c r="D23" s="107"/>
      <c r="E23" s="107"/>
      <c r="F23" s="107"/>
      <c r="G23" s="107"/>
      <c r="H23" s="107"/>
      <c r="I23" s="107"/>
      <c r="J23" s="107"/>
      <c r="K23" s="108"/>
    </row>
    <row r="24" spans="2:26" x14ac:dyDescent="0.2">
      <c r="B24" s="105"/>
      <c r="C24" s="107"/>
      <c r="D24" s="107"/>
      <c r="E24" s="107"/>
      <c r="F24" s="107"/>
      <c r="G24" s="107"/>
      <c r="H24" s="107"/>
      <c r="I24" s="107"/>
      <c r="J24" s="107"/>
      <c r="K24" s="108"/>
    </row>
    <row r="25" spans="2:26" x14ac:dyDescent="0.2">
      <c r="B25" s="105"/>
      <c r="C25" s="107"/>
      <c r="D25" s="107"/>
      <c r="E25" s="107"/>
      <c r="F25" s="107"/>
      <c r="G25" s="107"/>
      <c r="H25" s="107"/>
      <c r="I25" s="107"/>
      <c r="J25" s="107"/>
      <c r="K25" s="108"/>
    </row>
    <row r="26" spans="2:26" x14ac:dyDescent="0.2">
      <c r="B26" s="105"/>
      <c r="C26" s="107"/>
      <c r="D26" s="107"/>
      <c r="E26" s="107"/>
      <c r="F26" s="107"/>
      <c r="G26" s="107"/>
      <c r="H26" s="107"/>
      <c r="I26" s="107"/>
      <c r="J26" s="107"/>
      <c r="K26" s="108"/>
    </row>
    <row r="27" spans="2:26" x14ac:dyDescent="0.2">
      <c r="B27" s="105"/>
      <c r="C27" s="107"/>
      <c r="D27" s="107"/>
      <c r="E27" s="107"/>
      <c r="F27" s="107"/>
      <c r="G27" s="107"/>
      <c r="H27" s="107"/>
      <c r="I27" s="107"/>
      <c r="J27" s="107"/>
      <c r="K27" s="108"/>
      <c r="X27" s="14"/>
      <c r="Y27" s="14"/>
      <c r="Z27" s="14"/>
    </row>
    <row r="28" spans="2:26" x14ac:dyDescent="0.2">
      <c r="B28" s="105"/>
      <c r="C28" s="107"/>
      <c r="D28" s="107"/>
      <c r="E28" s="107"/>
      <c r="F28" s="107"/>
      <c r="G28" s="107"/>
      <c r="H28" s="107"/>
      <c r="I28" s="107"/>
      <c r="J28" s="107"/>
      <c r="K28" s="108"/>
      <c r="X28" s="14"/>
      <c r="Y28" s="14"/>
      <c r="Z28" s="14"/>
    </row>
    <row r="29" spans="2:26" ht="44.25" customHeight="1" x14ac:dyDescent="0.2">
      <c r="B29" s="105"/>
      <c r="C29" s="200" t="s">
        <v>35</v>
      </c>
      <c r="D29" s="200"/>
      <c r="E29" s="200"/>
      <c r="F29" s="200"/>
      <c r="G29" s="200"/>
      <c r="H29" s="200"/>
      <c r="I29" s="200"/>
      <c r="J29" s="200"/>
      <c r="K29" s="127"/>
      <c r="X29" s="14"/>
      <c r="Y29" s="14"/>
      <c r="Z29" s="14"/>
    </row>
    <row r="30" spans="2:26" ht="13.5" thickBot="1" x14ac:dyDescent="0.25">
      <c r="B30" s="119"/>
      <c r="C30" s="121"/>
      <c r="D30" s="121"/>
      <c r="E30" s="121"/>
      <c r="F30" s="121"/>
      <c r="G30" s="121"/>
      <c r="H30" s="121"/>
      <c r="I30" s="121"/>
      <c r="J30" s="121"/>
      <c r="K30" s="122"/>
      <c r="X30" s="14"/>
      <c r="Y30" s="14"/>
      <c r="Z30" s="14"/>
    </row>
    <row r="31" spans="2:26" x14ac:dyDescent="0.2">
      <c r="X31" s="14"/>
      <c r="Y31" s="14"/>
      <c r="Z31" s="14"/>
    </row>
    <row r="32" spans="2:26" x14ac:dyDescent="0.2">
      <c r="X32" s="14"/>
      <c r="Y32" s="14"/>
      <c r="Z32" s="14"/>
    </row>
    <row r="33" spans="24:38" x14ac:dyDescent="0.2">
      <c r="X33" s="14"/>
      <c r="Y33" s="14"/>
      <c r="Z33" s="14"/>
    </row>
    <row r="34" spans="24:38" x14ac:dyDescent="0.2">
      <c r="X34" s="14"/>
      <c r="Y34" s="14"/>
      <c r="Z34" s="14"/>
      <c r="AA34" s="14"/>
      <c r="AB34" s="14"/>
      <c r="AC34" s="14"/>
      <c r="AD34" s="14"/>
      <c r="AE34" s="14"/>
      <c r="AF34" s="199"/>
      <c r="AG34" s="71"/>
      <c r="AH34" s="14"/>
      <c r="AI34" s="14"/>
      <c r="AJ34" s="14"/>
      <c r="AK34" s="14"/>
      <c r="AL34" s="14"/>
    </row>
    <row r="35" spans="24:38" x14ac:dyDescent="0.2">
      <c r="X35" s="14"/>
      <c r="Y35" s="14"/>
      <c r="Z35" s="14"/>
      <c r="AA35" s="14"/>
      <c r="AB35" s="14"/>
      <c r="AC35" s="14"/>
      <c r="AD35" s="14"/>
      <c r="AE35" s="14"/>
      <c r="AF35" s="199"/>
      <c r="AG35" s="71"/>
      <c r="AH35" s="14"/>
      <c r="AI35" s="14"/>
      <c r="AJ35" s="14"/>
      <c r="AK35" s="14"/>
      <c r="AL35" s="14"/>
    </row>
    <row r="36" spans="24:38" x14ac:dyDescent="0.2">
      <c r="X36" s="14"/>
      <c r="Y36" s="14"/>
      <c r="Z36" s="14"/>
      <c r="AA36" s="14"/>
      <c r="AB36" s="14"/>
      <c r="AC36" s="14"/>
      <c r="AD36" s="14"/>
      <c r="AE36" s="14"/>
      <c r="AF36" s="199"/>
      <c r="AG36" s="71"/>
      <c r="AH36" s="14"/>
      <c r="AI36" s="14"/>
      <c r="AJ36" s="14"/>
      <c r="AK36" s="14"/>
      <c r="AL36" s="14"/>
    </row>
    <row r="37" spans="24:38" x14ac:dyDescent="0.2">
      <c r="X37" s="14"/>
      <c r="Y37" s="14"/>
      <c r="Z37" s="14"/>
      <c r="AA37" s="14"/>
      <c r="AB37" s="14"/>
      <c r="AC37" s="14"/>
      <c r="AD37" s="14"/>
      <c r="AE37" s="14"/>
      <c r="AF37" s="199"/>
      <c r="AG37" s="71"/>
      <c r="AH37" s="72"/>
      <c r="AI37" s="14"/>
      <c r="AJ37" s="14"/>
      <c r="AK37" s="14"/>
      <c r="AL37" s="14"/>
    </row>
    <row r="38" spans="24:38" x14ac:dyDescent="0.2">
      <c r="X38" s="14"/>
      <c r="Y38" s="14"/>
      <c r="Z38" s="14"/>
      <c r="AA38" s="14"/>
      <c r="AB38" s="14"/>
      <c r="AC38" s="14"/>
      <c r="AD38" s="14"/>
      <c r="AE38" s="14"/>
      <c r="AF38" s="199"/>
      <c r="AG38" s="71"/>
      <c r="AH38" s="72"/>
      <c r="AI38" s="14"/>
      <c r="AJ38" s="14"/>
      <c r="AK38" s="14"/>
      <c r="AL38" s="14"/>
    </row>
    <row r="39" spans="24:38" x14ac:dyDescent="0.2">
      <c r="X39" s="14"/>
      <c r="Y39" s="14"/>
      <c r="Z39" s="14"/>
      <c r="AA39" s="14"/>
      <c r="AB39" s="14"/>
      <c r="AC39" s="14"/>
      <c r="AD39" s="14"/>
      <c r="AE39" s="14"/>
      <c r="AF39" s="199"/>
      <c r="AG39" s="71"/>
      <c r="AH39" s="72"/>
      <c r="AI39" s="14"/>
      <c r="AJ39" s="14"/>
      <c r="AK39" s="14"/>
      <c r="AL39" s="14"/>
    </row>
    <row r="40" spans="24:38" x14ac:dyDescent="0.2">
      <c r="X40" s="14"/>
      <c r="Y40" s="14"/>
      <c r="Z40" s="14"/>
      <c r="AA40" s="14"/>
      <c r="AB40" s="14"/>
      <c r="AC40" s="14"/>
      <c r="AD40" s="14"/>
      <c r="AE40" s="14"/>
      <c r="AF40" s="14"/>
      <c r="AG40" s="14"/>
      <c r="AH40" s="14"/>
      <c r="AI40" s="14"/>
      <c r="AJ40" s="14"/>
      <c r="AK40" s="14"/>
      <c r="AL40" s="14"/>
    </row>
    <row r="41" spans="24:38" x14ac:dyDescent="0.2">
      <c r="X41" s="14"/>
      <c r="Y41" s="14"/>
      <c r="Z41" s="14"/>
      <c r="AA41" s="14"/>
      <c r="AB41" s="14"/>
      <c r="AC41" s="14"/>
      <c r="AD41" s="14"/>
      <c r="AE41" s="14"/>
      <c r="AF41" s="14"/>
      <c r="AG41" s="14"/>
      <c r="AH41" s="14"/>
      <c r="AI41" s="14"/>
      <c r="AJ41" s="14"/>
      <c r="AK41" s="14"/>
      <c r="AL41" s="14"/>
    </row>
    <row r="42" spans="24:38" x14ac:dyDescent="0.2">
      <c r="X42" s="14"/>
      <c r="Y42" s="14"/>
      <c r="Z42" s="14"/>
      <c r="AA42" s="14"/>
      <c r="AB42" s="14"/>
      <c r="AC42" s="14"/>
      <c r="AD42" s="14"/>
      <c r="AE42" s="14"/>
      <c r="AF42" s="14"/>
      <c r="AG42" s="14"/>
      <c r="AH42" s="14"/>
      <c r="AI42" s="14"/>
      <c r="AJ42" s="14"/>
      <c r="AK42" s="14"/>
      <c r="AL42" s="14"/>
    </row>
    <row r="43" spans="24:38" x14ac:dyDescent="0.2">
      <c r="X43" s="14"/>
      <c r="Y43" s="14"/>
      <c r="Z43" s="14"/>
      <c r="AA43" s="14"/>
      <c r="AB43" s="14"/>
      <c r="AC43" s="14"/>
      <c r="AD43" s="14"/>
      <c r="AE43" s="14"/>
      <c r="AF43" s="14"/>
      <c r="AG43" s="14"/>
      <c r="AH43" s="14"/>
      <c r="AI43" s="14"/>
      <c r="AJ43" s="14"/>
      <c r="AK43" s="14"/>
      <c r="AL43" s="14"/>
    </row>
    <row r="44" spans="24:38" x14ac:dyDescent="0.2">
      <c r="X44" s="14"/>
      <c r="Y44" s="14"/>
      <c r="Z44" s="14"/>
      <c r="AA44" s="14"/>
      <c r="AB44" s="14"/>
      <c r="AC44" s="14"/>
      <c r="AD44" s="14"/>
      <c r="AE44" s="14"/>
      <c r="AF44" s="14"/>
      <c r="AG44" s="14"/>
      <c r="AH44" s="14"/>
      <c r="AI44" s="14"/>
      <c r="AJ44" s="14"/>
      <c r="AK44" s="14"/>
      <c r="AL44" s="14"/>
    </row>
    <row r="45" spans="24:38" x14ac:dyDescent="0.2">
      <c r="X45" s="14"/>
      <c r="Y45" s="14"/>
      <c r="Z45" s="14"/>
      <c r="AA45" s="14"/>
      <c r="AB45" s="14"/>
      <c r="AC45" s="14"/>
      <c r="AD45" s="14"/>
      <c r="AE45" s="14"/>
      <c r="AF45" s="14"/>
      <c r="AG45" s="14"/>
      <c r="AH45" s="14"/>
      <c r="AI45" s="14"/>
      <c r="AJ45" s="14"/>
      <c r="AK45" s="14"/>
      <c r="AL45" s="14"/>
    </row>
    <row r="46" spans="24:38" x14ac:dyDescent="0.2">
      <c r="X46" s="14"/>
      <c r="Y46" s="14"/>
      <c r="Z46" s="14"/>
      <c r="AA46" s="14"/>
      <c r="AB46" s="14"/>
      <c r="AC46" s="14"/>
      <c r="AD46" s="14"/>
      <c r="AE46" s="14"/>
      <c r="AF46" s="14"/>
      <c r="AG46" s="14"/>
      <c r="AH46" s="14"/>
      <c r="AI46" s="14"/>
      <c r="AJ46" s="14"/>
      <c r="AK46" s="14"/>
      <c r="AL46" s="14"/>
    </row>
    <row r="47" spans="24:38" x14ac:dyDescent="0.2">
      <c r="X47" s="14"/>
      <c r="Y47" s="14"/>
      <c r="Z47" s="14"/>
      <c r="AA47" s="14"/>
      <c r="AB47" s="14"/>
      <c r="AC47" s="14"/>
      <c r="AD47" s="14"/>
      <c r="AE47" s="14"/>
      <c r="AF47" s="14"/>
      <c r="AG47" s="14"/>
      <c r="AH47" s="14"/>
      <c r="AI47" s="14"/>
      <c r="AJ47" s="14"/>
      <c r="AK47" s="14"/>
      <c r="AL47" s="14"/>
    </row>
    <row r="48" spans="24:38" x14ac:dyDescent="0.2">
      <c r="X48" s="14"/>
      <c r="Y48" s="14"/>
      <c r="Z48" s="14"/>
      <c r="AA48" s="14"/>
      <c r="AB48" s="14"/>
      <c r="AC48" s="14"/>
      <c r="AD48" s="14"/>
      <c r="AE48" s="14"/>
      <c r="AF48" s="14"/>
      <c r="AG48" s="14"/>
      <c r="AH48" s="14"/>
      <c r="AI48" s="14"/>
      <c r="AJ48" s="14"/>
      <c r="AK48" s="14"/>
      <c r="AL48" s="14"/>
    </row>
    <row r="49" spans="24:38" x14ac:dyDescent="0.2">
      <c r="X49" s="14"/>
      <c r="Y49" s="14"/>
      <c r="Z49" s="14"/>
      <c r="AA49" s="14"/>
      <c r="AB49" s="14"/>
      <c r="AC49" s="14"/>
      <c r="AD49" s="14"/>
      <c r="AE49" s="14"/>
      <c r="AF49" s="14"/>
      <c r="AG49" s="14"/>
      <c r="AH49" s="14"/>
      <c r="AI49" s="14"/>
      <c r="AJ49" s="14"/>
      <c r="AK49" s="14"/>
      <c r="AL49" s="14"/>
    </row>
    <row r="50" spans="24:38" x14ac:dyDescent="0.2">
      <c r="X50" s="14"/>
      <c r="Y50" s="14"/>
      <c r="Z50" s="14"/>
      <c r="AA50" s="14"/>
      <c r="AB50" s="14"/>
      <c r="AC50" s="14"/>
      <c r="AD50" s="14"/>
      <c r="AE50" s="14"/>
      <c r="AF50" s="14"/>
      <c r="AG50" s="14"/>
      <c r="AH50" s="14"/>
      <c r="AI50" s="14"/>
      <c r="AJ50" s="14"/>
      <c r="AK50" s="14"/>
      <c r="AL50" s="14"/>
    </row>
    <row r="51" spans="24:38" x14ac:dyDescent="0.2">
      <c r="X51" s="14"/>
      <c r="Y51" s="14"/>
      <c r="Z51" s="14"/>
      <c r="AA51" s="14"/>
      <c r="AB51" s="14"/>
      <c r="AC51" s="14"/>
      <c r="AD51" s="14"/>
      <c r="AE51" s="14"/>
      <c r="AF51" s="14"/>
      <c r="AG51" s="14"/>
      <c r="AH51" s="14"/>
      <c r="AI51" s="14"/>
      <c r="AJ51" s="14"/>
      <c r="AK51" s="14"/>
      <c r="AL51" s="14"/>
    </row>
    <row r="52" spans="24:38" x14ac:dyDescent="0.2">
      <c r="X52" s="14"/>
      <c r="Y52" s="14"/>
      <c r="Z52" s="14"/>
      <c r="AA52" s="14"/>
      <c r="AB52" s="14"/>
      <c r="AC52" s="14"/>
      <c r="AD52" s="14"/>
      <c r="AE52" s="14"/>
      <c r="AF52" s="14"/>
      <c r="AG52" s="14"/>
      <c r="AH52" s="14"/>
      <c r="AI52" s="14"/>
      <c r="AJ52" s="14"/>
      <c r="AK52" s="14"/>
      <c r="AL52" s="14"/>
    </row>
    <row r="53" spans="24:38" x14ac:dyDescent="0.2">
      <c r="X53" s="14"/>
      <c r="Y53" s="14"/>
      <c r="Z53" s="14"/>
      <c r="AA53" s="14"/>
      <c r="AB53" s="14"/>
      <c r="AC53" s="14"/>
      <c r="AD53" s="14"/>
      <c r="AE53" s="14"/>
      <c r="AF53" s="14"/>
      <c r="AG53" s="14"/>
      <c r="AH53" s="14"/>
      <c r="AI53" s="14"/>
      <c r="AJ53" s="14"/>
      <c r="AK53" s="14"/>
      <c r="AL53" s="14"/>
    </row>
    <row r="54" spans="24:38" x14ac:dyDescent="0.2">
      <c r="X54" s="14"/>
      <c r="Y54" s="14"/>
      <c r="Z54" s="14"/>
      <c r="AA54" s="14"/>
      <c r="AB54" s="14"/>
      <c r="AC54" s="14"/>
      <c r="AD54" s="14"/>
      <c r="AE54" s="14"/>
      <c r="AF54" s="14"/>
      <c r="AG54" s="14"/>
      <c r="AH54" s="14"/>
      <c r="AI54" s="14"/>
      <c r="AJ54" s="14"/>
      <c r="AK54" s="14"/>
      <c r="AL54" s="14"/>
    </row>
    <row r="55" spans="24:38" x14ac:dyDescent="0.2">
      <c r="X55" s="14"/>
      <c r="Y55" s="14"/>
      <c r="Z55" s="14"/>
      <c r="AA55" s="14"/>
      <c r="AB55" s="14"/>
      <c r="AC55" s="14"/>
      <c r="AD55" s="14"/>
      <c r="AE55" s="14"/>
      <c r="AF55" s="14"/>
      <c r="AG55" s="14"/>
      <c r="AH55" s="14"/>
      <c r="AI55" s="14"/>
      <c r="AJ55" s="14"/>
      <c r="AK55" s="14"/>
      <c r="AL55" s="14"/>
    </row>
    <row r="56" spans="24:38" x14ac:dyDescent="0.2">
      <c r="X56" s="14"/>
      <c r="Y56" s="14"/>
      <c r="Z56" s="14"/>
      <c r="AA56" s="14"/>
      <c r="AB56" s="14"/>
      <c r="AC56" s="14"/>
      <c r="AD56" s="14"/>
      <c r="AE56" s="14"/>
      <c r="AF56" s="14"/>
      <c r="AG56" s="14"/>
      <c r="AH56" s="14"/>
      <c r="AI56" s="14"/>
      <c r="AJ56" s="14"/>
      <c r="AK56" s="14"/>
      <c r="AL56" s="14"/>
    </row>
    <row r="57" spans="24:38" x14ac:dyDescent="0.2">
      <c r="X57" s="14"/>
      <c r="Y57" s="14"/>
      <c r="Z57" s="14"/>
      <c r="AA57" s="14"/>
      <c r="AB57" s="14"/>
      <c r="AC57" s="14"/>
      <c r="AD57" s="14"/>
      <c r="AE57" s="14"/>
      <c r="AF57" s="14"/>
      <c r="AG57" s="14"/>
      <c r="AH57" s="14"/>
      <c r="AI57" s="14"/>
      <c r="AJ57" s="14"/>
      <c r="AK57" s="14"/>
      <c r="AL57" s="14"/>
    </row>
  </sheetData>
  <mergeCells count="8">
    <mergeCell ref="AF37:AF39"/>
    <mergeCell ref="C29:J29"/>
    <mergeCell ref="R9:X9"/>
    <mergeCell ref="R16:X20"/>
    <mergeCell ref="AF34:AF36"/>
    <mergeCell ref="U11:V11"/>
    <mergeCell ref="W11:X11"/>
    <mergeCell ref="U12:V12"/>
  </mergeCells>
  <conditionalFormatting sqref="AH37:AH39">
    <cfRule type="cellIs" dxfId="2" priority="27" operator="equal">
      <formula>"*"</formula>
    </cfRule>
    <cfRule type="cellIs" dxfId="1" priority="28" operator="equal">
      <formula>"**"</formula>
    </cfRule>
    <cfRule type="cellIs" dxfId="0" priority="29" operator="equal">
      <formula>"***"</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BE2168"/>
  <sheetViews>
    <sheetView topLeftCell="A4" zoomScale="70" zoomScaleNormal="70" workbookViewId="0">
      <pane ySplit="4" topLeftCell="A8" activePane="bottomLeft" state="frozen"/>
      <selection activeCell="T3" sqref="T3"/>
      <selection pane="bottomLeft" activeCell="W72" sqref="W72"/>
    </sheetView>
  </sheetViews>
  <sheetFormatPr defaultColWidth="10.25" defaultRowHeight="12" outlineLevelRow="1" outlineLevelCol="1" x14ac:dyDescent="0.15"/>
  <cols>
    <col min="4" max="6" width="10.25" customWidth="1" outlineLevel="1"/>
    <col min="7" max="7" width="10.25" customWidth="1"/>
    <col min="8" max="8" width="2.875" style="32" bestFit="1" customWidth="1"/>
    <col min="9" max="9" width="2.875" style="157" customWidth="1"/>
    <col min="10" max="12" width="6.875" bestFit="1" customWidth="1"/>
    <col min="13" max="13" width="2.75" style="38" customWidth="1" collapsed="1"/>
  </cols>
  <sheetData>
    <row r="1" spans="1:57" ht="12.75" outlineLevel="1" x14ac:dyDescent="0.2">
      <c r="A1" s="16" t="s">
        <v>25</v>
      </c>
      <c r="B1" s="10"/>
      <c r="C1" s="10"/>
      <c r="D1" s="10"/>
      <c r="E1" s="10"/>
      <c r="F1" s="10"/>
      <c r="G1" s="10"/>
      <c r="H1" s="28"/>
      <c r="I1" s="153"/>
      <c r="J1" s="10"/>
      <c r="K1" s="10"/>
      <c r="L1" s="10"/>
      <c r="M1" s="33"/>
    </row>
    <row r="2" spans="1:57" ht="12.75" outlineLevel="1" x14ac:dyDescent="0.2">
      <c r="A2" s="16" t="s">
        <v>24</v>
      </c>
      <c r="B2" s="10"/>
      <c r="C2" s="10"/>
      <c r="D2" s="10"/>
      <c r="E2" s="10"/>
      <c r="F2" s="10"/>
      <c r="G2" s="10"/>
      <c r="H2" s="28"/>
      <c r="I2" s="153"/>
      <c r="J2" s="10"/>
      <c r="K2" s="10"/>
      <c r="L2" s="10"/>
      <c r="M2" s="33"/>
    </row>
    <row r="3" spans="1:57" ht="12.75" outlineLevel="1" x14ac:dyDescent="0.2">
      <c r="A3" s="10"/>
      <c r="B3" s="10"/>
      <c r="C3" s="10"/>
      <c r="D3" s="10"/>
      <c r="E3" s="10"/>
      <c r="F3" s="10"/>
      <c r="G3" s="10"/>
      <c r="H3" s="28"/>
      <c r="I3" s="153"/>
      <c r="J3" s="10"/>
      <c r="K3" s="10"/>
      <c r="L3" s="10"/>
      <c r="M3" s="33"/>
    </row>
    <row r="4" spans="1:57" ht="12.75" outlineLevel="1" x14ac:dyDescent="0.2">
      <c r="A4" s="10"/>
      <c r="B4" s="10"/>
      <c r="C4" s="10"/>
      <c r="D4" s="10"/>
      <c r="E4" s="17" t="s">
        <v>23</v>
      </c>
      <c r="F4" s="16"/>
      <c r="G4" s="10"/>
      <c r="H4" s="28"/>
      <c r="I4" s="153"/>
      <c r="J4" s="10"/>
      <c r="K4" s="10"/>
      <c r="L4" s="10"/>
      <c r="M4" s="33"/>
    </row>
    <row r="5" spans="1:57" ht="12.75" outlineLevel="1" x14ac:dyDescent="0.2">
      <c r="A5" s="10"/>
      <c r="B5" s="17" t="s">
        <v>22</v>
      </c>
      <c r="C5" s="10"/>
      <c r="D5" s="10"/>
      <c r="E5" s="17" t="s">
        <v>9</v>
      </c>
      <c r="F5" s="17"/>
      <c r="G5" s="17" t="s">
        <v>21</v>
      </c>
      <c r="H5" s="28"/>
      <c r="I5" s="153"/>
      <c r="J5" s="10"/>
      <c r="K5" s="10"/>
      <c r="L5" s="10"/>
      <c r="M5" s="33"/>
    </row>
    <row r="6" spans="1:57" ht="12.75" outlineLevel="1" x14ac:dyDescent="0.2">
      <c r="A6" s="10"/>
      <c r="B6" s="17" t="s">
        <v>20</v>
      </c>
      <c r="C6" s="17" t="s">
        <v>8</v>
      </c>
      <c r="D6" s="17" t="s">
        <v>7</v>
      </c>
      <c r="E6" s="17" t="s">
        <v>19</v>
      </c>
      <c r="F6" s="17" t="s">
        <v>18</v>
      </c>
      <c r="G6" s="17" t="s">
        <v>17</v>
      </c>
      <c r="H6" s="28"/>
      <c r="I6" s="153"/>
      <c r="J6" s="10"/>
      <c r="K6" s="10"/>
      <c r="L6" s="10"/>
      <c r="M6" s="33"/>
    </row>
    <row r="7" spans="1:57" s="8" customFormat="1" ht="79.5" x14ac:dyDescent="0.2">
      <c r="A7" s="25" t="s">
        <v>16</v>
      </c>
      <c r="B7" s="25" t="s">
        <v>15</v>
      </c>
      <c r="C7" s="25" t="s">
        <v>14</v>
      </c>
      <c r="D7" s="25" t="s">
        <v>13</v>
      </c>
      <c r="E7" s="25" t="s">
        <v>12</v>
      </c>
      <c r="F7" s="25" t="s">
        <v>11</v>
      </c>
      <c r="G7" s="25" t="s">
        <v>10</v>
      </c>
      <c r="H7" s="27" t="s">
        <v>49</v>
      </c>
      <c r="I7" s="162" t="s">
        <v>59</v>
      </c>
      <c r="J7" s="158" t="s">
        <v>2</v>
      </c>
      <c r="K7" s="158" t="s">
        <v>45</v>
      </c>
      <c r="L7" s="158" t="s">
        <v>3</v>
      </c>
      <c r="M7" s="34"/>
      <c r="BE7" s="26"/>
    </row>
    <row r="8" spans="1:57" ht="12.75" x14ac:dyDescent="0.2">
      <c r="A8" s="15">
        <v>1871.01</v>
      </c>
      <c r="B8" s="15">
        <v>4.4400000000000004</v>
      </c>
      <c r="C8" s="18">
        <v>0.26</v>
      </c>
      <c r="D8" s="18">
        <v>0.4</v>
      </c>
      <c r="E8" s="18">
        <v>12.46406116</v>
      </c>
      <c r="F8" s="15">
        <f>1871+1/24</f>
        <v>1871.0416666666667</v>
      </c>
      <c r="G8" s="15">
        <v>5.32</v>
      </c>
      <c r="H8" s="29"/>
      <c r="I8" s="154"/>
      <c r="J8" s="197">
        <f t="shared" ref="J8:J71" si="0">D_year/12</f>
        <v>2.1666666666666667E-2</v>
      </c>
      <c r="K8" s="197">
        <v>0</v>
      </c>
      <c r="L8" s="197">
        <f>(1+G8/100)^(1/12)-1</f>
        <v>4.3287712331259165E-3</v>
      </c>
      <c r="M8" s="35"/>
    </row>
    <row r="9" spans="1:57" ht="12.75" x14ac:dyDescent="0.2">
      <c r="A9" s="15">
        <v>1871.02</v>
      </c>
      <c r="B9" s="15">
        <v>4.5</v>
      </c>
      <c r="C9" s="18">
        <v>0.26</v>
      </c>
      <c r="D9" s="18">
        <v>0.4</v>
      </c>
      <c r="E9" s="18">
        <v>12.844641319999999</v>
      </c>
      <c r="F9" s="15">
        <f t="shared" ref="F9:F72" si="1">F8+1/12</f>
        <v>1871.125</v>
      </c>
      <c r="G9" s="15">
        <f>G8*11/12+G20*1/12</f>
        <v>5.3233333333333333</v>
      </c>
      <c r="H9" s="29"/>
      <c r="I9" s="154"/>
      <c r="J9" s="197">
        <f>D_year/12</f>
        <v>2.1666666666666667E-2</v>
      </c>
      <c r="K9" s="197">
        <f t="shared" ref="K9:K72" si="2">J9/B8</f>
        <v>4.8798798798798792E-3</v>
      </c>
      <c r="L9" s="197">
        <f>(1+G9/100)^(1/12)-1</f>
        <v>4.3314200763411304E-3</v>
      </c>
      <c r="M9" s="35"/>
    </row>
    <row r="10" spans="1:57" ht="12.75" x14ac:dyDescent="0.2">
      <c r="A10" s="15">
        <v>1871.03</v>
      </c>
      <c r="B10" s="15">
        <v>4.6100000000000003</v>
      </c>
      <c r="C10" s="18">
        <v>0.26</v>
      </c>
      <c r="D10" s="18">
        <v>0.4</v>
      </c>
      <c r="E10" s="18">
        <v>13.0349719</v>
      </c>
      <c r="F10" s="15">
        <f t="shared" si="1"/>
        <v>1871.2083333333333</v>
      </c>
      <c r="G10" s="15">
        <f>G8*10/12+G20*2/12</f>
        <v>5.3266666666666671</v>
      </c>
      <c r="H10" s="29"/>
      <c r="I10" s="154"/>
      <c r="J10" s="197">
        <f t="shared" si="0"/>
        <v>2.1666666666666667E-2</v>
      </c>
      <c r="K10" s="197">
        <f t="shared" si="2"/>
        <v>4.8148148148148152E-3</v>
      </c>
      <c r="L10" s="197">
        <f t="shared" ref="L10:L71" si="3">(1+G10/100)^(1/12)-1</f>
        <v>4.3340688427111473E-3</v>
      </c>
      <c r="M10" s="35"/>
    </row>
    <row r="11" spans="1:57" ht="12.75" x14ac:dyDescent="0.2">
      <c r="A11" s="15">
        <v>1871.04</v>
      </c>
      <c r="B11" s="15">
        <v>4.74</v>
      </c>
      <c r="C11" s="18">
        <v>0.26</v>
      </c>
      <c r="D11" s="18">
        <v>0.4</v>
      </c>
      <c r="E11" s="18">
        <v>12.559226450000001</v>
      </c>
      <c r="F11" s="15">
        <f t="shared" si="1"/>
        <v>1871.2916666666665</v>
      </c>
      <c r="G11" s="15">
        <f>G8*9/12+G20*3/12</f>
        <v>5.33</v>
      </c>
      <c r="H11" s="29"/>
      <c r="I11" s="154"/>
      <c r="J11" s="197">
        <f t="shared" si="0"/>
        <v>2.1666666666666667E-2</v>
      </c>
      <c r="K11" s="197">
        <f t="shared" si="2"/>
        <v>4.6999276934201013E-3</v>
      </c>
      <c r="L11" s="197">
        <f t="shared" si="3"/>
        <v>4.3367175322408524E-3</v>
      </c>
      <c r="M11" s="35"/>
    </row>
    <row r="12" spans="1:57" ht="12.75" x14ac:dyDescent="0.2">
      <c r="A12" s="15">
        <v>1871.05</v>
      </c>
      <c r="B12" s="15">
        <v>4.8600000000000003</v>
      </c>
      <c r="C12" s="18">
        <v>0.26</v>
      </c>
      <c r="D12" s="18">
        <v>0.4</v>
      </c>
      <c r="E12" s="18">
        <v>12.273811569999999</v>
      </c>
      <c r="F12" s="15">
        <f t="shared" si="1"/>
        <v>1871.3749999999998</v>
      </c>
      <c r="G12" s="15">
        <f>G8*8/12+G20*4/12</f>
        <v>5.3333333333333339</v>
      </c>
      <c r="H12" s="29"/>
      <c r="I12" s="154"/>
      <c r="J12" s="197">
        <f t="shared" si="0"/>
        <v>2.1666666666666667E-2</v>
      </c>
      <c r="K12" s="197">
        <f t="shared" si="2"/>
        <v>4.5710267229254571E-3</v>
      </c>
      <c r="L12" s="197">
        <f t="shared" si="3"/>
        <v>4.3393661449349086E-3</v>
      </c>
      <c r="M12" s="35"/>
    </row>
    <row r="13" spans="1:57" ht="12.75" x14ac:dyDescent="0.2">
      <c r="A13" s="15">
        <v>1871.06</v>
      </c>
      <c r="B13" s="15">
        <v>4.82</v>
      </c>
      <c r="C13" s="18">
        <v>0.26</v>
      </c>
      <c r="D13" s="18">
        <v>0.4</v>
      </c>
      <c r="E13" s="18">
        <v>12.08348099</v>
      </c>
      <c r="F13" s="15">
        <f t="shared" si="1"/>
        <v>1871.458333333333</v>
      </c>
      <c r="G13" s="15">
        <f>G8*7/12+G20*5/12</f>
        <v>5.3366666666666669</v>
      </c>
      <c r="H13" s="29"/>
      <c r="I13" s="154"/>
      <c r="J13" s="197">
        <f t="shared" si="0"/>
        <v>2.1666666666666667E-2</v>
      </c>
      <c r="K13" s="197">
        <f t="shared" si="2"/>
        <v>4.4581618655692729E-3</v>
      </c>
      <c r="L13" s="197">
        <f t="shared" si="3"/>
        <v>4.3420146807979787E-3</v>
      </c>
      <c r="M13" s="35"/>
    </row>
    <row r="14" spans="1:57" ht="12.75" x14ac:dyDescent="0.2">
      <c r="A14" s="15">
        <v>1871.07</v>
      </c>
      <c r="B14" s="15">
        <v>4.7300000000000004</v>
      </c>
      <c r="C14" s="18">
        <v>0.26</v>
      </c>
      <c r="D14" s="18">
        <v>0.4</v>
      </c>
      <c r="E14" s="18">
        <v>12.08348099</v>
      </c>
      <c r="F14" s="15">
        <f t="shared" si="1"/>
        <v>1871.5416666666663</v>
      </c>
      <c r="G14" s="15">
        <f>G8*6/12+G20*6/12</f>
        <v>5.34</v>
      </c>
      <c r="H14" s="29"/>
      <c r="I14" s="154"/>
      <c r="J14" s="197">
        <f t="shared" si="0"/>
        <v>2.1666666666666667E-2</v>
      </c>
      <c r="K14" s="197">
        <f t="shared" si="2"/>
        <v>4.4951590594744118E-3</v>
      </c>
      <c r="L14" s="197">
        <f t="shared" si="3"/>
        <v>4.3446631398347257E-3</v>
      </c>
      <c r="M14" s="35"/>
    </row>
    <row r="15" spans="1:57" ht="12.75" x14ac:dyDescent="0.2">
      <c r="A15" s="15">
        <v>1871.08</v>
      </c>
      <c r="B15" s="15">
        <v>4.79</v>
      </c>
      <c r="C15" s="18">
        <v>0.26</v>
      </c>
      <c r="D15" s="18">
        <v>0.4</v>
      </c>
      <c r="E15" s="18">
        <v>11.893231399999999</v>
      </c>
      <c r="F15" s="15">
        <f t="shared" si="1"/>
        <v>1871.6249999999995</v>
      </c>
      <c r="G15" s="15">
        <f>G8*5/12+G20*7/12</f>
        <v>5.3433333333333337</v>
      </c>
      <c r="H15" s="29"/>
      <c r="I15" s="154"/>
      <c r="J15" s="197">
        <f t="shared" si="0"/>
        <v>2.1666666666666667E-2</v>
      </c>
      <c r="K15" s="197">
        <f t="shared" si="2"/>
        <v>4.5806906272022547E-3</v>
      </c>
      <c r="L15" s="197">
        <f t="shared" si="3"/>
        <v>4.3473115220498126E-3</v>
      </c>
      <c r="M15" s="35"/>
    </row>
    <row r="16" spans="1:57" ht="12.75" x14ac:dyDescent="0.2">
      <c r="A16" s="15">
        <v>1871.09</v>
      </c>
      <c r="B16" s="15">
        <v>4.84</v>
      </c>
      <c r="C16" s="18">
        <v>0.26</v>
      </c>
      <c r="D16" s="18">
        <v>0.4</v>
      </c>
      <c r="E16" s="18">
        <v>12.178646280000001</v>
      </c>
      <c r="F16" s="15">
        <f t="shared" si="1"/>
        <v>1871.7083333333328</v>
      </c>
      <c r="G16" s="15">
        <f>G8*4/12+G20*8/12</f>
        <v>5.3466666666666676</v>
      </c>
      <c r="H16" s="29"/>
      <c r="I16" s="154"/>
      <c r="J16" s="197">
        <f t="shared" si="0"/>
        <v>2.1666666666666667E-2</v>
      </c>
      <c r="K16" s="197">
        <f t="shared" si="2"/>
        <v>4.523312456506611E-3</v>
      </c>
      <c r="L16" s="197">
        <f t="shared" si="3"/>
        <v>4.3499598274479023E-3</v>
      </c>
      <c r="M16" s="35"/>
    </row>
    <row r="17" spans="1:13" ht="12.75" x14ac:dyDescent="0.2">
      <c r="A17" s="15">
        <v>1871.1</v>
      </c>
      <c r="B17" s="15">
        <v>4.59</v>
      </c>
      <c r="C17" s="18">
        <v>0.26</v>
      </c>
      <c r="D17" s="18">
        <v>0.4</v>
      </c>
      <c r="E17" s="18">
        <v>12.368895869999999</v>
      </c>
      <c r="F17" s="15">
        <f t="shared" si="1"/>
        <v>1871.7916666666661</v>
      </c>
      <c r="G17" s="15">
        <f>G8*3/12+G20*9/12</f>
        <v>5.3500000000000005</v>
      </c>
      <c r="H17" s="29"/>
      <c r="I17" s="154"/>
      <c r="J17" s="197">
        <f t="shared" si="0"/>
        <v>2.1666666666666667E-2</v>
      </c>
      <c r="K17" s="197">
        <f t="shared" si="2"/>
        <v>4.4765840220385676E-3</v>
      </c>
      <c r="L17" s="197">
        <f t="shared" si="3"/>
        <v>4.3526080560336577E-3</v>
      </c>
      <c r="M17" s="35"/>
    </row>
    <row r="18" spans="1:13" ht="12.75" x14ac:dyDescent="0.2">
      <c r="A18" s="15">
        <v>1871.11</v>
      </c>
      <c r="B18" s="15">
        <v>4.6399999999999997</v>
      </c>
      <c r="C18" s="18">
        <v>0.26</v>
      </c>
      <c r="D18" s="18">
        <v>0.4</v>
      </c>
      <c r="E18" s="18">
        <v>12.368895869999999</v>
      </c>
      <c r="F18" s="15">
        <f t="shared" si="1"/>
        <v>1871.8749999999993</v>
      </c>
      <c r="G18" s="15">
        <f>G8*2/12+G20*10/12</f>
        <v>5.3533333333333335</v>
      </c>
      <c r="H18" s="29"/>
      <c r="I18" s="154"/>
      <c r="J18" s="197">
        <f t="shared" si="0"/>
        <v>2.1666666666666667E-2</v>
      </c>
      <c r="K18" s="197">
        <f t="shared" si="2"/>
        <v>4.720406681190995E-3</v>
      </c>
      <c r="L18" s="197">
        <f t="shared" si="3"/>
        <v>4.3552562078115198E-3</v>
      </c>
      <c r="M18" s="35"/>
    </row>
    <row r="19" spans="1:13" ht="12.75" x14ac:dyDescent="0.2">
      <c r="A19" s="15">
        <v>1871.12</v>
      </c>
      <c r="B19" s="15">
        <v>4.74</v>
      </c>
      <c r="C19" s="18">
        <v>0.26</v>
      </c>
      <c r="D19" s="18">
        <v>0.4</v>
      </c>
      <c r="E19" s="18">
        <v>12.654391739999999</v>
      </c>
      <c r="F19" s="15">
        <f t="shared" si="1"/>
        <v>1871.9583333333326</v>
      </c>
      <c r="G19" s="15">
        <f>G8*1/12+G20*11/12</f>
        <v>5.3566666666666665</v>
      </c>
      <c r="H19" s="29"/>
      <c r="I19" s="154"/>
      <c r="J19" s="197">
        <f t="shared" si="0"/>
        <v>2.1666666666666667E-2</v>
      </c>
      <c r="K19" s="197">
        <f t="shared" si="2"/>
        <v>4.6695402298850578E-3</v>
      </c>
      <c r="L19" s="197">
        <f t="shared" si="3"/>
        <v>4.3579042827863734E-3</v>
      </c>
      <c r="M19" s="35"/>
    </row>
    <row r="20" spans="1:13" ht="12.75" x14ac:dyDescent="0.2">
      <c r="A20" s="15">
        <v>1872.01</v>
      </c>
      <c r="B20" s="15">
        <v>4.8600000000000003</v>
      </c>
      <c r="C20" s="18">
        <v>0.26329999999999998</v>
      </c>
      <c r="D20" s="18">
        <v>0.40250000000000002</v>
      </c>
      <c r="E20" s="18">
        <v>12.654391739999999</v>
      </c>
      <c r="F20" s="15">
        <f t="shared" si="1"/>
        <v>1872.0416666666658</v>
      </c>
      <c r="G20" s="15">
        <v>5.36</v>
      </c>
      <c r="H20" s="29"/>
      <c r="I20" s="154"/>
      <c r="J20" s="197">
        <f t="shared" si="0"/>
        <v>2.1941666666666665E-2</v>
      </c>
      <c r="K20" s="197">
        <f t="shared" si="2"/>
        <v>4.6290436005625877E-3</v>
      </c>
      <c r="L20" s="197">
        <f t="shared" si="3"/>
        <v>4.3605522809628816E-3</v>
      </c>
      <c r="M20" s="35"/>
    </row>
    <row r="21" spans="1:13" ht="12.75" x14ac:dyDescent="0.2">
      <c r="A21" s="15">
        <v>1872.02</v>
      </c>
      <c r="B21" s="15">
        <v>4.88</v>
      </c>
      <c r="C21" s="18">
        <v>0.26669999999999999</v>
      </c>
      <c r="D21" s="18">
        <v>0.40500000000000003</v>
      </c>
      <c r="E21" s="18">
        <v>12.654391739999999</v>
      </c>
      <c r="F21" s="15">
        <f t="shared" si="1"/>
        <v>1872.1249999999991</v>
      </c>
      <c r="G21" s="15">
        <f>G20*11/12+G32*1/12</f>
        <v>5.378333333333333</v>
      </c>
      <c r="H21" s="29"/>
      <c r="I21" s="154"/>
      <c r="J21" s="197">
        <f t="shared" si="0"/>
        <v>2.2224999999999998E-2</v>
      </c>
      <c r="K21" s="197">
        <f t="shared" si="2"/>
        <v>4.5730452674897113E-3</v>
      </c>
      <c r="L21" s="197">
        <f t="shared" si="3"/>
        <v>4.3751148983703914E-3</v>
      </c>
      <c r="M21" s="35"/>
    </row>
    <row r="22" spans="1:13" ht="12.75" x14ac:dyDescent="0.2">
      <c r="A22" s="15">
        <v>1872.03</v>
      </c>
      <c r="B22" s="15">
        <v>5.04</v>
      </c>
      <c r="C22" s="18">
        <v>0.27</v>
      </c>
      <c r="D22" s="18">
        <v>0.40749999999999997</v>
      </c>
      <c r="E22" s="18">
        <v>12.844641319999999</v>
      </c>
      <c r="F22" s="15">
        <f t="shared" si="1"/>
        <v>1872.2083333333323</v>
      </c>
      <c r="G22" s="15">
        <f>G20*10/12+G32*2/12</f>
        <v>5.3966666666666665</v>
      </c>
      <c r="H22" s="29"/>
      <c r="I22" s="154"/>
      <c r="J22" s="197">
        <f t="shared" si="0"/>
        <v>2.2500000000000003E-2</v>
      </c>
      <c r="K22" s="197">
        <f t="shared" si="2"/>
        <v>4.6106557377049188E-3</v>
      </c>
      <c r="L22" s="197">
        <f t="shared" si="3"/>
        <v>4.389675193541942E-3</v>
      </c>
      <c r="M22" s="35"/>
    </row>
    <row r="23" spans="1:13" ht="12.75" x14ac:dyDescent="0.2">
      <c r="A23" s="15">
        <v>1872.04</v>
      </c>
      <c r="B23" s="15">
        <v>5.18</v>
      </c>
      <c r="C23" s="18">
        <v>0.27329999999999999</v>
      </c>
      <c r="D23" s="18">
        <v>0.41</v>
      </c>
      <c r="E23" s="18">
        <v>13.130137189999999</v>
      </c>
      <c r="F23" s="15">
        <f t="shared" si="1"/>
        <v>1872.2916666666656</v>
      </c>
      <c r="G23" s="15">
        <f>G20*9/12+G32*3/12</f>
        <v>5.4150000000000009</v>
      </c>
      <c r="H23" s="29"/>
      <c r="I23" s="154"/>
      <c r="J23" s="197">
        <f t="shared" si="0"/>
        <v>2.2775E-2</v>
      </c>
      <c r="K23" s="197">
        <f t="shared" si="2"/>
        <v>4.5188492063492061E-3</v>
      </c>
      <c r="L23" s="197">
        <f t="shared" si="3"/>
        <v>4.4042331672515811E-3</v>
      </c>
      <c r="M23" s="35"/>
    </row>
    <row r="24" spans="1:13" ht="12.75" x14ac:dyDescent="0.2">
      <c r="A24" s="15">
        <v>1872.05</v>
      </c>
      <c r="B24" s="15">
        <v>5.18</v>
      </c>
      <c r="C24" s="18">
        <v>0.2767</v>
      </c>
      <c r="D24" s="18">
        <v>0.41249999999999998</v>
      </c>
      <c r="E24" s="18">
        <v>13.130137189999999</v>
      </c>
      <c r="F24" s="15">
        <f t="shared" si="1"/>
        <v>1872.3749999999989</v>
      </c>
      <c r="G24" s="15">
        <f>G20*8/12+G32*4/12</f>
        <v>5.4333333333333336</v>
      </c>
      <c r="H24" s="29"/>
      <c r="I24" s="154"/>
      <c r="J24" s="197">
        <f t="shared" si="0"/>
        <v>2.3058333333333333E-2</v>
      </c>
      <c r="K24" s="197">
        <f t="shared" si="2"/>
        <v>4.4514157014157018E-3</v>
      </c>
      <c r="L24" s="197">
        <f t="shared" si="3"/>
        <v>4.418788820273134E-3</v>
      </c>
      <c r="M24" s="35"/>
    </row>
    <row r="25" spans="1:13" ht="12.75" x14ac:dyDescent="0.2">
      <c r="A25" s="15">
        <v>1872.06</v>
      </c>
      <c r="B25" s="15">
        <v>5.13</v>
      </c>
      <c r="C25" s="18">
        <v>0.28000000000000003</v>
      </c>
      <c r="D25" s="18">
        <v>0.41499999999999998</v>
      </c>
      <c r="E25" s="18">
        <v>13.0349719</v>
      </c>
      <c r="F25" s="15">
        <f t="shared" si="1"/>
        <v>1872.4583333333321</v>
      </c>
      <c r="G25" s="15">
        <f>G20*7/12+G32*5/12</f>
        <v>5.4516666666666662</v>
      </c>
      <c r="H25" s="29"/>
      <c r="I25" s="154"/>
      <c r="J25" s="197">
        <f t="shared" si="0"/>
        <v>2.3333333333333334E-2</v>
      </c>
      <c r="K25" s="197">
        <f t="shared" si="2"/>
        <v>4.5045045045045053E-3</v>
      </c>
      <c r="L25" s="197">
        <f t="shared" si="3"/>
        <v>4.4333421533797601E-3</v>
      </c>
      <c r="M25" s="35"/>
    </row>
    <row r="26" spans="1:13" ht="12.75" x14ac:dyDescent="0.2">
      <c r="A26" s="15">
        <v>1872.07</v>
      </c>
      <c r="B26" s="15">
        <v>5.0999999999999996</v>
      </c>
      <c r="C26" s="18">
        <v>0.2833</v>
      </c>
      <c r="D26" s="18">
        <v>0.41749999999999998</v>
      </c>
      <c r="E26" s="18">
        <v>12.844641319999999</v>
      </c>
      <c r="F26" s="15">
        <f t="shared" si="1"/>
        <v>1872.5416666666654</v>
      </c>
      <c r="G26" s="15">
        <f>G20*6/12+G32*6/12</f>
        <v>5.4700000000000006</v>
      </c>
      <c r="H26" s="29"/>
      <c r="I26" s="154"/>
      <c r="J26" s="197">
        <f t="shared" si="0"/>
        <v>2.3608333333333332E-2</v>
      </c>
      <c r="K26" s="197">
        <f t="shared" si="2"/>
        <v>4.6020142949967507E-3</v>
      </c>
      <c r="L26" s="197">
        <f t="shared" si="3"/>
        <v>4.4478931673448407E-3</v>
      </c>
      <c r="M26" s="35"/>
    </row>
    <row r="27" spans="1:13" ht="12.75" x14ac:dyDescent="0.2">
      <c r="A27" s="15">
        <v>1872.08</v>
      </c>
      <c r="B27" s="15">
        <v>5.04</v>
      </c>
      <c r="C27" s="18">
        <v>0.28670000000000001</v>
      </c>
      <c r="D27" s="18">
        <v>0.42</v>
      </c>
      <c r="E27" s="18">
        <v>12.93980661</v>
      </c>
      <c r="F27" s="15">
        <f t="shared" si="1"/>
        <v>1872.6249999999986</v>
      </c>
      <c r="G27" s="15">
        <f>G20*5/12+G32*7/12</f>
        <v>5.4883333333333333</v>
      </c>
      <c r="H27" s="29"/>
      <c r="I27" s="154"/>
      <c r="J27" s="197">
        <f t="shared" si="0"/>
        <v>2.3891666666666669E-2</v>
      </c>
      <c r="K27" s="197">
        <f t="shared" si="2"/>
        <v>4.6846405228758176E-3</v>
      </c>
      <c r="L27" s="197">
        <f t="shared" si="3"/>
        <v>4.462441862940647E-3</v>
      </c>
      <c r="M27" s="35"/>
    </row>
    <row r="28" spans="1:13" ht="12.75" x14ac:dyDescent="0.2">
      <c r="A28" s="15">
        <v>1872.09</v>
      </c>
      <c r="B28" s="15">
        <v>4.95</v>
      </c>
      <c r="C28" s="18">
        <v>0.28999999999999998</v>
      </c>
      <c r="D28" s="18">
        <v>0.42249999999999999</v>
      </c>
      <c r="E28" s="18">
        <v>13.0349719</v>
      </c>
      <c r="F28" s="15">
        <f t="shared" si="1"/>
        <v>1872.7083333333319</v>
      </c>
      <c r="G28" s="15">
        <f>G20*4/12+G32*8/12</f>
        <v>5.5066666666666668</v>
      </c>
      <c r="H28" s="29"/>
      <c r="I28" s="154"/>
      <c r="J28" s="197">
        <f t="shared" si="0"/>
        <v>2.4166666666666666E-2</v>
      </c>
      <c r="K28" s="197">
        <f t="shared" si="2"/>
        <v>4.7949735449735447E-3</v>
      </c>
      <c r="L28" s="197">
        <f t="shared" si="3"/>
        <v>4.4769882409396722E-3</v>
      </c>
      <c r="M28" s="35"/>
    </row>
    <row r="29" spans="1:13" ht="12.75" x14ac:dyDescent="0.2">
      <c r="A29" s="15">
        <v>1872.1</v>
      </c>
      <c r="B29" s="15">
        <v>4.97</v>
      </c>
      <c r="C29" s="18">
        <v>0.29330000000000001</v>
      </c>
      <c r="D29" s="18">
        <v>0.42499999999999999</v>
      </c>
      <c r="E29" s="18">
        <v>12.74947603</v>
      </c>
      <c r="F29" s="15">
        <f t="shared" si="1"/>
        <v>1872.7916666666652</v>
      </c>
      <c r="G29" s="15">
        <f>G20*3/12+G32*9/12</f>
        <v>5.5249999999999995</v>
      </c>
      <c r="H29" s="29"/>
      <c r="I29" s="154"/>
      <c r="J29" s="197">
        <f t="shared" si="0"/>
        <v>2.4441666666666667E-2</v>
      </c>
      <c r="K29" s="197">
        <f t="shared" si="2"/>
        <v>4.9377104377104379E-3</v>
      </c>
      <c r="L29" s="197">
        <f t="shared" si="3"/>
        <v>4.4915323021135212E-3</v>
      </c>
      <c r="M29" s="35"/>
    </row>
    <row r="30" spans="1:13" ht="12.75" x14ac:dyDescent="0.2">
      <c r="A30" s="15">
        <v>1872.11</v>
      </c>
      <c r="B30" s="15">
        <v>4.95</v>
      </c>
      <c r="C30" s="18">
        <v>0.29670000000000002</v>
      </c>
      <c r="D30" s="18">
        <v>0.42749999999999999</v>
      </c>
      <c r="E30" s="18">
        <v>13.130137189999999</v>
      </c>
      <c r="F30" s="15">
        <f t="shared" si="1"/>
        <v>1872.8749999999984</v>
      </c>
      <c r="G30" s="15">
        <f>G20*2/12+G32*10/12</f>
        <v>5.543333333333333</v>
      </c>
      <c r="H30" s="29"/>
      <c r="I30" s="154"/>
      <c r="J30" s="197">
        <f t="shared" si="0"/>
        <v>2.4725E-2</v>
      </c>
      <c r="K30" s="197">
        <f t="shared" si="2"/>
        <v>4.9748490945674051E-3</v>
      </c>
      <c r="L30" s="197">
        <f t="shared" si="3"/>
        <v>4.506074047233577E-3</v>
      </c>
      <c r="M30" s="35"/>
    </row>
    <row r="31" spans="1:13" ht="12.75" x14ac:dyDescent="0.2">
      <c r="A31" s="15">
        <v>1872.12</v>
      </c>
      <c r="B31" s="15">
        <v>5.07</v>
      </c>
      <c r="C31" s="18">
        <v>0.3</v>
      </c>
      <c r="D31" s="18">
        <v>0.43</v>
      </c>
      <c r="E31" s="18">
        <v>12.93980661</v>
      </c>
      <c r="F31" s="15">
        <f t="shared" si="1"/>
        <v>1872.9583333333317</v>
      </c>
      <c r="G31" s="15">
        <f>G20*1/12+G32*11/12</f>
        <v>5.5616666666666665</v>
      </c>
      <c r="H31" s="29"/>
      <c r="I31" s="154"/>
      <c r="J31" s="197">
        <f t="shared" si="0"/>
        <v>2.4999999999999998E-2</v>
      </c>
      <c r="K31" s="197">
        <f t="shared" si="2"/>
        <v>5.0505050505050501E-3</v>
      </c>
      <c r="L31" s="197">
        <f t="shared" si="3"/>
        <v>4.5206134770710005E-3</v>
      </c>
      <c r="M31" s="35"/>
    </row>
    <row r="32" spans="1:13" ht="12.75" x14ac:dyDescent="0.2">
      <c r="A32" s="15">
        <v>1873.01</v>
      </c>
      <c r="B32" s="15">
        <v>5.1100000000000003</v>
      </c>
      <c r="C32" s="18">
        <v>0.30249999999999999</v>
      </c>
      <c r="D32" s="18">
        <v>0.4325</v>
      </c>
      <c r="E32" s="18">
        <v>12.93980661</v>
      </c>
      <c r="F32" s="15">
        <f t="shared" si="1"/>
        <v>1873.0416666666649</v>
      </c>
      <c r="G32" s="15">
        <v>5.58</v>
      </c>
      <c r="H32" s="29"/>
      <c r="I32" s="154"/>
      <c r="J32" s="197">
        <f t="shared" si="0"/>
        <v>2.5208333333333333E-2</v>
      </c>
      <c r="K32" s="197">
        <f t="shared" si="2"/>
        <v>4.9720578566732412E-3</v>
      </c>
      <c r="L32" s="197">
        <f t="shared" si="3"/>
        <v>4.5351505923962865E-3</v>
      </c>
      <c r="M32" s="35"/>
    </row>
    <row r="33" spans="1:13" ht="12.75" x14ac:dyDescent="0.2">
      <c r="A33" s="15">
        <v>1873.02</v>
      </c>
      <c r="B33" s="15">
        <v>5.15</v>
      </c>
      <c r="C33" s="18">
        <v>0.30499999999999999</v>
      </c>
      <c r="D33" s="18">
        <v>0.435</v>
      </c>
      <c r="E33" s="18">
        <v>13.225221489999999</v>
      </c>
      <c r="F33" s="15">
        <f t="shared" si="1"/>
        <v>1873.1249999999982</v>
      </c>
      <c r="G33" s="15">
        <f>G32*11/12+G44*1/12</f>
        <v>5.5708333333333337</v>
      </c>
      <c r="H33" s="29"/>
      <c r="I33" s="154"/>
      <c r="J33" s="197">
        <f t="shared" si="0"/>
        <v>2.5416666666666667E-2</v>
      </c>
      <c r="K33" s="197">
        <f t="shared" si="2"/>
        <v>4.9739073711676449E-3</v>
      </c>
      <c r="L33" s="197">
        <f t="shared" si="3"/>
        <v>4.527882323999366E-3</v>
      </c>
      <c r="M33" s="35"/>
    </row>
    <row r="34" spans="1:13" ht="12.75" x14ac:dyDescent="0.2">
      <c r="A34" s="15">
        <v>1873.03</v>
      </c>
      <c r="B34" s="15">
        <v>5.1100000000000003</v>
      </c>
      <c r="C34" s="18">
        <v>0.3075</v>
      </c>
      <c r="D34" s="18">
        <v>0.4375</v>
      </c>
      <c r="E34" s="18">
        <v>13.225221489999999</v>
      </c>
      <c r="F34" s="15">
        <f t="shared" si="1"/>
        <v>1873.2083333333314</v>
      </c>
      <c r="G34" s="15">
        <f>G32*10/12+G44*2/12</f>
        <v>5.5616666666666656</v>
      </c>
      <c r="H34" s="29"/>
      <c r="I34" s="154"/>
      <c r="J34" s="197">
        <f t="shared" si="0"/>
        <v>2.5624999999999998E-2</v>
      </c>
      <c r="K34" s="197">
        <f t="shared" si="2"/>
        <v>4.9757281553398048E-3</v>
      </c>
      <c r="L34" s="197">
        <f t="shared" si="3"/>
        <v>4.5206134770710005E-3</v>
      </c>
      <c r="M34" s="35"/>
    </row>
    <row r="35" spans="1:13" ht="12.75" x14ac:dyDescent="0.2">
      <c r="A35" s="15">
        <v>1873.04</v>
      </c>
      <c r="B35" s="15">
        <v>5.04</v>
      </c>
      <c r="C35" s="18">
        <v>0.31</v>
      </c>
      <c r="D35" s="18">
        <v>0.44</v>
      </c>
      <c r="E35" s="18">
        <v>13.225221489999999</v>
      </c>
      <c r="F35" s="15">
        <f t="shared" si="1"/>
        <v>1873.2916666666647</v>
      </c>
      <c r="G35" s="15">
        <f>G32*9/12+G44*3/12</f>
        <v>5.5524999999999993</v>
      </c>
      <c r="H35" s="29"/>
      <c r="I35" s="154"/>
      <c r="J35" s="197">
        <f t="shared" si="0"/>
        <v>2.5833333333333333E-2</v>
      </c>
      <c r="K35" s="197">
        <f t="shared" si="2"/>
        <v>5.0554468362687538E-3</v>
      </c>
      <c r="L35" s="197">
        <f t="shared" si="3"/>
        <v>4.5133440515143786E-3</v>
      </c>
      <c r="M35" s="35"/>
    </row>
    <row r="36" spans="1:13" ht="12.75" x14ac:dyDescent="0.2">
      <c r="A36" s="15">
        <v>1873.05</v>
      </c>
      <c r="B36" s="15">
        <v>5.05</v>
      </c>
      <c r="C36" s="18">
        <v>0.3125</v>
      </c>
      <c r="D36" s="18">
        <v>0.4425</v>
      </c>
      <c r="E36" s="18">
        <v>12.93980661</v>
      </c>
      <c r="F36" s="15">
        <f t="shared" si="1"/>
        <v>1873.374999999998</v>
      </c>
      <c r="G36" s="15">
        <f>G32*8/12+G44*4/12</f>
        <v>5.543333333333333</v>
      </c>
      <c r="H36" s="29"/>
      <c r="I36" s="154"/>
      <c r="J36" s="197">
        <f t="shared" si="0"/>
        <v>2.6041666666666668E-2</v>
      </c>
      <c r="K36" s="197">
        <f t="shared" si="2"/>
        <v>5.1669973544973546E-3</v>
      </c>
      <c r="L36" s="197">
        <f t="shared" si="3"/>
        <v>4.506074047233577E-3</v>
      </c>
      <c r="M36" s="35"/>
    </row>
    <row r="37" spans="1:13" ht="12.75" x14ac:dyDescent="0.2">
      <c r="A37" s="15">
        <v>1873.06</v>
      </c>
      <c r="B37" s="15">
        <v>4.9800000000000004</v>
      </c>
      <c r="C37" s="18">
        <v>0.315</v>
      </c>
      <c r="D37" s="18">
        <v>0.44500000000000001</v>
      </c>
      <c r="E37" s="18">
        <v>12.559226450000001</v>
      </c>
      <c r="F37" s="15">
        <f t="shared" si="1"/>
        <v>1873.4583333333312</v>
      </c>
      <c r="G37" s="15">
        <f>G32*7/12+G44*5/12</f>
        <v>5.5341666666666667</v>
      </c>
      <c r="H37" s="29"/>
      <c r="I37" s="154"/>
      <c r="J37" s="197">
        <f t="shared" si="0"/>
        <v>2.6249999999999999E-2</v>
      </c>
      <c r="K37" s="197">
        <f t="shared" si="2"/>
        <v>5.1980198019801983E-3</v>
      </c>
      <c r="L37" s="197">
        <f t="shared" si="3"/>
        <v>4.4988034641320063E-3</v>
      </c>
      <c r="M37" s="35"/>
    </row>
    <row r="38" spans="1:13" ht="12.75" x14ac:dyDescent="0.2">
      <c r="A38" s="15">
        <v>1873.07</v>
      </c>
      <c r="B38" s="15">
        <v>4.97</v>
      </c>
      <c r="C38" s="18">
        <v>0.3175</v>
      </c>
      <c r="D38" s="18">
        <v>0.44750000000000001</v>
      </c>
      <c r="E38" s="18">
        <v>12.559226450000001</v>
      </c>
      <c r="F38" s="15">
        <f t="shared" si="1"/>
        <v>1873.5416666666645</v>
      </c>
      <c r="G38" s="15">
        <f>G32*6/12+G44*6/12</f>
        <v>5.5250000000000004</v>
      </c>
      <c r="H38" s="29"/>
      <c r="I38" s="154"/>
      <c r="J38" s="197">
        <f t="shared" si="0"/>
        <v>2.6458333333333334E-2</v>
      </c>
      <c r="K38" s="197">
        <f t="shared" si="2"/>
        <v>5.312918340026773E-3</v>
      </c>
      <c r="L38" s="197">
        <f t="shared" si="3"/>
        <v>4.4915323021135212E-3</v>
      </c>
      <c r="M38" s="35"/>
    </row>
    <row r="39" spans="1:13" ht="12.75" x14ac:dyDescent="0.2">
      <c r="A39" s="15">
        <v>1873.08</v>
      </c>
      <c r="B39" s="15">
        <v>4.97</v>
      </c>
      <c r="C39" s="18">
        <v>0.32</v>
      </c>
      <c r="D39" s="18">
        <v>0.45</v>
      </c>
      <c r="E39" s="18">
        <v>12.559226450000001</v>
      </c>
      <c r="F39" s="15">
        <f t="shared" si="1"/>
        <v>1873.6249999999977</v>
      </c>
      <c r="G39" s="15">
        <f>G32*5/12+G44*7/12</f>
        <v>5.5158333333333331</v>
      </c>
      <c r="H39" s="29"/>
      <c r="I39" s="154"/>
      <c r="J39" s="197">
        <f t="shared" si="0"/>
        <v>2.6666666666666668E-2</v>
      </c>
      <c r="K39" s="197">
        <f t="shared" si="2"/>
        <v>5.3655264922870564E-3</v>
      </c>
      <c r="L39" s="197">
        <f t="shared" si="3"/>
        <v>4.4842605610815323E-3</v>
      </c>
      <c r="M39" s="35"/>
    </row>
    <row r="40" spans="1:13" ht="12.75" x14ac:dyDescent="0.2">
      <c r="A40" s="15">
        <v>1873.09</v>
      </c>
      <c r="B40" s="15">
        <v>4.59</v>
      </c>
      <c r="C40" s="18">
        <v>0.32250000000000001</v>
      </c>
      <c r="D40" s="18">
        <v>0.45250000000000001</v>
      </c>
      <c r="E40" s="18">
        <v>12.559226450000001</v>
      </c>
      <c r="F40" s="15">
        <f t="shared" si="1"/>
        <v>1873.708333333331</v>
      </c>
      <c r="G40" s="15">
        <f>G32*4/12+G44*8/12</f>
        <v>5.5066666666666668</v>
      </c>
      <c r="H40" s="29"/>
      <c r="I40" s="154"/>
      <c r="J40" s="197">
        <f t="shared" si="0"/>
        <v>2.6875E-2</v>
      </c>
      <c r="K40" s="197">
        <f t="shared" si="2"/>
        <v>5.4074446680080481E-3</v>
      </c>
      <c r="L40" s="197">
        <f t="shared" si="3"/>
        <v>4.4769882409396722E-3</v>
      </c>
      <c r="M40" s="35"/>
    </row>
    <row r="41" spans="1:13" ht="12.75" x14ac:dyDescent="0.2">
      <c r="A41" s="15">
        <v>1873.1</v>
      </c>
      <c r="B41" s="15">
        <v>4.1900000000000004</v>
      </c>
      <c r="C41" s="18">
        <v>0.32500000000000001</v>
      </c>
      <c r="D41" s="18">
        <v>0.45500000000000002</v>
      </c>
      <c r="E41" s="18">
        <v>12.273811569999999</v>
      </c>
      <c r="F41" s="15">
        <f t="shared" si="1"/>
        <v>1873.7916666666642</v>
      </c>
      <c r="G41" s="15">
        <f>G32*3/12+G44*9/12</f>
        <v>5.4975000000000005</v>
      </c>
      <c r="H41" s="29"/>
      <c r="I41" s="154"/>
      <c r="J41" s="197">
        <f t="shared" si="0"/>
        <v>2.7083333333333334E-2</v>
      </c>
      <c r="K41" s="197">
        <f t="shared" si="2"/>
        <v>5.900508351488744E-3</v>
      </c>
      <c r="L41" s="197">
        <f t="shared" si="3"/>
        <v>4.4697153415915736E-3</v>
      </c>
      <c r="M41" s="35"/>
    </row>
    <row r="42" spans="1:13" ht="12.75" x14ac:dyDescent="0.2">
      <c r="A42" s="15">
        <v>1873.11</v>
      </c>
      <c r="B42" s="15">
        <v>4.04</v>
      </c>
      <c r="C42" s="18">
        <v>0.32750000000000001</v>
      </c>
      <c r="D42" s="18">
        <v>0.45750000000000002</v>
      </c>
      <c r="E42" s="18">
        <v>11.893231399999999</v>
      </c>
      <c r="F42" s="15">
        <f t="shared" si="1"/>
        <v>1873.8749999999975</v>
      </c>
      <c r="G42" s="15">
        <f>G32*2/12+G44*10/12</f>
        <v>5.4883333333333324</v>
      </c>
      <c r="H42" s="29"/>
      <c r="I42" s="154"/>
      <c r="J42" s="197">
        <f t="shared" si="0"/>
        <v>2.7291666666666669E-2</v>
      </c>
      <c r="K42" s="197">
        <f t="shared" si="2"/>
        <v>6.5135242641209228E-3</v>
      </c>
      <c r="L42" s="197">
        <f t="shared" si="3"/>
        <v>4.462441862940647E-3</v>
      </c>
      <c r="M42" s="35"/>
    </row>
    <row r="43" spans="1:13" ht="12.75" x14ac:dyDescent="0.2">
      <c r="A43" s="15">
        <v>1873.12</v>
      </c>
      <c r="B43" s="15">
        <v>4.42</v>
      </c>
      <c r="C43" s="18">
        <v>0.33</v>
      </c>
      <c r="D43" s="18">
        <v>0.46</v>
      </c>
      <c r="E43" s="18">
        <v>12.178646280000001</v>
      </c>
      <c r="F43" s="15">
        <f t="shared" si="1"/>
        <v>1873.9583333333308</v>
      </c>
      <c r="G43" s="15">
        <f>G32*1/12+G44*11/12</f>
        <v>5.4791666666666661</v>
      </c>
      <c r="H43" s="29"/>
      <c r="I43" s="154"/>
      <c r="J43" s="197">
        <f t="shared" si="0"/>
        <v>2.75E-2</v>
      </c>
      <c r="K43" s="197">
        <f t="shared" si="2"/>
        <v>6.8069306930693069E-3</v>
      </c>
      <c r="L43" s="197">
        <f t="shared" si="3"/>
        <v>4.4551678048905252E-3</v>
      </c>
      <c r="M43" s="35"/>
    </row>
    <row r="44" spans="1:13" ht="12.75" x14ac:dyDescent="0.2">
      <c r="A44" s="15">
        <v>1874.01</v>
      </c>
      <c r="B44" s="15">
        <v>4.66</v>
      </c>
      <c r="C44" s="18">
        <v>0.33</v>
      </c>
      <c r="D44" s="18">
        <v>0.46</v>
      </c>
      <c r="E44" s="18">
        <v>12.368895869999999</v>
      </c>
      <c r="F44" s="15">
        <f t="shared" si="1"/>
        <v>1874.041666666664</v>
      </c>
      <c r="G44" s="15">
        <v>5.47</v>
      </c>
      <c r="H44" s="29"/>
      <c r="I44" s="154"/>
      <c r="J44" s="197">
        <f t="shared" si="0"/>
        <v>2.75E-2</v>
      </c>
      <c r="K44" s="197">
        <f t="shared" si="2"/>
        <v>6.2217194570135751E-3</v>
      </c>
      <c r="L44" s="197">
        <f t="shared" si="3"/>
        <v>4.4478931673448407E-3</v>
      </c>
      <c r="M44" s="35"/>
    </row>
    <row r="45" spans="1:13" ht="12.75" x14ac:dyDescent="0.2">
      <c r="A45" s="15">
        <v>1874.02</v>
      </c>
      <c r="B45" s="15">
        <v>4.8</v>
      </c>
      <c r="C45" s="18">
        <v>0.33</v>
      </c>
      <c r="D45" s="18">
        <v>0.46</v>
      </c>
      <c r="E45" s="18">
        <v>12.368895869999999</v>
      </c>
      <c r="F45" s="15">
        <f t="shared" si="1"/>
        <v>1874.1249999999973</v>
      </c>
      <c r="G45" s="15">
        <f>G44*11/12+G56*1/12</f>
        <v>5.4366666666666665</v>
      </c>
      <c r="H45" s="29"/>
      <c r="I45" s="154"/>
      <c r="J45" s="197">
        <f t="shared" si="0"/>
        <v>2.75E-2</v>
      </c>
      <c r="K45" s="197">
        <f t="shared" si="2"/>
        <v>5.9012875536480682E-3</v>
      </c>
      <c r="L45" s="197">
        <f t="shared" si="3"/>
        <v>4.4214350533708924E-3</v>
      </c>
      <c r="M45" s="35"/>
    </row>
    <row r="46" spans="1:13" ht="12.75" x14ac:dyDescent="0.2">
      <c r="A46" s="15">
        <v>1874.03</v>
      </c>
      <c r="B46" s="15">
        <v>4.7300000000000004</v>
      </c>
      <c r="C46" s="18">
        <v>0.33</v>
      </c>
      <c r="D46" s="18">
        <v>0.46</v>
      </c>
      <c r="E46" s="18">
        <v>12.368895869999999</v>
      </c>
      <c r="F46" s="15">
        <f t="shared" si="1"/>
        <v>1874.2083333333305</v>
      </c>
      <c r="G46" s="15">
        <f>G44*10/12+G56*2/12</f>
        <v>5.4033333333333324</v>
      </c>
      <c r="H46" s="29"/>
      <c r="I46" s="154"/>
      <c r="J46" s="197">
        <f t="shared" si="0"/>
        <v>2.75E-2</v>
      </c>
      <c r="K46" s="197">
        <f t="shared" si="2"/>
        <v>5.7291666666666671E-3</v>
      </c>
      <c r="L46" s="197">
        <f t="shared" si="3"/>
        <v>4.3949692707216936E-3</v>
      </c>
      <c r="M46" s="35"/>
    </row>
    <row r="47" spans="1:13" ht="12.75" x14ac:dyDescent="0.2">
      <c r="A47" s="15">
        <v>1874.04</v>
      </c>
      <c r="B47" s="15">
        <v>4.5999999999999996</v>
      </c>
      <c r="C47" s="18">
        <v>0.33</v>
      </c>
      <c r="D47" s="18">
        <v>0.46</v>
      </c>
      <c r="E47" s="18">
        <v>12.178646280000001</v>
      </c>
      <c r="F47" s="15">
        <f t="shared" si="1"/>
        <v>1874.2916666666638</v>
      </c>
      <c r="G47" s="15">
        <f>G44*9/12+G56*3/12</f>
        <v>5.37</v>
      </c>
      <c r="H47" s="29"/>
      <c r="I47" s="154"/>
      <c r="J47" s="197">
        <f t="shared" si="0"/>
        <v>2.75E-2</v>
      </c>
      <c r="K47" s="197">
        <f t="shared" si="2"/>
        <v>5.8139534883720929E-3</v>
      </c>
      <c r="L47" s="197">
        <f t="shared" si="3"/>
        <v>4.3684958147485187E-3</v>
      </c>
      <c r="M47" s="35"/>
    </row>
    <row r="48" spans="1:13" ht="12.75" x14ac:dyDescent="0.2">
      <c r="A48" s="15">
        <v>1874.05</v>
      </c>
      <c r="B48" s="15">
        <v>4.4800000000000004</v>
      </c>
      <c r="C48" s="18">
        <v>0.33</v>
      </c>
      <c r="D48" s="18">
        <v>0.46</v>
      </c>
      <c r="E48" s="18">
        <v>12.08348099</v>
      </c>
      <c r="F48" s="15">
        <f t="shared" si="1"/>
        <v>1874.374999999997</v>
      </c>
      <c r="G48" s="15">
        <f>G44*8/12+G56*4/12</f>
        <v>5.3366666666666669</v>
      </c>
      <c r="H48" s="29"/>
      <c r="I48" s="154"/>
      <c r="J48" s="197">
        <f t="shared" si="0"/>
        <v>2.75E-2</v>
      </c>
      <c r="K48" s="197">
        <f t="shared" si="2"/>
        <v>5.9782608695652176E-3</v>
      </c>
      <c r="L48" s="197">
        <f t="shared" si="3"/>
        <v>4.3420146807979787E-3</v>
      </c>
      <c r="M48" s="35"/>
    </row>
    <row r="49" spans="1:13" ht="12.75" x14ac:dyDescent="0.2">
      <c r="A49" s="15">
        <v>1874.06</v>
      </c>
      <c r="B49" s="15">
        <v>4.46</v>
      </c>
      <c r="C49" s="18">
        <v>0.33</v>
      </c>
      <c r="D49" s="18">
        <v>0.46</v>
      </c>
      <c r="E49" s="18">
        <v>11.79806612</v>
      </c>
      <c r="F49" s="15">
        <f t="shared" si="1"/>
        <v>1874.4583333333303</v>
      </c>
      <c r="G49" s="15">
        <f>G44*7/12+G56*5/12</f>
        <v>5.3033333333333337</v>
      </c>
      <c r="H49" s="29"/>
      <c r="I49" s="154"/>
      <c r="J49" s="197">
        <f t="shared" si="0"/>
        <v>2.75E-2</v>
      </c>
      <c r="K49" s="197">
        <f t="shared" si="2"/>
        <v>6.138392857142857E-3</v>
      </c>
      <c r="L49" s="197">
        <f t="shared" si="3"/>
        <v>4.3155258642126881E-3</v>
      </c>
      <c r="M49" s="35"/>
    </row>
    <row r="50" spans="1:13" ht="12.75" x14ac:dyDescent="0.2">
      <c r="A50" s="15">
        <v>1874.07</v>
      </c>
      <c r="B50" s="15">
        <v>4.46</v>
      </c>
      <c r="C50" s="18">
        <v>0.33</v>
      </c>
      <c r="D50" s="18">
        <v>0.46</v>
      </c>
      <c r="E50" s="18">
        <v>11.893231399999999</v>
      </c>
      <c r="F50" s="15">
        <f t="shared" si="1"/>
        <v>1874.5416666666636</v>
      </c>
      <c r="G50" s="15">
        <f>G44*6/12+G56*6/12</f>
        <v>5.27</v>
      </c>
      <c r="H50" s="29"/>
      <c r="I50" s="154"/>
      <c r="J50" s="197">
        <f t="shared" si="0"/>
        <v>2.75E-2</v>
      </c>
      <c r="K50" s="197">
        <f t="shared" si="2"/>
        <v>6.1659192825112112E-3</v>
      </c>
      <c r="L50" s="197">
        <f t="shared" si="3"/>
        <v>4.2890293603305985E-3</v>
      </c>
      <c r="M50" s="35"/>
    </row>
    <row r="51" spans="1:13" ht="12.75" x14ac:dyDescent="0.2">
      <c r="A51" s="15">
        <v>1874.08</v>
      </c>
      <c r="B51" s="15">
        <v>4.47</v>
      </c>
      <c r="C51" s="18">
        <v>0.33</v>
      </c>
      <c r="D51" s="18">
        <v>0.46</v>
      </c>
      <c r="E51" s="18">
        <v>11.79806612</v>
      </c>
      <c r="F51" s="15">
        <f t="shared" si="1"/>
        <v>1874.6249999999968</v>
      </c>
      <c r="G51" s="15">
        <f>G44*5/12+G56*7/12</f>
        <v>5.2366666666666664</v>
      </c>
      <c r="H51" s="29"/>
      <c r="I51" s="154"/>
      <c r="J51" s="197">
        <f t="shared" si="0"/>
        <v>2.75E-2</v>
      </c>
      <c r="K51" s="197">
        <f t="shared" si="2"/>
        <v>6.1659192825112112E-3</v>
      </c>
      <c r="L51" s="197">
        <f t="shared" si="3"/>
        <v>4.2625251644856643E-3</v>
      </c>
      <c r="M51" s="35"/>
    </row>
    <row r="52" spans="1:13" ht="12.75" x14ac:dyDescent="0.2">
      <c r="A52" s="15">
        <v>1874.09</v>
      </c>
      <c r="B52" s="15">
        <v>4.54</v>
      </c>
      <c r="C52" s="18">
        <v>0.33</v>
      </c>
      <c r="D52" s="18">
        <v>0.46</v>
      </c>
      <c r="E52" s="18">
        <v>11.79806612</v>
      </c>
      <c r="F52" s="15">
        <f t="shared" si="1"/>
        <v>1874.7083333333301</v>
      </c>
      <c r="G52" s="15">
        <f>G44*4/12+G56*8/12</f>
        <v>5.2033333333333331</v>
      </c>
      <c r="H52" s="29"/>
      <c r="I52" s="154"/>
      <c r="J52" s="197">
        <f t="shared" si="0"/>
        <v>2.75E-2</v>
      </c>
      <c r="K52" s="197">
        <f t="shared" si="2"/>
        <v>6.1521252796420582E-3</v>
      </c>
      <c r="L52" s="197">
        <f t="shared" si="3"/>
        <v>4.2360132720076216E-3</v>
      </c>
      <c r="M52" s="35"/>
    </row>
    <row r="53" spans="1:13" ht="12.75" x14ac:dyDescent="0.2">
      <c r="A53" s="15">
        <v>1874.1</v>
      </c>
      <c r="B53" s="15">
        <v>4.53</v>
      </c>
      <c r="C53" s="18">
        <v>0.33</v>
      </c>
      <c r="D53" s="18">
        <v>0.46</v>
      </c>
      <c r="E53" s="18">
        <v>11.60773554</v>
      </c>
      <c r="F53" s="15">
        <f t="shared" si="1"/>
        <v>1874.7916666666633</v>
      </c>
      <c r="G53" s="15">
        <f>G44*3/12+G56*9/12</f>
        <v>5.17</v>
      </c>
      <c r="H53" s="29"/>
      <c r="I53" s="154"/>
      <c r="J53" s="197">
        <f t="shared" si="0"/>
        <v>2.75E-2</v>
      </c>
      <c r="K53" s="197">
        <f t="shared" si="2"/>
        <v>6.0572687224669606E-3</v>
      </c>
      <c r="L53" s="197">
        <f t="shared" si="3"/>
        <v>4.209493678221321E-3</v>
      </c>
      <c r="M53" s="35"/>
    </row>
    <row r="54" spans="1:13" ht="12.75" x14ac:dyDescent="0.2">
      <c r="A54" s="15">
        <v>1874.11</v>
      </c>
      <c r="B54" s="15">
        <v>4.57</v>
      </c>
      <c r="C54" s="18">
        <v>0.33</v>
      </c>
      <c r="D54" s="18">
        <v>0.46</v>
      </c>
      <c r="E54" s="18">
        <v>11.51265124</v>
      </c>
      <c r="F54" s="15">
        <f t="shared" si="1"/>
        <v>1874.8749999999966</v>
      </c>
      <c r="G54" s="15">
        <f>G44*2/12+G56*10/12</f>
        <v>5.1366666666666667</v>
      </c>
      <c r="H54" s="29"/>
      <c r="I54" s="154"/>
      <c r="J54" s="197">
        <f t="shared" si="0"/>
        <v>2.75E-2</v>
      </c>
      <c r="K54" s="197">
        <f t="shared" si="2"/>
        <v>6.0706401766004413E-3</v>
      </c>
      <c r="L54" s="197">
        <f t="shared" si="3"/>
        <v>4.1829663784480609E-3</v>
      </c>
      <c r="M54" s="35"/>
    </row>
    <row r="55" spans="1:13" ht="12.75" x14ac:dyDescent="0.2">
      <c r="A55" s="15">
        <v>1874.12</v>
      </c>
      <c r="B55" s="15">
        <v>4.54</v>
      </c>
      <c r="C55" s="18">
        <v>0.33</v>
      </c>
      <c r="D55" s="18">
        <v>0.46</v>
      </c>
      <c r="E55" s="18">
        <v>11.51265124</v>
      </c>
      <c r="F55" s="15">
        <f t="shared" si="1"/>
        <v>1874.9583333333298</v>
      </c>
      <c r="G55" s="15">
        <f>G44*1/12+G56*11/12</f>
        <v>5.1033333333333335</v>
      </c>
      <c r="H55" s="29"/>
      <c r="I55" s="154"/>
      <c r="J55" s="197">
        <f t="shared" si="0"/>
        <v>2.75E-2</v>
      </c>
      <c r="K55" s="197">
        <f t="shared" si="2"/>
        <v>6.0175054704595179E-3</v>
      </c>
      <c r="L55" s="197">
        <f t="shared" si="3"/>
        <v>4.1564313680042542E-3</v>
      </c>
      <c r="M55" s="35"/>
    </row>
    <row r="56" spans="1:13" ht="12.75" x14ac:dyDescent="0.2">
      <c r="A56" s="15">
        <v>1875.01</v>
      </c>
      <c r="B56" s="15">
        <v>4.54</v>
      </c>
      <c r="C56" s="18">
        <v>0.32750000000000001</v>
      </c>
      <c r="D56" s="18">
        <v>0.45169999999999999</v>
      </c>
      <c r="E56" s="18">
        <v>11.51265124</v>
      </c>
      <c r="F56" s="15">
        <f t="shared" si="1"/>
        <v>1875.0416666666631</v>
      </c>
      <c r="G56" s="15">
        <v>5.07</v>
      </c>
      <c r="H56" s="29"/>
      <c r="I56" s="154"/>
      <c r="J56" s="197">
        <f t="shared" si="0"/>
        <v>2.7291666666666669E-2</v>
      </c>
      <c r="K56" s="197">
        <f t="shared" si="2"/>
        <v>6.0113803230543326E-3</v>
      </c>
      <c r="L56" s="197">
        <f t="shared" si="3"/>
        <v>4.1298886422020953E-3</v>
      </c>
      <c r="M56" s="35"/>
    </row>
    <row r="57" spans="1:13" ht="12.75" x14ac:dyDescent="0.2">
      <c r="A57" s="15">
        <v>1875.02</v>
      </c>
      <c r="B57" s="15">
        <v>4.53</v>
      </c>
      <c r="C57" s="18">
        <v>0.32500000000000001</v>
      </c>
      <c r="D57" s="18">
        <v>0.44330000000000003</v>
      </c>
      <c r="E57" s="18">
        <v>11.51265124</v>
      </c>
      <c r="F57" s="15">
        <f t="shared" si="1"/>
        <v>1875.1249999999964</v>
      </c>
      <c r="G57" s="15">
        <f>G56*11/12+G68*1/12</f>
        <v>5.03</v>
      </c>
      <c r="H57" s="29"/>
      <c r="I57" s="154"/>
      <c r="J57" s="197">
        <f t="shared" si="0"/>
        <v>2.7083333333333334E-2</v>
      </c>
      <c r="K57" s="197">
        <f t="shared" si="2"/>
        <v>5.9654919236417038E-3</v>
      </c>
      <c r="L57" s="197">
        <f t="shared" si="3"/>
        <v>4.0980271803598978E-3</v>
      </c>
      <c r="M57" s="35"/>
    </row>
    <row r="58" spans="1:13" ht="12.75" x14ac:dyDescent="0.2">
      <c r="A58" s="15">
        <v>1875.03</v>
      </c>
      <c r="B58" s="15">
        <v>4.59</v>
      </c>
      <c r="C58" s="18">
        <v>0.32250000000000001</v>
      </c>
      <c r="D58" s="18">
        <v>0.435</v>
      </c>
      <c r="E58" s="18">
        <v>11.51265124</v>
      </c>
      <c r="F58" s="15">
        <f t="shared" si="1"/>
        <v>1875.2083333333296</v>
      </c>
      <c r="G58" s="15">
        <f>G56*10/12+G68*2/12</f>
        <v>4.99</v>
      </c>
      <c r="H58" s="29"/>
      <c r="I58" s="154"/>
      <c r="J58" s="197">
        <f t="shared" si="0"/>
        <v>2.6875E-2</v>
      </c>
      <c r="K58" s="197">
        <f t="shared" si="2"/>
        <v>5.9326710816777041E-3</v>
      </c>
      <c r="L58" s="197">
        <f t="shared" si="3"/>
        <v>4.0661545935285481E-3</v>
      </c>
      <c r="M58" s="35"/>
    </row>
    <row r="59" spans="1:13" ht="12.75" x14ac:dyDescent="0.2">
      <c r="A59" s="15">
        <v>1875.04</v>
      </c>
      <c r="B59" s="15">
        <v>4.6500000000000004</v>
      </c>
      <c r="C59" s="18">
        <v>0.32</v>
      </c>
      <c r="D59" s="18">
        <v>0.42670000000000002</v>
      </c>
      <c r="E59" s="18">
        <v>11.60773554</v>
      </c>
      <c r="F59" s="15">
        <f t="shared" si="1"/>
        <v>1875.2916666666629</v>
      </c>
      <c r="G59" s="15">
        <f>G56*9/12+G68*3/12</f>
        <v>4.95</v>
      </c>
      <c r="H59" s="29"/>
      <c r="I59" s="154"/>
      <c r="J59" s="197">
        <f t="shared" si="0"/>
        <v>2.6666666666666668E-2</v>
      </c>
      <c r="K59" s="197">
        <f t="shared" si="2"/>
        <v>5.8097312999273792E-3</v>
      </c>
      <c r="L59" s="197">
        <f t="shared" si="3"/>
        <v>4.0342708735832122E-3</v>
      </c>
      <c r="M59" s="35"/>
    </row>
    <row r="60" spans="1:13" ht="12.75" x14ac:dyDescent="0.2">
      <c r="A60" s="15">
        <v>1875.05</v>
      </c>
      <c r="B60" s="15">
        <v>4.47</v>
      </c>
      <c r="C60" s="18">
        <v>0.3175</v>
      </c>
      <c r="D60" s="18">
        <v>0.41830000000000001</v>
      </c>
      <c r="E60" s="18">
        <v>11.322320660000001</v>
      </c>
      <c r="F60" s="15">
        <f t="shared" si="1"/>
        <v>1875.3749999999961</v>
      </c>
      <c r="G60" s="15">
        <f>G56*8/12+G68*4/12</f>
        <v>4.91</v>
      </c>
      <c r="H60" s="29"/>
      <c r="I60" s="154"/>
      <c r="J60" s="197">
        <f t="shared" si="0"/>
        <v>2.6458333333333334E-2</v>
      </c>
      <c r="K60" s="197">
        <f t="shared" si="2"/>
        <v>5.6899641577060926E-3</v>
      </c>
      <c r="L60" s="197">
        <f t="shared" si="3"/>
        <v>4.002376012389508E-3</v>
      </c>
      <c r="M60" s="35"/>
    </row>
    <row r="61" spans="1:13" ht="12.75" x14ac:dyDescent="0.2">
      <c r="A61" s="15">
        <v>1875.06</v>
      </c>
      <c r="B61" s="15">
        <v>4.38</v>
      </c>
      <c r="C61" s="18">
        <v>0.315</v>
      </c>
      <c r="D61" s="18">
        <v>0.41</v>
      </c>
      <c r="E61" s="18">
        <v>11.13207107</v>
      </c>
      <c r="F61" s="15">
        <f t="shared" si="1"/>
        <v>1875.4583333333294</v>
      </c>
      <c r="G61" s="15">
        <f>G56*7/12+G68*5/12</f>
        <v>4.87</v>
      </c>
      <c r="H61" s="29"/>
      <c r="I61" s="154"/>
      <c r="J61" s="197">
        <f t="shared" si="0"/>
        <v>2.6249999999999999E-2</v>
      </c>
      <c r="K61" s="197">
        <f t="shared" si="2"/>
        <v>5.8724832214765103E-3</v>
      </c>
      <c r="L61" s="197">
        <f t="shared" si="3"/>
        <v>3.9704700018041716E-3</v>
      </c>
      <c r="M61" s="35"/>
    </row>
    <row r="62" spans="1:13" ht="12.75" x14ac:dyDescent="0.2">
      <c r="A62" s="15">
        <v>1875.07</v>
      </c>
      <c r="B62" s="15">
        <v>4.3899999999999997</v>
      </c>
      <c r="C62" s="18">
        <v>0.3125</v>
      </c>
      <c r="D62" s="18">
        <v>0.4017</v>
      </c>
      <c r="E62" s="18">
        <v>11.13207107</v>
      </c>
      <c r="F62" s="15">
        <f t="shared" si="1"/>
        <v>1875.5416666666626</v>
      </c>
      <c r="G62" s="15">
        <f>G56*6/12+G68*6/12</f>
        <v>4.83</v>
      </c>
      <c r="H62" s="29"/>
      <c r="I62" s="154"/>
      <c r="J62" s="197">
        <f t="shared" si="0"/>
        <v>2.6041666666666668E-2</v>
      </c>
      <c r="K62" s="197">
        <f t="shared" si="2"/>
        <v>5.9455859969558605E-3</v>
      </c>
      <c r="L62" s="197">
        <f t="shared" si="3"/>
        <v>3.9385528336748354E-3</v>
      </c>
      <c r="M62" s="35"/>
    </row>
    <row r="63" spans="1:13" ht="12.75" x14ac:dyDescent="0.2">
      <c r="A63" s="15">
        <v>1875.08</v>
      </c>
      <c r="B63" s="15">
        <v>4.41</v>
      </c>
      <c r="C63" s="18">
        <v>0.31</v>
      </c>
      <c r="D63" s="18">
        <v>0.39329999999999998</v>
      </c>
      <c r="E63" s="18">
        <v>11.22715537</v>
      </c>
      <c r="F63" s="15">
        <f t="shared" si="1"/>
        <v>1875.6249999999959</v>
      </c>
      <c r="G63" s="15">
        <f>G56*5/12+G68*7/12</f>
        <v>4.79</v>
      </c>
      <c r="H63" s="29"/>
      <c r="I63" s="154"/>
      <c r="J63" s="197">
        <f t="shared" si="0"/>
        <v>2.5833333333333333E-2</v>
      </c>
      <c r="K63" s="197">
        <f t="shared" si="2"/>
        <v>5.8845861807137441E-3</v>
      </c>
      <c r="L63" s="197">
        <f t="shared" si="3"/>
        <v>3.9066244998400279E-3</v>
      </c>
      <c r="M63" s="35"/>
    </row>
    <row r="64" spans="1:13" ht="12.75" x14ac:dyDescent="0.2">
      <c r="A64" s="15">
        <v>1875.09</v>
      </c>
      <c r="B64" s="15">
        <v>4.37</v>
      </c>
      <c r="C64" s="18">
        <v>0.3075</v>
      </c>
      <c r="D64" s="18">
        <v>0.38500000000000001</v>
      </c>
      <c r="E64" s="18">
        <v>11.13207107</v>
      </c>
      <c r="F64" s="15">
        <f t="shared" si="1"/>
        <v>1875.7083333333292</v>
      </c>
      <c r="G64" s="15">
        <f>G56*4/12+G68*8/12</f>
        <v>4.75</v>
      </c>
      <c r="H64" s="29"/>
      <c r="I64" s="154"/>
      <c r="J64" s="197">
        <f t="shared" si="0"/>
        <v>2.5624999999999998E-2</v>
      </c>
      <c r="K64" s="197">
        <f t="shared" si="2"/>
        <v>5.8106575963718819E-3</v>
      </c>
      <c r="L64" s="197">
        <f t="shared" si="3"/>
        <v>3.8746849921291737E-3</v>
      </c>
      <c r="M64" s="35"/>
    </row>
    <row r="65" spans="1:13" ht="12.75" x14ac:dyDescent="0.2">
      <c r="A65" s="15">
        <v>1875.1</v>
      </c>
      <c r="B65" s="15">
        <v>4.3</v>
      </c>
      <c r="C65" s="18">
        <v>0.30499999999999999</v>
      </c>
      <c r="D65" s="18">
        <v>0.37669999999999998</v>
      </c>
      <c r="E65" s="18">
        <v>11.13207107</v>
      </c>
      <c r="F65" s="15">
        <f t="shared" si="1"/>
        <v>1875.7916666666624</v>
      </c>
      <c r="G65" s="15">
        <f>G56*3/12+G68*9/12</f>
        <v>4.7100000000000009</v>
      </c>
      <c r="H65" s="29"/>
      <c r="I65" s="154"/>
      <c r="J65" s="197">
        <f t="shared" si="0"/>
        <v>2.5416666666666667E-2</v>
      </c>
      <c r="K65" s="197">
        <f t="shared" si="2"/>
        <v>5.8161708619374527E-3</v>
      </c>
      <c r="L65" s="197">
        <f t="shared" si="3"/>
        <v>3.8427343023630378E-3</v>
      </c>
      <c r="M65" s="35"/>
    </row>
    <row r="66" spans="1:13" ht="12.75" x14ac:dyDescent="0.2">
      <c r="A66" s="15">
        <v>1875.11</v>
      </c>
      <c r="B66" s="15">
        <v>4.37</v>
      </c>
      <c r="C66" s="18">
        <v>0.30249999999999999</v>
      </c>
      <c r="D66" s="18">
        <v>0.36830000000000002</v>
      </c>
      <c r="E66" s="18">
        <v>11.03690579</v>
      </c>
      <c r="F66" s="15">
        <f t="shared" si="1"/>
        <v>1875.8749999999957</v>
      </c>
      <c r="G66" s="15">
        <f>G56*2/12+G68*10/12</f>
        <v>4.67</v>
      </c>
      <c r="H66" s="29"/>
      <c r="I66" s="154"/>
      <c r="J66" s="197">
        <f t="shared" si="0"/>
        <v>2.5208333333333333E-2</v>
      </c>
      <c r="K66" s="197">
        <f t="shared" si="2"/>
        <v>5.8624031007751942E-3</v>
      </c>
      <c r="L66" s="197">
        <f t="shared" si="3"/>
        <v>3.8107724223526152E-3</v>
      </c>
      <c r="M66" s="35"/>
    </row>
    <row r="67" spans="1:13" ht="12.75" x14ac:dyDescent="0.2">
      <c r="A67" s="15">
        <v>1875.12</v>
      </c>
      <c r="B67" s="15">
        <v>4.37</v>
      </c>
      <c r="C67" s="18">
        <v>0.3</v>
      </c>
      <c r="D67" s="18">
        <v>0.36</v>
      </c>
      <c r="E67" s="18">
        <v>10.9417405</v>
      </c>
      <c r="F67" s="15">
        <f t="shared" si="1"/>
        <v>1875.9583333333289</v>
      </c>
      <c r="G67" s="15">
        <f>G56*1/12+G68*11/12</f>
        <v>4.63</v>
      </c>
      <c r="H67" s="29"/>
      <c r="I67" s="154"/>
      <c r="J67" s="197">
        <f t="shared" si="0"/>
        <v>2.4999999999999998E-2</v>
      </c>
      <c r="K67" s="197">
        <f t="shared" si="2"/>
        <v>5.7208237986270021E-3</v>
      </c>
      <c r="L67" s="197">
        <f t="shared" si="3"/>
        <v>3.7787993439000189E-3</v>
      </c>
      <c r="M67" s="35"/>
    </row>
    <row r="68" spans="1:13" ht="12.75" x14ac:dyDescent="0.2">
      <c r="A68" s="15">
        <v>1876.01</v>
      </c>
      <c r="B68" s="15">
        <v>4.46</v>
      </c>
      <c r="C68" s="18">
        <v>0.3</v>
      </c>
      <c r="D68" s="18">
        <v>0.3533</v>
      </c>
      <c r="E68" s="18">
        <v>10.846575209999999</v>
      </c>
      <c r="F68" s="15">
        <f t="shared" si="1"/>
        <v>1876.0416666666622</v>
      </c>
      <c r="G68" s="15">
        <v>4.59</v>
      </c>
      <c r="H68" s="29"/>
      <c r="I68" s="154"/>
      <c r="J68" s="197">
        <f t="shared" si="0"/>
        <v>2.4999999999999998E-2</v>
      </c>
      <c r="K68" s="197">
        <f t="shared" si="2"/>
        <v>5.7208237986270021E-3</v>
      </c>
      <c r="L68" s="197">
        <f t="shared" si="3"/>
        <v>3.7468150587982585E-3</v>
      </c>
      <c r="M68" s="35"/>
    </row>
    <row r="69" spans="1:13" ht="12.75" x14ac:dyDescent="0.2">
      <c r="A69" s="15">
        <v>1876.02</v>
      </c>
      <c r="B69" s="15">
        <v>4.5199999999999996</v>
      </c>
      <c r="C69" s="18">
        <v>0.3</v>
      </c>
      <c r="D69" s="18">
        <v>0.34670000000000001</v>
      </c>
      <c r="E69" s="18">
        <v>10.846575209999999</v>
      </c>
      <c r="F69" s="15">
        <f t="shared" si="1"/>
        <v>1876.1249999999955</v>
      </c>
      <c r="G69" s="15">
        <f>G68*11/12+G80*1/12</f>
        <v>4.5783333333333331</v>
      </c>
      <c r="H69" s="29"/>
      <c r="I69" s="154"/>
      <c r="J69" s="197">
        <f t="shared" si="0"/>
        <v>2.4999999999999998E-2</v>
      </c>
      <c r="K69" s="197">
        <f t="shared" si="2"/>
        <v>5.6053811659192822E-3</v>
      </c>
      <c r="L69" s="197">
        <f t="shared" si="3"/>
        <v>3.7374841968202954E-3</v>
      </c>
      <c r="M69" s="35"/>
    </row>
    <row r="70" spans="1:13" ht="12.75" x14ac:dyDescent="0.2">
      <c r="A70" s="15">
        <v>1876.03</v>
      </c>
      <c r="B70" s="15">
        <v>4.51</v>
      </c>
      <c r="C70" s="18">
        <v>0.3</v>
      </c>
      <c r="D70" s="18">
        <v>0.34</v>
      </c>
      <c r="E70" s="18">
        <v>10.846575209999999</v>
      </c>
      <c r="F70" s="15">
        <f t="shared" si="1"/>
        <v>1876.2083333333287</v>
      </c>
      <c r="G70" s="15">
        <f>G68*10/12+G80*2/12</f>
        <v>4.5666666666666664</v>
      </c>
      <c r="H70" s="29"/>
      <c r="I70" s="154"/>
      <c r="J70" s="197">
        <f t="shared" si="0"/>
        <v>2.4999999999999998E-2</v>
      </c>
      <c r="K70" s="197">
        <f t="shared" si="2"/>
        <v>5.5309734513274336E-3</v>
      </c>
      <c r="L70" s="197">
        <f t="shared" si="3"/>
        <v>3.7281523805958727E-3</v>
      </c>
      <c r="M70" s="35"/>
    </row>
    <row r="71" spans="1:13" ht="12.75" x14ac:dyDescent="0.2">
      <c r="A71" s="15">
        <v>1876.04</v>
      </c>
      <c r="B71" s="15">
        <v>4.34</v>
      </c>
      <c r="C71" s="18">
        <v>0.3</v>
      </c>
      <c r="D71" s="18">
        <v>0.33329999999999999</v>
      </c>
      <c r="E71" s="18">
        <v>10.751490909999999</v>
      </c>
      <c r="F71" s="15">
        <f t="shared" si="1"/>
        <v>1876.291666666662</v>
      </c>
      <c r="G71" s="15">
        <f>G68*9/12+G80*3/12</f>
        <v>4.5550000000000006</v>
      </c>
      <c r="H71" s="29"/>
      <c r="I71" s="154"/>
      <c r="J71" s="197">
        <f t="shared" si="0"/>
        <v>2.4999999999999998E-2</v>
      </c>
      <c r="K71" s="197">
        <f t="shared" si="2"/>
        <v>5.5432372505543233E-3</v>
      </c>
      <c r="L71" s="197">
        <f t="shared" si="3"/>
        <v>3.7188196099211535E-3</v>
      </c>
      <c r="M71" s="35"/>
    </row>
    <row r="72" spans="1:13" ht="12.75" x14ac:dyDescent="0.2">
      <c r="A72" s="15">
        <v>1876.05</v>
      </c>
      <c r="B72" s="15">
        <v>4.18</v>
      </c>
      <c r="C72" s="18">
        <v>0.3</v>
      </c>
      <c r="D72" s="18">
        <v>0.32669999999999999</v>
      </c>
      <c r="E72" s="18">
        <v>10.370910739999999</v>
      </c>
      <c r="F72" s="15">
        <f t="shared" si="1"/>
        <v>1876.3749999999952</v>
      </c>
      <c r="G72" s="15">
        <f>G68*8/12+G80*4/12</f>
        <v>4.543333333333333</v>
      </c>
      <c r="H72" s="29"/>
      <c r="I72" s="154"/>
      <c r="J72" s="197">
        <f t="shared" ref="J72:J135" si="4">D_year/12</f>
        <v>2.4999999999999998E-2</v>
      </c>
      <c r="K72" s="197">
        <f t="shared" si="2"/>
        <v>5.7603686635944694E-3</v>
      </c>
      <c r="L72" s="197">
        <f t="shared" ref="L72:L135" si="5">(1+G72/100)^(1/12)-1</f>
        <v>3.7094858845920786E-3</v>
      </c>
      <c r="M72" s="35"/>
    </row>
    <row r="73" spans="1:13" ht="12.75" x14ac:dyDescent="0.2">
      <c r="A73" s="15">
        <v>1876.06</v>
      </c>
      <c r="B73" s="15">
        <v>4.1500000000000004</v>
      </c>
      <c r="C73" s="18">
        <v>0.3</v>
      </c>
      <c r="D73" s="18">
        <v>0.32</v>
      </c>
      <c r="E73" s="18">
        <v>10.08541488</v>
      </c>
      <c r="F73" s="15">
        <f t="shared" ref="F73:F136" si="6">F72+1/12</f>
        <v>1876.4583333333285</v>
      </c>
      <c r="G73" s="15">
        <f>G68*7/12+G80*5/12</f>
        <v>4.5316666666666663</v>
      </c>
      <c r="H73" s="29"/>
      <c r="I73" s="154"/>
      <c r="J73" s="197">
        <f t="shared" si="4"/>
        <v>2.4999999999999998E-2</v>
      </c>
      <c r="K73" s="197">
        <f t="shared" ref="K73:K136" si="7">J73/B72</f>
        <v>5.9808612440191387E-3</v>
      </c>
      <c r="L73" s="197">
        <f t="shared" si="5"/>
        <v>3.7001512044039231E-3</v>
      </c>
      <c r="M73" s="35"/>
    </row>
    <row r="74" spans="1:13" ht="12.75" x14ac:dyDescent="0.2">
      <c r="A74" s="15">
        <v>1876.07</v>
      </c>
      <c r="B74" s="15">
        <v>4.0999999999999996</v>
      </c>
      <c r="C74" s="18">
        <v>0.3</v>
      </c>
      <c r="D74" s="18">
        <v>0.31330000000000002</v>
      </c>
      <c r="E74" s="18">
        <v>10.08541488</v>
      </c>
      <c r="F74" s="15">
        <f t="shared" si="6"/>
        <v>1876.5416666666617</v>
      </c>
      <c r="G74" s="15">
        <f>G68*6/12+G80*6/12</f>
        <v>4.5199999999999996</v>
      </c>
      <c r="H74" s="29"/>
      <c r="I74" s="154"/>
      <c r="J74" s="197">
        <f t="shared" si="4"/>
        <v>2.4999999999999998E-2</v>
      </c>
      <c r="K74" s="197">
        <f t="shared" si="7"/>
        <v>6.0240963855421673E-3</v>
      </c>
      <c r="L74" s="197">
        <f t="shared" si="5"/>
        <v>3.690815569153072E-3</v>
      </c>
      <c r="M74" s="35"/>
    </row>
    <row r="75" spans="1:13" ht="12.75" x14ac:dyDescent="0.2">
      <c r="A75" s="15">
        <v>1876.08</v>
      </c>
      <c r="B75" s="15">
        <v>3.93</v>
      </c>
      <c r="C75" s="18">
        <v>0.3</v>
      </c>
      <c r="D75" s="18">
        <v>0.30669999999999997</v>
      </c>
      <c r="E75" s="18">
        <v>10.180580170000001</v>
      </c>
      <c r="F75" s="15">
        <f t="shared" si="6"/>
        <v>1876.624999999995</v>
      </c>
      <c r="G75" s="15">
        <f>G68*5/12+G80*7/12</f>
        <v>4.5083333333333337</v>
      </c>
      <c r="H75" s="29"/>
      <c r="I75" s="154"/>
      <c r="J75" s="197">
        <f t="shared" si="4"/>
        <v>2.4999999999999998E-2</v>
      </c>
      <c r="K75" s="197">
        <f t="shared" si="7"/>
        <v>6.0975609756097563E-3</v>
      </c>
      <c r="L75" s="197">
        <f t="shared" si="5"/>
        <v>3.6814789786348001E-3</v>
      </c>
      <c r="M75" s="35"/>
    </row>
    <row r="76" spans="1:13" ht="12.75" x14ac:dyDescent="0.2">
      <c r="A76" s="15">
        <v>1876.09</v>
      </c>
      <c r="B76" s="15">
        <v>3.69</v>
      </c>
      <c r="C76" s="18">
        <v>0.3</v>
      </c>
      <c r="D76" s="18">
        <v>0.3</v>
      </c>
      <c r="E76" s="18">
        <v>10.275745450000001</v>
      </c>
      <c r="F76" s="15">
        <f t="shared" si="6"/>
        <v>1876.7083333333283</v>
      </c>
      <c r="G76" s="15">
        <f>G68*4/12+G80*8/12</f>
        <v>4.496666666666667</v>
      </c>
      <c r="H76" s="29"/>
      <c r="I76" s="154"/>
      <c r="J76" s="197">
        <f t="shared" si="4"/>
        <v>2.4999999999999998E-2</v>
      </c>
      <c r="K76" s="197">
        <f t="shared" si="7"/>
        <v>6.3613231552162846E-3</v>
      </c>
      <c r="L76" s="197">
        <f t="shared" si="5"/>
        <v>3.6721414326448265E-3</v>
      </c>
      <c r="M76" s="35"/>
    </row>
    <row r="77" spans="1:13" ht="12.75" x14ac:dyDescent="0.2">
      <c r="A77" s="15">
        <v>1876.1</v>
      </c>
      <c r="B77" s="15">
        <v>3.67</v>
      </c>
      <c r="C77" s="18">
        <v>0.3</v>
      </c>
      <c r="D77" s="18">
        <v>0.29330000000000001</v>
      </c>
      <c r="E77" s="18">
        <v>10.465995039999999</v>
      </c>
      <c r="F77" s="15">
        <f t="shared" si="6"/>
        <v>1876.7916666666615</v>
      </c>
      <c r="G77" s="15">
        <f>G68*3/12+G80*9/12</f>
        <v>4.4850000000000003</v>
      </c>
      <c r="H77" s="29"/>
      <c r="I77" s="154"/>
      <c r="J77" s="197">
        <f t="shared" si="4"/>
        <v>2.4999999999999998E-2</v>
      </c>
      <c r="K77" s="197">
        <f t="shared" si="7"/>
        <v>6.7750677506775063E-3</v>
      </c>
      <c r="L77" s="197">
        <f t="shared" si="5"/>
        <v>3.6628029309786481E-3</v>
      </c>
      <c r="M77" s="35"/>
    </row>
    <row r="78" spans="1:13" ht="12.75" x14ac:dyDescent="0.2">
      <c r="A78" s="15">
        <v>1876.11</v>
      </c>
      <c r="B78" s="15">
        <v>3.6</v>
      </c>
      <c r="C78" s="18">
        <v>0.3</v>
      </c>
      <c r="D78" s="18">
        <v>0.28670000000000001</v>
      </c>
      <c r="E78" s="18">
        <v>10.56116033</v>
      </c>
      <c r="F78" s="15">
        <f t="shared" si="6"/>
        <v>1876.8749999999948</v>
      </c>
      <c r="G78" s="15">
        <f>G68*2/12+G80*10/12</f>
        <v>4.4733333333333336</v>
      </c>
      <c r="H78" s="29"/>
      <c r="I78" s="154"/>
      <c r="J78" s="197">
        <f t="shared" si="4"/>
        <v>2.4999999999999998E-2</v>
      </c>
      <c r="K78" s="197">
        <f t="shared" si="7"/>
        <v>6.8119891008174387E-3</v>
      </c>
      <c r="L78" s="197">
        <f t="shared" si="5"/>
        <v>3.6534634734317617E-3</v>
      </c>
      <c r="M78" s="35"/>
    </row>
    <row r="79" spans="1:13" ht="12.75" x14ac:dyDescent="0.2">
      <c r="A79" s="15">
        <v>1876.12</v>
      </c>
      <c r="B79" s="15">
        <v>3.58</v>
      </c>
      <c r="C79" s="18">
        <v>0.3</v>
      </c>
      <c r="D79" s="18">
        <v>0.28000000000000003</v>
      </c>
      <c r="E79" s="18">
        <v>10.751490909999999</v>
      </c>
      <c r="F79" s="15">
        <f t="shared" si="6"/>
        <v>1876.958333333328</v>
      </c>
      <c r="G79" s="15">
        <f>G68*1/12+G80*11/12</f>
        <v>4.4616666666666669</v>
      </c>
      <c r="H79" s="29"/>
      <c r="I79" s="154"/>
      <c r="J79" s="197">
        <f t="shared" si="4"/>
        <v>2.4999999999999998E-2</v>
      </c>
      <c r="K79" s="197">
        <f t="shared" si="7"/>
        <v>6.9444444444444441E-3</v>
      </c>
      <c r="L79" s="197">
        <f t="shared" si="5"/>
        <v>3.6441230597994423E-3</v>
      </c>
      <c r="M79" s="35"/>
    </row>
    <row r="80" spans="1:13" ht="12.75" x14ac:dyDescent="0.2">
      <c r="A80" s="15">
        <v>1877.01</v>
      </c>
      <c r="B80" s="15">
        <v>3.55</v>
      </c>
      <c r="C80" s="18">
        <v>0.2908</v>
      </c>
      <c r="D80" s="18">
        <v>0.28170000000000001</v>
      </c>
      <c r="E80" s="18">
        <v>10.9417405</v>
      </c>
      <c r="F80" s="15">
        <f t="shared" si="6"/>
        <v>1877.0416666666613</v>
      </c>
      <c r="G80" s="15">
        <v>4.45</v>
      </c>
      <c r="H80" s="29"/>
      <c r="I80" s="154"/>
      <c r="J80" s="197">
        <f t="shared" si="4"/>
        <v>2.4233333333333332E-2</v>
      </c>
      <c r="K80" s="197">
        <f t="shared" si="7"/>
        <v>6.7690875232774674E-3</v>
      </c>
      <c r="L80" s="197">
        <f t="shared" si="5"/>
        <v>3.6347816898771867E-3</v>
      </c>
      <c r="M80" s="35"/>
    </row>
    <row r="81" spans="1:13" ht="12.75" x14ac:dyDescent="0.2">
      <c r="A81" s="15">
        <v>1877.02</v>
      </c>
      <c r="B81" s="15">
        <v>3.34</v>
      </c>
      <c r="C81" s="18">
        <v>0.28170000000000001</v>
      </c>
      <c r="D81" s="18">
        <v>0.2833</v>
      </c>
      <c r="E81" s="18">
        <v>10.65632562</v>
      </c>
      <c r="F81" s="15">
        <f t="shared" si="6"/>
        <v>1877.1249999999945</v>
      </c>
      <c r="G81" s="15">
        <f>G80*11/12+G92*1/12</f>
        <v>4.440833333333333</v>
      </c>
      <c r="H81" s="29"/>
      <c r="I81" s="154"/>
      <c r="J81" s="197">
        <f t="shared" si="4"/>
        <v>2.3474999999999999E-2</v>
      </c>
      <c r="K81" s="197">
        <f t="shared" si="7"/>
        <v>6.6126760563380285E-3</v>
      </c>
      <c r="L81" s="197">
        <f t="shared" si="5"/>
        <v>3.6274413710810638E-3</v>
      </c>
      <c r="M81" s="35"/>
    </row>
    <row r="82" spans="1:13" ht="12.75" x14ac:dyDescent="0.2">
      <c r="A82" s="15">
        <v>1877.03</v>
      </c>
      <c r="B82" s="15">
        <v>3.17</v>
      </c>
      <c r="C82" s="18">
        <v>0.27250000000000002</v>
      </c>
      <c r="D82" s="18">
        <v>0.28499999999999998</v>
      </c>
      <c r="E82" s="18">
        <v>10.180580170000001</v>
      </c>
      <c r="F82" s="15">
        <f t="shared" si="6"/>
        <v>1877.2083333333278</v>
      </c>
      <c r="G82" s="15">
        <f>G80*10/12+G92*2/12</f>
        <v>4.4316666666666666</v>
      </c>
      <c r="H82" s="29"/>
      <c r="I82" s="154"/>
      <c r="J82" s="197">
        <f t="shared" si="4"/>
        <v>2.2708333333333334E-2</v>
      </c>
      <c r="K82" s="197">
        <f t="shared" si="7"/>
        <v>6.7989021956087825E-3</v>
      </c>
      <c r="L82" s="197">
        <f t="shared" si="5"/>
        <v>3.6201004616964738E-3</v>
      </c>
      <c r="M82" s="35"/>
    </row>
    <row r="83" spans="1:13" ht="12.75" x14ac:dyDescent="0.2">
      <c r="A83" s="15">
        <v>1877.04</v>
      </c>
      <c r="B83" s="15">
        <v>2.94</v>
      </c>
      <c r="C83" s="18">
        <v>0.26329999999999998</v>
      </c>
      <c r="D83" s="18">
        <v>0.28670000000000001</v>
      </c>
      <c r="E83" s="18">
        <v>10.465995039999999</v>
      </c>
      <c r="F83" s="15">
        <f t="shared" si="6"/>
        <v>1877.2916666666611</v>
      </c>
      <c r="G83" s="15">
        <f>G80*9/12+G92*3/12</f>
        <v>4.4225000000000003</v>
      </c>
      <c r="H83" s="29"/>
      <c r="I83" s="154"/>
      <c r="J83" s="197">
        <f t="shared" si="4"/>
        <v>2.1941666666666665E-2</v>
      </c>
      <c r="K83" s="197">
        <f t="shared" si="7"/>
        <v>6.9216614090431118E-3</v>
      </c>
      <c r="L83" s="197">
        <f t="shared" si="5"/>
        <v>3.6127589616241629E-3</v>
      </c>
      <c r="M83" s="35"/>
    </row>
    <row r="84" spans="1:13" ht="12.75" x14ac:dyDescent="0.2">
      <c r="A84" s="15">
        <v>1877.05</v>
      </c>
      <c r="B84" s="15">
        <v>2.94</v>
      </c>
      <c r="C84" s="18">
        <v>0.25419999999999998</v>
      </c>
      <c r="D84" s="18">
        <v>0.2883</v>
      </c>
      <c r="E84" s="18">
        <v>10.65632562</v>
      </c>
      <c r="F84" s="15">
        <f t="shared" si="6"/>
        <v>1877.3749999999943</v>
      </c>
      <c r="G84" s="15">
        <f>G80*8/12+G92*4/12</f>
        <v>4.4133333333333331</v>
      </c>
      <c r="H84" s="29"/>
      <c r="I84" s="154"/>
      <c r="J84" s="197">
        <f t="shared" si="4"/>
        <v>2.1183333333333332E-2</v>
      </c>
      <c r="K84" s="197">
        <f t="shared" si="7"/>
        <v>7.2052154195011335E-3</v>
      </c>
      <c r="L84" s="197">
        <f t="shared" si="5"/>
        <v>3.605416870764433E-3</v>
      </c>
      <c r="M84" s="35"/>
    </row>
    <row r="85" spans="1:13" ht="12.75" x14ac:dyDescent="0.2">
      <c r="A85" s="15">
        <v>1877.06</v>
      </c>
      <c r="B85" s="15">
        <v>2.73</v>
      </c>
      <c r="C85" s="18">
        <v>0.245</v>
      </c>
      <c r="D85" s="18">
        <v>0.28999999999999998</v>
      </c>
      <c r="E85" s="18">
        <v>10.08541488</v>
      </c>
      <c r="F85" s="15">
        <f t="shared" si="6"/>
        <v>1877.4583333333276</v>
      </c>
      <c r="G85" s="15">
        <f>G80*7/12+G92*5/12</f>
        <v>4.4041666666666668</v>
      </c>
      <c r="H85" s="29"/>
      <c r="I85" s="154"/>
      <c r="J85" s="197">
        <f t="shared" si="4"/>
        <v>2.0416666666666666E-2</v>
      </c>
      <c r="K85" s="197">
        <f t="shared" si="7"/>
        <v>6.9444444444444441E-3</v>
      </c>
      <c r="L85" s="197">
        <f t="shared" si="5"/>
        <v>3.5980741890182522E-3</v>
      </c>
      <c r="M85" s="35"/>
    </row>
    <row r="86" spans="1:13" ht="12.75" x14ac:dyDescent="0.2">
      <c r="A86" s="15">
        <v>1877.07</v>
      </c>
      <c r="B86" s="15">
        <v>2.85</v>
      </c>
      <c r="C86" s="18">
        <v>0.23580000000000001</v>
      </c>
      <c r="D86" s="18">
        <v>0.29170000000000001</v>
      </c>
      <c r="E86" s="18">
        <v>10.180580170000001</v>
      </c>
      <c r="F86" s="15">
        <f t="shared" si="6"/>
        <v>1877.5416666666608</v>
      </c>
      <c r="G86" s="15">
        <f>G80*6/12+G92*6/12</f>
        <v>4.3949999999999996</v>
      </c>
      <c r="H86" s="29"/>
      <c r="I86" s="154"/>
      <c r="J86" s="197">
        <f t="shared" si="4"/>
        <v>1.9650000000000001E-2</v>
      </c>
      <c r="K86" s="197">
        <f t="shared" si="7"/>
        <v>7.1978021978021979E-3</v>
      </c>
      <c r="L86" s="197">
        <f t="shared" si="5"/>
        <v>3.5907309162861445E-3</v>
      </c>
      <c r="M86" s="35"/>
    </row>
    <row r="87" spans="1:13" ht="12.75" x14ac:dyDescent="0.2">
      <c r="A87" s="15">
        <v>1877.08</v>
      </c>
      <c r="B87" s="15">
        <v>3.05</v>
      </c>
      <c r="C87" s="18">
        <v>0.22670000000000001</v>
      </c>
      <c r="D87" s="18">
        <v>0.29330000000000001</v>
      </c>
      <c r="E87" s="18">
        <v>9.8000000000000007</v>
      </c>
      <c r="F87" s="15">
        <f t="shared" si="6"/>
        <v>1877.6249999999941</v>
      </c>
      <c r="G87" s="15">
        <f>G80*5/12+G92*7/12</f>
        <v>4.3858333333333333</v>
      </c>
      <c r="H87" s="29"/>
      <c r="I87" s="154"/>
      <c r="J87" s="197">
        <f t="shared" si="4"/>
        <v>1.8891666666666668E-2</v>
      </c>
      <c r="K87" s="197">
        <f t="shared" si="7"/>
        <v>6.6286549707602338E-3</v>
      </c>
      <c r="L87" s="197">
        <f t="shared" si="5"/>
        <v>3.5833870524684119E-3</v>
      </c>
      <c r="M87" s="35"/>
    </row>
    <row r="88" spans="1:13" ht="12.75" x14ac:dyDescent="0.2">
      <c r="A88" s="15">
        <v>1877.09</v>
      </c>
      <c r="B88" s="15">
        <v>3.24</v>
      </c>
      <c r="C88" s="18">
        <v>0.2175</v>
      </c>
      <c r="D88" s="18">
        <v>0.29499999999999998</v>
      </c>
      <c r="E88" s="18">
        <v>9.7048347110000002</v>
      </c>
      <c r="F88" s="15">
        <f t="shared" si="6"/>
        <v>1877.7083333333273</v>
      </c>
      <c r="G88" s="15">
        <f>G80*4/12+G92*8/12</f>
        <v>4.3766666666666669</v>
      </c>
      <c r="H88" s="29"/>
      <c r="I88" s="154"/>
      <c r="J88" s="197">
        <f t="shared" si="4"/>
        <v>1.8124999999999999E-2</v>
      </c>
      <c r="K88" s="197">
        <f t="shared" si="7"/>
        <v>5.942622950819672E-3</v>
      </c>
      <c r="L88" s="197">
        <f t="shared" si="5"/>
        <v>3.5760425974655785E-3</v>
      </c>
      <c r="M88" s="35"/>
    </row>
    <row r="89" spans="1:13" ht="12.75" x14ac:dyDescent="0.2">
      <c r="A89" s="15">
        <v>1877.1</v>
      </c>
      <c r="B89" s="15">
        <v>3.31</v>
      </c>
      <c r="C89" s="18">
        <v>0.20830000000000001</v>
      </c>
      <c r="D89" s="18">
        <v>0.29670000000000002</v>
      </c>
      <c r="E89" s="18">
        <v>9.7048347110000002</v>
      </c>
      <c r="F89" s="15">
        <f t="shared" si="6"/>
        <v>1877.7916666666606</v>
      </c>
      <c r="G89" s="15">
        <f>G80*3/12+G92*9/12</f>
        <v>4.3675000000000006</v>
      </c>
      <c r="H89" s="29"/>
      <c r="I89" s="154"/>
      <c r="J89" s="197">
        <f t="shared" si="4"/>
        <v>1.7358333333333333E-2</v>
      </c>
      <c r="K89" s="197">
        <f t="shared" si="7"/>
        <v>5.3575102880658431E-3</v>
      </c>
      <c r="L89" s="197">
        <f t="shared" si="5"/>
        <v>3.5686975511781682E-3</v>
      </c>
      <c r="M89" s="35"/>
    </row>
    <row r="90" spans="1:13" ht="12.75" x14ac:dyDescent="0.2">
      <c r="A90" s="15">
        <v>1877.11</v>
      </c>
      <c r="B90" s="15">
        <v>3.26</v>
      </c>
      <c r="C90" s="18">
        <v>0.19919999999999999</v>
      </c>
      <c r="D90" s="18">
        <v>0.29830000000000001</v>
      </c>
      <c r="E90" s="18">
        <v>9.5145851239999999</v>
      </c>
      <c r="F90" s="15">
        <f t="shared" si="6"/>
        <v>1877.8749999999939</v>
      </c>
      <c r="G90" s="15">
        <f>G80*2/12+G92*10/12</f>
        <v>4.3583333333333334</v>
      </c>
      <c r="H90" s="29"/>
      <c r="I90" s="154"/>
      <c r="J90" s="197">
        <f t="shared" si="4"/>
        <v>1.66E-2</v>
      </c>
      <c r="K90" s="197">
        <f t="shared" si="7"/>
        <v>5.0151057401812684E-3</v>
      </c>
      <c r="L90" s="197">
        <f t="shared" si="5"/>
        <v>3.5613519135069271E-3</v>
      </c>
      <c r="M90" s="35"/>
    </row>
    <row r="91" spans="1:13" ht="12.75" x14ac:dyDescent="0.2">
      <c r="A91" s="15">
        <v>1877.12</v>
      </c>
      <c r="B91" s="15">
        <v>3.25</v>
      </c>
      <c r="C91" s="18">
        <v>0.19</v>
      </c>
      <c r="D91" s="18">
        <v>0.3</v>
      </c>
      <c r="E91" s="18">
        <v>9.5145851239999999</v>
      </c>
      <c r="F91" s="15">
        <f t="shared" si="6"/>
        <v>1877.9583333333271</v>
      </c>
      <c r="G91" s="15">
        <f>G80*1/12+G92*11/12</f>
        <v>4.3491666666666662</v>
      </c>
      <c r="H91" s="29"/>
      <c r="I91" s="154"/>
      <c r="J91" s="197">
        <f t="shared" si="4"/>
        <v>1.5833333333333335E-2</v>
      </c>
      <c r="K91" s="197">
        <f t="shared" si="7"/>
        <v>4.8568507157464224E-3</v>
      </c>
      <c r="L91" s="197">
        <f t="shared" si="5"/>
        <v>3.5540056843519352E-3</v>
      </c>
      <c r="M91" s="35"/>
    </row>
    <row r="92" spans="1:13" ht="12.75" x14ac:dyDescent="0.2">
      <c r="A92" s="15">
        <v>1878.01</v>
      </c>
      <c r="B92" s="15">
        <v>3.25</v>
      </c>
      <c r="C92" s="18">
        <v>0.18920000000000001</v>
      </c>
      <c r="D92" s="18">
        <v>0.30080000000000001</v>
      </c>
      <c r="E92" s="18">
        <v>9.229089256</v>
      </c>
      <c r="F92" s="15">
        <f t="shared" si="6"/>
        <v>1878.0416666666604</v>
      </c>
      <c r="G92" s="15">
        <v>4.34</v>
      </c>
      <c r="H92" s="29"/>
      <c r="I92" s="154"/>
      <c r="J92" s="197">
        <f t="shared" si="4"/>
        <v>1.5766666666666668E-2</v>
      </c>
      <c r="K92" s="197">
        <f t="shared" si="7"/>
        <v>4.8512820512820517E-3</v>
      </c>
      <c r="L92" s="197">
        <f t="shared" si="5"/>
        <v>3.5466588636137164E-3</v>
      </c>
      <c r="M92" s="35"/>
    </row>
    <row r="93" spans="1:13" ht="12.75" x14ac:dyDescent="0.2">
      <c r="A93" s="15">
        <v>1878.02</v>
      </c>
      <c r="B93" s="15">
        <v>3.18</v>
      </c>
      <c r="C93" s="18">
        <v>0.1883</v>
      </c>
      <c r="D93" s="18">
        <v>0.30170000000000002</v>
      </c>
      <c r="E93" s="18">
        <v>9.1340049590000003</v>
      </c>
      <c r="F93" s="15">
        <f t="shared" si="6"/>
        <v>1878.1249999999936</v>
      </c>
      <c r="G93" s="15">
        <f>G92*11/12+G104*1/12</f>
        <v>4.33</v>
      </c>
      <c r="H93" s="29"/>
      <c r="I93" s="154"/>
      <c r="J93" s="197">
        <f t="shared" si="4"/>
        <v>1.5691666666666666E-2</v>
      </c>
      <c r="K93" s="197">
        <f t="shared" si="7"/>
        <v>4.8282051282051283E-3</v>
      </c>
      <c r="L93" s="197">
        <f t="shared" si="5"/>
        <v>3.5386434752657792E-3</v>
      </c>
      <c r="M93" s="35"/>
    </row>
    <row r="94" spans="1:13" ht="12.75" x14ac:dyDescent="0.2">
      <c r="A94" s="15">
        <v>1878.03</v>
      </c>
      <c r="B94" s="15">
        <v>3.24</v>
      </c>
      <c r="C94" s="18">
        <v>0.1875</v>
      </c>
      <c r="D94" s="18">
        <v>0.30249999999999999</v>
      </c>
      <c r="E94" s="18">
        <v>8.9436743799999991</v>
      </c>
      <c r="F94" s="15">
        <f t="shared" si="6"/>
        <v>1878.2083333333269</v>
      </c>
      <c r="G94" s="15">
        <f>G92*10/12+G104*2/12</f>
        <v>4.32</v>
      </c>
      <c r="H94" s="29"/>
      <c r="I94" s="154"/>
      <c r="J94" s="197">
        <f t="shared" si="4"/>
        <v>1.5625E-2</v>
      </c>
      <c r="K94" s="197">
        <f t="shared" si="7"/>
        <v>4.9135220125786161E-3</v>
      </c>
      <c r="L94" s="197">
        <f t="shared" si="5"/>
        <v>3.5306273826369861E-3</v>
      </c>
      <c r="M94" s="35"/>
    </row>
    <row r="95" spans="1:13" ht="12.75" x14ac:dyDescent="0.2">
      <c r="A95" s="15">
        <v>1878.04</v>
      </c>
      <c r="B95" s="15">
        <v>3.33</v>
      </c>
      <c r="C95" s="18">
        <v>0.1867</v>
      </c>
      <c r="D95" s="18">
        <v>0.30330000000000001</v>
      </c>
      <c r="E95" s="18">
        <v>8.8485090910000004</v>
      </c>
      <c r="F95" s="15">
        <f t="shared" si="6"/>
        <v>1878.2916666666601</v>
      </c>
      <c r="G95" s="15">
        <f>G92*9/12+G104*3/12</f>
        <v>4.3100000000000005</v>
      </c>
      <c r="H95" s="29"/>
      <c r="I95" s="154"/>
      <c r="J95" s="197">
        <f t="shared" si="4"/>
        <v>1.5558333333333334E-2</v>
      </c>
      <c r="K95" s="197">
        <f t="shared" si="7"/>
        <v>4.8019547325102874E-3</v>
      </c>
      <c r="L95" s="197">
        <f t="shared" si="5"/>
        <v>3.5226105855981071E-3</v>
      </c>
      <c r="M95" s="35"/>
    </row>
    <row r="96" spans="1:13" ht="12.75" x14ac:dyDescent="0.2">
      <c r="A96" s="15">
        <v>1878.05</v>
      </c>
      <c r="B96" s="15">
        <v>3.34</v>
      </c>
      <c r="C96" s="18">
        <v>0.18579999999999999</v>
      </c>
      <c r="D96" s="18">
        <v>0.30420000000000003</v>
      </c>
      <c r="E96" s="18">
        <v>8.5630942149999996</v>
      </c>
      <c r="F96" s="15">
        <f t="shared" si="6"/>
        <v>1878.3749999999934</v>
      </c>
      <c r="G96" s="15">
        <f>G92*8/12+G104*4/12</f>
        <v>4.3</v>
      </c>
      <c r="H96" s="29"/>
      <c r="I96" s="154"/>
      <c r="J96" s="197">
        <f t="shared" si="4"/>
        <v>1.5483333333333333E-2</v>
      </c>
      <c r="K96" s="197">
        <f t="shared" si="7"/>
        <v>4.6496496496496497E-3</v>
      </c>
      <c r="L96" s="197">
        <f t="shared" si="5"/>
        <v>3.5145930840192463E-3</v>
      </c>
      <c r="M96" s="35"/>
    </row>
    <row r="97" spans="1:13" ht="12.75" x14ac:dyDescent="0.2">
      <c r="A97" s="15">
        <v>1878.06</v>
      </c>
      <c r="B97" s="15">
        <v>3.41</v>
      </c>
      <c r="C97" s="18">
        <v>0.185</v>
      </c>
      <c r="D97" s="18">
        <v>0.30499999999999999</v>
      </c>
      <c r="E97" s="18">
        <v>8.3728446279999993</v>
      </c>
      <c r="F97" s="15">
        <f t="shared" si="6"/>
        <v>1878.4583333333267</v>
      </c>
      <c r="G97" s="15">
        <f>G92*7/12+G104*5/12</f>
        <v>4.29</v>
      </c>
      <c r="H97" s="29"/>
      <c r="I97" s="154"/>
      <c r="J97" s="197">
        <f t="shared" si="4"/>
        <v>1.5416666666666667E-2</v>
      </c>
      <c r="K97" s="197">
        <f t="shared" si="7"/>
        <v>4.6157684630738528E-3</v>
      </c>
      <c r="L97" s="197">
        <f t="shared" si="5"/>
        <v>3.5065748777713956E-3</v>
      </c>
      <c r="M97" s="35"/>
    </row>
    <row r="98" spans="1:13" ht="12.75" x14ac:dyDescent="0.2">
      <c r="A98" s="15">
        <v>1878.07</v>
      </c>
      <c r="B98" s="15">
        <v>3.48</v>
      </c>
      <c r="C98" s="18">
        <v>0.1842</v>
      </c>
      <c r="D98" s="18">
        <v>0.30580000000000002</v>
      </c>
      <c r="E98" s="18">
        <v>8.4679289260000008</v>
      </c>
      <c r="F98" s="15">
        <f t="shared" si="6"/>
        <v>1878.5416666666599</v>
      </c>
      <c r="G98" s="15">
        <f>G92*6/12+G104*6/12</f>
        <v>4.2799999999999994</v>
      </c>
      <c r="H98" s="29"/>
      <c r="I98" s="154"/>
      <c r="J98" s="197">
        <f t="shared" si="4"/>
        <v>1.5350000000000001E-2</v>
      </c>
      <c r="K98" s="197">
        <f t="shared" si="7"/>
        <v>4.5014662756598239E-3</v>
      </c>
      <c r="L98" s="197">
        <f t="shared" si="5"/>
        <v>3.4985559667248811E-3</v>
      </c>
      <c r="M98" s="35"/>
    </row>
    <row r="99" spans="1:13" ht="12.75" x14ac:dyDescent="0.2">
      <c r="A99" s="15">
        <v>1878.08</v>
      </c>
      <c r="B99" s="15">
        <v>3.45</v>
      </c>
      <c r="C99" s="18">
        <v>0.18329999999999999</v>
      </c>
      <c r="D99" s="18">
        <v>0.30669999999999997</v>
      </c>
      <c r="E99" s="18">
        <v>8.5630942149999996</v>
      </c>
      <c r="F99" s="15">
        <f t="shared" si="6"/>
        <v>1878.6249999999932</v>
      </c>
      <c r="G99" s="15">
        <f>G92*5/12+G104*7/12</f>
        <v>4.2699999999999996</v>
      </c>
      <c r="H99" s="29"/>
      <c r="I99" s="154"/>
      <c r="J99" s="197">
        <f t="shared" si="4"/>
        <v>1.5274999999999999E-2</v>
      </c>
      <c r="K99" s="197">
        <f t="shared" si="7"/>
        <v>4.3893678160919535E-3</v>
      </c>
      <c r="L99" s="197">
        <f t="shared" si="5"/>
        <v>3.4905363507502507E-3</v>
      </c>
      <c r="M99" s="35"/>
    </row>
    <row r="100" spans="1:13" ht="12.75" x14ac:dyDescent="0.2">
      <c r="A100" s="15">
        <v>1878.09</v>
      </c>
      <c r="B100" s="15">
        <v>3.52</v>
      </c>
      <c r="C100" s="18">
        <v>0.1825</v>
      </c>
      <c r="D100" s="18">
        <v>0.3075</v>
      </c>
      <c r="E100" s="18">
        <v>8.5630942149999996</v>
      </c>
      <c r="F100" s="15">
        <f t="shared" si="6"/>
        <v>1878.7083333333264</v>
      </c>
      <c r="G100" s="15">
        <f>G92*4/12+G104*8/12</f>
        <v>4.26</v>
      </c>
      <c r="H100" s="29"/>
      <c r="I100" s="154"/>
      <c r="J100" s="197">
        <f t="shared" si="4"/>
        <v>1.5208333333333332E-2</v>
      </c>
      <c r="K100" s="197">
        <f t="shared" si="7"/>
        <v>4.4082125603864732E-3</v>
      </c>
      <c r="L100" s="197">
        <f t="shared" si="5"/>
        <v>3.4825160297176083E-3</v>
      </c>
      <c r="M100" s="35"/>
    </row>
    <row r="101" spans="1:13" ht="12.75" x14ac:dyDescent="0.2">
      <c r="A101" s="15">
        <v>1878.1</v>
      </c>
      <c r="B101" s="15">
        <v>3.48</v>
      </c>
      <c r="C101" s="18">
        <v>0.1817</v>
      </c>
      <c r="D101" s="18">
        <v>0.30830000000000002</v>
      </c>
      <c r="E101" s="18">
        <v>8.4679289260000008</v>
      </c>
      <c r="F101" s="15">
        <f t="shared" si="6"/>
        <v>1878.7916666666597</v>
      </c>
      <c r="G101" s="15">
        <f>G92*3/12+G104*9/12</f>
        <v>4.25</v>
      </c>
      <c r="H101" s="29"/>
      <c r="I101" s="154"/>
      <c r="J101" s="197">
        <f t="shared" si="4"/>
        <v>1.5141666666666666E-2</v>
      </c>
      <c r="K101" s="197">
        <f t="shared" si="7"/>
        <v>4.301609848484848E-3</v>
      </c>
      <c r="L101" s="197">
        <f t="shared" si="5"/>
        <v>3.474495003497502E-3</v>
      </c>
      <c r="M101" s="35"/>
    </row>
    <row r="102" spans="1:13" ht="12.75" x14ac:dyDescent="0.2">
      <c r="A102" s="15">
        <v>1878.11</v>
      </c>
      <c r="B102" s="15">
        <v>3.47</v>
      </c>
      <c r="C102" s="18">
        <v>0.18079999999999999</v>
      </c>
      <c r="D102" s="18">
        <v>0.30919999999999997</v>
      </c>
      <c r="E102" s="18">
        <v>8.3728446279999993</v>
      </c>
      <c r="F102" s="15">
        <f t="shared" si="6"/>
        <v>1878.874999999993</v>
      </c>
      <c r="G102" s="15">
        <f>G92*2/12+G104*10/12</f>
        <v>4.2399999999999993</v>
      </c>
      <c r="H102" s="29"/>
      <c r="I102" s="154"/>
      <c r="J102" s="197">
        <f t="shared" si="4"/>
        <v>1.5066666666666666E-2</v>
      </c>
      <c r="K102" s="197">
        <f t="shared" si="7"/>
        <v>4.3295019157088121E-3</v>
      </c>
      <c r="L102" s="197">
        <f t="shared" si="5"/>
        <v>3.4664732719604796E-3</v>
      </c>
      <c r="M102" s="35"/>
    </row>
    <row r="103" spans="1:13" ht="12.75" x14ac:dyDescent="0.2">
      <c r="A103" s="15">
        <v>1878.12</v>
      </c>
      <c r="B103" s="15">
        <v>3.45</v>
      </c>
      <c r="C103" s="18">
        <v>0.18</v>
      </c>
      <c r="D103" s="18">
        <v>0.31</v>
      </c>
      <c r="E103" s="18">
        <v>8.18251405</v>
      </c>
      <c r="F103" s="15">
        <f t="shared" si="6"/>
        <v>1878.9583333333262</v>
      </c>
      <c r="G103" s="15">
        <f>G92*1/12+G104*11/12</f>
        <v>4.2299999999999995</v>
      </c>
      <c r="H103" s="29"/>
      <c r="I103" s="154"/>
      <c r="J103" s="197">
        <f t="shared" si="4"/>
        <v>1.4999999999999999E-2</v>
      </c>
      <c r="K103" s="197">
        <f t="shared" si="7"/>
        <v>4.3227665706051868E-3</v>
      </c>
      <c r="L103" s="197">
        <f t="shared" si="5"/>
        <v>3.4584508349766452E-3</v>
      </c>
      <c r="M103" s="35"/>
    </row>
    <row r="104" spans="1:13" ht="12.75" x14ac:dyDescent="0.2">
      <c r="A104" s="15">
        <v>1879.01</v>
      </c>
      <c r="B104" s="15">
        <v>3.58</v>
      </c>
      <c r="C104" s="18">
        <v>0.1817</v>
      </c>
      <c r="D104" s="18">
        <v>0.31580000000000003</v>
      </c>
      <c r="E104" s="18">
        <v>8.2776793390000005</v>
      </c>
      <c r="F104" s="15">
        <f t="shared" si="6"/>
        <v>1879.0416666666595</v>
      </c>
      <c r="G104" s="15">
        <v>4.22</v>
      </c>
      <c r="H104" s="29"/>
      <c r="I104" s="154"/>
      <c r="J104" s="197">
        <f t="shared" si="4"/>
        <v>1.5141666666666666E-2</v>
      </c>
      <c r="K104" s="197">
        <f t="shared" si="7"/>
        <v>4.3888888888888884E-3</v>
      </c>
      <c r="L104" s="197">
        <f t="shared" si="5"/>
        <v>3.4504276924163246E-3</v>
      </c>
      <c r="M104" s="35"/>
    </row>
    <row r="105" spans="1:13" ht="12.75" x14ac:dyDescent="0.2">
      <c r="A105" s="15">
        <v>1879.02</v>
      </c>
      <c r="B105" s="15">
        <v>3.71</v>
      </c>
      <c r="C105" s="18">
        <v>0.18329999999999999</v>
      </c>
      <c r="D105" s="18">
        <v>0.32169999999999999</v>
      </c>
      <c r="E105" s="18">
        <v>8.3728446279999993</v>
      </c>
      <c r="F105" s="15">
        <f t="shared" si="6"/>
        <v>1879.1249999999927</v>
      </c>
      <c r="G105" s="15">
        <f>G104*11/12+G116*1/12</f>
        <v>4.2033333333333331</v>
      </c>
      <c r="H105" s="29"/>
      <c r="I105" s="154"/>
      <c r="J105" s="197">
        <f t="shared" si="4"/>
        <v>1.5274999999999999E-2</v>
      </c>
      <c r="K105" s="197">
        <f t="shared" si="7"/>
        <v>4.266759776536312E-3</v>
      </c>
      <c r="L105" s="197">
        <f t="shared" si="5"/>
        <v>3.4370542198487453E-3</v>
      </c>
      <c r="M105" s="35"/>
    </row>
    <row r="106" spans="1:13" ht="12.75" x14ac:dyDescent="0.2">
      <c r="A106" s="15">
        <v>1879.03</v>
      </c>
      <c r="B106" s="15">
        <v>3.65</v>
      </c>
      <c r="C106" s="18">
        <v>0.185</v>
      </c>
      <c r="D106" s="18">
        <v>0.32750000000000001</v>
      </c>
      <c r="E106" s="18">
        <v>8.2776793390000005</v>
      </c>
      <c r="F106" s="15">
        <f t="shared" si="6"/>
        <v>1879.208333333326</v>
      </c>
      <c r="G106" s="15">
        <f>G104*10/12+G116*2/12</f>
        <v>4.1866666666666656</v>
      </c>
      <c r="H106" s="29"/>
      <c r="I106" s="154"/>
      <c r="J106" s="197">
        <f t="shared" si="4"/>
        <v>1.5416666666666667E-2</v>
      </c>
      <c r="K106" s="197">
        <f t="shared" si="7"/>
        <v>4.1554357592093446E-3</v>
      </c>
      <c r="L106" s="197">
        <f t="shared" si="5"/>
        <v>3.4236787863848317E-3</v>
      </c>
      <c r="M106" s="35"/>
    </row>
    <row r="107" spans="1:13" ht="12.75" x14ac:dyDescent="0.2">
      <c r="A107" s="15">
        <v>1879.04</v>
      </c>
      <c r="B107" s="15">
        <v>3.77</v>
      </c>
      <c r="C107" s="18">
        <v>0.1867</v>
      </c>
      <c r="D107" s="18">
        <v>0.33329999999999999</v>
      </c>
      <c r="E107" s="18">
        <v>8.18251405</v>
      </c>
      <c r="F107" s="15">
        <f t="shared" si="6"/>
        <v>1879.2916666666592</v>
      </c>
      <c r="G107" s="15">
        <f>G104*9/12+G116*3/12</f>
        <v>4.17</v>
      </c>
      <c r="H107" s="29"/>
      <c r="I107" s="154"/>
      <c r="J107" s="197">
        <f t="shared" si="4"/>
        <v>1.5558333333333334E-2</v>
      </c>
      <c r="K107" s="197">
        <f t="shared" si="7"/>
        <v>4.2625570776255711E-3</v>
      </c>
      <c r="L107" s="197">
        <f t="shared" si="5"/>
        <v>3.4103013914235092E-3</v>
      </c>
      <c r="M107" s="35"/>
    </row>
    <row r="108" spans="1:13" ht="12.75" x14ac:dyDescent="0.2">
      <c r="A108" s="15">
        <v>1879.05</v>
      </c>
      <c r="B108" s="15">
        <v>3.94</v>
      </c>
      <c r="C108" s="18">
        <v>0.1883</v>
      </c>
      <c r="D108" s="18">
        <v>0.3392</v>
      </c>
      <c r="E108" s="18">
        <v>8.18251405</v>
      </c>
      <c r="F108" s="15">
        <f t="shared" si="6"/>
        <v>1879.3749999999925</v>
      </c>
      <c r="G108" s="15">
        <f>G104*8/12+G116*4/12</f>
        <v>4.1533333333333324</v>
      </c>
      <c r="H108" s="29"/>
      <c r="I108" s="154"/>
      <c r="J108" s="197">
        <f t="shared" si="4"/>
        <v>1.5691666666666666E-2</v>
      </c>
      <c r="K108" s="197">
        <f t="shared" si="7"/>
        <v>4.1622458001768347E-3</v>
      </c>
      <c r="L108" s="197">
        <f t="shared" si="5"/>
        <v>3.3969220343632589E-3</v>
      </c>
      <c r="M108" s="35"/>
    </row>
    <row r="109" spans="1:13" ht="12.75" x14ac:dyDescent="0.2">
      <c r="A109" s="15">
        <v>1879.06</v>
      </c>
      <c r="B109" s="15">
        <v>3.96</v>
      </c>
      <c r="C109" s="18">
        <v>0.19</v>
      </c>
      <c r="D109" s="18">
        <v>0.34499999999999997</v>
      </c>
      <c r="E109" s="18">
        <v>8.0873811569999994</v>
      </c>
      <c r="F109" s="15">
        <f t="shared" si="6"/>
        <v>1879.4583333333258</v>
      </c>
      <c r="G109" s="15">
        <f>G104*7/12+G116*5/12</f>
        <v>4.1366666666666667</v>
      </c>
      <c r="H109" s="29"/>
      <c r="I109" s="154"/>
      <c r="J109" s="197">
        <f t="shared" si="4"/>
        <v>1.5833333333333335E-2</v>
      </c>
      <c r="K109" s="197">
        <f t="shared" si="7"/>
        <v>4.0186125211505927E-3</v>
      </c>
      <c r="L109" s="197">
        <f t="shared" si="5"/>
        <v>3.3835407146021179E-3</v>
      </c>
      <c r="M109" s="35"/>
    </row>
    <row r="110" spans="1:13" ht="12.75" x14ac:dyDescent="0.2">
      <c r="A110" s="15">
        <v>1879.07</v>
      </c>
      <c r="B110" s="15">
        <v>4.04</v>
      </c>
      <c r="C110" s="18">
        <v>0.19170000000000001</v>
      </c>
      <c r="D110" s="18">
        <v>0.3508</v>
      </c>
      <c r="E110" s="18">
        <v>8.18251405</v>
      </c>
      <c r="F110" s="15">
        <f t="shared" si="6"/>
        <v>1879.541666666659</v>
      </c>
      <c r="G110" s="15">
        <f>G104*6/12+G116*6/12</f>
        <v>4.1199999999999992</v>
      </c>
      <c r="H110" s="29"/>
      <c r="I110" s="154"/>
      <c r="J110" s="197">
        <f t="shared" si="4"/>
        <v>1.5975E-2</v>
      </c>
      <c r="K110" s="197">
        <f t="shared" si="7"/>
        <v>4.034090909090909E-3</v>
      </c>
      <c r="L110" s="197">
        <f t="shared" si="5"/>
        <v>3.3701574315379013E-3</v>
      </c>
      <c r="M110" s="35"/>
    </row>
    <row r="111" spans="1:13" ht="12.75" x14ac:dyDescent="0.2">
      <c r="A111" s="15">
        <v>1879.08</v>
      </c>
      <c r="B111" s="15">
        <v>4.07</v>
      </c>
      <c r="C111" s="18">
        <v>0.1933</v>
      </c>
      <c r="D111" s="18">
        <v>0.35670000000000002</v>
      </c>
      <c r="E111" s="18">
        <v>8.18251405</v>
      </c>
      <c r="F111" s="15">
        <f t="shared" si="6"/>
        <v>1879.6249999999923</v>
      </c>
      <c r="G111" s="15">
        <f>G104*5/12+G116*7/12</f>
        <v>4.1033333333333326</v>
      </c>
      <c r="H111" s="29"/>
      <c r="I111" s="154"/>
      <c r="J111" s="197">
        <f t="shared" si="4"/>
        <v>1.6108333333333332E-2</v>
      </c>
      <c r="K111" s="197">
        <f t="shared" si="7"/>
        <v>3.987211221122112E-3</v>
      </c>
      <c r="L111" s="197">
        <f t="shared" si="5"/>
        <v>3.356772184568424E-3</v>
      </c>
      <c r="M111" s="35"/>
    </row>
    <row r="112" spans="1:13" ht="12.75" x14ac:dyDescent="0.2">
      <c r="A112" s="15">
        <v>1879.09</v>
      </c>
      <c r="B112" s="15">
        <v>4.22</v>
      </c>
      <c r="C112" s="18">
        <v>0.19500000000000001</v>
      </c>
      <c r="D112" s="18">
        <v>0.36249999999999999</v>
      </c>
      <c r="E112" s="18">
        <v>8.4679289260000008</v>
      </c>
      <c r="F112" s="15">
        <f t="shared" si="6"/>
        <v>1879.7083333333255</v>
      </c>
      <c r="G112" s="15">
        <f>G104*4/12+G116*8/12</f>
        <v>4.086666666666666</v>
      </c>
      <c r="H112" s="29"/>
      <c r="I112" s="154"/>
      <c r="J112" s="197">
        <f t="shared" si="4"/>
        <v>1.6250000000000001E-2</v>
      </c>
      <c r="K112" s="197">
        <f t="shared" si="7"/>
        <v>3.9926289926289927E-3</v>
      </c>
      <c r="L112" s="197">
        <f t="shared" si="5"/>
        <v>3.3433849730908349E-3</v>
      </c>
      <c r="M112" s="35"/>
    </row>
    <row r="113" spans="1:13" ht="12.75" x14ac:dyDescent="0.2">
      <c r="A113" s="15">
        <v>1879.1</v>
      </c>
      <c r="B113" s="15">
        <v>4.68</v>
      </c>
      <c r="C113" s="18">
        <v>0.19670000000000001</v>
      </c>
      <c r="D113" s="18">
        <v>0.36830000000000002</v>
      </c>
      <c r="E113" s="18">
        <v>8.9436743799999991</v>
      </c>
      <c r="F113" s="15">
        <f t="shared" si="6"/>
        <v>1879.7916666666588</v>
      </c>
      <c r="G113" s="15">
        <f>G104*3/12+G116*9/12</f>
        <v>4.0699999999999994</v>
      </c>
      <c r="H113" s="29"/>
      <c r="I113" s="154"/>
      <c r="J113" s="197">
        <f t="shared" si="4"/>
        <v>1.6391666666666669E-2</v>
      </c>
      <c r="K113" s="197">
        <f t="shared" si="7"/>
        <v>3.8842812006319124E-3</v>
      </c>
      <c r="L113" s="197">
        <f t="shared" si="5"/>
        <v>3.329995796502061E-3</v>
      </c>
      <c r="M113" s="35"/>
    </row>
    <row r="114" spans="1:13" ht="12.75" x14ac:dyDescent="0.2">
      <c r="A114" s="15">
        <v>1879.11</v>
      </c>
      <c r="B114" s="15">
        <v>4.93</v>
      </c>
      <c r="C114" s="18">
        <v>0.1983</v>
      </c>
      <c r="D114" s="18">
        <v>0.37419999999999998</v>
      </c>
      <c r="E114" s="18">
        <v>9.4194198349999994</v>
      </c>
      <c r="F114" s="15">
        <f t="shared" si="6"/>
        <v>1879.874999999992</v>
      </c>
      <c r="G114" s="15">
        <f>G104*2/12+G116*10/12</f>
        <v>4.0533333333333328</v>
      </c>
      <c r="H114" s="29"/>
      <c r="I114" s="154"/>
      <c r="J114" s="197">
        <f t="shared" si="4"/>
        <v>1.6525000000000001E-2</v>
      </c>
      <c r="K114" s="197">
        <f t="shared" si="7"/>
        <v>3.5309829059829065E-3</v>
      </c>
      <c r="L114" s="197">
        <f t="shared" si="5"/>
        <v>3.3166046541992511E-3</v>
      </c>
      <c r="M114" s="35"/>
    </row>
    <row r="115" spans="1:13" ht="12.75" x14ac:dyDescent="0.2">
      <c r="A115" s="15">
        <v>1879.12</v>
      </c>
      <c r="B115" s="15">
        <v>4.92</v>
      </c>
      <c r="C115" s="18">
        <v>0.2</v>
      </c>
      <c r="D115" s="18">
        <v>0.38</v>
      </c>
      <c r="E115" s="18">
        <v>9.7048347110000002</v>
      </c>
      <c r="F115" s="15">
        <f t="shared" si="6"/>
        <v>1879.9583333333253</v>
      </c>
      <c r="G115" s="15">
        <f>G104*1/12+G116*11/12</f>
        <v>4.0366666666666671</v>
      </c>
      <c r="H115" s="29"/>
      <c r="I115" s="154"/>
      <c r="J115" s="197">
        <f t="shared" si="4"/>
        <v>1.6666666666666666E-2</v>
      </c>
      <c r="K115" s="197">
        <f t="shared" si="7"/>
        <v>3.3806626098715348E-3</v>
      </c>
      <c r="L115" s="197">
        <f t="shared" si="5"/>
        <v>3.3032115455786659E-3</v>
      </c>
      <c r="M115" s="35"/>
    </row>
    <row r="116" spans="1:13" ht="12.75" x14ac:dyDescent="0.2">
      <c r="A116" s="15">
        <v>1880.01</v>
      </c>
      <c r="B116" s="15">
        <v>5.1100000000000003</v>
      </c>
      <c r="C116" s="18">
        <v>0.20499999999999999</v>
      </c>
      <c r="D116" s="18">
        <v>0.38919999999999999</v>
      </c>
      <c r="E116" s="18">
        <v>9.9903305790000001</v>
      </c>
      <c r="F116" s="15">
        <f t="shared" si="6"/>
        <v>1880.0416666666586</v>
      </c>
      <c r="G116" s="15">
        <v>4.0199999999999996</v>
      </c>
      <c r="H116" s="29"/>
      <c r="I116" s="154"/>
      <c r="J116" s="197">
        <f t="shared" si="4"/>
        <v>1.7083333333333332E-2</v>
      </c>
      <c r="K116" s="197">
        <f t="shared" si="7"/>
        <v>3.472222222222222E-3</v>
      </c>
      <c r="L116" s="197">
        <f t="shared" si="5"/>
        <v>3.2898164700365662E-3</v>
      </c>
      <c r="M116" s="35"/>
    </row>
    <row r="117" spans="1:13" ht="12.75" x14ac:dyDescent="0.2">
      <c r="A117" s="15">
        <v>1880.02</v>
      </c>
      <c r="B117" s="15">
        <v>5.2</v>
      </c>
      <c r="C117" s="18">
        <v>0.21</v>
      </c>
      <c r="D117" s="18">
        <v>0.39829999999999999</v>
      </c>
      <c r="E117" s="18">
        <v>9.9903305790000001</v>
      </c>
      <c r="F117" s="15">
        <f t="shared" si="6"/>
        <v>1880.1249999999918</v>
      </c>
      <c r="G117" s="15">
        <f>G116*11/12+G128*1/12</f>
        <v>3.9933333333333332</v>
      </c>
      <c r="H117" s="29"/>
      <c r="I117" s="154"/>
      <c r="J117" s="197">
        <f t="shared" si="4"/>
        <v>1.7499999999999998E-2</v>
      </c>
      <c r="K117" s="197">
        <f t="shared" si="7"/>
        <v>3.4246575342465747E-3</v>
      </c>
      <c r="L117" s="197">
        <f t="shared" si="5"/>
        <v>3.2683802564643649E-3</v>
      </c>
      <c r="M117" s="35"/>
    </row>
    <row r="118" spans="1:13" ht="12.75" x14ac:dyDescent="0.2">
      <c r="A118" s="15">
        <v>1880.03</v>
      </c>
      <c r="B118" s="15">
        <v>5.3</v>
      </c>
      <c r="C118" s="18">
        <v>0.215</v>
      </c>
      <c r="D118" s="18">
        <v>0.40749999999999997</v>
      </c>
      <c r="E118" s="18">
        <v>10.08541488</v>
      </c>
      <c r="F118" s="15">
        <f t="shared" si="6"/>
        <v>1880.2083333333251</v>
      </c>
      <c r="G118" s="15">
        <f>G116*10/12+G128*2/12</f>
        <v>3.9666666666666663</v>
      </c>
      <c r="H118" s="29"/>
      <c r="I118" s="154"/>
      <c r="J118" s="197">
        <f t="shared" si="4"/>
        <v>1.7916666666666668E-2</v>
      </c>
      <c r="K118" s="197">
        <f t="shared" si="7"/>
        <v>3.4455128205128204E-3</v>
      </c>
      <c r="L118" s="197">
        <f t="shared" si="5"/>
        <v>3.246939003550553E-3</v>
      </c>
      <c r="M118" s="35"/>
    </row>
    <row r="119" spans="1:13" ht="12.75" x14ac:dyDescent="0.2">
      <c r="A119" s="15">
        <v>1880.04</v>
      </c>
      <c r="B119" s="15">
        <v>5.18</v>
      </c>
      <c r="C119" s="18">
        <v>0.22</v>
      </c>
      <c r="D119" s="18">
        <v>0.41670000000000001</v>
      </c>
      <c r="E119" s="18">
        <v>9.7048347110000002</v>
      </c>
      <c r="F119" s="15">
        <f t="shared" si="6"/>
        <v>1880.2916666666583</v>
      </c>
      <c r="G119" s="15">
        <f>G116*9/12+G128*3/12</f>
        <v>3.9399999999999995</v>
      </c>
      <c r="H119" s="29"/>
      <c r="I119" s="154"/>
      <c r="J119" s="197">
        <f t="shared" si="4"/>
        <v>1.8333333333333333E-2</v>
      </c>
      <c r="K119" s="197">
        <f t="shared" si="7"/>
        <v>3.459119496855346E-3</v>
      </c>
      <c r="L119" s="197">
        <f t="shared" si="5"/>
        <v>3.2254927088173346E-3</v>
      </c>
      <c r="M119" s="35"/>
    </row>
    <row r="120" spans="1:13" ht="12.75" x14ac:dyDescent="0.2">
      <c r="A120" s="15">
        <v>1880.05</v>
      </c>
      <c r="B120" s="15">
        <v>4.7699999999999996</v>
      </c>
      <c r="C120" s="18">
        <v>0.22500000000000001</v>
      </c>
      <c r="D120" s="18">
        <v>0.42580000000000001</v>
      </c>
      <c r="E120" s="18">
        <v>9.4194198349999994</v>
      </c>
      <c r="F120" s="15">
        <f t="shared" si="6"/>
        <v>1880.3749999999916</v>
      </c>
      <c r="G120" s="15">
        <f>G116*8/12+G128*4/12</f>
        <v>3.9133333333333331</v>
      </c>
      <c r="H120" s="29"/>
      <c r="I120" s="154"/>
      <c r="J120" s="197">
        <f t="shared" si="4"/>
        <v>1.8749999999999999E-2</v>
      </c>
      <c r="K120" s="197">
        <f t="shared" si="7"/>
        <v>3.6196911196911198E-3</v>
      </c>
      <c r="L120" s="197">
        <f t="shared" si="5"/>
        <v>3.2040413697853598E-3</v>
      </c>
      <c r="M120" s="35"/>
    </row>
    <row r="121" spans="1:13" ht="12.75" x14ac:dyDescent="0.2">
      <c r="A121" s="15">
        <v>1880.06</v>
      </c>
      <c r="B121" s="15">
        <v>4.79</v>
      </c>
      <c r="C121" s="18">
        <v>0.23</v>
      </c>
      <c r="D121" s="18">
        <v>0.435</v>
      </c>
      <c r="E121" s="18">
        <v>9.229089256</v>
      </c>
      <c r="F121" s="15">
        <f t="shared" si="6"/>
        <v>1880.4583333333248</v>
      </c>
      <c r="G121" s="15">
        <f>G116*7/12+G128*5/12</f>
        <v>3.8866666666666667</v>
      </c>
      <c r="H121" s="29"/>
      <c r="I121" s="154"/>
      <c r="J121" s="197">
        <f t="shared" si="4"/>
        <v>1.9166666666666669E-2</v>
      </c>
      <c r="K121" s="197">
        <f t="shared" si="7"/>
        <v>4.0181691125087361E-3</v>
      </c>
      <c r="L121" s="197">
        <f t="shared" si="5"/>
        <v>3.18258498397328E-3</v>
      </c>
      <c r="M121" s="35"/>
    </row>
    <row r="122" spans="1:13" ht="12.75" x14ac:dyDescent="0.2">
      <c r="A122" s="15">
        <v>1880.07</v>
      </c>
      <c r="B122" s="15">
        <v>5.01</v>
      </c>
      <c r="C122" s="18">
        <v>0.23499999999999999</v>
      </c>
      <c r="D122" s="18">
        <v>0.44419999999999998</v>
      </c>
      <c r="E122" s="18">
        <v>9.229089256</v>
      </c>
      <c r="F122" s="15">
        <f t="shared" si="6"/>
        <v>1880.5416666666581</v>
      </c>
      <c r="G122" s="15">
        <f>G116*6/12+G128*6/12</f>
        <v>3.8600000000000003</v>
      </c>
      <c r="H122" s="29"/>
      <c r="I122" s="154"/>
      <c r="J122" s="197">
        <f t="shared" si="4"/>
        <v>1.9583333333333331E-2</v>
      </c>
      <c r="K122" s="197">
        <f t="shared" si="7"/>
        <v>4.0883785664578981E-3</v>
      </c>
      <c r="L122" s="197">
        <f t="shared" si="5"/>
        <v>3.1611235488977485E-3</v>
      </c>
      <c r="M122" s="35"/>
    </row>
    <row r="123" spans="1:13" ht="12.75" x14ac:dyDescent="0.2">
      <c r="A123" s="15">
        <v>1880.08</v>
      </c>
      <c r="B123" s="15">
        <v>5.19</v>
      </c>
      <c r="C123" s="18">
        <v>0.24</v>
      </c>
      <c r="D123" s="18">
        <v>0.45329999999999998</v>
      </c>
      <c r="E123" s="18">
        <v>9.229089256</v>
      </c>
      <c r="F123" s="15">
        <f t="shared" si="6"/>
        <v>1880.6249999999914</v>
      </c>
      <c r="G123" s="15">
        <f>G116*5/12+G128*7/12</f>
        <v>3.8333333333333335</v>
      </c>
      <c r="H123" s="29"/>
      <c r="I123" s="154"/>
      <c r="J123" s="197">
        <f t="shared" si="4"/>
        <v>0.02</v>
      </c>
      <c r="K123" s="197">
        <f t="shared" si="7"/>
        <v>3.9920159680638728E-3</v>
      </c>
      <c r="L123" s="197">
        <f t="shared" si="5"/>
        <v>3.1396570620736419E-3</v>
      </c>
      <c r="M123" s="35"/>
    </row>
    <row r="124" spans="1:13" ht="12.75" x14ac:dyDescent="0.2">
      <c r="A124" s="15">
        <v>1880.09</v>
      </c>
      <c r="B124" s="15">
        <v>5.18</v>
      </c>
      <c r="C124" s="18">
        <v>0.245</v>
      </c>
      <c r="D124" s="18">
        <v>0.46250000000000002</v>
      </c>
      <c r="E124" s="18">
        <v>9.3242545450000005</v>
      </c>
      <c r="F124" s="15">
        <f t="shared" si="6"/>
        <v>1880.7083333333246</v>
      </c>
      <c r="G124" s="15">
        <f>G116*4/12+G128*8/12</f>
        <v>3.8066666666666666</v>
      </c>
      <c r="H124" s="29"/>
      <c r="I124" s="154"/>
      <c r="J124" s="197">
        <f t="shared" si="4"/>
        <v>2.0416666666666666E-2</v>
      </c>
      <c r="K124" s="197">
        <f t="shared" si="7"/>
        <v>3.9338471419396275E-3</v>
      </c>
      <c r="L124" s="197">
        <f t="shared" si="5"/>
        <v>3.1181855210138387E-3</v>
      </c>
      <c r="M124" s="35"/>
    </row>
    <row r="125" spans="1:13" ht="12.75" x14ac:dyDescent="0.2">
      <c r="A125" s="15">
        <v>1880.1</v>
      </c>
      <c r="B125" s="15">
        <v>5.33</v>
      </c>
      <c r="C125" s="18">
        <v>0.25</v>
      </c>
      <c r="D125" s="18">
        <v>0.47170000000000001</v>
      </c>
      <c r="E125" s="18">
        <v>9.3242545450000005</v>
      </c>
      <c r="F125" s="15">
        <f t="shared" si="6"/>
        <v>1880.7916666666579</v>
      </c>
      <c r="G125" s="15">
        <f>G116*3/12+G128*9/12</f>
        <v>3.7800000000000002</v>
      </c>
      <c r="H125" s="29"/>
      <c r="I125" s="154"/>
      <c r="J125" s="197">
        <f t="shared" si="4"/>
        <v>2.0833333333333332E-2</v>
      </c>
      <c r="K125" s="197">
        <f t="shared" si="7"/>
        <v>4.0218790218790219E-3</v>
      </c>
      <c r="L125" s="197">
        <f t="shared" si="5"/>
        <v>3.096708923229885E-3</v>
      </c>
      <c r="M125" s="35"/>
    </row>
    <row r="126" spans="1:13" ht="12.75" x14ac:dyDescent="0.2">
      <c r="A126" s="15">
        <v>1880.11</v>
      </c>
      <c r="B126" s="15">
        <v>5.61</v>
      </c>
      <c r="C126" s="18">
        <v>0.255</v>
      </c>
      <c r="D126" s="18">
        <v>0.48080000000000001</v>
      </c>
      <c r="E126" s="18">
        <v>9.4194198349999994</v>
      </c>
      <c r="F126" s="15">
        <f t="shared" si="6"/>
        <v>1880.8749999999911</v>
      </c>
      <c r="G126" s="15">
        <f>G116*2/12+G128*10/12</f>
        <v>3.7533333333333334</v>
      </c>
      <c r="H126" s="29"/>
      <c r="I126" s="154"/>
      <c r="J126" s="197">
        <f t="shared" si="4"/>
        <v>2.1250000000000002E-2</v>
      </c>
      <c r="K126" s="197">
        <f t="shared" si="7"/>
        <v>3.9868667917448411E-3</v>
      </c>
      <c r="L126" s="197">
        <f t="shared" si="5"/>
        <v>3.0752272662306623E-3</v>
      </c>
      <c r="M126" s="35"/>
    </row>
    <row r="127" spans="1:13" ht="12.75" x14ac:dyDescent="0.2">
      <c r="A127" s="15">
        <v>1880.12</v>
      </c>
      <c r="B127" s="15">
        <v>5.84</v>
      </c>
      <c r="C127" s="18">
        <v>0.26</v>
      </c>
      <c r="D127" s="18">
        <v>0.49</v>
      </c>
      <c r="E127" s="18">
        <v>9.5145851239999999</v>
      </c>
      <c r="F127" s="15">
        <f t="shared" si="6"/>
        <v>1880.9583333333244</v>
      </c>
      <c r="G127" s="15">
        <f>G116*1/12+G128*11/12</f>
        <v>3.726666666666667</v>
      </c>
      <c r="H127" s="29"/>
      <c r="I127" s="154"/>
      <c r="J127" s="197">
        <f t="shared" si="4"/>
        <v>2.1666666666666667E-2</v>
      </c>
      <c r="K127" s="197">
        <f t="shared" si="7"/>
        <v>3.8621509209744503E-3</v>
      </c>
      <c r="L127" s="197">
        <f t="shared" si="5"/>
        <v>3.05374054752372E-3</v>
      </c>
      <c r="M127" s="35"/>
    </row>
    <row r="128" spans="1:13" ht="12.75" x14ac:dyDescent="0.2">
      <c r="A128" s="15">
        <v>1881.01</v>
      </c>
      <c r="B128" s="15">
        <v>6.19</v>
      </c>
      <c r="C128" s="18">
        <v>0.26500000000000001</v>
      </c>
      <c r="D128" s="18">
        <v>0.48580000000000001</v>
      </c>
      <c r="E128" s="18">
        <v>9.4194198349999994</v>
      </c>
      <c r="F128" s="15">
        <f t="shared" si="6"/>
        <v>1881.0416666666576</v>
      </c>
      <c r="G128" s="15">
        <v>3.7</v>
      </c>
      <c r="H128" s="30"/>
      <c r="I128" s="155"/>
      <c r="J128" s="197">
        <f t="shared" si="4"/>
        <v>2.2083333333333333E-2</v>
      </c>
      <c r="K128" s="197">
        <f t="shared" si="7"/>
        <v>3.7813926940639272E-3</v>
      </c>
      <c r="L128" s="197">
        <f t="shared" si="5"/>
        <v>3.0322487646148311E-3</v>
      </c>
      <c r="M128" s="36"/>
    </row>
    <row r="129" spans="1:13" ht="12.75" x14ac:dyDescent="0.2">
      <c r="A129" s="15">
        <v>1881.02</v>
      </c>
      <c r="B129" s="15">
        <v>6.17</v>
      </c>
      <c r="C129" s="18">
        <v>0.27</v>
      </c>
      <c r="D129" s="18">
        <v>0.48170000000000002</v>
      </c>
      <c r="E129" s="18">
        <v>9.5145851239999999</v>
      </c>
      <c r="F129" s="15">
        <f t="shared" si="6"/>
        <v>1881.1249999999909</v>
      </c>
      <c r="G129" s="15">
        <f>G128*11/12+G140*1/12</f>
        <v>3.6933333333333338</v>
      </c>
      <c r="H129" s="30"/>
      <c r="I129" s="155"/>
      <c r="J129" s="197">
        <f t="shared" si="4"/>
        <v>2.2500000000000003E-2</v>
      </c>
      <c r="K129" s="197">
        <f t="shared" si="7"/>
        <v>3.6348949919224557E-3</v>
      </c>
      <c r="L129" s="197">
        <f t="shared" si="5"/>
        <v>3.0268750273134692E-3</v>
      </c>
      <c r="M129" s="36"/>
    </row>
    <row r="130" spans="1:13" ht="12.75" x14ac:dyDescent="0.2">
      <c r="A130" s="15">
        <v>1881.03</v>
      </c>
      <c r="B130" s="15">
        <v>6.24</v>
      </c>
      <c r="C130" s="18">
        <v>0.27500000000000002</v>
      </c>
      <c r="D130" s="18">
        <v>0.47749999999999998</v>
      </c>
      <c r="E130" s="18">
        <v>9.5145851239999999</v>
      </c>
      <c r="F130" s="15">
        <f t="shared" si="6"/>
        <v>1881.2083333333242</v>
      </c>
      <c r="G130" s="15">
        <f>G128*10/12+G140*2/12</f>
        <v>3.686666666666667</v>
      </c>
      <c r="H130" s="30"/>
      <c r="I130" s="155"/>
      <c r="J130" s="197">
        <f t="shared" si="4"/>
        <v>2.2916666666666669E-2</v>
      </c>
      <c r="K130" s="197">
        <f t="shared" si="7"/>
        <v>3.7142085359265263E-3</v>
      </c>
      <c r="L130" s="197">
        <f t="shared" si="5"/>
        <v>3.0215009733045584E-3</v>
      </c>
      <c r="M130" s="36"/>
    </row>
    <row r="131" spans="1:13" ht="12.75" x14ac:dyDescent="0.2">
      <c r="A131" s="15">
        <v>1881.04</v>
      </c>
      <c r="B131" s="15">
        <v>6.22</v>
      </c>
      <c r="C131" s="18">
        <v>0.28000000000000003</v>
      </c>
      <c r="D131" s="18">
        <v>0.4733</v>
      </c>
      <c r="E131" s="18">
        <v>9.6096694209999995</v>
      </c>
      <c r="F131" s="15">
        <f t="shared" si="6"/>
        <v>1881.2916666666574</v>
      </c>
      <c r="G131" s="15">
        <f>G128*9/12+G140*3/12</f>
        <v>3.68</v>
      </c>
      <c r="H131" s="30"/>
      <c r="I131" s="155"/>
      <c r="J131" s="197">
        <f t="shared" si="4"/>
        <v>2.3333333333333334E-2</v>
      </c>
      <c r="K131" s="197">
        <f t="shared" si="7"/>
        <v>3.7393162393162395E-3</v>
      </c>
      <c r="L131" s="197">
        <f t="shared" si="5"/>
        <v>3.0161266025487965E-3</v>
      </c>
      <c r="M131" s="36"/>
    </row>
    <row r="132" spans="1:13" ht="12.75" x14ac:dyDescent="0.2">
      <c r="A132" s="15">
        <v>1881.05</v>
      </c>
      <c r="B132" s="15">
        <v>6.5</v>
      </c>
      <c r="C132" s="18">
        <v>0.28499999999999998</v>
      </c>
      <c r="D132" s="18">
        <v>0.46920000000000001</v>
      </c>
      <c r="E132" s="18">
        <v>9.5145851239999999</v>
      </c>
      <c r="F132" s="15">
        <f t="shared" si="6"/>
        <v>1881.3749999999907</v>
      </c>
      <c r="G132" s="15">
        <f>G128*8/12+G140*4/12</f>
        <v>3.6733333333333338</v>
      </c>
      <c r="H132" s="30"/>
      <c r="I132" s="155"/>
      <c r="J132" s="197">
        <f t="shared" si="4"/>
        <v>2.3749999999999997E-2</v>
      </c>
      <c r="K132" s="197">
        <f t="shared" si="7"/>
        <v>3.8183279742765269E-3</v>
      </c>
      <c r="L132" s="197">
        <f t="shared" si="5"/>
        <v>3.0107519150075479E-3</v>
      </c>
      <c r="M132" s="36"/>
    </row>
    <row r="133" spans="1:13" ht="12.75" x14ac:dyDescent="0.2">
      <c r="A133" s="15">
        <v>1881.06</v>
      </c>
      <c r="B133" s="15">
        <v>6.58</v>
      </c>
      <c r="C133" s="18">
        <v>0.28999999999999998</v>
      </c>
      <c r="D133" s="18">
        <v>0.46500000000000002</v>
      </c>
      <c r="E133" s="18">
        <v>9.5145851239999999</v>
      </c>
      <c r="F133" s="15">
        <f t="shared" si="6"/>
        <v>1881.4583333333239</v>
      </c>
      <c r="G133" s="15">
        <f>G128*7/12+G140*5/12</f>
        <v>3.666666666666667</v>
      </c>
      <c r="H133" s="30"/>
      <c r="I133" s="155"/>
      <c r="J133" s="197">
        <f t="shared" si="4"/>
        <v>2.4166666666666666E-2</v>
      </c>
      <c r="K133" s="197">
        <f t="shared" si="7"/>
        <v>3.7179487179487178E-3</v>
      </c>
      <c r="L133" s="197">
        <f t="shared" si="5"/>
        <v>3.0053769106412886E-3</v>
      </c>
      <c r="M133" s="36"/>
    </row>
    <row r="134" spans="1:13" ht="12.75" x14ac:dyDescent="0.2">
      <c r="A134" s="15">
        <v>1881.07</v>
      </c>
      <c r="B134" s="15">
        <v>6.35</v>
      </c>
      <c r="C134" s="18">
        <v>0.29499999999999998</v>
      </c>
      <c r="D134" s="18">
        <v>0.46079999999999999</v>
      </c>
      <c r="E134" s="18">
        <v>9.6096694209999995</v>
      </c>
      <c r="F134" s="15">
        <f t="shared" si="6"/>
        <v>1881.5416666666572</v>
      </c>
      <c r="G134" s="15">
        <f>G128*6/12+G140*6/12</f>
        <v>3.66</v>
      </c>
      <c r="H134" s="30"/>
      <c r="I134" s="155"/>
      <c r="J134" s="197">
        <f t="shared" si="4"/>
        <v>2.4583333333333332E-2</v>
      </c>
      <c r="K134" s="197">
        <f t="shared" si="7"/>
        <v>3.7360688956433637E-3</v>
      </c>
      <c r="L134" s="197">
        <f t="shared" si="5"/>
        <v>3.0000015894111609E-3</v>
      </c>
      <c r="M134" s="36"/>
    </row>
    <row r="135" spans="1:13" ht="12.75" x14ac:dyDescent="0.2">
      <c r="A135" s="15">
        <v>1881.08</v>
      </c>
      <c r="B135" s="15">
        <v>6.2</v>
      </c>
      <c r="C135" s="18">
        <v>0.3</v>
      </c>
      <c r="D135" s="18">
        <v>0.45669999999999999</v>
      </c>
      <c r="E135" s="18">
        <v>9.8000000000000007</v>
      </c>
      <c r="F135" s="15">
        <f t="shared" si="6"/>
        <v>1881.6249999999905</v>
      </c>
      <c r="G135" s="15">
        <f>G128*5/12+G140*7/12</f>
        <v>3.6533333333333333</v>
      </c>
      <c r="H135" s="30"/>
      <c r="I135" s="155"/>
      <c r="J135" s="197">
        <f t="shared" si="4"/>
        <v>2.4999999999999998E-2</v>
      </c>
      <c r="K135" s="197">
        <f t="shared" si="7"/>
        <v>3.937007874015748E-3</v>
      </c>
      <c r="L135" s="197">
        <f t="shared" si="5"/>
        <v>2.9946259512783069E-3</v>
      </c>
      <c r="M135" s="36"/>
    </row>
    <row r="136" spans="1:13" ht="12.75" x14ac:dyDescent="0.2">
      <c r="A136" s="15">
        <v>1881.09</v>
      </c>
      <c r="B136" s="15">
        <v>6.25</v>
      </c>
      <c r="C136" s="18">
        <v>0.30499999999999999</v>
      </c>
      <c r="D136" s="18">
        <v>0.45250000000000001</v>
      </c>
      <c r="E136" s="18">
        <v>10.180580170000001</v>
      </c>
      <c r="F136" s="15">
        <f t="shared" si="6"/>
        <v>1881.7083333333237</v>
      </c>
      <c r="G136" s="15">
        <f>G128*4/12+G140*8/12</f>
        <v>3.6466666666666669</v>
      </c>
      <c r="H136" s="30"/>
      <c r="I136" s="155"/>
      <c r="J136" s="197">
        <f t="shared" ref="J136:J199" si="8">D_year/12</f>
        <v>2.5416666666666667E-2</v>
      </c>
      <c r="K136" s="197">
        <f t="shared" si="7"/>
        <v>4.0994623655913982E-3</v>
      </c>
      <c r="L136" s="197">
        <f t="shared" ref="L136:L199" si="9">(1+G136/100)^(1/12)-1</f>
        <v>2.9892499962034247E-3</v>
      </c>
      <c r="M136" s="36"/>
    </row>
    <row r="137" spans="1:13" ht="12.75" x14ac:dyDescent="0.2">
      <c r="A137" s="15">
        <v>1881.1</v>
      </c>
      <c r="B137" s="15">
        <v>6.15</v>
      </c>
      <c r="C137" s="18">
        <v>0.31</v>
      </c>
      <c r="D137" s="18">
        <v>0.44829999999999998</v>
      </c>
      <c r="E137" s="18">
        <v>10.275745450000001</v>
      </c>
      <c r="F137" s="15">
        <f t="shared" ref="F137:F200" si="10">F136+1/12</f>
        <v>1881.791666666657</v>
      </c>
      <c r="G137" s="15">
        <f>G128*3/12+G140*9/12</f>
        <v>3.64</v>
      </c>
      <c r="H137" s="30"/>
      <c r="I137" s="155"/>
      <c r="J137" s="197">
        <f t="shared" si="8"/>
        <v>2.5833333333333333E-2</v>
      </c>
      <c r="K137" s="197">
        <f t="shared" ref="K137:K200" si="11">J137/B136</f>
        <v>4.1333333333333335E-3</v>
      </c>
      <c r="L137" s="197">
        <f t="shared" si="9"/>
        <v>2.9838737241476565E-3</v>
      </c>
      <c r="M137" s="36"/>
    </row>
    <row r="138" spans="1:13" ht="12.75" x14ac:dyDescent="0.2">
      <c r="A138" s="15">
        <v>1881.11</v>
      </c>
      <c r="B138" s="15">
        <v>6.19</v>
      </c>
      <c r="C138" s="18">
        <v>0.315</v>
      </c>
      <c r="D138" s="18">
        <v>0.44419999999999998</v>
      </c>
      <c r="E138" s="18">
        <v>10.180580170000001</v>
      </c>
      <c r="F138" s="15">
        <f t="shared" si="10"/>
        <v>1881.8749999999902</v>
      </c>
      <c r="G138" s="15">
        <f>G128*2/12+G140*10/12</f>
        <v>3.6333333333333337</v>
      </c>
      <c r="H138" s="30"/>
      <c r="I138" s="155"/>
      <c r="J138" s="197">
        <f t="shared" si="8"/>
        <v>2.6249999999999999E-2</v>
      </c>
      <c r="K138" s="197">
        <f t="shared" si="11"/>
        <v>4.2682926829268287E-3</v>
      </c>
      <c r="L138" s="197">
        <f t="shared" si="9"/>
        <v>2.9784971350714784E-3</v>
      </c>
      <c r="M138" s="36"/>
    </row>
    <row r="139" spans="1:13" ht="12.75" x14ac:dyDescent="0.2">
      <c r="A139" s="15">
        <v>1881.12</v>
      </c>
      <c r="B139" s="15">
        <v>6.01</v>
      </c>
      <c r="C139" s="18">
        <v>0.32</v>
      </c>
      <c r="D139" s="18">
        <v>0.44</v>
      </c>
      <c r="E139" s="18">
        <v>10.180580170000001</v>
      </c>
      <c r="F139" s="15">
        <f t="shared" si="10"/>
        <v>1881.9583333333235</v>
      </c>
      <c r="G139" s="15">
        <f>G128*1/12+G140*11/12</f>
        <v>3.6266666666666669</v>
      </c>
      <c r="H139" s="30"/>
      <c r="I139" s="155"/>
      <c r="J139" s="197">
        <f t="shared" si="8"/>
        <v>2.6666666666666668E-2</v>
      </c>
      <c r="K139" s="197">
        <f t="shared" si="11"/>
        <v>4.3080236941303177E-3</v>
      </c>
      <c r="L139" s="197">
        <f t="shared" si="9"/>
        <v>2.9731202289364767E-3</v>
      </c>
      <c r="M139" s="36"/>
    </row>
    <row r="140" spans="1:13" ht="12.75" x14ac:dyDescent="0.2">
      <c r="A140" s="15">
        <v>1882.01</v>
      </c>
      <c r="B140" s="15">
        <v>5.92</v>
      </c>
      <c r="C140" s="18">
        <v>0.32</v>
      </c>
      <c r="D140" s="18">
        <v>0.43919999999999998</v>
      </c>
      <c r="E140" s="18">
        <v>10.180580170000001</v>
      </c>
      <c r="F140" s="15">
        <f t="shared" si="10"/>
        <v>1882.0416666666567</v>
      </c>
      <c r="G140" s="15">
        <v>3.62</v>
      </c>
      <c r="H140" s="30"/>
      <c r="I140" s="155"/>
      <c r="J140" s="197">
        <f t="shared" si="8"/>
        <v>2.6666666666666668E-2</v>
      </c>
      <c r="K140" s="197">
        <f t="shared" si="11"/>
        <v>4.4370493621741546E-3</v>
      </c>
      <c r="L140" s="197">
        <f t="shared" si="9"/>
        <v>2.9677430057029053E-3</v>
      </c>
      <c r="M140" s="36"/>
    </row>
    <row r="141" spans="1:13" ht="12.75" x14ac:dyDescent="0.2">
      <c r="A141" s="15">
        <v>1882.02</v>
      </c>
      <c r="B141" s="15">
        <v>5.79</v>
      </c>
      <c r="C141" s="18">
        <v>0.32</v>
      </c>
      <c r="D141" s="18">
        <v>0.43830000000000002</v>
      </c>
      <c r="E141" s="18">
        <v>10.275745450000001</v>
      </c>
      <c r="F141" s="15">
        <f t="shared" si="10"/>
        <v>1882.12499999999</v>
      </c>
      <c r="G141" s="15">
        <f>G140*11/12+G152*1/12</f>
        <v>3.6208333333333336</v>
      </c>
      <c r="H141" s="30"/>
      <c r="I141" s="155"/>
      <c r="J141" s="197">
        <f t="shared" si="8"/>
        <v>2.6666666666666668E-2</v>
      </c>
      <c r="K141" s="197">
        <f t="shared" si="11"/>
        <v>4.5045045045045045E-3</v>
      </c>
      <c r="L141" s="197">
        <f t="shared" si="9"/>
        <v>2.9684151759497013E-3</v>
      </c>
      <c r="M141" s="36"/>
    </row>
    <row r="142" spans="1:13" ht="12.75" x14ac:dyDescent="0.2">
      <c r="A142" s="15">
        <v>1882.03</v>
      </c>
      <c r="B142" s="15">
        <v>5.78</v>
      </c>
      <c r="C142" s="18">
        <v>0.32</v>
      </c>
      <c r="D142" s="18">
        <v>0.4375</v>
      </c>
      <c r="E142" s="18">
        <v>10.275745450000001</v>
      </c>
      <c r="F142" s="15">
        <f t="shared" si="10"/>
        <v>1882.2083333333233</v>
      </c>
      <c r="G142" s="15">
        <f>G140*10/12+G152*2/12</f>
        <v>3.621666666666667</v>
      </c>
      <c r="H142" s="30"/>
      <c r="I142" s="155"/>
      <c r="J142" s="197">
        <f t="shared" si="8"/>
        <v>2.6666666666666668E-2</v>
      </c>
      <c r="K142" s="197">
        <f t="shared" si="11"/>
        <v>4.6056419113413936E-3</v>
      </c>
      <c r="L142" s="197">
        <f t="shared" si="9"/>
        <v>2.9690873412413499E-3</v>
      </c>
      <c r="M142" s="36"/>
    </row>
    <row r="143" spans="1:13" ht="12.75" x14ac:dyDescent="0.2">
      <c r="A143" s="15">
        <v>1882.04</v>
      </c>
      <c r="B143" s="15">
        <v>5.78</v>
      </c>
      <c r="C143" s="18">
        <v>0.32</v>
      </c>
      <c r="D143" s="18">
        <v>0.43669999999999998</v>
      </c>
      <c r="E143" s="18">
        <v>10.370910739999999</v>
      </c>
      <c r="F143" s="15">
        <f t="shared" si="10"/>
        <v>1882.2916666666565</v>
      </c>
      <c r="G143" s="15">
        <f>G140*9/12+G152*3/12</f>
        <v>3.6225000000000001</v>
      </c>
      <c r="H143" s="30"/>
      <c r="I143" s="155"/>
      <c r="J143" s="197">
        <f t="shared" si="8"/>
        <v>2.6666666666666668E-2</v>
      </c>
      <c r="K143" s="197">
        <f t="shared" si="11"/>
        <v>4.61361014994233E-3</v>
      </c>
      <c r="L143" s="197">
        <f t="shared" si="9"/>
        <v>2.9697595015778511E-3</v>
      </c>
      <c r="M143" s="36"/>
    </row>
    <row r="144" spans="1:13" ht="12.75" x14ac:dyDescent="0.2">
      <c r="A144" s="15">
        <v>1882.05</v>
      </c>
      <c r="B144" s="15">
        <v>5.71</v>
      </c>
      <c r="C144" s="18">
        <v>0.32</v>
      </c>
      <c r="D144" s="18">
        <v>0.43580000000000002</v>
      </c>
      <c r="E144" s="18">
        <v>10.465995039999999</v>
      </c>
      <c r="F144" s="15">
        <f t="shared" si="10"/>
        <v>1882.3749999999898</v>
      </c>
      <c r="G144" s="15">
        <f>G140*8/12+G152*4/12</f>
        <v>3.6233333333333335</v>
      </c>
      <c r="H144" s="30"/>
      <c r="I144" s="155"/>
      <c r="J144" s="197">
        <f t="shared" si="8"/>
        <v>2.6666666666666668E-2</v>
      </c>
      <c r="K144" s="197">
        <f t="shared" si="11"/>
        <v>4.61361014994233E-3</v>
      </c>
      <c r="L144" s="197">
        <f t="shared" si="9"/>
        <v>2.9704316569594269E-3</v>
      </c>
      <c r="M144" s="36"/>
    </row>
    <row r="145" spans="1:13" ht="12.75" x14ac:dyDescent="0.2">
      <c r="A145" s="15">
        <v>1882.06</v>
      </c>
      <c r="B145" s="15">
        <v>5.68</v>
      </c>
      <c r="C145" s="18">
        <v>0.32</v>
      </c>
      <c r="D145" s="18">
        <v>0.435</v>
      </c>
      <c r="E145" s="18">
        <v>10.56116033</v>
      </c>
      <c r="F145" s="15">
        <f t="shared" si="10"/>
        <v>1882.458333333323</v>
      </c>
      <c r="G145" s="15">
        <f>G140*7/12+G152*5/12</f>
        <v>3.6241666666666665</v>
      </c>
      <c r="H145" s="30"/>
      <c r="I145" s="155"/>
      <c r="J145" s="197">
        <f t="shared" si="8"/>
        <v>2.6666666666666668E-2</v>
      </c>
      <c r="K145" s="197">
        <f t="shared" si="11"/>
        <v>4.6701692936368944E-3</v>
      </c>
      <c r="L145" s="197">
        <f t="shared" si="9"/>
        <v>2.9711038073858553E-3</v>
      </c>
      <c r="M145" s="36"/>
    </row>
    <row r="146" spans="1:13" ht="12.75" x14ac:dyDescent="0.2">
      <c r="A146" s="15">
        <v>1882.07</v>
      </c>
      <c r="B146" s="15">
        <v>6</v>
      </c>
      <c r="C146" s="18">
        <v>0.32</v>
      </c>
      <c r="D146" s="18">
        <v>0.43419999999999997</v>
      </c>
      <c r="E146" s="18">
        <v>10.465995039999999</v>
      </c>
      <c r="F146" s="15">
        <f t="shared" si="10"/>
        <v>1882.5416666666563</v>
      </c>
      <c r="G146" s="15">
        <f>G140*6/12+G152*6/12</f>
        <v>3.625</v>
      </c>
      <c r="H146" s="30"/>
      <c r="I146" s="155"/>
      <c r="J146" s="197">
        <f t="shared" si="8"/>
        <v>2.6666666666666668E-2</v>
      </c>
      <c r="K146" s="197">
        <f t="shared" si="11"/>
        <v>4.6948356807511738E-3</v>
      </c>
      <c r="L146" s="197">
        <f t="shared" si="9"/>
        <v>2.9717759528575804E-3</v>
      </c>
      <c r="M146" s="36"/>
    </row>
    <row r="147" spans="1:13" ht="12.75" x14ac:dyDescent="0.2">
      <c r="A147" s="15">
        <v>1882.08</v>
      </c>
      <c r="B147" s="15">
        <v>6.18</v>
      </c>
      <c r="C147" s="18">
        <v>0.32</v>
      </c>
      <c r="D147" s="18">
        <v>0.43330000000000002</v>
      </c>
      <c r="E147" s="18">
        <v>10.56116033</v>
      </c>
      <c r="F147" s="15">
        <f t="shared" si="10"/>
        <v>1882.6249999999895</v>
      </c>
      <c r="G147" s="15">
        <f>G140*5/12+G152*7/12</f>
        <v>3.6258333333333335</v>
      </c>
      <c r="H147" s="30"/>
      <c r="I147" s="155"/>
      <c r="J147" s="197">
        <f t="shared" si="8"/>
        <v>2.6666666666666668E-2</v>
      </c>
      <c r="K147" s="197">
        <f t="shared" si="11"/>
        <v>4.4444444444444444E-3</v>
      </c>
      <c r="L147" s="197">
        <f t="shared" si="9"/>
        <v>2.9724480933743802E-3</v>
      </c>
      <c r="M147" s="36"/>
    </row>
    <row r="148" spans="1:13" ht="12.75" x14ac:dyDescent="0.2">
      <c r="A148" s="15">
        <v>1882.09</v>
      </c>
      <c r="B148" s="15">
        <v>6.24</v>
      </c>
      <c r="C148" s="18">
        <v>0.32</v>
      </c>
      <c r="D148" s="18">
        <v>0.4325</v>
      </c>
      <c r="E148" s="18">
        <v>10.275745450000001</v>
      </c>
      <c r="F148" s="15">
        <f t="shared" si="10"/>
        <v>1882.7083333333228</v>
      </c>
      <c r="G148" s="15">
        <f>G140*4/12+G152*8/12</f>
        <v>3.6266666666666669</v>
      </c>
      <c r="H148" s="30"/>
      <c r="I148" s="155"/>
      <c r="J148" s="197">
        <f t="shared" si="8"/>
        <v>2.6666666666666668E-2</v>
      </c>
      <c r="K148" s="197">
        <f t="shared" si="11"/>
        <v>4.3149946062567427E-3</v>
      </c>
      <c r="L148" s="197">
        <f t="shared" si="9"/>
        <v>2.9731202289364767E-3</v>
      </c>
      <c r="M148" s="36"/>
    </row>
    <row r="149" spans="1:13" ht="12.75" x14ac:dyDescent="0.2">
      <c r="A149" s="15">
        <v>1882.1</v>
      </c>
      <c r="B149" s="15">
        <v>6.07</v>
      </c>
      <c r="C149" s="18">
        <v>0.32</v>
      </c>
      <c r="D149" s="18">
        <v>0.43169999999999997</v>
      </c>
      <c r="E149" s="18">
        <v>10.180580170000001</v>
      </c>
      <c r="F149" s="15">
        <f t="shared" si="10"/>
        <v>1882.7916666666561</v>
      </c>
      <c r="G149" s="15">
        <f>G140*3/12+G152*9/12</f>
        <v>3.6274999999999999</v>
      </c>
      <c r="H149" s="30"/>
      <c r="I149" s="155"/>
      <c r="J149" s="197">
        <f t="shared" si="8"/>
        <v>2.6666666666666668E-2</v>
      </c>
      <c r="K149" s="197">
        <f t="shared" si="11"/>
        <v>4.2735042735042739E-3</v>
      </c>
      <c r="L149" s="197">
        <f t="shared" si="9"/>
        <v>2.9737923595438698E-3</v>
      </c>
      <c r="M149" s="36"/>
    </row>
    <row r="150" spans="1:13" ht="12.75" x14ac:dyDescent="0.2">
      <c r="A150" s="15">
        <v>1882.11</v>
      </c>
      <c r="B150" s="15">
        <v>5.81</v>
      </c>
      <c r="C150" s="18">
        <v>0.32</v>
      </c>
      <c r="D150" s="18">
        <v>0.43080000000000002</v>
      </c>
      <c r="E150" s="18">
        <v>10.08541488</v>
      </c>
      <c r="F150" s="15">
        <f t="shared" si="10"/>
        <v>1882.8749999999893</v>
      </c>
      <c r="G150" s="15">
        <f>G140*2/12+G152*10/12</f>
        <v>3.6283333333333334</v>
      </c>
      <c r="H150" s="30"/>
      <c r="I150" s="155"/>
      <c r="J150" s="197">
        <f t="shared" si="8"/>
        <v>2.6666666666666668E-2</v>
      </c>
      <c r="K150" s="197">
        <f t="shared" si="11"/>
        <v>4.3931905546403076E-3</v>
      </c>
      <c r="L150" s="197">
        <f t="shared" si="9"/>
        <v>2.9744644851965596E-3</v>
      </c>
      <c r="M150" s="36"/>
    </row>
    <row r="151" spans="1:13" ht="12.75" x14ac:dyDescent="0.2">
      <c r="A151" s="15">
        <v>1882.12</v>
      </c>
      <c r="B151" s="15">
        <v>5.84</v>
      </c>
      <c r="C151" s="18">
        <v>0.32</v>
      </c>
      <c r="D151" s="18">
        <v>0.43</v>
      </c>
      <c r="E151" s="18">
        <v>9.9903305790000001</v>
      </c>
      <c r="F151" s="15">
        <f t="shared" si="10"/>
        <v>1882.9583333333226</v>
      </c>
      <c r="G151" s="15">
        <f>G140*1/12+G152*11/12</f>
        <v>3.6291666666666669</v>
      </c>
      <c r="H151" s="30"/>
      <c r="I151" s="155"/>
      <c r="J151" s="197">
        <f t="shared" si="8"/>
        <v>2.6666666666666668E-2</v>
      </c>
      <c r="K151" s="197">
        <f t="shared" si="11"/>
        <v>4.5897877223178432E-3</v>
      </c>
      <c r="L151" s="197">
        <f t="shared" si="9"/>
        <v>2.9751366058949902E-3</v>
      </c>
      <c r="M151" s="36"/>
    </row>
    <row r="152" spans="1:13" ht="12.75" x14ac:dyDescent="0.2">
      <c r="A152" s="15">
        <v>1883.01</v>
      </c>
      <c r="B152" s="15">
        <v>5.81</v>
      </c>
      <c r="C152" s="18">
        <v>0.32079999999999997</v>
      </c>
      <c r="D152" s="18">
        <v>0.42749999999999999</v>
      </c>
      <c r="E152" s="18">
        <v>9.9903305790000001</v>
      </c>
      <c r="F152" s="15">
        <f t="shared" si="10"/>
        <v>1883.0416666666558</v>
      </c>
      <c r="G152" s="15">
        <v>3.63</v>
      </c>
      <c r="H152" s="30"/>
      <c r="I152" s="155"/>
      <c r="J152" s="197">
        <f t="shared" si="8"/>
        <v>2.6733333333333331E-2</v>
      </c>
      <c r="K152" s="197">
        <f t="shared" si="11"/>
        <v>4.5776255707762553E-3</v>
      </c>
      <c r="L152" s="197">
        <f t="shared" si="9"/>
        <v>2.9758087216387175E-3</v>
      </c>
      <c r="M152" s="36"/>
    </row>
    <row r="153" spans="1:13" ht="12.75" x14ac:dyDescent="0.2">
      <c r="A153" s="15">
        <v>1883.02</v>
      </c>
      <c r="B153" s="15">
        <v>5.68</v>
      </c>
      <c r="C153" s="18">
        <v>0.32169999999999999</v>
      </c>
      <c r="D153" s="18">
        <v>0.42499999999999999</v>
      </c>
      <c r="E153" s="18">
        <v>10.08541488</v>
      </c>
      <c r="F153" s="15">
        <f t="shared" si="10"/>
        <v>1883.1249999999891</v>
      </c>
      <c r="G153" s="15">
        <f>G152*11/12+G164*1/12</f>
        <v>3.6291666666666669</v>
      </c>
      <c r="H153" s="30"/>
      <c r="I153" s="155"/>
      <c r="J153" s="197">
        <f t="shared" si="8"/>
        <v>2.6808333333333333E-2</v>
      </c>
      <c r="K153" s="197">
        <f t="shared" si="11"/>
        <v>4.6141709695926569E-3</v>
      </c>
      <c r="L153" s="197">
        <f t="shared" si="9"/>
        <v>2.9751366058949902E-3</v>
      </c>
      <c r="M153" s="36"/>
    </row>
    <row r="154" spans="1:13" ht="12.75" x14ac:dyDescent="0.2">
      <c r="A154" s="15">
        <v>1883.03</v>
      </c>
      <c r="B154" s="15">
        <v>5.75</v>
      </c>
      <c r="C154" s="18">
        <v>0.32250000000000001</v>
      </c>
      <c r="D154" s="18">
        <v>0.42249999999999999</v>
      </c>
      <c r="E154" s="18">
        <v>9.9903305790000001</v>
      </c>
      <c r="F154" s="15">
        <f t="shared" si="10"/>
        <v>1883.2083333333223</v>
      </c>
      <c r="G154" s="15">
        <f>G152*10/12+G164*2/12</f>
        <v>3.6283333333333334</v>
      </c>
      <c r="H154" s="30"/>
      <c r="I154" s="155"/>
      <c r="J154" s="197">
        <f t="shared" si="8"/>
        <v>2.6875E-2</v>
      </c>
      <c r="K154" s="197">
        <f t="shared" si="11"/>
        <v>4.731514084507042E-3</v>
      </c>
      <c r="L154" s="197">
        <f t="shared" si="9"/>
        <v>2.9744644851965596E-3</v>
      </c>
      <c r="M154" s="36"/>
    </row>
    <row r="155" spans="1:13" ht="12.75" x14ac:dyDescent="0.2">
      <c r="A155" s="15">
        <v>1883.04</v>
      </c>
      <c r="B155" s="15">
        <v>5.87</v>
      </c>
      <c r="C155" s="18">
        <v>0.32329999999999998</v>
      </c>
      <c r="D155" s="18">
        <v>0.42</v>
      </c>
      <c r="E155" s="18">
        <v>9.8951652889999995</v>
      </c>
      <c r="F155" s="15">
        <f t="shared" si="10"/>
        <v>1883.2916666666556</v>
      </c>
      <c r="G155" s="15">
        <f>G152*9/12+G164*3/12</f>
        <v>3.6274999999999999</v>
      </c>
      <c r="H155" s="30"/>
      <c r="I155" s="155"/>
      <c r="J155" s="197">
        <f t="shared" si="8"/>
        <v>2.6941666666666666E-2</v>
      </c>
      <c r="K155" s="197">
        <f t="shared" si="11"/>
        <v>4.6855072463768115E-3</v>
      </c>
      <c r="L155" s="197">
        <f t="shared" si="9"/>
        <v>2.9737923595438698E-3</v>
      </c>
      <c r="M155" s="36"/>
    </row>
    <row r="156" spans="1:13" ht="12.75" x14ac:dyDescent="0.2">
      <c r="A156" s="15">
        <v>1883.05</v>
      </c>
      <c r="B156" s="15">
        <v>5.77</v>
      </c>
      <c r="C156" s="18">
        <v>0.32419999999999999</v>
      </c>
      <c r="D156" s="18">
        <v>0.41749999999999998</v>
      </c>
      <c r="E156" s="18">
        <v>9.8000000000000007</v>
      </c>
      <c r="F156" s="15">
        <f t="shared" si="10"/>
        <v>1883.3749999999889</v>
      </c>
      <c r="G156" s="15">
        <f>G152*8/12+G164*4/12</f>
        <v>3.6266666666666669</v>
      </c>
      <c r="H156" s="30"/>
      <c r="I156" s="155"/>
      <c r="J156" s="197">
        <f t="shared" si="8"/>
        <v>2.7016666666666665E-2</v>
      </c>
      <c r="K156" s="197">
        <f t="shared" si="11"/>
        <v>4.602498580352072E-3</v>
      </c>
      <c r="L156" s="197">
        <f t="shared" si="9"/>
        <v>2.9731202289364767E-3</v>
      </c>
      <c r="M156" s="36"/>
    </row>
    <row r="157" spans="1:13" ht="12.75" x14ac:dyDescent="0.2">
      <c r="A157" s="15">
        <v>1883.06</v>
      </c>
      <c r="B157" s="15">
        <v>5.82</v>
      </c>
      <c r="C157" s="18">
        <v>0.32500000000000001</v>
      </c>
      <c r="D157" s="18">
        <v>0.41499999999999998</v>
      </c>
      <c r="E157" s="18">
        <v>9.5145851239999999</v>
      </c>
      <c r="F157" s="15">
        <f t="shared" si="10"/>
        <v>1883.4583333333221</v>
      </c>
      <c r="G157" s="15">
        <f>G152*7/12+G164*5/12</f>
        <v>3.6258333333333335</v>
      </c>
      <c r="H157" s="30"/>
      <c r="I157" s="155"/>
      <c r="J157" s="197">
        <f t="shared" si="8"/>
        <v>2.7083333333333334E-2</v>
      </c>
      <c r="K157" s="197">
        <f t="shared" si="11"/>
        <v>4.6938186019641831E-3</v>
      </c>
      <c r="L157" s="197">
        <f t="shared" si="9"/>
        <v>2.9724480933743802E-3</v>
      </c>
      <c r="M157" s="36"/>
    </row>
    <row r="158" spans="1:13" ht="12.75" x14ac:dyDescent="0.2">
      <c r="A158" s="15">
        <v>1883.07</v>
      </c>
      <c r="B158" s="15">
        <v>5.73</v>
      </c>
      <c r="C158" s="18">
        <v>0.32579999999999998</v>
      </c>
      <c r="D158" s="18">
        <v>0.41249999999999998</v>
      </c>
      <c r="E158" s="18">
        <v>9.3242545450000005</v>
      </c>
      <c r="F158" s="15">
        <f t="shared" si="10"/>
        <v>1883.5416666666554</v>
      </c>
      <c r="G158" s="15">
        <f>G152*6/12+G164*6/12</f>
        <v>3.625</v>
      </c>
      <c r="H158" s="30"/>
      <c r="I158" s="155"/>
      <c r="J158" s="197">
        <f t="shared" si="8"/>
        <v>2.7149999999999997E-2</v>
      </c>
      <c r="K158" s="197">
        <f t="shared" si="11"/>
        <v>4.6649484536082468E-3</v>
      </c>
      <c r="L158" s="197">
        <f t="shared" si="9"/>
        <v>2.9717759528575804E-3</v>
      </c>
      <c r="M158" s="36"/>
    </row>
    <row r="159" spans="1:13" ht="12.75" x14ac:dyDescent="0.2">
      <c r="A159" s="15">
        <v>1883.08</v>
      </c>
      <c r="B159" s="15">
        <v>5.47</v>
      </c>
      <c r="C159" s="18">
        <v>0.32669999999999999</v>
      </c>
      <c r="D159" s="18">
        <v>0.41</v>
      </c>
      <c r="E159" s="18">
        <v>9.3242545450000005</v>
      </c>
      <c r="F159" s="15">
        <f t="shared" si="10"/>
        <v>1883.6249999999886</v>
      </c>
      <c r="G159" s="15">
        <f>G152*5/12+G164*7/12</f>
        <v>3.6241666666666665</v>
      </c>
      <c r="H159" s="30"/>
      <c r="I159" s="155"/>
      <c r="J159" s="197">
        <f t="shared" si="8"/>
        <v>2.7224999999999999E-2</v>
      </c>
      <c r="K159" s="197">
        <f t="shared" si="11"/>
        <v>4.7513089005235595E-3</v>
      </c>
      <c r="L159" s="197">
        <f t="shared" si="9"/>
        <v>2.9711038073858553E-3</v>
      </c>
      <c r="M159" s="36"/>
    </row>
    <row r="160" spans="1:13" ht="12.75" x14ac:dyDescent="0.2">
      <c r="A160" s="15">
        <v>1883.09</v>
      </c>
      <c r="B160" s="15">
        <v>5.53</v>
      </c>
      <c r="C160" s="18">
        <v>0.32750000000000001</v>
      </c>
      <c r="D160" s="18">
        <v>0.40749999999999997</v>
      </c>
      <c r="E160" s="18">
        <v>9.229089256</v>
      </c>
      <c r="F160" s="15">
        <f t="shared" si="10"/>
        <v>1883.7083333333219</v>
      </c>
      <c r="G160" s="15">
        <f>G152*4/12+G164*8/12</f>
        <v>3.6233333333333335</v>
      </c>
      <c r="H160" s="30"/>
      <c r="I160" s="155"/>
      <c r="J160" s="197">
        <f t="shared" si="8"/>
        <v>2.7291666666666669E-2</v>
      </c>
      <c r="K160" s="197">
        <f t="shared" si="11"/>
        <v>4.9893357708714206E-3</v>
      </c>
      <c r="L160" s="197">
        <f t="shared" si="9"/>
        <v>2.9704316569594269E-3</v>
      </c>
      <c r="M160" s="36"/>
    </row>
    <row r="161" spans="1:13" ht="12.75" x14ac:dyDescent="0.2">
      <c r="A161" s="15">
        <v>1883.1</v>
      </c>
      <c r="B161" s="15">
        <v>5.38</v>
      </c>
      <c r="C161" s="18">
        <v>0.32829999999999998</v>
      </c>
      <c r="D161" s="18">
        <v>0.40500000000000003</v>
      </c>
      <c r="E161" s="18">
        <v>9.229089256</v>
      </c>
      <c r="F161" s="15">
        <f t="shared" si="10"/>
        <v>1883.7916666666551</v>
      </c>
      <c r="G161" s="15">
        <f>G152*3/12+G164*9/12</f>
        <v>3.6225000000000001</v>
      </c>
      <c r="H161" s="30"/>
      <c r="I161" s="155"/>
      <c r="J161" s="197">
        <f t="shared" si="8"/>
        <v>2.7358333333333332E-2</v>
      </c>
      <c r="K161" s="197">
        <f t="shared" si="11"/>
        <v>4.9472573839662443E-3</v>
      </c>
      <c r="L161" s="197">
        <f t="shared" si="9"/>
        <v>2.9697595015778511E-3</v>
      </c>
      <c r="M161" s="36"/>
    </row>
    <row r="162" spans="1:13" ht="12.75" x14ac:dyDescent="0.2">
      <c r="A162" s="15">
        <v>1883.11</v>
      </c>
      <c r="B162" s="15">
        <v>5.46</v>
      </c>
      <c r="C162" s="18">
        <v>0.32919999999999999</v>
      </c>
      <c r="D162" s="18">
        <v>0.40250000000000002</v>
      </c>
      <c r="E162" s="18">
        <v>9.1340049590000003</v>
      </c>
      <c r="F162" s="15">
        <f t="shared" si="10"/>
        <v>1883.8749999999884</v>
      </c>
      <c r="G162" s="15">
        <f>G152*2/12+G164*10/12</f>
        <v>3.621666666666667</v>
      </c>
      <c r="H162" s="30"/>
      <c r="I162" s="155"/>
      <c r="J162" s="197">
        <f t="shared" si="8"/>
        <v>2.7433333333333334E-2</v>
      </c>
      <c r="K162" s="197">
        <f t="shared" si="11"/>
        <v>5.0991325898389096E-3</v>
      </c>
      <c r="L162" s="197">
        <f t="shared" si="9"/>
        <v>2.9690873412413499E-3</v>
      </c>
      <c r="M162" s="36"/>
    </row>
    <row r="163" spans="1:13" ht="12.75" x14ac:dyDescent="0.2">
      <c r="A163" s="15">
        <v>1883.12</v>
      </c>
      <c r="B163" s="15">
        <v>5.34</v>
      </c>
      <c r="C163" s="18">
        <v>0.33</v>
      </c>
      <c r="D163" s="18">
        <v>0.4</v>
      </c>
      <c r="E163" s="18">
        <v>9.229089256</v>
      </c>
      <c r="F163" s="15">
        <f t="shared" si="10"/>
        <v>1883.9583333333217</v>
      </c>
      <c r="G163" s="15">
        <f>G152*1/12+G164*11/12</f>
        <v>3.6208333333333336</v>
      </c>
      <c r="H163" s="30"/>
      <c r="I163" s="155"/>
      <c r="J163" s="197">
        <f t="shared" si="8"/>
        <v>2.75E-2</v>
      </c>
      <c r="K163" s="197">
        <f t="shared" si="11"/>
        <v>5.036630036630037E-3</v>
      </c>
      <c r="L163" s="197">
        <f t="shared" si="9"/>
        <v>2.9684151759497013E-3</v>
      </c>
      <c r="M163" s="36"/>
    </row>
    <row r="164" spans="1:13" ht="12.75" x14ac:dyDescent="0.2">
      <c r="A164" s="15">
        <v>1884.01</v>
      </c>
      <c r="B164" s="15">
        <v>5.18</v>
      </c>
      <c r="C164" s="18">
        <v>0.32829999999999998</v>
      </c>
      <c r="D164" s="18">
        <v>0.39250000000000002</v>
      </c>
      <c r="E164" s="18">
        <v>9.229089256</v>
      </c>
      <c r="F164" s="15">
        <f t="shared" si="10"/>
        <v>1884.0416666666549</v>
      </c>
      <c r="G164" s="15">
        <v>3.62</v>
      </c>
      <c r="H164" s="30"/>
      <c r="I164" s="155"/>
      <c r="J164" s="197">
        <f t="shared" si="8"/>
        <v>2.7358333333333332E-2</v>
      </c>
      <c r="K164" s="197">
        <f t="shared" si="11"/>
        <v>5.1232833957553054E-3</v>
      </c>
      <c r="L164" s="197">
        <f t="shared" si="9"/>
        <v>2.9677430057029053E-3</v>
      </c>
      <c r="M164" s="36"/>
    </row>
    <row r="165" spans="1:13" ht="12.75" x14ac:dyDescent="0.2">
      <c r="A165" s="15">
        <v>1884.02</v>
      </c>
      <c r="B165" s="15">
        <v>5.32</v>
      </c>
      <c r="C165" s="18">
        <v>0.32669999999999999</v>
      </c>
      <c r="D165" s="18">
        <v>0.38500000000000001</v>
      </c>
      <c r="E165" s="18">
        <v>9.229089256</v>
      </c>
      <c r="F165" s="15">
        <f t="shared" si="10"/>
        <v>1884.1249999999882</v>
      </c>
      <c r="G165" s="15">
        <f>G164*11/12+G176*1/12</f>
        <v>3.6116666666666668</v>
      </c>
      <c r="H165" s="30"/>
      <c r="I165" s="155"/>
      <c r="J165" s="197">
        <f t="shared" si="8"/>
        <v>2.7224999999999999E-2</v>
      </c>
      <c r="K165" s="197">
        <f t="shared" si="11"/>
        <v>5.255791505791506E-3</v>
      </c>
      <c r="L165" s="197">
        <f t="shared" si="9"/>
        <v>2.9610210306818541E-3</v>
      </c>
      <c r="M165" s="36"/>
    </row>
    <row r="166" spans="1:13" ht="12.75" x14ac:dyDescent="0.2">
      <c r="A166" s="15">
        <v>1884.03</v>
      </c>
      <c r="B166" s="15">
        <v>5.3</v>
      </c>
      <c r="C166" s="18">
        <v>0.32500000000000001</v>
      </c>
      <c r="D166" s="18">
        <v>0.3775</v>
      </c>
      <c r="E166" s="18">
        <v>9.229089256</v>
      </c>
      <c r="F166" s="15">
        <f t="shared" si="10"/>
        <v>1884.2083333333214</v>
      </c>
      <c r="G166" s="15">
        <f>G164*10/12+G176*2/12</f>
        <v>3.6033333333333335</v>
      </c>
      <c r="H166" s="30"/>
      <c r="I166" s="155"/>
      <c r="J166" s="197">
        <f t="shared" si="8"/>
        <v>2.7083333333333334E-2</v>
      </c>
      <c r="K166" s="197">
        <f t="shared" si="11"/>
        <v>5.0908521303258143E-3</v>
      </c>
      <c r="L166" s="197">
        <f t="shared" si="9"/>
        <v>2.9542985600574667E-3</v>
      </c>
      <c r="M166" s="36"/>
    </row>
    <row r="167" spans="1:13" ht="12.75" x14ac:dyDescent="0.2">
      <c r="A167" s="15">
        <v>1884.04</v>
      </c>
      <c r="B167" s="15">
        <v>5.0599999999999996</v>
      </c>
      <c r="C167" s="18">
        <v>0.32329999999999998</v>
      </c>
      <c r="D167" s="18">
        <v>0.37</v>
      </c>
      <c r="E167" s="18">
        <v>9.0388396689999997</v>
      </c>
      <c r="F167" s="15">
        <f t="shared" si="10"/>
        <v>1884.2916666666547</v>
      </c>
      <c r="G167" s="15">
        <f>G164*9/12+G176*3/12</f>
        <v>3.5949999999999998</v>
      </c>
      <c r="H167" s="30"/>
      <c r="I167" s="155"/>
      <c r="J167" s="197">
        <f t="shared" si="8"/>
        <v>2.6941666666666666E-2</v>
      </c>
      <c r="K167" s="197">
        <f t="shared" si="11"/>
        <v>5.0833333333333329E-3</v>
      </c>
      <c r="L167" s="197">
        <f t="shared" si="9"/>
        <v>2.9475755937529158E-3</v>
      </c>
      <c r="M167" s="36"/>
    </row>
    <row r="168" spans="1:13" ht="12.75" x14ac:dyDescent="0.2">
      <c r="A168" s="15">
        <v>1884.05</v>
      </c>
      <c r="B168" s="15">
        <v>4.6500000000000004</v>
      </c>
      <c r="C168" s="18">
        <v>0.32169999999999999</v>
      </c>
      <c r="D168" s="18">
        <v>0.36249999999999999</v>
      </c>
      <c r="E168" s="18">
        <v>8.8485090910000004</v>
      </c>
      <c r="F168" s="15">
        <f t="shared" si="10"/>
        <v>1884.3749999999879</v>
      </c>
      <c r="G168" s="15">
        <f>G164*8/12+G176*4/12</f>
        <v>3.5866666666666669</v>
      </c>
      <c r="H168" s="30"/>
      <c r="I168" s="155"/>
      <c r="J168" s="197">
        <f t="shared" si="8"/>
        <v>2.6808333333333333E-2</v>
      </c>
      <c r="K168" s="197">
        <f t="shared" si="11"/>
        <v>5.2980895915678526E-3</v>
      </c>
      <c r="L168" s="197">
        <f t="shared" si="9"/>
        <v>2.94085213169204E-3</v>
      </c>
      <c r="M168" s="36"/>
    </row>
    <row r="169" spans="1:13" ht="12.75" x14ac:dyDescent="0.2">
      <c r="A169" s="15">
        <v>1884.06</v>
      </c>
      <c r="B169" s="15">
        <v>4.46</v>
      </c>
      <c r="C169" s="18">
        <v>0.32</v>
      </c>
      <c r="D169" s="18">
        <v>0.35499999999999998</v>
      </c>
      <c r="E169" s="18">
        <v>8.8485090910000004</v>
      </c>
      <c r="F169" s="15">
        <f t="shared" si="10"/>
        <v>1884.4583333333212</v>
      </c>
      <c r="G169" s="15">
        <f>G164*7/12+G176*5/12</f>
        <v>3.5783333333333336</v>
      </c>
      <c r="H169" s="30"/>
      <c r="I169" s="155"/>
      <c r="J169" s="197">
        <f t="shared" si="8"/>
        <v>2.6666666666666668E-2</v>
      </c>
      <c r="K169" s="197">
        <f t="shared" si="11"/>
        <v>5.7347670250896057E-3</v>
      </c>
      <c r="L169" s="197">
        <f t="shared" si="9"/>
        <v>2.9341281737982339E-3</v>
      </c>
      <c r="M169" s="36"/>
    </row>
    <row r="170" spans="1:13" ht="12.75" x14ac:dyDescent="0.2">
      <c r="A170" s="15">
        <v>1884.07</v>
      </c>
      <c r="B170" s="15">
        <v>4.46</v>
      </c>
      <c r="C170" s="18">
        <v>0.31830000000000003</v>
      </c>
      <c r="D170" s="18">
        <v>0.34749999999999998</v>
      </c>
      <c r="E170" s="18">
        <v>8.7534247930000006</v>
      </c>
      <c r="F170" s="15">
        <f t="shared" si="10"/>
        <v>1884.5416666666545</v>
      </c>
      <c r="G170" s="15">
        <f>G164*6/12+G176*6/12</f>
        <v>3.57</v>
      </c>
      <c r="H170" s="30"/>
      <c r="I170" s="155"/>
      <c r="J170" s="197">
        <f t="shared" si="8"/>
        <v>2.6525000000000003E-2</v>
      </c>
      <c r="K170" s="197">
        <f t="shared" si="11"/>
        <v>5.9473094170403593E-3</v>
      </c>
      <c r="L170" s="197">
        <f t="shared" si="9"/>
        <v>2.9274037199951142E-3</v>
      </c>
      <c r="M170" s="36"/>
    </row>
    <row r="171" spans="1:13" ht="12.75" x14ac:dyDescent="0.2">
      <c r="A171" s="15">
        <v>1884.08</v>
      </c>
      <c r="B171" s="15">
        <v>4.74</v>
      </c>
      <c r="C171" s="18">
        <v>0.31669999999999998</v>
      </c>
      <c r="D171" s="18">
        <v>0.34</v>
      </c>
      <c r="E171" s="18">
        <v>8.7534247930000006</v>
      </c>
      <c r="F171" s="15">
        <f t="shared" si="10"/>
        <v>1884.6249999999877</v>
      </c>
      <c r="G171" s="15">
        <f>G164*5/12+G176*7/12</f>
        <v>3.5616666666666665</v>
      </c>
      <c r="H171" s="30"/>
      <c r="I171" s="155"/>
      <c r="J171" s="197">
        <f t="shared" si="8"/>
        <v>2.6391666666666664E-2</v>
      </c>
      <c r="K171" s="197">
        <f t="shared" si="11"/>
        <v>5.9174140508221219E-3</v>
      </c>
      <c r="L171" s="197">
        <f t="shared" si="9"/>
        <v>2.9206787702060755E-3</v>
      </c>
      <c r="M171" s="36"/>
    </row>
    <row r="172" spans="1:13" ht="12.75" x14ac:dyDescent="0.2">
      <c r="A172" s="15">
        <v>1884.09</v>
      </c>
      <c r="B172" s="15">
        <v>4.59</v>
      </c>
      <c r="C172" s="18">
        <v>0.315</v>
      </c>
      <c r="D172" s="18">
        <v>0.33250000000000002</v>
      </c>
      <c r="E172" s="18">
        <v>8.6582595040000001</v>
      </c>
      <c r="F172" s="15">
        <f t="shared" si="10"/>
        <v>1884.708333333321</v>
      </c>
      <c r="G172" s="15">
        <f>G164*4/12+G176*8/12</f>
        <v>3.5533333333333337</v>
      </c>
      <c r="H172" s="30"/>
      <c r="I172" s="155"/>
      <c r="J172" s="197">
        <f t="shared" si="8"/>
        <v>2.6249999999999999E-2</v>
      </c>
      <c r="K172" s="197">
        <f t="shared" si="11"/>
        <v>5.537974683544303E-3</v>
      </c>
      <c r="L172" s="197">
        <f t="shared" si="9"/>
        <v>2.9139533243547344E-3</v>
      </c>
      <c r="M172" s="36"/>
    </row>
    <row r="173" spans="1:13" ht="12.75" x14ac:dyDescent="0.2">
      <c r="A173" s="15">
        <v>1884.1</v>
      </c>
      <c r="B173" s="15">
        <v>4.4400000000000004</v>
      </c>
      <c r="C173" s="18">
        <v>0.31330000000000002</v>
      </c>
      <c r="D173" s="18">
        <v>0.32500000000000001</v>
      </c>
      <c r="E173" s="18">
        <v>8.5630942149999996</v>
      </c>
      <c r="F173" s="15">
        <f t="shared" si="10"/>
        <v>1884.7916666666542</v>
      </c>
      <c r="G173" s="15">
        <f>G164*3/12+G176*9/12</f>
        <v>3.5449999999999999</v>
      </c>
      <c r="H173" s="30"/>
      <c r="I173" s="155"/>
      <c r="J173" s="197">
        <f t="shared" si="8"/>
        <v>2.6108333333333334E-2</v>
      </c>
      <c r="K173" s="197">
        <f t="shared" si="11"/>
        <v>5.6880900508351493E-3</v>
      </c>
      <c r="L173" s="197">
        <f t="shared" si="9"/>
        <v>2.9072273823647077E-3</v>
      </c>
      <c r="M173" s="36"/>
    </row>
    <row r="174" spans="1:13" ht="12.75" x14ac:dyDescent="0.2">
      <c r="A174" s="15">
        <v>1884.11</v>
      </c>
      <c r="B174" s="15">
        <v>4.3499999999999996</v>
      </c>
      <c r="C174" s="18">
        <v>0.31169999999999998</v>
      </c>
      <c r="D174" s="18">
        <v>0.3175</v>
      </c>
      <c r="E174" s="18">
        <v>8.3728446279999993</v>
      </c>
      <c r="F174" s="15">
        <f t="shared" si="10"/>
        <v>1884.8749999999875</v>
      </c>
      <c r="G174" s="15">
        <f>G164*2/12+G176*10/12</f>
        <v>3.5366666666666671</v>
      </c>
      <c r="H174" s="30"/>
      <c r="I174" s="155"/>
      <c r="J174" s="197">
        <f t="shared" si="8"/>
        <v>2.5974999999999998E-2</v>
      </c>
      <c r="K174" s="197">
        <f t="shared" si="11"/>
        <v>5.8502252252252245E-3</v>
      </c>
      <c r="L174" s="197">
        <f t="shared" si="9"/>
        <v>2.9005009441593899E-3</v>
      </c>
      <c r="M174" s="36"/>
    </row>
    <row r="175" spans="1:13" ht="12.75" x14ac:dyDescent="0.2">
      <c r="A175" s="15">
        <v>1884.12</v>
      </c>
      <c r="B175" s="15">
        <v>4.34</v>
      </c>
      <c r="C175" s="18">
        <v>0.31</v>
      </c>
      <c r="D175" s="18">
        <v>0.31</v>
      </c>
      <c r="E175" s="18">
        <v>8.2776793390000005</v>
      </c>
      <c r="F175" s="15">
        <f t="shared" si="10"/>
        <v>1884.9583333333208</v>
      </c>
      <c r="G175" s="15">
        <f>G164*1/12+G176*11/12</f>
        <v>3.5283333333333333</v>
      </c>
      <c r="H175" s="30"/>
      <c r="I175" s="155"/>
      <c r="J175" s="197">
        <f t="shared" si="8"/>
        <v>2.5833333333333333E-2</v>
      </c>
      <c r="K175" s="197">
        <f t="shared" si="11"/>
        <v>5.9386973180076633E-3</v>
      </c>
      <c r="L175" s="197">
        <f t="shared" si="9"/>
        <v>2.8937740096619535E-3</v>
      </c>
      <c r="M175" s="36"/>
    </row>
    <row r="176" spans="1:13" ht="12.75" x14ac:dyDescent="0.2">
      <c r="A176" s="15">
        <v>1885.01</v>
      </c>
      <c r="B176" s="15">
        <v>4.24</v>
      </c>
      <c r="C176" s="18">
        <v>0.30420000000000003</v>
      </c>
      <c r="D176" s="18">
        <v>0.30669999999999997</v>
      </c>
      <c r="E176" s="18">
        <v>8.2776793390000005</v>
      </c>
      <c r="F176" s="15">
        <f t="shared" si="10"/>
        <v>1885.041666666654</v>
      </c>
      <c r="G176" s="15">
        <v>3.52</v>
      </c>
      <c r="H176" s="30"/>
      <c r="I176" s="155"/>
      <c r="J176" s="197">
        <f t="shared" si="8"/>
        <v>2.5350000000000001E-2</v>
      </c>
      <c r="K176" s="197">
        <f t="shared" si="11"/>
        <v>5.8410138248847932E-3</v>
      </c>
      <c r="L176" s="197">
        <f t="shared" si="9"/>
        <v>2.8870465787962374E-3</v>
      </c>
      <c r="M176" s="36"/>
    </row>
    <row r="177" spans="1:13" ht="12.75" x14ac:dyDescent="0.2">
      <c r="A177" s="15">
        <v>1885.02</v>
      </c>
      <c r="B177" s="15">
        <v>4.37</v>
      </c>
      <c r="C177" s="18">
        <v>0.29830000000000001</v>
      </c>
      <c r="D177" s="18">
        <v>0.30330000000000001</v>
      </c>
      <c r="E177" s="18">
        <v>8.3728446279999993</v>
      </c>
      <c r="F177" s="15">
        <f t="shared" si="10"/>
        <v>1885.1249999999873</v>
      </c>
      <c r="G177" s="15">
        <f>G176*11/12+G188*1/12</f>
        <v>3.5074999999999998</v>
      </c>
      <c r="H177" s="30"/>
      <c r="I177" s="155"/>
      <c r="J177" s="197">
        <f t="shared" si="8"/>
        <v>2.4858333333333333E-2</v>
      </c>
      <c r="K177" s="197">
        <f t="shared" si="11"/>
        <v>5.8628144654088044E-3</v>
      </c>
      <c r="L177" s="197">
        <f t="shared" si="9"/>
        <v>2.8769545016391618E-3</v>
      </c>
      <c r="M177" s="36"/>
    </row>
    <row r="178" spans="1:13" ht="12.75" x14ac:dyDescent="0.2">
      <c r="A178" s="15">
        <v>1885.03</v>
      </c>
      <c r="B178" s="15">
        <v>4.38</v>
      </c>
      <c r="C178" s="18">
        <v>0.29249999999999998</v>
      </c>
      <c r="D178" s="18">
        <v>0.3</v>
      </c>
      <c r="E178" s="18">
        <v>8.18251405</v>
      </c>
      <c r="F178" s="15">
        <f t="shared" si="10"/>
        <v>1885.2083333333205</v>
      </c>
      <c r="G178" s="15">
        <f>G176*10/12+G188*2/12</f>
        <v>3.4950000000000001</v>
      </c>
      <c r="H178" s="30"/>
      <c r="I178" s="155"/>
      <c r="J178" s="197">
        <f t="shared" si="8"/>
        <v>2.4374999999999997E-2</v>
      </c>
      <c r="K178" s="197">
        <f t="shared" si="11"/>
        <v>5.5778032036613266E-3</v>
      </c>
      <c r="L178" s="197">
        <f t="shared" si="9"/>
        <v>2.8668613072220239E-3</v>
      </c>
      <c r="M178" s="36"/>
    </row>
    <row r="179" spans="1:13" ht="12.75" x14ac:dyDescent="0.2">
      <c r="A179" s="15">
        <v>1885.04</v>
      </c>
      <c r="B179" s="15">
        <v>4.37</v>
      </c>
      <c r="C179" s="18">
        <v>0.28670000000000001</v>
      </c>
      <c r="D179" s="18">
        <v>0.29670000000000002</v>
      </c>
      <c r="E179" s="18">
        <v>8.2776793390000005</v>
      </c>
      <c r="F179" s="15">
        <f t="shared" si="10"/>
        <v>1885.2916666666538</v>
      </c>
      <c r="G179" s="15">
        <f>G176*9/12+G188*3/12</f>
        <v>3.4824999999999999</v>
      </c>
      <c r="H179" s="30"/>
      <c r="I179" s="155"/>
      <c r="J179" s="197">
        <f t="shared" si="8"/>
        <v>2.3891666666666669E-2</v>
      </c>
      <c r="K179" s="197">
        <f t="shared" si="11"/>
        <v>5.4547184170471849E-3</v>
      </c>
      <c r="L179" s="197">
        <f t="shared" si="9"/>
        <v>2.8567669952863639E-3</v>
      </c>
      <c r="M179" s="36"/>
    </row>
    <row r="180" spans="1:13" ht="12.75" x14ac:dyDescent="0.2">
      <c r="A180" s="15">
        <v>1885.05</v>
      </c>
      <c r="B180" s="15">
        <v>4.32</v>
      </c>
      <c r="C180" s="18">
        <v>0.28079999999999999</v>
      </c>
      <c r="D180" s="18">
        <v>0.29330000000000001</v>
      </c>
      <c r="E180" s="18">
        <v>8.0873811569999994</v>
      </c>
      <c r="F180" s="15">
        <f t="shared" si="10"/>
        <v>1885.374999999987</v>
      </c>
      <c r="G180" s="15">
        <f>G176*8/12+G188*4/12</f>
        <v>3.4699999999999998</v>
      </c>
      <c r="H180" s="30"/>
      <c r="I180" s="155"/>
      <c r="J180" s="197">
        <f t="shared" si="8"/>
        <v>2.3400000000000001E-2</v>
      </c>
      <c r="K180" s="197">
        <f t="shared" si="11"/>
        <v>5.3546910755148738E-3</v>
      </c>
      <c r="L180" s="197">
        <f t="shared" si="9"/>
        <v>2.8466715655732777E-3</v>
      </c>
      <c r="M180" s="36"/>
    </row>
    <row r="181" spans="1:13" ht="12.75" x14ac:dyDescent="0.2">
      <c r="A181" s="15">
        <v>1885.06</v>
      </c>
      <c r="B181" s="15">
        <v>4.3</v>
      </c>
      <c r="C181" s="18">
        <v>0.27500000000000002</v>
      </c>
      <c r="D181" s="18">
        <v>0.28999999999999998</v>
      </c>
      <c r="E181" s="18">
        <v>7.8970910740000004</v>
      </c>
      <c r="F181" s="15">
        <f t="shared" si="10"/>
        <v>1885.4583333333203</v>
      </c>
      <c r="G181" s="15">
        <f>G176*7/12+G188*5/12</f>
        <v>3.4575</v>
      </c>
      <c r="H181" s="30"/>
      <c r="I181" s="155"/>
      <c r="J181" s="197">
        <f t="shared" si="8"/>
        <v>2.2916666666666669E-2</v>
      </c>
      <c r="K181" s="197">
        <f t="shared" si="11"/>
        <v>5.3047839506172841E-3</v>
      </c>
      <c r="L181" s="197">
        <f t="shared" si="9"/>
        <v>2.8365750178240834E-3</v>
      </c>
      <c r="M181" s="36"/>
    </row>
    <row r="182" spans="1:13" ht="12.75" x14ac:dyDescent="0.2">
      <c r="A182" s="15">
        <v>1885.07</v>
      </c>
      <c r="B182" s="15">
        <v>4.46</v>
      </c>
      <c r="C182" s="18">
        <v>0.26919999999999999</v>
      </c>
      <c r="D182" s="18">
        <v>0.28670000000000001</v>
      </c>
      <c r="E182" s="18">
        <v>7.9922320659999997</v>
      </c>
      <c r="F182" s="15">
        <f t="shared" si="10"/>
        <v>1885.5416666666536</v>
      </c>
      <c r="G182" s="15">
        <f>G176*6/12+G188*6/12</f>
        <v>3.4449999999999998</v>
      </c>
      <c r="H182" s="30"/>
      <c r="I182" s="155"/>
      <c r="J182" s="197">
        <f t="shared" si="8"/>
        <v>2.2433333333333333E-2</v>
      </c>
      <c r="K182" s="197">
        <f t="shared" si="11"/>
        <v>5.2170542635658918E-3</v>
      </c>
      <c r="L182" s="197">
        <f t="shared" si="9"/>
        <v>2.8264773517796549E-3</v>
      </c>
      <c r="M182" s="36"/>
    </row>
    <row r="183" spans="1:13" ht="12.75" x14ac:dyDescent="0.2">
      <c r="A183" s="15">
        <v>1885.08</v>
      </c>
      <c r="B183" s="15">
        <v>4.71</v>
      </c>
      <c r="C183" s="18">
        <v>0.26329999999999998</v>
      </c>
      <c r="D183" s="18">
        <v>0.2833</v>
      </c>
      <c r="E183" s="18">
        <v>7.9922320659999997</v>
      </c>
      <c r="F183" s="15">
        <f t="shared" si="10"/>
        <v>1885.6249999999868</v>
      </c>
      <c r="G183" s="15">
        <f>G176*5/12+G188*7/12</f>
        <v>3.4325000000000001</v>
      </c>
      <c r="H183" s="30"/>
      <c r="I183" s="155"/>
      <c r="J183" s="197">
        <f t="shared" si="8"/>
        <v>2.1941666666666665E-2</v>
      </c>
      <c r="K183" s="197">
        <f t="shared" si="11"/>
        <v>4.9196562032884899E-3</v>
      </c>
      <c r="L183" s="197">
        <f t="shared" si="9"/>
        <v>2.8163785671813102E-3</v>
      </c>
      <c r="M183" s="36"/>
    </row>
    <row r="184" spans="1:13" ht="12.75" x14ac:dyDescent="0.2">
      <c r="A184" s="15">
        <v>1885.09</v>
      </c>
      <c r="B184" s="15">
        <v>4.6500000000000004</v>
      </c>
      <c r="C184" s="18">
        <v>0.25750000000000001</v>
      </c>
      <c r="D184" s="18">
        <v>0.28000000000000003</v>
      </c>
      <c r="E184" s="18">
        <v>7.8970910740000004</v>
      </c>
      <c r="F184" s="15">
        <f t="shared" si="10"/>
        <v>1885.7083333333201</v>
      </c>
      <c r="G184" s="15">
        <f>G176*4/12+G188*8/12</f>
        <v>3.42</v>
      </c>
      <c r="H184" s="30"/>
      <c r="I184" s="155"/>
      <c r="J184" s="197">
        <f t="shared" si="8"/>
        <v>2.1458333333333333E-2</v>
      </c>
      <c r="K184" s="197">
        <f t="shared" si="11"/>
        <v>4.5559094125973108E-3</v>
      </c>
      <c r="L184" s="197">
        <f t="shared" si="9"/>
        <v>2.8062786637694792E-3</v>
      </c>
      <c r="M184" s="36"/>
    </row>
    <row r="185" spans="1:13" ht="12.75" x14ac:dyDescent="0.2">
      <c r="A185" s="15">
        <v>1885.1</v>
      </c>
      <c r="B185" s="15">
        <v>4.92</v>
      </c>
      <c r="C185" s="18">
        <v>0.25169999999999998</v>
      </c>
      <c r="D185" s="18">
        <v>0.2767</v>
      </c>
      <c r="E185" s="18">
        <v>7.8970910740000004</v>
      </c>
      <c r="F185" s="15">
        <f t="shared" si="10"/>
        <v>1885.7916666666533</v>
      </c>
      <c r="G185" s="15">
        <f>G176*3/12+G188*9/12</f>
        <v>3.4075000000000002</v>
      </c>
      <c r="H185" s="30"/>
      <c r="I185" s="155"/>
      <c r="J185" s="197">
        <f t="shared" si="8"/>
        <v>2.0974999999999997E-2</v>
      </c>
      <c r="K185" s="197">
        <f t="shared" si="11"/>
        <v>4.5107526881720417E-3</v>
      </c>
      <c r="L185" s="197">
        <f t="shared" si="9"/>
        <v>2.7961776412852579E-3</v>
      </c>
      <c r="M185" s="36"/>
    </row>
    <row r="186" spans="1:13" ht="12.75" x14ac:dyDescent="0.2">
      <c r="A186" s="15">
        <v>1885.11</v>
      </c>
      <c r="B186" s="15">
        <v>5.24</v>
      </c>
      <c r="C186" s="18">
        <v>0.24579999999999999</v>
      </c>
      <c r="D186" s="18">
        <v>0.27329999999999999</v>
      </c>
      <c r="E186" s="18">
        <v>7.9922320659999997</v>
      </c>
      <c r="F186" s="15">
        <f t="shared" si="10"/>
        <v>1885.8749999999866</v>
      </c>
      <c r="G186" s="15">
        <f>G176*2/12+G188*10/12</f>
        <v>3.3950000000000005</v>
      </c>
      <c r="H186" s="30"/>
      <c r="I186" s="155"/>
      <c r="J186" s="197">
        <f t="shared" si="8"/>
        <v>2.0483333333333333E-2</v>
      </c>
      <c r="K186" s="197">
        <f t="shared" si="11"/>
        <v>4.163279132791328E-3</v>
      </c>
      <c r="L186" s="197">
        <f t="shared" si="9"/>
        <v>2.7860754994695203E-3</v>
      </c>
      <c r="M186" s="36"/>
    </row>
    <row r="187" spans="1:13" ht="12.75" x14ac:dyDescent="0.2">
      <c r="A187" s="15">
        <v>1885.12</v>
      </c>
      <c r="B187" s="15">
        <v>5.2</v>
      </c>
      <c r="C187" s="18">
        <v>0.24</v>
      </c>
      <c r="D187" s="18">
        <v>0.27</v>
      </c>
      <c r="E187" s="18">
        <v>8.18251405</v>
      </c>
      <c r="F187" s="15">
        <f t="shared" si="10"/>
        <v>1885.9583333333198</v>
      </c>
      <c r="G187" s="15">
        <f>G176*1/12+G188*11/12</f>
        <v>3.3825000000000003</v>
      </c>
      <c r="H187" s="30"/>
      <c r="I187" s="155"/>
      <c r="J187" s="197">
        <f t="shared" si="8"/>
        <v>0.02</v>
      </c>
      <c r="K187" s="197">
        <f t="shared" si="11"/>
        <v>3.8167938931297708E-3</v>
      </c>
      <c r="L187" s="197">
        <f t="shared" si="9"/>
        <v>2.7759722380624741E-3</v>
      </c>
      <c r="M187" s="36"/>
    </row>
    <row r="188" spans="1:13" ht="12.75" x14ac:dyDescent="0.2">
      <c r="A188" s="15">
        <v>1886.01</v>
      </c>
      <c r="B188" s="15">
        <v>5.2</v>
      </c>
      <c r="C188" s="18">
        <v>0.23830000000000001</v>
      </c>
      <c r="D188" s="18">
        <v>0.27500000000000002</v>
      </c>
      <c r="E188" s="18">
        <v>7.9922320659999997</v>
      </c>
      <c r="F188" s="15">
        <f t="shared" si="10"/>
        <v>1886.0416666666531</v>
      </c>
      <c r="G188" s="15">
        <v>3.37</v>
      </c>
      <c r="H188" s="30"/>
      <c r="I188" s="155"/>
      <c r="J188" s="197">
        <f t="shared" si="8"/>
        <v>1.9858333333333335E-2</v>
      </c>
      <c r="K188" s="197">
        <f t="shared" si="11"/>
        <v>3.8189102564102568E-3</v>
      </c>
      <c r="L188" s="197">
        <f t="shared" si="9"/>
        <v>2.7658678568047712E-3</v>
      </c>
      <c r="M188" s="36"/>
    </row>
    <row r="189" spans="1:13" ht="12.75" x14ac:dyDescent="0.2">
      <c r="A189" s="15">
        <v>1886.02</v>
      </c>
      <c r="B189" s="15">
        <v>5.3</v>
      </c>
      <c r="C189" s="18">
        <v>0.23669999999999999</v>
      </c>
      <c r="D189" s="18">
        <v>0.28000000000000003</v>
      </c>
      <c r="E189" s="18">
        <v>7.9922320659999997</v>
      </c>
      <c r="F189" s="15">
        <f t="shared" si="10"/>
        <v>1886.1249999999864</v>
      </c>
      <c r="G189" s="15">
        <f>G188*11/12+G200*1/12</f>
        <v>3.3825000000000003</v>
      </c>
      <c r="H189" s="30"/>
      <c r="I189" s="155"/>
      <c r="J189" s="197">
        <f t="shared" si="8"/>
        <v>1.9724999999999999E-2</v>
      </c>
      <c r="K189" s="197">
        <f t="shared" si="11"/>
        <v>3.7932692307692307E-3</v>
      </c>
      <c r="L189" s="197">
        <f t="shared" si="9"/>
        <v>2.7759722380624741E-3</v>
      </c>
      <c r="M189" s="36"/>
    </row>
    <row r="190" spans="1:13" ht="12.75" x14ac:dyDescent="0.2">
      <c r="A190" s="15">
        <v>1886.03</v>
      </c>
      <c r="B190" s="15">
        <v>5.19</v>
      </c>
      <c r="C190" s="18">
        <v>0.23499999999999999</v>
      </c>
      <c r="D190" s="18">
        <v>0.28499999999999998</v>
      </c>
      <c r="E190" s="18">
        <v>7.8970910740000004</v>
      </c>
      <c r="F190" s="15">
        <f t="shared" si="10"/>
        <v>1886.2083333333196</v>
      </c>
      <c r="G190" s="15">
        <f>G188*10/12+G200*2/12</f>
        <v>3.3950000000000005</v>
      </c>
      <c r="H190" s="30"/>
      <c r="I190" s="155"/>
      <c r="J190" s="197">
        <f t="shared" si="8"/>
        <v>1.9583333333333331E-2</v>
      </c>
      <c r="K190" s="197">
        <f t="shared" si="11"/>
        <v>3.6949685534591191E-3</v>
      </c>
      <c r="L190" s="197">
        <f t="shared" si="9"/>
        <v>2.7860754994695203E-3</v>
      </c>
      <c r="M190" s="36"/>
    </row>
    <row r="191" spans="1:13" ht="12.75" x14ac:dyDescent="0.2">
      <c r="A191" s="15">
        <v>1886.04</v>
      </c>
      <c r="B191" s="15">
        <v>5.12</v>
      </c>
      <c r="C191" s="18">
        <v>0.23330000000000001</v>
      </c>
      <c r="D191" s="18">
        <v>0.28999999999999998</v>
      </c>
      <c r="E191" s="18">
        <v>7.8019419829999999</v>
      </c>
      <c r="F191" s="15">
        <f t="shared" si="10"/>
        <v>1886.2916666666529</v>
      </c>
      <c r="G191" s="15">
        <f>G188*9/12+G200*3/12</f>
        <v>3.4075000000000002</v>
      </c>
      <c r="H191" s="30"/>
      <c r="I191" s="155"/>
      <c r="J191" s="197">
        <f t="shared" si="8"/>
        <v>1.9441666666666666E-2</v>
      </c>
      <c r="K191" s="197">
        <f t="shared" si="11"/>
        <v>3.7459858702633265E-3</v>
      </c>
      <c r="L191" s="197">
        <f t="shared" si="9"/>
        <v>2.7961776412852579E-3</v>
      </c>
      <c r="M191" s="36"/>
    </row>
    <row r="192" spans="1:13" ht="12.75" x14ac:dyDescent="0.2">
      <c r="A192" s="15">
        <v>1886.05</v>
      </c>
      <c r="B192" s="15">
        <v>5.0199999999999996</v>
      </c>
      <c r="C192" s="18">
        <v>0.23169999999999999</v>
      </c>
      <c r="D192" s="18">
        <v>0.29499999999999998</v>
      </c>
      <c r="E192" s="18">
        <v>7.6116519010000001</v>
      </c>
      <c r="F192" s="15">
        <f t="shared" si="10"/>
        <v>1886.3749999999861</v>
      </c>
      <c r="G192" s="15">
        <f>G188*8/12+G200*4/12</f>
        <v>3.42</v>
      </c>
      <c r="H192" s="30"/>
      <c r="I192" s="155"/>
      <c r="J192" s="197">
        <f t="shared" si="8"/>
        <v>1.9308333333333334E-2</v>
      </c>
      <c r="K192" s="197">
        <f t="shared" si="11"/>
        <v>3.7711588541666668E-3</v>
      </c>
      <c r="L192" s="197">
        <f t="shared" si="9"/>
        <v>2.8062786637694792E-3</v>
      </c>
      <c r="M192" s="36"/>
    </row>
    <row r="193" spans="1:13" ht="12.75" x14ac:dyDescent="0.2">
      <c r="A193" s="15">
        <v>1886.06</v>
      </c>
      <c r="B193" s="15">
        <v>5.25</v>
      </c>
      <c r="C193" s="18">
        <v>0.23</v>
      </c>
      <c r="D193" s="18">
        <v>0.3</v>
      </c>
      <c r="E193" s="18">
        <v>7.5165028100000004</v>
      </c>
      <c r="F193" s="15">
        <f t="shared" si="10"/>
        <v>1886.4583333333194</v>
      </c>
      <c r="G193" s="15">
        <f>G188*7/12+G200*5/12</f>
        <v>3.4325000000000001</v>
      </c>
      <c r="H193" s="30"/>
      <c r="I193" s="155"/>
      <c r="J193" s="197">
        <f t="shared" si="8"/>
        <v>1.9166666666666669E-2</v>
      </c>
      <c r="K193" s="197">
        <f t="shared" si="11"/>
        <v>3.8180610889774242E-3</v>
      </c>
      <c r="L193" s="197">
        <f t="shared" si="9"/>
        <v>2.8163785671813102E-3</v>
      </c>
      <c r="M193" s="36"/>
    </row>
    <row r="194" spans="1:13" ht="12.75" x14ac:dyDescent="0.2">
      <c r="A194" s="15">
        <v>1886.07</v>
      </c>
      <c r="B194" s="15">
        <v>5.33</v>
      </c>
      <c r="C194" s="18">
        <v>0.2283</v>
      </c>
      <c r="D194" s="18">
        <v>0.30499999999999999</v>
      </c>
      <c r="E194" s="18">
        <v>7.6116519010000001</v>
      </c>
      <c r="F194" s="15">
        <f t="shared" si="10"/>
        <v>1886.5416666666526</v>
      </c>
      <c r="G194" s="15">
        <f>G188*6/12+G200*6/12</f>
        <v>3.4449999999999998</v>
      </c>
      <c r="H194" s="30"/>
      <c r="I194" s="155"/>
      <c r="J194" s="197">
        <f t="shared" si="8"/>
        <v>1.9025E-2</v>
      </c>
      <c r="K194" s="197">
        <f t="shared" si="11"/>
        <v>3.6238095238095239E-3</v>
      </c>
      <c r="L194" s="197">
        <f t="shared" si="9"/>
        <v>2.8264773517796549E-3</v>
      </c>
      <c r="M194" s="36"/>
    </row>
    <row r="195" spans="1:13" ht="12.75" x14ac:dyDescent="0.2">
      <c r="A195" s="15">
        <v>1886.08</v>
      </c>
      <c r="B195" s="15">
        <v>5.37</v>
      </c>
      <c r="C195" s="18">
        <v>0.22670000000000001</v>
      </c>
      <c r="D195" s="18">
        <v>0.31</v>
      </c>
      <c r="E195" s="18">
        <v>7.7067928930000003</v>
      </c>
      <c r="F195" s="15">
        <f t="shared" si="10"/>
        <v>1886.6249999999859</v>
      </c>
      <c r="G195" s="15">
        <f>G188*5/12+G200*7/12</f>
        <v>3.4575</v>
      </c>
      <c r="H195" s="30"/>
      <c r="I195" s="155"/>
      <c r="J195" s="197">
        <f t="shared" si="8"/>
        <v>1.8891666666666668E-2</v>
      </c>
      <c r="K195" s="197">
        <f t="shared" si="11"/>
        <v>3.5444027517198252E-3</v>
      </c>
      <c r="L195" s="197">
        <f t="shared" si="9"/>
        <v>2.8365750178240834E-3</v>
      </c>
      <c r="M195" s="36"/>
    </row>
    <row r="196" spans="1:13" ht="12.75" x14ac:dyDescent="0.2">
      <c r="A196" s="15">
        <v>1886.09</v>
      </c>
      <c r="B196" s="15">
        <v>5.51</v>
      </c>
      <c r="C196" s="18">
        <v>0.22500000000000001</v>
      </c>
      <c r="D196" s="18">
        <v>0.315</v>
      </c>
      <c r="E196" s="18">
        <v>7.7067928930000003</v>
      </c>
      <c r="F196" s="15">
        <f t="shared" si="10"/>
        <v>1886.7083333333192</v>
      </c>
      <c r="G196" s="15">
        <f>G188*4/12+G200*8/12</f>
        <v>3.4699999999999998</v>
      </c>
      <c r="H196" s="30"/>
      <c r="I196" s="155"/>
      <c r="J196" s="197">
        <f t="shared" si="8"/>
        <v>1.8749999999999999E-2</v>
      </c>
      <c r="K196" s="197">
        <f t="shared" si="11"/>
        <v>3.4916201117318434E-3</v>
      </c>
      <c r="L196" s="197">
        <f t="shared" si="9"/>
        <v>2.8466715655732777E-3</v>
      </c>
      <c r="M196" s="36"/>
    </row>
    <row r="197" spans="1:13" ht="12.75" x14ac:dyDescent="0.2">
      <c r="A197" s="15">
        <v>1886.1</v>
      </c>
      <c r="B197" s="15">
        <v>5.65</v>
      </c>
      <c r="C197" s="18">
        <v>0.2233</v>
      </c>
      <c r="D197" s="18">
        <v>0.32</v>
      </c>
      <c r="E197" s="18">
        <v>7.7067928930000003</v>
      </c>
      <c r="F197" s="15">
        <f t="shared" si="10"/>
        <v>1886.7916666666524</v>
      </c>
      <c r="G197" s="15">
        <f>G188*3/12+G200*9/12</f>
        <v>3.4824999999999999</v>
      </c>
      <c r="H197" s="30"/>
      <c r="I197" s="155"/>
      <c r="J197" s="197">
        <f t="shared" si="8"/>
        <v>1.8608333333333334E-2</v>
      </c>
      <c r="K197" s="197">
        <f t="shared" si="11"/>
        <v>3.3771929824561405E-3</v>
      </c>
      <c r="L197" s="197">
        <f t="shared" si="9"/>
        <v>2.8567669952863639E-3</v>
      </c>
      <c r="M197" s="36"/>
    </row>
    <row r="198" spans="1:13" ht="12.75" x14ac:dyDescent="0.2">
      <c r="A198" s="15">
        <v>1886.11</v>
      </c>
      <c r="B198" s="15">
        <v>5.79</v>
      </c>
      <c r="C198" s="18">
        <v>0.22170000000000001</v>
      </c>
      <c r="D198" s="18">
        <v>0.32500000000000001</v>
      </c>
      <c r="E198" s="18">
        <v>7.7067928930000003</v>
      </c>
      <c r="F198" s="15">
        <f t="shared" si="10"/>
        <v>1886.8749999999857</v>
      </c>
      <c r="G198" s="15">
        <f>G188*2/12+G200*10/12</f>
        <v>3.4950000000000001</v>
      </c>
      <c r="H198" s="30"/>
      <c r="I198" s="155"/>
      <c r="J198" s="197">
        <f t="shared" si="8"/>
        <v>1.8475000000000002E-2</v>
      </c>
      <c r="K198" s="197">
        <f t="shared" si="11"/>
        <v>3.2699115044247788E-3</v>
      </c>
      <c r="L198" s="197">
        <f t="shared" si="9"/>
        <v>2.8668613072220239E-3</v>
      </c>
      <c r="M198" s="36"/>
    </row>
    <row r="199" spans="1:13" ht="12.75" x14ac:dyDescent="0.2">
      <c r="A199" s="15">
        <v>1886.12</v>
      </c>
      <c r="B199" s="15">
        <v>5.64</v>
      </c>
      <c r="C199" s="18">
        <v>0.22</v>
      </c>
      <c r="D199" s="18">
        <v>0.33</v>
      </c>
      <c r="E199" s="18">
        <v>7.8019419829999999</v>
      </c>
      <c r="F199" s="15">
        <f t="shared" si="10"/>
        <v>1886.9583333333189</v>
      </c>
      <c r="G199" s="15">
        <f>G188*1/12+G200*11/12</f>
        <v>3.5074999999999998</v>
      </c>
      <c r="H199" s="30"/>
      <c r="I199" s="155"/>
      <c r="J199" s="197">
        <f t="shared" si="8"/>
        <v>1.8333333333333333E-2</v>
      </c>
      <c r="K199" s="197">
        <f t="shared" si="11"/>
        <v>3.1663788140472078E-3</v>
      </c>
      <c r="L199" s="197">
        <f t="shared" si="9"/>
        <v>2.8769545016391618E-3</v>
      </c>
      <c r="M199" s="36"/>
    </row>
    <row r="200" spans="1:13" ht="12.75" x14ac:dyDescent="0.2">
      <c r="A200" s="15">
        <v>1887.01</v>
      </c>
      <c r="B200" s="15">
        <v>5.58</v>
      </c>
      <c r="C200" s="18">
        <v>0.2225</v>
      </c>
      <c r="D200" s="18">
        <v>0.33250000000000002</v>
      </c>
      <c r="E200" s="18">
        <v>7.9922320659999997</v>
      </c>
      <c r="F200" s="15">
        <f t="shared" si="10"/>
        <v>1887.0416666666522</v>
      </c>
      <c r="G200" s="15">
        <v>3.52</v>
      </c>
      <c r="H200" s="30"/>
      <c r="I200" s="155"/>
      <c r="J200" s="197">
        <f t="shared" ref="J200:J263" si="12">D_year/12</f>
        <v>1.8541666666666668E-2</v>
      </c>
      <c r="K200" s="197">
        <f t="shared" si="11"/>
        <v>3.2875295508274236E-3</v>
      </c>
      <c r="L200" s="197">
        <f t="shared" ref="L200:L263" si="13">(1+G200/100)^(1/12)-1</f>
        <v>2.8870465787962374E-3</v>
      </c>
      <c r="M200" s="36"/>
    </row>
    <row r="201" spans="1:13" ht="12.75" x14ac:dyDescent="0.2">
      <c r="A201" s="15">
        <v>1887.02</v>
      </c>
      <c r="B201" s="15">
        <v>5.54</v>
      </c>
      <c r="C201" s="18">
        <v>0.22500000000000001</v>
      </c>
      <c r="D201" s="18">
        <v>0.33500000000000002</v>
      </c>
      <c r="E201" s="18">
        <v>8.0873811569999994</v>
      </c>
      <c r="F201" s="15">
        <f t="shared" ref="F201:F264" si="14">F200+1/12</f>
        <v>1887.1249999999854</v>
      </c>
      <c r="G201" s="15">
        <f>G200*11/12+G212*1/12</f>
        <v>3.5324999999999998</v>
      </c>
      <c r="H201" s="30"/>
      <c r="I201" s="155"/>
      <c r="J201" s="197">
        <f t="shared" si="12"/>
        <v>1.8749999999999999E-2</v>
      </c>
      <c r="K201" s="197">
        <f t="shared" ref="K201:K264" si="15">J201/B200</f>
        <v>3.3602150537634405E-3</v>
      </c>
      <c r="L201" s="197">
        <f t="shared" si="13"/>
        <v>2.8971375389519327E-3</v>
      </c>
      <c r="M201" s="36"/>
    </row>
    <row r="202" spans="1:13" ht="12.75" x14ac:dyDescent="0.2">
      <c r="A202" s="15">
        <v>1887.03</v>
      </c>
      <c r="B202" s="15">
        <v>5.67</v>
      </c>
      <c r="C202" s="18">
        <v>0.22750000000000001</v>
      </c>
      <c r="D202" s="18">
        <v>0.33750000000000002</v>
      </c>
      <c r="E202" s="18">
        <v>8.0873811569999994</v>
      </c>
      <c r="F202" s="15">
        <f t="shared" si="14"/>
        <v>1887.2083333333187</v>
      </c>
      <c r="G202" s="15">
        <f>G200*10/12+G212*2/12</f>
        <v>3.5450000000000004</v>
      </c>
      <c r="H202" s="30"/>
      <c r="I202" s="155"/>
      <c r="J202" s="197">
        <f t="shared" si="12"/>
        <v>1.8958333333333334E-2</v>
      </c>
      <c r="K202" s="197">
        <f t="shared" si="15"/>
        <v>3.4220818291215405E-3</v>
      </c>
      <c r="L202" s="197">
        <f t="shared" si="13"/>
        <v>2.9072273823647077E-3</v>
      </c>
      <c r="M202" s="36"/>
    </row>
    <row r="203" spans="1:13" ht="12.75" x14ac:dyDescent="0.2">
      <c r="A203" s="15">
        <v>1887.04</v>
      </c>
      <c r="B203" s="15">
        <v>5.8</v>
      </c>
      <c r="C203" s="18">
        <v>0.23</v>
      </c>
      <c r="D203" s="18">
        <v>0.34</v>
      </c>
      <c r="E203" s="18">
        <v>8.0873811569999994</v>
      </c>
      <c r="F203" s="15">
        <f t="shared" si="14"/>
        <v>1887.291666666652</v>
      </c>
      <c r="G203" s="15">
        <f>G200*9/12+G212*3/12</f>
        <v>3.5575000000000001</v>
      </c>
      <c r="H203" s="30"/>
      <c r="I203" s="155"/>
      <c r="J203" s="197">
        <f t="shared" si="12"/>
        <v>1.9166666666666669E-2</v>
      </c>
      <c r="K203" s="197">
        <f t="shared" si="15"/>
        <v>3.3803644914756031E-3</v>
      </c>
      <c r="L203" s="197">
        <f t="shared" si="13"/>
        <v>2.9173161092930222E-3</v>
      </c>
      <c r="M203" s="36"/>
    </row>
    <row r="204" spans="1:13" ht="12.75" x14ac:dyDescent="0.2">
      <c r="A204" s="15">
        <v>1887.05</v>
      </c>
      <c r="B204" s="15">
        <v>5.9</v>
      </c>
      <c r="C204" s="18">
        <v>0.23250000000000001</v>
      </c>
      <c r="D204" s="18">
        <v>0.34250000000000003</v>
      </c>
      <c r="E204" s="18">
        <v>8.0873811569999994</v>
      </c>
      <c r="F204" s="15">
        <f t="shared" si="14"/>
        <v>1887.3749999999852</v>
      </c>
      <c r="G204" s="15">
        <f>G200*8/12+G212*4/12</f>
        <v>3.5700000000000003</v>
      </c>
      <c r="H204" s="30"/>
      <c r="I204" s="155"/>
      <c r="J204" s="197">
        <f t="shared" si="12"/>
        <v>1.9375E-2</v>
      </c>
      <c r="K204" s="197">
        <f t="shared" si="15"/>
        <v>3.3405172413793105E-3</v>
      </c>
      <c r="L204" s="197">
        <f t="shared" si="13"/>
        <v>2.9274037199951142E-3</v>
      </c>
      <c r="M204" s="36"/>
    </row>
    <row r="205" spans="1:13" ht="12.75" x14ac:dyDescent="0.2">
      <c r="A205" s="15">
        <v>1887.06</v>
      </c>
      <c r="B205" s="15">
        <v>5.73</v>
      </c>
      <c r="C205" s="18">
        <v>0.23499999999999999</v>
      </c>
      <c r="D205" s="18">
        <v>0.34499999999999997</v>
      </c>
      <c r="E205" s="18">
        <v>7.9922320659999997</v>
      </c>
      <c r="F205" s="15">
        <f t="shared" si="14"/>
        <v>1887.4583333333185</v>
      </c>
      <c r="G205" s="15">
        <f>G200*7/12+G212*5/12</f>
        <v>3.5825</v>
      </c>
      <c r="H205" s="30"/>
      <c r="I205" s="155"/>
      <c r="J205" s="197">
        <f t="shared" si="12"/>
        <v>1.9583333333333331E-2</v>
      </c>
      <c r="K205" s="197">
        <f t="shared" si="15"/>
        <v>3.319209039548022E-3</v>
      </c>
      <c r="L205" s="197">
        <f t="shared" si="13"/>
        <v>2.9374902147289994E-3</v>
      </c>
      <c r="M205" s="36"/>
    </row>
    <row r="206" spans="1:13" ht="12.75" x14ac:dyDescent="0.2">
      <c r="A206" s="15">
        <v>1887.07</v>
      </c>
      <c r="B206" s="15">
        <v>5.59</v>
      </c>
      <c r="C206" s="18">
        <v>0.23749999999999999</v>
      </c>
      <c r="D206" s="18">
        <v>0.34749999999999998</v>
      </c>
      <c r="E206" s="18">
        <v>7.8970910740000004</v>
      </c>
      <c r="F206" s="15">
        <f t="shared" si="14"/>
        <v>1887.5416666666517</v>
      </c>
      <c r="G206" s="15">
        <f>G200*6/12+G212*6/12</f>
        <v>3.5949999999999998</v>
      </c>
      <c r="H206" s="30"/>
      <c r="I206" s="155"/>
      <c r="J206" s="197">
        <f t="shared" si="12"/>
        <v>1.9791666666666666E-2</v>
      </c>
      <c r="K206" s="197">
        <f t="shared" si="15"/>
        <v>3.4540430482838855E-3</v>
      </c>
      <c r="L206" s="197">
        <f t="shared" si="13"/>
        <v>2.9475755937529158E-3</v>
      </c>
      <c r="M206" s="36"/>
    </row>
    <row r="207" spans="1:13" ht="12.75" x14ac:dyDescent="0.2">
      <c r="A207" s="15">
        <v>1887.08</v>
      </c>
      <c r="B207" s="15">
        <v>5.45</v>
      </c>
      <c r="C207" s="18">
        <v>0.24</v>
      </c>
      <c r="D207" s="18">
        <v>0.35</v>
      </c>
      <c r="E207" s="18">
        <v>7.9922320659999997</v>
      </c>
      <c r="F207" s="15">
        <f t="shared" si="14"/>
        <v>1887.624999999985</v>
      </c>
      <c r="G207" s="15">
        <f>G200*5/12+G212*7/12</f>
        <v>3.6074999999999999</v>
      </c>
      <c r="H207" s="30"/>
      <c r="I207" s="155"/>
      <c r="J207" s="197">
        <f t="shared" si="12"/>
        <v>0.02</v>
      </c>
      <c r="K207" s="197">
        <f t="shared" si="15"/>
        <v>3.5778175313059034E-3</v>
      </c>
      <c r="L207" s="197">
        <f t="shared" si="13"/>
        <v>2.9576598573248791E-3</v>
      </c>
      <c r="M207" s="36"/>
    </row>
    <row r="208" spans="1:13" ht="12.75" x14ac:dyDescent="0.2">
      <c r="A208" s="15">
        <v>1887.09</v>
      </c>
      <c r="B208" s="15">
        <v>5.38</v>
      </c>
      <c r="C208" s="18">
        <v>0.24249999999999999</v>
      </c>
      <c r="D208" s="18">
        <v>0.35249999999999998</v>
      </c>
      <c r="E208" s="18">
        <v>7.8970910740000004</v>
      </c>
      <c r="F208" s="15">
        <f t="shared" si="14"/>
        <v>1887.7083333333183</v>
      </c>
      <c r="G208" s="15">
        <f>G200*4/12+G212*8/12</f>
        <v>3.62</v>
      </c>
      <c r="H208" s="30"/>
      <c r="I208" s="155"/>
      <c r="J208" s="197">
        <f t="shared" si="12"/>
        <v>2.0208333333333332E-2</v>
      </c>
      <c r="K208" s="197">
        <f t="shared" si="15"/>
        <v>3.7079510703363909E-3</v>
      </c>
      <c r="L208" s="197">
        <f t="shared" si="13"/>
        <v>2.9677430057029053E-3</v>
      </c>
      <c r="M208" s="36"/>
    </row>
    <row r="209" spans="1:13" ht="12.75" x14ac:dyDescent="0.2">
      <c r="A209" s="15">
        <v>1887.1</v>
      </c>
      <c r="B209" s="15">
        <v>5.2</v>
      </c>
      <c r="C209" s="18">
        <v>0.245</v>
      </c>
      <c r="D209" s="18">
        <v>0.35499999999999998</v>
      </c>
      <c r="E209" s="18">
        <v>7.9922320659999997</v>
      </c>
      <c r="F209" s="15">
        <f t="shared" si="14"/>
        <v>1887.7916666666515</v>
      </c>
      <c r="G209" s="15">
        <f>G200*3/12+G212*9/12</f>
        <v>3.6324999999999998</v>
      </c>
      <c r="H209" s="30"/>
      <c r="I209" s="155"/>
      <c r="J209" s="197">
        <f t="shared" si="12"/>
        <v>2.0416666666666666E-2</v>
      </c>
      <c r="K209" s="197">
        <f t="shared" si="15"/>
        <v>3.7949194547707561E-3</v>
      </c>
      <c r="L209" s="197">
        <f t="shared" si="13"/>
        <v>2.977825039144566E-3</v>
      </c>
      <c r="M209" s="36"/>
    </row>
    <row r="210" spans="1:13" ht="12.75" x14ac:dyDescent="0.2">
      <c r="A210" s="15">
        <v>1887.11</v>
      </c>
      <c r="B210" s="15">
        <v>5.3</v>
      </c>
      <c r="C210" s="18">
        <v>0.2475</v>
      </c>
      <c r="D210" s="18">
        <v>0.35749999999999998</v>
      </c>
      <c r="E210" s="18">
        <v>8.0873811569999994</v>
      </c>
      <c r="F210" s="15">
        <f t="shared" si="14"/>
        <v>1887.8749999999848</v>
      </c>
      <c r="G210" s="15">
        <f>G200*2/12+G212*10/12</f>
        <v>3.6450000000000005</v>
      </c>
      <c r="H210" s="30"/>
      <c r="I210" s="155"/>
      <c r="J210" s="197">
        <f t="shared" si="12"/>
        <v>2.0625000000000001E-2</v>
      </c>
      <c r="K210" s="197">
        <f t="shared" si="15"/>
        <v>3.9663461538461536E-3</v>
      </c>
      <c r="L210" s="197">
        <f t="shared" si="13"/>
        <v>2.9879059579080991E-3</v>
      </c>
      <c r="M210" s="36"/>
    </row>
    <row r="211" spans="1:13" ht="12.75" x14ac:dyDescent="0.2">
      <c r="A211" s="15">
        <v>1887.12</v>
      </c>
      <c r="B211" s="15">
        <v>5.27</v>
      </c>
      <c r="C211" s="18">
        <v>0.25</v>
      </c>
      <c r="D211" s="18">
        <v>0.36</v>
      </c>
      <c r="E211" s="18">
        <v>8.2776793390000005</v>
      </c>
      <c r="F211" s="15">
        <f t="shared" si="14"/>
        <v>1887.958333333318</v>
      </c>
      <c r="G211" s="15">
        <f>G200*1/12+G212*11/12</f>
        <v>3.6574999999999998</v>
      </c>
      <c r="H211" s="30"/>
      <c r="I211" s="155"/>
      <c r="J211" s="197">
        <f t="shared" si="12"/>
        <v>2.0833333333333332E-2</v>
      </c>
      <c r="K211" s="197">
        <f t="shared" si="15"/>
        <v>3.9308176100628931E-3</v>
      </c>
      <c r="L211" s="197">
        <f t="shared" si="13"/>
        <v>2.9979857622506323E-3</v>
      </c>
      <c r="M211" s="36"/>
    </row>
    <row r="212" spans="1:13" ht="12.75" x14ac:dyDescent="0.2">
      <c r="A212" s="15">
        <v>1888.01</v>
      </c>
      <c r="B212" s="15">
        <v>5.31</v>
      </c>
      <c r="C212" s="18">
        <v>0.24829999999999999</v>
      </c>
      <c r="D212" s="18">
        <v>0.35170000000000001</v>
      </c>
      <c r="E212" s="18">
        <v>8.3728446279999993</v>
      </c>
      <c r="F212" s="15">
        <f t="shared" si="14"/>
        <v>1888.0416666666513</v>
      </c>
      <c r="G212" s="15">
        <v>3.67</v>
      </c>
      <c r="H212" s="30"/>
      <c r="I212" s="155"/>
      <c r="J212" s="197">
        <f t="shared" si="12"/>
        <v>2.0691666666666667E-2</v>
      </c>
      <c r="K212" s="197">
        <f t="shared" si="15"/>
        <v>3.926312460468059E-3</v>
      </c>
      <c r="L212" s="197">
        <f t="shared" si="13"/>
        <v>3.0080644524299593E-3</v>
      </c>
      <c r="M212" s="36"/>
    </row>
    <row r="213" spans="1:13" ht="12.75" x14ac:dyDescent="0.2">
      <c r="A213" s="15">
        <v>1888.02</v>
      </c>
      <c r="B213" s="15">
        <v>5.28</v>
      </c>
      <c r="C213" s="18">
        <v>0.2467</v>
      </c>
      <c r="D213" s="18">
        <v>0.34329999999999999</v>
      </c>
      <c r="E213" s="18">
        <v>8.2776793390000005</v>
      </c>
      <c r="F213" s="15">
        <f t="shared" si="14"/>
        <v>1888.1249999999845</v>
      </c>
      <c r="G213" s="15">
        <f>G212*11/12+G224*1/12</f>
        <v>3.6516666666666664</v>
      </c>
      <c r="H213" s="30"/>
      <c r="I213" s="155"/>
      <c r="J213" s="197">
        <f t="shared" si="12"/>
        <v>2.0558333333333335E-2</v>
      </c>
      <c r="K213" s="197">
        <f t="shared" si="15"/>
        <v>3.8716258631512875E-3</v>
      </c>
      <c r="L213" s="197">
        <f t="shared" si="13"/>
        <v>2.9932819922244835E-3</v>
      </c>
      <c r="M213" s="36"/>
    </row>
    <row r="214" spans="1:13" ht="12.75" x14ac:dyDescent="0.2">
      <c r="A214" s="15">
        <v>1888.03</v>
      </c>
      <c r="B214" s="15">
        <v>5.08</v>
      </c>
      <c r="C214" s="18">
        <v>0.245</v>
      </c>
      <c r="D214" s="18">
        <v>0.33500000000000002</v>
      </c>
      <c r="E214" s="18">
        <v>8.2776793390000005</v>
      </c>
      <c r="F214" s="15">
        <f t="shared" si="14"/>
        <v>1888.2083333333178</v>
      </c>
      <c r="G214" s="15">
        <f>G212*10/12+G224*2/12</f>
        <v>3.6333333333333337</v>
      </c>
      <c r="H214" s="30"/>
      <c r="I214" s="155"/>
      <c r="J214" s="197">
        <f t="shared" si="12"/>
        <v>2.0416666666666666E-2</v>
      </c>
      <c r="K214" s="197">
        <f t="shared" si="15"/>
        <v>3.866792929292929E-3</v>
      </c>
      <c r="L214" s="197">
        <f t="shared" si="13"/>
        <v>2.9784971350714784E-3</v>
      </c>
      <c r="M214" s="36"/>
    </row>
    <row r="215" spans="1:13" ht="12.75" x14ac:dyDescent="0.2">
      <c r="A215" s="15">
        <v>1888.04</v>
      </c>
      <c r="B215" s="15">
        <v>5.0999999999999996</v>
      </c>
      <c r="C215" s="18">
        <v>0.24329999999999999</v>
      </c>
      <c r="D215" s="18">
        <v>0.32669999999999999</v>
      </c>
      <c r="E215" s="18">
        <v>8.18251405</v>
      </c>
      <c r="F215" s="15">
        <f t="shared" si="14"/>
        <v>1888.2916666666511</v>
      </c>
      <c r="G215" s="15">
        <f>G212*9/12+G224*3/12</f>
        <v>3.6150000000000002</v>
      </c>
      <c r="H215" s="30"/>
      <c r="I215" s="155"/>
      <c r="J215" s="197">
        <f t="shared" si="12"/>
        <v>2.0274999999999998E-2</v>
      </c>
      <c r="K215" s="197">
        <f t="shared" si="15"/>
        <v>3.991141732283464E-3</v>
      </c>
      <c r="L215" s="197">
        <f t="shared" si="13"/>
        <v>2.9637098801584827E-3</v>
      </c>
      <c r="M215" s="36"/>
    </row>
    <row r="216" spans="1:13" ht="12.75" x14ac:dyDescent="0.2">
      <c r="A216" s="15">
        <v>1888.05</v>
      </c>
      <c r="B216" s="15">
        <v>5.17</v>
      </c>
      <c r="C216" s="18">
        <v>0.2417</v>
      </c>
      <c r="D216" s="18">
        <v>0.31830000000000003</v>
      </c>
      <c r="E216" s="18">
        <v>8.0873811569999994</v>
      </c>
      <c r="F216" s="15">
        <f t="shared" si="14"/>
        <v>1888.3749999999843</v>
      </c>
      <c r="G216" s="15">
        <f>G212*8/12+G224*4/12</f>
        <v>3.5966666666666667</v>
      </c>
      <c r="H216" s="30"/>
      <c r="I216" s="155"/>
      <c r="J216" s="197">
        <f t="shared" si="12"/>
        <v>2.0141666666666665E-2</v>
      </c>
      <c r="K216" s="197">
        <f t="shared" si="15"/>
        <v>3.9493464052287579E-3</v>
      </c>
      <c r="L216" s="197">
        <f t="shared" si="13"/>
        <v>2.948920226671925E-3</v>
      </c>
      <c r="M216" s="36"/>
    </row>
    <row r="217" spans="1:13" ht="12.75" x14ac:dyDescent="0.2">
      <c r="A217" s="15">
        <v>1888.06</v>
      </c>
      <c r="B217" s="15">
        <v>5.01</v>
      </c>
      <c r="C217" s="18">
        <v>0.24</v>
      </c>
      <c r="D217" s="18">
        <v>0.31</v>
      </c>
      <c r="E217" s="18">
        <v>7.9922320659999997</v>
      </c>
      <c r="F217" s="15">
        <f t="shared" si="14"/>
        <v>1888.4583333333176</v>
      </c>
      <c r="G217" s="15">
        <f>G212*7/12+G224*5/12</f>
        <v>3.5783333333333331</v>
      </c>
      <c r="H217" s="30"/>
      <c r="I217" s="155"/>
      <c r="J217" s="197">
        <f t="shared" si="12"/>
        <v>0.02</v>
      </c>
      <c r="K217" s="197">
        <f t="shared" si="15"/>
        <v>3.8684719535783366E-3</v>
      </c>
      <c r="L217" s="197">
        <f t="shared" si="13"/>
        <v>2.9341281737982339E-3</v>
      </c>
      <c r="M217" s="36"/>
    </row>
    <row r="218" spans="1:13" ht="12.75" x14ac:dyDescent="0.2">
      <c r="A218" s="15">
        <v>1888.07</v>
      </c>
      <c r="B218" s="15">
        <v>5.14</v>
      </c>
      <c r="C218" s="18">
        <v>0.23830000000000001</v>
      </c>
      <c r="D218" s="18">
        <v>0.30170000000000002</v>
      </c>
      <c r="E218" s="18">
        <v>8.0873811569999994</v>
      </c>
      <c r="F218" s="15">
        <f t="shared" si="14"/>
        <v>1888.5416666666508</v>
      </c>
      <c r="G218" s="15">
        <f>G212*6/12+G224*6/12</f>
        <v>3.5600000000000005</v>
      </c>
      <c r="H218" s="30"/>
      <c r="I218" s="155"/>
      <c r="J218" s="197">
        <f t="shared" si="12"/>
        <v>1.9858333333333335E-2</v>
      </c>
      <c r="K218" s="197">
        <f t="shared" si="15"/>
        <v>3.9637391882900875E-3</v>
      </c>
      <c r="L218" s="197">
        <f t="shared" si="13"/>
        <v>2.9193337207231718E-3</v>
      </c>
      <c r="M218" s="36"/>
    </row>
    <row r="219" spans="1:13" ht="12.75" x14ac:dyDescent="0.2">
      <c r="A219" s="15">
        <v>1888.08</v>
      </c>
      <c r="B219" s="15">
        <v>5.25</v>
      </c>
      <c r="C219" s="18">
        <v>0.23669999999999999</v>
      </c>
      <c r="D219" s="18">
        <v>0.29330000000000001</v>
      </c>
      <c r="E219" s="18">
        <v>8.0873811569999994</v>
      </c>
      <c r="F219" s="15">
        <f t="shared" si="14"/>
        <v>1888.6249999999841</v>
      </c>
      <c r="G219" s="15">
        <f>G212*5/12+G224*7/12</f>
        <v>3.541666666666667</v>
      </c>
      <c r="H219" s="30"/>
      <c r="I219" s="155"/>
      <c r="J219" s="197">
        <f t="shared" si="12"/>
        <v>1.9724999999999999E-2</v>
      </c>
      <c r="K219" s="197">
        <f t="shared" si="15"/>
        <v>3.8375486381322958E-3</v>
      </c>
      <c r="L219" s="197">
        <f t="shared" si="13"/>
        <v>2.9045368666327231E-3</v>
      </c>
      <c r="M219" s="36"/>
    </row>
    <row r="220" spans="1:13" ht="12.75" x14ac:dyDescent="0.2">
      <c r="A220" s="15">
        <v>1888.09</v>
      </c>
      <c r="B220" s="15">
        <v>5.38</v>
      </c>
      <c r="C220" s="18">
        <v>0.23499999999999999</v>
      </c>
      <c r="D220" s="18">
        <v>0.28499999999999998</v>
      </c>
      <c r="E220" s="18">
        <v>8.0873811569999994</v>
      </c>
      <c r="F220" s="15">
        <f t="shared" si="14"/>
        <v>1888.7083333333173</v>
      </c>
      <c r="G220" s="15">
        <f>G212*4/12+G224*8/12</f>
        <v>3.5233333333333334</v>
      </c>
      <c r="H220" s="30"/>
      <c r="I220" s="155"/>
      <c r="J220" s="197">
        <f t="shared" si="12"/>
        <v>1.9583333333333331E-2</v>
      </c>
      <c r="K220" s="197">
        <f t="shared" si="15"/>
        <v>3.7301587301587298E-3</v>
      </c>
      <c r="L220" s="197">
        <f t="shared" si="13"/>
        <v>2.8897376107117623E-3</v>
      </c>
      <c r="M220" s="36"/>
    </row>
    <row r="221" spans="1:13" ht="12.75" x14ac:dyDescent="0.2">
      <c r="A221" s="15">
        <v>1888.1</v>
      </c>
      <c r="B221" s="15">
        <v>5.35</v>
      </c>
      <c r="C221" s="18">
        <v>0.23330000000000001</v>
      </c>
      <c r="D221" s="18">
        <v>0.2767</v>
      </c>
      <c r="E221" s="18">
        <v>8.18251405</v>
      </c>
      <c r="F221" s="15">
        <f t="shared" si="14"/>
        <v>1888.7916666666506</v>
      </c>
      <c r="G221" s="15">
        <f>G212*3/12+G224*9/12</f>
        <v>3.5049999999999999</v>
      </c>
      <c r="H221" s="30"/>
      <c r="I221" s="155"/>
      <c r="J221" s="197">
        <f t="shared" si="12"/>
        <v>1.9441666666666666E-2</v>
      </c>
      <c r="K221" s="197">
        <f t="shared" si="15"/>
        <v>3.6136926889714992E-3</v>
      </c>
      <c r="L221" s="197">
        <f t="shared" si="13"/>
        <v>2.8749359521447193E-3</v>
      </c>
      <c r="M221" s="36"/>
    </row>
    <row r="222" spans="1:13" ht="12.75" x14ac:dyDescent="0.2">
      <c r="A222" s="15">
        <v>1888.11</v>
      </c>
      <c r="B222" s="15">
        <v>5.24</v>
      </c>
      <c r="C222" s="18">
        <v>0.23169999999999999</v>
      </c>
      <c r="D222" s="18">
        <v>0.26829999999999998</v>
      </c>
      <c r="E222" s="18">
        <v>8.2776793390000005</v>
      </c>
      <c r="F222" s="15">
        <f t="shared" si="14"/>
        <v>1888.8749999999839</v>
      </c>
      <c r="G222" s="15">
        <f>G212*2/12+G224*10/12</f>
        <v>3.4866666666666668</v>
      </c>
      <c r="H222" s="30"/>
      <c r="I222" s="155"/>
      <c r="J222" s="197">
        <f t="shared" si="12"/>
        <v>1.9308333333333334E-2</v>
      </c>
      <c r="K222" s="197">
        <f t="shared" si="15"/>
        <v>3.6090342679127728E-3</v>
      </c>
      <c r="L222" s="197">
        <f t="shared" si="13"/>
        <v>2.8601318901162465E-3</v>
      </c>
      <c r="M222" s="36"/>
    </row>
    <row r="223" spans="1:13" ht="12.75" x14ac:dyDescent="0.2">
      <c r="A223" s="15">
        <v>1888.12</v>
      </c>
      <c r="B223" s="15">
        <v>5.14</v>
      </c>
      <c r="C223" s="18">
        <v>0.23</v>
      </c>
      <c r="D223" s="18">
        <v>0.26</v>
      </c>
      <c r="E223" s="18">
        <v>8.2776793390000005</v>
      </c>
      <c r="F223" s="15">
        <f t="shared" si="14"/>
        <v>1888.9583333333171</v>
      </c>
      <c r="G223" s="15">
        <f>G212*1/12+G224*11/12</f>
        <v>3.4683333333333333</v>
      </c>
      <c r="H223" s="30"/>
      <c r="I223" s="155"/>
      <c r="J223" s="197">
        <f t="shared" si="12"/>
        <v>1.9166666666666669E-2</v>
      </c>
      <c r="K223" s="197">
        <f t="shared" si="15"/>
        <v>3.657760814249364E-3</v>
      </c>
      <c r="L223" s="197">
        <f t="shared" si="13"/>
        <v>2.8453254238101078E-3</v>
      </c>
      <c r="M223" s="36"/>
    </row>
    <row r="224" spans="1:13" ht="12.75" x14ac:dyDescent="0.2">
      <c r="A224" s="15">
        <v>1889.01</v>
      </c>
      <c r="B224" s="15">
        <v>5.24</v>
      </c>
      <c r="C224" s="18">
        <v>0.22919999999999999</v>
      </c>
      <c r="D224" s="18">
        <v>0.26329999999999998</v>
      </c>
      <c r="E224" s="18">
        <v>7.9922320659999997</v>
      </c>
      <c r="F224" s="15">
        <f t="shared" si="14"/>
        <v>1889.0416666666504</v>
      </c>
      <c r="G224" s="15">
        <v>3.45</v>
      </c>
      <c r="H224" s="30"/>
      <c r="I224" s="155"/>
      <c r="J224" s="197">
        <f t="shared" si="12"/>
        <v>1.9099999999999999E-2</v>
      </c>
      <c r="K224" s="197">
        <f t="shared" si="15"/>
        <v>3.7159533073929962E-3</v>
      </c>
      <c r="L224" s="197">
        <f t="shared" si="13"/>
        <v>2.8305165524094011E-3</v>
      </c>
      <c r="M224" s="36"/>
    </row>
    <row r="225" spans="1:13" ht="12.75" x14ac:dyDescent="0.2">
      <c r="A225" s="15">
        <v>1889.02</v>
      </c>
      <c r="B225" s="15">
        <v>5.3</v>
      </c>
      <c r="C225" s="18">
        <v>0.2283</v>
      </c>
      <c r="D225" s="18">
        <v>0.26669999999999999</v>
      </c>
      <c r="E225" s="18">
        <v>7.8970910740000004</v>
      </c>
      <c r="F225" s="15">
        <f t="shared" si="14"/>
        <v>1889.1249999999836</v>
      </c>
      <c r="G225" s="15">
        <f>G224*11/12+G236*1/12</f>
        <v>3.4475000000000002</v>
      </c>
      <c r="H225" s="30"/>
      <c r="I225" s="155"/>
      <c r="J225" s="197">
        <f t="shared" si="12"/>
        <v>1.9025E-2</v>
      </c>
      <c r="K225" s="197">
        <f t="shared" si="15"/>
        <v>3.6307251908396948E-3</v>
      </c>
      <c r="L225" s="197">
        <f t="shared" si="13"/>
        <v>2.8284969744645228E-3</v>
      </c>
      <c r="M225" s="36"/>
    </row>
    <row r="226" spans="1:13" ht="12.75" x14ac:dyDescent="0.2">
      <c r="A226" s="15">
        <v>1889.03</v>
      </c>
      <c r="B226" s="15">
        <v>5.19</v>
      </c>
      <c r="C226" s="18">
        <v>0.22750000000000001</v>
      </c>
      <c r="D226" s="18">
        <v>0.27</v>
      </c>
      <c r="E226" s="18">
        <v>7.8019419829999999</v>
      </c>
      <c r="F226" s="15">
        <f t="shared" si="14"/>
        <v>1889.2083333333169</v>
      </c>
      <c r="G226" s="15">
        <f>G224*10/12+G236*2/12</f>
        <v>3.4449999999999998</v>
      </c>
      <c r="H226" s="30"/>
      <c r="I226" s="155"/>
      <c r="J226" s="197">
        <f t="shared" si="12"/>
        <v>1.8958333333333334E-2</v>
      </c>
      <c r="K226" s="197">
        <f t="shared" si="15"/>
        <v>3.5770440251572328E-3</v>
      </c>
      <c r="L226" s="197">
        <f t="shared" si="13"/>
        <v>2.8264773517796549E-3</v>
      </c>
      <c r="M226" s="36"/>
    </row>
    <row r="227" spans="1:13" ht="12.75" x14ac:dyDescent="0.2">
      <c r="A227" s="15">
        <v>1889.04</v>
      </c>
      <c r="B227" s="15">
        <v>5.18</v>
      </c>
      <c r="C227" s="18">
        <v>0.22670000000000001</v>
      </c>
      <c r="D227" s="18">
        <v>0.27329999999999999</v>
      </c>
      <c r="E227" s="18">
        <v>7.8019419829999999</v>
      </c>
      <c r="F227" s="15">
        <f t="shared" si="14"/>
        <v>1889.2916666666501</v>
      </c>
      <c r="G227" s="15">
        <f>G224*9/12+G236*3/12</f>
        <v>3.4424999999999999</v>
      </c>
      <c r="H227" s="30"/>
      <c r="I227" s="155"/>
      <c r="J227" s="197">
        <f t="shared" si="12"/>
        <v>1.8891666666666668E-2</v>
      </c>
      <c r="K227" s="197">
        <f t="shared" si="15"/>
        <v>3.6400128452151572E-3</v>
      </c>
      <c r="L227" s="197">
        <f t="shared" si="13"/>
        <v>2.824457684352577E-3</v>
      </c>
      <c r="M227" s="36"/>
    </row>
    <row r="228" spans="1:13" ht="12.75" x14ac:dyDescent="0.2">
      <c r="A228" s="15">
        <v>1889.05</v>
      </c>
      <c r="B228" s="15">
        <v>5.32</v>
      </c>
      <c r="C228" s="18">
        <v>0.2258</v>
      </c>
      <c r="D228" s="18">
        <v>0.2767</v>
      </c>
      <c r="E228" s="18">
        <v>7.6116519010000001</v>
      </c>
      <c r="F228" s="15">
        <f t="shared" si="14"/>
        <v>1889.3749999999834</v>
      </c>
      <c r="G228" s="15">
        <f>G224*8/12+G236*4/12</f>
        <v>3.4400000000000004</v>
      </c>
      <c r="H228" s="30"/>
      <c r="I228" s="155"/>
      <c r="J228" s="197">
        <f t="shared" si="12"/>
        <v>1.8816666666666666E-2</v>
      </c>
      <c r="K228" s="197">
        <f t="shared" si="15"/>
        <v>3.6325611325611325E-3</v>
      </c>
      <c r="L228" s="197">
        <f t="shared" si="13"/>
        <v>2.8224379721812909E-3</v>
      </c>
      <c r="M228" s="36"/>
    </row>
    <row r="229" spans="1:13" ht="12.75" x14ac:dyDescent="0.2">
      <c r="A229" s="15">
        <v>1889.06</v>
      </c>
      <c r="B229" s="15">
        <v>5.41</v>
      </c>
      <c r="C229" s="18">
        <v>0.22500000000000001</v>
      </c>
      <c r="D229" s="18">
        <v>0.28000000000000003</v>
      </c>
      <c r="E229" s="18">
        <v>7.6116519010000001</v>
      </c>
      <c r="F229" s="15">
        <f t="shared" si="14"/>
        <v>1889.4583333333167</v>
      </c>
      <c r="G229" s="15">
        <f>G224*7/12+G236*5/12</f>
        <v>3.4375</v>
      </c>
      <c r="H229" s="30"/>
      <c r="I229" s="155"/>
      <c r="J229" s="197">
        <f t="shared" si="12"/>
        <v>1.8749999999999999E-2</v>
      </c>
      <c r="K229" s="197">
        <f t="shared" si="15"/>
        <v>3.5244360902255637E-3</v>
      </c>
      <c r="L229" s="197">
        <f t="shared" si="13"/>
        <v>2.8204182152635759E-3</v>
      </c>
      <c r="M229" s="36"/>
    </row>
    <row r="230" spans="1:13" ht="12.75" x14ac:dyDescent="0.2">
      <c r="A230" s="15">
        <v>1889.07</v>
      </c>
      <c r="B230" s="15">
        <v>5.3</v>
      </c>
      <c r="C230" s="18">
        <v>0.22420000000000001</v>
      </c>
      <c r="D230" s="18">
        <v>0.2833</v>
      </c>
      <c r="E230" s="18">
        <v>7.6116519010000001</v>
      </c>
      <c r="F230" s="15">
        <f t="shared" si="14"/>
        <v>1889.5416666666499</v>
      </c>
      <c r="G230" s="15">
        <f>G224*6/12+G236*6/12</f>
        <v>3.4350000000000005</v>
      </c>
      <c r="H230" s="30"/>
      <c r="I230" s="155"/>
      <c r="J230" s="197">
        <f t="shared" si="12"/>
        <v>1.8683333333333333E-2</v>
      </c>
      <c r="K230" s="197">
        <f t="shared" si="15"/>
        <v>3.4534812076401724E-3</v>
      </c>
      <c r="L230" s="197">
        <f t="shared" si="13"/>
        <v>2.8183984135976559E-3</v>
      </c>
      <c r="M230" s="36"/>
    </row>
    <row r="231" spans="1:13" ht="12.75" x14ac:dyDescent="0.2">
      <c r="A231" s="15">
        <v>1889.08</v>
      </c>
      <c r="B231" s="15">
        <v>5.37</v>
      </c>
      <c r="C231" s="18">
        <v>0.2233</v>
      </c>
      <c r="D231" s="18">
        <v>0.28670000000000001</v>
      </c>
      <c r="E231" s="18">
        <v>7.6116519010000001</v>
      </c>
      <c r="F231" s="15">
        <f t="shared" si="14"/>
        <v>1889.6249999999832</v>
      </c>
      <c r="G231" s="15">
        <f>G224*5/12+G236*7/12</f>
        <v>3.4325000000000001</v>
      </c>
      <c r="H231" s="30"/>
      <c r="I231" s="155"/>
      <c r="J231" s="197">
        <f t="shared" si="12"/>
        <v>1.8608333333333334E-2</v>
      </c>
      <c r="K231" s="197">
        <f t="shared" si="15"/>
        <v>3.5110062893081765E-3</v>
      </c>
      <c r="L231" s="197">
        <f t="shared" si="13"/>
        <v>2.8163785671813102E-3</v>
      </c>
      <c r="M231" s="36"/>
    </row>
    <row r="232" spans="1:13" ht="12.75" x14ac:dyDescent="0.2">
      <c r="A232" s="15">
        <v>1889.09</v>
      </c>
      <c r="B232" s="15">
        <v>5.5</v>
      </c>
      <c r="C232" s="18">
        <v>0.2225</v>
      </c>
      <c r="D232" s="18">
        <v>0.28999999999999998</v>
      </c>
      <c r="E232" s="18">
        <v>7.7067928930000003</v>
      </c>
      <c r="F232" s="15">
        <f t="shared" si="14"/>
        <v>1889.7083333333164</v>
      </c>
      <c r="G232" s="15">
        <f>G224*4/12+G236*8/12</f>
        <v>3.4299999999999997</v>
      </c>
      <c r="H232" s="30"/>
      <c r="I232" s="155"/>
      <c r="J232" s="197">
        <f t="shared" si="12"/>
        <v>1.8541666666666668E-2</v>
      </c>
      <c r="K232" s="197">
        <f t="shared" si="15"/>
        <v>3.4528243327126011E-3</v>
      </c>
      <c r="L232" s="197">
        <f t="shared" si="13"/>
        <v>2.8143586760123185E-3</v>
      </c>
      <c r="M232" s="36"/>
    </row>
    <row r="233" spans="1:13" ht="12.75" x14ac:dyDescent="0.2">
      <c r="A233" s="15">
        <v>1889.1</v>
      </c>
      <c r="B233" s="15">
        <v>5.4</v>
      </c>
      <c r="C233" s="18">
        <v>0.22170000000000001</v>
      </c>
      <c r="D233" s="18">
        <v>0.29330000000000001</v>
      </c>
      <c r="E233" s="18">
        <v>7.7067928930000003</v>
      </c>
      <c r="F233" s="15">
        <f t="shared" si="14"/>
        <v>1889.7916666666497</v>
      </c>
      <c r="G233" s="15">
        <f>G224*3/12+G236*9/12</f>
        <v>3.4275000000000002</v>
      </c>
      <c r="H233" s="30"/>
      <c r="I233" s="155"/>
      <c r="J233" s="197">
        <f t="shared" si="12"/>
        <v>1.8475000000000002E-2</v>
      </c>
      <c r="K233" s="197">
        <f t="shared" si="15"/>
        <v>3.3590909090909092E-3</v>
      </c>
      <c r="L233" s="197">
        <f t="shared" si="13"/>
        <v>2.8123387400886823E-3</v>
      </c>
      <c r="M233" s="36"/>
    </row>
    <row r="234" spans="1:13" ht="12.75" x14ac:dyDescent="0.2">
      <c r="A234" s="15">
        <v>1889.11</v>
      </c>
      <c r="B234" s="15">
        <v>5.35</v>
      </c>
      <c r="C234" s="18">
        <v>0.2208</v>
      </c>
      <c r="D234" s="18">
        <v>0.29670000000000002</v>
      </c>
      <c r="E234" s="18">
        <v>7.7067928930000003</v>
      </c>
      <c r="F234" s="15">
        <f t="shared" si="14"/>
        <v>1889.8749999999829</v>
      </c>
      <c r="G234" s="15">
        <f>G224*2/12+G236*10/12</f>
        <v>3.4250000000000003</v>
      </c>
      <c r="H234" s="30"/>
      <c r="I234" s="155"/>
      <c r="J234" s="197">
        <f t="shared" si="12"/>
        <v>1.84E-2</v>
      </c>
      <c r="K234" s="197">
        <f t="shared" si="15"/>
        <v>3.4074074074074072E-3</v>
      </c>
      <c r="L234" s="197">
        <f t="shared" si="13"/>
        <v>2.8103187594084034E-3</v>
      </c>
      <c r="M234" s="36"/>
    </row>
    <row r="235" spans="1:13" ht="12.75" x14ac:dyDescent="0.2">
      <c r="A235" s="15">
        <v>1889.12</v>
      </c>
      <c r="B235" s="15">
        <v>5.32</v>
      </c>
      <c r="C235" s="18">
        <v>0.22</v>
      </c>
      <c r="D235" s="18">
        <v>0.3</v>
      </c>
      <c r="E235" s="18">
        <v>7.8019419829999999</v>
      </c>
      <c r="F235" s="15">
        <f t="shared" si="14"/>
        <v>1889.9583333333162</v>
      </c>
      <c r="G235" s="15">
        <f>G224*1/12+G236*11/12</f>
        <v>3.4224999999999999</v>
      </c>
      <c r="H235" s="30"/>
      <c r="I235" s="155"/>
      <c r="J235" s="197">
        <f t="shared" si="12"/>
        <v>1.8333333333333333E-2</v>
      </c>
      <c r="K235" s="197">
        <f t="shared" si="15"/>
        <v>3.426791277258567E-3</v>
      </c>
      <c r="L235" s="197">
        <f t="shared" si="13"/>
        <v>2.8082987339692611E-3</v>
      </c>
      <c r="M235" s="36"/>
    </row>
    <row r="236" spans="1:13" ht="12.75" x14ac:dyDescent="0.2">
      <c r="A236" s="15">
        <v>1890.01</v>
      </c>
      <c r="B236" s="15">
        <v>5.38</v>
      </c>
      <c r="C236" s="18">
        <v>0.22</v>
      </c>
      <c r="D236" s="18">
        <v>0.29920000000000002</v>
      </c>
      <c r="E236" s="18">
        <v>7.6116519010000001</v>
      </c>
      <c r="F236" s="15">
        <f t="shared" si="14"/>
        <v>1890.0416666666495</v>
      </c>
      <c r="G236" s="15">
        <v>3.42</v>
      </c>
      <c r="H236" s="30"/>
      <c r="I236" s="155"/>
      <c r="J236" s="197">
        <f t="shared" si="12"/>
        <v>1.8333333333333333E-2</v>
      </c>
      <c r="K236" s="197">
        <f t="shared" si="15"/>
        <v>3.4461152882205512E-3</v>
      </c>
      <c r="L236" s="197">
        <f t="shared" si="13"/>
        <v>2.8062786637694792E-3</v>
      </c>
      <c r="M236" s="36"/>
    </row>
    <row r="237" spans="1:13" ht="12.75" x14ac:dyDescent="0.2">
      <c r="A237" s="15">
        <v>1890.02</v>
      </c>
      <c r="B237" s="15">
        <v>5.32</v>
      </c>
      <c r="C237" s="18">
        <v>0.22</v>
      </c>
      <c r="D237" s="18">
        <v>0.29830000000000001</v>
      </c>
      <c r="E237" s="18">
        <v>7.6116519010000001</v>
      </c>
      <c r="F237" s="15">
        <f t="shared" si="14"/>
        <v>1890.1249999999827</v>
      </c>
      <c r="G237" s="15">
        <f>G236*11/12+G248*1/12</f>
        <v>3.4366666666666665</v>
      </c>
      <c r="H237" s="30"/>
      <c r="I237" s="155"/>
      <c r="J237" s="197">
        <f t="shared" si="12"/>
        <v>1.8333333333333333E-2</v>
      </c>
      <c r="K237" s="197">
        <f t="shared" si="15"/>
        <v>3.4076827757125155E-3</v>
      </c>
      <c r="L237" s="197">
        <f t="shared" si="13"/>
        <v>2.8197449530138474E-3</v>
      </c>
      <c r="M237" s="36"/>
    </row>
    <row r="238" spans="1:13" ht="12.75" x14ac:dyDescent="0.2">
      <c r="A238" s="15">
        <v>1890.03</v>
      </c>
      <c r="B238" s="15">
        <v>5.28</v>
      </c>
      <c r="C238" s="18">
        <v>0.22</v>
      </c>
      <c r="D238" s="18">
        <v>0.29749999999999999</v>
      </c>
      <c r="E238" s="18">
        <v>7.6116519010000001</v>
      </c>
      <c r="F238" s="15">
        <f t="shared" si="14"/>
        <v>1890.208333333316</v>
      </c>
      <c r="G238" s="15">
        <f>G236*10/12+G248*2/12</f>
        <v>3.4533333333333336</v>
      </c>
      <c r="H238" s="30"/>
      <c r="I238" s="155"/>
      <c r="J238" s="197">
        <f t="shared" si="12"/>
        <v>1.8333333333333333E-2</v>
      </c>
      <c r="K238" s="197">
        <f t="shared" si="15"/>
        <v>3.4461152882205512E-3</v>
      </c>
      <c r="L238" s="197">
        <f t="shared" si="13"/>
        <v>2.8332092534104625E-3</v>
      </c>
      <c r="M238" s="36"/>
    </row>
    <row r="239" spans="1:13" ht="12.75" x14ac:dyDescent="0.2">
      <c r="A239" s="15">
        <v>1890.04</v>
      </c>
      <c r="B239" s="15">
        <v>5.39</v>
      </c>
      <c r="C239" s="18">
        <v>0.22</v>
      </c>
      <c r="D239" s="18">
        <v>0.29670000000000002</v>
      </c>
      <c r="E239" s="18">
        <v>7.6116519010000001</v>
      </c>
      <c r="F239" s="15">
        <f t="shared" si="14"/>
        <v>1890.2916666666492</v>
      </c>
      <c r="G239" s="15">
        <f>G236*9/12+G248*3/12</f>
        <v>3.4699999999999998</v>
      </c>
      <c r="H239" s="30"/>
      <c r="I239" s="155"/>
      <c r="J239" s="197">
        <f t="shared" si="12"/>
        <v>1.8333333333333333E-2</v>
      </c>
      <c r="K239" s="197">
        <f t="shared" si="15"/>
        <v>3.472222222222222E-3</v>
      </c>
      <c r="L239" s="197">
        <f t="shared" si="13"/>
        <v>2.8466715655732777E-3</v>
      </c>
      <c r="M239" s="36"/>
    </row>
    <row r="240" spans="1:13" ht="12.75" x14ac:dyDescent="0.2">
      <c r="A240" s="15">
        <v>1890.05</v>
      </c>
      <c r="B240" s="15">
        <v>5.62</v>
      </c>
      <c r="C240" s="18">
        <v>0.22</v>
      </c>
      <c r="D240" s="18">
        <v>0.29580000000000001</v>
      </c>
      <c r="E240" s="18">
        <v>7.7067928930000003</v>
      </c>
      <c r="F240" s="15">
        <f t="shared" si="14"/>
        <v>1890.3749999999825</v>
      </c>
      <c r="G240" s="15">
        <f>G236*8/12+G248*4/12</f>
        <v>3.4866666666666664</v>
      </c>
      <c r="H240" s="30"/>
      <c r="I240" s="155"/>
      <c r="J240" s="197">
        <f t="shared" si="12"/>
        <v>1.8333333333333333E-2</v>
      </c>
      <c r="K240" s="197">
        <f t="shared" si="15"/>
        <v>3.4013605442176874E-3</v>
      </c>
      <c r="L240" s="197">
        <f t="shared" si="13"/>
        <v>2.8601318901162465E-3</v>
      </c>
      <c r="M240" s="36"/>
    </row>
    <row r="241" spans="1:13" ht="12.75" x14ac:dyDescent="0.2">
      <c r="A241" s="15">
        <v>1890.06</v>
      </c>
      <c r="B241" s="15">
        <v>5.58</v>
      </c>
      <c r="C241" s="18">
        <v>0.22</v>
      </c>
      <c r="D241" s="18">
        <v>0.29499999999999998</v>
      </c>
      <c r="E241" s="18">
        <v>7.7067928930000003</v>
      </c>
      <c r="F241" s="15">
        <f t="shared" si="14"/>
        <v>1890.4583333333157</v>
      </c>
      <c r="G241" s="15">
        <f>G236*7/12+G248*5/12</f>
        <v>3.5033333333333334</v>
      </c>
      <c r="H241" s="30"/>
      <c r="I241" s="155"/>
      <c r="J241" s="197">
        <f t="shared" si="12"/>
        <v>1.8333333333333333E-2</v>
      </c>
      <c r="K241" s="197">
        <f t="shared" si="15"/>
        <v>3.262158956109134E-3</v>
      </c>
      <c r="L241" s="197">
        <f t="shared" si="13"/>
        <v>2.873590227652878E-3</v>
      </c>
      <c r="M241" s="36"/>
    </row>
    <row r="242" spans="1:13" ht="12.75" x14ac:dyDescent="0.2">
      <c r="A242" s="15">
        <v>1890.07</v>
      </c>
      <c r="B242" s="15">
        <v>5.54</v>
      </c>
      <c r="C242" s="18">
        <v>0.22</v>
      </c>
      <c r="D242" s="18">
        <v>0.29420000000000002</v>
      </c>
      <c r="E242" s="18">
        <v>7.7067928930000003</v>
      </c>
      <c r="F242" s="15">
        <f t="shared" si="14"/>
        <v>1890.541666666649</v>
      </c>
      <c r="G242" s="15">
        <f>G236*6/12+G248*6/12</f>
        <v>3.5199999999999996</v>
      </c>
      <c r="H242" s="30"/>
      <c r="I242" s="155"/>
      <c r="J242" s="197">
        <f t="shared" si="12"/>
        <v>1.8333333333333333E-2</v>
      </c>
      <c r="K242" s="197">
        <f t="shared" si="15"/>
        <v>3.2855436081242534E-3</v>
      </c>
      <c r="L242" s="197">
        <f t="shared" si="13"/>
        <v>2.8870465787962374E-3</v>
      </c>
      <c r="M242" s="36"/>
    </row>
    <row r="243" spans="1:13" ht="12.75" x14ac:dyDescent="0.2">
      <c r="A243" s="15">
        <v>1890.08</v>
      </c>
      <c r="B243" s="15">
        <v>5.41</v>
      </c>
      <c r="C243" s="18">
        <v>0.22</v>
      </c>
      <c r="D243" s="18">
        <v>0.29330000000000001</v>
      </c>
      <c r="E243" s="18">
        <v>7.9922320659999997</v>
      </c>
      <c r="F243" s="15">
        <f t="shared" si="14"/>
        <v>1890.6249999999823</v>
      </c>
      <c r="G243" s="15">
        <f>G236*5/12+G248*7/12</f>
        <v>3.5366666666666671</v>
      </c>
      <c r="H243" s="30"/>
      <c r="I243" s="155"/>
      <c r="J243" s="197">
        <f t="shared" si="12"/>
        <v>1.8333333333333333E-2</v>
      </c>
      <c r="K243" s="197">
        <f t="shared" si="15"/>
        <v>3.3092659446450059E-3</v>
      </c>
      <c r="L243" s="197">
        <f t="shared" si="13"/>
        <v>2.9005009441593899E-3</v>
      </c>
      <c r="M243" s="36"/>
    </row>
    <row r="244" spans="1:13" ht="12.75" x14ac:dyDescent="0.2">
      <c r="A244" s="15">
        <v>1890.09</v>
      </c>
      <c r="B244" s="15">
        <v>5.32</v>
      </c>
      <c r="C244" s="18">
        <v>0.22</v>
      </c>
      <c r="D244" s="18">
        <v>0.29249999999999998</v>
      </c>
      <c r="E244" s="18">
        <v>8.0873811569999994</v>
      </c>
      <c r="F244" s="15">
        <f t="shared" si="14"/>
        <v>1890.7083333333155</v>
      </c>
      <c r="G244" s="15">
        <f>G236*4/12+G248*8/12</f>
        <v>3.5533333333333337</v>
      </c>
      <c r="H244" s="30"/>
      <c r="I244" s="155"/>
      <c r="J244" s="197">
        <f t="shared" si="12"/>
        <v>1.8333333333333333E-2</v>
      </c>
      <c r="K244" s="197">
        <f t="shared" si="15"/>
        <v>3.3887861983980284E-3</v>
      </c>
      <c r="L244" s="197">
        <f t="shared" si="13"/>
        <v>2.9139533243547344E-3</v>
      </c>
      <c r="M244" s="36"/>
    </row>
    <row r="245" spans="1:13" ht="12.75" x14ac:dyDescent="0.2">
      <c r="A245" s="15">
        <v>1890.1</v>
      </c>
      <c r="B245" s="15">
        <v>5.08</v>
      </c>
      <c r="C245" s="18">
        <v>0.22</v>
      </c>
      <c r="D245" s="18">
        <v>0.29170000000000001</v>
      </c>
      <c r="E245" s="18">
        <v>8.0873811569999994</v>
      </c>
      <c r="F245" s="15">
        <f t="shared" si="14"/>
        <v>1890.7916666666488</v>
      </c>
      <c r="G245" s="15">
        <f>G236*3/12+G248*9/12</f>
        <v>3.57</v>
      </c>
      <c r="H245" s="30"/>
      <c r="I245" s="155"/>
      <c r="J245" s="197">
        <f t="shared" si="12"/>
        <v>1.8333333333333333E-2</v>
      </c>
      <c r="K245" s="197">
        <f t="shared" si="15"/>
        <v>3.4461152882205512E-3</v>
      </c>
      <c r="L245" s="197">
        <f t="shared" si="13"/>
        <v>2.9274037199951142E-3</v>
      </c>
      <c r="M245" s="36"/>
    </row>
    <row r="246" spans="1:13" ht="12.75" x14ac:dyDescent="0.2">
      <c r="A246" s="15">
        <v>1890.11</v>
      </c>
      <c r="B246" s="15">
        <v>4.71</v>
      </c>
      <c r="C246" s="18">
        <v>0.22</v>
      </c>
      <c r="D246" s="18">
        <v>0.2908</v>
      </c>
      <c r="E246" s="18">
        <v>7.8970910740000004</v>
      </c>
      <c r="F246" s="15">
        <f t="shared" si="14"/>
        <v>1890.874999999982</v>
      </c>
      <c r="G246" s="15">
        <f>G236*2/12+G248*10/12</f>
        <v>3.5866666666666669</v>
      </c>
      <c r="H246" s="30"/>
      <c r="I246" s="155"/>
      <c r="J246" s="197">
        <f t="shared" si="12"/>
        <v>1.8333333333333333E-2</v>
      </c>
      <c r="K246" s="197">
        <f t="shared" si="15"/>
        <v>3.6089238845144356E-3</v>
      </c>
      <c r="L246" s="197">
        <f t="shared" si="13"/>
        <v>2.94085213169204E-3</v>
      </c>
      <c r="M246" s="36"/>
    </row>
    <row r="247" spans="1:13" ht="12.75" x14ac:dyDescent="0.2">
      <c r="A247" s="15">
        <v>1890.12</v>
      </c>
      <c r="B247" s="15">
        <v>4.5999999999999996</v>
      </c>
      <c r="C247" s="18">
        <v>0.22</v>
      </c>
      <c r="D247" s="18">
        <v>0.28999999999999998</v>
      </c>
      <c r="E247" s="18">
        <v>7.8970910740000004</v>
      </c>
      <c r="F247" s="15">
        <f t="shared" si="14"/>
        <v>1890.9583333333153</v>
      </c>
      <c r="G247" s="15">
        <f>G236*1/12+G248*11/12</f>
        <v>3.6033333333333335</v>
      </c>
      <c r="H247" s="30"/>
      <c r="I247" s="155"/>
      <c r="J247" s="197">
        <f t="shared" si="12"/>
        <v>1.8333333333333333E-2</v>
      </c>
      <c r="K247" s="197">
        <f t="shared" si="15"/>
        <v>3.8924274593064401E-3</v>
      </c>
      <c r="L247" s="197">
        <f t="shared" si="13"/>
        <v>2.9542985600574667E-3</v>
      </c>
      <c r="M247" s="36"/>
    </row>
    <row r="248" spans="1:13" ht="12.75" x14ac:dyDescent="0.2">
      <c r="A248" s="15">
        <v>1891.01</v>
      </c>
      <c r="B248" s="15">
        <v>4.84</v>
      </c>
      <c r="C248" s="18">
        <v>0.22</v>
      </c>
      <c r="D248" s="18">
        <v>0.29420000000000002</v>
      </c>
      <c r="E248" s="18">
        <v>7.8019419829999999</v>
      </c>
      <c r="F248" s="15">
        <f t="shared" si="14"/>
        <v>1891.0416666666486</v>
      </c>
      <c r="G248" s="15">
        <v>3.62</v>
      </c>
      <c r="H248" s="30"/>
      <c r="I248" s="155"/>
      <c r="J248" s="197">
        <f t="shared" si="12"/>
        <v>1.8333333333333333E-2</v>
      </c>
      <c r="K248" s="197">
        <f t="shared" si="15"/>
        <v>3.9855072463768123E-3</v>
      </c>
      <c r="L248" s="197">
        <f t="shared" si="13"/>
        <v>2.9677430057029053E-3</v>
      </c>
      <c r="M248" s="36"/>
    </row>
    <row r="249" spans="1:13" ht="12.75" x14ac:dyDescent="0.2">
      <c r="A249" s="15">
        <v>1891.02</v>
      </c>
      <c r="B249" s="15">
        <v>4.9000000000000004</v>
      </c>
      <c r="C249" s="18">
        <v>0.22</v>
      </c>
      <c r="D249" s="18">
        <v>0.29830000000000001</v>
      </c>
      <c r="E249" s="18">
        <v>7.8970910740000004</v>
      </c>
      <c r="F249" s="15">
        <f t="shared" si="14"/>
        <v>1891.1249999999818</v>
      </c>
      <c r="G249" s="15">
        <f>G248*11/12+G260*1/12</f>
        <v>3.6183333333333332</v>
      </c>
      <c r="H249" s="30"/>
      <c r="I249" s="155"/>
      <c r="J249" s="197">
        <f t="shared" si="12"/>
        <v>1.8333333333333333E-2</v>
      </c>
      <c r="K249" s="197">
        <f t="shared" si="15"/>
        <v>3.787878787878788E-3</v>
      </c>
      <c r="L249" s="197">
        <f t="shared" si="13"/>
        <v>2.9663986503432049E-3</v>
      </c>
      <c r="M249" s="36"/>
    </row>
    <row r="250" spans="1:13" ht="12.75" x14ac:dyDescent="0.2">
      <c r="A250" s="15">
        <v>1891.03</v>
      </c>
      <c r="B250" s="15">
        <v>4.8099999999999996</v>
      </c>
      <c r="C250" s="18">
        <v>0.22</v>
      </c>
      <c r="D250" s="18">
        <v>0.30249999999999999</v>
      </c>
      <c r="E250" s="18">
        <v>7.9922320659999997</v>
      </c>
      <c r="F250" s="15">
        <f t="shared" si="14"/>
        <v>1891.2083333333151</v>
      </c>
      <c r="G250" s="15">
        <f>G248*10/12+G260*2/12</f>
        <v>3.6166666666666671</v>
      </c>
      <c r="H250" s="30"/>
      <c r="I250" s="155"/>
      <c r="J250" s="197">
        <f t="shared" si="12"/>
        <v>1.8333333333333333E-2</v>
      </c>
      <c r="K250" s="197">
        <f t="shared" si="15"/>
        <v>3.7414965986394557E-3</v>
      </c>
      <c r="L250" s="197">
        <f t="shared" si="13"/>
        <v>2.9650542751620268E-3</v>
      </c>
      <c r="M250" s="36"/>
    </row>
    <row r="251" spans="1:13" ht="12.75" x14ac:dyDescent="0.2">
      <c r="A251" s="15">
        <v>1891.04</v>
      </c>
      <c r="B251" s="15">
        <v>4.97</v>
      </c>
      <c r="C251" s="18">
        <v>0.22</v>
      </c>
      <c r="D251" s="18">
        <v>0.30669999999999997</v>
      </c>
      <c r="E251" s="18">
        <v>8.0873811569999994</v>
      </c>
      <c r="F251" s="15">
        <f t="shared" si="14"/>
        <v>1891.2916666666483</v>
      </c>
      <c r="G251" s="15">
        <f>G248*9/12+G260*3/12</f>
        <v>3.6149999999999998</v>
      </c>
      <c r="H251" s="30"/>
      <c r="I251" s="155"/>
      <c r="J251" s="197">
        <f t="shared" si="12"/>
        <v>1.8333333333333333E-2</v>
      </c>
      <c r="K251" s="197">
        <f t="shared" si="15"/>
        <v>3.811503811503812E-3</v>
      </c>
      <c r="L251" s="197">
        <f t="shared" si="13"/>
        <v>2.9637098801584827E-3</v>
      </c>
      <c r="M251" s="36"/>
    </row>
    <row r="252" spans="1:13" ht="12.75" x14ac:dyDescent="0.2">
      <c r="A252" s="15">
        <v>1891.05</v>
      </c>
      <c r="B252" s="15">
        <v>4.95</v>
      </c>
      <c r="C252" s="18">
        <v>0.22</v>
      </c>
      <c r="D252" s="18">
        <v>0.31080000000000002</v>
      </c>
      <c r="E252" s="18">
        <v>7.9922320659999997</v>
      </c>
      <c r="F252" s="15">
        <f t="shared" si="14"/>
        <v>1891.3749999999816</v>
      </c>
      <c r="G252" s="15">
        <f>G248*8/12+G260*4/12</f>
        <v>3.6133333333333333</v>
      </c>
      <c r="H252" s="30"/>
      <c r="I252" s="155"/>
      <c r="J252" s="197">
        <f t="shared" si="12"/>
        <v>1.8333333333333333E-2</v>
      </c>
      <c r="K252" s="197">
        <f t="shared" si="15"/>
        <v>3.6887994634473508E-3</v>
      </c>
      <c r="L252" s="197">
        <f t="shared" si="13"/>
        <v>2.9623654653319065E-3</v>
      </c>
      <c r="M252" s="36"/>
    </row>
    <row r="253" spans="1:13" ht="12.75" x14ac:dyDescent="0.2">
      <c r="A253" s="15">
        <v>1891.06</v>
      </c>
      <c r="B253" s="15">
        <v>4.8499999999999996</v>
      </c>
      <c r="C253" s="18">
        <v>0.22</v>
      </c>
      <c r="D253" s="18">
        <v>0.315</v>
      </c>
      <c r="E253" s="18">
        <v>7.8019419829999999</v>
      </c>
      <c r="F253" s="15">
        <f t="shared" si="14"/>
        <v>1891.4583333333148</v>
      </c>
      <c r="G253" s="15">
        <f>G248*7/12+G260*5/12</f>
        <v>3.6116666666666668</v>
      </c>
      <c r="H253" s="30"/>
      <c r="I253" s="155"/>
      <c r="J253" s="197">
        <f t="shared" si="12"/>
        <v>1.8333333333333333E-2</v>
      </c>
      <c r="K253" s="197">
        <f t="shared" si="15"/>
        <v>3.7037037037037034E-3</v>
      </c>
      <c r="L253" s="197">
        <f t="shared" si="13"/>
        <v>2.9610210306818541E-3</v>
      </c>
      <c r="M253" s="36"/>
    </row>
    <row r="254" spans="1:13" ht="12.75" x14ac:dyDescent="0.2">
      <c r="A254" s="15">
        <v>1891.07</v>
      </c>
      <c r="B254" s="15">
        <v>4.7699999999999996</v>
      </c>
      <c r="C254" s="18">
        <v>0.22</v>
      </c>
      <c r="D254" s="18">
        <v>0.31919999999999998</v>
      </c>
      <c r="E254" s="18">
        <v>7.7067928930000003</v>
      </c>
      <c r="F254" s="15">
        <f t="shared" si="14"/>
        <v>1891.5416666666481</v>
      </c>
      <c r="G254" s="15">
        <f>G248*6/12+G260*6/12</f>
        <v>3.61</v>
      </c>
      <c r="H254" s="30"/>
      <c r="I254" s="155"/>
      <c r="J254" s="197">
        <f t="shared" si="12"/>
        <v>1.8333333333333333E-2</v>
      </c>
      <c r="K254" s="197">
        <f t="shared" si="15"/>
        <v>3.7800687285223372E-3</v>
      </c>
      <c r="L254" s="197">
        <f t="shared" si="13"/>
        <v>2.9596765762076593E-3</v>
      </c>
      <c r="M254" s="36"/>
    </row>
    <row r="255" spans="1:13" ht="12.75" x14ac:dyDescent="0.2">
      <c r="A255" s="15">
        <v>1891.08</v>
      </c>
      <c r="B255" s="15">
        <v>4.93</v>
      </c>
      <c r="C255" s="18">
        <v>0.22</v>
      </c>
      <c r="D255" s="18">
        <v>0.32329999999999998</v>
      </c>
      <c r="E255" s="18">
        <v>7.7067928930000003</v>
      </c>
      <c r="F255" s="15">
        <f t="shared" si="14"/>
        <v>1891.6249999999814</v>
      </c>
      <c r="G255" s="15">
        <f>G248*5/12+G260*7/12</f>
        <v>3.6083333333333334</v>
      </c>
      <c r="H255" s="30"/>
      <c r="I255" s="155"/>
      <c r="J255" s="197">
        <f t="shared" si="12"/>
        <v>1.8333333333333333E-2</v>
      </c>
      <c r="K255" s="197">
        <f t="shared" si="15"/>
        <v>3.8434661076170514E-3</v>
      </c>
      <c r="L255" s="197">
        <f t="shared" si="13"/>
        <v>2.9583321019088782E-3</v>
      </c>
      <c r="M255" s="36"/>
    </row>
    <row r="256" spans="1:13" ht="12.75" x14ac:dyDescent="0.2">
      <c r="A256" s="15">
        <v>1891.09</v>
      </c>
      <c r="B256" s="15">
        <v>5.33</v>
      </c>
      <c r="C256" s="18">
        <v>0.22</v>
      </c>
      <c r="D256" s="18">
        <v>0.32750000000000001</v>
      </c>
      <c r="E256" s="18">
        <v>7.6116519010000001</v>
      </c>
      <c r="F256" s="15">
        <f t="shared" si="14"/>
        <v>1891.7083333333146</v>
      </c>
      <c r="G256" s="15">
        <f>G248*4/12+G260*8/12</f>
        <v>3.6066666666666665</v>
      </c>
      <c r="H256" s="30"/>
      <c r="I256" s="155"/>
      <c r="J256" s="197">
        <f t="shared" si="12"/>
        <v>1.8333333333333333E-2</v>
      </c>
      <c r="K256" s="197">
        <f t="shared" si="15"/>
        <v>3.7187288708586887E-3</v>
      </c>
      <c r="L256" s="197">
        <f t="shared" si="13"/>
        <v>2.9569876077846224E-3</v>
      </c>
      <c r="M256" s="36"/>
    </row>
    <row r="257" spans="1:13" ht="12.75" x14ac:dyDescent="0.2">
      <c r="A257" s="15">
        <v>1891.1</v>
      </c>
      <c r="B257" s="15">
        <v>5.33</v>
      </c>
      <c r="C257" s="18">
        <v>0.22</v>
      </c>
      <c r="D257" s="18">
        <v>0.33169999999999999</v>
      </c>
      <c r="E257" s="18">
        <v>7.6116519010000001</v>
      </c>
      <c r="F257" s="15">
        <f t="shared" si="14"/>
        <v>1891.7916666666479</v>
      </c>
      <c r="G257" s="15">
        <f>G248*3/12+G260*9/12</f>
        <v>3.6049999999999995</v>
      </c>
      <c r="H257" s="30"/>
      <c r="I257" s="155"/>
      <c r="J257" s="197">
        <f t="shared" si="12"/>
        <v>1.8333333333333333E-2</v>
      </c>
      <c r="K257" s="197">
        <f t="shared" si="15"/>
        <v>3.4396497811131957E-3</v>
      </c>
      <c r="L257" s="197">
        <f t="shared" si="13"/>
        <v>2.955643093834226E-3</v>
      </c>
      <c r="M257" s="36"/>
    </row>
    <row r="258" spans="1:13" ht="12.75" x14ac:dyDescent="0.2">
      <c r="A258" s="15">
        <v>1891.11</v>
      </c>
      <c r="B258" s="15">
        <v>5.25</v>
      </c>
      <c r="C258" s="18">
        <v>0.22</v>
      </c>
      <c r="D258" s="18">
        <v>0.33579999999999999</v>
      </c>
      <c r="E258" s="18">
        <v>7.5165028100000004</v>
      </c>
      <c r="F258" s="15">
        <f t="shared" si="14"/>
        <v>1891.8749999999811</v>
      </c>
      <c r="G258" s="15">
        <f>G248*2/12+G260*10/12</f>
        <v>3.6033333333333335</v>
      </c>
      <c r="H258" s="30"/>
      <c r="I258" s="155"/>
      <c r="J258" s="197">
        <f t="shared" si="12"/>
        <v>1.8333333333333333E-2</v>
      </c>
      <c r="K258" s="197">
        <f t="shared" si="15"/>
        <v>3.4396497811131957E-3</v>
      </c>
      <c r="L258" s="197">
        <f t="shared" si="13"/>
        <v>2.9542985600574667E-3</v>
      </c>
      <c r="M258" s="36"/>
    </row>
    <row r="259" spans="1:13" ht="12.75" x14ac:dyDescent="0.2">
      <c r="A259" s="15">
        <v>1891.12</v>
      </c>
      <c r="B259" s="15">
        <v>5.41</v>
      </c>
      <c r="C259" s="18">
        <v>0.22</v>
      </c>
      <c r="D259" s="18">
        <v>0.34</v>
      </c>
      <c r="E259" s="18">
        <v>7.5165028100000004</v>
      </c>
      <c r="F259" s="15">
        <f t="shared" si="14"/>
        <v>1891.9583333333144</v>
      </c>
      <c r="G259" s="15">
        <f>G248*1/12+G260*11/12</f>
        <v>3.601666666666667</v>
      </c>
      <c r="H259" s="30"/>
      <c r="I259" s="155"/>
      <c r="J259" s="197">
        <f t="shared" si="12"/>
        <v>1.8333333333333333E-2</v>
      </c>
      <c r="K259" s="197">
        <f t="shared" si="15"/>
        <v>3.4920634920634921E-3</v>
      </c>
      <c r="L259" s="197">
        <f t="shared" si="13"/>
        <v>2.9529540064532345E-3</v>
      </c>
      <c r="M259" s="36"/>
    </row>
    <row r="260" spans="1:13" ht="12.75" x14ac:dyDescent="0.2">
      <c r="A260" s="15">
        <v>1892.01</v>
      </c>
      <c r="B260" s="15">
        <v>5.51</v>
      </c>
      <c r="C260" s="18">
        <v>0.22170000000000001</v>
      </c>
      <c r="D260" s="18">
        <v>0.34250000000000003</v>
      </c>
      <c r="E260" s="18">
        <v>7.3262127269999997</v>
      </c>
      <c r="F260" s="15">
        <f t="shared" si="14"/>
        <v>1892.0416666666476</v>
      </c>
      <c r="G260" s="15">
        <v>3.6</v>
      </c>
      <c r="H260" s="30"/>
      <c r="I260" s="155"/>
      <c r="J260" s="197">
        <f t="shared" si="12"/>
        <v>1.8475000000000002E-2</v>
      </c>
      <c r="K260" s="197">
        <f t="shared" si="15"/>
        <v>3.4149722735674678E-3</v>
      </c>
      <c r="L260" s="197">
        <f t="shared" si="13"/>
        <v>2.9516094330215292E-3</v>
      </c>
      <c r="M260" s="36"/>
    </row>
    <row r="261" spans="1:13" ht="12.75" x14ac:dyDescent="0.2">
      <c r="A261" s="15">
        <v>1892.02</v>
      </c>
      <c r="B261" s="15">
        <v>5.52</v>
      </c>
      <c r="C261" s="18">
        <v>0.2233</v>
      </c>
      <c r="D261" s="18">
        <v>0.34499999999999997</v>
      </c>
      <c r="E261" s="18">
        <v>7.3262127269999997</v>
      </c>
      <c r="F261" s="15">
        <f t="shared" si="14"/>
        <v>1892.1249999999809</v>
      </c>
      <c r="G261" s="15">
        <f>G260*11/12+G272*1/12</f>
        <v>3.6125000000000003</v>
      </c>
      <c r="H261" s="30"/>
      <c r="I261" s="155"/>
      <c r="J261" s="197">
        <f t="shared" si="12"/>
        <v>1.8608333333333334E-2</v>
      </c>
      <c r="K261" s="197">
        <f t="shared" si="15"/>
        <v>3.3771929824561405E-3</v>
      </c>
      <c r="L261" s="197">
        <f t="shared" si="13"/>
        <v>2.9616932504850091E-3</v>
      </c>
      <c r="M261" s="36"/>
    </row>
    <row r="262" spans="1:13" ht="12.75" x14ac:dyDescent="0.2">
      <c r="A262" s="15">
        <v>1892.03</v>
      </c>
      <c r="B262" s="15">
        <v>5.58</v>
      </c>
      <c r="C262" s="18">
        <v>0.22500000000000001</v>
      </c>
      <c r="D262" s="18">
        <v>0.34749999999999998</v>
      </c>
      <c r="E262" s="18">
        <v>7.135922645</v>
      </c>
      <c r="F262" s="15">
        <f t="shared" si="14"/>
        <v>1892.2083333333142</v>
      </c>
      <c r="G262" s="15">
        <f>G260*10/12+G272*2/12</f>
        <v>3.625</v>
      </c>
      <c r="H262" s="30"/>
      <c r="I262" s="155"/>
      <c r="J262" s="197">
        <f t="shared" si="12"/>
        <v>1.8749999999999999E-2</v>
      </c>
      <c r="K262" s="197">
        <f t="shared" si="15"/>
        <v>3.3967391304347829E-3</v>
      </c>
      <c r="L262" s="197">
        <f t="shared" si="13"/>
        <v>2.9717759528575804E-3</v>
      </c>
      <c r="M262" s="36"/>
    </row>
    <row r="263" spans="1:13" ht="12.75" x14ac:dyDescent="0.2">
      <c r="A263" s="15">
        <v>1892.04</v>
      </c>
      <c r="B263" s="15">
        <v>5.57</v>
      </c>
      <c r="C263" s="18">
        <v>0.22670000000000001</v>
      </c>
      <c r="D263" s="18">
        <v>0.35</v>
      </c>
      <c r="E263" s="18">
        <v>7.0407735540000003</v>
      </c>
      <c r="F263" s="15">
        <f t="shared" si="14"/>
        <v>1892.2916666666474</v>
      </c>
      <c r="G263" s="15">
        <f>G260*9/12+G272*3/12</f>
        <v>3.6374999999999997</v>
      </c>
      <c r="H263" s="30"/>
      <c r="I263" s="155"/>
      <c r="J263" s="197">
        <f t="shared" si="12"/>
        <v>1.8891666666666668E-2</v>
      </c>
      <c r="K263" s="197">
        <f t="shared" si="15"/>
        <v>3.385603345280765E-3</v>
      </c>
      <c r="L263" s="197">
        <f t="shared" si="13"/>
        <v>2.9818575403970371E-3</v>
      </c>
      <c r="M263" s="36"/>
    </row>
    <row r="264" spans="1:13" ht="12.75" x14ac:dyDescent="0.2">
      <c r="A264" s="15">
        <v>1892.05</v>
      </c>
      <c r="B264" s="15">
        <v>5.57</v>
      </c>
      <c r="C264" s="18">
        <v>0.2283</v>
      </c>
      <c r="D264" s="18">
        <v>0.35249999999999998</v>
      </c>
      <c r="E264" s="18">
        <v>7.0407735540000003</v>
      </c>
      <c r="F264" s="15">
        <f t="shared" si="14"/>
        <v>1892.3749999999807</v>
      </c>
      <c r="G264" s="15">
        <f>G260*8/12+G272*4/12</f>
        <v>3.65</v>
      </c>
      <c r="H264" s="30"/>
      <c r="I264" s="155"/>
      <c r="J264" s="197">
        <f t="shared" ref="J264:J327" si="16">D_year/12</f>
        <v>1.9025E-2</v>
      </c>
      <c r="K264" s="197">
        <f t="shared" si="15"/>
        <v>3.4156193895870735E-3</v>
      </c>
      <c r="L264" s="197">
        <f t="shared" ref="L264:L327" si="17">(1+G264/100)^(1/12)-1</f>
        <v>2.9919380133611728E-3</v>
      </c>
      <c r="M264" s="36"/>
    </row>
    <row r="265" spans="1:13" ht="12.75" x14ac:dyDescent="0.2">
      <c r="A265" s="15">
        <v>1892.06</v>
      </c>
      <c r="B265" s="15">
        <v>5.54</v>
      </c>
      <c r="C265" s="18">
        <v>0.23</v>
      </c>
      <c r="D265" s="18">
        <v>0.35499999999999998</v>
      </c>
      <c r="E265" s="18">
        <v>7.0407735540000003</v>
      </c>
      <c r="F265" s="15">
        <f t="shared" ref="F265:F328" si="18">F264+1/12</f>
        <v>1892.4583333333139</v>
      </c>
      <c r="G265" s="15">
        <f>G260*7/12+G272*5/12</f>
        <v>3.6625000000000001</v>
      </c>
      <c r="H265" s="30"/>
      <c r="I265" s="155"/>
      <c r="J265" s="197">
        <f t="shared" si="16"/>
        <v>1.9166666666666669E-2</v>
      </c>
      <c r="K265" s="197">
        <f t="shared" ref="K265:K328" si="19">J265/B264</f>
        <v>3.4410532615200481E-3</v>
      </c>
      <c r="L265" s="197">
        <f t="shared" si="17"/>
        <v>3.0020173720075594E-3</v>
      </c>
      <c r="M265" s="36"/>
    </row>
    <row r="266" spans="1:13" ht="12.75" x14ac:dyDescent="0.2">
      <c r="A266" s="15">
        <v>1892.07</v>
      </c>
      <c r="B266" s="15">
        <v>5.54</v>
      </c>
      <c r="C266" s="18">
        <v>0.23169999999999999</v>
      </c>
      <c r="D266" s="18">
        <v>0.35749999999999998</v>
      </c>
      <c r="E266" s="18">
        <v>7.2310717359999996</v>
      </c>
      <c r="F266" s="15">
        <f t="shared" si="18"/>
        <v>1892.5416666666472</v>
      </c>
      <c r="G266" s="15">
        <f>G260*6/12+G272*6/12</f>
        <v>3.6749999999999998</v>
      </c>
      <c r="H266" s="30"/>
      <c r="I266" s="155"/>
      <c r="J266" s="197">
        <f t="shared" si="16"/>
        <v>1.9308333333333334E-2</v>
      </c>
      <c r="K266" s="197">
        <f t="shared" si="19"/>
        <v>3.4852587244283994E-3</v>
      </c>
      <c r="L266" s="197">
        <f t="shared" si="17"/>
        <v>3.0120956165935464E-3</v>
      </c>
      <c r="M266" s="36"/>
    </row>
    <row r="267" spans="1:13" ht="12.75" x14ac:dyDescent="0.2">
      <c r="A267" s="15">
        <v>1892.08</v>
      </c>
      <c r="B267" s="15">
        <v>5.62</v>
      </c>
      <c r="C267" s="18">
        <v>0.23330000000000001</v>
      </c>
      <c r="D267" s="18">
        <v>0.36</v>
      </c>
      <c r="E267" s="18">
        <v>7.3262127269999997</v>
      </c>
      <c r="F267" s="15">
        <f t="shared" si="18"/>
        <v>1892.6249999999804</v>
      </c>
      <c r="G267" s="15">
        <f>G260*5/12+G272*7/12</f>
        <v>3.6875</v>
      </c>
      <c r="H267" s="30"/>
      <c r="I267" s="155"/>
      <c r="J267" s="197">
        <f t="shared" si="16"/>
        <v>1.9441666666666666E-2</v>
      </c>
      <c r="K267" s="197">
        <f t="shared" si="19"/>
        <v>3.5093261131167266E-3</v>
      </c>
      <c r="L267" s="197">
        <f t="shared" si="17"/>
        <v>3.0221727473769278E-3</v>
      </c>
      <c r="M267" s="36"/>
    </row>
    <row r="268" spans="1:13" ht="12.75" x14ac:dyDescent="0.2">
      <c r="A268" s="15">
        <v>1892.09</v>
      </c>
      <c r="B268" s="15">
        <v>5.48</v>
      </c>
      <c r="C268" s="18">
        <v>0.23499999999999999</v>
      </c>
      <c r="D268" s="18">
        <v>0.36249999999999999</v>
      </c>
      <c r="E268" s="18">
        <v>7.3262127269999997</v>
      </c>
      <c r="F268" s="15">
        <f t="shared" si="18"/>
        <v>1892.7083333333137</v>
      </c>
      <c r="G268" s="15">
        <f>G260*4/12+G272*8/12</f>
        <v>3.7</v>
      </c>
      <c r="H268" s="30"/>
      <c r="I268" s="155"/>
      <c r="J268" s="197">
        <f t="shared" si="16"/>
        <v>1.9583333333333331E-2</v>
      </c>
      <c r="K268" s="197">
        <f t="shared" si="19"/>
        <v>3.4845788849347564E-3</v>
      </c>
      <c r="L268" s="197">
        <f t="shared" si="17"/>
        <v>3.0322487646148311E-3</v>
      </c>
      <c r="M268" s="36"/>
    </row>
    <row r="269" spans="1:13" ht="12.75" x14ac:dyDescent="0.2">
      <c r="A269" s="15">
        <v>1892.1</v>
      </c>
      <c r="B269" s="15">
        <v>5.59</v>
      </c>
      <c r="C269" s="18">
        <v>0.23669999999999999</v>
      </c>
      <c r="D269" s="18">
        <v>0.36499999999999999</v>
      </c>
      <c r="E269" s="18">
        <v>7.3262127269999997</v>
      </c>
      <c r="F269" s="15">
        <f t="shared" si="18"/>
        <v>1892.791666666647</v>
      </c>
      <c r="G269" s="15">
        <f>G260*3/12+G272*9/12</f>
        <v>3.7124999999999999</v>
      </c>
      <c r="H269" s="30"/>
      <c r="I269" s="155"/>
      <c r="J269" s="197">
        <f t="shared" si="16"/>
        <v>1.9724999999999999E-2</v>
      </c>
      <c r="K269" s="197">
        <f t="shared" si="19"/>
        <v>3.599452554744525E-3</v>
      </c>
      <c r="L269" s="197">
        <f t="shared" si="17"/>
        <v>3.042323668564606E-3</v>
      </c>
      <c r="M269" s="36"/>
    </row>
    <row r="270" spans="1:13" ht="12.75" x14ac:dyDescent="0.2">
      <c r="A270" s="15">
        <v>1892.11</v>
      </c>
      <c r="B270" s="15">
        <v>5.57</v>
      </c>
      <c r="C270" s="18">
        <v>0.23830000000000001</v>
      </c>
      <c r="D270" s="18">
        <v>0.36749999999999999</v>
      </c>
      <c r="E270" s="18">
        <v>7.5165028100000004</v>
      </c>
      <c r="F270" s="15">
        <f t="shared" si="18"/>
        <v>1892.8749999999802</v>
      </c>
      <c r="G270" s="15">
        <f>G260*2/12+G272*10/12</f>
        <v>3.7250000000000001</v>
      </c>
      <c r="H270" s="30"/>
      <c r="I270" s="155"/>
      <c r="J270" s="197">
        <f t="shared" si="16"/>
        <v>1.9858333333333335E-2</v>
      </c>
      <c r="K270" s="197">
        <f t="shared" si="19"/>
        <v>3.5524746571258202E-3</v>
      </c>
      <c r="L270" s="197">
        <f t="shared" si="17"/>
        <v>3.0523974594831582E-3</v>
      </c>
      <c r="M270" s="36"/>
    </row>
    <row r="271" spans="1:13" ht="12.75" x14ac:dyDescent="0.2">
      <c r="A271" s="15">
        <v>1892.12</v>
      </c>
      <c r="B271" s="15">
        <v>5.51</v>
      </c>
      <c r="C271" s="18">
        <v>0.24</v>
      </c>
      <c r="D271" s="18">
        <v>0.37</v>
      </c>
      <c r="E271" s="18">
        <v>7.6116519010000001</v>
      </c>
      <c r="F271" s="15">
        <f t="shared" si="18"/>
        <v>1892.9583333333135</v>
      </c>
      <c r="G271" s="15">
        <f>G260*1/12+G272*11/12</f>
        <v>3.7374999999999998</v>
      </c>
      <c r="H271" s="30"/>
      <c r="I271" s="155"/>
      <c r="J271" s="197">
        <f t="shared" si="16"/>
        <v>0.02</v>
      </c>
      <c r="K271" s="197">
        <f t="shared" si="19"/>
        <v>3.5906642728904844E-3</v>
      </c>
      <c r="L271" s="197">
        <f t="shared" si="17"/>
        <v>3.0624701376278374E-3</v>
      </c>
      <c r="M271" s="36"/>
    </row>
    <row r="272" spans="1:13" ht="12.75" x14ac:dyDescent="0.2">
      <c r="A272" s="15">
        <v>1893.01</v>
      </c>
      <c r="B272" s="15">
        <v>5.61</v>
      </c>
      <c r="C272" s="18">
        <v>0.24079999999999999</v>
      </c>
      <c r="D272" s="18">
        <v>0.36080000000000001</v>
      </c>
      <c r="E272" s="18">
        <v>7.8970910740000004</v>
      </c>
      <c r="F272" s="15">
        <f t="shared" si="18"/>
        <v>1893.0416666666467</v>
      </c>
      <c r="G272" s="15">
        <v>3.75</v>
      </c>
      <c r="H272" s="30"/>
      <c r="I272" s="155"/>
      <c r="J272" s="197">
        <f t="shared" si="16"/>
        <v>2.0066666666666667E-2</v>
      </c>
      <c r="K272" s="197">
        <f t="shared" si="19"/>
        <v>3.6418632788868723E-3</v>
      </c>
      <c r="L272" s="197">
        <f t="shared" si="17"/>
        <v>3.0725417032555491E-3</v>
      </c>
      <c r="M272" s="36"/>
    </row>
    <row r="273" spans="1:13" ht="12.75" x14ac:dyDescent="0.2">
      <c r="A273" s="15">
        <v>1893.02</v>
      </c>
      <c r="B273" s="15">
        <v>5.51</v>
      </c>
      <c r="C273" s="18">
        <v>0.2417</v>
      </c>
      <c r="D273" s="18">
        <v>0.35170000000000001</v>
      </c>
      <c r="E273" s="18">
        <v>7.9922320659999997</v>
      </c>
      <c r="F273" s="15">
        <f t="shared" si="18"/>
        <v>1893.12499999998</v>
      </c>
      <c r="G273" s="15">
        <f>G272*11/12+G284*1/12</f>
        <v>3.7458333333333336</v>
      </c>
      <c r="H273" s="30"/>
      <c r="I273" s="155"/>
      <c r="J273" s="197">
        <f t="shared" si="16"/>
        <v>2.0141666666666665E-2</v>
      </c>
      <c r="K273" s="197">
        <f t="shared" si="19"/>
        <v>3.5903149138443251E-3</v>
      </c>
      <c r="L273" s="197">
        <f t="shared" si="17"/>
        <v>3.0691846383101851E-3</v>
      </c>
      <c r="M273" s="36"/>
    </row>
    <row r="274" spans="1:13" ht="12.75" x14ac:dyDescent="0.2">
      <c r="A274" s="15">
        <v>1893.03</v>
      </c>
      <c r="B274" s="15">
        <v>5.31</v>
      </c>
      <c r="C274" s="18">
        <v>0.24249999999999999</v>
      </c>
      <c r="D274" s="18">
        <v>0.34250000000000003</v>
      </c>
      <c r="E274" s="18">
        <v>7.8019419829999999</v>
      </c>
      <c r="F274" s="15">
        <f t="shared" si="18"/>
        <v>1893.2083333333132</v>
      </c>
      <c r="G274" s="15">
        <f>G272*10/12+G284*2/12</f>
        <v>3.7416666666666667</v>
      </c>
      <c r="H274" s="30"/>
      <c r="I274" s="155"/>
      <c r="J274" s="197">
        <f t="shared" si="16"/>
        <v>2.0208333333333332E-2</v>
      </c>
      <c r="K274" s="197">
        <f t="shared" si="19"/>
        <v>3.6675741076830004E-3</v>
      </c>
      <c r="L274" s="197">
        <f t="shared" si="17"/>
        <v>3.0658274497707971E-3</v>
      </c>
      <c r="M274" s="36"/>
    </row>
    <row r="275" spans="1:13" ht="12.75" x14ac:dyDescent="0.2">
      <c r="A275" s="15">
        <v>1893.04</v>
      </c>
      <c r="B275" s="15">
        <v>5.31</v>
      </c>
      <c r="C275" s="18">
        <v>0.24329999999999999</v>
      </c>
      <c r="D275" s="18">
        <v>0.33329999999999999</v>
      </c>
      <c r="E275" s="18">
        <v>7.7067928930000003</v>
      </c>
      <c r="F275" s="15">
        <f t="shared" si="18"/>
        <v>1893.2916666666465</v>
      </c>
      <c r="G275" s="15">
        <f>G272*9/12+G284*3/12</f>
        <v>3.7375000000000003</v>
      </c>
      <c r="H275" s="30"/>
      <c r="I275" s="155"/>
      <c r="J275" s="197">
        <f t="shared" si="16"/>
        <v>2.0274999999999998E-2</v>
      </c>
      <c r="K275" s="197">
        <f t="shared" si="19"/>
        <v>3.8182674199623351E-3</v>
      </c>
      <c r="L275" s="197">
        <f t="shared" si="17"/>
        <v>3.0624701376278374E-3</v>
      </c>
      <c r="M275" s="36"/>
    </row>
    <row r="276" spans="1:13" ht="12.75" x14ac:dyDescent="0.2">
      <c r="A276" s="15">
        <v>1893.05</v>
      </c>
      <c r="B276" s="15">
        <v>4.84</v>
      </c>
      <c r="C276" s="18">
        <v>0.2442</v>
      </c>
      <c r="D276" s="18">
        <v>0.32419999999999999</v>
      </c>
      <c r="E276" s="18">
        <v>7.6116519010000001</v>
      </c>
      <c r="F276" s="15">
        <f t="shared" si="18"/>
        <v>1893.3749999999798</v>
      </c>
      <c r="G276" s="15">
        <f>G272*8/12+G284*4/12</f>
        <v>3.7333333333333334</v>
      </c>
      <c r="H276" s="30"/>
      <c r="I276" s="155"/>
      <c r="J276" s="197">
        <f t="shared" si="16"/>
        <v>2.035E-2</v>
      </c>
      <c r="K276" s="197">
        <f t="shared" si="19"/>
        <v>3.8323917137476462E-3</v>
      </c>
      <c r="L276" s="197">
        <f t="shared" si="17"/>
        <v>3.0591127018719799E-3</v>
      </c>
      <c r="M276" s="36"/>
    </row>
    <row r="277" spans="1:13" ht="12.75" x14ac:dyDescent="0.2">
      <c r="A277" s="15">
        <v>1893.06</v>
      </c>
      <c r="B277" s="15">
        <v>4.6100000000000003</v>
      </c>
      <c r="C277" s="18">
        <v>0.245</v>
      </c>
      <c r="D277" s="18">
        <v>0.315</v>
      </c>
      <c r="E277" s="18">
        <v>7.4213618180000003</v>
      </c>
      <c r="F277" s="15">
        <f t="shared" si="18"/>
        <v>1893.458333333313</v>
      </c>
      <c r="G277" s="15">
        <f>G272*7/12+G284*5/12</f>
        <v>3.729166666666667</v>
      </c>
      <c r="H277" s="30"/>
      <c r="I277" s="155"/>
      <c r="J277" s="197">
        <f t="shared" si="16"/>
        <v>2.0416666666666666E-2</v>
      </c>
      <c r="K277" s="197">
        <f t="shared" si="19"/>
        <v>4.2183195592286503E-3</v>
      </c>
      <c r="L277" s="197">
        <f t="shared" si="17"/>
        <v>3.0557551424936769E-3</v>
      </c>
      <c r="M277" s="36"/>
    </row>
    <row r="278" spans="1:13" ht="12.75" x14ac:dyDescent="0.2">
      <c r="A278" s="15">
        <v>1893.07</v>
      </c>
      <c r="B278" s="15">
        <v>4.18</v>
      </c>
      <c r="C278" s="18">
        <v>0.24579999999999999</v>
      </c>
      <c r="D278" s="18">
        <v>0.30580000000000002</v>
      </c>
      <c r="E278" s="18">
        <v>7.2310717359999996</v>
      </c>
      <c r="F278" s="15">
        <f t="shared" si="18"/>
        <v>1893.5416666666463</v>
      </c>
      <c r="G278" s="15">
        <f>G272*6/12+G284*6/12</f>
        <v>3.7250000000000005</v>
      </c>
      <c r="H278" s="30"/>
      <c r="I278" s="155"/>
      <c r="J278" s="197">
        <f t="shared" si="16"/>
        <v>2.0483333333333333E-2</v>
      </c>
      <c r="K278" s="197">
        <f t="shared" si="19"/>
        <v>4.4432393347794644E-3</v>
      </c>
      <c r="L278" s="197">
        <f t="shared" si="17"/>
        <v>3.0523974594831582E-3</v>
      </c>
      <c r="M278" s="36"/>
    </row>
    <row r="279" spans="1:13" ht="12.75" x14ac:dyDescent="0.2">
      <c r="A279" s="15">
        <v>1893.08</v>
      </c>
      <c r="B279" s="15">
        <v>4.08</v>
      </c>
      <c r="C279" s="18">
        <v>0.2467</v>
      </c>
      <c r="D279" s="18">
        <v>0.29670000000000002</v>
      </c>
      <c r="E279" s="18">
        <v>6.9456325620000001</v>
      </c>
      <c r="F279" s="15">
        <f t="shared" si="18"/>
        <v>1893.6249999999795</v>
      </c>
      <c r="G279" s="15">
        <f>G272*5/12+G284*7/12</f>
        <v>3.7208333333333337</v>
      </c>
      <c r="H279" s="30"/>
      <c r="I279" s="155"/>
      <c r="J279" s="197">
        <f t="shared" si="16"/>
        <v>2.0558333333333335E-2</v>
      </c>
      <c r="K279" s="197">
        <f t="shared" si="19"/>
        <v>4.9182615629984059E-3</v>
      </c>
      <c r="L279" s="197">
        <f t="shared" si="17"/>
        <v>3.0490396528310981E-3</v>
      </c>
      <c r="M279" s="36"/>
    </row>
    <row r="280" spans="1:13" ht="12.75" x14ac:dyDescent="0.2">
      <c r="A280" s="15">
        <v>1893.09</v>
      </c>
      <c r="B280" s="15">
        <v>4.37</v>
      </c>
      <c r="C280" s="18">
        <v>0.2475</v>
      </c>
      <c r="D280" s="18">
        <v>0.28749999999999998</v>
      </c>
      <c r="E280" s="18">
        <v>7.2310717359999996</v>
      </c>
      <c r="F280" s="15">
        <f t="shared" si="18"/>
        <v>1893.7083333333128</v>
      </c>
      <c r="G280" s="15">
        <f>G272*4/12+G284*8/12</f>
        <v>3.7166666666666668</v>
      </c>
      <c r="H280" s="30"/>
      <c r="I280" s="155"/>
      <c r="J280" s="197">
        <f t="shared" si="16"/>
        <v>2.0625000000000001E-2</v>
      </c>
      <c r="K280" s="197">
        <f t="shared" si="19"/>
        <v>5.0551470588235297E-3</v>
      </c>
      <c r="L280" s="197">
        <f t="shared" si="17"/>
        <v>3.0456817225281707E-3</v>
      </c>
      <c r="M280" s="36"/>
    </row>
    <row r="281" spans="1:13" ht="12.75" x14ac:dyDescent="0.2">
      <c r="A281" s="15">
        <v>1893.1</v>
      </c>
      <c r="B281" s="15">
        <v>4.5</v>
      </c>
      <c r="C281" s="18">
        <v>0.24829999999999999</v>
      </c>
      <c r="D281" s="18">
        <v>0.27829999999999999</v>
      </c>
      <c r="E281" s="18">
        <v>7.3262127269999997</v>
      </c>
      <c r="F281" s="15">
        <f t="shared" si="18"/>
        <v>1893.7916666666461</v>
      </c>
      <c r="G281" s="15">
        <f>G272*3/12+G284*9/12</f>
        <v>3.7125000000000004</v>
      </c>
      <c r="H281" s="30"/>
      <c r="I281" s="155"/>
      <c r="J281" s="197">
        <f t="shared" si="16"/>
        <v>2.0691666666666667E-2</v>
      </c>
      <c r="K281" s="197">
        <f t="shared" si="19"/>
        <v>4.7349351639969488E-3</v>
      </c>
      <c r="L281" s="197">
        <f t="shared" si="17"/>
        <v>3.042323668564606E-3</v>
      </c>
      <c r="M281" s="36"/>
    </row>
    <row r="282" spans="1:13" ht="12.75" x14ac:dyDescent="0.2">
      <c r="A282" s="15">
        <v>1893.11</v>
      </c>
      <c r="B282" s="15">
        <v>4.57</v>
      </c>
      <c r="C282" s="18">
        <v>0.2492</v>
      </c>
      <c r="D282" s="18">
        <v>0.26919999999999999</v>
      </c>
      <c r="E282" s="18">
        <v>7.135922645</v>
      </c>
      <c r="F282" s="15">
        <f t="shared" si="18"/>
        <v>1893.8749999999793</v>
      </c>
      <c r="G282" s="15">
        <f>G272*2/12+G284*10/12</f>
        <v>3.7083333333333335</v>
      </c>
      <c r="H282" s="30"/>
      <c r="I282" s="155"/>
      <c r="J282" s="197">
        <f t="shared" si="16"/>
        <v>2.0766666666666666E-2</v>
      </c>
      <c r="K282" s="197">
        <f t="shared" si="19"/>
        <v>4.6148148148148146E-3</v>
      </c>
      <c r="L282" s="197">
        <f t="shared" si="17"/>
        <v>3.0389654909308561E-3</v>
      </c>
      <c r="M282" s="36"/>
    </row>
    <row r="283" spans="1:13" ht="12.75" x14ac:dyDescent="0.2">
      <c r="A283" s="15">
        <v>1893.12</v>
      </c>
      <c r="B283" s="15">
        <v>4.41</v>
      </c>
      <c r="C283" s="18">
        <v>0.25</v>
      </c>
      <c r="D283" s="18">
        <v>0.26</v>
      </c>
      <c r="E283" s="18">
        <v>7.0407735540000003</v>
      </c>
      <c r="F283" s="15">
        <f t="shared" si="18"/>
        <v>1893.9583333333126</v>
      </c>
      <c r="G283" s="15">
        <f>G272*1/12+G284*11/12</f>
        <v>3.7041666666666671</v>
      </c>
      <c r="H283" s="30"/>
      <c r="I283" s="155"/>
      <c r="J283" s="197">
        <f t="shared" si="16"/>
        <v>2.0833333333333332E-2</v>
      </c>
      <c r="K283" s="197">
        <f t="shared" si="19"/>
        <v>4.5587162654996344E-3</v>
      </c>
      <c r="L283" s="197">
        <f t="shared" si="17"/>
        <v>3.0356071896173731E-3</v>
      </c>
      <c r="M283" s="36"/>
    </row>
    <row r="284" spans="1:13" ht="12.75" x14ac:dyDescent="0.2">
      <c r="A284" s="15">
        <v>1894.01</v>
      </c>
      <c r="B284" s="15">
        <v>4.32</v>
      </c>
      <c r="C284" s="18">
        <v>0.2467</v>
      </c>
      <c r="D284" s="18">
        <v>0.25169999999999998</v>
      </c>
      <c r="E284" s="18">
        <v>6.8504834710000004</v>
      </c>
      <c r="F284" s="15">
        <f t="shared" si="18"/>
        <v>1894.0416666666458</v>
      </c>
      <c r="G284" s="15">
        <v>3.7</v>
      </c>
      <c r="H284" s="30"/>
      <c r="I284" s="155"/>
      <c r="J284" s="197">
        <f t="shared" si="16"/>
        <v>2.0558333333333335E-2</v>
      </c>
      <c r="K284" s="197">
        <f t="shared" si="19"/>
        <v>4.6617535903250192E-3</v>
      </c>
      <c r="L284" s="197">
        <f t="shared" si="17"/>
        <v>3.0322487646148311E-3</v>
      </c>
      <c r="M284" s="36"/>
    </row>
    <row r="285" spans="1:13" ht="12.75" x14ac:dyDescent="0.2">
      <c r="A285" s="15">
        <v>1894.02</v>
      </c>
      <c r="B285" s="15">
        <v>4.38</v>
      </c>
      <c r="C285" s="18">
        <v>0.24329999999999999</v>
      </c>
      <c r="D285" s="18">
        <v>0.24329999999999999</v>
      </c>
      <c r="E285" s="18">
        <v>6.7553424790000003</v>
      </c>
      <c r="F285" s="15">
        <f t="shared" si="18"/>
        <v>1894.1249999999791</v>
      </c>
      <c r="G285" s="15">
        <f>G284*11/12+G296*1/12</f>
        <v>3.6800000000000006</v>
      </c>
      <c r="H285" s="30"/>
      <c r="I285" s="155"/>
      <c r="J285" s="197">
        <f t="shared" si="16"/>
        <v>2.0274999999999998E-2</v>
      </c>
      <c r="K285" s="197">
        <f t="shared" si="19"/>
        <v>4.6932870370370366E-3</v>
      </c>
      <c r="L285" s="197">
        <f t="shared" si="17"/>
        <v>3.0161266025487965E-3</v>
      </c>
      <c r="M285" s="36"/>
    </row>
    <row r="286" spans="1:13" ht="12.75" x14ac:dyDescent="0.2">
      <c r="A286" s="15">
        <v>1894.03</v>
      </c>
      <c r="B286" s="15">
        <v>4.51</v>
      </c>
      <c r="C286" s="18">
        <v>0.24</v>
      </c>
      <c r="D286" s="18">
        <v>0.23499999999999999</v>
      </c>
      <c r="E286" s="18">
        <v>6.5650523969999997</v>
      </c>
      <c r="F286" s="15">
        <f t="shared" si="18"/>
        <v>1894.2083333333123</v>
      </c>
      <c r="G286" s="15">
        <f>G284*10/12+G296*2/12</f>
        <v>3.66</v>
      </c>
      <c r="H286" s="30"/>
      <c r="I286" s="155"/>
      <c r="J286" s="197">
        <f t="shared" si="16"/>
        <v>0.02</v>
      </c>
      <c r="K286" s="197">
        <f t="shared" si="19"/>
        <v>4.5662100456621011E-3</v>
      </c>
      <c r="L286" s="197">
        <f t="shared" si="17"/>
        <v>3.0000015894111609E-3</v>
      </c>
      <c r="M286" s="36"/>
    </row>
    <row r="287" spans="1:13" ht="12.75" x14ac:dyDescent="0.2">
      <c r="A287" s="15">
        <v>1894.04</v>
      </c>
      <c r="B287" s="15">
        <v>4.57</v>
      </c>
      <c r="C287" s="18">
        <v>0.23669999999999999</v>
      </c>
      <c r="D287" s="18">
        <v>0.22670000000000001</v>
      </c>
      <c r="E287" s="18">
        <v>6.5650523969999997</v>
      </c>
      <c r="F287" s="15">
        <f t="shared" si="18"/>
        <v>1894.2916666666456</v>
      </c>
      <c r="G287" s="15">
        <f>G284*9/12+G296*3/12</f>
        <v>3.64</v>
      </c>
      <c r="H287" s="30"/>
      <c r="I287" s="155"/>
      <c r="J287" s="197">
        <f t="shared" si="16"/>
        <v>1.9724999999999999E-2</v>
      </c>
      <c r="K287" s="197">
        <f t="shared" si="19"/>
        <v>4.3736141906873614E-3</v>
      </c>
      <c r="L287" s="197">
        <f t="shared" si="17"/>
        <v>2.9838737241476565E-3</v>
      </c>
      <c r="M287" s="36"/>
    </row>
    <row r="288" spans="1:13" ht="12.75" x14ac:dyDescent="0.2">
      <c r="A288" s="15">
        <v>1894.05</v>
      </c>
      <c r="B288" s="15">
        <v>4.4000000000000004</v>
      </c>
      <c r="C288" s="18">
        <v>0.23330000000000001</v>
      </c>
      <c r="D288" s="18">
        <v>0.21829999999999999</v>
      </c>
      <c r="E288" s="18">
        <v>6.5650523969999997</v>
      </c>
      <c r="F288" s="15">
        <f t="shared" si="18"/>
        <v>1894.3749999999789</v>
      </c>
      <c r="G288" s="15">
        <f>G284*8/12+G296*4/12</f>
        <v>3.62</v>
      </c>
      <c r="H288" s="30"/>
      <c r="I288" s="155"/>
      <c r="J288" s="197">
        <f t="shared" si="16"/>
        <v>1.9441666666666666E-2</v>
      </c>
      <c r="K288" s="197">
        <f t="shared" si="19"/>
        <v>4.2541940189642592E-3</v>
      </c>
      <c r="L288" s="197">
        <f t="shared" si="17"/>
        <v>2.9677430057029053E-3</v>
      </c>
      <c r="M288" s="36"/>
    </row>
    <row r="289" spans="1:13" ht="12.75" x14ac:dyDescent="0.2">
      <c r="A289" s="15">
        <v>1894.06</v>
      </c>
      <c r="B289" s="15">
        <v>4.34</v>
      </c>
      <c r="C289" s="18">
        <v>0.23</v>
      </c>
      <c r="D289" s="18">
        <v>0.21</v>
      </c>
      <c r="E289" s="18">
        <v>6.5650523969999997</v>
      </c>
      <c r="F289" s="15">
        <f t="shared" si="18"/>
        <v>1894.4583333333121</v>
      </c>
      <c r="G289" s="15">
        <f>G284*7/12+G296*5/12</f>
        <v>3.6000000000000005</v>
      </c>
      <c r="H289" s="30"/>
      <c r="I289" s="155"/>
      <c r="J289" s="197">
        <f t="shared" si="16"/>
        <v>1.9166666666666669E-2</v>
      </c>
      <c r="K289" s="197">
        <f t="shared" si="19"/>
        <v>4.3560606060606064E-3</v>
      </c>
      <c r="L289" s="197">
        <f t="shared" si="17"/>
        <v>2.9516094330215292E-3</v>
      </c>
      <c r="M289" s="36"/>
    </row>
    <row r="290" spans="1:13" ht="12.75" x14ac:dyDescent="0.2">
      <c r="A290" s="15">
        <v>1894.07</v>
      </c>
      <c r="B290" s="15">
        <v>4.25</v>
      </c>
      <c r="C290" s="18">
        <v>0.22670000000000001</v>
      </c>
      <c r="D290" s="18">
        <v>0.20169999999999999</v>
      </c>
      <c r="E290" s="18">
        <v>6.5650523969999997</v>
      </c>
      <c r="F290" s="15">
        <f t="shared" si="18"/>
        <v>1894.5416666666454</v>
      </c>
      <c r="G290" s="15">
        <f>G284*6/12+G296*6/12</f>
        <v>3.58</v>
      </c>
      <c r="H290" s="30"/>
      <c r="I290" s="155"/>
      <c r="J290" s="197">
        <f t="shared" si="16"/>
        <v>1.8891666666666668E-2</v>
      </c>
      <c r="K290" s="197">
        <f t="shared" si="19"/>
        <v>4.3529185867895552E-3</v>
      </c>
      <c r="L290" s="197">
        <f t="shared" si="17"/>
        <v>2.9354730050472622E-3</v>
      </c>
      <c r="M290" s="36"/>
    </row>
    <row r="291" spans="1:13" ht="12.75" x14ac:dyDescent="0.2">
      <c r="A291" s="15">
        <v>1894.08</v>
      </c>
      <c r="B291" s="15">
        <v>4.41</v>
      </c>
      <c r="C291" s="18">
        <v>0.2233</v>
      </c>
      <c r="D291" s="18">
        <v>0.1933</v>
      </c>
      <c r="E291" s="18">
        <v>6.7553424790000003</v>
      </c>
      <c r="F291" s="15">
        <f t="shared" si="18"/>
        <v>1894.6249999999786</v>
      </c>
      <c r="G291" s="15">
        <f>G284*5/12+G296*7/12</f>
        <v>3.5599999999999996</v>
      </c>
      <c r="H291" s="30"/>
      <c r="I291" s="155"/>
      <c r="J291" s="197">
        <f t="shared" si="16"/>
        <v>1.8608333333333334E-2</v>
      </c>
      <c r="K291" s="197">
        <f t="shared" si="19"/>
        <v>4.3784313725490197E-3</v>
      </c>
      <c r="L291" s="197">
        <f t="shared" si="17"/>
        <v>2.9193337207231718E-3</v>
      </c>
      <c r="M291" s="36"/>
    </row>
    <row r="292" spans="1:13" ht="12.75" x14ac:dyDescent="0.2">
      <c r="A292" s="15">
        <v>1894.09</v>
      </c>
      <c r="B292" s="15">
        <v>4.4800000000000004</v>
      </c>
      <c r="C292" s="18">
        <v>0.22</v>
      </c>
      <c r="D292" s="18">
        <v>0.185</v>
      </c>
      <c r="E292" s="18">
        <v>6.8504834710000004</v>
      </c>
      <c r="F292" s="15">
        <f t="shared" si="18"/>
        <v>1894.7083333333119</v>
      </c>
      <c r="G292" s="15">
        <f>G284*4/12+G296*8/12</f>
        <v>3.54</v>
      </c>
      <c r="H292" s="30"/>
      <c r="I292" s="155"/>
      <c r="J292" s="197">
        <f t="shared" si="16"/>
        <v>1.8333333333333333E-2</v>
      </c>
      <c r="K292" s="197">
        <f t="shared" si="19"/>
        <v>4.1572184429327285E-3</v>
      </c>
      <c r="L292" s="197">
        <f t="shared" si="17"/>
        <v>2.9031915789923257E-3</v>
      </c>
      <c r="M292" s="36"/>
    </row>
    <row r="293" spans="1:13" ht="12.75" x14ac:dyDescent="0.2">
      <c r="A293" s="15">
        <v>1894.1</v>
      </c>
      <c r="B293" s="15">
        <v>4.34</v>
      </c>
      <c r="C293" s="18">
        <v>0.2167</v>
      </c>
      <c r="D293" s="18">
        <v>0.1767</v>
      </c>
      <c r="E293" s="18">
        <v>6.6601933879999997</v>
      </c>
      <c r="F293" s="15">
        <f t="shared" si="18"/>
        <v>1894.7916666666451</v>
      </c>
      <c r="G293" s="15">
        <f>G284*3/12+G296*9/12</f>
        <v>3.5200000000000005</v>
      </c>
      <c r="H293" s="30"/>
      <c r="I293" s="155"/>
      <c r="J293" s="197">
        <f t="shared" si="16"/>
        <v>1.8058333333333332E-2</v>
      </c>
      <c r="K293" s="197">
        <f t="shared" si="19"/>
        <v>4.0308779761904752E-3</v>
      </c>
      <c r="L293" s="197">
        <f t="shared" si="17"/>
        <v>2.8870465787962374E-3</v>
      </c>
      <c r="M293" s="36"/>
    </row>
    <row r="294" spans="1:13" ht="12.75" x14ac:dyDescent="0.2">
      <c r="A294" s="15">
        <v>1894.11</v>
      </c>
      <c r="B294" s="15">
        <v>4.34</v>
      </c>
      <c r="C294" s="18">
        <v>0.21329999999999999</v>
      </c>
      <c r="D294" s="18">
        <v>0.16830000000000001</v>
      </c>
      <c r="E294" s="18">
        <v>6.6601933879999997</v>
      </c>
      <c r="F294" s="15">
        <f t="shared" si="18"/>
        <v>1894.8749999999784</v>
      </c>
      <c r="G294" s="15">
        <f>G284*2/12+G296*10/12</f>
        <v>3.5</v>
      </c>
      <c r="H294" s="30"/>
      <c r="I294" s="155"/>
      <c r="J294" s="197">
        <f t="shared" si="16"/>
        <v>1.7774999999999999E-2</v>
      </c>
      <c r="K294" s="197">
        <f t="shared" si="19"/>
        <v>4.095622119815668E-3</v>
      </c>
      <c r="L294" s="197">
        <f t="shared" si="17"/>
        <v>2.8708987190766422E-3</v>
      </c>
      <c r="M294" s="36"/>
    </row>
    <row r="295" spans="1:13" ht="12.75" x14ac:dyDescent="0.2">
      <c r="A295" s="15">
        <v>1894.12</v>
      </c>
      <c r="B295" s="15">
        <v>4.3</v>
      </c>
      <c r="C295" s="18">
        <v>0.21</v>
      </c>
      <c r="D295" s="18">
        <v>0.16</v>
      </c>
      <c r="E295" s="18">
        <v>6.5650523969999997</v>
      </c>
      <c r="F295" s="15">
        <f t="shared" si="18"/>
        <v>1894.9583333333117</v>
      </c>
      <c r="G295" s="15">
        <f>G284*1/12+G296*11/12</f>
        <v>3.4800000000000004</v>
      </c>
      <c r="H295" s="30"/>
      <c r="I295" s="155"/>
      <c r="J295" s="197">
        <f t="shared" si="16"/>
        <v>1.7499999999999998E-2</v>
      </c>
      <c r="K295" s="197">
        <f t="shared" si="19"/>
        <v>4.0322580645161289E-3</v>
      </c>
      <c r="L295" s="197">
        <f t="shared" si="17"/>
        <v>2.8547479987741653E-3</v>
      </c>
      <c r="M295" s="36"/>
    </row>
    <row r="296" spans="1:13" ht="12.75" x14ac:dyDescent="0.2">
      <c r="A296" s="15">
        <v>1895.01</v>
      </c>
      <c r="B296" s="15">
        <v>4.25</v>
      </c>
      <c r="C296" s="18">
        <v>0.20830000000000001</v>
      </c>
      <c r="D296" s="18">
        <v>0.16750000000000001</v>
      </c>
      <c r="E296" s="18">
        <v>6.5650523969999997</v>
      </c>
      <c r="F296" s="15">
        <f t="shared" si="18"/>
        <v>1895.0416666666449</v>
      </c>
      <c r="G296" s="15">
        <v>3.46</v>
      </c>
      <c r="H296" s="30"/>
      <c r="I296" s="155"/>
      <c r="J296" s="197">
        <f t="shared" si="16"/>
        <v>1.7358333333333333E-2</v>
      </c>
      <c r="K296" s="197">
        <f t="shared" si="19"/>
        <v>4.0368217054263566E-3</v>
      </c>
      <c r="L296" s="197">
        <f t="shared" si="17"/>
        <v>2.8385944168292099E-3</v>
      </c>
      <c r="M296" s="36"/>
    </row>
    <row r="297" spans="1:13" ht="12.75" x14ac:dyDescent="0.2">
      <c r="A297" s="15">
        <v>1895.02</v>
      </c>
      <c r="B297" s="15">
        <v>4.1900000000000004</v>
      </c>
      <c r="C297" s="18">
        <v>0.20669999999999999</v>
      </c>
      <c r="D297" s="18">
        <v>0.17499999999999999</v>
      </c>
      <c r="E297" s="18">
        <v>6.5650523969999997</v>
      </c>
      <c r="F297" s="15">
        <f t="shared" si="18"/>
        <v>1895.1249999999782</v>
      </c>
      <c r="G297" s="15">
        <f>G296*11/12+G308*1/12</f>
        <v>3.4716666666666667</v>
      </c>
      <c r="H297" s="30"/>
      <c r="I297" s="155"/>
      <c r="J297" s="197">
        <f t="shared" si="16"/>
        <v>1.7225000000000001E-2</v>
      </c>
      <c r="K297" s="197">
        <f t="shared" si="19"/>
        <v>4.0529411764705882E-3</v>
      </c>
      <c r="L297" s="197">
        <f t="shared" si="17"/>
        <v>2.8480176874603469E-3</v>
      </c>
      <c r="M297" s="36"/>
    </row>
    <row r="298" spans="1:13" ht="12.75" x14ac:dyDescent="0.2">
      <c r="A298" s="15">
        <v>1895.03</v>
      </c>
      <c r="B298" s="15">
        <v>4.1900000000000004</v>
      </c>
      <c r="C298" s="18">
        <v>0.20499999999999999</v>
      </c>
      <c r="D298" s="18">
        <v>0.1825</v>
      </c>
      <c r="E298" s="18">
        <v>6.5650523969999997</v>
      </c>
      <c r="F298" s="15">
        <f t="shared" si="18"/>
        <v>1895.2083333333114</v>
      </c>
      <c r="G298" s="15">
        <f>G296*10/12+G308*2/12</f>
        <v>3.4833333333333334</v>
      </c>
      <c r="H298" s="30"/>
      <c r="I298" s="155"/>
      <c r="J298" s="197">
        <f t="shared" si="16"/>
        <v>1.7083333333333332E-2</v>
      </c>
      <c r="K298" s="197">
        <f t="shared" si="19"/>
        <v>4.0771678599840887E-3</v>
      </c>
      <c r="L298" s="197">
        <f t="shared" si="17"/>
        <v>2.8574399841878595E-3</v>
      </c>
      <c r="M298" s="36"/>
    </row>
    <row r="299" spans="1:13" ht="12.75" x14ac:dyDescent="0.2">
      <c r="A299" s="15">
        <v>1895.04</v>
      </c>
      <c r="B299" s="15">
        <v>4.37</v>
      </c>
      <c r="C299" s="18">
        <v>0.20330000000000001</v>
      </c>
      <c r="D299" s="18">
        <v>0.19</v>
      </c>
      <c r="E299" s="18">
        <v>6.8504834710000004</v>
      </c>
      <c r="F299" s="15">
        <f t="shared" si="18"/>
        <v>1895.2916666666447</v>
      </c>
      <c r="G299" s="15">
        <f>G296*9/12+G308*3/12</f>
        <v>3.4950000000000001</v>
      </c>
      <c r="H299" s="30"/>
      <c r="I299" s="155"/>
      <c r="J299" s="197">
        <f t="shared" si="16"/>
        <v>1.6941666666666667E-2</v>
      </c>
      <c r="K299" s="197">
        <f t="shared" si="19"/>
        <v>4.0433571996817816E-3</v>
      </c>
      <c r="L299" s="197">
        <f t="shared" si="17"/>
        <v>2.8668613072220239E-3</v>
      </c>
      <c r="M299" s="36"/>
    </row>
    <row r="300" spans="1:13" ht="12.75" x14ac:dyDescent="0.2">
      <c r="A300" s="15">
        <v>1895.05</v>
      </c>
      <c r="B300" s="15">
        <v>4.6100000000000003</v>
      </c>
      <c r="C300" s="18">
        <v>0.20169999999999999</v>
      </c>
      <c r="D300" s="18">
        <v>0.19750000000000001</v>
      </c>
      <c r="E300" s="18">
        <v>6.9456325620000001</v>
      </c>
      <c r="F300" s="15">
        <f t="shared" si="18"/>
        <v>1895.3749999999779</v>
      </c>
      <c r="G300" s="15">
        <f>G296*8/12+G308*4/12</f>
        <v>3.5066666666666668</v>
      </c>
      <c r="H300" s="30"/>
      <c r="I300" s="155"/>
      <c r="J300" s="197">
        <f t="shared" si="16"/>
        <v>1.6808333333333331E-2</v>
      </c>
      <c r="K300" s="197">
        <f t="shared" si="19"/>
        <v>3.8463005339435538E-3</v>
      </c>
      <c r="L300" s="197">
        <f t="shared" si="17"/>
        <v>2.8762816567733385E-3</v>
      </c>
      <c r="M300" s="36"/>
    </row>
    <row r="301" spans="1:13" ht="12.75" x14ac:dyDescent="0.2">
      <c r="A301" s="15">
        <v>1895.06</v>
      </c>
      <c r="B301" s="15">
        <v>4.7</v>
      </c>
      <c r="C301" s="18">
        <v>0.2</v>
      </c>
      <c r="D301" s="18">
        <v>0.20499999999999999</v>
      </c>
      <c r="E301" s="18">
        <v>7.0407735540000003</v>
      </c>
      <c r="F301" s="15">
        <f t="shared" si="18"/>
        <v>1895.4583333333112</v>
      </c>
      <c r="G301" s="15">
        <f>G296*7/12+G308*5/12</f>
        <v>3.5183333333333331</v>
      </c>
      <c r="H301" s="30"/>
      <c r="I301" s="155"/>
      <c r="J301" s="197">
        <f t="shared" si="16"/>
        <v>1.6666666666666666E-2</v>
      </c>
      <c r="K301" s="197">
        <f t="shared" si="19"/>
        <v>3.6153289949385392E-3</v>
      </c>
      <c r="L301" s="197">
        <f t="shared" si="17"/>
        <v>2.8857010330520794E-3</v>
      </c>
      <c r="M301" s="36"/>
    </row>
    <row r="302" spans="1:13" ht="12.75" x14ac:dyDescent="0.2">
      <c r="A302" s="15">
        <v>1895.07</v>
      </c>
      <c r="B302" s="15">
        <v>4.72</v>
      </c>
      <c r="C302" s="18">
        <v>0.1983</v>
      </c>
      <c r="D302" s="18">
        <v>0.21249999999999999</v>
      </c>
      <c r="E302" s="18">
        <v>6.9456325620000001</v>
      </c>
      <c r="F302" s="15">
        <f t="shared" si="18"/>
        <v>1895.5416666666445</v>
      </c>
      <c r="G302" s="15">
        <f>G296*6/12+G308*6/12</f>
        <v>3.53</v>
      </c>
      <c r="H302" s="30"/>
      <c r="I302" s="155"/>
      <c r="J302" s="197">
        <f t="shared" si="16"/>
        <v>1.6525000000000001E-2</v>
      </c>
      <c r="K302" s="197">
        <f t="shared" si="19"/>
        <v>3.5159574468085109E-3</v>
      </c>
      <c r="L302" s="197">
        <f t="shared" si="17"/>
        <v>2.8951194362685229E-3</v>
      </c>
      <c r="M302" s="36"/>
    </row>
    <row r="303" spans="1:13" ht="12.75" x14ac:dyDescent="0.2">
      <c r="A303" s="15">
        <v>1895.08</v>
      </c>
      <c r="B303" s="15">
        <v>4.79</v>
      </c>
      <c r="C303" s="18">
        <v>0.19670000000000001</v>
      </c>
      <c r="D303" s="18">
        <v>0.22</v>
      </c>
      <c r="E303" s="18">
        <v>6.8504834710000004</v>
      </c>
      <c r="F303" s="15">
        <f t="shared" si="18"/>
        <v>1895.6249999999777</v>
      </c>
      <c r="G303" s="15">
        <f>G296*5/12+G308*7/12</f>
        <v>3.541666666666667</v>
      </c>
      <c r="H303" s="30"/>
      <c r="I303" s="155"/>
      <c r="J303" s="197">
        <f t="shared" si="16"/>
        <v>1.6391666666666669E-2</v>
      </c>
      <c r="K303" s="197">
        <f t="shared" si="19"/>
        <v>3.4728107344632773E-3</v>
      </c>
      <c r="L303" s="197">
        <f t="shared" si="17"/>
        <v>2.9045368666327231E-3</v>
      </c>
      <c r="M303" s="36"/>
    </row>
    <row r="304" spans="1:13" ht="12.75" x14ac:dyDescent="0.2">
      <c r="A304" s="15">
        <v>1895.09</v>
      </c>
      <c r="B304" s="15">
        <v>4.82</v>
      </c>
      <c r="C304" s="18">
        <v>0.19500000000000001</v>
      </c>
      <c r="D304" s="18">
        <v>0.22750000000000001</v>
      </c>
      <c r="E304" s="18">
        <v>6.8504834710000004</v>
      </c>
      <c r="F304" s="15">
        <f t="shared" si="18"/>
        <v>1895.708333333311</v>
      </c>
      <c r="G304" s="15">
        <f>G296*4/12+G308*8/12</f>
        <v>3.5533333333333332</v>
      </c>
      <c r="H304" s="30"/>
      <c r="I304" s="155"/>
      <c r="J304" s="197">
        <f t="shared" si="16"/>
        <v>1.6250000000000001E-2</v>
      </c>
      <c r="K304" s="197">
        <f t="shared" si="19"/>
        <v>3.3924843423799585E-3</v>
      </c>
      <c r="L304" s="197">
        <f t="shared" si="17"/>
        <v>2.9139533243547344E-3</v>
      </c>
      <c r="M304" s="36"/>
    </row>
    <row r="305" spans="1:13" ht="12.75" x14ac:dyDescent="0.2">
      <c r="A305" s="15">
        <v>1895.1</v>
      </c>
      <c r="B305" s="15">
        <v>4.75</v>
      </c>
      <c r="C305" s="18">
        <v>0.1933</v>
      </c>
      <c r="D305" s="18">
        <v>0.23499999999999999</v>
      </c>
      <c r="E305" s="18">
        <v>6.8504834710000004</v>
      </c>
      <c r="F305" s="15">
        <f t="shared" si="18"/>
        <v>1895.7916666666442</v>
      </c>
      <c r="G305" s="15">
        <f>G296*3/12+G308*9/12</f>
        <v>3.5649999999999995</v>
      </c>
      <c r="H305" s="30"/>
      <c r="I305" s="155"/>
      <c r="J305" s="197">
        <f t="shared" si="16"/>
        <v>1.6108333333333332E-2</v>
      </c>
      <c r="K305" s="197">
        <f t="shared" si="19"/>
        <v>3.3419778699861685E-3</v>
      </c>
      <c r="L305" s="197">
        <f t="shared" si="17"/>
        <v>2.9233688096448329E-3</v>
      </c>
      <c r="M305" s="36"/>
    </row>
    <row r="306" spans="1:13" ht="12.75" x14ac:dyDescent="0.2">
      <c r="A306" s="15">
        <v>1895.11</v>
      </c>
      <c r="B306" s="15">
        <v>4.59</v>
      </c>
      <c r="C306" s="18">
        <v>0.19170000000000001</v>
      </c>
      <c r="D306" s="18">
        <v>0.24249999999999999</v>
      </c>
      <c r="E306" s="18">
        <v>6.8504834710000004</v>
      </c>
      <c r="F306" s="15">
        <f t="shared" si="18"/>
        <v>1895.8749999999775</v>
      </c>
      <c r="G306" s="15">
        <f>G296*2/12+G308*10/12</f>
        <v>3.5766666666666667</v>
      </c>
      <c r="H306" s="30"/>
      <c r="I306" s="155"/>
      <c r="J306" s="197">
        <f t="shared" si="16"/>
        <v>1.5975E-2</v>
      </c>
      <c r="K306" s="197">
        <f t="shared" si="19"/>
        <v>3.3631578947368422E-3</v>
      </c>
      <c r="L306" s="197">
        <f t="shared" si="17"/>
        <v>2.9327833227126288E-3</v>
      </c>
      <c r="M306" s="36"/>
    </row>
    <row r="307" spans="1:13" ht="12.75" x14ac:dyDescent="0.2">
      <c r="A307" s="15">
        <v>1895.12</v>
      </c>
      <c r="B307" s="15">
        <v>4.32</v>
      </c>
      <c r="C307" s="18">
        <v>0.19</v>
      </c>
      <c r="D307" s="18">
        <v>0.25</v>
      </c>
      <c r="E307" s="18">
        <v>6.7553424790000003</v>
      </c>
      <c r="F307" s="15">
        <f t="shared" si="18"/>
        <v>1895.9583333333107</v>
      </c>
      <c r="G307" s="15">
        <f>G296*1/12+G308*11/12</f>
        <v>3.5883333333333338</v>
      </c>
      <c r="H307" s="30"/>
      <c r="I307" s="155"/>
      <c r="J307" s="197">
        <f t="shared" si="16"/>
        <v>1.5833333333333335E-2</v>
      </c>
      <c r="K307" s="197">
        <f t="shared" si="19"/>
        <v>3.4495279593318813E-3</v>
      </c>
      <c r="L307" s="197">
        <f t="shared" si="17"/>
        <v>2.9421968637683982E-3</v>
      </c>
      <c r="M307" s="36"/>
    </row>
    <row r="308" spans="1:13" ht="12.75" x14ac:dyDescent="0.2">
      <c r="A308" s="15">
        <v>1896.01</v>
      </c>
      <c r="B308" s="15">
        <v>4.2699999999999996</v>
      </c>
      <c r="C308" s="18">
        <v>0.18920000000000001</v>
      </c>
      <c r="D308" s="18">
        <v>0.2467</v>
      </c>
      <c r="E308" s="18">
        <v>6.6601933879999997</v>
      </c>
      <c r="F308" s="15">
        <f t="shared" si="18"/>
        <v>1896.041666666644</v>
      </c>
      <c r="G308" s="15">
        <v>3.6</v>
      </c>
      <c r="H308" s="30"/>
      <c r="I308" s="155"/>
      <c r="J308" s="197">
        <f t="shared" si="16"/>
        <v>1.5766666666666668E-2</v>
      </c>
      <c r="K308" s="197">
        <f t="shared" si="19"/>
        <v>3.6496913580246915E-3</v>
      </c>
      <c r="L308" s="197">
        <f t="shared" si="17"/>
        <v>2.9516094330215292E-3</v>
      </c>
      <c r="M308" s="36"/>
    </row>
    <row r="309" spans="1:13" ht="12.75" x14ac:dyDescent="0.2">
      <c r="A309" s="15">
        <v>1896.02</v>
      </c>
      <c r="B309" s="15">
        <v>4.45</v>
      </c>
      <c r="C309" s="18">
        <v>0.1883</v>
      </c>
      <c r="D309" s="18">
        <v>0.24329999999999999</v>
      </c>
      <c r="E309" s="18">
        <v>6.5650523969999997</v>
      </c>
      <c r="F309" s="15">
        <f t="shared" si="18"/>
        <v>1896.1249999999773</v>
      </c>
      <c r="G309" s="15">
        <f>G308*11/12+G320*1/12</f>
        <v>3.5833333333333335</v>
      </c>
      <c r="H309" s="30"/>
      <c r="I309" s="155"/>
      <c r="J309" s="197">
        <f t="shared" si="16"/>
        <v>1.5691666666666666E-2</v>
      </c>
      <c r="K309" s="197">
        <f t="shared" si="19"/>
        <v>3.6748633879781422E-3</v>
      </c>
      <c r="L309" s="197">
        <f t="shared" si="17"/>
        <v>2.9381626080386969E-3</v>
      </c>
      <c r="M309" s="36"/>
    </row>
    <row r="310" spans="1:13" ht="12.75" x14ac:dyDescent="0.2">
      <c r="A310" s="15">
        <v>1896.03</v>
      </c>
      <c r="B310" s="15">
        <v>4.38</v>
      </c>
      <c r="C310" s="18">
        <v>0.1875</v>
      </c>
      <c r="D310" s="18">
        <v>0.24</v>
      </c>
      <c r="E310" s="18">
        <v>6.5650523969999997</v>
      </c>
      <c r="F310" s="15">
        <f t="shared" si="18"/>
        <v>1896.2083333333105</v>
      </c>
      <c r="G310" s="15">
        <f>G308*10/12+G320*2/12</f>
        <v>3.5666666666666664</v>
      </c>
      <c r="H310" s="30"/>
      <c r="I310" s="155"/>
      <c r="J310" s="197">
        <f t="shared" si="16"/>
        <v>1.5625E-2</v>
      </c>
      <c r="K310" s="197">
        <f t="shared" si="19"/>
        <v>3.5112359550561797E-3</v>
      </c>
      <c r="L310" s="197">
        <f t="shared" si="17"/>
        <v>2.9247137996020189E-3</v>
      </c>
      <c r="M310" s="36"/>
    </row>
    <row r="311" spans="1:13" ht="12.75" x14ac:dyDescent="0.2">
      <c r="A311" s="15">
        <v>1896.04</v>
      </c>
      <c r="B311" s="15">
        <v>4.42</v>
      </c>
      <c r="C311" s="18">
        <v>0.1867</v>
      </c>
      <c r="D311" s="18">
        <v>0.23669999999999999</v>
      </c>
      <c r="E311" s="18">
        <v>6.469903306</v>
      </c>
      <c r="F311" s="15">
        <f t="shared" si="18"/>
        <v>1896.2916666666438</v>
      </c>
      <c r="G311" s="15">
        <f>G308*9/12+G320*3/12</f>
        <v>3.55</v>
      </c>
      <c r="H311" s="30"/>
      <c r="I311" s="155"/>
      <c r="J311" s="197">
        <f t="shared" si="16"/>
        <v>1.5558333333333334E-2</v>
      </c>
      <c r="K311" s="197">
        <f t="shared" si="19"/>
        <v>3.5521308980213094E-3</v>
      </c>
      <c r="L311" s="197">
        <f t="shared" si="17"/>
        <v>2.9112630070997625E-3</v>
      </c>
      <c r="M311" s="36"/>
    </row>
    <row r="312" spans="1:13" ht="12.75" x14ac:dyDescent="0.2">
      <c r="A312" s="15">
        <v>1896.05</v>
      </c>
      <c r="B312" s="15">
        <v>4.4000000000000004</v>
      </c>
      <c r="C312" s="18">
        <v>0.18579999999999999</v>
      </c>
      <c r="D312" s="18">
        <v>0.23330000000000001</v>
      </c>
      <c r="E312" s="18">
        <v>6.3747542150000003</v>
      </c>
      <c r="F312" s="15">
        <f t="shared" si="18"/>
        <v>1896.374999999977</v>
      </c>
      <c r="G312" s="15">
        <f>G308*8/12+G320*4/12</f>
        <v>3.5333333333333332</v>
      </c>
      <c r="H312" s="30"/>
      <c r="I312" s="155"/>
      <c r="J312" s="197">
        <f t="shared" si="16"/>
        <v>1.5483333333333333E-2</v>
      </c>
      <c r="K312" s="197">
        <f t="shared" si="19"/>
        <v>3.5030165912518854E-3</v>
      </c>
      <c r="L312" s="197">
        <f t="shared" si="17"/>
        <v>2.8978102299197506E-3</v>
      </c>
      <c r="M312" s="36"/>
    </row>
    <row r="313" spans="1:13" ht="12.75" x14ac:dyDescent="0.2">
      <c r="A313" s="15">
        <v>1896.06</v>
      </c>
      <c r="B313" s="15">
        <v>4.32</v>
      </c>
      <c r="C313" s="18">
        <v>0.185</v>
      </c>
      <c r="D313" s="18">
        <v>0.23</v>
      </c>
      <c r="E313" s="18">
        <v>6.2796132230000001</v>
      </c>
      <c r="F313" s="15">
        <f t="shared" si="18"/>
        <v>1896.4583333333103</v>
      </c>
      <c r="G313" s="15">
        <f>G308*7/12+G320*5/12</f>
        <v>3.5166666666666666</v>
      </c>
      <c r="H313" s="30"/>
      <c r="I313" s="155"/>
      <c r="J313" s="197">
        <f t="shared" si="16"/>
        <v>1.5416666666666667E-2</v>
      </c>
      <c r="K313" s="197">
        <f t="shared" si="19"/>
        <v>3.5037878787878788E-3</v>
      </c>
      <c r="L313" s="197">
        <f t="shared" si="17"/>
        <v>2.8843554674495842E-3</v>
      </c>
      <c r="M313" s="36"/>
    </row>
    <row r="314" spans="1:13" ht="12.75" x14ac:dyDescent="0.2">
      <c r="A314" s="15">
        <v>1896.07</v>
      </c>
      <c r="B314" s="15">
        <v>4.04</v>
      </c>
      <c r="C314" s="18">
        <v>0.1842</v>
      </c>
      <c r="D314" s="18">
        <v>0.22670000000000001</v>
      </c>
      <c r="E314" s="18">
        <v>6.2796132230000001</v>
      </c>
      <c r="F314" s="15">
        <f t="shared" si="18"/>
        <v>1896.5416666666436</v>
      </c>
      <c r="G314" s="15">
        <f>G308*6/12+G320*6/12</f>
        <v>3.5</v>
      </c>
      <c r="H314" s="30"/>
      <c r="I314" s="155"/>
      <c r="J314" s="197">
        <f t="shared" si="16"/>
        <v>1.5350000000000001E-2</v>
      </c>
      <c r="K314" s="197">
        <f t="shared" si="19"/>
        <v>3.5532407407407405E-3</v>
      </c>
      <c r="L314" s="197">
        <f t="shared" si="17"/>
        <v>2.8708987190766422E-3</v>
      </c>
      <c r="M314" s="36"/>
    </row>
    <row r="315" spans="1:13" ht="12.75" x14ac:dyDescent="0.2">
      <c r="A315" s="15">
        <v>1896.08</v>
      </c>
      <c r="B315" s="15">
        <v>3.81</v>
      </c>
      <c r="C315" s="18">
        <v>0.18329999999999999</v>
      </c>
      <c r="D315" s="18">
        <v>0.2233</v>
      </c>
      <c r="E315" s="18">
        <v>6.2796132230000001</v>
      </c>
      <c r="F315" s="15">
        <f t="shared" si="18"/>
        <v>1896.6249999999768</v>
      </c>
      <c r="G315" s="15">
        <f>G308*5/12+G320*7/12</f>
        <v>3.4833333333333334</v>
      </c>
      <c r="H315" s="30"/>
      <c r="I315" s="155"/>
      <c r="J315" s="197">
        <f t="shared" si="16"/>
        <v>1.5274999999999999E-2</v>
      </c>
      <c r="K315" s="197">
        <f t="shared" si="19"/>
        <v>3.7809405940594054E-3</v>
      </c>
      <c r="L315" s="197">
        <f t="shared" si="17"/>
        <v>2.8574399841878595E-3</v>
      </c>
      <c r="M315" s="36"/>
    </row>
    <row r="316" spans="1:13" ht="12.75" x14ac:dyDescent="0.2">
      <c r="A316" s="15">
        <v>1896.09</v>
      </c>
      <c r="B316" s="15">
        <v>4.01</v>
      </c>
      <c r="C316" s="18">
        <v>0.1825</v>
      </c>
      <c r="D316" s="18">
        <v>0.22</v>
      </c>
      <c r="E316" s="18">
        <v>6.2796132230000001</v>
      </c>
      <c r="F316" s="15">
        <f t="shared" si="18"/>
        <v>1896.7083333333101</v>
      </c>
      <c r="G316" s="15">
        <f>G308*4/12+G320*8/12</f>
        <v>3.4666666666666668</v>
      </c>
      <c r="H316" s="30"/>
      <c r="I316" s="155"/>
      <c r="J316" s="197">
        <f t="shared" si="16"/>
        <v>1.5208333333333332E-2</v>
      </c>
      <c r="K316" s="197">
        <f t="shared" si="19"/>
        <v>3.9916885389326331E-3</v>
      </c>
      <c r="L316" s="197">
        <f t="shared" si="17"/>
        <v>2.8439792621699489E-3</v>
      </c>
      <c r="M316" s="36"/>
    </row>
    <row r="317" spans="1:13" ht="12.75" x14ac:dyDescent="0.2">
      <c r="A317" s="15">
        <v>1896.1</v>
      </c>
      <c r="B317" s="15">
        <v>4.0999999999999996</v>
      </c>
      <c r="C317" s="18">
        <v>0.1817</v>
      </c>
      <c r="D317" s="18">
        <v>0.2167</v>
      </c>
      <c r="E317" s="18">
        <v>6.469903306</v>
      </c>
      <c r="F317" s="15">
        <f t="shared" si="18"/>
        <v>1896.7916666666433</v>
      </c>
      <c r="G317" s="15">
        <f>G308*3/12+G320*9/12</f>
        <v>3.4499999999999997</v>
      </c>
      <c r="H317" s="30"/>
      <c r="I317" s="155"/>
      <c r="J317" s="197">
        <f t="shared" si="16"/>
        <v>1.5141666666666666E-2</v>
      </c>
      <c r="K317" s="197">
        <f t="shared" si="19"/>
        <v>3.7759767248545305E-3</v>
      </c>
      <c r="L317" s="197">
        <f t="shared" si="17"/>
        <v>2.8305165524094011E-3</v>
      </c>
      <c r="M317" s="36"/>
    </row>
    <row r="318" spans="1:13" ht="12.75" x14ac:dyDescent="0.2">
      <c r="A318" s="15">
        <v>1896.11</v>
      </c>
      <c r="B318" s="15">
        <v>4.38</v>
      </c>
      <c r="C318" s="18">
        <v>0.18079999999999999</v>
      </c>
      <c r="D318" s="18">
        <v>0.21329999999999999</v>
      </c>
      <c r="E318" s="18">
        <v>6.6601933879999997</v>
      </c>
      <c r="F318" s="15">
        <f t="shared" si="18"/>
        <v>1896.8749999999766</v>
      </c>
      <c r="G318" s="15">
        <f>G308*2/12+G320*10/12</f>
        <v>3.4333333333333336</v>
      </c>
      <c r="H318" s="30"/>
      <c r="I318" s="155"/>
      <c r="J318" s="197">
        <f t="shared" si="16"/>
        <v>1.5066666666666666E-2</v>
      </c>
      <c r="K318" s="197">
        <f t="shared" si="19"/>
        <v>3.6747967479674798E-3</v>
      </c>
      <c r="L318" s="197">
        <f t="shared" si="17"/>
        <v>2.8170518542924849E-3</v>
      </c>
      <c r="M318" s="36"/>
    </row>
    <row r="319" spans="1:13" ht="12.75" x14ac:dyDescent="0.2">
      <c r="A319" s="15">
        <v>1896.12</v>
      </c>
      <c r="B319" s="15">
        <v>4.22</v>
      </c>
      <c r="C319" s="18">
        <v>0.18</v>
      </c>
      <c r="D319" s="18">
        <v>0.21</v>
      </c>
      <c r="E319" s="18">
        <v>6.6601933879999997</v>
      </c>
      <c r="F319" s="15">
        <f t="shared" si="18"/>
        <v>1896.9583333333098</v>
      </c>
      <c r="G319" s="15">
        <f>G308*1/12+G320*11/12</f>
        <v>3.4166666666666665</v>
      </c>
      <c r="H319" s="30"/>
      <c r="I319" s="155"/>
      <c r="J319" s="197">
        <f t="shared" si="16"/>
        <v>1.4999999999999999E-2</v>
      </c>
      <c r="K319" s="197">
        <f t="shared" si="19"/>
        <v>3.4246575342465752E-3</v>
      </c>
      <c r="L319" s="197">
        <f t="shared" si="17"/>
        <v>2.8035851672048029E-3</v>
      </c>
      <c r="M319" s="36"/>
    </row>
    <row r="320" spans="1:13" ht="12.75" x14ac:dyDescent="0.2">
      <c r="A320" s="15">
        <v>1897.01</v>
      </c>
      <c r="B320" s="15">
        <v>4.22</v>
      </c>
      <c r="C320" s="18">
        <v>0.18</v>
      </c>
      <c r="D320" s="18">
        <v>0.21829999999999999</v>
      </c>
      <c r="E320" s="18">
        <v>6.469903306</v>
      </c>
      <c r="F320" s="15">
        <f t="shared" si="18"/>
        <v>1897.0416666666431</v>
      </c>
      <c r="G320" s="15">
        <v>3.4</v>
      </c>
      <c r="H320" s="30"/>
      <c r="I320" s="155"/>
      <c r="J320" s="197">
        <f t="shared" si="16"/>
        <v>1.4999999999999999E-2</v>
      </c>
      <c r="K320" s="197">
        <f t="shared" si="19"/>
        <v>3.5545023696682467E-3</v>
      </c>
      <c r="L320" s="197">
        <f t="shared" si="17"/>
        <v>2.7901164905321796E-3</v>
      </c>
      <c r="M320" s="36"/>
    </row>
    <row r="321" spans="1:13" ht="12.75" x14ac:dyDescent="0.2">
      <c r="A321" s="15">
        <v>1897.02</v>
      </c>
      <c r="B321" s="15">
        <v>4.18</v>
      </c>
      <c r="C321" s="18">
        <v>0.18</v>
      </c>
      <c r="D321" s="18">
        <v>0.22670000000000001</v>
      </c>
      <c r="E321" s="18">
        <v>6.469903306</v>
      </c>
      <c r="F321" s="15">
        <f t="shared" si="18"/>
        <v>1897.1249999999764</v>
      </c>
      <c r="G321" s="15">
        <f>G320*11/12+G332*1/12</f>
        <v>3.3958333333333335</v>
      </c>
      <c r="H321" s="30"/>
      <c r="I321" s="155"/>
      <c r="J321" s="197">
        <f t="shared" si="16"/>
        <v>1.4999999999999999E-2</v>
      </c>
      <c r="K321" s="197">
        <f t="shared" si="19"/>
        <v>3.5545023696682467E-3</v>
      </c>
      <c r="L321" s="197">
        <f t="shared" si="17"/>
        <v>2.7867490104194204E-3</v>
      </c>
      <c r="M321" s="36"/>
    </row>
    <row r="322" spans="1:13" ht="12.75" x14ac:dyDescent="0.2">
      <c r="A322" s="15">
        <v>1897.03</v>
      </c>
      <c r="B322" s="15">
        <v>4.1900000000000004</v>
      </c>
      <c r="C322" s="18">
        <v>0.18</v>
      </c>
      <c r="D322" s="18">
        <v>0.23499999999999999</v>
      </c>
      <c r="E322" s="18">
        <v>6.469903306</v>
      </c>
      <c r="F322" s="15">
        <f t="shared" si="18"/>
        <v>1897.2083333333096</v>
      </c>
      <c r="G322" s="15">
        <f>G320*10/12+G332*2/12</f>
        <v>3.3916666666666666</v>
      </c>
      <c r="H322" s="30"/>
      <c r="I322" s="155"/>
      <c r="J322" s="197">
        <f t="shared" si="16"/>
        <v>1.4999999999999999E-2</v>
      </c>
      <c r="K322" s="197">
        <f t="shared" si="19"/>
        <v>3.5885167464114833E-3</v>
      </c>
      <c r="L322" s="197">
        <f t="shared" si="17"/>
        <v>2.7833814059092798E-3</v>
      </c>
      <c r="M322" s="36"/>
    </row>
    <row r="323" spans="1:13" ht="12.75" x14ac:dyDescent="0.2">
      <c r="A323" s="15">
        <v>1897.04</v>
      </c>
      <c r="B323" s="15">
        <v>4.0599999999999996</v>
      </c>
      <c r="C323" s="18">
        <v>0.18</v>
      </c>
      <c r="D323" s="18">
        <v>0.24329999999999999</v>
      </c>
      <c r="E323" s="18">
        <v>6.3747542150000003</v>
      </c>
      <c r="F323" s="15">
        <f t="shared" si="18"/>
        <v>1897.2916666666429</v>
      </c>
      <c r="G323" s="15">
        <f>G320*9/12+G332*3/12</f>
        <v>3.3874999999999997</v>
      </c>
      <c r="H323" s="30"/>
      <c r="I323" s="155"/>
      <c r="J323" s="197">
        <f t="shared" si="16"/>
        <v>1.4999999999999999E-2</v>
      </c>
      <c r="K323" s="197">
        <f t="shared" si="19"/>
        <v>3.5799522673031024E-3</v>
      </c>
      <c r="L323" s="197">
        <f t="shared" si="17"/>
        <v>2.7800136769926542E-3</v>
      </c>
      <c r="M323" s="36"/>
    </row>
    <row r="324" spans="1:13" ht="12.75" x14ac:dyDescent="0.2">
      <c r="A324" s="15">
        <v>1897.05</v>
      </c>
      <c r="B324" s="15">
        <v>4.08</v>
      </c>
      <c r="C324" s="18">
        <v>0.18</v>
      </c>
      <c r="D324" s="18">
        <v>0.25169999999999998</v>
      </c>
      <c r="E324" s="18">
        <v>6.2796132230000001</v>
      </c>
      <c r="F324" s="15">
        <f t="shared" si="18"/>
        <v>1897.3749999999761</v>
      </c>
      <c r="G324" s="15">
        <f>G320*8/12+G332*4/12</f>
        <v>3.3833333333333333</v>
      </c>
      <c r="H324" s="30"/>
      <c r="I324" s="155"/>
      <c r="J324" s="197">
        <f t="shared" si="16"/>
        <v>1.4999999999999999E-2</v>
      </c>
      <c r="K324" s="197">
        <f t="shared" si="19"/>
        <v>3.6945812807881776E-3</v>
      </c>
      <c r="L324" s="197">
        <f t="shared" si="17"/>
        <v>2.7766458236597735E-3</v>
      </c>
      <c r="M324" s="36"/>
    </row>
    <row r="325" spans="1:13" ht="12.75" x14ac:dyDescent="0.2">
      <c r="A325" s="15">
        <v>1897.06</v>
      </c>
      <c r="B325" s="15">
        <v>4.2699999999999996</v>
      </c>
      <c r="C325" s="18">
        <v>0.18</v>
      </c>
      <c r="D325" s="18">
        <v>0.26</v>
      </c>
      <c r="E325" s="18">
        <v>6.2796132230000001</v>
      </c>
      <c r="F325" s="15">
        <f t="shared" si="18"/>
        <v>1897.4583333333094</v>
      </c>
      <c r="G325" s="15">
        <f>G320*7/12+G332*5/12</f>
        <v>3.3791666666666664</v>
      </c>
      <c r="H325" s="30"/>
      <c r="I325" s="155"/>
      <c r="J325" s="197">
        <f t="shared" si="16"/>
        <v>1.4999999999999999E-2</v>
      </c>
      <c r="K325" s="197">
        <f t="shared" si="19"/>
        <v>3.6764705882352941E-3</v>
      </c>
      <c r="L325" s="197">
        <f t="shared" si="17"/>
        <v>2.7732778459008678E-3</v>
      </c>
      <c r="M325" s="36"/>
    </row>
    <row r="326" spans="1:13" ht="12.75" x14ac:dyDescent="0.2">
      <c r="A326" s="15">
        <v>1897.07</v>
      </c>
      <c r="B326" s="15">
        <v>4.46</v>
      </c>
      <c r="C326" s="18">
        <v>0.18</v>
      </c>
      <c r="D326" s="18">
        <v>0.26829999999999998</v>
      </c>
      <c r="E326" s="18">
        <v>6.2796132230000001</v>
      </c>
      <c r="F326" s="15">
        <f t="shared" si="18"/>
        <v>1897.5416666666426</v>
      </c>
      <c r="G326" s="15">
        <f>G320*6/12+G332*6/12</f>
        <v>3.375</v>
      </c>
      <c r="H326" s="30"/>
      <c r="I326" s="155"/>
      <c r="J326" s="197">
        <f t="shared" si="16"/>
        <v>1.4999999999999999E-2</v>
      </c>
      <c r="K326" s="197">
        <f t="shared" si="19"/>
        <v>3.5128805620608904E-3</v>
      </c>
      <c r="L326" s="197">
        <f t="shared" si="17"/>
        <v>2.7699097437066111E-3</v>
      </c>
      <c r="M326" s="36"/>
    </row>
    <row r="327" spans="1:13" ht="12.75" x14ac:dyDescent="0.2">
      <c r="A327" s="15">
        <v>1897.08</v>
      </c>
      <c r="B327" s="15">
        <v>4.75</v>
      </c>
      <c r="C327" s="18">
        <v>0.18</v>
      </c>
      <c r="D327" s="18">
        <v>0.2767</v>
      </c>
      <c r="E327" s="18">
        <v>6.5650523969999997</v>
      </c>
      <c r="F327" s="15">
        <f t="shared" si="18"/>
        <v>1897.6249999999759</v>
      </c>
      <c r="G327" s="15">
        <f>G320*5/12+G332*7/12</f>
        <v>3.3708333333333336</v>
      </c>
      <c r="H327" s="30"/>
      <c r="I327" s="155"/>
      <c r="J327" s="197">
        <f t="shared" si="16"/>
        <v>1.4999999999999999E-2</v>
      </c>
      <c r="K327" s="197">
        <f t="shared" si="19"/>
        <v>3.3632286995515692E-3</v>
      </c>
      <c r="L327" s="197">
        <f t="shared" si="17"/>
        <v>2.7665415170670116E-3</v>
      </c>
      <c r="M327" s="36"/>
    </row>
    <row r="328" spans="1:13" ht="12.75" x14ac:dyDescent="0.2">
      <c r="A328" s="15">
        <v>1897.09</v>
      </c>
      <c r="B328" s="15">
        <v>4.9800000000000004</v>
      </c>
      <c r="C328" s="18">
        <v>0.18</v>
      </c>
      <c r="D328" s="18">
        <v>0.28499999999999998</v>
      </c>
      <c r="E328" s="18">
        <v>6.7553424790000003</v>
      </c>
      <c r="F328" s="15">
        <f t="shared" si="18"/>
        <v>1897.7083333333092</v>
      </c>
      <c r="G328" s="15">
        <f>G320*4/12+G332*8/12</f>
        <v>3.3666666666666667</v>
      </c>
      <c r="H328" s="30"/>
      <c r="I328" s="155"/>
      <c r="J328" s="197">
        <f t="shared" ref="J328:J391" si="20">D_year/12</f>
        <v>1.4999999999999999E-2</v>
      </c>
      <c r="K328" s="197">
        <f t="shared" si="19"/>
        <v>3.1578947368421052E-3</v>
      </c>
      <c r="L328" s="197">
        <f t="shared" ref="L328:L391" si="21">(1+G328/100)^(1/12)-1</f>
        <v>2.7631731659727432E-3</v>
      </c>
      <c r="M328" s="36"/>
    </row>
    <row r="329" spans="1:13" ht="12.75" x14ac:dyDescent="0.2">
      <c r="A329" s="15">
        <v>1897.1</v>
      </c>
      <c r="B329" s="15">
        <v>4.82</v>
      </c>
      <c r="C329" s="18">
        <v>0.18</v>
      </c>
      <c r="D329" s="18">
        <v>0.29330000000000001</v>
      </c>
      <c r="E329" s="18">
        <v>6.6601933879999997</v>
      </c>
      <c r="F329" s="15">
        <f t="shared" ref="F329:F392" si="22">F328+1/12</f>
        <v>1897.7916666666424</v>
      </c>
      <c r="G329" s="15">
        <f>G320*3/12+G332*9/12</f>
        <v>3.3625000000000003</v>
      </c>
      <c r="H329" s="30"/>
      <c r="I329" s="155"/>
      <c r="J329" s="197">
        <f t="shared" si="20"/>
        <v>1.4999999999999999E-2</v>
      </c>
      <c r="K329" s="197">
        <f t="shared" ref="K329:K392" si="23">J329/B328</f>
        <v>3.0120481927710841E-3</v>
      </c>
      <c r="L329" s="197">
        <f t="shared" si="21"/>
        <v>2.7598046904140361E-3</v>
      </c>
      <c r="M329" s="36"/>
    </row>
    <row r="330" spans="1:13" ht="12.75" x14ac:dyDescent="0.2">
      <c r="A330" s="15">
        <v>1897.11</v>
      </c>
      <c r="B330" s="15">
        <v>4.6500000000000004</v>
      </c>
      <c r="C330" s="18">
        <v>0.18</v>
      </c>
      <c r="D330" s="18">
        <v>0.30170000000000002</v>
      </c>
      <c r="E330" s="18">
        <v>6.6601933879999997</v>
      </c>
      <c r="F330" s="15">
        <f t="shared" si="22"/>
        <v>1897.8749999999757</v>
      </c>
      <c r="G330" s="15">
        <f>G320*2/12+G332*10/12</f>
        <v>3.3583333333333334</v>
      </c>
      <c r="H330" s="30"/>
      <c r="I330" s="155"/>
      <c r="J330" s="197">
        <f t="shared" si="20"/>
        <v>1.4999999999999999E-2</v>
      </c>
      <c r="K330" s="197">
        <f t="shared" si="23"/>
        <v>3.1120331950207467E-3</v>
      </c>
      <c r="L330" s="197">
        <f t="shared" si="21"/>
        <v>2.7564360903813423E-3</v>
      </c>
      <c r="M330" s="36"/>
    </row>
    <row r="331" spans="1:13" ht="12.75" x14ac:dyDescent="0.2">
      <c r="A331" s="15">
        <v>1897.12</v>
      </c>
      <c r="B331" s="15">
        <v>4.75</v>
      </c>
      <c r="C331" s="18">
        <v>0.18</v>
      </c>
      <c r="D331" s="18">
        <v>0.31</v>
      </c>
      <c r="E331" s="18">
        <v>6.6601933879999997</v>
      </c>
      <c r="F331" s="15">
        <f t="shared" si="22"/>
        <v>1897.9583333333089</v>
      </c>
      <c r="G331" s="15">
        <f>G320*1/12+G332*11/12</f>
        <v>3.3541666666666665</v>
      </c>
      <c r="H331" s="30"/>
      <c r="I331" s="155"/>
      <c r="J331" s="197">
        <f t="shared" si="20"/>
        <v>1.4999999999999999E-2</v>
      </c>
      <c r="K331" s="197">
        <f t="shared" si="23"/>
        <v>3.2258064516129028E-3</v>
      </c>
      <c r="L331" s="197">
        <f t="shared" si="21"/>
        <v>2.7530673658651139E-3</v>
      </c>
      <c r="M331" s="36"/>
    </row>
    <row r="332" spans="1:13" ht="12.75" x14ac:dyDescent="0.2">
      <c r="A332" s="15">
        <v>1898.01</v>
      </c>
      <c r="B332" s="15">
        <v>4.88</v>
      </c>
      <c r="C332" s="18">
        <v>0.1817</v>
      </c>
      <c r="D332" s="18">
        <v>0.31330000000000002</v>
      </c>
      <c r="E332" s="18">
        <v>6.6601933879999997</v>
      </c>
      <c r="F332" s="15">
        <f t="shared" si="22"/>
        <v>1898.0416666666422</v>
      </c>
      <c r="G332" s="15">
        <v>3.35</v>
      </c>
      <c r="H332" s="30"/>
      <c r="I332" s="155"/>
      <c r="J332" s="197">
        <f t="shared" si="20"/>
        <v>1.5141666666666666E-2</v>
      </c>
      <c r="K332" s="197">
        <f t="shared" si="23"/>
        <v>3.1877192982456139E-3</v>
      </c>
      <c r="L332" s="197">
        <f t="shared" si="21"/>
        <v>2.749698516855581E-3</v>
      </c>
      <c r="M332" s="36"/>
    </row>
    <row r="333" spans="1:13" ht="12.75" x14ac:dyDescent="0.2">
      <c r="A333" s="15">
        <v>1898.02</v>
      </c>
      <c r="B333" s="15">
        <v>4.87</v>
      </c>
      <c r="C333" s="18">
        <v>0.18329999999999999</v>
      </c>
      <c r="D333" s="18">
        <v>0.31669999999999998</v>
      </c>
      <c r="E333" s="18">
        <v>6.7553424790000003</v>
      </c>
      <c r="F333" s="15">
        <f t="shared" si="22"/>
        <v>1898.1249999999754</v>
      </c>
      <c r="G333" s="15">
        <f>G332*11/12+G344*1/12</f>
        <v>3.3291666666666666</v>
      </c>
      <c r="H333" s="30"/>
      <c r="I333" s="155"/>
      <c r="J333" s="197">
        <f t="shared" si="20"/>
        <v>1.5274999999999999E-2</v>
      </c>
      <c r="K333" s="197">
        <f t="shared" si="23"/>
        <v>3.1301229508196721E-3</v>
      </c>
      <c r="L333" s="197">
        <f t="shared" si="21"/>
        <v>2.7328524040728386E-3</v>
      </c>
      <c r="M333" s="36"/>
    </row>
    <row r="334" spans="1:13" ht="12.75" x14ac:dyDescent="0.2">
      <c r="A334" s="15">
        <v>1898.03</v>
      </c>
      <c r="B334" s="15">
        <v>4.6500000000000004</v>
      </c>
      <c r="C334" s="18">
        <v>0.185</v>
      </c>
      <c r="D334" s="18">
        <v>0.32</v>
      </c>
      <c r="E334" s="18">
        <v>6.7553424790000003</v>
      </c>
      <c r="F334" s="15">
        <f t="shared" si="22"/>
        <v>1898.2083333333087</v>
      </c>
      <c r="G334" s="15">
        <f>G332*10/12+G344*2/12</f>
        <v>3.3083333333333331</v>
      </c>
      <c r="H334" s="30"/>
      <c r="I334" s="155"/>
      <c r="J334" s="197">
        <f t="shared" si="20"/>
        <v>1.5416666666666667E-2</v>
      </c>
      <c r="K334" s="197">
        <f t="shared" si="23"/>
        <v>3.1656399726214921E-3</v>
      </c>
      <c r="L334" s="197">
        <f t="shared" si="21"/>
        <v>2.7160031775159688E-3</v>
      </c>
      <c r="M334" s="36"/>
    </row>
    <row r="335" spans="1:13" ht="12.75" x14ac:dyDescent="0.2">
      <c r="A335" s="15">
        <v>1898.04</v>
      </c>
      <c r="B335" s="15">
        <v>4.57</v>
      </c>
      <c r="C335" s="18">
        <v>0.1867</v>
      </c>
      <c r="D335" s="18">
        <v>0.32329999999999998</v>
      </c>
      <c r="E335" s="18">
        <v>6.7553424790000003</v>
      </c>
      <c r="F335" s="15">
        <f t="shared" si="22"/>
        <v>1898.291666666642</v>
      </c>
      <c r="G335" s="15">
        <f>G332*9/12+G344*3/12</f>
        <v>3.2875000000000001</v>
      </c>
      <c r="H335" s="30"/>
      <c r="I335" s="155"/>
      <c r="J335" s="197">
        <f t="shared" si="20"/>
        <v>1.5558333333333334E-2</v>
      </c>
      <c r="K335" s="197">
        <f t="shared" si="23"/>
        <v>3.3458781362007166E-3</v>
      </c>
      <c r="L335" s="197">
        <f t="shared" si="21"/>
        <v>2.6991508359812677E-3</v>
      </c>
      <c r="M335" s="36"/>
    </row>
    <row r="336" spans="1:13" ht="12.75" x14ac:dyDescent="0.2">
      <c r="A336" s="15">
        <v>1898.05</v>
      </c>
      <c r="B336" s="15">
        <v>4.87</v>
      </c>
      <c r="C336" s="18">
        <v>0.1883</v>
      </c>
      <c r="D336" s="18">
        <v>0.32669999999999999</v>
      </c>
      <c r="E336" s="18">
        <v>7.2310717359999996</v>
      </c>
      <c r="F336" s="15">
        <f t="shared" si="22"/>
        <v>1898.3749999999752</v>
      </c>
      <c r="G336" s="15">
        <f>G332*8/12+G344*4/12</f>
        <v>3.2666666666666666</v>
      </c>
      <c r="H336" s="30"/>
      <c r="I336" s="155"/>
      <c r="J336" s="197">
        <f t="shared" si="20"/>
        <v>1.5691666666666666E-2</v>
      </c>
      <c r="K336" s="197">
        <f t="shared" si="23"/>
        <v>3.4336250911743251E-3</v>
      </c>
      <c r="L336" s="197">
        <f t="shared" si="21"/>
        <v>2.6822953782641434E-3</v>
      </c>
      <c r="M336" s="36"/>
    </row>
    <row r="337" spans="1:13" ht="12.75" x14ac:dyDescent="0.2">
      <c r="A337" s="15">
        <v>1898.06</v>
      </c>
      <c r="B337" s="15">
        <v>5.0599999999999996</v>
      </c>
      <c r="C337" s="18">
        <v>0.19</v>
      </c>
      <c r="D337" s="18">
        <v>0.33</v>
      </c>
      <c r="E337" s="18">
        <v>6.7553424790000003</v>
      </c>
      <c r="F337" s="15">
        <f t="shared" si="22"/>
        <v>1898.4583333333085</v>
      </c>
      <c r="G337" s="15">
        <f>G332*7/12+G344*5/12</f>
        <v>3.2458333333333336</v>
      </c>
      <c r="H337" s="30"/>
      <c r="I337" s="155"/>
      <c r="J337" s="197">
        <f t="shared" si="20"/>
        <v>1.5833333333333335E-2</v>
      </c>
      <c r="K337" s="197">
        <f t="shared" si="23"/>
        <v>3.2511978097193705E-3</v>
      </c>
      <c r="L337" s="197">
        <f t="shared" si="21"/>
        <v>2.665436803160004E-3</v>
      </c>
      <c r="M337" s="36"/>
    </row>
    <row r="338" spans="1:13" ht="12.75" x14ac:dyDescent="0.2">
      <c r="A338" s="15">
        <v>1898.07</v>
      </c>
      <c r="B338" s="15">
        <v>5.08</v>
      </c>
      <c r="C338" s="18">
        <v>0.19170000000000001</v>
      </c>
      <c r="D338" s="18">
        <v>0.33329999999999999</v>
      </c>
      <c r="E338" s="18">
        <v>6.6601933879999997</v>
      </c>
      <c r="F338" s="15">
        <f t="shared" si="22"/>
        <v>1898.5416666666417</v>
      </c>
      <c r="G338" s="15">
        <f>G332*6/12+G344*6/12</f>
        <v>3.2250000000000001</v>
      </c>
      <c r="H338" s="30"/>
      <c r="I338" s="155"/>
      <c r="J338" s="197">
        <f t="shared" si="20"/>
        <v>1.5975E-2</v>
      </c>
      <c r="K338" s="197">
        <f t="shared" si="23"/>
        <v>3.1571146245059291E-3</v>
      </c>
      <c r="L338" s="197">
        <f t="shared" si="21"/>
        <v>2.648575109462703E-3</v>
      </c>
      <c r="M338" s="36"/>
    </row>
    <row r="339" spans="1:13" ht="12.75" x14ac:dyDescent="0.2">
      <c r="A339" s="15">
        <v>1898.08</v>
      </c>
      <c r="B339" s="15">
        <v>5.27</v>
      </c>
      <c r="C339" s="18">
        <v>0.1933</v>
      </c>
      <c r="D339" s="18">
        <v>0.3367</v>
      </c>
      <c r="E339" s="18">
        <v>6.6601933879999997</v>
      </c>
      <c r="F339" s="15">
        <f t="shared" si="22"/>
        <v>1898.624999999975</v>
      </c>
      <c r="G339" s="15">
        <f>G332*5/12+G344*7/12</f>
        <v>3.2041666666666666</v>
      </c>
      <c r="H339" s="30"/>
      <c r="I339" s="155"/>
      <c r="J339" s="197">
        <f t="shared" si="20"/>
        <v>1.6108333333333332E-2</v>
      </c>
      <c r="K339" s="197">
        <f t="shared" si="23"/>
        <v>3.1709317585301836E-3</v>
      </c>
      <c r="L339" s="197">
        <f t="shared" si="21"/>
        <v>2.6317102959660943E-3</v>
      </c>
      <c r="M339" s="36"/>
    </row>
    <row r="340" spans="1:13" ht="12.75" x14ac:dyDescent="0.2">
      <c r="A340" s="15">
        <v>1898.09</v>
      </c>
      <c r="B340" s="15">
        <v>5.26</v>
      </c>
      <c r="C340" s="18">
        <v>0.19500000000000001</v>
      </c>
      <c r="D340" s="18">
        <v>0.34</v>
      </c>
      <c r="E340" s="18">
        <v>6.6601933879999997</v>
      </c>
      <c r="F340" s="15">
        <f t="shared" si="22"/>
        <v>1898.7083333333082</v>
      </c>
      <c r="G340" s="15">
        <f>G332*4/12+G344*8/12</f>
        <v>3.1833333333333336</v>
      </c>
      <c r="H340" s="30"/>
      <c r="I340" s="155"/>
      <c r="J340" s="197">
        <f t="shared" si="20"/>
        <v>1.6250000000000001E-2</v>
      </c>
      <c r="K340" s="197">
        <f t="shared" si="23"/>
        <v>3.0834914611005695E-3</v>
      </c>
      <c r="L340" s="197">
        <f t="shared" si="21"/>
        <v>2.6148423614624772E-3</v>
      </c>
      <c r="M340" s="36"/>
    </row>
    <row r="341" spans="1:13" ht="12.75" x14ac:dyDescent="0.2">
      <c r="A341" s="15">
        <v>1898.1</v>
      </c>
      <c r="B341" s="15">
        <v>5.15</v>
      </c>
      <c r="C341" s="18">
        <v>0.19670000000000001</v>
      </c>
      <c r="D341" s="18">
        <v>0.34329999999999999</v>
      </c>
      <c r="E341" s="18">
        <v>6.6601933879999997</v>
      </c>
      <c r="F341" s="15">
        <f t="shared" si="22"/>
        <v>1898.7916666666415</v>
      </c>
      <c r="G341" s="15">
        <f>G332*3/12+G344*9/12</f>
        <v>3.1625000000000001</v>
      </c>
      <c r="H341" s="30"/>
      <c r="I341" s="155"/>
      <c r="J341" s="197">
        <f t="shared" si="20"/>
        <v>1.6391666666666669E-2</v>
      </c>
      <c r="K341" s="197">
        <f t="shared" si="23"/>
        <v>3.1162864385297852E-3</v>
      </c>
      <c r="L341" s="197">
        <f t="shared" si="21"/>
        <v>2.5979713047445951E-3</v>
      </c>
      <c r="M341" s="36"/>
    </row>
    <row r="342" spans="1:13" ht="12.75" x14ac:dyDescent="0.2">
      <c r="A342" s="15">
        <v>1898.11</v>
      </c>
      <c r="B342" s="15">
        <v>5.32</v>
      </c>
      <c r="C342" s="18">
        <v>0.1983</v>
      </c>
      <c r="D342" s="18">
        <v>0.34670000000000001</v>
      </c>
      <c r="E342" s="18">
        <v>6.6601933879999997</v>
      </c>
      <c r="F342" s="15">
        <f t="shared" si="22"/>
        <v>1898.8749999999748</v>
      </c>
      <c r="G342" s="15">
        <f>G332*2/12+G344*10/12</f>
        <v>3.1416666666666666</v>
      </c>
      <c r="H342" s="30"/>
      <c r="I342" s="155"/>
      <c r="J342" s="197">
        <f t="shared" si="20"/>
        <v>1.6525000000000001E-2</v>
      </c>
      <c r="K342" s="197">
        <f t="shared" si="23"/>
        <v>3.2087378640776698E-3</v>
      </c>
      <c r="L342" s="197">
        <f t="shared" si="21"/>
        <v>2.5810971246031933E-3</v>
      </c>
      <c r="M342" s="36"/>
    </row>
    <row r="343" spans="1:13" ht="12.75" x14ac:dyDescent="0.2">
      <c r="A343" s="15">
        <v>1898.12</v>
      </c>
      <c r="B343" s="15">
        <v>5.65</v>
      </c>
      <c r="C343" s="18">
        <v>0.2</v>
      </c>
      <c r="D343" s="18">
        <v>0.35</v>
      </c>
      <c r="E343" s="18">
        <v>6.7553424790000003</v>
      </c>
      <c r="F343" s="15">
        <f t="shared" si="22"/>
        <v>1898.958333333308</v>
      </c>
      <c r="G343" s="15">
        <f>G332*1/12+G344*11/12</f>
        <v>3.1208333333333336</v>
      </c>
      <c r="H343" s="30"/>
      <c r="I343" s="155"/>
      <c r="J343" s="197">
        <f t="shared" si="20"/>
        <v>1.6666666666666666E-2</v>
      </c>
      <c r="K343" s="197">
        <f t="shared" si="23"/>
        <v>3.1328320802005011E-3</v>
      </c>
      <c r="L343" s="197">
        <f t="shared" si="21"/>
        <v>2.5642198198294608E-3</v>
      </c>
      <c r="M343" s="36"/>
    </row>
    <row r="344" spans="1:13" ht="12.75" x14ac:dyDescent="0.2">
      <c r="A344" s="15">
        <v>1899.01</v>
      </c>
      <c r="B344" s="15">
        <v>6.08</v>
      </c>
      <c r="C344" s="18">
        <v>0.20080000000000001</v>
      </c>
      <c r="D344" s="18">
        <v>0.36080000000000001</v>
      </c>
      <c r="E344" s="18">
        <v>6.7553424790000003</v>
      </c>
      <c r="F344" s="15">
        <f t="shared" si="22"/>
        <v>1899.0416666666413</v>
      </c>
      <c r="G344" s="15">
        <v>3.1</v>
      </c>
      <c r="H344" s="30"/>
      <c r="I344" s="155"/>
      <c r="J344" s="197">
        <f t="shared" si="20"/>
        <v>1.6733333333333333E-2</v>
      </c>
      <c r="K344" s="197">
        <f t="shared" si="23"/>
        <v>2.9616519174041297E-3</v>
      </c>
      <c r="L344" s="197">
        <f t="shared" si="21"/>
        <v>2.5473393892132545E-3</v>
      </c>
      <c r="M344" s="36"/>
    </row>
    <row r="345" spans="1:13" ht="12.75" x14ac:dyDescent="0.2">
      <c r="A345" s="15">
        <v>1899.02</v>
      </c>
      <c r="B345" s="15">
        <v>6.31</v>
      </c>
      <c r="C345" s="18">
        <v>0.20169999999999999</v>
      </c>
      <c r="D345" s="18">
        <v>0.37169999999999997</v>
      </c>
      <c r="E345" s="18">
        <v>6.9456325620000001</v>
      </c>
      <c r="F345" s="15">
        <f t="shared" si="22"/>
        <v>1899.1249999999745</v>
      </c>
      <c r="G345" s="15">
        <f>G344*11/12+G356*1/12</f>
        <v>3.104166666666667</v>
      </c>
      <c r="H345" s="30"/>
      <c r="I345" s="155"/>
      <c r="J345" s="197">
        <f t="shared" si="20"/>
        <v>1.6808333333333331E-2</v>
      </c>
      <c r="K345" s="197">
        <f t="shared" si="23"/>
        <v>2.7645285087719296E-3</v>
      </c>
      <c r="L345" s="197">
        <f t="shared" si="21"/>
        <v>2.5507157254620605E-3</v>
      </c>
      <c r="M345" s="36"/>
    </row>
    <row r="346" spans="1:13" ht="12.75" x14ac:dyDescent="0.2">
      <c r="A346" s="15">
        <v>1899.03</v>
      </c>
      <c r="B346" s="15">
        <v>6.4</v>
      </c>
      <c r="C346" s="18">
        <v>0.20250000000000001</v>
      </c>
      <c r="D346" s="18">
        <v>0.38250000000000001</v>
      </c>
      <c r="E346" s="18">
        <v>6.9456325620000001</v>
      </c>
      <c r="F346" s="15">
        <f t="shared" si="22"/>
        <v>1899.2083333333078</v>
      </c>
      <c r="G346" s="15">
        <f>G344*10/12+G356*2/12</f>
        <v>3.1083333333333334</v>
      </c>
      <c r="H346" s="30"/>
      <c r="I346" s="155"/>
      <c r="J346" s="197">
        <f t="shared" si="20"/>
        <v>1.6875000000000001E-2</v>
      </c>
      <c r="K346" s="197">
        <f t="shared" si="23"/>
        <v>2.6743264659271002E-3</v>
      </c>
      <c r="L346" s="197">
        <f t="shared" si="21"/>
        <v>2.5540919366382475E-3</v>
      </c>
      <c r="M346" s="36"/>
    </row>
    <row r="347" spans="1:13" ht="12.75" x14ac:dyDescent="0.2">
      <c r="A347" s="15">
        <v>1899.04</v>
      </c>
      <c r="B347" s="15">
        <v>6.48</v>
      </c>
      <c r="C347" s="18">
        <v>0.20330000000000001</v>
      </c>
      <c r="D347" s="18">
        <v>0.39329999999999998</v>
      </c>
      <c r="E347" s="18">
        <v>7.0407735540000003</v>
      </c>
      <c r="F347" s="15">
        <f t="shared" si="22"/>
        <v>1899.291666666641</v>
      </c>
      <c r="G347" s="15">
        <f>G344*9/12+G356*3/12</f>
        <v>3.1125000000000003</v>
      </c>
      <c r="H347" s="30"/>
      <c r="I347" s="155"/>
      <c r="J347" s="197">
        <f t="shared" si="20"/>
        <v>1.6941666666666667E-2</v>
      </c>
      <c r="K347" s="197">
        <f t="shared" si="23"/>
        <v>2.6471354166666666E-3</v>
      </c>
      <c r="L347" s="197">
        <f t="shared" si="21"/>
        <v>2.5574680227520297E-3</v>
      </c>
      <c r="M347" s="36"/>
    </row>
    <row r="348" spans="1:13" ht="12.75" x14ac:dyDescent="0.2">
      <c r="A348" s="15">
        <v>1899.05</v>
      </c>
      <c r="B348" s="15">
        <v>6.21</v>
      </c>
      <c r="C348" s="18">
        <v>0.20419999999999999</v>
      </c>
      <c r="D348" s="18">
        <v>0.4042</v>
      </c>
      <c r="E348" s="18">
        <v>7.0407735540000003</v>
      </c>
      <c r="F348" s="15">
        <f t="shared" si="22"/>
        <v>1899.3749999999743</v>
      </c>
      <c r="G348" s="15">
        <f>G344*8/12+G356*4/12</f>
        <v>3.1166666666666671</v>
      </c>
      <c r="H348" s="30"/>
      <c r="I348" s="155"/>
      <c r="J348" s="197">
        <f t="shared" si="20"/>
        <v>1.7016666666666666E-2</v>
      </c>
      <c r="K348" s="197">
        <f t="shared" si="23"/>
        <v>2.6260288065843617E-3</v>
      </c>
      <c r="L348" s="197">
        <f t="shared" si="21"/>
        <v>2.5608439838125108E-3</v>
      </c>
      <c r="M348" s="36"/>
    </row>
    <row r="349" spans="1:13" ht="12.75" x14ac:dyDescent="0.2">
      <c r="A349" s="15">
        <v>1899.06</v>
      </c>
      <c r="B349" s="15">
        <v>6.07</v>
      </c>
      <c r="C349" s="18">
        <v>0.20499999999999999</v>
      </c>
      <c r="D349" s="18">
        <v>0.41499999999999998</v>
      </c>
      <c r="E349" s="18">
        <v>7.135922645</v>
      </c>
      <c r="F349" s="15">
        <f t="shared" si="22"/>
        <v>1899.4583333333076</v>
      </c>
      <c r="G349" s="15">
        <f>G344*7/12+G356*5/12</f>
        <v>3.1208333333333336</v>
      </c>
      <c r="H349" s="30"/>
      <c r="I349" s="155"/>
      <c r="J349" s="197">
        <f t="shared" si="20"/>
        <v>1.7083333333333332E-2</v>
      </c>
      <c r="K349" s="197">
        <f t="shared" si="23"/>
        <v>2.7509393451422433E-3</v>
      </c>
      <c r="L349" s="197">
        <f t="shared" si="21"/>
        <v>2.5642198198294608E-3</v>
      </c>
      <c r="M349" s="36"/>
    </row>
    <row r="350" spans="1:13" ht="12.75" x14ac:dyDescent="0.2">
      <c r="A350" s="15">
        <v>1899.07</v>
      </c>
      <c r="B350" s="15">
        <v>6.28</v>
      </c>
      <c r="C350" s="18">
        <v>0.20580000000000001</v>
      </c>
      <c r="D350" s="18">
        <v>0.42580000000000001</v>
      </c>
      <c r="E350" s="18">
        <v>7.2310717359999996</v>
      </c>
      <c r="F350" s="15">
        <f t="shared" si="22"/>
        <v>1899.5416666666408</v>
      </c>
      <c r="G350" s="15">
        <f>G344*6/12+G356*6/12</f>
        <v>3.125</v>
      </c>
      <c r="H350" s="30"/>
      <c r="I350" s="155"/>
      <c r="J350" s="197">
        <f t="shared" si="20"/>
        <v>1.7150000000000002E-2</v>
      </c>
      <c r="K350" s="197">
        <f t="shared" si="23"/>
        <v>2.8253706754530479E-3</v>
      </c>
      <c r="L350" s="197">
        <f t="shared" si="21"/>
        <v>2.5675955308128717E-3</v>
      </c>
      <c r="M350" s="36"/>
    </row>
    <row r="351" spans="1:13" ht="12.75" x14ac:dyDescent="0.2">
      <c r="A351" s="15">
        <v>1899.08</v>
      </c>
      <c r="B351" s="15">
        <v>6.44</v>
      </c>
      <c r="C351" s="18">
        <v>0.20669999999999999</v>
      </c>
      <c r="D351" s="18">
        <v>0.43669999999999998</v>
      </c>
      <c r="E351" s="18">
        <v>7.3262127269999997</v>
      </c>
      <c r="F351" s="15">
        <f t="shared" si="22"/>
        <v>1899.6249999999741</v>
      </c>
      <c r="G351" s="15">
        <f>G344*5/12+G356*7/12</f>
        <v>3.1291666666666669</v>
      </c>
      <c r="H351" s="30"/>
      <c r="I351" s="155"/>
      <c r="J351" s="197">
        <f t="shared" si="20"/>
        <v>1.7225000000000001E-2</v>
      </c>
      <c r="K351" s="197">
        <f t="shared" si="23"/>
        <v>2.7428343949044585E-3</v>
      </c>
      <c r="L351" s="197">
        <f t="shared" si="21"/>
        <v>2.5709711167722915E-3</v>
      </c>
      <c r="M351" s="36"/>
    </row>
    <row r="352" spans="1:13" ht="12.75" x14ac:dyDescent="0.2">
      <c r="A352" s="15">
        <v>1899.09</v>
      </c>
      <c r="B352" s="15">
        <v>6.37</v>
      </c>
      <c r="C352" s="18">
        <v>0.20749999999999999</v>
      </c>
      <c r="D352" s="18">
        <v>0.44750000000000001</v>
      </c>
      <c r="E352" s="18">
        <v>7.6116519010000001</v>
      </c>
      <c r="F352" s="15">
        <f t="shared" si="22"/>
        <v>1899.7083333333073</v>
      </c>
      <c r="G352" s="15">
        <f>G344*4/12+G356*8/12</f>
        <v>3.1333333333333337</v>
      </c>
      <c r="H352" s="30"/>
      <c r="I352" s="155"/>
      <c r="J352" s="197">
        <f t="shared" si="20"/>
        <v>1.7291666666666667E-2</v>
      </c>
      <c r="K352" s="197">
        <f t="shared" si="23"/>
        <v>2.6850414078674945E-3</v>
      </c>
      <c r="L352" s="197">
        <f t="shared" si="21"/>
        <v>2.5743465777174901E-3</v>
      </c>
      <c r="M352" s="36"/>
    </row>
    <row r="353" spans="1:13" ht="12.75" x14ac:dyDescent="0.2">
      <c r="A353" s="15">
        <v>1899.1</v>
      </c>
      <c r="B353" s="15">
        <v>6.34</v>
      </c>
      <c r="C353" s="18">
        <v>0.20830000000000001</v>
      </c>
      <c r="D353" s="18">
        <v>0.45829999999999999</v>
      </c>
      <c r="E353" s="18">
        <v>7.7067928930000003</v>
      </c>
      <c r="F353" s="15">
        <f t="shared" si="22"/>
        <v>1899.7916666666406</v>
      </c>
      <c r="G353" s="15">
        <f>G344*3/12+G356*9/12</f>
        <v>3.1374999999999997</v>
      </c>
      <c r="H353" s="30"/>
      <c r="I353" s="155"/>
      <c r="J353" s="197">
        <f t="shared" si="20"/>
        <v>1.7358333333333333E-2</v>
      </c>
      <c r="K353" s="197">
        <f t="shared" si="23"/>
        <v>2.7250130821559393E-3</v>
      </c>
      <c r="L353" s="197">
        <f t="shared" si="21"/>
        <v>2.5777219136577934E-3</v>
      </c>
      <c r="M353" s="36"/>
    </row>
    <row r="354" spans="1:13" ht="12.75" x14ac:dyDescent="0.2">
      <c r="A354" s="15">
        <v>1899.11</v>
      </c>
      <c r="B354" s="15">
        <v>6.46</v>
      </c>
      <c r="C354" s="18">
        <v>0.2092</v>
      </c>
      <c r="D354" s="18">
        <v>0.46920000000000001</v>
      </c>
      <c r="E354" s="18">
        <v>7.8019419829999999</v>
      </c>
      <c r="F354" s="15">
        <f t="shared" si="22"/>
        <v>1899.8749999999739</v>
      </c>
      <c r="G354" s="15">
        <f>G344*2/12+G356*10/12</f>
        <v>3.1416666666666666</v>
      </c>
      <c r="H354" s="30"/>
      <c r="I354" s="155"/>
      <c r="J354" s="197">
        <f t="shared" si="20"/>
        <v>1.7433333333333332E-2</v>
      </c>
      <c r="K354" s="197">
        <f t="shared" si="23"/>
        <v>2.7497371188222922E-3</v>
      </c>
      <c r="L354" s="197">
        <f t="shared" si="21"/>
        <v>2.5810971246031933E-3</v>
      </c>
      <c r="M354" s="36"/>
    </row>
    <row r="355" spans="1:13" ht="12.75" x14ac:dyDescent="0.2">
      <c r="A355" s="15">
        <v>1899.12</v>
      </c>
      <c r="B355" s="15">
        <v>6.02</v>
      </c>
      <c r="C355" s="18">
        <v>0.21</v>
      </c>
      <c r="D355" s="18">
        <v>0.48</v>
      </c>
      <c r="E355" s="18">
        <v>7.8970910740000004</v>
      </c>
      <c r="F355" s="15">
        <f t="shared" si="22"/>
        <v>1899.9583333333071</v>
      </c>
      <c r="G355" s="15">
        <f>G344*1/12+G356*11/12</f>
        <v>3.145833333333333</v>
      </c>
      <c r="H355" s="30"/>
      <c r="I355" s="155"/>
      <c r="J355" s="197">
        <f t="shared" si="20"/>
        <v>1.7499999999999998E-2</v>
      </c>
      <c r="K355" s="197">
        <f t="shared" si="23"/>
        <v>2.7089783281733742E-3</v>
      </c>
      <c r="L355" s="197">
        <f t="shared" si="21"/>
        <v>2.5844722105634599E-3</v>
      </c>
      <c r="M355" s="36"/>
    </row>
    <row r="356" spans="1:13" ht="12.75" x14ac:dyDescent="0.2">
      <c r="A356" s="15">
        <v>1900.01</v>
      </c>
      <c r="B356" s="15">
        <v>6.1</v>
      </c>
      <c r="C356" s="18">
        <v>0.2175</v>
      </c>
      <c r="D356" s="18">
        <v>0.48</v>
      </c>
      <c r="E356" s="18">
        <v>7.8970910740000004</v>
      </c>
      <c r="F356" s="15">
        <f t="shared" si="22"/>
        <v>1900.0416666666404</v>
      </c>
      <c r="G356" s="15">
        <v>3.15</v>
      </c>
      <c r="H356" s="30"/>
      <c r="I356" s="155"/>
      <c r="J356" s="197">
        <f t="shared" si="20"/>
        <v>1.8124999999999999E-2</v>
      </c>
      <c r="K356" s="197">
        <f t="shared" si="23"/>
        <v>3.0107973421926912E-3</v>
      </c>
      <c r="L356" s="197">
        <f t="shared" si="21"/>
        <v>2.587847171547919E-3</v>
      </c>
      <c r="M356" s="36"/>
    </row>
    <row r="357" spans="1:13" ht="12.75" x14ac:dyDescent="0.2">
      <c r="A357" s="15">
        <v>1900.02</v>
      </c>
      <c r="B357" s="15">
        <v>6.21</v>
      </c>
      <c r="C357" s="18">
        <v>0.22500000000000001</v>
      </c>
      <c r="D357" s="18">
        <v>0.48</v>
      </c>
      <c r="E357" s="18">
        <v>7.9922320659999997</v>
      </c>
      <c r="F357" s="15">
        <f t="shared" si="22"/>
        <v>1900.1249999999736</v>
      </c>
      <c r="G357" s="15">
        <f>G356*11/12+G368*1/12</f>
        <v>3.145833333333333</v>
      </c>
      <c r="H357" s="30"/>
      <c r="I357" s="155"/>
      <c r="J357" s="197">
        <f t="shared" si="20"/>
        <v>1.8749999999999999E-2</v>
      </c>
      <c r="K357" s="197">
        <f t="shared" si="23"/>
        <v>3.0737704918032786E-3</v>
      </c>
      <c r="L357" s="197">
        <f t="shared" si="21"/>
        <v>2.5844722105634599E-3</v>
      </c>
      <c r="M357" s="36"/>
    </row>
    <row r="358" spans="1:13" ht="12.75" x14ac:dyDescent="0.2">
      <c r="A358" s="15">
        <v>1900.03</v>
      </c>
      <c r="B358" s="15">
        <v>6.26</v>
      </c>
      <c r="C358" s="18">
        <v>0.23250000000000001</v>
      </c>
      <c r="D358" s="18">
        <v>0.48</v>
      </c>
      <c r="E358" s="18">
        <v>7.9922320659999997</v>
      </c>
      <c r="F358" s="15">
        <f t="shared" si="22"/>
        <v>1900.2083333333069</v>
      </c>
      <c r="G358" s="15">
        <f>G356*10/12+G368*2/12</f>
        <v>3.1416666666666666</v>
      </c>
      <c r="H358" s="30"/>
      <c r="I358" s="155"/>
      <c r="J358" s="197">
        <f t="shared" si="20"/>
        <v>1.9375E-2</v>
      </c>
      <c r="K358" s="197">
        <f t="shared" si="23"/>
        <v>3.1199677938808373E-3</v>
      </c>
      <c r="L358" s="197">
        <f t="shared" si="21"/>
        <v>2.5810971246031933E-3</v>
      </c>
      <c r="M358" s="36"/>
    </row>
    <row r="359" spans="1:13" ht="12.75" x14ac:dyDescent="0.2">
      <c r="A359" s="15">
        <v>1900.04</v>
      </c>
      <c r="B359" s="15">
        <v>6.34</v>
      </c>
      <c r="C359" s="18">
        <v>0.24</v>
      </c>
      <c r="D359" s="18">
        <v>0.48</v>
      </c>
      <c r="E359" s="18">
        <v>7.9922320659999997</v>
      </c>
      <c r="F359" s="15">
        <f t="shared" si="22"/>
        <v>1900.2916666666401</v>
      </c>
      <c r="G359" s="15">
        <f>G356*9/12+G368*3/12</f>
        <v>3.1374999999999997</v>
      </c>
      <c r="H359" s="30"/>
      <c r="I359" s="155"/>
      <c r="J359" s="197">
        <f t="shared" si="20"/>
        <v>0.02</v>
      </c>
      <c r="K359" s="197">
        <f t="shared" si="23"/>
        <v>3.1948881789137383E-3</v>
      </c>
      <c r="L359" s="197">
        <f t="shared" si="21"/>
        <v>2.5777219136577934E-3</v>
      </c>
      <c r="M359" s="36"/>
    </row>
    <row r="360" spans="1:13" ht="12.75" x14ac:dyDescent="0.2">
      <c r="A360" s="15">
        <v>1900.05</v>
      </c>
      <c r="B360" s="15">
        <v>6.04</v>
      </c>
      <c r="C360" s="18">
        <v>0.2475</v>
      </c>
      <c r="D360" s="18">
        <v>0.48</v>
      </c>
      <c r="E360" s="18">
        <v>7.8019419829999999</v>
      </c>
      <c r="F360" s="15">
        <f t="shared" si="22"/>
        <v>1900.3749999999734</v>
      </c>
      <c r="G360" s="15">
        <f>G356*8/12+G368*4/12</f>
        <v>3.1333333333333337</v>
      </c>
      <c r="H360" s="30"/>
      <c r="I360" s="155"/>
      <c r="J360" s="197">
        <f t="shared" si="20"/>
        <v>2.0625000000000001E-2</v>
      </c>
      <c r="K360" s="197">
        <f t="shared" si="23"/>
        <v>3.2531545741324923E-3</v>
      </c>
      <c r="L360" s="197">
        <f t="shared" si="21"/>
        <v>2.5743465777174901E-3</v>
      </c>
      <c r="M360" s="36"/>
    </row>
    <row r="361" spans="1:13" ht="12.75" x14ac:dyDescent="0.2">
      <c r="A361" s="15">
        <v>1900.06</v>
      </c>
      <c r="B361" s="15">
        <v>5.86</v>
      </c>
      <c r="C361" s="18">
        <v>0.255</v>
      </c>
      <c r="D361" s="18">
        <v>0.48</v>
      </c>
      <c r="E361" s="18">
        <v>7.7067928930000003</v>
      </c>
      <c r="F361" s="15">
        <f t="shared" si="22"/>
        <v>1900.4583333333067</v>
      </c>
      <c r="G361" s="15">
        <f>G356*7/12+G368*5/12</f>
        <v>3.1291666666666669</v>
      </c>
      <c r="H361" s="30"/>
      <c r="I361" s="155"/>
      <c r="J361" s="197">
        <f t="shared" si="20"/>
        <v>2.1250000000000002E-2</v>
      </c>
      <c r="K361" s="197">
        <f t="shared" si="23"/>
        <v>3.5182119205298015E-3</v>
      </c>
      <c r="L361" s="197">
        <f t="shared" si="21"/>
        <v>2.5709711167722915E-3</v>
      </c>
      <c r="M361" s="36"/>
    </row>
    <row r="362" spans="1:13" ht="12.75" x14ac:dyDescent="0.2">
      <c r="A362" s="15">
        <v>1900.07</v>
      </c>
      <c r="B362" s="15">
        <v>5.86</v>
      </c>
      <c r="C362" s="18">
        <v>0.26250000000000001</v>
      </c>
      <c r="D362" s="18">
        <v>0.48</v>
      </c>
      <c r="E362" s="18">
        <v>7.8019419829999999</v>
      </c>
      <c r="F362" s="15">
        <f t="shared" si="22"/>
        <v>1900.5416666666399</v>
      </c>
      <c r="G362" s="15">
        <f>G356*6/12+G368*6/12</f>
        <v>3.125</v>
      </c>
      <c r="H362" s="30"/>
      <c r="I362" s="155"/>
      <c r="J362" s="197">
        <f t="shared" si="20"/>
        <v>2.1875000000000002E-2</v>
      </c>
      <c r="K362" s="197">
        <f t="shared" si="23"/>
        <v>3.7329351535836178E-3</v>
      </c>
      <c r="L362" s="197">
        <f t="shared" si="21"/>
        <v>2.5675955308128717E-3</v>
      </c>
      <c r="M362" s="36"/>
    </row>
    <row r="363" spans="1:13" ht="12.75" x14ac:dyDescent="0.2">
      <c r="A363" s="15">
        <v>1900.08</v>
      </c>
      <c r="B363" s="15">
        <v>5.94</v>
      </c>
      <c r="C363" s="18">
        <v>0.27</v>
      </c>
      <c r="D363" s="18">
        <v>0.48</v>
      </c>
      <c r="E363" s="18">
        <v>7.7067928930000003</v>
      </c>
      <c r="F363" s="15">
        <f t="shared" si="22"/>
        <v>1900.6249999999732</v>
      </c>
      <c r="G363" s="15">
        <f>G356*5/12+G368*7/12</f>
        <v>3.1208333333333336</v>
      </c>
      <c r="H363" s="30"/>
      <c r="I363" s="155"/>
      <c r="J363" s="197">
        <f t="shared" si="20"/>
        <v>2.2500000000000003E-2</v>
      </c>
      <c r="K363" s="197">
        <f t="shared" si="23"/>
        <v>3.8395904436860071E-3</v>
      </c>
      <c r="L363" s="197">
        <f t="shared" si="21"/>
        <v>2.5642198198294608E-3</v>
      </c>
      <c r="M363" s="36"/>
    </row>
    <row r="364" spans="1:13" ht="12.75" x14ac:dyDescent="0.2">
      <c r="A364" s="15">
        <v>1900.09</v>
      </c>
      <c r="B364" s="15">
        <v>5.8</v>
      </c>
      <c r="C364" s="18">
        <v>0.27750000000000002</v>
      </c>
      <c r="D364" s="18">
        <v>0.48</v>
      </c>
      <c r="E364" s="18">
        <v>7.8019419829999999</v>
      </c>
      <c r="F364" s="15">
        <f t="shared" si="22"/>
        <v>1900.7083333333064</v>
      </c>
      <c r="G364" s="15">
        <f>G356*4/12+G368*8/12</f>
        <v>3.1166666666666671</v>
      </c>
      <c r="H364" s="30"/>
      <c r="I364" s="155"/>
      <c r="J364" s="197">
        <f t="shared" si="20"/>
        <v>2.3125000000000003E-2</v>
      </c>
      <c r="K364" s="197">
        <f t="shared" si="23"/>
        <v>3.8930976430976436E-3</v>
      </c>
      <c r="L364" s="197">
        <f t="shared" si="21"/>
        <v>2.5608439838125108E-3</v>
      </c>
      <c r="M364" s="36"/>
    </row>
    <row r="365" spans="1:13" ht="12.75" x14ac:dyDescent="0.2">
      <c r="A365" s="15">
        <v>1900.1</v>
      </c>
      <c r="B365" s="15">
        <v>6.01</v>
      </c>
      <c r="C365" s="18">
        <v>0.28499999999999998</v>
      </c>
      <c r="D365" s="18">
        <v>0.48</v>
      </c>
      <c r="E365" s="18">
        <v>7.7067928930000003</v>
      </c>
      <c r="F365" s="15">
        <f t="shared" si="22"/>
        <v>1900.7916666666397</v>
      </c>
      <c r="G365" s="15">
        <f>G356*3/12+G368*9/12</f>
        <v>3.1125000000000003</v>
      </c>
      <c r="H365" s="30"/>
      <c r="I365" s="155"/>
      <c r="J365" s="197">
        <f t="shared" si="20"/>
        <v>2.3749999999999997E-2</v>
      </c>
      <c r="K365" s="197">
        <f t="shared" si="23"/>
        <v>4.0948275862068961E-3</v>
      </c>
      <c r="L365" s="197">
        <f t="shared" si="21"/>
        <v>2.5574680227520297E-3</v>
      </c>
      <c r="M365" s="36"/>
    </row>
    <row r="366" spans="1:13" ht="12.75" x14ac:dyDescent="0.2">
      <c r="A366" s="15">
        <v>1900.11</v>
      </c>
      <c r="B366" s="15">
        <v>6.48</v>
      </c>
      <c r="C366" s="18">
        <v>0.29249999999999998</v>
      </c>
      <c r="D366" s="18">
        <v>0.48</v>
      </c>
      <c r="E366" s="18">
        <v>7.7067928930000003</v>
      </c>
      <c r="F366" s="15">
        <f t="shared" si="22"/>
        <v>1900.8749999999729</v>
      </c>
      <c r="G366" s="15">
        <f>G356*2/12+G368*10/12</f>
        <v>3.1083333333333334</v>
      </c>
      <c r="H366" s="30"/>
      <c r="I366" s="155"/>
      <c r="J366" s="197">
        <f t="shared" si="20"/>
        <v>2.4374999999999997E-2</v>
      </c>
      <c r="K366" s="197">
        <f t="shared" si="23"/>
        <v>4.0557404326123127E-3</v>
      </c>
      <c r="L366" s="197">
        <f t="shared" si="21"/>
        <v>2.5540919366382475E-3</v>
      </c>
      <c r="M366" s="36"/>
    </row>
    <row r="367" spans="1:13" ht="12.75" x14ac:dyDescent="0.2">
      <c r="A367" s="15">
        <v>1900.12</v>
      </c>
      <c r="B367" s="15">
        <v>6.87</v>
      </c>
      <c r="C367" s="18">
        <v>0.3</v>
      </c>
      <c r="D367" s="18">
        <v>0.48</v>
      </c>
      <c r="E367" s="18">
        <v>7.6116519010000001</v>
      </c>
      <c r="F367" s="15">
        <f t="shared" si="22"/>
        <v>1900.9583333333062</v>
      </c>
      <c r="G367" s="15">
        <f>G356*1/12+G368*11/12</f>
        <v>3.104166666666667</v>
      </c>
      <c r="H367" s="30"/>
      <c r="I367" s="155"/>
      <c r="J367" s="197">
        <f t="shared" si="20"/>
        <v>2.4999999999999998E-2</v>
      </c>
      <c r="K367" s="197">
        <f t="shared" si="23"/>
        <v>3.858024691358024E-3</v>
      </c>
      <c r="L367" s="197">
        <f t="shared" si="21"/>
        <v>2.5507157254620605E-3</v>
      </c>
      <c r="M367" s="36"/>
    </row>
    <row r="368" spans="1:13" ht="12.75" x14ac:dyDescent="0.2">
      <c r="A368" s="15">
        <v>1901.01</v>
      </c>
      <c r="B368" s="15">
        <v>7.07</v>
      </c>
      <c r="C368" s="18">
        <v>0.30170000000000002</v>
      </c>
      <c r="D368" s="18">
        <v>0.48170000000000002</v>
      </c>
      <c r="E368" s="18">
        <v>7.7067928930000003</v>
      </c>
      <c r="F368" s="15">
        <f t="shared" si="22"/>
        <v>1901.0416666666395</v>
      </c>
      <c r="G368" s="15">
        <v>3.1</v>
      </c>
      <c r="H368" s="30"/>
      <c r="I368" s="155"/>
      <c r="J368" s="197">
        <f t="shared" si="20"/>
        <v>2.514166666666667E-2</v>
      </c>
      <c r="K368" s="197">
        <f t="shared" si="23"/>
        <v>3.659631246967492E-3</v>
      </c>
      <c r="L368" s="197">
        <f t="shared" si="21"/>
        <v>2.5473393892132545E-3</v>
      </c>
      <c r="M368" s="36"/>
    </row>
    <row r="369" spans="1:13" ht="12.75" x14ac:dyDescent="0.2">
      <c r="A369" s="15">
        <v>1901.02</v>
      </c>
      <c r="B369" s="15">
        <v>7.25</v>
      </c>
      <c r="C369" s="18">
        <v>0.30330000000000001</v>
      </c>
      <c r="D369" s="18">
        <v>0.48330000000000001</v>
      </c>
      <c r="E369" s="18">
        <v>7.6116519010000001</v>
      </c>
      <c r="F369" s="15">
        <f t="shared" si="22"/>
        <v>1901.1249999999727</v>
      </c>
      <c r="G369" s="15">
        <f>G368*11/12+G380*1/12</f>
        <v>3.1066666666666669</v>
      </c>
      <c r="H369" s="30"/>
      <c r="I369" s="155"/>
      <c r="J369" s="197">
        <f t="shared" si="20"/>
        <v>2.5275000000000002E-2</v>
      </c>
      <c r="K369" s="197">
        <f t="shared" si="23"/>
        <v>3.5749646393210752E-3</v>
      </c>
      <c r="L369" s="197">
        <f t="shared" si="21"/>
        <v>2.5527414671757676E-3</v>
      </c>
      <c r="M369" s="36"/>
    </row>
    <row r="370" spans="1:13" ht="12.75" x14ac:dyDescent="0.2">
      <c r="A370" s="15">
        <v>1901.03</v>
      </c>
      <c r="B370" s="15">
        <v>7.51</v>
      </c>
      <c r="C370" s="18">
        <v>0.30499999999999999</v>
      </c>
      <c r="D370" s="18">
        <v>0.48499999999999999</v>
      </c>
      <c r="E370" s="18">
        <v>7.6116519010000001</v>
      </c>
      <c r="F370" s="15">
        <f t="shared" si="22"/>
        <v>1901.208333333306</v>
      </c>
      <c r="G370" s="15">
        <f>G368*10/12+G380*2/12</f>
        <v>3.1133333333333333</v>
      </c>
      <c r="H370" s="30"/>
      <c r="I370" s="155"/>
      <c r="J370" s="197">
        <f t="shared" si="20"/>
        <v>2.5416666666666667E-2</v>
      </c>
      <c r="K370" s="197">
        <f t="shared" si="23"/>
        <v>3.5057471264367816E-3</v>
      </c>
      <c r="L370" s="197">
        <f t="shared" si="21"/>
        <v>2.5581432249679459E-3</v>
      </c>
      <c r="M370" s="36"/>
    </row>
    <row r="371" spans="1:13" ht="12.75" x14ac:dyDescent="0.2">
      <c r="A371" s="15">
        <v>1901.04</v>
      </c>
      <c r="B371" s="15">
        <v>8.14</v>
      </c>
      <c r="C371" s="18">
        <v>0.30669999999999997</v>
      </c>
      <c r="D371" s="18">
        <v>0.48670000000000002</v>
      </c>
      <c r="E371" s="18">
        <v>7.5165028100000004</v>
      </c>
      <c r="F371" s="15">
        <f t="shared" si="22"/>
        <v>1901.2916666666392</v>
      </c>
      <c r="G371" s="15">
        <f>G368*9/12+G380*3/12</f>
        <v>3.12</v>
      </c>
      <c r="H371" s="30"/>
      <c r="I371" s="155"/>
      <c r="J371" s="197">
        <f t="shared" si="20"/>
        <v>2.5558333333333332E-2</v>
      </c>
      <c r="K371" s="197">
        <f t="shared" si="23"/>
        <v>3.4032401242787393E-3</v>
      </c>
      <c r="L371" s="197">
        <f t="shared" si="21"/>
        <v>2.5635446626290914E-3</v>
      </c>
      <c r="M371" s="36"/>
    </row>
    <row r="372" spans="1:13" ht="12.75" x14ac:dyDescent="0.2">
      <c r="A372" s="15">
        <v>1901.05</v>
      </c>
      <c r="B372" s="15">
        <v>7.73</v>
      </c>
      <c r="C372" s="18">
        <v>0.30830000000000002</v>
      </c>
      <c r="D372" s="18">
        <v>0.48830000000000001</v>
      </c>
      <c r="E372" s="18">
        <v>7.5165028100000004</v>
      </c>
      <c r="F372" s="15">
        <f t="shared" si="22"/>
        <v>1901.3749999999725</v>
      </c>
      <c r="G372" s="15">
        <f>G368*8/12+G380*4/12</f>
        <v>3.1266666666666669</v>
      </c>
      <c r="H372" s="30"/>
      <c r="I372" s="155"/>
      <c r="J372" s="197">
        <f t="shared" si="20"/>
        <v>2.5691666666666668E-2</v>
      </c>
      <c r="K372" s="197">
        <f t="shared" si="23"/>
        <v>3.1562244062244061E-3</v>
      </c>
      <c r="L372" s="197">
        <f t="shared" si="21"/>
        <v>2.5689457801991722E-3</v>
      </c>
      <c r="M372" s="36"/>
    </row>
    <row r="373" spans="1:13" ht="12.75" x14ac:dyDescent="0.2">
      <c r="A373" s="15">
        <v>1901.06</v>
      </c>
      <c r="B373" s="15">
        <v>8.5</v>
      </c>
      <c r="C373" s="18">
        <v>0.31</v>
      </c>
      <c r="D373" s="18">
        <v>0.49</v>
      </c>
      <c r="E373" s="18">
        <v>7.5165028100000004</v>
      </c>
      <c r="F373" s="15">
        <f t="shared" si="22"/>
        <v>1901.4583333333057</v>
      </c>
      <c r="G373" s="15">
        <f>G368*7/12+G380*5/12</f>
        <v>3.1333333333333333</v>
      </c>
      <c r="H373" s="30"/>
      <c r="I373" s="155"/>
      <c r="J373" s="197">
        <f t="shared" si="20"/>
        <v>2.5833333333333333E-2</v>
      </c>
      <c r="K373" s="197">
        <f t="shared" si="23"/>
        <v>3.3419577404053468E-3</v>
      </c>
      <c r="L373" s="197">
        <f t="shared" si="21"/>
        <v>2.5743465777174901E-3</v>
      </c>
      <c r="M373" s="36"/>
    </row>
    <row r="374" spans="1:13" ht="12.75" x14ac:dyDescent="0.2">
      <c r="A374" s="15">
        <v>1901.07</v>
      </c>
      <c r="B374" s="15">
        <v>7.93</v>
      </c>
      <c r="C374" s="18">
        <v>0.31169999999999998</v>
      </c>
      <c r="D374" s="18">
        <v>0.49170000000000003</v>
      </c>
      <c r="E374" s="18">
        <v>7.6116519010000001</v>
      </c>
      <c r="F374" s="15">
        <f t="shared" si="22"/>
        <v>1901.541666666639</v>
      </c>
      <c r="G374" s="15">
        <f>G368*6/12+G380*6/12</f>
        <v>3.14</v>
      </c>
      <c r="H374" s="30"/>
      <c r="I374" s="155"/>
      <c r="J374" s="197">
        <f t="shared" si="20"/>
        <v>2.5974999999999998E-2</v>
      </c>
      <c r="K374" s="197">
        <f t="shared" si="23"/>
        <v>3.0558823529411761E-3</v>
      </c>
      <c r="L374" s="197">
        <f t="shared" si="21"/>
        <v>2.5797470552240132E-3</v>
      </c>
      <c r="M374" s="36"/>
    </row>
    <row r="375" spans="1:13" ht="12.75" x14ac:dyDescent="0.2">
      <c r="A375" s="15">
        <v>1901.08</v>
      </c>
      <c r="B375" s="15">
        <v>8.0399999999999991</v>
      </c>
      <c r="C375" s="18">
        <v>0.31330000000000002</v>
      </c>
      <c r="D375" s="18">
        <v>0.49330000000000002</v>
      </c>
      <c r="E375" s="18">
        <v>7.7067928930000003</v>
      </c>
      <c r="F375" s="15">
        <f t="shared" si="22"/>
        <v>1901.6249999999723</v>
      </c>
      <c r="G375" s="15">
        <f>G368*5/12+G380*7/12</f>
        <v>3.1466666666666669</v>
      </c>
      <c r="H375" s="30"/>
      <c r="I375" s="155"/>
      <c r="J375" s="197">
        <f t="shared" si="20"/>
        <v>2.6108333333333334E-2</v>
      </c>
      <c r="K375" s="197">
        <f t="shared" si="23"/>
        <v>3.2923497267759567E-3</v>
      </c>
      <c r="L375" s="197">
        <f t="shared" si="21"/>
        <v>2.5851472127580433E-3</v>
      </c>
      <c r="M375" s="36"/>
    </row>
    <row r="376" spans="1:13" ht="12.75" x14ac:dyDescent="0.2">
      <c r="A376" s="15">
        <v>1901.09</v>
      </c>
      <c r="B376" s="15">
        <v>8</v>
      </c>
      <c r="C376" s="18">
        <v>0.315</v>
      </c>
      <c r="D376" s="18">
        <v>0.495</v>
      </c>
      <c r="E376" s="18">
        <v>7.8019419829999999</v>
      </c>
      <c r="F376" s="15">
        <f t="shared" si="22"/>
        <v>1901.7083333333055</v>
      </c>
      <c r="G376" s="15">
        <f>G368*4/12+G380*8/12</f>
        <v>3.1533333333333333</v>
      </c>
      <c r="H376" s="30"/>
      <c r="I376" s="155"/>
      <c r="J376" s="197">
        <f t="shared" si="20"/>
        <v>2.6249999999999999E-2</v>
      </c>
      <c r="K376" s="197">
        <f t="shared" si="23"/>
        <v>3.2649253731343287E-3</v>
      </c>
      <c r="L376" s="197">
        <f t="shared" si="21"/>
        <v>2.5905470503595485E-3</v>
      </c>
      <c r="M376" s="36"/>
    </row>
    <row r="377" spans="1:13" ht="12.75" x14ac:dyDescent="0.2">
      <c r="A377" s="15">
        <v>1901.1</v>
      </c>
      <c r="B377" s="15">
        <v>7.91</v>
      </c>
      <c r="C377" s="18">
        <v>0.31669999999999998</v>
      </c>
      <c r="D377" s="18">
        <v>0.49669999999999997</v>
      </c>
      <c r="E377" s="18">
        <v>7.8019419829999999</v>
      </c>
      <c r="F377" s="15">
        <f t="shared" si="22"/>
        <v>1901.7916666666388</v>
      </c>
      <c r="G377" s="15">
        <f>G368*3/12+G380*9/12</f>
        <v>3.16</v>
      </c>
      <c r="H377" s="30"/>
      <c r="I377" s="155"/>
      <c r="J377" s="197">
        <f t="shared" si="20"/>
        <v>2.6391666666666664E-2</v>
      </c>
      <c r="K377" s="197">
        <f t="shared" si="23"/>
        <v>3.298958333333333E-3</v>
      </c>
      <c r="L377" s="197">
        <f t="shared" si="21"/>
        <v>2.5959465680680527E-3</v>
      </c>
      <c r="M377" s="36"/>
    </row>
    <row r="378" spans="1:13" ht="12.75" x14ac:dyDescent="0.2">
      <c r="A378" s="15">
        <v>1901.11</v>
      </c>
      <c r="B378" s="15">
        <v>8.08</v>
      </c>
      <c r="C378" s="18">
        <v>0.31830000000000003</v>
      </c>
      <c r="D378" s="18">
        <v>0.49830000000000002</v>
      </c>
      <c r="E378" s="18">
        <v>7.8970910740000004</v>
      </c>
      <c r="F378" s="15">
        <f t="shared" si="22"/>
        <v>1901.874999999972</v>
      </c>
      <c r="G378" s="15">
        <f>G368*2/12+G380*10/12</f>
        <v>3.1666666666666665</v>
      </c>
      <c r="H378" s="30"/>
      <c r="I378" s="155"/>
      <c r="J378" s="197">
        <f t="shared" si="20"/>
        <v>2.6525000000000003E-2</v>
      </c>
      <c r="K378" s="197">
        <f t="shared" si="23"/>
        <v>3.353350189633376E-3</v>
      </c>
      <c r="L378" s="197">
        <f t="shared" si="21"/>
        <v>2.6013457659233019E-3</v>
      </c>
      <c r="M378" s="36"/>
    </row>
    <row r="379" spans="1:13" ht="12.75" x14ac:dyDescent="0.2">
      <c r="A379" s="15">
        <v>1901.12</v>
      </c>
      <c r="B379" s="15">
        <v>7.95</v>
      </c>
      <c r="C379" s="18">
        <v>0.32</v>
      </c>
      <c r="D379" s="18">
        <v>0.5</v>
      </c>
      <c r="E379" s="18">
        <v>7.9922320659999997</v>
      </c>
      <c r="F379" s="15">
        <f t="shared" si="22"/>
        <v>1901.9583333333053</v>
      </c>
      <c r="G379" s="15">
        <f>G368*1/12+G380*11/12</f>
        <v>3.1733333333333338</v>
      </c>
      <c r="H379" s="30"/>
      <c r="I379" s="155"/>
      <c r="J379" s="197">
        <f t="shared" si="20"/>
        <v>2.6666666666666668E-2</v>
      </c>
      <c r="K379" s="197">
        <f t="shared" si="23"/>
        <v>3.3003300330033004E-3</v>
      </c>
      <c r="L379" s="197">
        <f t="shared" si="21"/>
        <v>2.606744643964598E-3</v>
      </c>
      <c r="M379" s="36"/>
    </row>
    <row r="380" spans="1:13" ht="12.75" x14ac:dyDescent="0.2">
      <c r="A380" s="15">
        <v>1902.01</v>
      </c>
      <c r="B380" s="15">
        <v>8.1199999999999992</v>
      </c>
      <c r="C380" s="18">
        <v>0.32079999999999997</v>
      </c>
      <c r="D380" s="18">
        <v>0.51080000000000003</v>
      </c>
      <c r="E380" s="18">
        <v>7.8970910740000004</v>
      </c>
      <c r="F380" s="15">
        <f t="shared" si="22"/>
        <v>1902.0416666666385</v>
      </c>
      <c r="G380" s="15">
        <v>3.18</v>
      </c>
      <c r="H380" s="30"/>
      <c r="I380" s="155"/>
      <c r="J380" s="197">
        <f t="shared" si="20"/>
        <v>2.6733333333333331E-2</v>
      </c>
      <c r="K380" s="197">
        <f t="shared" si="23"/>
        <v>3.3626834381551359E-3</v>
      </c>
      <c r="L380" s="197">
        <f t="shared" si="21"/>
        <v>2.6121432022319091E-3</v>
      </c>
      <c r="M380" s="36"/>
    </row>
    <row r="381" spans="1:13" ht="12.75" x14ac:dyDescent="0.2">
      <c r="A381" s="15">
        <v>1902.02</v>
      </c>
      <c r="B381" s="15">
        <v>8.19</v>
      </c>
      <c r="C381" s="18">
        <v>0.32169999999999999</v>
      </c>
      <c r="D381" s="18">
        <v>0.52170000000000005</v>
      </c>
      <c r="E381" s="18">
        <v>7.8970910740000004</v>
      </c>
      <c r="F381" s="15">
        <f t="shared" si="22"/>
        <v>1902.1249999999718</v>
      </c>
      <c r="G381" s="15">
        <f>G380*11/12+G392*1/12</f>
        <v>3.1900000000000004</v>
      </c>
      <c r="H381" s="30"/>
      <c r="I381" s="155"/>
      <c r="J381" s="197">
        <f t="shared" si="20"/>
        <v>2.6808333333333333E-2</v>
      </c>
      <c r="K381" s="197">
        <f t="shared" si="23"/>
        <v>3.3015188834154357E-3</v>
      </c>
      <c r="L381" s="197">
        <f t="shared" si="21"/>
        <v>2.6202404401427515E-3</v>
      </c>
      <c r="M381" s="36"/>
    </row>
    <row r="382" spans="1:13" ht="12.75" x14ac:dyDescent="0.2">
      <c r="A382" s="15">
        <v>1902.03</v>
      </c>
      <c r="B382" s="15">
        <v>8.1999999999999993</v>
      </c>
      <c r="C382" s="18">
        <v>0.32250000000000001</v>
      </c>
      <c r="D382" s="18">
        <v>0.53249999999999997</v>
      </c>
      <c r="E382" s="18">
        <v>7.8970910740000004</v>
      </c>
      <c r="F382" s="15">
        <f t="shared" si="22"/>
        <v>1902.2083333333051</v>
      </c>
      <c r="G382" s="15">
        <f>G380*10/12+G392*2/12</f>
        <v>3.1999999999999997</v>
      </c>
      <c r="H382" s="30"/>
      <c r="I382" s="155"/>
      <c r="J382" s="197">
        <f t="shared" si="20"/>
        <v>2.6875E-2</v>
      </c>
      <c r="K382" s="197">
        <f t="shared" si="23"/>
        <v>3.2814407814407815E-3</v>
      </c>
      <c r="L382" s="197">
        <f t="shared" si="21"/>
        <v>2.6283369587845051E-3</v>
      </c>
      <c r="M382" s="36"/>
    </row>
    <row r="383" spans="1:13" ht="12.75" x14ac:dyDescent="0.2">
      <c r="A383" s="15">
        <v>1902.04</v>
      </c>
      <c r="B383" s="15">
        <v>8.48</v>
      </c>
      <c r="C383" s="18">
        <v>0.32329999999999998</v>
      </c>
      <c r="D383" s="18">
        <v>0.54330000000000001</v>
      </c>
      <c r="E383" s="18">
        <v>7.9922320659999997</v>
      </c>
      <c r="F383" s="15">
        <f t="shared" si="22"/>
        <v>1902.2916666666383</v>
      </c>
      <c r="G383" s="15">
        <f>G380*9/12+G392*3/12</f>
        <v>3.21</v>
      </c>
      <c r="H383" s="30"/>
      <c r="I383" s="155"/>
      <c r="J383" s="197">
        <f t="shared" si="20"/>
        <v>2.6941666666666666E-2</v>
      </c>
      <c r="K383" s="197">
        <f t="shared" si="23"/>
        <v>3.2855691056910569E-3</v>
      </c>
      <c r="L383" s="197">
        <f t="shared" si="21"/>
        <v>2.6364327582906188E-3</v>
      </c>
      <c r="M383" s="36"/>
    </row>
    <row r="384" spans="1:13" ht="12.75" x14ac:dyDescent="0.2">
      <c r="A384" s="15">
        <v>1902.05</v>
      </c>
      <c r="B384" s="15">
        <v>8.4600000000000009</v>
      </c>
      <c r="C384" s="18">
        <v>0.32419999999999999</v>
      </c>
      <c r="D384" s="18">
        <v>0.55420000000000003</v>
      </c>
      <c r="E384" s="18">
        <v>8.0873811569999994</v>
      </c>
      <c r="F384" s="15">
        <f t="shared" si="22"/>
        <v>1902.3749999999716</v>
      </c>
      <c r="G384" s="15">
        <f>G380*8/12+G392*4/12</f>
        <v>3.2199999999999998</v>
      </c>
      <c r="H384" s="30"/>
      <c r="I384" s="155"/>
      <c r="J384" s="197">
        <f t="shared" si="20"/>
        <v>2.7016666666666665E-2</v>
      </c>
      <c r="K384" s="197">
        <f t="shared" si="23"/>
        <v>3.1859276729559742E-3</v>
      </c>
      <c r="L384" s="197">
        <f t="shared" si="21"/>
        <v>2.6445278387947635E-3</v>
      </c>
      <c r="M384" s="36"/>
    </row>
    <row r="385" spans="1:13" ht="12.75" x14ac:dyDescent="0.2">
      <c r="A385" s="15">
        <v>1902.06</v>
      </c>
      <c r="B385" s="15">
        <v>8.41</v>
      </c>
      <c r="C385" s="18">
        <v>0.32500000000000001</v>
      </c>
      <c r="D385" s="18">
        <v>0.56499999999999995</v>
      </c>
      <c r="E385" s="18">
        <v>8.18251405</v>
      </c>
      <c r="F385" s="15">
        <f t="shared" si="22"/>
        <v>1902.4583333333048</v>
      </c>
      <c r="G385" s="15">
        <f>G380*7/12+G392*5/12</f>
        <v>3.2300000000000004</v>
      </c>
      <c r="H385" s="30"/>
      <c r="I385" s="155"/>
      <c r="J385" s="197">
        <f t="shared" si="20"/>
        <v>2.7083333333333334E-2</v>
      </c>
      <c r="K385" s="197">
        <f t="shared" si="23"/>
        <v>3.2013396375098501E-3</v>
      </c>
      <c r="L385" s="197">
        <f t="shared" si="21"/>
        <v>2.6526222004303879E-3</v>
      </c>
      <c r="M385" s="36"/>
    </row>
    <row r="386" spans="1:13" ht="12.75" x14ac:dyDescent="0.2">
      <c r="A386" s="15">
        <v>1902.07</v>
      </c>
      <c r="B386" s="15">
        <v>8.6</v>
      </c>
      <c r="C386" s="18">
        <v>0.32579999999999998</v>
      </c>
      <c r="D386" s="18">
        <v>0.57579999999999998</v>
      </c>
      <c r="E386" s="18">
        <v>8.18251405</v>
      </c>
      <c r="F386" s="15">
        <f t="shared" si="22"/>
        <v>1902.5416666666381</v>
      </c>
      <c r="G386" s="15">
        <f>G380*6/12+G392*6/12</f>
        <v>3.2399999999999998</v>
      </c>
      <c r="H386" s="30"/>
      <c r="I386" s="155"/>
      <c r="J386" s="197">
        <f t="shared" si="20"/>
        <v>2.7149999999999997E-2</v>
      </c>
      <c r="K386" s="197">
        <f t="shared" si="23"/>
        <v>3.2282996432818072E-3</v>
      </c>
      <c r="L386" s="197">
        <f t="shared" si="21"/>
        <v>2.6607158433307188E-3</v>
      </c>
      <c r="M386" s="36"/>
    </row>
    <row r="387" spans="1:13" ht="12.75" x14ac:dyDescent="0.2">
      <c r="A387" s="15">
        <v>1902.08</v>
      </c>
      <c r="B387" s="15">
        <v>8.83</v>
      </c>
      <c r="C387" s="18">
        <v>0.32669999999999999</v>
      </c>
      <c r="D387" s="18">
        <v>0.5867</v>
      </c>
      <c r="E387" s="18">
        <v>8.0873811569999994</v>
      </c>
      <c r="F387" s="15">
        <f t="shared" si="22"/>
        <v>1902.6249999999714</v>
      </c>
      <c r="G387" s="15">
        <f>G380*5/12+G392*7/12</f>
        <v>3.25</v>
      </c>
      <c r="H387" s="30"/>
      <c r="I387" s="155"/>
      <c r="J387" s="197">
        <f t="shared" si="20"/>
        <v>2.7224999999999999E-2</v>
      </c>
      <c r="K387" s="197">
        <f t="shared" si="23"/>
        <v>3.1656976744186046E-3</v>
      </c>
      <c r="L387" s="197">
        <f t="shared" si="21"/>
        <v>2.668808767629649E-3</v>
      </c>
      <c r="M387" s="36"/>
    </row>
    <row r="388" spans="1:13" ht="12.75" x14ac:dyDescent="0.2">
      <c r="A388" s="15">
        <v>1902.09</v>
      </c>
      <c r="B388" s="15">
        <v>8.85</v>
      </c>
      <c r="C388" s="18">
        <v>0.32750000000000001</v>
      </c>
      <c r="D388" s="18">
        <v>0.59750000000000003</v>
      </c>
      <c r="E388" s="18">
        <v>8.18251405</v>
      </c>
      <c r="F388" s="15">
        <f t="shared" si="22"/>
        <v>1902.7083333333046</v>
      </c>
      <c r="G388" s="15">
        <f>G380*4/12+G392*8/12</f>
        <v>3.26</v>
      </c>
      <c r="H388" s="30"/>
      <c r="I388" s="155"/>
      <c r="J388" s="197">
        <f t="shared" si="20"/>
        <v>2.7291666666666669E-2</v>
      </c>
      <c r="K388" s="197">
        <f t="shared" si="23"/>
        <v>3.0907889769724427E-3</v>
      </c>
      <c r="L388" s="197">
        <f t="shared" si="21"/>
        <v>2.6769009734601834E-3</v>
      </c>
      <c r="M388" s="36"/>
    </row>
    <row r="389" spans="1:13" ht="12.75" x14ac:dyDescent="0.2">
      <c r="A389" s="15">
        <v>1902.1</v>
      </c>
      <c r="B389" s="15">
        <v>8.57</v>
      </c>
      <c r="C389" s="18">
        <v>0.32829999999999998</v>
      </c>
      <c r="D389" s="18">
        <v>0.60829999999999995</v>
      </c>
      <c r="E389" s="18">
        <v>8.7534247930000006</v>
      </c>
      <c r="F389" s="15">
        <f t="shared" si="22"/>
        <v>1902.7916666666379</v>
      </c>
      <c r="G389" s="15">
        <f>G380*3/12+G392*9/12</f>
        <v>3.27</v>
      </c>
      <c r="H389" s="30"/>
      <c r="I389" s="155"/>
      <c r="J389" s="197">
        <f t="shared" si="20"/>
        <v>2.7358333333333332E-2</v>
      </c>
      <c r="K389" s="197">
        <f t="shared" si="23"/>
        <v>3.0913370998116758E-3</v>
      </c>
      <c r="L389" s="197">
        <f t="shared" si="21"/>
        <v>2.6849924609559928E-3</v>
      </c>
      <c r="M389" s="36"/>
    </row>
    <row r="390" spans="1:13" ht="12.75" x14ac:dyDescent="0.2">
      <c r="A390" s="15">
        <v>1902.11</v>
      </c>
      <c r="B390" s="15">
        <v>8.24</v>
      </c>
      <c r="C390" s="18">
        <v>0.32919999999999999</v>
      </c>
      <c r="D390" s="18">
        <v>0.61919999999999997</v>
      </c>
      <c r="E390" s="18">
        <v>8.4679289260000008</v>
      </c>
      <c r="F390" s="15">
        <f t="shared" si="22"/>
        <v>1902.8749999999711</v>
      </c>
      <c r="G390" s="15">
        <f>G380*2/12+G392*10/12</f>
        <v>3.2800000000000002</v>
      </c>
      <c r="H390" s="30"/>
      <c r="I390" s="155"/>
      <c r="J390" s="197">
        <f t="shared" si="20"/>
        <v>2.7433333333333334E-2</v>
      </c>
      <c r="K390" s="197">
        <f t="shared" si="23"/>
        <v>3.2010890704006222E-3</v>
      </c>
      <c r="L390" s="197">
        <f t="shared" si="21"/>
        <v>2.6930832302500818E-3</v>
      </c>
      <c r="M390" s="36"/>
    </row>
    <row r="391" spans="1:13" ht="12.75" x14ac:dyDescent="0.2">
      <c r="A391" s="15">
        <v>1902.12</v>
      </c>
      <c r="B391" s="15">
        <v>8.0500000000000007</v>
      </c>
      <c r="C391" s="18">
        <v>0.33</v>
      </c>
      <c r="D391" s="18">
        <v>0.63</v>
      </c>
      <c r="E391" s="18">
        <v>8.5630942149999996</v>
      </c>
      <c r="F391" s="15">
        <f t="shared" si="22"/>
        <v>1902.9583333333044</v>
      </c>
      <c r="G391" s="15">
        <f>G380*1/12+G392*11/12</f>
        <v>3.29</v>
      </c>
      <c r="H391" s="30"/>
      <c r="I391" s="155"/>
      <c r="J391" s="197">
        <f t="shared" si="20"/>
        <v>2.75E-2</v>
      </c>
      <c r="K391" s="197">
        <f t="shared" si="23"/>
        <v>3.3373786407766988E-3</v>
      </c>
      <c r="L391" s="197">
        <f t="shared" si="21"/>
        <v>2.7011732814758993E-3</v>
      </c>
      <c r="M391" s="36"/>
    </row>
    <row r="392" spans="1:13" ht="12.75" x14ac:dyDescent="0.2">
      <c r="A392" s="15">
        <v>1903.01</v>
      </c>
      <c r="B392" s="15">
        <v>8.4600000000000009</v>
      </c>
      <c r="C392" s="18">
        <v>0.33169999999999999</v>
      </c>
      <c r="D392" s="18">
        <v>0.62170000000000003</v>
      </c>
      <c r="E392" s="18">
        <v>8.6582595040000001</v>
      </c>
      <c r="F392" s="15">
        <f t="shared" si="22"/>
        <v>1903.0416666666376</v>
      </c>
      <c r="G392" s="15">
        <v>3.3</v>
      </c>
      <c r="H392" s="30"/>
      <c r="I392" s="155"/>
      <c r="J392" s="197">
        <f t="shared" ref="J392:J455" si="24">D_year/12</f>
        <v>2.7641666666666665E-2</v>
      </c>
      <c r="K392" s="197">
        <f t="shared" si="23"/>
        <v>3.4337474120082812E-3</v>
      </c>
      <c r="L392" s="197">
        <f t="shared" ref="L392:L455" si="25">(1+G392/100)^(1/12)-1</f>
        <v>2.7092626147666721E-3</v>
      </c>
      <c r="M392" s="36"/>
    </row>
    <row r="393" spans="1:13" ht="12.75" x14ac:dyDescent="0.2">
      <c r="A393" s="15">
        <v>1903.02</v>
      </c>
      <c r="B393" s="15">
        <v>8.41</v>
      </c>
      <c r="C393" s="18">
        <v>0.33329999999999999</v>
      </c>
      <c r="D393" s="18">
        <v>0.61329999999999996</v>
      </c>
      <c r="E393" s="18">
        <v>8.6582595040000001</v>
      </c>
      <c r="F393" s="15">
        <f t="shared" ref="F393:F456" si="26">F392+1/12</f>
        <v>1903.1249999999709</v>
      </c>
      <c r="G393" s="15">
        <f>G392*11/12+G404*1/12</f>
        <v>3.3083333333333331</v>
      </c>
      <c r="H393" s="30"/>
      <c r="I393" s="155"/>
      <c r="J393" s="197">
        <f t="shared" si="24"/>
        <v>2.7774999999999998E-2</v>
      </c>
      <c r="K393" s="197">
        <f t="shared" ref="K393:K456" si="27">J393/B392</f>
        <v>3.2830969267139474E-3</v>
      </c>
      <c r="L393" s="197">
        <f t="shared" si="25"/>
        <v>2.7160031775159688E-3</v>
      </c>
      <c r="M393" s="36"/>
    </row>
    <row r="394" spans="1:13" ht="12.75" x14ac:dyDescent="0.2">
      <c r="A394" s="15">
        <v>1903.03</v>
      </c>
      <c r="B394" s="15">
        <v>8.08</v>
      </c>
      <c r="C394" s="18">
        <v>0.33500000000000002</v>
      </c>
      <c r="D394" s="18">
        <v>0.60499999999999998</v>
      </c>
      <c r="E394" s="18">
        <v>8.3728446279999993</v>
      </c>
      <c r="F394" s="15">
        <f t="shared" si="26"/>
        <v>1903.2083333333042</v>
      </c>
      <c r="G394" s="15">
        <f>G392*10/12+G404*2/12</f>
        <v>3.3166666666666664</v>
      </c>
      <c r="H394" s="30"/>
      <c r="I394" s="155"/>
      <c r="J394" s="197">
        <f t="shared" si="24"/>
        <v>2.7916666666666669E-2</v>
      </c>
      <c r="K394" s="197">
        <f t="shared" si="27"/>
        <v>3.3194609591755851E-3</v>
      </c>
      <c r="L394" s="197">
        <f t="shared" si="25"/>
        <v>2.7227432418686082E-3</v>
      </c>
      <c r="M394" s="36"/>
    </row>
    <row r="395" spans="1:13" ht="12.75" x14ac:dyDescent="0.2">
      <c r="A395" s="15">
        <v>1903.04</v>
      </c>
      <c r="B395" s="15">
        <v>7.75</v>
      </c>
      <c r="C395" s="18">
        <v>0.3367</v>
      </c>
      <c r="D395" s="18">
        <v>0.59670000000000001</v>
      </c>
      <c r="E395" s="18">
        <v>8.3728446279999993</v>
      </c>
      <c r="F395" s="15">
        <f t="shared" si="26"/>
        <v>1903.2916666666374</v>
      </c>
      <c r="G395" s="15">
        <f>G392*9/12+G404*3/12</f>
        <v>3.3250000000000002</v>
      </c>
      <c r="H395" s="30"/>
      <c r="I395" s="155"/>
      <c r="J395" s="197">
        <f t="shared" si="24"/>
        <v>2.8058333333333334E-2</v>
      </c>
      <c r="K395" s="197">
        <f t="shared" si="27"/>
        <v>3.47256600660066E-3</v>
      </c>
      <c r="L395" s="197">
        <f t="shared" si="25"/>
        <v>2.7294828079018618E-3</v>
      </c>
      <c r="M395" s="36"/>
    </row>
    <row r="396" spans="1:13" ht="12.75" x14ac:dyDescent="0.2">
      <c r="A396" s="15">
        <v>1903.05</v>
      </c>
      <c r="B396" s="15">
        <v>7.6</v>
      </c>
      <c r="C396" s="18">
        <v>0.33829999999999999</v>
      </c>
      <c r="D396" s="18">
        <v>0.58830000000000005</v>
      </c>
      <c r="E396" s="18">
        <v>8.18251405</v>
      </c>
      <c r="F396" s="15">
        <f t="shared" si="26"/>
        <v>1903.3749999999707</v>
      </c>
      <c r="G396" s="15">
        <f>G392*8/12+G404*4/12</f>
        <v>3.333333333333333</v>
      </c>
      <c r="H396" s="30"/>
      <c r="I396" s="155"/>
      <c r="J396" s="197">
        <f t="shared" si="24"/>
        <v>2.8191666666666667E-2</v>
      </c>
      <c r="K396" s="197">
        <f t="shared" si="27"/>
        <v>3.6376344086021506E-3</v>
      </c>
      <c r="L396" s="197">
        <f t="shared" si="25"/>
        <v>2.7362218756927792E-3</v>
      </c>
      <c r="M396" s="36"/>
    </row>
    <row r="397" spans="1:13" ht="12.75" x14ac:dyDescent="0.2">
      <c r="A397" s="15">
        <v>1903.06</v>
      </c>
      <c r="B397" s="15">
        <v>7.18</v>
      </c>
      <c r="C397" s="18">
        <v>0.34</v>
      </c>
      <c r="D397" s="18">
        <v>0.57999999999999996</v>
      </c>
      <c r="E397" s="18">
        <v>8.18251405</v>
      </c>
      <c r="F397" s="15">
        <f t="shared" si="26"/>
        <v>1903.4583333333039</v>
      </c>
      <c r="G397" s="15">
        <f>G392*7/12+G404*5/12</f>
        <v>3.3416666666666668</v>
      </c>
      <c r="H397" s="30"/>
      <c r="I397" s="155"/>
      <c r="J397" s="197">
        <f t="shared" si="24"/>
        <v>2.8333333333333335E-2</v>
      </c>
      <c r="K397" s="197">
        <f t="shared" si="27"/>
        <v>3.7280701754385968E-3</v>
      </c>
      <c r="L397" s="197">
        <f t="shared" si="25"/>
        <v>2.7429604453184098E-3</v>
      </c>
      <c r="M397" s="36"/>
    </row>
    <row r="398" spans="1:13" ht="12.75" x14ac:dyDescent="0.2">
      <c r="A398" s="15">
        <v>1903.07</v>
      </c>
      <c r="B398" s="15">
        <v>6.85</v>
      </c>
      <c r="C398" s="18">
        <v>0.3417</v>
      </c>
      <c r="D398" s="18">
        <v>0.57169999999999999</v>
      </c>
      <c r="E398" s="18">
        <v>8.18251405</v>
      </c>
      <c r="F398" s="15">
        <f t="shared" si="26"/>
        <v>1903.5416666666372</v>
      </c>
      <c r="G398" s="15">
        <f>G392*6/12+G404*6/12</f>
        <v>3.3499999999999996</v>
      </c>
      <c r="H398" s="30"/>
      <c r="I398" s="155"/>
      <c r="J398" s="197">
        <f t="shared" si="24"/>
        <v>2.8475E-2</v>
      </c>
      <c r="K398" s="197">
        <f t="shared" si="27"/>
        <v>3.9658774373259051E-3</v>
      </c>
      <c r="L398" s="197">
        <f t="shared" si="25"/>
        <v>2.749698516855581E-3</v>
      </c>
      <c r="M398" s="36"/>
    </row>
    <row r="399" spans="1:13" ht="12.75" x14ac:dyDescent="0.2">
      <c r="A399" s="15">
        <v>1903.08</v>
      </c>
      <c r="B399" s="15">
        <v>6.63</v>
      </c>
      <c r="C399" s="18">
        <v>0.34329999999999999</v>
      </c>
      <c r="D399" s="18">
        <v>0.56330000000000002</v>
      </c>
      <c r="E399" s="18">
        <v>8.18251405</v>
      </c>
      <c r="F399" s="15">
        <f t="shared" si="26"/>
        <v>1903.6249999999704</v>
      </c>
      <c r="G399" s="15">
        <f>G392*5/12+G404*7/12</f>
        <v>3.3583333333333334</v>
      </c>
      <c r="H399" s="30"/>
      <c r="I399" s="155"/>
      <c r="J399" s="197">
        <f t="shared" si="24"/>
        <v>2.8608333333333333E-2</v>
      </c>
      <c r="K399" s="197">
        <f t="shared" si="27"/>
        <v>4.1763990267639902E-3</v>
      </c>
      <c r="L399" s="197">
        <f t="shared" si="25"/>
        <v>2.7564360903813423E-3</v>
      </c>
      <c r="M399" s="36"/>
    </row>
    <row r="400" spans="1:13" ht="12.75" x14ac:dyDescent="0.2">
      <c r="A400" s="15">
        <v>1903.09</v>
      </c>
      <c r="B400" s="15">
        <v>6.47</v>
      </c>
      <c r="C400" s="18">
        <v>0.34499999999999997</v>
      </c>
      <c r="D400" s="18">
        <v>0.55500000000000005</v>
      </c>
      <c r="E400" s="18">
        <v>8.2776793390000005</v>
      </c>
      <c r="F400" s="15">
        <f t="shared" si="26"/>
        <v>1903.7083333333037</v>
      </c>
      <c r="G400" s="15">
        <f>G392*4/12+G404*8/12</f>
        <v>3.3666666666666663</v>
      </c>
      <c r="H400" s="30"/>
      <c r="I400" s="155"/>
      <c r="J400" s="197">
        <f t="shared" si="24"/>
        <v>2.8749999999999998E-2</v>
      </c>
      <c r="K400" s="197">
        <f t="shared" si="27"/>
        <v>4.336349924585218E-3</v>
      </c>
      <c r="L400" s="197">
        <f t="shared" si="25"/>
        <v>2.7631731659727432E-3</v>
      </c>
      <c r="M400" s="36"/>
    </row>
    <row r="401" spans="1:13" ht="12.75" x14ac:dyDescent="0.2">
      <c r="A401" s="15">
        <v>1903.1</v>
      </c>
      <c r="B401" s="15">
        <v>6.26</v>
      </c>
      <c r="C401" s="18">
        <v>0.34670000000000001</v>
      </c>
      <c r="D401" s="18">
        <v>0.54669999999999996</v>
      </c>
      <c r="E401" s="18">
        <v>8.18251405</v>
      </c>
      <c r="F401" s="15">
        <f t="shared" si="26"/>
        <v>1903.791666666637</v>
      </c>
      <c r="G401" s="15">
        <f>G392*3/12+G404*9/12</f>
        <v>3.3749999999999996</v>
      </c>
      <c r="H401" s="30"/>
      <c r="I401" s="155"/>
      <c r="J401" s="197">
        <f t="shared" si="24"/>
        <v>2.8891666666666666E-2</v>
      </c>
      <c r="K401" s="197">
        <f t="shared" si="27"/>
        <v>4.4654817104585265E-3</v>
      </c>
      <c r="L401" s="197">
        <f t="shared" si="25"/>
        <v>2.7699097437066111E-3</v>
      </c>
      <c r="M401" s="36"/>
    </row>
    <row r="402" spans="1:13" ht="12.75" x14ac:dyDescent="0.2">
      <c r="A402" s="15">
        <v>1903.11</v>
      </c>
      <c r="B402" s="15">
        <v>6.28</v>
      </c>
      <c r="C402" s="18">
        <v>0.3483</v>
      </c>
      <c r="D402" s="18">
        <v>0.5383</v>
      </c>
      <c r="E402" s="18">
        <v>8.0873811569999994</v>
      </c>
      <c r="F402" s="15">
        <f t="shared" si="26"/>
        <v>1903.8749999999702</v>
      </c>
      <c r="G402" s="15">
        <f>G392*2/12+G404*10/12</f>
        <v>3.3833333333333333</v>
      </c>
      <c r="H402" s="30"/>
      <c r="I402" s="155"/>
      <c r="J402" s="197">
        <f t="shared" si="24"/>
        <v>2.9024999999999999E-2</v>
      </c>
      <c r="K402" s="197">
        <f t="shared" si="27"/>
        <v>4.6365814696485621E-3</v>
      </c>
      <c r="L402" s="197">
        <f t="shared" si="25"/>
        <v>2.7766458236597735E-3</v>
      </c>
      <c r="M402" s="36"/>
    </row>
    <row r="403" spans="1:13" ht="12.75" x14ac:dyDescent="0.2">
      <c r="A403" s="15">
        <v>1903.12</v>
      </c>
      <c r="B403" s="15">
        <v>6.57</v>
      </c>
      <c r="C403" s="18">
        <v>0.35</v>
      </c>
      <c r="D403" s="18">
        <v>0.53</v>
      </c>
      <c r="E403" s="18">
        <v>8.0873811569999994</v>
      </c>
      <c r="F403" s="15">
        <f t="shared" si="26"/>
        <v>1903.9583333333035</v>
      </c>
      <c r="G403" s="15">
        <f>G392*1/12+G404*11/12</f>
        <v>3.3916666666666666</v>
      </c>
      <c r="H403" s="30"/>
      <c r="I403" s="155"/>
      <c r="J403" s="197">
        <f t="shared" si="24"/>
        <v>2.9166666666666664E-2</v>
      </c>
      <c r="K403" s="197">
        <f t="shared" si="27"/>
        <v>4.6443736730360924E-3</v>
      </c>
      <c r="L403" s="197">
        <f t="shared" si="25"/>
        <v>2.7833814059092798E-3</v>
      </c>
      <c r="M403" s="36"/>
    </row>
    <row r="404" spans="1:13" ht="12.75" x14ac:dyDescent="0.2">
      <c r="A404" s="15">
        <v>1904.01</v>
      </c>
      <c r="B404" s="15">
        <v>6.68</v>
      </c>
      <c r="C404" s="18">
        <v>0.34670000000000001</v>
      </c>
      <c r="D404" s="18">
        <v>0.52669999999999995</v>
      </c>
      <c r="E404" s="18">
        <v>8.2776793390000005</v>
      </c>
      <c r="F404" s="15">
        <f t="shared" si="26"/>
        <v>1904.0416666666367</v>
      </c>
      <c r="G404" s="15">
        <v>3.4</v>
      </c>
      <c r="H404" s="30"/>
      <c r="I404" s="155"/>
      <c r="J404" s="197">
        <f t="shared" si="24"/>
        <v>2.8891666666666666E-2</v>
      </c>
      <c r="K404" s="197">
        <f t="shared" si="27"/>
        <v>4.397513952308473E-3</v>
      </c>
      <c r="L404" s="197">
        <f t="shared" si="25"/>
        <v>2.7901164905321796E-3</v>
      </c>
      <c r="M404" s="36"/>
    </row>
    <row r="405" spans="1:13" ht="12.75" x14ac:dyDescent="0.2">
      <c r="A405" s="15">
        <v>1904.02</v>
      </c>
      <c r="B405" s="15">
        <v>6.5</v>
      </c>
      <c r="C405" s="18">
        <v>0.34329999999999999</v>
      </c>
      <c r="D405" s="18">
        <v>0.52329999999999999</v>
      </c>
      <c r="E405" s="18">
        <v>8.4679289260000008</v>
      </c>
      <c r="F405" s="15">
        <f t="shared" si="26"/>
        <v>1904.12499999997</v>
      </c>
      <c r="G405" s="15">
        <f>G404*11/12+G416*1/12</f>
        <v>3.4066666666666667</v>
      </c>
      <c r="H405" s="30"/>
      <c r="I405" s="155"/>
      <c r="J405" s="197">
        <f t="shared" si="24"/>
        <v>2.8608333333333333E-2</v>
      </c>
      <c r="K405" s="197">
        <f t="shared" si="27"/>
        <v>4.2826846307385232E-3</v>
      </c>
      <c r="L405" s="197">
        <f t="shared" si="25"/>
        <v>2.7955041999907504E-3</v>
      </c>
      <c r="M405" s="36"/>
    </row>
    <row r="406" spans="1:13" ht="12.75" x14ac:dyDescent="0.2">
      <c r="A406" s="15">
        <v>1904.03</v>
      </c>
      <c r="B406" s="15">
        <v>6.48</v>
      </c>
      <c r="C406" s="18">
        <v>0.34</v>
      </c>
      <c r="D406" s="18">
        <v>0.52</v>
      </c>
      <c r="E406" s="18">
        <v>8.3728446279999993</v>
      </c>
      <c r="F406" s="15">
        <f t="shared" si="26"/>
        <v>1904.2083333333032</v>
      </c>
      <c r="G406" s="15">
        <f>G404*10/12+G416*2/12</f>
        <v>3.4133333333333336</v>
      </c>
      <c r="H406" s="30"/>
      <c r="I406" s="155"/>
      <c r="J406" s="197">
        <f t="shared" si="24"/>
        <v>2.8333333333333335E-2</v>
      </c>
      <c r="K406" s="197">
        <f t="shared" si="27"/>
        <v>4.3589743589743596E-3</v>
      </c>
      <c r="L406" s="197">
        <f t="shared" si="25"/>
        <v>2.8008915910566756E-3</v>
      </c>
      <c r="M406" s="36"/>
    </row>
    <row r="407" spans="1:13" ht="12.75" x14ac:dyDescent="0.2">
      <c r="A407" s="15">
        <v>1904.04</v>
      </c>
      <c r="B407" s="15">
        <v>6.64</v>
      </c>
      <c r="C407" s="18">
        <v>0.3367</v>
      </c>
      <c r="D407" s="18">
        <v>0.51670000000000005</v>
      </c>
      <c r="E407" s="18">
        <v>8.2776793390000005</v>
      </c>
      <c r="F407" s="15">
        <f t="shared" si="26"/>
        <v>1904.2916666666365</v>
      </c>
      <c r="G407" s="15">
        <f>G404*9/12+G416*3/12</f>
        <v>3.42</v>
      </c>
      <c r="H407" s="30"/>
      <c r="I407" s="155"/>
      <c r="J407" s="197">
        <f t="shared" si="24"/>
        <v>2.8058333333333334E-2</v>
      </c>
      <c r="K407" s="197">
        <f t="shared" si="27"/>
        <v>4.329989711934156E-3</v>
      </c>
      <c r="L407" s="197">
        <f t="shared" si="25"/>
        <v>2.8062786637694792E-3</v>
      </c>
      <c r="M407" s="36"/>
    </row>
    <row r="408" spans="1:13" ht="12.75" x14ac:dyDescent="0.2">
      <c r="A408" s="15">
        <v>1904.05</v>
      </c>
      <c r="B408" s="15">
        <v>6.5</v>
      </c>
      <c r="C408" s="18">
        <v>0.33329999999999999</v>
      </c>
      <c r="D408" s="18">
        <v>0.51329999999999998</v>
      </c>
      <c r="E408" s="18">
        <v>8.0873811569999994</v>
      </c>
      <c r="F408" s="15">
        <f t="shared" si="26"/>
        <v>1904.3749999999698</v>
      </c>
      <c r="G408" s="15">
        <f>G404*8/12+G416*4/12</f>
        <v>3.4266666666666667</v>
      </c>
      <c r="H408" s="30"/>
      <c r="I408" s="155"/>
      <c r="J408" s="197">
        <f t="shared" si="24"/>
        <v>2.7774999999999998E-2</v>
      </c>
      <c r="K408" s="197">
        <f t="shared" si="27"/>
        <v>4.1829819277108436E-3</v>
      </c>
      <c r="L408" s="197">
        <f t="shared" si="25"/>
        <v>2.811665418168241E-3</v>
      </c>
      <c r="M408" s="36"/>
    </row>
    <row r="409" spans="1:13" ht="12.75" x14ac:dyDescent="0.2">
      <c r="A409" s="15">
        <v>1904.06</v>
      </c>
      <c r="B409" s="15">
        <v>6.51</v>
      </c>
      <c r="C409" s="18">
        <v>0.33</v>
      </c>
      <c r="D409" s="18">
        <v>0.51</v>
      </c>
      <c r="E409" s="18">
        <v>8.0873811569999994</v>
      </c>
      <c r="F409" s="15">
        <f t="shared" si="26"/>
        <v>1904.458333333303</v>
      </c>
      <c r="G409" s="15">
        <f>G404*7/12+G416*5/12</f>
        <v>3.4333333333333336</v>
      </c>
      <c r="H409" s="30"/>
      <c r="I409" s="155"/>
      <c r="J409" s="197">
        <f t="shared" si="24"/>
        <v>2.75E-2</v>
      </c>
      <c r="K409" s="197">
        <f t="shared" si="27"/>
        <v>4.2307692307692307E-3</v>
      </c>
      <c r="L409" s="197">
        <f t="shared" si="25"/>
        <v>2.8170518542924849E-3</v>
      </c>
      <c r="M409" s="36"/>
    </row>
    <row r="410" spans="1:13" ht="12.75" x14ac:dyDescent="0.2">
      <c r="A410" s="15">
        <v>1904.07</v>
      </c>
      <c r="B410" s="15">
        <v>6.78</v>
      </c>
      <c r="C410" s="18">
        <v>0.32669999999999999</v>
      </c>
      <c r="D410" s="18">
        <v>0.50670000000000004</v>
      </c>
      <c r="E410" s="18">
        <v>8.0873811569999994</v>
      </c>
      <c r="F410" s="15">
        <f t="shared" si="26"/>
        <v>1904.5416666666363</v>
      </c>
      <c r="G410" s="15">
        <f>G404*6/12+G416*6/12</f>
        <v>3.44</v>
      </c>
      <c r="H410" s="30"/>
      <c r="I410" s="155"/>
      <c r="J410" s="197">
        <f t="shared" si="24"/>
        <v>2.7224999999999999E-2</v>
      </c>
      <c r="K410" s="197">
        <f t="shared" si="27"/>
        <v>4.182027649769585E-3</v>
      </c>
      <c r="L410" s="197">
        <f t="shared" si="25"/>
        <v>2.8224379721812909E-3</v>
      </c>
      <c r="M410" s="36"/>
    </row>
    <row r="411" spans="1:13" ht="12.75" x14ac:dyDescent="0.2">
      <c r="A411" s="15">
        <v>1904.08</v>
      </c>
      <c r="B411" s="15">
        <v>7.01</v>
      </c>
      <c r="C411" s="18">
        <v>0.32329999999999998</v>
      </c>
      <c r="D411" s="18">
        <v>0.50329999999999997</v>
      </c>
      <c r="E411" s="18">
        <v>8.18251405</v>
      </c>
      <c r="F411" s="15">
        <f t="shared" si="26"/>
        <v>1904.6249999999695</v>
      </c>
      <c r="G411" s="15">
        <f>G404*5/12+G416*7/12</f>
        <v>3.4466666666666663</v>
      </c>
      <c r="H411" s="30"/>
      <c r="I411" s="155"/>
      <c r="J411" s="197">
        <f t="shared" si="24"/>
        <v>2.6941666666666666E-2</v>
      </c>
      <c r="K411" s="197">
        <f t="shared" si="27"/>
        <v>3.9736971484759095E-3</v>
      </c>
      <c r="L411" s="197">
        <f t="shared" si="25"/>
        <v>2.8278237718741828E-3</v>
      </c>
      <c r="M411" s="36"/>
    </row>
    <row r="412" spans="1:13" ht="12.75" x14ac:dyDescent="0.2">
      <c r="A412" s="15">
        <v>1904.09</v>
      </c>
      <c r="B412" s="15">
        <v>7.32</v>
      </c>
      <c r="C412" s="18">
        <v>0.32</v>
      </c>
      <c r="D412" s="18">
        <v>0.5</v>
      </c>
      <c r="E412" s="18">
        <v>8.2776793390000005</v>
      </c>
      <c r="F412" s="15">
        <f t="shared" si="26"/>
        <v>1904.7083333333028</v>
      </c>
      <c r="G412" s="15">
        <f>G404*4/12+G416*8/12</f>
        <v>3.4533333333333331</v>
      </c>
      <c r="H412" s="30"/>
      <c r="I412" s="155"/>
      <c r="J412" s="197">
        <f t="shared" si="24"/>
        <v>2.6666666666666668E-2</v>
      </c>
      <c r="K412" s="197">
        <f t="shared" si="27"/>
        <v>3.8040893961008089E-3</v>
      </c>
      <c r="L412" s="197">
        <f t="shared" si="25"/>
        <v>2.8332092534104625E-3</v>
      </c>
      <c r="M412" s="36"/>
    </row>
    <row r="413" spans="1:13" ht="12.75" x14ac:dyDescent="0.2">
      <c r="A413" s="15">
        <v>1904.1</v>
      </c>
      <c r="B413" s="15">
        <v>7.75</v>
      </c>
      <c r="C413" s="18">
        <v>0.31669999999999998</v>
      </c>
      <c r="D413" s="18">
        <v>0.49669999999999997</v>
      </c>
      <c r="E413" s="18">
        <v>8.2776793390000005</v>
      </c>
      <c r="F413" s="15">
        <f t="shared" si="26"/>
        <v>1904.791666666636</v>
      </c>
      <c r="G413" s="15">
        <f>G404*3/12+G416*9/12</f>
        <v>3.46</v>
      </c>
      <c r="H413" s="30"/>
      <c r="I413" s="155"/>
      <c r="J413" s="197">
        <f t="shared" si="24"/>
        <v>2.6391666666666664E-2</v>
      </c>
      <c r="K413" s="197">
        <f t="shared" si="27"/>
        <v>3.6054189435336969E-3</v>
      </c>
      <c r="L413" s="197">
        <f t="shared" si="25"/>
        <v>2.8385944168292099E-3</v>
      </c>
      <c r="M413" s="36"/>
    </row>
    <row r="414" spans="1:13" ht="12.75" x14ac:dyDescent="0.2">
      <c r="A414" s="15">
        <v>1904.11</v>
      </c>
      <c r="B414" s="15">
        <v>8.17</v>
      </c>
      <c r="C414" s="18">
        <v>0.31330000000000002</v>
      </c>
      <c r="D414" s="18">
        <v>0.49330000000000002</v>
      </c>
      <c r="E414" s="18">
        <v>8.4679289260000008</v>
      </c>
      <c r="F414" s="15">
        <f t="shared" si="26"/>
        <v>1904.8749999999693</v>
      </c>
      <c r="G414" s="15">
        <f>G404*2/12+G416*10/12</f>
        <v>3.4666666666666668</v>
      </c>
      <c r="H414" s="30"/>
      <c r="I414" s="155"/>
      <c r="J414" s="197">
        <f t="shared" si="24"/>
        <v>2.6108333333333334E-2</v>
      </c>
      <c r="K414" s="197">
        <f t="shared" si="27"/>
        <v>3.3688172043010753E-3</v>
      </c>
      <c r="L414" s="197">
        <f t="shared" si="25"/>
        <v>2.8439792621699489E-3</v>
      </c>
      <c r="M414" s="36"/>
    </row>
    <row r="415" spans="1:13" ht="12.75" x14ac:dyDescent="0.2">
      <c r="A415" s="15">
        <v>1904.12</v>
      </c>
      <c r="B415" s="15">
        <v>8.25</v>
      </c>
      <c r="C415" s="18">
        <v>0.31</v>
      </c>
      <c r="D415" s="18">
        <v>0.49</v>
      </c>
      <c r="E415" s="18">
        <v>8.4679289260000008</v>
      </c>
      <c r="F415" s="15">
        <f t="shared" si="26"/>
        <v>1904.9583333333026</v>
      </c>
      <c r="G415" s="15">
        <f>G404*1/12+G416*11/12</f>
        <v>3.4733333333333332</v>
      </c>
      <c r="H415" s="30"/>
      <c r="I415" s="155"/>
      <c r="J415" s="197">
        <f t="shared" si="24"/>
        <v>2.5833333333333333E-2</v>
      </c>
      <c r="K415" s="197">
        <f t="shared" si="27"/>
        <v>3.1619747042023662E-3</v>
      </c>
      <c r="L415" s="197">
        <f t="shared" si="25"/>
        <v>2.8493637894717594E-3</v>
      </c>
      <c r="M415" s="36"/>
    </row>
    <row r="416" spans="1:13" ht="12.75" x14ac:dyDescent="0.2">
      <c r="A416" s="15">
        <v>1905.01</v>
      </c>
      <c r="B416" s="15">
        <v>8.43</v>
      </c>
      <c r="C416" s="18">
        <v>0.31169999999999998</v>
      </c>
      <c r="D416" s="18">
        <v>0.505</v>
      </c>
      <c r="E416" s="18">
        <v>8.4679289260000008</v>
      </c>
      <c r="F416" s="15">
        <f t="shared" si="26"/>
        <v>1905.0416666666358</v>
      </c>
      <c r="G416" s="15">
        <v>3.48</v>
      </c>
      <c r="H416" s="30"/>
      <c r="I416" s="155"/>
      <c r="J416" s="197">
        <f t="shared" si="24"/>
        <v>2.5974999999999998E-2</v>
      </c>
      <c r="K416" s="197">
        <f t="shared" si="27"/>
        <v>3.1484848484848484E-3</v>
      </c>
      <c r="L416" s="197">
        <f t="shared" si="25"/>
        <v>2.8547479987741653E-3</v>
      </c>
      <c r="M416" s="36"/>
    </row>
    <row r="417" spans="1:13" ht="12.75" x14ac:dyDescent="0.2">
      <c r="A417" s="15">
        <v>1905.02</v>
      </c>
      <c r="B417" s="15">
        <v>8.8000000000000007</v>
      </c>
      <c r="C417" s="18">
        <v>0.31330000000000002</v>
      </c>
      <c r="D417" s="18">
        <v>0.52</v>
      </c>
      <c r="E417" s="18">
        <v>8.4679289260000008</v>
      </c>
      <c r="F417" s="15">
        <f t="shared" si="26"/>
        <v>1905.1249999999691</v>
      </c>
      <c r="G417" s="15">
        <f>G416*11/12+G428*1/12</f>
        <v>3.4758333333333331</v>
      </c>
      <c r="H417" s="30"/>
      <c r="I417" s="155"/>
      <c r="J417" s="197">
        <f t="shared" si="24"/>
        <v>2.6108333333333334E-2</v>
      </c>
      <c r="K417" s="197">
        <f t="shared" si="27"/>
        <v>3.0970739422696721E-3</v>
      </c>
      <c r="L417" s="197">
        <f t="shared" si="25"/>
        <v>2.8513829052236872E-3</v>
      </c>
      <c r="M417" s="36"/>
    </row>
    <row r="418" spans="1:13" ht="12.75" x14ac:dyDescent="0.2">
      <c r="A418" s="15">
        <v>1905.03</v>
      </c>
      <c r="B418" s="15">
        <v>9.0500000000000007</v>
      </c>
      <c r="C418" s="18">
        <v>0.315</v>
      </c>
      <c r="D418" s="18">
        <v>0.53500000000000003</v>
      </c>
      <c r="E418" s="18">
        <v>8.3728446279999993</v>
      </c>
      <c r="F418" s="15">
        <f t="shared" si="26"/>
        <v>1905.2083333333023</v>
      </c>
      <c r="G418" s="15">
        <f>G416*10/12+G428*2/12</f>
        <v>3.4716666666666667</v>
      </c>
      <c r="H418" s="30"/>
      <c r="I418" s="155"/>
      <c r="J418" s="197">
        <f t="shared" si="24"/>
        <v>2.6249999999999999E-2</v>
      </c>
      <c r="K418" s="197">
        <f t="shared" si="27"/>
        <v>2.9829545454545451E-3</v>
      </c>
      <c r="L418" s="197">
        <f t="shared" si="25"/>
        <v>2.8480176874603469E-3</v>
      </c>
      <c r="M418" s="36"/>
    </row>
    <row r="419" spans="1:13" ht="12.75" x14ac:dyDescent="0.2">
      <c r="A419" s="15">
        <v>1905.04</v>
      </c>
      <c r="B419" s="15">
        <v>8.94</v>
      </c>
      <c r="C419" s="18">
        <v>0.31669999999999998</v>
      </c>
      <c r="D419" s="18">
        <v>0.55000000000000004</v>
      </c>
      <c r="E419" s="18">
        <v>8.3728446279999993</v>
      </c>
      <c r="F419" s="15">
        <f t="shared" si="26"/>
        <v>1905.2916666666356</v>
      </c>
      <c r="G419" s="15">
        <f>G416*9/12+G428*3/12</f>
        <v>3.4674999999999998</v>
      </c>
      <c r="H419" s="30"/>
      <c r="I419" s="155"/>
      <c r="J419" s="197">
        <f t="shared" si="24"/>
        <v>2.6391666666666664E-2</v>
      </c>
      <c r="K419" s="197">
        <f t="shared" si="27"/>
        <v>2.9162062615101284E-3</v>
      </c>
      <c r="L419" s="197">
        <f t="shared" si="25"/>
        <v>2.8446523454745964E-3</v>
      </c>
      <c r="M419" s="36"/>
    </row>
    <row r="420" spans="1:13" ht="12.75" x14ac:dyDescent="0.2">
      <c r="A420" s="15">
        <v>1905.05</v>
      </c>
      <c r="B420" s="15">
        <v>8.5</v>
      </c>
      <c r="C420" s="18">
        <v>0.31830000000000003</v>
      </c>
      <c r="D420" s="18">
        <v>0.56499999999999995</v>
      </c>
      <c r="E420" s="18">
        <v>8.2776793390000005</v>
      </c>
      <c r="F420" s="15">
        <f t="shared" si="26"/>
        <v>1905.3749999999688</v>
      </c>
      <c r="G420" s="15">
        <f>G416*8/12+G428*4/12</f>
        <v>3.4633333333333329</v>
      </c>
      <c r="H420" s="30"/>
      <c r="I420" s="155"/>
      <c r="J420" s="197">
        <f t="shared" si="24"/>
        <v>2.6525000000000003E-2</v>
      </c>
      <c r="K420" s="197">
        <f t="shared" si="27"/>
        <v>2.9670022371364657E-3</v>
      </c>
      <c r="L420" s="197">
        <f t="shared" si="25"/>
        <v>2.8412868792568879E-3</v>
      </c>
      <c r="M420" s="36"/>
    </row>
    <row r="421" spans="1:13" ht="12.75" x14ac:dyDescent="0.2">
      <c r="A421" s="15">
        <v>1905.06</v>
      </c>
      <c r="B421" s="15">
        <v>8.6</v>
      </c>
      <c r="C421" s="18">
        <v>0.32</v>
      </c>
      <c r="D421" s="18">
        <v>0.57999999999999996</v>
      </c>
      <c r="E421" s="18">
        <v>8.2776793390000005</v>
      </c>
      <c r="F421" s="15">
        <f t="shared" si="26"/>
        <v>1905.4583333333021</v>
      </c>
      <c r="G421" s="15">
        <f>G416*7/12+G428*5/12</f>
        <v>3.4591666666666665</v>
      </c>
      <c r="H421" s="30"/>
      <c r="I421" s="155"/>
      <c r="J421" s="197">
        <f t="shared" si="24"/>
        <v>2.6666666666666668E-2</v>
      </c>
      <c r="K421" s="197">
        <f t="shared" si="27"/>
        <v>3.1372549019607846E-3</v>
      </c>
      <c r="L421" s="197">
        <f t="shared" si="25"/>
        <v>2.8379212887976735E-3</v>
      </c>
      <c r="M421" s="36"/>
    </row>
    <row r="422" spans="1:13" ht="12.75" x14ac:dyDescent="0.2">
      <c r="A422" s="15">
        <v>1905.07</v>
      </c>
      <c r="B422" s="15">
        <v>8.8699999999999992</v>
      </c>
      <c r="C422" s="18">
        <v>0.32169999999999999</v>
      </c>
      <c r="D422" s="18">
        <v>0.59499999999999997</v>
      </c>
      <c r="E422" s="18">
        <v>8.2776793390000005</v>
      </c>
      <c r="F422" s="15">
        <f t="shared" si="26"/>
        <v>1905.5416666666354</v>
      </c>
      <c r="G422" s="15">
        <f>G416*6/12+G428*6/12</f>
        <v>3.4550000000000001</v>
      </c>
      <c r="H422" s="30"/>
      <c r="I422" s="155"/>
      <c r="J422" s="197">
        <f t="shared" si="24"/>
        <v>2.6808333333333333E-2</v>
      </c>
      <c r="K422" s="197">
        <f t="shared" si="27"/>
        <v>3.1172480620155038E-3</v>
      </c>
      <c r="L422" s="197">
        <f t="shared" si="25"/>
        <v>2.8345555740871831E-3</v>
      </c>
      <c r="M422" s="36"/>
    </row>
    <row r="423" spans="1:13" ht="12.75" x14ac:dyDescent="0.2">
      <c r="A423" s="15">
        <v>1905.08</v>
      </c>
      <c r="B423" s="15">
        <v>9.1999999999999993</v>
      </c>
      <c r="C423" s="18">
        <v>0.32329999999999998</v>
      </c>
      <c r="D423" s="18">
        <v>0.61</v>
      </c>
      <c r="E423" s="18">
        <v>8.3728446279999993</v>
      </c>
      <c r="F423" s="15">
        <f t="shared" si="26"/>
        <v>1905.6249999999686</v>
      </c>
      <c r="G423" s="15">
        <f>G416*5/12+G428*7/12</f>
        <v>3.4508333333333336</v>
      </c>
      <c r="H423" s="30"/>
      <c r="I423" s="155"/>
      <c r="J423" s="197">
        <f t="shared" si="24"/>
        <v>2.6941666666666666E-2</v>
      </c>
      <c r="K423" s="197">
        <f t="shared" si="27"/>
        <v>3.0373919579105603E-3</v>
      </c>
      <c r="L423" s="197">
        <f t="shared" si="25"/>
        <v>2.8311897351158688E-3</v>
      </c>
      <c r="M423" s="36"/>
    </row>
    <row r="424" spans="1:13" ht="12.75" x14ac:dyDescent="0.2">
      <c r="A424" s="15">
        <v>1905.09</v>
      </c>
      <c r="B424" s="15">
        <v>9.23</v>
      </c>
      <c r="C424" s="18">
        <v>0.32500000000000001</v>
      </c>
      <c r="D424" s="18">
        <v>0.625</v>
      </c>
      <c r="E424" s="18">
        <v>8.2776793390000005</v>
      </c>
      <c r="F424" s="15">
        <f t="shared" si="26"/>
        <v>1905.7083333333019</v>
      </c>
      <c r="G424" s="15">
        <f>G416*4/12+G428*8/12</f>
        <v>3.4466666666666663</v>
      </c>
      <c r="H424" s="30"/>
      <c r="I424" s="155"/>
      <c r="J424" s="197">
        <f t="shared" si="24"/>
        <v>2.7083333333333334E-2</v>
      </c>
      <c r="K424" s="197">
        <f t="shared" si="27"/>
        <v>2.9438405797101454E-3</v>
      </c>
      <c r="L424" s="197">
        <f t="shared" si="25"/>
        <v>2.8278237718741828E-3</v>
      </c>
      <c r="M424" s="36"/>
    </row>
    <row r="425" spans="1:13" ht="12.75" x14ac:dyDescent="0.2">
      <c r="A425" s="15">
        <v>1905.1</v>
      </c>
      <c r="B425" s="15">
        <v>9.36</v>
      </c>
      <c r="C425" s="18">
        <v>0.32669999999999999</v>
      </c>
      <c r="D425" s="18">
        <v>0.64</v>
      </c>
      <c r="E425" s="18">
        <v>8.2776793390000005</v>
      </c>
      <c r="F425" s="15">
        <f t="shared" si="26"/>
        <v>1905.7916666666351</v>
      </c>
      <c r="G425" s="15">
        <f>G416*3/12+G428*9/12</f>
        <v>3.4425000000000003</v>
      </c>
      <c r="H425" s="30"/>
      <c r="I425" s="155"/>
      <c r="J425" s="197">
        <f t="shared" si="24"/>
        <v>2.7224999999999999E-2</v>
      </c>
      <c r="K425" s="197">
        <f t="shared" si="27"/>
        <v>2.9496208017334774E-3</v>
      </c>
      <c r="L425" s="197">
        <f t="shared" si="25"/>
        <v>2.824457684352577E-3</v>
      </c>
      <c r="M425" s="36"/>
    </row>
    <row r="426" spans="1:13" ht="12.75" x14ac:dyDescent="0.2">
      <c r="A426" s="15">
        <v>1905.11</v>
      </c>
      <c r="B426" s="15">
        <v>9.31</v>
      </c>
      <c r="C426" s="18">
        <v>0.32829999999999998</v>
      </c>
      <c r="D426" s="18">
        <v>0.65500000000000003</v>
      </c>
      <c r="E426" s="18">
        <v>8.3728446279999993</v>
      </c>
      <c r="F426" s="15">
        <f t="shared" si="26"/>
        <v>1905.8749999999684</v>
      </c>
      <c r="G426" s="15">
        <f>G416*2/12+G428*10/12</f>
        <v>3.4383333333333339</v>
      </c>
      <c r="H426" s="30"/>
      <c r="I426" s="155"/>
      <c r="J426" s="197">
        <f t="shared" si="24"/>
        <v>2.7358333333333332E-2</v>
      </c>
      <c r="K426" s="197">
        <f t="shared" si="27"/>
        <v>2.9228988603988604E-3</v>
      </c>
      <c r="L426" s="197">
        <f t="shared" si="25"/>
        <v>2.8210914725415037E-3</v>
      </c>
      <c r="M426" s="36"/>
    </row>
    <row r="427" spans="1:13" ht="12.75" x14ac:dyDescent="0.2">
      <c r="A427" s="15">
        <v>1905.12</v>
      </c>
      <c r="B427" s="15">
        <v>9.5399999999999991</v>
      </c>
      <c r="C427" s="18">
        <v>0.33</v>
      </c>
      <c r="D427" s="18">
        <v>0.67</v>
      </c>
      <c r="E427" s="18">
        <v>8.4679289260000008</v>
      </c>
      <c r="F427" s="15">
        <f t="shared" si="26"/>
        <v>1905.9583333333017</v>
      </c>
      <c r="G427" s="15">
        <f>G416*1/12+G428*11/12</f>
        <v>3.434166666666667</v>
      </c>
      <c r="H427" s="30"/>
      <c r="I427" s="155"/>
      <c r="J427" s="197">
        <f t="shared" si="24"/>
        <v>2.75E-2</v>
      </c>
      <c r="K427" s="197">
        <f t="shared" si="27"/>
        <v>2.9538131041890437E-3</v>
      </c>
      <c r="L427" s="197">
        <f t="shared" si="25"/>
        <v>2.8177251364311928E-3</v>
      </c>
      <c r="M427" s="36"/>
    </row>
    <row r="428" spans="1:13" ht="12.75" x14ac:dyDescent="0.2">
      <c r="A428" s="15">
        <v>1906.01</v>
      </c>
      <c r="B428" s="15">
        <v>9.8699999999999992</v>
      </c>
      <c r="C428" s="18">
        <v>0.33579999999999999</v>
      </c>
      <c r="D428" s="18">
        <v>0.67749999999999999</v>
      </c>
      <c r="E428" s="18">
        <v>8.4679289260000008</v>
      </c>
      <c r="F428" s="15">
        <f t="shared" si="26"/>
        <v>1906.0416666666349</v>
      </c>
      <c r="G428" s="15">
        <v>3.43</v>
      </c>
      <c r="H428" s="30"/>
      <c r="I428" s="155"/>
      <c r="J428" s="197">
        <f t="shared" si="24"/>
        <v>2.7983333333333332E-2</v>
      </c>
      <c r="K428" s="197">
        <f t="shared" si="27"/>
        <v>2.9332634521313768E-3</v>
      </c>
      <c r="L428" s="197">
        <f t="shared" si="25"/>
        <v>2.8143586760123185E-3</v>
      </c>
      <c r="M428" s="36"/>
    </row>
    <row r="429" spans="1:13" ht="12.75" x14ac:dyDescent="0.2">
      <c r="A429" s="15">
        <v>1906.02</v>
      </c>
      <c r="B429" s="15">
        <v>9.8000000000000007</v>
      </c>
      <c r="C429" s="18">
        <v>0.3417</v>
      </c>
      <c r="D429" s="18">
        <v>0.68500000000000005</v>
      </c>
      <c r="E429" s="18">
        <v>8.4679289260000008</v>
      </c>
      <c r="F429" s="15">
        <f t="shared" si="26"/>
        <v>1906.1249999999682</v>
      </c>
      <c r="G429" s="15">
        <f>G428*11/12+G440*1/12</f>
        <v>3.45</v>
      </c>
      <c r="H429" s="30"/>
      <c r="I429" s="155"/>
      <c r="J429" s="197">
        <f t="shared" si="24"/>
        <v>2.8475E-2</v>
      </c>
      <c r="K429" s="197">
        <f t="shared" si="27"/>
        <v>2.88500506585613E-3</v>
      </c>
      <c r="L429" s="197">
        <f t="shared" si="25"/>
        <v>2.8305165524094011E-3</v>
      </c>
      <c r="M429" s="36"/>
    </row>
    <row r="430" spans="1:13" ht="12.75" x14ac:dyDescent="0.2">
      <c r="A430" s="15">
        <v>1906.03</v>
      </c>
      <c r="B430" s="15">
        <v>9.56</v>
      </c>
      <c r="C430" s="18">
        <v>0.34749999999999998</v>
      </c>
      <c r="D430" s="18">
        <v>0.6925</v>
      </c>
      <c r="E430" s="18">
        <v>8.4679289260000008</v>
      </c>
      <c r="F430" s="15">
        <f t="shared" si="26"/>
        <v>1906.2083333333014</v>
      </c>
      <c r="G430" s="15">
        <f>G428*10/12+G440*2/12</f>
        <v>3.4700000000000006</v>
      </c>
      <c r="H430" s="30"/>
      <c r="I430" s="155"/>
      <c r="J430" s="197">
        <f t="shared" si="24"/>
        <v>2.8958333333333332E-2</v>
      </c>
      <c r="K430" s="197">
        <f t="shared" si="27"/>
        <v>2.9549319727891154E-3</v>
      </c>
      <c r="L430" s="197">
        <f t="shared" si="25"/>
        <v>2.8466715655732777E-3</v>
      </c>
      <c r="M430" s="36"/>
    </row>
    <row r="431" spans="1:13" ht="12.75" x14ac:dyDescent="0.2">
      <c r="A431" s="15">
        <v>1906.04</v>
      </c>
      <c r="B431" s="15">
        <v>9.43</v>
      </c>
      <c r="C431" s="18">
        <v>0.3533</v>
      </c>
      <c r="D431" s="18">
        <v>0.7</v>
      </c>
      <c r="E431" s="18">
        <v>8.4679289260000008</v>
      </c>
      <c r="F431" s="15">
        <f t="shared" si="26"/>
        <v>1906.2916666666347</v>
      </c>
      <c r="G431" s="15">
        <f>G428*9/12+G440*3/12</f>
        <v>3.49</v>
      </c>
      <c r="H431" s="30"/>
      <c r="I431" s="155"/>
      <c r="J431" s="197">
        <f t="shared" si="24"/>
        <v>2.9441666666666668E-2</v>
      </c>
      <c r="K431" s="197">
        <f t="shared" si="27"/>
        <v>3.0796722454672245E-3</v>
      </c>
      <c r="L431" s="197">
        <f t="shared" si="25"/>
        <v>2.8628237165644332E-3</v>
      </c>
      <c r="M431" s="36"/>
    </row>
    <row r="432" spans="1:13" ht="12.75" x14ac:dyDescent="0.2">
      <c r="A432" s="15">
        <v>1906.05</v>
      </c>
      <c r="B432" s="15">
        <v>9.18</v>
      </c>
      <c r="C432" s="18">
        <v>0.35920000000000002</v>
      </c>
      <c r="D432" s="18">
        <v>0.70750000000000002</v>
      </c>
      <c r="E432" s="18">
        <v>8.5630942149999996</v>
      </c>
      <c r="F432" s="15">
        <f t="shared" si="26"/>
        <v>1906.3749999999679</v>
      </c>
      <c r="G432" s="15">
        <f>G428*8/12+G440*4/12</f>
        <v>3.51</v>
      </c>
      <c r="H432" s="30"/>
      <c r="I432" s="155"/>
      <c r="J432" s="197">
        <f t="shared" si="24"/>
        <v>2.9933333333333336E-2</v>
      </c>
      <c r="K432" s="197">
        <f t="shared" si="27"/>
        <v>3.1742665252739487E-3</v>
      </c>
      <c r="L432" s="197">
        <f t="shared" si="25"/>
        <v>2.8789730064431307E-3</v>
      </c>
      <c r="M432" s="36"/>
    </row>
    <row r="433" spans="1:13" ht="12.75" x14ac:dyDescent="0.2">
      <c r="A433" s="15">
        <v>1906.06</v>
      </c>
      <c r="B433" s="15">
        <v>9.3000000000000007</v>
      </c>
      <c r="C433" s="18">
        <v>0.36499999999999999</v>
      </c>
      <c r="D433" s="18">
        <v>0.71499999999999997</v>
      </c>
      <c r="E433" s="18">
        <v>8.5630942149999996</v>
      </c>
      <c r="F433" s="15">
        <f t="shared" si="26"/>
        <v>1906.4583333333012</v>
      </c>
      <c r="G433" s="15">
        <f>G428*7/12+G440*5/12</f>
        <v>3.5300000000000002</v>
      </c>
      <c r="H433" s="30"/>
      <c r="I433" s="155"/>
      <c r="J433" s="197">
        <f t="shared" si="24"/>
        <v>3.0416666666666665E-2</v>
      </c>
      <c r="K433" s="197">
        <f t="shared" si="27"/>
        <v>3.3133623819898328E-3</v>
      </c>
      <c r="L433" s="197">
        <f t="shared" si="25"/>
        <v>2.8951194362685229E-3</v>
      </c>
      <c r="M433" s="36"/>
    </row>
    <row r="434" spans="1:13" ht="12.75" x14ac:dyDescent="0.2">
      <c r="A434" s="15">
        <v>1906.07</v>
      </c>
      <c r="B434" s="15">
        <v>9.06</v>
      </c>
      <c r="C434" s="18">
        <v>0.37080000000000002</v>
      </c>
      <c r="D434" s="18">
        <v>0.72250000000000003</v>
      </c>
      <c r="E434" s="18">
        <v>8.2776793390000005</v>
      </c>
      <c r="F434" s="15">
        <f t="shared" si="26"/>
        <v>1906.5416666666345</v>
      </c>
      <c r="G434" s="15">
        <f>G428*6/12+G440*6/12</f>
        <v>3.55</v>
      </c>
      <c r="H434" s="30"/>
      <c r="I434" s="155"/>
      <c r="J434" s="197">
        <f t="shared" si="24"/>
        <v>3.09E-2</v>
      </c>
      <c r="K434" s="197">
        <f t="shared" si="27"/>
        <v>3.3225806451612902E-3</v>
      </c>
      <c r="L434" s="197">
        <f t="shared" si="25"/>
        <v>2.9112630070997625E-3</v>
      </c>
      <c r="M434" s="36"/>
    </row>
    <row r="435" spans="1:13" ht="12.75" x14ac:dyDescent="0.2">
      <c r="A435" s="15">
        <v>1906.08</v>
      </c>
      <c r="B435" s="15">
        <v>9.73</v>
      </c>
      <c r="C435" s="18">
        <v>0.37669999999999998</v>
      </c>
      <c r="D435" s="18">
        <v>0.73</v>
      </c>
      <c r="E435" s="18">
        <v>8.4679289260000008</v>
      </c>
      <c r="F435" s="15">
        <f t="shared" si="26"/>
        <v>1906.6249999999677</v>
      </c>
      <c r="G435" s="15">
        <f>G428*5/12+G440*7/12</f>
        <v>3.5700000000000003</v>
      </c>
      <c r="H435" s="30"/>
      <c r="I435" s="155"/>
      <c r="J435" s="197">
        <f t="shared" si="24"/>
        <v>3.1391666666666665E-2</v>
      </c>
      <c r="K435" s="197">
        <f t="shared" si="27"/>
        <v>3.4648638704930092E-3</v>
      </c>
      <c r="L435" s="197">
        <f t="shared" si="25"/>
        <v>2.9274037199951142E-3</v>
      </c>
      <c r="M435" s="36"/>
    </row>
    <row r="436" spans="1:13" ht="12.75" x14ac:dyDescent="0.2">
      <c r="A436" s="15">
        <v>1906.09</v>
      </c>
      <c r="B436" s="15">
        <v>10.029999999999999</v>
      </c>
      <c r="C436" s="18">
        <v>0.38250000000000001</v>
      </c>
      <c r="D436" s="18">
        <v>0.73750000000000004</v>
      </c>
      <c r="E436" s="18">
        <v>8.5630942149999996</v>
      </c>
      <c r="F436" s="15">
        <f t="shared" si="26"/>
        <v>1906.708333333301</v>
      </c>
      <c r="G436" s="15">
        <f>G428*4/12+G440*8/12</f>
        <v>3.59</v>
      </c>
      <c r="H436" s="30"/>
      <c r="I436" s="155"/>
      <c r="J436" s="197">
        <f t="shared" si="24"/>
        <v>3.1875000000000001E-2</v>
      </c>
      <c r="K436" s="197">
        <f t="shared" si="27"/>
        <v>3.2759506680369987E-3</v>
      </c>
      <c r="L436" s="197">
        <f t="shared" si="25"/>
        <v>2.9435415760119543E-3</v>
      </c>
      <c r="M436" s="36"/>
    </row>
    <row r="437" spans="1:13" ht="12.75" x14ac:dyDescent="0.2">
      <c r="A437" s="15">
        <v>1906.1</v>
      </c>
      <c r="B437" s="15">
        <v>9.73</v>
      </c>
      <c r="C437" s="18">
        <v>0.38829999999999998</v>
      </c>
      <c r="D437" s="18">
        <v>0.745</v>
      </c>
      <c r="E437" s="18">
        <v>8.7534247930000006</v>
      </c>
      <c r="F437" s="15">
        <f t="shared" si="26"/>
        <v>1906.7916666666342</v>
      </c>
      <c r="G437" s="15">
        <f>G428*3/12+G440*9/12</f>
        <v>3.61</v>
      </c>
      <c r="H437" s="30"/>
      <c r="I437" s="155"/>
      <c r="J437" s="197">
        <f t="shared" si="24"/>
        <v>3.2358333333333329E-2</v>
      </c>
      <c r="K437" s="197">
        <f t="shared" si="27"/>
        <v>3.2261548687271516E-3</v>
      </c>
      <c r="L437" s="197">
        <f t="shared" si="25"/>
        <v>2.9596765762076593E-3</v>
      </c>
      <c r="M437" s="36"/>
    </row>
    <row r="438" spans="1:13" ht="12.75" x14ac:dyDescent="0.2">
      <c r="A438" s="15">
        <v>1906.11</v>
      </c>
      <c r="B438" s="15">
        <v>9.93</v>
      </c>
      <c r="C438" s="18">
        <v>0.39419999999999999</v>
      </c>
      <c r="D438" s="18">
        <v>0.75249999999999995</v>
      </c>
      <c r="E438" s="18">
        <v>8.8485090910000004</v>
      </c>
      <c r="F438" s="15">
        <f t="shared" si="26"/>
        <v>1906.8749999999675</v>
      </c>
      <c r="G438" s="15">
        <f>G428*2/12+G440*10/12</f>
        <v>3.6300000000000003</v>
      </c>
      <c r="H438" s="30"/>
      <c r="I438" s="155"/>
      <c r="J438" s="197">
        <f t="shared" si="24"/>
        <v>3.2849999999999997E-2</v>
      </c>
      <c r="K438" s="197">
        <f t="shared" si="27"/>
        <v>3.3761562178828363E-3</v>
      </c>
      <c r="L438" s="197">
        <f t="shared" si="25"/>
        <v>2.9758087216387175E-3</v>
      </c>
      <c r="M438" s="36"/>
    </row>
    <row r="439" spans="1:13" ht="12.75" x14ac:dyDescent="0.2">
      <c r="A439" s="15">
        <v>1906.12</v>
      </c>
      <c r="B439" s="15">
        <v>9.84</v>
      </c>
      <c r="C439" s="18">
        <v>0.4</v>
      </c>
      <c r="D439" s="18">
        <v>0.76</v>
      </c>
      <c r="E439" s="18">
        <v>8.9436743799999991</v>
      </c>
      <c r="F439" s="15">
        <f t="shared" si="26"/>
        <v>1906.9583333333007</v>
      </c>
      <c r="G439" s="15">
        <f>G428*1/12+G440*11/12</f>
        <v>3.6499999999999995</v>
      </c>
      <c r="H439" s="30"/>
      <c r="I439" s="155"/>
      <c r="J439" s="197">
        <f t="shared" si="24"/>
        <v>3.3333333333333333E-2</v>
      </c>
      <c r="K439" s="197">
        <f t="shared" si="27"/>
        <v>3.3568311513930849E-3</v>
      </c>
      <c r="L439" s="197">
        <f t="shared" si="25"/>
        <v>2.9919380133611728E-3</v>
      </c>
      <c r="M439" s="36"/>
    </row>
    <row r="440" spans="1:13" ht="12.75" x14ac:dyDescent="0.2">
      <c r="A440" s="15">
        <v>1907.01</v>
      </c>
      <c r="B440" s="15">
        <v>9.56</v>
      </c>
      <c r="C440" s="18">
        <v>0.40329999999999999</v>
      </c>
      <c r="D440" s="18">
        <v>0.75170000000000003</v>
      </c>
      <c r="E440" s="18">
        <v>8.8485090910000004</v>
      </c>
      <c r="F440" s="15">
        <f t="shared" si="26"/>
        <v>1907.041666666634</v>
      </c>
      <c r="G440" s="15">
        <v>3.67</v>
      </c>
      <c r="H440" s="30"/>
      <c r="I440" s="155"/>
      <c r="J440" s="197">
        <f t="shared" si="24"/>
        <v>3.360833333333333E-2</v>
      </c>
      <c r="K440" s="197">
        <f t="shared" si="27"/>
        <v>3.4154810298102981E-3</v>
      </c>
      <c r="L440" s="197">
        <f t="shared" si="25"/>
        <v>3.0080644524299593E-3</v>
      </c>
      <c r="M440" s="36"/>
    </row>
    <row r="441" spans="1:13" ht="12.75" x14ac:dyDescent="0.2">
      <c r="A441" s="15">
        <v>1907.02</v>
      </c>
      <c r="B441" s="15">
        <v>9.26</v>
      </c>
      <c r="C441" s="18">
        <v>0.40670000000000001</v>
      </c>
      <c r="D441" s="18">
        <v>0.74329999999999996</v>
      </c>
      <c r="E441" s="18">
        <v>9.0388396689999997</v>
      </c>
      <c r="F441" s="15">
        <f t="shared" si="26"/>
        <v>1907.1249999999673</v>
      </c>
      <c r="G441" s="15">
        <f>G440*11/12+G452*1/12</f>
        <v>3.6866666666666665</v>
      </c>
      <c r="H441" s="30"/>
      <c r="I441" s="155"/>
      <c r="J441" s="197">
        <f t="shared" si="24"/>
        <v>3.3891666666666667E-2</v>
      </c>
      <c r="K441" s="197">
        <f t="shared" si="27"/>
        <v>3.5451534170153416E-3</v>
      </c>
      <c r="L441" s="197">
        <f t="shared" si="25"/>
        <v>3.0215009733045584E-3</v>
      </c>
      <c r="M441" s="36"/>
    </row>
    <row r="442" spans="1:13" ht="12.75" x14ac:dyDescent="0.2">
      <c r="A442" s="15">
        <v>1907.03</v>
      </c>
      <c r="B442" s="15">
        <v>8.35</v>
      </c>
      <c r="C442" s="18">
        <v>0.41</v>
      </c>
      <c r="D442" s="18">
        <v>0.73499999999999999</v>
      </c>
      <c r="E442" s="18">
        <v>8.9436743799999991</v>
      </c>
      <c r="F442" s="15">
        <f t="shared" si="26"/>
        <v>1907.2083333333005</v>
      </c>
      <c r="G442" s="15">
        <f>G440*10/12+G452*2/12</f>
        <v>3.7033333333333336</v>
      </c>
      <c r="H442" s="30"/>
      <c r="I442" s="155"/>
      <c r="J442" s="197">
        <f t="shared" si="24"/>
        <v>3.4166666666666665E-2</v>
      </c>
      <c r="K442" s="197">
        <f t="shared" si="27"/>
        <v>3.6897048236141108E-3</v>
      </c>
      <c r="L442" s="197">
        <f t="shared" si="25"/>
        <v>3.0349355145122825E-3</v>
      </c>
      <c r="M442" s="36"/>
    </row>
    <row r="443" spans="1:13" ht="12.75" x14ac:dyDescent="0.2">
      <c r="A443" s="15">
        <v>1907.04</v>
      </c>
      <c r="B443" s="15">
        <v>8.39</v>
      </c>
      <c r="C443" s="18">
        <v>0.4133</v>
      </c>
      <c r="D443" s="18">
        <v>0.72670000000000001</v>
      </c>
      <c r="E443" s="18">
        <v>8.9436743799999991</v>
      </c>
      <c r="F443" s="15">
        <f t="shared" si="26"/>
        <v>1907.2916666666338</v>
      </c>
      <c r="G443" s="15">
        <f>G440*9/12+G452*3/12</f>
        <v>3.7199999999999998</v>
      </c>
      <c r="H443" s="30"/>
      <c r="I443" s="155"/>
      <c r="J443" s="197">
        <f t="shared" si="24"/>
        <v>3.4441666666666669E-2</v>
      </c>
      <c r="K443" s="197">
        <f t="shared" si="27"/>
        <v>4.1247504990019968E-3</v>
      </c>
      <c r="L443" s="197">
        <f t="shared" si="25"/>
        <v>3.0483680766628662E-3</v>
      </c>
      <c r="M443" s="36"/>
    </row>
    <row r="444" spans="1:13" ht="12.75" x14ac:dyDescent="0.2">
      <c r="A444" s="15">
        <v>1907.05</v>
      </c>
      <c r="B444" s="15">
        <v>8.1</v>
      </c>
      <c r="C444" s="18">
        <v>0.41670000000000001</v>
      </c>
      <c r="D444" s="18">
        <v>0.71830000000000005</v>
      </c>
      <c r="E444" s="18">
        <v>9.1340049590000003</v>
      </c>
      <c r="F444" s="15">
        <f t="shared" si="26"/>
        <v>1907.374999999967</v>
      </c>
      <c r="G444" s="15">
        <f>G440*8/12+G452*4/12</f>
        <v>3.7366666666666668</v>
      </c>
      <c r="H444" s="30"/>
      <c r="I444" s="155"/>
      <c r="J444" s="197">
        <f t="shared" si="24"/>
        <v>3.4724999999999999E-2</v>
      </c>
      <c r="K444" s="197">
        <f t="shared" si="27"/>
        <v>4.1388557806912984E-3</v>
      </c>
      <c r="L444" s="197">
        <f t="shared" si="25"/>
        <v>3.0617986603660441E-3</v>
      </c>
      <c r="M444" s="36"/>
    </row>
    <row r="445" spans="1:13" ht="12.75" x14ac:dyDescent="0.2">
      <c r="A445" s="15">
        <v>1907.06</v>
      </c>
      <c r="B445" s="15">
        <v>7.84</v>
      </c>
      <c r="C445" s="18">
        <v>0.42</v>
      </c>
      <c r="D445" s="18">
        <v>0.71</v>
      </c>
      <c r="E445" s="18">
        <v>9.229089256</v>
      </c>
      <c r="F445" s="15">
        <f t="shared" si="26"/>
        <v>1907.4583333333003</v>
      </c>
      <c r="G445" s="15">
        <f>G440*7/12+G452*5/12</f>
        <v>3.753333333333333</v>
      </c>
      <c r="H445" s="30"/>
      <c r="I445" s="155"/>
      <c r="J445" s="197">
        <f t="shared" si="24"/>
        <v>3.4999999999999996E-2</v>
      </c>
      <c r="K445" s="197">
        <f t="shared" si="27"/>
        <v>4.3209876543209872E-3</v>
      </c>
      <c r="L445" s="197">
        <f t="shared" si="25"/>
        <v>3.0752272662306623E-3</v>
      </c>
      <c r="M445" s="36"/>
    </row>
    <row r="446" spans="1:13" ht="12.75" x14ac:dyDescent="0.2">
      <c r="A446" s="15">
        <v>1907.07</v>
      </c>
      <c r="B446" s="15">
        <v>8.14</v>
      </c>
      <c r="C446" s="18">
        <v>0.42330000000000001</v>
      </c>
      <c r="D446" s="18">
        <v>0.70169999999999999</v>
      </c>
      <c r="E446" s="18">
        <v>9.229089256</v>
      </c>
      <c r="F446" s="15">
        <f t="shared" si="26"/>
        <v>1907.5416666666335</v>
      </c>
      <c r="G446" s="15">
        <f>G440*6/12+G452*6/12</f>
        <v>3.7699999999999996</v>
      </c>
      <c r="H446" s="30"/>
      <c r="I446" s="155"/>
      <c r="J446" s="197">
        <f t="shared" si="24"/>
        <v>3.5275000000000001E-2</v>
      </c>
      <c r="K446" s="197">
        <f t="shared" si="27"/>
        <v>4.4993622448979594E-3</v>
      </c>
      <c r="L446" s="197">
        <f t="shared" si="25"/>
        <v>3.0886538948657893E-3</v>
      </c>
      <c r="M446" s="36"/>
    </row>
    <row r="447" spans="1:13" ht="12.75" x14ac:dyDescent="0.2">
      <c r="A447" s="15">
        <v>1907.08</v>
      </c>
      <c r="B447" s="15">
        <v>7.53</v>
      </c>
      <c r="C447" s="18">
        <v>0.42670000000000002</v>
      </c>
      <c r="D447" s="18">
        <v>0.69330000000000003</v>
      </c>
      <c r="E447" s="18">
        <v>9.229089256</v>
      </c>
      <c r="F447" s="15">
        <f t="shared" si="26"/>
        <v>1907.6249999999668</v>
      </c>
      <c r="G447" s="15">
        <f>G440*5/12+G452*7/12</f>
        <v>3.7866666666666666</v>
      </c>
      <c r="H447" s="30"/>
      <c r="I447" s="155"/>
      <c r="J447" s="197">
        <f t="shared" si="24"/>
        <v>3.5558333333333338E-2</v>
      </c>
      <c r="K447" s="197">
        <f t="shared" si="27"/>
        <v>4.3683456183456187E-3</v>
      </c>
      <c r="L447" s="197">
        <f t="shared" si="25"/>
        <v>3.1020785468798273E-3</v>
      </c>
      <c r="M447" s="36"/>
    </row>
    <row r="448" spans="1:13" ht="12.75" x14ac:dyDescent="0.2">
      <c r="A448" s="15">
        <v>1907.09</v>
      </c>
      <c r="B448" s="15">
        <v>7.45</v>
      </c>
      <c r="C448" s="18">
        <v>0.43</v>
      </c>
      <c r="D448" s="18">
        <v>0.68500000000000005</v>
      </c>
      <c r="E448" s="18">
        <v>9.229089256</v>
      </c>
      <c r="F448" s="15">
        <f t="shared" si="26"/>
        <v>1907.7083333333001</v>
      </c>
      <c r="G448" s="15">
        <f>G440*4/12+G452*8/12</f>
        <v>3.8033333333333337</v>
      </c>
      <c r="H448" s="30"/>
      <c r="I448" s="155"/>
      <c r="J448" s="197">
        <f t="shared" si="24"/>
        <v>3.5833333333333335E-2</v>
      </c>
      <c r="K448" s="197">
        <f t="shared" si="27"/>
        <v>4.7587428065515719E-3</v>
      </c>
      <c r="L448" s="197">
        <f t="shared" si="25"/>
        <v>3.1155012228816226E-3</v>
      </c>
      <c r="M448" s="36"/>
    </row>
    <row r="449" spans="1:13" ht="12.75" x14ac:dyDescent="0.2">
      <c r="A449" s="15">
        <v>1907.1</v>
      </c>
      <c r="B449" s="15">
        <v>6.64</v>
      </c>
      <c r="C449" s="18">
        <v>0.43330000000000002</v>
      </c>
      <c r="D449" s="18">
        <v>0.67669999999999997</v>
      </c>
      <c r="E449" s="18">
        <v>9.3242545450000005</v>
      </c>
      <c r="F449" s="15">
        <f t="shared" si="26"/>
        <v>1907.7916666666333</v>
      </c>
      <c r="G449" s="15">
        <f>G440*3/12+G452*9/12</f>
        <v>3.82</v>
      </c>
      <c r="H449" s="30"/>
      <c r="I449" s="155"/>
      <c r="J449" s="197">
        <f t="shared" si="24"/>
        <v>3.6108333333333333E-2</v>
      </c>
      <c r="K449" s="197">
        <f t="shared" si="27"/>
        <v>4.8467561521252792E-3</v>
      </c>
      <c r="L449" s="197">
        <f t="shared" si="25"/>
        <v>3.1289219234786891E-3</v>
      </c>
      <c r="M449" s="36"/>
    </row>
    <row r="450" spans="1:13" ht="12.75" x14ac:dyDescent="0.2">
      <c r="A450" s="15">
        <v>1907.11</v>
      </c>
      <c r="B450" s="15">
        <v>6.25</v>
      </c>
      <c r="C450" s="18">
        <v>0.43669999999999998</v>
      </c>
      <c r="D450" s="18">
        <v>0.66830000000000001</v>
      </c>
      <c r="E450" s="18">
        <v>8.9436743799999991</v>
      </c>
      <c r="F450" s="15">
        <f t="shared" si="26"/>
        <v>1907.8749999999666</v>
      </c>
      <c r="G450" s="15">
        <f>G440*2/12+G452*10/12</f>
        <v>3.8366666666666669</v>
      </c>
      <c r="H450" s="30"/>
      <c r="I450" s="155"/>
      <c r="J450" s="197">
        <f t="shared" si="24"/>
        <v>3.6391666666666662E-2</v>
      </c>
      <c r="K450" s="197">
        <f t="shared" si="27"/>
        <v>5.4806726907630516E-3</v>
      </c>
      <c r="L450" s="197">
        <f t="shared" si="25"/>
        <v>3.1423406492792072E-3</v>
      </c>
      <c r="M450" s="36"/>
    </row>
    <row r="451" spans="1:13" ht="12.75" x14ac:dyDescent="0.2">
      <c r="A451" s="15">
        <v>1907.12</v>
      </c>
      <c r="B451" s="15">
        <v>6.57</v>
      </c>
      <c r="C451" s="18">
        <v>0.44</v>
      </c>
      <c r="D451" s="18">
        <v>0.66</v>
      </c>
      <c r="E451" s="18">
        <v>8.7534247930000006</v>
      </c>
      <c r="F451" s="15">
        <f t="shared" si="26"/>
        <v>1907.9583333332998</v>
      </c>
      <c r="G451" s="15">
        <f>G440*1/12+G452*11/12</f>
        <v>3.8533333333333331</v>
      </c>
      <c r="H451" s="30"/>
      <c r="I451" s="155"/>
      <c r="J451" s="197">
        <f t="shared" si="24"/>
        <v>3.6666666666666667E-2</v>
      </c>
      <c r="K451" s="197">
        <f t="shared" si="27"/>
        <v>5.8666666666666667E-3</v>
      </c>
      <c r="L451" s="197">
        <f t="shared" si="25"/>
        <v>3.1557574008902467E-3</v>
      </c>
      <c r="M451" s="36"/>
    </row>
    <row r="452" spans="1:13" ht="12.75" x14ac:dyDescent="0.2">
      <c r="A452" s="15">
        <v>1908.01</v>
      </c>
      <c r="B452" s="15">
        <v>6.85</v>
      </c>
      <c r="C452" s="18">
        <v>0.43669999999999998</v>
      </c>
      <c r="D452" s="18">
        <v>0.65329999999999999</v>
      </c>
      <c r="E452" s="18">
        <v>8.6582595040000001</v>
      </c>
      <c r="F452" s="15">
        <f t="shared" si="26"/>
        <v>1908.0416666666331</v>
      </c>
      <c r="G452" s="15">
        <v>3.87</v>
      </c>
      <c r="H452" s="30"/>
      <c r="I452" s="155"/>
      <c r="J452" s="197">
        <f t="shared" si="24"/>
        <v>3.6391666666666662E-2</v>
      </c>
      <c r="K452" s="197">
        <f t="shared" si="27"/>
        <v>5.5390664637239972E-3</v>
      </c>
      <c r="L452" s="197">
        <f t="shared" si="25"/>
        <v>3.1691721789193217E-3</v>
      </c>
      <c r="M452" s="36"/>
    </row>
    <row r="453" spans="1:13" ht="12.75" x14ac:dyDescent="0.2">
      <c r="A453" s="15">
        <v>1908.02</v>
      </c>
      <c r="B453" s="15">
        <v>6.6</v>
      </c>
      <c r="C453" s="18">
        <v>0.43330000000000002</v>
      </c>
      <c r="D453" s="18">
        <v>0.64670000000000005</v>
      </c>
      <c r="E453" s="18">
        <v>8.5630942149999996</v>
      </c>
      <c r="F453" s="15">
        <f t="shared" si="26"/>
        <v>1908.1249999999663</v>
      </c>
      <c r="G453" s="15">
        <f>G452*11/12+G464*1/12</f>
        <v>3.8608333333333333</v>
      </c>
      <c r="H453" s="30"/>
      <c r="I453" s="155"/>
      <c r="J453" s="197">
        <f t="shared" si="24"/>
        <v>3.6108333333333333E-2</v>
      </c>
      <c r="K453" s="197">
        <f t="shared" si="27"/>
        <v>5.2712895377128952E-3</v>
      </c>
      <c r="L453" s="197">
        <f t="shared" si="25"/>
        <v>3.1617942951978062E-3</v>
      </c>
      <c r="M453" s="36"/>
    </row>
    <row r="454" spans="1:13" ht="12.75" x14ac:dyDescent="0.2">
      <c r="A454" s="15">
        <v>1908.03</v>
      </c>
      <c r="B454" s="15">
        <v>6.87</v>
      </c>
      <c r="C454" s="18">
        <v>0.43</v>
      </c>
      <c r="D454" s="18">
        <v>0.64</v>
      </c>
      <c r="E454" s="18">
        <v>8.5630942149999996</v>
      </c>
      <c r="F454" s="15">
        <f t="shared" si="26"/>
        <v>1908.2083333332996</v>
      </c>
      <c r="G454" s="15">
        <f>G452*10/12+G464*2/12</f>
        <v>3.8516666666666666</v>
      </c>
      <c r="H454" s="30"/>
      <c r="I454" s="155"/>
      <c r="J454" s="197">
        <f t="shared" si="24"/>
        <v>3.5833333333333335E-2</v>
      </c>
      <c r="K454" s="197">
        <f t="shared" si="27"/>
        <v>5.4292929292929296E-3</v>
      </c>
      <c r="L454" s="197">
        <f t="shared" si="25"/>
        <v>3.1544158145504486E-3</v>
      </c>
      <c r="M454" s="36"/>
    </row>
    <row r="455" spans="1:13" ht="12.75" x14ac:dyDescent="0.2">
      <c r="A455" s="15">
        <v>1908.04</v>
      </c>
      <c r="B455" s="15">
        <v>7.24</v>
      </c>
      <c r="C455" s="18">
        <v>0.42670000000000002</v>
      </c>
      <c r="D455" s="18">
        <v>0.63329999999999997</v>
      </c>
      <c r="E455" s="18">
        <v>8.6582595040000001</v>
      </c>
      <c r="F455" s="15">
        <f t="shared" si="26"/>
        <v>1908.2916666666329</v>
      </c>
      <c r="G455" s="15">
        <f>G452*9/12+G464*3/12</f>
        <v>3.8424999999999998</v>
      </c>
      <c r="H455" s="30"/>
      <c r="I455" s="155"/>
      <c r="J455" s="197">
        <f t="shared" si="24"/>
        <v>3.5558333333333338E-2</v>
      </c>
      <c r="K455" s="197">
        <f t="shared" si="27"/>
        <v>5.1758854924793792E-3</v>
      </c>
      <c r="L455" s="197">
        <f t="shared" si="25"/>
        <v>3.1470367368759966E-3</v>
      </c>
      <c r="M455" s="36"/>
    </row>
    <row r="456" spans="1:13" ht="12.75" x14ac:dyDescent="0.2">
      <c r="A456" s="15">
        <v>1908.05</v>
      </c>
      <c r="B456" s="15">
        <v>7.63</v>
      </c>
      <c r="C456" s="18">
        <v>0.42330000000000001</v>
      </c>
      <c r="D456" s="18">
        <v>0.62670000000000003</v>
      </c>
      <c r="E456" s="18">
        <v>8.6582595040000001</v>
      </c>
      <c r="F456" s="15">
        <f t="shared" si="26"/>
        <v>1908.3749999999661</v>
      </c>
      <c r="G456" s="15">
        <f>G452*8/12+G464*4/12</f>
        <v>3.833333333333333</v>
      </c>
      <c r="H456" s="30"/>
      <c r="I456" s="155"/>
      <c r="J456" s="197">
        <f t="shared" ref="J456:J519" si="28">D_year/12</f>
        <v>3.5275000000000001E-2</v>
      </c>
      <c r="K456" s="197">
        <f t="shared" si="27"/>
        <v>4.8722375690607731E-3</v>
      </c>
      <c r="L456" s="197">
        <f t="shared" ref="L456:L519" si="29">(1+G456/100)^(1/12)-1</f>
        <v>3.1396570620736419E-3</v>
      </c>
      <c r="M456" s="36"/>
    </row>
    <row r="457" spans="1:13" ht="12.75" x14ac:dyDescent="0.2">
      <c r="A457" s="15">
        <v>1908.06</v>
      </c>
      <c r="B457" s="15">
        <v>7.64</v>
      </c>
      <c r="C457" s="18">
        <v>0.42</v>
      </c>
      <c r="D457" s="18">
        <v>0.62</v>
      </c>
      <c r="E457" s="18">
        <v>8.6582595040000001</v>
      </c>
      <c r="F457" s="15">
        <f t="shared" ref="F457:F520" si="30">F456+1/12</f>
        <v>1908.4583333332994</v>
      </c>
      <c r="G457" s="15">
        <f>G452*7/12+G464*5/12</f>
        <v>3.8241666666666663</v>
      </c>
      <c r="H457" s="30"/>
      <c r="I457" s="155"/>
      <c r="J457" s="197">
        <f t="shared" si="28"/>
        <v>3.4999999999999996E-2</v>
      </c>
      <c r="K457" s="197">
        <f t="shared" ref="K457:K520" si="31">J457/B456</f>
        <v>4.5871559633027517E-3</v>
      </c>
      <c r="L457" s="197">
        <f t="shared" si="29"/>
        <v>3.1322767900423543E-3</v>
      </c>
      <c r="M457" s="36"/>
    </row>
    <row r="458" spans="1:13" ht="12.75" x14ac:dyDescent="0.2">
      <c r="A458" s="15">
        <v>1908.07</v>
      </c>
      <c r="B458" s="15">
        <v>7.92</v>
      </c>
      <c r="C458" s="18">
        <v>0.41670000000000001</v>
      </c>
      <c r="D458" s="18">
        <v>0.61329999999999996</v>
      </c>
      <c r="E458" s="18">
        <v>8.7534247930000006</v>
      </c>
      <c r="F458" s="15">
        <f t="shared" si="30"/>
        <v>1908.5416666666326</v>
      </c>
      <c r="G458" s="15">
        <f>G452*6/12+G464*6/12</f>
        <v>3.8149999999999995</v>
      </c>
      <c r="H458" s="30"/>
      <c r="I458" s="155"/>
      <c r="J458" s="197">
        <f t="shared" si="28"/>
        <v>3.4724999999999999E-2</v>
      </c>
      <c r="K458" s="197">
        <f t="shared" si="31"/>
        <v>4.5451570680628273E-3</v>
      </c>
      <c r="L458" s="197">
        <f t="shared" si="29"/>
        <v>3.1248959206808813E-3</v>
      </c>
      <c r="M458" s="36"/>
    </row>
    <row r="459" spans="1:13" ht="12.75" x14ac:dyDescent="0.2">
      <c r="A459" s="15">
        <v>1908.08</v>
      </c>
      <c r="B459" s="15">
        <v>8.26</v>
      </c>
      <c r="C459" s="18">
        <v>0.4133</v>
      </c>
      <c r="D459" s="18">
        <v>0.60670000000000002</v>
      </c>
      <c r="E459" s="18">
        <v>8.7534247930000006</v>
      </c>
      <c r="F459" s="15">
        <f t="shared" si="30"/>
        <v>1908.6249999999659</v>
      </c>
      <c r="G459" s="15">
        <f>G452*5/12+G464*7/12</f>
        <v>3.8058333333333332</v>
      </c>
      <c r="H459" s="30"/>
      <c r="I459" s="155"/>
      <c r="J459" s="197">
        <f t="shared" si="28"/>
        <v>3.4441666666666669E-2</v>
      </c>
      <c r="K459" s="197">
        <f t="shared" si="31"/>
        <v>4.3486952861952867E-3</v>
      </c>
      <c r="L459" s="197">
        <f t="shared" si="29"/>
        <v>3.1175144538884147E-3</v>
      </c>
      <c r="M459" s="36"/>
    </row>
    <row r="460" spans="1:13" ht="12.75" x14ac:dyDescent="0.2">
      <c r="A460" s="15">
        <v>1908.09</v>
      </c>
      <c r="B460" s="15">
        <v>8.17</v>
      </c>
      <c r="C460" s="18">
        <v>0.41</v>
      </c>
      <c r="D460" s="18">
        <v>0.6</v>
      </c>
      <c r="E460" s="18">
        <v>8.7534247930000006</v>
      </c>
      <c r="F460" s="15">
        <f t="shared" si="30"/>
        <v>1908.7083333332992</v>
      </c>
      <c r="G460" s="15">
        <f>G452*4/12+G464*8/12</f>
        <v>3.7966666666666664</v>
      </c>
      <c r="H460" s="30"/>
      <c r="I460" s="155"/>
      <c r="J460" s="197">
        <f t="shared" si="28"/>
        <v>3.4166666666666665E-2</v>
      </c>
      <c r="K460" s="197">
        <f t="shared" si="31"/>
        <v>4.1364003228410006E-3</v>
      </c>
      <c r="L460" s="197">
        <f t="shared" si="29"/>
        <v>3.1101323895634803E-3</v>
      </c>
      <c r="M460" s="36"/>
    </row>
    <row r="461" spans="1:13" ht="12.75" x14ac:dyDescent="0.2">
      <c r="A461" s="15">
        <v>1908.1</v>
      </c>
      <c r="B461" s="15">
        <v>8.27</v>
      </c>
      <c r="C461" s="18">
        <v>0.40670000000000001</v>
      </c>
      <c r="D461" s="18">
        <v>0.59330000000000005</v>
      </c>
      <c r="E461" s="18">
        <v>8.8485090910000004</v>
      </c>
      <c r="F461" s="15">
        <f t="shared" si="30"/>
        <v>1908.7916666666324</v>
      </c>
      <c r="G461" s="15">
        <f>G452*3/12+G464*9/12</f>
        <v>3.7874999999999996</v>
      </c>
      <c r="H461" s="30"/>
      <c r="I461" s="155"/>
      <c r="J461" s="197">
        <f t="shared" si="28"/>
        <v>3.3891666666666667E-2</v>
      </c>
      <c r="K461" s="197">
        <f t="shared" si="31"/>
        <v>4.1483068135454914E-3</v>
      </c>
      <c r="L461" s="197">
        <f t="shared" si="29"/>
        <v>3.1027497276052696E-3</v>
      </c>
      <c r="M461" s="36"/>
    </row>
    <row r="462" spans="1:13" ht="12.75" x14ac:dyDescent="0.2">
      <c r="A462" s="15">
        <v>1908.11</v>
      </c>
      <c r="B462" s="15">
        <v>8.83</v>
      </c>
      <c r="C462" s="18">
        <v>0.40329999999999999</v>
      </c>
      <c r="D462" s="18">
        <v>0.5867</v>
      </c>
      <c r="E462" s="18">
        <v>8.9436743799999991</v>
      </c>
      <c r="F462" s="15">
        <f t="shared" si="30"/>
        <v>1908.8749999999657</v>
      </c>
      <c r="G462" s="15">
        <f>G452*2/12+G464*10/12</f>
        <v>3.7783333333333329</v>
      </c>
      <c r="H462" s="30"/>
      <c r="I462" s="155"/>
      <c r="J462" s="197">
        <f t="shared" si="28"/>
        <v>3.360833333333333E-2</v>
      </c>
      <c r="K462" s="197">
        <f t="shared" si="31"/>
        <v>4.0638855300282146E-3</v>
      </c>
      <c r="L462" s="197">
        <f t="shared" si="29"/>
        <v>3.0953664679123083E-3</v>
      </c>
      <c r="M462" s="36"/>
    </row>
    <row r="463" spans="1:13" ht="12.75" x14ac:dyDescent="0.2">
      <c r="A463" s="15">
        <v>1908.12</v>
      </c>
      <c r="B463" s="15">
        <v>9.0299999999999994</v>
      </c>
      <c r="C463" s="18">
        <v>0.4</v>
      </c>
      <c r="D463" s="18">
        <v>0.57999999999999996</v>
      </c>
      <c r="E463" s="18">
        <v>9.0388396689999997</v>
      </c>
      <c r="F463" s="15">
        <f t="shared" si="30"/>
        <v>1908.9583333332989</v>
      </c>
      <c r="G463" s="15">
        <f>G452*1/12+G464*11/12</f>
        <v>3.769166666666667</v>
      </c>
      <c r="H463" s="30"/>
      <c r="I463" s="155"/>
      <c r="J463" s="197">
        <f t="shared" si="28"/>
        <v>3.3333333333333333E-2</v>
      </c>
      <c r="K463" s="197">
        <f t="shared" si="31"/>
        <v>3.7750094375235939E-3</v>
      </c>
      <c r="L463" s="197">
        <f t="shared" si="29"/>
        <v>3.0879826103837882E-3</v>
      </c>
      <c r="M463" s="36"/>
    </row>
    <row r="464" spans="1:13" ht="12.75" x14ac:dyDescent="0.2">
      <c r="A464" s="15">
        <v>1909.01</v>
      </c>
      <c r="B464" s="15">
        <v>9.06</v>
      </c>
      <c r="C464" s="18">
        <v>0.40329999999999999</v>
      </c>
      <c r="D464" s="18">
        <v>0.59499999999999997</v>
      </c>
      <c r="E464" s="18">
        <v>8.9436743799999991</v>
      </c>
      <c r="F464" s="15">
        <f t="shared" si="30"/>
        <v>1909.0416666666322</v>
      </c>
      <c r="G464" s="15">
        <v>3.76</v>
      </c>
      <c r="H464" s="30"/>
      <c r="I464" s="155"/>
      <c r="J464" s="197">
        <f t="shared" si="28"/>
        <v>3.360833333333333E-2</v>
      </c>
      <c r="K464" s="197">
        <f t="shared" si="31"/>
        <v>3.7218530823181985E-3</v>
      </c>
      <c r="L464" s="197">
        <f t="shared" si="29"/>
        <v>3.0805981549180128E-3</v>
      </c>
      <c r="M464" s="36"/>
    </row>
    <row r="465" spans="1:13" ht="12.75" x14ac:dyDescent="0.2">
      <c r="A465" s="15">
        <v>1909.02</v>
      </c>
      <c r="B465" s="15">
        <v>8.8000000000000007</v>
      </c>
      <c r="C465" s="18">
        <v>0.40670000000000001</v>
      </c>
      <c r="D465" s="18">
        <v>0.61</v>
      </c>
      <c r="E465" s="18">
        <v>9.0388396689999997</v>
      </c>
      <c r="F465" s="15">
        <f t="shared" si="30"/>
        <v>1909.1249999999654</v>
      </c>
      <c r="G465" s="15">
        <f>G464*11/12+G476*1/12</f>
        <v>3.7725</v>
      </c>
      <c r="H465" s="30"/>
      <c r="I465" s="155"/>
      <c r="J465" s="197">
        <f t="shared" si="28"/>
        <v>3.3891666666666667E-2</v>
      </c>
      <c r="K465" s="197">
        <f t="shared" si="31"/>
        <v>3.7408020603384839E-3</v>
      </c>
      <c r="L465" s="197">
        <f t="shared" si="29"/>
        <v>3.0906677186626208E-3</v>
      </c>
      <c r="M465" s="36"/>
    </row>
    <row r="466" spans="1:13" ht="12.75" x14ac:dyDescent="0.2">
      <c r="A466" s="15">
        <v>1909.03</v>
      </c>
      <c r="B466" s="15">
        <v>8.92</v>
      </c>
      <c r="C466" s="18">
        <v>0.41</v>
      </c>
      <c r="D466" s="18">
        <v>0.625</v>
      </c>
      <c r="E466" s="18">
        <v>9.0388396689999997</v>
      </c>
      <c r="F466" s="15">
        <f t="shared" si="30"/>
        <v>1909.2083333332987</v>
      </c>
      <c r="G466" s="15">
        <f>G464*10/12+G476*2/12</f>
        <v>3.7849999999999997</v>
      </c>
      <c r="H466" s="30"/>
      <c r="I466" s="155"/>
      <c r="J466" s="197">
        <f t="shared" si="28"/>
        <v>3.4166666666666665E-2</v>
      </c>
      <c r="K466" s="197">
        <f t="shared" si="31"/>
        <v>3.882575757575757E-3</v>
      </c>
      <c r="L466" s="197">
        <f t="shared" si="29"/>
        <v>3.1007361706090197E-3</v>
      </c>
      <c r="M466" s="36"/>
    </row>
    <row r="467" spans="1:13" ht="12.75" x14ac:dyDescent="0.2">
      <c r="A467" s="15">
        <v>1909.04</v>
      </c>
      <c r="B467" s="15">
        <v>9.32</v>
      </c>
      <c r="C467" s="18">
        <v>0.4133</v>
      </c>
      <c r="D467" s="18">
        <v>0.64</v>
      </c>
      <c r="E467" s="18">
        <v>9.229089256</v>
      </c>
      <c r="F467" s="15">
        <f t="shared" si="30"/>
        <v>1909.291666666632</v>
      </c>
      <c r="G467" s="15">
        <f>G464*9/12+G476*3/12</f>
        <v>3.7974999999999999</v>
      </c>
      <c r="H467" s="30"/>
      <c r="I467" s="155"/>
      <c r="J467" s="197">
        <f t="shared" si="28"/>
        <v>3.4441666666666669E-2</v>
      </c>
      <c r="K467" s="197">
        <f t="shared" si="31"/>
        <v>3.8611733931240661E-3</v>
      </c>
      <c r="L467" s="197">
        <f t="shared" si="29"/>
        <v>3.1108035110143373E-3</v>
      </c>
      <c r="M467" s="36"/>
    </row>
    <row r="468" spans="1:13" ht="12.75" x14ac:dyDescent="0.2">
      <c r="A468" s="15">
        <v>1909.05</v>
      </c>
      <c r="B468" s="15">
        <v>9.6300000000000008</v>
      </c>
      <c r="C468" s="18">
        <v>0.41670000000000001</v>
      </c>
      <c r="D468" s="18">
        <v>0.65500000000000003</v>
      </c>
      <c r="E468" s="18">
        <v>9.3242545450000005</v>
      </c>
      <c r="F468" s="15">
        <f t="shared" si="30"/>
        <v>1909.3749999999652</v>
      </c>
      <c r="G468" s="15">
        <f>G464*8/12+G476*4/12</f>
        <v>3.8099999999999996</v>
      </c>
      <c r="H468" s="30"/>
      <c r="I468" s="155"/>
      <c r="J468" s="197">
        <f t="shared" si="28"/>
        <v>3.4724999999999999E-2</v>
      </c>
      <c r="K468" s="197">
        <f t="shared" si="31"/>
        <v>3.7258583690987124E-3</v>
      </c>
      <c r="L468" s="197">
        <f t="shared" si="29"/>
        <v>3.1208697401348129E-3</v>
      </c>
      <c r="M468" s="36"/>
    </row>
    <row r="469" spans="1:13" ht="12.75" x14ac:dyDescent="0.2">
      <c r="A469" s="15">
        <v>1909.06</v>
      </c>
      <c r="B469" s="15">
        <v>9.8000000000000007</v>
      </c>
      <c r="C469" s="18">
        <v>0.42</v>
      </c>
      <c r="D469" s="18">
        <v>0.67</v>
      </c>
      <c r="E469" s="18">
        <v>9.4194198349999994</v>
      </c>
      <c r="F469" s="15">
        <f t="shared" si="30"/>
        <v>1909.4583333332985</v>
      </c>
      <c r="G469" s="15">
        <f>G464*7/12+G476*5/12</f>
        <v>3.8224999999999998</v>
      </c>
      <c r="H469" s="30"/>
      <c r="I469" s="155"/>
      <c r="J469" s="197">
        <f t="shared" si="28"/>
        <v>3.4999999999999996E-2</v>
      </c>
      <c r="K469" s="197">
        <f t="shared" si="31"/>
        <v>3.6344755970924188E-3</v>
      </c>
      <c r="L469" s="197">
        <f t="shared" si="29"/>
        <v>3.1309348582271301E-3</v>
      </c>
      <c r="M469" s="36"/>
    </row>
    <row r="470" spans="1:13" ht="12.75" x14ac:dyDescent="0.2">
      <c r="A470" s="15">
        <v>1909.07</v>
      </c>
      <c r="B470" s="15">
        <v>9.94</v>
      </c>
      <c r="C470" s="18">
        <v>0.42330000000000001</v>
      </c>
      <c r="D470" s="18">
        <v>0.68500000000000005</v>
      </c>
      <c r="E470" s="18">
        <v>9.4194198349999994</v>
      </c>
      <c r="F470" s="15">
        <f t="shared" si="30"/>
        <v>1909.5416666666317</v>
      </c>
      <c r="G470" s="15">
        <f>G464*6/12+G476*6/12</f>
        <v>3.835</v>
      </c>
      <c r="H470" s="30"/>
      <c r="I470" s="155"/>
      <c r="J470" s="197">
        <f t="shared" si="28"/>
        <v>3.5275000000000001E-2</v>
      </c>
      <c r="K470" s="197">
        <f t="shared" si="31"/>
        <v>3.5994897959183672E-3</v>
      </c>
      <c r="L470" s="197">
        <f t="shared" si="29"/>
        <v>3.1409988655475285E-3</v>
      </c>
      <c r="M470" s="36"/>
    </row>
    <row r="471" spans="1:13" ht="12.75" x14ac:dyDescent="0.2">
      <c r="A471" s="15">
        <v>1909.08</v>
      </c>
      <c r="B471" s="15">
        <v>10.18</v>
      </c>
      <c r="C471" s="18">
        <v>0.42670000000000002</v>
      </c>
      <c r="D471" s="18">
        <v>0.7</v>
      </c>
      <c r="E471" s="18">
        <v>9.5145851239999999</v>
      </c>
      <c r="F471" s="15">
        <f t="shared" si="30"/>
        <v>1909.624999999965</v>
      </c>
      <c r="G471" s="15">
        <f>G464*5/12+G476*7/12</f>
        <v>3.8474999999999997</v>
      </c>
      <c r="H471" s="30"/>
      <c r="I471" s="155"/>
      <c r="J471" s="197">
        <f t="shared" si="28"/>
        <v>3.5558333333333338E-2</v>
      </c>
      <c r="K471" s="197">
        <f t="shared" si="31"/>
        <v>3.5772971160295112E-3</v>
      </c>
      <c r="L471" s="197">
        <f t="shared" si="29"/>
        <v>3.1510617623524695E-3</v>
      </c>
      <c r="M471" s="36"/>
    </row>
    <row r="472" spans="1:13" ht="12.75" x14ac:dyDescent="0.2">
      <c r="A472" s="15">
        <v>1909.09</v>
      </c>
      <c r="B472" s="15">
        <v>10.19</v>
      </c>
      <c r="C472" s="18">
        <v>0.43</v>
      </c>
      <c r="D472" s="18">
        <v>0.71499999999999997</v>
      </c>
      <c r="E472" s="18">
        <v>9.6096694209999995</v>
      </c>
      <c r="F472" s="15">
        <f t="shared" si="30"/>
        <v>1909.7083333332982</v>
      </c>
      <c r="G472" s="15">
        <f>G464*4/12+G476*8/12</f>
        <v>3.8600000000000003</v>
      </c>
      <c r="H472" s="30"/>
      <c r="I472" s="155"/>
      <c r="J472" s="197">
        <f t="shared" si="28"/>
        <v>3.5833333333333335E-2</v>
      </c>
      <c r="K472" s="197">
        <f t="shared" si="31"/>
        <v>3.5199738048461039E-3</v>
      </c>
      <c r="L472" s="197">
        <f t="shared" si="29"/>
        <v>3.1611235488977485E-3</v>
      </c>
      <c r="M472" s="36"/>
    </row>
    <row r="473" spans="1:13" ht="12.75" x14ac:dyDescent="0.2">
      <c r="A473" s="15">
        <v>1909.1</v>
      </c>
      <c r="B473" s="15">
        <v>10.23</v>
      </c>
      <c r="C473" s="18">
        <v>0.43330000000000002</v>
      </c>
      <c r="D473" s="18">
        <v>0.73</v>
      </c>
      <c r="E473" s="18">
        <v>9.8000000000000007</v>
      </c>
      <c r="F473" s="15">
        <f t="shared" si="30"/>
        <v>1909.7916666666315</v>
      </c>
      <c r="G473" s="15">
        <f>G464*3/12+G476*9/12</f>
        <v>3.8724999999999996</v>
      </c>
      <c r="H473" s="30"/>
      <c r="I473" s="155"/>
      <c r="J473" s="197">
        <f t="shared" si="28"/>
        <v>3.6108333333333333E-2</v>
      </c>
      <c r="K473" s="197">
        <f t="shared" si="31"/>
        <v>3.5435067059208375E-3</v>
      </c>
      <c r="L473" s="197">
        <f t="shared" si="29"/>
        <v>3.171184225439827E-3</v>
      </c>
      <c r="M473" s="36"/>
    </row>
    <row r="474" spans="1:13" ht="12.75" x14ac:dyDescent="0.2">
      <c r="A474" s="15">
        <v>1909.11</v>
      </c>
      <c r="B474" s="15">
        <v>10.18</v>
      </c>
      <c r="C474" s="18">
        <v>0.43669999999999998</v>
      </c>
      <c r="D474" s="18">
        <v>0.745</v>
      </c>
      <c r="E474" s="18">
        <v>9.8951652889999995</v>
      </c>
      <c r="F474" s="15">
        <f t="shared" si="30"/>
        <v>1909.8749999999648</v>
      </c>
      <c r="G474" s="15">
        <f>G464*2/12+G476*10/12</f>
        <v>3.8849999999999998</v>
      </c>
      <c r="H474" s="30"/>
      <c r="I474" s="155"/>
      <c r="J474" s="197">
        <f t="shared" si="28"/>
        <v>3.6391666666666662E-2</v>
      </c>
      <c r="K474" s="197">
        <f t="shared" si="31"/>
        <v>3.5573476702508953E-3</v>
      </c>
      <c r="L474" s="197">
        <f t="shared" si="29"/>
        <v>3.1812437922345005E-3</v>
      </c>
      <c r="M474" s="36"/>
    </row>
    <row r="475" spans="1:13" ht="12.75" x14ac:dyDescent="0.2">
      <c r="A475" s="15">
        <v>1909.12</v>
      </c>
      <c r="B475" s="15">
        <v>10.3</v>
      </c>
      <c r="C475" s="18">
        <v>0.44</v>
      </c>
      <c r="D475" s="18">
        <v>0.76</v>
      </c>
      <c r="E475" s="18">
        <v>9.9903305790000001</v>
      </c>
      <c r="F475" s="15">
        <f t="shared" si="30"/>
        <v>1909.958333333298</v>
      </c>
      <c r="G475" s="15">
        <f>G464*1/12+G476*11/12</f>
        <v>3.8975000000000004</v>
      </c>
      <c r="H475" s="30"/>
      <c r="I475" s="155"/>
      <c r="J475" s="197">
        <f t="shared" si="28"/>
        <v>3.6666666666666667E-2</v>
      </c>
      <c r="K475" s="197">
        <f t="shared" si="31"/>
        <v>3.6018336607727573E-3</v>
      </c>
      <c r="L475" s="197">
        <f t="shared" si="29"/>
        <v>3.1913022495377863E-3</v>
      </c>
      <c r="M475" s="36"/>
    </row>
    <row r="476" spans="1:13" ht="12.75" x14ac:dyDescent="0.2">
      <c r="A476" s="15">
        <v>1910.01</v>
      </c>
      <c r="B476" s="15">
        <v>10.08</v>
      </c>
      <c r="C476" s="18">
        <v>0.4425</v>
      </c>
      <c r="D476" s="18">
        <v>0.75749999999999995</v>
      </c>
      <c r="E476" s="18">
        <v>9.8951652889999995</v>
      </c>
      <c r="F476" s="15">
        <f t="shared" si="30"/>
        <v>1910.0416666666313</v>
      </c>
      <c r="G476" s="15">
        <v>3.91</v>
      </c>
      <c r="H476" s="30"/>
      <c r="I476" s="155"/>
      <c r="J476" s="197">
        <f t="shared" si="28"/>
        <v>3.6874999999999998E-2</v>
      </c>
      <c r="K476" s="197">
        <f t="shared" si="31"/>
        <v>3.5800970873786403E-3</v>
      </c>
      <c r="L476" s="197">
        <f t="shared" si="29"/>
        <v>3.2013595976057019E-3</v>
      </c>
      <c r="M476" s="36"/>
    </row>
    <row r="477" spans="1:13" ht="12.75" x14ac:dyDescent="0.2">
      <c r="A477" s="15">
        <v>1910.02</v>
      </c>
      <c r="B477" s="15">
        <v>9.7200000000000006</v>
      </c>
      <c r="C477" s="18">
        <v>0.44500000000000001</v>
      </c>
      <c r="D477" s="18">
        <v>0.755</v>
      </c>
      <c r="E477" s="18">
        <v>9.8951652889999995</v>
      </c>
      <c r="F477" s="15">
        <f t="shared" si="30"/>
        <v>1910.1249999999645</v>
      </c>
      <c r="G477" s="15">
        <f>G476*11/12+G488*1/12</f>
        <v>3.9158333333333335</v>
      </c>
      <c r="H477" s="30"/>
      <c r="I477" s="155"/>
      <c r="J477" s="197">
        <f t="shared" si="28"/>
        <v>3.7083333333333336E-2</v>
      </c>
      <c r="K477" s="197">
        <f t="shared" si="31"/>
        <v>3.6789021164021166E-3</v>
      </c>
      <c r="L477" s="197">
        <f t="shared" si="29"/>
        <v>3.2060526471708872E-3</v>
      </c>
      <c r="M477" s="36"/>
    </row>
    <row r="478" spans="1:13" ht="12.75" x14ac:dyDescent="0.2">
      <c r="A478" s="15">
        <v>1910.03</v>
      </c>
      <c r="B478" s="15">
        <v>9.9600000000000009</v>
      </c>
      <c r="C478" s="18">
        <v>0.44750000000000001</v>
      </c>
      <c r="D478" s="18">
        <v>0.75249999999999995</v>
      </c>
      <c r="E478" s="18">
        <v>10.08541488</v>
      </c>
      <c r="F478" s="15">
        <f t="shared" si="30"/>
        <v>1910.2083333332978</v>
      </c>
      <c r="G478" s="15">
        <f>G476*10/12+G488*2/12</f>
        <v>3.9216666666666669</v>
      </c>
      <c r="H478" s="30"/>
      <c r="I478" s="155"/>
      <c r="J478" s="197">
        <f t="shared" si="28"/>
        <v>3.7291666666666667E-2</v>
      </c>
      <c r="K478" s="197">
        <f t="shared" si="31"/>
        <v>3.8365912208504801E-3</v>
      </c>
      <c r="L478" s="197">
        <f t="shared" si="29"/>
        <v>3.2107454552507964E-3</v>
      </c>
      <c r="M478" s="36"/>
    </row>
    <row r="479" spans="1:13" ht="12.75" x14ac:dyDescent="0.2">
      <c r="A479" s="15">
        <v>1910.04</v>
      </c>
      <c r="B479" s="15">
        <v>9.7200000000000006</v>
      </c>
      <c r="C479" s="18">
        <v>0.45</v>
      </c>
      <c r="D479" s="18">
        <v>0.75</v>
      </c>
      <c r="E479" s="18">
        <v>10.180580170000001</v>
      </c>
      <c r="F479" s="15">
        <f t="shared" si="30"/>
        <v>1910.291666666631</v>
      </c>
      <c r="G479" s="15">
        <f>G476*9/12+G488*3/12</f>
        <v>3.9274999999999998</v>
      </c>
      <c r="H479" s="30"/>
      <c r="I479" s="155"/>
      <c r="J479" s="197">
        <f t="shared" si="28"/>
        <v>3.7499999999999999E-2</v>
      </c>
      <c r="K479" s="197">
        <f t="shared" si="31"/>
        <v>3.765060240963855E-3</v>
      </c>
      <c r="L479" s="197">
        <f t="shared" si="29"/>
        <v>3.2154380218716305E-3</v>
      </c>
      <c r="M479" s="36"/>
    </row>
    <row r="480" spans="1:13" ht="12.75" x14ac:dyDescent="0.2">
      <c r="A480" s="15">
        <v>1910.05</v>
      </c>
      <c r="B480" s="15">
        <v>9.56</v>
      </c>
      <c r="C480" s="18">
        <v>0.45250000000000001</v>
      </c>
      <c r="D480" s="18">
        <v>0.74750000000000005</v>
      </c>
      <c r="E480" s="18">
        <v>9.9903305790000001</v>
      </c>
      <c r="F480" s="15">
        <f t="shared" si="30"/>
        <v>1910.3749999999643</v>
      </c>
      <c r="G480" s="15">
        <f>G476*8/12+G488*4/12</f>
        <v>3.9333333333333336</v>
      </c>
      <c r="H480" s="30"/>
      <c r="I480" s="155"/>
      <c r="J480" s="197">
        <f t="shared" si="28"/>
        <v>3.7708333333333337E-2</v>
      </c>
      <c r="K480" s="197">
        <f t="shared" si="31"/>
        <v>3.8794581618655693E-3</v>
      </c>
      <c r="L480" s="197">
        <f t="shared" si="29"/>
        <v>3.220130347059369E-3</v>
      </c>
      <c r="M480" s="36"/>
    </row>
    <row r="481" spans="1:13" ht="12.75" x14ac:dyDescent="0.2">
      <c r="A481" s="15">
        <v>1910.06</v>
      </c>
      <c r="B481" s="15">
        <v>9.1</v>
      </c>
      <c r="C481" s="18">
        <v>0.45500000000000002</v>
      </c>
      <c r="D481" s="18">
        <v>0.745</v>
      </c>
      <c r="E481" s="18">
        <v>9.8951652889999995</v>
      </c>
      <c r="F481" s="15">
        <f t="shared" si="30"/>
        <v>1910.4583333332976</v>
      </c>
      <c r="G481" s="15">
        <f>G476*7/12+G488*5/12</f>
        <v>3.9391666666666665</v>
      </c>
      <c r="H481" s="30"/>
      <c r="I481" s="155"/>
      <c r="J481" s="197">
        <f t="shared" si="28"/>
        <v>3.7916666666666668E-2</v>
      </c>
      <c r="K481" s="197">
        <f t="shared" si="31"/>
        <v>3.9661785216178521E-3</v>
      </c>
      <c r="L481" s="197">
        <f t="shared" si="29"/>
        <v>3.2248224308395468E-3</v>
      </c>
      <c r="M481" s="36"/>
    </row>
    <row r="482" spans="1:13" ht="12.75" x14ac:dyDescent="0.2">
      <c r="A482" s="15">
        <v>1910.07</v>
      </c>
      <c r="B482" s="15">
        <v>8.64</v>
      </c>
      <c r="C482" s="18">
        <v>0.45750000000000002</v>
      </c>
      <c r="D482" s="18">
        <v>0.74250000000000005</v>
      </c>
      <c r="E482" s="18">
        <v>9.8951652889999995</v>
      </c>
      <c r="F482" s="15">
        <f t="shared" si="30"/>
        <v>1910.5416666666308</v>
      </c>
      <c r="G482" s="15">
        <f>G476*6/12+G488*6/12</f>
        <v>3.9450000000000003</v>
      </c>
      <c r="H482" s="30"/>
      <c r="I482" s="155"/>
      <c r="J482" s="197">
        <f t="shared" si="28"/>
        <v>3.8124999999999999E-2</v>
      </c>
      <c r="K482" s="197">
        <f t="shared" si="31"/>
        <v>4.1895604395604394E-3</v>
      </c>
      <c r="L482" s="197">
        <f t="shared" si="29"/>
        <v>3.2295142732388094E-3</v>
      </c>
      <c r="M482" s="36"/>
    </row>
    <row r="483" spans="1:13" ht="12.75" x14ac:dyDescent="0.2">
      <c r="A483" s="15">
        <v>1910.08</v>
      </c>
      <c r="B483" s="15">
        <v>8.85</v>
      </c>
      <c r="C483" s="18">
        <v>0.46</v>
      </c>
      <c r="D483" s="18">
        <v>0.74</v>
      </c>
      <c r="E483" s="18">
        <v>9.8000000000000007</v>
      </c>
      <c r="F483" s="15">
        <f t="shared" si="30"/>
        <v>1910.6249999999641</v>
      </c>
      <c r="G483" s="15">
        <f>G476*5/12+G488*7/12</f>
        <v>3.9508333333333336</v>
      </c>
      <c r="H483" s="30"/>
      <c r="I483" s="155"/>
      <c r="J483" s="197">
        <f t="shared" si="28"/>
        <v>3.8333333333333337E-2</v>
      </c>
      <c r="K483" s="197">
        <f t="shared" si="31"/>
        <v>4.4367283950617281E-3</v>
      </c>
      <c r="L483" s="197">
        <f t="shared" si="29"/>
        <v>3.2342058742824698E-3</v>
      </c>
      <c r="M483" s="36"/>
    </row>
    <row r="484" spans="1:13" ht="12.75" x14ac:dyDescent="0.2">
      <c r="A484" s="15">
        <v>1910.09</v>
      </c>
      <c r="B484" s="15">
        <v>8.91</v>
      </c>
      <c r="C484" s="18">
        <v>0.46250000000000002</v>
      </c>
      <c r="D484" s="18">
        <v>0.73750000000000004</v>
      </c>
      <c r="E484" s="18">
        <v>9.7048347110000002</v>
      </c>
      <c r="F484" s="15">
        <f t="shared" si="30"/>
        <v>1910.7083333332973</v>
      </c>
      <c r="G484" s="15">
        <f>G476*4/12+G488*8/12</f>
        <v>3.956666666666667</v>
      </c>
      <c r="H484" s="30"/>
      <c r="I484" s="155"/>
      <c r="J484" s="197">
        <f t="shared" si="28"/>
        <v>3.8541666666666669E-2</v>
      </c>
      <c r="K484" s="197">
        <f t="shared" si="31"/>
        <v>4.3549905838041435E-3</v>
      </c>
      <c r="L484" s="197">
        <f t="shared" si="29"/>
        <v>3.2388972339969513E-3</v>
      </c>
      <c r="M484" s="36"/>
    </row>
    <row r="485" spans="1:13" ht="12.75" x14ac:dyDescent="0.2">
      <c r="A485" s="15">
        <v>1910.1</v>
      </c>
      <c r="B485" s="15">
        <v>9.32</v>
      </c>
      <c r="C485" s="18">
        <v>0.46500000000000002</v>
      </c>
      <c r="D485" s="18">
        <v>0.73499999999999999</v>
      </c>
      <c r="E485" s="18">
        <v>9.4194198349999994</v>
      </c>
      <c r="F485" s="15">
        <f t="shared" si="30"/>
        <v>1910.7916666666306</v>
      </c>
      <c r="G485" s="15">
        <f>G476*3/12+G488*9/12</f>
        <v>3.9624999999999999</v>
      </c>
      <c r="H485" s="30"/>
      <c r="I485" s="155"/>
      <c r="J485" s="197">
        <f t="shared" si="28"/>
        <v>3.875E-2</v>
      </c>
      <c r="K485" s="197">
        <f t="shared" si="31"/>
        <v>4.3490460157126825E-3</v>
      </c>
      <c r="L485" s="197">
        <f t="shared" si="29"/>
        <v>3.2435883524077891E-3</v>
      </c>
      <c r="M485" s="36"/>
    </row>
    <row r="486" spans="1:13" ht="12.75" x14ac:dyDescent="0.2">
      <c r="A486" s="15">
        <v>1910.11</v>
      </c>
      <c r="B486" s="15">
        <v>9.31</v>
      </c>
      <c r="C486" s="18">
        <v>0.46750000000000003</v>
      </c>
      <c r="D486" s="18">
        <v>0.73250000000000004</v>
      </c>
      <c r="E486" s="18">
        <v>9.229089256</v>
      </c>
      <c r="F486" s="15">
        <f t="shared" si="30"/>
        <v>1910.8749999999638</v>
      </c>
      <c r="G486" s="15">
        <f>G476*2/12+G488*10/12</f>
        <v>3.9683333333333333</v>
      </c>
      <c r="H486" s="30"/>
      <c r="I486" s="155"/>
      <c r="J486" s="197">
        <f t="shared" si="28"/>
        <v>3.8958333333333338E-2</v>
      </c>
      <c r="K486" s="197">
        <f t="shared" si="31"/>
        <v>4.1800786838340487E-3</v>
      </c>
      <c r="L486" s="197">
        <f t="shared" si="29"/>
        <v>3.2482792295414065E-3</v>
      </c>
      <c r="M486" s="36"/>
    </row>
    <row r="487" spans="1:13" ht="12.75" x14ac:dyDescent="0.2">
      <c r="A487" s="15">
        <v>1910.12</v>
      </c>
      <c r="B487" s="15">
        <v>9.0500000000000007</v>
      </c>
      <c r="C487" s="18">
        <v>0.47</v>
      </c>
      <c r="D487" s="18">
        <v>0.73</v>
      </c>
      <c r="E487" s="18">
        <v>9.229089256</v>
      </c>
      <c r="F487" s="15">
        <f t="shared" si="30"/>
        <v>1910.9583333332971</v>
      </c>
      <c r="G487" s="15">
        <f>G476*1/12+G488*11/12</f>
        <v>3.9741666666666666</v>
      </c>
      <c r="H487" s="30"/>
      <c r="I487" s="155"/>
      <c r="J487" s="197">
        <f t="shared" si="28"/>
        <v>3.9166666666666662E-2</v>
      </c>
      <c r="K487" s="197">
        <f t="shared" si="31"/>
        <v>4.2069459362692437E-3</v>
      </c>
      <c r="L487" s="197">
        <f t="shared" si="29"/>
        <v>3.2529698654233385E-3</v>
      </c>
      <c r="M487" s="36"/>
    </row>
    <row r="488" spans="1:13" ht="12.75" x14ac:dyDescent="0.2">
      <c r="A488" s="15">
        <v>1911.01</v>
      </c>
      <c r="B488" s="15">
        <v>9.27</v>
      </c>
      <c r="C488" s="18">
        <v>0.47</v>
      </c>
      <c r="D488" s="18">
        <v>0.71830000000000005</v>
      </c>
      <c r="E488" s="18">
        <v>9.229089256</v>
      </c>
      <c r="F488" s="15">
        <f t="shared" si="30"/>
        <v>1911.0416666666304</v>
      </c>
      <c r="G488" s="15">
        <v>3.98</v>
      </c>
      <c r="H488" s="30"/>
      <c r="I488" s="155"/>
      <c r="J488" s="197">
        <f t="shared" si="28"/>
        <v>3.9166666666666662E-2</v>
      </c>
      <c r="K488" s="197">
        <f t="shared" si="31"/>
        <v>4.3278084714548793E-3</v>
      </c>
      <c r="L488" s="197">
        <f t="shared" si="29"/>
        <v>3.2576602600797866E-3</v>
      </c>
      <c r="M488" s="36"/>
    </row>
    <row r="489" spans="1:13" ht="12.75" x14ac:dyDescent="0.2">
      <c r="A489" s="15">
        <v>1911.02</v>
      </c>
      <c r="B489" s="15">
        <v>9.43</v>
      </c>
      <c r="C489" s="18">
        <v>0.47</v>
      </c>
      <c r="D489" s="18">
        <v>0.70669999999999999</v>
      </c>
      <c r="E489" s="18">
        <v>8.9436743799999991</v>
      </c>
      <c r="F489" s="15">
        <f t="shared" si="30"/>
        <v>1911.1249999999636</v>
      </c>
      <c r="G489" s="15">
        <f>G488*11/12+G500*1/12</f>
        <v>3.9824999999999999</v>
      </c>
      <c r="H489" s="30"/>
      <c r="I489" s="155"/>
      <c r="J489" s="197">
        <f t="shared" si="28"/>
        <v>3.9166666666666662E-2</v>
      </c>
      <c r="K489" s="197">
        <f t="shared" si="31"/>
        <v>4.2250988852930594E-3</v>
      </c>
      <c r="L489" s="197">
        <f t="shared" si="29"/>
        <v>3.2596703553802175E-3</v>
      </c>
      <c r="M489" s="36"/>
    </row>
    <row r="490" spans="1:13" ht="12.75" x14ac:dyDescent="0.2">
      <c r="A490" s="15">
        <v>1911.03</v>
      </c>
      <c r="B490" s="15">
        <v>9.32</v>
      </c>
      <c r="C490" s="18">
        <v>0.47</v>
      </c>
      <c r="D490" s="18">
        <v>0.69499999999999995</v>
      </c>
      <c r="E490" s="18">
        <v>9.0388396689999997</v>
      </c>
      <c r="F490" s="15">
        <f t="shared" si="30"/>
        <v>1911.2083333332969</v>
      </c>
      <c r="G490" s="15">
        <f>G488*10/12+G500*2/12</f>
        <v>3.9849999999999999</v>
      </c>
      <c r="H490" s="30"/>
      <c r="I490" s="155"/>
      <c r="J490" s="197">
        <f t="shared" si="28"/>
        <v>3.9166666666666662E-2</v>
      </c>
      <c r="K490" s="197">
        <f t="shared" si="31"/>
        <v>4.1534110993283841E-3</v>
      </c>
      <c r="L490" s="197">
        <f t="shared" si="29"/>
        <v>3.2616804063805294E-3</v>
      </c>
      <c r="M490" s="36"/>
    </row>
    <row r="491" spans="1:13" ht="12.75" x14ac:dyDescent="0.2">
      <c r="A491" s="15">
        <v>1911.04</v>
      </c>
      <c r="B491" s="15">
        <v>9.2799999999999994</v>
      </c>
      <c r="C491" s="18">
        <v>0.47</v>
      </c>
      <c r="D491" s="18">
        <v>0.68330000000000002</v>
      </c>
      <c r="E491" s="18">
        <v>8.7534247930000006</v>
      </c>
      <c r="F491" s="15">
        <f t="shared" si="30"/>
        <v>1911.2916666666301</v>
      </c>
      <c r="G491" s="15">
        <f>G488*9/12+G500*3/12</f>
        <v>3.9874999999999998</v>
      </c>
      <c r="H491" s="30"/>
      <c r="I491" s="155"/>
      <c r="J491" s="197">
        <f t="shared" si="28"/>
        <v>3.9166666666666662E-2</v>
      </c>
      <c r="K491" s="197">
        <f t="shared" si="31"/>
        <v>4.2024320457796846E-3</v>
      </c>
      <c r="L491" s="197">
        <f t="shared" si="29"/>
        <v>3.2636904130831645E-3</v>
      </c>
      <c r="M491" s="36"/>
    </row>
    <row r="492" spans="1:13" ht="12.75" x14ac:dyDescent="0.2">
      <c r="A492" s="15">
        <v>1911.05</v>
      </c>
      <c r="B492" s="15">
        <v>9.48</v>
      </c>
      <c r="C492" s="18">
        <v>0.47</v>
      </c>
      <c r="D492" s="18">
        <v>0.67169999999999996</v>
      </c>
      <c r="E492" s="18">
        <v>8.7534247930000006</v>
      </c>
      <c r="F492" s="15">
        <f t="shared" si="30"/>
        <v>1911.3749999999634</v>
      </c>
      <c r="G492" s="15">
        <f>G488*8/12+G500*4/12</f>
        <v>3.99</v>
      </c>
      <c r="H492" s="30"/>
      <c r="I492" s="155"/>
      <c r="J492" s="197">
        <f t="shared" si="28"/>
        <v>3.9166666666666662E-2</v>
      </c>
      <c r="K492" s="197">
        <f t="shared" si="31"/>
        <v>4.2205459770114943E-3</v>
      </c>
      <c r="L492" s="197">
        <f t="shared" si="29"/>
        <v>3.2657003754898994E-3</v>
      </c>
      <c r="M492" s="36"/>
    </row>
    <row r="493" spans="1:13" ht="12.75" x14ac:dyDescent="0.2">
      <c r="A493" s="15">
        <v>1911.06</v>
      </c>
      <c r="B493" s="15">
        <v>9.67</v>
      </c>
      <c r="C493" s="18">
        <v>0.47</v>
      </c>
      <c r="D493" s="18">
        <v>0.66</v>
      </c>
      <c r="E493" s="18">
        <v>8.7534247930000006</v>
      </c>
      <c r="F493" s="15">
        <f t="shared" si="30"/>
        <v>1911.4583333332967</v>
      </c>
      <c r="G493" s="15">
        <f>G488*7/12+G500*5/12</f>
        <v>3.9924999999999997</v>
      </c>
      <c r="H493" s="30"/>
      <c r="I493" s="155"/>
      <c r="J493" s="197">
        <f t="shared" si="28"/>
        <v>3.9166666666666662E-2</v>
      </c>
      <c r="K493" s="197">
        <f t="shared" si="31"/>
        <v>4.1315049226441627E-3</v>
      </c>
      <c r="L493" s="197">
        <f t="shared" si="29"/>
        <v>3.2677102936027325E-3</v>
      </c>
      <c r="M493" s="36"/>
    </row>
    <row r="494" spans="1:13" ht="12.75" x14ac:dyDescent="0.2">
      <c r="A494" s="15">
        <v>1911.07</v>
      </c>
      <c r="B494" s="15">
        <v>9.6300000000000008</v>
      </c>
      <c r="C494" s="18">
        <v>0.47</v>
      </c>
      <c r="D494" s="18">
        <v>0.64829999999999999</v>
      </c>
      <c r="E494" s="18">
        <v>8.8485090910000004</v>
      </c>
      <c r="F494" s="15">
        <f t="shared" si="30"/>
        <v>1911.5416666666299</v>
      </c>
      <c r="G494" s="15">
        <f>G488*6/12+G500*6/12</f>
        <v>3.9950000000000001</v>
      </c>
      <c r="H494" s="30"/>
      <c r="I494" s="155"/>
      <c r="J494" s="197">
        <f t="shared" si="28"/>
        <v>3.9166666666666662E-2</v>
      </c>
      <c r="K494" s="197">
        <f t="shared" si="31"/>
        <v>4.0503274732850737E-3</v>
      </c>
      <c r="L494" s="197">
        <f t="shared" si="29"/>
        <v>3.269720167423884E-3</v>
      </c>
      <c r="M494" s="36"/>
    </row>
    <row r="495" spans="1:13" ht="12.75" x14ac:dyDescent="0.2">
      <c r="A495" s="15">
        <v>1911.08</v>
      </c>
      <c r="B495" s="15">
        <v>9.17</v>
      </c>
      <c r="C495" s="18">
        <v>0.47</v>
      </c>
      <c r="D495" s="18">
        <v>0.63670000000000004</v>
      </c>
      <c r="E495" s="18">
        <v>9.1340049590000003</v>
      </c>
      <c r="F495" s="15">
        <f t="shared" si="30"/>
        <v>1911.6249999999632</v>
      </c>
      <c r="G495" s="15">
        <f>G488*5/12+G500*7/12</f>
        <v>3.9975000000000001</v>
      </c>
      <c r="H495" s="30"/>
      <c r="I495" s="155"/>
      <c r="J495" s="197">
        <f t="shared" si="28"/>
        <v>3.9166666666666662E-2</v>
      </c>
      <c r="K495" s="197">
        <f t="shared" si="31"/>
        <v>4.0671512634129449E-3</v>
      </c>
      <c r="L495" s="197">
        <f t="shared" si="29"/>
        <v>3.2717299969551306E-3</v>
      </c>
      <c r="M495" s="36"/>
    </row>
    <row r="496" spans="1:13" ht="12.75" x14ac:dyDescent="0.2">
      <c r="A496" s="15">
        <v>1911.09</v>
      </c>
      <c r="B496" s="15">
        <v>8.67</v>
      </c>
      <c r="C496" s="18">
        <v>0.47</v>
      </c>
      <c r="D496" s="18">
        <v>0.625</v>
      </c>
      <c r="E496" s="18">
        <v>9.229089256</v>
      </c>
      <c r="F496" s="15">
        <f t="shared" si="30"/>
        <v>1911.7083333332964</v>
      </c>
      <c r="G496" s="15">
        <f>G488*4/12+G500*8/12</f>
        <v>4</v>
      </c>
      <c r="H496" s="30"/>
      <c r="I496" s="155"/>
      <c r="J496" s="197">
        <f t="shared" si="28"/>
        <v>3.9166666666666662E-2</v>
      </c>
      <c r="K496" s="197">
        <f t="shared" si="31"/>
        <v>4.2711741185023624E-3</v>
      </c>
      <c r="L496" s="197">
        <f t="shared" si="29"/>
        <v>3.2737397821989145E-3</v>
      </c>
      <c r="M496" s="36"/>
    </row>
    <row r="497" spans="1:13" ht="12.75" x14ac:dyDescent="0.2">
      <c r="A497" s="15">
        <v>1911.1</v>
      </c>
      <c r="B497" s="15">
        <v>8.7200000000000006</v>
      </c>
      <c r="C497" s="18">
        <v>0.47</v>
      </c>
      <c r="D497" s="18">
        <v>0.61329999999999996</v>
      </c>
      <c r="E497" s="18">
        <v>9.229089256</v>
      </c>
      <c r="F497" s="15">
        <f t="shared" si="30"/>
        <v>1911.7916666666297</v>
      </c>
      <c r="G497" s="15">
        <f>G488*3/12+G500*9/12</f>
        <v>4.0024999999999995</v>
      </c>
      <c r="H497" s="30"/>
      <c r="I497" s="155"/>
      <c r="J497" s="197">
        <f t="shared" si="28"/>
        <v>3.9166666666666662E-2</v>
      </c>
      <c r="K497" s="197">
        <f t="shared" si="31"/>
        <v>4.5174932718185313E-3</v>
      </c>
      <c r="L497" s="197">
        <f t="shared" si="29"/>
        <v>3.2757495231570122E-3</v>
      </c>
      <c r="M497" s="36"/>
    </row>
    <row r="498" spans="1:13" ht="12.75" x14ac:dyDescent="0.2">
      <c r="A498" s="15">
        <v>1911.11</v>
      </c>
      <c r="B498" s="15">
        <v>9.07</v>
      </c>
      <c r="C498" s="18">
        <v>0.47</v>
      </c>
      <c r="D498" s="18">
        <v>0.60170000000000001</v>
      </c>
      <c r="E498" s="18">
        <v>9.1340049590000003</v>
      </c>
      <c r="F498" s="15">
        <f t="shared" si="30"/>
        <v>1911.8749999999629</v>
      </c>
      <c r="G498" s="15">
        <f>G488*2/12+G500*10/12</f>
        <v>4.0049999999999999</v>
      </c>
      <c r="H498" s="30"/>
      <c r="I498" s="155"/>
      <c r="J498" s="197">
        <f t="shared" si="28"/>
        <v>3.9166666666666662E-2</v>
      </c>
      <c r="K498" s="197">
        <f t="shared" si="31"/>
        <v>4.4915902140672771E-3</v>
      </c>
      <c r="L498" s="197">
        <f t="shared" si="29"/>
        <v>3.277759219831422E-3</v>
      </c>
      <c r="M498" s="36"/>
    </row>
    <row r="499" spans="1:13" ht="12.75" x14ac:dyDescent="0.2">
      <c r="A499" s="15">
        <v>1911.12</v>
      </c>
      <c r="B499" s="15">
        <v>9.11</v>
      </c>
      <c r="C499" s="18">
        <v>0.47</v>
      </c>
      <c r="D499" s="18">
        <v>0.59</v>
      </c>
      <c r="E499" s="18">
        <v>9.0388396689999997</v>
      </c>
      <c r="F499" s="15">
        <f t="shared" si="30"/>
        <v>1911.9583333332962</v>
      </c>
      <c r="G499" s="15">
        <f>G488*1/12+G500*11/12</f>
        <v>4.0075000000000003</v>
      </c>
      <c r="H499" s="30"/>
      <c r="I499" s="155"/>
      <c r="J499" s="197">
        <f t="shared" si="28"/>
        <v>3.9166666666666662E-2</v>
      </c>
      <c r="K499" s="197">
        <f t="shared" si="31"/>
        <v>4.3182653436236668E-3</v>
      </c>
      <c r="L499" s="197">
        <f t="shared" si="29"/>
        <v>3.2797688722241425E-3</v>
      </c>
      <c r="M499" s="36"/>
    </row>
    <row r="500" spans="1:13" ht="12.75" x14ac:dyDescent="0.2">
      <c r="A500" s="15">
        <v>1912.01</v>
      </c>
      <c r="B500" s="15">
        <v>9.1199999999999992</v>
      </c>
      <c r="C500" s="18">
        <v>0.4708</v>
      </c>
      <c r="D500" s="18">
        <v>0.59919999999999995</v>
      </c>
      <c r="E500" s="18">
        <v>9.1340049590000003</v>
      </c>
      <c r="F500" s="15">
        <f t="shared" si="30"/>
        <v>1912.0416666666295</v>
      </c>
      <c r="G500" s="15">
        <v>4.01</v>
      </c>
      <c r="H500" s="30"/>
      <c r="I500" s="155"/>
      <c r="J500" s="197">
        <f t="shared" si="28"/>
        <v>3.9233333333333335E-2</v>
      </c>
      <c r="K500" s="197">
        <f t="shared" si="31"/>
        <v>4.3066227588730334E-3</v>
      </c>
      <c r="L500" s="197">
        <f t="shared" si="29"/>
        <v>3.281778480337616E-3</v>
      </c>
      <c r="M500" s="36"/>
    </row>
    <row r="501" spans="1:13" ht="12.75" x14ac:dyDescent="0.2">
      <c r="A501" s="15">
        <v>1912.02</v>
      </c>
      <c r="B501" s="15">
        <v>9.0399999999999991</v>
      </c>
      <c r="C501" s="18">
        <v>0.47170000000000001</v>
      </c>
      <c r="D501" s="18">
        <v>0.60829999999999995</v>
      </c>
      <c r="E501" s="18">
        <v>9.229089256</v>
      </c>
      <c r="F501" s="15">
        <f t="shared" si="30"/>
        <v>1912.1249999999627</v>
      </c>
      <c r="G501" s="15">
        <f>G500*11/12+G512*1/12</f>
        <v>4.0466666666666669</v>
      </c>
      <c r="H501" s="30"/>
      <c r="I501" s="155"/>
      <c r="J501" s="197">
        <f t="shared" si="28"/>
        <v>3.9308333333333334E-2</v>
      </c>
      <c r="K501" s="197">
        <f t="shared" si="31"/>
        <v>4.3101242690058482E-3</v>
      </c>
      <c r="L501" s="197">
        <f t="shared" si="29"/>
        <v>3.3112476467429541E-3</v>
      </c>
      <c r="M501" s="36"/>
    </row>
    <row r="502" spans="1:13" ht="12.75" x14ac:dyDescent="0.2">
      <c r="A502" s="15">
        <v>1912.03</v>
      </c>
      <c r="B502" s="15">
        <v>9.3000000000000007</v>
      </c>
      <c r="C502" s="18">
        <v>0.47249999999999998</v>
      </c>
      <c r="D502" s="18">
        <v>0.61750000000000005</v>
      </c>
      <c r="E502" s="18">
        <v>9.4194198349999994</v>
      </c>
      <c r="F502" s="15">
        <f t="shared" si="30"/>
        <v>1912.208333333296</v>
      </c>
      <c r="G502" s="15">
        <f>G500*10/12+G512*2/12</f>
        <v>4.083333333333333</v>
      </c>
      <c r="H502" s="30"/>
      <c r="I502" s="155"/>
      <c r="J502" s="197">
        <f t="shared" si="28"/>
        <v>3.9375E-2</v>
      </c>
      <c r="K502" s="197">
        <f t="shared" si="31"/>
        <v>4.3556415929203547E-3</v>
      </c>
      <c r="L502" s="197">
        <f t="shared" si="29"/>
        <v>3.3407072950011329E-3</v>
      </c>
      <c r="M502" s="36"/>
    </row>
    <row r="503" spans="1:13" ht="12.75" x14ac:dyDescent="0.2">
      <c r="A503" s="15">
        <v>1912.04</v>
      </c>
      <c r="B503" s="15">
        <v>9.59</v>
      </c>
      <c r="C503" s="18">
        <v>0.4733</v>
      </c>
      <c r="D503" s="18">
        <v>0.62670000000000003</v>
      </c>
      <c r="E503" s="18">
        <v>9.7048347110000002</v>
      </c>
      <c r="F503" s="15">
        <f t="shared" si="30"/>
        <v>1912.2916666666292</v>
      </c>
      <c r="G503" s="15">
        <f>G500*9/12+G512*3/12</f>
        <v>4.12</v>
      </c>
      <c r="H503" s="30"/>
      <c r="I503" s="155"/>
      <c r="J503" s="197">
        <f t="shared" si="28"/>
        <v>3.9441666666666667E-2</v>
      </c>
      <c r="K503" s="197">
        <f t="shared" si="31"/>
        <v>4.241039426523297E-3</v>
      </c>
      <c r="L503" s="197">
        <f t="shared" si="29"/>
        <v>3.3701574315379013E-3</v>
      </c>
      <c r="M503" s="36"/>
    </row>
    <row r="504" spans="1:13" ht="12.75" x14ac:dyDescent="0.2">
      <c r="A504" s="15">
        <v>1912.05</v>
      </c>
      <c r="B504" s="15">
        <v>9.58</v>
      </c>
      <c r="C504" s="18">
        <v>0.47420000000000001</v>
      </c>
      <c r="D504" s="18">
        <v>0.63580000000000003</v>
      </c>
      <c r="E504" s="18">
        <v>9.7048347110000002</v>
      </c>
      <c r="F504" s="15">
        <f t="shared" si="30"/>
        <v>1912.3749999999625</v>
      </c>
      <c r="G504" s="15">
        <f>G500*8/12+G512*4/12</f>
        <v>4.1566666666666663</v>
      </c>
      <c r="H504" s="30"/>
      <c r="I504" s="155"/>
      <c r="J504" s="197">
        <f t="shared" si="28"/>
        <v>3.9516666666666665E-2</v>
      </c>
      <c r="K504" s="197">
        <f t="shared" si="31"/>
        <v>4.1206117483489745E-3</v>
      </c>
      <c r="L504" s="197">
        <f t="shared" si="29"/>
        <v>3.3995980627721245E-3</v>
      </c>
      <c r="M504" s="36"/>
    </row>
    <row r="505" spans="1:13" ht="12.75" x14ac:dyDescent="0.2">
      <c r="A505" s="15">
        <v>1912.06</v>
      </c>
      <c r="B505" s="15">
        <v>9.58</v>
      </c>
      <c r="C505" s="18">
        <v>0.47499999999999998</v>
      </c>
      <c r="D505" s="18">
        <v>0.64500000000000002</v>
      </c>
      <c r="E505" s="18">
        <v>9.6096694209999995</v>
      </c>
      <c r="F505" s="15">
        <f t="shared" si="30"/>
        <v>1912.4583333332957</v>
      </c>
      <c r="G505" s="15">
        <f>G500*7/12+G512*5/12</f>
        <v>4.1933333333333334</v>
      </c>
      <c r="H505" s="30"/>
      <c r="I505" s="155"/>
      <c r="J505" s="197">
        <f t="shared" si="28"/>
        <v>3.9583333333333331E-2</v>
      </c>
      <c r="K505" s="197">
        <f t="shared" si="31"/>
        <v>4.1318719554627693E-3</v>
      </c>
      <c r="L505" s="197">
        <f t="shared" si="29"/>
        <v>3.4290291951164509E-3</v>
      </c>
      <c r="M505" s="36"/>
    </row>
    <row r="506" spans="1:13" ht="12.75" x14ac:dyDescent="0.2">
      <c r="A506" s="15">
        <v>1912.07</v>
      </c>
      <c r="B506" s="15">
        <v>9.59</v>
      </c>
      <c r="C506" s="18">
        <v>0.4758</v>
      </c>
      <c r="D506" s="18">
        <v>0.6542</v>
      </c>
      <c r="E506" s="18">
        <v>9.6096694209999995</v>
      </c>
      <c r="F506" s="15">
        <f t="shared" si="30"/>
        <v>1912.541666666629</v>
      </c>
      <c r="G506" s="15">
        <f>G500*6/12+G512*6/12</f>
        <v>4.2300000000000004</v>
      </c>
      <c r="H506" s="30"/>
      <c r="I506" s="155"/>
      <c r="J506" s="197">
        <f t="shared" si="28"/>
        <v>3.9649999999999998E-2</v>
      </c>
      <c r="K506" s="197">
        <f t="shared" si="31"/>
        <v>4.1388308977035491E-3</v>
      </c>
      <c r="L506" s="197">
        <f t="shared" si="29"/>
        <v>3.4584508349766452E-3</v>
      </c>
      <c r="M506" s="36"/>
    </row>
    <row r="507" spans="1:13" ht="12.75" x14ac:dyDescent="0.2">
      <c r="A507" s="15">
        <v>1912.08</v>
      </c>
      <c r="B507" s="15">
        <v>9.81</v>
      </c>
      <c r="C507" s="18">
        <v>0.47670000000000001</v>
      </c>
      <c r="D507" s="18">
        <v>0.6633</v>
      </c>
      <c r="E507" s="18">
        <v>9.7048347110000002</v>
      </c>
      <c r="F507" s="15">
        <f t="shared" si="30"/>
        <v>1912.6249999999623</v>
      </c>
      <c r="G507" s="15">
        <f>G500*5/12+G512*7/12</f>
        <v>4.2666666666666666</v>
      </c>
      <c r="H507" s="30"/>
      <c r="I507" s="155"/>
      <c r="J507" s="197">
        <f t="shared" si="28"/>
        <v>3.9725000000000003E-2</v>
      </c>
      <c r="K507" s="197">
        <f t="shared" si="31"/>
        <v>4.1423357664233584E-3</v>
      </c>
      <c r="L507" s="197">
        <f t="shared" si="29"/>
        <v>3.487862988752255E-3</v>
      </c>
      <c r="M507" s="36"/>
    </row>
    <row r="508" spans="1:13" ht="12.75" x14ac:dyDescent="0.2">
      <c r="A508" s="15">
        <v>1912.09</v>
      </c>
      <c r="B508" s="15">
        <v>9.86</v>
      </c>
      <c r="C508" s="18">
        <v>0.47749999999999998</v>
      </c>
      <c r="D508" s="18">
        <v>0.67249999999999999</v>
      </c>
      <c r="E508" s="18">
        <v>9.8000000000000007</v>
      </c>
      <c r="F508" s="15">
        <f t="shared" si="30"/>
        <v>1912.7083333332955</v>
      </c>
      <c r="G508" s="15">
        <f>G500*4/12+G512*8/12</f>
        <v>4.3033333333333337</v>
      </c>
      <c r="H508" s="30"/>
      <c r="I508" s="155"/>
      <c r="J508" s="197">
        <f t="shared" si="28"/>
        <v>3.9791666666666663E-2</v>
      </c>
      <c r="K508" s="197">
        <f t="shared" si="31"/>
        <v>4.0562351342167853E-3</v>
      </c>
      <c r="L508" s="197">
        <f t="shared" si="29"/>
        <v>3.5172656628357224E-3</v>
      </c>
      <c r="M508" s="36"/>
    </row>
    <row r="509" spans="1:13" ht="12.75" x14ac:dyDescent="0.2">
      <c r="A509" s="15">
        <v>1912.1</v>
      </c>
      <c r="B509" s="15">
        <v>9.84</v>
      </c>
      <c r="C509" s="18">
        <v>0.4783</v>
      </c>
      <c r="D509" s="18">
        <v>0.68169999999999997</v>
      </c>
      <c r="E509" s="18">
        <v>9.8000000000000007</v>
      </c>
      <c r="F509" s="15">
        <f t="shared" si="30"/>
        <v>1912.7916666666288</v>
      </c>
      <c r="G509" s="15">
        <f>G500*3/12+G512*9/12</f>
        <v>4.34</v>
      </c>
      <c r="H509" s="30"/>
      <c r="I509" s="155"/>
      <c r="J509" s="197">
        <f t="shared" si="28"/>
        <v>3.9858333333333336E-2</v>
      </c>
      <c r="K509" s="197">
        <f t="shared" si="31"/>
        <v>4.0424273157538887E-3</v>
      </c>
      <c r="L509" s="197">
        <f t="shared" si="29"/>
        <v>3.5466588636137164E-3</v>
      </c>
      <c r="M509" s="36"/>
    </row>
    <row r="510" spans="1:13" ht="12.75" x14ac:dyDescent="0.2">
      <c r="A510" s="15">
        <v>1912.11</v>
      </c>
      <c r="B510" s="15">
        <v>9.73</v>
      </c>
      <c r="C510" s="18">
        <v>0.47920000000000001</v>
      </c>
      <c r="D510" s="18">
        <v>0.69079999999999997</v>
      </c>
      <c r="E510" s="18">
        <v>9.8000000000000007</v>
      </c>
      <c r="F510" s="15">
        <f t="shared" si="30"/>
        <v>1912.874999999962</v>
      </c>
      <c r="G510" s="15">
        <f>G500*2/12+G512*10/12</f>
        <v>4.3766666666666669</v>
      </c>
      <c r="H510" s="30"/>
      <c r="I510" s="155"/>
      <c r="J510" s="197">
        <f t="shared" si="28"/>
        <v>3.9933333333333335E-2</v>
      </c>
      <c r="K510" s="197">
        <f t="shared" si="31"/>
        <v>4.0582655826558265E-3</v>
      </c>
      <c r="L510" s="197">
        <f t="shared" si="29"/>
        <v>3.5760425974655785E-3</v>
      </c>
      <c r="M510" s="36"/>
    </row>
    <row r="511" spans="1:13" ht="12.75" x14ac:dyDescent="0.2">
      <c r="A511" s="15">
        <v>1912.12</v>
      </c>
      <c r="B511" s="15">
        <v>9.3800000000000008</v>
      </c>
      <c r="C511" s="18">
        <v>0.48</v>
      </c>
      <c r="D511" s="18">
        <v>0.7</v>
      </c>
      <c r="E511" s="18">
        <v>9.7048347110000002</v>
      </c>
      <c r="F511" s="15">
        <f t="shared" si="30"/>
        <v>1912.9583333332953</v>
      </c>
      <c r="G511" s="15">
        <f>G500*1/12+G512*11/12</f>
        <v>4.4133333333333331</v>
      </c>
      <c r="H511" s="30"/>
      <c r="I511" s="155"/>
      <c r="J511" s="197">
        <f t="shared" si="28"/>
        <v>0.04</v>
      </c>
      <c r="K511" s="197">
        <f t="shared" si="31"/>
        <v>4.1109969167523125E-3</v>
      </c>
      <c r="L511" s="197">
        <f t="shared" si="29"/>
        <v>3.605416870764433E-3</v>
      </c>
      <c r="M511" s="36"/>
    </row>
    <row r="512" spans="1:13" ht="12.75" x14ac:dyDescent="0.2">
      <c r="A512" s="15">
        <v>1913.01</v>
      </c>
      <c r="B512" s="15">
        <v>9.3000000000000007</v>
      </c>
      <c r="C512" s="18">
        <v>0.48</v>
      </c>
      <c r="D512" s="18">
        <v>0.69420000000000004</v>
      </c>
      <c r="E512" s="18">
        <v>9.8000000000000007</v>
      </c>
      <c r="F512" s="15">
        <f t="shared" si="30"/>
        <v>1913.0416666666285</v>
      </c>
      <c r="G512" s="15">
        <v>4.45</v>
      </c>
      <c r="H512" s="30"/>
      <c r="I512" s="155"/>
      <c r="J512" s="197">
        <f t="shared" si="28"/>
        <v>0.04</v>
      </c>
      <c r="K512" s="197">
        <f t="shared" si="31"/>
        <v>4.2643923240938165E-3</v>
      </c>
      <c r="L512" s="197">
        <f t="shared" si="29"/>
        <v>3.6347816898771867E-3</v>
      </c>
      <c r="M512" s="36"/>
    </row>
    <row r="513" spans="1:13" ht="12.75" x14ac:dyDescent="0.2">
      <c r="A513" s="15">
        <v>1913.02</v>
      </c>
      <c r="B513" s="15">
        <v>8.9700000000000006</v>
      </c>
      <c r="C513" s="18">
        <v>0.48</v>
      </c>
      <c r="D513" s="18">
        <v>0.68830000000000002</v>
      </c>
      <c r="E513" s="18">
        <v>9.8000000000000007</v>
      </c>
      <c r="F513" s="15">
        <f t="shared" si="30"/>
        <v>1913.1249999999618</v>
      </c>
      <c r="G513" s="15">
        <f>G512*11/12+G524*1/12</f>
        <v>4.4258333333333333</v>
      </c>
      <c r="H513" s="30"/>
      <c r="I513" s="155"/>
      <c r="J513" s="197">
        <f t="shared" si="28"/>
        <v>0.04</v>
      </c>
      <c r="K513" s="197">
        <f t="shared" si="31"/>
        <v>4.3010752688172043E-3</v>
      </c>
      <c r="L513" s="197">
        <f t="shared" si="29"/>
        <v>3.6154286663643287E-3</v>
      </c>
      <c r="M513" s="36"/>
    </row>
    <row r="514" spans="1:13" ht="12.75" x14ac:dyDescent="0.2">
      <c r="A514" s="15">
        <v>1913.03</v>
      </c>
      <c r="B514" s="15">
        <v>8.8000000000000007</v>
      </c>
      <c r="C514" s="18">
        <v>0.48</v>
      </c>
      <c r="D514" s="18">
        <v>0.6825</v>
      </c>
      <c r="E514" s="18">
        <v>9.8000000000000007</v>
      </c>
      <c r="F514" s="15">
        <f t="shared" si="30"/>
        <v>1913.2083333332951</v>
      </c>
      <c r="G514" s="15">
        <f>G512*10/12+G524*2/12</f>
        <v>4.4016666666666673</v>
      </c>
      <c r="H514" s="30"/>
      <c r="I514" s="155"/>
      <c r="J514" s="197">
        <f t="shared" si="28"/>
        <v>0.04</v>
      </c>
      <c r="K514" s="197">
        <f t="shared" si="31"/>
        <v>4.459308807134894E-3</v>
      </c>
      <c r="L514" s="197">
        <f t="shared" si="29"/>
        <v>3.5960715368874574E-3</v>
      </c>
      <c r="M514" s="36"/>
    </row>
    <row r="515" spans="1:13" ht="12.75" x14ac:dyDescent="0.2">
      <c r="A515" s="15">
        <v>1913.04</v>
      </c>
      <c r="B515" s="15">
        <v>8.7899999999999991</v>
      </c>
      <c r="C515" s="18">
        <v>0.48</v>
      </c>
      <c r="D515" s="18">
        <v>0.67669999999999997</v>
      </c>
      <c r="E515" s="18">
        <v>9.8000000000000007</v>
      </c>
      <c r="F515" s="15">
        <f t="shared" si="30"/>
        <v>1913.2916666666283</v>
      </c>
      <c r="G515" s="15">
        <f>G512*9/12+G524*3/12</f>
        <v>4.3775000000000004</v>
      </c>
      <c r="H515" s="30"/>
      <c r="I515" s="155"/>
      <c r="J515" s="197">
        <f t="shared" si="28"/>
        <v>0.04</v>
      </c>
      <c r="K515" s="197">
        <f t="shared" si="31"/>
        <v>4.5454545454545452E-3</v>
      </c>
      <c r="L515" s="197">
        <f t="shared" si="29"/>
        <v>3.5767102996249189E-3</v>
      </c>
      <c r="M515" s="36"/>
    </row>
    <row r="516" spans="1:13" ht="12.75" x14ac:dyDescent="0.2">
      <c r="A516" s="15">
        <v>1913.05</v>
      </c>
      <c r="B516" s="15">
        <v>8.5500000000000007</v>
      </c>
      <c r="C516" s="18">
        <v>0.48</v>
      </c>
      <c r="D516" s="18">
        <v>0.67079999999999995</v>
      </c>
      <c r="E516" s="18">
        <v>9.6999999999999993</v>
      </c>
      <c r="F516" s="15">
        <f t="shared" si="30"/>
        <v>1913.3749999999616</v>
      </c>
      <c r="G516" s="15">
        <f>G512*8/12+G524*4/12</f>
        <v>4.3533333333333335</v>
      </c>
      <c r="H516" s="30"/>
      <c r="I516" s="155"/>
      <c r="J516" s="197">
        <f t="shared" si="28"/>
        <v>0.04</v>
      </c>
      <c r="K516" s="197">
        <f t="shared" si="31"/>
        <v>4.550625711035268E-3</v>
      </c>
      <c r="L516" s="197">
        <f t="shared" si="29"/>
        <v>3.557344952753061E-3</v>
      </c>
      <c r="M516" s="36"/>
    </row>
    <row r="517" spans="1:13" ht="12.75" x14ac:dyDescent="0.2">
      <c r="A517" s="15">
        <v>1913.06</v>
      </c>
      <c r="B517" s="15">
        <v>8.1199999999999992</v>
      </c>
      <c r="C517" s="18">
        <v>0.48</v>
      </c>
      <c r="D517" s="18">
        <v>0.66500000000000004</v>
      </c>
      <c r="E517" s="18">
        <v>9.8000000000000007</v>
      </c>
      <c r="F517" s="15">
        <f t="shared" si="30"/>
        <v>1913.4583333332948</v>
      </c>
      <c r="G517" s="15">
        <f>G512*7/12+G524*5/12</f>
        <v>4.3291666666666675</v>
      </c>
      <c r="H517" s="30"/>
      <c r="I517" s="155"/>
      <c r="J517" s="197">
        <f t="shared" si="28"/>
        <v>0.04</v>
      </c>
      <c r="K517" s="197">
        <f t="shared" si="31"/>
        <v>4.6783625730994153E-3</v>
      </c>
      <c r="L517" s="197">
        <f t="shared" si="29"/>
        <v>3.5379754944482311E-3</v>
      </c>
      <c r="M517" s="36"/>
    </row>
    <row r="518" spans="1:13" ht="12.75" x14ac:dyDescent="0.2">
      <c r="A518" s="15">
        <v>1913.07</v>
      </c>
      <c r="B518" s="15">
        <v>8.23</v>
      </c>
      <c r="C518" s="18">
        <v>0.48</v>
      </c>
      <c r="D518" s="18">
        <v>0.65920000000000001</v>
      </c>
      <c r="E518" s="18">
        <v>9.9</v>
      </c>
      <c r="F518" s="15">
        <f t="shared" si="30"/>
        <v>1913.5416666666281</v>
      </c>
      <c r="G518" s="15">
        <f>G512*6/12+G524*6/12</f>
        <v>4.3049999999999997</v>
      </c>
      <c r="H518" s="30"/>
      <c r="I518" s="155"/>
      <c r="J518" s="197">
        <f t="shared" si="28"/>
        <v>0.04</v>
      </c>
      <c r="K518" s="197">
        <f t="shared" si="31"/>
        <v>4.9261083743842374E-3</v>
      </c>
      <c r="L518" s="197">
        <f t="shared" si="29"/>
        <v>3.5186019228843346E-3</v>
      </c>
      <c r="M518" s="36"/>
    </row>
    <row r="519" spans="1:13" ht="12.75" x14ac:dyDescent="0.2">
      <c r="A519" s="15">
        <v>1913.08</v>
      </c>
      <c r="B519" s="15">
        <v>8.4499999999999993</v>
      </c>
      <c r="C519" s="18">
        <v>0.48</v>
      </c>
      <c r="D519" s="18">
        <v>0.65329999999999999</v>
      </c>
      <c r="E519" s="18">
        <v>9.9</v>
      </c>
      <c r="F519" s="15">
        <f t="shared" si="30"/>
        <v>1913.6249999999613</v>
      </c>
      <c r="G519" s="15">
        <f>G512*5/12+G524*7/12</f>
        <v>4.2808333333333337</v>
      </c>
      <c r="H519" s="30"/>
      <c r="I519" s="155"/>
      <c r="J519" s="197">
        <f t="shared" si="28"/>
        <v>0.04</v>
      </c>
      <c r="K519" s="197">
        <f t="shared" si="31"/>
        <v>4.8602673147023082E-3</v>
      </c>
      <c r="L519" s="197">
        <f t="shared" si="29"/>
        <v>3.4992242362348325E-3</v>
      </c>
      <c r="M519" s="36"/>
    </row>
    <row r="520" spans="1:13" ht="12.75" x14ac:dyDescent="0.2">
      <c r="A520" s="15">
        <v>1913.09</v>
      </c>
      <c r="B520" s="15">
        <v>8.5299999999999994</v>
      </c>
      <c r="C520" s="18">
        <v>0.48</v>
      </c>
      <c r="D520" s="18">
        <v>0.64749999999999996</v>
      </c>
      <c r="E520" s="18">
        <v>10</v>
      </c>
      <c r="F520" s="15">
        <f t="shared" si="30"/>
        <v>1913.7083333332946</v>
      </c>
      <c r="G520" s="15">
        <f>G512*4/12+G524*8/12</f>
        <v>4.2566666666666668</v>
      </c>
      <c r="H520" s="30"/>
      <c r="I520" s="155"/>
      <c r="J520" s="197">
        <f t="shared" ref="J520:J583" si="32">D_year/12</f>
        <v>0.04</v>
      </c>
      <c r="K520" s="197">
        <f t="shared" si="31"/>
        <v>4.7337278106508885E-3</v>
      </c>
      <c r="L520" s="197">
        <f t="shared" ref="L520:L583" si="33">(1+G520/100)^(1/12)-1</f>
        <v>3.4798424326714095E-3</v>
      </c>
      <c r="M520" s="36"/>
    </row>
    <row r="521" spans="1:13" ht="12.75" x14ac:dyDescent="0.2">
      <c r="A521" s="15">
        <v>1913.1</v>
      </c>
      <c r="B521" s="15">
        <v>8.26</v>
      </c>
      <c r="C521" s="18">
        <v>0.48</v>
      </c>
      <c r="D521" s="18">
        <v>0.64170000000000005</v>
      </c>
      <c r="E521" s="18">
        <v>10</v>
      </c>
      <c r="F521" s="15">
        <f t="shared" ref="F521:F584" si="34">F520+1/12</f>
        <v>1913.7916666666279</v>
      </c>
      <c r="G521" s="15">
        <f>G512*3/12+G524*9/12</f>
        <v>4.2324999999999999</v>
      </c>
      <c r="H521" s="30"/>
      <c r="I521" s="155"/>
      <c r="J521" s="197">
        <f t="shared" si="32"/>
        <v>0.04</v>
      </c>
      <c r="K521" s="197">
        <f t="shared" ref="K521:K584" si="35">J521/B520</f>
        <v>4.6893317702227438E-3</v>
      </c>
      <c r="L521" s="197">
        <f t="shared" si="33"/>
        <v>3.4604565103653062E-3</v>
      </c>
      <c r="M521" s="36"/>
    </row>
    <row r="522" spans="1:13" ht="12.75" x14ac:dyDescent="0.2">
      <c r="A522" s="15">
        <v>1913.11</v>
      </c>
      <c r="B522" s="15">
        <v>8.0500000000000007</v>
      </c>
      <c r="C522" s="18">
        <v>0.48</v>
      </c>
      <c r="D522" s="18">
        <v>0.63580000000000003</v>
      </c>
      <c r="E522" s="18">
        <v>10.1</v>
      </c>
      <c r="F522" s="15">
        <f t="shared" si="34"/>
        <v>1913.8749999999611</v>
      </c>
      <c r="G522" s="15">
        <f>G512*2/12+G524*10/12</f>
        <v>4.2083333333333339</v>
      </c>
      <c r="H522" s="30"/>
      <c r="I522" s="155"/>
      <c r="J522" s="197">
        <f t="shared" si="32"/>
        <v>0.04</v>
      </c>
      <c r="K522" s="197">
        <f t="shared" si="35"/>
        <v>4.8426150121065378E-3</v>
      </c>
      <c r="L522" s="197">
        <f t="shared" si="33"/>
        <v>3.4410664674857649E-3</v>
      </c>
      <c r="M522" s="36"/>
    </row>
    <row r="523" spans="1:13" ht="12.75" x14ac:dyDescent="0.2">
      <c r="A523" s="15">
        <v>1913.12</v>
      </c>
      <c r="B523" s="15">
        <v>8.0399999999999991</v>
      </c>
      <c r="C523" s="18">
        <v>0.48</v>
      </c>
      <c r="D523" s="18">
        <v>0.63</v>
      </c>
      <c r="E523" s="18">
        <v>10</v>
      </c>
      <c r="F523" s="15">
        <f t="shared" si="34"/>
        <v>1913.9583333332944</v>
      </c>
      <c r="G523" s="15">
        <f>G512*1/12+G524*11/12</f>
        <v>4.184166666666667</v>
      </c>
      <c r="H523" s="30"/>
      <c r="I523" s="155"/>
      <c r="J523" s="197">
        <f t="shared" si="32"/>
        <v>0.04</v>
      </c>
      <c r="K523" s="197">
        <f t="shared" si="35"/>
        <v>4.9689440993788813E-3</v>
      </c>
      <c r="L523" s="197">
        <f t="shared" si="33"/>
        <v>3.4216723022009177E-3</v>
      </c>
      <c r="M523" s="36"/>
    </row>
    <row r="524" spans="1:13" ht="12.75" x14ac:dyDescent="0.2">
      <c r="A524" s="15">
        <v>1914.01</v>
      </c>
      <c r="B524" s="15">
        <v>8.3699999999999992</v>
      </c>
      <c r="C524" s="18">
        <v>0.47499999999999998</v>
      </c>
      <c r="D524" s="18">
        <v>0.62080000000000002</v>
      </c>
      <c r="E524" s="18">
        <v>10</v>
      </c>
      <c r="F524" s="15">
        <f t="shared" si="34"/>
        <v>1914.0416666666276</v>
      </c>
      <c r="G524" s="15">
        <v>4.16</v>
      </c>
      <c r="H524" s="30"/>
      <c r="I524" s="155"/>
      <c r="J524" s="197">
        <f t="shared" si="32"/>
        <v>3.9583333333333331E-2</v>
      </c>
      <c r="K524" s="197">
        <f t="shared" si="35"/>
        <v>4.9233001658374794E-3</v>
      </c>
      <c r="L524" s="197">
        <f t="shared" si="33"/>
        <v>3.4022740126777862E-3</v>
      </c>
      <c r="M524" s="36"/>
    </row>
    <row r="525" spans="1:13" ht="12.75" x14ac:dyDescent="0.2">
      <c r="A525" s="15">
        <v>1914.02</v>
      </c>
      <c r="B525" s="15">
        <v>8.48</v>
      </c>
      <c r="C525" s="18">
        <v>0.47</v>
      </c>
      <c r="D525" s="18">
        <v>0.61170000000000002</v>
      </c>
      <c r="E525" s="18">
        <v>9.9</v>
      </c>
      <c r="F525" s="15">
        <f t="shared" si="34"/>
        <v>1914.1249999999609</v>
      </c>
      <c r="G525" s="15">
        <f>G524*11/12+G536*1/12</f>
        <v>4.166666666666667</v>
      </c>
      <c r="H525" s="30"/>
      <c r="I525" s="155"/>
      <c r="J525" s="197">
        <f t="shared" si="32"/>
        <v>3.9166666666666662E-2</v>
      </c>
      <c r="K525" s="197">
        <f t="shared" si="35"/>
        <v>4.679410593389088E-3</v>
      </c>
      <c r="L525" s="197">
        <f t="shared" si="33"/>
        <v>3.4076256769985935E-3</v>
      </c>
      <c r="M525" s="36"/>
    </row>
    <row r="526" spans="1:13" ht="12.75" x14ac:dyDescent="0.2">
      <c r="A526" s="15">
        <v>1914.03</v>
      </c>
      <c r="B526" s="15">
        <v>8.32</v>
      </c>
      <c r="C526" s="18">
        <v>0.46500000000000002</v>
      </c>
      <c r="D526" s="18">
        <v>0.60250000000000004</v>
      </c>
      <c r="E526" s="18">
        <v>9.9</v>
      </c>
      <c r="F526" s="15">
        <f t="shared" si="34"/>
        <v>1914.2083333332941</v>
      </c>
      <c r="G526" s="15">
        <f>G524*10/12+G536*2/12</f>
        <v>4.1733333333333338</v>
      </c>
      <c r="H526" s="30"/>
      <c r="I526" s="155"/>
      <c r="J526" s="197">
        <f t="shared" si="32"/>
        <v>3.875E-2</v>
      </c>
      <c r="K526" s="197">
        <f t="shared" si="35"/>
        <v>4.5695754716981131E-3</v>
      </c>
      <c r="L526" s="197">
        <f t="shared" si="33"/>
        <v>3.4129770273645388E-3</v>
      </c>
      <c r="M526" s="36"/>
    </row>
    <row r="527" spans="1:13" ht="12.75" x14ac:dyDescent="0.2">
      <c r="A527" s="15">
        <v>1914.04</v>
      </c>
      <c r="B527" s="15">
        <v>8.1199999999999992</v>
      </c>
      <c r="C527" s="18">
        <v>0.46</v>
      </c>
      <c r="D527" s="18">
        <v>0.59330000000000005</v>
      </c>
      <c r="E527" s="18">
        <v>9.8000000000000007</v>
      </c>
      <c r="F527" s="15">
        <f t="shared" si="34"/>
        <v>1914.2916666666274</v>
      </c>
      <c r="G527" s="15">
        <f>G524*9/12+G536*3/12</f>
        <v>4.18</v>
      </c>
      <c r="H527" s="30"/>
      <c r="I527" s="155"/>
      <c r="J527" s="197">
        <f t="shared" si="32"/>
        <v>3.8333333333333337E-2</v>
      </c>
      <c r="K527" s="197">
        <f t="shared" si="35"/>
        <v>4.607371794871795E-3</v>
      </c>
      <c r="L527" s="197">
        <f t="shared" si="33"/>
        <v>3.4183280638138136E-3</v>
      </c>
      <c r="M527" s="36"/>
    </row>
    <row r="528" spans="1:13" ht="12.75" x14ac:dyDescent="0.2">
      <c r="A528" s="15">
        <v>1914.05</v>
      </c>
      <c r="B528" s="15">
        <v>8.17</v>
      </c>
      <c r="C528" s="18">
        <v>0.45500000000000002</v>
      </c>
      <c r="D528" s="18">
        <v>0.58420000000000005</v>
      </c>
      <c r="E528" s="18">
        <v>9.9</v>
      </c>
      <c r="F528" s="15">
        <f t="shared" si="34"/>
        <v>1914.3749999999607</v>
      </c>
      <c r="G528" s="15">
        <f>G524*8/12+G536*4/12</f>
        <v>4.1866666666666665</v>
      </c>
      <c r="H528" s="30"/>
      <c r="I528" s="155"/>
      <c r="J528" s="197">
        <f t="shared" si="32"/>
        <v>3.7916666666666668E-2</v>
      </c>
      <c r="K528" s="197">
        <f t="shared" si="35"/>
        <v>4.6695402298850578E-3</v>
      </c>
      <c r="L528" s="197">
        <f t="shared" si="33"/>
        <v>3.4236787863848317E-3</v>
      </c>
      <c r="M528" s="36"/>
    </row>
    <row r="529" spans="1:13" ht="12.75" x14ac:dyDescent="0.2">
      <c r="A529" s="15">
        <v>1914.06</v>
      </c>
      <c r="B529" s="15">
        <v>8.1300000000000008</v>
      </c>
      <c r="C529" s="18">
        <v>0.45</v>
      </c>
      <c r="D529" s="18">
        <v>0.57499999999999996</v>
      </c>
      <c r="E529" s="18">
        <v>9.9</v>
      </c>
      <c r="F529" s="15">
        <f t="shared" si="34"/>
        <v>1914.4583333332939</v>
      </c>
      <c r="G529" s="15">
        <f>G524*7/12+G536*5/12</f>
        <v>4.1933333333333334</v>
      </c>
      <c r="H529" s="30"/>
      <c r="I529" s="155"/>
      <c r="J529" s="197">
        <f t="shared" si="32"/>
        <v>3.7499999999999999E-2</v>
      </c>
      <c r="K529" s="197">
        <f t="shared" si="35"/>
        <v>4.5899632802937577E-3</v>
      </c>
      <c r="L529" s="197">
        <f t="shared" si="33"/>
        <v>3.4290291951164509E-3</v>
      </c>
      <c r="M529" s="36"/>
    </row>
    <row r="530" spans="1:13" ht="12.75" x14ac:dyDescent="0.2">
      <c r="A530" s="15">
        <v>1914.07</v>
      </c>
      <c r="B530" s="15">
        <v>7.68</v>
      </c>
      <c r="C530" s="18">
        <v>0.44500000000000001</v>
      </c>
      <c r="D530" s="18">
        <v>0.56579999999999997</v>
      </c>
      <c r="E530" s="18">
        <v>10</v>
      </c>
      <c r="F530" s="15">
        <f t="shared" si="34"/>
        <v>1914.5416666666272</v>
      </c>
      <c r="G530" s="15">
        <f>G524*6/12+G536*6/12</f>
        <v>4.2</v>
      </c>
      <c r="H530" s="30"/>
      <c r="I530" s="155"/>
      <c r="J530" s="197">
        <f t="shared" si="32"/>
        <v>3.7083333333333336E-2</v>
      </c>
      <c r="K530" s="197">
        <f t="shared" si="35"/>
        <v>4.5612956129561294E-3</v>
      </c>
      <c r="L530" s="197">
        <f t="shared" si="33"/>
        <v>3.4343792900468628E-3</v>
      </c>
      <c r="M530" s="36"/>
    </row>
    <row r="531" spans="1:13" ht="12.75" x14ac:dyDescent="0.2">
      <c r="A531" s="15">
        <v>1914.08</v>
      </c>
      <c r="B531" s="15">
        <v>7.68</v>
      </c>
      <c r="C531" s="18">
        <v>0.44</v>
      </c>
      <c r="D531" s="18">
        <v>0.55669999999999997</v>
      </c>
      <c r="E531" s="18">
        <v>10.199999999999999</v>
      </c>
      <c r="F531" s="15">
        <f t="shared" si="34"/>
        <v>1914.6249999999604</v>
      </c>
      <c r="G531" s="15">
        <f>G524*5/12+G536*7/12</f>
        <v>4.206666666666667</v>
      </c>
      <c r="H531" s="30"/>
      <c r="I531" s="155"/>
      <c r="J531" s="197">
        <f t="shared" si="32"/>
        <v>3.6666666666666667E-2</v>
      </c>
      <c r="K531" s="197">
        <f t="shared" si="35"/>
        <v>4.7743055555555559E-3</v>
      </c>
      <c r="L531" s="197">
        <f t="shared" si="33"/>
        <v>3.4397290712147033E-3</v>
      </c>
      <c r="M531" s="36"/>
    </row>
    <row r="532" spans="1:13" ht="12.75" x14ac:dyDescent="0.2">
      <c r="A532" s="15">
        <v>1914.09</v>
      </c>
      <c r="B532" s="15">
        <v>7.68</v>
      </c>
      <c r="C532" s="18">
        <v>0.435</v>
      </c>
      <c r="D532" s="18">
        <v>0.54749999999999999</v>
      </c>
      <c r="E532" s="18">
        <v>10.199999999999999</v>
      </c>
      <c r="F532" s="15">
        <f t="shared" si="34"/>
        <v>1914.7083333332937</v>
      </c>
      <c r="G532" s="15">
        <f>G524*4/12+G536*8/12</f>
        <v>4.2133333333333329</v>
      </c>
      <c r="H532" s="30"/>
      <c r="I532" s="155"/>
      <c r="J532" s="197">
        <f t="shared" si="32"/>
        <v>3.6249999999999998E-2</v>
      </c>
      <c r="K532" s="197">
        <f t="shared" si="35"/>
        <v>4.720052083333333E-3</v>
      </c>
      <c r="L532" s="197">
        <f t="shared" si="33"/>
        <v>3.445078538658386E-3</v>
      </c>
      <c r="M532" s="36"/>
    </row>
    <row r="533" spans="1:13" ht="12.75" x14ac:dyDescent="0.2">
      <c r="A533" s="15">
        <v>1914.1</v>
      </c>
      <c r="B533" s="15">
        <v>7.68</v>
      </c>
      <c r="C533" s="18">
        <v>0.43</v>
      </c>
      <c r="D533" s="18">
        <v>0.5383</v>
      </c>
      <c r="E533" s="18">
        <v>10.1</v>
      </c>
      <c r="F533" s="15">
        <f t="shared" si="34"/>
        <v>1914.791666666627</v>
      </c>
      <c r="G533" s="15">
        <f>G524*3/12+G536*9/12</f>
        <v>4.2200000000000006</v>
      </c>
      <c r="H533" s="30"/>
      <c r="I533" s="155"/>
      <c r="J533" s="197">
        <f t="shared" si="32"/>
        <v>3.5833333333333335E-2</v>
      </c>
      <c r="K533" s="197">
        <f t="shared" si="35"/>
        <v>4.6657986111111119E-3</v>
      </c>
      <c r="L533" s="197">
        <f t="shared" si="33"/>
        <v>3.4504276924163246E-3</v>
      </c>
      <c r="M533" s="36"/>
    </row>
    <row r="534" spans="1:13" ht="12.75" x14ac:dyDescent="0.2">
      <c r="A534" s="15">
        <v>1914.11</v>
      </c>
      <c r="B534" s="15">
        <v>7.68</v>
      </c>
      <c r="C534" s="18">
        <v>0.42499999999999999</v>
      </c>
      <c r="D534" s="18">
        <v>0.5292</v>
      </c>
      <c r="E534" s="18">
        <v>10.199999999999999</v>
      </c>
      <c r="F534" s="15">
        <f t="shared" si="34"/>
        <v>1914.8749999999602</v>
      </c>
      <c r="G534" s="15">
        <f>G524*2/12+G536*10/12</f>
        <v>4.2266666666666666</v>
      </c>
      <c r="H534" s="30"/>
      <c r="I534" s="155"/>
      <c r="J534" s="197">
        <f t="shared" si="32"/>
        <v>3.5416666666666666E-2</v>
      </c>
      <c r="K534" s="197">
        <f t="shared" si="35"/>
        <v>4.611545138888889E-3</v>
      </c>
      <c r="L534" s="197">
        <f t="shared" si="33"/>
        <v>3.455776532526933E-3</v>
      </c>
      <c r="M534" s="36"/>
    </row>
    <row r="535" spans="1:13" ht="12.75" x14ac:dyDescent="0.2">
      <c r="A535" s="15">
        <v>1914.12</v>
      </c>
      <c r="B535" s="15">
        <v>7.35</v>
      </c>
      <c r="C535" s="18">
        <v>0.42</v>
      </c>
      <c r="D535" s="18">
        <v>0.52</v>
      </c>
      <c r="E535" s="18">
        <v>10.1</v>
      </c>
      <c r="F535" s="15">
        <f t="shared" si="34"/>
        <v>1914.9583333332935</v>
      </c>
      <c r="G535" s="15">
        <f>G524*1/12+G536*11/12</f>
        <v>4.2333333333333334</v>
      </c>
      <c r="H535" s="30"/>
      <c r="I535" s="155"/>
      <c r="J535" s="197">
        <f t="shared" si="32"/>
        <v>3.4999999999999996E-2</v>
      </c>
      <c r="K535" s="197">
        <f t="shared" si="35"/>
        <v>4.5572916666666661E-3</v>
      </c>
      <c r="L535" s="197">
        <f t="shared" si="33"/>
        <v>3.4611250590288467E-3</v>
      </c>
      <c r="M535" s="36"/>
    </row>
    <row r="536" spans="1:13" ht="12.75" x14ac:dyDescent="0.2">
      <c r="A536" s="15">
        <v>1915.01</v>
      </c>
      <c r="B536" s="15">
        <v>7.48</v>
      </c>
      <c r="C536" s="18">
        <v>0.42080000000000001</v>
      </c>
      <c r="D536" s="18">
        <v>0.55000000000000004</v>
      </c>
      <c r="E536" s="18">
        <v>10.1</v>
      </c>
      <c r="F536" s="15">
        <f t="shared" si="34"/>
        <v>1915.0416666666267</v>
      </c>
      <c r="G536" s="15">
        <v>4.24</v>
      </c>
      <c r="H536" s="30"/>
      <c r="I536" s="155"/>
      <c r="J536" s="197">
        <f t="shared" si="32"/>
        <v>3.506666666666667E-2</v>
      </c>
      <c r="K536" s="197">
        <f t="shared" si="35"/>
        <v>4.7709750566893427E-3</v>
      </c>
      <c r="L536" s="197">
        <f t="shared" si="33"/>
        <v>3.4664732719604796E-3</v>
      </c>
      <c r="M536" s="36"/>
    </row>
    <row r="537" spans="1:13" ht="12.75" x14ac:dyDescent="0.2">
      <c r="A537" s="15">
        <v>1915.02</v>
      </c>
      <c r="B537" s="15">
        <v>7.38</v>
      </c>
      <c r="C537" s="18">
        <v>0.42170000000000002</v>
      </c>
      <c r="D537" s="18">
        <v>0.57999999999999996</v>
      </c>
      <c r="E537" s="18">
        <v>10</v>
      </c>
      <c r="F537" s="15">
        <f t="shared" si="34"/>
        <v>1915.12499999996</v>
      </c>
      <c r="G537" s="15">
        <f>G536*11/12+G548*1/12</f>
        <v>4.2241666666666671</v>
      </c>
      <c r="H537" s="30"/>
      <c r="I537" s="155"/>
      <c r="J537" s="197">
        <f t="shared" si="32"/>
        <v>3.5141666666666668E-2</v>
      </c>
      <c r="K537" s="197">
        <f t="shared" si="35"/>
        <v>4.6980837789661316E-3</v>
      </c>
      <c r="L537" s="197">
        <f t="shared" si="33"/>
        <v>3.4537707542385832E-3</v>
      </c>
      <c r="M537" s="36"/>
    </row>
    <row r="538" spans="1:13" ht="12.75" x14ac:dyDescent="0.2">
      <c r="A538" s="15">
        <v>1915.03</v>
      </c>
      <c r="B538" s="15">
        <v>7.57</v>
      </c>
      <c r="C538" s="18">
        <v>0.42249999999999999</v>
      </c>
      <c r="D538" s="18">
        <v>0.61</v>
      </c>
      <c r="E538" s="18">
        <v>9.9</v>
      </c>
      <c r="F538" s="15">
        <f t="shared" si="34"/>
        <v>1915.2083333332932</v>
      </c>
      <c r="G538" s="15">
        <f>G536*10/12+G548*2/12</f>
        <v>4.2083333333333339</v>
      </c>
      <c r="H538" s="30"/>
      <c r="I538" s="155"/>
      <c r="J538" s="197">
        <f t="shared" si="32"/>
        <v>3.5208333333333335E-2</v>
      </c>
      <c r="K538" s="197">
        <f t="shared" si="35"/>
        <v>4.7707768744354112E-3</v>
      </c>
      <c r="L538" s="197">
        <f t="shared" si="33"/>
        <v>3.4410664674857649E-3</v>
      </c>
      <c r="M538" s="36"/>
    </row>
    <row r="539" spans="1:13" ht="12.75" x14ac:dyDescent="0.2">
      <c r="A539" s="15">
        <v>1915.04</v>
      </c>
      <c r="B539" s="15">
        <v>8.14</v>
      </c>
      <c r="C539" s="18">
        <v>0.42330000000000001</v>
      </c>
      <c r="D539" s="18">
        <v>0.64</v>
      </c>
      <c r="E539" s="18">
        <v>10</v>
      </c>
      <c r="F539" s="15">
        <f t="shared" si="34"/>
        <v>1915.2916666666265</v>
      </c>
      <c r="G539" s="15">
        <f>G536*9/12+G548*3/12</f>
        <v>4.1924999999999999</v>
      </c>
      <c r="H539" s="30"/>
      <c r="I539" s="155"/>
      <c r="J539" s="197">
        <f t="shared" si="32"/>
        <v>3.5275000000000001E-2</v>
      </c>
      <c r="K539" s="197">
        <f t="shared" si="35"/>
        <v>4.6598414795244389E-3</v>
      </c>
      <c r="L539" s="197">
        <f t="shared" si="33"/>
        <v>3.4283604111866595E-3</v>
      </c>
      <c r="M539" s="36"/>
    </row>
    <row r="540" spans="1:13" ht="12.75" x14ac:dyDescent="0.2">
      <c r="A540" s="15">
        <v>1915.05</v>
      </c>
      <c r="B540" s="15">
        <v>7.95</v>
      </c>
      <c r="C540" s="18">
        <v>0.42420000000000002</v>
      </c>
      <c r="D540" s="18">
        <v>0.67</v>
      </c>
      <c r="E540" s="18">
        <v>10.1</v>
      </c>
      <c r="F540" s="15">
        <f t="shared" si="34"/>
        <v>1915.3749999999598</v>
      </c>
      <c r="G540" s="15">
        <f>G536*8/12+G548*4/12</f>
        <v>4.1766666666666667</v>
      </c>
      <c r="H540" s="30"/>
      <c r="I540" s="155"/>
      <c r="J540" s="197">
        <f t="shared" si="32"/>
        <v>3.5349999999999999E-2</v>
      </c>
      <c r="K540" s="197">
        <f t="shared" si="35"/>
        <v>4.342751842751842E-3</v>
      </c>
      <c r="L540" s="197">
        <f t="shared" si="33"/>
        <v>3.4156525848263453E-3</v>
      </c>
      <c r="M540" s="36"/>
    </row>
    <row r="541" spans="1:13" ht="12.75" x14ac:dyDescent="0.2">
      <c r="A541" s="15">
        <v>1915.06</v>
      </c>
      <c r="B541" s="15">
        <v>8.0399999999999991</v>
      </c>
      <c r="C541" s="18">
        <v>0.42499999999999999</v>
      </c>
      <c r="D541" s="18">
        <v>0.7</v>
      </c>
      <c r="E541" s="18">
        <v>10.1</v>
      </c>
      <c r="F541" s="15">
        <f t="shared" si="34"/>
        <v>1915.458333333293</v>
      </c>
      <c r="G541" s="15">
        <f>G536*7/12+G548*5/12</f>
        <v>4.1608333333333327</v>
      </c>
      <c r="H541" s="30"/>
      <c r="I541" s="155"/>
      <c r="J541" s="197">
        <f t="shared" si="32"/>
        <v>3.5416666666666666E-2</v>
      </c>
      <c r="K541" s="197">
        <f t="shared" si="35"/>
        <v>4.4549266247379451E-3</v>
      </c>
      <c r="L541" s="197">
        <f t="shared" si="33"/>
        <v>3.4029429878885686E-3</v>
      </c>
      <c r="M541" s="36"/>
    </row>
    <row r="542" spans="1:13" ht="12.75" x14ac:dyDescent="0.2">
      <c r="A542" s="15">
        <v>1915.07</v>
      </c>
      <c r="B542" s="15">
        <v>8.01</v>
      </c>
      <c r="C542" s="18">
        <v>0.42580000000000001</v>
      </c>
      <c r="D542" s="18">
        <v>0.73</v>
      </c>
      <c r="E542" s="18">
        <v>10.1</v>
      </c>
      <c r="F542" s="15">
        <f t="shared" si="34"/>
        <v>1915.5416666666263</v>
      </c>
      <c r="G542" s="15">
        <f>G536*6/12+G548*6/12</f>
        <v>4.1449999999999996</v>
      </c>
      <c r="H542" s="30"/>
      <c r="I542" s="155"/>
      <c r="J542" s="197">
        <f t="shared" si="32"/>
        <v>3.5483333333333332E-2</v>
      </c>
      <c r="K542" s="197">
        <f t="shared" si="35"/>
        <v>4.4133499170812603E-3</v>
      </c>
      <c r="L542" s="197">
        <f t="shared" si="33"/>
        <v>3.3902316198579641E-3</v>
      </c>
      <c r="M542" s="36"/>
    </row>
    <row r="543" spans="1:13" ht="12.75" x14ac:dyDescent="0.2">
      <c r="A543" s="15">
        <v>1915.08</v>
      </c>
      <c r="B543" s="15">
        <v>8.35</v>
      </c>
      <c r="C543" s="18">
        <v>0.42670000000000002</v>
      </c>
      <c r="D543" s="18">
        <v>0.76</v>
      </c>
      <c r="E543" s="18">
        <v>10.1</v>
      </c>
      <c r="F543" s="15">
        <f t="shared" si="34"/>
        <v>1915.6249999999595</v>
      </c>
      <c r="G543" s="15">
        <f>G536*5/12+G548*7/12</f>
        <v>4.1291666666666664</v>
      </c>
      <c r="H543" s="30"/>
      <c r="I543" s="155"/>
      <c r="J543" s="197">
        <f t="shared" si="32"/>
        <v>3.5558333333333338E-2</v>
      </c>
      <c r="K543" s="197">
        <f t="shared" si="35"/>
        <v>4.4392426133999172E-3</v>
      </c>
      <c r="L543" s="197">
        <f t="shared" si="33"/>
        <v>3.3775184802178337E-3</v>
      </c>
      <c r="M543" s="36"/>
    </row>
    <row r="544" spans="1:13" ht="12.75" x14ac:dyDescent="0.2">
      <c r="A544" s="15">
        <v>1915.09</v>
      </c>
      <c r="B544" s="15">
        <v>8.66</v>
      </c>
      <c r="C544" s="18">
        <v>0.42749999999999999</v>
      </c>
      <c r="D544" s="18">
        <v>0.79</v>
      </c>
      <c r="E544" s="18">
        <v>10.1</v>
      </c>
      <c r="F544" s="15">
        <f t="shared" si="34"/>
        <v>1915.7083333332928</v>
      </c>
      <c r="G544" s="15">
        <f>G536*4/12+G548*8/12</f>
        <v>4.1133333333333333</v>
      </c>
      <c r="H544" s="30"/>
      <c r="I544" s="155"/>
      <c r="J544" s="197">
        <f t="shared" si="32"/>
        <v>3.5624999999999997E-2</v>
      </c>
      <c r="K544" s="197">
        <f t="shared" si="35"/>
        <v>4.2664670658682635E-3</v>
      </c>
      <c r="L544" s="197">
        <f t="shared" si="33"/>
        <v>3.3648035684523681E-3</v>
      </c>
      <c r="M544" s="36"/>
    </row>
    <row r="545" spans="1:13" ht="12.75" x14ac:dyDescent="0.2">
      <c r="A545" s="15">
        <v>1915.1</v>
      </c>
      <c r="B545" s="15">
        <v>9.14</v>
      </c>
      <c r="C545" s="18">
        <v>0.42830000000000001</v>
      </c>
      <c r="D545" s="18">
        <v>0.82</v>
      </c>
      <c r="E545" s="18">
        <v>10.199999999999999</v>
      </c>
      <c r="F545" s="15">
        <f t="shared" si="34"/>
        <v>1915.791666666626</v>
      </c>
      <c r="G545" s="15">
        <f>G536*3/12+G548*9/12</f>
        <v>4.0975000000000001</v>
      </c>
      <c r="H545" s="30"/>
      <c r="I545" s="155"/>
      <c r="J545" s="197">
        <f t="shared" si="32"/>
        <v>3.569166666666667E-2</v>
      </c>
      <c r="K545" s="197">
        <f t="shared" si="35"/>
        <v>4.1214395688991537E-3</v>
      </c>
      <c r="L545" s="197">
        <f t="shared" si="33"/>
        <v>3.3520868840448692E-3</v>
      </c>
      <c r="M545" s="36"/>
    </row>
    <row r="546" spans="1:13" ht="12.75" x14ac:dyDescent="0.2">
      <c r="A546" s="15">
        <v>1915.11</v>
      </c>
      <c r="B546" s="15">
        <v>9.4600000000000009</v>
      </c>
      <c r="C546" s="18">
        <v>0.42920000000000003</v>
      </c>
      <c r="D546" s="18">
        <v>0.85</v>
      </c>
      <c r="E546" s="18">
        <v>10.3</v>
      </c>
      <c r="F546" s="15">
        <f t="shared" si="34"/>
        <v>1915.8749999999593</v>
      </c>
      <c r="G546" s="15">
        <f>G536*2/12+G548*10/12</f>
        <v>4.081666666666667</v>
      </c>
      <c r="H546" s="30"/>
      <c r="I546" s="155"/>
      <c r="J546" s="197">
        <f t="shared" si="32"/>
        <v>3.5766666666666669E-2</v>
      </c>
      <c r="K546" s="197">
        <f t="shared" si="35"/>
        <v>3.9132020423048872E-3</v>
      </c>
      <c r="L546" s="197">
        <f t="shared" si="33"/>
        <v>3.3393684264781953E-3</v>
      </c>
      <c r="M546" s="36"/>
    </row>
    <row r="547" spans="1:13" ht="12.75" x14ac:dyDescent="0.2">
      <c r="A547" s="15">
        <v>1915.12</v>
      </c>
      <c r="B547" s="15">
        <v>9.48</v>
      </c>
      <c r="C547" s="18">
        <v>0.43</v>
      </c>
      <c r="D547" s="18">
        <v>0.88</v>
      </c>
      <c r="E547" s="18">
        <v>10.3</v>
      </c>
      <c r="F547" s="15">
        <f t="shared" si="34"/>
        <v>1915.9583333332926</v>
      </c>
      <c r="G547" s="15">
        <f>G536*1/12+G548*11/12</f>
        <v>4.065833333333333</v>
      </c>
      <c r="H547" s="30"/>
      <c r="I547" s="155"/>
      <c r="J547" s="197">
        <f t="shared" si="32"/>
        <v>3.5833333333333335E-2</v>
      </c>
      <c r="K547" s="197">
        <f t="shared" si="35"/>
        <v>3.7878787878787876E-3</v>
      </c>
      <c r="L547" s="197">
        <f t="shared" si="33"/>
        <v>3.3266481952356486E-3</v>
      </c>
      <c r="M547" s="36"/>
    </row>
    <row r="548" spans="1:13" ht="12.75" x14ac:dyDescent="0.2">
      <c r="A548" s="15">
        <v>1916.01</v>
      </c>
      <c r="B548" s="15">
        <v>9.33</v>
      </c>
      <c r="C548" s="18">
        <v>0.44080000000000003</v>
      </c>
      <c r="D548" s="18">
        <v>0.93420000000000003</v>
      </c>
      <c r="E548" s="18">
        <v>10.4</v>
      </c>
      <c r="F548" s="15">
        <f t="shared" si="34"/>
        <v>1916.0416666666258</v>
      </c>
      <c r="G548" s="15">
        <v>4.05</v>
      </c>
      <c r="H548" s="30"/>
      <c r="I548" s="155"/>
      <c r="J548" s="197">
        <f t="shared" si="32"/>
        <v>3.6733333333333333E-2</v>
      </c>
      <c r="K548" s="197">
        <f t="shared" si="35"/>
        <v>3.8748241912798871E-3</v>
      </c>
      <c r="L548" s="197">
        <f t="shared" si="33"/>
        <v>3.3139261897998651E-3</v>
      </c>
      <c r="M548" s="36"/>
    </row>
    <row r="549" spans="1:13" ht="12.75" x14ac:dyDescent="0.2">
      <c r="A549" s="15">
        <v>1916.02</v>
      </c>
      <c r="B549" s="15">
        <v>9.1999999999999993</v>
      </c>
      <c r="C549" s="18">
        <v>0.45169999999999999</v>
      </c>
      <c r="D549" s="18">
        <v>0.98829999999999996</v>
      </c>
      <c r="E549" s="18">
        <v>10.4</v>
      </c>
      <c r="F549" s="15">
        <f t="shared" si="34"/>
        <v>1916.1249999999591</v>
      </c>
      <c r="G549" s="15">
        <f>G548*11/12+G560*1/12</f>
        <v>4.0649999999999995</v>
      </c>
      <c r="H549" s="30"/>
      <c r="I549" s="155"/>
      <c r="J549" s="197">
        <f t="shared" si="32"/>
        <v>3.7641666666666664E-2</v>
      </c>
      <c r="K549" s="197">
        <f t="shared" si="35"/>
        <v>4.0344765987852804E-3</v>
      </c>
      <c r="L549" s="197">
        <f t="shared" si="33"/>
        <v>3.3259786602386487E-3</v>
      </c>
      <c r="M549" s="36"/>
    </row>
    <row r="550" spans="1:13" ht="12.75" x14ac:dyDescent="0.2">
      <c r="A550" s="15">
        <v>1916.03</v>
      </c>
      <c r="B550" s="15">
        <v>9.17</v>
      </c>
      <c r="C550" s="18">
        <v>0.46250000000000002</v>
      </c>
      <c r="D550" s="18">
        <v>1.042</v>
      </c>
      <c r="E550" s="18">
        <v>10.5</v>
      </c>
      <c r="F550" s="15">
        <f t="shared" si="34"/>
        <v>1916.2083333332923</v>
      </c>
      <c r="G550" s="15">
        <f>G548*10/12+G560*2/12</f>
        <v>4.08</v>
      </c>
      <c r="H550" s="30"/>
      <c r="I550" s="155"/>
      <c r="J550" s="197">
        <f t="shared" si="32"/>
        <v>3.8541666666666669E-2</v>
      </c>
      <c r="K550" s="197">
        <f t="shared" si="35"/>
        <v>4.1893115942028989E-3</v>
      </c>
      <c r="L550" s="197">
        <f t="shared" si="33"/>
        <v>3.3380295383023117E-3</v>
      </c>
      <c r="M550" s="36"/>
    </row>
    <row r="551" spans="1:13" ht="12.75" x14ac:dyDescent="0.2">
      <c r="A551" s="15">
        <v>1916.04</v>
      </c>
      <c r="B551" s="15">
        <v>9.07</v>
      </c>
      <c r="C551" s="18">
        <v>0.4733</v>
      </c>
      <c r="D551" s="18">
        <v>1.097</v>
      </c>
      <c r="E551" s="18">
        <v>10.6</v>
      </c>
      <c r="F551" s="15">
        <f t="shared" si="34"/>
        <v>1916.2916666666256</v>
      </c>
      <c r="G551" s="15">
        <f>G548*9/12+G560*3/12</f>
        <v>4.0949999999999998</v>
      </c>
      <c r="H551" s="30"/>
      <c r="I551" s="155"/>
      <c r="J551" s="197">
        <f t="shared" si="32"/>
        <v>3.9441666666666667E-2</v>
      </c>
      <c r="K551" s="197">
        <f t="shared" si="35"/>
        <v>4.3011632133769535E-3</v>
      </c>
      <c r="L551" s="197">
        <f t="shared" si="33"/>
        <v>3.3500788244307245E-3</v>
      </c>
      <c r="M551" s="36"/>
    </row>
    <row r="552" spans="1:13" ht="12.75" x14ac:dyDescent="0.2">
      <c r="A552" s="15">
        <v>1916.05</v>
      </c>
      <c r="B552" s="15">
        <v>9.27</v>
      </c>
      <c r="C552" s="18">
        <v>0.48420000000000002</v>
      </c>
      <c r="D552" s="18">
        <v>1.151</v>
      </c>
      <c r="E552" s="18">
        <v>10.7</v>
      </c>
      <c r="F552" s="15">
        <f t="shared" si="34"/>
        <v>1916.3749999999588</v>
      </c>
      <c r="G552" s="15">
        <f>G548*8/12+G560*4/12</f>
        <v>4.1099999999999994</v>
      </c>
      <c r="H552" s="30"/>
      <c r="I552" s="155"/>
      <c r="J552" s="197">
        <f t="shared" si="32"/>
        <v>4.0350000000000004E-2</v>
      </c>
      <c r="K552" s="197">
        <f t="shared" si="35"/>
        <v>4.4487320837927231E-3</v>
      </c>
      <c r="L552" s="197">
        <f t="shared" si="33"/>
        <v>3.3621265190633132E-3</v>
      </c>
      <c r="M552" s="36"/>
    </row>
    <row r="553" spans="1:13" ht="12.75" x14ac:dyDescent="0.2">
      <c r="A553" s="15">
        <v>1916.06</v>
      </c>
      <c r="B553" s="15">
        <v>9.36</v>
      </c>
      <c r="C553" s="18">
        <v>0.495</v>
      </c>
      <c r="D553" s="18">
        <v>1.2050000000000001</v>
      </c>
      <c r="E553" s="18">
        <v>10.8</v>
      </c>
      <c r="F553" s="15">
        <f t="shared" si="34"/>
        <v>1916.4583333332921</v>
      </c>
      <c r="G553" s="15">
        <f>G548*7/12+G560*5/12</f>
        <v>4.125</v>
      </c>
      <c r="H553" s="30"/>
      <c r="I553" s="155"/>
      <c r="J553" s="197">
        <f t="shared" si="32"/>
        <v>4.1250000000000002E-2</v>
      </c>
      <c r="K553" s="197">
        <f t="shared" si="35"/>
        <v>4.4498381877022654E-3</v>
      </c>
      <c r="L553" s="197">
        <f t="shared" si="33"/>
        <v>3.3741726226397262E-3</v>
      </c>
      <c r="M553" s="36"/>
    </row>
    <row r="554" spans="1:13" ht="12.75" x14ac:dyDescent="0.2">
      <c r="A554" s="15">
        <v>1916.07</v>
      </c>
      <c r="B554" s="15">
        <v>9.23</v>
      </c>
      <c r="C554" s="18">
        <v>0.50580000000000003</v>
      </c>
      <c r="D554" s="18">
        <v>1.2589999999999999</v>
      </c>
      <c r="E554" s="18">
        <v>10.8</v>
      </c>
      <c r="F554" s="15">
        <f t="shared" si="34"/>
        <v>1916.5416666666254</v>
      </c>
      <c r="G554" s="15">
        <f>G548*6/12+G560*6/12</f>
        <v>4.1400000000000006</v>
      </c>
      <c r="H554" s="30"/>
      <c r="I554" s="155"/>
      <c r="J554" s="197">
        <f t="shared" si="32"/>
        <v>4.215E-2</v>
      </c>
      <c r="K554" s="197">
        <f t="shared" si="35"/>
        <v>4.5032051282051285E-3</v>
      </c>
      <c r="L554" s="197">
        <f t="shared" si="33"/>
        <v>3.3862171355991677E-3</v>
      </c>
      <c r="M554" s="36"/>
    </row>
    <row r="555" spans="1:13" ht="12.75" x14ac:dyDescent="0.2">
      <c r="A555" s="15">
        <v>1916.08</v>
      </c>
      <c r="B555" s="15">
        <v>9.3000000000000007</v>
      </c>
      <c r="C555" s="18">
        <v>0.51670000000000005</v>
      </c>
      <c r="D555" s="18">
        <v>1.3129999999999999</v>
      </c>
      <c r="E555" s="18">
        <v>10.9</v>
      </c>
      <c r="F555" s="15">
        <f t="shared" si="34"/>
        <v>1916.6249999999586</v>
      </c>
      <c r="G555" s="15">
        <f>G548*5/12+G560*7/12</f>
        <v>4.1550000000000002</v>
      </c>
      <c r="H555" s="30"/>
      <c r="I555" s="155"/>
      <c r="J555" s="197">
        <f t="shared" si="32"/>
        <v>4.3058333333333337E-2</v>
      </c>
      <c r="K555" s="197">
        <f t="shared" si="35"/>
        <v>4.6650415312387145E-3</v>
      </c>
      <c r="L555" s="197">
        <f t="shared" si="33"/>
        <v>3.398260058380842E-3</v>
      </c>
      <c r="M555" s="36"/>
    </row>
    <row r="556" spans="1:13" ht="12.75" x14ac:dyDescent="0.2">
      <c r="A556" s="15">
        <v>1916.09</v>
      </c>
      <c r="B556" s="15">
        <v>9.68</v>
      </c>
      <c r="C556" s="18">
        <v>0.52749999999999997</v>
      </c>
      <c r="D556" s="18">
        <v>1.3680000000000001</v>
      </c>
      <c r="E556" s="18">
        <v>11.1</v>
      </c>
      <c r="F556" s="15">
        <f t="shared" si="34"/>
        <v>1916.7083333332919</v>
      </c>
      <c r="G556" s="15">
        <f>G548*4/12+G560*8/12</f>
        <v>4.17</v>
      </c>
      <c r="H556" s="30"/>
      <c r="I556" s="155"/>
      <c r="J556" s="197">
        <f t="shared" si="32"/>
        <v>4.3958333333333328E-2</v>
      </c>
      <c r="K556" s="197">
        <f t="shared" si="35"/>
        <v>4.7267025089605726E-3</v>
      </c>
      <c r="L556" s="197">
        <f t="shared" si="33"/>
        <v>3.4103013914235092E-3</v>
      </c>
      <c r="M556" s="36"/>
    </row>
    <row r="557" spans="1:13" ht="12.75" x14ac:dyDescent="0.2">
      <c r="A557" s="15">
        <v>1916.1</v>
      </c>
      <c r="B557" s="15">
        <v>9.98</v>
      </c>
      <c r="C557" s="18">
        <v>0.5383</v>
      </c>
      <c r="D557" s="18">
        <v>1.4219999999999999</v>
      </c>
      <c r="E557" s="18">
        <v>11.3</v>
      </c>
      <c r="F557" s="15">
        <f t="shared" si="34"/>
        <v>1916.7916666666251</v>
      </c>
      <c r="G557" s="15">
        <f>G548*3/12+G560*9/12</f>
        <v>4.1850000000000005</v>
      </c>
      <c r="H557" s="30"/>
      <c r="I557" s="155"/>
      <c r="J557" s="197">
        <f t="shared" si="32"/>
        <v>4.4858333333333333E-2</v>
      </c>
      <c r="K557" s="197">
        <f t="shared" si="35"/>
        <v>4.634125344352617E-3</v>
      </c>
      <c r="L557" s="197">
        <f t="shared" si="33"/>
        <v>3.4223411351659294E-3</v>
      </c>
      <c r="M557" s="36"/>
    </row>
    <row r="558" spans="1:13" ht="12.75" x14ac:dyDescent="0.2">
      <c r="A558" s="15">
        <v>1916.11</v>
      </c>
      <c r="B558" s="15">
        <v>10.210000000000001</v>
      </c>
      <c r="C558" s="18">
        <v>0.54920000000000002</v>
      </c>
      <c r="D558" s="18">
        <v>1.476</v>
      </c>
      <c r="E558" s="18">
        <v>11.5</v>
      </c>
      <c r="F558" s="15">
        <f t="shared" si="34"/>
        <v>1916.8749999999584</v>
      </c>
      <c r="G558" s="15">
        <f>G548*2/12+G560*10/12</f>
        <v>4.2</v>
      </c>
      <c r="H558" s="30"/>
      <c r="I558" s="155"/>
      <c r="J558" s="197">
        <f t="shared" si="32"/>
        <v>4.5766666666666671E-2</v>
      </c>
      <c r="K558" s="197">
        <f t="shared" si="35"/>
        <v>4.5858383433533736E-3</v>
      </c>
      <c r="L558" s="197">
        <f t="shared" si="33"/>
        <v>3.4343792900468628E-3</v>
      </c>
      <c r="M558" s="36"/>
    </row>
    <row r="559" spans="1:13" ht="12.75" x14ac:dyDescent="0.2">
      <c r="A559" s="15">
        <v>1916.12</v>
      </c>
      <c r="B559" s="15">
        <v>9.8000000000000007</v>
      </c>
      <c r="C559" s="18">
        <v>0.56000000000000005</v>
      </c>
      <c r="D559" s="18">
        <v>1.53</v>
      </c>
      <c r="E559" s="18">
        <v>11.6</v>
      </c>
      <c r="F559" s="15">
        <f t="shared" si="34"/>
        <v>1916.9583333332916</v>
      </c>
      <c r="G559" s="15">
        <f>G548*1/12+G560*11/12</f>
        <v>4.2149999999999999</v>
      </c>
      <c r="H559" s="30"/>
      <c r="I559" s="155"/>
      <c r="J559" s="197">
        <f t="shared" si="32"/>
        <v>4.6666666666666669E-2</v>
      </c>
      <c r="K559" s="197">
        <f t="shared" si="35"/>
        <v>4.5706823375775384E-3</v>
      </c>
      <c r="L559" s="197">
        <f t="shared" si="33"/>
        <v>3.4464158565041814E-3</v>
      </c>
      <c r="M559" s="36"/>
    </row>
    <row r="560" spans="1:13" ht="12.75" x14ac:dyDescent="0.2">
      <c r="A560" s="15">
        <v>1917.01</v>
      </c>
      <c r="B560" s="15">
        <v>9.57</v>
      </c>
      <c r="C560" s="18">
        <v>0.57079999999999997</v>
      </c>
      <c r="D560" s="18">
        <v>1.5089999999999999</v>
      </c>
      <c r="E560" s="18">
        <v>11.7</v>
      </c>
      <c r="F560" s="15">
        <f t="shared" si="34"/>
        <v>1917.0416666666249</v>
      </c>
      <c r="G560" s="15">
        <v>4.2300000000000004</v>
      </c>
      <c r="H560" s="30"/>
      <c r="I560" s="155"/>
      <c r="J560" s="197">
        <f t="shared" si="32"/>
        <v>4.7566666666666667E-2</v>
      </c>
      <c r="K560" s="197">
        <f t="shared" si="35"/>
        <v>4.8537414965986389E-3</v>
      </c>
      <c r="L560" s="197">
        <f t="shared" si="33"/>
        <v>3.4584508349766452E-3</v>
      </c>
      <c r="M560" s="36"/>
    </row>
    <row r="561" spans="1:13" ht="12.75" x14ac:dyDescent="0.2">
      <c r="A561" s="15">
        <v>1917.02</v>
      </c>
      <c r="B561" s="15">
        <v>9.0299999999999994</v>
      </c>
      <c r="C561" s="18">
        <v>0.58169999999999999</v>
      </c>
      <c r="D561" s="18">
        <v>1.488</v>
      </c>
      <c r="E561" s="18">
        <v>12</v>
      </c>
      <c r="F561" s="15">
        <f t="shared" si="34"/>
        <v>1917.1249999999582</v>
      </c>
      <c r="G561" s="15">
        <f>G560*11/12+G572*1/12</f>
        <v>4.2583333333333329</v>
      </c>
      <c r="H561" s="30"/>
      <c r="I561" s="155"/>
      <c r="J561" s="197">
        <f t="shared" si="32"/>
        <v>4.8474999999999997E-2</v>
      </c>
      <c r="K561" s="197">
        <f t="shared" si="35"/>
        <v>5.0653082549634272E-3</v>
      </c>
      <c r="L561" s="197">
        <f t="shared" si="33"/>
        <v>3.4811792409892295E-3</v>
      </c>
      <c r="M561" s="36"/>
    </row>
    <row r="562" spans="1:13" ht="12.75" x14ac:dyDescent="0.2">
      <c r="A562" s="15">
        <v>1917.03</v>
      </c>
      <c r="B562" s="15">
        <v>9.31</v>
      </c>
      <c r="C562" s="18">
        <v>0.59250000000000003</v>
      </c>
      <c r="D562" s="18">
        <v>1.468</v>
      </c>
      <c r="E562" s="18">
        <v>12</v>
      </c>
      <c r="F562" s="15">
        <f t="shared" si="34"/>
        <v>1917.2083333332914</v>
      </c>
      <c r="G562" s="15">
        <f>G560*10/12+G572*2/12</f>
        <v>4.2866666666666671</v>
      </c>
      <c r="H562" s="30"/>
      <c r="I562" s="155"/>
      <c r="J562" s="197">
        <f t="shared" si="32"/>
        <v>4.9375000000000002E-2</v>
      </c>
      <c r="K562" s="197">
        <f t="shared" si="35"/>
        <v>5.4678848283499452E-3</v>
      </c>
      <c r="L562" s="197">
        <f t="shared" si="33"/>
        <v>3.5039019857399101E-3</v>
      </c>
      <c r="M562" s="36"/>
    </row>
    <row r="563" spans="1:13" ht="12.75" x14ac:dyDescent="0.2">
      <c r="A563" s="15">
        <v>1917.04</v>
      </c>
      <c r="B563" s="15">
        <v>9.17</v>
      </c>
      <c r="C563" s="18">
        <v>0.60329999999999995</v>
      </c>
      <c r="D563" s="18">
        <v>1.4470000000000001</v>
      </c>
      <c r="E563" s="18">
        <v>12.6</v>
      </c>
      <c r="F563" s="15">
        <f t="shared" si="34"/>
        <v>1917.2916666666247</v>
      </c>
      <c r="G563" s="15">
        <f>G560*9/12+G572*3/12</f>
        <v>4.3150000000000013</v>
      </c>
      <c r="H563" s="30"/>
      <c r="I563" s="155"/>
      <c r="J563" s="197">
        <f t="shared" si="32"/>
        <v>5.0274999999999993E-2</v>
      </c>
      <c r="K563" s="197">
        <f t="shared" si="35"/>
        <v>5.4001074113856056E-3</v>
      </c>
      <c r="L563" s="197">
        <f t="shared" si="33"/>
        <v>3.5266190721769952E-3</v>
      </c>
      <c r="M563" s="36"/>
    </row>
    <row r="564" spans="1:13" ht="12.75" x14ac:dyDescent="0.2">
      <c r="A564" s="15">
        <v>1917.05</v>
      </c>
      <c r="B564" s="15">
        <v>8.86</v>
      </c>
      <c r="C564" s="18">
        <v>0.61419999999999997</v>
      </c>
      <c r="D564" s="18">
        <v>1.4259999999999999</v>
      </c>
      <c r="E564" s="18">
        <v>12.8</v>
      </c>
      <c r="F564" s="15">
        <f t="shared" si="34"/>
        <v>1917.3749999999579</v>
      </c>
      <c r="G564" s="15">
        <f>G560*8/12+G572*4/12</f>
        <v>4.3433333333333337</v>
      </c>
      <c r="H564" s="30"/>
      <c r="I564" s="155"/>
      <c r="J564" s="197">
        <f t="shared" si="32"/>
        <v>5.1183333333333331E-2</v>
      </c>
      <c r="K564" s="197">
        <f t="shared" si="35"/>
        <v>5.5816066884769172E-3</v>
      </c>
      <c r="L564" s="197">
        <f t="shared" si="33"/>
        <v>3.5493305032452405E-3</v>
      </c>
      <c r="M564" s="36"/>
    </row>
    <row r="565" spans="1:13" ht="12.75" x14ac:dyDescent="0.2">
      <c r="A565" s="15">
        <v>1917.06</v>
      </c>
      <c r="B565" s="15">
        <v>9.0399999999999991</v>
      </c>
      <c r="C565" s="18">
        <v>0.625</v>
      </c>
      <c r="D565" s="18">
        <v>1.405</v>
      </c>
      <c r="E565" s="18">
        <v>13</v>
      </c>
      <c r="F565" s="15">
        <f t="shared" si="34"/>
        <v>1917.4583333332912</v>
      </c>
      <c r="G565" s="15">
        <f>G560*7/12+G572*5/12</f>
        <v>4.371666666666667</v>
      </c>
      <c r="H565" s="30"/>
      <c r="I565" s="155"/>
      <c r="J565" s="197">
        <f t="shared" si="32"/>
        <v>5.2083333333333336E-2</v>
      </c>
      <c r="K565" s="197">
        <f t="shared" si="35"/>
        <v>5.8784800601956368E-3</v>
      </c>
      <c r="L565" s="197">
        <f t="shared" si="33"/>
        <v>3.572036281887625E-3</v>
      </c>
      <c r="M565" s="36"/>
    </row>
    <row r="566" spans="1:13" ht="12.75" x14ac:dyDescent="0.2">
      <c r="A566" s="15">
        <v>1917.07</v>
      </c>
      <c r="B566" s="15">
        <v>8.7899999999999991</v>
      </c>
      <c r="C566" s="18">
        <v>0.63580000000000003</v>
      </c>
      <c r="D566" s="18">
        <v>1.3839999999999999</v>
      </c>
      <c r="E566" s="18">
        <v>12.8</v>
      </c>
      <c r="F566" s="15">
        <f t="shared" si="34"/>
        <v>1917.5416666666245</v>
      </c>
      <c r="G566" s="15">
        <f>G560*6/12+G572*6/12</f>
        <v>4.4000000000000004</v>
      </c>
      <c r="H566" s="30"/>
      <c r="I566" s="155"/>
      <c r="J566" s="197">
        <f t="shared" si="32"/>
        <v>5.2983333333333334E-2</v>
      </c>
      <c r="K566" s="197">
        <f t="shared" si="35"/>
        <v>5.860988200589971E-3</v>
      </c>
      <c r="L566" s="197">
        <f t="shared" si="33"/>
        <v>3.5947364110451296E-3</v>
      </c>
      <c r="M566" s="36"/>
    </row>
    <row r="567" spans="1:13" ht="12.75" x14ac:dyDescent="0.2">
      <c r="A567" s="15">
        <v>1917.08</v>
      </c>
      <c r="B567" s="15">
        <v>8.5299999999999994</v>
      </c>
      <c r="C567" s="18">
        <v>0.64670000000000005</v>
      </c>
      <c r="D567" s="18">
        <v>1.363</v>
      </c>
      <c r="E567" s="18">
        <v>13</v>
      </c>
      <c r="F567" s="15">
        <f t="shared" si="34"/>
        <v>1917.6249999999577</v>
      </c>
      <c r="G567" s="15">
        <f>G560*5/12+G572*7/12</f>
        <v>4.4283333333333337</v>
      </c>
      <c r="H567" s="30"/>
      <c r="I567" s="155"/>
      <c r="J567" s="197">
        <f t="shared" si="32"/>
        <v>5.3891666666666671E-2</v>
      </c>
      <c r="K567" s="197">
        <f t="shared" si="35"/>
        <v>6.1310200985968911E-3</v>
      </c>
      <c r="L567" s="197">
        <f t="shared" si="33"/>
        <v>3.6174308936558486E-3</v>
      </c>
      <c r="M567" s="36"/>
    </row>
    <row r="568" spans="1:13" ht="12.75" x14ac:dyDescent="0.2">
      <c r="A568" s="15">
        <v>1917.09</v>
      </c>
      <c r="B568" s="15">
        <v>8.1199999999999992</v>
      </c>
      <c r="C568" s="18">
        <v>0.65749999999999997</v>
      </c>
      <c r="D568" s="18">
        <v>1.343</v>
      </c>
      <c r="E568" s="18">
        <v>13.3</v>
      </c>
      <c r="F568" s="15">
        <f t="shared" si="34"/>
        <v>1917.708333333291</v>
      </c>
      <c r="G568" s="15">
        <f>G560*4/12+G572*8/12</f>
        <v>4.456666666666667</v>
      </c>
      <c r="H568" s="30"/>
      <c r="I568" s="155"/>
      <c r="J568" s="197">
        <f t="shared" si="32"/>
        <v>5.4791666666666662E-2</v>
      </c>
      <c r="K568" s="197">
        <f t="shared" si="35"/>
        <v>6.4234075810863621E-3</v>
      </c>
      <c r="L568" s="197">
        <f t="shared" si="33"/>
        <v>3.6401197326558776E-3</v>
      </c>
      <c r="M568" s="36"/>
    </row>
    <row r="569" spans="1:13" ht="12.75" x14ac:dyDescent="0.2">
      <c r="A569" s="15">
        <v>1917.1</v>
      </c>
      <c r="B569" s="15">
        <v>7.68</v>
      </c>
      <c r="C569" s="18">
        <v>0.66830000000000001</v>
      </c>
      <c r="D569" s="18">
        <v>1.3220000000000001</v>
      </c>
      <c r="E569" s="18">
        <v>13.5</v>
      </c>
      <c r="F569" s="15">
        <f t="shared" si="34"/>
        <v>1917.7916666666242</v>
      </c>
      <c r="G569" s="15">
        <f>G560*3/12+G572*9/12</f>
        <v>4.4850000000000003</v>
      </c>
      <c r="H569" s="30"/>
      <c r="I569" s="155"/>
      <c r="J569" s="197">
        <f t="shared" si="32"/>
        <v>5.5691666666666667E-2</v>
      </c>
      <c r="K569" s="197">
        <f t="shared" si="35"/>
        <v>6.8585796387520531E-3</v>
      </c>
      <c r="L569" s="197">
        <f t="shared" si="33"/>
        <v>3.6628029309786481E-3</v>
      </c>
      <c r="M569" s="36"/>
    </row>
    <row r="570" spans="1:13" ht="12.75" x14ac:dyDescent="0.2">
      <c r="A570" s="15">
        <v>1917.11</v>
      </c>
      <c r="B570" s="15">
        <v>7.04</v>
      </c>
      <c r="C570" s="18">
        <v>0.67920000000000003</v>
      </c>
      <c r="D570" s="18">
        <v>1.3009999999999999</v>
      </c>
      <c r="E570" s="18">
        <v>13.5</v>
      </c>
      <c r="F570" s="15">
        <f t="shared" si="34"/>
        <v>1917.8749999999575</v>
      </c>
      <c r="G570" s="15">
        <f>G560*2/12+G572*10/12</f>
        <v>4.5133333333333336</v>
      </c>
      <c r="H570" s="30"/>
      <c r="I570" s="155"/>
      <c r="J570" s="197">
        <f t="shared" si="32"/>
        <v>5.6600000000000004E-2</v>
      </c>
      <c r="K570" s="197">
        <f t="shared" si="35"/>
        <v>7.3697916666666677E-3</v>
      </c>
      <c r="L570" s="197">
        <f t="shared" si="33"/>
        <v>3.6854804915558148E-3</v>
      </c>
      <c r="M570" s="36"/>
    </row>
    <row r="571" spans="1:13" ht="12.75" x14ac:dyDescent="0.2">
      <c r="A571" s="15">
        <v>1917.12</v>
      </c>
      <c r="B571" s="15">
        <v>6.8</v>
      </c>
      <c r="C571" s="18">
        <v>0.69</v>
      </c>
      <c r="D571" s="18">
        <v>1.28</v>
      </c>
      <c r="E571" s="18">
        <v>13.7</v>
      </c>
      <c r="F571" s="15">
        <f t="shared" si="34"/>
        <v>1917.9583333332907</v>
      </c>
      <c r="G571" s="15">
        <f>G560*1/12+G572*11/12</f>
        <v>4.541666666666667</v>
      </c>
      <c r="H571" s="30"/>
      <c r="I571" s="155"/>
      <c r="J571" s="197">
        <f t="shared" si="32"/>
        <v>5.7499999999999996E-2</v>
      </c>
      <c r="K571" s="197">
        <f t="shared" si="35"/>
        <v>8.167613636363636E-3</v>
      </c>
      <c r="L571" s="197">
        <f t="shared" si="33"/>
        <v>3.7081524173163682E-3</v>
      </c>
      <c r="M571" s="36"/>
    </row>
    <row r="572" spans="1:13" ht="12.75" x14ac:dyDescent="0.2">
      <c r="A572" s="15">
        <v>1918.01</v>
      </c>
      <c r="B572" s="15">
        <v>7.21</v>
      </c>
      <c r="C572" s="18">
        <v>0.68</v>
      </c>
      <c r="D572" s="18">
        <v>1.256</v>
      </c>
      <c r="E572" s="18">
        <v>14</v>
      </c>
      <c r="F572" s="15">
        <f t="shared" si="34"/>
        <v>1918.041666666624</v>
      </c>
      <c r="G572" s="15">
        <v>4.57</v>
      </c>
      <c r="H572" s="30"/>
      <c r="I572" s="155"/>
      <c r="J572" s="197">
        <f t="shared" si="32"/>
        <v>5.6666666666666671E-2</v>
      </c>
      <c r="K572" s="197">
        <f t="shared" si="35"/>
        <v>8.333333333333335E-3</v>
      </c>
      <c r="L572" s="197">
        <f t="shared" si="33"/>
        <v>3.7308187111868563E-3</v>
      </c>
      <c r="M572" s="36"/>
    </row>
    <row r="573" spans="1:13" ht="12.75" x14ac:dyDescent="0.2">
      <c r="A573" s="15">
        <v>1918.02</v>
      </c>
      <c r="B573" s="15">
        <v>7.43</v>
      </c>
      <c r="C573" s="18">
        <v>0.67</v>
      </c>
      <c r="D573" s="18">
        <v>1.232</v>
      </c>
      <c r="E573" s="18">
        <v>14.1</v>
      </c>
      <c r="F573" s="15">
        <f t="shared" si="34"/>
        <v>1918.1249999999573</v>
      </c>
      <c r="G573" s="15">
        <f>G572*11/12+G584*1/12</f>
        <v>4.5641666666666669</v>
      </c>
      <c r="H573" s="30"/>
      <c r="I573" s="155"/>
      <c r="J573" s="197">
        <f t="shared" si="32"/>
        <v>5.5833333333333339E-2</v>
      </c>
      <c r="K573" s="197">
        <f t="shared" si="35"/>
        <v>7.7438742487286188E-3</v>
      </c>
      <c r="L573" s="197">
        <f t="shared" si="33"/>
        <v>3.7261525815217578E-3</v>
      </c>
      <c r="M573" s="36"/>
    </row>
    <row r="574" spans="1:13" ht="12.75" x14ac:dyDescent="0.2">
      <c r="A574" s="15">
        <v>1918.03</v>
      </c>
      <c r="B574" s="15">
        <v>7.28</v>
      </c>
      <c r="C574" s="18">
        <v>0.66</v>
      </c>
      <c r="D574" s="18">
        <v>1.208</v>
      </c>
      <c r="E574" s="18">
        <v>14</v>
      </c>
      <c r="F574" s="15">
        <f t="shared" si="34"/>
        <v>1918.2083333332905</v>
      </c>
      <c r="G574" s="15">
        <f>G572*10/12+G584*2/12</f>
        <v>4.5583333333333336</v>
      </c>
      <c r="H574" s="30"/>
      <c r="I574" s="155"/>
      <c r="J574" s="197">
        <f t="shared" si="32"/>
        <v>5.5E-2</v>
      </c>
      <c r="K574" s="197">
        <f t="shared" si="35"/>
        <v>7.4024226110363392E-3</v>
      </c>
      <c r="L574" s="197">
        <f t="shared" si="33"/>
        <v>3.7214862132330939E-3</v>
      </c>
      <c r="M574" s="36"/>
    </row>
    <row r="575" spans="1:13" ht="12.75" x14ac:dyDescent="0.2">
      <c r="A575" s="15">
        <v>1918.04</v>
      </c>
      <c r="B575" s="15">
        <v>7.21</v>
      </c>
      <c r="C575" s="18">
        <v>0.65</v>
      </c>
      <c r="D575" s="18">
        <v>1.1830000000000001</v>
      </c>
      <c r="E575" s="18">
        <v>14.2</v>
      </c>
      <c r="F575" s="15">
        <f t="shared" si="34"/>
        <v>1918.2916666666238</v>
      </c>
      <c r="G575" s="15">
        <f>G572*9/12+G584*3/12</f>
        <v>4.5525000000000002</v>
      </c>
      <c r="H575" s="30"/>
      <c r="I575" s="155"/>
      <c r="J575" s="197">
        <f t="shared" si="32"/>
        <v>5.4166666666666669E-2</v>
      </c>
      <c r="K575" s="197">
        <f t="shared" si="35"/>
        <v>7.4404761904761901E-3</v>
      </c>
      <c r="L575" s="197">
        <f t="shared" si="33"/>
        <v>3.7168196062953296E-3</v>
      </c>
      <c r="M575" s="36"/>
    </row>
    <row r="576" spans="1:13" ht="12.75" x14ac:dyDescent="0.2">
      <c r="A576" s="15">
        <v>1918.05</v>
      </c>
      <c r="B576" s="15">
        <v>7.44</v>
      </c>
      <c r="C576" s="18">
        <v>0.64</v>
      </c>
      <c r="D576" s="18">
        <v>1.159</v>
      </c>
      <c r="E576" s="18">
        <v>14.5</v>
      </c>
      <c r="F576" s="15">
        <f t="shared" si="34"/>
        <v>1918.374999999957</v>
      </c>
      <c r="G576" s="15">
        <f>G572*8/12+G584*4/12</f>
        <v>4.5466666666666669</v>
      </c>
      <c r="H576" s="30"/>
      <c r="I576" s="155"/>
      <c r="J576" s="197">
        <f t="shared" si="32"/>
        <v>5.3333333333333337E-2</v>
      </c>
      <c r="K576" s="197">
        <f t="shared" si="35"/>
        <v>7.3971336107258442E-3</v>
      </c>
      <c r="L576" s="197">
        <f t="shared" si="33"/>
        <v>3.7121527606831517E-3</v>
      </c>
      <c r="M576" s="36"/>
    </row>
    <row r="577" spans="1:13" ht="12.75" x14ac:dyDescent="0.2">
      <c r="A577" s="15">
        <v>1918.06</v>
      </c>
      <c r="B577" s="15">
        <v>7.45</v>
      </c>
      <c r="C577" s="18">
        <v>0.63</v>
      </c>
      <c r="D577" s="18">
        <v>1.135</v>
      </c>
      <c r="E577" s="18">
        <v>14.7</v>
      </c>
      <c r="F577" s="15">
        <f t="shared" si="34"/>
        <v>1918.4583333332903</v>
      </c>
      <c r="G577" s="15">
        <f>G572*7/12+G584*5/12</f>
        <v>4.5408333333333335</v>
      </c>
      <c r="H577" s="30"/>
      <c r="I577" s="155"/>
      <c r="J577" s="197">
        <f t="shared" si="32"/>
        <v>5.2499999999999998E-2</v>
      </c>
      <c r="K577" s="197">
        <f t="shared" si="35"/>
        <v>7.0564516129032247E-3</v>
      </c>
      <c r="L577" s="197">
        <f t="shared" si="33"/>
        <v>3.7074856763708031E-3</v>
      </c>
      <c r="M577" s="36"/>
    </row>
    <row r="578" spans="1:13" ht="12.75" x14ac:dyDescent="0.2">
      <c r="A578" s="15">
        <v>1918.07</v>
      </c>
      <c r="B578" s="15">
        <v>7.51</v>
      </c>
      <c r="C578" s="18">
        <v>0.62</v>
      </c>
      <c r="D578" s="18">
        <v>1.111</v>
      </c>
      <c r="E578" s="18">
        <v>15.1</v>
      </c>
      <c r="F578" s="15">
        <f t="shared" si="34"/>
        <v>1918.5416666666235</v>
      </c>
      <c r="G578" s="15">
        <f>G572*6/12+G584*6/12</f>
        <v>4.5350000000000001</v>
      </c>
      <c r="H578" s="30"/>
      <c r="I578" s="155"/>
      <c r="J578" s="197">
        <f t="shared" si="32"/>
        <v>5.1666666666666666E-2</v>
      </c>
      <c r="K578" s="197">
        <f t="shared" si="35"/>
        <v>6.9351230425055924E-3</v>
      </c>
      <c r="L578" s="197">
        <f t="shared" si="33"/>
        <v>3.7028183533327486E-3</v>
      </c>
      <c r="M578" s="36"/>
    </row>
    <row r="579" spans="1:13" ht="12.75" x14ac:dyDescent="0.2">
      <c r="A579" s="15">
        <v>1918.08</v>
      </c>
      <c r="B579" s="15">
        <v>7.58</v>
      </c>
      <c r="C579" s="18">
        <v>0.61</v>
      </c>
      <c r="D579" s="18">
        <v>1.087</v>
      </c>
      <c r="E579" s="18">
        <v>15.4</v>
      </c>
      <c r="F579" s="15">
        <f t="shared" si="34"/>
        <v>1918.6249999999568</v>
      </c>
      <c r="G579" s="15">
        <f>G572*5/12+G584*7/12</f>
        <v>4.5291666666666668</v>
      </c>
      <c r="H579" s="30"/>
      <c r="I579" s="155"/>
      <c r="J579" s="197">
        <f t="shared" si="32"/>
        <v>5.0833333333333335E-2</v>
      </c>
      <c r="K579" s="197">
        <f t="shared" si="35"/>
        <v>6.768752774079006E-3</v>
      </c>
      <c r="L579" s="197">
        <f t="shared" si="33"/>
        <v>3.6981507915436751E-3</v>
      </c>
      <c r="M579" s="36"/>
    </row>
    <row r="580" spans="1:13" ht="12.75" x14ac:dyDescent="0.2">
      <c r="A580" s="15">
        <v>1918.09</v>
      </c>
      <c r="B580" s="15">
        <v>7.54</v>
      </c>
      <c r="C580" s="18">
        <v>0.6</v>
      </c>
      <c r="D580" s="18">
        <v>1.0629999999999999</v>
      </c>
      <c r="E580" s="18">
        <v>15.7</v>
      </c>
      <c r="F580" s="15">
        <f t="shared" si="34"/>
        <v>1918.7083333332901</v>
      </c>
      <c r="G580" s="15">
        <f>G572*4/12+G584*8/12</f>
        <v>4.5233333333333334</v>
      </c>
      <c r="H580" s="30"/>
      <c r="I580" s="155"/>
      <c r="J580" s="197">
        <f t="shared" si="32"/>
        <v>4.9999999999999996E-2</v>
      </c>
      <c r="K580" s="197">
        <f t="shared" si="35"/>
        <v>6.5963060686015824E-3</v>
      </c>
      <c r="L580" s="197">
        <f t="shared" si="33"/>
        <v>3.6934829909778255E-3</v>
      </c>
      <c r="M580" s="36"/>
    </row>
    <row r="581" spans="1:13" ht="12.75" x14ac:dyDescent="0.2">
      <c r="A581" s="15">
        <v>1918.1</v>
      </c>
      <c r="B581" s="15">
        <v>7.86</v>
      </c>
      <c r="C581" s="18">
        <v>0.59</v>
      </c>
      <c r="D581" s="18">
        <v>1.038</v>
      </c>
      <c r="E581" s="18">
        <v>16</v>
      </c>
      <c r="F581" s="15">
        <f t="shared" si="34"/>
        <v>1918.7916666666233</v>
      </c>
      <c r="G581" s="15">
        <f>G572*3/12+G584*9/12</f>
        <v>4.5175000000000001</v>
      </c>
      <c r="H581" s="30"/>
      <c r="I581" s="155"/>
      <c r="J581" s="197">
        <f t="shared" si="32"/>
        <v>4.9166666666666664E-2</v>
      </c>
      <c r="K581" s="197">
        <f t="shared" si="35"/>
        <v>6.5207780725022105E-3</v>
      </c>
      <c r="L581" s="197">
        <f t="shared" si="33"/>
        <v>3.6888149516098867E-3</v>
      </c>
      <c r="M581" s="36"/>
    </row>
    <row r="582" spans="1:13" ht="12.75" x14ac:dyDescent="0.2">
      <c r="A582" s="15">
        <v>1918.11</v>
      </c>
      <c r="B582" s="15">
        <v>8.06</v>
      </c>
      <c r="C582" s="18">
        <v>0.57999999999999996</v>
      </c>
      <c r="D582" s="18">
        <v>1.014</v>
      </c>
      <c r="E582" s="18">
        <v>16.3</v>
      </c>
      <c r="F582" s="15">
        <f t="shared" si="34"/>
        <v>1918.8749999999566</v>
      </c>
      <c r="G582" s="15">
        <f>G572*2/12+G584*10/12</f>
        <v>4.5116666666666667</v>
      </c>
      <c r="H582" s="30"/>
      <c r="I582" s="155"/>
      <c r="J582" s="197">
        <f t="shared" si="32"/>
        <v>4.8333333333333332E-2</v>
      </c>
      <c r="K582" s="197">
        <f t="shared" si="35"/>
        <v>6.1492790500424083E-3</v>
      </c>
      <c r="L582" s="197">
        <f t="shared" si="33"/>
        <v>3.6841466734138795E-3</v>
      </c>
      <c r="M582" s="36"/>
    </row>
    <row r="583" spans="1:13" ht="12.75" x14ac:dyDescent="0.2">
      <c r="A583" s="15">
        <v>1918.12</v>
      </c>
      <c r="B583" s="15">
        <v>7.9</v>
      </c>
      <c r="C583" s="18">
        <v>0.56999999999999995</v>
      </c>
      <c r="D583" s="18">
        <v>0.99</v>
      </c>
      <c r="E583" s="18">
        <v>16.5</v>
      </c>
      <c r="F583" s="15">
        <f t="shared" si="34"/>
        <v>1918.9583333332898</v>
      </c>
      <c r="G583" s="15">
        <f>G572*1/12+G584*11/12</f>
        <v>4.5058333333333334</v>
      </c>
      <c r="H583" s="30"/>
      <c r="I583" s="155"/>
      <c r="J583" s="197">
        <f t="shared" si="32"/>
        <v>4.7499999999999994E-2</v>
      </c>
      <c r="K583" s="197">
        <f t="shared" si="35"/>
        <v>5.8933002481389571E-3</v>
      </c>
      <c r="L583" s="197">
        <f t="shared" si="33"/>
        <v>3.6794781563647128E-3</v>
      </c>
      <c r="M583" s="36"/>
    </row>
    <row r="584" spans="1:13" ht="12.75" x14ac:dyDescent="0.2">
      <c r="A584" s="15">
        <v>1919.01</v>
      </c>
      <c r="B584" s="15">
        <v>7.85</v>
      </c>
      <c r="C584" s="18">
        <v>0.56669999999999998</v>
      </c>
      <c r="D584" s="18">
        <v>0.98499999999999999</v>
      </c>
      <c r="E584" s="18">
        <v>16.5</v>
      </c>
      <c r="F584" s="15">
        <f t="shared" si="34"/>
        <v>1919.0416666666231</v>
      </c>
      <c r="G584" s="15">
        <v>4.5</v>
      </c>
      <c r="H584" s="30"/>
      <c r="I584" s="155"/>
      <c r="J584" s="197">
        <f t="shared" ref="J584:J647" si="36">D_year/12</f>
        <v>4.7224999999999996E-2</v>
      </c>
      <c r="K584" s="197">
        <f t="shared" si="35"/>
        <v>5.9778481012658221E-3</v>
      </c>
      <c r="L584" s="197">
        <f t="shared" ref="L584:L647" si="37">(1+G584/100)^(1/12)-1</f>
        <v>3.6748094004368514E-3</v>
      </c>
      <c r="M584" s="36"/>
    </row>
    <row r="585" spans="1:13" ht="12.75" x14ac:dyDescent="0.2">
      <c r="A585" s="15">
        <v>1919.02</v>
      </c>
      <c r="B585" s="15">
        <v>7.88</v>
      </c>
      <c r="C585" s="18">
        <v>0.56330000000000002</v>
      </c>
      <c r="D585" s="18">
        <v>0.98</v>
      </c>
      <c r="E585" s="18">
        <v>16.2</v>
      </c>
      <c r="F585" s="15">
        <f t="shared" ref="F585:F648" si="38">F584+1/12</f>
        <v>1919.1249999999563</v>
      </c>
      <c r="G585" s="15">
        <f>G584*11/12+G596*1/12</f>
        <v>4.5391666666666666</v>
      </c>
      <c r="H585" s="30"/>
      <c r="I585" s="155"/>
      <c r="J585" s="197">
        <f t="shared" si="36"/>
        <v>4.6941666666666666E-2</v>
      </c>
      <c r="K585" s="197">
        <f t="shared" ref="K585:K648" si="39">J585/B584</f>
        <v>5.9798301486199577E-3</v>
      </c>
      <c r="L585" s="197">
        <f t="shared" si="37"/>
        <v>3.7061521798635866E-3</v>
      </c>
      <c r="M585" s="36"/>
    </row>
    <row r="586" spans="1:13" ht="12.75" x14ac:dyDescent="0.2">
      <c r="A586" s="15">
        <v>1919.03</v>
      </c>
      <c r="B586" s="15">
        <v>8.1199999999999992</v>
      </c>
      <c r="C586" s="18">
        <v>0.56000000000000005</v>
      </c>
      <c r="D586" s="18">
        <v>0.97499999999999998</v>
      </c>
      <c r="E586" s="18">
        <v>16.399999999999999</v>
      </c>
      <c r="F586" s="15">
        <f t="shared" si="38"/>
        <v>1919.2083333332896</v>
      </c>
      <c r="G586" s="15">
        <f>G584*10/12+G596*2/12</f>
        <v>4.5783333333333331</v>
      </c>
      <c r="H586" s="30"/>
      <c r="I586" s="155"/>
      <c r="J586" s="197">
        <f t="shared" si="36"/>
        <v>4.6666666666666669E-2</v>
      </c>
      <c r="K586" s="197">
        <f t="shared" si="39"/>
        <v>5.9221658206429781E-3</v>
      </c>
      <c r="L586" s="197">
        <f t="shared" si="37"/>
        <v>3.7374841968202954E-3</v>
      </c>
      <c r="M586" s="36"/>
    </row>
    <row r="587" spans="1:13" ht="12.75" x14ac:dyDescent="0.2">
      <c r="A587" s="15">
        <v>1919.04</v>
      </c>
      <c r="B587" s="15">
        <v>8.39</v>
      </c>
      <c r="C587" s="18">
        <v>0.55669999999999997</v>
      </c>
      <c r="D587" s="18">
        <v>0.97</v>
      </c>
      <c r="E587" s="18">
        <v>16.7</v>
      </c>
      <c r="F587" s="15">
        <f t="shared" si="38"/>
        <v>1919.2916666666229</v>
      </c>
      <c r="G587" s="15">
        <f>G584*9/12+G596*3/12</f>
        <v>4.6174999999999997</v>
      </c>
      <c r="H587" s="30"/>
      <c r="I587" s="155"/>
      <c r="J587" s="197">
        <f t="shared" si="36"/>
        <v>4.6391666666666664E-2</v>
      </c>
      <c r="K587" s="197">
        <f t="shared" si="39"/>
        <v>5.7132594417077182E-3</v>
      </c>
      <c r="L587" s="197">
        <f t="shared" si="37"/>
        <v>3.7688054590307996E-3</v>
      </c>
      <c r="M587" s="36"/>
    </row>
    <row r="588" spans="1:13" ht="12.75" x14ac:dyDescent="0.2">
      <c r="A588" s="15">
        <v>1919.05</v>
      </c>
      <c r="B588" s="15">
        <v>8.9700000000000006</v>
      </c>
      <c r="C588" s="18">
        <v>0.55330000000000001</v>
      </c>
      <c r="D588" s="18">
        <v>0.96499999999999997</v>
      </c>
      <c r="E588" s="18">
        <v>16.899999999999999</v>
      </c>
      <c r="F588" s="15">
        <f t="shared" si="38"/>
        <v>1919.3749999999561</v>
      </c>
      <c r="G588" s="15">
        <f>G584*8/12+G596*4/12</f>
        <v>4.6566666666666663</v>
      </c>
      <c r="H588" s="30"/>
      <c r="I588" s="155"/>
      <c r="J588" s="197">
        <f t="shared" si="36"/>
        <v>4.6108333333333335E-2</v>
      </c>
      <c r="K588" s="197">
        <f t="shared" si="39"/>
        <v>5.4956297179181565E-3</v>
      </c>
      <c r="L588" s="197">
        <f t="shared" si="37"/>
        <v>3.800115974211371E-3</v>
      </c>
      <c r="M588" s="36"/>
    </row>
    <row r="589" spans="1:13" ht="12.75" x14ac:dyDescent="0.2">
      <c r="A589" s="15">
        <v>1919.06</v>
      </c>
      <c r="B589" s="15">
        <v>9.2100000000000009</v>
      </c>
      <c r="C589" s="18">
        <v>0.55000000000000004</v>
      </c>
      <c r="D589" s="18">
        <v>0.96</v>
      </c>
      <c r="E589" s="18">
        <v>16.899999999999999</v>
      </c>
      <c r="F589" s="15">
        <f t="shared" si="38"/>
        <v>1919.4583333332894</v>
      </c>
      <c r="G589" s="15">
        <f>G584*7/12+G596*5/12</f>
        <v>4.6958333333333329</v>
      </c>
      <c r="H589" s="30"/>
      <c r="I589" s="155"/>
      <c r="J589" s="197">
        <f t="shared" si="36"/>
        <v>4.5833333333333337E-2</v>
      </c>
      <c r="K589" s="197">
        <f t="shared" si="39"/>
        <v>5.109624674842066E-3</v>
      </c>
      <c r="L589" s="197">
        <f t="shared" si="37"/>
        <v>3.8314157500694002E-3</v>
      </c>
      <c r="M589" s="36"/>
    </row>
    <row r="590" spans="1:13" ht="12.75" x14ac:dyDescent="0.2">
      <c r="A590" s="15">
        <v>1919.07</v>
      </c>
      <c r="B590" s="15">
        <v>9.51</v>
      </c>
      <c r="C590" s="18">
        <v>0.54669999999999996</v>
      </c>
      <c r="D590" s="18">
        <v>0.95499999999999996</v>
      </c>
      <c r="E590" s="18">
        <v>17.399999999999999</v>
      </c>
      <c r="F590" s="15">
        <f t="shared" si="38"/>
        <v>1919.5416666666226</v>
      </c>
      <c r="G590" s="15">
        <f>G584*6/12+G596*6/12</f>
        <v>4.7349999999999994</v>
      </c>
      <c r="H590" s="30"/>
      <c r="I590" s="155"/>
      <c r="J590" s="197">
        <f t="shared" si="36"/>
        <v>4.5558333333333333E-2</v>
      </c>
      <c r="K590" s="197">
        <f t="shared" si="39"/>
        <v>4.9466159971045956E-3</v>
      </c>
      <c r="L590" s="197">
        <f t="shared" si="37"/>
        <v>3.8627047943036175E-3</v>
      </c>
      <c r="M590" s="36"/>
    </row>
    <row r="591" spans="1:13" ht="12.75" x14ac:dyDescent="0.2">
      <c r="A591" s="15">
        <v>1919.08</v>
      </c>
      <c r="B591" s="15">
        <v>8.8699999999999992</v>
      </c>
      <c r="C591" s="18">
        <v>0.54330000000000001</v>
      </c>
      <c r="D591" s="18">
        <v>0.95</v>
      </c>
      <c r="E591" s="18">
        <v>17.7</v>
      </c>
      <c r="F591" s="15">
        <f t="shared" si="38"/>
        <v>1919.6249999999559</v>
      </c>
      <c r="G591" s="15">
        <f>G584*5/12+G596*7/12</f>
        <v>4.774166666666666</v>
      </c>
      <c r="H591" s="30"/>
      <c r="I591" s="155"/>
      <c r="J591" s="197">
        <f t="shared" si="36"/>
        <v>4.5275000000000003E-2</v>
      </c>
      <c r="K591" s="197">
        <f t="shared" si="39"/>
        <v>4.7607781282860149E-3</v>
      </c>
      <c r="L591" s="197">
        <f t="shared" si="37"/>
        <v>3.8939831146049819E-3</v>
      </c>
      <c r="M591" s="36"/>
    </row>
    <row r="592" spans="1:13" ht="12.75" x14ac:dyDescent="0.2">
      <c r="A592" s="15">
        <v>1919.09</v>
      </c>
      <c r="B592" s="15">
        <v>9.01</v>
      </c>
      <c r="C592" s="18">
        <v>0.54</v>
      </c>
      <c r="D592" s="18">
        <v>0.94499999999999995</v>
      </c>
      <c r="E592" s="18">
        <v>17.8</v>
      </c>
      <c r="F592" s="15">
        <f t="shared" si="38"/>
        <v>1919.7083333332891</v>
      </c>
      <c r="G592" s="15">
        <f>G584*4/12+G596*8/12</f>
        <v>4.8133333333333326</v>
      </c>
      <c r="H592" s="30"/>
      <c r="I592" s="155"/>
      <c r="J592" s="197">
        <f t="shared" si="36"/>
        <v>4.5000000000000005E-2</v>
      </c>
      <c r="K592" s="197">
        <f t="shared" si="39"/>
        <v>5.0732807215332588E-3</v>
      </c>
      <c r="L592" s="197">
        <f t="shared" si="37"/>
        <v>3.9252507186555707E-3</v>
      </c>
      <c r="M592" s="36"/>
    </row>
    <row r="593" spans="1:13" ht="12.75" x14ac:dyDescent="0.2">
      <c r="A593" s="15">
        <v>1919.1</v>
      </c>
      <c r="B593" s="15">
        <v>9.4700000000000006</v>
      </c>
      <c r="C593" s="18">
        <v>0.53669999999999995</v>
      </c>
      <c r="D593" s="18">
        <v>0.94</v>
      </c>
      <c r="E593" s="18">
        <v>18.100000000000001</v>
      </c>
      <c r="F593" s="15">
        <f t="shared" si="38"/>
        <v>1919.7916666666224</v>
      </c>
      <c r="G593" s="15">
        <f>G584*3/12+G596*9/12</f>
        <v>4.8524999999999991</v>
      </c>
      <c r="H593" s="30"/>
      <c r="I593" s="155"/>
      <c r="J593" s="197">
        <f t="shared" si="36"/>
        <v>4.4724999999999994E-2</v>
      </c>
      <c r="K593" s="197">
        <f t="shared" si="39"/>
        <v>4.9639289678135396E-3</v>
      </c>
      <c r="L593" s="197">
        <f t="shared" si="37"/>
        <v>3.9565076141294675E-3</v>
      </c>
      <c r="M593" s="36"/>
    </row>
    <row r="594" spans="1:13" ht="12.75" x14ac:dyDescent="0.2">
      <c r="A594" s="15">
        <v>1919.11</v>
      </c>
      <c r="B594" s="15">
        <v>9.19</v>
      </c>
      <c r="C594" s="18">
        <v>0.5333</v>
      </c>
      <c r="D594" s="18">
        <v>0.93500000000000005</v>
      </c>
      <c r="E594" s="18">
        <v>18.5</v>
      </c>
      <c r="F594" s="15">
        <f t="shared" si="38"/>
        <v>1919.8749999999557</v>
      </c>
      <c r="G594" s="15">
        <f>G584*2/12+G596*10/12</f>
        <v>4.8916666666666666</v>
      </c>
      <c r="H594" s="30"/>
      <c r="I594" s="155"/>
      <c r="J594" s="197">
        <f t="shared" si="36"/>
        <v>4.4441666666666664E-2</v>
      </c>
      <c r="K594" s="197">
        <f t="shared" si="39"/>
        <v>4.6928898275255182E-3</v>
      </c>
      <c r="L594" s="197">
        <f t="shared" si="37"/>
        <v>3.987753808691874E-3</v>
      </c>
      <c r="M594" s="36"/>
    </row>
    <row r="595" spans="1:13" ht="12.75" x14ac:dyDescent="0.2">
      <c r="A595" s="15">
        <v>1919.12</v>
      </c>
      <c r="B595" s="15">
        <v>8.92</v>
      </c>
      <c r="C595" s="18">
        <v>0.53</v>
      </c>
      <c r="D595" s="18">
        <v>0.93</v>
      </c>
      <c r="E595" s="18">
        <v>18.899999999999999</v>
      </c>
      <c r="F595" s="15">
        <f t="shared" si="38"/>
        <v>1919.9583333332889</v>
      </c>
      <c r="G595" s="15">
        <f>G584*1/12+G596*11/12</f>
        <v>4.9308333333333332</v>
      </c>
      <c r="H595" s="30"/>
      <c r="I595" s="155"/>
      <c r="J595" s="197">
        <f t="shared" si="36"/>
        <v>4.4166666666666667E-2</v>
      </c>
      <c r="K595" s="197">
        <f t="shared" si="39"/>
        <v>4.8059484947406608E-3</v>
      </c>
      <c r="L595" s="197">
        <f t="shared" si="37"/>
        <v>4.0189893100002205E-3</v>
      </c>
      <c r="M595" s="36"/>
    </row>
    <row r="596" spans="1:13" ht="12.75" x14ac:dyDescent="0.2">
      <c r="A596" s="15">
        <v>1920.01</v>
      </c>
      <c r="B596" s="15">
        <v>8.83</v>
      </c>
      <c r="C596" s="18">
        <v>0.52829999999999999</v>
      </c>
      <c r="D596" s="18">
        <v>0.91920000000000002</v>
      </c>
      <c r="E596" s="18">
        <v>19.3</v>
      </c>
      <c r="F596" s="15">
        <f t="shared" si="38"/>
        <v>1920.0416666666222</v>
      </c>
      <c r="G596" s="15">
        <v>4.97</v>
      </c>
      <c r="H596" s="30"/>
      <c r="I596" s="155"/>
      <c r="J596" s="197">
        <f t="shared" si="36"/>
        <v>4.4025000000000002E-2</v>
      </c>
      <c r="K596" s="197">
        <f t="shared" si="39"/>
        <v>4.9355381165919286E-3</v>
      </c>
      <c r="L596" s="197">
        <f t="shared" si="37"/>
        <v>4.0502141257032775E-3</v>
      </c>
      <c r="M596" s="36"/>
    </row>
    <row r="597" spans="1:13" ht="12.75" x14ac:dyDescent="0.2">
      <c r="A597" s="15">
        <v>1920.02</v>
      </c>
      <c r="B597" s="15">
        <v>8.1</v>
      </c>
      <c r="C597" s="18">
        <v>0.52669999999999995</v>
      </c>
      <c r="D597" s="18">
        <v>0.9083</v>
      </c>
      <c r="E597" s="18">
        <v>19.5</v>
      </c>
      <c r="F597" s="15">
        <f t="shared" si="38"/>
        <v>1920.1249999999554</v>
      </c>
      <c r="G597" s="15">
        <f>G596*11/12+G608*1/12</f>
        <v>4.9799999999999995</v>
      </c>
      <c r="H597" s="30"/>
      <c r="I597" s="155"/>
      <c r="J597" s="197">
        <f t="shared" si="36"/>
        <v>4.3891666666666662E-2</v>
      </c>
      <c r="K597" s="197">
        <f t="shared" si="39"/>
        <v>4.9707436768591916E-3</v>
      </c>
      <c r="L597" s="197">
        <f t="shared" si="37"/>
        <v>4.0581847075893407E-3</v>
      </c>
      <c r="M597" s="36"/>
    </row>
    <row r="598" spans="1:13" ht="12.75" x14ac:dyDescent="0.2">
      <c r="A598" s="15">
        <v>1920.03</v>
      </c>
      <c r="B598" s="15">
        <v>8.67</v>
      </c>
      <c r="C598" s="18">
        <v>0.52500000000000002</v>
      </c>
      <c r="D598" s="18">
        <v>0.89749999999999996</v>
      </c>
      <c r="E598" s="18">
        <v>19.7</v>
      </c>
      <c r="F598" s="15">
        <f t="shared" si="38"/>
        <v>1920.2083333332887</v>
      </c>
      <c r="G598" s="15">
        <f>G596*10/12+G608*2/12</f>
        <v>4.99</v>
      </c>
      <c r="H598" s="30"/>
      <c r="I598" s="155"/>
      <c r="J598" s="197">
        <f t="shared" si="36"/>
        <v>4.3750000000000004E-2</v>
      </c>
      <c r="K598" s="197">
        <f t="shared" si="39"/>
        <v>5.4012345679012351E-3</v>
      </c>
      <c r="L598" s="197">
        <f t="shared" si="37"/>
        <v>4.0661545935285481E-3</v>
      </c>
      <c r="M598" s="36"/>
    </row>
    <row r="599" spans="1:13" ht="12.75" x14ac:dyDescent="0.2">
      <c r="A599" s="15">
        <v>1920.04</v>
      </c>
      <c r="B599" s="15">
        <v>8.6</v>
      </c>
      <c r="C599" s="18">
        <v>0.52329999999999999</v>
      </c>
      <c r="D599" s="18">
        <v>0.88670000000000004</v>
      </c>
      <c r="E599" s="18">
        <v>20.3</v>
      </c>
      <c r="F599" s="15">
        <f t="shared" si="38"/>
        <v>1920.2916666666219</v>
      </c>
      <c r="G599" s="15">
        <f>G596*9/12+G608*3/12</f>
        <v>5</v>
      </c>
      <c r="H599" s="30"/>
      <c r="I599" s="155"/>
      <c r="J599" s="197">
        <f t="shared" si="36"/>
        <v>4.3608333333333332E-2</v>
      </c>
      <c r="K599" s="197">
        <f t="shared" si="39"/>
        <v>5.0297962322183778E-3</v>
      </c>
      <c r="L599" s="197">
        <f t="shared" si="37"/>
        <v>4.0741237836483535E-3</v>
      </c>
      <c r="M599" s="36"/>
    </row>
    <row r="600" spans="1:13" ht="12.75" x14ac:dyDescent="0.2">
      <c r="A600" s="15">
        <v>1920.05</v>
      </c>
      <c r="B600" s="15">
        <v>8.06</v>
      </c>
      <c r="C600" s="18">
        <v>0.52170000000000005</v>
      </c>
      <c r="D600" s="18">
        <v>0.87580000000000002</v>
      </c>
      <c r="E600" s="18">
        <v>20.6</v>
      </c>
      <c r="F600" s="15">
        <f t="shared" si="38"/>
        <v>1920.3749999999552</v>
      </c>
      <c r="G600" s="15">
        <f>G596*8/12+G608*4/12</f>
        <v>5.01</v>
      </c>
      <c r="H600" s="30"/>
      <c r="I600" s="155"/>
      <c r="J600" s="197">
        <f t="shared" si="36"/>
        <v>4.3475000000000007E-2</v>
      </c>
      <c r="K600" s="197">
        <f t="shared" si="39"/>
        <v>5.0552325581395361E-3</v>
      </c>
      <c r="L600" s="197">
        <f t="shared" si="37"/>
        <v>4.0820922780753222E-3</v>
      </c>
      <c r="M600" s="36"/>
    </row>
    <row r="601" spans="1:13" ht="12.75" x14ac:dyDescent="0.2">
      <c r="A601" s="15">
        <v>1920.06</v>
      </c>
      <c r="B601" s="15">
        <v>7.92</v>
      </c>
      <c r="C601" s="18">
        <v>0.52</v>
      </c>
      <c r="D601" s="18">
        <v>0.86499999999999999</v>
      </c>
      <c r="E601" s="18">
        <v>20.9</v>
      </c>
      <c r="F601" s="15">
        <f t="shared" si="38"/>
        <v>1920.4583333332885</v>
      </c>
      <c r="G601" s="15">
        <f>G596*7/12+G608*5/12</f>
        <v>5.0199999999999996</v>
      </c>
      <c r="H601" s="30"/>
      <c r="I601" s="155"/>
      <c r="J601" s="197">
        <f t="shared" si="36"/>
        <v>4.3333333333333335E-2</v>
      </c>
      <c r="K601" s="197">
        <f t="shared" si="39"/>
        <v>5.3763440860215049E-3</v>
      </c>
      <c r="L601" s="197">
        <f t="shared" si="37"/>
        <v>4.0900600769369078E-3</v>
      </c>
      <c r="M601" s="36"/>
    </row>
    <row r="602" spans="1:13" ht="12.75" x14ac:dyDescent="0.2">
      <c r="A602" s="15">
        <v>1920.07</v>
      </c>
      <c r="B602" s="15">
        <v>7.91</v>
      </c>
      <c r="C602" s="18">
        <v>0.51829999999999998</v>
      </c>
      <c r="D602" s="18">
        <v>0.85419999999999996</v>
      </c>
      <c r="E602" s="18">
        <v>20.8</v>
      </c>
      <c r="F602" s="15">
        <f t="shared" si="38"/>
        <v>1920.5416666666217</v>
      </c>
      <c r="G602" s="15">
        <f>G596*6/12+G608*6/12</f>
        <v>5.0299999999999994</v>
      </c>
      <c r="H602" s="30"/>
      <c r="I602" s="155"/>
      <c r="J602" s="197">
        <f t="shared" si="36"/>
        <v>4.3191666666666663E-2</v>
      </c>
      <c r="K602" s="197">
        <f t="shared" si="39"/>
        <v>5.4534932659932658E-3</v>
      </c>
      <c r="L602" s="197">
        <f t="shared" si="37"/>
        <v>4.0980271803598978E-3</v>
      </c>
      <c r="M602" s="36"/>
    </row>
    <row r="603" spans="1:13" ht="12.75" x14ac:dyDescent="0.2">
      <c r="A603" s="15">
        <v>1920.08</v>
      </c>
      <c r="B603" s="15">
        <v>7.6</v>
      </c>
      <c r="C603" s="18">
        <v>0.51670000000000005</v>
      </c>
      <c r="D603" s="18">
        <v>0.84330000000000005</v>
      </c>
      <c r="E603" s="18">
        <v>20.3</v>
      </c>
      <c r="F603" s="15">
        <f t="shared" si="38"/>
        <v>1920.624999999955</v>
      </c>
      <c r="G603" s="15">
        <f>G596*5/12+G608*7/12</f>
        <v>5.0399999999999991</v>
      </c>
      <c r="H603" s="30"/>
      <c r="I603" s="155"/>
      <c r="J603" s="197">
        <f t="shared" si="36"/>
        <v>4.3058333333333337E-2</v>
      </c>
      <c r="K603" s="197">
        <f t="shared" si="39"/>
        <v>5.4435313948588285E-3</v>
      </c>
      <c r="L603" s="197">
        <f t="shared" si="37"/>
        <v>4.1059935884708576E-3</v>
      </c>
      <c r="M603" s="36"/>
    </row>
    <row r="604" spans="1:13" ht="12.75" x14ac:dyDescent="0.2">
      <c r="A604" s="15">
        <v>1920.09</v>
      </c>
      <c r="B604" s="15">
        <v>7.87</v>
      </c>
      <c r="C604" s="18">
        <v>0.51500000000000001</v>
      </c>
      <c r="D604" s="18">
        <v>0.83250000000000002</v>
      </c>
      <c r="E604" s="18">
        <v>20</v>
      </c>
      <c r="F604" s="15">
        <f t="shared" si="38"/>
        <v>1920.7083333332882</v>
      </c>
      <c r="G604" s="15">
        <f>G596*4/12+G608*8/12</f>
        <v>5.05</v>
      </c>
      <c r="H604" s="30"/>
      <c r="I604" s="155"/>
      <c r="J604" s="197">
        <f t="shared" si="36"/>
        <v>4.2916666666666665E-2</v>
      </c>
      <c r="K604" s="197">
        <f t="shared" si="39"/>
        <v>5.6469298245614037E-3</v>
      </c>
      <c r="L604" s="197">
        <f t="shared" si="37"/>
        <v>4.1139593013970188E-3</v>
      </c>
      <c r="M604" s="36"/>
    </row>
    <row r="605" spans="1:13" ht="12.75" x14ac:dyDescent="0.2">
      <c r="A605" s="15">
        <v>1920.1</v>
      </c>
      <c r="B605" s="15">
        <v>7.88</v>
      </c>
      <c r="C605" s="18">
        <v>0.51329999999999998</v>
      </c>
      <c r="D605" s="18">
        <v>0.82169999999999999</v>
      </c>
      <c r="E605" s="18">
        <v>19.899999999999999</v>
      </c>
      <c r="F605" s="15">
        <f t="shared" si="38"/>
        <v>1920.7916666666215</v>
      </c>
      <c r="G605" s="15">
        <f>G596*3/12+G608*9/12</f>
        <v>5.0600000000000005</v>
      </c>
      <c r="H605" s="30"/>
      <c r="I605" s="155"/>
      <c r="J605" s="197">
        <f t="shared" si="36"/>
        <v>4.2775000000000001E-2</v>
      </c>
      <c r="K605" s="197">
        <f t="shared" si="39"/>
        <v>5.435196950444727E-3</v>
      </c>
      <c r="L605" s="197">
        <f t="shared" si="37"/>
        <v>4.1219243192651689E-3</v>
      </c>
      <c r="M605" s="36"/>
    </row>
    <row r="606" spans="1:13" ht="12.75" x14ac:dyDescent="0.2">
      <c r="A606" s="15">
        <v>1920.11</v>
      </c>
      <c r="B606" s="15">
        <v>7.48</v>
      </c>
      <c r="C606" s="18">
        <v>0.51170000000000004</v>
      </c>
      <c r="D606" s="18">
        <v>0.81079999999999997</v>
      </c>
      <c r="E606" s="18">
        <v>19.8</v>
      </c>
      <c r="F606" s="15">
        <f t="shared" si="38"/>
        <v>1920.8749999999548</v>
      </c>
      <c r="G606" s="15">
        <f>G596*2/12+G608*10/12</f>
        <v>5.0699999999999994</v>
      </c>
      <c r="H606" s="30"/>
      <c r="I606" s="155"/>
      <c r="J606" s="197">
        <f t="shared" si="36"/>
        <v>4.2641666666666668E-2</v>
      </c>
      <c r="K606" s="197">
        <f t="shared" si="39"/>
        <v>5.4113790186125213E-3</v>
      </c>
      <c r="L606" s="197">
        <f t="shared" si="37"/>
        <v>4.1298886422020953E-3</v>
      </c>
      <c r="M606" s="36"/>
    </row>
    <row r="607" spans="1:13" ht="12.75" x14ac:dyDescent="0.2">
      <c r="A607" s="15">
        <v>1920.12</v>
      </c>
      <c r="B607" s="15">
        <v>6.81</v>
      </c>
      <c r="C607" s="18">
        <v>0.51</v>
      </c>
      <c r="D607" s="18">
        <v>0.8</v>
      </c>
      <c r="E607" s="18">
        <v>19.399999999999999</v>
      </c>
      <c r="F607" s="15">
        <f t="shared" si="38"/>
        <v>1920.958333333288</v>
      </c>
      <c r="G607" s="15">
        <f>G596*1/12+G608*11/12</f>
        <v>5.0799999999999992</v>
      </c>
      <c r="H607" s="30"/>
      <c r="I607" s="155"/>
      <c r="J607" s="197">
        <f t="shared" si="36"/>
        <v>4.2500000000000003E-2</v>
      </c>
      <c r="K607" s="197">
        <f t="shared" si="39"/>
        <v>5.681818181818182E-3</v>
      </c>
      <c r="L607" s="197">
        <f t="shared" si="37"/>
        <v>4.1378522703343634E-3</v>
      </c>
      <c r="M607" s="36"/>
    </row>
    <row r="608" spans="1:13" ht="12.75" x14ac:dyDescent="0.2">
      <c r="A608" s="15">
        <v>1921.01</v>
      </c>
      <c r="B608" s="15">
        <v>7.11</v>
      </c>
      <c r="C608" s="18">
        <v>0.50580000000000003</v>
      </c>
      <c r="D608" s="18">
        <v>0.75749999999999995</v>
      </c>
      <c r="E608" s="18">
        <v>19</v>
      </c>
      <c r="F608" s="15">
        <f t="shared" si="38"/>
        <v>1921.0416666666213</v>
      </c>
      <c r="G608" s="15">
        <v>5.09</v>
      </c>
      <c r="H608" s="30"/>
      <c r="I608" s="155"/>
      <c r="J608" s="197">
        <f t="shared" si="36"/>
        <v>4.215E-2</v>
      </c>
      <c r="K608" s="197">
        <f t="shared" si="39"/>
        <v>6.1894273127753308E-3</v>
      </c>
      <c r="L608" s="197">
        <f t="shared" si="37"/>
        <v>4.1458152037889828E-3</v>
      </c>
      <c r="M608" s="36"/>
    </row>
    <row r="609" spans="1:13" ht="12.75" x14ac:dyDescent="0.2">
      <c r="A609" s="15">
        <v>1921.02</v>
      </c>
      <c r="B609" s="15">
        <v>7.06</v>
      </c>
      <c r="C609" s="18">
        <v>0.50170000000000003</v>
      </c>
      <c r="D609" s="18">
        <v>0.71499999999999997</v>
      </c>
      <c r="E609" s="18">
        <v>18.399999999999999</v>
      </c>
      <c r="F609" s="15">
        <f t="shared" si="38"/>
        <v>1921.1249999999545</v>
      </c>
      <c r="G609" s="15">
        <f>G608*11/12+G620*1/12</f>
        <v>5.024166666666666</v>
      </c>
      <c r="H609" s="30"/>
      <c r="I609" s="155"/>
      <c r="J609" s="197">
        <f t="shared" si="36"/>
        <v>4.1808333333333336E-2</v>
      </c>
      <c r="K609" s="197">
        <f t="shared" si="39"/>
        <v>5.8802156586966713E-3</v>
      </c>
      <c r="L609" s="197">
        <f t="shared" si="37"/>
        <v>4.0933797878710543E-3</v>
      </c>
      <c r="M609" s="36"/>
    </row>
    <row r="610" spans="1:13" ht="12.75" x14ac:dyDescent="0.2">
      <c r="A610" s="15">
        <v>1921.03</v>
      </c>
      <c r="B610" s="15">
        <v>6.88</v>
      </c>
      <c r="C610" s="18">
        <v>0.4975</v>
      </c>
      <c r="D610" s="18">
        <v>0.67249999999999999</v>
      </c>
      <c r="E610" s="18">
        <v>18.3</v>
      </c>
      <c r="F610" s="15">
        <f t="shared" si="38"/>
        <v>1921.2083333332878</v>
      </c>
      <c r="G610" s="15">
        <f>G608*10/12+G620*2/12</f>
        <v>4.958333333333333</v>
      </c>
      <c r="H610" s="30"/>
      <c r="I610" s="155"/>
      <c r="J610" s="197">
        <f t="shared" si="36"/>
        <v>4.1458333333333333E-2</v>
      </c>
      <c r="K610" s="197">
        <f t="shared" si="39"/>
        <v>5.8722851746931069E-3</v>
      </c>
      <c r="L610" s="197">
        <f t="shared" si="37"/>
        <v>4.0409142337343162E-3</v>
      </c>
      <c r="M610" s="36"/>
    </row>
    <row r="611" spans="1:13" ht="12.75" x14ac:dyDescent="0.2">
      <c r="A611" s="15">
        <v>1921.04</v>
      </c>
      <c r="B611" s="15">
        <v>6.91</v>
      </c>
      <c r="C611" s="18">
        <v>0.49330000000000002</v>
      </c>
      <c r="D611" s="18">
        <v>0.63</v>
      </c>
      <c r="E611" s="18">
        <v>18.100000000000001</v>
      </c>
      <c r="F611" s="15">
        <f t="shared" si="38"/>
        <v>1921.291666666621</v>
      </c>
      <c r="G611" s="15">
        <f>G608*9/12+G620*3/12</f>
        <v>4.8925000000000001</v>
      </c>
      <c r="H611" s="30"/>
      <c r="I611" s="155"/>
      <c r="J611" s="197">
        <f t="shared" si="36"/>
        <v>4.1108333333333337E-2</v>
      </c>
      <c r="K611" s="197">
        <f t="shared" si="39"/>
        <v>5.9750484496124039E-3</v>
      </c>
      <c r="L611" s="197">
        <f t="shared" si="37"/>
        <v>3.9884185051366483E-3</v>
      </c>
      <c r="M611" s="36"/>
    </row>
    <row r="612" spans="1:13" ht="12.75" x14ac:dyDescent="0.2">
      <c r="A612" s="15">
        <v>1921.05</v>
      </c>
      <c r="B612" s="15">
        <v>7.12</v>
      </c>
      <c r="C612" s="18">
        <v>0.48920000000000002</v>
      </c>
      <c r="D612" s="18">
        <v>0.58750000000000002</v>
      </c>
      <c r="E612" s="18">
        <v>17.7</v>
      </c>
      <c r="F612" s="15">
        <f t="shared" si="38"/>
        <v>1921.3749999999543</v>
      </c>
      <c r="G612" s="15">
        <f>G608*8/12+G620*4/12</f>
        <v>4.8266666666666662</v>
      </c>
      <c r="H612" s="30"/>
      <c r="I612" s="155"/>
      <c r="J612" s="197">
        <f t="shared" si="36"/>
        <v>4.0766666666666666E-2</v>
      </c>
      <c r="K612" s="197">
        <f t="shared" si="39"/>
        <v>5.8996623251326577E-3</v>
      </c>
      <c r="L612" s="197">
        <f t="shared" si="37"/>
        <v>3.9358925657690946E-3</v>
      </c>
      <c r="M612" s="36"/>
    </row>
    <row r="613" spans="1:13" ht="12.75" x14ac:dyDescent="0.2">
      <c r="A613" s="15">
        <v>1921.06</v>
      </c>
      <c r="B613" s="15">
        <v>6.55</v>
      </c>
      <c r="C613" s="18">
        <v>0.48499999999999999</v>
      </c>
      <c r="D613" s="18">
        <v>0.54500000000000004</v>
      </c>
      <c r="E613" s="18">
        <v>17.600000000000001</v>
      </c>
      <c r="F613" s="15">
        <f t="shared" si="38"/>
        <v>1921.4583333332876</v>
      </c>
      <c r="G613" s="15">
        <f>G608*7/12+G620*5/12</f>
        <v>4.7608333333333333</v>
      </c>
      <c r="H613" s="30"/>
      <c r="I613" s="155"/>
      <c r="J613" s="197">
        <f t="shared" si="36"/>
        <v>4.0416666666666663E-2</v>
      </c>
      <c r="K613" s="197">
        <f t="shared" si="39"/>
        <v>5.6764981273408231E-3</v>
      </c>
      <c r="L613" s="197">
        <f t="shared" si="37"/>
        <v>3.883336379256308E-3</v>
      </c>
      <c r="M613" s="36"/>
    </row>
    <row r="614" spans="1:13" ht="12.75" x14ac:dyDescent="0.2">
      <c r="A614" s="15">
        <v>1921.07</v>
      </c>
      <c r="B614" s="15">
        <v>6.53</v>
      </c>
      <c r="C614" s="18">
        <v>0.48080000000000001</v>
      </c>
      <c r="D614" s="18">
        <v>0.50249999999999995</v>
      </c>
      <c r="E614" s="18">
        <v>17.7</v>
      </c>
      <c r="F614" s="15">
        <f t="shared" si="38"/>
        <v>1921.5416666666208</v>
      </c>
      <c r="G614" s="15">
        <f>G608*6/12+G620*6/12</f>
        <v>4.6950000000000003</v>
      </c>
      <c r="H614" s="30"/>
      <c r="I614" s="155"/>
      <c r="J614" s="197">
        <f t="shared" si="36"/>
        <v>4.0066666666666667E-2</v>
      </c>
      <c r="K614" s="197">
        <f t="shared" si="39"/>
        <v>6.1170483460559798E-3</v>
      </c>
      <c r="L614" s="197">
        <f t="shared" si="37"/>
        <v>3.8307499091558839E-3</v>
      </c>
      <c r="M614" s="36"/>
    </row>
    <row r="615" spans="1:13" ht="12.75" x14ac:dyDescent="0.2">
      <c r="A615" s="15">
        <v>1921.08</v>
      </c>
      <c r="B615" s="15">
        <v>6.45</v>
      </c>
      <c r="C615" s="18">
        <v>0.47670000000000001</v>
      </c>
      <c r="D615" s="18">
        <v>0.46</v>
      </c>
      <c r="E615" s="18">
        <v>17.7</v>
      </c>
      <c r="F615" s="15">
        <f t="shared" si="38"/>
        <v>1921.6249999999541</v>
      </c>
      <c r="G615" s="15">
        <f>G608*5/12+G620*7/12</f>
        <v>4.6291666666666664</v>
      </c>
      <c r="H615" s="30"/>
      <c r="I615" s="155"/>
      <c r="J615" s="197">
        <f t="shared" si="36"/>
        <v>3.9725000000000003E-2</v>
      </c>
      <c r="K615" s="197">
        <f t="shared" si="39"/>
        <v>6.0834609494640124E-3</v>
      </c>
      <c r="L615" s="197">
        <f t="shared" si="37"/>
        <v>3.7781331189594702E-3</v>
      </c>
      <c r="M615" s="36"/>
    </row>
    <row r="616" spans="1:13" ht="12.75" x14ac:dyDescent="0.2">
      <c r="A616" s="15">
        <v>1921.09</v>
      </c>
      <c r="B616" s="15">
        <v>6.61</v>
      </c>
      <c r="C616" s="18">
        <v>0.47249999999999998</v>
      </c>
      <c r="D616" s="18">
        <v>0.41749999999999998</v>
      </c>
      <c r="E616" s="18">
        <v>17.5</v>
      </c>
      <c r="F616" s="15">
        <f t="shared" si="38"/>
        <v>1921.7083333332873</v>
      </c>
      <c r="G616" s="15">
        <f>G608*4/12+G620*8/12</f>
        <v>4.5633333333333335</v>
      </c>
      <c r="H616" s="30"/>
      <c r="I616" s="155"/>
      <c r="J616" s="197">
        <f t="shared" si="36"/>
        <v>3.9375E-2</v>
      </c>
      <c r="K616" s="197">
        <f t="shared" si="39"/>
        <v>6.1046511627906976E-3</v>
      </c>
      <c r="L616" s="197">
        <f t="shared" si="37"/>
        <v>3.7254859720905475E-3</v>
      </c>
      <c r="M616" s="36"/>
    </row>
    <row r="617" spans="1:13" ht="12.75" x14ac:dyDescent="0.2">
      <c r="A617" s="15">
        <v>1921.1</v>
      </c>
      <c r="B617" s="15">
        <v>6.7</v>
      </c>
      <c r="C617" s="18">
        <v>0.46829999999999999</v>
      </c>
      <c r="D617" s="18">
        <v>0.375</v>
      </c>
      <c r="E617" s="18">
        <v>17.5</v>
      </c>
      <c r="F617" s="15">
        <f t="shared" si="38"/>
        <v>1921.7916666666206</v>
      </c>
      <c r="G617" s="15">
        <f>G608*3/12+G620*9/12</f>
        <v>4.4974999999999996</v>
      </c>
      <c r="H617" s="30"/>
      <c r="I617" s="155"/>
      <c r="J617" s="197">
        <f t="shared" si="36"/>
        <v>3.9024999999999997E-2</v>
      </c>
      <c r="K617" s="197">
        <f t="shared" si="39"/>
        <v>5.9039334341906193E-3</v>
      </c>
      <c r="L617" s="197">
        <f t="shared" si="37"/>
        <v>3.6728084319064269E-3</v>
      </c>
      <c r="M617" s="36"/>
    </row>
    <row r="618" spans="1:13" ht="12.75" x14ac:dyDescent="0.2">
      <c r="A618" s="15">
        <v>1921.11</v>
      </c>
      <c r="B618" s="15">
        <v>7.06</v>
      </c>
      <c r="C618" s="18">
        <v>0.4642</v>
      </c>
      <c r="D618" s="18">
        <v>0.33250000000000002</v>
      </c>
      <c r="E618" s="18">
        <v>17.399999999999999</v>
      </c>
      <c r="F618" s="15">
        <f t="shared" si="38"/>
        <v>1921.8749999999538</v>
      </c>
      <c r="G618" s="15">
        <f>G608*2/12+G620*10/12</f>
        <v>4.4316666666666666</v>
      </c>
      <c r="H618" s="30"/>
      <c r="I618" s="155"/>
      <c r="J618" s="197">
        <f t="shared" si="36"/>
        <v>3.8683333333333333E-2</v>
      </c>
      <c r="K618" s="197">
        <f t="shared" si="39"/>
        <v>5.77363184079602E-3</v>
      </c>
      <c r="L618" s="197">
        <f t="shared" si="37"/>
        <v>3.6201004616964738E-3</v>
      </c>
      <c r="M618" s="36"/>
    </row>
    <row r="619" spans="1:13" ht="12.75" x14ac:dyDescent="0.2">
      <c r="A619" s="15">
        <v>1921.12</v>
      </c>
      <c r="B619" s="15">
        <v>7.31</v>
      </c>
      <c r="C619" s="18">
        <v>0.46</v>
      </c>
      <c r="D619" s="18">
        <v>0.28999999999999998</v>
      </c>
      <c r="E619" s="18">
        <v>17.3</v>
      </c>
      <c r="F619" s="15">
        <f t="shared" si="38"/>
        <v>1921.9583333332871</v>
      </c>
      <c r="G619" s="15">
        <f>G608*1/12+G620*11/12</f>
        <v>4.3658333333333328</v>
      </c>
      <c r="H619" s="30"/>
      <c r="I619" s="155"/>
      <c r="J619" s="197">
        <f t="shared" si="36"/>
        <v>3.8333333333333337E-2</v>
      </c>
      <c r="K619" s="197">
        <f t="shared" si="39"/>
        <v>5.4296506137865921E-3</v>
      </c>
      <c r="L619" s="197">
        <f t="shared" si="37"/>
        <v>3.5673620246827742E-3</v>
      </c>
      <c r="M619" s="36"/>
    </row>
    <row r="620" spans="1:13" ht="12.75" x14ac:dyDescent="0.2">
      <c r="A620" s="15">
        <v>1922.01</v>
      </c>
      <c r="B620" s="15">
        <v>7.3</v>
      </c>
      <c r="C620" s="18">
        <v>0.4642</v>
      </c>
      <c r="D620" s="18">
        <v>0.32329999999999998</v>
      </c>
      <c r="E620" s="18">
        <v>16.899999999999999</v>
      </c>
      <c r="F620" s="15">
        <f t="shared" si="38"/>
        <v>1922.0416666666204</v>
      </c>
      <c r="G620" s="15">
        <v>4.3</v>
      </c>
      <c r="H620" s="30"/>
      <c r="I620" s="155"/>
      <c r="J620" s="197">
        <f t="shared" si="36"/>
        <v>3.8683333333333333E-2</v>
      </c>
      <c r="K620" s="197">
        <f t="shared" si="39"/>
        <v>5.2918376652986779E-3</v>
      </c>
      <c r="L620" s="197">
        <f t="shared" si="37"/>
        <v>3.5145930840192463E-3</v>
      </c>
      <c r="M620" s="36"/>
    </row>
    <row r="621" spans="1:13" ht="12.75" x14ac:dyDescent="0.2">
      <c r="A621" s="15">
        <v>1922.02</v>
      </c>
      <c r="B621" s="15">
        <v>7.46</v>
      </c>
      <c r="C621" s="18">
        <v>0.46829999999999999</v>
      </c>
      <c r="D621" s="18">
        <v>0.35670000000000002</v>
      </c>
      <c r="E621" s="18">
        <v>16.899999999999999</v>
      </c>
      <c r="F621" s="15">
        <f t="shared" si="38"/>
        <v>1922.1249999999536</v>
      </c>
      <c r="G621" s="15">
        <f>G620*11/12+G632*1/12</f>
        <v>4.3049999999999997</v>
      </c>
      <c r="H621" s="30"/>
      <c r="I621" s="155"/>
      <c r="J621" s="197">
        <f t="shared" si="36"/>
        <v>3.9024999999999997E-2</v>
      </c>
      <c r="K621" s="197">
        <f t="shared" si="39"/>
        <v>5.3458904109589039E-3</v>
      </c>
      <c r="L621" s="197">
        <f t="shared" si="37"/>
        <v>3.5186019228843346E-3</v>
      </c>
      <c r="M621" s="36"/>
    </row>
    <row r="622" spans="1:13" ht="12.75" x14ac:dyDescent="0.2">
      <c r="A622" s="15">
        <v>1922.03</v>
      </c>
      <c r="B622" s="15">
        <v>7.74</v>
      </c>
      <c r="C622" s="18">
        <v>0.47249999999999998</v>
      </c>
      <c r="D622" s="18">
        <v>0.39</v>
      </c>
      <c r="E622" s="18">
        <v>16.7</v>
      </c>
      <c r="F622" s="15">
        <f t="shared" si="38"/>
        <v>1922.2083333332869</v>
      </c>
      <c r="G622" s="15">
        <f>G620*10/12+G632*2/12</f>
        <v>4.3100000000000005</v>
      </c>
      <c r="H622" s="30"/>
      <c r="I622" s="155"/>
      <c r="J622" s="197">
        <f t="shared" si="36"/>
        <v>3.9375E-2</v>
      </c>
      <c r="K622" s="197">
        <f t="shared" si="39"/>
        <v>5.2781501340482574E-3</v>
      </c>
      <c r="L622" s="197">
        <f t="shared" si="37"/>
        <v>3.5226105855981071E-3</v>
      </c>
      <c r="M622" s="36"/>
    </row>
    <row r="623" spans="1:13" ht="12.75" x14ac:dyDescent="0.2">
      <c r="A623" s="15">
        <v>1922.04</v>
      </c>
      <c r="B623" s="15">
        <v>8.2100000000000009</v>
      </c>
      <c r="C623" s="18">
        <v>0.47670000000000001</v>
      </c>
      <c r="D623" s="18">
        <v>0.42330000000000001</v>
      </c>
      <c r="E623" s="18">
        <v>16.7</v>
      </c>
      <c r="F623" s="15">
        <f t="shared" si="38"/>
        <v>1922.2916666666201</v>
      </c>
      <c r="G623" s="15">
        <f>G620*9/12+G632*3/12</f>
        <v>4.3149999999999995</v>
      </c>
      <c r="H623" s="30"/>
      <c r="I623" s="155"/>
      <c r="J623" s="197">
        <f t="shared" si="36"/>
        <v>3.9725000000000003E-2</v>
      </c>
      <c r="K623" s="197">
        <f t="shared" si="39"/>
        <v>5.132428940568476E-3</v>
      </c>
      <c r="L623" s="197">
        <f t="shared" si="37"/>
        <v>3.5266190721769952E-3</v>
      </c>
      <c r="M623" s="36"/>
    </row>
    <row r="624" spans="1:13" ht="12.75" x14ac:dyDescent="0.2">
      <c r="A624" s="15">
        <v>1922.05</v>
      </c>
      <c r="B624" s="15">
        <v>8.5299999999999994</v>
      </c>
      <c r="C624" s="18">
        <v>0.48080000000000001</v>
      </c>
      <c r="D624" s="18">
        <v>0.45669999999999999</v>
      </c>
      <c r="E624" s="18">
        <v>16.7</v>
      </c>
      <c r="F624" s="15">
        <f t="shared" si="38"/>
        <v>1922.3749999999534</v>
      </c>
      <c r="G624" s="15">
        <f>G620*8/12+G632*4/12</f>
        <v>4.32</v>
      </c>
      <c r="H624" s="30"/>
      <c r="I624" s="155"/>
      <c r="J624" s="197">
        <f t="shared" si="36"/>
        <v>4.0066666666666667E-2</v>
      </c>
      <c r="K624" s="197">
        <f t="shared" si="39"/>
        <v>4.8802273650020295E-3</v>
      </c>
      <c r="L624" s="197">
        <f t="shared" si="37"/>
        <v>3.5306273826369861E-3</v>
      </c>
      <c r="M624" s="36"/>
    </row>
    <row r="625" spans="1:13" ht="12.75" x14ac:dyDescent="0.2">
      <c r="A625" s="15">
        <v>1922.06</v>
      </c>
      <c r="B625" s="15">
        <v>8.4499999999999993</v>
      </c>
      <c r="C625" s="18">
        <v>0.48499999999999999</v>
      </c>
      <c r="D625" s="18">
        <v>0.49</v>
      </c>
      <c r="E625" s="18">
        <v>16.7</v>
      </c>
      <c r="F625" s="15">
        <f t="shared" si="38"/>
        <v>1922.4583333332866</v>
      </c>
      <c r="G625" s="15">
        <f>G620*7/12+G632*5/12</f>
        <v>4.3250000000000002</v>
      </c>
      <c r="H625" s="30"/>
      <c r="I625" s="155"/>
      <c r="J625" s="197">
        <f t="shared" si="36"/>
        <v>4.0416666666666663E-2</v>
      </c>
      <c r="K625" s="197">
        <f t="shared" si="39"/>
        <v>4.7381789761625631E-3</v>
      </c>
      <c r="L625" s="197">
        <f t="shared" si="37"/>
        <v>3.534635516994511E-3</v>
      </c>
      <c r="M625" s="36"/>
    </row>
    <row r="626" spans="1:13" ht="12.75" x14ac:dyDescent="0.2">
      <c r="A626" s="15">
        <v>1922.07</v>
      </c>
      <c r="B626" s="15">
        <v>8.51</v>
      </c>
      <c r="C626" s="18">
        <v>0.48920000000000002</v>
      </c>
      <c r="D626" s="18">
        <v>0.52329999999999999</v>
      </c>
      <c r="E626" s="18">
        <v>16.8</v>
      </c>
      <c r="F626" s="15">
        <f t="shared" si="38"/>
        <v>1922.5416666666199</v>
      </c>
      <c r="G626" s="15">
        <f>G620*6/12+G632*6/12</f>
        <v>4.33</v>
      </c>
      <c r="H626" s="30"/>
      <c r="I626" s="155"/>
      <c r="J626" s="197">
        <f t="shared" si="36"/>
        <v>4.0766666666666666E-2</v>
      </c>
      <c r="K626" s="197">
        <f t="shared" si="39"/>
        <v>4.8244575936883631E-3</v>
      </c>
      <c r="L626" s="197">
        <f t="shared" si="37"/>
        <v>3.5386434752657792E-3</v>
      </c>
      <c r="M626" s="36"/>
    </row>
    <row r="627" spans="1:13" ht="12.75" x14ac:dyDescent="0.2">
      <c r="A627" s="15">
        <v>1922.08</v>
      </c>
      <c r="B627" s="15">
        <v>8.83</v>
      </c>
      <c r="C627" s="18">
        <v>0.49330000000000002</v>
      </c>
      <c r="D627" s="18">
        <v>0.55669999999999997</v>
      </c>
      <c r="E627" s="18">
        <v>16.600000000000001</v>
      </c>
      <c r="F627" s="15">
        <f t="shared" si="38"/>
        <v>1922.6249999999532</v>
      </c>
      <c r="G627" s="15">
        <f>G620*5/12+G632*7/12</f>
        <v>4.335</v>
      </c>
      <c r="H627" s="30"/>
      <c r="I627" s="155"/>
      <c r="J627" s="197">
        <f t="shared" si="36"/>
        <v>4.1108333333333337E-2</v>
      </c>
      <c r="K627" s="197">
        <f t="shared" si="39"/>
        <v>4.8305914610262445E-3</v>
      </c>
      <c r="L627" s="197">
        <f t="shared" si="37"/>
        <v>3.5426512574667779E-3</v>
      </c>
      <c r="M627" s="36"/>
    </row>
    <row r="628" spans="1:13" ht="12.75" x14ac:dyDescent="0.2">
      <c r="A628" s="15">
        <v>1922.09</v>
      </c>
      <c r="B628" s="15">
        <v>9.06</v>
      </c>
      <c r="C628" s="18">
        <v>0.4975</v>
      </c>
      <c r="D628" s="18">
        <v>0.59</v>
      </c>
      <c r="E628" s="18">
        <v>16.600000000000001</v>
      </c>
      <c r="F628" s="15">
        <f t="shared" si="38"/>
        <v>1922.7083333332864</v>
      </c>
      <c r="G628" s="15">
        <f>G620*4/12+G632*8/12</f>
        <v>4.34</v>
      </c>
      <c r="H628" s="30"/>
      <c r="I628" s="155"/>
      <c r="J628" s="197">
        <f t="shared" si="36"/>
        <v>4.1458333333333333E-2</v>
      </c>
      <c r="K628" s="197">
        <f t="shared" si="39"/>
        <v>4.6951679879199699E-3</v>
      </c>
      <c r="L628" s="197">
        <f t="shared" si="37"/>
        <v>3.5466588636137164E-3</v>
      </c>
      <c r="M628" s="36"/>
    </row>
    <row r="629" spans="1:13" ht="12.75" x14ac:dyDescent="0.2">
      <c r="A629" s="15">
        <v>1922.1</v>
      </c>
      <c r="B629" s="15">
        <v>9.26</v>
      </c>
      <c r="C629" s="18">
        <v>0.50170000000000003</v>
      </c>
      <c r="D629" s="18">
        <v>0.62329999999999997</v>
      </c>
      <c r="E629" s="18">
        <v>16.7</v>
      </c>
      <c r="F629" s="15">
        <f t="shared" si="38"/>
        <v>1922.7916666666197</v>
      </c>
      <c r="G629" s="15">
        <f>G620*3/12+G632*9/12</f>
        <v>4.3449999999999998</v>
      </c>
      <c r="H629" s="30"/>
      <c r="I629" s="155"/>
      <c r="J629" s="197">
        <f t="shared" si="36"/>
        <v>4.1808333333333336E-2</v>
      </c>
      <c r="K629" s="197">
        <f t="shared" si="39"/>
        <v>4.6146063281824875E-3</v>
      </c>
      <c r="L629" s="197">
        <f t="shared" si="37"/>
        <v>3.550666293722804E-3</v>
      </c>
      <c r="M629" s="36"/>
    </row>
    <row r="630" spans="1:13" ht="12.75" x14ac:dyDescent="0.2">
      <c r="A630" s="15">
        <v>1922.11</v>
      </c>
      <c r="B630" s="15">
        <v>8.8000000000000007</v>
      </c>
      <c r="C630" s="18">
        <v>0.50580000000000003</v>
      </c>
      <c r="D630" s="18">
        <v>0.65669999999999995</v>
      </c>
      <c r="E630" s="18">
        <v>16.8</v>
      </c>
      <c r="F630" s="15">
        <f t="shared" si="38"/>
        <v>1922.8749999999529</v>
      </c>
      <c r="G630" s="15">
        <f>G620*2/12+G632*10/12</f>
        <v>4.3499999999999996</v>
      </c>
      <c r="H630" s="30"/>
      <c r="I630" s="155"/>
      <c r="J630" s="197">
        <f t="shared" si="36"/>
        <v>4.215E-2</v>
      </c>
      <c r="K630" s="197">
        <f t="shared" si="39"/>
        <v>4.5518358531317499E-3</v>
      </c>
      <c r="L630" s="197">
        <f t="shared" si="37"/>
        <v>3.5546735478100278E-3</v>
      </c>
      <c r="M630" s="36"/>
    </row>
    <row r="631" spans="1:13" ht="12.75" x14ac:dyDescent="0.2">
      <c r="A631" s="15">
        <v>1922.12</v>
      </c>
      <c r="B631" s="15">
        <v>8.7799999999999994</v>
      </c>
      <c r="C631" s="18">
        <v>0.51</v>
      </c>
      <c r="D631" s="18">
        <v>0.69</v>
      </c>
      <c r="E631" s="18">
        <v>16.899999999999999</v>
      </c>
      <c r="F631" s="15">
        <f t="shared" si="38"/>
        <v>1922.9583333332862</v>
      </c>
      <c r="G631" s="15">
        <f>G620*1/12+G632*11/12</f>
        <v>4.3549999999999995</v>
      </c>
      <c r="H631" s="30"/>
      <c r="I631" s="155"/>
      <c r="J631" s="197">
        <f t="shared" si="36"/>
        <v>4.2500000000000003E-2</v>
      </c>
      <c r="K631" s="197">
        <f t="shared" si="39"/>
        <v>4.8295454545454544E-3</v>
      </c>
      <c r="L631" s="197">
        <f t="shared" si="37"/>
        <v>3.5586806258918191E-3</v>
      </c>
      <c r="M631" s="36"/>
    </row>
    <row r="632" spans="1:13" ht="12.75" x14ac:dyDescent="0.2">
      <c r="A632" s="15">
        <v>1923.01</v>
      </c>
      <c r="B632" s="15">
        <v>8.9</v>
      </c>
      <c r="C632" s="18">
        <v>0.51170000000000004</v>
      </c>
      <c r="D632" s="18">
        <v>0.71419999999999995</v>
      </c>
      <c r="E632" s="18">
        <v>16.8</v>
      </c>
      <c r="F632" s="15">
        <f t="shared" si="38"/>
        <v>1923.0416666666194</v>
      </c>
      <c r="G632" s="15">
        <v>4.3600000000000003</v>
      </c>
      <c r="H632" s="30"/>
      <c r="I632" s="155"/>
      <c r="J632" s="197">
        <f t="shared" si="36"/>
        <v>4.2641666666666668E-2</v>
      </c>
      <c r="K632" s="197">
        <f t="shared" si="39"/>
        <v>4.8566818526955208E-3</v>
      </c>
      <c r="L632" s="197">
        <f t="shared" si="37"/>
        <v>3.5626875279843873E-3</v>
      </c>
      <c r="M632" s="36"/>
    </row>
    <row r="633" spans="1:13" ht="12.75" x14ac:dyDescent="0.2">
      <c r="A633" s="15">
        <v>1923.02</v>
      </c>
      <c r="B633" s="15">
        <v>9.2799999999999994</v>
      </c>
      <c r="C633" s="18">
        <v>0.51329999999999998</v>
      </c>
      <c r="D633" s="18">
        <v>0.73829999999999996</v>
      </c>
      <c r="E633" s="18">
        <v>16.8</v>
      </c>
      <c r="F633" s="15">
        <f t="shared" si="38"/>
        <v>1923.1249999999527</v>
      </c>
      <c r="G633" s="15">
        <f>G632*11/12+G644*1/12</f>
        <v>4.335</v>
      </c>
      <c r="H633" s="30"/>
      <c r="I633" s="155"/>
      <c r="J633" s="197">
        <f t="shared" si="36"/>
        <v>4.2775000000000001E-2</v>
      </c>
      <c r="K633" s="197">
        <f t="shared" si="39"/>
        <v>4.8061797752808983E-3</v>
      </c>
      <c r="L633" s="197">
        <f t="shared" si="37"/>
        <v>3.5426512574667779E-3</v>
      </c>
      <c r="M633" s="36"/>
    </row>
    <row r="634" spans="1:13" ht="12.75" x14ac:dyDescent="0.2">
      <c r="A634" s="15">
        <v>1923.03</v>
      </c>
      <c r="B634" s="15">
        <v>9.43</v>
      </c>
      <c r="C634" s="18">
        <v>0.51500000000000001</v>
      </c>
      <c r="D634" s="18">
        <v>0.76249999999999996</v>
      </c>
      <c r="E634" s="18">
        <v>16.8</v>
      </c>
      <c r="F634" s="15">
        <f t="shared" si="38"/>
        <v>1923.208333333286</v>
      </c>
      <c r="G634" s="15">
        <f>G632*10/12+G644*2/12</f>
        <v>4.3099999999999996</v>
      </c>
      <c r="H634" s="30"/>
      <c r="I634" s="155"/>
      <c r="J634" s="197">
        <f t="shared" si="36"/>
        <v>4.2916666666666665E-2</v>
      </c>
      <c r="K634" s="197">
        <f t="shared" si="39"/>
        <v>4.6246408045977011E-3</v>
      </c>
      <c r="L634" s="197">
        <f t="shared" si="37"/>
        <v>3.5226105855981071E-3</v>
      </c>
      <c r="M634" s="36"/>
    </row>
    <row r="635" spans="1:13" ht="12.75" x14ac:dyDescent="0.2">
      <c r="A635" s="15">
        <v>1923.04</v>
      </c>
      <c r="B635" s="15">
        <v>9.1</v>
      </c>
      <c r="C635" s="18">
        <v>0.51670000000000005</v>
      </c>
      <c r="D635" s="18">
        <v>0.78669999999999995</v>
      </c>
      <c r="E635" s="18">
        <v>16.899999999999999</v>
      </c>
      <c r="F635" s="15">
        <f t="shared" si="38"/>
        <v>1923.2916666666192</v>
      </c>
      <c r="G635" s="15">
        <f>G632*9/12+G644*3/12</f>
        <v>4.2850000000000001</v>
      </c>
      <c r="H635" s="30"/>
      <c r="I635" s="155"/>
      <c r="J635" s="197">
        <f t="shared" si="36"/>
        <v>4.3058333333333337E-2</v>
      </c>
      <c r="K635" s="197">
        <f t="shared" si="39"/>
        <v>4.566101095793567E-3</v>
      </c>
      <c r="L635" s="197">
        <f t="shared" si="37"/>
        <v>3.5025655103562148E-3</v>
      </c>
      <c r="M635" s="36"/>
    </row>
    <row r="636" spans="1:13" ht="12.75" x14ac:dyDescent="0.2">
      <c r="A636" s="15">
        <v>1923.05</v>
      </c>
      <c r="B636" s="15">
        <v>8.67</v>
      </c>
      <c r="C636" s="18">
        <v>0.51829999999999998</v>
      </c>
      <c r="D636" s="18">
        <v>0.81079999999999997</v>
      </c>
      <c r="E636" s="18">
        <v>16.899999999999999</v>
      </c>
      <c r="F636" s="15">
        <f t="shared" si="38"/>
        <v>1923.3749999999525</v>
      </c>
      <c r="G636" s="15">
        <f>G632*8/12+G644*4/12</f>
        <v>4.26</v>
      </c>
      <c r="H636" s="30"/>
      <c r="I636" s="155"/>
      <c r="J636" s="197">
        <f t="shared" si="36"/>
        <v>4.3191666666666663E-2</v>
      </c>
      <c r="K636" s="197">
        <f t="shared" si="39"/>
        <v>4.7463369963369959E-3</v>
      </c>
      <c r="L636" s="197">
        <f t="shared" si="37"/>
        <v>3.4825160297176083E-3</v>
      </c>
      <c r="M636" s="36"/>
    </row>
    <row r="637" spans="1:13" ht="12.75" x14ac:dyDescent="0.2">
      <c r="A637" s="15">
        <v>1923.06</v>
      </c>
      <c r="B637" s="15">
        <v>8.34</v>
      </c>
      <c r="C637" s="18">
        <v>0.52</v>
      </c>
      <c r="D637" s="18">
        <v>0.83499999999999996</v>
      </c>
      <c r="E637" s="18">
        <v>17</v>
      </c>
      <c r="F637" s="15">
        <f t="shared" si="38"/>
        <v>1923.4583333332857</v>
      </c>
      <c r="G637" s="15">
        <f>G632*7/12+G644*5/12</f>
        <v>4.2349999999999994</v>
      </c>
      <c r="H637" s="30"/>
      <c r="I637" s="155"/>
      <c r="J637" s="197">
        <f t="shared" si="36"/>
        <v>4.3333333333333335E-2</v>
      </c>
      <c r="K637" s="197">
        <f t="shared" si="39"/>
        <v>4.9980776624375242E-3</v>
      </c>
      <c r="L637" s="197">
        <f t="shared" si="37"/>
        <v>3.462462141657463E-3</v>
      </c>
      <c r="M637" s="36"/>
    </row>
    <row r="638" spans="1:13" ht="12.75" x14ac:dyDescent="0.2">
      <c r="A638" s="15">
        <v>1923.07</v>
      </c>
      <c r="B638" s="15">
        <v>8.06</v>
      </c>
      <c r="C638" s="18">
        <v>0.52170000000000005</v>
      </c>
      <c r="D638" s="18">
        <v>0.85919999999999996</v>
      </c>
      <c r="E638" s="18">
        <v>17.2</v>
      </c>
      <c r="F638" s="15">
        <f t="shared" si="38"/>
        <v>1923.541666666619</v>
      </c>
      <c r="G638" s="15">
        <f>G632*6/12+G644*6/12</f>
        <v>4.21</v>
      </c>
      <c r="H638" s="30"/>
      <c r="I638" s="155"/>
      <c r="J638" s="197">
        <f t="shared" si="36"/>
        <v>4.3475000000000007E-2</v>
      </c>
      <c r="K638" s="197">
        <f t="shared" si="39"/>
        <v>5.2128297362110318E-3</v>
      </c>
      <c r="L638" s="197">
        <f t="shared" si="37"/>
        <v>3.4424038441496219E-3</v>
      </c>
      <c r="M638" s="36"/>
    </row>
    <row r="639" spans="1:13" ht="12.75" x14ac:dyDescent="0.2">
      <c r="A639" s="15">
        <v>1923.08</v>
      </c>
      <c r="B639" s="15">
        <v>8.1</v>
      </c>
      <c r="C639" s="18">
        <v>0.52329999999999999</v>
      </c>
      <c r="D639" s="18">
        <v>0.88329999999999997</v>
      </c>
      <c r="E639" s="18">
        <v>17.100000000000001</v>
      </c>
      <c r="F639" s="15">
        <f t="shared" si="38"/>
        <v>1923.6249999999523</v>
      </c>
      <c r="G639" s="15">
        <f>G632*5/12+G644*7/12</f>
        <v>4.1849999999999996</v>
      </c>
      <c r="H639" s="30"/>
      <c r="I639" s="155"/>
      <c r="J639" s="197">
        <f t="shared" si="36"/>
        <v>4.3608333333333332E-2</v>
      </c>
      <c r="K639" s="197">
        <f t="shared" si="39"/>
        <v>5.4104631927212564E-3</v>
      </c>
      <c r="L639" s="197">
        <f t="shared" si="37"/>
        <v>3.4223411351659294E-3</v>
      </c>
      <c r="M639" s="36"/>
    </row>
    <row r="640" spans="1:13" ht="12.75" x14ac:dyDescent="0.2">
      <c r="A640" s="15">
        <v>1923.09</v>
      </c>
      <c r="B640" s="15">
        <v>8.15</v>
      </c>
      <c r="C640" s="18">
        <v>0.52500000000000002</v>
      </c>
      <c r="D640" s="18">
        <v>0.90749999999999997</v>
      </c>
      <c r="E640" s="18">
        <v>17.2</v>
      </c>
      <c r="F640" s="15">
        <f t="shared" si="38"/>
        <v>1923.7083333332855</v>
      </c>
      <c r="G640" s="15">
        <f>G632*4/12+G644*8/12</f>
        <v>4.16</v>
      </c>
      <c r="H640" s="30"/>
      <c r="I640" s="155"/>
      <c r="J640" s="197">
        <f t="shared" si="36"/>
        <v>4.3750000000000004E-2</v>
      </c>
      <c r="K640" s="197">
        <f t="shared" si="39"/>
        <v>5.4012345679012351E-3</v>
      </c>
      <c r="L640" s="197">
        <f t="shared" si="37"/>
        <v>3.4022740126777862E-3</v>
      </c>
      <c r="M640" s="36"/>
    </row>
    <row r="641" spans="1:13" ht="12.75" x14ac:dyDescent="0.2">
      <c r="A641" s="15">
        <v>1923.1</v>
      </c>
      <c r="B641" s="15">
        <v>8.0299999999999994</v>
      </c>
      <c r="C641" s="18">
        <v>0.52669999999999995</v>
      </c>
      <c r="D641" s="18">
        <v>0.93169999999999997</v>
      </c>
      <c r="E641" s="18">
        <v>17.3</v>
      </c>
      <c r="F641" s="15">
        <f t="shared" si="38"/>
        <v>1923.7916666666188</v>
      </c>
      <c r="G641" s="15">
        <f>G632*3/12+G644*9/12</f>
        <v>4.1349999999999998</v>
      </c>
      <c r="H641" s="30"/>
      <c r="I641" s="155"/>
      <c r="J641" s="197">
        <f t="shared" si="36"/>
        <v>4.3891666666666662E-2</v>
      </c>
      <c r="K641" s="197">
        <f t="shared" si="39"/>
        <v>5.3854805725971362E-3</v>
      </c>
      <c r="L641" s="197">
        <f t="shared" si="37"/>
        <v>3.3822024746541501E-3</v>
      </c>
      <c r="M641" s="36"/>
    </row>
    <row r="642" spans="1:13" ht="12.75" x14ac:dyDescent="0.2">
      <c r="A642" s="15">
        <v>1923.11</v>
      </c>
      <c r="B642" s="15">
        <v>8.27</v>
      </c>
      <c r="C642" s="18">
        <v>0.52829999999999999</v>
      </c>
      <c r="D642" s="18">
        <v>0.95579999999999998</v>
      </c>
      <c r="E642" s="18">
        <v>17.3</v>
      </c>
      <c r="F642" s="15">
        <f t="shared" si="38"/>
        <v>1923.874999999952</v>
      </c>
      <c r="G642" s="15">
        <f>G632*2/12+G644*10/12</f>
        <v>4.1099999999999994</v>
      </c>
      <c r="H642" s="30"/>
      <c r="I642" s="155"/>
      <c r="J642" s="197">
        <f t="shared" si="36"/>
        <v>4.4025000000000002E-2</v>
      </c>
      <c r="K642" s="197">
        <f t="shared" si="39"/>
        <v>5.4825653798256544E-3</v>
      </c>
      <c r="L642" s="197">
        <f t="shared" si="37"/>
        <v>3.3621265190633132E-3</v>
      </c>
      <c r="M642" s="36"/>
    </row>
    <row r="643" spans="1:13" ht="12.75" x14ac:dyDescent="0.2">
      <c r="A643" s="15">
        <v>1923.12</v>
      </c>
      <c r="B643" s="15">
        <v>8.5500000000000007</v>
      </c>
      <c r="C643" s="18">
        <v>0.53</v>
      </c>
      <c r="D643" s="18">
        <v>0.98</v>
      </c>
      <c r="E643" s="18">
        <v>17.3</v>
      </c>
      <c r="F643" s="15">
        <f t="shared" si="38"/>
        <v>1923.9583333332853</v>
      </c>
      <c r="G643" s="15">
        <f>G632*1/12+G644*11/12</f>
        <v>4.085</v>
      </c>
      <c r="H643" s="30"/>
      <c r="I643" s="155"/>
      <c r="J643" s="197">
        <f t="shared" si="36"/>
        <v>4.4166666666666667E-2</v>
      </c>
      <c r="K643" s="197">
        <f t="shared" si="39"/>
        <v>5.3405884723901655E-3</v>
      </c>
      <c r="L643" s="197">
        <f t="shared" si="37"/>
        <v>3.3420461438717908E-3</v>
      </c>
      <c r="M643" s="36"/>
    </row>
    <row r="644" spans="1:13" ht="12.75" x14ac:dyDescent="0.2">
      <c r="A644" s="15">
        <v>1924.01</v>
      </c>
      <c r="B644" s="15">
        <v>8.83</v>
      </c>
      <c r="C644" s="18">
        <v>0.53169999999999995</v>
      </c>
      <c r="D644" s="18">
        <v>0.9758</v>
      </c>
      <c r="E644" s="18">
        <v>17.3</v>
      </c>
      <c r="F644" s="15">
        <f t="shared" si="38"/>
        <v>1924.0416666666185</v>
      </c>
      <c r="G644" s="15">
        <v>4.0599999999999996</v>
      </c>
      <c r="H644" s="30"/>
      <c r="I644" s="155"/>
      <c r="J644" s="197">
        <f t="shared" si="36"/>
        <v>4.4308333333333332E-2</v>
      </c>
      <c r="K644" s="197">
        <f t="shared" si="39"/>
        <v>5.1822612085769973E-3</v>
      </c>
      <c r="L644" s="197">
        <f t="shared" si="37"/>
        <v>3.3219613470447662E-3</v>
      </c>
      <c r="M644" s="36"/>
    </row>
    <row r="645" spans="1:13" ht="12.75" x14ac:dyDescent="0.2">
      <c r="A645" s="15">
        <v>1924.02</v>
      </c>
      <c r="B645" s="15">
        <v>8.8699999999999992</v>
      </c>
      <c r="C645" s="18">
        <v>0.5333</v>
      </c>
      <c r="D645" s="18">
        <v>0.97170000000000001</v>
      </c>
      <c r="E645" s="18">
        <v>17.2</v>
      </c>
      <c r="F645" s="15">
        <f t="shared" si="38"/>
        <v>1924.1249999999518</v>
      </c>
      <c r="G645" s="15">
        <f>G644*11/12+G656*1/12</f>
        <v>4.043333333333333</v>
      </c>
      <c r="H645" s="30"/>
      <c r="I645" s="155"/>
      <c r="J645" s="197">
        <f t="shared" si="36"/>
        <v>4.4441666666666664E-2</v>
      </c>
      <c r="K645" s="197">
        <f t="shared" si="39"/>
        <v>5.0330313325783315E-3</v>
      </c>
      <c r="L645" s="197">
        <f t="shared" si="37"/>
        <v>3.3085690250236333E-3</v>
      </c>
      <c r="M645" s="36"/>
    </row>
    <row r="646" spans="1:13" ht="12.75" x14ac:dyDescent="0.2">
      <c r="A646" s="15">
        <v>1924.03</v>
      </c>
      <c r="B646" s="15">
        <v>8.6999999999999993</v>
      </c>
      <c r="C646" s="18">
        <v>0.53500000000000003</v>
      </c>
      <c r="D646" s="18">
        <v>0.96750000000000003</v>
      </c>
      <c r="E646" s="18">
        <v>17.100000000000001</v>
      </c>
      <c r="F646" s="15">
        <f t="shared" si="38"/>
        <v>1924.2083333332851</v>
      </c>
      <c r="G646" s="15">
        <f>G644*10/12+G656*2/12</f>
        <v>4.0266666666666664</v>
      </c>
      <c r="H646" s="30"/>
      <c r="I646" s="155"/>
      <c r="J646" s="197">
        <f t="shared" si="36"/>
        <v>4.4583333333333336E-2</v>
      </c>
      <c r="K646" s="197">
        <f t="shared" si="39"/>
        <v>5.0263059000375809E-3</v>
      </c>
      <c r="L646" s="197">
        <f t="shared" si="37"/>
        <v>3.2951747363225703E-3</v>
      </c>
      <c r="M646" s="36"/>
    </row>
    <row r="647" spans="1:13" ht="12.75" x14ac:dyDescent="0.2">
      <c r="A647" s="15">
        <v>1924.04</v>
      </c>
      <c r="B647" s="15">
        <v>8.5</v>
      </c>
      <c r="C647" s="18">
        <v>0.53669999999999995</v>
      </c>
      <c r="D647" s="18">
        <v>0.96330000000000005</v>
      </c>
      <c r="E647" s="18">
        <v>17</v>
      </c>
      <c r="F647" s="15">
        <f t="shared" si="38"/>
        <v>1924.2916666666183</v>
      </c>
      <c r="G647" s="15">
        <f>G644*9/12+G656*3/12</f>
        <v>4.01</v>
      </c>
      <c r="H647" s="30"/>
      <c r="I647" s="155"/>
      <c r="J647" s="197">
        <f t="shared" si="36"/>
        <v>4.4724999999999994E-2</v>
      </c>
      <c r="K647" s="197">
        <f t="shared" si="39"/>
        <v>5.1408045977011495E-3</v>
      </c>
      <c r="L647" s="197">
        <f t="shared" si="37"/>
        <v>3.281778480337616E-3</v>
      </c>
      <c r="M647" s="36"/>
    </row>
    <row r="648" spans="1:13" ht="12.75" x14ac:dyDescent="0.2">
      <c r="A648" s="15">
        <v>1924.05</v>
      </c>
      <c r="B648" s="15">
        <v>8.4700000000000006</v>
      </c>
      <c r="C648" s="18">
        <v>0.5383</v>
      </c>
      <c r="D648" s="18">
        <v>0.95920000000000005</v>
      </c>
      <c r="E648" s="18">
        <v>17</v>
      </c>
      <c r="F648" s="15">
        <f t="shared" si="38"/>
        <v>1924.3749999999516</v>
      </c>
      <c r="G648" s="15">
        <f>G644*8/12+G656*4/12</f>
        <v>3.9933333333333332</v>
      </c>
      <c r="H648" s="30"/>
      <c r="I648" s="155"/>
      <c r="J648" s="197">
        <f t="shared" ref="J648:J711" si="40">D_year/12</f>
        <v>4.4858333333333333E-2</v>
      </c>
      <c r="K648" s="197">
        <f t="shared" si="39"/>
        <v>5.2774509803921567E-3</v>
      </c>
      <c r="L648" s="197">
        <f t="shared" ref="L648:L711" si="41">(1+G648/100)^(1/12)-1</f>
        <v>3.2683802564643649E-3</v>
      </c>
      <c r="M648" s="36"/>
    </row>
    <row r="649" spans="1:13" ht="12.75" x14ac:dyDescent="0.2">
      <c r="A649" s="15">
        <v>1924.06</v>
      </c>
      <c r="B649" s="15">
        <v>8.6300000000000008</v>
      </c>
      <c r="C649" s="18">
        <v>0.54</v>
      </c>
      <c r="D649" s="18">
        <v>0.95499999999999996</v>
      </c>
      <c r="E649" s="18">
        <v>17</v>
      </c>
      <c r="F649" s="15">
        <f t="shared" ref="F649:F712" si="42">F648+1/12</f>
        <v>1924.4583333332848</v>
      </c>
      <c r="G649" s="15">
        <f>G644*7/12+G656*5/12</f>
        <v>3.9766666666666666</v>
      </c>
      <c r="H649" s="30"/>
      <c r="I649" s="155"/>
      <c r="J649" s="197">
        <f t="shared" si="40"/>
        <v>4.5000000000000005E-2</v>
      </c>
      <c r="K649" s="197">
        <f t="shared" ref="K649:K712" si="43">J649/B648</f>
        <v>5.3128689492325859E-3</v>
      </c>
      <c r="L649" s="197">
        <f t="shared" si="41"/>
        <v>3.2549800640981896E-3</v>
      </c>
      <c r="M649" s="36"/>
    </row>
    <row r="650" spans="1:13" ht="12.75" x14ac:dyDescent="0.2">
      <c r="A650" s="15">
        <v>1924.07</v>
      </c>
      <c r="B650" s="15">
        <v>9.0299999999999994</v>
      </c>
      <c r="C650" s="18">
        <v>0.54169999999999996</v>
      </c>
      <c r="D650" s="18">
        <v>0.95079999999999998</v>
      </c>
      <c r="E650" s="18">
        <v>17.100000000000001</v>
      </c>
      <c r="F650" s="15">
        <f t="shared" si="42"/>
        <v>1924.5416666666181</v>
      </c>
      <c r="G650" s="15">
        <f>G644*6/12+G656*6/12</f>
        <v>3.96</v>
      </c>
      <c r="H650" s="30"/>
      <c r="I650" s="155"/>
      <c r="J650" s="197">
        <f t="shared" si="40"/>
        <v>4.5141666666666663E-2</v>
      </c>
      <c r="K650" s="197">
        <f t="shared" si="43"/>
        <v>5.2307840865198907E-3</v>
      </c>
      <c r="L650" s="197">
        <f t="shared" si="41"/>
        <v>3.2415779026344627E-3</v>
      </c>
      <c r="M650" s="36"/>
    </row>
    <row r="651" spans="1:13" ht="12.75" x14ac:dyDescent="0.2">
      <c r="A651" s="15">
        <v>1924.08</v>
      </c>
      <c r="B651" s="15">
        <v>9.34</v>
      </c>
      <c r="C651" s="18">
        <v>0.54330000000000001</v>
      </c>
      <c r="D651" s="18">
        <v>0.94669999999999999</v>
      </c>
      <c r="E651" s="18">
        <v>17</v>
      </c>
      <c r="F651" s="15">
        <f t="shared" si="42"/>
        <v>1924.6249999999513</v>
      </c>
      <c r="G651" s="15">
        <f>G644*5/12+G656*7/12</f>
        <v>3.9433333333333329</v>
      </c>
      <c r="H651" s="30"/>
      <c r="I651" s="155"/>
      <c r="J651" s="197">
        <f t="shared" si="40"/>
        <v>4.5275000000000003E-2</v>
      </c>
      <c r="K651" s="197">
        <f t="shared" si="43"/>
        <v>5.0138427464008865E-3</v>
      </c>
      <c r="L651" s="197">
        <f t="shared" si="41"/>
        <v>3.2281737714683345E-3</v>
      </c>
      <c r="M651" s="36"/>
    </row>
    <row r="652" spans="1:13" ht="12.75" x14ac:dyDescent="0.2">
      <c r="A652" s="15">
        <v>1924.09</v>
      </c>
      <c r="B652" s="15">
        <v>9.25</v>
      </c>
      <c r="C652" s="18">
        <v>0.54500000000000004</v>
      </c>
      <c r="D652" s="18">
        <v>0.9425</v>
      </c>
      <c r="E652" s="18">
        <v>17.100000000000001</v>
      </c>
      <c r="F652" s="15">
        <f t="shared" si="42"/>
        <v>1924.7083333332846</v>
      </c>
      <c r="G652" s="15">
        <f>G644*4/12+G656*8/12</f>
        <v>3.9266666666666667</v>
      </c>
      <c r="H652" s="30"/>
      <c r="I652" s="155"/>
      <c r="J652" s="197">
        <f t="shared" si="40"/>
        <v>4.5416666666666668E-2</v>
      </c>
      <c r="K652" s="197">
        <f t="shared" si="43"/>
        <v>4.8625981441827266E-3</v>
      </c>
      <c r="L652" s="197">
        <f t="shared" si="41"/>
        <v>3.2147676699938454E-3</v>
      </c>
      <c r="M652" s="36"/>
    </row>
    <row r="653" spans="1:13" ht="12.75" x14ac:dyDescent="0.2">
      <c r="A653" s="15">
        <v>1924.1</v>
      </c>
      <c r="B653" s="15">
        <v>9.1300000000000008</v>
      </c>
      <c r="C653" s="18">
        <v>0.54669999999999996</v>
      </c>
      <c r="D653" s="18">
        <v>0.93830000000000002</v>
      </c>
      <c r="E653" s="18">
        <v>17.2</v>
      </c>
      <c r="F653" s="15">
        <f t="shared" si="42"/>
        <v>1924.7916666666179</v>
      </c>
      <c r="G653" s="15">
        <f>G644*3/12+G656*9/12</f>
        <v>3.91</v>
      </c>
      <c r="H653" s="30"/>
      <c r="I653" s="155"/>
      <c r="J653" s="197">
        <f t="shared" si="40"/>
        <v>4.5558333333333333E-2</v>
      </c>
      <c r="K653" s="197">
        <f t="shared" si="43"/>
        <v>4.9252252252252248E-3</v>
      </c>
      <c r="L653" s="197">
        <f t="shared" si="41"/>
        <v>3.2013595976057019E-3</v>
      </c>
      <c r="M653" s="36"/>
    </row>
    <row r="654" spans="1:13" ht="12.75" x14ac:dyDescent="0.2">
      <c r="A654" s="15">
        <v>1924.11</v>
      </c>
      <c r="B654" s="15">
        <v>9.64</v>
      </c>
      <c r="C654" s="18">
        <v>0.54830000000000001</v>
      </c>
      <c r="D654" s="18">
        <v>0.93420000000000003</v>
      </c>
      <c r="E654" s="18">
        <v>17.2</v>
      </c>
      <c r="F654" s="15">
        <f t="shared" si="42"/>
        <v>1924.8749999999511</v>
      </c>
      <c r="G654" s="15">
        <f>G644*2/12+G656*10/12</f>
        <v>3.8933333333333335</v>
      </c>
      <c r="H654" s="30"/>
      <c r="I654" s="155"/>
      <c r="J654" s="197">
        <f t="shared" si="40"/>
        <v>4.5691666666666665E-2</v>
      </c>
      <c r="K654" s="197">
        <f t="shared" si="43"/>
        <v>5.0045637093829856E-3</v>
      </c>
      <c r="L654" s="197">
        <f t="shared" si="41"/>
        <v>3.187949553697722E-3</v>
      </c>
      <c r="M654" s="36"/>
    </row>
    <row r="655" spans="1:13" ht="12.75" x14ac:dyDescent="0.2">
      <c r="A655" s="15">
        <v>1924.12</v>
      </c>
      <c r="B655" s="15">
        <v>10.16</v>
      </c>
      <c r="C655" s="18">
        <v>0.55000000000000004</v>
      </c>
      <c r="D655" s="18">
        <v>0.93</v>
      </c>
      <c r="E655" s="18">
        <v>17.3</v>
      </c>
      <c r="F655" s="15">
        <f t="shared" si="42"/>
        <v>1924.9583333332844</v>
      </c>
      <c r="G655" s="15">
        <f>G644*1/12+G656*11/12</f>
        <v>3.8766666666666669</v>
      </c>
      <c r="H655" s="30"/>
      <c r="I655" s="155"/>
      <c r="J655" s="197">
        <f t="shared" si="40"/>
        <v>4.5833333333333337E-2</v>
      </c>
      <c r="K655" s="197">
        <f t="shared" si="43"/>
        <v>4.7544951590594749E-3</v>
      </c>
      <c r="L655" s="197">
        <f t="shared" si="41"/>
        <v>3.1745375376639462E-3</v>
      </c>
      <c r="M655" s="36"/>
    </row>
    <row r="656" spans="1:13" ht="12.75" x14ac:dyDescent="0.2">
      <c r="A656" s="15">
        <v>1925.01</v>
      </c>
      <c r="B656" s="15">
        <v>10.58</v>
      </c>
      <c r="C656" s="18">
        <v>0.55420000000000003</v>
      </c>
      <c r="D656" s="18">
        <v>0.95669999999999999</v>
      </c>
      <c r="E656" s="18">
        <v>17.3</v>
      </c>
      <c r="F656" s="15">
        <f t="shared" si="42"/>
        <v>1925.0416666666176</v>
      </c>
      <c r="G656" s="15">
        <v>3.86</v>
      </c>
      <c r="H656" s="30"/>
      <c r="I656" s="155"/>
      <c r="J656" s="197">
        <f t="shared" si="40"/>
        <v>4.6183333333333333E-2</v>
      </c>
      <c r="K656" s="197">
        <f t="shared" si="43"/>
        <v>4.5456036745406825E-3</v>
      </c>
      <c r="L656" s="197">
        <f t="shared" si="41"/>
        <v>3.1611235488977485E-3</v>
      </c>
      <c r="M656" s="36"/>
    </row>
    <row r="657" spans="1:13" ht="12.75" x14ac:dyDescent="0.2">
      <c r="A657" s="15">
        <v>1925.02</v>
      </c>
      <c r="B657" s="15">
        <v>10.67</v>
      </c>
      <c r="C657" s="18">
        <v>0.55830000000000002</v>
      </c>
      <c r="D657" s="18">
        <v>0.98329999999999995</v>
      </c>
      <c r="E657" s="18">
        <v>17.2</v>
      </c>
      <c r="F657" s="15">
        <f t="shared" si="42"/>
        <v>1925.1249999999509</v>
      </c>
      <c r="G657" s="15">
        <f>G656*11/12+G668*1/12</f>
        <v>3.8450000000000002</v>
      </c>
      <c r="H657" s="30"/>
      <c r="I657" s="155"/>
      <c r="J657" s="197">
        <f t="shared" si="40"/>
        <v>4.6525000000000004E-2</v>
      </c>
      <c r="K657" s="197">
        <f t="shared" si="43"/>
        <v>4.3974480151228734E-3</v>
      </c>
      <c r="L657" s="197">
        <f t="shared" si="41"/>
        <v>3.1490492718204699E-3</v>
      </c>
      <c r="M657" s="36"/>
    </row>
    <row r="658" spans="1:13" ht="12.75" x14ac:dyDescent="0.2">
      <c r="A658" s="15">
        <v>1925.03</v>
      </c>
      <c r="B658" s="15">
        <v>10.39</v>
      </c>
      <c r="C658" s="18">
        <v>0.5625</v>
      </c>
      <c r="D658" s="18">
        <v>1.01</v>
      </c>
      <c r="E658" s="18">
        <v>17.3</v>
      </c>
      <c r="F658" s="15">
        <f t="shared" si="42"/>
        <v>1925.2083333332841</v>
      </c>
      <c r="G658" s="15">
        <f>G656*10/12+G668*2/12</f>
        <v>3.83</v>
      </c>
      <c r="H658" s="30"/>
      <c r="I658" s="155"/>
      <c r="J658" s="197">
        <f t="shared" si="40"/>
        <v>4.6875E-2</v>
      </c>
      <c r="K658" s="197">
        <f t="shared" si="43"/>
        <v>4.3931583880037492E-3</v>
      </c>
      <c r="L658" s="197">
        <f t="shared" si="41"/>
        <v>3.1369733958956925E-3</v>
      </c>
      <c r="M658" s="36"/>
    </row>
    <row r="659" spans="1:13" ht="12.75" x14ac:dyDescent="0.2">
      <c r="A659" s="15">
        <v>1925.04</v>
      </c>
      <c r="B659" s="15">
        <v>10.28</v>
      </c>
      <c r="C659" s="18">
        <v>0.56669999999999998</v>
      </c>
      <c r="D659" s="18">
        <v>1.0369999999999999</v>
      </c>
      <c r="E659" s="18">
        <v>17.2</v>
      </c>
      <c r="F659" s="15">
        <f t="shared" si="42"/>
        <v>1925.2916666666174</v>
      </c>
      <c r="G659" s="15">
        <f>G656*9/12+G668*3/12</f>
        <v>3.8149999999999999</v>
      </c>
      <c r="H659" s="30"/>
      <c r="I659" s="155"/>
      <c r="J659" s="197">
        <f t="shared" si="40"/>
        <v>4.7224999999999996E-2</v>
      </c>
      <c r="K659" s="197">
        <f t="shared" si="43"/>
        <v>4.5452358036573619E-3</v>
      </c>
      <c r="L659" s="197">
        <f t="shared" si="41"/>
        <v>3.1248959206808813E-3</v>
      </c>
      <c r="M659" s="36"/>
    </row>
    <row r="660" spans="1:13" ht="12.75" x14ac:dyDescent="0.2">
      <c r="A660" s="15">
        <v>1925.05</v>
      </c>
      <c r="B660" s="15">
        <v>10.61</v>
      </c>
      <c r="C660" s="18">
        <v>0.57079999999999997</v>
      </c>
      <c r="D660" s="18">
        <v>1.0629999999999999</v>
      </c>
      <c r="E660" s="18">
        <v>17.3</v>
      </c>
      <c r="F660" s="15">
        <f t="shared" si="42"/>
        <v>1925.3749999999507</v>
      </c>
      <c r="G660" s="15">
        <f>G656*8/12+G668*4/12</f>
        <v>3.8</v>
      </c>
      <c r="H660" s="30"/>
      <c r="I660" s="155"/>
      <c r="J660" s="197">
        <f t="shared" si="40"/>
        <v>4.7566666666666667E-2</v>
      </c>
      <c r="K660" s="197">
        <f t="shared" si="43"/>
        <v>4.6271076523994818E-3</v>
      </c>
      <c r="L660" s="197">
        <f t="shared" si="41"/>
        <v>3.1128168457330574E-3</v>
      </c>
      <c r="M660" s="36"/>
    </row>
    <row r="661" spans="1:13" ht="12.75" x14ac:dyDescent="0.2">
      <c r="A661" s="15">
        <v>1925.06</v>
      </c>
      <c r="B661" s="15">
        <v>10.8</v>
      </c>
      <c r="C661" s="18">
        <v>0.57499999999999996</v>
      </c>
      <c r="D661" s="18">
        <v>1.0900000000000001</v>
      </c>
      <c r="E661" s="18">
        <v>17.5</v>
      </c>
      <c r="F661" s="15">
        <f t="shared" si="42"/>
        <v>1925.4583333332839</v>
      </c>
      <c r="G661" s="15">
        <f>G656*7/12+G668*5/12</f>
        <v>3.7850000000000001</v>
      </c>
      <c r="H661" s="30"/>
      <c r="I661" s="155"/>
      <c r="J661" s="197">
        <f t="shared" si="40"/>
        <v>4.7916666666666663E-2</v>
      </c>
      <c r="K661" s="197">
        <f t="shared" si="43"/>
        <v>4.5161797046811185E-3</v>
      </c>
      <c r="L661" s="197">
        <f t="shared" si="41"/>
        <v>3.1007361706090197E-3</v>
      </c>
      <c r="M661" s="36"/>
    </row>
    <row r="662" spans="1:13" ht="12.75" x14ac:dyDescent="0.2">
      <c r="A662" s="15">
        <v>1925.07</v>
      </c>
      <c r="B662" s="15">
        <v>11.1</v>
      </c>
      <c r="C662" s="18">
        <v>0.57920000000000005</v>
      </c>
      <c r="D662" s="18">
        <v>1.117</v>
      </c>
      <c r="E662" s="18">
        <v>17.7</v>
      </c>
      <c r="F662" s="15">
        <f t="shared" si="42"/>
        <v>1925.5416666666172</v>
      </c>
      <c r="G662" s="15">
        <f>G656*6/12+G668*6/12</f>
        <v>3.77</v>
      </c>
      <c r="H662" s="30"/>
      <c r="I662" s="155"/>
      <c r="J662" s="197">
        <f t="shared" si="40"/>
        <v>4.8266666666666673E-2</v>
      </c>
      <c r="K662" s="197">
        <f t="shared" si="43"/>
        <v>4.4691358024691362E-3</v>
      </c>
      <c r="L662" s="197">
        <f t="shared" si="41"/>
        <v>3.0886538948657893E-3</v>
      </c>
      <c r="M662" s="36"/>
    </row>
    <row r="663" spans="1:13" ht="12.75" x14ac:dyDescent="0.2">
      <c r="A663" s="15">
        <v>1925.08</v>
      </c>
      <c r="B663" s="15">
        <v>11.25</v>
      </c>
      <c r="C663" s="18">
        <v>0.58330000000000004</v>
      </c>
      <c r="D663" s="18">
        <v>1.143</v>
      </c>
      <c r="E663" s="18">
        <v>17.7</v>
      </c>
      <c r="F663" s="15">
        <f t="shared" si="42"/>
        <v>1925.6249999999504</v>
      </c>
      <c r="G663" s="15">
        <f>G656*5/12+G668*7/12</f>
        <v>3.7550000000000003</v>
      </c>
      <c r="H663" s="30"/>
      <c r="I663" s="155"/>
      <c r="J663" s="197">
        <f t="shared" si="40"/>
        <v>4.8608333333333337E-2</v>
      </c>
      <c r="K663" s="197">
        <f t="shared" si="43"/>
        <v>4.37912912912913E-3</v>
      </c>
      <c r="L663" s="197">
        <f t="shared" si="41"/>
        <v>3.076570018059499E-3</v>
      </c>
      <c r="M663" s="36"/>
    </row>
    <row r="664" spans="1:13" ht="12.75" x14ac:dyDescent="0.2">
      <c r="A664" s="15">
        <v>1925.09</v>
      </c>
      <c r="B664" s="15">
        <v>11.51</v>
      </c>
      <c r="C664" s="18">
        <v>0.58750000000000002</v>
      </c>
      <c r="D664" s="18">
        <v>1.17</v>
      </c>
      <c r="E664" s="18">
        <v>17.7</v>
      </c>
      <c r="F664" s="15">
        <f t="shared" si="42"/>
        <v>1925.7083333332837</v>
      </c>
      <c r="G664" s="15">
        <f>G656*4/12+G668*8/12</f>
        <v>3.74</v>
      </c>
      <c r="H664" s="30"/>
      <c r="I664" s="155"/>
      <c r="J664" s="197">
        <f t="shared" si="40"/>
        <v>4.8958333333333333E-2</v>
      </c>
      <c r="K664" s="197">
        <f t="shared" si="43"/>
        <v>4.3518518518518515E-3</v>
      </c>
      <c r="L664" s="197">
        <f t="shared" si="41"/>
        <v>3.0644845397465037E-3</v>
      </c>
      <c r="M664" s="36"/>
    </row>
    <row r="665" spans="1:13" ht="12.75" x14ac:dyDescent="0.2">
      <c r="A665" s="15">
        <v>1925.1</v>
      </c>
      <c r="B665" s="15">
        <v>11.89</v>
      </c>
      <c r="C665" s="18">
        <v>0.5917</v>
      </c>
      <c r="D665" s="18">
        <v>1.1970000000000001</v>
      </c>
      <c r="E665" s="18">
        <v>17.7</v>
      </c>
      <c r="F665" s="15">
        <f t="shared" si="42"/>
        <v>1925.7916666666169</v>
      </c>
      <c r="G665" s="15">
        <f>G656*3/12+G668*9/12</f>
        <v>3.7250000000000001</v>
      </c>
      <c r="H665" s="30"/>
      <c r="I665" s="155"/>
      <c r="J665" s="197">
        <f t="shared" si="40"/>
        <v>4.9308333333333336E-2</v>
      </c>
      <c r="K665" s="197">
        <f t="shared" si="43"/>
        <v>4.2839559803069796E-3</v>
      </c>
      <c r="L665" s="197">
        <f t="shared" si="41"/>
        <v>3.0523974594831582E-3</v>
      </c>
      <c r="M665" s="36"/>
    </row>
    <row r="666" spans="1:13" ht="12.75" x14ac:dyDescent="0.2">
      <c r="A666" s="15">
        <v>1925.11</v>
      </c>
      <c r="B666" s="15">
        <v>12.26</v>
      </c>
      <c r="C666" s="18">
        <v>0.5958</v>
      </c>
      <c r="D666" s="18">
        <v>1.2230000000000001</v>
      </c>
      <c r="E666" s="18">
        <v>18</v>
      </c>
      <c r="F666" s="15">
        <f t="shared" si="42"/>
        <v>1925.8749999999502</v>
      </c>
      <c r="G666" s="15">
        <f>G656*2/12+G668*10/12</f>
        <v>3.71</v>
      </c>
      <c r="H666" s="30"/>
      <c r="I666" s="155"/>
      <c r="J666" s="197">
        <f t="shared" si="40"/>
        <v>4.965E-2</v>
      </c>
      <c r="K666" s="197">
        <f t="shared" si="43"/>
        <v>4.1757779646761986E-3</v>
      </c>
      <c r="L666" s="197">
        <f t="shared" si="41"/>
        <v>3.0403087768253734E-3</v>
      </c>
      <c r="M666" s="36"/>
    </row>
    <row r="667" spans="1:13" ht="12.75" x14ac:dyDescent="0.2">
      <c r="A667" s="15">
        <v>1925.12</v>
      </c>
      <c r="B667" s="15">
        <v>12.46</v>
      </c>
      <c r="C667" s="18">
        <v>0.6</v>
      </c>
      <c r="D667" s="18">
        <v>1.25</v>
      </c>
      <c r="E667" s="18">
        <v>17.899999999999999</v>
      </c>
      <c r="F667" s="15">
        <f t="shared" si="42"/>
        <v>1925.9583333332835</v>
      </c>
      <c r="G667" s="15">
        <f>G656*1/12+G668*11/12</f>
        <v>3.6950000000000003</v>
      </c>
      <c r="H667" s="30"/>
      <c r="I667" s="155"/>
      <c r="J667" s="197">
        <f t="shared" si="40"/>
        <v>4.9999999999999996E-2</v>
      </c>
      <c r="K667" s="197">
        <f t="shared" si="43"/>
        <v>4.0783034257748773E-3</v>
      </c>
      <c r="L667" s="197">
        <f t="shared" si="41"/>
        <v>3.0282184913286159E-3</v>
      </c>
      <c r="M667" s="36"/>
    </row>
    <row r="668" spans="1:13" ht="12.75" x14ac:dyDescent="0.2">
      <c r="A668" s="15">
        <v>1926.01</v>
      </c>
      <c r="B668" s="15">
        <v>12.65</v>
      </c>
      <c r="C668" s="18">
        <v>0.60750000000000004</v>
      </c>
      <c r="D668" s="18">
        <v>1.2490000000000001</v>
      </c>
      <c r="E668" s="18">
        <v>17.899999999999999</v>
      </c>
      <c r="F668" s="15">
        <f t="shared" si="42"/>
        <v>1926.0416666666167</v>
      </c>
      <c r="G668" s="15">
        <v>3.68</v>
      </c>
      <c r="H668" s="30"/>
      <c r="I668" s="155"/>
      <c r="J668" s="197">
        <f t="shared" si="40"/>
        <v>5.0625000000000003E-2</v>
      </c>
      <c r="K668" s="197">
        <f t="shared" si="43"/>
        <v>4.0630016051364367E-3</v>
      </c>
      <c r="L668" s="197">
        <f t="shared" si="41"/>
        <v>3.0161266025487965E-3</v>
      </c>
      <c r="M668" s="36"/>
    </row>
    <row r="669" spans="1:13" ht="12.75" x14ac:dyDescent="0.2">
      <c r="A669" s="15">
        <v>1926.02</v>
      </c>
      <c r="B669" s="15">
        <v>12.67</v>
      </c>
      <c r="C669" s="18">
        <v>0.61499999999999999</v>
      </c>
      <c r="D669" s="18">
        <v>1.248</v>
      </c>
      <c r="E669" s="18">
        <v>17.899999999999999</v>
      </c>
      <c r="F669" s="15">
        <f t="shared" si="42"/>
        <v>1926.12499999995</v>
      </c>
      <c r="G669" s="15">
        <f>G668*11/12+G680*1/12</f>
        <v>3.6516666666666668</v>
      </c>
      <c r="H669" s="30"/>
      <c r="I669" s="155"/>
      <c r="J669" s="197">
        <f t="shared" si="40"/>
        <v>5.1249999999999997E-2</v>
      </c>
      <c r="K669" s="197">
        <f t="shared" si="43"/>
        <v>4.0513833992094862E-3</v>
      </c>
      <c r="L669" s="197">
        <f t="shared" si="41"/>
        <v>2.9932819922244835E-3</v>
      </c>
      <c r="M669" s="36"/>
    </row>
    <row r="670" spans="1:13" ht="12.75" x14ac:dyDescent="0.2">
      <c r="A670" s="15">
        <v>1926.03</v>
      </c>
      <c r="B670" s="15">
        <v>11.81</v>
      </c>
      <c r="C670" s="18">
        <v>0.62250000000000005</v>
      </c>
      <c r="D670" s="18">
        <v>1.248</v>
      </c>
      <c r="E670" s="18">
        <v>17.8</v>
      </c>
      <c r="F670" s="15">
        <f t="shared" si="42"/>
        <v>1926.2083333332832</v>
      </c>
      <c r="G670" s="15">
        <f>G668*10/12+G680*2/12</f>
        <v>3.6233333333333335</v>
      </c>
      <c r="H670" s="30"/>
      <c r="I670" s="155"/>
      <c r="J670" s="197">
        <f t="shared" si="40"/>
        <v>5.1875000000000004E-2</v>
      </c>
      <c r="K670" s="197">
        <f t="shared" si="43"/>
        <v>4.0943172849250203E-3</v>
      </c>
      <c r="L670" s="197">
        <f t="shared" si="41"/>
        <v>2.9704316569594269E-3</v>
      </c>
      <c r="M670" s="36"/>
    </row>
    <row r="671" spans="1:13" ht="12.75" x14ac:dyDescent="0.2">
      <c r="A671" s="15">
        <v>1926.04</v>
      </c>
      <c r="B671" s="15">
        <v>11.48</v>
      </c>
      <c r="C671" s="18">
        <v>0.63</v>
      </c>
      <c r="D671" s="18">
        <v>1.2470000000000001</v>
      </c>
      <c r="E671" s="18">
        <v>17.899999999999999</v>
      </c>
      <c r="F671" s="15">
        <f t="shared" si="42"/>
        <v>1926.2916666666165</v>
      </c>
      <c r="G671" s="15">
        <f>G668*9/12+G680*3/12</f>
        <v>3.5950000000000002</v>
      </c>
      <c r="H671" s="30"/>
      <c r="I671" s="155"/>
      <c r="J671" s="197">
        <f t="shared" si="40"/>
        <v>5.2499999999999998E-2</v>
      </c>
      <c r="K671" s="197">
        <f t="shared" si="43"/>
        <v>4.4453852667231154E-3</v>
      </c>
      <c r="L671" s="197">
        <f t="shared" si="41"/>
        <v>2.9475755937529158E-3</v>
      </c>
      <c r="M671" s="36"/>
    </row>
    <row r="672" spans="1:13" ht="12.75" x14ac:dyDescent="0.2">
      <c r="A672" s="15">
        <v>1926.05</v>
      </c>
      <c r="B672" s="15">
        <v>11.56</v>
      </c>
      <c r="C672" s="18">
        <v>0.63749999999999996</v>
      </c>
      <c r="D672" s="18">
        <v>1.246</v>
      </c>
      <c r="E672" s="18">
        <v>17.8</v>
      </c>
      <c r="F672" s="15">
        <f t="shared" si="42"/>
        <v>1926.3749999999498</v>
      </c>
      <c r="G672" s="15">
        <f>G668*8/12+G680*4/12</f>
        <v>3.5666666666666669</v>
      </c>
      <c r="H672" s="30"/>
      <c r="I672" s="155"/>
      <c r="J672" s="197">
        <f t="shared" si="40"/>
        <v>5.3124999999999999E-2</v>
      </c>
      <c r="K672" s="197">
        <f t="shared" si="43"/>
        <v>4.6276132404181177E-3</v>
      </c>
      <c r="L672" s="197">
        <f t="shared" si="41"/>
        <v>2.9247137996020189E-3</v>
      </c>
      <c r="M672" s="36"/>
    </row>
    <row r="673" spans="1:13" ht="12.75" x14ac:dyDescent="0.2">
      <c r="A673" s="15">
        <v>1926.06</v>
      </c>
      <c r="B673" s="15">
        <v>12.11</v>
      </c>
      <c r="C673" s="18">
        <v>0.64500000000000002</v>
      </c>
      <c r="D673" s="18">
        <v>1.2450000000000001</v>
      </c>
      <c r="E673" s="18">
        <v>17.7</v>
      </c>
      <c r="F673" s="15">
        <f t="shared" si="42"/>
        <v>1926.458333333283</v>
      </c>
      <c r="G673" s="15">
        <f>G668*7/12+G680*5/12</f>
        <v>3.5383333333333336</v>
      </c>
      <c r="H673" s="30"/>
      <c r="I673" s="155"/>
      <c r="J673" s="197">
        <f t="shared" si="40"/>
        <v>5.3749999999999999E-2</v>
      </c>
      <c r="K673" s="197">
        <f t="shared" si="43"/>
        <v>4.6496539792387544E-3</v>
      </c>
      <c r="L673" s="197">
        <f t="shared" si="41"/>
        <v>2.9018462715013627E-3</v>
      </c>
      <c r="M673" s="36"/>
    </row>
    <row r="674" spans="1:13" ht="12.75" x14ac:dyDescent="0.2">
      <c r="A674" s="15">
        <v>1926.07</v>
      </c>
      <c r="B674" s="15">
        <v>12.62</v>
      </c>
      <c r="C674" s="18">
        <v>0.65249999999999997</v>
      </c>
      <c r="D674" s="18">
        <v>1.244</v>
      </c>
      <c r="E674" s="18">
        <v>17.5</v>
      </c>
      <c r="F674" s="15">
        <f t="shared" si="42"/>
        <v>1926.5416666666163</v>
      </c>
      <c r="G674" s="15">
        <f>G668*6/12+G680*6/12</f>
        <v>3.51</v>
      </c>
      <c r="H674" s="30"/>
      <c r="I674" s="155"/>
      <c r="J674" s="197">
        <f t="shared" si="40"/>
        <v>5.4375E-2</v>
      </c>
      <c r="K674" s="197">
        <f t="shared" si="43"/>
        <v>4.4900908340214703E-3</v>
      </c>
      <c r="L674" s="197">
        <f t="shared" si="41"/>
        <v>2.8789730064431307E-3</v>
      </c>
      <c r="M674" s="36"/>
    </row>
    <row r="675" spans="1:13" ht="12.75" x14ac:dyDescent="0.2">
      <c r="A675" s="15">
        <v>1926.08</v>
      </c>
      <c r="B675" s="15">
        <v>13.12</v>
      </c>
      <c r="C675" s="18">
        <v>0.66</v>
      </c>
      <c r="D675" s="18">
        <v>1.2430000000000001</v>
      </c>
      <c r="E675" s="18">
        <v>17.399999999999999</v>
      </c>
      <c r="F675" s="15">
        <f t="shared" si="42"/>
        <v>1926.6249999999495</v>
      </c>
      <c r="G675" s="15">
        <f>G668*5/12+G680*7/12</f>
        <v>3.4816666666666665</v>
      </c>
      <c r="H675" s="30"/>
      <c r="I675" s="155"/>
      <c r="J675" s="197">
        <f t="shared" si="40"/>
        <v>5.5E-2</v>
      </c>
      <c r="K675" s="197">
        <f t="shared" si="43"/>
        <v>4.3581616481774962E-3</v>
      </c>
      <c r="L675" s="197">
        <f t="shared" si="41"/>
        <v>2.8560940014170644E-3</v>
      </c>
      <c r="M675" s="36"/>
    </row>
    <row r="676" spans="1:13" ht="12.75" x14ac:dyDescent="0.2">
      <c r="A676" s="15">
        <v>1926.09</v>
      </c>
      <c r="B676" s="15">
        <v>13.32</v>
      </c>
      <c r="C676" s="18">
        <v>0.66749999999999998</v>
      </c>
      <c r="D676" s="18">
        <v>1.242</v>
      </c>
      <c r="E676" s="18">
        <v>17.5</v>
      </c>
      <c r="F676" s="15">
        <f t="shared" si="42"/>
        <v>1926.7083333332828</v>
      </c>
      <c r="G676" s="15">
        <f>G668*4/12+G680*8/12</f>
        <v>3.4533333333333331</v>
      </c>
      <c r="H676" s="30"/>
      <c r="I676" s="155"/>
      <c r="J676" s="197">
        <f t="shared" si="40"/>
        <v>5.5625000000000001E-2</v>
      </c>
      <c r="K676" s="197">
        <f t="shared" si="43"/>
        <v>4.2397103658536588E-3</v>
      </c>
      <c r="L676" s="197">
        <f t="shared" si="41"/>
        <v>2.8332092534104625E-3</v>
      </c>
      <c r="M676" s="36"/>
    </row>
    <row r="677" spans="1:13" ht="12.75" x14ac:dyDescent="0.2">
      <c r="A677" s="15">
        <v>1926.1</v>
      </c>
      <c r="B677" s="15">
        <v>13.02</v>
      </c>
      <c r="C677" s="18">
        <v>0.67500000000000004</v>
      </c>
      <c r="D677" s="18">
        <v>1.242</v>
      </c>
      <c r="E677" s="18">
        <v>17.600000000000001</v>
      </c>
      <c r="F677" s="15">
        <f t="shared" si="42"/>
        <v>1926.791666666616</v>
      </c>
      <c r="G677" s="15">
        <f>G668*3/12+G680*9/12</f>
        <v>3.4249999999999998</v>
      </c>
      <c r="H677" s="30"/>
      <c r="I677" s="155"/>
      <c r="J677" s="197">
        <f t="shared" si="40"/>
        <v>5.6250000000000001E-2</v>
      </c>
      <c r="K677" s="197">
        <f t="shared" si="43"/>
        <v>4.2229729729729732E-3</v>
      </c>
      <c r="L677" s="197">
        <f t="shared" si="41"/>
        <v>2.8103187594084034E-3</v>
      </c>
      <c r="M677" s="36"/>
    </row>
    <row r="678" spans="1:13" ht="12.75" x14ac:dyDescent="0.2">
      <c r="A678" s="15">
        <v>1926.11</v>
      </c>
      <c r="B678" s="15">
        <v>13.19</v>
      </c>
      <c r="C678" s="18">
        <v>0.6825</v>
      </c>
      <c r="D678" s="18">
        <v>1.2410000000000001</v>
      </c>
      <c r="E678" s="18">
        <v>17.7</v>
      </c>
      <c r="F678" s="15">
        <f t="shared" si="42"/>
        <v>1926.8749999999493</v>
      </c>
      <c r="G678" s="15">
        <f>G668*2/12+G680*10/12</f>
        <v>3.3966666666666665</v>
      </c>
      <c r="H678" s="30"/>
      <c r="I678" s="155"/>
      <c r="J678" s="197">
        <f t="shared" si="40"/>
        <v>5.6875000000000002E-2</v>
      </c>
      <c r="K678" s="197">
        <f t="shared" si="43"/>
        <v>4.3682795698924736E-3</v>
      </c>
      <c r="L678" s="197">
        <f t="shared" si="41"/>
        <v>2.7874225163933009E-3</v>
      </c>
      <c r="M678" s="36"/>
    </row>
    <row r="679" spans="1:13" ht="12.75" x14ac:dyDescent="0.2">
      <c r="A679" s="15">
        <v>1926.12</v>
      </c>
      <c r="B679" s="15">
        <v>13.49</v>
      </c>
      <c r="C679" s="18">
        <v>0.69</v>
      </c>
      <c r="D679" s="18">
        <v>1.24</v>
      </c>
      <c r="E679" s="18">
        <v>17.7</v>
      </c>
      <c r="F679" s="15">
        <f t="shared" si="42"/>
        <v>1926.9583333332826</v>
      </c>
      <c r="G679" s="15">
        <f>G668*1/12+G680*11/12</f>
        <v>3.3683333333333327</v>
      </c>
      <c r="H679" s="30"/>
      <c r="I679" s="155"/>
      <c r="J679" s="197">
        <f t="shared" si="40"/>
        <v>5.7499999999999996E-2</v>
      </c>
      <c r="K679" s="197">
        <f t="shared" si="43"/>
        <v>4.3593631539044731E-3</v>
      </c>
      <c r="L679" s="197">
        <f t="shared" si="41"/>
        <v>2.7645205213455704E-3</v>
      </c>
      <c r="M679" s="36"/>
    </row>
    <row r="680" spans="1:13" ht="12.75" x14ac:dyDescent="0.2">
      <c r="A680" s="15">
        <v>1927.01</v>
      </c>
      <c r="B680" s="15">
        <v>13.4</v>
      </c>
      <c r="C680" s="18">
        <v>0.69669999999999999</v>
      </c>
      <c r="D680" s="18">
        <v>1.2290000000000001</v>
      </c>
      <c r="E680" s="18">
        <v>17.5</v>
      </c>
      <c r="F680" s="15">
        <f t="shared" si="42"/>
        <v>1927.0416666666158</v>
      </c>
      <c r="G680" s="15">
        <v>3.34</v>
      </c>
      <c r="H680" s="30"/>
      <c r="I680" s="155"/>
      <c r="J680" s="197">
        <f t="shared" si="40"/>
        <v>5.805833333333333E-2</v>
      </c>
      <c r="K680" s="197">
        <f t="shared" si="43"/>
        <v>4.3038052878675561E-3</v>
      </c>
      <c r="L680" s="197">
        <f t="shared" si="41"/>
        <v>2.7416127712427407E-3</v>
      </c>
      <c r="M680" s="36"/>
    </row>
    <row r="681" spans="1:13" ht="12.75" x14ac:dyDescent="0.2">
      <c r="A681" s="15">
        <v>1927.02</v>
      </c>
      <c r="B681" s="15">
        <v>13.66</v>
      </c>
      <c r="C681" s="18">
        <v>0.70330000000000004</v>
      </c>
      <c r="D681" s="18">
        <v>1.218</v>
      </c>
      <c r="E681" s="18">
        <v>17.399999999999999</v>
      </c>
      <c r="F681" s="15">
        <f t="shared" si="42"/>
        <v>1927.1249999999491</v>
      </c>
      <c r="G681" s="15">
        <f>G680*11/12+G692*1/12</f>
        <v>3.339166666666666</v>
      </c>
      <c r="H681" s="30"/>
      <c r="I681" s="155"/>
      <c r="J681" s="197">
        <f t="shared" si="40"/>
        <v>5.8608333333333339E-2</v>
      </c>
      <c r="K681" s="197">
        <f t="shared" si="43"/>
        <v>4.3737562189054731E-3</v>
      </c>
      <c r="L681" s="197">
        <f t="shared" si="41"/>
        <v>2.7409389267334383E-3</v>
      </c>
      <c r="M681" s="36"/>
    </row>
    <row r="682" spans="1:13" ht="12.75" x14ac:dyDescent="0.2">
      <c r="A682" s="15">
        <v>1927.03</v>
      </c>
      <c r="B682" s="15">
        <v>13.87</v>
      </c>
      <c r="C682" s="18">
        <v>0.71</v>
      </c>
      <c r="D682" s="18">
        <v>1.208</v>
      </c>
      <c r="E682" s="18">
        <v>17.3</v>
      </c>
      <c r="F682" s="15">
        <f t="shared" si="42"/>
        <v>1927.2083333332823</v>
      </c>
      <c r="G682" s="15">
        <f>G680*10/12+G692*2/12</f>
        <v>3.3383333333333334</v>
      </c>
      <c r="H682" s="30"/>
      <c r="I682" s="155"/>
      <c r="J682" s="197">
        <f t="shared" si="40"/>
        <v>5.9166666666666666E-2</v>
      </c>
      <c r="K682" s="197">
        <f t="shared" si="43"/>
        <v>4.3313811615422158E-3</v>
      </c>
      <c r="L682" s="197">
        <f t="shared" si="41"/>
        <v>2.7402650772430093E-3</v>
      </c>
      <c r="M682" s="36"/>
    </row>
    <row r="683" spans="1:13" ht="12.75" x14ac:dyDescent="0.2">
      <c r="A683" s="15">
        <v>1927.04</v>
      </c>
      <c r="B683" s="15">
        <v>14.21</v>
      </c>
      <c r="C683" s="18">
        <v>0.7167</v>
      </c>
      <c r="D683" s="18">
        <v>1.1970000000000001</v>
      </c>
      <c r="E683" s="18">
        <v>17.3</v>
      </c>
      <c r="F683" s="15">
        <f t="shared" si="42"/>
        <v>1927.2916666666156</v>
      </c>
      <c r="G683" s="15">
        <f>G680*9/12+G692*3/12</f>
        <v>3.3374999999999999</v>
      </c>
      <c r="H683" s="30"/>
      <c r="I683" s="155"/>
      <c r="J683" s="197">
        <f t="shared" si="40"/>
        <v>5.9725E-2</v>
      </c>
      <c r="K683" s="197">
        <f t="shared" si="43"/>
        <v>4.3060562364816155E-3</v>
      </c>
      <c r="L683" s="197">
        <f t="shared" si="41"/>
        <v>2.7395912227714536E-3</v>
      </c>
      <c r="M683" s="36"/>
    </row>
    <row r="684" spans="1:13" ht="12.75" x14ac:dyDescent="0.2">
      <c r="A684" s="15">
        <v>1927.05</v>
      </c>
      <c r="B684" s="15">
        <v>14.7</v>
      </c>
      <c r="C684" s="18">
        <v>0.72330000000000005</v>
      </c>
      <c r="D684" s="18">
        <v>1.1859999999999999</v>
      </c>
      <c r="E684" s="18">
        <v>17.399999999999999</v>
      </c>
      <c r="F684" s="15">
        <f t="shared" si="42"/>
        <v>1927.3749999999488</v>
      </c>
      <c r="G684" s="15">
        <f>G680*8/12+G692*4/12</f>
        <v>3.3366666666666669</v>
      </c>
      <c r="H684" s="30"/>
      <c r="I684" s="155"/>
      <c r="J684" s="197">
        <f t="shared" si="40"/>
        <v>6.0275000000000002E-2</v>
      </c>
      <c r="K684" s="197">
        <f t="shared" si="43"/>
        <v>4.2417311752287121E-3</v>
      </c>
      <c r="L684" s="197">
        <f t="shared" si="41"/>
        <v>2.7389173633185493E-3</v>
      </c>
      <c r="M684" s="36"/>
    </row>
    <row r="685" spans="1:13" ht="12.75" x14ac:dyDescent="0.2">
      <c r="A685" s="15">
        <v>1927.06</v>
      </c>
      <c r="B685" s="15">
        <v>14.89</v>
      </c>
      <c r="C685" s="18">
        <v>0.73</v>
      </c>
      <c r="D685" s="18">
        <v>1.175</v>
      </c>
      <c r="E685" s="18">
        <v>17.600000000000001</v>
      </c>
      <c r="F685" s="15">
        <f t="shared" si="42"/>
        <v>1927.4583333332821</v>
      </c>
      <c r="G685" s="15">
        <f>G680*7/12+G692*5/12</f>
        <v>3.3358333333333334</v>
      </c>
      <c r="H685" s="30"/>
      <c r="I685" s="155"/>
      <c r="J685" s="197">
        <f t="shared" si="40"/>
        <v>6.083333333333333E-2</v>
      </c>
      <c r="K685" s="197">
        <f t="shared" si="43"/>
        <v>4.1383219954648524E-3</v>
      </c>
      <c r="L685" s="197">
        <f t="shared" si="41"/>
        <v>2.7382434988842963E-3</v>
      </c>
      <c r="M685" s="36"/>
    </row>
    <row r="686" spans="1:13" ht="12.75" x14ac:dyDescent="0.2">
      <c r="A686" s="15">
        <v>1927.07</v>
      </c>
      <c r="B686" s="15">
        <v>15.22</v>
      </c>
      <c r="C686" s="18">
        <v>0.73670000000000002</v>
      </c>
      <c r="D686" s="18">
        <v>1.1639999999999999</v>
      </c>
      <c r="E686" s="18">
        <v>17.3</v>
      </c>
      <c r="F686" s="15">
        <f t="shared" si="42"/>
        <v>1927.5416666666154</v>
      </c>
      <c r="G686" s="15">
        <f>G680*6/12+G692*6/12</f>
        <v>3.335</v>
      </c>
      <c r="H686" s="30"/>
      <c r="I686" s="155"/>
      <c r="J686" s="197">
        <f t="shared" si="40"/>
        <v>6.1391666666666671E-2</v>
      </c>
      <c r="K686" s="197">
        <f t="shared" si="43"/>
        <v>4.1230132079695548E-3</v>
      </c>
      <c r="L686" s="197">
        <f t="shared" si="41"/>
        <v>2.7375696294686946E-3</v>
      </c>
      <c r="M686" s="36"/>
    </row>
    <row r="687" spans="1:13" ht="12.75" x14ac:dyDescent="0.2">
      <c r="A687" s="15">
        <v>1927.08</v>
      </c>
      <c r="B687" s="15">
        <v>16.03</v>
      </c>
      <c r="C687" s="18">
        <v>0.74329999999999996</v>
      </c>
      <c r="D687" s="18">
        <v>1.153</v>
      </c>
      <c r="E687" s="18">
        <v>17.2</v>
      </c>
      <c r="F687" s="15">
        <f t="shared" si="42"/>
        <v>1927.6249999999486</v>
      </c>
      <c r="G687" s="15">
        <f>G680*5/12+G692*7/12</f>
        <v>3.3341666666666665</v>
      </c>
      <c r="H687" s="30"/>
      <c r="I687" s="155"/>
      <c r="J687" s="197">
        <f t="shared" si="40"/>
        <v>6.1941666666666666E-2</v>
      </c>
      <c r="K687" s="197">
        <f t="shared" si="43"/>
        <v>4.0697547087166011E-3</v>
      </c>
      <c r="L687" s="197">
        <f t="shared" si="41"/>
        <v>2.7368957550715223E-3</v>
      </c>
      <c r="M687" s="36"/>
    </row>
    <row r="688" spans="1:13" ht="12.75" x14ac:dyDescent="0.2">
      <c r="A688" s="15">
        <v>1927.09</v>
      </c>
      <c r="B688" s="15">
        <v>16.940000000000001</v>
      </c>
      <c r="C688" s="18">
        <v>0.75</v>
      </c>
      <c r="D688" s="18">
        <v>1.143</v>
      </c>
      <c r="E688" s="18">
        <v>17.3</v>
      </c>
      <c r="F688" s="15">
        <f t="shared" si="42"/>
        <v>1927.7083333332819</v>
      </c>
      <c r="G688" s="15">
        <f>G680*4/12+G692*8/12</f>
        <v>3.3333333333333335</v>
      </c>
      <c r="H688" s="30"/>
      <c r="I688" s="155"/>
      <c r="J688" s="197">
        <f t="shared" si="40"/>
        <v>6.25E-2</v>
      </c>
      <c r="K688" s="197">
        <f t="shared" si="43"/>
        <v>3.8989394884591387E-3</v>
      </c>
      <c r="L688" s="197">
        <f t="shared" si="41"/>
        <v>2.7362218756927792E-3</v>
      </c>
      <c r="M688" s="36"/>
    </row>
    <row r="689" spans="1:13" ht="12.75" x14ac:dyDescent="0.2">
      <c r="A689" s="15">
        <v>1927.1</v>
      </c>
      <c r="B689" s="15">
        <v>16.68</v>
      </c>
      <c r="C689" s="18">
        <v>0.75670000000000004</v>
      </c>
      <c r="D689" s="18">
        <v>1.1319999999999999</v>
      </c>
      <c r="E689" s="18">
        <v>17.399999999999999</v>
      </c>
      <c r="F689" s="15">
        <f t="shared" si="42"/>
        <v>1927.7916666666151</v>
      </c>
      <c r="G689" s="15">
        <f>G680*3/12+G692*9/12</f>
        <v>3.3325</v>
      </c>
      <c r="H689" s="30"/>
      <c r="I689" s="155"/>
      <c r="J689" s="197">
        <f t="shared" si="40"/>
        <v>6.3058333333333341E-2</v>
      </c>
      <c r="K689" s="197">
        <f t="shared" si="43"/>
        <v>3.7224517906336088E-3</v>
      </c>
      <c r="L689" s="197">
        <f t="shared" si="41"/>
        <v>2.7355479913324654E-3</v>
      </c>
      <c r="M689" s="36"/>
    </row>
    <row r="690" spans="1:13" ht="12.75" x14ac:dyDescent="0.2">
      <c r="A690" s="15">
        <v>1927.11</v>
      </c>
      <c r="B690" s="15">
        <v>17.059999999999999</v>
      </c>
      <c r="C690" s="18">
        <v>0.76329999999999998</v>
      </c>
      <c r="D690" s="18">
        <v>1.121</v>
      </c>
      <c r="E690" s="18">
        <v>17.3</v>
      </c>
      <c r="F690" s="15">
        <f t="shared" si="42"/>
        <v>1927.8749999999484</v>
      </c>
      <c r="G690" s="15">
        <f>G680*2/12+G692*10/12</f>
        <v>3.3316666666666666</v>
      </c>
      <c r="H690" s="30"/>
      <c r="I690" s="155"/>
      <c r="J690" s="197">
        <f t="shared" si="40"/>
        <v>6.3608333333333336E-2</v>
      </c>
      <c r="K690" s="197">
        <f t="shared" si="43"/>
        <v>3.8134492406075144E-3</v>
      </c>
      <c r="L690" s="197">
        <f t="shared" si="41"/>
        <v>2.7348741019903589E-3</v>
      </c>
      <c r="M690" s="36"/>
    </row>
    <row r="691" spans="1:13" ht="12.75" x14ac:dyDescent="0.2">
      <c r="A691" s="15">
        <v>1927.12</v>
      </c>
      <c r="B691" s="15">
        <v>17.46</v>
      </c>
      <c r="C691" s="18">
        <v>0.77</v>
      </c>
      <c r="D691" s="18">
        <v>1.1100000000000001</v>
      </c>
      <c r="E691" s="18">
        <v>17.3</v>
      </c>
      <c r="F691" s="15">
        <f t="shared" si="42"/>
        <v>1927.9583333332816</v>
      </c>
      <c r="G691" s="15">
        <f>G680*1/12+G692*11/12</f>
        <v>3.3308333333333335</v>
      </c>
      <c r="H691" s="30"/>
      <c r="I691" s="155"/>
      <c r="J691" s="197">
        <f t="shared" si="40"/>
        <v>6.4166666666666664E-2</v>
      </c>
      <c r="K691" s="197">
        <f t="shared" si="43"/>
        <v>3.7612348573661586E-3</v>
      </c>
      <c r="L691" s="197">
        <f t="shared" si="41"/>
        <v>2.7342002076664595E-3</v>
      </c>
      <c r="M691" s="36"/>
    </row>
    <row r="692" spans="1:13" ht="12.75" x14ac:dyDescent="0.2">
      <c r="A692" s="15">
        <v>1928.01</v>
      </c>
      <c r="B692" s="15">
        <v>17.53</v>
      </c>
      <c r="C692" s="18">
        <v>0.77669999999999995</v>
      </c>
      <c r="D692" s="18">
        <v>1.133</v>
      </c>
      <c r="E692" s="18">
        <v>17.3</v>
      </c>
      <c r="F692" s="15">
        <f t="shared" si="42"/>
        <v>1928.0416666666149</v>
      </c>
      <c r="G692" s="15">
        <v>3.33</v>
      </c>
      <c r="H692" s="30"/>
      <c r="I692" s="155"/>
      <c r="J692" s="197">
        <f t="shared" si="40"/>
        <v>6.4724999999999991E-2</v>
      </c>
      <c r="K692" s="197">
        <f t="shared" si="43"/>
        <v>3.707044673539518E-3</v>
      </c>
      <c r="L692" s="197">
        <f t="shared" si="41"/>
        <v>2.7335263083605454E-3</v>
      </c>
      <c r="M692" s="36"/>
    </row>
    <row r="693" spans="1:13" ht="12.75" x14ac:dyDescent="0.2">
      <c r="A693" s="15">
        <v>1928.02</v>
      </c>
      <c r="B693" s="15">
        <v>17.32</v>
      </c>
      <c r="C693" s="18">
        <v>0.7833</v>
      </c>
      <c r="D693" s="18">
        <v>1.155</v>
      </c>
      <c r="E693" s="18">
        <v>17.100000000000001</v>
      </c>
      <c r="F693" s="15">
        <f t="shared" si="42"/>
        <v>1928.1249999999482</v>
      </c>
      <c r="G693" s="15">
        <f>G692*11/12+G704*1/12</f>
        <v>3.3525</v>
      </c>
      <c r="H693" s="30"/>
      <c r="I693" s="155"/>
      <c r="J693" s="197">
        <f t="shared" si="40"/>
        <v>6.5275E-2</v>
      </c>
      <c r="K693" s="197">
        <f t="shared" si="43"/>
        <v>3.7236166571591556E-3</v>
      </c>
      <c r="L693" s="197">
        <f t="shared" si="41"/>
        <v>2.7517198412010391E-3</v>
      </c>
      <c r="M693" s="36"/>
    </row>
    <row r="694" spans="1:13" ht="12.75" x14ac:dyDescent="0.2">
      <c r="A694" s="15">
        <v>1928.03</v>
      </c>
      <c r="B694" s="15">
        <v>18.25</v>
      </c>
      <c r="C694" s="18">
        <v>0.79</v>
      </c>
      <c r="D694" s="18">
        <v>1.177</v>
      </c>
      <c r="E694" s="18">
        <v>17.100000000000001</v>
      </c>
      <c r="F694" s="15">
        <f t="shared" si="42"/>
        <v>1928.2083333332814</v>
      </c>
      <c r="G694" s="15">
        <f>G692*10/12+G704*2/12</f>
        <v>3.375</v>
      </c>
      <c r="H694" s="30"/>
      <c r="I694" s="155"/>
      <c r="J694" s="197">
        <f t="shared" si="40"/>
        <v>6.5833333333333341E-2</v>
      </c>
      <c r="K694" s="197">
        <f t="shared" si="43"/>
        <v>3.8010007698229412E-3</v>
      </c>
      <c r="L694" s="197">
        <f t="shared" si="41"/>
        <v>2.7699097437066111E-3</v>
      </c>
      <c r="M694" s="36"/>
    </row>
    <row r="695" spans="1:13" ht="12.75" x14ac:dyDescent="0.2">
      <c r="A695" s="15">
        <v>1928.04</v>
      </c>
      <c r="B695" s="15">
        <v>19.399999999999999</v>
      </c>
      <c r="C695" s="18">
        <v>0.79669999999999996</v>
      </c>
      <c r="D695" s="18">
        <v>1.2</v>
      </c>
      <c r="E695" s="18">
        <v>17.100000000000001</v>
      </c>
      <c r="F695" s="15">
        <f t="shared" si="42"/>
        <v>1928.2916666666147</v>
      </c>
      <c r="G695" s="15">
        <f>G692*9/12+G704*3/12</f>
        <v>3.3975</v>
      </c>
      <c r="H695" s="30"/>
      <c r="I695" s="155"/>
      <c r="J695" s="197">
        <f t="shared" si="40"/>
        <v>6.6391666666666668E-2</v>
      </c>
      <c r="K695" s="197">
        <f t="shared" si="43"/>
        <v>3.6378995433789954E-3</v>
      </c>
      <c r="L695" s="197">
        <f t="shared" si="41"/>
        <v>2.7880960173916058E-3</v>
      </c>
      <c r="M695" s="36"/>
    </row>
    <row r="696" spans="1:13" ht="12.75" x14ac:dyDescent="0.2">
      <c r="A696" s="15">
        <v>1928.05</v>
      </c>
      <c r="B696" s="15">
        <v>20</v>
      </c>
      <c r="C696" s="18">
        <v>0.80330000000000001</v>
      </c>
      <c r="D696" s="18">
        <v>1.222</v>
      </c>
      <c r="E696" s="18">
        <v>17.2</v>
      </c>
      <c r="F696" s="15">
        <f t="shared" si="42"/>
        <v>1928.3749999999479</v>
      </c>
      <c r="G696" s="15">
        <f>G692*8/12+G704*4/12</f>
        <v>3.42</v>
      </c>
      <c r="H696" s="30"/>
      <c r="I696" s="155"/>
      <c r="J696" s="197">
        <f t="shared" si="40"/>
        <v>6.6941666666666663E-2</v>
      </c>
      <c r="K696" s="197">
        <f t="shared" si="43"/>
        <v>3.4506013745704469E-3</v>
      </c>
      <c r="L696" s="197">
        <f t="shared" si="41"/>
        <v>2.8062786637694792E-3</v>
      </c>
      <c r="M696" s="36"/>
    </row>
    <row r="697" spans="1:13" ht="12.75" x14ac:dyDescent="0.2">
      <c r="A697" s="15">
        <v>1928.06</v>
      </c>
      <c r="B697" s="15">
        <v>19.02</v>
      </c>
      <c r="C697" s="18">
        <v>0.81</v>
      </c>
      <c r="D697" s="18">
        <v>1.2450000000000001</v>
      </c>
      <c r="E697" s="18">
        <v>17.100000000000001</v>
      </c>
      <c r="F697" s="15">
        <f t="shared" si="42"/>
        <v>1928.4583333332812</v>
      </c>
      <c r="G697" s="15">
        <f>G692*7/12+G704*5/12</f>
        <v>3.4424999999999999</v>
      </c>
      <c r="H697" s="30"/>
      <c r="I697" s="155"/>
      <c r="J697" s="197">
        <f t="shared" si="40"/>
        <v>6.7500000000000004E-2</v>
      </c>
      <c r="K697" s="197">
        <f t="shared" si="43"/>
        <v>3.3750000000000004E-3</v>
      </c>
      <c r="L697" s="197">
        <f t="shared" si="41"/>
        <v>2.824457684352577E-3</v>
      </c>
      <c r="M697" s="36"/>
    </row>
    <row r="698" spans="1:13" ht="12.75" x14ac:dyDescent="0.2">
      <c r="A698" s="15">
        <v>1928.07</v>
      </c>
      <c r="B698" s="15">
        <v>19.16</v>
      </c>
      <c r="C698" s="18">
        <v>0.81669999999999998</v>
      </c>
      <c r="D698" s="18">
        <v>1.268</v>
      </c>
      <c r="E698" s="18">
        <v>17.100000000000001</v>
      </c>
      <c r="F698" s="15">
        <f t="shared" si="42"/>
        <v>1928.5416666666144</v>
      </c>
      <c r="G698" s="15">
        <f>G692*6/12+G704*6/12</f>
        <v>3.4649999999999999</v>
      </c>
      <c r="H698" s="30"/>
      <c r="I698" s="155"/>
      <c r="J698" s="197">
        <f t="shared" si="40"/>
        <v>6.8058333333333332E-2</v>
      </c>
      <c r="K698" s="197">
        <f t="shared" si="43"/>
        <v>3.5782509638976516E-3</v>
      </c>
      <c r="L698" s="197">
        <f t="shared" si="41"/>
        <v>2.842633080652357E-3</v>
      </c>
      <c r="M698" s="36"/>
    </row>
    <row r="699" spans="1:13" ht="12.75" x14ac:dyDescent="0.2">
      <c r="A699" s="15">
        <v>1928.08</v>
      </c>
      <c r="B699" s="15">
        <v>19.78</v>
      </c>
      <c r="C699" s="18">
        <v>0.82330000000000003</v>
      </c>
      <c r="D699" s="18">
        <v>1.29</v>
      </c>
      <c r="E699" s="18">
        <v>17.100000000000001</v>
      </c>
      <c r="F699" s="15">
        <f t="shared" si="42"/>
        <v>1928.6249999999477</v>
      </c>
      <c r="G699" s="15">
        <f>G692*5/12+G704*7/12</f>
        <v>3.4874999999999998</v>
      </c>
      <c r="H699" s="30"/>
      <c r="I699" s="155"/>
      <c r="J699" s="197">
        <f t="shared" si="40"/>
        <v>6.8608333333333341E-2</v>
      </c>
      <c r="K699" s="197">
        <f t="shared" si="43"/>
        <v>3.5808107167710512E-3</v>
      </c>
      <c r="L699" s="197">
        <f t="shared" si="41"/>
        <v>2.8608048541793885E-3</v>
      </c>
      <c r="M699" s="36"/>
    </row>
    <row r="700" spans="1:13" ht="12.75" x14ac:dyDescent="0.2">
      <c r="A700" s="15">
        <v>1928.09</v>
      </c>
      <c r="B700" s="15">
        <v>21.17</v>
      </c>
      <c r="C700" s="18">
        <v>0.83</v>
      </c>
      <c r="D700" s="18">
        <v>1.3120000000000001</v>
      </c>
      <c r="E700" s="18">
        <v>17.3</v>
      </c>
      <c r="F700" s="15">
        <f t="shared" si="42"/>
        <v>1928.708333333281</v>
      </c>
      <c r="G700" s="15">
        <f>G692*4/12+G704*8/12</f>
        <v>3.51</v>
      </c>
      <c r="H700" s="30"/>
      <c r="I700" s="155"/>
      <c r="J700" s="197">
        <f t="shared" si="40"/>
        <v>6.9166666666666668E-2</v>
      </c>
      <c r="K700" s="197">
        <f t="shared" si="43"/>
        <v>3.496798112571621E-3</v>
      </c>
      <c r="L700" s="197">
        <f t="shared" si="41"/>
        <v>2.8789730064431307E-3</v>
      </c>
      <c r="M700" s="36"/>
    </row>
    <row r="701" spans="1:13" ht="12.75" x14ac:dyDescent="0.2">
      <c r="A701" s="15">
        <v>1928.1</v>
      </c>
      <c r="B701" s="15">
        <v>21.6</v>
      </c>
      <c r="C701" s="18">
        <v>0.8367</v>
      </c>
      <c r="D701" s="18">
        <v>1.335</v>
      </c>
      <c r="E701" s="18">
        <v>17.2</v>
      </c>
      <c r="F701" s="15">
        <f t="shared" si="42"/>
        <v>1928.7916666666142</v>
      </c>
      <c r="G701" s="15">
        <f>G692*3/12+G704*9/12</f>
        <v>3.5324999999999998</v>
      </c>
      <c r="H701" s="30"/>
      <c r="I701" s="155"/>
      <c r="J701" s="197">
        <f t="shared" si="40"/>
        <v>6.9724999999999995E-2</v>
      </c>
      <c r="K701" s="197">
        <f t="shared" si="43"/>
        <v>3.2935758148323092E-3</v>
      </c>
      <c r="L701" s="197">
        <f t="shared" si="41"/>
        <v>2.8971375389519327E-3</v>
      </c>
      <c r="M701" s="36"/>
    </row>
    <row r="702" spans="1:13" ht="12.75" x14ac:dyDescent="0.2">
      <c r="A702" s="15">
        <v>1928.11</v>
      </c>
      <c r="B702" s="15">
        <v>23.06</v>
      </c>
      <c r="C702" s="18">
        <v>0.84330000000000005</v>
      </c>
      <c r="D702" s="18">
        <v>1.357</v>
      </c>
      <c r="E702" s="18">
        <v>17.2</v>
      </c>
      <c r="F702" s="15">
        <f t="shared" si="42"/>
        <v>1928.8749999999475</v>
      </c>
      <c r="G702" s="15">
        <f>G692*2/12+G704*10/12</f>
        <v>3.5550000000000002</v>
      </c>
      <c r="H702" s="30"/>
      <c r="I702" s="155"/>
      <c r="J702" s="197">
        <f t="shared" si="40"/>
        <v>7.0275000000000004E-2</v>
      </c>
      <c r="K702" s="197">
        <f t="shared" si="43"/>
        <v>3.2534722222222223E-3</v>
      </c>
      <c r="L702" s="197">
        <f t="shared" si="41"/>
        <v>2.9152984532136994E-3</v>
      </c>
      <c r="M702" s="36"/>
    </row>
    <row r="703" spans="1:13" ht="12.75" x14ac:dyDescent="0.2">
      <c r="A703" s="15">
        <v>1928.12</v>
      </c>
      <c r="B703" s="15">
        <v>23.15</v>
      </c>
      <c r="C703" s="18">
        <v>0.85</v>
      </c>
      <c r="D703" s="18">
        <v>1.38</v>
      </c>
      <c r="E703" s="18">
        <v>17.100000000000001</v>
      </c>
      <c r="F703" s="15">
        <f t="shared" si="42"/>
        <v>1928.9583333332807</v>
      </c>
      <c r="G703" s="15">
        <f>G692*1/12+G704*11/12</f>
        <v>3.5775000000000001</v>
      </c>
      <c r="H703" s="30"/>
      <c r="I703" s="155"/>
      <c r="J703" s="197">
        <f t="shared" si="40"/>
        <v>7.0833333333333331E-2</v>
      </c>
      <c r="K703" s="197">
        <f t="shared" si="43"/>
        <v>3.0716970222607692E-3</v>
      </c>
      <c r="L703" s="197">
        <f t="shared" si="41"/>
        <v>2.9334557507350034E-3</v>
      </c>
      <c r="M703" s="36"/>
    </row>
    <row r="704" spans="1:13" ht="12.75" x14ac:dyDescent="0.2">
      <c r="A704" s="15">
        <v>1929.01</v>
      </c>
      <c r="B704" s="15">
        <v>24.86</v>
      </c>
      <c r="C704" s="18">
        <v>0.86</v>
      </c>
      <c r="D704" s="18">
        <v>1.399</v>
      </c>
      <c r="E704" s="18">
        <v>17.100000000000001</v>
      </c>
      <c r="F704" s="15">
        <f t="shared" si="42"/>
        <v>1929.041666666614</v>
      </c>
      <c r="G704" s="15">
        <v>3.6</v>
      </c>
      <c r="H704" s="30"/>
      <c r="I704" s="155"/>
      <c r="J704" s="197">
        <f t="shared" si="40"/>
        <v>7.166666666666667E-2</v>
      </c>
      <c r="K704" s="197">
        <f t="shared" si="43"/>
        <v>3.0957523398128153E-3</v>
      </c>
      <c r="L704" s="197">
        <f t="shared" si="41"/>
        <v>2.9516094330215292E-3</v>
      </c>
      <c r="M704" s="36"/>
    </row>
    <row r="705" spans="1:13" ht="12.75" x14ac:dyDescent="0.2">
      <c r="A705" s="15">
        <v>1929.02</v>
      </c>
      <c r="B705" s="15">
        <v>24.99</v>
      </c>
      <c r="C705" s="18">
        <v>0.87</v>
      </c>
      <c r="D705" s="18">
        <v>1.4179999999999999</v>
      </c>
      <c r="E705" s="18">
        <v>17.100000000000001</v>
      </c>
      <c r="F705" s="15">
        <f t="shared" si="42"/>
        <v>1929.1249999999472</v>
      </c>
      <c r="G705" s="15">
        <f>G704*11/12+G716*1/12</f>
        <v>3.5741666666666667</v>
      </c>
      <c r="H705" s="30"/>
      <c r="I705" s="155"/>
      <c r="J705" s="197">
        <f t="shared" si="40"/>
        <v>7.2499999999999995E-2</v>
      </c>
      <c r="K705" s="197">
        <f t="shared" si="43"/>
        <v>2.9163314561544648E-3</v>
      </c>
      <c r="L705" s="197">
        <f t="shared" si="41"/>
        <v>2.9307660088899734E-3</v>
      </c>
      <c r="M705" s="36"/>
    </row>
    <row r="706" spans="1:13" ht="12.75" x14ac:dyDescent="0.2">
      <c r="A706" s="15">
        <v>1929.03</v>
      </c>
      <c r="B706" s="15">
        <v>25.43</v>
      </c>
      <c r="C706" s="18">
        <v>0.88</v>
      </c>
      <c r="D706" s="18">
        <v>1.4379999999999999</v>
      </c>
      <c r="E706" s="18">
        <v>17</v>
      </c>
      <c r="F706" s="15">
        <f t="shared" si="42"/>
        <v>1929.2083333332805</v>
      </c>
      <c r="G706" s="15">
        <f>G704*10/12+G716*2/12</f>
        <v>3.5483333333333333</v>
      </c>
      <c r="H706" s="30"/>
      <c r="I706" s="155"/>
      <c r="J706" s="197">
        <f t="shared" si="40"/>
        <v>7.3333333333333334E-2</v>
      </c>
      <c r="K706" s="197">
        <f t="shared" si="43"/>
        <v>2.9345071361878087E-3</v>
      </c>
      <c r="L706" s="197">
        <f t="shared" si="41"/>
        <v>2.9099178187024233E-3</v>
      </c>
      <c r="M706" s="36"/>
    </row>
    <row r="707" spans="1:13" ht="12.75" x14ac:dyDescent="0.2">
      <c r="A707" s="15">
        <v>1929.04</v>
      </c>
      <c r="B707" s="15">
        <v>25.28</v>
      </c>
      <c r="C707" s="18">
        <v>0.89</v>
      </c>
      <c r="D707" s="18">
        <v>1.4570000000000001</v>
      </c>
      <c r="E707" s="18">
        <v>16.899999999999999</v>
      </c>
      <c r="F707" s="15">
        <f t="shared" si="42"/>
        <v>1929.2916666666138</v>
      </c>
      <c r="G707" s="15">
        <f>G704*9/12+G716*3/12</f>
        <v>3.5225</v>
      </c>
      <c r="H707" s="30"/>
      <c r="I707" s="155"/>
      <c r="J707" s="197">
        <f t="shared" si="40"/>
        <v>7.4166666666666672E-2</v>
      </c>
      <c r="K707" s="197">
        <f t="shared" si="43"/>
        <v>2.9165028181937346E-3</v>
      </c>
      <c r="L707" s="197">
        <f t="shared" si="41"/>
        <v>2.8890648601791469E-3</v>
      </c>
      <c r="M707" s="36"/>
    </row>
    <row r="708" spans="1:13" ht="12.75" x14ac:dyDescent="0.2">
      <c r="A708" s="15">
        <v>1929.05</v>
      </c>
      <c r="B708" s="15">
        <v>25.66</v>
      </c>
      <c r="C708" s="18">
        <v>0.9</v>
      </c>
      <c r="D708" s="18">
        <v>1.476</v>
      </c>
      <c r="E708" s="18">
        <v>17</v>
      </c>
      <c r="F708" s="15">
        <f t="shared" si="42"/>
        <v>1929.374999999947</v>
      </c>
      <c r="G708" s="15">
        <f>G704*8/12+G716*4/12</f>
        <v>3.4966666666666666</v>
      </c>
      <c r="H708" s="30"/>
      <c r="I708" s="155"/>
      <c r="J708" s="197">
        <f t="shared" si="40"/>
        <v>7.4999999999999997E-2</v>
      </c>
      <c r="K708" s="197">
        <f t="shared" si="43"/>
        <v>2.9667721518987339E-3</v>
      </c>
      <c r="L708" s="197">
        <f t="shared" si="41"/>
        <v>2.8682071310397461E-3</v>
      </c>
      <c r="M708" s="36"/>
    </row>
    <row r="709" spans="1:13" ht="12.75" x14ac:dyDescent="0.2">
      <c r="A709" s="15">
        <v>1929.06</v>
      </c>
      <c r="B709" s="15">
        <v>26.15</v>
      </c>
      <c r="C709" s="18">
        <v>0.91</v>
      </c>
      <c r="D709" s="18">
        <v>1.4950000000000001</v>
      </c>
      <c r="E709" s="18">
        <v>17.100000000000001</v>
      </c>
      <c r="F709" s="15">
        <f t="shared" si="42"/>
        <v>1929.4583333332803</v>
      </c>
      <c r="G709" s="15">
        <f>G704*7/12+G716*5/12</f>
        <v>3.4708333333333332</v>
      </c>
      <c r="H709" s="30"/>
      <c r="I709" s="155"/>
      <c r="J709" s="197">
        <f t="shared" si="40"/>
        <v>7.5833333333333336E-2</v>
      </c>
      <c r="K709" s="197">
        <f t="shared" si="43"/>
        <v>2.9553130683294365E-3</v>
      </c>
      <c r="L709" s="197">
        <f t="shared" si="41"/>
        <v>2.8473446290013804E-3</v>
      </c>
      <c r="M709" s="36"/>
    </row>
    <row r="710" spans="1:13" ht="12.75" x14ac:dyDescent="0.2">
      <c r="A710" s="15">
        <v>1929.07</v>
      </c>
      <c r="B710" s="15">
        <v>28.48</v>
      </c>
      <c r="C710" s="18">
        <v>0.92</v>
      </c>
      <c r="D710" s="18">
        <v>1.514</v>
      </c>
      <c r="E710" s="18">
        <v>17.3</v>
      </c>
      <c r="F710" s="15">
        <f t="shared" si="42"/>
        <v>1929.5416666666135</v>
      </c>
      <c r="G710" s="15">
        <f>G704*6/12+G716*6/12</f>
        <v>3.4450000000000003</v>
      </c>
      <c r="H710" s="30"/>
      <c r="I710" s="155"/>
      <c r="J710" s="197">
        <f t="shared" si="40"/>
        <v>7.6666666666666675E-2</v>
      </c>
      <c r="K710" s="197">
        <f t="shared" si="43"/>
        <v>2.9318036966220528E-3</v>
      </c>
      <c r="L710" s="197">
        <f t="shared" si="41"/>
        <v>2.8264773517796549E-3</v>
      </c>
      <c r="M710" s="36"/>
    </row>
    <row r="711" spans="1:13" ht="12.75" x14ac:dyDescent="0.2">
      <c r="A711" s="15">
        <v>1929.08</v>
      </c>
      <c r="B711" s="15">
        <v>30.1</v>
      </c>
      <c r="C711" s="18">
        <v>0.93</v>
      </c>
      <c r="D711" s="18">
        <v>1.5329999999999999</v>
      </c>
      <c r="E711" s="18">
        <v>17.3</v>
      </c>
      <c r="F711" s="15">
        <f t="shared" si="42"/>
        <v>1929.6249999999468</v>
      </c>
      <c r="G711" s="15">
        <f>G704*5/12+G716*7/12</f>
        <v>3.4191666666666665</v>
      </c>
      <c r="H711" s="30"/>
      <c r="I711" s="155"/>
      <c r="J711" s="197">
        <f t="shared" si="40"/>
        <v>7.7499999999999999E-2</v>
      </c>
      <c r="K711" s="197">
        <f t="shared" si="43"/>
        <v>2.7212078651685395E-3</v>
      </c>
      <c r="L711" s="197">
        <f t="shared" si="41"/>
        <v>2.8056052970890644E-3</v>
      </c>
      <c r="M711" s="36"/>
    </row>
    <row r="712" spans="1:13" ht="12.75" x14ac:dyDescent="0.2">
      <c r="A712" s="15">
        <v>1929.09</v>
      </c>
      <c r="B712" s="15">
        <v>31.3</v>
      </c>
      <c r="C712" s="18">
        <v>0.94</v>
      </c>
      <c r="D712" s="18">
        <v>1.552</v>
      </c>
      <c r="E712" s="18">
        <v>17.3</v>
      </c>
      <c r="F712" s="15">
        <f t="shared" si="42"/>
        <v>1929.7083333332801</v>
      </c>
      <c r="G712" s="15">
        <f>G704*4/12+G716*8/12</f>
        <v>3.3933333333333335</v>
      </c>
      <c r="H712" s="30"/>
      <c r="I712" s="155"/>
      <c r="J712" s="197">
        <f t="shared" ref="J712:J775" si="44">D_year/12</f>
        <v>7.8333333333333324E-2</v>
      </c>
      <c r="K712" s="197">
        <f t="shared" si="43"/>
        <v>2.6024363233665554E-3</v>
      </c>
      <c r="L712" s="197">
        <f t="shared" ref="L712:L775" si="45">(1+G712/100)^(1/12)-1</f>
        <v>2.7847284626416613E-3</v>
      </c>
      <c r="M712" s="36"/>
    </row>
    <row r="713" spans="1:13" ht="12.75" x14ac:dyDescent="0.2">
      <c r="A713" s="15">
        <v>1929.1</v>
      </c>
      <c r="B713" s="15">
        <v>27.99</v>
      </c>
      <c r="C713" s="18">
        <v>0.95</v>
      </c>
      <c r="D713" s="18">
        <v>1.5720000000000001</v>
      </c>
      <c r="E713" s="18">
        <v>17.3</v>
      </c>
      <c r="F713" s="15">
        <f t="shared" ref="F713:F776" si="46">F712+1/12</f>
        <v>1929.7916666666133</v>
      </c>
      <c r="G713" s="15">
        <f>G704*3/12+G716*9/12</f>
        <v>3.3674999999999997</v>
      </c>
      <c r="H713" s="30"/>
      <c r="I713" s="155"/>
      <c r="J713" s="197">
        <f t="shared" si="44"/>
        <v>7.9166666666666663E-2</v>
      </c>
      <c r="K713" s="197">
        <f t="shared" ref="K713:K776" si="47">J713/B712</f>
        <v>2.5292864749733757E-3</v>
      </c>
      <c r="L713" s="197">
        <f t="shared" si="45"/>
        <v>2.7638468461483878E-3</v>
      </c>
      <c r="M713" s="36"/>
    </row>
    <row r="714" spans="1:13" ht="12.75" x14ac:dyDescent="0.2">
      <c r="A714" s="15">
        <v>1929.11</v>
      </c>
      <c r="B714" s="15">
        <v>20.58</v>
      </c>
      <c r="C714" s="18">
        <v>0.96</v>
      </c>
      <c r="D714" s="18">
        <v>1.591</v>
      </c>
      <c r="E714" s="18">
        <v>17.3</v>
      </c>
      <c r="F714" s="15">
        <f t="shared" si="46"/>
        <v>1929.8749999999466</v>
      </c>
      <c r="G714" s="15">
        <f>G704*2/12+G716*10/12</f>
        <v>3.3416666666666668</v>
      </c>
      <c r="H714" s="30"/>
      <c r="I714" s="155"/>
      <c r="J714" s="197">
        <f t="shared" si="44"/>
        <v>0.08</v>
      </c>
      <c r="K714" s="197">
        <f t="shared" si="47"/>
        <v>2.8581636298678102E-3</v>
      </c>
      <c r="L714" s="197">
        <f t="shared" si="45"/>
        <v>2.7429604453184098E-3</v>
      </c>
      <c r="M714" s="36"/>
    </row>
    <row r="715" spans="1:13" ht="12.75" x14ac:dyDescent="0.2">
      <c r="A715" s="15">
        <v>1929.12</v>
      </c>
      <c r="B715" s="15">
        <v>21.4</v>
      </c>
      <c r="C715" s="18">
        <v>0.97</v>
      </c>
      <c r="D715" s="18">
        <v>1.61</v>
      </c>
      <c r="E715" s="18">
        <v>17.2</v>
      </c>
      <c r="F715" s="15">
        <f t="shared" si="46"/>
        <v>1929.9583333332798</v>
      </c>
      <c r="G715" s="15">
        <f>G704*1/12+G716*11/12</f>
        <v>3.315833333333333</v>
      </c>
      <c r="H715" s="30"/>
      <c r="I715" s="155"/>
      <c r="J715" s="197">
        <f t="shared" si="44"/>
        <v>8.0833333333333326E-2</v>
      </c>
      <c r="K715" s="197">
        <f t="shared" si="47"/>
        <v>3.9277615808228049E-3</v>
      </c>
      <c r="L715" s="197">
        <f t="shared" si="45"/>
        <v>2.7220692578588945E-3</v>
      </c>
      <c r="M715" s="36"/>
    </row>
    <row r="716" spans="1:13" ht="12.75" x14ac:dyDescent="0.2">
      <c r="A716" s="15">
        <v>1930.01</v>
      </c>
      <c r="B716" s="15">
        <v>21.71</v>
      </c>
      <c r="C716" s="18">
        <v>0.9708</v>
      </c>
      <c r="D716" s="18">
        <v>1.5569999999999999</v>
      </c>
      <c r="E716" s="18">
        <v>17.100000000000001</v>
      </c>
      <c r="F716" s="15">
        <f t="shared" si="46"/>
        <v>1930.0416666666131</v>
      </c>
      <c r="G716" s="15">
        <v>3.29</v>
      </c>
      <c r="H716" s="30"/>
      <c r="I716" s="155"/>
      <c r="J716" s="197">
        <f t="shared" si="44"/>
        <v>8.09E-2</v>
      </c>
      <c r="K716" s="197">
        <f t="shared" si="47"/>
        <v>3.7803738317757013E-3</v>
      </c>
      <c r="L716" s="197">
        <f t="shared" si="45"/>
        <v>2.7011732814758993E-3</v>
      </c>
      <c r="M716" s="36"/>
    </row>
    <row r="717" spans="1:13" ht="12.75" x14ac:dyDescent="0.2">
      <c r="A717" s="15">
        <v>1930.02</v>
      </c>
      <c r="B717" s="15">
        <v>23.07</v>
      </c>
      <c r="C717" s="18">
        <v>0.97170000000000001</v>
      </c>
      <c r="D717" s="18">
        <v>1.5029999999999999</v>
      </c>
      <c r="E717" s="18">
        <v>17</v>
      </c>
      <c r="F717" s="15">
        <f t="shared" si="46"/>
        <v>1930.1249999999463</v>
      </c>
      <c r="G717" s="15">
        <f>G716*11/12+G728*1/12</f>
        <v>3.2941666666666665</v>
      </c>
      <c r="H717" s="30"/>
      <c r="I717" s="155"/>
      <c r="J717" s="197">
        <f t="shared" si="44"/>
        <v>8.0975000000000005E-2</v>
      </c>
      <c r="K717" s="197">
        <f t="shared" si="47"/>
        <v>3.7298479963150622E-3</v>
      </c>
      <c r="L717" s="197">
        <f t="shared" si="45"/>
        <v>2.7045439242552316E-3</v>
      </c>
      <c r="M717" s="36"/>
    </row>
    <row r="718" spans="1:13" ht="12.75" x14ac:dyDescent="0.2">
      <c r="A718" s="15">
        <v>1930.03</v>
      </c>
      <c r="B718" s="15">
        <v>23.94</v>
      </c>
      <c r="C718" s="18">
        <v>0.97250000000000003</v>
      </c>
      <c r="D718" s="18">
        <v>1.45</v>
      </c>
      <c r="E718" s="18">
        <v>16.899999999999999</v>
      </c>
      <c r="F718" s="15">
        <f t="shared" si="46"/>
        <v>1930.2083333332796</v>
      </c>
      <c r="G718" s="15">
        <f>G716*10/12+G728*2/12</f>
        <v>3.2983333333333333</v>
      </c>
      <c r="H718" s="30"/>
      <c r="I718" s="155"/>
      <c r="J718" s="197">
        <f t="shared" si="44"/>
        <v>8.1041666666666665E-2</v>
      </c>
      <c r="K718" s="197">
        <f t="shared" si="47"/>
        <v>3.5128594133795694E-3</v>
      </c>
      <c r="L718" s="197">
        <f t="shared" si="45"/>
        <v>2.7079144424027035E-3</v>
      </c>
      <c r="M718" s="36"/>
    </row>
    <row r="719" spans="1:13" ht="12.75" x14ac:dyDescent="0.2">
      <c r="A719" s="15">
        <v>1930.04</v>
      </c>
      <c r="B719" s="15">
        <v>25.46</v>
      </c>
      <c r="C719" s="18">
        <v>0.97330000000000005</v>
      </c>
      <c r="D719" s="18">
        <v>1.397</v>
      </c>
      <c r="E719" s="18">
        <v>17</v>
      </c>
      <c r="F719" s="15">
        <f t="shared" si="46"/>
        <v>1930.2916666666129</v>
      </c>
      <c r="G719" s="15">
        <f>G716*9/12+G728*3/12</f>
        <v>3.3024999999999998</v>
      </c>
      <c r="H719" s="30"/>
      <c r="I719" s="155"/>
      <c r="J719" s="197">
        <f t="shared" si="44"/>
        <v>8.1108333333333338E-2</v>
      </c>
      <c r="K719" s="197">
        <f t="shared" si="47"/>
        <v>3.3879838485101643E-3</v>
      </c>
      <c r="L719" s="197">
        <f t="shared" si="45"/>
        <v>2.7112848359276409E-3</v>
      </c>
      <c r="M719" s="36"/>
    </row>
    <row r="720" spans="1:13" ht="12.75" x14ac:dyDescent="0.2">
      <c r="A720" s="15">
        <v>1930.05</v>
      </c>
      <c r="B720" s="15">
        <v>23.94</v>
      </c>
      <c r="C720" s="18">
        <v>0.97419999999999995</v>
      </c>
      <c r="D720" s="18">
        <v>1.343</v>
      </c>
      <c r="E720" s="18">
        <v>16.899999999999999</v>
      </c>
      <c r="F720" s="15">
        <f t="shared" si="46"/>
        <v>1930.3749999999461</v>
      </c>
      <c r="G720" s="15">
        <f>G716*8/12+G728*4/12</f>
        <v>3.3066666666666666</v>
      </c>
      <c r="H720" s="30"/>
      <c r="I720" s="155"/>
      <c r="J720" s="197">
        <f t="shared" si="44"/>
        <v>8.118333333333333E-2</v>
      </c>
      <c r="K720" s="197">
        <f t="shared" si="47"/>
        <v>3.1886619533909397E-3</v>
      </c>
      <c r="L720" s="197">
        <f t="shared" si="45"/>
        <v>2.7146551048402578E-3</v>
      </c>
      <c r="M720" s="36"/>
    </row>
    <row r="721" spans="1:13" ht="12.75" x14ac:dyDescent="0.2">
      <c r="A721" s="15">
        <v>1930.06</v>
      </c>
      <c r="B721" s="15">
        <v>21.52</v>
      </c>
      <c r="C721" s="18">
        <v>0.97499999999999998</v>
      </c>
      <c r="D721" s="18">
        <v>1.29</v>
      </c>
      <c r="E721" s="18">
        <v>16.8</v>
      </c>
      <c r="F721" s="15">
        <f t="shared" si="46"/>
        <v>1930.4583333332794</v>
      </c>
      <c r="G721" s="15">
        <f>G716*7/12+G728*5/12</f>
        <v>3.3108333333333331</v>
      </c>
      <c r="H721" s="30"/>
      <c r="I721" s="155"/>
      <c r="J721" s="197">
        <f t="shared" si="44"/>
        <v>8.1250000000000003E-2</v>
      </c>
      <c r="K721" s="197">
        <f t="shared" si="47"/>
        <v>3.3939014202172095E-3</v>
      </c>
      <c r="L721" s="197">
        <f t="shared" si="45"/>
        <v>2.7180252491498802E-3</v>
      </c>
      <c r="M721" s="36"/>
    </row>
    <row r="722" spans="1:13" ht="12.75" x14ac:dyDescent="0.2">
      <c r="A722" s="15">
        <v>1930.07</v>
      </c>
      <c r="B722" s="15">
        <v>21.06</v>
      </c>
      <c r="C722" s="18">
        <v>0.9758</v>
      </c>
      <c r="D722" s="18">
        <v>1.2370000000000001</v>
      </c>
      <c r="E722" s="18">
        <v>16.600000000000001</v>
      </c>
      <c r="F722" s="15">
        <f t="shared" si="46"/>
        <v>1930.5416666666126</v>
      </c>
      <c r="G722" s="15">
        <f>G716*6/12+G728*6/12</f>
        <v>3.3150000000000004</v>
      </c>
      <c r="H722" s="30"/>
      <c r="I722" s="155"/>
      <c r="J722" s="197">
        <f t="shared" si="44"/>
        <v>8.1316666666666662E-2</v>
      </c>
      <c r="K722" s="197">
        <f t="shared" si="47"/>
        <v>3.7786555142503096E-3</v>
      </c>
      <c r="L722" s="197">
        <f t="shared" si="45"/>
        <v>2.7213952688660559E-3</v>
      </c>
      <c r="M722" s="36"/>
    </row>
    <row r="723" spans="1:13" ht="12.75" x14ac:dyDescent="0.2">
      <c r="A723" s="15">
        <v>1930.08</v>
      </c>
      <c r="B723" s="15">
        <v>20.79</v>
      </c>
      <c r="C723" s="18">
        <v>0.97670000000000001</v>
      </c>
      <c r="D723" s="18">
        <v>1.1830000000000001</v>
      </c>
      <c r="E723" s="18">
        <v>16.5</v>
      </c>
      <c r="F723" s="15">
        <f t="shared" si="46"/>
        <v>1930.6249999999459</v>
      </c>
      <c r="G723" s="15">
        <f>G716*5/12+G728*7/12</f>
        <v>3.3191666666666668</v>
      </c>
      <c r="H723" s="30"/>
      <c r="I723" s="155"/>
      <c r="J723" s="197">
        <f t="shared" si="44"/>
        <v>8.1391666666666668E-2</v>
      </c>
      <c r="K723" s="197">
        <f t="shared" si="47"/>
        <v>3.8647515036403929E-3</v>
      </c>
      <c r="L723" s="197">
        <f t="shared" si="45"/>
        <v>2.7247651639985548E-3</v>
      </c>
      <c r="M723" s="36"/>
    </row>
    <row r="724" spans="1:13" ht="12.75" x14ac:dyDescent="0.2">
      <c r="A724" s="15">
        <v>1930.09</v>
      </c>
      <c r="B724" s="15">
        <v>20.78</v>
      </c>
      <c r="C724" s="18">
        <v>0.97750000000000004</v>
      </c>
      <c r="D724" s="18">
        <v>1.1299999999999999</v>
      </c>
      <c r="E724" s="18">
        <v>16.600000000000001</v>
      </c>
      <c r="F724" s="15">
        <f t="shared" si="46"/>
        <v>1930.7083333332791</v>
      </c>
      <c r="G724" s="15">
        <f>G716*4/12+G728*8/12</f>
        <v>3.3233333333333333</v>
      </c>
      <c r="H724" s="30"/>
      <c r="I724" s="155"/>
      <c r="J724" s="197">
        <f t="shared" si="44"/>
        <v>8.1458333333333341E-2</v>
      </c>
      <c r="K724" s="197">
        <f t="shared" si="47"/>
        <v>3.9181497514830851E-3</v>
      </c>
      <c r="L724" s="197">
        <f t="shared" si="45"/>
        <v>2.7281349345571471E-3</v>
      </c>
      <c r="M724" s="36"/>
    </row>
    <row r="725" spans="1:13" ht="12.75" x14ac:dyDescent="0.2">
      <c r="A725" s="15">
        <v>1930.1</v>
      </c>
      <c r="B725" s="15">
        <v>17.920000000000002</v>
      </c>
      <c r="C725" s="18">
        <v>0.97829999999999995</v>
      </c>
      <c r="D725" s="18">
        <v>1.077</v>
      </c>
      <c r="E725" s="18">
        <v>16.5</v>
      </c>
      <c r="F725" s="15">
        <f t="shared" si="46"/>
        <v>1930.7916666666124</v>
      </c>
      <c r="G725" s="15">
        <f>G716*3/12+G728*9/12</f>
        <v>3.3275000000000001</v>
      </c>
      <c r="H725" s="30"/>
      <c r="I725" s="155"/>
      <c r="J725" s="197">
        <f t="shared" si="44"/>
        <v>8.1525E-2</v>
      </c>
      <c r="K725" s="197">
        <f t="shared" si="47"/>
        <v>3.9232435033686236E-3</v>
      </c>
      <c r="L725" s="197">
        <f t="shared" si="45"/>
        <v>2.7315045805511584E-3</v>
      </c>
      <c r="M725" s="36"/>
    </row>
    <row r="726" spans="1:13" ht="12.75" x14ac:dyDescent="0.2">
      <c r="A726" s="15">
        <v>1930.11</v>
      </c>
      <c r="B726" s="15">
        <v>16.62</v>
      </c>
      <c r="C726" s="18">
        <v>0.97919999999999996</v>
      </c>
      <c r="D726" s="18">
        <v>1.0229999999999999</v>
      </c>
      <c r="E726" s="18">
        <v>16.399999999999999</v>
      </c>
      <c r="F726" s="15">
        <f t="shared" si="46"/>
        <v>1930.8749999999457</v>
      </c>
      <c r="G726" s="15">
        <f>G716*2/12+G728*10/12</f>
        <v>3.3316666666666666</v>
      </c>
      <c r="H726" s="30"/>
      <c r="I726" s="155"/>
      <c r="J726" s="197">
        <f t="shared" si="44"/>
        <v>8.1599999999999992E-2</v>
      </c>
      <c r="K726" s="197">
        <f t="shared" si="47"/>
        <v>4.5535714285714277E-3</v>
      </c>
      <c r="L726" s="197">
        <f t="shared" si="45"/>
        <v>2.7348741019903589E-3</v>
      </c>
      <c r="M726" s="36"/>
    </row>
    <row r="727" spans="1:13" ht="12.75" x14ac:dyDescent="0.2">
      <c r="A727" s="15">
        <v>1930.12</v>
      </c>
      <c r="B727" s="15">
        <v>15.51</v>
      </c>
      <c r="C727" s="18">
        <v>0.98</v>
      </c>
      <c r="D727" s="18">
        <v>0.97</v>
      </c>
      <c r="E727" s="18">
        <v>16.100000000000001</v>
      </c>
      <c r="F727" s="15">
        <f t="shared" si="46"/>
        <v>1930.9583333332789</v>
      </c>
      <c r="G727" s="15">
        <f>G716*1/12+G728*11/12</f>
        <v>3.3358333333333325</v>
      </c>
      <c r="H727" s="30"/>
      <c r="I727" s="155"/>
      <c r="J727" s="197">
        <f t="shared" si="44"/>
        <v>8.1666666666666665E-2</v>
      </c>
      <c r="K727" s="197">
        <f t="shared" si="47"/>
        <v>4.9137585238668265E-3</v>
      </c>
      <c r="L727" s="197">
        <f t="shared" si="45"/>
        <v>2.7382434988842963E-3</v>
      </c>
      <c r="M727" s="36"/>
    </row>
    <row r="728" spans="1:13" ht="12.75" x14ac:dyDescent="0.2">
      <c r="A728" s="15">
        <v>1931.01</v>
      </c>
      <c r="B728" s="15">
        <v>15.98</v>
      </c>
      <c r="C728" s="18">
        <v>0.9667</v>
      </c>
      <c r="D728" s="18">
        <v>0.94</v>
      </c>
      <c r="E728" s="18">
        <v>15.9</v>
      </c>
      <c r="F728" s="15">
        <f t="shared" si="46"/>
        <v>1931.0416666666122</v>
      </c>
      <c r="G728" s="15">
        <v>3.34</v>
      </c>
      <c r="H728" s="30"/>
      <c r="I728" s="155"/>
      <c r="J728" s="197">
        <f t="shared" si="44"/>
        <v>8.0558333333333329E-2</v>
      </c>
      <c r="K728" s="197">
        <f t="shared" si="47"/>
        <v>5.193960885450247E-3</v>
      </c>
      <c r="L728" s="197">
        <f t="shared" si="45"/>
        <v>2.7416127712427407E-3</v>
      </c>
      <c r="M728" s="36"/>
    </row>
    <row r="729" spans="1:13" ht="12.75" x14ac:dyDescent="0.2">
      <c r="A729" s="15">
        <v>1931.02</v>
      </c>
      <c r="B729" s="15">
        <v>17.2</v>
      </c>
      <c r="C729" s="18">
        <v>0.95330000000000004</v>
      </c>
      <c r="D729" s="18">
        <v>0.91</v>
      </c>
      <c r="E729" s="18">
        <v>15.7</v>
      </c>
      <c r="F729" s="15">
        <f t="shared" si="46"/>
        <v>1931.1249999999454</v>
      </c>
      <c r="G729" s="15">
        <f>G728*11/12+G740*1/12</f>
        <v>3.3683333333333327</v>
      </c>
      <c r="H729" s="30"/>
      <c r="I729" s="155"/>
      <c r="J729" s="197">
        <f t="shared" si="44"/>
        <v>7.9441666666666674E-2</v>
      </c>
      <c r="K729" s="197">
        <f t="shared" si="47"/>
        <v>4.9713183145598666E-3</v>
      </c>
      <c r="L729" s="197">
        <f t="shared" si="45"/>
        <v>2.7645205213455704E-3</v>
      </c>
      <c r="M729" s="36"/>
    </row>
    <row r="730" spans="1:13" ht="12.75" x14ac:dyDescent="0.2">
      <c r="A730" s="15">
        <v>1931.03</v>
      </c>
      <c r="B730" s="15">
        <v>17.53</v>
      </c>
      <c r="C730" s="18">
        <v>0.94</v>
      </c>
      <c r="D730" s="18">
        <v>0.88</v>
      </c>
      <c r="E730" s="18">
        <v>15.6</v>
      </c>
      <c r="F730" s="15">
        <f t="shared" si="46"/>
        <v>1931.2083333332787</v>
      </c>
      <c r="G730" s="15">
        <f>G728*10/12+G740*2/12</f>
        <v>3.3966666666666665</v>
      </c>
      <c r="H730" s="30"/>
      <c r="I730" s="155"/>
      <c r="J730" s="197">
        <f t="shared" si="44"/>
        <v>7.8333333333333324E-2</v>
      </c>
      <c r="K730" s="197">
        <f t="shared" si="47"/>
        <v>4.5542635658914728E-3</v>
      </c>
      <c r="L730" s="197">
        <f t="shared" si="45"/>
        <v>2.7874225163933009E-3</v>
      </c>
      <c r="M730" s="36"/>
    </row>
    <row r="731" spans="1:13" ht="12.75" x14ac:dyDescent="0.2">
      <c r="A731" s="15">
        <v>1931.04</v>
      </c>
      <c r="B731" s="15">
        <v>15.86</v>
      </c>
      <c r="C731" s="18">
        <v>0.92669999999999997</v>
      </c>
      <c r="D731" s="18">
        <v>0.85</v>
      </c>
      <c r="E731" s="18">
        <v>15.5</v>
      </c>
      <c r="F731" s="15">
        <f t="shared" si="46"/>
        <v>1931.2916666666119</v>
      </c>
      <c r="G731" s="15">
        <f>G728*9/12+G740*3/12</f>
        <v>3.4249999999999998</v>
      </c>
      <c r="H731" s="30"/>
      <c r="I731" s="155"/>
      <c r="J731" s="197">
        <f t="shared" si="44"/>
        <v>7.7225000000000002E-2</v>
      </c>
      <c r="K731" s="197">
        <f t="shared" si="47"/>
        <v>4.4053051911009692E-3</v>
      </c>
      <c r="L731" s="197">
        <f t="shared" si="45"/>
        <v>2.8103187594084034E-3</v>
      </c>
      <c r="M731" s="36"/>
    </row>
    <row r="732" spans="1:13" ht="12.75" x14ac:dyDescent="0.2">
      <c r="A732" s="15">
        <v>1931.05</v>
      </c>
      <c r="B732" s="15">
        <v>14.33</v>
      </c>
      <c r="C732" s="18">
        <v>0.9133</v>
      </c>
      <c r="D732" s="18">
        <v>0.82</v>
      </c>
      <c r="E732" s="18">
        <v>15.3</v>
      </c>
      <c r="F732" s="15">
        <f t="shared" si="46"/>
        <v>1931.3749999999452</v>
      </c>
      <c r="G732" s="15">
        <f>G728*8/12+G740*4/12</f>
        <v>3.4533333333333331</v>
      </c>
      <c r="H732" s="30"/>
      <c r="I732" s="155"/>
      <c r="J732" s="197">
        <f t="shared" si="44"/>
        <v>7.6108333333333333E-2</v>
      </c>
      <c r="K732" s="197">
        <f t="shared" si="47"/>
        <v>4.7987599831862127E-3</v>
      </c>
      <c r="L732" s="197">
        <f t="shared" si="45"/>
        <v>2.8332092534104625E-3</v>
      </c>
      <c r="M732" s="36"/>
    </row>
    <row r="733" spans="1:13" ht="12.75" x14ac:dyDescent="0.2">
      <c r="A733" s="15">
        <v>1931.06</v>
      </c>
      <c r="B733" s="15">
        <v>13.87</v>
      </c>
      <c r="C733" s="18">
        <v>0.9</v>
      </c>
      <c r="D733" s="18">
        <v>0.79</v>
      </c>
      <c r="E733" s="18">
        <v>15.1</v>
      </c>
      <c r="F733" s="15">
        <f t="shared" si="46"/>
        <v>1931.4583333332785</v>
      </c>
      <c r="G733" s="15">
        <f>G728*7/12+G740*5/12</f>
        <v>3.4816666666666665</v>
      </c>
      <c r="H733" s="30"/>
      <c r="I733" s="155"/>
      <c r="J733" s="197">
        <f t="shared" si="44"/>
        <v>7.4999999999999997E-2</v>
      </c>
      <c r="K733" s="197">
        <f t="shared" si="47"/>
        <v>5.2337752965805999E-3</v>
      </c>
      <c r="L733" s="197">
        <f t="shared" si="45"/>
        <v>2.8560940014170644E-3</v>
      </c>
      <c r="M733" s="36"/>
    </row>
    <row r="734" spans="1:13" ht="12.75" x14ac:dyDescent="0.2">
      <c r="A734" s="15">
        <v>1931.07</v>
      </c>
      <c r="B734" s="15">
        <v>14.33</v>
      </c>
      <c r="C734" s="18">
        <v>0.88670000000000004</v>
      </c>
      <c r="D734" s="18">
        <v>0.76</v>
      </c>
      <c r="E734" s="18">
        <v>15.1</v>
      </c>
      <c r="F734" s="15">
        <f t="shared" si="46"/>
        <v>1931.5416666666117</v>
      </c>
      <c r="G734" s="15">
        <f>G728*6/12+G740*6/12</f>
        <v>3.51</v>
      </c>
      <c r="H734" s="30"/>
      <c r="I734" s="155"/>
      <c r="J734" s="197">
        <f t="shared" si="44"/>
        <v>7.3891666666666675E-2</v>
      </c>
      <c r="K734" s="197">
        <f t="shared" si="47"/>
        <v>5.3274453256428756E-3</v>
      </c>
      <c r="L734" s="197">
        <f t="shared" si="45"/>
        <v>2.8789730064431307E-3</v>
      </c>
      <c r="M734" s="36"/>
    </row>
    <row r="735" spans="1:13" ht="12.75" x14ac:dyDescent="0.2">
      <c r="A735" s="15">
        <v>1931.08</v>
      </c>
      <c r="B735" s="15">
        <v>13.9</v>
      </c>
      <c r="C735" s="18">
        <v>0.87329999999999997</v>
      </c>
      <c r="D735" s="18">
        <v>0.73</v>
      </c>
      <c r="E735" s="18">
        <v>15.1</v>
      </c>
      <c r="F735" s="15">
        <f t="shared" si="46"/>
        <v>1931.624999999945</v>
      </c>
      <c r="G735" s="15">
        <f>G728*5/12+G740*7/12</f>
        <v>3.5383333333333336</v>
      </c>
      <c r="H735" s="30"/>
      <c r="I735" s="155"/>
      <c r="J735" s="197">
        <f t="shared" si="44"/>
        <v>7.2774999999999992E-2</v>
      </c>
      <c r="K735" s="197">
        <f t="shared" si="47"/>
        <v>5.0785066294487084E-3</v>
      </c>
      <c r="L735" s="197">
        <f t="shared" si="45"/>
        <v>2.9018462715013627E-3</v>
      </c>
      <c r="M735" s="36"/>
    </row>
    <row r="736" spans="1:13" ht="12.75" x14ac:dyDescent="0.2">
      <c r="A736" s="15">
        <v>1931.09</v>
      </c>
      <c r="B736" s="15">
        <v>11.83</v>
      </c>
      <c r="C736" s="18">
        <v>0.86</v>
      </c>
      <c r="D736" s="18">
        <v>0.7</v>
      </c>
      <c r="E736" s="18">
        <v>15</v>
      </c>
      <c r="F736" s="15">
        <f t="shared" si="46"/>
        <v>1931.7083333332782</v>
      </c>
      <c r="G736" s="15">
        <f>G728*4/12+G740*8/12</f>
        <v>3.5666666666666669</v>
      </c>
      <c r="H736" s="30"/>
      <c r="I736" s="155"/>
      <c r="J736" s="197">
        <f t="shared" si="44"/>
        <v>7.166666666666667E-2</v>
      </c>
      <c r="K736" s="197">
        <f t="shared" si="47"/>
        <v>5.1558752997601922E-3</v>
      </c>
      <c r="L736" s="197">
        <f t="shared" si="45"/>
        <v>2.9247137996020189E-3</v>
      </c>
      <c r="M736" s="36"/>
    </row>
    <row r="737" spans="1:13" ht="12.75" x14ac:dyDescent="0.2">
      <c r="A737" s="15">
        <v>1931.1</v>
      </c>
      <c r="B737" s="15">
        <v>10.25</v>
      </c>
      <c r="C737" s="18">
        <v>0.84670000000000001</v>
      </c>
      <c r="D737" s="18">
        <v>0.67</v>
      </c>
      <c r="E737" s="18">
        <v>14.9</v>
      </c>
      <c r="F737" s="15">
        <f t="shared" si="46"/>
        <v>1931.7916666666115</v>
      </c>
      <c r="G737" s="15">
        <f>G728*3/12+G740*9/12</f>
        <v>3.5950000000000002</v>
      </c>
      <c r="H737" s="30"/>
      <c r="I737" s="155"/>
      <c r="J737" s="197">
        <f t="shared" si="44"/>
        <v>7.0558333333333334E-2</v>
      </c>
      <c r="K737" s="197">
        <f t="shared" si="47"/>
        <v>5.9643561566638491E-3</v>
      </c>
      <c r="L737" s="197">
        <f t="shared" si="45"/>
        <v>2.9475755937529158E-3</v>
      </c>
      <c r="M737" s="36"/>
    </row>
    <row r="738" spans="1:13" ht="12.75" x14ac:dyDescent="0.2">
      <c r="A738" s="15">
        <v>1931.11</v>
      </c>
      <c r="B738" s="15">
        <v>10.39</v>
      </c>
      <c r="C738" s="18">
        <v>0.83330000000000004</v>
      </c>
      <c r="D738" s="18">
        <v>0.64</v>
      </c>
      <c r="E738" s="18">
        <v>14.7</v>
      </c>
      <c r="F738" s="15">
        <f t="shared" si="46"/>
        <v>1931.8749999999447</v>
      </c>
      <c r="G738" s="15">
        <f>G728*2/12+G740*10/12</f>
        <v>3.6233333333333335</v>
      </c>
      <c r="H738" s="30"/>
      <c r="I738" s="155"/>
      <c r="J738" s="197">
        <f t="shared" si="44"/>
        <v>6.9441666666666665E-2</v>
      </c>
      <c r="K738" s="197">
        <f t="shared" si="47"/>
        <v>6.7747967479674792E-3</v>
      </c>
      <c r="L738" s="197">
        <f t="shared" si="45"/>
        <v>2.9704316569594269E-3</v>
      </c>
      <c r="M738" s="36"/>
    </row>
    <row r="739" spans="1:13" ht="12.75" x14ac:dyDescent="0.2">
      <c r="A739" s="15">
        <v>1931.12</v>
      </c>
      <c r="B739" s="15">
        <v>8.44</v>
      </c>
      <c r="C739" s="18">
        <v>0.82</v>
      </c>
      <c r="D739" s="18">
        <v>0.61</v>
      </c>
      <c r="E739" s="18">
        <v>14.6</v>
      </c>
      <c r="F739" s="15">
        <f t="shared" si="46"/>
        <v>1931.958333333278</v>
      </c>
      <c r="G739" s="15">
        <f>G728*1/12+G740*11/12</f>
        <v>3.6516666666666668</v>
      </c>
      <c r="H739" s="30"/>
      <c r="I739" s="155"/>
      <c r="J739" s="197">
        <f t="shared" si="44"/>
        <v>6.8333333333333329E-2</v>
      </c>
      <c r="K739" s="197">
        <f t="shared" si="47"/>
        <v>6.576836701957009E-3</v>
      </c>
      <c r="L739" s="197">
        <f t="shared" si="45"/>
        <v>2.9932819922244835E-3</v>
      </c>
      <c r="M739" s="36"/>
    </row>
    <row r="740" spans="1:13" ht="12.75" x14ac:dyDescent="0.2">
      <c r="A740" s="15">
        <v>1932.01</v>
      </c>
      <c r="B740" s="15">
        <v>8.3000000000000007</v>
      </c>
      <c r="C740" s="18">
        <v>0.79330000000000001</v>
      </c>
      <c r="D740" s="18">
        <v>0.59330000000000005</v>
      </c>
      <c r="E740" s="18">
        <v>14.3</v>
      </c>
      <c r="F740" s="15">
        <f t="shared" si="46"/>
        <v>1932.0416666666113</v>
      </c>
      <c r="G740" s="15">
        <v>3.68</v>
      </c>
      <c r="H740" s="30"/>
      <c r="I740" s="155"/>
      <c r="J740" s="197">
        <f t="shared" si="44"/>
        <v>6.6108333333333338E-2</v>
      </c>
      <c r="K740" s="197">
        <f t="shared" si="47"/>
        <v>7.8327409162717229E-3</v>
      </c>
      <c r="L740" s="197">
        <f t="shared" si="45"/>
        <v>3.0161266025487965E-3</v>
      </c>
      <c r="M740" s="36"/>
    </row>
    <row r="741" spans="1:13" ht="12.75" x14ac:dyDescent="0.2">
      <c r="A741" s="15">
        <v>1932.02</v>
      </c>
      <c r="B741" s="15">
        <v>8.23</v>
      </c>
      <c r="C741" s="18">
        <v>0.76670000000000005</v>
      </c>
      <c r="D741" s="18">
        <v>0.57669999999999999</v>
      </c>
      <c r="E741" s="18">
        <v>14.1</v>
      </c>
      <c r="F741" s="15">
        <f t="shared" si="46"/>
        <v>1932.1249999999445</v>
      </c>
      <c r="G741" s="15">
        <f>G740*11/12+G752*1/12</f>
        <v>3.6491666666666669</v>
      </c>
      <c r="H741" s="30"/>
      <c r="I741" s="155"/>
      <c r="J741" s="197">
        <f t="shared" si="44"/>
        <v>6.3891666666666666E-2</v>
      </c>
      <c r="K741" s="197">
        <f t="shared" si="47"/>
        <v>7.6977911646586338E-3</v>
      </c>
      <c r="L741" s="197">
        <f t="shared" si="45"/>
        <v>2.9912660165005711E-3</v>
      </c>
      <c r="M741" s="36"/>
    </row>
    <row r="742" spans="1:13" ht="12.75" x14ac:dyDescent="0.2">
      <c r="A742" s="15">
        <v>1932.03</v>
      </c>
      <c r="B742" s="15">
        <v>8.26</v>
      </c>
      <c r="C742" s="18">
        <v>0.74</v>
      </c>
      <c r="D742" s="18">
        <v>0.56000000000000005</v>
      </c>
      <c r="E742" s="18">
        <v>14</v>
      </c>
      <c r="F742" s="15">
        <f t="shared" si="46"/>
        <v>1932.2083333332778</v>
      </c>
      <c r="G742" s="15">
        <f>G740*10/12+G752*2/12</f>
        <v>3.6183333333333336</v>
      </c>
      <c r="H742" s="30"/>
      <c r="I742" s="155"/>
      <c r="J742" s="197">
        <f t="shared" si="44"/>
        <v>6.1666666666666668E-2</v>
      </c>
      <c r="K742" s="197">
        <f t="shared" si="47"/>
        <v>7.4929121101660586E-3</v>
      </c>
      <c r="L742" s="197">
        <f t="shared" si="45"/>
        <v>2.9663986503432049E-3</v>
      </c>
      <c r="M742" s="36"/>
    </row>
    <row r="743" spans="1:13" ht="12.75" x14ac:dyDescent="0.2">
      <c r="A743" s="15">
        <v>1932.04</v>
      </c>
      <c r="B743" s="15">
        <v>6.28</v>
      </c>
      <c r="C743" s="18">
        <v>0.71330000000000005</v>
      </c>
      <c r="D743" s="18">
        <v>0.54330000000000001</v>
      </c>
      <c r="E743" s="18">
        <v>13.9</v>
      </c>
      <c r="F743" s="15">
        <f t="shared" si="46"/>
        <v>1932.291666666611</v>
      </c>
      <c r="G743" s="15">
        <f>G740*9/12+G752*3/12</f>
        <v>3.5875000000000004</v>
      </c>
      <c r="H743" s="30"/>
      <c r="I743" s="155"/>
      <c r="J743" s="197">
        <f t="shared" si="44"/>
        <v>5.944166666666667E-2</v>
      </c>
      <c r="K743" s="197">
        <f t="shared" si="47"/>
        <v>7.19632768361582E-3</v>
      </c>
      <c r="L743" s="197">
        <f t="shared" si="45"/>
        <v>2.9415245002093471E-3</v>
      </c>
      <c r="M743" s="36"/>
    </row>
    <row r="744" spans="1:13" ht="12.75" x14ac:dyDescent="0.2">
      <c r="A744" s="15">
        <v>1932.05</v>
      </c>
      <c r="B744" s="15">
        <v>5.51</v>
      </c>
      <c r="C744" s="18">
        <v>0.68669999999999998</v>
      </c>
      <c r="D744" s="18">
        <v>0.52669999999999995</v>
      </c>
      <c r="E744" s="18">
        <v>13.7</v>
      </c>
      <c r="F744" s="15">
        <f t="shared" si="46"/>
        <v>1932.3749999999443</v>
      </c>
      <c r="G744" s="15">
        <f>G740*8/12+G752*4/12</f>
        <v>3.5566666666666666</v>
      </c>
      <c r="H744" s="30"/>
      <c r="I744" s="155"/>
      <c r="J744" s="197">
        <f t="shared" si="44"/>
        <v>5.7224999999999998E-2</v>
      </c>
      <c r="K744" s="197">
        <f t="shared" si="47"/>
        <v>9.1122611464968147E-3</v>
      </c>
      <c r="L744" s="197">
        <f t="shared" si="45"/>
        <v>2.9166435622276499E-3</v>
      </c>
      <c r="M744" s="36"/>
    </row>
    <row r="745" spans="1:13" ht="12.75" x14ac:dyDescent="0.2">
      <c r="A745" s="15">
        <v>1932.06</v>
      </c>
      <c r="B745" s="15">
        <v>4.7699999999999996</v>
      </c>
      <c r="C745" s="18">
        <v>0.66</v>
      </c>
      <c r="D745" s="18">
        <v>0.51</v>
      </c>
      <c r="E745" s="18">
        <v>13.6</v>
      </c>
      <c r="F745" s="15">
        <f t="shared" si="46"/>
        <v>1932.4583333332776</v>
      </c>
      <c r="G745" s="15">
        <f>G740*7/12+G752*5/12</f>
        <v>3.5258333333333338</v>
      </c>
      <c r="H745" s="30"/>
      <c r="I745" s="155"/>
      <c r="J745" s="197">
        <f t="shared" si="44"/>
        <v>5.5E-2</v>
      </c>
      <c r="K745" s="197">
        <f t="shared" si="47"/>
        <v>9.9818511796733213E-3</v>
      </c>
      <c r="L745" s="197">
        <f t="shared" si="45"/>
        <v>2.8917558325245452E-3</v>
      </c>
      <c r="M745" s="36"/>
    </row>
    <row r="746" spans="1:13" ht="12.75" x14ac:dyDescent="0.2">
      <c r="A746" s="15">
        <v>1932.07</v>
      </c>
      <c r="B746" s="15">
        <v>5.01</v>
      </c>
      <c r="C746" s="18">
        <v>0.63329999999999997</v>
      </c>
      <c r="D746" s="18">
        <v>0.49330000000000002</v>
      </c>
      <c r="E746" s="18">
        <v>13.6</v>
      </c>
      <c r="F746" s="15">
        <f t="shared" si="46"/>
        <v>1932.5416666666108</v>
      </c>
      <c r="G746" s="15">
        <f>G740*6/12+G752*6/12</f>
        <v>3.4950000000000001</v>
      </c>
      <c r="H746" s="30"/>
      <c r="I746" s="155"/>
      <c r="J746" s="197">
        <f t="shared" si="44"/>
        <v>5.2774999999999996E-2</v>
      </c>
      <c r="K746" s="197">
        <f t="shared" si="47"/>
        <v>1.1063941299790356E-2</v>
      </c>
      <c r="L746" s="197">
        <f t="shared" si="45"/>
        <v>2.8668613072220239E-3</v>
      </c>
      <c r="M746" s="36"/>
    </row>
    <row r="747" spans="1:13" ht="12.75" x14ac:dyDescent="0.2">
      <c r="A747" s="15">
        <v>1932.08</v>
      </c>
      <c r="B747" s="15">
        <v>7.53</v>
      </c>
      <c r="C747" s="18">
        <v>0.60670000000000002</v>
      </c>
      <c r="D747" s="18">
        <v>0.47670000000000001</v>
      </c>
      <c r="E747" s="18">
        <v>13.5</v>
      </c>
      <c r="F747" s="15">
        <f t="shared" si="46"/>
        <v>1932.6249999999441</v>
      </c>
      <c r="G747" s="15">
        <f>G740*5/12+G752*7/12</f>
        <v>3.4641666666666668</v>
      </c>
      <c r="H747" s="30"/>
      <c r="I747" s="155"/>
      <c r="J747" s="197">
        <f t="shared" si="44"/>
        <v>5.0558333333333337E-2</v>
      </c>
      <c r="K747" s="197">
        <f t="shared" si="47"/>
        <v>1.0091483699268131E-2</v>
      </c>
      <c r="L747" s="197">
        <f t="shared" si="45"/>
        <v>2.8419599824394126E-3</v>
      </c>
      <c r="M747" s="36"/>
    </row>
    <row r="748" spans="1:13" ht="12.75" x14ac:dyDescent="0.2">
      <c r="A748" s="15">
        <v>1932.09</v>
      </c>
      <c r="B748" s="15">
        <v>8.26</v>
      </c>
      <c r="C748" s="18">
        <v>0.57999999999999996</v>
      </c>
      <c r="D748" s="18">
        <v>0.46</v>
      </c>
      <c r="E748" s="18">
        <v>13.4</v>
      </c>
      <c r="F748" s="15">
        <f t="shared" si="46"/>
        <v>1932.7083333332773</v>
      </c>
      <c r="G748" s="15">
        <f>G740*4/12+G752*8/12</f>
        <v>3.4333333333333336</v>
      </c>
      <c r="H748" s="30"/>
      <c r="I748" s="155"/>
      <c r="J748" s="197">
        <f t="shared" si="44"/>
        <v>4.8333333333333332E-2</v>
      </c>
      <c r="K748" s="197">
        <f t="shared" si="47"/>
        <v>6.4187693669765381E-3</v>
      </c>
      <c r="L748" s="197">
        <f t="shared" si="45"/>
        <v>2.8170518542924849E-3</v>
      </c>
      <c r="M748" s="36"/>
    </row>
    <row r="749" spans="1:13" ht="12.75" x14ac:dyDescent="0.2">
      <c r="A749" s="15">
        <v>1932.1</v>
      </c>
      <c r="B749" s="15">
        <v>7.12</v>
      </c>
      <c r="C749" s="18">
        <v>0.55330000000000001</v>
      </c>
      <c r="D749" s="18">
        <v>0.44330000000000003</v>
      </c>
      <c r="E749" s="18">
        <v>13.3</v>
      </c>
      <c r="F749" s="15">
        <f t="shared" si="46"/>
        <v>1932.7916666666106</v>
      </c>
      <c r="G749" s="15">
        <f>G740*3/12+G752*9/12</f>
        <v>3.4024999999999999</v>
      </c>
      <c r="H749" s="30"/>
      <c r="I749" s="155"/>
      <c r="J749" s="197">
        <f t="shared" si="44"/>
        <v>4.6108333333333335E-2</v>
      </c>
      <c r="K749" s="197">
        <f t="shared" si="47"/>
        <v>5.5821226795803071E-3</v>
      </c>
      <c r="L749" s="197">
        <f t="shared" si="45"/>
        <v>2.7921369188932399E-3</v>
      </c>
      <c r="M749" s="36"/>
    </row>
    <row r="750" spans="1:13" ht="12.75" x14ac:dyDescent="0.2">
      <c r="A750" s="15">
        <v>1932.11</v>
      </c>
      <c r="B750" s="15">
        <v>7.05</v>
      </c>
      <c r="C750" s="18">
        <v>0.52669999999999995</v>
      </c>
      <c r="D750" s="18">
        <v>0.42670000000000002</v>
      </c>
      <c r="E750" s="18">
        <v>13.2</v>
      </c>
      <c r="F750" s="15">
        <f t="shared" si="46"/>
        <v>1932.8749999999438</v>
      </c>
      <c r="G750" s="15">
        <f>G740*2/12+G752*10/12</f>
        <v>3.3716666666666666</v>
      </c>
      <c r="H750" s="30"/>
      <c r="I750" s="155"/>
      <c r="J750" s="197">
        <f t="shared" si="44"/>
        <v>4.3891666666666662E-2</v>
      </c>
      <c r="K750" s="197">
        <f t="shared" si="47"/>
        <v>6.1645599250936319E-3</v>
      </c>
      <c r="L750" s="197">
        <f t="shared" si="45"/>
        <v>2.7672151723510119E-3</v>
      </c>
      <c r="M750" s="36"/>
    </row>
    <row r="751" spans="1:13" ht="12.75" x14ac:dyDescent="0.2">
      <c r="A751" s="15">
        <v>1932.12</v>
      </c>
      <c r="B751" s="15">
        <v>6.82</v>
      </c>
      <c r="C751" s="18">
        <v>0.5</v>
      </c>
      <c r="D751" s="18">
        <v>0.41</v>
      </c>
      <c r="E751" s="18">
        <v>13.1</v>
      </c>
      <c r="F751" s="15">
        <f t="shared" si="46"/>
        <v>1932.9583333332771</v>
      </c>
      <c r="G751" s="15">
        <f>G740*1/12+G752*11/12</f>
        <v>3.3408333333333338</v>
      </c>
      <c r="H751" s="30"/>
      <c r="I751" s="155"/>
      <c r="J751" s="197">
        <f t="shared" si="44"/>
        <v>4.1666666666666664E-2</v>
      </c>
      <c r="K751" s="197">
        <f t="shared" si="47"/>
        <v>5.9101654846335696E-3</v>
      </c>
      <c r="L751" s="197">
        <f t="shared" si="45"/>
        <v>2.7422866107711386E-3</v>
      </c>
      <c r="M751" s="36"/>
    </row>
    <row r="752" spans="1:13" ht="12.75" x14ac:dyDescent="0.2">
      <c r="A752" s="15">
        <v>1933.01</v>
      </c>
      <c r="B752" s="15">
        <v>7.09</v>
      </c>
      <c r="C752" s="18">
        <v>0.495</v>
      </c>
      <c r="D752" s="18">
        <v>0.41249999999999998</v>
      </c>
      <c r="E752" s="18">
        <v>12.9</v>
      </c>
      <c r="F752" s="15">
        <f t="shared" si="46"/>
        <v>1933.0416666666104</v>
      </c>
      <c r="G752" s="15">
        <v>3.31</v>
      </c>
      <c r="H752" s="30"/>
      <c r="I752" s="155"/>
      <c r="J752" s="197">
        <f t="shared" si="44"/>
        <v>4.1250000000000002E-2</v>
      </c>
      <c r="K752" s="197">
        <f t="shared" si="47"/>
        <v>6.0483870967741934E-3</v>
      </c>
      <c r="L752" s="197">
        <f t="shared" si="45"/>
        <v>2.7173512302556269E-3</v>
      </c>
      <c r="M752" s="36"/>
    </row>
    <row r="753" spans="1:13" ht="12.75" x14ac:dyDescent="0.2">
      <c r="A753" s="15">
        <v>1933.02</v>
      </c>
      <c r="B753" s="15">
        <v>6.25</v>
      </c>
      <c r="C753" s="18">
        <v>0.49</v>
      </c>
      <c r="D753" s="18">
        <v>0.41499999999999998</v>
      </c>
      <c r="E753" s="18">
        <v>12.7</v>
      </c>
      <c r="F753" s="15">
        <f t="shared" si="46"/>
        <v>1933.1249999999436</v>
      </c>
      <c r="G753" s="15">
        <f>G752*11/12+G764*1/12</f>
        <v>3.2941666666666674</v>
      </c>
      <c r="H753" s="30"/>
      <c r="I753" s="155"/>
      <c r="J753" s="197">
        <f t="shared" si="44"/>
        <v>4.0833333333333333E-2</v>
      </c>
      <c r="K753" s="197">
        <f t="shared" si="47"/>
        <v>5.7592853784673246E-3</v>
      </c>
      <c r="L753" s="197">
        <f t="shared" si="45"/>
        <v>2.7045439242552316E-3</v>
      </c>
      <c r="M753" s="36"/>
    </row>
    <row r="754" spans="1:13" ht="12.75" x14ac:dyDescent="0.2">
      <c r="A754" s="15">
        <v>1933.03</v>
      </c>
      <c r="B754" s="15">
        <v>6.23</v>
      </c>
      <c r="C754" s="18">
        <v>0.48499999999999999</v>
      </c>
      <c r="D754" s="18">
        <v>0.41749999999999998</v>
      </c>
      <c r="E754" s="18">
        <v>12.6</v>
      </c>
      <c r="F754" s="15">
        <f t="shared" si="46"/>
        <v>1933.2083333332769</v>
      </c>
      <c r="G754" s="15">
        <f>G752*10/12+G764*2/12</f>
        <v>3.2783333333333333</v>
      </c>
      <c r="H754" s="30"/>
      <c r="I754" s="155"/>
      <c r="J754" s="197">
        <f t="shared" si="44"/>
        <v>4.0416666666666663E-2</v>
      </c>
      <c r="K754" s="197">
        <f t="shared" si="47"/>
        <v>6.4666666666666657E-3</v>
      </c>
      <c r="L754" s="197">
        <f t="shared" si="45"/>
        <v>2.6917348185706569E-3</v>
      </c>
      <c r="M754" s="36"/>
    </row>
    <row r="755" spans="1:13" ht="12.75" x14ac:dyDescent="0.2">
      <c r="A755" s="15">
        <v>1933.04</v>
      </c>
      <c r="B755" s="15">
        <v>6.89</v>
      </c>
      <c r="C755" s="18">
        <v>0.48</v>
      </c>
      <c r="D755" s="18">
        <v>0.42</v>
      </c>
      <c r="E755" s="18">
        <v>12.6</v>
      </c>
      <c r="F755" s="15">
        <f t="shared" si="46"/>
        <v>1933.2916666666101</v>
      </c>
      <c r="G755" s="15">
        <f>G752*9/12+G764*3/12</f>
        <v>3.2624999999999997</v>
      </c>
      <c r="H755" s="30"/>
      <c r="I755" s="155"/>
      <c r="J755" s="197">
        <f t="shared" si="44"/>
        <v>0.04</v>
      </c>
      <c r="K755" s="197">
        <f t="shared" si="47"/>
        <v>6.420545746388443E-3</v>
      </c>
      <c r="L755" s="197">
        <f t="shared" si="45"/>
        <v>2.6789239126729925E-3</v>
      </c>
      <c r="M755" s="36"/>
    </row>
    <row r="756" spans="1:13" ht="12.75" x14ac:dyDescent="0.2">
      <c r="A756" s="15">
        <v>1933.05</v>
      </c>
      <c r="B756" s="15">
        <v>8.8699999999999992</v>
      </c>
      <c r="C756" s="18">
        <v>0.47499999999999998</v>
      </c>
      <c r="D756" s="18">
        <v>0.42249999999999999</v>
      </c>
      <c r="E756" s="18">
        <v>12.6</v>
      </c>
      <c r="F756" s="15">
        <f t="shared" si="46"/>
        <v>1933.3749999999434</v>
      </c>
      <c r="G756" s="15">
        <f>G752*8/12+G764*4/12</f>
        <v>3.2466666666666666</v>
      </c>
      <c r="H756" s="30"/>
      <c r="I756" s="155"/>
      <c r="J756" s="197">
        <f t="shared" si="44"/>
        <v>3.9583333333333331E-2</v>
      </c>
      <c r="K756" s="197">
        <f t="shared" si="47"/>
        <v>5.7450411223996132E-3</v>
      </c>
      <c r="L756" s="197">
        <f t="shared" si="45"/>
        <v>2.666111206033106E-3</v>
      </c>
      <c r="M756" s="36"/>
    </row>
    <row r="757" spans="1:13" ht="12.75" x14ac:dyDescent="0.2">
      <c r="A757" s="15">
        <v>1933.06</v>
      </c>
      <c r="B757" s="15">
        <v>10.39</v>
      </c>
      <c r="C757" s="18">
        <v>0.47</v>
      </c>
      <c r="D757" s="18">
        <v>0.42499999999999999</v>
      </c>
      <c r="E757" s="18">
        <v>12.7</v>
      </c>
      <c r="F757" s="15">
        <f t="shared" si="46"/>
        <v>1933.4583333332766</v>
      </c>
      <c r="G757" s="15">
        <f>G752*7/12+G764*5/12</f>
        <v>3.2308333333333334</v>
      </c>
      <c r="H757" s="30"/>
      <c r="I757" s="155"/>
      <c r="J757" s="197">
        <f t="shared" si="44"/>
        <v>3.9166666666666662E-2</v>
      </c>
      <c r="K757" s="197">
        <f t="shared" si="47"/>
        <v>4.4156332205937615E-3</v>
      </c>
      <c r="L757" s="197">
        <f t="shared" si="45"/>
        <v>2.6532966981218653E-3</v>
      </c>
      <c r="M757" s="36"/>
    </row>
    <row r="758" spans="1:13" ht="12.75" x14ac:dyDescent="0.2">
      <c r="A758" s="15">
        <v>1933.07</v>
      </c>
      <c r="B758" s="15">
        <v>11.23</v>
      </c>
      <c r="C758" s="18">
        <v>0.46500000000000002</v>
      </c>
      <c r="D758" s="18">
        <v>0.42749999999999999</v>
      </c>
      <c r="E758" s="18">
        <v>13.1</v>
      </c>
      <c r="F758" s="15">
        <f t="shared" si="46"/>
        <v>1933.5416666666099</v>
      </c>
      <c r="G758" s="15">
        <f>G752*6/12+G764*6/12</f>
        <v>3.2149999999999999</v>
      </c>
      <c r="H758" s="30"/>
      <c r="I758" s="155"/>
      <c r="J758" s="197">
        <f t="shared" si="44"/>
        <v>3.875E-2</v>
      </c>
      <c r="K758" s="197">
        <f t="shared" si="47"/>
        <v>3.7295476419634262E-3</v>
      </c>
      <c r="L758" s="197">
        <f t="shared" si="45"/>
        <v>2.6404803884094719E-3</v>
      </c>
      <c r="M758" s="36"/>
    </row>
    <row r="759" spans="1:13" ht="12.75" x14ac:dyDescent="0.2">
      <c r="A759" s="15">
        <v>1933.08</v>
      </c>
      <c r="B759" s="15">
        <v>10.67</v>
      </c>
      <c r="C759" s="18">
        <v>0.46</v>
      </c>
      <c r="D759" s="18">
        <v>0.43</v>
      </c>
      <c r="E759" s="18">
        <v>13.2</v>
      </c>
      <c r="F759" s="15">
        <f t="shared" si="46"/>
        <v>1933.6249999999432</v>
      </c>
      <c r="G759" s="15">
        <f>G752*5/12+G764*7/12</f>
        <v>3.1991666666666667</v>
      </c>
      <c r="H759" s="30"/>
      <c r="I759" s="155"/>
      <c r="J759" s="197">
        <f t="shared" si="44"/>
        <v>3.8333333333333337E-2</v>
      </c>
      <c r="K759" s="197">
        <f t="shared" si="47"/>
        <v>3.4134758088453549E-3</v>
      </c>
      <c r="L759" s="197">
        <f t="shared" si="45"/>
        <v>2.6276622763665713E-3</v>
      </c>
      <c r="M759" s="36"/>
    </row>
    <row r="760" spans="1:13" ht="12.75" x14ac:dyDescent="0.2">
      <c r="A760" s="15">
        <v>1933.09</v>
      </c>
      <c r="B760" s="15">
        <v>10.58</v>
      </c>
      <c r="C760" s="18">
        <v>0.45500000000000002</v>
      </c>
      <c r="D760" s="18">
        <v>0.4325</v>
      </c>
      <c r="E760" s="18">
        <v>13.2</v>
      </c>
      <c r="F760" s="15">
        <f t="shared" si="46"/>
        <v>1933.7083333332764</v>
      </c>
      <c r="G760" s="15">
        <f>G752*4/12+G764*8/12</f>
        <v>3.1833333333333336</v>
      </c>
      <c r="H760" s="30"/>
      <c r="I760" s="155"/>
      <c r="J760" s="197">
        <f t="shared" si="44"/>
        <v>3.7916666666666668E-2</v>
      </c>
      <c r="K760" s="197">
        <f t="shared" si="47"/>
        <v>3.5535770071852546E-3</v>
      </c>
      <c r="L760" s="197">
        <f t="shared" si="45"/>
        <v>2.6148423614624772E-3</v>
      </c>
      <c r="M760" s="36"/>
    </row>
    <row r="761" spans="1:13" ht="12.75" x14ac:dyDescent="0.2">
      <c r="A761" s="15">
        <v>1933.1</v>
      </c>
      <c r="B761" s="15">
        <v>9.5500000000000007</v>
      </c>
      <c r="C761" s="18">
        <v>0.45</v>
      </c>
      <c r="D761" s="18">
        <v>0.435</v>
      </c>
      <c r="E761" s="18">
        <v>13.2</v>
      </c>
      <c r="F761" s="15">
        <f t="shared" si="46"/>
        <v>1933.7916666666097</v>
      </c>
      <c r="G761" s="15">
        <f>G752*3/12+G764*9/12</f>
        <v>3.1675000000000004</v>
      </c>
      <c r="H761" s="30"/>
      <c r="I761" s="155"/>
      <c r="J761" s="197">
        <f t="shared" si="44"/>
        <v>3.7499999999999999E-2</v>
      </c>
      <c r="K761" s="197">
        <f t="shared" si="47"/>
        <v>3.5444234404536862E-3</v>
      </c>
      <c r="L761" s="197">
        <f t="shared" si="45"/>
        <v>2.6020206431673909E-3</v>
      </c>
      <c r="M761" s="36"/>
    </row>
    <row r="762" spans="1:13" ht="12.75" x14ac:dyDescent="0.2">
      <c r="A762" s="15">
        <v>1933.11</v>
      </c>
      <c r="B762" s="15">
        <v>9.7799999999999994</v>
      </c>
      <c r="C762" s="18">
        <v>0.44500000000000001</v>
      </c>
      <c r="D762" s="18">
        <v>0.4375</v>
      </c>
      <c r="E762" s="18">
        <v>13.2</v>
      </c>
      <c r="F762" s="15">
        <f t="shared" si="46"/>
        <v>1933.8749999999429</v>
      </c>
      <c r="G762" s="15">
        <f>G752*2/12+G764*10/12</f>
        <v>3.1516666666666668</v>
      </c>
      <c r="H762" s="30"/>
      <c r="I762" s="155"/>
      <c r="J762" s="197">
        <f t="shared" si="44"/>
        <v>3.7083333333333336E-2</v>
      </c>
      <c r="K762" s="197">
        <f t="shared" si="47"/>
        <v>3.8830715532286214E-3</v>
      </c>
      <c r="L762" s="197">
        <f t="shared" si="45"/>
        <v>2.589197120950848E-3</v>
      </c>
      <c r="M762" s="36"/>
    </row>
    <row r="763" spans="1:13" ht="12.75" x14ac:dyDescent="0.2">
      <c r="A763" s="15">
        <v>1933.12</v>
      </c>
      <c r="B763" s="15">
        <v>9.9700000000000006</v>
      </c>
      <c r="C763" s="18">
        <v>0.44</v>
      </c>
      <c r="D763" s="18">
        <v>0.44</v>
      </c>
      <c r="E763" s="18">
        <v>13.2</v>
      </c>
      <c r="F763" s="15">
        <f t="shared" si="46"/>
        <v>1933.9583333332762</v>
      </c>
      <c r="G763" s="15">
        <f>G752*1/12+G764*11/12</f>
        <v>3.1358333333333333</v>
      </c>
      <c r="H763" s="30"/>
      <c r="I763" s="155"/>
      <c r="J763" s="197">
        <f t="shared" si="44"/>
        <v>3.6666666666666667E-2</v>
      </c>
      <c r="K763" s="197">
        <f t="shared" si="47"/>
        <v>3.7491479209270625E-3</v>
      </c>
      <c r="L763" s="197">
        <f t="shared" si="45"/>
        <v>2.5763717942817177E-3</v>
      </c>
      <c r="M763" s="36"/>
    </row>
    <row r="764" spans="1:13" ht="12.75" x14ac:dyDescent="0.2">
      <c r="A764" s="15">
        <v>1934.01</v>
      </c>
      <c r="B764" s="15">
        <v>10.54</v>
      </c>
      <c r="C764" s="18">
        <v>0.44080000000000003</v>
      </c>
      <c r="D764" s="18">
        <v>0.44419999999999998</v>
      </c>
      <c r="E764" s="18">
        <v>13.2</v>
      </c>
      <c r="F764" s="15">
        <f t="shared" si="46"/>
        <v>1934.0416666666094</v>
      </c>
      <c r="G764" s="15">
        <v>3.12</v>
      </c>
      <c r="H764" s="30"/>
      <c r="I764" s="155"/>
      <c r="J764" s="197">
        <f t="shared" si="44"/>
        <v>3.6733333333333333E-2</v>
      </c>
      <c r="K764" s="197">
        <f t="shared" si="47"/>
        <v>3.6843864928117684E-3</v>
      </c>
      <c r="L764" s="197">
        <f t="shared" si="45"/>
        <v>2.5635446626290914E-3</v>
      </c>
      <c r="M764" s="36"/>
    </row>
    <row r="765" spans="1:13" ht="12.75" x14ac:dyDescent="0.2">
      <c r="A765" s="15">
        <v>1934.02</v>
      </c>
      <c r="B765" s="15">
        <v>11.32</v>
      </c>
      <c r="C765" s="18">
        <v>0.44169999999999998</v>
      </c>
      <c r="D765" s="18">
        <v>0.44829999999999998</v>
      </c>
      <c r="E765" s="18">
        <v>13.3</v>
      </c>
      <c r="F765" s="15">
        <f t="shared" si="46"/>
        <v>1934.1249999999427</v>
      </c>
      <c r="G765" s="15">
        <f>G764*11/12+G776*1/12</f>
        <v>3.0924999999999998</v>
      </c>
      <c r="H765" s="30"/>
      <c r="I765" s="155"/>
      <c r="J765" s="197">
        <f t="shared" si="44"/>
        <v>3.6808333333333332E-2</v>
      </c>
      <c r="K765" s="197">
        <f t="shared" si="47"/>
        <v>3.4922517394054397E-3</v>
      </c>
      <c r="L765" s="197">
        <f t="shared" si="45"/>
        <v>2.5412616687519041E-3</v>
      </c>
      <c r="M765" s="36"/>
    </row>
    <row r="766" spans="1:13" ht="12.75" x14ac:dyDescent="0.2">
      <c r="A766" s="15">
        <v>1934.03</v>
      </c>
      <c r="B766" s="15">
        <v>10.74</v>
      </c>
      <c r="C766" s="18">
        <v>0.4425</v>
      </c>
      <c r="D766" s="18">
        <v>0.45250000000000001</v>
      </c>
      <c r="E766" s="18">
        <v>13.3</v>
      </c>
      <c r="F766" s="15">
        <f t="shared" si="46"/>
        <v>1934.208333333276</v>
      </c>
      <c r="G766" s="15">
        <f>G764*10/12+G776*2/12</f>
        <v>3.0649999999999999</v>
      </c>
      <c r="H766" s="30"/>
      <c r="I766" s="155"/>
      <c r="J766" s="197">
        <f t="shared" si="44"/>
        <v>3.6874999999999998E-2</v>
      </c>
      <c r="K766" s="197">
        <f t="shared" si="47"/>
        <v>3.2575088339222612E-3</v>
      </c>
      <c r="L766" s="197">
        <f t="shared" si="45"/>
        <v>2.518973225537291E-3</v>
      </c>
      <c r="M766" s="36"/>
    </row>
    <row r="767" spans="1:13" ht="12.75" x14ac:dyDescent="0.2">
      <c r="A767" s="15">
        <v>1934.04</v>
      </c>
      <c r="B767" s="15">
        <v>10.92</v>
      </c>
      <c r="C767" s="18">
        <v>0.44330000000000003</v>
      </c>
      <c r="D767" s="18">
        <v>0.45669999999999999</v>
      </c>
      <c r="E767" s="18">
        <v>13.3</v>
      </c>
      <c r="F767" s="15">
        <f t="shared" si="46"/>
        <v>1934.2916666666092</v>
      </c>
      <c r="G767" s="15">
        <f>G764*9/12+G776*3/12</f>
        <v>3.0375000000000005</v>
      </c>
      <c r="H767" s="30"/>
      <c r="I767" s="155"/>
      <c r="J767" s="197">
        <f t="shared" si="44"/>
        <v>3.6941666666666671E-2</v>
      </c>
      <c r="K767" s="197">
        <f t="shared" si="47"/>
        <v>3.4396337678460585E-3</v>
      </c>
      <c r="L767" s="197">
        <f t="shared" si="45"/>
        <v>2.4966793301979262E-3</v>
      </c>
      <c r="M767" s="36"/>
    </row>
    <row r="768" spans="1:13" ht="12.75" x14ac:dyDescent="0.2">
      <c r="A768" s="15">
        <v>1934.05</v>
      </c>
      <c r="B768" s="15">
        <v>9.81</v>
      </c>
      <c r="C768" s="18">
        <v>0.44419999999999998</v>
      </c>
      <c r="D768" s="18">
        <v>0.46079999999999999</v>
      </c>
      <c r="E768" s="18">
        <v>13.3</v>
      </c>
      <c r="F768" s="15">
        <f t="shared" si="46"/>
        <v>1934.3749999999425</v>
      </c>
      <c r="G768" s="15">
        <f>G764*8/12+G776*4/12</f>
        <v>3.0100000000000002</v>
      </c>
      <c r="H768" s="30"/>
      <c r="I768" s="155"/>
      <c r="J768" s="197">
        <f t="shared" si="44"/>
        <v>3.7016666666666663E-2</v>
      </c>
      <c r="K768" s="197">
        <f t="shared" si="47"/>
        <v>3.3898046398046396E-3</v>
      </c>
      <c r="L768" s="197">
        <f t="shared" si="45"/>
        <v>2.4743799799444854E-3</v>
      </c>
      <c r="M768" s="36"/>
    </row>
    <row r="769" spans="1:13" ht="12.75" x14ac:dyDescent="0.2">
      <c r="A769" s="15">
        <v>1934.06</v>
      </c>
      <c r="B769" s="15">
        <v>9.94</v>
      </c>
      <c r="C769" s="18">
        <v>0.44500000000000001</v>
      </c>
      <c r="D769" s="18">
        <v>0.46500000000000002</v>
      </c>
      <c r="E769" s="18">
        <v>13.4</v>
      </c>
      <c r="F769" s="15">
        <f t="shared" si="46"/>
        <v>1934.4583333332757</v>
      </c>
      <c r="G769" s="15">
        <f>G764*7/12+G776*5/12</f>
        <v>2.9824999999999999</v>
      </c>
      <c r="H769" s="30"/>
      <c r="I769" s="155"/>
      <c r="J769" s="197">
        <f t="shared" si="44"/>
        <v>3.7083333333333336E-2</v>
      </c>
      <c r="K769" s="197">
        <f t="shared" si="47"/>
        <v>3.7801563030920829E-3</v>
      </c>
      <c r="L769" s="197">
        <f t="shared" si="45"/>
        <v>2.4520751719854239E-3</v>
      </c>
      <c r="M769" s="36"/>
    </row>
    <row r="770" spans="1:13" ht="12.75" x14ac:dyDescent="0.2">
      <c r="A770" s="15">
        <v>1934.07</v>
      </c>
      <c r="B770" s="15">
        <v>9.4700000000000006</v>
      </c>
      <c r="C770" s="18">
        <v>0.44579999999999997</v>
      </c>
      <c r="D770" s="18">
        <v>0.46920000000000001</v>
      </c>
      <c r="E770" s="18">
        <v>13.4</v>
      </c>
      <c r="F770" s="15">
        <f t="shared" si="46"/>
        <v>1934.541666666609</v>
      </c>
      <c r="G770" s="15">
        <f>G764*6/12+G776*6/12</f>
        <v>2.9550000000000001</v>
      </c>
      <c r="H770" s="30"/>
      <c r="I770" s="155"/>
      <c r="J770" s="197">
        <f t="shared" si="44"/>
        <v>3.7149999999999996E-2</v>
      </c>
      <c r="K770" s="197">
        <f t="shared" si="47"/>
        <v>3.7374245472837019E-3</v>
      </c>
      <c r="L770" s="197">
        <f t="shared" si="45"/>
        <v>2.4297649035271984E-3</v>
      </c>
      <c r="M770" s="36"/>
    </row>
    <row r="771" spans="1:13" ht="12.75" x14ac:dyDescent="0.2">
      <c r="A771" s="15">
        <v>1934.08</v>
      </c>
      <c r="B771" s="15">
        <v>9.1</v>
      </c>
      <c r="C771" s="18">
        <v>0.44669999999999999</v>
      </c>
      <c r="D771" s="18">
        <v>0.4733</v>
      </c>
      <c r="E771" s="18">
        <v>13.4</v>
      </c>
      <c r="F771" s="15">
        <f t="shared" si="46"/>
        <v>1934.6249999999422</v>
      </c>
      <c r="G771" s="15">
        <f>G764*5/12+G776*7/12</f>
        <v>2.9275000000000002</v>
      </c>
      <c r="H771" s="30"/>
      <c r="I771" s="155"/>
      <c r="J771" s="197">
        <f t="shared" si="44"/>
        <v>3.7225000000000001E-2</v>
      </c>
      <c r="K771" s="197">
        <f t="shared" si="47"/>
        <v>3.9308342133051741E-3</v>
      </c>
      <c r="L771" s="197">
        <f t="shared" si="45"/>
        <v>2.4074491717738233E-3</v>
      </c>
      <c r="M771" s="36"/>
    </row>
    <row r="772" spans="1:13" ht="12.75" x14ac:dyDescent="0.2">
      <c r="A772" s="15">
        <v>1934.09</v>
      </c>
      <c r="B772" s="15">
        <v>8.8800000000000008</v>
      </c>
      <c r="C772" s="18">
        <v>0.44750000000000001</v>
      </c>
      <c r="D772" s="18">
        <v>0.47749999999999998</v>
      </c>
      <c r="E772" s="18">
        <v>13.6</v>
      </c>
      <c r="F772" s="15">
        <f t="shared" si="46"/>
        <v>1934.7083333332755</v>
      </c>
      <c r="G772" s="15">
        <f>G764*4/12+G776*8/12</f>
        <v>2.9000000000000004</v>
      </c>
      <c r="H772" s="30"/>
      <c r="I772" s="155"/>
      <c r="J772" s="197">
        <f t="shared" si="44"/>
        <v>3.7291666666666667E-2</v>
      </c>
      <c r="K772" s="197">
        <f t="shared" si="47"/>
        <v>4.0979853479853482E-3</v>
      </c>
      <c r="L772" s="197">
        <f t="shared" si="45"/>
        <v>2.3851279739270925E-3</v>
      </c>
      <c r="M772" s="36"/>
    </row>
    <row r="773" spans="1:13" ht="12.75" x14ac:dyDescent="0.2">
      <c r="A773" s="15">
        <v>1934.1</v>
      </c>
      <c r="B773" s="15">
        <v>8.9499999999999993</v>
      </c>
      <c r="C773" s="18">
        <v>0.44829999999999998</v>
      </c>
      <c r="D773" s="18">
        <v>0.48170000000000002</v>
      </c>
      <c r="E773" s="18">
        <v>13.5</v>
      </c>
      <c r="F773" s="15">
        <f t="shared" si="46"/>
        <v>1934.7916666666088</v>
      </c>
      <c r="G773" s="15">
        <f>G764*3/12+G776*9/12</f>
        <v>2.8724999999999996</v>
      </c>
      <c r="H773" s="30"/>
      <c r="I773" s="155"/>
      <c r="J773" s="197">
        <f t="shared" si="44"/>
        <v>3.7358333333333334E-2</v>
      </c>
      <c r="K773" s="197">
        <f t="shared" si="47"/>
        <v>4.2070195195195188E-3</v>
      </c>
      <c r="L773" s="197">
        <f t="shared" si="45"/>
        <v>2.3628013071870235E-3</v>
      </c>
      <c r="M773" s="36"/>
    </row>
    <row r="774" spans="1:13" ht="12.75" x14ac:dyDescent="0.2">
      <c r="A774" s="15">
        <v>1934.11</v>
      </c>
      <c r="B774" s="15">
        <v>9.1999999999999993</v>
      </c>
      <c r="C774" s="18">
        <v>0.44919999999999999</v>
      </c>
      <c r="D774" s="18">
        <v>0.48580000000000001</v>
      </c>
      <c r="E774" s="18">
        <v>13.5</v>
      </c>
      <c r="F774" s="15">
        <f t="shared" si="46"/>
        <v>1934.874999999942</v>
      </c>
      <c r="G774" s="15">
        <f>G764*2/12+G776*10/12</f>
        <v>2.8449999999999998</v>
      </c>
      <c r="H774" s="30"/>
      <c r="I774" s="155"/>
      <c r="J774" s="197">
        <f t="shared" si="44"/>
        <v>3.7433333333333332E-2</v>
      </c>
      <c r="K774" s="197">
        <f t="shared" si="47"/>
        <v>4.1824953445065175E-3</v>
      </c>
      <c r="L774" s="197">
        <f t="shared" si="45"/>
        <v>2.3404691687511914E-3</v>
      </c>
      <c r="M774" s="36"/>
    </row>
    <row r="775" spans="1:13" ht="12.75" x14ac:dyDescent="0.2">
      <c r="A775" s="15">
        <v>1934.12</v>
      </c>
      <c r="B775" s="15">
        <v>9.26</v>
      </c>
      <c r="C775" s="18">
        <v>0.45</v>
      </c>
      <c r="D775" s="18">
        <v>0.49</v>
      </c>
      <c r="E775" s="18">
        <v>13.4</v>
      </c>
      <c r="F775" s="15">
        <f t="shared" si="46"/>
        <v>1934.9583333332753</v>
      </c>
      <c r="G775" s="15">
        <f>G764*1/12+G776*11/12</f>
        <v>2.8174999999999999</v>
      </c>
      <c r="H775" s="30"/>
      <c r="I775" s="155"/>
      <c r="J775" s="197">
        <f t="shared" si="44"/>
        <v>3.7499999999999999E-2</v>
      </c>
      <c r="K775" s="197">
        <f t="shared" si="47"/>
        <v>4.076086956521739E-3</v>
      </c>
      <c r="L775" s="197">
        <f t="shared" si="45"/>
        <v>2.3181315558149507E-3</v>
      </c>
      <c r="M775" s="36"/>
    </row>
    <row r="776" spans="1:13" ht="12.75" x14ac:dyDescent="0.2">
      <c r="A776" s="15">
        <v>1935.01</v>
      </c>
      <c r="B776" s="15">
        <v>9.26</v>
      </c>
      <c r="C776" s="18">
        <v>0.45</v>
      </c>
      <c r="D776" s="18">
        <v>0.56999999999999995</v>
      </c>
      <c r="E776" s="18">
        <v>13.6</v>
      </c>
      <c r="F776" s="15">
        <f t="shared" si="46"/>
        <v>1935.0416666666085</v>
      </c>
      <c r="G776" s="15">
        <v>2.79</v>
      </c>
      <c r="H776" s="30"/>
      <c r="I776" s="155"/>
      <c r="J776" s="197">
        <f t="shared" ref="J776:J839" si="48">D_year/12</f>
        <v>3.7499999999999999E-2</v>
      </c>
      <c r="K776" s="197">
        <f t="shared" si="47"/>
        <v>4.0496760259179261E-3</v>
      </c>
      <c r="L776" s="197">
        <f t="shared" ref="L776:L839" si="49">(1+G776/100)^(1/12)-1</f>
        <v>2.2957884655714356E-3</v>
      </c>
      <c r="M776" s="36"/>
    </row>
    <row r="777" spans="1:13" ht="12.75" x14ac:dyDescent="0.2">
      <c r="A777" s="15">
        <v>1935.02</v>
      </c>
      <c r="B777" s="15">
        <v>8.98</v>
      </c>
      <c r="C777" s="18">
        <v>0.45</v>
      </c>
      <c r="D777" s="18">
        <v>0.65</v>
      </c>
      <c r="E777" s="18">
        <v>13.7</v>
      </c>
      <c r="F777" s="15">
        <f t="shared" ref="F777:F840" si="50">F776+1/12</f>
        <v>1935.1249999999418</v>
      </c>
      <c r="G777" s="15">
        <f>G776*11/12+G788*1/12</f>
        <v>2.7783333333333333</v>
      </c>
      <c r="H777" s="30"/>
      <c r="I777" s="155"/>
      <c r="J777" s="197">
        <f t="shared" si="48"/>
        <v>3.7499999999999999E-2</v>
      </c>
      <c r="K777" s="197">
        <f t="shared" ref="K777:K840" si="51">J777/B776</f>
        <v>4.0496760259179261E-3</v>
      </c>
      <c r="L777" s="197">
        <f t="shared" si="49"/>
        <v>2.2863079233552686E-3</v>
      </c>
      <c r="M777" s="36"/>
    </row>
    <row r="778" spans="1:13" ht="12.75" x14ac:dyDescent="0.2">
      <c r="A778" s="15">
        <v>1935.03</v>
      </c>
      <c r="B778" s="15">
        <v>8.41</v>
      </c>
      <c r="C778" s="18">
        <v>0.45</v>
      </c>
      <c r="D778" s="18">
        <v>0.73</v>
      </c>
      <c r="E778" s="18">
        <v>13.7</v>
      </c>
      <c r="F778" s="15">
        <f t="shared" si="50"/>
        <v>1935.208333333275</v>
      </c>
      <c r="G778" s="15">
        <f>G776*10/12+G788*2/12</f>
        <v>2.7666666666666666</v>
      </c>
      <c r="H778" s="30"/>
      <c r="I778" s="155"/>
      <c r="J778" s="197">
        <f t="shared" si="48"/>
        <v>3.7499999999999999E-2</v>
      </c>
      <c r="K778" s="197">
        <f t="shared" si="51"/>
        <v>4.1759465478841866E-3</v>
      </c>
      <c r="L778" s="197">
        <f t="shared" si="49"/>
        <v>2.2768263946044698E-3</v>
      </c>
      <c r="M778" s="36"/>
    </row>
    <row r="779" spans="1:13" ht="12.75" x14ac:dyDescent="0.2">
      <c r="A779" s="15">
        <v>1935.04</v>
      </c>
      <c r="B779" s="15">
        <v>9.0399999999999991</v>
      </c>
      <c r="C779" s="18">
        <v>0.44666699999999998</v>
      </c>
      <c r="D779" s="18">
        <v>0.75666699999999998</v>
      </c>
      <c r="E779" s="18">
        <v>13.8</v>
      </c>
      <c r="F779" s="15">
        <f t="shared" si="50"/>
        <v>1935.2916666666083</v>
      </c>
      <c r="G779" s="15">
        <f>G776*9/12+G788*3/12</f>
        <v>2.7549999999999999</v>
      </c>
      <c r="H779" s="30"/>
      <c r="I779" s="155"/>
      <c r="J779" s="197">
        <f t="shared" si="48"/>
        <v>3.7222249999999998E-2</v>
      </c>
      <c r="K779" s="197">
        <f t="shared" si="51"/>
        <v>4.4259512485136741E-3</v>
      </c>
      <c r="L779" s="197">
        <f t="shared" si="49"/>
        <v>2.267343879103878E-3</v>
      </c>
      <c r="M779" s="36"/>
    </row>
    <row r="780" spans="1:13" ht="12.75" x14ac:dyDescent="0.2">
      <c r="A780" s="15">
        <v>1935.05</v>
      </c>
      <c r="B780" s="15">
        <v>9.75</v>
      </c>
      <c r="C780" s="18">
        <v>0.44333299999999998</v>
      </c>
      <c r="D780" s="18">
        <v>0.78333299999999995</v>
      </c>
      <c r="E780" s="18">
        <v>13.8</v>
      </c>
      <c r="F780" s="15">
        <f t="shared" si="50"/>
        <v>1935.3749999999416</v>
      </c>
      <c r="G780" s="15">
        <f>G776*8/12+G788*4/12</f>
        <v>2.7433333333333332</v>
      </c>
      <c r="H780" s="30"/>
      <c r="I780" s="155"/>
      <c r="J780" s="197">
        <f t="shared" si="48"/>
        <v>3.6944416666666667E-2</v>
      </c>
      <c r="K780" s="197">
        <f t="shared" si="51"/>
        <v>4.0867717551622421E-3</v>
      </c>
      <c r="L780" s="197">
        <f t="shared" si="49"/>
        <v>2.2578603766392202E-3</v>
      </c>
      <c r="M780" s="36"/>
    </row>
    <row r="781" spans="1:13" ht="12.75" x14ac:dyDescent="0.2">
      <c r="A781" s="15">
        <v>1935.06</v>
      </c>
      <c r="B781" s="15">
        <v>10.119999999999999</v>
      </c>
      <c r="C781" s="18">
        <v>0.44</v>
      </c>
      <c r="D781" s="18">
        <v>0.81</v>
      </c>
      <c r="E781" s="18">
        <v>13.7</v>
      </c>
      <c r="F781" s="15">
        <f t="shared" si="50"/>
        <v>1935.4583333332748</v>
      </c>
      <c r="G781" s="15">
        <f>G776*7/12+G788*5/12</f>
        <v>2.7316666666666669</v>
      </c>
      <c r="H781" s="30"/>
      <c r="I781" s="155"/>
      <c r="J781" s="197">
        <f t="shared" si="48"/>
        <v>3.6666666666666667E-2</v>
      </c>
      <c r="K781" s="197">
        <f t="shared" si="51"/>
        <v>3.7606837606837607E-3</v>
      </c>
      <c r="L781" s="197">
        <f t="shared" si="49"/>
        <v>2.2483758869953352E-3</v>
      </c>
      <c r="M781" s="36"/>
    </row>
    <row r="782" spans="1:13" ht="12.75" x14ac:dyDescent="0.2">
      <c r="A782" s="15">
        <v>1935.07</v>
      </c>
      <c r="B782" s="15">
        <v>10.65</v>
      </c>
      <c r="C782" s="18">
        <v>0.44</v>
      </c>
      <c r="D782" s="18">
        <v>0.79333299999999995</v>
      </c>
      <c r="E782" s="18">
        <v>13.7</v>
      </c>
      <c r="F782" s="15">
        <f t="shared" si="50"/>
        <v>1935.5416666666081</v>
      </c>
      <c r="G782" s="15">
        <f>G776*6/12+G788*6/12</f>
        <v>2.72</v>
      </c>
      <c r="H782" s="30"/>
      <c r="I782" s="155"/>
      <c r="J782" s="197">
        <f t="shared" si="48"/>
        <v>3.6666666666666667E-2</v>
      </c>
      <c r="K782" s="197">
        <f t="shared" si="51"/>
        <v>3.6231884057971019E-3</v>
      </c>
      <c r="L782" s="197">
        <f t="shared" si="49"/>
        <v>2.2388904099577278E-3</v>
      </c>
      <c r="M782" s="36"/>
    </row>
    <row r="783" spans="1:13" ht="12.75" x14ac:dyDescent="0.2">
      <c r="A783" s="15">
        <v>1935.08</v>
      </c>
      <c r="B783" s="15">
        <v>11.37</v>
      </c>
      <c r="C783" s="18">
        <v>0.44</v>
      </c>
      <c r="D783" s="18">
        <v>0.776667</v>
      </c>
      <c r="E783" s="18">
        <v>13.7</v>
      </c>
      <c r="F783" s="15">
        <f t="shared" si="50"/>
        <v>1935.6249999999413</v>
      </c>
      <c r="G783" s="15">
        <f>G776*5/12+G788*7/12</f>
        <v>2.708333333333333</v>
      </c>
      <c r="H783" s="30"/>
      <c r="I783" s="155"/>
      <c r="J783" s="197">
        <f t="shared" si="48"/>
        <v>3.6666666666666667E-2</v>
      </c>
      <c r="K783" s="197">
        <f t="shared" si="51"/>
        <v>3.4428794992175274E-3</v>
      </c>
      <c r="L783" s="197">
        <f t="shared" si="49"/>
        <v>2.2294039453110148E-3</v>
      </c>
      <c r="M783" s="36"/>
    </row>
    <row r="784" spans="1:13" ht="12.75" x14ac:dyDescent="0.2">
      <c r="A784" s="15">
        <v>1935.09</v>
      </c>
      <c r="B784" s="15">
        <v>11.61</v>
      </c>
      <c r="C784" s="18">
        <v>0.44</v>
      </c>
      <c r="D784" s="18">
        <v>0.76</v>
      </c>
      <c r="E784" s="18">
        <v>13.7</v>
      </c>
      <c r="F784" s="15">
        <f t="shared" si="50"/>
        <v>1935.7083333332746</v>
      </c>
      <c r="G784" s="15">
        <f>G776*4/12+G788*8/12</f>
        <v>2.6966666666666668</v>
      </c>
      <c r="H784" s="30"/>
      <c r="I784" s="155"/>
      <c r="J784" s="197">
        <f t="shared" si="48"/>
        <v>3.6666666666666667E-2</v>
      </c>
      <c r="K784" s="197">
        <f t="shared" si="51"/>
        <v>3.2248607446496631E-3</v>
      </c>
      <c r="L784" s="197">
        <f t="shared" si="49"/>
        <v>2.219916492840257E-3</v>
      </c>
      <c r="M784" s="36"/>
    </row>
    <row r="785" spans="1:13" ht="12.75" x14ac:dyDescent="0.2">
      <c r="A785" s="15">
        <v>1935.1</v>
      </c>
      <c r="B785" s="15">
        <v>11.92</v>
      </c>
      <c r="C785" s="18">
        <v>0.45</v>
      </c>
      <c r="D785" s="18">
        <v>0.76</v>
      </c>
      <c r="E785" s="18">
        <v>13.7</v>
      </c>
      <c r="F785" s="15">
        <f t="shared" si="50"/>
        <v>1935.7916666666079</v>
      </c>
      <c r="G785" s="15">
        <f>G776*3/12+G788*9/12</f>
        <v>2.6850000000000001</v>
      </c>
      <c r="H785" s="30"/>
      <c r="I785" s="155"/>
      <c r="J785" s="197">
        <f t="shared" si="48"/>
        <v>3.7499999999999999E-2</v>
      </c>
      <c r="K785" s="197">
        <f t="shared" si="51"/>
        <v>3.2299741602067186E-3</v>
      </c>
      <c r="L785" s="197">
        <f t="shared" si="49"/>
        <v>2.2104280523307374E-3</v>
      </c>
      <c r="M785" s="36"/>
    </row>
    <row r="786" spans="1:13" ht="12.75" x14ac:dyDescent="0.2">
      <c r="A786" s="15">
        <v>1935.11</v>
      </c>
      <c r="B786" s="15">
        <v>13.04</v>
      </c>
      <c r="C786" s="18">
        <v>0.46</v>
      </c>
      <c r="D786" s="18">
        <v>0.76</v>
      </c>
      <c r="E786" s="18">
        <v>13.8</v>
      </c>
      <c r="F786" s="15">
        <f t="shared" si="50"/>
        <v>1935.8749999999411</v>
      </c>
      <c r="G786" s="15">
        <f>G776*2/12+G788*10/12</f>
        <v>2.6733333333333333</v>
      </c>
      <c r="H786" s="30"/>
      <c r="I786" s="155"/>
      <c r="J786" s="197">
        <f t="shared" si="48"/>
        <v>3.8333333333333337E-2</v>
      </c>
      <c r="K786" s="197">
        <f t="shared" si="51"/>
        <v>3.2158836689038036E-3</v>
      </c>
      <c r="L786" s="197">
        <f t="shared" si="49"/>
        <v>2.2009386235668504E-3</v>
      </c>
      <c r="M786" s="36"/>
    </row>
    <row r="787" spans="1:13" ht="12.75" x14ac:dyDescent="0.2">
      <c r="A787" s="15">
        <v>1935.12</v>
      </c>
      <c r="B787" s="15">
        <v>13.04</v>
      </c>
      <c r="C787" s="18">
        <v>0.47</v>
      </c>
      <c r="D787" s="18">
        <v>0.76</v>
      </c>
      <c r="E787" s="18">
        <v>13.8</v>
      </c>
      <c r="F787" s="15">
        <f t="shared" si="50"/>
        <v>1935.9583333332744</v>
      </c>
      <c r="G787" s="15">
        <f>G776*1/12+G788*11/12</f>
        <v>2.6616666666666666</v>
      </c>
      <c r="H787" s="30"/>
      <c r="I787" s="155"/>
      <c r="J787" s="197">
        <f t="shared" si="48"/>
        <v>3.9166666666666662E-2</v>
      </c>
      <c r="K787" s="197">
        <f t="shared" si="51"/>
        <v>3.0035787321063393E-3</v>
      </c>
      <c r="L787" s="197">
        <f t="shared" si="49"/>
        <v>2.1914482063334351E-3</v>
      </c>
      <c r="M787" s="36"/>
    </row>
    <row r="788" spans="1:13" ht="12.75" x14ac:dyDescent="0.2">
      <c r="A788" s="15">
        <v>1936.01</v>
      </c>
      <c r="B788" s="15">
        <v>13.76</v>
      </c>
      <c r="C788" s="18">
        <v>0.48</v>
      </c>
      <c r="D788" s="18">
        <v>0.77</v>
      </c>
      <c r="E788" s="18">
        <v>13.8</v>
      </c>
      <c r="F788" s="15">
        <f t="shared" si="50"/>
        <v>1936.0416666666076</v>
      </c>
      <c r="G788" s="15">
        <v>2.65</v>
      </c>
      <c r="H788" s="30"/>
      <c r="I788" s="155"/>
      <c r="J788" s="197">
        <f t="shared" si="48"/>
        <v>0.04</v>
      </c>
      <c r="K788" s="197">
        <f t="shared" si="51"/>
        <v>3.0674846625766872E-3</v>
      </c>
      <c r="L788" s="197">
        <f t="shared" si="49"/>
        <v>2.18195680041533E-3</v>
      </c>
      <c r="M788" s="36"/>
    </row>
    <row r="789" spans="1:13" ht="12.75" x14ac:dyDescent="0.2">
      <c r="A789" s="15">
        <v>1936.02</v>
      </c>
      <c r="B789" s="15">
        <v>14.55</v>
      </c>
      <c r="C789" s="18">
        <v>0.49</v>
      </c>
      <c r="D789" s="18">
        <v>0.78</v>
      </c>
      <c r="E789" s="18">
        <v>13.8</v>
      </c>
      <c r="F789" s="15">
        <f t="shared" si="50"/>
        <v>1936.1249999999409</v>
      </c>
      <c r="G789" s="15">
        <f>G788*11/12+G800*1/12</f>
        <v>2.6524999999999999</v>
      </c>
      <c r="H789" s="30"/>
      <c r="I789" s="155"/>
      <c r="J789" s="197">
        <f t="shared" si="48"/>
        <v>4.0833333333333333E-2</v>
      </c>
      <c r="K789" s="197">
        <f t="shared" si="51"/>
        <v>2.9675387596899225E-3</v>
      </c>
      <c r="L789" s="197">
        <f t="shared" si="49"/>
        <v>2.1839907563538929E-3</v>
      </c>
      <c r="M789" s="36"/>
    </row>
    <row r="790" spans="1:13" ht="12.75" x14ac:dyDescent="0.2">
      <c r="A790" s="15">
        <v>1936.03</v>
      </c>
      <c r="B790" s="15">
        <v>14.86</v>
      </c>
      <c r="C790" s="18">
        <v>0.5</v>
      </c>
      <c r="D790" s="18">
        <v>0.79</v>
      </c>
      <c r="E790" s="18">
        <v>13.7</v>
      </c>
      <c r="F790" s="15">
        <f t="shared" si="50"/>
        <v>1936.2083333332741</v>
      </c>
      <c r="G790" s="15">
        <f>G788*10/12+G800*2/12</f>
        <v>2.6550000000000002</v>
      </c>
      <c r="H790" s="30"/>
      <c r="I790" s="155"/>
      <c r="J790" s="197">
        <f t="shared" si="48"/>
        <v>4.1666666666666664E-2</v>
      </c>
      <c r="K790" s="197">
        <f t="shared" si="51"/>
        <v>2.8636884306987398E-3</v>
      </c>
      <c r="L790" s="197">
        <f t="shared" si="49"/>
        <v>2.1860246668861105E-3</v>
      </c>
      <c r="M790" s="36"/>
    </row>
    <row r="791" spans="1:13" ht="12.75" x14ac:dyDescent="0.2">
      <c r="A791" s="15">
        <v>1936.04</v>
      </c>
      <c r="B791" s="15">
        <v>14.88</v>
      </c>
      <c r="C791" s="18">
        <v>0.51666699999999999</v>
      </c>
      <c r="D791" s="18">
        <v>0.82</v>
      </c>
      <c r="E791" s="18">
        <v>13.7</v>
      </c>
      <c r="F791" s="15">
        <f t="shared" si="50"/>
        <v>1936.2916666666074</v>
      </c>
      <c r="G791" s="15">
        <f>G788*9/12+G800*3/12</f>
        <v>2.6574999999999998</v>
      </c>
      <c r="H791" s="30"/>
      <c r="I791" s="155"/>
      <c r="J791" s="197">
        <f t="shared" si="48"/>
        <v>4.3055583333333335E-2</v>
      </c>
      <c r="K791" s="197">
        <f t="shared" si="51"/>
        <v>2.8974147599820548E-3</v>
      </c>
      <c r="L791" s="197">
        <f t="shared" si="49"/>
        <v>2.1880585320137591E-3</v>
      </c>
      <c r="M791" s="36"/>
    </row>
    <row r="792" spans="1:13" ht="12.75" x14ac:dyDescent="0.2">
      <c r="A792" s="15">
        <v>1936.05</v>
      </c>
      <c r="B792" s="15">
        <v>14.09</v>
      </c>
      <c r="C792" s="18">
        <v>0.53333299999999995</v>
      </c>
      <c r="D792" s="18">
        <v>0.85</v>
      </c>
      <c r="E792" s="18">
        <v>13.7</v>
      </c>
      <c r="F792" s="15">
        <f t="shared" si="50"/>
        <v>1936.3749999999407</v>
      </c>
      <c r="G792" s="15">
        <f>G788*8/12+G800*4/12</f>
        <v>2.66</v>
      </c>
      <c r="H792" s="30"/>
      <c r="I792" s="155"/>
      <c r="J792" s="197">
        <f t="shared" si="48"/>
        <v>4.444441666666666E-2</v>
      </c>
      <c r="K792" s="197">
        <f t="shared" si="51"/>
        <v>2.9868559587813612E-3</v>
      </c>
      <c r="L792" s="197">
        <f t="shared" si="49"/>
        <v>2.1900923517390591E-3</v>
      </c>
      <c r="M792" s="36"/>
    </row>
    <row r="793" spans="1:13" ht="12.75" x14ac:dyDescent="0.2">
      <c r="A793" s="15">
        <v>1936.06</v>
      </c>
      <c r="B793" s="15">
        <v>14.69</v>
      </c>
      <c r="C793" s="18">
        <v>0.55000000000000004</v>
      </c>
      <c r="D793" s="18">
        <v>0.88</v>
      </c>
      <c r="E793" s="18">
        <v>13.8</v>
      </c>
      <c r="F793" s="15">
        <f t="shared" si="50"/>
        <v>1936.4583333332739</v>
      </c>
      <c r="G793" s="15">
        <f>G788*7/12+G800*5/12</f>
        <v>2.6625000000000001</v>
      </c>
      <c r="H793" s="30"/>
      <c r="I793" s="155"/>
      <c r="J793" s="197">
        <f t="shared" si="48"/>
        <v>4.5833333333333337E-2</v>
      </c>
      <c r="K793" s="197">
        <f t="shared" si="51"/>
        <v>3.2528980364324583E-3</v>
      </c>
      <c r="L793" s="197">
        <f t="shared" si="49"/>
        <v>2.192126126064009E-3</v>
      </c>
      <c r="M793" s="36"/>
    </row>
    <row r="794" spans="1:13" ht="12.75" x14ac:dyDescent="0.2">
      <c r="A794" s="15">
        <v>1936.07</v>
      </c>
      <c r="B794" s="15">
        <v>15.56</v>
      </c>
      <c r="C794" s="18">
        <v>0.56999999999999995</v>
      </c>
      <c r="D794" s="18">
        <v>0.9</v>
      </c>
      <c r="E794" s="18">
        <v>13.9</v>
      </c>
      <c r="F794" s="15">
        <f t="shared" si="50"/>
        <v>1936.5416666666072</v>
      </c>
      <c r="G794" s="15">
        <f>G788*6/12+G800*6/12</f>
        <v>2.665</v>
      </c>
      <c r="H794" s="30"/>
      <c r="I794" s="155"/>
      <c r="J794" s="197">
        <f t="shared" si="48"/>
        <v>4.7499999999999994E-2</v>
      </c>
      <c r="K794" s="197">
        <f t="shared" si="51"/>
        <v>3.2334921715452686E-3</v>
      </c>
      <c r="L794" s="197">
        <f t="shared" si="49"/>
        <v>2.1941598549910513E-3</v>
      </c>
      <c r="M794" s="36"/>
    </row>
    <row r="795" spans="1:13" ht="12.75" x14ac:dyDescent="0.2">
      <c r="A795" s="15">
        <v>1936.08</v>
      </c>
      <c r="B795" s="15">
        <v>15.87</v>
      </c>
      <c r="C795" s="18">
        <v>0.59</v>
      </c>
      <c r="D795" s="18">
        <v>0.92</v>
      </c>
      <c r="E795" s="18">
        <v>14</v>
      </c>
      <c r="F795" s="15">
        <f t="shared" si="50"/>
        <v>1936.6249999999404</v>
      </c>
      <c r="G795" s="15">
        <f>G788*5/12+G800*7/12</f>
        <v>2.6675000000000004</v>
      </c>
      <c r="H795" s="30"/>
      <c r="I795" s="155"/>
      <c r="J795" s="197">
        <f t="shared" si="48"/>
        <v>4.9166666666666664E-2</v>
      </c>
      <c r="K795" s="197">
        <f t="shared" si="51"/>
        <v>3.1598114824335903E-3</v>
      </c>
      <c r="L795" s="197">
        <f t="shared" si="49"/>
        <v>2.1961935385221842E-3</v>
      </c>
      <c r="M795" s="36"/>
    </row>
    <row r="796" spans="1:13" ht="12.75" x14ac:dyDescent="0.2">
      <c r="A796" s="15">
        <v>1936.09</v>
      </c>
      <c r="B796" s="15">
        <v>16.05</v>
      </c>
      <c r="C796" s="18">
        <v>0.61</v>
      </c>
      <c r="D796" s="18">
        <v>0.94</v>
      </c>
      <c r="E796" s="18">
        <v>14</v>
      </c>
      <c r="F796" s="15">
        <f t="shared" si="50"/>
        <v>1936.7083333332737</v>
      </c>
      <c r="G796" s="15">
        <f>G788*4/12+G800*8/12</f>
        <v>2.67</v>
      </c>
      <c r="H796" s="30"/>
      <c r="I796" s="155"/>
      <c r="J796" s="197">
        <f t="shared" si="48"/>
        <v>5.0833333333333335E-2</v>
      </c>
      <c r="K796" s="197">
        <f t="shared" si="51"/>
        <v>3.2031085906322203E-3</v>
      </c>
      <c r="L796" s="197">
        <f t="shared" si="49"/>
        <v>2.1982271766594064E-3</v>
      </c>
      <c r="M796" s="36"/>
    </row>
    <row r="797" spans="1:13" ht="12.75" x14ac:dyDescent="0.2">
      <c r="A797" s="15">
        <v>1936.1</v>
      </c>
      <c r="B797" s="15">
        <v>16.89</v>
      </c>
      <c r="C797" s="18">
        <v>0.64666699999999999</v>
      </c>
      <c r="D797" s="18">
        <v>0.96666700000000005</v>
      </c>
      <c r="E797" s="18">
        <v>14</v>
      </c>
      <c r="F797" s="15">
        <f t="shared" si="50"/>
        <v>1936.7916666666069</v>
      </c>
      <c r="G797" s="15">
        <f>G788*3/12+G800*9/12</f>
        <v>2.6725000000000003</v>
      </c>
      <c r="H797" s="30"/>
      <c r="I797" s="155"/>
      <c r="J797" s="197">
        <f t="shared" si="48"/>
        <v>5.3888916666666668E-2</v>
      </c>
      <c r="K797" s="197">
        <f t="shared" si="51"/>
        <v>3.3575649013499482E-3</v>
      </c>
      <c r="L797" s="197">
        <f t="shared" si="49"/>
        <v>2.2002607694049381E-3</v>
      </c>
      <c r="M797" s="36"/>
    </row>
    <row r="798" spans="1:13" ht="12.75" x14ac:dyDescent="0.2">
      <c r="A798" s="15">
        <v>1936.11</v>
      </c>
      <c r="B798" s="15">
        <v>17.36</v>
      </c>
      <c r="C798" s="18">
        <v>0.68333299999999997</v>
      </c>
      <c r="D798" s="18">
        <v>0.99333300000000002</v>
      </c>
      <c r="E798" s="18">
        <v>14</v>
      </c>
      <c r="F798" s="15">
        <f t="shared" si="50"/>
        <v>1936.8749999999402</v>
      </c>
      <c r="G798" s="15">
        <f>G788*2/12+G800*10/12</f>
        <v>2.6749999999999998</v>
      </c>
      <c r="H798" s="30"/>
      <c r="I798" s="155"/>
      <c r="J798" s="197">
        <f t="shared" si="48"/>
        <v>5.6944416666666664E-2</v>
      </c>
      <c r="K798" s="197">
        <f t="shared" si="51"/>
        <v>3.371487073218867E-3</v>
      </c>
      <c r="L798" s="197">
        <f t="shared" si="49"/>
        <v>2.2022943167607778E-3</v>
      </c>
      <c r="M798" s="36"/>
    </row>
    <row r="799" spans="1:13" ht="12.75" x14ac:dyDescent="0.2">
      <c r="A799" s="15">
        <v>1936.12</v>
      </c>
      <c r="B799" s="15">
        <v>17.059999999999999</v>
      </c>
      <c r="C799" s="18">
        <v>0.72</v>
      </c>
      <c r="D799" s="18">
        <v>1.02</v>
      </c>
      <c r="E799" s="18">
        <v>14</v>
      </c>
      <c r="F799" s="15">
        <f t="shared" si="50"/>
        <v>1936.9583333332735</v>
      </c>
      <c r="G799" s="15">
        <f>G788*1/12+G800*11/12</f>
        <v>2.6774999999999998</v>
      </c>
      <c r="H799" s="30"/>
      <c r="I799" s="155"/>
      <c r="J799" s="197">
        <f t="shared" si="48"/>
        <v>0.06</v>
      </c>
      <c r="K799" s="197">
        <f t="shared" si="51"/>
        <v>3.4562211981566818E-3</v>
      </c>
      <c r="L799" s="197">
        <f t="shared" si="49"/>
        <v>2.204327818729146E-3</v>
      </c>
      <c r="M799" s="36"/>
    </row>
    <row r="800" spans="1:13" ht="12.75" x14ac:dyDescent="0.2">
      <c r="A800" s="15">
        <v>1937.01</v>
      </c>
      <c r="B800" s="15">
        <v>17.59</v>
      </c>
      <c r="C800" s="18">
        <v>0.73</v>
      </c>
      <c r="D800" s="18">
        <v>1.05</v>
      </c>
      <c r="E800" s="18">
        <v>14.1</v>
      </c>
      <c r="F800" s="15">
        <f t="shared" si="50"/>
        <v>1937.0416666666067</v>
      </c>
      <c r="G800" s="15">
        <v>2.68</v>
      </c>
      <c r="H800" s="30"/>
      <c r="I800" s="155"/>
      <c r="J800" s="197">
        <f t="shared" si="48"/>
        <v>6.083333333333333E-2</v>
      </c>
      <c r="K800" s="197">
        <f t="shared" si="51"/>
        <v>3.5658460336068778E-3</v>
      </c>
      <c r="L800" s="197">
        <f t="shared" si="49"/>
        <v>2.206361275312263E-3</v>
      </c>
      <c r="M800" s="36"/>
    </row>
    <row r="801" spans="1:13" ht="12.75" x14ac:dyDescent="0.2">
      <c r="A801" s="15">
        <v>1937.02</v>
      </c>
      <c r="B801" s="15">
        <v>18.11</v>
      </c>
      <c r="C801" s="18">
        <v>0.74</v>
      </c>
      <c r="D801" s="18">
        <v>1.08</v>
      </c>
      <c r="E801" s="18">
        <v>14.1</v>
      </c>
      <c r="F801" s="15">
        <f t="shared" si="50"/>
        <v>1937.12499999994</v>
      </c>
      <c r="G801" s="15">
        <f>G800*11/12+G812*1/12</f>
        <v>2.67</v>
      </c>
      <c r="H801" s="30"/>
      <c r="I801" s="155"/>
      <c r="J801" s="197">
        <f t="shared" si="48"/>
        <v>6.1666666666666668E-2</v>
      </c>
      <c r="K801" s="197">
        <f t="shared" si="51"/>
        <v>3.5057797991282927E-3</v>
      </c>
      <c r="L801" s="197">
        <f t="shared" si="49"/>
        <v>2.1982271766594064E-3</v>
      </c>
      <c r="M801" s="36"/>
    </row>
    <row r="802" spans="1:13" ht="12.75" x14ac:dyDescent="0.2">
      <c r="A802" s="15">
        <v>1937.03</v>
      </c>
      <c r="B802" s="15">
        <v>18.09</v>
      </c>
      <c r="C802" s="18">
        <v>0.75</v>
      </c>
      <c r="D802" s="18">
        <v>1.1100000000000001</v>
      </c>
      <c r="E802" s="18">
        <v>14.2</v>
      </c>
      <c r="F802" s="15">
        <f t="shared" si="50"/>
        <v>1937.2083333332732</v>
      </c>
      <c r="G802" s="15">
        <f>G800*10/12+G812*2/12</f>
        <v>2.66</v>
      </c>
      <c r="H802" s="30"/>
      <c r="I802" s="155"/>
      <c r="J802" s="197">
        <f t="shared" si="48"/>
        <v>6.25E-2</v>
      </c>
      <c r="K802" s="197">
        <f t="shared" si="51"/>
        <v>3.4511319712865821E-3</v>
      </c>
      <c r="L802" s="197">
        <f t="shared" si="49"/>
        <v>2.1900923517390591E-3</v>
      </c>
      <c r="M802" s="36"/>
    </row>
    <row r="803" spans="1:13" ht="12.75" x14ac:dyDescent="0.2">
      <c r="A803" s="15">
        <v>1937.04</v>
      </c>
      <c r="B803" s="15">
        <v>17.010000000000002</v>
      </c>
      <c r="C803" s="18">
        <v>0.78</v>
      </c>
      <c r="D803" s="18">
        <v>1.1299999999999999</v>
      </c>
      <c r="E803" s="18">
        <v>14.3</v>
      </c>
      <c r="F803" s="15">
        <f t="shared" si="50"/>
        <v>1937.2916666666065</v>
      </c>
      <c r="G803" s="15">
        <f>G800*9/12+G812*3/12</f>
        <v>2.6500000000000004</v>
      </c>
      <c r="H803" s="30"/>
      <c r="I803" s="155"/>
      <c r="J803" s="197">
        <f t="shared" si="48"/>
        <v>6.5000000000000002E-2</v>
      </c>
      <c r="K803" s="197">
        <f t="shared" si="51"/>
        <v>3.5931453841901604E-3</v>
      </c>
      <c r="L803" s="197">
        <f t="shared" si="49"/>
        <v>2.18195680041533E-3</v>
      </c>
      <c r="M803" s="36"/>
    </row>
    <row r="804" spans="1:13" ht="12.75" x14ac:dyDescent="0.2">
      <c r="A804" s="15">
        <v>1937.05</v>
      </c>
      <c r="B804" s="15">
        <v>16.25</v>
      </c>
      <c r="C804" s="18">
        <v>0.81</v>
      </c>
      <c r="D804" s="18">
        <v>1.1499999999999999</v>
      </c>
      <c r="E804" s="18">
        <v>14.4</v>
      </c>
      <c r="F804" s="15">
        <f t="shared" si="50"/>
        <v>1937.3749999999397</v>
      </c>
      <c r="G804" s="15">
        <f>G800*8/12+G812*4/12</f>
        <v>2.64</v>
      </c>
      <c r="H804" s="30"/>
      <c r="I804" s="155"/>
      <c r="J804" s="197">
        <f t="shared" si="48"/>
        <v>6.7500000000000004E-2</v>
      </c>
      <c r="K804" s="197">
        <f t="shared" si="51"/>
        <v>3.968253968253968E-3</v>
      </c>
      <c r="L804" s="197">
        <f t="shared" si="49"/>
        <v>2.1738205225527718E-3</v>
      </c>
      <c r="M804" s="36"/>
    </row>
    <row r="805" spans="1:13" ht="12.75" x14ac:dyDescent="0.2">
      <c r="A805" s="15">
        <v>1937.06</v>
      </c>
      <c r="B805" s="15">
        <v>15.64</v>
      </c>
      <c r="C805" s="18">
        <v>0.84</v>
      </c>
      <c r="D805" s="18">
        <v>1.17</v>
      </c>
      <c r="E805" s="18">
        <v>14.4</v>
      </c>
      <c r="F805" s="15">
        <f t="shared" si="50"/>
        <v>1937.458333333273</v>
      </c>
      <c r="G805" s="15">
        <f>G800*7/12+G812*5/12</f>
        <v>2.63</v>
      </c>
      <c r="H805" s="30"/>
      <c r="I805" s="155"/>
      <c r="J805" s="197">
        <f t="shared" si="48"/>
        <v>6.9999999999999993E-2</v>
      </c>
      <c r="K805" s="197">
        <f t="shared" si="51"/>
        <v>4.3076923076923075E-3</v>
      </c>
      <c r="L805" s="197">
        <f t="shared" si="49"/>
        <v>2.1656835180154932E-3</v>
      </c>
      <c r="M805" s="36"/>
    </row>
    <row r="806" spans="1:13" ht="12.75" x14ac:dyDescent="0.2">
      <c r="A806" s="15">
        <v>1937.07</v>
      </c>
      <c r="B806" s="15">
        <v>16.57</v>
      </c>
      <c r="C806" s="18">
        <v>0.81666700000000003</v>
      </c>
      <c r="D806" s="18">
        <v>1.1866699999999999</v>
      </c>
      <c r="E806" s="18">
        <v>14.5</v>
      </c>
      <c r="F806" s="15">
        <f t="shared" si="50"/>
        <v>1937.5416666666063</v>
      </c>
      <c r="G806" s="15">
        <f>G800*6/12+G812*6/12</f>
        <v>2.62</v>
      </c>
      <c r="H806" s="30"/>
      <c r="I806" s="155"/>
      <c r="J806" s="197">
        <f t="shared" si="48"/>
        <v>6.8055583333333336E-2</v>
      </c>
      <c r="K806" s="197">
        <f t="shared" si="51"/>
        <v>4.3513800085251495E-3</v>
      </c>
      <c r="L806" s="197">
        <f t="shared" si="49"/>
        <v>2.157545786668047E-3</v>
      </c>
      <c r="M806" s="36"/>
    </row>
    <row r="807" spans="1:13" ht="12.75" x14ac:dyDescent="0.2">
      <c r="A807" s="15">
        <v>1937.08</v>
      </c>
      <c r="B807" s="15">
        <v>16.739999999999998</v>
      </c>
      <c r="C807" s="18">
        <v>0.79333299999999995</v>
      </c>
      <c r="D807" s="18">
        <v>1.20333</v>
      </c>
      <c r="E807" s="18">
        <v>14.5</v>
      </c>
      <c r="F807" s="15">
        <f t="shared" si="50"/>
        <v>1937.6249999999395</v>
      </c>
      <c r="G807" s="15">
        <f>G800*5/12+G812*7/12</f>
        <v>2.6100000000000003</v>
      </c>
      <c r="H807" s="30"/>
      <c r="I807" s="155"/>
      <c r="J807" s="197">
        <f t="shared" si="48"/>
        <v>6.6111083333333334E-2</v>
      </c>
      <c r="K807" s="197">
        <f t="shared" si="51"/>
        <v>3.9898058740696039E-3</v>
      </c>
      <c r="L807" s="197">
        <f t="shared" si="49"/>
        <v>2.1494073283745418E-3</v>
      </c>
      <c r="M807" s="36"/>
    </row>
    <row r="808" spans="1:13" ht="12.75" x14ac:dyDescent="0.2">
      <c r="A808" s="15">
        <v>1937.09</v>
      </c>
      <c r="B808" s="15">
        <v>14.37</v>
      </c>
      <c r="C808" s="18">
        <v>0.77</v>
      </c>
      <c r="D808" s="18">
        <v>1.22</v>
      </c>
      <c r="E808" s="18">
        <v>14.6</v>
      </c>
      <c r="F808" s="15">
        <f t="shared" si="50"/>
        <v>1937.7083333332728</v>
      </c>
      <c r="G808" s="15">
        <f>G800*4/12+G812*8/12</f>
        <v>2.6</v>
      </c>
      <c r="H808" s="30"/>
      <c r="I808" s="155"/>
      <c r="J808" s="197">
        <f t="shared" si="48"/>
        <v>6.4166666666666664E-2</v>
      </c>
      <c r="K808" s="197">
        <f t="shared" si="51"/>
        <v>3.8331342094782956E-3</v>
      </c>
      <c r="L808" s="197">
        <f t="shared" si="49"/>
        <v>2.1412681429993086E-3</v>
      </c>
      <c r="M808" s="36"/>
    </row>
    <row r="809" spans="1:13" ht="12.75" x14ac:dyDescent="0.2">
      <c r="A809" s="15">
        <v>1937.1</v>
      </c>
      <c r="B809" s="15">
        <v>12.28</v>
      </c>
      <c r="C809" s="18">
        <v>0.78</v>
      </c>
      <c r="D809" s="18">
        <v>1.19</v>
      </c>
      <c r="E809" s="18">
        <v>14.6</v>
      </c>
      <c r="F809" s="15">
        <f t="shared" si="50"/>
        <v>1937.791666666606</v>
      </c>
      <c r="G809" s="15">
        <f>G800*3/12+G812*9/12</f>
        <v>2.59</v>
      </c>
      <c r="H809" s="30"/>
      <c r="I809" s="155"/>
      <c r="J809" s="197">
        <f t="shared" si="48"/>
        <v>6.5000000000000002E-2</v>
      </c>
      <c r="K809" s="197">
        <f t="shared" si="51"/>
        <v>4.523312456506611E-3</v>
      </c>
      <c r="L809" s="197">
        <f t="shared" si="49"/>
        <v>2.1331282304062338E-3</v>
      </c>
      <c r="M809" s="36"/>
    </row>
    <row r="810" spans="1:13" ht="12.75" x14ac:dyDescent="0.2">
      <c r="A810" s="15">
        <v>1937.11</v>
      </c>
      <c r="B810" s="15">
        <v>11.2</v>
      </c>
      <c r="C810" s="18">
        <v>0.79</v>
      </c>
      <c r="D810" s="18">
        <v>1.1599999999999999</v>
      </c>
      <c r="E810" s="18">
        <v>14.5</v>
      </c>
      <c r="F810" s="15">
        <f t="shared" si="50"/>
        <v>1937.8749999999393</v>
      </c>
      <c r="G810" s="15">
        <f>G800*2/12+G812*10/12</f>
        <v>2.58</v>
      </c>
      <c r="H810" s="30"/>
      <c r="I810" s="155"/>
      <c r="J810" s="197">
        <f t="shared" si="48"/>
        <v>6.5833333333333341E-2</v>
      </c>
      <c r="K810" s="197">
        <f t="shared" si="51"/>
        <v>5.3610206297502721E-3</v>
      </c>
      <c r="L810" s="197">
        <f t="shared" si="49"/>
        <v>2.1249875904596482E-3</v>
      </c>
      <c r="M810" s="36"/>
    </row>
    <row r="811" spans="1:13" ht="12.75" x14ac:dyDescent="0.2">
      <c r="A811" s="15">
        <v>1937.12</v>
      </c>
      <c r="B811" s="15">
        <v>11.02</v>
      </c>
      <c r="C811" s="18">
        <v>0.8</v>
      </c>
      <c r="D811" s="18">
        <v>1.1299999999999999</v>
      </c>
      <c r="E811" s="18">
        <v>14.4</v>
      </c>
      <c r="F811" s="15">
        <f t="shared" si="50"/>
        <v>1937.9583333332725</v>
      </c>
      <c r="G811" s="15">
        <f>G800*1/12+G812*11/12</f>
        <v>2.57</v>
      </c>
      <c r="H811" s="30"/>
      <c r="I811" s="155"/>
      <c r="J811" s="197">
        <f t="shared" si="48"/>
        <v>6.6666666666666666E-2</v>
      </c>
      <c r="K811" s="197">
        <f t="shared" si="51"/>
        <v>5.9523809523809529E-3</v>
      </c>
      <c r="L811" s="197">
        <f t="shared" si="49"/>
        <v>2.1168462230236607E-3</v>
      </c>
      <c r="M811" s="36"/>
    </row>
    <row r="812" spans="1:13" ht="12.75" x14ac:dyDescent="0.2">
      <c r="A812" s="15">
        <v>1938.01</v>
      </c>
      <c r="B812" s="15">
        <v>11.31</v>
      </c>
      <c r="C812" s="18">
        <v>0.79333299999999995</v>
      </c>
      <c r="D812" s="18">
        <v>1.07667</v>
      </c>
      <c r="E812" s="18">
        <v>14.2</v>
      </c>
      <c r="F812" s="15">
        <f t="shared" si="50"/>
        <v>1938.0416666666058</v>
      </c>
      <c r="G812" s="15">
        <v>2.56</v>
      </c>
      <c r="H812" s="30"/>
      <c r="I812" s="155"/>
      <c r="J812" s="197">
        <f t="shared" si="48"/>
        <v>6.6111083333333334E-2</v>
      </c>
      <c r="K812" s="197">
        <f t="shared" si="51"/>
        <v>5.9991908650937689E-3</v>
      </c>
      <c r="L812" s="197">
        <f t="shared" si="49"/>
        <v>2.1087041279623797E-3</v>
      </c>
      <c r="M812" s="36"/>
    </row>
    <row r="813" spans="1:13" ht="12.75" x14ac:dyDescent="0.2">
      <c r="A813" s="15">
        <v>1938.02</v>
      </c>
      <c r="B813" s="15">
        <v>11.04</v>
      </c>
      <c r="C813" s="18">
        <v>0.78666700000000001</v>
      </c>
      <c r="D813" s="18">
        <v>1.0233300000000001</v>
      </c>
      <c r="E813" s="18">
        <v>14.1</v>
      </c>
      <c r="F813" s="15">
        <f t="shared" si="50"/>
        <v>1938.1249999999391</v>
      </c>
      <c r="G813" s="15">
        <f>G812*11/12+G824*1/12</f>
        <v>2.5433333333333334</v>
      </c>
      <c r="H813" s="30"/>
      <c r="I813" s="155"/>
      <c r="J813" s="197">
        <f t="shared" si="48"/>
        <v>6.5555583333333334E-2</v>
      </c>
      <c r="K813" s="197">
        <f t="shared" si="51"/>
        <v>5.7962496315944589E-3</v>
      </c>
      <c r="L813" s="197">
        <f t="shared" si="49"/>
        <v>2.0951323522120369E-3</v>
      </c>
      <c r="M813" s="36"/>
    </row>
    <row r="814" spans="1:13" ht="12.75" x14ac:dyDescent="0.2">
      <c r="A814" s="15">
        <v>1938.03</v>
      </c>
      <c r="B814" s="15">
        <v>10.31</v>
      </c>
      <c r="C814" s="18">
        <v>0.78</v>
      </c>
      <c r="D814" s="18">
        <v>0.97</v>
      </c>
      <c r="E814" s="18">
        <v>14.1</v>
      </c>
      <c r="F814" s="15">
        <f t="shared" si="50"/>
        <v>1938.2083333332723</v>
      </c>
      <c r="G814" s="15">
        <f>G812*10/12+G824*2/12</f>
        <v>2.5266666666666664</v>
      </c>
      <c r="H814" s="30"/>
      <c r="I814" s="155"/>
      <c r="J814" s="197">
        <f t="shared" si="48"/>
        <v>6.5000000000000002E-2</v>
      </c>
      <c r="K814" s="197">
        <f t="shared" si="51"/>
        <v>5.8876811594202908E-3</v>
      </c>
      <c r="L814" s="197">
        <f t="shared" si="49"/>
        <v>2.0815585542723891E-3</v>
      </c>
      <c r="M814" s="36"/>
    </row>
    <row r="815" spans="1:13" ht="12.75" x14ac:dyDescent="0.2">
      <c r="A815" s="15">
        <v>1938.04</v>
      </c>
      <c r="B815" s="15">
        <v>9.89</v>
      </c>
      <c r="C815" s="18">
        <v>0.76666699999999999</v>
      </c>
      <c r="D815" s="18">
        <v>0.90333300000000005</v>
      </c>
      <c r="E815" s="18">
        <v>14.2</v>
      </c>
      <c r="F815" s="15">
        <f t="shared" si="50"/>
        <v>1938.2916666666056</v>
      </c>
      <c r="G815" s="15">
        <f>G812*9/12+G824*3/12</f>
        <v>2.5099999999999998</v>
      </c>
      <c r="H815" s="30"/>
      <c r="I815" s="155"/>
      <c r="J815" s="197">
        <f t="shared" si="48"/>
        <v>6.388891666666667E-2</v>
      </c>
      <c r="K815" s="197">
        <f t="shared" si="51"/>
        <v>6.1967911412867767E-3</v>
      </c>
      <c r="L815" s="197">
        <f t="shared" si="49"/>
        <v>2.067982733513718E-3</v>
      </c>
      <c r="M815" s="36"/>
    </row>
    <row r="816" spans="1:13" ht="12.75" x14ac:dyDescent="0.2">
      <c r="A816" s="15">
        <v>1938.05</v>
      </c>
      <c r="B816" s="15">
        <v>9.98</v>
      </c>
      <c r="C816" s="18">
        <v>0.75333300000000003</v>
      </c>
      <c r="D816" s="18">
        <v>0.83666700000000005</v>
      </c>
      <c r="E816" s="18">
        <v>14.1</v>
      </c>
      <c r="F816" s="15">
        <f t="shared" si="50"/>
        <v>1938.3749999999388</v>
      </c>
      <c r="G816" s="15">
        <f>G812*8/12+G824*4/12</f>
        <v>2.4933333333333332</v>
      </c>
      <c r="H816" s="30"/>
      <c r="I816" s="155"/>
      <c r="J816" s="197">
        <f t="shared" si="48"/>
        <v>6.2777750000000007E-2</v>
      </c>
      <c r="K816" s="197">
        <f t="shared" si="51"/>
        <v>6.3475985844287167E-3</v>
      </c>
      <c r="L816" s="197">
        <f t="shared" si="49"/>
        <v>2.0544048893051947E-3</v>
      </c>
      <c r="M816" s="36"/>
    </row>
    <row r="817" spans="1:13" ht="12.75" x14ac:dyDescent="0.2">
      <c r="A817" s="15">
        <v>1938.06</v>
      </c>
      <c r="B817" s="15">
        <v>10.210000000000001</v>
      </c>
      <c r="C817" s="18">
        <v>0.74</v>
      </c>
      <c r="D817" s="18">
        <v>0.77</v>
      </c>
      <c r="E817" s="18">
        <v>14.1</v>
      </c>
      <c r="F817" s="15">
        <f t="shared" si="50"/>
        <v>1938.4583333332721</v>
      </c>
      <c r="G817" s="15">
        <f>G812*7/12+G824*5/12</f>
        <v>2.4766666666666666</v>
      </c>
      <c r="H817" s="30"/>
      <c r="I817" s="155"/>
      <c r="J817" s="197">
        <f t="shared" si="48"/>
        <v>6.1666666666666668E-2</v>
      </c>
      <c r="K817" s="197">
        <f t="shared" si="51"/>
        <v>6.1790247160988642E-3</v>
      </c>
      <c r="L817" s="197">
        <f t="shared" si="49"/>
        <v>2.0408250210162127E-3</v>
      </c>
      <c r="M817" s="36"/>
    </row>
    <row r="818" spans="1:13" ht="12.75" x14ac:dyDescent="0.2">
      <c r="A818" s="15">
        <v>1938.07</v>
      </c>
      <c r="B818" s="15">
        <v>12.24</v>
      </c>
      <c r="C818" s="18">
        <v>0.71333299999999999</v>
      </c>
      <c r="D818" s="18">
        <v>0.72</v>
      </c>
      <c r="E818" s="18">
        <v>14.1</v>
      </c>
      <c r="F818" s="15">
        <f t="shared" si="50"/>
        <v>1938.5416666666054</v>
      </c>
      <c r="G818" s="15">
        <f>G812*6/12+G824*6/12</f>
        <v>2.46</v>
      </c>
      <c r="H818" s="30"/>
      <c r="I818" s="155"/>
      <c r="J818" s="197">
        <f t="shared" si="48"/>
        <v>5.9444416666666666E-2</v>
      </c>
      <c r="K818" s="197">
        <f t="shared" si="51"/>
        <v>5.8221759712699965E-3</v>
      </c>
      <c r="L818" s="197">
        <f t="shared" si="49"/>
        <v>2.027243128015721E-3</v>
      </c>
      <c r="M818" s="36"/>
    </row>
    <row r="819" spans="1:13" ht="12.75" x14ac:dyDescent="0.2">
      <c r="A819" s="15">
        <v>1938.08</v>
      </c>
      <c r="B819" s="15">
        <v>12.31</v>
      </c>
      <c r="C819" s="18">
        <v>0.68666700000000003</v>
      </c>
      <c r="D819" s="18">
        <v>0.67</v>
      </c>
      <c r="E819" s="18">
        <v>14.1</v>
      </c>
      <c r="F819" s="15">
        <f t="shared" si="50"/>
        <v>1938.6249999999386</v>
      </c>
      <c r="G819" s="15">
        <f>G812*5/12+G824*7/12</f>
        <v>2.4433333333333334</v>
      </c>
      <c r="H819" s="30"/>
      <c r="I819" s="155"/>
      <c r="J819" s="197">
        <f t="shared" si="48"/>
        <v>5.7222250000000002E-2</v>
      </c>
      <c r="K819" s="197">
        <f t="shared" si="51"/>
        <v>4.675020424836601E-3</v>
      </c>
      <c r="L819" s="197">
        <f t="shared" si="49"/>
        <v>2.0136592096726691E-3</v>
      </c>
      <c r="M819" s="36"/>
    </row>
    <row r="820" spans="1:13" ht="12.75" x14ac:dyDescent="0.2">
      <c r="A820" s="15">
        <v>1938.09</v>
      </c>
      <c r="B820" s="15">
        <v>11.75</v>
      </c>
      <c r="C820" s="18">
        <v>0.66</v>
      </c>
      <c r="D820" s="18">
        <v>0.62</v>
      </c>
      <c r="E820" s="18">
        <v>14.1</v>
      </c>
      <c r="F820" s="15">
        <f t="shared" si="50"/>
        <v>1938.7083333332719</v>
      </c>
      <c r="G820" s="15">
        <f>G812*4/12+G824*8/12</f>
        <v>2.4266666666666667</v>
      </c>
      <c r="H820" s="30"/>
      <c r="I820" s="155"/>
      <c r="J820" s="197">
        <f t="shared" si="48"/>
        <v>5.5E-2</v>
      </c>
      <c r="K820" s="197">
        <f t="shared" si="51"/>
        <v>4.4679122664500401E-3</v>
      </c>
      <c r="L820" s="197">
        <f t="shared" si="49"/>
        <v>2.0000732653551179E-3</v>
      </c>
      <c r="M820" s="36"/>
    </row>
    <row r="821" spans="1:13" ht="12.75" x14ac:dyDescent="0.2">
      <c r="A821" s="15">
        <v>1938.1</v>
      </c>
      <c r="B821" s="15">
        <v>13.06</v>
      </c>
      <c r="C821" s="18">
        <v>0.61</v>
      </c>
      <c r="D821" s="18">
        <v>0.62666699999999997</v>
      </c>
      <c r="E821" s="18">
        <v>14</v>
      </c>
      <c r="F821" s="15">
        <f t="shared" si="50"/>
        <v>1938.7916666666051</v>
      </c>
      <c r="G821" s="15">
        <f>G812*3/12+G824*9/12</f>
        <v>2.4099999999999997</v>
      </c>
      <c r="H821" s="30"/>
      <c r="I821" s="155"/>
      <c r="J821" s="197">
        <f t="shared" si="48"/>
        <v>5.0833333333333335E-2</v>
      </c>
      <c r="K821" s="197">
        <f t="shared" si="51"/>
        <v>4.3262411347517729E-3</v>
      </c>
      <c r="L821" s="197">
        <f t="shared" si="49"/>
        <v>1.9864852944315725E-3</v>
      </c>
      <c r="M821" s="36"/>
    </row>
    <row r="822" spans="1:13" ht="12.75" x14ac:dyDescent="0.2">
      <c r="A822" s="15">
        <v>1938.11</v>
      </c>
      <c r="B822" s="15">
        <v>13.07</v>
      </c>
      <c r="C822" s="18">
        <v>0.56000000000000005</v>
      </c>
      <c r="D822" s="18">
        <v>0.63333300000000003</v>
      </c>
      <c r="E822" s="18">
        <v>14</v>
      </c>
      <c r="F822" s="15">
        <f t="shared" si="50"/>
        <v>1938.8749999999384</v>
      </c>
      <c r="G822" s="15">
        <f>G812*2/12+G824*10/12</f>
        <v>2.3933333333333331</v>
      </c>
      <c r="H822" s="30"/>
      <c r="I822" s="155"/>
      <c r="J822" s="197">
        <f t="shared" si="48"/>
        <v>4.6666666666666669E-2</v>
      </c>
      <c r="K822" s="197">
        <f t="shared" si="51"/>
        <v>3.5732516590096988E-3</v>
      </c>
      <c r="L822" s="197">
        <f t="shared" si="49"/>
        <v>1.9728952962694279E-3</v>
      </c>
      <c r="M822" s="36"/>
    </row>
    <row r="823" spans="1:13" ht="12.75" x14ac:dyDescent="0.2">
      <c r="A823" s="15">
        <v>1938.12</v>
      </c>
      <c r="B823" s="15">
        <v>12.69</v>
      </c>
      <c r="C823" s="18">
        <v>0.51</v>
      </c>
      <c r="D823" s="18">
        <v>0.64</v>
      </c>
      <c r="E823" s="18">
        <v>14</v>
      </c>
      <c r="F823" s="15">
        <f t="shared" si="50"/>
        <v>1938.9583333332716</v>
      </c>
      <c r="G823" s="15">
        <f>G812*1/12+G824*11/12</f>
        <v>2.3766666666666665</v>
      </c>
      <c r="H823" s="30"/>
      <c r="I823" s="155"/>
      <c r="J823" s="197">
        <f t="shared" si="48"/>
        <v>4.2500000000000003E-2</v>
      </c>
      <c r="K823" s="197">
        <f t="shared" si="51"/>
        <v>3.2517214996174446E-3</v>
      </c>
      <c r="L823" s="197">
        <f t="shared" si="49"/>
        <v>1.9593032702365232E-3</v>
      </c>
      <c r="M823" s="36"/>
    </row>
    <row r="824" spans="1:13" ht="12.75" x14ac:dyDescent="0.2">
      <c r="A824" s="15">
        <v>1939.01</v>
      </c>
      <c r="B824" s="15">
        <v>12.5</v>
      </c>
      <c r="C824" s="18">
        <v>0.51333300000000004</v>
      </c>
      <c r="D824" s="18">
        <v>0.66333299999999995</v>
      </c>
      <c r="E824" s="18">
        <v>14</v>
      </c>
      <c r="F824" s="15">
        <f t="shared" si="50"/>
        <v>1939.0416666666049</v>
      </c>
      <c r="G824" s="15">
        <v>2.36</v>
      </c>
      <c r="H824" s="30"/>
      <c r="I824" s="155"/>
      <c r="J824" s="197">
        <f t="shared" si="48"/>
        <v>4.2777750000000003E-2</v>
      </c>
      <c r="K824" s="197">
        <f t="shared" si="51"/>
        <v>3.3709810874704496E-3</v>
      </c>
      <c r="L824" s="197">
        <f t="shared" si="49"/>
        <v>1.945709215699809E-3</v>
      </c>
      <c r="M824" s="36"/>
    </row>
    <row r="825" spans="1:13" ht="12.75" x14ac:dyDescent="0.2">
      <c r="A825" s="15">
        <v>1939.02</v>
      </c>
      <c r="B825" s="15">
        <v>12.4</v>
      </c>
      <c r="C825" s="18">
        <v>0.51666699999999999</v>
      </c>
      <c r="D825" s="18">
        <v>0.68666700000000003</v>
      </c>
      <c r="E825" s="18">
        <v>13.9</v>
      </c>
      <c r="F825" s="15">
        <f t="shared" si="50"/>
        <v>1939.1249999999382</v>
      </c>
      <c r="G825" s="15">
        <f>G824*11/12+G836*1/12</f>
        <v>2.3474999999999997</v>
      </c>
      <c r="H825" s="30"/>
      <c r="I825" s="155"/>
      <c r="J825" s="197">
        <f t="shared" si="48"/>
        <v>4.3055583333333335E-2</v>
      </c>
      <c r="K825" s="197">
        <f t="shared" si="51"/>
        <v>3.4444466666666666E-3</v>
      </c>
      <c r="L825" s="197">
        <f t="shared" si="49"/>
        <v>1.9355123432107657E-3</v>
      </c>
      <c r="M825" s="36"/>
    </row>
    <row r="826" spans="1:13" ht="12.75" x14ac:dyDescent="0.2">
      <c r="A826" s="15">
        <v>1939.03</v>
      </c>
      <c r="B826" s="15">
        <v>12.39</v>
      </c>
      <c r="C826" s="18">
        <v>0.52</v>
      </c>
      <c r="D826" s="18">
        <v>0.71</v>
      </c>
      <c r="E826" s="18">
        <v>13.9</v>
      </c>
      <c r="F826" s="15">
        <f t="shared" si="50"/>
        <v>1939.2083333332714</v>
      </c>
      <c r="G826" s="15">
        <f>G824*10/12+G836*2/12</f>
        <v>2.335</v>
      </c>
      <c r="H826" s="30"/>
      <c r="I826" s="155"/>
      <c r="J826" s="197">
        <f t="shared" si="48"/>
        <v>4.3333333333333335E-2</v>
      </c>
      <c r="K826" s="197">
        <f t="shared" si="51"/>
        <v>3.4946236559139786E-3</v>
      </c>
      <c r="L826" s="197">
        <f t="shared" si="49"/>
        <v>1.9253143290651753E-3</v>
      </c>
      <c r="M826" s="36"/>
    </row>
    <row r="827" spans="1:13" ht="12.75" x14ac:dyDescent="0.2">
      <c r="A827" s="15">
        <v>1939.04</v>
      </c>
      <c r="B827" s="15">
        <v>10.83</v>
      </c>
      <c r="C827" s="18">
        <v>0.52333300000000005</v>
      </c>
      <c r="D827" s="18">
        <v>0.72666699999999995</v>
      </c>
      <c r="E827" s="18">
        <v>13.8</v>
      </c>
      <c r="F827" s="15">
        <f t="shared" si="50"/>
        <v>1939.2916666666047</v>
      </c>
      <c r="G827" s="15">
        <f>G824*9/12+G836*3/12</f>
        <v>2.3224999999999998</v>
      </c>
      <c r="H827" s="30"/>
      <c r="I827" s="155"/>
      <c r="J827" s="197">
        <f t="shared" si="48"/>
        <v>4.3611083333333335E-2</v>
      </c>
      <c r="K827" s="197">
        <f t="shared" si="51"/>
        <v>3.5198614474038202E-3</v>
      </c>
      <c r="L827" s="197">
        <f t="shared" si="49"/>
        <v>1.9151151729954741E-3</v>
      </c>
      <c r="M827" s="36"/>
    </row>
    <row r="828" spans="1:13" ht="12.75" x14ac:dyDescent="0.2">
      <c r="A828" s="15">
        <v>1939.05</v>
      </c>
      <c r="B828" s="15">
        <v>11.23</v>
      </c>
      <c r="C828" s="18">
        <v>0.526667</v>
      </c>
      <c r="D828" s="18">
        <v>0.74333300000000002</v>
      </c>
      <c r="E828" s="18">
        <v>13.8</v>
      </c>
      <c r="F828" s="15">
        <f t="shared" si="50"/>
        <v>1939.3749999999379</v>
      </c>
      <c r="G828" s="15">
        <f>G824*8/12+G836*4/12</f>
        <v>2.31</v>
      </c>
      <c r="H828" s="30"/>
      <c r="I828" s="155"/>
      <c r="J828" s="197">
        <f t="shared" si="48"/>
        <v>4.3888916666666666E-2</v>
      </c>
      <c r="K828" s="197">
        <f t="shared" si="51"/>
        <v>4.0525315481686674E-3</v>
      </c>
      <c r="L828" s="197">
        <f t="shared" si="49"/>
        <v>1.9049148747345424E-3</v>
      </c>
      <c r="M828" s="36"/>
    </row>
    <row r="829" spans="1:13" ht="12.75" x14ac:dyDescent="0.2">
      <c r="A829" s="15">
        <v>1939.06</v>
      </c>
      <c r="B829" s="15">
        <v>11.43</v>
      </c>
      <c r="C829" s="18">
        <v>0.53</v>
      </c>
      <c r="D829" s="18">
        <v>0.76</v>
      </c>
      <c r="E829" s="18">
        <v>13.8</v>
      </c>
      <c r="F829" s="15">
        <f t="shared" si="50"/>
        <v>1939.4583333332712</v>
      </c>
      <c r="G829" s="15">
        <f>G824*7/12+G836*5/12</f>
        <v>2.2975000000000003</v>
      </c>
      <c r="H829" s="30"/>
      <c r="I829" s="155"/>
      <c r="J829" s="197">
        <f t="shared" si="48"/>
        <v>4.4166666666666667E-2</v>
      </c>
      <c r="K829" s="197">
        <f t="shared" si="51"/>
        <v>3.9329177797566041E-3</v>
      </c>
      <c r="L829" s="197">
        <f t="shared" si="49"/>
        <v>1.8947134340148164E-3</v>
      </c>
      <c r="M829" s="36"/>
    </row>
    <row r="830" spans="1:13" ht="12.75" x14ac:dyDescent="0.2">
      <c r="A830" s="15">
        <v>1939.07</v>
      </c>
      <c r="B830" s="15">
        <v>11.71</v>
      </c>
      <c r="C830" s="18">
        <v>0.54</v>
      </c>
      <c r="D830" s="18">
        <v>0.776667</v>
      </c>
      <c r="E830" s="18">
        <v>13.8</v>
      </c>
      <c r="F830" s="15">
        <f t="shared" si="50"/>
        <v>1939.5416666666044</v>
      </c>
      <c r="G830" s="15">
        <f>G824*6/12+G836*6/12</f>
        <v>2.2850000000000001</v>
      </c>
      <c r="H830" s="30"/>
      <c r="I830" s="155"/>
      <c r="J830" s="197">
        <f t="shared" si="48"/>
        <v>4.5000000000000005E-2</v>
      </c>
      <c r="K830" s="197">
        <f t="shared" si="51"/>
        <v>3.9370078740157488E-3</v>
      </c>
      <c r="L830" s="197">
        <f t="shared" si="49"/>
        <v>1.8845108505687325E-3</v>
      </c>
      <c r="M830" s="36"/>
    </row>
    <row r="831" spans="1:13" ht="12.75" x14ac:dyDescent="0.2">
      <c r="A831" s="15">
        <v>1939.08</v>
      </c>
      <c r="B831" s="15">
        <v>11.54</v>
      </c>
      <c r="C831" s="18">
        <v>0.55000000000000004</v>
      </c>
      <c r="D831" s="18">
        <v>0.79333299999999995</v>
      </c>
      <c r="E831" s="18">
        <v>13.8</v>
      </c>
      <c r="F831" s="15">
        <f t="shared" si="50"/>
        <v>1939.6249999999377</v>
      </c>
      <c r="G831" s="15">
        <f>G824*5/12+G836*7/12</f>
        <v>2.2725</v>
      </c>
      <c r="H831" s="30"/>
      <c r="I831" s="155"/>
      <c r="J831" s="197">
        <f t="shared" si="48"/>
        <v>4.5833333333333337E-2</v>
      </c>
      <c r="K831" s="197">
        <f t="shared" si="51"/>
        <v>3.9140335895246226E-3</v>
      </c>
      <c r="L831" s="197">
        <f t="shared" si="49"/>
        <v>1.8743071241285048E-3</v>
      </c>
      <c r="M831" s="36"/>
    </row>
    <row r="832" spans="1:13" ht="12.75" x14ac:dyDescent="0.2">
      <c r="A832" s="15">
        <v>1939.09</v>
      </c>
      <c r="B832" s="15">
        <v>12.77</v>
      </c>
      <c r="C832" s="18">
        <v>0.56000000000000005</v>
      </c>
      <c r="D832" s="18">
        <v>0.81</v>
      </c>
      <c r="E832" s="18">
        <v>14.1</v>
      </c>
      <c r="F832" s="15">
        <f t="shared" si="50"/>
        <v>1939.708333333271</v>
      </c>
      <c r="G832" s="15">
        <f>G824*4/12+G836*8/12</f>
        <v>2.2599999999999998</v>
      </c>
      <c r="H832" s="30"/>
      <c r="I832" s="155"/>
      <c r="J832" s="197">
        <f t="shared" si="48"/>
        <v>4.6666666666666669E-2</v>
      </c>
      <c r="K832" s="197">
        <f t="shared" si="51"/>
        <v>4.0439052570768351E-3</v>
      </c>
      <c r="L832" s="197">
        <f t="shared" si="49"/>
        <v>1.8641022544263475E-3</v>
      </c>
      <c r="M832" s="36"/>
    </row>
    <row r="833" spans="1:13" ht="12.75" x14ac:dyDescent="0.2">
      <c r="A833" s="15">
        <v>1939.1</v>
      </c>
      <c r="B833" s="15">
        <v>12.9</v>
      </c>
      <c r="C833" s="18">
        <v>0.57999999999999996</v>
      </c>
      <c r="D833" s="18">
        <v>0.84</v>
      </c>
      <c r="E833" s="18">
        <v>14</v>
      </c>
      <c r="F833" s="15">
        <f t="shared" si="50"/>
        <v>1939.7916666666042</v>
      </c>
      <c r="G833" s="15">
        <f>G824*3/12+G836*9/12</f>
        <v>2.2475000000000001</v>
      </c>
      <c r="H833" s="30"/>
      <c r="I833" s="155"/>
      <c r="J833" s="197">
        <f t="shared" si="48"/>
        <v>4.8333333333333332E-2</v>
      </c>
      <c r="K833" s="197">
        <f t="shared" si="51"/>
        <v>3.7849125554685462E-3</v>
      </c>
      <c r="L833" s="197">
        <f t="shared" si="49"/>
        <v>1.8538962411944748E-3</v>
      </c>
      <c r="M833" s="36"/>
    </row>
    <row r="834" spans="1:13" ht="12.75" x14ac:dyDescent="0.2">
      <c r="A834" s="15">
        <v>1939.11</v>
      </c>
      <c r="B834" s="15">
        <v>12.67</v>
      </c>
      <c r="C834" s="18">
        <v>0.6</v>
      </c>
      <c r="D834" s="18">
        <v>0.87</v>
      </c>
      <c r="E834" s="18">
        <v>14</v>
      </c>
      <c r="F834" s="15">
        <f t="shared" si="50"/>
        <v>1939.8749999999375</v>
      </c>
      <c r="G834" s="15">
        <f>G824*2/12+G836*10/12</f>
        <v>2.2350000000000003</v>
      </c>
      <c r="H834" s="30"/>
      <c r="I834" s="155"/>
      <c r="J834" s="197">
        <f t="shared" si="48"/>
        <v>4.9999999999999996E-2</v>
      </c>
      <c r="K834" s="197">
        <f t="shared" si="51"/>
        <v>3.8759689922480615E-3</v>
      </c>
      <c r="L834" s="197">
        <f t="shared" si="49"/>
        <v>1.843689084164879E-3</v>
      </c>
      <c r="M834" s="36"/>
    </row>
    <row r="835" spans="1:13" ht="12.75" x14ac:dyDescent="0.2">
      <c r="A835" s="15">
        <v>1939.12</v>
      </c>
      <c r="B835" s="15">
        <v>12.37</v>
      </c>
      <c r="C835" s="18">
        <v>0.62</v>
      </c>
      <c r="D835" s="18">
        <v>0.9</v>
      </c>
      <c r="E835" s="18">
        <v>14</v>
      </c>
      <c r="F835" s="15">
        <f t="shared" si="50"/>
        <v>1939.9583333332707</v>
      </c>
      <c r="G835" s="15">
        <f>G824*1/12+G836*11/12</f>
        <v>2.2225000000000001</v>
      </c>
      <c r="H835" s="30"/>
      <c r="I835" s="155"/>
      <c r="J835" s="197">
        <f t="shared" si="48"/>
        <v>5.1666666666666666E-2</v>
      </c>
      <c r="K835" s="197">
        <f t="shared" si="51"/>
        <v>4.0778742436201002E-3</v>
      </c>
      <c r="L835" s="197">
        <f t="shared" si="49"/>
        <v>1.8334807830695521E-3</v>
      </c>
      <c r="M835" s="36"/>
    </row>
    <row r="836" spans="1:13" ht="12.75" x14ac:dyDescent="0.2">
      <c r="A836" s="15">
        <v>1940.01</v>
      </c>
      <c r="B836" s="15">
        <v>12.3</v>
      </c>
      <c r="C836" s="18">
        <v>0.62333300000000003</v>
      </c>
      <c r="D836" s="18">
        <v>0.93</v>
      </c>
      <c r="E836" s="18">
        <v>13.9</v>
      </c>
      <c r="F836" s="15">
        <f t="shared" si="50"/>
        <v>1940.041666666604</v>
      </c>
      <c r="G836" s="15">
        <v>2.21</v>
      </c>
      <c r="H836" s="30"/>
      <c r="I836" s="155"/>
      <c r="J836" s="197">
        <f t="shared" si="48"/>
        <v>5.1944416666666667E-2</v>
      </c>
      <c r="K836" s="197">
        <f t="shared" si="51"/>
        <v>4.199225276205875E-3</v>
      </c>
      <c r="L836" s="197">
        <f t="shared" si="49"/>
        <v>1.8232713376404863E-3</v>
      </c>
      <c r="M836" s="36"/>
    </row>
    <row r="837" spans="1:13" ht="12.75" x14ac:dyDescent="0.2">
      <c r="A837" s="15">
        <v>1940.02</v>
      </c>
      <c r="B837" s="15">
        <v>12.22</v>
      </c>
      <c r="C837" s="18">
        <v>0.62666699999999997</v>
      </c>
      <c r="D837" s="18">
        <v>0.96</v>
      </c>
      <c r="E837" s="18">
        <v>14</v>
      </c>
      <c r="F837" s="15">
        <f t="shared" si="50"/>
        <v>1940.1249999999372</v>
      </c>
      <c r="G837" s="15">
        <f>G836*11/12+G848*1/12</f>
        <v>2.1883333333333335</v>
      </c>
      <c r="H837" s="30"/>
      <c r="I837" s="155"/>
      <c r="J837" s="197">
        <f t="shared" si="48"/>
        <v>5.2222249999999998E-2</v>
      </c>
      <c r="K837" s="197">
        <f t="shared" si="51"/>
        <v>4.2457113821138207E-3</v>
      </c>
      <c r="L837" s="197">
        <f t="shared" si="49"/>
        <v>1.8055722539722652E-3</v>
      </c>
      <c r="M837" s="36"/>
    </row>
    <row r="838" spans="1:13" ht="12.75" x14ac:dyDescent="0.2">
      <c r="A838" s="15">
        <v>1940.03</v>
      </c>
      <c r="B838" s="15">
        <v>12.15</v>
      </c>
      <c r="C838" s="18">
        <v>0.63</v>
      </c>
      <c r="D838" s="18">
        <v>0.99</v>
      </c>
      <c r="E838" s="18">
        <v>14</v>
      </c>
      <c r="F838" s="15">
        <f t="shared" si="50"/>
        <v>1940.2083333332705</v>
      </c>
      <c r="G838" s="15">
        <f>G836*10/12+G848*2/12</f>
        <v>2.166666666666667</v>
      </c>
      <c r="H838" s="30"/>
      <c r="I838" s="155"/>
      <c r="J838" s="197">
        <f t="shared" si="48"/>
        <v>5.2499999999999998E-2</v>
      </c>
      <c r="K838" s="197">
        <f t="shared" si="51"/>
        <v>4.2962356792144024E-3</v>
      </c>
      <c r="L838" s="197">
        <f t="shared" si="49"/>
        <v>1.787869730013103E-3</v>
      </c>
      <c r="M838" s="36"/>
    </row>
    <row r="839" spans="1:13" ht="12.75" x14ac:dyDescent="0.2">
      <c r="A839" s="15">
        <v>1940.04</v>
      </c>
      <c r="B839" s="15">
        <v>12.27</v>
      </c>
      <c r="C839" s="18">
        <v>0.63666699999999998</v>
      </c>
      <c r="D839" s="18">
        <v>1.00667</v>
      </c>
      <c r="E839" s="18">
        <v>14</v>
      </c>
      <c r="F839" s="15">
        <f t="shared" si="50"/>
        <v>1940.2916666666038</v>
      </c>
      <c r="G839" s="15">
        <f>G836*9/12+G848*3/12</f>
        <v>2.145</v>
      </c>
      <c r="H839" s="30"/>
      <c r="I839" s="155"/>
      <c r="J839" s="197">
        <f t="shared" si="48"/>
        <v>5.305558333333333E-2</v>
      </c>
      <c r="K839" s="197">
        <f t="shared" si="51"/>
        <v>4.3667146776406032E-3</v>
      </c>
      <c r="L839" s="197">
        <f t="shared" si="49"/>
        <v>1.7701637643638968E-3</v>
      </c>
      <c r="M839" s="36"/>
    </row>
    <row r="840" spans="1:13" ht="12.75" x14ac:dyDescent="0.2">
      <c r="A840" s="15">
        <v>1940.05</v>
      </c>
      <c r="B840" s="15">
        <v>10.58</v>
      </c>
      <c r="C840" s="18">
        <v>0.64333300000000004</v>
      </c>
      <c r="D840" s="18">
        <v>1.0233300000000001</v>
      </c>
      <c r="E840" s="18">
        <v>14</v>
      </c>
      <c r="F840" s="15">
        <f t="shared" si="50"/>
        <v>1940.374999999937</v>
      </c>
      <c r="G840" s="15">
        <f>G836*8/12+G848*4/12</f>
        <v>2.1233333333333335</v>
      </c>
      <c r="H840" s="30"/>
      <c r="I840" s="155"/>
      <c r="J840" s="197">
        <f t="shared" ref="J840:J903" si="52">D_year/12</f>
        <v>5.3611083333333337E-2</v>
      </c>
      <c r="K840" s="197">
        <f t="shared" si="51"/>
        <v>4.3692814452594405E-3</v>
      </c>
      <c r="L840" s="197">
        <f t="shared" ref="L840:L903" si="53">(1+G840/100)^(1/12)-1</f>
        <v>1.7524543556255434E-3</v>
      </c>
      <c r="M840" s="36"/>
    </row>
    <row r="841" spans="1:13" ht="12.75" x14ac:dyDescent="0.2">
      <c r="A841" s="15">
        <v>1940.06</v>
      </c>
      <c r="B841" s="15">
        <v>9.67</v>
      </c>
      <c r="C841" s="18">
        <v>0.65</v>
      </c>
      <c r="D841" s="18">
        <v>1.04</v>
      </c>
      <c r="E841" s="18">
        <v>14.1</v>
      </c>
      <c r="F841" s="15">
        <f t="shared" ref="F841:F904" si="54">F840+1/12</f>
        <v>1940.4583333332703</v>
      </c>
      <c r="G841" s="15">
        <f>G836*7/12+G848*5/12</f>
        <v>2.1016666666666666</v>
      </c>
      <c r="H841" s="30"/>
      <c r="I841" s="155"/>
      <c r="J841" s="197">
        <f t="shared" si="52"/>
        <v>5.4166666666666669E-2</v>
      </c>
      <c r="K841" s="197">
        <f t="shared" ref="K841:K904" si="55">J841/B840</f>
        <v>5.1197227473219909E-3</v>
      </c>
      <c r="L841" s="197">
        <f t="shared" si="53"/>
        <v>1.7347415023978296E-3</v>
      </c>
      <c r="M841" s="36"/>
    </row>
    <row r="842" spans="1:13" ht="12.75" x14ac:dyDescent="0.2">
      <c r="A842" s="15">
        <v>1940.07</v>
      </c>
      <c r="B842" s="15">
        <v>9.99</v>
      </c>
      <c r="C842" s="18">
        <v>0.656667</v>
      </c>
      <c r="D842" s="18">
        <v>1.0533300000000001</v>
      </c>
      <c r="E842" s="18">
        <v>14</v>
      </c>
      <c r="F842" s="15">
        <f t="shared" si="54"/>
        <v>1940.5416666666035</v>
      </c>
      <c r="G842" s="15">
        <f>G836*6/12+G848*6/12</f>
        <v>2.08</v>
      </c>
      <c r="H842" s="30"/>
      <c r="I842" s="155"/>
      <c r="J842" s="197">
        <f t="shared" si="52"/>
        <v>5.472225E-2</v>
      </c>
      <c r="K842" s="197">
        <f t="shared" si="55"/>
        <v>5.658971044467425E-3</v>
      </c>
      <c r="L842" s="197">
        <f t="shared" si="53"/>
        <v>1.717025203279432E-3</v>
      </c>
      <c r="M842" s="36"/>
    </row>
    <row r="843" spans="1:13" ht="12.75" x14ac:dyDescent="0.2">
      <c r="A843" s="15">
        <v>1940.08</v>
      </c>
      <c r="B843" s="15">
        <v>10.199999999999999</v>
      </c>
      <c r="C843" s="18">
        <v>0.66333299999999995</v>
      </c>
      <c r="D843" s="18">
        <v>1.06667</v>
      </c>
      <c r="E843" s="18">
        <v>14</v>
      </c>
      <c r="F843" s="15">
        <f t="shared" si="54"/>
        <v>1940.6249999999368</v>
      </c>
      <c r="G843" s="15">
        <f>G836*5/12+G848*7/12</f>
        <v>2.0583333333333336</v>
      </c>
      <c r="H843" s="30"/>
      <c r="I843" s="155"/>
      <c r="J843" s="197">
        <f t="shared" si="52"/>
        <v>5.5277749999999994E-2</v>
      </c>
      <c r="K843" s="197">
        <f t="shared" si="55"/>
        <v>5.5333083083083075E-3</v>
      </c>
      <c r="L843" s="197">
        <f t="shared" si="53"/>
        <v>1.6993054568685828E-3</v>
      </c>
      <c r="M843" s="36"/>
    </row>
    <row r="844" spans="1:13" ht="12.75" x14ac:dyDescent="0.2">
      <c r="A844" s="15">
        <v>1940.09</v>
      </c>
      <c r="B844" s="15">
        <v>10.63</v>
      </c>
      <c r="C844" s="18">
        <v>0.67</v>
      </c>
      <c r="D844" s="18">
        <v>1.08</v>
      </c>
      <c r="E844" s="18">
        <v>14</v>
      </c>
      <c r="F844" s="15">
        <f t="shared" si="54"/>
        <v>1940.70833333327</v>
      </c>
      <c r="G844" s="15">
        <f>G836*4/12+G848*8/12</f>
        <v>2.0366666666666666</v>
      </c>
      <c r="H844" s="30"/>
      <c r="I844" s="155"/>
      <c r="J844" s="197">
        <f t="shared" si="52"/>
        <v>5.5833333333333339E-2</v>
      </c>
      <c r="K844" s="197">
        <f t="shared" si="55"/>
        <v>5.4738562091503273E-3</v>
      </c>
      <c r="L844" s="197">
        <f t="shared" si="53"/>
        <v>1.6815822617624043E-3</v>
      </c>
      <c r="M844" s="36"/>
    </row>
    <row r="845" spans="1:13" ht="12.75" x14ac:dyDescent="0.2">
      <c r="A845" s="15">
        <v>1940.1</v>
      </c>
      <c r="B845" s="15">
        <v>10.73</v>
      </c>
      <c r="C845" s="18">
        <v>0.67</v>
      </c>
      <c r="D845" s="18">
        <v>1.07</v>
      </c>
      <c r="E845" s="18">
        <v>14</v>
      </c>
      <c r="F845" s="15">
        <f t="shared" si="54"/>
        <v>1940.7916666666033</v>
      </c>
      <c r="G845" s="15">
        <f>G836*3/12+G848*9/12</f>
        <v>2.0150000000000001</v>
      </c>
      <c r="H845" s="30"/>
      <c r="I845" s="155"/>
      <c r="J845" s="197">
        <f t="shared" si="52"/>
        <v>5.5833333333333339E-2</v>
      </c>
      <c r="K845" s="197">
        <f t="shared" si="55"/>
        <v>5.2524302289118849E-3</v>
      </c>
      <c r="L845" s="197">
        <f t="shared" si="53"/>
        <v>1.6638556165569085E-3</v>
      </c>
      <c r="M845" s="36"/>
    </row>
    <row r="846" spans="1:13" ht="12.75" x14ac:dyDescent="0.2">
      <c r="A846" s="15">
        <v>1940.11</v>
      </c>
      <c r="B846" s="15">
        <v>10.98</v>
      </c>
      <c r="C846" s="18">
        <v>0.67</v>
      </c>
      <c r="D846" s="18">
        <v>1.06</v>
      </c>
      <c r="E846" s="18">
        <v>14</v>
      </c>
      <c r="F846" s="15">
        <f t="shared" si="54"/>
        <v>1940.8749999999366</v>
      </c>
      <c r="G846" s="15">
        <f>G836*2/12+G848*10/12</f>
        <v>1.9933333333333334</v>
      </c>
      <c r="H846" s="30"/>
      <c r="I846" s="155"/>
      <c r="J846" s="197">
        <f t="shared" si="52"/>
        <v>5.5833333333333339E-2</v>
      </c>
      <c r="K846" s="197">
        <f t="shared" si="55"/>
        <v>5.2034793414103761E-3</v>
      </c>
      <c r="L846" s="197">
        <f t="shared" si="53"/>
        <v>1.6461255198478852E-3</v>
      </c>
      <c r="M846" s="36"/>
    </row>
    <row r="847" spans="1:13" ht="12.75" x14ac:dyDescent="0.2">
      <c r="A847" s="15">
        <v>1940.12</v>
      </c>
      <c r="B847" s="15">
        <v>10.53</v>
      </c>
      <c r="C847" s="18">
        <v>0.67</v>
      </c>
      <c r="D847" s="18">
        <v>1.05</v>
      </c>
      <c r="E847" s="18">
        <v>14.1</v>
      </c>
      <c r="F847" s="15">
        <f t="shared" si="54"/>
        <v>1940.9583333332698</v>
      </c>
      <c r="G847" s="15">
        <f>G836*1/12+G848*11/12</f>
        <v>1.9716666666666665</v>
      </c>
      <c r="H847" s="30"/>
      <c r="I847" s="155"/>
      <c r="J847" s="197">
        <f t="shared" si="52"/>
        <v>5.5833333333333339E-2</v>
      </c>
      <c r="K847" s="197">
        <f t="shared" si="55"/>
        <v>5.0850030358227079E-3</v>
      </c>
      <c r="L847" s="197">
        <f t="shared" si="53"/>
        <v>1.6283919702297922E-3</v>
      </c>
      <c r="M847" s="36"/>
    </row>
    <row r="848" spans="1:13" ht="12.75" x14ac:dyDescent="0.2">
      <c r="A848" s="15">
        <v>1941.01</v>
      </c>
      <c r="B848" s="15">
        <v>10.55</v>
      </c>
      <c r="C848" s="18">
        <v>0.67333299999999996</v>
      </c>
      <c r="D848" s="18">
        <v>1.0533300000000001</v>
      </c>
      <c r="E848" s="18">
        <v>14.1</v>
      </c>
      <c r="F848" s="15">
        <f t="shared" si="54"/>
        <v>1941.0416666666031</v>
      </c>
      <c r="G848" s="15">
        <v>1.95</v>
      </c>
      <c r="H848" s="30"/>
      <c r="I848" s="155"/>
      <c r="J848" s="197">
        <f t="shared" si="52"/>
        <v>5.6111083333333332E-2</v>
      </c>
      <c r="K848" s="197">
        <f t="shared" si="55"/>
        <v>5.3286878759100983E-3</v>
      </c>
      <c r="L848" s="197">
        <f t="shared" si="53"/>
        <v>1.6106549662961989E-3</v>
      </c>
      <c r="M848" s="36"/>
    </row>
    <row r="849" spans="1:13" ht="12.75" x14ac:dyDescent="0.2">
      <c r="A849" s="15">
        <v>1941.02</v>
      </c>
      <c r="B849" s="15">
        <v>9.89</v>
      </c>
      <c r="C849" s="18">
        <v>0.67666700000000002</v>
      </c>
      <c r="D849" s="18">
        <v>1.05667</v>
      </c>
      <c r="E849" s="18">
        <v>14.1</v>
      </c>
      <c r="F849" s="15">
        <f t="shared" si="54"/>
        <v>1941.1249999999363</v>
      </c>
      <c r="G849" s="15">
        <f>G848*11/12+G860*1/12</f>
        <v>1.9924999999999999</v>
      </c>
      <c r="H849" s="30"/>
      <c r="I849" s="155"/>
      <c r="J849" s="197">
        <f t="shared" si="52"/>
        <v>5.6388916666666671E-2</v>
      </c>
      <c r="K849" s="197">
        <f t="shared" si="55"/>
        <v>5.3449210110584518E-3</v>
      </c>
      <c r="L849" s="197">
        <f t="shared" si="53"/>
        <v>1.6454435241044507E-3</v>
      </c>
      <c r="M849" s="36"/>
    </row>
    <row r="850" spans="1:13" ht="12.75" x14ac:dyDescent="0.2">
      <c r="A850" s="15">
        <v>1941.03</v>
      </c>
      <c r="B850" s="15">
        <v>9.9499999999999993</v>
      </c>
      <c r="C850" s="18">
        <v>0.68</v>
      </c>
      <c r="D850" s="18">
        <v>1.06</v>
      </c>
      <c r="E850" s="18">
        <v>14.2</v>
      </c>
      <c r="F850" s="15">
        <f t="shared" si="54"/>
        <v>1941.2083333332696</v>
      </c>
      <c r="G850" s="15">
        <f>G848*10/12+G860*2/12</f>
        <v>2.0350000000000001</v>
      </c>
      <c r="H850" s="30"/>
      <c r="I850" s="155"/>
      <c r="J850" s="197">
        <f t="shared" si="52"/>
        <v>5.6666666666666671E-2</v>
      </c>
      <c r="K850" s="197">
        <f t="shared" si="55"/>
        <v>5.7296932928884393E-3</v>
      </c>
      <c r="L850" s="197">
        <f t="shared" si="53"/>
        <v>1.6802187961761916E-3</v>
      </c>
      <c r="M850" s="36"/>
    </row>
    <row r="851" spans="1:13" ht="12.75" x14ac:dyDescent="0.2">
      <c r="A851" s="15">
        <v>1941.04</v>
      </c>
      <c r="B851" s="15">
        <v>9.64</v>
      </c>
      <c r="C851" s="18">
        <v>0.68333299999999997</v>
      </c>
      <c r="D851" s="18">
        <v>1.07</v>
      </c>
      <c r="E851" s="18">
        <v>14.3</v>
      </c>
      <c r="F851" s="15">
        <f t="shared" si="54"/>
        <v>1941.2916666666029</v>
      </c>
      <c r="G851" s="15">
        <f>G848*9/12+G860*3/12</f>
        <v>2.0775000000000001</v>
      </c>
      <c r="H851" s="30"/>
      <c r="I851" s="155"/>
      <c r="J851" s="197">
        <f t="shared" si="52"/>
        <v>5.6944416666666664E-2</v>
      </c>
      <c r="K851" s="197">
        <f t="shared" si="55"/>
        <v>5.7230569514237859E-3</v>
      </c>
      <c r="L851" s="197">
        <f t="shared" si="53"/>
        <v>1.7149807931160499E-3</v>
      </c>
      <c r="M851" s="36"/>
    </row>
    <row r="852" spans="1:13" ht="12.75" x14ac:dyDescent="0.2">
      <c r="A852" s="15">
        <v>1941.05</v>
      </c>
      <c r="B852" s="15">
        <v>9.43</v>
      </c>
      <c r="C852" s="18">
        <v>0.68666700000000003</v>
      </c>
      <c r="D852" s="18">
        <v>1.08</v>
      </c>
      <c r="E852" s="18">
        <v>14.4</v>
      </c>
      <c r="F852" s="15">
        <f t="shared" si="54"/>
        <v>1941.3749999999361</v>
      </c>
      <c r="G852" s="15">
        <f>G848*8/12+G860*4/12</f>
        <v>2.12</v>
      </c>
      <c r="H852" s="30"/>
      <c r="I852" s="155"/>
      <c r="J852" s="197">
        <f t="shared" si="52"/>
        <v>5.7222250000000002E-2</v>
      </c>
      <c r="K852" s="197">
        <f t="shared" si="55"/>
        <v>5.9359180497925313E-3</v>
      </c>
      <c r="L852" s="197">
        <f t="shared" si="53"/>
        <v>1.7497295255153311E-3</v>
      </c>
      <c r="M852" s="36"/>
    </row>
    <row r="853" spans="1:13" ht="12.75" x14ac:dyDescent="0.2">
      <c r="A853" s="15">
        <v>1941.06</v>
      </c>
      <c r="B853" s="15">
        <v>9.76</v>
      </c>
      <c r="C853" s="18">
        <v>0.69</v>
      </c>
      <c r="D853" s="18">
        <v>1.0900000000000001</v>
      </c>
      <c r="E853" s="18">
        <v>14.7</v>
      </c>
      <c r="F853" s="15">
        <f t="shared" si="54"/>
        <v>1941.4583333332694</v>
      </c>
      <c r="G853" s="15">
        <f>G848*7/12+G860*5/12</f>
        <v>2.1625000000000001</v>
      </c>
      <c r="H853" s="30"/>
      <c r="I853" s="155"/>
      <c r="J853" s="197">
        <f t="shared" si="52"/>
        <v>5.7499999999999996E-2</v>
      </c>
      <c r="K853" s="197">
        <f t="shared" si="55"/>
        <v>6.0975609756097554E-3</v>
      </c>
      <c r="L853" s="197">
        <f t="shared" si="53"/>
        <v>1.7844650039531285E-3</v>
      </c>
      <c r="M853" s="36"/>
    </row>
    <row r="854" spans="1:13" ht="12.75" x14ac:dyDescent="0.2">
      <c r="A854" s="15">
        <v>1941.07</v>
      </c>
      <c r="B854" s="15">
        <v>10.26</v>
      </c>
      <c r="C854" s="18">
        <v>0.69333299999999998</v>
      </c>
      <c r="D854" s="18">
        <v>1.1233299999999999</v>
      </c>
      <c r="E854" s="18">
        <v>14.7</v>
      </c>
      <c r="F854" s="15">
        <f t="shared" si="54"/>
        <v>1941.5416666666026</v>
      </c>
      <c r="G854" s="15">
        <f>G848*6/12+G860*6/12</f>
        <v>2.2050000000000001</v>
      </c>
      <c r="H854" s="30"/>
      <c r="I854" s="155"/>
      <c r="J854" s="197">
        <f t="shared" si="52"/>
        <v>5.7777749999999996E-2</v>
      </c>
      <c r="K854" s="197">
        <f t="shared" si="55"/>
        <v>5.9198514344262288E-3</v>
      </c>
      <c r="L854" s="197">
        <f t="shared" si="53"/>
        <v>1.8191872389952124E-3</v>
      </c>
      <c r="M854" s="36"/>
    </row>
    <row r="855" spans="1:13" ht="12.75" x14ac:dyDescent="0.2">
      <c r="A855" s="15">
        <v>1941.08</v>
      </c>
      <c r="B855" s="15">
        <v>10.210000000000001</v>
      </c>
      <c r="C855" s="18">
        <v>0.69666700000000004</v>
      </c>
      <c r="D855" s="18">
        <v>1.1566700000000001</v>
      </c>
      <c r="E855" s="18">
        <v>14.9</v>
      </c>
      <c r="F855" s="15">
        <f t="shared" si="54"/>
        <v>1941.6249999999359</v>
      </c>
      <c r="G855" s="15">
        <f>G848*5/12+G860*7/12</f>
        <v>2.2474999999999996</v>
      </c>
      <c r="H855" s="30"/>
      <c r="I855" s="155"/>
      <c r="J855" s="197">
        <f t="shared" si="52"/>
        <v>5.8055583333333334E-2</v>
      </c>
      <c r="K855" s="197">
        <f t="shared" si="55"/>
        <v>5.6584389213775177E-3</v>
      </c>
      <c r="L855" s="197">
        <f t="shared" si="53"/>
        <v>1.8538962411944748E-3</v>
      </c>
      <c r="M855" s="36"/>
    </row>
    <row r="856" spans="1:13" ht="12.75" x14ac:dyDescent="0.2">
      <c r="A856" s="15">
        <v>1941.09</v>
      </c>
      <c r="B856" s="15">
        <v>10.24</v>
      </c>
      <c r="C856" s="18">
        <v>0.7</v>
      </c>
      <c r="D856" s="18">
        <v>1.19</v>
      </c>
      <c r="E856" s="18">
        <v>15.1</v>
      </c>
      <c r="F856" s="15">
        <f t="shared" si="54"/>
        <v>1941.7083333332691</v>
      </c>
      <c r="G856" s="15">
        <f>G848*4/12+G860*8/12</f>
        <v>2.29</v>
      </c>
      <c r="H856" s="30"/>
      <c r="I856" s="155"/>
      <c r="J856" s="197">
        <f t="shared" si="52"/>
        <v>5.8333333333333327E-2</v>
      </c>
      <c r="K856" s="197">
        <f t="shared" si="55"/>
        <v>5.7133529219719221E-3</v>
      </c>
      <c r="L856" s="197">
        <f t="shared" si="53"/>
        <v>1.8885920210915952E-3</v>
      </c>
      <c r="M856" s="36"/>
    </row>
    <row r="857" spans="1:13" ht="12.75" x14ac:dyDescent="0.2">
      <c r="A857" s="15">
        <v>1941.1</v>
      </c>
      <c r="B857" s="15">
        <v>9.83</v>
      </c>
      <c r="C857" s="18">
        <v>0.70333299999999999</v>
      </c>
      <c r="D857" s="18">
        <v>1.18</v>
      </c>
      <c r="E857" s="18">
        <v>15.3</v>
      </c>
      <c r="F857" s="15">
        <f t="shared" si="54"/>
        <v>1941.7916666666024</v>
      </c>
      <c r="G857" s="15">
        <f>G848*3/12+G860*9/12</f>
        <v>2.3325</v>
      </c>
      <c r="H857" s="30"/>
      <c r="I857" s="155"/>
      <c r="J857" s="197">
        <f t="shared" si="52"/>
        <v>5.8611083333333334E-2</v>
      </c>
      <c r="K857" s="197">
        <f t="shared" si="55"/>
        <v>5.7237386067708331E-3</v>
      </c>
      <c r="L857" s="197">
        <f t="shared" si="53"/>
        <v>1.9232745892137082E-3</v>
      </c>
      <c r="M857" s="36"/>
    </row>
    <row r="858" spans="1:13" ht="12.75" x14ac:dyDescent="0.2">
      <c r="A858" s="15">
        <v>1941.11</v>
      </c>
      <c r="B858" s="15">
        <v>9.3699999999999992</v>
      </c>
      <c r="C858" s="18">
        <v>0.70666700000000005</v>
      </c>
      <c r="D858" s="18">
        <v>1.17</v>
      </c>
      <c r="E858" s="18">
        <v>15.4</v>
      </c>
      <c r="F858" s="15">
        <f t="shared" si="54"/>
        <v>1941.8749999999357</v>
      </c>
      <c r="G858" s="15">
        <f>G848*2/12+G860*10/12</f>
        <v>2.3750000000000004</v>
      </c>
      <c r="H858" s="30"/>
      <c r="I858" s="155"/>
      <c r="J858" s="197">
        <f t="shared" si="52"/>
        <v>5.8888916666666673E-2</v>
      </c>
      <c r="K858" s="197">
        <f t="shared" si="55"/>
        <v>5.9907341471685319E-3</v>
      </c>
      <c r="L858" s="197">
        <f t="shared" si="53"/>
        <v>1.9579439560759582E-3</v>
      </c>
      <c r="M858" s="36"/>
    </row>
    <row r="859" spans="1:13" ht="12.75" x14ac:dyDescent="0.2">
      <c r="A859" s="15">
        <v>1941.12</v>
      </c>
      <c r="B859" s="15">
        <v>8.76</v>
      </c>
      <c r="C859" s="18">
        <v>0.71</v>
      </c>
      <c r="D859" s="18">
        <v>1.1599999999999999</v>
      </c>
      <c r="E859" s="18">
        <v>15.5</v>
      </c>
      <c r="F859" s="15">
        <f t="shared" si="54"/>
        <v>1941.9583333332689</v>
      </c>
      <c r="G859" s="15">
        <f>G848*1/12+G860*11/12</f>
        <v>2.4175</v>
      </c>
      <c r="H859" s="30"/>
      <c r="I859" s="155"/>
      <c r="J859" s="197">
        <f t="shared" si="52"/>
        <v>5.9166666666666666E-2</v>
      </c>
      <c r="K859" s="197">
        <f t="shared" si="55"/>
        <v>6.3144788331554614E-3</v>
      </c>
      <c r="L859" s="197">
        <f t="shared" si="53"/>
        <v>1.9926001321801667E-3</v>
      </c>
      <c r="M859" s="36"/>
    </row>
    <row r="860" spans="1:13" ht="12.75" x14ac:dyDescent="0.2">
      <c r="A860" s="15">
        <v>1942.01</v>
      </c>
      <c r="B860" s="15">
        <v>8.93</v>
      </c>
      <c r="C860" s="18">
        <v>0.70333299999999999</v>
      </c>
      <c r="D860" s="18">
        <v>1.1200000000000001</v>
      </c>
      <c r="E860" s="18">
        <v>15.7</v>
      </c>
      <c r="F860" s="15">
        <f t="shared" si="54"/>
        <v>1942.0416666666022</v>
      </c>
      <c r="G860" s="15">
        <v>2.46</v>
      </c>
      <c r="H860" s="30"/>
      <c r="I860" s="155"/>
      <c r="J860" s="197">
        <f t="shared" si="52"/>
        <v>5.8611083333333334E-2</v>
      </c>
      <c r="K860" s="197">
        <f t="shared" si="55"/>
        <v>6.6907629375951294E-3</v>
      </c>
      <c r="L860" s="197">
        <f t="shared" si="53"/>
        <v>2.027243128015721E-3</v>
      </c>
      <c r="M860" s="36"/>
    </row>
    <row r="861" spans="1:13" ht="12.75" x14ac:dyDescent="0.2">
      <c r="A861" s="15">
        <v>1942.02</v>
      </c>
      <c r="B861" s="15">
        <v>8.65</v>
      </c>
      <c r="C861" s="18">
        <v>0.69666700000000004</v>
      </c>
      <c r="D861" s="18">
        <v>1.08</v>
      </c>
      <c r="E861" s="18">
        <v>15.8</v>
      </c>
      <c r="F861" s="15">
        <f t="shared" si="54"/>
        <v>1942.1249999999354</v>
      </c>
      <c r="G861" s="15">
        <f>G860*11/12+G872*1/12</f>
        <v>2.4608333333333334</v>
      </c>
      <c r="H861" s="30"/>
      <c r="I861" s="155"/>
      <c r="J861" s="197">
        <f t="shared" si="52"/>
        <v>5.8055583333333334E-2</v>
      </c>
      <c r="K861" s="197">
        <f t="shared" si="55"/>
        <v>6.5011851437103401E-3</v>
      </c>
      <c r="L861" s="197">
        <f t="shared" si="53"/>
        <v>2.0279222707624278E-3</v>
      </c>
      <c r="M861" s="36"/>
    </row>
    <row r="862" spans="1:13" ht="12.75" x14ac:dyDescent="0.2">
      <c r="A862" s="15">
        <v>1942.03</v>
      </c>
      <c r="B862" s="15">
        <v>8.18</v>
      </c>
      <c r="C862" s="18">
        <v>0.69</v>
      </c>
      <c r="D862" s="18">
        <v>1.04</v>
      </c>
      <c r="E862" s="18">
        <v>16</v>
      </c>
      <c r="F862" s="15">
        <f t="shared" si="54"/>
        <v>1942.2083333332687</v>
      </c>
      <c r="G862" s="15">
        <f>G860*10/12+G872*2/12</f>
        <v>2.4616666666666669</v>
      </c>
      <c r="H862" s="30"/>
      <c r="I862" s="155"/>
      <c r="J862" s="197">
        <f t="shared" si="52"/>
        <v>5.7499999999999996E-2</v>
      </c>
      <c r="K862" s="197">
        <f t="shared" si="55"/>
        <v>6.6473988439306351E-3</v>
      </c>
      <c r="L862" s="197">
        <f t="shared" si="53"/>
        <v>2.0286014084458515E-3</v>
      </c>
      <c r="M862" s="36"/>
    </row>
    <row r="863" spans="1:13" ht="12.75" x14ac:dyDescent="0.2">
      <c r="A863" s="15">
        <v>1942.04</v>
      </c>
      <c r="B863" s="15">
        <v>7.84</v>
      </c>
      <c r="C863" s="18">
        <v>0.68</v>
      </c>
      <c r="D863" s="18">
        <v>1.02</v>
      </c>
      <c r="E863" s="18">
        <v>16.100000000000001</v>
      </c>
      <c r="F863" s="15">
        <f t="shared" si="54"/>
        <v>1942.2916666666019</v>
      </c>
      <c r="G863" s="15">
        <f>G860*9/12+G872*3/12</f>
        <v>2.4624999999999999</v>
      </c>
      <c r="H863" s="30"/>
      <c r="I863" s="155"/>
      <c r="J863" s="197">
        <f t="shared" si="52"/>
        <v>5.6666666666666671E-2</v>
      </c>
      <c r="K863" s="197">
        <f t="shared" si="55"/>
        <v>6.9274653626731873E-3</v>
      </c>
      <c r="L863" s="197">
        <f t="shared" si="53"/>
        <v>2.029280541065992E-3</v>
      </c>
      <c r="M863" s="36"/>
    </row>
    <row r="864" spans="1:13" ht="12.75" x14ac:dyDescent="0.2">
      <c r="A864" s="15">
        <v>1942.05</v>
      </c>
      <c r="B864" s="15">
        <v>7.93</v>
      </c>
      <c r="C864" s="18">
        <v>0.67</v>
      </c>
      <c r="D864" s="18">
        <v>1</v>
      </c>
      <c r="E864" s="18">
        <v>16.3</v>
      </c>
      <c r="F864" s="15">
        <f t="shared" si="54"/>
        <v>1942.3749999999352</v>
      </c>
      <c r="G864" s="15">
        <f>G860*8/12+G872*4/12</f>
        <v>2.4633333333333334</v>
      </c>
      <c r="H864" s="30"/>
      <c r="I864" s="155"/>
      <c r="J864" s="197">
        <f t="shared" si="52"/>
        <v>5.5833333333333339E-2</v>
      </c>
      <c r="K864" s="197">
        <f t="shared" si="55"/>
        <v>7.1215986394557833E-3</v>
      </c>
      <c r="L864" s="197">
        <f t="shared" si="53"/>
        <v>2.0299596686230714E-3</v>
      </c>
      <c r="M864" s="36"/>
    </row>
    <row r="865" spans="1:13" ht="12.75" x14ac:dyDescent="0.2">
      <c r="A865" s="15">
        <v>1942.06</v>
      </c>
      <c r="B865" s="15">
        <v>8.33</v>
      </c>
      <c r="C865" s="18">
        <v>0.66</v>
      </c>
      <c r="D865" s="18">
        <v>0.98</v>
      </c>
      <c r="E865" s="18">
        <v>16.3</v>
      </c>
      <c r="F865" s="15">
        <f t="shared" si="54"/>
        <v>1942.4583333332685</v>
      </c>
      <c r="G865" s="15">
        <f>G860*7/12+G872*5/12</f>
        <v>2.4641666666666664</v>
      </c>
      <c r="H865" s="30"/>
      <c r="I865" s="155"/>
      <c r="J865" s="197">
        <f t="shared" si="52"/>
        <v>5.5E-2</v>
      </c>
      <c r="K865" s="197">
        <f t="shared" si="55"/>
        <v>6.9356872635561164E-3</v>
      </c>
      <c r="L865" s="197">
        <f t="shared" si="53"/>
        <v>2.0306387911170898E-3</v>
      </c>
      <c r="M865" s="36"/>
    </row>
    <row r="866" spans="1:13" ht="12.75" x14ac:dyDescent="0.2">
      <c r="A866" s="15">
        <v>1942.07</v>
      </c>
      <c r="B866" s="15">
        <v>8.64</v>
      </c>
      <c r="C866" s="18">
        <v>0.64666699999999999</v>
      </c>
      <c r="D866" s="18">
        <v>0.96666700000000005</v>
      </c>
      <c r="E866" s="18">
        <v>16.399999999999999</v>
      </c>
      <c r="F866" s="15">
        <f t="shared" si="54"/>
        <v>1942.5416666666017</v>
      </c>
      <c r="G866" s="15">
        <f>G860*6/12+G872*6/12</f>
        <v>2.4649999999999999</v>
      </c>
      <c r="H866" s="30"/>
      <c r="I866" s="155"/>
      <c r="J866" s="197">
        <f t="shared" si="52"/>
        <v>5.3888916666666668E-2</v>
      </c>
      <c r="K866" s="197">
        <f t="shared" si="55"/>
        <v>6.4692577030812329E-3</v>
      </c>
      <c r="L866" s="197">
        <f t="shared" si="53"/>
        <v>2.0313179085480471E-3</v>
      </c>
      <c r="M866" s="36"/>
    </row>
    <row r="867" spans="1:13" ht="12.75" x14ac:dyDescent="0.2">
      <c r="A867" s="15">
        <v>1942.08</v>
      </c>
      <c r="B867" s="15">
        <v>8.59</v>
      </c>
      <c r="C867" s="18">
        <v>0.63333300000000003</v>
      </c>
      <c r="D867" s="18">
        <v>0.95333299999999999</v>
      </c>
      <c r="E867" s="18">
        <v>16.5</v>
      </c>
      <c r="F867" s="15">
        <f t="shared" si="54"/>
        <v>1942.624999999935</v>
      </c>
      <c r="G867" s="15">
        <f>G860*5/12+G872*7/12</f>
        <v>2.4658333333333338</v>
      </c>
      <c r="H867" s="30"/>
      <c r="I867" s="155"/>
      <c r="J867" s="197">
        <f t="shared" si="52"/>
        <v>5.2777750000000005E-2</v>
      </c>
      <c r="K867" s="197">
        <f t="shared" si="55"/>
        <v>6.1085358796296296E-3</v>
      </c>
      <c r="L867" s="197">
        <f t="shared" si="53"/>
        <v>2.0319970209163873E-3</v>
      </c>
      <c r="M867" s="36"/>
    </row>
    <row r="868" spans="1:13" ht="12.75" x14ac:dyDescent="0.2">
      <c r="A868" s="15">
        <v>1942.09</v>
      </c>
      <c r="B868" s="15">
        <v>8.68</v>
      </c>
      <c r="C868" s="18">
        <v>0.62</v>
      </c>
      <c r="D868" s="18">
        <v>0.94</v>
      </c>
      <c r="E868" s="18">
        <v>16.5</v>
      </c>
      <c r="F868" s="15">
        <f t="shared" si="54"/>
        <v>1942.7083333332682</v>
      </c>
      <c r="G868" s="15">
        <f>G860*4/12+G872*8/12</f>
        <v>2.4666666666666668</v>
      </c>
      <c r="H868" s="30"/>
      <c r="I868" s="155"/>
      <c r="J868" s="197">
        <f t="shared" si="52"/>
        <v>5.1666666666666666E-2</v>
      </c>
      <c r="K868" s="197">
        <f t="shared" si="55"/>
        <v>6.0147458284827322E-3</v>
      </c>
      <c r="L868" s="197">
        <f t="shared" si="53"/>
        <v>2.0326761282216665E-3</v>
      </c>
      <c r="M868" s="36"/>
    </row>
    <row r="869" spans="1:13" ht="12.75" x14ac:dyDescent="0.2">
      <c r="A869" s="15">
        <v>1942.1</v>
      </c>
      <c r="B869" s="15">
        <v>9.32</v>
      </c>
      <c r="C869" s="18">
        <v>0.61</v>
      </c>
      <c r="D869" s="18">
        <v>0.97</v>
      </c>
      <c r="E869" s="18">
        <v>16.7</v>
      </c>
      <c r="F869" s="15">
        <f t="shared" si="54"/>
        <v>1942.7916666666015</v>
      </c>
      <c r="G869" s="15">
        <f>G860*3/12+G872*9/12</f>
        <v>2.4675000000000002</v>
      </c>
      <c r="H869" s="30"/>
      <c r="I869" s="155"/>
      <c r="J869" s="197">
        <f t="shared" si="52"/>
        <v>5.0833333333333335E-2</v>
      </c>
      <c r="K869" s="197">
        <f t="shared" si="55"/>
        <v>5.8563748079877116E-3</v>
      </c>
      <c r="L869" s="197">
        <f t="shared" si="53"/>
        <v>2.0333552304643288E-3</v>
      </c>
      <c r="M869" s="36"/>
    </row>
    <row r="870" spans="1:13" ht="12.75" x14ac:dyDescent="0.2">
      <c r="A870" s="15">
        <v>1942.11</v>
      </c>
      <c r="B870" s="15">
        <v>9.4700000000000006</v>
      </c>
      <c r="C870" s="18">
        <v>0.6</v>
      </c>
      <c r="D870" s="18">
        <v>1</v>
      </c>
      <c r="E870" s="18">
        <v>16.8</v>
      </c>
      <c r="F870" s="15">
        <f t="shared" si="54"/>
        <v>1942.8749999999347</v>
      </c>
      <c r="G870" s="15">
        <f>G860*2/12+G872*10/12</f>
        <v>2.4683333333333337</v>
      </c>
      <c r="H870" s="30"/>
      <c r="I870" s="155"/>
      <c r="J870" s="197">
        <f t="shared" si="52"/>
        <v>4.9999999999999996E-2</v>
      </c>
      <c r="K870" s="197">
        <f t="shared" si="55"/>
        <v>5.3648068669527888E-3</v>
      </c>
      <c r="L870" s="197">
        <f t="shared" si="53"/>
        <v>2.034034327644374E-3</v>
      </c>
      <c r="M870" s="36"/>
    </row>
    <row r="871" spans="1:13" ht="12.75" x14ac:dyDescent="0.2">
      <c r="A871" s="15">
        <v>1942.12</v>
      </c>
      <c r="B871" s="15">
        <v>9.52</v>
      </c>
      <c r="C871" s="18">
        <v>0.59</v>
      </c>
      <c r="D871" s="18">
        <v>1.03</v>
      </c>
      <c r="E871" s="18">
        <v>16.899999999999999</v>
      </c>
      <c r="F871" s="15">
        <f t="shared" si="54"/>
        <v>1942.958333333268</v>
      </c>
      <c r="G871" s="15">
        <f>G860*1/12+G872*11/12</f>
        <v>2.4691666666666667</v>
      </c>
      <c r="H871" s="30"/>
      <c r="I871" s="155"/>
      <c r="J871" s="197">
        <f t="shared" si="52"/>
        <v>4.9166666666666664E-2</v>
      </c>
      <c r="K871" s="197">
        <f t="shared" si="55"/>
        <v>5.1918338613164373E-3</v>
      </c>
      <c r="L871" s="197">
        <f t="shared" si="53"/>
        <v>2.0347134197618022E-3</v>
      </c>
      <c r="M871" s="36"/>
    </row>
    <row r="872" spans="1:13" ht="12.75" x14ac:dyDescent="0.2">
      <c r="A872" s="15">
        <v>1943.01</v>
      </c>
      <c r="B872" s="15">
        <v>10.09</v>
      </c>
      <c r="C872" s="18">
        <v>0.59</v>
      </c>
      <c r="D872" s="18">
        <v>1.0433300000000001</v>
      </c>
      <c r="E872" s="18">
        <v>16.899999999999999</v>
      </c>
      <c r="F872" s="15">
        <f t="shared" si="54"/>
        <v>1943.0416666666013</v>
      </c>
      <c r="G872" s="15">
        <v>2.4700000000000002</v>
      </c>
      <c r="H872" s="30"/>
      <c r="I872" s="155"/>
      <c r="J872" s="197">
        <f t="shared" si="52"/>
        <v>4.9166666666666664E-2</v>
      </c>
      <c r="K872" s="197">
        <f t="shared" si="55"/>
        <v>5.1645658263305321E-3</v>
      </c>
      <c r="L872" s="197">
        <f t="shared" si="53"/>
        <v>2.0353925068166134E-3</v>
      </c>
      <c r="M872" s="36"/>
    </row>
    <row r="873" spans="1:13" ht="12.75" x14ac:dyDescent="0.2">
      <c r="A873" s="15">
        <v>1943.02</v>
      </c>
      <c r="B873" s="15">
        <v>10.69</v>
      </c>
      <c r="C873" s="18">
        <v>0.59</v>
      </c>
      <c r="D873" s="18">
        <v>1.05667</v>
      </c>
      <c r="E873" s="18">
        <v>16.899999999999999</v>
      </c>
      <c r="F873" s="15">
        <f t="shared" si="54"/>
        <v>1943.1249999999345</v>
      </c>
      <c r="G873" s="15">
        <f>G872*11/12+G884*1/12</f>
        <v>2.4708333333333332</v>
      </c>
      <c r="H873" s="30"/>
      <c r="I873" s="155"/>
      <c r="J873" s="197">
        <f t="shared" si="52"/>
        <v>4.9166666666666664E-2</v>
      </c>
      <c r="K873" s="197">
        <f t="shared" si="55"/>
        <v>4.8728113643871822E-3</v>
      </c>
      <c r="L873" s="197">
        <f t="shared" si="53"/>
        <v>2.0360715888092518E-3</v>
      </c>
      <c r="M873" s="36"/>
    </row>
    <row r="874" spans="1:13" ht="12.75" x14ac:dyDescent="0.2">
      <c r="A874" s="15">
        <v>1943.03</v>
      </c>
      <c r="B874" s="15">
        <v>11.07</v>
      </c>
      <c r="C874" s="18">
        <v>0.59</v>
      </c>
      <c r="D874" s="18">
        <v>1.07</v>
      </c>
      <c r="E874" s="18">
        <v>17.2</v>
      </c>
      <c r="F874" s="15">
        <f t="shared" si="54"/>
        <v>1943.2083333332678</v>
      </c>
      <c r="G874" s="15">
        <f>G872*10/12+G884*2/12</f>
        <v>2.4716666666666667</v>
      </c>
      <c r="H874" s="30"/>
      <c r="I874" s="155"/>
      <c r="J874" s="197">
        <f t="shared" si="52"/>
        <v>4.9166666666666664E-2</v>
      </c>
      <c r="K874" s="197">
        <f t="shared" si="55"/>
        <v>4.5993140006236359E-3</v>
      </c>
      <c r="L874" s="197">
        <f t="shared" si="53"/>
        <v>2.0367506657394951E-3</v>
      </c>
      <c r="M874" s="36"/>
    </row>
    <row r="875" spans="1:13" ht="12.75" x14ac:dyDescent="0.2">
      <c r="A875" s="15">
        <v>1943.04</v>
      </c>
      <c r="B875" s="15">
        <v>11.44</v>
      </c>
      <c r="C875" s="18">
        <v>0.59</v>
      </c>
      <c r="D875" s="18">
        <v>1.08</v>
      </c>
      <c r="E875" s="18">
        <v>17.399999999999999</v>
      </c>
      <c r="F875" s="15">
        <f t="shared" si="54"/>
        <v>1943.291666666601</v>
      </c>
      <c r="G875" s="15">
        <f>G872*9/12+G884*3/12</f>
        <v>2.4725000000000001</v>
      </c>
      <c r="H875" s="30"/>
      <c r="I875" s="155"/>
      <c r="J875" s="197">
        <f t="shared" si="52"/>
        <v>4.9166666666666664E-2</v>
      </c>
      <c r="K875" s="197">
        <f t="shared" si="55"/>
        <v>4.4414333032219205E-3</v>
      </c>
      <c r="L875" s="197">
        <f t="shared" si="53"/>
        <v>2.0374297376073436E-3</v>
      </c>
      <c r="M875" s="36"/>
    </row>
    <row r="876" spans="1:13" ht="12.75" x14ac:dyDescent="0.2">
      <c r="A876" s="15">
        <v>1943.05</v>
      </c>
      <c r="B876" s="15">
        <v>11.89</v>
      </c>
      <c r="C876" s="18">
        <v>0.59</v>
      </c>
      <c r="D876" s="18">
        <v>1.0900000000000001</v>
      </c>
      <c r="E876" s="18">
        <v>17.5</v>
      </c>
      <c r="F876" s="15">
        <f t="shared" si="54"/>
        <v>1943.3749999999343</v>
      </c>
      <c r="G876" s="15">
        <f>G872*8/12+G884*4/12</f>
        <v>2.4733333333333336</v>
      </c>
      <c r="H876" s="30"/>
      <c r="I876" s="155"/>
      <c r="J876" s="197">
        <f t="shared" si="52"/>
        <v>4.9166666666666664E-2</v>
      </c>
      <c r="K876" s="197">
        <f t="shared" si="55"/>
        <v>4.297785547785548E-3</v>
      </c>
      <c r="L876" s="197">
        <f t="shared" si="53"/>
        <v>2.0381088044132412E-3</v>
      </c>
      <c r="M876" s="36"/>
    </row>
    <row r="877" spans="1:13" ht="12.75" x14ac:dyDescent="0.2">
      <c r="A877" s="15">
        <v>1943.06</v>
      </c>
      <c r="B877" s="15">
        <v>12.1</v>
      </c>
      <c r="C877" s="18">
        <v>0.59</v>
      </c>
      <c r="D877" s="18">
        <v>1.1000000000000001</v>
      </c>
      <c r="E877" s="18">
        <v>17.5</v>
      </c>
      <c r="F877" s="15">
        <f t="shared" si="54"/>
        <v>1943.4583333332675</v>
      </c>
      <c r="G877" s="15">
        <f>G872*7/12+G884*5/12</f>
        <v>2.4741666666666671</v>
      </c>
      <c r="H877" s="30"/>
      <c r="I877" s="155"/>
      <c r="J877" s="197">
        <f t="shared" si="52"/>
        <v>4.9166666666666664E-2</v>
      </c>
      <c r="K877" s="197">
        <f t="shared" si="55"/>
        <v>4.1351275581721332E-3</v>
      </c>
      <c r="L877" s="197">
        <f t="shared" si="53"/>
        <v>2.0387878661569658E-3</v>
      </c>
      <c r="M877" s="36"/>
    </row>
    <row r="878" spans="1:13" ht="12.75" x14ac:dyDescent="0.2">
      <c r="A878" s="15">
        <v>1943.07</v>
      </c>
      <c r="B878" s="15">
        <v>12.35</v>
      </c>
      <c r="C878" s="18">
        <v>0.593333</v>
      </c>
      <c r="D878" s="18">
        <v>1.0933299999999999</v>
      </c>
      <c r="E878" s="18">
        <v>17.399999999999999</v>
      </c>
      <c r="F878" s="15">
        <f t="shared" si="54"/>
        <v>1943.5416666666008</v>
      </c>
      <c r="G878" s="15">
        <f>G872*6/12+G884*6/12</f>
        <v>2.4750000000000001</v>
      </c>
      <c r="H878" s="30"/>
      <c r="I878" s="155"/>
      <c r="J878" s="197">
        <f t="shared" si="52"/>
        <v>4.9444416666666664E-2</v>
      </c>
      <c r="K878" s="197">
        <f t="shared" si="55"/>
        <v>4.0863154269972449E-3</v>
      </c>
      <c r="L878" s="197">
        <f t="shared" si="53"/>
        <v>2.0394669228385176E-3</v>
      </c>
      <c r="M878" s="36"/>
    </row>
    <row r="879" spans="1:13" ht="12.75" x14ac:dyDescent="0.2">
      <c r="A879" s="15">
        <v>1943.08</v>
      </c>
      <c r="B879" s="15">
        <v>11.74</v>
      </c>
      <c r="C879" s="18">
        <v>0.59666699999999995</v>
      </c>
      <c r="D879" s="18">
        <v>1.08667</v>
      </c>
      <c r="E879" s="18">
        <v>17.3</v>
      </c>
      <c r="F879" s="15">
        <f t="shared" si="54"/>
        <v>1943.6249999999341</v>
      </c>
      <c r="G879" s="15">
        <f>G872*5/12+G884*7/12</f>
        <v>2.4758333333333331</v>
      </c>
      <c r="H879" s="30"/>
      <c r="I879" s="155"/>
      <c r="J879" s="197">
        <f t="shared" si="52"/>
        <v>4.9722249999999996E-2</v>
      </c>
      <c r="K879" s="197">
        <f t="shared" si="55"/>
        <v>4.0260931174089069E-3</v>
      </c>
      <c r="L879" s="197">
        <f t="shared" si="53"/>
        <v>2.0401459744583406E-3</v>
      </c>
      <c r="M879" s="36"/>
    </row>
    <row r="880" spans="1:13" ht="12.75" x14ac:dyDescent="0.2">
      <c r="A880" s="15">
        <v>1943.09</v>
      </c>
      <c r="B880" s="15">
        <v>11.99</v>
      </c>
      <c r="C880" s="18">
        <v>0.6</v>
      </c>
      <c r="D880" s="18">
        <v>1.08</v>
      </c>
      <c r="E880" s="18">
        <v>17.399999999999999</v>
      </c>
      <c r="F880" s="15">
        <f t="shared" si="54"/>
        <v>1943.7083333332673</v>
      </c>
      <c r="G880" s="15">
        <f>G872*4/12+G884*8/12</f>
        <v>2.4766666666666666</v>
      </c>
      <c r="H880" s="30"/>
      <c r="I880" s="155"/>
      <c r="J880" s="197">
        <f t="shared" si="52"/>
        <v>4.9999999999999996E-2</v>
      </c>
      <c r="K880" s="197">
        <f t="shared" si="55"/>
        <v>4.2589437819420782E-3</v>
      </c>
      <c r="L880" s="197">
        <f t="shared" si="53"/>
        <v>2.0408250210162127E-3</v>
      </c>
      <c r="M880" s="36"/>
    </row>
    <row r="881" spans="1:13" ht="12.75" x14ac:dyDescent="0.2">
      <c r="A881" s="15">
        <v>1943.1</v>
      </c>
      <c r="B881" s="15">
        <v>11.88</v>
      </c>
      <c r="C881" s="18">
        <v>0.60333300000000001</v>
      </c>
      <c r="D881" s="18">
        <v>1.0333300000000001</v>
      </c>
      <c r="E881" s="18">
        <v>17.399999999999999</v>
      </c>
      <c r="F881" s="15">
        <f t="shared" si="54"/>
        <v>1943.7916666666006</v>
      </c>
      <c r="G881" s="15">
        <f>G872*3/12+G884*9/12</f>
        <v>2.4775</v>
      </c>
      <c r="H881" s="30"/>
      <c r="I881" s="155"/>
      <c r="J881" s="197">
        <f t="shared" si="52"/>
        <v>5.0277750000000003E-2</v>
      </c>
      <c r="K881" s="197">
        <f t="shared" si="55"/>
        <v>4.1933069224353633E-3</v>
      </c>
      <c r="L881" s="197">
        <f t="shared" si="53"/>
        <v>2.0415040625121339E-3</v>
      </c>
      <c r="M881" s="36"/>
    </row>
    <row r="882" spans="1:13" ht="12.75" x14ac:dyDescent="0.2">
      <c r="A882" s="15">
        <v>1943.11</v>
      </c>
      <c r="B882" s="15">
        <v>11.33</v>
      </c>
      <c r="C882" s="18">
        <v>0.60666699999999996</v>
      </c>
      <c r="D882" s="18">
        <v>0.98666699999999996</v>
      </c>
      <c r="E882" s="18">
        <v>17.399999999999999</v>
      </c>
      <c r="F882" s="15">
        <f t="shared" si="54"/>
        <v>1943.8749999999338</v>
      </c>
      <c r="G882" s="15">
        <f>G872*2/12+G884*10/12</f>
        <v>2.4783333333333335</v>
      </c>
      <c r="H882" s="30"/>
      <c r="I882" s="155"/>
      <c r="J882" s="197">
        <f t="shared" si="52"/>
        <v>5.0555583333333327E-2</v>
      </c>
      <c r="K882" s="197">
        <f t="shared" si="55"/>
        <v>4.255520482603815E-3</v>
      </c>
      <c r="L882" s="197">
        <f t="shared" si="53"/>
        <v>2.0421830989465484E-3</v>
      </c>
      <c r="M882" s="36"/>
    </row>
    <row r="883" spans="1:13" ht="12.75" x14ac:dyDescent="0.2">
      <c r="A883" s="15">
        <v>1943.12</v>
      </c>
      <c r="B883" s="15">
        <v>11.48</v>
      </c>
      <c r="C883" s="18">
        <v>0.61</v>
      </c>
      <c r="D883" s="18">
        <v>0.94</v>
      </c>
      <c r="E883" s="18">
        <v>17.399999999999999</v>
      </c>
      <c r="F883" s="15">
        <f t="shared" si="54"/>
        <v>1943.9583333332671</v>
      </c>
      <c r="G883" s="15">
        <f>G872*1/12+G884*11/12</f>
        <v>2.479166666666667</v>
      </c>
      <c r="H883" s="30"/>
      <c r="I883" s="155"/>
      <c r="J883" s="197">
        <f t="shared" si="52"/>
        <v>5.0833333333333335E-2</v>
      </c>
      <c r="K883" s="197">
        <f t="shared" si="55"/>
        <v>4.4866137099146813E-3</v>
      </c>
      <c r="L883" s="197">
        <f t="shared" si="53"/>
        <v>2.0428621303194561E-3</v>
      </c>
      <c r="M883" s="36"/>
    </row>
    <row r="884" spans="1:13" ht="12.75" x14ac:dyDescent="0.2">
      <c r="A884" s="15">
        <v>1944.01</v>
      </c>
      <c r="B884" s="15">
        <v>11.85</v>
      </c>
      <c r="C884" s="18">
        <v>0.61333300000000002</v>
      </c>
      <c r="D884" s="18">
        <v>0.93666700000000003</v>
      </c>
      <c r="E884" s="18">
        <v>17.399999999999999</v>
      </c>
      <c r="F884" s="15">
        <f t="shared" si="54"/>
        <v>1944.0416666666003</v>
      </c>
      <c r="G884" s="15">
        <v>2.48</v>
      </c>
      <c r="H884" s="30"/>
      <c r="I884" s="155"/>
      <c r="J884" s="197">
        <f t="shared" si="52"/>
        <v>5.1111083333333335E-2</v>
      </c>
      <c r="K884" s="197">
        <f t="shared" si="55"/>
        <v>4.4521849593495933E-3</v>
      </c>
      <c r="L884" s="197">
        <f t="shared" si="53"/>
        <v>2.043541156630635E-3</v>
      </c>
      <c r="M884" s="36"/>
    </row>
    <row r="885" spans="1:13" ht="12.75" x14ac:dyDescent="0.2">
      <c r="A885" s="15">
        <v>1944.02</v>
      </c>
      <c r="B885" s="15">
        <v>11.77</v>
      </c>
      <c r="C885" s="18">
        <v>0.61666699999999997</v>
      </c>
      <c r="D885" s="18">
        <v>0.93333299999999997</v>
      </c>
      <c r="E885" s="18">
        <v>17.399999999999999</v>
      </c>
      <c r="F885" s="15">
        <f t="shared" si="54"/>
        <v>1944.1249999999336</v>
      </c>
      <c r="G885" s="15">
        <f>G884*11/12+G896*1/12</f>
        <v>2.4708333333333332</v>
      </c>
      <c r="H885" s="30"/>
      <c r="I885" s="155"/>
      <c r="J885" s="197">
        <f t="shared" si="52"/>
        <v>5.1388916666666666E-2</v>
      </c>
      <c r="K885" s="197">
        <f t="shared" si="55"/>
        <v>4.3366174402250353E-3</v>
      </c>
      <c r="L885" s="197">
        <f t="shared" si="53"/>
        <v>2.0360715888092518E-3</v>
      </c>
      <c r="M885" s="36"/>
    </row>
    <row r="886" spans="1:13" ht="12.75" x14ac:dyDescent="0.2">
      <c r="A886" s="15">
        <v>1944.03</v>
      </c>
      <c r="B886" s="15">
        <v>12.1</v>
      </c>
      <c r="C886" s="18">
        <v>0.62</v>
      </c>
      <c r="D886" s="18">
        <v>0.93</v>
      </c>
      <c r="E886" s="18">
        <v>17.399999999999999</v>
      </c>
      <c r="F886" s="15">
        <f t="shared" si="54"/>
        <v>1944.2083333332669</v>
      </c>
      <c r="G886" s="15">
        <f>G884*10/12+G896*2/12</f>
        <v>2.4616666666666669</v>
      </c>
      <c r="H886" s="30"/>
      <c r="I886" s="155"/>
      <c r="J886" s="197">
        <f t="shared" si="52"/>
        <v>5.1666666666666666E-2</v>
      </c>
      <c r="K886" s="197">
        <f t="shared" si="55"/>
        <v>4.389691305579156E-3</v>
      </c>
      <c r="L886" s="197">
        <f t="shared" si="53"/>
        <v>2.0286014084458515E-3</v>
      </c>
      <c r="M886" s="36"/>
    </row>
    <row r="887" spans="1:13" ht="12.75" x14ac:dyDescent="0.2">
      <c r="A887" s="15">
        <v>1944.04</v>
      </c>
      <c r="B887" s="15">
        <v>11.89</v>
      </c>
      <c r="C887" s="18">
        <v>0.62333300000000003</v>
      </c>
      <c r="D887" s="18">
        <v>0.92666700000000002</v>
      </c>
      <c r="E887" s="18">
        <v>17.5</v>
      </c>
      <c r="F887" s="15">
        <f t="shared" si="54"/>
        <v>1944.2916666666001</v>
      </c>
      <c r="G887" s="15">
        <f>G884*9/12+G896*3/12</f>
        <v>2.4525000000000001</v>
      </c>
      <c r="H887" s="30"/>
      <c r="I887" s="155"/>
      <c r="J887" s="197">
        <f t="shared" si="52"/>
        <v>5.1944416666666667E-2</v>
      </c>
      <c r="K887" s="197">
        <f t="shared" si="55"/>
        <v>4.2929269972451795E-3</v>
      </c>
      <c r="L887" s="197">
        <f t="shared" si="53"/>
        <v>2.0211306154351849E-3</v>
      </c>
      <c r="M887" s="36"/>
    </row>
    <row r="888" spans="1:13" ht="12.75" x14ac:dyDescent="0.2">
      <c r="A888" s="15">
        <v>1944.05</v>
      </c>
      <c r="B888" s="15">
        <v>12.1</v>
      </c>
      <c r="C888" s="18">
        <v>0.62666699999999997</v>
      </c>
      <c r="D888" s="18">
        <v>0.92333299999999996</v>
      </c>
      <c r="E888" s="18">
        <v>17.5</v>
      </c>
      <c r="F888" s="15">
        <f t="shared" si="54"/>
        <v>1944.3749999999334</v>
      </c>
      <c r="G888" s="15">
        <f>G884*8/12+G896*4/12</f>
        <v>2.4433333333333334</v>
      </c>
      <c r="H888" s="30"/>
      <c r="I888" s="155"/>
      <c r="J888" s="197">
        <f t="shared" si="52"/>
        <v>5.2222249999999998E-2</v>
      </c>
      <c r="K888" s="197">
        <f t="shared" si="55"/>
        <v>4.3921152228763661E-3</v>
      </c>
      <c r="L888" s="197">
        <f t="shared" si="53"/>
        <v>2.0136592096726691E-3</v>
      </c>
      <c r="M888" s="36"/>
    </row>
    <row r="889" spans="1:13" ht="12.75" x14ac:dyDescent="0.2">
      <c r="A889" s="15">
        <v>1944.06</v>
      </c>
      <c r="B889" s="15">
        <v>12.67</v>
      </c>
      <c r="C889" s="18">
        <v>0.63</v>
      </c>
      <c r="D889" s="18">
        <v>0.92</v>
      </c>
      <c r="E889" s="18">
        <v>17.600000000000001</v>
      </c>
      <c r="F889" s="15">
        <f t="shared" si="54"/>
        <v>1944.4583333332666</v>
      </c>
      <c r="G889" s="15">
        <f>G884*7/12+G896*5/12</f>
        <v>2.4341666666666666</v>
      </c>
      <c r="H889" s="30"/>
      <c r="I889" s="155"/>
      <c r="J889" s="197">
        <f t="shared" si="52"/>
        <v>5.2499999999999998E-2</v>
      </c>
      <c r="K889" s="197">
        <f t="shared" si="55"/>
        <v>4.3388429752066115E-3</v>
      </c>
      <c r="L889" s="197">
        <f t="shared" si="53"/>
        <v>2.0061871910528328E-3</v>
      </c>
      <c r="M889" s="36"/>
    </row>
    <row r="890" spans="1:13" ht="12.75" x14ac:dyDescent="0.2">
      <c r="A890" s="15">
        <v>1944.07</v>
      </c>
      <c r="B890" s="15">
        <v>13</v>
      </c>
      <c r="C890" s="18">
        <v>0.63333300000000003</v>
      </c>
      <c r="D890" s="18">
        <v>0.91333299999999995</v>
      </c>
      <c r="E890" s="18">
        <v>17.7</v>
      </c>
      <c r="F890" s="15">
        <f t="shared" si="54"/>
        <v>1944.5416666665999</v>
      </c>
      <c r="G890" s="15">
        <f>G884*6/12+G896*6/12</f>
        <v>2.4249999999999998</v>
      </c>
      <c r="H890" s="30"/>
      <c r="I890" s="155"/>
      <c r="J890" s="197">
        <f t="shared" si="52"/>
        <v>5.2777750000000005E-2</v>
      </c>
      <c r="K890" s="197">
        <f t="shared" si="55"/>
        <v>4.1655682715074985E-3</v>
      </c>
      <c r="L890" s="197">
        <f t="shared" si="53"/>
        <v>1.998714559470649E-3</v>
      </c>
      <c r="M890" s="36"/>
    </row>
    <row r="891" spans="1:13" ht="12.75" x14ac:dyDescent="0.2">
      <c r="A891" s="15">
        <v>1944.08</v>
      </c>
      <c r="B891" s="15">
        <v>12.81</v>
      </c>
      <c r="C891" s="18">
        <v>0.63666699999999998</v>
      </c>
      <c r="D891" s="18">
        <v>0.906667</v>
      </c>
      <c r="E891" s="18">
        <v>17.7</v>
      </c>
      <c r="F891" s="15">
        <f t="shared" si="54"/>
        <v>1944.6249999999332</v>
      </c>
      <c r="G891" s="15">
        <f>G884*5/12+G896*7/12</f>
        <v>2.4158333333333335</v>
      </c>
      <c r="H891" s="30"/>
      <c r="I891" s="155"/>
      <c r="J891" s="197">
        <f t="shared" si="52"/>
        <v>5.305558333333333E-2</v>
      </c>
      <c r="K891" s="197">
        <f t="shared" si="55"/>
        <v>4.0811987179487173E-3</v>
      </c>
      <c r="L891" s="197">
        <f t="shared" si="53"/>
        <v>1.9912413148208685E-3</v>
      </c>
      <c r="M891" s="36"/>
    </row>
    <row r="892" spans="1:13" ht="12.75" x14ac:dyDescent="0.2">
      <c r="A892" s="15">
        <v>1944.09</v>
      </c>
      <c r="B892" s="15">
        <v>12.6</v>
      </c>
      <c r="C892" s="18">
        <v>0.64</v>
      </c>
      <c r="D892" s="18">
        <v>0.9</v>
      </c>
      <c r="E892" s="18">
        <v>17.7</v>
      </c>
      <c r="F892" s="15">
        <f t="shared" si="54"/>
        <v>1944.7083333332664</v>
      </c>
      <c r="G892" s="15">
        <f>G884*4/12+G896*8/12</f>
        <v>2.4066666666666667</v>
      </c>
      <c r="H892" s="30"/>
      <c r="I892" s="155"/>
      <c r="J892" s="197">
        <f t="shared" si="52"/>
        <v>5.3333333333333337E-2</v>
      </c>
      <c r="K892" s="197">
        <f t="shared" si="55"/>
        <v>4.1634139994795732E-3</v>
      </c>
      <c r="L892" s="197">
        <f t="shared" si="53"/>
        <v>1.9837674569984642E-3</v>
      </c>
      <c r="M892" s="36"/>
    </row>
    <row r="893" spans="1:13" ht="12.75" x14ac:dyDescent="0.2">
      <c r="A893" s="15">
        <v>1944.1</v>
      </c>
      <c r="B893" s="15">
        <v>12.91</v>
      </c>
      <c r="C893" s="18">
        <v>0.64</v>
      </c>
      <c r="D893" s="18">
        <v>0.91</v>
      </c>
      <c r="E893" s="18">
        <v>17.7</v>
      </c>
      <c r="F893" s="15">
        <f t="shared" si="54"/>
        <v>1944.7916666665997</v>
      </c>
      <c r="G893" s="15">
        <f>G884*3/12+G896*9/12</f>
        <v>2.3975</v>
      </c>
      <c r="H893" s="30"/>
      <c r="I893" s="155"/>
      <c r="J893" s="197">
        <f t="shared" si="52"/>
        <v>5.3333333333333337E-2</v>
      </c>
      <c r="K893" s="197">
        <f t="shared" si="55"/>
        <v>4.2328042328042331E-3</v>
      </c>
      <c r="L893" s="197">
        <f t="shared" si="53"/>
        <v>1.976292985898187E-3</v>
      </c>
      <c r="M893" s="36"/>
    </row>
    <row r="894" spans="1:13" ht="12.75" x14ac:dyDescent="0.2">
      <c r="A894" s="15">
        <v>1944.11</v>
      </c>
      <c r="B894" s="15">
        <v>12.82</v>
      </c>
      <c r="C894" s="18">
        <v>0.64</v>
      </c>
      <c r="D894" s="18">
        <v>0.92</v>
      </c>
      <c r="E894" s="18">
        <v>17.7</v>
      </c>
      <c r="F894" s="15">
        <f t="shared" si="54"/>
        <v>1944.8749999999329</v>
      </c>
      <c r="G894" s="15">
        <f>G884*2/12+G896*10/12</f>
        <v>2.3883333333333336</v>
      </c>
      <c r="H894" s="30"/>
      <c r="I894" s="155"/>
      <c r="J894" s="197">
        <f t="shared" si="52"/>
        <v>5.3333333333333337E-2</v>
      </c>
      <c r="K894" s="197">
        <f t="shared" si="55"/>
        <v>4.1311644719855415E-3</v>
      </c>
      <c r="L894" s="197">
        <f t="shared" si="53"/>
        <v>1.9688179014147877E-3</v>
      </c>
      <c r="M894" s="36"/>
    </row>
    <row r="895" spans="1:13" ht="12.75" x14ac:dyDescent="0.2">
      <c r="A895" s="15">
        <v>1944.12</v>
      </c>
      <c r="B895" s="15">
        <v>13.1</v>
      </c>
      <c r="C895" s="18">
        <v>0.64</v>
      </c>
      <c r="D895" s="18">
        <v>0.93</v>
      </c>
      <c r="E895" s="18">
        <v>17.8</v>
      </c>
      <c r="F895" s="15">
        <f t="shared" si="54"/>
        <v>1944.9583333332662</v>
      </c>
      <c r="G895" s="15">
        <f>G884*1/12+G896*11/12</f>
        <v>2.3791666666666664</v>
      </c>
      <c r="H895" s="30"/>
      <c r="I895" s="155"/>
      <c r="J895" s="197">
        <f t="shared" si="52"/>
        <v>5.3333333333333337E-2</v>
      </c>
      <c r="K895" s="197">
        <f t="shared" si="55"/>
        <v>4.1601664066562667E-3</v>
      </c>
      <c r="L895" s="197">
        <f t="shared" si="53"/>
        <v>1.9613422034430172E-3</v>
      </c>
      <c r="M895" s="36"/>
    </row>
    <row r="896" spans="1:13" ht="12.75" x14ac:dyDescent="0.2">
      <c r="A896" s="15">
        <v>1945.01</v>
      </c>
      <c r="B896" s="15">
        <v>13.49</v>
      </c>
      <c r="C896" s="18">
        <v>0.64333300000000004</v>
      </c>
      <c r="D896" s="18">
        <v>0.94</v>
      </c>
      <c r="E896" s="18">
        <v>17.8</v>
      </c>
      <c r="F896" s="15">
        <f t="shared" si="54"/>
        <v>1945.0416666665994</v>
      </c>
      <c r="G896" s="15">
        <v>2.37</v>
      </c>
      <c r="H896" s="30"/>
      <c r="I896" s="155"/>
      <c r="J896" s="197">
        <f t="shared" si="52"/>
        <v>5.3611083333333337E-2</v>
      </c>
      <c r="K896" s="197">
        <f t="shared" si="55"/>
        <v>4.0924491094147582E-3</v>
      </c>
      <c r="L896" s="197">
        <f t="shared" si="53"/>
        <v>1.9538658918776264E-3</v>
      </c>
      <c r="M896" s="36"/>
    </row>
    <row r="897" spans="1:13" ht="12.75" x14ac:dyDescent="0.2">
      <c r="A897" s="15">
        <v>1945.02</v>
      </c>
      <c r="B897" s="15">
        <v>13.94</v>
      </c>
      <c r="C897" s="18">
        <v>0.64666699999999999</v>
      </c>
      <c r="D897" s="18">
        <v>0.95</v>
      </c>
      <c r="E897" s="18">
        <v>17.8</v>
      </c>
      <c r="F897" s="15">
        <f t="shared" si="54"/>
        <v>1945.1249999999327</v>
      </c>
      <c r="G897" s="15">
        <f>G896*11/12+G908*1/12</f>
        <v>2.355</v>
      </c>
      <c r="H897" s="30"/>
      <c r="I897" s="155"/>
      <c r="J897" s="197">
        <f t="shared" si="52"/>
        <v>5.3888916666666668E-2</v>
      </c>
      <c r="K897" s="197">
        <f t="shared" si="55"/>
        <v>3.9947306646898936E-3</v>
      </c>
      <c r="L897" s="197">
        <f t="shared" si="53"/>
        <v>1.9416306036859066E-3</v>
      </c>
      <c r="M897" s="36"/>
    </row>
    <row r="898" spans="1:13" ht="12.75" x14ac:dyDescent="0.2">
      <c r="A898" s="15">
        <v>1945.03</v>
      </c>
      <c r="B898" s="15">
        <v>13.93</v>
      </c>
      <c r="C898" s="18">
        <v>0.65</v>
      </c>
      <c r="D898" s="18">
        <v>0.96</v>
      </c>
      <c r="E898" s="18">
        <v>17.8</v>
      </c>
      <c r="F898" s="15">
        <f t="shared" si="54"/>
        <v>1945.208333333266</v>
      </c>
      <c r="G898" s="15">
        <f>G896*10/12+G908*2/12</f>
        <v>2.3400000000000003</v>
      </c>
      <c r="H898" s="30"/>
      <c r="I898" s="155"/>
      <c r="J898" s="197">
        <f t="shared" si="52"/>
        <v>5.4166666666666669E-2</v>
      </c>
      <c r="K898" s="197">
        <f t="shared" si="55"/>
        <v>3.8857006217120999E-3</v>
      </c>
      <c r="L898" s="197">
        <f t="shared" si="53"/>
        <v>1.9293936717392768E-3</v>
      </c>
      <c r="M898" s="36"/>
    </row>
    <row r="899" spans="1:13" ht="12.75" x14ac:dyDescent="0.2">
      <c r="A899" s="15">
        <v>1945.04</v>
      </c>
      <c r="B899" s="15">
        <v>14.28</v>
      </c>
      <c r="C899" s="18">
        <v>0.65</v>
      </c>
      <c r="D899" s="18">
        <v>0.973333</v>
      </c>
      <c r="E899" s="18">
        <v>17.8</v>
      </c>
      <c r="F899" s="15">
        <f t="shared" si="54"/>
        <v>1945.2916666665992</v>
      </c>
      <c r="G899" s="15">
        <f>G896*9/12+G908*3/12</f>
        <v>2.3250000000000002</v>
      </c>
      <c r="H899" s="30"/>
      <c r="I899" s="155"/>
      <c r="J899" s="197">
        <f t="shared" si="52"/>
        <v>5.4166666666666669E-2</v>
      </c>
      <c r="K899" s="197">
        <f t="shared" si="55"/>
        <v>3.8884900693945922E-3</v>
      </c>
      <c r="L899" s="197">
        <f t="shared" si="53"/>
        <v>1.9171550955763283E-3</v>
      </c>
      <c r="M899" s="36"/>
    </row>
    <row r="900" spans="1:13" ht="12.75" x14ac:dyDescent="0.2">
      <c r="A900" s="15">
        <v>1945.05</v>
      </c>
      <c r="B900" s="15">
        <v>14.82</v>
      </c>
      <c r="C900" s="18">
        <v>0.65</v>
      </c>
      <c r="D900" s="18">
        <v>0.98666699999999996</v>
      </c>
      <c r="E900" s="18">
        <v>17.899999999999999</v>
      </c>
      <c r="F900" s="15">
        <f t="shared" si="54"/>
        <v>1945.3749999999325</v>
      </c>
      <c r="G900" s="15">
        <f>G896*8/12+G908*4/12</f>
        <v>2.31</v>
      </c>
      <c r="H900" s="30"/>
      <c r="I900" s="155"/>
      <c r="J900" s="197">
        <f t="shared" si="52"/>
        <v>5.4166666666666669E-2</v>
      </c>
      <c r="K900" s="197">
        <f t="shared" si="55"/>
        <v>3.7931839402427642E-3</v>
      </c>
      <c r="L900" s="197">
        <f t="shared" si="53"/>
        <v>1.9049148747345424E-3</v>
      </c>
      <c r="M900" s="36"/>
    </row>
    <row r="901" spans="1:13" ht="12.75" x14ac:dyDescent="0.2">
      <c r="A901" s="15">
        <v>1945.06</v>
      </c>
      <c r="B901" s="15">
        <v>15.09</v>
      </c>
      <c r="C901" s="18">
        <v>0.65</v>
      </c>
      <c r="D901" s="18">
        <v>1</v>
      </c>
      <c r="E901" s="18">
        <v>18.100000000000001</v>
      </c>
      <c r="F901" s="15">
        <f t="shared" si="54"/>
        <v>1945.4583333332657</v>
      </c>
      <c r="G901" s="15">
        <f>G896*7/12+G908*5/12</f>
        <v>2.2949999999999999</v>
      </c>
      <c r="H901" s="30"/>
      <c r="I901" s="155"/>
      <c r="J901" s="197">
        <f t="shared" si="52"/>
        <v>5.4166666666666669E-2</v>
      </c>
      <c r="K901" s="197">
        <f t="shared" si="55"/>
        <v>3.6549707602339184E-3</v>
      </c>
      <c r="L901" s="197">
        <f t="shared" si="53"/>
        <v>1.8926730087522881E-3</v>
      </c>
      <c r="M901" s="36"/>
    </row>
    <row r="902" spans="1:13" ht="12.75" x14ac:dyDescent="0.2">
      <c r="A902" s="15">
        <v>1945.07</v>
      </c>
      <c r="B902" s="15">
        <v>14.78</v>
      </c>
      <c r="C902" s="18">
        <v>0.65333300000000005</v>
      </c>
      <c r="D902" s="18">
        <v>0.99666699999999997</v>
      </c>
      <c r="E902" s="18">
        <v>18.100000000000001</v>
      </c>
      <c r="F902" s="15">
        <f t="shared" si="54"/>
        <v>1945.541666666599</v>
      </c>
      <c r="G902" s="15">
        <f>G896*6/12+G908*6/12</f>
        <v>2.2800000000000002</v>
      </c>
      <c r="H902" s="30"/>
      <c r="I902" s="155"/>
      <c r="J902" s="197">
        <f t="shared" si="52"/>
        <v>5.4444416666666669E-2</v>
      </c>
      <c r="K902" s="197">
        <f t="shared" si="55"/>
        <v>3.6079798983874533E-3</v>
      </c>
      <c r="L902" s="197">
        <f t="shared" si="53"/>
        <v>1.8804294971668245E-3</v>
      </c>
      <c r="M902" s="36"/>
    </row>
    <row r="903" spans="1:13" ht="12.75" x14ac:dyDescent="0.2">
      <c r="A903" s="15">
        <v>1945.08</v>
      </c>
      <c r="B903" s="15">
        <v>14.83</v>
      </c>
      <c r="C903" s="18">
        <v>0.656667</v>
      </c>
      <c r="D903" s="18">
        <v>0.99333300000000002</v>
      </c>
      <c r="E903" s="18">
        <v>18.100000000000001</v>
      </c>
      <c r="F903" s="15">
        <f t="shared" si="54"/>
        <v>1945.6249999999322</v>
      </c>
      <c r="G903" s="15">
        <f>G896*5/12+G908*7/12</f>
        <v>2.2650000000000001</v>
      </c>
      <c r="H903" s="30"/>
      <c r="I903" s="155"/>
      <c r="J903" s="197">
        <f t="shared" si="52"/>
        <v>5.472225E-2</v>
      </c>
      <c r="K903" s="197">
        <f t="shared" si="55"/>
        <v>3.7024526387009473E-3</v>
      </c>
      <c r="L903" s="197">
        <f t="shared" si="53"/>
        <v>1.8681843395158548E-3</v>
      </c>
      <c r="M903" s="36"/>
    </row>
    <row r="904" spans="1:13" ht="12.75" x14ac:dyDescent="0.2">
      <c r="A904" s="15">
        <v>1945.09</v>
      </c>
      <c r="B904" s="15">
        <v>15.84</v>
      </c>
      <c r="C904" s="18">
        <v>0.66</v>
      </c>
      <c r="D904" s="18">
        <v>0.99</v>
      </c>
      <c r="E904" s="18">
        <v>18.100000000000001</v>
      </c>
      <c r="F904" s="15">
        <f t="shared" si="54"/>
        <v>1945.7083333332655</v>
      </c>
      <c r="G904" s="15">
        <f>G896*4/12+G908*8/12</f>
        <v>2.25</v>
      </c>
      <c r="H904" s="30"/>
      <c r="I904" s="155"/>
      <c r="J904" s="197">
        <f t="shared" ref="J904:J967" si="56">D_year/12</f>
        <v>5.5E-2</v>
      </c>
      <c r="K904" s="197">
        <f t="shared" si="55"/>
        <v>3.7086985839514496E-3</v>
      </c>
      <c r="L904" s="197">
        <f t="shared" ref="L904:L967" si="57">(1+G904/100)^(1/12)-1</f>
        <v>1.855937535336194E-3</v>
      </c>
      <c r="M904" s="36"/>
    </row>
    <row r="905" spans="1:13" ht="12.75" x14ac:dyDescent="0.2">
      <c r="A905" s="15">
        <v>1945.1</v>
      </c>
      <c r="B905" s="15">
        <v>16.5</v>
      </c>
      <c r="C905" s="18">
        <v>0.66</v>
      </c>
      <c r="D905" s="18">
        <v>0.98</v>
      </c>
      <c r="E905" s="18">
        <v>18.100000000000001</v>
      </c>
      <c r="F905" s="15">
        <f t="shared" ref="F905:F968" si="58">F904+1/12</f>
        <v>1945.7916666665988</v>
      </c>
      <c r="G905" s="15">
        <f>G896*3/12+G908*9/12</f>
        <v>2.2350000000000003</v>
      </c>
      <c r="H905" s="30"/>
      <c r="I905" s="155"/>
      <c r="J905" s="197">
        <f t="shared" si="56"/>
        <v>5.5E-2</v>
      </c>
      <c r="K905" s="197">
        <f t="shared" ref="K905:K968" si="59">J905/B904</f>
        <v>3.4722222222222225E-3</v>
      </c>
      <c r="L905" s="197">
        <f t="shared" si="57"/>
        <v>1.843689084164879E-3</v>
      </c>
      <c r="M905" s="36"/>
    </row>
    <row r="906" spans="1:13" ht="12.75" x14ac:dyDescent="0.2">
      <c r="A906" s="15">
        <v>1945.11</v>
      </c>
      <c r="B906" s="15">
        <v>17.04</v>
      </c>
      <c r="C906" s="18">
        <v>0.66</v>
      </c>
      <c r="D906" s="18">
        <v>0.97</v>
      </c>
      <c r="E906" s="18">
        <v>18.100000000000001</v>
      </c>
      <c r="F906" s="15">
        <f t="shared" si="58"/>
        <v>1945.874999999932</v>
      </c>
      <c r="G906" s="15">
        <f>G896*2/12+G908*10/12</f>
        <v>2.2199999999999998</v>
      </c>
      <c r="H906" s="30"/>
      <c r="I906" s="155"/>
      <c r="J906" s="197">
        <f t="shared" si="56"/>
        <v>5.5E-2</v>
      </c>
      <c r="K906" s="197">
        <f t="shared" si="59"/>
        <v>3.3333333333333335E-3</v>
      </c>
      <c r="L906" s="197">
        <f t="shared" si="57"/>
        <v>1.8314389855391688E-3</v>
      </c>
      <c r="M906" s="36"/>
    </row>
    <row r="907" spans="1:13" ht="12.75" x14ac:dyDescent="0.2">
      <c r="A907" s="15">
        <v>1945.12</v>
      </c>
      <c r="B907" s="15">
        <v>17.329999999999998</v>
      </c>
      <c r="C907" s="18">
        <v>0.66</v>
      </c>
      <c r="D907" s="18">
        <v>0.96</v>
      </c>
      <c r="E907" s="18">
        <v>18.2</v>
      </c>
      <c r="F907" s="15">
        <f t="shared" si="58"/>
        <v>1945.9583333332653</v>
      </c>
      <c r="G907" s="15">
        <f>G896*1/12+G908*11/12</f>
        <v>2.2050000000000001</v>
      </c>
      <c r="H907" s="30"/>
      <c r="I907" s="155"/>
      <c r="J907" s="197">
        <f t="shared" si="56"/>
        <v>5.5E-2</v>
      </c>
      <c r="K907" s="197">
        <f t="shared" si="59"/>
        <v>3.2276995305164321E-3</v>
      </c>
      <c r="L907" s="197">
        <f t="shared" si="57"/>
        <v>1.8191872389952124E-3</v>
      </c>
      <c r="M907" s="36"/>
    </row>
    <row r="908" spans="1:13" ht="12.75" x14ac:dyDescent="0.2">
      <c r="A908" s="15">
        <v>1946.01</v>
      </c>
      <c r="B908" s="15">
        <v>18.02</v>
      </c>
      <c r="C908" s="18">
        <v>0.66666700000000001</v>
      </c>
      <c r="D908" s="18">
        <v>0.94</v>
      </c>
      <c r="E908" s="18">
        <v>18.2</v>
      </c>
      <c r="F908" s="15">
        <f t="shared" si="58"/>
        <v>1946.0416666665985</v>
      </c>
      <c r="G908" s="15">
        <v>2.19</v>
      </c>
      <c r="H908" s="30"/>
      <c r="I908" s="155"/>
      <c r="J908" s="197">
        <f t="shared" si="56"/>
        <v>5.5555583333333332E-2</v>
      </c>
      <c r="K908" s="197">
        <f t="shared" si="59"/>
        <v>3.2057462973648782E-3</v>
      </c>
      <c r="L908" s="197">
        <f t="shared" si="57"/>
        <v>1.8069338440696026E-3</v>
      </c>
      <c r="M908" s="36"/>
    </row>
    <row r="909" spans="1:13" ht="12.75" x14ac:dyDescent="0.2">
      <c r="A909" s="15">
        <v>1946.02</v>
      </c>
      <c r="B909" s="15">
        <v>18.07</v>
      </c>
      <c r="C909" s="18">
        <v>0.67333299999999996</v>
      </c>
      <c r="D909" s="18">
        <v>0.92</v>
      </c>
      <c r="E909" s="18">
        <v>18.100000000000001</v>
      </c>
      <c r="F909" s="15">
        <f t="shared" si="58"/>
        <v>1946.1249999999318</v>
      </c>
      <c r="G909" s="15">
        <f>G908*11/12+G920*1/12</f>
        <v>2.1949999999999998</v>
      </c>
      <c r="H909" s="30"/>
      <c r="I909" s="155"/>
      <c r="J909" s="197">
        <f t="shared" si="56"/>
        <v>5.6111083333333332E-2</v>
      </c>
      <c r="K909" s="197">
        <f t="shared" si="59"/>
        <v>3.1138226045135035E-3</v>
      </c>
      <c r="L909" s="197">
        <f t="shared" si="57"/>
        <v>1.8110184922268679E-3</v>
      </c>
      <c r="M909" s="36"/>
    </row>
    <row r="910" spans="1:13" ht="12.75" x14ac:dyDescent="0.2">
      <c r="A910" s="15">
        <v>1946.03</v>
      </c>
      <c r="B910" s="15">
        <v>17.53</v>
      </c>
      <c r="C910" s="18">
        <v>0.68</v>
      </c>
      <c r="D910" s="18">
        <v>0.9</v>
      </c>
      <c r="E910" s="18">
        <v>18.3</v>
      </c>
      <c r="F910" s="15">
        <f t="shared" si="58"/>
        <v>1946.208333333265</v>
      </c>
      <c r="G910" s="15">
        <f>G908*10/12+G920*2/12</f>
        <v>2.2000000000000002</v>
      </c>
      <c r="H910" s="30"/>
      <c r="I910" s="155"/>
      <c r="J910" s="197">
        <f t="shared" si="56"/>
        <v>5.6666666666666671E-2</v>
      </c>
      <c r="K910" s="197">
        <f t="shared" si="59"/>
        <v>3.1359527762405462E-3</v>
      </c>
      <c r="L910" s="197">
        <f t="shared" si="57"/>
        <v>1.8151029571964461E-3</v>
      </c>
      <c r="M910" s="36"/>
    </row>
    <row r="911" spans="1:13" ht="12.75" x14ac:dyDescent="0.2">
      <c r="A911" s="15">
        <v>1946.04</v>
      </c>
      <c r="B911" s="15">
        <v>18.66</v>
      </c>
      <c r="C911" s="18">
        <v>0.68</v>
      </c>
      <c r="D911" s="18">
        <v>0.88</v>
      </c>
      <c r="E911" s="18">
        <v>18.399999999999999</v>
      </c>
      <c r="F911" s="15">
        <f t="shared" si="58"/>
        <v>1946.2916666665983</v>
      </c>
      <c r="G911" s="15">
        <f>G908*9/12+G920*3/12</f>
        <v>2.2050000000000001</v>
      </c>
      <c r="H911" s="30"/>
      <c r="I911" s="155"/>
      <c r="J911" s="197">
        <f t="shared" si="56"/>
        <v>5.6666666666666671E-2</v>
      </c>
      <c r="K911" s="197">
        <f t="shared" si="59"/>
        <v>3.2325537174367749E-3</v>
      </c>
      <c r="L911" s="197">
        <f t="shared" si="57"/>
        <v>1.8191872389952124E-3</v>
      </c>
      <c r="M911" s="36"/>
    </row>
    <row r="912" spans="1:13" ht="12.75" x14ac:dyDescent="0.2">
      <c r="A912" s="15">
        <v>1946.05</v>
      </c>
      <c r="B912" s="15">
        <v>18.7</v>
      </c>
      <c r="C912" s="18">
        <v>0.68</v>
      </c>
      <c r="D912" s="18">
        <v>0.86</v>
      </c>
      <c r="E912" s="18">
        <v>18.5</v>
      </c>
      <c r="F912" s="15">
        <f t="shared" si="58"/>
        <v>1946.3749999999316</v>
      </c>
      <c r="G912" s="15">
        <f>G908*8/12+G920*4/12</f>
        <v>2.21</v>
      </c>
      <c r="H912" s="30"/>
      <c r="I912" s="155"/>
      <c r="J912" s="197">
        <f t="shared" si="56"/>
        <v>5.6666666666666671E-2</v>
      </c>
      <c r="K912" s="197">
        <f t="shared" si="59"/>
        <v>3.0367988567345482E-3</v>
      </c>
      <c r="L912" s="197">
        <f t="shared" si="57"/>
        <v>1.8232713376404863E-3</v>
      </c>
      <c r="M912" s="36"/>
    </row>
    <row r="913" spans="1:13" ht="12.75" x14ac:dyDescent="0.2">
      <c r="A913" s="15">
        <v>1946.06</v>
      </c>
      <c r="B913" s="15">
        <v>18.579999999999998</v>
      </c>
      <c r="C913" s="18">
        <v>0.68</v>
      </c>
      <c r="D913" s="18">
        <v>0.84</v>
      </c>
      <c r="E913" s="18">
        <v>18.7</v>
      </c>
      <c r="F913" s="15">
        <f t="shared" si="58"/>
        <v>1946.4583333332648</v>
      </c>
      <c r="G913" s="15">
        <f>G908*7/12+G920*5/12</f>
        <v>2.2149999999999999</v>
      </c>
      <c r="H913" s="30"/>
      <c r="I913" s="155"/>
      <c r="J913" s="197">
        <f t="shared" si="56"/>
        <v>5.6666666666666671E-2</v>
      </c>
      <c r="K913" s="197">
        <f t="shared" si="59"/>
        <v>3.0303030303030307E-3</v>
      </c>
      <c r="L913" s="197">
        <f t="shared" si="57"/>
        <v>1.8273552531493653E-3</v>
      </c>
      <c r="M913" s="36"/>
    </row>
    <row r="914" spans="1:13" ht="12.75" x14ac:dyDescent="0.2">
      <c r="A914" s="15">
        <v>1946.07</v>
      </c>
      <c r="B914" s="15">
        <v>18.05</v>
      </c>
      <c r="C914" s="18">
        <v>0.68333299999999997</v>
      </c>
      <c r="D914" s="18">
        <v>0.85666699999999996</v>
      </c>
      <c r="E914" s="18">
        <v>19.8</v>
      </c>
      <c r="F914" s="15">
        <f t="shared" si="58"/>
        <v>1946.5416666665981</v>
      </c>
      <c r="G914" s="15">
        <f>G908*6/12+G920*6/12</f>
        <v>2.2199999999999998</v>
      </c>
      <c r="H914" s="30"/>
      <c r="I914" s="155"/>
      <c r="J914" s="197">
        <f t="shared" si="56"/>
        <v>5.6944416666666664E-2</v>
      </c>
      <c r="K914" s="197">
        <f t="shared" si="59"/>
        <v>3.0648232866881953E-3</v>
      </c>
      <c r="L914" s="197">
        <f t="shared" si="57"/>
        <v>1.8314389855391688E-3</v>
      </c>
      <c r="M914" s="36"/>
    </row>
    <row r="915" spans="1:13" ht="12.75" x14ac:dyDescent="0.2">
      <c r="A915" s="15">
        <v>1946.08</v>
      </c>
      <c r="B915" s="15">
        <v>17.7</v>
      </c>
      <c r="C915" s="18">
        <v>0.68666700000000003</v>
      </c>
      <c r="D915" s="18">
        <v>0.87333300000000003</v>
      </c>
      <c r="E915" s="18">
        <v>20.2</v>
      </c>
      <c r="F915" s="15">
        <f t="shared" si="58"/>
        <v>1946.6249999999313</v>
      </c>
      <c r="G915" s="15">
        <f>G908*5/12+G920*7/12</f>
        <v>2.2250000000000001</v>
      </c>
      <c r="H915" s="30"/>
      <c r="I915" s="155"/>
      <c r="J915" s="197">
        <f t="shared" si="56"/>
        <v>5.7222250000000002E-2</v>
      </c>
      <c r="K915" s="197">
        <f t="shared" si="59"/>
        <v>3.1702077562326871E-3</v>
      </c>
      <c r="L915" s="197">
        <f t="shared" si="57"/>
        <v>1.8355225348267723E-3</v>
      </c>
      <c r="M915" s="36"/>
    </row>
    <row r="916" spans="1:13" ht="12.75" x14ac:dyDescent="0.2">
      <c r="A916" s="15">
        <v>1946.09</v>
      </c>
      <c r="B916" s="15">
        <v>15.09</v>
      </c>
      <c r="C916" s="18">
        <v>0.69</v>
      </c>
      <c r="D916" s="18">
        <v>0.89</v>
      </c>
      <c r="E916" s="18">
        <v>20.399999999999999</v>
      </c>
      <c r="F916" s="15">
        <f t="shared" si="58"/>
        <v>1946.7083333332646</v>
      </c>
      <c r="G916" s="15">
        <f>G908*4/12+G920*8/12</f>
        <v>2.23</v>
      </c>
      <c r="H916" s="30"/>
      <c r="I916" s="155"/>
      <c r="J916" s="197">
        <f t="shared" si="56"/>
        <v>5.7499999999999996E-2</v>
      </c>
      <c r="K916" s="197">
        <f t="shared" si="59"/>
        <v>3.2485875706214687E-3</v>
      </c>
      <c r="L916" s="197">
        <f t="shared" si="57"/>
        <v>1.8396059010297172E-3</v>
      </c>
      <c r="M916" s="36"/>
    </row>
    <row r="917" spans="1:13" ht="12.75" x14ac:dyDescent="0.2">
      <c r="A917" s="15">
        <v>1946.1</v>
      </c>
      <c r="B917" s="15">
        <v>14.75</v>
      </c>
      <c r="C917" s="18">
        <v>0.69666700000000004</v>
      </c>
      <c r="D917" s="18">
        <v>0.94666700000000004</v>
      </c>
      <c r="E917" s="18">
        <v>20.8</v>
      </c>
      <c r="F917" s="15">
        <f t="shared" si="58"/>
        <v>1946.7916666665978</v>
      </c>
      <c r="G917" s="15">
        <f>G908*3/12+G920*9/12</f>
        <v>2.2349999999999999</v>
      </c>
      <c r="H917" s="30"/>
      <c r="I917" s="155"/>
      <c r="J917" s="197">
        <f t="shared" si="56"/>
        <v>5.8055583333333334E-2</v>
      </c>
      <c r="K917" s="197">
        <f t="shared" si="59"/>
        <v>3.8472884912745748E-3</v>
      </c>
      <c r="L917" s="197">
        <f t="shared" si="57"/>
        <v>1.843689084164879E-3</v>
      </c>
      <c r="M917" s="36"/>
    </row>
    <row r="918" spans="1:13" ht="12.75" x14ac:dyDescent="0.2">
      <c r="A918" s="15">
        <v>1946.11</v>
      </c>
      <c r="B918" s="15">
        <v>14.69</v>
      </c>
      <c r="C918" s="18">
        <v>0.70333299999999999</v>
      </c>
      <c r="D918" s="18">
        <v>1.0033300000000001</v>
      </c>
      <c r="E918" s="18">
        <v>21.3</v>
      </c>
      <c r="F918" s="15">
        <f t="shared" si="58"/>
        <v>1946.8749999999311</v>
      </c>
      <c r="G918" s="15">
        <f>G908*2/12+G920*10/12</f>
        <v>2.2400000000000002</v>
      </c>
      <c r="H918" s="30"/>
      <c r="I918" s="155"/>
      <c r="J918" s="197">
        <f t="shared" si="56"/>
        <v>5.8611083333333334E-2</v>
      </c>
      <c r="K918" s="197">
        <f t="shared" si="59"/>
        <v>3.9736327683615822E-3</v>
      </c>
      <c r="L918" s="197">
        <f t="shared" si="57"/>
        <v>1.8477720842495771E-3</v>
      </c>
      <c r="M918" s="36"/>
    </row>
    <row r="919" spans="1:13" ht="12.75" x14ac:dyDescent="0.2">
      <c r="A919" s="15">
        <v>1946.12</v>
      </c>
      <c r="B919" s="15">
        <v>15.13</v>
      </c>
      <c r="C919" s="18">
        <v>0.71</v>
      </c>
      <c r="D919" s="18">
        <v>1.06</v>
      </c>
      <c r="E919" s="18">
        <v>21.5</v>
      </c>
      <c r="F919" s="15">
        <f t="shared" si="58"/>
        <v>1946.9583333332644</v>
      </c>
      <c r="G919" s="15">
        <f>G908*1/12+G920*11/12</f>
        <v>2.2450000000000001</v>
      </c>
      <c r="H919" s="30"/>
      <c r="I919" s="155"/>
      <c r="J919" s="197">
        <f t="shared" si="56"/>
        <v>5.9166666666666666E-2</v>
      </c>
      <c r="K919" s="197">
        <f t="shared" si="59"/>
        <v>4.0276832312230544E-3</v>
      </c>
      <c r="L919" s="197">
        <f t="shared" si="57"/>
        <v>1.8518549013009089E-3</v>
      </c>
      <c r="M919" s="36"/>
    </row>
    <row r="920" spans="1:13" ht="12.75" x14ac:dyDescent="0.2">
      <c r="A920" s="15">
        <v>1947.01</v>
      </c>
      <c r="B920" s="15">
        <v>15.21</v>
      </c>
      <c r="C920" s="18">
        <v>0.71333299999999999</v>
      </c>
      <c r="D920" s="18">
        <v>1.1299999999999999</v>
      </c>
      <c r="E920" s="18">
        <v>21.5</v>
      </c>
      <c r="F920" s="15">
        <f t="shared" si="58"/>
        <v>1947.0416666665976</v>
      </c>
      <c r="G920" s="15">
        <v>2.25</v>
      </c>
      <c r="H920" s="30"/>
      <c r="I920" s="155"/>
      <c r="J920" s="197">
        <f t="shared" si="56"/>
        <v>5.9444416666666666E-2</v>
      </c>
      <c r="K920" s="197">
        <f t="shared" si="59"/>
        <v>3.9289105529852391E-3</v>
      </c>
      <c r="L920" s="197">
        <f t="shared" si="57"/>
        <v>1.855937535336194E-3</v>
      </c>
      <c r="M920" s="36"/>
    </row>
    <row r="921" spans="1:13" ht="12.75" x14ac:dyDescent="0.2">
      <c r="A921" s="15">
        <v>1947.02</v>
      </c>
      <c r="B921" s="15">
        <v>15.8</v>
      </c>
      <c r="C921" s="18">
        <v>0.71666700000000005</v>
      </c>
      <c r="D921" s="18">
        <v>1.2</v>
      </c>
      <c r="E921" s="18">
        <v>21.5</v>
      </c>
      <c r="F921" s="15">
        <f t="shared" si="58"/>
        <v>1947.1249999999309</v>
      </c>
      <c r="G921" s="15">
        <f>G920*11/12+G932*1/12</f>
        <v>2.2658333333333331</v>
      </c>
      <c r="H921" s="30"/>
      <c r="I921" s="155"/>
      <c r="J921" s="197">
        <f t="shared" si="56"/>
        <v>5.9722250000000004E-2</v>
      </c>
      <c r="K921" s="197">
        <f t="shared" si="59"/>
        <v>3.9265121630506243E-3</v>
      </c>
      <c r="L921" s="197">
        <f t="shared" si="57"/>
        <v>1.8688646692435196E-3</v>
      </c>
      <c r="M921" s="36"/>
    </row>
    <row r="922" spans="1:13" ht="12.75" x14ac:dyDescent="0.2">
      <c r="A922" s="15">
        <v>1947.03</v>
      </c>
      <c r="B922" s="15">
        <v>15.16</v>
      </c>
      <c r="C922" s="18">
        <v>0.72</v>
      </c>
      <c r="D922" s="18">
        <v>1.27</v>
      </c>
      <c r="E922" s="18">
        <v>21.9</v>
      </c>
      <c r="F922" s="15">
        <f t="shared" si="58"/>
        <v>1947.2083333332641</v>
      </c>
      <c r="G922" s="15">
        <f>G920*10/12+G932*2/12</f>
        <v>2.2816666666666667</v>
      </c>
      <c r="H922" s="30"/>
      <c r="I922" s="155"/>
      <c r="J922" s="197">
        <f t="shared" si="56"/>
        <v>0.06</v>
      </c>
      <c r="K922" s="197">
        <f t="shared" si="59"/>
        <v>3.7974683544303796E-3</v>
      </c>
      <c r="L922" s="197">
        <f t="shared" si="57"/>
        <v>1.881789968621872E-3</v>
      </c>
      <c r="M922" s="36"/>
    </row>
    <row r="923" spans="1:13" ht="12.75" x14ac:dyDescent="0.2">
      <c r="A923" s="15">
        <v>1947.04</v>
      </c>
      <c r="B923" s="15">
        <v>14.6</v>
      </c>
      <c r="C923" s="18">
        <v>0.73333300000000001</v>
      </c>
      <c r="D923" s="18">
        <v>1.32667</v>
      </c>
      <c r="E923" s="18">
        <v>21.9</v>
      </c>
      <c r="F923" s="15">
        <f t="shared" si="58"/>
        <v>1947.2916666665974</v>
      </c>
      <c r="G923" s="15">
        <f>G920*9/12+G932*3/12</f>
        <v>2.2974999999999999</v>
      </c>
      <c r="H923" s="30"/>
      <c r="I923" s="155"/>
      <c r="J923" s="197">
        <f t="shared" si="56"/>
        <v>6.1111083333333337E-2</v>
      </c>
      <c r="K923" s="197">
        <f t="shared" si="59"/>
        <v>4.031074098504837E-3</v>
      </c>
      <c r="L923" s="197">
        <f t="shared" si="57"/>
        <v>1.8947134340148164E-3</v>
      </c>
      <c r="M923" s="36"/>
    </row>
    <row r="924" spans="1:13" ht="12.75" x14ac:dyDescent="0.2">
      <c r="A924" s="15">
        <v>1947.05</v>
      </c>
      <c r="B924" s="15">
        <v>14.34</v>
      </c>
      <c r="C924" s="18">
        <v>0.74666699999999997</v>
      </c>
      <c r="D924" s="18">
        <v>1.3833299999999999</v>
      </c>
      <c r="E924" s="18">
        <v>21.9</v>
      </c>
      <c r="F924" s="15">
        <f t="shared" si="58"/>
        <v>1947.3749999999307</v>
      </c>
      <c r="G924" s="15">
        <f>G920*8/12+G932*4/12</f>
        <v>2.3133333333333335</v>
      </c>
      <c r="H924" s="30"/>
      <c r="I924" s="155"/>
      <c r="J924" s="197">
        <f t="shared" si="56"/>
        <v>6.222225E-2</v>
      </c>
      <c r="K924" s="197">
        <f t="shared" si="59"/>
        <v>4.2617979452054793E-3</v>
      </c>
      <c r="L924" s="197">
        <f t="shared" si="57"/>
        <v>1.9076350659670283E-3</v>
      </c>
      <c r="M924" s="36"/>
    </row>
    <row r="925" spans="1:13" ht="12.75" x14ac:dyDescent="0.2">
      <c r="A925" s="15">
        <v>1947.06</v>
      </c>
      <c r="B925" s="15">
        <v>14.84</v>
      </c>
      <c r="C925" s="18">
        <v>0.76</v>
      </c>
      <c r="D925" s="18">
        <v>1.44</v>
      </c>
      <c r="E925" s="18">
        <v>22</v>
      </c>
      <c r="F925" s="15">
        <f t="shared" si="58"/>
        <v>1947.4583333332639</v>
      </c>
      <c r="G925" s="15">
        <f>G920*7/12+G932*5/12</f>
        <v>2.3291666666666666</v>
      </c>
      <c r="H925" s="30"/>
      <c r="I925" s="155"/>
      <c r="J925" s="197">
        <f t="shared" si="56"/>
        <v>6.3333333333333339E-2</v>
      </c>
      <c r="K925" s="197">
        <f t="shared" si="59"/>
        <v>4.416550441655045E-3</v>
      </c>
      <c r="L925" s="197">
        <f t="shared" si="57"/>
        <v>1.9205548650216286E-3</v>
      </c>
      <c r="M925" s="36"/>
    </row>
    <row r="926" spans="1:13" ht="12.75" x14ac:dyDescent="0.2">
      <c r="A926" s="15">
        <v>1947.07</v>
      </c>
      <c r="B926" s="15">
        <v>15.77</v>
      </c>
      <c r="C926" s="18">
        <v>0.77</v>
      </c>
      <c r="D926" s="18">
        <v>1.4766699999999999</v>
      </c>
      <c r="E926" s="18">
        <v>22.2</v>
      </c>
      <c r="F926" s="15">
        <f t="shared" si="58"/>
        <v>1947.5416666665972</v>
      </c>
      <c r="G926" s="15">
        <f>G920*6/12+G932*6/12</f>
        <v>2.3449999999999998</v>
      </c>
      <c r="H926" s="30"/>
      <c r="I926" s="155"/>
      <c r="J926" s="197">
        <f t="shared" si="56"/>
        <v>6.4166666666666664E-2</v>
      </c>
      <c r="K926" s="197">
        <f t="shared" si="59"/>
        <v>4.3238993710691823E-3</v>
      </c>
      <c r="L926" s="197">
        <f t="shared" si="57"/>
        <v>1.9334728317226269E-3</v>
      </c>
      <c r="M926" s="36"/>
    </row>
    <row r="927" spans="1:13" ht="12.75" x14ac:dyDescent="0.2">
      <c r="A927" s="15">
        <v>1947.08</v>
      </c>
      <c r="B927" s="15">
        <v>15.46</v>
      </c>
      <c r="C927" s="18">
        <v>0.78</v>
      </c>
      <c r="D927" s="18">
        <v>1.5133300000000001</v>
      </c>
      <c r="E927" s="18">
        <v>22.5</v>
      </c>
      <c r="F927" s="15">
        <f t="shared" si="58"/>
        <v>1947.6249999999304</v>
      </c>
      <c r="G927" s="15">
        <f>G920*5/12+G932*7/12</f>
        <v>2.3608333333333329</v>
      </c>
      <c r="H927" s="30"/>
      <c r="I927" s="155"/>
      <c r="J927" s="197">
        <f t="shared" si="56"/>
        <v>6.5000000000000002E-2</v>
      </c>
      <c r="K927" s="197">
        <f t="shared" si="59"/>
        <v>4.1217501585288528E-3</v>
      </c>
      <c r="L927" s="197">
        <f t="shared" si="57"/>
        <v>1.946388966613366E-3</v>
      </c>
      <c r="M927" s="36"/>
    </row>
    <row r="928" spans="1:13" ht="12.75" x14ac:dyDescent="0.2">
      <c r="A928" s="15">
        <v>1947.09</v>
      </c>
      <c r="B928" s="15">
        <v>15.06</v>
      </c>
      <c r="C928" s="18">
        <v>0.79</v>
      </c>
      <c r="D928" s="18">
        <v>1.55</v>
      </c>
      <c r="E928" s="18">
        <v>23</v>
      </c>
      <c r="F928" s="15">
        <f t="shared" si="58"/>
        <v>1947.7083333332637</v>
      </c>
      <c r="G928" s="15">
        <f>G920*4/12+G932*8/12</f>
        <v>2.3766666666666669</v>
      </c>
      <c r="H928" s="30"/>
      <c r="I928" s="155"/>
      <c r="J928" s="197">
        <f t="shared" si="56"/>
        <v>6.5833333333333341E-2</v>
      </c>
      <c r="K928" s="197">
        <f t="shared" si="59"/>
        <v>4.2583009918068133E-3</v>
      </c>
      <c r="L928" s="197">
        <f t="shared" si="57"/>
        <v>1.9593032702365232E-3</v>
      </c>
      <c r="M928" s="36"/>
    </row>
    <row r="929" spans="1:13" ht="12.75" x14ac:dyDescent="0.2">
      <c r="A929" s="15">
        <v>1947.1</v>
      </c>
      <c r="B929" s="15">
        <v>15.45</v>
      </c>
      <c r="C929" s="18">
        <v>0.80666700000000002</v>
      </c>
      <c r="D929" s="18">
        <v>1.57</v>
      </c>
      <c r="E929" s="18">
        <v>23</v>
      </c>
      <c r="F929" s="15">
        <f t="shared" si="58"/>
        <v>1947.7916666665969</v>
      </c>
      <c r="G929" s="15">
        <f>G920*3/12+G932*9/12</f>
        <v>2.3925000000000001</v>
      </c>
      <c r="H929" s="30"/>
      <c r="I929" s="155"/>
      <c r="J929" s="197">
        <f t="shared" si="56"/>
        <v>6.7222249999999997E-2</v>
      </c>
      <c r="K929" s="197">
        <f t="shared" si="59"/>
        <v>4.4636288180610884E-3</v>
      </c>
      <c r="L929" s="197">
        <f t="shared" si="57"/>
        <v>1.9722157431349974E-3</v>
      </c>
      <c r="M929" s="36"/>
    </row>
    <row r="930" spans="1:13" ht="12.75" x14ac:dyDescent="0.2">
      <c r="A930" s="15">
        <v>1947.11</v>
      </c>
      <c r="B930" s="15">
        <v>15.27</v>
      </c>
      <c r="C930" s="18">
        <v>0.82333299999999998</v>
      </c>
      <c r="D930" s="18">
        <v>1.59</v>
      </c>
      <c r="E930" s="18">
        <v>23.1</v>
      </c>
      <c r="F930" s="15">
        <f t="shared" si="58"/>
        <v>1947.8749999999302</v>
      </c>
      <c r="G930" s="15">
        <f>G920*2/12+G932*10/12</f>
        <v>2.4083333333333332</v>
      </c>
      <c r="H930" s="30"/>
      <c r="I930" s="155"/>
      <c r="J930" s="197">
        <f t="shared" si="56"/>
        <v>6.8611083333333336E-2</v>
      </c>
      <c r="K930" s="197">
        <f t="shared" si="59"/>
        <v>4.4408468176914779E-3</v>
      </c>
      <c r="L930" s="197">
        <f t="shared" si="57"/>
        <v>1.9851263858514656E-3</v>
      </c>
      <c r="M930" s="36"/>
    </row>
    <row r="931" spans="1:13" ht="12.75" x14ac:dyDescent="0.2">
      <c r="A931" s="15">
        <v>1947.12</v>
      </c>
      <c r="B931" s="15">
        <v>15.03</v>
      </c>
      <c r="C931" s="18">
        <v>0.84</v>
      </c>
      <c r="D931" s="18">
        <v>1.61</v>
      </c>
      <c r="E931" s="18">
        <v>23.4</v>
      </c>
      <c r="F931" s="15">
        <f t="shared" si="58"/>
        <v>1947.9583333332635</v>
      </c>
      <c r="G931" s="15">
        <f>G920*1/12+G932*11/12</f>
        <v>2.4241666666666668</v>
      </c>
      <c r="H931" s="30"/>
      <c r="I931" s="155"/>
      <c r="J931" s="197">
        <f t="shared" si="56"/>
        <v>6.9999999999999993E-2</v>
      </c>
      <c r="K931" s="197">
        <f t="shared" si="59"/>
        <v>4.5841519318925994E-3</v>
      </c>
      <c r="L931" s="197">
        <f t="shared" si="57"/>
        <v>1.9980351989281608E-3</v>
      </c>
      <c r="M931" s="36"/>
    </row>
    <row r="932" spans="1:13" ht="12.75" x14ac:dyDescent="0.2">
      <c r="A932" s="15">
        <v>1948.01</v>
      </c>
      <c r="B932" s="15">
        <v>14.83</v>
      </c>
      <c r="C932" s="18">
        <v>0.843333</v>
      </c>
      <c r="D932" s="18">
        <v>1.64333</v>
      </c>
      <c r="E932" s="18">
        <v>23.7</v>
      </c>
      <c r="F932" s="15">
        <f t="shared" si="58"/>
        <v>1948.0416666665967</v>
      </c>
      <c r="G932" s="15">
        <v>2.44</v>
      </c>
      <c r="H932" s="30"/>
      <c r="I932" s="155"/>
      <c r="J932" s="197">
        <f t="shared" si="56"/>
        <v>7.027775E-2</v>
      </c>
      <c r="K932" s="197">
        <f t="shared" si="59"/>
        <v>4.6758316699933465E-3</v>
      </c>
      <c r="L932" s="197">
        <f t="shared" si="57"/>
        <v>2.010942182907316E-3</v>
      </c>
      <c r="M932" s="36"/>
    </row>
    <row r="933" spans="1:13" ht="12.75" x14ac:dyDescent="0.2">
      <c r="A933" s="15">
        <v>1948.02</v>
      </c>
      <c r="B933" s="15">
        <v>14.1</v>
      </c>
      <c r="C933" s="18">
        <v>0.84666699999999995</v>
      </c>
      <c r="D933" s="18">
        <v>1.6766700000000001</v>
      </c>
      <c r="E933" s="18">
        <v>23.5</v>
      </c>
      <c r="F933" s="15">
        <f t="shared" si="58"/>
        <v>1948.12499999993</v>
      </c>
      <c r="G933" s="15">
        <f>G932*11/12+G944*1/12</f>
        <v>2.4291666666666667</v>
      </c>
      <c r="H933" s="30"/>
      <c r="I933" s="155"/>
      <c r="J933" s="197">
        <f t="shared" si="56"/>
        <v>7.0555583333333324E-2</v>
      </c>
      <c r="K933" s="197">
        <f t="shared" si="59"/>
        <v>4.7576253090582145E-3</v>
      </c>
      <c r="L933" s="197">
        <f t="shared" si="57"/>
        <v>2.0021112861834389E-3</v>
      </c>
      <c r="M933" s="36"/>
    </row>
    <row r="934" spans="1:13" ht="12.75" x14ac:dyDescent="0.2">
      <c r="A934" s="15">
        <v>1948.03</v>
      </c>
      <c r="B934" s="15">
        <v>14.3</v>
      </c>
      <c r="C934" s="18">
        <v>0.85</v>
      </c>
      <c r="D934" s="18">
        <v>1.71</v>
      </c>
      <c r="E934" s="18">
        <v>23.4</v>
      </c>
      <c r="F934" s="15">
        <f t="shared" si="58"/>
        <v>1948.2083333332632</v>
      </c>
      <c r="G934" s="15">
        <f>G932*10/12+G944*2/12</f>
        <v>2.418333333333333</v>
      </c>
      <c r="H934" s="30"/>
      <c r="I934" s="155"/>
      <c r="J934" s="197">
        <f t="shared" si="56"/>
        <v>7.0833333333333331E-2</v>
      </c>
      <c r="K934" s="197">
        <f t="shared" si="59"/>
        <v>5.0236406619385346E-3</v>
      </c>
      <c r="L934" s="197">
        <f t="shared" si="57"/>
        <v>1.9932795332586739E-3</v>
      </c>
      <c r="M934" s="36"/>
    </row>
    <row r="935" spans="1:13" ht="12.75" x14ac:dyDescent="0.2">
      <c r="A935" s="15">
        <v>1948.04</v>
      </c>
      <c r="B935" s="15">
        <v>15.4</v>
      </c>
      <c r="C935" s="18">
        <v>0.85</v>
      </c>
      <c r="D935" s="18">
        <v>1.76</v>
      </c>
      <c r="E935" s="18">
        <v>23.8</v>
      </c>
      <c r="F935" s="15">
        <f t="shared" si="58"/>
        <v>1948.2916666665965</v>
      </c>
      <c r="G935" s="15">
        <f>G932*9/12+G944*3/12</f>
        <v>2.4075000000000002</v>
      </c>
      <c r="H935" s="30"/>
      <c r="I935" s="155"/>
      <c r="J935" s="197">
        <f t="shared" si="56"/>
        <v>7.0833333333333331E-2</v>
      </c>
      <c r="K935" s="197">
        <f t="shared" si="59"/>
        <v>4.9533799533799531E-3</v>
      </c>
      <c r="L935" s="197">
        <f t="shared" si="57"/>
        <v>1.98444692395916E-3</v>
      </c>
      <c r="M935" s="36"/>
    </row>
    <row r="936" spans="1:13" ht="12.75" x14ac:dyDescent="0.2">
      <c r="A936" s="15">
        <v>1948.05</v>
      </c>
      <c r="B936" s="15">
        <v>16.149999999999999</v>
      </c>
      <c r="C936" s="18">
        <v>0.85</v>
      </c>
      <c r="D936" s="18">
        <v>1.81</v>
      </c>
      <c r="E936" s="18">
        <v>23.9</v>
      </c>
      <c r="F936" s="15">
        <f t="shared" si="58"/>
        <v>1948.3749999999297</v>
      </c>
      <c r="G936" s="15">
        <f>G932*8/12+G944*4/12</f>
        <v>2.3966666666666665</v>
      </c>
      <c r="H936" s="30"/>
      <c r="I936" s="155"/>
      <c r="J936" s="197">
        <f t="shared" si="56"/>
        <v>7.0833333333333331E-2</v>
      </c>
      <c r="K936" s="197">
        <f t="shared" si="59"/>
        <v>4.5995670995670991E-3</v>
      </c>
      <c r="L936" s="197">
        <f t="shared" si="57"/>
        <v>1.9756134581112583E-3</v>
      </c>
      <c r="M936" s="36"/>
    </row>
    <row r="937" spans="1:13" ht="12.75" x14ac:dyDescent="0.2">
      <c r="A937" s="15">
        <v>1948.06</v>
      </c>
      <c r="B937" s="15">
        <v>16.82</v>
      </c>
      <c r="C937" s="18">
        <v>0.85</v>
      </c>
      <c r="D937" s="18">
        <v>1.86</v>
      </c>
      <c r="E937" s="18">
        <v>24.1</v>
      </c>
      <c r="F937" s="15">
        <f t="shared" si="58"/>
        <v>1948.458333333263</v>
      </c>
      <c r="G937" s="15">
        <f>G932*7/12+G944*5/12</f>
        <v>2.3858333333333333</v>
      </c>
      <c r="H937" s="30"/>
      <c r="I937" s="155"/>
      <c r="J937" s="197">
        <f t="shared" si="56"/>
        <v>7.0833333333333331E-2</v>
      </c>
      <c r="K937" s="197">
        <f t="shared" si="59"/>
        <v>4.3859649122807024E-3</v>
      </c>
      <c r="L937" s="197">
        <f t="shared" si="57"/>
        <v>1.966779135541552E-3</v>
      </c>
      <c r="M937" s="36"/>
    </row>
    <row r="938" spans="1:13" ht="12.75" x14ac:dyDescent="0.2">
      <c r="A938" s="15">
        <v>1948.07</v>
      </c>
      <c r="B938" s="15">
        <v>16.420000000000002</v>
      </c>
      <c r="C938" s="18">
        <v>0.85666699999999996</v>
      </c>
      <c r="D938" s="18">
        <v>1.93</v>
      </c>
      <c r="E938" s="18">
        <v>24.4</v>
      </c>
      <c r="F938" s="15">
        <f t="shared" si="58"/>
        <v>1948.5416666665963</v>
      </c>
      <c r="G938" s="15">
        <f>G932*6/12+G944*6/12</f>
        <v>2.375</v>
      </c>
      <c r="H938" s="30"/>
      <c r="I938" s="155"/>
      <c r="J938" s="197">
        <f t="shared" si="56"/>
        <v>7.1388916666666663E-2</v>
      </c>
      <c r="K938" s="197">
        <f t="shared" si="59"/>
        <v>4.2442875544986122E-3</v>
      </c>
      <c r="L938" s="197">
        <f t="shared" si="57"/>
        <v>1.9579439560759582E-3</v>
      </c>
      <c r="M938" s="36"/>
    </row>
    <row r="939" spans="1:13" ht="12.75" x14ac:dyDescent="0.2">
      <c r="A939" s="15">
        <v>1948.08</v>
      </c>
      <c r="B939" s="15">
        <v>15.94</v>
      </c>
      <c r="C939" s="18">
        <v>0.86333300000000002</v>
      </c>
      <c r="D939" s="18">
        <v>2</v>
      </c>
      <c r="E939" s="18">
        <v>24.5</v>
      </c>
      <c r="F939" s="15">
        <f t="shared" si="58"/>
        <v>1948.6249999999295</v>
      </c>
      <c r="G939" s="15">
        <f>G932*5/12+G944*7/12</f>
        <v>2.3641666666666667</v>
      </c>
      <c r="H939" s="30"/>
      <c r="I939" s="155"/>
      <c r="J939" s="197">
        <f t="shared" si="56"/>
        <v>7.1944416666666663E-2</v>
      </c>
      <c r="K939" s="197">
        <f t="shared" si="59"/>
        <v>4.3815113682501008E-3</v>
      </c>
      <c r="L939" s="197">
        <f t="shared" si="57"/>
        <v>1.9491079195408378E-3</v>
      </c>
      <c r="M939" s="36"/>
    </row>
    <row r="940" spans="1:13" ht="12.75" x14ac:dyDescent="0.2">
      <c r="A940" s="15">
        <v>1948.09</v>
      </c>
      <c r="B940" s="15">
        <v>15.76</v>
      </c>
      <c r="C940" s="18">
        <v>0.87</v>
      </c>
      <c r="D940" s="18">
        <v>2.0699999999999998</v>
      </c>
      <c r="E940" s="18">
        <v>24.5</v>
      </c>
      <c r="F940" s="15">
        <f t="shared" si="58"/>
        <v>1948.7083333332628</v>
      </c>
      <c r="G940" s="15">
        <f>G932*4/12+G944*8/12</f>
        <v>2.3533333333333335</v>
      </c>
      <c r="H940" s="30"/>
      <c r="I940" s="155"/>
      <c r="J940" s="197">
        <f t="shared" si="56"/>
        <v>7.2499999999999995E-2</v>
      </c>
      <c r="K940" s="197">
        <f t="shared" si="59"/>
        <v>4.5483061480552072E-3</v>
      </c>
      <c r="L940" s="197">
        <f t="shared" si="57"/>
        <v>1.9402710257621081E-3</v>
      </c>
      <c r="M940" s="36"/>
    </row>
    <row r="941" spans="1:13" ht="12.75" x14ac:dyDescent="0.2">
      <c r="A941" s="15">
        <v>1948.1</v>
      </c>
      <c r="B941" s="15">
        <v>16.190000000000001</v>
      </c>
      <c r="C941" s="18">
        <v>0.89</v>
      </c>
      <c r="D941" s="18">
        <v>2.1433300000000002</v>
      </c>
      <c r="E941" s="18">
        <v>24.4</v>
      </c>
      <c r="F941" s="15">
        <f t="shared" si="58"/>
        <v>1948.791666666596</v>
      </c>
      <c r="G941" s="15">
        <f>G932*3/12+G944*9/12</f>
        <v>2.3424999999999998</v>
      </c>
      <c r="H941" s="30"/>
      <c r="I941" s="155"/>
      <c r="J941" s="197">
        <f t="shared" si="56"/>
        <v>7.4166666666666672E-2</v>
      </c>
      <c r="K941" s="197">
        <f t="shared" si="59"/>
        <v>4.7060067681895098E-3</v>
      </c>
      <c r="L941" s="197">
        <f t="shared" si="57"/>
        <v>1.9314332745663521E-3</v>
      </c>
      <c r="M941" s="36"/>
    </row>
    <row r="942" spans="1:13" ht="12.75" x14ac:dyDescent="0.2">
      <c r="A942" s="15">
        <v>1948.11</v>
      </c>
      <c r="B942" s="15">
        <v>15.29</v>
      </c>
      <c r="C942" s="18">
        <v>0.91</v>
      </c>
      <c r="D942" s="18">
        <v>2.2166700000000001</v>
      </c>
      <c r="E942" s="18">
        <v>24.2</v>
      </c>
      <c r="F942" s="15">
        <f t="shared" si="58"/>
        <v>1948.8749999999293</v>
      </c>
      <c r="G942" s="15">
        <f>G932*2/12+G944*10/12</f>
        <v>2.3316666666666666</v>
      </c>
      <c r="H942" s="30"/>
      <c r="I942" s="155"/>
      <c r="J942" s="197">
        <f t="shared" si="56"/>
        <v>7.5833333333333336E-2</v>
      </c>
      <c r="K942" s="197">
        <f t="shared" si="59"/>
        <v>4.6839612929792046E-3</v>
      </c>
      <c r="L942" s="197">
        <f t="shared" si="57"/>
        <v>1.9225946657790427E-3</v>
      </c>
      <c r="M942" s="36"/>
    </row>
    <row r="943" spans="1:13" ht="12.75" x14ac:dyDescent="0.2">
      <c r="A943" s="15">
        <v>1948.12</v>
      </c>
      <c r="B943" s="15">
        <v>15.19</v>
      </c>
      <c r="C943" s="18">
        <v>0.93</v>
      </c>
      <c r="D943" s="18">
        <v>2.29</v>
      </c>
      <c r="E943" s="18">
        <v>24.1</v>
      </c>
      <c r="F943" s="15">
        <f t="shared" si="58"/>
        <v>1948.9583333332625</v>
      </c>
      <c r="G943" s="15">
        <f>G932*1/12+G944*11/12</f>
        <v>2.3208333333333333</v>
      </c>
      <c r="H943" s="30"/>
      <c r="I943" s="155"/>
      <c r="J943" s="197">
        <f t="shared" si="56"/>
        <v>7.7499999999999999E-2</v>
      </c>
      <c r="K943" s="197">
        <f t="shared" si="59"/>
        <v>5.0686723348593856E-3</v>
      </c>
      <c r="L943" s="197">
        <f t="shared" si="57"/>
        <v>1.9137551992265411E-3</v>
      </c>
      <c r="M943" s="36"/>
    </row>
    <row r="944" spans="1:13" ht="12.75" x14ac:dyDescent="0.2">
      <c r="A944" s="15">
        <v>1949.01</v>
      </c>
      <c r="B944" s="15">
        <v>15.36</v>
      </c>
      <c r="C944" s="18">
        <v>0.94666700000000004</v>
      </c>
      <c r="D944" s="18">
        <v>2.3199999999999998</v>
      </c>
      <c r="E944" s="18">
        <v>24</v>
      </c>
      <c r="F944" s="15">
        <f t="shared" si="58"/>
        <v>1949.0416666665958</v>
      </c>
      <c r="G944" s="15">
        <v>2.31</v>
      </c>
      <c r="H944" s="30"/>
      <c r="I944" s="155"/>
      <c r="J944" s="197">
        <f t="shared" si="56"/>
        <v>7.888891666666667E-2</v>
      </c>
      <c r="K944" s="197">
        <f t="shared" si="59"/>
        <v>5.1934770682466542E-3</v>
      </c>
      <c r="L944" s="197">
        <f t="shared" si="57"/>
        <v>1.9049148747345424E-3</v>
      </c>
      <c r="M944" s="36"/>
    </row>
    <row r="945" spans="1:13" ht="12.75" x14ac:dyDescent="0.2">
      <c r="A945" s="15">
        <v>1949.02</v>
      </c>
      <c r="B945" s="15">
        <v>14.77</v>
      </c>
      <c r="C945" s="18">
        <v>0.96333299999999999</v>
      </c>
      <c r="D945" s="18">
        <v>2.35</v>
      </c>
      <c r="E945" s="18">
        <v>23.8</v>
      </c>
      <c r="F945" s="15">
        <f t="shared" si="58"/>
        <v>1949.1249999999291</v>
      </c>
      <c r="G945" s="15">
        <f>G944*11/12+G956*1/12</f>
        <v>2.3108333333333335</v>
      </c>
      <c r="H945" s="30"/>
      <c r="I945" s="155"/>
      <c r="J945" s="197">
        <f t="shared" si="56"/>
        <v>8.0277749999999995E-2</v>
      </c>
      <c r="K945" s="197">
        <f t="shared" si="59"/>
        <v>5.2264160156249998E-3</v>
      </c>
      <c r="L945" s="197">
        <f t="shared" si="57"/>
        <v>1.9055949301589603E-3</v>
      </c>
      <c r="M945" s="36"/>
    </row>
    <row r="946" spans="1:13" ht="12.75" x14ac:dyDescent="0.2">
      <c r="A946" s="15">
        <v>1949.03</v>
      </c>
      <c r="B946" s="15">
        <v>14.91</v>
      </c>
      <c r="C946" s="18">
        <v>0.98</v>
      </c>
      <c r="D946" s="18">
        <v>2.38</v>
      </c>
      <c r="E946" s="18">
        <v>23.8</v>
      </c>
      <c r="F946" s="15">
        <f t="shared" si="58"/>
        <v>1949.2083333332623</v>
      </c>
      <c r="G946" s="15">
        <f>G944*10/12+G956*2/12</f>
        <v>2.3116666666666665</v>
      </c>
      <c r="H946" s="30"/>
      <c r="I946" s="155"/>
      <c r="J946" s="197">
        <f t="shared" si="56"/>
        <v>8.1666666666666665E-2</v>
      </c>
      <c r="K946" s="197">
        <f t="shared" si="59"/>
        <v>5.5292259083728279E-3</v>
      </c>
      <c r="L946" s="197">
        <f t="shared" si="57"/>
        <v>1.9062749805056622E-3</v>
      </c>
      <c r="M946" s="36"/>
    </row>
    <row r="947" spans="1:13" ht="12.75" x14ac:dyDescent="0.2">
      <c r="A947" s="15">
        <v>1949.04</v>
      </c>
      <c r="B947" s="15">
        <v>14.89</v>
      </c>
      <c r="C947" s="18">
        <v>0.99333300000000002</v>
      </c>
      <c r="D947" s="18">
        <v>2.3866700000000001</v>
      </c>
      <c r="E947" s="18">
        <v>23.9</v>
      </c>
      <c r="F947" s="15">
        <f t="shared" si="58"/>
        <v>1949.2916666665956</v>
      </c>
      <c r="G947" s="15">
        <f>G944*9/12+G956*3/12</f>
        <v>2.3125</v>
      </c>
      <c r="H947" s="30"/>
      <c r="I947" s="155"/>
      <c r="J947" s="197">
        <f t="shared" si="56"/>
        <v>8.2777749999999997E-2</v>
      </c>
      <c r="K947" s="197">
        <f t="shared" si="59"/>
        <v>5.5518276324614353E-3</v>
      </c>
      <c r="L947" s="197">
        <f t="shared" si="57"/>
        <v>1.9069550257750922E-3</v>
      </c>
      <c r="M947" s="36"/>
    </row>
    <row r="948" spans="1:13" ht="12.75" x14ac:dyDescent="0.2">
      <c r="A948" s="15">
        <v>1949.05</v>
      </c>
      <c r="B948" s="15">
        <v>14.78</v>
      </c>
      <c r="C948" s="18">
        <v>1.00667</v>
      </c>
      <c r="D948" s="18">
        <v>2.3933300000000002</v>
      </c>
      <c r="E948" s="18">
        <v>23.8</v>
      </c>
      <c r="F948" s="15">
        <f t="shared" si="58"/>
        <v>1949.3749999999288</v>
      </c>
      <c r="G948" s="15">
        <f>G944*8/12+G956*4/12</f>
        <v>2.3133333333333335</v>
      </c>
      <c r="H948" s="30"/>
      <c r="I948" s="155"/>
      <c r="J948" s="197">
        <f t="shared" si="56"/>
        <v>8.3889166666666667E-2</v>
      </c>
      <c r="K948" s="197">
        <f t="shared" si="59"/>
        <v>5.6339265726438326E-3</v>
      </c>
      <c r="L948" s="197">
        <f t="shared" si="57"/>
        <v>1.9076350659670283E-3</v>
      </c>
      <c r="M948" s="36"/>
    </row>
    <row r="949" spans="1:13" ht="12.75" x14ac:dyDescent="0.2">
      <c r="A949" s="15">
        <v>1949.06</v>
      </c>
      <c r="B949" s="15">
        <v>13.97</v>
      </c>
      <c r="C949" s="18">
        <v>1.02</v>
      </c>
      <c r="D949" s="18">
        <v>2.4</v>
      </c>
      <c r="E949" s="18">
        <v>23.9</v>
      </c>
      <c r="F949" s="15">
        <f t="shared" si="58"/>
        <v>1949.4583333332621</v>
      </c>
      <c r="G949" s="15">
        <f>G944*7/12+G956*5/12</f>
        <v>2.3141666666666669</v>
      </c>
      <c r="H949" s="30"/>
      <c r="I949" s="155"/>
      <c r="J949" s="197">
        <f t="shared" si="56"/>
        <v>8.5000000000000006E-2</v>
      </c>
      <c r="K949" s="197">
        <f t="shared" si="59"/>
        <v>5.7510148849797028E-3</v>
      </c>
      <c r="L949" s="197">
        <f t="shared" si="57"/>
        <v>1.9083151010816923E-3</v>
      </c>
      <c r="M949" s="36"/>
    </row>
    <row r="950" spans="1:13" ht="12.75" x14ac:dyDescent="0.2">
      <c r="A950" s="15">
        <v>1949.07</v>
      </c>
      <c r="B950" s="15">
        <v>14.76</v>
      </c>
      <c r="C950" s="18">
        <v>1.02667</v>
      </c>
      <c r="D950" s="18">
        <v>2.3966699999999999</v>
      </c>
      <c r="E950" s="18">
        <v>23.7</v>
      </c>
      <c r="F950" s="15">
        <f t="shared" si="58"/>
        <v>1949.5416666665953</v>
      </c>
      <c r="G950" s="15">
        <f>G944*6/12+G956*6/12</f>
        <v>2.3149999999999999</v>
      </c>
      <c r="H950" s="30"/>
      <c r="I950" s="155"/>
      <c r="J950" s="197">
        <f t="shared" si="56"/>
        <v>8.5555833333333331E-2</v>
      </c>
      <c r="K950" s="197">
        <f t="shared" si="59"/>
        <v>6.1242543545693149E-3</v>
      </c>
      <c r="L950" s="197">
        <f t="shared" si="57"/>
        <v>1.9089951311190845E-3</v>
      </c>
      <c r="M950" s="36"/>
    </row>
    <row r="951" spans="1:13" ht="12.75" x14ac:dyDescent="0.2">
      <c r="A951" s="15">
        <v>1949.08</v>
      </c>
      <c r="B951" s="15">
        <v>15.29</v>
      </c>
      <c r="C951" s="18">
        <v>1.0333300000000001</v>
      </c>
      <c r="D951" s="18">
        <v>2.3933300000000002</v>
      </c>
      <c r="E951" s="18">
        <v>23.8</v>
      </c>
      <c r="F951" s="15">
        <f t="shared" si="58"/>
        <v>1949.6249999999286</v>
      </c>
      <c r="G951" s="15">
        <f>G944*5/12+G956*7/12</f>
        <v>2.3158333333333334</v>
      </c>
      <c r="H951" s="30"/>
      <c r="I951" s="155"/>
      <c r="J951" s="197">
        <f t="shared" si="56"/>
        <v>8.6110833333333345E-2</v>
      </c>
      <c r="K951" s="197">
        <f t="shared" si="59"/>
        <v>5.8340672990063241E-3</v>
      </c>
      <c r="L951" s="197">
        <f t="shared" si="57"/>
        <v>1.9096751560794267E-3</v>
      </c>
      <c r="M951" s="36"/>
    </row>
    <row r="952" spans="1:13" ht="12.75" x14ac:dyDescent="0.2">
      <c r="A952" s="15">
        <v>1949.09</v>
      </c>
      <c r="B952" s="15">
        <v>15.49</v>
      </c>
      <c r="C952" s="18">
        <v>1.04</v>
      </c>
      <c r="D952" s="18">
        <v>2.39</v>
      </c>
      <c r="E952" s="18">
        <v>23.9</v>
      </c>
      <c r="F952" s="15">
        <f t="shared" si="58"/>
        <v>1949.7083333332619</v>
      </c>
      <c r="G952" s="15">
        <f>G944*4/12+G956*8/12</f>
        <v>2.3166666666666664</v>
      </c>
      <c r="H952" s="30"/>
      <c r="I952" s="155"/>
      <c r="J952" s="197">
        <f t="shared" si="56"/>
        <v>8.666666666666667E-2</v>
      </c>
      <c r="K952" s="197">
        <f t="shared" si="59"/>
        <v>5.6681927185524309E-3</v>
      </c>
      <c r="L952" s="197">
        <f t="shared" si="57"/>
        <v>1.9103551759627191E-3</v>
      </c>
      <c r="M952" s="36"/>
    </row>
    <row r="953" spans="1:13" ht="12.75" x14ac:dyDescent="0.2">
      <c r="A953" s="15">
        <v>1949.1</v>
      </c>
      <c r="B953" s="15">
        <v>15.89</v>
      </c>
      <c r="C953" s="18">
        <v>1.0733299999999999</v>
      </c>
      <c r="D953" s="18">
        <v>2.3666700000000001</v>
      </c>
      <c r="E953" s="18">
        <v>23.7</v>
      </c>
      <c r="F953" s="15">
        <f t="shared" si="58"/>
        <v>1949.7916666665951</v>
      </c>
      <c r="G953" s="15">
        <f>G944*3/12+G956*9/12</f>
        <v>2.3174999999999999</v>
      </c>
      <c r="H953" s="30"/>
      <c r="I953" s="155"/>
      <c r="J953" s="197">
        <f t="shared" si="56"/>
        <v>8.9444166666666658E-2</v>
      </c>
      <c r="K953" s="197">
        <f t="shared" si="59"/>
        <v>5.774316763503335E-3</v>
      </c>
      <c r="L953" s="197">
        <f t="shared" si="57"/>
        <v>1.9110351907691836E-3</v>
      </c>
      <c r="M953" s="36"/>
    </row>
    <row r="954" spans="1:13" ht="12.75" x14ac:dyDescent="0.2">
      <c r="A954" s="15">
        <v>1949.11</v>
      </c>
      <c r="B954" s="15">
        <v>16.11</v>
      </c>
      <c r="C954" s="18">
        <v>1.10667</v>
      </c>
      <c r="D954" s="18">
        <v>2.3433299999999999</v>
      </c>
      <c r="E954" s="18">
        <v>23.8</v>
      </c>
      <c r="F954" s="15">
        <f t="shared" si="58"/>
        <v>1949.8749999999284</v>
      </c>
      <c r="G954" s="15">
        <f>G944*2/12+G956*10/12</f>
        <v>2.3183333333333334</v>
      </c>
      <c r="H954" s="30"/>
      <c r="I954" s="155"/>
      <c r="J954" s="197">
        <f t="shared" si="56"/>
        <v>9.2222499999999999E-2</v>
      </c>
      <c r="K954" s="197">
        <f t="shared" si="59"/>
        <v>5.8038074260541219E-3</v>
      </c>
      <c r="L954" s="197">
        <f t="shared" si="57"/>
        <v>1.9117152004985982E-3</v>
      </c>
      <c r="M954" s="36"/>
    </row>
    <row r="955" spans="1:13" ht="12.75" x14ac:dyDescent="0.2">
      <c r="A955" s="15">
        <v>1949.12</v>
      </c>
      <c r="B955" s="15">
        <v>16.54</v>
      </c>
      <c r="C955" s="18">
        <v>1.1399999999999999</v>
      </c>
      <c r="D955" s="18">
        <v>2.3199999999999998</v>
      </c>
      <c r="E955" s="18">
        <v>23.6</v>
      </c>
      <c r="F955" s="15">
        <f t="shared" si="58"/>
        <v>1949.9583333332616</v>
      </c>
      <c r="G955" s="15">
        <f>G944*1/12+G956*11/12</f>
        <v>2.3191666666666664</v>
      </c>
      <c r="H955" s="30"/>
      <c r="I955" s="155"/>
      <c r="J955" s="197">
        <f t="shared" si="56"/>
        <v>9.4999999999999987E-2</v>
      </c>
      <c r="K955" s="197">
        <f t="shared" si="59"/>
        <v>5.8969584109248904E-3</v>
      </c>
      <c r="L955" s="197">
        <f t="shared" si="57"/>
        <v>1.912395205151407E-3</v>
      </c>
      <c r="M955" s="36"/>
    </row>
    <row r="956" spans="1:13" ht="12.75" x14ac:dyDescent="0.2">
      <c r="A956" s="15">
        <v>1950.01</v>
      </c>
      <c r="B956" s="15">
        <v>16.88</v>
      </c>
      <c r="C956" s="18">
        <v>1.1499999999999999</v>
      </c>
      <c r="D956" s="18">
        <v>2.3366699999999998</v>
      </c>
      <c r="E956" s="18">
        <v>23.5</v>
      </c>
      <c r="F956" s="15">
        <f t="shared" si="58"/>
        <v>1950.0416666665949</v>
      </c>
      <c r="G956" s="15">
        <v>2.3199999999999998</v>
      </c>
      <c r="H956" s="30"/>
      <c r="I956" s="155"/>
      <c r="J956" s="197">
        <f t="shared" si="56"/>
        <v>9.5833333333333326E-2</v>
      </c>
      <c r="K956" s="197">
        <f t="shared" si="59"/>
        <v>5.7940346634421606E-3</v>
      </c>
      <c r="L956" s="197">
        <f t="shared" si="57"/>
        <v>1.913075204727166E-3</v>
      </c>
      <c r="M956" s="36"/>
    </row>
    <row r="957" spans="1:13" ht="12.75" x14ac:dyDescent="0.2">
      <c r="A957" s="15">
        <v>1950.02</v>
      </c>
      <c r="B957" s="15">
        <v>17.21</v>
      </c>
      <c r="C957" s="18">
        <v>1.1599999999999999</v>
      </c>
      <c r="D957" s="18">
        <v>2.3533300000000001</v>
      </c>
      <c r="E957" s="18">
        <v>23.5</v>
      </c>
      <c r="F957" s="15">
        <f t="shared" si="58"/>
        <v>1950.1249999999281</v>
      </c>
      <c r="G957" s="15">
        <f>G956*11/12+G968*1/12</f>
        <v>2.3408333333333333</v>
      </c>
      <c r="H957" s="30"/>
      <c r="I957" s="155"/>
      <c r="J957" s="197">
        <f t="shared" si="56"/>
        <v>9.6666666666666665E-2</v>
      </c>
      <c r="K957" s="197">
        <f t="shared" si="59"/>
        <v>5.7266982622432858E-3</v>
      </c>
      <c r="L957" s="197">
        <f t="shared" si="57"/>
        <v>1.9300735444229833E-3</v>
      </c>
      <c r="M957" s="36"/>
    </row>
    <row r="958" spans="1:13" ht="12.75" x14ac:dyDescent="0.2">
      <c r="A958" s="15">
        <v>1950.03</v>
      </c>
      <c r="B958" s="15">
        <v>17.350000000000001</v>
      </c>
      <c r="C958" s="18">
        <v>1.17</v>
      </c>
      <c r="D958" s="18">
        <v>2.37</v>
      </c>
      <c r="E958" s="18">
        <v>23.6</v>
      </c>
      <c r="F958" s="15">
        <f t="shared" si="58"/>
        <v>1950.2083333332614</v>
      </c>
      <c r="G958" s="15">
        <f>G956*10/12+G968*2/12</f>
        <v>2.3616666666666668</v>
      </c>
      <c r="H958" s="30"/>
      <c r="I958" s="155"/>
      <c r="J958" s="197">
        <f t="shared" si="56"/>
        <v>9.7499999999999989E-2</v>
      </c>
      <c r="K958" s="197">
        <f t="shared" si="59"/>
        <v>5.6653108657757113E-3</v>
      </c>
      <c r="L958" s="197">
        <f t="shared" si="57"/>
        <v>1.947068712454092E-3</v>
      </c>
      <c r="M958" s="36"/>
    </row>
    <row r="959" spans="1:13" ht="12.75" x14ac:dyDescent="0.2">
      <c r="A959" s="15">
        <v>1950.04</v>
      </c>
      <c r="B959" s="15">
        <v>17.84</v>
      </c>
      <c r="C959" s="18">
        <v>1.18</v>
      </c>
      <c r="D959" s="18">
        <v>2.4266700000000001</v>
      </c>
      <c r="E959" s="18">
        <v>23.6</v>
      </c>
      <c r="F959" s="15">
        <f t="shared" si="58"/>
        <v>1950.2916666665947</v>
      </c>
      <c r="G959" s="15">
        <f>G956*9/12+G968*3/12</f>
        <v>2.3824999999999998</v>
      </c>
      <c r="H959" s="30"/>
      <c r="I959" s="155"/>
      <c r="J959" s="197">
        <f t="shared" si="56"/>
        <v>9.8333333333333328E-2</v>
      </c>
      <c r="K959" s="197">
        <f t="shared" si="59"/>
        <v>5.6676272814601336E-3</v>
      </c>
      <c r="L959" s="197">
        <f t="shared" si="57"/>
        <v>1.9640607100579466E-3</v>
      </c>
      <c r="M959" s="36"/>
    </row>
    <row r="960" spans="1:13" ht="12.75" x14ac:dyDescent="0.2">
      <c r="A960" s="15">
        <v>1950.05</v>
      </c>
      <c r="B960" s="15">
        <v>18.440000000000001</v>
      </c>
      <c r="C960" s="18">
        <v>1.19</v>
      </c>
      <c r="D960" s="18">
        <v>2.48333</v>
      </c>
      <c r="E960" s="18">
        <v>23.7</v>
      </c>
      <c r="F960" s="15">
        <f t="shared" si="58"/>
        <v>1950.3749999999279</v>
      </c>
      <c r="G960" s="15">
        <f>G956*8/12+G968*4/12</f>
        <v>2.4033333333333333</v>
      </c>
      <c r="H960" s="30"/>
      <c r="I960" s="155"/>
      <c r="J960" s="197">
        <f t="shared" si="56"/>
        <v>9.9166666666666667E-2</v>
      </c>
      <c r="K960" s="197">
        <f t="shared" si="59"/>
        <v>5.5586696562032883E-3</v>
      </c>
      <c r="L960" s="197">
        <f t="shared" si="57"/>
        <v>1.9810495384706694E-3</v>
      </c>
      <c r="M960" s="36"/>
    </row>
    <row r="961" spans="1:13" ht="12.75" x14ac:dyDescent="0.2">
      <c r="A961" s="15">
        <v>1950.06</v>
      </c>
      <c r="B961" s="15">
        <v>18.739999999999998</v>
      </c>
      <c r="C961" s="18">
        <v>1.2</v>
      </c>
      <c r="D961" s="18">
        <v>2.54</v>
      </c>
      <c r="E961" s="18">
        <v>23.8</v>
      </c>
      <c r="F961" s="15">
        <f t="shared" si="58"/>
        <v>1950.4583333332612</v>
      </c>
      <c r="G961" s="15">
        <f>G956*7/12+G968*5/12</f>
        <v>2.4241666666666664</v>
      </c>
      <c r="H961" s="30"/>
      <c r="I961" s="155"/>
      <c r="J961" s="197">
        <f t="shared" si="56"/>
        <v>9.9999999999999992E-2</v>
      </c>
      <c r="K961" s="197">
        <f t="shared" si="59"/>
        <v>5.4229934924078082E-3</v>
      </c>
      <c r="L961" s="197">
        <f t="shared" si="57"/>
        <v>1.9980351989281608E-3</v>
      </c>
      <c r="M961" s="36"/>
    </row>
    <row r="962" spans="1:13" ht="12.75" x14ac:dyDescent="0.2">
      <c r="A962" s="15">
        <v>1950.07</v>
      </c>
      <c r="B962" s="15">
        <v>17.38</v>
      </c>
      <c r="C962" s="18">
        <v>1.24333</v>
      </c>
      <c r="D962" s="18">
        <v>2.6</v>
      </c>
      <c r="E962" s="18">
        <v>24.1</v>
      </c>
      <c r="F962" s="15">
        <f t="shared" si="58"/>
        <v>1950.5416666665944</v>
      </c>
      <c r="G962" s="15">
        <f>G956*6/12+G968*6/12</f>
        <v>2.4449999999999998</v>
      </c>
      <c r="H962" s="30"/>
      <c r="I962" s="155"/>
      <c r="J962" s="197">
        <f t="shared" si="56"/>
        <v>0.10361083333333333</v>
      </c>
      <c r="K962" s="197">
        <f t="shared" si="59"/>
        <v>5.528859836357169E-3</v>
      </c>
      <c r="L962" s="197">
        <f t="shared" si="57"/>
        <v>2.0150176926654328E-3</v>
      </c>
      <c r="M962" s="36"/>
    </row>
    <row r="963" spans="1:13" ht="12.75" x14ac:dyDescent="0.2">
      <c r="A963" s="15">
        <v>1950.08</v>
      </c>
      <c r="B963" s="15">
        <v>18.43</v>
      </c>
      <c r="C963" s="18">
        <v>1.28667</v>
      </c>
      <c r="D963" s="18">
        <v>2.66</v>
      </c>
      <c r="E963" s="18">
        <v>24.3</v>
      </c>
      <c r="F963" s="15">
        <f t="shared" si="58"/>
        <v>1950.6249999999277</v>
      </c>
      <c r="G963" s="15">
        <f>G956*5/12+G968*7/12</f>
        <v>2.4658333333333333</v>
      </c>
      <c r="H963" s="30"/>
      <c r="I963" s="155"/>
      <c r="J963" s="197">
        <f t="shared" si="56"/>
        <v>0.1072225</v>
      </c>
      <c r="K963" s="197">
        <f t="shared" si="59"/>
        <v>6.1693037974683545E-3</v>
      </c>
      <c r="L963" s="197">
        <f t="shared" si="57"/>
        <v>2.0319970209163873E-3</v>
      </c>
      <c r="M963" s="36"/>
    </row>
    <row r="964" spans="1:13" ht="12.75" x14ac:dyDescent="0.2">
      <c r="A964" s="15">
        <v>1950.09</v>
      </c>
      <c r="B964" s="15">
        <v>19.079999999999998</v>
      </c>
      <c r="C964" s="18">
        <v>1.33</v>
      </c>
      <c r="D964" s="18">
        <v>2.72</v>
      </c>
      <c r="E964" s="18">
        <v>24.4</v>
      </c>
      <c r="F964" s="15">
        <f t="shared" si="58"/>
        <v>1950.708333333261</v>
      </c>
      <c r="G964" s="15">
        <f>G956*4/12+G968*8/12</f>
        <v>2.4866666666666664</v>
      </c>
      <c r="H964" s="30"/>
      <c r="I964" s="155"/>
      <c r="J964" s="197">
        <f t="shared" si="56"/>
        <v>0.11083333333333334</v>
      </c>
      <c r="K964" s="197">
        <f t="shared" si="59"/>
        <v>6.0137457044673543E-3</v>
      </c>
      <c r="L964" s="197">
        <f t="shared" si="57"/>
        <v>2.0489731849144821E-3</v>
      </c>
      <c r="M964" s="36"/>
    </row>
    <row r="965" spans="1:13" ht="12.75" x14ac:dyDescent="0.2">
      <c r="A965" s="15">
        <v>1950.1</v>
      </c>
      <c r="B965" s="15">
        <v>19.87</v>
      </c>
      <c r="C965" s="18">
        <v>1.3766700000000001</v>
      </c>
      <c r="D965" s="18">
        <v>2.76</v>
      </c>
      <c r="E965" s="18">
        <v>24.6</v>
      </c>
      <c r="F965" s="15">
        <f t="shared" si="58"/>
        <v>1950.7916666665942</v>
      </c>
      <c r="G965" s="15">
        <f>G956*3/12+G968*9/12</f>
        <v>2.5074999999999998</v>
      </c>
      <c r="H965" s="30"/>
      <c r="I965" s="155"/>
      <c r="J965" s="197">
        <f t="shared" si="56"/>
        <v>0.11472250000000001</v>
      </c>
      <c r="K965" s="197">
        <f t="shared" si="59"/>
        <v>6.0127096436058706E-3</v>
      </c>
      <c r="L965" s="197">
        <f t="shared" si="57"/>
        <v>2.0659461858927308E-3</v>
      </c>
      <c r="M965" s="36"/>
    </row>
    <row r="966" spans="1:13" ht="12.75" x14ac:dyDescent="0.2">
      <c r="A966" s="15">
        <v>1950.11</v>
      </c>
      <c r="B966" s="15">
        <v>19.829999999999998</v>
      </c>
      <c r="C966" s="18">
        <v>1.42333</v>
      </c>
      <c r="D966" s="18">
        <v>2.8</v>
      </c>
      <c r="E966" s="18">
        <v>24.7</v>
      </c>
      <c r="F966" s="15">
        <f t="shared" si="58"/>
        <v>1950.8749999999275</v>
      </c>
      <c r="G966" s="15">
        <f>G956*2/12+G968*10/12</f>
        <v>2.5283333333333333</v>
      </c>
      <c r="H966" s="30"/>
      <c r="I966" s="155"/>
      <c r="J966" s="197">
        <f t="shared" si="56"/>
        <v>0.11861083333333333</v>
      </c>
      <c r="K966" s="197">
        <f t="shared" si="59"/>
        <v>5.9693423922160711E-3</v>
      </c>
      <c r="L966" s="197">
        <f t="shared" si="57"/>
        <v>2.0829160250828149E-3</v>
      </c>
      <c r="M966" s="36"/>
    </row>
    <row r="967" spans="1:13" ht="12.75" x14ac:dyDescent="0.2">
      <c r="A967" s="15">
        <v>1950.12</v>
      </c>
      <c r="B967" s="15">
        <v>19.75</v>
      </c>
      <c r="C967" s="18">
        <v>1.47</v>
      </c>
      <c r="D967" s="18">
        <v>2.84</v>
      </c>
      <c r="E967" s="18">
        <v>25</v>
      </c>
      <c r="F967" s="15">
        <f t="shared" si="58"/>
        <v>1950.9583333332607</v>
      </c>
      <c r="G967" s="15">
        <f>G956*1/12+G968*11/12</f>
        <v>2.5491666666666668</v>
      </c>
      <c r="H967" s="30"/>
      <c r="I967" s="155"/>
      <c r="J967" s="197">
        <f t="shared" si="56"/>
        <v>0.1225</v>
      </c>
      <c r="K967" s="197">
        <f t="shared" si="59"/>
        <v>6.1775088250126077E-3</v>
      </c>
      <c r="L967" s="197">
        <f t="shared" si="57"/>
        <v>2.0998827037164158E-3</v>
      </c>
      <c r="M967" s="36"/>
    </row>
    <row r="968" spans="1:13" ht="12.75" x14ac:dyDescent="0.2">
      <c r="A968" s="15">
        <v>1951.01</v>
      </c>
      <c r="B968" s="15">
        <v>21.21</v>
      </c>
      <c r="C968" s="18">
        <v>1.4866699999999999</v>
      </c>
      <c r="D968" s="18">
        <v>2.8366699999999998</v>
      </c>
      <c r="E968" s="18">
        <v>25.4</v>
      </c>
      <c r="F968" s="15">
        <f t="shared" si="58"/>
        <v>1951.041666666594</v>
      </c>
      <c r="G968" s="15">
        <v>2.57</v>
      </c>
      <c r="H968" s="30"/>
      <c r="I968" s="155"/>
      <c r="J968" s="197">
        <f t="shared" ref="J968:J1031" si="60">D_year/12</f>
        <v>0.12388916666666666</v>
      </c>
      <c r="K968" s="197">
        <f t="shared" si="59"/>
        <v>6.2728691983122359E-3</v>
      </c>
      <c r="L968" s="197">
        <f t="shared" ref="L968:L1031" si="61">(1+G968/100)^(1/12)-1</f>
        <v>2.1168462230236607E-3</v>
      </c>
      <c r="M968" s="36"/>
    </row>
    <row r="969" spans="1:13" ht="12.75" x14ac:dyDescent="0.2">
      <c r="A969" s="15">
        <v>1951.02</v>
      </c>
      <c r="B969" s="15">
        <v>22</v>
      </c>
      <c r="C969" s="18">
        <v>1.5033300000000001</v>
      </c>
      <c r="D969" s="18">
        <v>2.8333300000000001</v>
      </c>
      <c r="E969" s="18">
        <v>25.7</v>
      </c>
      <c r="F969" s="15">
        <f t="shared" ref="F969:F1032" si="62">F968+1/12</f>
        <v>1951.1249999999272</v>
      </c>
      <c r="G969" s="15">
        <f>G968*11/12+G980*1/12</f>
        <v>2.5791666666666666</v>
      </c>
      <c r="H969" s="30"/>
      <c r="I969" s="155"/>
      <c r="J969" s="197">
        <f t="shared" si="60"/>
        <v>0.12527750000000001</v>
      </c>
      <c r="K969" s="197">
        <f t="shared" ref="K969:K1032" si="63">J969/B968</f>
        <v>5.906529938708157E-3</v>
      </c>
      <c r="L969" s="197">
        <f t="shared" si="61"/>
        <v>2.1243091709612916E-3</v>
      </c>
      <c r="M969" s="36"/>
    </row>
    <row r="970" spans="1:13" ht="12.75" x14ac:dyDescent="0.2">
      <c r="A970" s="15">
        <v>1951.03</v>
      </c>
      <c r="B970" s="15">
        <v>21.63</v>
      </c>
      <c r="C970" s="18">
        <v>1.52</v>
      </c>
      <c r="D970" s="18">
        <v>2.83</v>
      </c>
      <c r="E970" s="18">
        <v>25.8</v>
      </c>
      <c r="F970" s="15">
        <f t="shared" si="62"/>
        <v>1951.2083333332605</v>
      </c>
      <c r="G970" s="15">
        <f>G968*10/12+G980*2/12</f>
        <v>2.5883333333333334</v>
      </c>
      <c r="H970" s="30"/>
      <c r="I970" s="155"/>
      <c r="J970" s="197">
        <f t="shared" si="60"/>
        <v>0.12666666666666668</v>
      </c>
      <c r="K970" s="197">
        <f t="shared" si="63"/>
        <v>5.7575757575757582E-3</v>
      </c>
      <c r="L970" s="197">
        <f t="shared" si="61"/>
        <v>2.1317715075961363E-3</v>
      </c>
      <c r="M970" s="36"/>
    </row>
    <row r="971" spans="1:13" ht="12.75" x14ac:dyDescent="0.2">
      <c r="A971" s="15">
        <v>1951.04</v>
      </c>
      <c r="B971" s="15">
        <v>21.92</v>
      </c>
      <c r="C971" s="18">
        <v>1.5333300000000001</v>
      </c>
      <c r="D971" s="18">
        <v>2.7933300000000001</v>
      </c>
      <c r="E971" s="18">
        <v>25.8</v>
      </c>
      <c r="F971" s="15">
        <f t="shared" si="62"/>
        <v>1951.2916666665938</v>
      </c>
      <c r="G971" s="15">
        <f>G968*9/12+G980*3/12</f>
        <v>2.5975000000000001</v>
      </c>
      <c r="H971" s="30"/>
      <c r="I971" s="155"/>
      <c r="J971" s="197">
        <f t="shared" si="60"/>
        <v>0.12777750000000002</v>
      </c>
      <c r="K971" s="197">
        <f t="shared" si="63"/>
        <v>5.9074202496532608E-3</v>
      </c>
      <c r="L971" s="197">
        <f t="shared" si="61"/>
        <v>2.1392332330329999E-3</v>
      </c>
      <c r="M971" s="36"/>
    </row>
    <row r="972" spans="1:13" ht="12.75" x14ac:dyDescent="0.2">
      <c r="A972" s="15">
        <v>1951.05</v>
      </c>
      <c r="B972" s="15">
        <v>21.93</v>
      </c>
      <c r="C972" s="18">
        <v>1.54667</v>
      </c>
      <c r="D972" s="18">
        <v>2.7566700000000002</v>
      </c>
      <c r="E972" s="18">
        <v>25.9</v>
      </c>
      <c r="F972" s="15">
        <f t="shared" si="62"/>
        <v>1951.374999999927</v>
      </c>
      <c r="G972" s="15">
        <f>G968*8/12+G980*4/12</f>
        <v>2.6066666666666665</v>
      </c>
      <c r="H972" s="30"/>
      <c r="I972" s="155"/>
      <c r="J972" s="197">
        <f t="shared" si="60"/>
        <v>0.12888916666666667</v>
      </c>
      <c r="K972" s="197">
        <f t="shared" si="63"/>
        <v>5.8799802311435521E-3</v>
      </c>
      <c r="L972" s="197">
        <f t="shared" si="61"/>
        <v>2.1466943473762434E-3</v>
      </c>
      <c r="M972" s="36"/>
    </row>
    <row r="973" spans="1:13" ht="12.75" x14ac:dyDescent="0.2">
      <c r="A973" s="15">
        <v>1951.06</v>
      </c>
      <c r="B973" s="15">
        <v>21.55</v>
      </c>
      <c r="C973" s="18">
        <v>1.56</v>
      </c>
      <c r="D973" s="18">
        <v>2.72</v>
      </c>
      <c r="E973" s="18">
        <v>25.9</v>
      </c>
      <c r="F973" s="15">
        <f t="shared" si="62"/>
        <v>1951.4583333332603</v>
      </c>
      <c r="G973" s="15">
        <f>G968*7/12+G980*5/12</f>
        <v>2.6158333333333332</v>
      </c>
      <c r="H973" s="30"/>
      <c r="I973" s="155"/>
      <c r="J973" s="197">
        <f t="shared" si="60"/>
        <v>0.13</v>
      </c>
      <c r="K973" s="197">
        <f t="shared" si="63"/>
        <v>5.9279525763793889E-3</v>
      </c>
      <c r="L973" s="197">
        <f t="shared" si="61"/>
        <v>2.1541548507308939E-3</v>
      </c>
      <c r="M973" s="36"/>
    </row>
    <row r="974" spans="1:13" ht="12.75" x14ac:dyDescent="0.2">
      <c r="A974" s="15">
        <v>1951.07</v>
      </c>
      <c r="B974" s="15">
        <v>21.93</v>
      </c>
      <c r="C974" s="18">
        <v>1.54667</v>
      </c>
      <c r="D974" s="18">
        <v>2.65</v>
      </c>
      <c r="E974" s="18">
        <v>25.9</v>
      </c>
      <c r="F974" s="15">
        <f t="shared" si="62"/>
        <v>1951.5416666665935</v>
      </c>
      <c r="G974" s="15">
        <f>G968*6/12+G980*6/12</f>
        <v>2.625</v>
      </c>
      <c r="H974" s="30"/>
      <c r="I974" s="155"/>
      <c r="J974" s="197">
        <f t="shared" si="60"/>
        <v>0.12888916666666667</v>
      </c>
      <c r="K974" s="197">
        <f t="shared" si="63"/>
        <v>5.9809358081979892E-3</v>
      </c>
      <c r="L974" s="197">
        <f t="shared" si="61"/>
        <v>2.1616147432015342E-3</v>
      </c>
      <c r="M974" s="36"/>
    </row>
    <row r="975" spans="1:13" ht="12.75" x14ac:dyDescent="0.2">
      <c r="A975" s="15">
        <v>1951.08</v>
      </c>
      <c r="B975" s="15">
        <v>22.89</v>
      </c>
      <c r="C975" s="18">
        <v>1.5333300000000001</v>
      </c>
      <c r="D975" s="18">
        <v>2.58</v>
      </c>
      <c r="E975" s="18">
        <v>25.9</v>
      </c>
      <c r="F975" s="15">
        <f t="shared" si="62"/>
        <v>1951.6249999999268</v>
      </c>
      <c r="G975" s="15">
        <f>G968*5/12+G980*7/12</f>
        <v>2.6341666666666668</v>
      </c>
      <c r="H975" s="30"/>
      <c r="I975" s="155"/>
      <c r="J975" s="197">
        <f t="shared" si="60"/>
        <v>0.12777750000000002</v>
      </c>
      <c r="K975" s="197">
        <f t="shared" si="63"/>
        <v>5.8266073871409037E-3</v>
      </c>
      <c r="L975" s="197">
        <f t="shared" si="61"/>
        <v>2.1690740248925255E-3</v>
      </c>
      <c r="M975" s="36"/>
    </row>
    <row r="976" spans="1:13" ht="12.75" x14ac:dyDescent="0.2">
      <c r="A976" s="15">
        <v>1951.09</v>
      </c>
      <c r="B976" s="15">
        <v>23.48</v>
      </c>
      <c r="C976" s="18">
        <v>1.52</v>
      </c>
      <c r="D976" s="18">
        <v>2.5099999999999998</v>
      </c>
      <c r="E976" s="18">
        <v>26.1</v>
      </c>
      <c r="F976" s="15">
        <f t="shared" si="62"/>
        <v>1951.70833333326</v>
      </c>
      <c r="G976" s="15">
        <f>G968*4/12+G980*8/12</f>
        <v>2.6433333333333335</v>
      </c>
      <c r="H976" s="30"/>
      <c r="I976" s="155"/>
      <c r="J976" s="197">
        <f t="shared" si="60"/>
        <v>0.12666666666666668</v>
      </c>
      <c r="K976" s="197">
        <f t="shared" si="63"/>
        <v>5.533711955730305E-3</v>
      </c>
      <c r="L976" s="197">
        <f t="shared" si="61"/>
        <v>2.1765326959084508E-3</v>
      </c>
      <c r="M976" s="36"/>
    </row>
    <row r="977" spans="1:13" ht="12.75" x14ac:dyDescent="0.2">
      <c r="A977" s="15">
        <v>1951.1</v>
      </c>
      <c r="B977" s="15">
        <v>23.36</v>
      </c>
      <c r="C977" s="18">
        <v>1.48333</v>
      </c>
      <c r="D977" s="18">
        <v>2.4866700000000002</v>
      </c>
      <c r="E977" s="18">
        <v>26.2</v>
      </c>
      <c r="F977" s="15">
        <f t="shared" si="62"/>
        <v>1951.7916666665933</v>
      </c>
      <c r="G977" s="15">
        <f>G968*3/12+G980*9/12</f>
        <v>2.6525000000000003</v>
      </c>
      <c r="H977" s="30"/>
      <c r="I977" s="155"/>
      <c r="J977" s="197">
        <f t="shared" si="60"/>
        <v>0.12361083333333334</v>
      </c>
      <c r="K977" s="197">
        <f t="shared" si="63"/>
        <v>5.264515900056786E-3</v>
      </c>
      <c r="L977" s="197">
        <f t="shared" si="61"/>
        <v>2.1839907563538929E-3</v>
      </c>
      <c r="M977" s="36"/>
    </row>
    <row r="978" spans="1:13" ht="12.75" x14ac:dyDescent="0.2">
      <c r="A978" s="15">
        <v>1951.11</v>
      </c>
      <c r="B978" s="15">
        <v>22.71</v>
      </c>
      <c r="C978" s="18">
        <v>1.4466699999999999</v>
      </c>
      <c r="D978" s="18">
        <v>2.46333</v>
      </c>
      <c r="E978" s="18">
        <v>26.4</v>
      </c>
      <c r="F978" s="15">
        <f t="shared" si="62"/>
        <v>1951.8749999999266</v>
      </c>
      <c r="G978" s="15">
        <f>G968*2/12+G980*10/12</f>
        <v>2.6616666666666666</v>
      </c>
      <c r="H978" s="30"/>
      <c r="I978" s="155"/>
      <c r="J978" s="197">
        <f t="shared" si="60"/>
        <v>0.12055583333333332</v>
      </c>
      <c r="K978" s="197">
        <f t="shared" si="63"/>
        <v>5.1607805365296803E-3</v>
      </c>
      <c r="L978" s="197">
        <f t="shared" si="61"/>
        <v>2.1914482063334351E-3</v>
      </c>
      <c r="M978" s="36"/>
    </row>
    <row r="979" spans="1:13" ht="12.75" x14ac:dyDescent="0.2">
      <c r="A979" s="15">
        <v>1951.12</v>
      </c>
      <c r="B979" s="15">
        <v>23.41</v>
      </c>
      <c r="C979" s="18">
        <v>1.41</v>
      </c>
      <c r="D979" s="18">
        <v>2.44</v>
      </c>
      <c r="E979" s="18">
        <v>26.5</v>
      </c>
      <c r="F979" s="15">
        <f t="shared" si="62"/>
        <v>1951.9583333332598</v>
      </c>
      <c r="G979" s="15">
        <f>G968*1/12+G980*11/12</f>
        <v>2.6708333333333334</v>
      </c>
      <c r="H979" s="30"/>
      <c r="I979" s="155"/>
      <c r="J979" s="197">
        <f t="shared" si="60"/>
        <v>0.11749999999999999</v>
      </c>
      <c r="K979" s="197">
        <f t="shared" si="63"/>
        <v>5.1739321884632311E-3</v>
      </c>
      <c r="L979" s="197">
        <f t="shared" si="61"/>
        <v>2.1989050459514381E-3</v>
      </c>
      <c r="M979" s="36"/>
    </row>
    <row r="980" spans="1:13" ht="12.75" x14ac:dyDescent="0.2">
      <c r="A980" s="15">
        <v>1952.01</v>
      </c>
      <c r="B980" s="15">
        <v>24.19</v>
      </c>
      <c r="C980" s="18">
        <v>1.41333</v>
      </c>
      <c r="D980" s="18">
        <v>2.4266700000000001</v>
      </c>
      <c r="E980" s="18">
        <v>26.5</v>
      </c>
      <c r="F980" s="15">
        <f t="shared" si="62"/>
        <v>1952.0416666665931</v>
      </c>
      <c r="G980" s="15">
        <v>2.68</v>
      </c>
      <c r="H980" s="30"/>
      <c r="I980" s="155"/>
      <c r="J980" s="197">
        <f t="shared" si="60"/>
        <v>0.11777749999999999</v>
      </c>
      <c r="K980" s="197">
        <f t="shared" si="63"/>
        <v>5.0310764630499783E-3</v>
      </c>
      <c r="L980" s="197">
        <f t="shared" si="61"/>
        <v>2.206361275312263E-3</v>
      </c>
      <c r="M980" s="36"/>
    </row>
    <row r="981" spans="1:13" ht="12.75" x14ac:dyDescent="0.2">
      <c r="A981" s="15">
        <v>1952.02</v>
      </c>
      <c r="B981" s="15">
        <v>23.75</v>
      </c>
      <c r="C981" s="18">
        <v>1.4166700000000001</v>
      </c>
      <c r="D981" s="18">
        <v>2.4133300000000002</v>
      </c>
      <c r="E981" s="18">
        <v>26.3</v>
      </c>
      <c r="F981" s="15">
        <f t="shared" si="62"/>
        <v>1952.1249999999263</v>
      </c>
      <c r="G981" s="15">
        <f>G980*11/12+G992*1/12</f>
        <v>2.6924999999999999</v>
      </c>
      <c r="H981" s="30"/>
      <c r="I981" s="155"/>
      <c r="J981" s="197">
        <f t="shared" si="60"/>
        <v>0.11805583333333335</v>
      </c>
      <c r="K981" s="197">
        <f t="shared" si="63"/>
        <v>4.8803568967893075E-3</v>
      </c>
      <c r="L981" s="197">
        <f t="shared" si="61"/>
        <v>2.216527877521024E-3</v>
      </c>
      <c r="M981" s="36"/>
    </row>
    <row r="982" spans="1:13" ht="12.75" x14ac:dyDescent="0.2">
      <c r="A982" s="15">
        <v>1952.03</v>
      </c>
      <c r="B982" s="15">
        <v>23.81</v>
      </c>
      <c r="C982" s="18">
        <v>1.42</v>
      </c>
      <c r="D982" s="18">
        <v>2.4</v>
      </c>
      <c r="E982" s="18">
        <v>26.3</v>
      </c>
      <c r="F982" s="15">
        <f t="shared" si="62"/>
        <v>1952.2083333332596</v>
      </c>
      <c r="G982" s="15">
        <f>G980*10/12+G992*2/12</f>
        <v>2.7050000000000001</v>
      </c>
      <c r="H982" s="30"/>
      <c r="I982" s="155"/>
      <c r="J982" s="197">
        <f t="shared" si="60"/>
        <v>0.11833333333333333</v>
      </c>
      <c r="K982" s="197">
        <f t="shared" si="63"/>
        <v>4.9824561403508773E-3</v>
      </c>
      <c r="L982" s="197">
        <f t="shared" si="61"/>
        <v>2.2266933454129223E-3</v>
      </c>
      <c r="M982" s="36"/>
    </row>
    <row r="983" spans="1:13" ht="12.75" x14ac:dyDescent="0.2">
      <c r="A983" s="15">
        <v>1952.04</v>
      </c>
      <c r="B983" s="15">
        <v>23.74</v>
      </c>
      <c r="C983" s="18">
        <v>1.43</v>
      </c>
      <c r="D983" s="18">
        <v>2.38</v>
      </c>
      <c r="E983" s="18">
        <v>26.4</v>
      </c>
      <c r="F983" s="15">
        <f t="shared" si="62"/>
        <v>1952.2916666665928</v>
      </c>
      <c r="G983" s="15">
        <f>G980*9/12+G992*3/12</f>
        <v>2.7175000000000002</v>
      </c>
      <c r="H983" s="30"/>
      <c r="I983" s="155"/>
      <c r="J983" s="197">
        <f t="shared" si="60"/>
        <v>0.11916666666666666</v>
      </c>
      <c r="K983" s="197">
        <f t="shared" si="63"/>
        <v>5.0048999020019594E-3</v>
      </c>
      <c r="L983" s="197">
        <f t="shared" si="61"/>
        <v>2.2368576792526351E-3</v>
      </c>
      <c r="M983" s="36"/>
    </row>
    <row r="984" spans="1:13" ht="12.75" x14ac:dyDescent="0.2">
      <c r="A984" s="15">
        <v>1952.05</v>
      </c>
      <c r="B984" s="15">
        <v>23.73</v>
      </c>
      <c r="C984" s="18">
        <v>1.44</v>
      </c>
      <c r="D984" s="18">
        <v>2.36</v>
      </c>
      <c r="E984" s="18">
        <v>26.4</v>
      </c>
      <c r="F984" s="15">
        <f t="shared" si="62"/>
        <v>1952.3749999999261</v>
      </c>
      <c r="G984" s="15">
        <f>G980*8/12+G992*4/12</f>
        <v>2.7300000000000004</v>
      </c>
      <c r="H984" s="30"/>
      <c r="I984" s="155"/>
      <c r="J984" s="197">
        <f t="shared" si="60"/>
        <v>0.12</v>
      </c>
      <c r="K984" s="197">
        <f t="shared" si="63"/>
        <v>5.054759898904802E-3</v>
      </c>
      <c r="L984" s="197">
        <f t="shared" si="61"/>
        <v>2.2470208793048396E-3</v>
      </c>
      <c r="M984" s="36"/>
    </row>
    <row r="985" spans="1:13" ht="12.75" x14ac:dyDescent="0.2">
      <c r="A985" s="15">
        <v>1952.06</v>
      </c>
      <c r="B985" s="15">
        <v>24.38</v>
      </c>
      <c r="C985" s="18">
        <v>1.45</v>
      </c>
      <c r="D985" s="18">
        <v>2.34</v>
      </c>
      <c r="E985" s="18">
        <v>26.5</v>
      </c>
      <c r="F985" s="15">
        <f t="shared" si="62"/>
        <v>1952.4583333332594</v>
      </c>
      <c r="G985" s="15">
        <f>G980*7/12+G992*5/12</f>
        <v>2.7425000000000002</v>
      </c>
      <c r="H985" s="30"/>
      <c r="I985" s="155"/>
      <c r="J985" s="197">
        <f t="shared" si="60"/>
        <v>0.12083333333333333</v>
      </c>
      <c r="K985" s="197">
        <f t="shared" si="63"/>
        <v>5.0920073043966849E-3</v>
      </c>
      <c r="L985" s="197">
        <f t="shared" si="61"/>
        <v>2.2571829458337689E-3</v>
      </c>
      <c r="M985" s="36"/>
    </row>
    <row r="986" spans="1:13" ht="12.75" x14ac:dyDescent="0.2">
      <c r="A986" s="15">
        <v>1952.07</v>
      </c>
      <c r="B986" s="15">
        <v>25.08</v>
      </c>
      <c r="C986" s="18">
        <v>1.45</v>
      </c>
      <c r="D986" s="18">
        <v>2.34667</v>
      </c>
      <c r="E986" s="18">
        <v>26.7</v>
      </c>
      <c r="F986" s="15">
        <f t="shared" si="62"/>
        <v>1952.5416666665926</v>
      </c>
      <c r="G986" s="15">
        <f>G980*6/12+G992*6/12</f>
        <v>2.7549999999999999</v>
      </c>
      <c r="H986" s="30"/>
      <c r="I986" s="155"/>
      <c r="J986" s="197">
        <f t="shared" si="60"/>
        <v>0.12083333333333333</v>
      </c>
      <c r="K986" s="197">
        <f t="shared" si="63"/>
        <v>4.9562482909488656E-3</v>
      </c>
      <c r="L986" s="197">
        <f t="shared" si="61"/>
        <v>2.267343879103878E-3</v>
      </c>
      <c r="M986" s="36"/>
    </row>
    <row r="987" spans="1:13" ht="12.75" x14ac:dyDescent="0.2">
      <c r="A987" s="15">
        <v>1952.08</v>
      </c>
      <c r="B987" s="15">
        <v>25.18</v>
      </c>
      <c r="C987" s="18">
        <v>1.45</v>
      </c>
      <c r="D987" s="18">
        <v>2.3533300000000001</v>
      </c>
      <c r="E987" s="18">
        <v>26.7</v>
      </c>
      <c r="F987" s="15">
        <f t="shared" si="62"/>
        <v>1952.6249999999259</v>
      </c>
      <c r="G987" s="15">
        <f>G980*5/12+G992*7/12</f>
        <v>2.7675000000000001</v>
      </c>
      <c r="H987" s="30"/>
      <c r="I987" s="155"/>
      <c r="J987" s="197">
        <f t="shared" si="60"/>
        <v>0.12083333333333333</v>
      </c>
      <c r="K987" s="197">
        <f t="shared" si="63"/>
        <v>4.8179160021265292E-3</v>
      </c>
      <c r="L987" s="197">
        <f t="shared" si="61"/>
        <v>2.2775036793791781E-3</v>
      </c>
      <c r="M987" s="36"/>
    </row>
    <row r="988" spans="1:13" ht="12.75" x14ac:dyDescent="0.2">
      <c r="A988" s="15">
        <v>1952.09</v>
      </c>
      <c r="B988" s="15">
        <v>24.78</v>
      </c>
      <c r="C988" s="18">
        <v>1.45</v>
      </c>
      <c r="D988" s="18">
        <v>2.36</v>
      </c>
      <c r="E988" s="18">
        <v>26.7</v>
      </c>
      <c r="F988" s="15">
        <f t="shared" si="62"/>
        <v>1952.7083333332591</v>
      </c>
      <c r="G988" s="15">
        <f>G980*4/12+G992*8/12</f>
        <v>2.7800000000000002</v>
      </c>
      <c r="H988" s="30"/>
      <c r="I988" s="155"/>
      <c r="J988" s="197">
        <f t="shared" si="60"/>
        <v>0.12083333333333333</v>
      </c>
      <c r="K988" s="197">
        <f t="shared" si="63"/>
        <v>4.7987821021975114E-3</v>
      </c>
      <c r="L988" s="197">
        <f t="shared" si="61"/>
        <v>2.2876623469241242E-3</v>
      </c>
      <c r="M988" s="36"/>
    </row>
    <row r="989" spans="1:13" ht="12.75" x14ac:dyDescent="0.2">
      <c r="A989" s="15">
        <v>1952.1</v>
      </c>
      <c r="B989" s="15">
        <v>24.26</v>
      </c>
      <c r="C989" s="18">
        <v>1.4366699999999999</v>
      </c>
      <c r="D989" s="18">
        <v>2.3733300000000002</v>
      </c>
      <c r="E989" s="18">
        <v>26.7</v>
      </c>
      <c r="F989" s="15">
        <f t="shared" si="62"/>
        <v>1952.7916666665924</v>
      </c>
      <c r="G989" s="15">
        <f>G980*3/12+G992*9/12</f>
        <v>2.7925</v>
      </c>
      <c r="H989" s="30"/>
      <c r="I989" s="155"/>
      <c r="J989" s="197">
        <f t="shared" si="60"/>
        <v>0.1197225</v>
      </c>
      <c r="K989" s="197">
        <f t="shared" si="63"/>
        <v>4.8314164648910404E-3</v>
      </c>
      <c r="L989" s="197">
        <f t="shared" si="61"/>
        <v>2.2978198820022833E-3</v>
      </c>
      <c r="M989" s="36"/>
    </row>
    <row r="990" spans="1:13" ht="12.75" x14ac:dyDescent="0.2">
      <c r="A990" s="15">
        <v>1952.11</v>
      </c>
      <c r="B990" s="15">
        <v>25.03</v>
      </c>
      <c r="C990" s="18">
        <v>1.42333</v>
      </c>
      <c r="D990" s="18">
        <v>2.3866700000000001</v>
      </c>
      <c r="E990" s="18">
        <v>26.7</v>
      </c>
      <c r="F990" s="15">
        <f t="shared" si="62"/>
        <v>1952.8749999999256</v>
      </c>
      <c r="G990" s="15">
        <f>G980*2/12+G992*10/12</f>
        <v>2.8050000000000002</v>
      </c>
      <c r="H990" s="30"/>
      <c r="I990" s="155"/>
      <c r="J990" s="197">
        <f t="shared" si="60"/>
        <v>0.11861083333333333</v>
      </c>
      <c r="K990" s="197">
        <f t="shared" si="63"/>
        <v>4.889152239626271E-3</v>
      </c>
      <c r="L990" s="197">
        <f t="shared" si="61"/>
        <v>2.3079762848781105E-3</v>
      </c>
      <c r="M990" s="36"/>
    </row>
    <row r="991" spans="1:13" ht="12.75" x14ac:dyDescent="0.2">
      <c r="A991" s="15">
        <v>1952.12</v>
      </c>
      <c r="B991" s="15">
        <v>26.04</v>
      </c>
      <c r="C991" s="18">
        <v>1.41</v>
      </c>
      <c r="D991" s="18">
        <v>2.4</v>
      </c>
      <c r="E991" s="18">
        <v>26.7</v>
      </c>
      <c r="F991" s="15">
        <f t="shared" si="62"/>
        <v>1952.9583333332589</v>
      </c>
      <c r="G991" s="15">
        <f>G980*1/12+G992*11/12</f>
        <v>2.8174999999999999</v>
      </c>
      <c r="H991" s="30"/>
      <c r="I991" s="155"/>
      <c r="J991" s="197">
        <f t="shared" si="60"/>
        <v>0.11749999999999999</v>
      </c>
      <c r="K991" s="197">
        <f t="shared" si="63"/>
        <v>4.6943667598881335E-3</v>
      </c>
      <c r="L991" s="197">
        <f t="shared" si="61"/>
        <v>2.3181315558149507E-3</v>
      </c>
      <c r="M991" s="36"/>
    </row>
    <row r="992" spans="1:13" ht="12.75" x14ac:dyDescent="0.2">
      <c r="A992" s="15">
        <v>1953.01</v>
      </c>
      <c r="B992" s="15">
        <v>26.18</v>
      </c>
      <c r="C992" s="18">
        <v>1.41</v>
      </c>
      <c r="D992" s="18">
        <v>2.41</v>
      </c>
      <c r="E992" s="18">
        <v>26.6</v>
      </c>
      <c r="F992" s="15">
        <f t="shared" si="62"/>
        <v>1953.0416666665922</v>
      </c>
      <c r="G992" s="15">
        <v>2.83</v>
      </c>
      <c r="H992" s="30"/>
      <c r="I992" s="155"/>
      <c r="J992" s="197">
        <f t="shared" si="60"/>
        <v>0.11749999999999999</v>
      </c>
      <c r="K992" s="197">
        <f t="shared" si="63"/>
        <v>4.5122887864823347E-3</v>
      </c>
      <c r="L992" s="197">
        <f t="shared" si="61"/>
        <v>2.3282856950768149E-3</v>
      </c>
      <c r="M992" s="36"/>
    </row>
    <row r="993" spans="1:13" ht="12.75" x14ac:dyDescent="0.2">
      <c r="A993" s="15">
        <v>1953.02</v>
      </c>
      <c r="B993" s="15">
        <v>25.86</v>
      </c>
      <c r="C993" s="18">
        <v>1.41</v>
      </c>
      <c r="D993" s="18">
        <v>2.42</v>
      </c>
      <c r="E993" s="18">
        <v>26.5</v>
      </c>
      <c r="F993" s="15">
        <f t="shared" si="62"/>
        <v>1953.1249999999254</v>
      </c>
      <c r="G993" s="15">
        <v>2.8008333333333333</v>
      </c>
      <c r="H993" s="30"/>
      <c r="I993" s="155"/>
      <c r="J993" s="197">
        <f t="shared" si="60"/>
        <v>0.11749999999999999</v>
      </c>
      <c r="K993" s="197">
        <f t="shared" si="63"/>
        <v>4.488158899923606E-3</v>
      </c>
      <c r="L993" s="197">
        <f t="shared" si="61"/>
        <v>2.3045909430368106E-3</v>
      </c>
      <c r="M993" s="36"/>
    </row>
    <row r="994" spans="1:13" ht="12.75" x14ac:dyDescent="0.2">
      <c r="A994" s="15">
        <v>1953.03</v>
      </c>
      <c r="B994" s="15">
        <v>25.99</v>
      </c>
      <c r="C994" s="18">
        <v>1.41</v>
      </c>
      <c r="D994" s="18">
        <v>2.4300000000000002</v>
      </c>
      <c r="E994" s="18">
        <v>26.6</v>
      </c>
      <c r="F994" s="15">
        <f t="shared" si="62"/>
        <v>1953.2083333332587</v>
      </c>
      <c r="G994" s="15">
        <v>2.7716666666666665</v>
      </c>
      <c r="H994" s="30"/>
      <c r="I994" s="155"/>
      <c r="J994" s="197">
        <f t="shared" si="60"/>
        <v>0.11749999999999999</v>
      </c>
      <c r="K994" s="197">
        <f t="shared" si="63"/>
        <v>4.5436968290796598E-3</v>
      </c>
      <c r="L994" s="197">
        <f t="shared" si="61"/>
        <v>2.2808900277402344E-3</v>
      </c>
      <c r="M994" s="36"/>
    </row>
    <row r="995" spans="1:13" ht="12.75" x14ac:dyDescent="0.2">
      <c r="A995" s="15">
        <v>1953.04</v>
      </c>
      <c r="B995" s="15">
        <v>24.71</v>
      </c>
      <c r="C995" s="18">
        <v>1.41333</v>
      </c>
      <c r="D995" s="18">
        <v>2.4566699999999999</v>
      </c>
      <c r="E995" s="18">
        <v>26.6</v>
      </c>
      <c r="F995" s="15">
        <f t="shared" si="62"/>
        <v>1953.2916666665919</v>
      </c>
      <c r="G995" s="15">
        <v>2.83</v>
      </c>
      <c r="H995" s="30"/>
      <c r="I995" s="155"/>
      <c r="J995" s="197">
        <f t="shared" si="60"/>
        <v>0.11777749999999999</v>
      </c>
      <c r="K995" s="197">
        <f t="shared" si="63"/>
        <v>4.531646787225856E-3</v>
      </c>
      <c r="L995" s="197">
        <f t="shared" si="61"/>
        <v>2.3282856950768149E-3</v>
      </c>
      <c r="M995" s="36"/>
    </row>
    <row r="996" spans="1:13" ht="12.75" x14ac:dyDescent="0.2">
      <c r="A996" s="15">
        <v>1953.05</v>
      </c>
      <c r="B996" s="15">
        <v>24.84</v>
      </c>
      <c r="C996" s="18">
        <v>1.4166700000000001</v>
      </c>
      <c r="D996" s="18">
        <v>2.48333</v>
      </c>
      <c r="E996" s="18">
        <v>26.7</v>
      </c>
      <c r="F996" s="15">
        <f t="shared" si="62"/>
        <v>1953.3749999999252</v>
      </c>
      <c r="G996" s="15">
        <v>3.05</v>
      </c>
      <c r="H996" s="30"/>
      <c r="I996" s="155"/>
      <c r="J996" s="197">
        <f t="shared" si="60"/>
        <v>0.11805583333333335</v>
      </c>
      <c r="K996" s="197">
        <f t="shared" si="63"/>
        <v>4.7776541211385411E-3</v>
      </c>
      <c r="L996" s="197">
        <f t="shared" si="61"/>
        <v>2.5068135950498949E-3</v>
      </c>
      <c r="M996" s="36"/>
    </row>
    <row r="997" spans="1:13" ht="12.75" x14ac:dyDescent="0.2">
      <c r="A997" s="15">
        <v>1953.06</v>
      </c>
      <c r="B997" s="15">
        <v>23.95</v>
      </c>
      <c r="C997" s="18">
        <v>1.42</v>
      </c>
      <c r="D997" s="18">
        <v>2.5099999999999998</v>
      </c>
      <c r="E997" s="18">
        <v>26.8</v>
      </c>
      <c r="F997" s="15">
        <f t="shared" si="62"/>
        <v>1953.4583333332585</v>
      </c>
      <c r="G997" s="15">
        <v>3.11</v>
      </c>
      <c r="H997" s="30"/>
      <c r="I997" s="155"/>
      <c r="J997" s="197">
        <f t="shared" si="60"/>
        <v>0.11833333333333333</v>
      </c>
      <c r="K997" s="197">
        <f t="shared" si="63"/>
        <v>4.7638217928073004E-3</v>
      </c>
      <c r="L997" s="197">
        <f t="shared" si="61"/>
        <v>2.5554423860907338E-3</v>
      </c>
      <c r="M997" s="36"/>
    </row>
    <row r="998" spans="1:13" ht="12.75" x14ac:dyDescent="0.2">
      <c r="A998" s="15">
        <v>1953.07</v>
      </c>
      <c r="B998" s="15">
        <v>24.29</v>
      </c>
      <c r="C998" s="18">
        <v>1.42</v>
      </c>
      <c r="D998" s="18">
        <v>2.5233300000000001</v>
      </c>
      <c r="E998" s="18">
        <v>26.8</v>
      </c>
      <c r="F998" s="15">
        <f t="shared" si="62"/>
        <v>1953.5416666665917</v>
      </c>
      <c r="G998" s="15">
        <v>2.93</v>
      </c>
      <c r="H998" s="30"/>
      <c r="I998" s="155"/>
      <c r="J998" s="197">
        <f t="shared" si="60"/>
        <v>0.11833333333333333</v>
      </c>
      <c r="K998" s="197">
        <f t="shared" si="63"/>
        <v>4.9408489909533752E-3</v>
      </c>
      <c r="L998" s="197">
        <f t="shared" si="61"/>
        <v>2.4094781004899701E-3</v>
      </c>
      <c r="M998" s="36"/>
    </row>
    <row r="999" spans="1:13" ht="12.75" x14ac:dyDescent="0.2">
      <c r="A999" s="15">
        <v>1953.08</v>
      </c>
      <c r="B999" s="15">
        <v>24.39</v>
      </c>
      <c r="C999" s="18">
        <v>1.42</v>
      </c>
      <c r="D999" s="18">
        <v>2.53667</v>
      </c>
      <c r="E999" s="18">
        <v>26.9</v>
      </c>
      <c r="F999" s="15">
        <f t="shared" si="62"/>
        <v>1953.624999999925</v>
      </c>
      <c r="G999" s="15">
        <v>2.95</v>
      </c>
      <c r="H999" s="30"/>
      <c r="I999" s="155"/>
      <c r="J999" s="197">
        <f t="shared" si="60"/>
        <v>0.11833333333333333</v>
      </c>
      <c r="K999" s="197">
        <f t="shared" si="63"/>
        <v>4.8716893097296553E-3</v>
      </c>
      <c r="L999" s="197">
        <f t="shared" si="61"/>
        <v>2.4257079041964946E-3</v>
      </c>
      <c r="M999" s="36"/>
    </row>
    <row r="1000" spans="1:13" ht="12.75" x14ac:dyDescent="0.2">
      <c r="A1000" s="15">
        <v>1953.09</v>
      </c>
      <c r="B1000" s="15">
        <v>23.27</v>
      </c>
      <c r="C1000" s="18">
        <v>1.42</v>
      </c>
      <c r="D1000" s="18">
        <v>2.5499999999999998</v>
      </c>
      <c r="E1000" s="18">
        <v>26.9</v>
      </c>
      <c r="F1000" s="15">
        <f t="shared" si="62"/>
        <v>1953.7083333332582</v>
      </c>
      <c r="G1000" s="15">
        <v>2.87</v>
      </c>
      <c r="H1000" s="30"/>
      <c r="I1000" s="155"/>
      <c r="J1000" s="197">
        <f t="shared" si="60"/>
        <v>0.11833333333333333</v>
      </c>
      <c r="K1000" s="197">
        <f t="shared" si="63"/>
        <v>4.8517151838185051E-3</v>
      </c>
      <c r="L1000" s="197">
        <f t="shared" si="61"/>
        <v>2.3607713389290907E-3</v>
      </c>
      <c r="M1000" s="36"/>
    </row>
    <row r="1001" spans="1:13" ht="12.75" x14ac:dyDescent="0.2">
      <c r="A1001" s="15">
        <v>1953.1</v>
      </c>
      <c r="B1001" s="15">
        <v>23.97</v>
      </c>
      <c r="C1001" s="18">
        <v>1.43</v>
      </c>
      <c r="D1001" s="18">
        <v>2.53667</v>
      </c>
      <c r="E1001" s="18">
        <v>27</v>
      </c>
      <c r="F1001" s="15">
        <f t="shared" si="62"/>
        <v>1953.7916666665915</v>
      </c>
      <c r="G1001" s="15">
        <v>2.66</v>
      </c>
      <c r="H1001" s="30"/>
      <c r="I1001" s="155"/>
      <c r="J1001" s="197">
        <f t="shared" si="60"/>
        <v>0.11916666666666666</v>
      </c>
      <c r="K1001" s="197">
        <f t="shared" si="63"/>
        <v>5.121042830540037E-3</v>
      </c>
      <c r="L1001" s="197">
        <f t="shared" si="61"/>
        <v>2.1900923517390591E-3</v>
      </c>
      <c r="M1001" s="36"/>
    </row>
    <row r="1002" spans="1:13" ht="12.75" x14ac:dyDescent="0.2">
      <c r="A1002" s="15">
        <v>1953.11</v>
      </c>
      <c r="B1002" s="15">
        <v>24.5</v>
      </c>
      <c r="C1002" s="18">
        <v>1.44</v>
      </c>
      <c r="D1002" s="18">
        <v>2.5233300000000001</v>
      </c>
      <c r="E1002" s="18">
        <v>26.9</v>
      </c>
      <c r="F1002" s="15">
        <f t="shared" si="62"/>
        <v>1953.8749999999247</v>
      </c>
      <c r="G1002" s="15">
        <v>2.68</v>
      </c>
      <c r="H1002" s="30"/>
      <c r="I1002" s="155"/>
      <c r="J1002" s="197">
        <f t="shared" si="60"/>
        <v>0.12</v>
      </c>
      <c r="K1002" s="197">
        <f t="shared" si="63"/>
        <v>5.0062578222778474E-3</v>
      </c>
      <c r="L1002" s="197">
        <f t="shared" si="61"/>
        <v>2.206361275312263E-3</v>
      </c>
      <c r="M1002" s="36"/>
    </row>
    <row r="1003" spans="1:13" ht="12.75" x14ac:dyDescent="0.2">
      <c r="A1003" s="15">
        <v>1953.12</v>
      </c>
      <c r="B1003" s="15">
        <v>24.83</v>
      </c>
      <c r="C1003" s="18">
        <v>1.45</v>
      </c>
      <c r="D1003" s="18">
        <v>2.5099999999999998</v>
      </c>
      <c r="E1003" s="18">
        <v>26.9</v>
      </c>
      <c r="F1003" s="15">
        <f t="shared" si="62"/>
        <v>1953.958333333258</v>
      </c>
      <c r="G1003" s="15">
        <v>2.59</v>
      </c>
      <c r="H1003" s="30"/>
      <c r="I1003" s="155"/>
      <c r="J1003" s="197">
        <f t="shared" si="60"/>
        <v>0.12083333333333333</v>
      </c>
      <c r="K1003" s="197">
        <f t="shared" si="63"/>
        <v>4.9319727891156467E-3</v>
      </c>
      <c r="L1003" s="197">
        <f t="shared" si="61"/>
        <v>2.1331282304062338E-3</v>
      </c>
      <c r="M1003" s="36"/>
    </row>
    <row r="1004" spans="1:13" ht="12.75" x14ac:dyDescent="0.2">
      <c r="A1004" s="15">
        <v>1954.01</v>
      </c>
      <c r="B1004" s="15">
        <v>25.46</v>
      </c>
      <c r="C1004" s="18">
        <v>1.4566699999999999</v>
      </c>
      <c r="D1004" s="18">
        <v>2.5233300000000001</v>
      </c>
      <c r="E1004" s="18">
        <v>26.9</v>
      </c>
      <c r="F1004" s="15">
        <f t="shared" si="62"/>
        <v>1954.0416666665913</v>
      </c>
      <c r="G1004" s="15">
        <v>2.48</v>
      </c>
      <c r="H1004" s="30"/>
      <c r="I1004" s="155"/>
      <c r="J1004" s="197">
        <f t="shared" si="60"/>
        <v>0.12138916666666666</v>
      </c>
      <c r="K1004" s="197">
        <f t="shared" si="63"/>
        <v>4.8888105786011543E-3</v>
      </c>
      <c r="L1004" s="197">
        <f t="shared" si="61"/>
        <v>2.043541156630635E-3</v>
      </c>
      <c r="M1004" s="36"/>
    </row>
    <row r="1005" spans="1:13" ht="12.75" x14ac:dyDescent="0.2">
      <c r="A1005" s="15">
        <v>1954.02</v>
      </c>
      <c r="B1005" s="15">
        <v>26.02</v>
      </c>
      <c r="C1005" s="18">
        <v>1.46333</v>
      </c>
      <c r="D1005" s="18">
        <v>2.53667</v>
      </c>
      <c r="E1005" s="18">
        <v>26.9</v>
      </c>
      <c r="F1005" s="15">
        <f t="shared" si="62"/>
        <v>1954.1249999999245</v>
      </c>
      <c r="G1005" s="15">
        <v>2.4700000000000002</v>
      </c>
      <c r="H1005" s="30"/>
      <c r="I1005" s="155"/>
      <c r="J1005" s="197">
        <f t="shared" si="60"/>
        <v>0.12194416666666667</v>
      </c>
      <c r="K1005" s="197">
        <f t="shared" si="63"/>
        <v>4.7896373396177014E-3</v>
      </c>
      <c r="L1005" s="197">
        <f t="shared" si="61"/>
        <v>2.0353925068166134E-3</v>
      </c>
      <c r="M1005" s="36"/>
    </row>
    <row r="1006" spans="1:13" ht="12.75" x14ac:dyDescent="0.2">
      <c r="A1006" s="15">
        <v>1954.03</v>
      </c>
      <c r="B1006" s="15">
        <v>26.57</v>
      </c>
      <c r="C1006" s="18">
        <v>1.47</v>
      </c>
      <c r="D1006" s="18">
        <v>2.5499999999999998</v>
      </c>
      <c r="E1006" s="18">
        <v>26.9</v>
      </c>
      <c r="F1006" s="15">
        <f t="shared" si="62"/>
        <v>1954.2083333332578</v>
      </c>
      <c r="G1006" s="15">
        <v>2.37</v>
      </c>
      <c r="H1006" s="30"/>
      <c r="I1006" s="155"/>
      <c r="J1006" s="197">
        <f t="shared" si="60"/>
        <v>0.1225</v>
      </c>
      <c r="K1006" s="197">
        <f t="shared" si="63"/>
        <v>4.7079169869331285E-3</v>
      </c>
      <c r="L1006" s="197">
        <f t="shared" si="61"/>
        <v>1.9538658918776264E-3</v>
      </c>
      <c r="M1006" s="36"/>
    </row>
    <row r="1007" spans="1:13" ht="12.75" x14ac:dyDescent="0.2">
      <c r="A1007" s="15">
        <v>1954.04</v>
      </c>
      <c r="B1007" s="15">
        <v>27.63</v>
      </c>
      <c r="C1007" s="18">
        <v>1.46333</v>
      </c>
      <c r="D1007" s="18">
        <v>2.5733299999999999</v>
      </c>
      <c r="E1007" s="18">
        <v>26.8</v>
      </c>
      <c r="F1007" s="15">
        <f t="shared" si="62"/>
        <v>1954.291666666591</v>
      </c>
      <c r="G1007" s="15">
        <v>2.29</v>
      </c>
      <c r="H1007" s="30"/>
      <c r="I1007" s="155"/>
      <c r="J1007" s="197">
        <f t="shared" si="60"/>
        <v>0.12194416666666667</v>
      </c>
      <c r="K1007" s="197">
        <f t="shared" si="63"/>
        <v>4.5895433446242629E-3</v>
      </c>
      <c r="L1007" s="197">
        <f t="shared" si="61"/>
        <v>1.8885920210915952E-3</v>
      </c>
      <c r="M1007" s="36"/>
    </row>
    <row r="1008" spans="1:13" ht="12.75" x14ac:dyDescent="0.2">
      <c r="A1008" s="15">
        <v>1954.05</v>
      </c>
      <c r="B1008" s="15">
        <v>28.73</v>
      </c>
      <c r="C1008" s="18">
        <v>1.4566699999999999</v>
      </c>
      <c r="D1008" s="18">
        <v>2.59667</v>
      </c>
      <c r="E1008" s="18">
        <v>26.9</v>
      </c>
      <c r="F1008" s="15">
        <f t="shared" si="62"/>
        <v>1954.3749999999243</v>
      </c>
      <c r="G1008" s="15">
        <v>2.37</v>
      </c>
      <c r="H1008" s="30"/>
      <c r="I1008" s="155"/>
      <c r="J1008" s="197">
        <f t="shared" si="60"/>
        <v>0.12138916666666666</v>
      </c>
      <c r="K1008" s="197">
        <f t="shared" si="63"/>
        <v>4.3933827964772586E-3</v>
      </c>
      <c r="L1008" s="197">
        <f t="shared" si="61"/>
        <v>1.9538658918776264E-3</v>
      </c>
      <c r="M1008" s="36"/>
    </row>
    <row r="1009" spans="1:13" ht="12.75" x14ac:dyDescent="0.2">
      <c r="A1009" s="15">
        <v>1954.06</v>
      </c>
      <c r="B1009" s="15">
        <v>28.96</v>
      </c>
      <c r="C1009" s="18">
        <v>1.45</v>
      </c>
      <c r="D1009" s="18">
        <v>2.62</v>
      </c>
      <c r="E1009" s="18">
        <v>26.9</v>
      </c>
      <c r="F1009" s="15">
        <f t="shared" si="62"/>
        <v>1954.4583333332575</v>
      </c>
      <c r="G1009" s="15">
        <v>2.38</v>
      </c>
      <c r="H1009" s="30"/>
      <c r="I1009" s="155"/>
      <c r="J1009" s="197">
        <f t="shared" si="60"/>
        <v>0.12083333333333333</v>
      </c>
      <c r="K1009" s="197">
        <f t="shared" si="63"/>
        <v>4.2058243415709481E-3</v>
      </c>
      <c r="L1009" s="197">
        <f t="shared" si="61"/>
        <v>1.9620218377029985E-3</v>
      </c>
      <c r="M1009" s="36"/>
    </row>
    <row r="1010" spans="1:13" ht="12.75" x14ac:dyDescent="0.2">
      <c r="A1010" s="15">
        <v>1954.07</v>
      </c>
      <c r="B1010" s="15">
        <v>30.13</v>
      </c>
      <c r="C1010" s="18">
        <v>1.4566699999999999</v>
      </c>
      <c r="D1010" s="18">
        <v>2.6233300000000002</v>
      </c>
      <c r="E1010" s="18">
        <v>26.9</v>
      </c>
      <c r="F1010" s="15">
        <f t="shared" si="62"/>
        <v>1954.5416666665908</v>
      </c>
      <c r="G1010" s="15">
        <v>2.2999999999999998</v>
      </c>
      <c r="H1010" s="30"/>
      <c r="I1010" s="155"/>
      <c r="J1010" s="197">
        <f t="shared" si="60"/>
        <v>0.12138916666666666</v>
      </c>
      <c r="K1010" s="197">
        <f t="shared" si="63"/>
        <v>4.1916148710865559E-3</v>
      </c>
      <c r="L1010" s="197">
        <f t="shared" si="61"/>
        <v>1.8967538135683526E-3</v>
      </c>
      <c r="M1010" s="36"/>
    </row>
    <row r="1011" spans="1:13" ht="12.75" x14ac:dyDescent="0.2">
      <c r="A1011" s="15">
        <v>1954.08</v>
      </c>
      <c r="B1011" s="15">
        <v>30.73</v>
      </c>
      <c r="C1011" s="18">
        <v>1.46333</v>
      </c>
      <c r="D1011" s="18">
        <v>2.6266699999999998</v>
      </c>
      <c r="E1011" s="18">
        <v>26.9</v>
      </c>
      <c r="F1011" s="15">
        <f t="shared" si="62"/>
        <v>1954.6249999999241</v>
      </c>
      <c r="G1011" s="15">
        <v>2.36</v>
      </c>
      <c r="H1011" s="30"/>
      <c r="I1011" s="155"/>
      <c r="J1011" s="197">
        <f t="shared" si="60"/>
        <v>0.12194416666666667</v>
      </c>
      <c r="K1011" s="197">
        <f t="shared" si="63"/>
        <v>4.0472673968359333E-3</v>
      </c>
      <c r="L1011" s="197">
        <f t="shared" si="61"/>
        <v>1.945709215699809E-3</v>
      </c>
      <c r="M1011" s="36"/>
    </row>
    <row r="1012" spans="1:13" ht="12.75" x14ac:dyDescent="0.2">
      <c r="A1012" s="15">
        <v>1954.09</v>
      </c>
      <c r="B1012" s="15">
        <v>31.45</v>
      </c>
      <c r="C1012" s="18">
        <v>1.47</v>
      </c>
      <c r="D1012" s="18">
        <v>2.63</v>
      </c>
      <c r="E1012" s="18">
        <v>26.8</v>
      </c>
      <c r="F1012" s="15">
        <f t="shared" si="62"/>
        <v>1954.7083333332573</v>
      </c>
      <c r="G1012" s="15">
        <v>2.38</v>
      </c>
      <c r="H1012" s="30"/>
      <c r="I1012" s="155"/>
      <c r="J1012" s="197">
        <f t="shared" si="60"/>
        <v>0.1225</v>
      </c>
      <c r="K1012" s="197">
        <f t="shared" si="63"/>
        <v>3.9863325740318901E-3</v>
      </c>
      <c r="L1012" s="197">
        <f t="shared" si="61"/>
        <v>1.9620218377029985E-3</v>
      </c>
      <c r="M1012" s="36"/>
    </row>
    <row r="1013" spans="1:13" ht="12.75" x14ac:dyDescent="0.2">
      <c r="A1013" s="15">
        <v>1954.1</v>
      </c>
      <c r="B1013" s="15">
        <v>32.18</v>
      </c>
      <c r="C1013" s="18">
        <v>1.49333</v>
      </c>
      <c r="D1013" s="18">
        <v>2.6766700000000001</v>
      </c>
      <c r="E1013" s="18">
        <v>26.8</v>
      </c>
      <c r="F1013" s="15">
        <f t="shared" si="62"/>
        <v>1954.7916666665906</v>
      </c>
      <c r="G1013" s="15">
        <v>2.4300000000000002</v>
      </c>
      <c r="H1013" s="30"/>
      <c r="I1013" s="155"/>
      <c r="J1013" s="197">
        <f t="shared" si="60"/>
        <v>0.12444416666666668</v>
      </c>
      <c r="K1013" s="197">
        <f t="shared" si="63"/>
        <v>3.9568892421833601E-3</v>
      </c>
      <c r="L1013" s="197">
        <f t="shared" si="61"/>
        <v>2.0027906163269105E-3</v>
      </c>
      <c r="M1013" s="36"/>
    </row>
    <row r="1014" spans="1:13" ht="12.75" x14ac:dyDescent="0.2">
      <c r="A1014" s="15">
        <v>1954.11</v>
      </c>
      <c r="B1014" s="15">
        <v>33.44</v>
      </c>
      <c r="C1014" s="18">
        <v>1.51667</v>
      </c>
      <c r="D1014" s="18">
        <v>2.7233299999999998</v>
      </c>
      <c r="E1014" s="18">
        <v>26.8</v>
      </c>
      <c r="F1014" s="15">
        <f t="shared" si="62"/>
        <v>1954.8749999999238</v>
      </c>
      <c r="G1014" s="15">
        <v>2.48</v>
      </c>
      <c r="H1014" s="30"/>
      <c r="I1014" s="155"/>
      <c r="J1014" s="197">
        <f t="shared" si="60"/>
        <v>0.12638916666666666</v>
      </c>
      <c r="K1014" s="197">
        <f t="shared" si="63"/>
        <v>3.9275688833644087E-3</v>
      </c>
      <c r="L1014" s="197">
        <f t="shared" si="61"/>
        <v>2.043541156630635E-3</v>
      </c>
      <c r="M1014" s="36"/>
    </row>
    <row r="1015" spans="1:13" ht="12.75" x14ac:dyDescent="0.2">
      <c r="A1015" s="15">
        <v>1954.12</v>
      </c>
      <c r="B1015" s="15">
        <v>34.97</v>
      </c>
      <c r="C1015" s="18">
        <v>1.54</v>
      </c>
      <c r="D1015" s="18">
        <v>2.77</v>
      </c>
      <c r="E1015" s="18">
        <v>26.7</v>
      </c>
      <c r="F1015" s="15">
        <f t="shared" si="62"/>
        <v>1954.9583333332571</v>
      </c>
      <c r="G1015" s="15">
        <v>2.5099999999999998</v>
      </c>
      <c r="H1015" s="30"/>
      <c r="I1015" s="155"/>
      <c r="J1015" s="197">
        <f t="shared" si="60"/>
        <v>0.12833333333333333</v>
      </c>
      <c r="K1015" s="197">
        <f t="shared" si="63"/>
        <v>3.8377192982456143E-3</v>
      </c>
      <c r="L1015" s="197">
        <f t="shared" si="61"/>
        <v>2.067982733513718E-3</v>
      </c>
      <c r="M1015" s="36"/>
    </row>
    <row r="1016" spans="1:13" ht="12.75" x14ac:dyDescent="0.2">
      <c r="A1016" s="15">
        <v>1955.01</v>
      </c>
      <c r="B1016" s="15">
        <v>35.6</v>
      </c>
      <c r="C1016" s="18">
        <v>1.54667</v>
      </c>
      <c r="D1016" s="18">
        <v>2.8333300000000001</v>
      </c>
      <c r="E1016" s="18">
        <v>26.7</v>
      </c>
      <c r="F1016" s="15">
        <f t="shared" si="62"/>
        <v>1955.0416666665903</v>
      </c>
      <c r="G1016" s="15">
        <v>2.61</v>
      </c>
      <c r="H1016" s="30"/>
      <c r="I1016" s="155"/>
      <c r="J1016" s="197">
        <f t="shared" si="60"/>
        <v>0.12888916666666667</v>
      </c>
      <c r="K1016" s="197">
        <f t="shared" si="63"/>
        <v>3.6857067963015919E-3</v>
      </c>
      <c r="L1016" s="197">
        <f t="shared" si="61"/>
        <v>2.1494073283745418E-3</v>
      </c>
      <c r="M1016" s="36"/>
    </row>
    <row r="1017" spans="1:13" ht="12.75" x14ac:dyDescent="0.2">
      <c r="A1017" s="15">
        <v>1955.02</v>
      </c>
      <c r="B1017" s="15">
        <v>36.79</v>
      </c>
      <c r="C1017" s="18">
        <v>1.5533300000000001</v>
      </c>
      <c r="D1017" s="18">
        <v>2.8966699999999999</v>
      </c>
      <c r="E1017" s="18">
        <v>26.7</v>
      </c>
      <c r="F1017" s="15">
        <f t="shared" si="62"/>
        <v>1955.1249999999236</v>
      </c>
      <c r="G1017" s="15">
        <v>2.65</v>
      </c>
      <c r="H1017" s="30"/>
      <c r="I1017" s="155"/>
      <c r="J1017" s="197">
        <f t="shared" si="60"/>
        <v>0.12944416666666667</v>
      </c>
      <c r="K1017" s="197">
        <f t="shared" si="63"/>
        <v>3.6360720973782771E-3</v>
      </c>
      <c r="L1017" s="197">
        <f t="shared" si="61"/>
        <v>2.18195680041533E-3</v>
      </c>
      <c r="M1017" s="36"/>
    </row>
    <row r="1018" spans="1:13" ht="12.75" x14ac:dyDescent="0.2">
      <c r="A1018" s="15">
        <v>1955.03</v>
      </c>
      <c r="B1018" s="15">
        <v>36.5</v>
      </c>
      <c r="C1018" s="18">
        <v>1.56</v>
      </c>
      <c r="D1018" s="18">
        <v>2.96</v>
      </c>
      <c r="E1018" s="18">
        <v>26.7</v>
      </c>
      <c r="F1018" s="15">
        <f t="shared" si="62"/>
        <v>1955.2083333332569</v>
      </c>
      <c r="G1018" s="15">
        <v>2.68</v>
      </c>
      <c r="H1018" s="30"/>
      <c r="I1018" s="155"/>
      <c r="J1018" s="197">
        <f t="shared" si="60"/>
        <v>0.13</v>
      </c>
      <c r="K1018" s="197">
        <f t="shared" si="63"/>
        <v>3.53356890459364E-3</v>
      </c>
      <c r="L1018" s="197">
        <f t="shared" si="61"/>
        <v>2.206361275312263E-3</v>
      </c>
      <c r="M1018" s="36"/>
    </row>
    <row r="1019" spans="1:13" ht="12.75" x14ac:dyDescent="0.2">
      <c r="A1019" s="15">
        <v>1955.04</v>
      </c>
      <c r="B1019" s="15">
        <v>37.76</v>
      </c>
      <c r="C1019" s="18">
        <v>1.5633300000000001</v>
      </c>
      <c r="D1019" s="18">
        <v>3.0466700000000002</v>
      </c>
      <c r="E1019" s="18">
        <v>26.7</v>
      </c>
      <c r="F1019" s="15">
        <f t="shared" si="62"/>
        <v>1955.2916666665901</v>
      </c>
      <c r="G1019" s="15">
        <v>2.75</v>
      </c>
      <c r="H1019" s="30"/>
      <c r="I1019" s="155"/>
      <c r="J1019" s="197">
        <f t="shared" si="60"/>
        <v>0.13027750000000002</v>
      </c>
      <c r="K1019" s="197">
        <f t="shared" si="63"/>
        <v>3.5692465753424663E-3</v>
      </c>
      <c r="L1019" s="197">
        <f t="shared" si="61"/>
        <v>2.2632796417700884E-3</v>
      </c>
      <c r="M1019" s="36"/>
    </row>
    <row r="1020" spans="1:13" ht="12.75" x14ac:dyDescent="0.2">
      <c r="A1020" s="15">
        <v>1955.05</v>
      </c>
      <c r="B1020" s="15">
        <v>37.6</v>
      </c>
      <c r="C1020" s="18">
        <v>1.56667</v>
      </c>
      <c r="D1020" s="18">
        <v>3.1333299999999999</v>
      </c>
      <c r="E1020" s="18">
        <v>26.7</v>
      </c>
      <c r="F1020" s="15">
        <f t="shared" si="62"/>
        <v>1955.3749999999234</v>
      </c>
      <c r="G1020" s="15">
        <v>2.76</v>
      </c>
      <c r="H1020" s="30"/>
      <c r="I1020" s="155"/>
      <c r="J1020" s="197">
        <f t="shared" si="60"/>
        <v>0.13055583333333334</v>
      </c>
      <c r="K1020" s="197">
        <f t="shared" si="63"/>
        <v>3.4575167725988706E-3</v>
      </c>
      <c r="L1020" s="197">
        <f t="shared" si="61"/>
        <v>2.2714079351586758E-3</v>
      </c>
      <c r="M1020" s="36"/>
    </row>
    <row r="1021" spans="1:13" ht="12.75" x14ac:dyDescent="0.2">
      <c r="A1021" s="15">
        <v>1955.06</v>
      </c>
      <c r="B1021" s="15">
        <v>39.78</v>
      </c>
      <c r="C1021" s="18">
        <v>1.57</v>
      </c>
      <c r="D1021" s="18">
        <v>3.22</v>
      </c>
      <c r="E1021" s="18">
        <v>26.7</v>
      </c>
      <c r="F1021" s="15">
        <f t="shared" si="62"/>
        <v>1955.4583333332566</v>
      </c>
      <c r="G1021" s="15">
        <v>2.78</v>
      </c>
      <c r="H1021" s="30"/>
      <c r="I1021" s="155"/>
      <c r="J1021" s="197">
        <f t="shared" si="60"/>
        <v>0.13083333333333333</v>
      </c>
      <c r="K1021" s="197">
        <f t="shared" si="63"/>
        <v>3.479609929078014E-3</v>
      </c>
      <c r="L1021" s="197">
        <f t="shared" si="61"/>
        <v>2.2876623469241242E-3</v>
      </c>
      <c r="M1021" s="36"/>
    </row>
    <row r="1022" spans="1:13" ht="12.75" x14ac:dyDescent="0.2">
      <c r="A1022" s="15">
        <v>1955.07</v>
      </c>
      <c r="B1022" s="15">
        <v>42.69</v>
      </c>
      <c r="C1022" s="18">
        <v>1.58667</v>
      </c>
      <c r="D1022" s="18">
        <v>3.2933300000000001</v>
      </c>
      <c r="E1022" s="18">
        <v>26.8</v>
      </c>
      <c r="F1022" s="15">
        <f t="shared" si="62"/>
        <v>1955.5416666665899</v>
      </c>
      <c r="G1022" s="15">
        <v>2.9</v>
      </c>
      <c r="H1022" s="30"/>
      <c r="I1022" s="155"/>
      <c r="J1022" s="197">
        <f t="shared" si="60"/>
        <v>0.13222249999999999</v>
      </c>
      <c r="K1022" s="197">
        <f t="shared" si="63"/>
        <v>3.3238436400201102E-3</v>
      </c>
      <c r="L1022" s="197">
        <f t="shared" si="61"/>
        <v>2.3851279739270925E-3</v>
      </c>
      <c r="M1022" s="36"/>
    </row>
    <row r="1023" spans="1:13" ht="12.75" x14ac:dyDescent="0.2">
      <c r="A1023" s="15">
        <v>1955.08</v>
      </c>
      <c r="B1023" s="15">
        <v>42.43</v>
      </c>
      <c r="C1023" s="18">
        <v>1.6033299999999999</v>
      </c>
      <c r="D1023" s="18">
        <v>3.3666700000000001</v>
      </c>
      <c r="E1023" s="18">
        <v>26.8</v>
      </c>
      <c r="F1023" s="15">
        <f t="shared" si="62"/>
        <v>1955.6249999999231</v>
      </c>
      <c r="G1023" s="15">
        <v>2.97</v>
      </c>
      <c r="H1023" s="30"/>
      <c r="I1023" s="155"/>
      <c r="J1023" s="197">
        <f t="shared" si="60"/>
        <v>0.13361083333333332</v>
      </c>
      <c r="K1023" s="197">
        <f t="shared" si="63"/>
        <v>3.1297923010853439E-3</v>
      </c>
      <c r="L1023" s="197">
        <f t="shared" si="61"/>
        <v>2.441934817957403E-3</v>
      </c>
      <c r="M1023" s="36"/>
    </row>
    <row r="1024" spans="1:13" ht="12.75" x14ac:dyDescent="0.2">
      <c r="A1024" s="15">
        <v>1955.09</v>
      </c>
      <c r="B1024" s="15">
        <v>44.34</v>
      </c>
      <c r="C1024" s="18">
        <v>1.62</v>
      </c>
      <c r="D1024" s="18">
        <v>3.44</v>
      </c>
      <c r="E1024" s="18">
        <v>26.9</v>
      </c>
      <c r="F1024" s="15">
        <f t="shared" si="62"/>
        <v>1955.7083333332564</v>
      </c>
      <c r="G1024" s="15">
        <v>2.97</v>
      </c>
      <c r="H1024" s="30"/>
      <c r="I1024" s="155"/>
      <c r="J1024" s="197">
        <f t="shared" si="60"/>
        <v>0.13500000000000001</v>
      </c>
      <c r="K1024" s="197">
        <f t="shared" si="63"/>
        <v>3.1817110534998823E-3</v>
      </c>
      <c r="L1024" s="197">
        <f t="shared" si="61"/>
        <v>2.441934817957403E-3</v>
      </c>
      <c r="M1024" s="36"/>
    </row>
    <row r="1025" spans="1:13" ht="12.75" x14ac:dyDescent="0.2">
      <c r="A1025" s="15">
        <v>1955.1</v>
      </c>
      <c r="B1025" s="15">
        <v>42.11</v>
      </c>
      <c r="C1025" s="18">
        <v>1.6266700000000001</v>
      </c>
      <c r="D1025" s="18">
        <v>3.5</v>
      </c>
      <c r="E1025" s="18">
        <v>26.9</v>
      </c>
      <c r="F1025" s="15">
        <f t="shared" si="62"/>
        <v>1955.7916666665897</v>
      </c>
      <c r="G1025" s="15">
        <v>2.88</v>
      </c>
      <c r="H1025" s="30"/>
      <c r="I1025" s="155"/>
      <c r="J1025" s="197">
        <f t="shared" si="60"/>
        <v>0.13555583333333335</v>
      </c>
      <c r="K1025" s="197">
        <f t="shared" si="63"/>
        <v>3.0571906480228537E-3</v>
      </c>
      <c r="L1025" s="197">
        <f t="shared" si="61"/>
        <v>2.3688909406458514E-3</v>
      </c>
      <c r="M1025" s="36"/>
    </row>
    <row r="1026" spans="1:13" ht="12.75" x14ac:dyDescent="0.2">
      <c r="A1026" s="15">
        <v>1955.11</v>
      </c>
      <c r="B1026" s="15">
        <v>44.95</v>
      </c>
      <c r="C1026" s="18">
        <v>1.6333299999999999</v>
      </c>
      <c r="D1026" s="18">
        <v>3.56</v>
      </c>
      <c r="E1026" s="18">
        <v>26.9</v>
      </c>
      <c r="F1026" s="15">
        <f t="shared" si="62"/>
        <v>1955.8749999999229</v>
      </c>
      <c r="G1026" s="15">
        <v>2.89</v>
      </c>
      <c r="H1026" s="30"/>
      <c r="I1026" s="155"/>
      <c r="J1026" s="197">
        <f t="shared" si="60"/>
        <v>0.13611083333333332</v>
      </c>
      <c r="K1026" s="197">
        <f t="shared" si="63"/>
        <v>3.2322686614422542E-3</v>
      </c>
      <c r="L1026" s="197">
        <f t="shared" si="61"/>
        <v>2.3770098189335176E-3</v>
      </c>
      <c r="M1026" s="36"/>
    </row>
    <row r="1027" spans="1:13" ht="12.75" x14ac:dyDescent="0.2">
      <c r="A1027" s="15">
        <v>1955.12</v>
      </c>
      <c r="B1027" s="15">
        <v>45.37</v>
      </c>
      <c r="C1027" s="18">
        <v>1.64</v>
      </c>
      <c r="D1027" s="18">
        <v>3.62</v>
      </c>
      <c r="E1027" s="18">
        <v>26.8</v>
      </c>
      <c r="F1027" s="15">
        <f t="shared" si="62"/>
        <v>1955.9583333332562</v>
      </c>
      <c r="G1027" s="15">
        <v>2.96</v>
      </c>
      <c r="H1027" s="30"/>
      <c r="I1027" s="155"/>
      <c r="J1027" s="197">
        <f t="shared" si="60"/>
        <v>0.13666666666666666</v>
      </c>
      <c r="K1027" s="197">
        <f t="shared" si="63"/>
        <v>3.0404152762328511E-3</v>
      </c>
      <c r="L1027" s="197">
        <f t="shared" si="61"/>
        <v>2.4338217222530378E-3</v>
      </c>
      <c r="M1027" s="36"/>
    </row>
    <row r="1028" spans="1:13" ht="12.75" x14ac:dyDescent="0.2">
      <c r="A1028" s="15">
        <v>1956.01</v>
      </c>
      <c r="B1028" s="15">
        <v>44.15</v>
      </c>
      <c r="C1028" s="18">
        <v>1.67</v>
      </c>
      <c r="D1028" s="18">
        <v>3.6433300000000002</v>
      </c>
      <c r="E1028" s="18">
        <v>26.8</v>
      </c>
      <c r="F1028" s="15">
        <f t="shared" si="62"/>
        <v>1956.0416666665894</v>
      </c>
      <c r="G1028" s="15">
        <v>2.9</v>
      </c>
      <c r="H1028" s="30"/>
      <c r="I1028" s="155"/>
      <c r="J1028" s="197">
        <f t="shared" si="60"/>
        <v>0.13916666666666666</v>
      </c>
      <c r="K1028" s="197">
        <f t="shared" si="63"/>
        <v>3.0673719785467637E-3</v>
      </c>
      <c r="L1028" s="197">
        <f t="shared" si="61"/>
        <v>2.3851279739270925E-3</v>
      </c>
      <c r="M1028" s="36"/>
    </row>
    <row r="1029" spans="1:13" ht="12.75" x14ac:dyDescent="0.2">
      <c r="A1029" s="15">
        <v>1956.02</v>
      </c>
      <c r="B1029" s="15">
        <v>44.43</v>
      </c>
      <c r="C1029" s="18">
        <v>1.7</v>
      </c>
      <c r="D1029" s="18">
        <v>3.6666699999999999</v>
      </c>
      <c r="E1029" s="18">
        <v>26.8</v>
      </c>
      <c r="F1029" s="15">
        <f t="shared" si="62"/>
        <v>1956.1249999999227</v>
      </c>
      <c r="G1029" s="15">
        <v>2.84</v>
      </c>
      <c r="H1029" s="30"/>
      <c r="I1029" s="155"/>
      <c r="J1029" s="197">
        <f t="shared" si="60"/>
        <v>0.14166666666666666</v>
      </c>
      <c r="K1029" s="197">
        <f t="shared" si="63"/>
        <v>3.2087580218950547E-3</v>
      </c>
      <c r="L1029" s="197">
        <f t="shared" si="61"/>
        <v>2.3364081918575419E-3</v>
      </c>
      <c r="M1029" s="36"/>
    </row>
    <row r="1030" spans="1:13" ht="12.75" x14ac:dyDescent="0.2">
      <c r="A1030" s="15">
        <v>1956.03</v>
      </c>
      <c r="B1030" s="15">
        <v>47.49</v>
      </c>
      <c r="C1030" s="18">
        <v>1.73</v>
      </c>
      <c r="D1030" s="18">
        <v>3.69</v>
      </c>
      <c r="E1030" s="18">
        <v>26.8</v>
      </c>
      <c r="F1030" s="15">
        <f t="shared" si="62"/>
        <v>1956.208333333256</v>
      </c>
      <c r="G1030" s="15">
        <v>2.96</v>
      </c>
      <c r="H1030" s="30"/>
      <c r="I1030" s="155"/>
      <c r="J1030" s="197">
        <f t="shared" si="60"/>
        <v>0.14416666666666667</v>
      </c>
      <c r="K1030" s="197">
        <f t="shared" si="63"/>
        <v>3.2448045614824816E-3</v>
      </c>
      <c r="L1030" s="197">
        <f t="shared" si="61"/>
        <v>2.4338217222530378E-3</v>
      </c>
      <c r="M1030" s="36"/>
    </row>
    <row r="1031" spans="1:13" ht="12.75" x14ac:dyDescent="0.2">
      <c r="A1031" s="15">
        <v>1956.04</v>
      </c>
      <c r="B1031" s="15">
        <v>48.05</v>
      </c>
      <c r="C1031" s="18">
        <v>1.7533300000000001</v>
      </c>
      <c r="D1031" s="18">
        <v>3.66</v>
      </c>
      <c r="E1031" s="18">
        <v>26.9</v>
      </c>
      <c r="F1031" s="15">
        <f t="shared" si="62"/>
        <v>1956.2916666665892</v>
      </c>
      <c r="G1031" s="15">
        <v>3.18</v>
      </c>
      <c r="H1031" s="30"/>
      <c r="I1031" s="155"/>
      <c r="J1031" s="197">
        <f t="shared" si="60"/>
        <v>0.14611083333333333</v>
      </c>
      <c r="K1031" s="197">
        <f t="shared" si="63"/>
        <v>3.0766652628623566E-3</v>
      </c>
      <c r="L1031" s="197">
        <f t="shared" si="61"/>
        <v>2.6121432022319091E-3</v>
      </c>
      <c r="M1031" s="36"/>
    </row>
    <row r="1032" spans="1:13" ht="12.75" x14ac:dyDescent="0.2">
      <c r="A1032" s="15">
        <v>1956.05</v>
      </c>
      <c r="B1032" s="15">
        <v>46.54</v>
      </c>
      <c r="C1032" s="18">
        <v>1.77667</v>
      </c>
      <c r="D1032" s="18">
        <v>3.63</v>
      </c>
      <c r="E1032" s="18">
        <v>27</v>
      </c>
      <c r="F1032" s="15">
        <f t="shared" si="62"/>
        <v>1956.3749999999225</v>
      </c>
      <c r="G1032" s="15">
        <v>3.07</v>
      </c>
      <c r="H1032" s="30"/>
      <c r="I1032" s="155"/>
      <c r="J1032" s="197">
        <f t="shared" ref="J1032:J1095" si="64">D_year/12</f>
        <v>0.14805583333333333</v>
      </c>
      <c r="K1032" s="197">
        <f t="shared" si="63"/>
        <v>3.0812868539715575E-3</v>
      </c>
      <c r="L1032" s="197">
        <f t="shared" ref="L1032:L1095" si="65">(1+G1032/100)^(1/12)-1</f>
        <v>2.5230260752062694E-3</v>
      </c>
      <c r="M1032" s="36"/>
    </row>
    <row r="1033" spans="1:13" ht="12.75" x14ac:dyDescent="0.2">
      <c r="A1033" s="15">
        <v>1956.06</v>
      </c>
      <c r="B1033" s="15">
        <v>46.27</v>
      </c>
      <c r="C1033" s="18">
        <v>1.8</v>
      </c>
      <c r="D1033" s="18">
        <v>3.6</v>
      </c>
      <c r="E1033" s="18">
        <v>27.2</v>
      </c>
      <c r="F1033" s="15">
        <f t="shared" ref="F1033:F1096" si="66">F1032+1/12</f>
        <v>1956.4583333332557</v>
      </c>
      <c r="G1033" s="15">
        <v>3</v>
      </c>
      <c r="H1033" s="30"/>
      <c r="I1033" s="155"/>
      <c r="J1033" s="197">
        <f t="shared" si="64"/>
        <v>0.15</v>
      </c>
      <c r="K1033" s="197">
        <f t="shared" ref="K1033:K1096" si="67">J1033/B1032</f>
        <v>3.2230339492909325E-3</v>
      </c>
      <c r="L1033" s="197">
        <f t="shared" si="65"/>
        <v>2.4662697723036864E-3</v>
      </c>
      <c r="M1033" s="36"/>
    </row>
    <row r="1034" spans="1:13" ht="12.75" x14ac:dyDescent="0.2">
      <c r="A1034" s="15">
        <v>1956.07</v>
      </c>
      <c r="B1034" s="15">
        <v>48.78</v>
      </c>
      <c r="C1034" s="18">
        <v>1.8133300000000001</v>
      </c>
      <c r="D1034" s="18">
        <v>3.5533299999999999</v>
      </c>
      <c r="E1034" s="18">
        <v>27.4</v>
      </c>
      <c r="F1034" s="15">
        <f t="shared" si="66"/>
        <v>1956.541666666589</v>
      </c>
      <c r="G1034" s="15">
        <v>3.11</v>
      </c>
      <c r="H1034" s="30"/>
      <c r="I1034" s="155"/>
      <c r="J1034" s="197">
        <f t="shared" si="64"/>
        <v>0.15111083333333333</v>
      </c>
      <c r="K1034" s="197">
        <f t="shared" si="67"/>
        <v>3.2658490022332682E-3</v>
      </c>
      <c r="L1034" s="197">
        <f t="shared" si="65"/>
        <v>2.5554423860907338E-3</v>
      </c>
      <c r="M1034" s="36"/>
    </row>
    <row r="1035" spans="1:13" ht="12.75" x14ac:dyDescent="0.2">
      <c r="A1035" s="15">
        <v>1956.08</v>
      </c>
      <c r="B1035" s="15">
        <v>48.49</v>
      </c>
      <c r="C1035" s="18">
        <v>1.82667</v>
      </c>
      <c r="D1035" s="18">
        <v>3.5066700000000002</v>
      </c>
      <c r="E1035" s="18">
        <v>27.3</v>
      </c>
      <c r="F1035" s="15">
        <f t="shared" si="66"/>
        <v>1956.6249999999222</v>
      </c>
      <c r="G1035" s="15">
        <v>3.33</v>
      </c>
      <c r="H1035" s="30"/>
      <c r="I1035" s="155"/>
      <c r="J1035" s="197">
        <f t="shared" si="64"/>
        <v>0.15222250000000001</v>
      </c>
      <c r="K1035" s="197">
        <f t="shared" si="67"/>
        <v>3.1205924559245595E-3</v>
      </c>
      <c r="L1035" s="197">
        <f t="shared" si="65"/>
        <v>2.7335263083605454E-3</v>
      </c>
      <c r="M1035" s="36"/>
    </row>
    <row r="1036" spans="1:13" ht="12.75" x14ac:dyDescent="0.2">
      <c r="A1036" s="15">
        <v>1956.09</v>
      </c>
      <c r="B1036" s="15">
        <v>46.84</v>
      </c>
      <c r="C1036" s="18">
        <v>1.84</v>
      </c>
      <c r="D1036" s="18">
        <v>3.46</v>
      </c>
      <c r="E1036" s="18">
        <v>27.4</v>
      </c>
      <c r="F1036" s="15">
        <f t="shared" si="66"/>
        <v>1956.7083333332555</v>
      </c>
      <c r="G1036" s="15">
        <v>3.38</v>
      </c>
      <c r="H1036" s="30"/>
      <c r="I1036" s="155"/>
      <c r="J1036" s="197">
        <f t="shared" si="64"/>
        <v>0.15333333333333335</v>
      </c>
      <c r="K1036" s="197">
        <f t="shared" si="67"/>
        <v>3.1621640200728673E-3</v>
      </c>
      <c r="L1036" s="197">
        <f t="shared" si="65"/>
        <v>2.7739514514073527E-3</v>
      </c>
      <c r="M1036" s="36"/>
    </row>
    <row r="1037" spans="1:13" ht="12.75" x14ac:dyDescent="0.2">
      <c r="A1037" s="15">
        <v>1956.1</v>
      </c>
      <c r="B1037" s="15">
        <v>46.24</v>
      </c>
      <c r="C1037" s="18">
        <v>1.80667</v>
      </c>
      <c r="D1037" s="18">
        <v>3.44333</v>
      </c>
      <c r="E1037" s="18">
        <v>27.5</v>
      </c>
      <c r="F1037" s="15">
        <f t="shared" si="66"/>
        <v>1956.7916666665888</v>
      </c>
      <c r="G1037" s="15">
        <v>3.34</v>
      </c>
      <c r="H1037" s="30"/>
      <c r="I1037" s="155"/>
      <c r="J1037" s="197">
        <f t="shared" si="64"/>
        <v>0.15055583333333333</v>
      </c>
      <c r="K1037" s="197">
        <f t="shared" si="67"/>
        <v>3.2142577569029317E-3</v>
      </c>
      <c r="L1037" s="197">
        <f t="shared" si="65"/>
        <v>2.7416127712427407E-3</v>
      </c>
      <c r="M1037" s="36"/>
    </row>
    <row r="1038" spans="1:13" ht="12.75" x14ac:dyDescent="0.2">
      <c r="A1038" s="15">
        <v>1956.11</v>
      </c>
      <c r="B1038" s="15">
        <v>45.76</v>
      </c>
      <c r="C1038" s="18">
        <v>1.7733300000000001</v>
      </c>
      <c r="D1038" s="18">
        <v>3.4266700000000001</v>
      </c>
      <c r="E1038" s="18">
        <v>27.5</v>
      </c>
      <c r="F1038" s="15">
        <f t="shared" si="66"/>
        <v>1956.874999999922</v>
      </c>
      <c r="G1038" s="15">
        <v>3.49</v>
      </c>
      <c r="H1038" s="30"/>
      <c r="I1038" s="155"/>
      <c r="J1038" s="197">
        <f t="shared" si="64"/>
        <v>0.14777750000000001</v>
      </c>
      <c r="K1038" s="197">
        <f t="shared" si="67"/>
        <v>3.1958801903114189E-3</v>
      </c>
      <c r="L1038" s="197">
        <f t="shared" si="65"/>
        <v>2.8628237165644332E-3</v>
      </c>
      <c r="M1038" s="36"/>
    </row>
    <row r="1039" spans="1:13" ht="12.75" x14ac:dyDescent="0.2">
      <c r="A1039" s="15">
        <v>1956.12</v>
      </c>
      <c r="B1039" s="15">
        <v>46.44</v>
      </c>
      <c r="C1039" s="18">
        <v>1.74</v>
      </c>
      <c r="D1039" s="18">
        <v>3.41</v>
      </c>
      <c r="E1039" s="18">
        <v>27.6</v>
      </c>
      <c r="F1039" s="15">
        <f t="shared" si="66"/>
        <v>1956.9583333332553</v>
      </c>
      <c r="G1039" s="15">
        <v>3.59</v>
      </c>
      <c r="H1039" s="30"/>
      <c r="I1039" s="155"/>
      <c r="J1039" s="197">
        <f t="shared" si="64"/>
        <v>0.14499999999999999</v>
      </c>
      <c r="K1039" s="197">
        <f t="shared" si="67"/>
        <v>3.1687062937062935E-3</v>
      </c>
      <c r="L1039" s="197">
        <f t="shared" si="65"/>
        <v>2.9435415760119543E-3</v>
      </c>
      <c r="M1039" s="36"/>
    </row>
    <row r="1040" spans="1:13" ht="12.75" x14ac:dyDescent="0.2">
      <c r="A1040" s="15">
        <v>1957.01</v>
      </c>
      <c r="B1040" s="15">
        <v>45.43</v>
      </c>
      <c r="C1040" s="18">
        <v>1.7366699999999999</v>
      </c>
      <c r="D1040" s="18">
        <v>3.4066700000000001</v>
      </c>
      <c r="E1040" s="18">
        <v>27.6</v>
      </c>
      <c r="F1040" s="15">
        <f t="shared" si="66"/>
        <v>1957.0416666665885</v>
      </c>
      <c r="G1040" s="15">
        <v>3.46</v>
      </c>
      <c r="H1040" s="30"/>
      <c r="I1040" s="155"/>
      <c r="J1040" s="197">
        <f t="shared" si="64"/>
        <v>0.1447225</v>
      </c>
      <c r="K1040" s="197">
        <f t="shared" si="67"/>
        <v>3.1163329026701121E-3</v>
      </c>
      <c r="L1040" s="197">
        <f t="shared" si="65"/>
        <v>2.8385944168292099E-3</v>
      </c>
      <c r="M1040" s="36"/>
    </row>
    <row r="1041" spans="1:13" ht="12.75" x14ac:dyDescent="0.2">
      <c r="A1041" s="15">
        <v>1957.02</v>
      </c>
      <c r="B1041" s="15">
        <v>43.47</v>
      </c>
      <c r="C1041" s="18">
        <v>1.73333</v>
      </c>
      <c r="D1041" s="18">
        <v>3.40333</v>
      </c>
      <c r="E1041" s="18">
        <v>27.7</v>
      </c>
      <c r="F1041" s="15">
        <f t="shared" si="66"/>
        <v>1957.1249999999218</v>
      </c>
      <c r="G1041" s="15">
        <v>3.34</v>
      </c>
      <c r="H1041" s="30"/>
      <c r="I1041" s="155"/>
      <c r="J1041" s="197">
        <f t="shared" si="64"/>
        <v>0.14444416666666668</v>
      </c>
      <c r="K1041" s="197">
        <f t="shared" si="67"/>
        <v>3.1794885905055401E-3</v>
      </c>
      <c r="L1041" s="197">
        <f t="shared" si="65"/>
        <v>2.7416127712427407E-3</v>
      </c>
      <c r="M1041" s="36"/>
    </row>
    <row r="1042" spans="1:13" ht="12.75" x14ac:dyDescent="0.2">
      <c r="A1042" s="15">
        <v>1957.03</v>
      </c>
      <c r="B1042" s="15">
        <v>44.03</v>
      </c>
      <c r="C1042" s="18">
        <v>1.73</v>
      </c>
      <c r="D1042" s="18">
        <v>3.4</v>
      </c>
      <c r="E1042" s="18">
        <v>27.8</v>
      </c>
      <c r="F1042" s="15">
        <f t="shared" si="66"/>
        <v>1957.208333333255</v>
      </c>
      <c r="G1042" s="15">
        <v>3.41</v>
      </c>
      <c r="H1042" s="30"/>
      <c r="I1042" s="155"/>
      <c r="J1042" s="197">
        <f t="shared" si="64"/>
        <v>0.14416666666666667</v>
      </c>
      <c r="K1042" s="197">
        <f t="shared" si="67"/>
        <v>3.3164634613909979E-3</v>
      </c>
      <c r="L1042" s="197">
        <f t="shared" si="65"/>
        <v>2.7981979353204345E-3</v>
      </c>
      <c r="M1042" s="36"/>
    </row>
    <row r="1043" spans="1:13" ht="12.75" x14ac:dyDescent="0.2">
      <c r="A1043" s="15">
        <v>1957.04</v>
      </c>
      <c r="B1043" s="15">
        <v>45.05</v>
      </c>
      <c r="C1043" s="18">
        <v>1.73</v>
      </c>
      <c r="D1043" s="18">
        <v>3.4066700000000001</v>
      </c>
      <c r="E1043" s="18">
        <v>27.9</v>
      </c>
      <c r="F1043" s="15">
        <f t="shared" si="66"/>
        <v>1957.2916666665883</v>
      </c>
      <c r="G1043" s="15">
        <v>3.48</v>
      </c>
      <c r="H1043" s="30"/>
      <c r="I1043" s="155"/>
      <c r="J1043" s="197">
        <f t="shared" si="64"/>
        <v>0.14416666666666667</v>
      </c>
      <c r="K1043" s="197">
        <f t="shared" si="67"/>
        <v>3.274282686047392E-3</v>
      </c>
      <c r="L1043" s="197">
        <f t="shared" si="65"/>
        <v>2.8547479987741653E-3</v>
      </c>
      <c r="M1043" s="36"/>
    </row>
    <row r="1044" spans="1:13" ht="12.75" x14ac:dyDescent="0.2">
      <c r="A1044" s="15">
        <v>1957.05</v>
      </c>
      <c r="B1044" s="15">
        <v>46.78</v>
      </c>
      <c r="C1044" s="18">
        <v>1.73</v>
      </c>
      <c r="D1044" s="18">
        <v>3.4133300000000002</v>
      </c>
      <c r="E1044" s="18">
        <v>28</v>
      </c>
      <c r="F1044" s="15">
        <f t="shared" si="66"/>
        <v>1957.3749999999216</v>
      </c>
      <c r="G1044" s="15">
        <v>3.6</v>
      </c>
      <c r="H1044" s="30"/>
      <c r="I1044" s="155"/>
      <c r="J1044" s="197">
        <f t="shared" si="64"/>
        <v>0.14416666666666667</v>
      </c>
      <c r="K1044" s="197">
        <f t="shared" si="67"/>
        <v>3.2001479837217906E-3</v>
      </c>
      <c r="L1044" s="197">
        <f t="shared" si="65"/>
        <v>2.9516094330215292E-3</v>
      </c>
      <c r="M1044" s="36"/>
    </row>
    <row r="1045" spans="1:13" ht="12.75" x14ac:dyDescent="0.2">
      <c r="A1045" s="15">
        <v>1957.06</v>
      </c>
      <c r="B1045" s="15">
        <v>47.55</v>
      </c>
      <c r="C1045" s="18">
        <v>1.73</v>
      </c>
      <c r="D1045" s="18">
        <v>3.42</v>
      </c>
      <c r="E1045" s="18">
        <v>28.1</v>
      </c>
      <c r="F1045" s="15">
        <f t="shared" si="66"/>
        <v>1957.4583333332548</v>
      </c>
      <c r="G1045" s="15">
        <v>3.8</v>
      </c>
      <c r="H1045" s="30"/>
      <c r="I1045" s="155"/>
      <c r="J1045" s="197">
        <f t="shared" si="64"/>
        <v>0.14416666666666667</v>
      </c>
      <c r="K1045" s="197">
        <f t="shared" si="67"/>
        <v>3.0818013396038194E-3</v>
      </c>
      <c r="L1045" s="197">
        <f t="shared" si="65"/>
        <v>3.1128168457330574E-3</v>
      </c>
      <c r="M1045" s="36"/>
    </row>
    <row r="1046" spans="1:13" ht="12.75" x14ac:dyDescent="0.2">
      <c r="A1046" s="15">
        <v>1957.07</v>
      </c>
      <c r="B1046" s="15">
        <v>48.51</v>
      </c>
      <c r="C1046" s="18">
        <v>1.74</v>
      </c>
      <c r="D1046" s="18">
        <v>3.4366699999999999</v>
      </c>
      <c r="E1046" s="18">
        <v>28.3</v>
      </c>
      <c r="F1046" s="15">
        <f t="shared" si="66"/>
        <v>1957.5416666665881</v>
      </c>
      <c r="G1046" s="15">
        <v>3.93</v>
      </c>
      <c r="H1046" s="30"/>
      <c r="I1046" s="155"/>
      <c r="J1046" s="197">
        <f t="shared" si="64"/>
        <v>0.14499999999999999</v>
      </c>
      <c r="K1046" s="197">
        <f t="shared" si="67"/>
        <v>3.0494216614090431E-3</v>
      </c>
      <c r="L1046" s="197">
        <f t="shared" si="65"/>
        <v>3.2174490479424112E-3</v>
      </c>
      <c r="M1046" s="36"/>
    </row>
    <row r="1047" spans="1:13" ht="12.75" x14ac:dyDescent="0.2">
      <c r="A1047" s="15">
        <v>1957.08</v>
      </c>
      <c r="B1047" s="15">
        <v>45.84</v>
      </c>
      <c r="C1047" s="18">
        <v>1.75</v>
      </c>
      <c r="D1047" s="18">
        <v>3.4533299999999998</v>
      </c>
      <c r="E1047" s="18">
        <v>28.3</v>
      </c>
      <c r="F1047" s="15">
        <f t="shared" si="66"/>
        <v>1957.6249999999213</v>
      </c>
      <c r="G1047" s="15">
        <v>3.93</v>
      </c>
      <c r="H1047" s="30"/>
      <c r="I1047" s="155"/>
      <c r="J1047" s="197">
        <f t="shared" si="64"/>
        <v>0.14583333333333334</v>
      </c>
      <c r="K1047" s="197">
        <f t="shared" si="67"/>
        <v>3.0062530062530068E-3</v>
      </c>
      <c r="L1047" s="197">
        <f t="shared" si="65"/>
        <v>3.2174490479424112E-3</v>
      </c>
      <c r="M1047" s="36"/>
    </row>
    <row r="1048" spans="1:13" ht="12.75" x14ac:dyDescent="0.2">
      <c r="A1048" s="15">
        <v>1957.09</v>
      </c>
      <c r="B1048" s="15">
        <v>43.98</v>
      </c>
      <c r="C1048" s="18">
        <v>1.76</v>
      </c>
      <c r="D1048" s="18">
        <v>3.47</v>
      </c>
      <c r="E1048" s="18">
        <v>28.3</v>
      </c>
      <c r="F1048" s="15">
        <f t="shared" si="66"/>
        <v>1957.7083333332546</v>
      </c>
      <c r="G1048" s="15">
        <v>3.92</v>
      </c>
      <c r="H1048" s="30"/>
      <c r="I1048" s="155"/>
      <c r="J1048" s="197">
        <f t="shared" si="64"/>
        <v>0.14666666666666667</v>
      </c>
      <c r="K1048" s="197">
        <f t="shared" si="67"/>
        <v>3.1995346131471784E-3</v>
      </c>
      <c r="L1048" s="197">
        <f t="shared" si="65"/>
        <v>3.2094046775821283E-3</v>
      </c>
      <c r="M1048" s="36"/>
    </row>
    <row r="1049" spans="1:13" ht="12.75" x14ac:dyDescent="0.2">
      <c r="A1049" s="15">
        <v>1957.1</v>
      </c>
      <c r="B1049" s="15">
        <v>41.24</v>
      </c>
      <c r="C1049" s="18">
        <v>1.77</v>
      </c>
      <c r="D1049" s="18">
        <v>3.4366699999999999</v>
      </c>
      <c r="E1049" s="18">
        <v>28.3</v>
      </c>
      <c r="F1049" s="15">
        <f t="shared" si="66"/>
        <v>1957.7916666665878</v>
      </c>
      <c r="G1049" s="15">
        <v>3.97</v>
      </c>
      <c r="H1049" s="30"/>
      <c r="I1049" s="155"/>
      <c r="J1049" s="197">
        <f t="shared" si="64"/>
        <v>0.14749999999999999</v>
      </c>
      <c r="K1049" s="197">
        <f t="shared" si="67"/>
        <v>3.3537971805366077E-3</v>
      </c>
      <c r="L1049" s="197">
        <f t="shared" si="65"/>
        <v>3.2496194358384578E-3</v>
      </c>
      <c r="M1049" s="36"/>
    </row>
    <row r="1050" spans="1:13" ht="12.75" x14ac:dyDescent="0.2">
      <c r="A1050" s="15">
        <v>1957.11</v>
      </c>
      <c r="B1050" s="15">
        <v>40.35</v>
      </c>
      <c r="C1050" s="18">
        <v>1.78</v>
      </c>
      <c r="D1050" s="18">
        <v>3.40333</v>
      </c>
      <c r="E1050" s="18">
        <v>28.4</v>
      </c>
      <c r="F1050" s="15">
        <f t="shared" si="66"/>
        <v>1957.8749999999211</v>
      </c>
      <c r="G1050" s="15">
        <v>3.72</v>
      </c>
      <c r="H1050" s="30"/>
      <c r="I1050" s="155"/>
      <c r="J1050" s="197">
        <f t="shared" si="64"/>
        <v>0.14833333333333334</v>
      </c>
      <c r="K1050" s="197">
        <f t="shared" si="67"/>
        <v>3.5968315551244746E-3</v>
      </c>
      <c r="L1050" s="197">
        <f t="shared" si="65"/>
        <v>3.0483680766628662E-3</v>
      </c>
      <c r="M1050" s="36"/>
    </row>
    <row r="1051" spans="1:13" ht="12.75" x14ac:dyDescent="0.2">
      <c r="A1051" s="15">
        <v>1957.12</v>
      </c>
      <c r="B1051" s="15">
        <v>40.33</v>
      </c>
      <c r="C1051" s="18">
        <v>1.79</v>
      </c>
      <c r="D1051" s="18">
        <v>3.37</v>
      </c>
      <c r="E1051" s="18">
        <v>28.4</v>
      </c>
      <c r="F1051" s="15">
        <f t="shared" si="66"/>
        <v>1957.9583333332544</v>
      </c>
      <c r="G1051" s="15">
        <v>3.21</v>
      </c>
      <c r="H1051" s="30"/>
      <c r="I1051" s="155"/>
      <c r="J1051" s="197">
        <f t="shared" si="64"/>
        <v>0.14916666666666667</v>
      </c>
      <c r="K1051" s="197">
        <f t="shared" si="67"/>
        <v>3.6968194960760015E-3</v>
      </c>
      <c r="L1051" s="197">
        <f t="shared" si="65"/>
        <v>2.6364327582906188E-3</v>
      </c>
      <c r="M1051" s="36"/>
    </row>
    <row r="1052" spans="1:13" ht="12.75" x14ac:dyDescent="0.2">
      <c r="A1052" s="15">
        <v>1958.01</v>
      </c>
      <c r="B1052" s="15">
        <v>41.12</v>
      </c>
      <c r="C1052" s="18">
        <v>1.7833300000000001</v>
      </c>
      <c r="D1052" s="18">
        <v>3.2933300000000001</v>
      </c>
      <c r="E1052" s="18">
        <v>28.6</v>
      </c>
      <c r="F1052" s="15">
        <f t="shared" si="66"/>
        <v>1958.0416666665876</v>
      </c>
      <c r="G1052" s="15">
        <v>3.09</v>
      </c>
      <c r="H1052" s="30"/>
      <c r="I1052" s="155"/>
      <c r="J1052" s="197">
        <f t="shared" si="64"/>
        <v>0.14861083333333333</v>
      </c>
      <c r="K1052" s="197">
        <f t="shared" si="67"/>
        <v>3.6848706504669809E-3</v>
      </c>
      <c r="L1052" s="197">
        <f t="shared" si="65"/>
        <v>2.5392356718625386E-3</v>
      </c>
      <c r="M1052" s="36"/>
    </row>
    <row r="1053" spans="1:13" ht="12.75" x14ac:dyDescent="0.2">
      <c r="A1053" s="15">
        <v>1958.02</v>
      </c>
      <c r="B1053" s="15">
        <v>41.26</v>
      </c>
      <c r="C1053" s="18">
        <v>1.77667</v>
      </c>
      <c r="D1053" s="18">
        <v>3.2166700000000001</v>
      </c>
      <c r="E1053" s="18">
        <v>28.6</v>
      </c>
      <c r="F1053" s="15">
        <f t="shared" si="66"/>
        <v>1958.1249999999209</v>
      </c>
      <c r="G1053" s="15">
        <v>3.05</v>
      </c>
      <c r="H1053" s="30"/>
      <c r="I1053" s="155"/>
      <c r="J1053" s="197">
        <f t="shared" si="64"/>
        <v>0.14805583333333333</v>
      </c>
      <c r="K1053" s="197">
        <f t="shared" si="67"/>
        <v>3.6005796044098577E-3</v>
      </c>
      <c r="L1053" s="197">
        <f t="shared" si="65"/>
        <v>2.5068135950498949E-3</v>
      </c>
      <c r="M1053" s="36"/>
    </row>
    <row r="1054" spans="1:13" ht="12.75" x14ac:dyDescent="0.2">
      <c r="A1054" s="15">
        <v>1958.03</v>
      </c>
      <c r="B1054" s="15">
        <v>42.11</v>
      </c>
      <c r="C1054" s="18">
        <v>1.77</v>
      </c>
      <c r="D1054" s="18">
        <v>3.14</v>
      </c>
      <c r="E1054" s="18">
        <v>28.8</v>
      </c>
      <c r="F1054" s="15">
        <f t="shared" si="66"/>
        <v>1958.2083333332541</v>
      </c>
      <c r="G1054" s="15">
        <v>2.98</v>
      </c>
      <c r="H1054" s="30"/>
      <c r="I1054" s="155"/>
      <c r="J1054" s="197">
        <f t="shared" si="64"/>
        <v>0.14749999999999999</v>
      </c>
      <c r="K1054" s="197">
        <f t="shared" si="67"/>
        <v>3.5748909355307803E-3</v>
      </c>
      <c r="L1054" s="197">
        <f t="shared" si="65"/>
        <v>2.4500471914443711E-3</v>
      </c>
      <c r="M1054" s="36"/>
    </row>
    <row r="1055" spans="1:13" ht="12.75" x14ac:dyDescent="0.2">
      <c r="A1055" s="15">
        <v>1958.04</v>
      </c>
      <c r="B1055" s="15">
        <v>42.34</v>
      </c>
      <c r="C1055" s="18">
        <v>1.75667</v>
      </c>
      <c r="D1055" s="18">
        <v>3.07</v>
      </c>
      <c r="E1055" s="18">
        <v>28.9</v>
      </c>
      <c r="F1055" s="15">
        <f t="shared" si="66"/>
        <v>1958.2916666665874</v>
      </c>
      <c r="G1055" s="15">
        <v>2.88</v>
      </c>
      <c r="H1055" s="30"/>
      <c r="I1055" s="155"/>
      <c r="J1055" s="197">
        <f t="shared" si="64"/>
        <v>0.14638916666666665</v>
      </c>
      <c r="K1055" s="197">
        <f t="shared" si="67"/>
        <v>3.4763516187762207E-3</v>
      </c>
      <c r="L1055" s="197">
        <f t="shared" si="65"/>
        <v>2.3688909406458514E-3</v>
      </c>
      <c r="M1055" s="36"/>
    </row>
    <row r="1056" spans="1:13" ht="12.75" x14ac:dyDescent="0.2">
      <c r="A1056" s="15">
        <v>1958.05</v>
      </c>
      <c r="B1056" s="15">
        <v>43.7</v>
      </c>
      <c r="C1056" s="18">
        <v>1.74333</v>
      </c>
      <c r="D1056" s="18">
        <v>3</v>
      </c>
      <c r="E1056" s="18">
        <v>28.9</v>
      </c>
      <c r="F1056" s="15">
        <f t="shared" si="66"/>
        <v>1958.3749999999206</v>
      </c>
      <c r="G1056" s="15">
        <v>2.92</v>
      </c>
      <c r="H1056" s="30"/>
      <c r="I1056" s="155"/>
      <c r="J1056" s="197">
        <f t="shared" si="64"/>
        <v>0.1452775</v>
      </c>
      <c r="K1056" s="197">
        <f t="shared" si="67"/>
        <v>3.4312116202172885E-3</v>
      </c>
      <c r="L1056" s="197">
        <f t="shared" si="65"/>
        <v>2.4013621145706487E-3</v>
      </c>
      <c r="M1056" s="36"/>
    </row>
    <row r="1057" spans="1:13" ht="12.75" x14ac:dyDescent="0.2">
      <c r="A1057" s="15">
        <v>1958.06</v>
      </c>
      <c r="B1057" s="15">
        <v>44.75</v>
      </c>
      <c r="C1057" s="18">
        <v>1.73</v>
      </c>
      <c r="D1057" s="18">
        <v>2.93</v>
      </c>
      <c r="E1057" s="18">
        <v>28.9</v>
      </c>
      <c r="F1057" s="15">
        <f t="shared" si="66"/>
        <v>1958.4583333332539</v>
      </c>
      <c r="G1057" s="15">
        <v>2.97</v>
      </c>
      <c r="H1057" s="30"/>
      <c r="I1057" s="155"/>
      <c r="J1057" s="197">
        <f t="shared" si="64"/>
        <v>0.14416666666666667</v>
      </c>
      <c r="K1057" s="197">
        <f t="shared" si="67"/>
        <v>3.2990083905415713E-3</v>
      </c>
      <c r="L1057" s="197">
        <f t="shared" si="65"/>
        <v>2.441934817957403E-3</v>
      </c>
      <c r="M1057" s="36"/>
    </row>
    <row r="1058" spans="1:13" ht="12.75" x14ac:dyDescent="0.2">
      <c r="A1058" s="15">
        <v>1958.07</v>
      </c>
      <c r="B1058" s="15">
        <v>45.98</v>
      </c>
      <c r="C1058" s="18">
        <v>1.73</v>
      </c>
      <c r="D1058" s="18">
        <v>2.9133300000000002</v>
      </c>
      <c r="E1058" s="18">
        <v>29</v>
      </c>
      <c r="F1058" s="15">
        <f t="shared" si="66"/>
        <v>1958.5416666665872</v>
      </c>
      <c r="G1058" s="15">
        <v>3.2</v>
      </c>
      <c r="H1058" s="30"/>
      <c r="I1058" s="155"/>
      <c r="J1058" s="197">
        <f t="shared" si="64"/>
        <v>0.14416666666666667</v>
      </c>
      <c r="K1058" s="197">
        <f t="shared" si="67"/>
        <v>3.2216014897579145E-3</v>
      </c>
      <c r="L1058" s="197">
        <f t="shared" si="65"/>
        <v>2.6283369587845051E-3</v>
      </c>
      <c r="M1058" s="36"/>
    </row>
    <row r="1059" spans="1:13" ht="12.75" x14ac:dyDescent="0.2">
      <c r="A1059" s="15">
        <v>1958.08</v>
      </c>
      <c r="B1059" s="15">
        <v>47.7</v>
      </c>
      <c r="C1059" s="18">
        <v>1.73</v>
      </c>
      <c r="D1059" s="18">
        <v>2.8966699999999999</v>
      </c>
      <c r="E1059" s="18">
        <v>28.9</v>
      </c>
      <c r="F1059" s="15">
        <f t="shared" si="66"/>
        <v>1958.6249999999204</v>
      </c>
      <c r="G1059" s="15">
        <v>3.54</v>
      </c>
      <c r="H1059" s="30"/>
      <c r="I1059" s="155"/>
      <c r="J1059" s="197">
        <f t="shared" si="64"/>
        <v>0.14416666666666667</v>
      </c>
      <c r="K1059" s="197">
        <f t="shared" si="67"/>
        <v>3.1354211976221545E-3</v>
      </c>
      <c r="L1059" s="197">
        <f t="shared" si="65"/>
        <v>2.9031915789923257E-3</v>
      </c>
      <c r="M1059" s="36"/>
    </row>
    <row r="1060" spans="1:13" ht="12.75" x14ac:dyDescent="0.2">
      <c r="A1060" s="15">
        <v>1958.09</v>
      </c>
      <c r="B1060" s="15">
        <v>48.96</v>
      </c>
      <c r="C1060" s="18">
        <v>1.73</v>
      </c>
      <c r="D1060" s="18">
        <v>2.88</v>
      </c>
      <c r="E1060" s="18">
        <v>28.9</v>
      </c>
      <c r="F1060" s="15">
        <f t="shared" si="66"/>
        <v>1958.7083333332537</v>
      </c>
      <c r="G1060" s="15">
        <v>3.76</v>
      </c>
      <c r="H1060" s="30"/>
      <c r="I1060" s="155"/>
      <c r="J1060" s="197">
        <f t="shared" si="64"/>
        <v>0.14416666666666667</v>
      </c>
      <c r="K1060" s="197">
        <f t="shared" si="67"/>
        <v>3.0223619846261353E-3</v>
      </c>
      <c r="L1060" s="197">
        <f t="shared" si="65"/>
        <v>3.0805981549180128E-3</v>
      </c>
      <c r="M1060" s="36"/>
    </row>
    <row r="1061" spans="1:13" ht="12.75" x14ac:dyDescent="0.2">
      <c r="A1061" s="15">
        <v>1958.1</v>
      </c>
      <c r="B1061" s="15">
        <v>50.95</v>
      </c>
      <c r="C1061" s="18">
        <v>1.7366699999999999</v>
      </c>
      <c r="D1061" s="18">
        <v>2.8833299999999999</v>
      </c>
      <c r="E1061" s="18">
        <v>28.9</v>
      </c>
      <c r="F1061" s="15">
        <f t="shared" si="66"/>
        <v>1958.7916666665869</v>
      </c>
      <c r="G1061" s="15">
        <v>3.8</v>
      </c>
      <c r="H1061" s="30"/>
      <c r="I1061" s="155"/>
      <c r="J1061" s="197">
        <f t="shared" si="64"/>
        <v>0.1447225</v>
      </c>
      <c r="K1061" s="197">
        <f t="shared" si="67"/>
        <v>2.9559334150326797E-3</v>
      </c>
      <c r="L1061" s="197">
        <f t="shared" si="65"/>
        <v>3.1128168457330574E-3</v>
      </c>
      <c r="M1061" s="36"/>
    </row>
    <row r="1062" spans="1:13" ht="12.75" x14ac:dyDescent="0.2">
      <c r="A1062" s="15">
        <v>1958.11</v>
      </c>
      <c r="B1062" s="15">
        <v>52.5</v>
      </c>
      <c r="C1062" s="18">
        <v>1.74333</v>
      </c>
      <c r="D1062" s="18">
        <v>2.8866700000000001</v>
      </c>
      <c r="E1062" s="18">
        <v>29</v>
      </c>
      <c r="F1062" s="15">
        <f t="shared" si="66"/>
        <v>1958.8749999999202</v>
      </c>
      <c r="G1062" s="15">
        <v>3.74</v>
      </c>
      <c r="H1062" s="30"/>
      <c r="I1062" s="155"/>
      <c r="J1062" s="197">
        <f t="shared" si="64"/>
        <v>0.1452775</v>
      </c>
      <c r="K1062" s="197">
        <f t="shared" si="67"/>
        <v>2.8513738959764475E-3</v>
      </c>
      <c r="L1062" s="197">
        <f t="shared" si="65"/>
        <v>3.0644845397465037E-3</v>
      </c>
      <c r="M1062" s="36"/>
    </row>
    <row r="1063" spans="1:13" ht="12.75" x14ac:dyDescent="0.2">
      <c r="A1063" s="15">
        <v>1958.12</v>
      </c>
      <c r="B1063" s="15">
        <v>53.49</v>
      </c>
      <c r="C1063" s="18">
        <v>1.75</v>
      </c>
      <c r="D1063" s="18">
        <v>2.89</v>
      </c>
      <c r="E1063" s="18">
        <v>28.9</v>
      </c>
      <c r="F1063" s="15">
        <f t="shared" si="66"/>
        <v>1958.9583333332534</v>
      </c>
      <c r="G1063" s="15">
        <v>3.86</v>
      </c>
      <c r="H1063" s="30"/>
      <c r="I1063" s="155"/>
      <c r="J1063" s="197">
        <f t="shared" si="64"/>
        <v>0.14583333333333334</v>
      </c>
      <c r="K1063" s="197">
        <f t="shared" si="67"/>
        <v>2.7777777777777779E-3</v>
      </c>
      <c r="L1063" s="197">
        <f t="shared" si="65"/>
        <v>3.1611235488977485E-3</v>
      </c>
      <c r="M1063" s="36"/>
    </row>
    <row r="1064" spans="1:13" ht="12.75" x14ac:dyDescent="0.2">
      <c r="A1064" s="15">
        <v>1959.01</v>
      </c>
      <c r="B1064" s="15">
        <v>55.62</v>
      </c>
      <c r="C1064" s="18">
        <v>1.75667</v>
      </c>
      <c r="D1064" s="18">
        <v>2.96333</v>
      </c>
      <c r="E1064" s="18">
        <v>29</v>
      </c>
      <c r="F1064" s="15">
        <f t="shared" si="66"/>
        <v>1959.0416666665867</v>
      </c>
      <c r="G1064" s="15">
        <v>4.0199999999999996</v>
      </c>
      <c r="H1064" s="30"/>
      <c r="I1064" s="155"/>
      <c r="J1064" s="197">
        <f t="shared" si="64"/>
        <v>0.14638916666666665</v>
      </c>
      <c r="K1064" s="197">
        <f t="shared" si="67"/>
        <v>2.736757649404873E-3</v>
      </c>
      <c r="L1064" s="197">
        <f t="shared" si="65"/>
        <v>3.2898164700365662E-3</v>
      </c>
      <c r="M1064" s="36"/>
    </row>
    <row r="1065" spans="1:13" ht="12.75" x14ac:dyDescent="0.2">
      <c r="A1065" s="15">
        <v>1959.02</v>
      </c>
      <c r="B1065" s="15">
        <v>54.77</v>
      </c>
      <c r="C1065" s="18">
        <v>1.7633300000000001</v>
      </c>
      <c r="D1065" s="18">
        <v>3.03667</v>
      </c>
      <c r="E1065" s="18">
        <v>28.9</v>
      </c>
      <c r="F1065" s="15">
        <f t="shared" si="66"/>
        <v>1959.12499999992</v>
      </c>
      <c r="G1065" s="15">
        <v>3.96</v>
      </c>
      <c r="H1065" s="30"/>
      <c r="I1065" s="155"/>
      <c r="J1065" s="197">
        <f t="shared" si="64"/>
        <v>0.14694416666666668</v>
      </c>
      <c r="K1065" s="197">
        <f t="shared" si="67"/>
        <v>2.6419303607814939E-3</v>
      </c>
      <c r="L1065" s="197">
        <f t="shared" si="65"/>
        <v>3.2415779026344627E-3</v>
      </c>
      <c r="M1065" s="36"/>
    </row>
    <row r="1066" spans="1:13" ht="12.75" x14ac:dyDescent="0.2">
      <c r="A1066" s="15">
        <v>1959.03</v>
      </c>
      <c r="B1066" s="15">
        <v>56.16</v>
      </c>
      <c r="C1066" s="18">
        <v>1.77</v>
      </c>
      <c r="D1066" s="18">
        <v>3.11</v>
      </c>
      <c r="E1066" s="18">
        <v>28.9</v>
      </c>
      <c r="F1066" s="15">
        <f t="shared" si="66"/>
        <v>1959.2083333332532</v>
      </c>
      <c r="G1066" s="15">
        <v>3.99</v>
      </c>
      <c r="H1066" s="30"/>
      <c r="I1066" s="155"/>
      <c r="J1066" s="197">
        <f t="shared" si="64"/>
        <v>0.14749999999999999</v>
      </c>
      <c r="K1066" s="197">
        <f t="shared" si="67"/>
        <v>2.6930801533686321E-3</v>
      </c>
      <c r="L1066" s="197">
        <f t="shared" si="65"/>
        <v>3.2657003754898994E-3</v>
      </c>
      <c r="M1066" s="36"/>
    </row>
    <row r="1067" spans="1:13" ht="12.75" x14ac:dyDescent="0.2">
      <c r="A1067" s="15">
        <v>1959.04</v>
      </c>
      <c r="B1067" s="15">
        <v>57.1</v>
      </c>
      <c r="C1067" s="18">
        <v>1.77667</v>
      </c>
      <c r="D1067" s="18">
        <v>3.2066699999999999</v>
      </c>
      <c r="E1067" s="18">
        <v>29</v>
      </c>
      <c r="F1067" s="15">
        <f t="shared" si="66"/>
        <v>1959.2916666665865</v>
      </c>
      <c r="G1067" s="15">
        <v>4.12</v>
      </c>
      <c r="H1067" s="30"/>
      <c r="I1067" s="155"/>
      <c r="J1067" s="197">
        <f t="shared" si="64"/>
        <v>0.14805583333333333</v>
      </c>
      <c r="K1067" s="197">
        <f t="shared" si="67"/>
        <v>2.6363218186134852E-3</v>
      </c>
      <c r="L1067" s="197">
        <f t="shared" si="65"/>
        <v>3.3701574315379013E-3</v>
      </c>
      <c r="M1067" s="36"/>
    </row>
    <row r="1068" spans="1:13" ht="12.75" x14ac:dyDescent="0.2">
      <c r="A1068" s="15">
        <v>1959.05</v>
      </c>
      <c r="B1068" s="15">
        <v>57.96</v>
      </c>
      <c r="C1068" s="18">
        <v>1.7833300000000001</v>
      </c>
      <c r="D1068" s="18">
        <v>3.3033299999999999</v>
      </c>
      <c r="E1068" s="18">
        <v>29</v>
      </c>
      <c r="F1068" s="15">
        <f t="shared" si="66"/>
        <v>1959.3749999999197</v>
      </c>
      <c r="G1068" s="15">
        <v>4.3099999999999996</v>
      </c>
      <c r="H1068" s="30"/>
      <c r="I1068" s="155"/>
      <c r="J1068" s="197">
        <f t="shared" si="64"/>
        <v>0.14861083333333333</v>
      </c>
      <c r="K1068" s="197">
        <f t="shared" si="67"/>
        <v>2.6026415645067132E-3</v>
      </c>
      <c r="L1068" s="197">
        <f t="shared" si="65"/>
        <v>3.5226105855981071E-3</v>
      </c>
      <c r="M1068" s="36"/>
    </row>
    <row r="1069" spans="1:13" ht="12.75" x14ac:dyDescent="0.2">
      <c r="A1069" s="15">
        <v>1959.06</v>
      </c>
      <c r="B1069" s="15">
        <v>57.46</v>
      </c>
      <c r="C1069" s="18">
        <v>1.79</v>
      </c>
      <c r="D1069" s="18">
        <v>3.4</v>
      </c>
      <c r="E1069" s="18">
        <v>29.1</v>
      </c>
      <c r="F1069" s="15">
        <f t="shared" si="66"/>
        <v>1959.458333333253</v>
      </c>
      <c r="G1069" s="15">
        <v>4.34</v>
      </c>
      <c r="H1069" s="30"/>
      <c r="I1069" s="155"/>
      <c r="J1069" s="197">
        <f t="shared" si="64"/>
        <v>0.14916666666666667</v>
      </c>
      <c r="K1069" s="197">
        <f t="shared" si="67"/>
        <v>2.5736139866574651E-3</v>
      </c>
      <c r="L1069" s="197">
        <f t="shared" si="65"/>
        <v>3.5466588636137164E-3</v>
      </c>
      <c r="M1069" s="36"/>
    </row>
    <row r="1070" spans="1:13" ht="12.75" x14ac:dyDescent="0.2">
      <c r="A1070" s="15">
        <v>1959.07</v>
      </c>
      <c r="B1070" s="15">
        <v>59.74</v>
      </c>
      <c r="C1070" s="18">
        <v>1.79667</v>
      </c>
      <c r="D1070" s="18">
        <v>3.41</v>
      </c>
      <c r="E1070" s="18">
        <v>29.2</v>
      </c>
      <c r="F1070" s="15">
        <f t="shared" si="66"/>
        <v>1959.5416666665863</v>
      </c>
      <c r="G1070" s="15">
        <v>4.4000000000000004</v>
      </c>
      <c r="H1070" s="30"/>
      <c r="I1070" s="155"/>
      <c r="J1070" s="197">
        <f t="shared" si="64"/>
        <v>0.14972250000000001</v>
      </c>
      <c r="K1070" s="197">
        <f t="shared" si="67"/>
        <v>2.605682213713888E-3</v>
      </c>
      <c r="L1070" s="197">
        <f t="shared" si="65"/>
        <v>3.5947364110451296E-3</v>
      </c>
      <c r="M1070" s="36"/>
    </row>
    <row r="1071" spans="1:13" ht="12.75" x14ac:dyDescent="0.2">
      <c r="A1071" s="15">
        <v>1959.08</v>
      </c>
      <c r="B1071" s="15">
        <v>59.4</v>
      </c>
      <c r="C1071" s="18">
        <v>1.8033300000000001</v>
      </c>
      <c r="D1071" s="18">
        <v>3.42</v>
      </c>
      <c r="E1071" s="18">
        <v>29.2</v>
      </c>
      <c r="F1071" s="15">
        <f t="shared" si="66"/>
        <v>1959.6249999999195</v>
      </c>
      <c r="G1071" s="15">
        <v>4.43</v>
      </c>
      <c r="H1071" s="30"/>
      <c r="I1071" s="155"/>
      <c r="J1071" s="197">
        <f t="shared" si="64"/>
        <v>0.15027750000000001</v>
      </c>
      <c r="K1071" s="197">
        <f t="shared" si="67"/>
        <v>2.5155256109809176E-3</v>
      </c>
      <c r="L1071" s="197">
        <f t="shared" si="65"/>
        <v>3.6187656874400176E-3</v>
      </c>
      <c r="M1071" s="36"/>
    </row>
    <row r="1072" spans="1:13" ht="12.75" x14ac:dyDescent="0.2">
      <c r="A1072" s="15">
        <v>1959.09</v>
      </c>
      <c r="B1072" s="15">
        <v>57.05</v>
      </c>
      <c r="C1072" s="18">
        <v>1.81</v>
      </c>
      <c r="D1072" s="18">
        <v>3.43</v>
      </c>
      <c r="E1072" s="18">
        <v>29.3</v>
      </c>
      <c r="F1072" s="15">
        <f t="shared" si="66"/>
        <v>1959.7083333332528</v>
      </c>
      <c r="G1072" s="15">
        <v>4.68</v>
      </c>
      <c r="H1072" s="30"/>
      <c r="I1072" s="155"/>
      <c r="J1072" s="197">
        <f t="shared" si="64"/>
        <v>0.15083333333333335</v>
      </c>
      <c r="K1072" s="197">
        <f t="shared" si="67"/>
        <v>2.5392817059483731E-3</v>
      </c>
      <c r="L1072" s="197">
        <f t="shared" si="65"/>
        <v>3.8187639418887365E-3</v>
      </c>
      <c r="M1072" s="36"/>
    </row>
    <row r="1073" spans="1:13" ht="12.75" x14ac:dyDescent="0.2">
      <c r="A1073" s="15">
        <v>1959.1</v>
      </c>
      <c r="B1073" s="15">
        <v>57</v>
      </c>
      <c r="C1073" s="18">
        <v>1.81667</v>
      </c>
      <c r="D1073" s="18">
        <v>3.4166699999999999</v>
      </c>
      <c r="E1073" s="18">
        <v>29.4</v>
      </c>
      <c r="F1073" s="15">
        <f t="shared" si="66"/>
        <v>1959.791666666586</v>
      </c>
      <c r="G1073" s="15">
        <v>4.53</v>
      </c>
      <c r="H1073" s="30"/>
      <c r="I1073" s="155"/>
      <c r="J1073" s="197">
        <f t="shared" si="64"/>
        <v>0.15138916666666666</v>
      </c>
      <c r="K1073" s="197">
        <f t="shared" si="67"/>
        <v>2.6536225533158046E-3</v>
      </c>
      <c r="L1073" s="197">
        <f t="shared" si="65"/>
        <v>3.6988176007033413E-3</v>
      </c>
      <c r="M1073" s="36"/>
    </row>
    <row r="1074" spans="1:13" ht="12.75" x14ac:dyDescent="0.2">
      <c r="A1074" s="15">
        <v>1959.11</v>
      </c>
      <c r="B1074" s="15">
        <v>57.23</v>
      </c>
      <c r="C1074" s="18">
        <v>1.8233299999999999</v>
      </c>
      <c r="D1074" s="18">
        <v>3.40333</v>
      </c>
      <c r="E1074" s="18">
        <v>29.4</v>
      </c>
      <c r="F1074" s="15">
        <f t="shared" si="66"/>
        <v>1959.8749999999193</v>
      </c>
      <c r="G1074" s="15">
        <v>4.53</v>
      </c>
      <c r="H1074" s="30"/>
      <c r="I1074" s="155"/>
      <c r="J1074" s="197">
        <f t="shared" si="64"/>
        <v>0.15194416666666666</v>
      </c>
      <c r="K1074" s="197">
        <f t="shared" si="67"/>
        <v>2.6656871345029239E-3</v>
      </c>
      <c r="L1074" s="197">
        <f t="shared" si="65"/>
        <v>3.6988176007033413E-3</v>
      </c>
      <c r="M1074" s="36"/>
    </row>
    <row r="1075" spans="1:13" ht="12.75" x14ac:dyDescent="0.2">
      <c r="A1075" s="15">
        <v>1959.12</v>
      </c>
      <c r="B1075" s="15">
        <v>59.06</v>
      </c>
      <c r="C1075" s="18">
        <v>1.83</v>
      </c>
      <c r="D1075" s="18">
        <v>3.39</v>
      </c>
      <c r="E1075" s="18">
        <v>29.4</v>
      </c>
      <c r="F1075" s="15">
        <f t="shared" si="66"/>
        <v>1959.9583333332525</v>
      </c>
      <c r="G1075" s="15">
        <v>4.6900000000000004</v>
      </c>
      <c r="H1075" s="30"/>
      <c r="I1075" s="155"/>
      <c r="J1075" s="197">
        <f t="shared" si="64"/>
        <v>0.1525</v>
      </c>
      <c r="K1075" s="197">
        <f t="shared" si="67"/>
        <v>2.6646863533112005E-3</v>
      </c>
      <c r="L1075" s="197">
        <f t="shared" si="65"/>
        <v>3.8267547616503972E-3</v>
      </c>
      <c r="M1075" s="36"/>
    </row>
    <row r="1076" spans="1:13" ht="12.75" x14ac:dyDescent="0.2">
      <c r="A1076" s="15">
        <v>1960.01</v>
      </c>
      <c r="B1076" s="15">
        <v>58.03</v>
      </c>
      <c r="C1076" s="18">
        <v>1.8666700000000001</v>
      </c>
      <c r="D1076" s="18">
        <v>3.39</v>
      </c>
      <c r="E1076" s="18">
        <v>29.3</v>
      </c>
      <c r="F1076" s="15">
        <f t="shared" si="66"/>
        <v>1960.0416666665858</v>
      </c>
      <c r="G1076" s="15">
        <v>4.72</v>
      </c>
      <c r="H1076" s="30"/>
      <c r="I1076" s="155"/>
      <c r="J1076" s="197">
        <f t="shared" si="64"/>
        <v>0.15555583333333334</v>
      </c>
      <c r="K1076" s="197">
        <f t="shared" si="67"/>
        <v>2.6338610452647025E-3</v>
      </c>
      <c r="L1076" s="197">
        <f t="shared" si="65"/>
        <v>3.8507230235700352E-3</v>
      </c>
      <c r="M1076" s="36"/>
    </row>
    <row r="1077" spans="1:13" ht="12.75" x14ac:dyDescent="0.2">
      <c r="A1077" s="15">
        <v>1960.02</v>
      </c>
      <c r="B1077" s="15">
        <v>55.78</v>
      </c>
      <c r="C1077" s="18">
        <v>1.90333</v>
      </c>
      <c r="D1077" s="18">
        <v>3.39</v>
      </c>
      <c r="E1077" s="18">
        <v>29.4</v>
      </c>
      <c r="F1077" s="15">
        <f t="shared" si="66"/>
        <v>1960.1249999999191</v>
      </c>
      <c r="G1077" s="15">
        <v>4.49</v>
      </c>
      <c r="H1077" s="30"/>
      <c r="I1077" s="155"/>
      <c r="J1077" s="197">
        <f t="shared" si="64"/>
        <v>0.15861083333333334</v>
      </c>
      <c r="K1077" s="197">
        <f t="shared" si="67"/>
        <v>2.7332557872364869E-3</v>
      </c>
      <c r="L1077" s="197">
        <f t="shared" si="65"/>
        <v>3.6668052630131065E-3</v>
      </c>
      <c r="M1077" s="36"/>
    </row>
    <row r="1078" spans="1:13" ht="12.75" x14ac:dyDescent="0.2">
      <c r="A1078" s="15">
        <v>1960.03</v>
      </c>
      <c r="B1078" s="15">
        <v>55.02</v>
      </c>
      <c r="C1078" s="18">
        <v>1.94</v>
      </c>
      <c r="D1078" s="18">
        <v>3.39</v>
      </c>
      <c r="E1078" s="18">
        <v>29.4</v>
      </c>
      <c r="F1078" s="15">
        <f t="shared" si="66"/>
        <v>1960.2083333332523</v>
      </c>
      <c r="G1078" s="15">
        <v>4.25</v>
      </c>
      <c r="H1078" s="30"/>
      <c r="I1078" s="155"/>
      <c r="J1078" s="197">
        <f t="shared" si="64"/>
        <v>0.16166666666666665</v>
      </c>
      <c r="K1078" s="197">
        <f t="shared" si="67"/>
        <v>2.8982909047448307E-3</v>
      </c>
      <c r="L1078" s="197">
        <f t="shared" si="65"/>
        <v>3.474495003497502E-3</v>
      </c>
      <c r="M1078" s="36"/>
    </row>
    <row r="1079" spans="1:13" ht="12.75" x14ac:dyDescent="0.2">
      <c r="A1079" s="15">
        <v>1960.04</v>
      </c>
      <c r="B1079" s="15">
        <v>55.73</v>
      </c>
      <c r="C1079" s="18">
        <v>1.94333</v>
      </c>
      <c r="D1079" s="18">
        <v>3.34667</v>
      </c>
      <c r="E1079" s="18">
        <v>29.5</v>
      </c>
      <c r="F1079" s="15">
        <f t="shared" si="66"/>
        <v>1960.2916666665856</v>
      </c>
      <c r="G1079" s="15">
        <v>4.28</v>
      </c>
      <c r="H1079" s="30"/>
      <c r="I1079" s="155"/>
      <c r="J1079" s="197">
        <f t="shared" si="64"/>
        <v>0.16194416666666667</v>
      </c>
      <c r="K1079" s="197">
        <f t="shared" si="67"/>
        <v>2.9433690779110625E-3</v>
      </c>
      <c r="L1079" s="197">
        <f t="shared" si="65"/>
        <v>3.4985559667248811E-3</v>
      </c>
      <c r="M1079" s="36"/>
    </row>
    <row r="1080" spans="1:13" ht="12.75" x14ac:dyDescent="0.2">
      <c r="A1080" s="15">
        <v>1960.05</v>
      </c>
      <c r="B1080" s="15">
        <v>55.22</v>
      </c>
      <c r="C1080" s="18">
        <v>1.9466699999999999</v>
      </c>
      <c r="D1080" s="18">
        <v>3.3033299999999999</v>
      </c>
      <c r="E1080" s="18">
        <v>29.5</v>
      </c>
      <c r="F1080" s="15">
        <f t="shared" si="66"/>
        <v>1960.3749999999188</v>
      </c>
      <c r="G1080" s="15">
        <v>4.3499999999999996</v>
      </c>
      <c r="H1080" s="30"/>
      <c r="I1080" s="155"/>
      <c r="J1080" s="197">
        <f t="shared" si="64"/>
        <v>0.16222249999999999</v>
      </c>
      <c r="K1080" s="197">
        <f t="shared" si="67"/>
        <v>2.9108648842634129E-3</v>
      </c>
      <c r="L1080" s="197">
        <f t="shared" si="65"/>
        <v>3.5546735478100278E-3</v>
      </c>
      <c r="M1080" s="36"/>
    </row>
    <row r="1081" spans="1:13" ht="12.75" x14ac:dyDescent="0.2">
      <c r="A1081" s="15">
        <v>1960.06</v>
      </c>
      <c r="B1081" s="15">
        <v>57.26</v>
      </c>
      <c r="C1081" s="18">
        <v>1.95</v>
      </c>
      <c r="D1081" s="18">
        <v>3.26</v>
      </c>
      <c r="E1081" s="18">
        <v>29.6</v>
      </c>
      <c r="F1081" s="15">
        <f t="shared" si="66"/>
        <v>1960.4583333332521</v>
      </c>
      <c r="G1081" s="15">
        <v>4.1500000000000004</v>
      </c>
      <c r="H1081" s="30"/>
      <c r="I1081" s="155"/>
      <c r="J1081" s="197">
        <f t="shared" si="64"/>
        <v>0.16250000000000001</v>
      </c>
      <c r="K1081" s="197">
        <f t="shared" si="67"/>
        <v>2.9427743571169866E-3</v>
      </c>
      <c r="L1081" s="197">
        <f t="shared" si="65"/>
        <v>3.3942459274463044E-3</v>
      </c>
      <c r="M1081" s="36"/>
    </row>
    <row r="1082" spans="1:13" ht="12.75" x14ac:dyDescent="0.2">
      <c r="A1082" s="15">
        <v>1960.07</v>
      </c>
      <c r="B1082" s="15">
        <v>55.84</v>
      </c>
      <c r="C1082" s="18">
        <v>1.95</v>
      </c>
      <c r="D1082" s="18">
        <v>3.2633299999999998</v>
      </c>
      <c r="E1082" s="18">
        <v>29.6</v>
      </c>
      <c r="F1082" s="15">
        <f t="shared" si="66"/>
        <v>1960.5416666665853</v>
      </c>
      <c r="G1082" s="15">
        <v>3.9</v>
      </c>
      <c r="H1082" s="30"/>
      <c r="I1082" s="155"/>
      <c r="J1082" s="197">
        <f t="shared" si="64"/>
        <v>0.16250000000000001</v>
      </c>
      <c r="K1082" s="197">
        <f t="shared" si="67"/>
        <v>2.8379322389102341E-3</v>
      </c>
      <c r="L1082" s="197">
        <f t="shared" si="65"/>
        <v>3.1933138078821255E-3</v>
      </c>
      <c r="M1082" s="36"/>
    </row>
    <row r="1083" spans="1:13" ht="12.75" x14ac:dyDescent="0.2">
      <c r="A1083" s="15">
        <v>1960.08</v>
      </c>
      <c r="B1083" s="15">
        <v>56.51</v>
      </c>
      <c r="C1083" s="18">
        <v>1.95</v>
      </c>
      <c r="D1083" s="18">
        <v>3.26667</v>
      </c>
      <c r="E1083" s="18">
        <v>29.6</v>
      </c>
      <c r="F1083" s="15">
        <f t="shared" si="66"/>
        <v>1960.6249999999186</v>
      </c>
      <c r="G1083" s="15">
        <v>3.8</v>
      </c>
      <c r="H1083" s="30"/>
      <c r="I1083" s="155"/>
      <c r="J1083" s="197">
        <f t="shared" si="64"/>
        <v>0.16250000000000001</v>
      </c>
      <c r="K1083" s="197">
        <f t="shared" si="67"/>
        <v>2.9101002865329511E-3</v>
      </c>
      <c r="L1083" s="197">
        <f t="shared" si="65"/>
        <v>3.1128168457330574E-3</v>
      </c>
      <c r="M1083" s="36"/>
    </row>
    <row r="1084" spans="1:13" ht="12.75" x14ac:dyDescent="0.2">
      <c r="A1084" s="15">
        <v>1960.09</v>
      </c>
      <c r="B1084" s="15">
        <v>54.81</v>
      </c>
      <c r="C1084" s="18">
        <v>1.95</v>
      </c>
      <c r="D1084" s="18">
        <v>3.27</v>
      </c>
      <c r="E1084" s="18">
        <v>29.6</v>
      </c>
      <c r="F1084" s="15">
        <f t="shared" si="66"/>
        <v>1960.7083333332519</v>
      </c>
      <c r="G1084" s="15">
        <v>3.8</v>
      </c>
      <c r="H1084" s="30"/>
      <c r="I1084" s="155"/>
      <c r="J1084" s="197">
        <f t="shared" si="64"/>
        <v>0.16250000000000001</v>
      </c>
      <c r="K1084" s="197">
        <f t="shared" si="67"/>
        <v>2.8755972394266505E-3</v>
      </c>
      <c r="L1084" s="197">
        <f t="shared" si="65"/>
        <v>3.1128168457330574E-3</v>
      </c>
      <c r="M1084" s="36"/>
    </row>
    <row r="1085" spans="1:13" ht="12.75" x14ac:dyDescent="0.2">
      <c r="A1085" s="15">
        <v>1960.1</v>
      </c>
      <c r="B1085" s="15">
        <v>53.73</v>
      </c>
      <c r="C1085" s="18">
        <v>1.95</v>
      </c>
      <c r="D1085" s="18">
        <v>3.27</v>
      </c>
      <c r="E1085" s="18">
        <v>29.8</v>
      </c>
      <c r="F1085" s="15">
        <f t="shared" si="66"/>
        <v>1960.7916666665851</v>
      </c>
      <c r="G1085" s="15">
        <v>3.89</v>
      </c>
      <c r="H1085" s="30"/>
      <c r="I1085" s="155"/>
      <c r="J1085" s="197">
        <f t="shared" si="64"/>
        <v>0.16250000000000001</v>
      </c>
      <c r="K1085" s="197">
        <f t="shared" si="67"/>
        <v>2.9647874475460683E-3</v>
      </c>
      <c r="L1085" s="197">
        <f t="shared" si="65"/>
        <v>3.1852673082803928E-3</v>
      </c>
      <c r="M1085" s="36"/>
    </row>
    <row r="1086" spans="1:13" ht="12.75" x14ac:dyDescent="0.2">
      <c r="A1086" s="15">
        <v>1960.11</v>
      </c>
      <c r="B1086" s="15">
        <v>55.47</v>
      </c>
      <c r="C1086" s="18">
        <v>1.95</v>
      </c>
      <c r="D1086" s="18">
        <v>3.27</v>
      </c>
      <c r="E1086" s="18">
        <v>29.8</v>
      </c>
      <c r="F1086" s="15">
        <f t="shared" si="66"/>
        <v>1960.8749999999184</v>
      </c>
      <c r="G1086" s="15">
        <v>3.93</v>
      </c>
      <c r="H1086" s="30"/>
      <c r="I1086" s="155"/>
      <c r="J1086" s="197">
        <f t="shared" si="64"/>
        <v>0.16250000000000001</v>
      </c>
      <c r="K1086" s="197">
        <f t="shared" si="67"/>
        <v>3.0243811650846829E-3</v>
      </c>
      <c r="L1086" s="197">
        <f t="shared" si="65"/>
        <v>3.2174490479424112E-3</v>
      </c>
      <c r="M1086" s="36"/>
    </row>
    <row r="1087" spans="1:13" ht="12.75" x14ac:dyDescent="0.2">
      <c r="A1087" s="15">
        <v>1960.12</v>
      </c>
      <c r="B1087" s="15">
        <v>56.8</v>
      </c>
      <c r="C1087" s="18">
        <v>1.95</v>
      </c>
      <c r="D1087" s="18">
        <v>3.27</v>
      </c>
      <c r="E1087" s="18">
        <v>29.8</v>
      </c>
      <c r="F1087" s="15">
        <f t="shared" si="66"/>
        <v>1960.9583333332516</v>
      </c>
      <c r="G1087" s="15">
        <v>3.84</v>
      </c>
      <c r="H1087" s="30"/>
      <c r="I1087" s="155"/>
      <c r="J1087" s="197">
        <f t="shared" si="64"/>
        <v>0.16250000000000001</v>
      </c>
      <c r="K1087" s="197">
        <f t="shared" si="67"/>
        <v>2.9295114476293495E-3</v>
      </c>
      <c r="L1087" s="197">
        <f t="shared" si="65"/>
        <v>3.1450241575170512E-3</v>
      </c>
      <c r="M1087" s="36"/>
    </row>
    <row r="1088" spans="1:13" ht="12.75" x14ac:dyDescent="0.2">
      <c r="A1088" s="15">
        <v>1961.01</v>
      </c>
      <c r="B1088" s="15">
        <v>59.72</v>
      </c>
      <c r="C1088" s="18">
        <v>1.9466699999999999</v>
      </c>
      <c r="D1088" s="18">
        <v>3.21</v>
      </c>
      <c r="E1088" s="18">
        <v>29.8</v>
      </c>
      <c r="F1088" s="15">
        <f t="shared" si="66"/>
        <v>1961.0416666665849</v>
      </c>
      <c r="G1088" s="15">
        <v>3.84</v>
      </c>
      <c r="H1088" s="30"/>
      <c r="I1088" s="155"/>
      <c r="J1088" s="197">
        <f t="shared" si="64"/>
        <v>0.16222249999999999</v>
      </c>
      <c r="K1088" s="197">
        <f t="shared" si="67"/>
        <v>2.8560299295774649E-3</v>
      </c>
      <c r="L1088" s="197">
        <f t="shared" si="65"/>
        <v>3.1450241575170512E-3</v>
      </c>
      <c r="M1088" s="36"/>
    </row>
    <row r="1089" spans="1:13" ht="12.75" x14ac:dyDescent="0.2">
      <c r="A1089" s="15">
        <v>1961.02</v>
      </c>
      <c r="B1089" s="15">
        <v>62.17</v>
      </c>
      <c r="C1089" s="18">
        <v>1.94333</v>
      </c>
      <c r="D1089" s="18">
        <v>3.15</v>
      </c>
      <c r="E1089" s="18">
        <v>29.8</v>
      </c>
      <c r="F1089" s="15">
        <f t="shared" si="66"/>
        <v>1961.1249999999181</v>
      </c>
      <c r="G1089" s="15">
        <v>3.78</v>
      </c>
      <c r="H1089" s="30"/>
      <c r="I1089" s="155"/>
      <c r="J1089" s="197">
        <f t="shared" si="64"/>
        <v>0.16194416666666667</v>
      </c>
      <c r="K1089" s="197">
        <f t="shared" si="67"/>
        <v>2.7117241571779417E-3</v>
      </c>
      <c r="L1089" s="197">
        <f t="shared" si="65"/>
        <v>3.096708923229885E-3</v>
      </c>
      <c r="M1089" s="36"/>
    </row>
    <row r="1090" spans="1:13" ht="12.75" x14ac:dyDescent="0.2">
      <c r="A1090" s="15">
        <v>1961.03</v>
      </c>
      <c r="B1090" s="15">
        <v>64.12</v>
      </c>
      <c r="C1090" s="18">
        <v>1.94</v>
      </c>
      <c r="D1090" s="18">
        <v>3.09</v>
      </c>
      <c r="E1090" s="18">
        <v>29.8</v>
      </c>
      <c r="F1090" s="15">
        <f t="shared" si="66"/>
        <v>1961.2083333332514</v>
      </c>
      <c r="G1090" s="15">
        <v>3.74</v>
      </c>
      <c r="H1090" s="30"/>
      <c r="I1090" s="155"/>
      <c r="J1090" s="197">
        <f t="shared" si="64"/>
        <v>0.16166666666666665</v>
      </c>
      <c r="K1090" s="197">
        <f t="shared" si="67"/>
        <v>2.6003967615677442E-3</v>
      </c>
      <c r="L1090" s="197">
        <f t="shared" si="65"/>
        <v>3.0644845397465037E-3</v>
      </c>
      <c r="M1090" s="36"/>
    </row>
    <row r="1091" spans="1:13" ht="12.75" x14ac:dyDescent="0.2">
      <c r="A1091" s="15">
        <v>1961.04</v>
      </c>
      <c r="B1091" s="15">
        <v>65.83</v>
      </c>
      <c r="C1091" s="18">
        <v>1.94</v>
      </c>
      <c r="D1091" s="18">
        <v>3.07</v>
      </c>
      <c r="E1091" s="18">
        <v>29.8</v>
      </c>
      <c r="F1091" s="15">
        <f t="shared" si="66"/>
        <v>1961.2916666665847</v>
      </c>
      <c r="G1091" s="15">
        <v>3.78</v>
      </c>
      <c r="H1091" s="30"/>
      <c r="I1091" s="155"/>
      <c r="J1091" s="197">
        <f t="shared" si="64"/>
        <v>0.16166666666666665</v>
      </c>
      <c r="K1091" s="197">
        <f t="shared" si="67"/>
        <v>2.5213142025369097E-3</v>
      </c>
      <c r="L1091" s="197">
        <f t="shared" si="65"/>
        <v>3.096708923229885E-3</v>
      </c>
      <c r="M1091" s="36"/>
    </row>
    <row r="1092" spans="1:13" ht="12.75" x14ac:dyDescent="0.2">
      <c r="A1092" s="15">
        <v>1961.05</v>
      </c>
      <c r="B1092" s="15">
        <v>66.5</v>
      </c>
      <c r="C1092" s="18">
        <v>1.94</v>
      </c>
      <c r="D1092" s="18">
        <v>3.05</v>
      </c>
      <c r="E1092" s="18">
        <v>29.8</v>
      </c>
      <c r="F1092" s="15">
        <f t="shared" si="66"/>
        <v>1961.3749999999179</v>
      </c>
      <c r="G1092" s="15">
        <v>3.71</v>
      </c>
      <c r="H1092" s="30"/>
      <c r="I1092" s="155"/>
      <c r="J1092" s="197">
        <f t="shared" si="64"/>
        <v>0.16166666666666665</v>
      </c>
      <c r="K1092" s="197">
        <f t="shared" si="67"/>
        <v>2.4558205478758415E-3</v>
      </c>
      <c r="L1092" s="197">
        <f t="shared" si="65"/>
        <v>3.0403087768253734E-3</v>
      </c>
      <c r="M1092" s="36"/>
    </row>
    <row r="1093" spans="1:13" ht="12.75" x14ac:dyDescent="0.2">
      <c r="A1093" s="15">
        <v>1961.06</v>
      </c>
      <c r="B1093" s="15">
        <v>65.62</v>
      </c>
      <c r="C1093" s="18">
        <v>1.94</v>
      </c>
      <c r="D1093" s="18">
        <v>3.03</v>
      </c>
      <c r="E1093" s="18">
        <v>29.8</v>
      </c>
      <c r="F1093" s="15">
        <f t="shared" si="66"/>
        <v>1961.4583333332512</v>
      </c>
      <c r="G1093" s="15">
        <v>3.88</v>
      </c>
      <c r="H1093" s="30"/>
      <c r="I1093" s="155"/>
      <c r="J1093" s="197">
        <f t="shared" si="64"/>
        <v>0.16166666666666665</v>
      </c>
      <c r="K1093" s="197">
        <f t="shared" si="67"/>
        <v>2.431077694235589E-3</v>
      </c>
      <c r="L1093" s="197">
        <f t="shared" si="65"/>
        <v>3.1772200986699417E-3</v>
      </c>
      <c r="M1093" s="36"/>
    </row>
    <row r="1094" spans="1:13" ht="12.75" x14ac:dyDescent="0.2">
      <c r="A1094" s="15">
        <v>1961.07</v>
      </c>
      <c r="B1094" s="15">
        <v>65.44</v>
      </c>
      <c r="C1094" s="18">
        <v>1.9466699999999999</v>
      </c>
      <c r="D1094" s="18">
        <v>3.03667</v>
      </c>
      <c r="E1094" s="18">
        <v>30</v>
      </c>
      <c r="F1094" s="15">
        <f t="shared" si="66"/>
        <v>1961.5416666665844</v>
      </c>
      <c r="G1094" s="15">
        <v>3.92</v>
      </c>
      <c r="H1094" s="30"/>
      <c r="I1094" s="155"/>
      <c r="J1094" s="197">
        <f t="shared" si="64"/>
        <v>0.16222249999999999</v>
      </c>
      <c r="K1094" s="197">
        <f t="shared" si="67"/>
        <v>2.4721502590673572E-3</v>
      </c>
      <c r="L1094" s="197">
        <f t="shared" si="65"/>
        <v>3.2094046775821283E-3</v>
      </c>
      <c r="M1094" s="36"/>
    </row>
    <row r="1095" spans="1:13" ht="12.75" x14ac:dyDescent="0.2">
      <c r="A1095" s="15">
        <v>1961.08</v>
      </c>
      <c r="B1095" s="15">
        <v>67.790000000000006</v>
      </c>
      <c r="C1095" s="18">
        <v>1.95333</v>
      </c>
      <c r="D1095" s="18">
        <v>3.0433300000000001</v>
      </c>
      <c r="E1095" s="18">
        <v>29.9</v>
      </c>
      <c r="F1095" s="15">
        <f t="shared" si="66"/>
        <v>1961.6249999999177</v>
      </c>
      <c r="G1095" s="15">
        <v>4.04</v>
      </c>
      <c r="H1095" s="30"/>
      <c r="I1095" s="155"/>
      <c r="J1095" s="197">
        <f t="shared" si="64"/>
        <v>0.16277749999999999</v>
      </c>
      <c r="K1095" s="197">
        <f t="shared" si="67"/>
        <v>2.4874312347188264E-3</v>
      </c>
      <c r="L1095" s="197">
        <f t="shared" si="65"/>
        <v>3.3058903246372395E-3</v>
      </c>
      <c r="M1095" s="36"/>
    </row>
    <row r="1096" spans="1:13" ht="12.75" x14ac:dyDescent="0.2">
      <c r="A1096" s="15">
        <v>1961.09</v>
      </c>
      <c r="B1096" s="15">
        <v>67.260000000000005</v>
      </c>
      <c r="C1096" s="18">
        <v>1.96</v>
      </c>
      <c r="D1096" s="18">
        <v>3.05</v>
      </c>
      <c r="E1096" s="18">
        <v>30</v>
      </c>
      <c r="F1096" s="15">
        <f t="shared" si="66"/>
        <v>1961.7083333332509</v>
      </c>
      <c r="G1096" s="15">
        <v>3.98</v>
      </c>
      <c r="H1096" s="30"/>
      <c r="I1096" s="155"/>
      <c r="J1096" s="197">
        <f t="shared" ref="J1096:J1159" si="68">D_year/12</f>
        <v>0.16333333333333333</v>
      </c>
      <c r="K1096" s="197">
        <f t="shared" si="67"/>
        <v>2.4094015833210402E-3</v>
      </c>
      <c r="L1096" s="197">
        <f t="shared" ref="L1096:L1159" si="69">(1+G1096/100)^(1/12)-1</f>
        <v>3.2576602600797866E-3</v>
      </c>
      <c r="M1096" s="36"/>
    </row>
    <row r="1097" spans="1:13" ht="12.75" x14ac:dyDescent="0.2">
      <c r="A1097" s="15">
        <v>1961.1</v>
      </c>
      <c r="B1097" s="15">
        <v>68</v>
      </c>
      <c r="C1097" s="18">
        <v>1.98</v>
      </c>
      <c r="D1097" s="18">
        <v>3.09667</v>
      </c>
      <c r="E1097" s="18">
        <v>30</v>
      </c>
      <c r="F1097" s="15">
        <f t="shared" ref="F1097:F1160" si="70">F1096+1/12</f>
        <v>1961.7916666665842</v>
      </c>
      <c r="G1097" s="15">
        <v>3.92</v>
      </c>
      <c r="H1097" s="30"/>
      <c r="I1097" s="155"/>
      <c r="J1097" s="197">
        <f t="shared" si="68"/>
        <v>0.16500000000000001</v>
      </c>
      <c r="K1097" s="197">
        <f t="shared" ref="K1097:K1160" si="71">J1097/B1096</f>
        <v>2.4531668153434435E-3</v>
      </c>
      <c r="L1097" s="197">
        <f t="shared" si="69"/>
        <v>3.2094046775821283E-3</v>
      </c>
      <c r="M1097" s="36"/>
    </row>
    <row r="1098" spans="1:13" ht="12.75" x14ac:dyDescent="0.2">
      <c r="A1098" s="15">
        <v>1961.11</v>
      </c>
      <c r="B1098" s="15">
        <v>71.08</v>
      </c>
      <c r="C1098" s="18">
        <v>2</v>
      </c>
      <c r="D1098" s="18">
        <v>3.1433300000000002</v>
      </c>
      <c r="E1098" s="18">
        <v>30</v>
      </c>
      <c r="F1098" s="15">
        <f t="shared" si="70"/>
        <v>1961.8749999999175</v>
      </c>
      <c r="G1098" s="15">
        <v>3.94</v>
      </c>
      <c r="H1098" s="30"/>
      <c r="I1098" s="155"/>
      <c r="J1098" s="197">
        <f t="shared" si="68"/>
        <v>0.16666666666666666</v>
      </c>
      <c r="K1098" s="197">
        <f t="shared" si="71"/>
        <v>2.4509803921568627E-3</v>
      </c>
      <c r="L1098" s="197">
        <f t="shared" si="69"/>
        <v>3.2254927088173346E-3</v>
      </c>
      <c r="M1098" s="36"/>
    </row>
    <row r="1099" spans="1:13" ht="12.75" x14ac:dyDescent="0.2">
      <c r="A1099" s="15">
        <v>1961.12</v>
      </c>
      <c r="B1099" s="15">
        <v>71.739999999999995</v>
      </c>
      <c r="C1099" s="18">
        <v>2.02</v>
      </c>
      <c r="D1099" s="18">
        <v>3.19</v>
      </c>
      <c r="E1099" s="18">
        <v>30</v>
      </c>
      <c r="F1099" s="15">
        <f t="shared" si="70"/>
        <v>1961.9583333332507</v>
      </c>
      <c r="G1099" s="15">
        <v>4.0599999999999996</v>
      </c>
      <c r="H1099" s="30"/>
      <c r="I1099" s="155"/>
      <c r="J1099" s="197">
        <f t="shared" si="68"/>
        <v>0.16833333333333333</v>
      </c>
      <c r="K1099" s="197">
        <f t="shared" si="71"/>
        <v>2.3682235978240481E-3</v>
      </c>
      <c r="L1099" s="197">
        <f t="shared" si="69"/>
        <v>3.3219613470447662E-3</v>
      </c>
      <c r="M1099" s="36"/>
    </row>
    <row r="1100" spans="1:13" ht="12.75" x14ac:dyDescent="0.2">
      <c r="A1100" s="15">
        <v>1962.01</v>
      </c>
      <c r="B1100" s="15">
        <v>69.069999999999993</v>
      </c>
      <c r="C1100" s="18">
        <v>2.0266700000000002</v>
      </c>
      <c r="D1100" s="18">
        <v>3.25</v>
      </c>
      <c r="E1100" s="18">
        <v>30</v>
      </c>
      <c r="F1100" s="15">
        <f t="shared" si="70"/>
        <v>1962.041666666584</v>
      </c>
      <c r="G1100" s="15">
        <v>4.08</v>
      </c>
      <c r="H1100" s="30"/>
      <c r="I1100" s="155"/>
      <c r="J1100" s="197">
        <f t="shared" si="68"/>
        <v>0.16888916666666667</v>
      </c>
      <c r="K1100" s="197">
        <f t="shared" si="71"/>
        <v>2.3541840906978907E-3</v>
      </c>
      <c r="L1100" s="197">
        <f t="shared" si="69"/>
        <v>3.3380295383023117E-3</v>
      </c>
      <c r="M1100" s="36"/>
    </row>
    <row r="1101" spans="1:13" ht="12.75" x14ac:dyDescent="0.2">
      <c r="A1101" s="15">
        <v>1962.02</v>
      </c>
      <c r="B1101" s="15">
        <v>70.22</v>
      </c>
      <c r="C1101" s="18">
        <v>2.0333299999999999</v>
      </c>
      <c r="D1101" s="18">
        <v>3.31</v>
      </c>
      <c r="E1101" s="18">
        <v>30.1</v>
      </c>
      <c r="F1101" s="15">
        <f t="shared" si="70"/>
        <v>1962.1249999999172</v>
      </c>
      <c r="G1101" s="15">
        <v>4.04</v>
      </c>
      <c r="H1101" s="30"/>
      <c r="I1101" s="155"/>
      <c r="J1101" s="197">
        <f t="shared" si="68"/>
        <v>0.16944416666666665</v>
      </c>
      <c r="K1101" s="197">
        <f t="shared" si="71"/>
        <v>2.453223782635973E-3</v>
      </c>
      <c r="L1101" s="197">
        <f t="shared" si="69"/>
        <v>3.3058903246372395E-3</v>
      </c>
      <c r="M1101" s="36"/>
    </row>
    <row r="1102" spans="1:13" ht="12.75" x14ac:dyDescent="0.2">
      <c r="A1102" s="15">
        <v>1962.03</v>
      </c>
      <c r="B1102" s="15">
        <v>70.290000000000006</v>
      </c>
      <c r="C1102" s="18">
        <v>2.04</v>
      </c>
      <c r="D1102" s="18">
        <v>3.37</v>
      </c>
      <c r="E1102" s="18">
        <v>30.1</v>
      </c>
      <c r="F1102" s="15">
        <f t="shared" si="70"/>
        <v>1962.2083333332505</v>
      </c>
      <c r="G1102" s="15">
        <v>3.93</v>
      </c>
      <c r="H1102" s="30"/>
      <c r="I1102" s="155"/>
      <c r="J1102" s="197">
        <f t="shared" si="68"/>
        <v>0.17</v>
      </c>
      <c r="K1102" s="197">
        <f t="shared" si="71"/>
        <v>2.4209626886926802E-3</v>
      </c>
      <c r="L1102" s="197">
        <f t="shared" si="69"/>
        <v>3.2174490479424112E-3</v>
      </c>
      <c r="M1102" s="36"/>
    </row>
    <row r="1103" spans="1:13" ht="12.75" x14ac:dyDescent="0.2">
      <c r="A1103" s="15">
        <v>1962.04</v>
      </c>
      <c r="B1103" s="15">
        <v>68.05</v>
      </c>
      <c r="C1103" s="18">
        <v>2.0466700000000002</v>
      </c>
      <c r="D1103" s="18">
        <v>3.40333</v>
      </c>
      <c r="E1103" s="18">
        <v>30.2</v>
      </c>
      <c r="F1103" s="15">
        <f t="shared" si="70"/>
        <v>1962.2916666665838</v>
      </c>
      <c r="G1103" s="15">
        <v>3.84</v>
      </c>
      <c r="H1103" s="30"/>
      <c r="I1103" s="155"/>
      <c r="J1103" s="197">
        <f t="shared" si="68"/>
        <v>0.17055583333333335</v>
      </c>
      <c r="K1103" s="197">
        <f t="shared" si="71"/>
        <v>2.426459429980557E-3</v>
      </c>
      <c r="L1103" s="197">
        <f t="shared" si="69"/>
        <v>3.1450241575170512E-3</v>
      </c>
      <c r="M1103" s="36"/>
    </row>
    <row r="1104" spans="1:13" ht="12.75" x14ac:dyDescent="0.2">
      <c r="A1104" s="15">
        <v>1962.05</v>
      </c>
      <c r="B1104" s="15">
        <v>62.99</v>
      </c>
      <c r="C1104" s="18">
        <v>2.0533299999999999</v>
      </c>
      <c r="D1104" s="18">
        <v>3.4366699999999999</v>
      </c>
      <c r="E1104" s="18">
        <v>30.2</v>
      </c>
      <c r="F1104" s="15">
        <f t="shared" si="70"/>
        <v>1962.374999999917</v>
      </c>
      <c r="G1104" s="15">
        <v>3.87</v>
      </c>
      <c r="H1104" s="30"/>
      <c r="I1104" s="155"/>
      <c r="J1104" s="197">
        <f t="shared" si="68"/>
        <v>0.17111083333333332</v>
      </c>
      <c r="K1104" s="197">
        <f t="shared" si="71"/>
        <v>2.514486896889542E-3</v>
      </c>
      <c r="L1104" s="197">
        <f t="shared" si="69"/>
        <v>3.1691721789193217E-3</v>
      </c>
      <c r="M1104" s="36"/>
    </row>
    <row r="1105" spans="1:13" ht="12.75" x14ac:dyDescent="0.2">
      <c r="A1105" s="15">
        <v>1962.06</v>
      </c>
      <c r="B1105" s="15">
        <v>55.63</v>
      </c>
      <c r="C1105" s="18">
        <v>2.06</v>
      </c>
      <c r="D1105" s="18">
        <v>3.47</v>
      </c>
      <c r="E1105" s="18">
        <v>30.2</v>
      </c>
      <c r="F1105" s="15">
        <f t="shared" si="70"/>
        <v>1962.4583333332503</v>
      </c>
      <c r="G1105" s="15">
        <v>3.91</v>
      </c>
      <c r="H1105" s="30"/>
      <c r="I1105" s="155"/>
      <c r="J1105" s="197">
        <f t="shared" si="68"/>
        <v>0.17166666666666666</v>
      </c>
      <c r="K1105" s="197">
        <f t="shared" si="71"/>
        <v>2.7253003122188705E-3</v>
      </c>
      <c r="L1105" s="197">
        <f t="shared" si="69"/>
        <v>3.2013595976057019E-3</v>
      </c>
      <c r="M1105" s="36"/>
    </row>
    <row r="1106" spans="1:13" ht="12.75" x14ac:dyDescent="0.2">
      <c r="A1106" s="15">
        <v>1962.07</v>
      </c>
      <c r="B1106" s="15">
        <v>56.97</v>
      </c>
      <c r="C1106" s="18">
        <v>2.0666699999999998</v>
      </c>
      <c r="D1106" s="18">
        <v>3.49</v>
      </c>
      <c r="E1106" s="18">
        <v>30.3</v>
      </c>
      <c r="F1106" s="15">
        <f t="shared" si="70"/>
        <v>1962.5416666665835</v>
      </c>
      <c r="G1106" s="15">
        <v>4.01</v>
      </c>
      <c r="H1106" s="30"/>
      <c r="I1106" s="155"/>
      <c r="J1106" s="197">
        <f t="shared" si="68"/>
        <v>0.17222249999999997</v>
      </c>
      <c r="K1106" s="197">
        <f t="shared" si="71"/>
        <v>3.0958565522200246E-3</v>
      </c>
      <c r="L1106" s="197">
        <f t="shared" si="69"/>
        <v>3.281778480337616E-3</v>
      </c>
      <c r="M1106" s="36"/>
    </row>
    <row r="1107" spans="1:13" ht="12.75" x14ac:dyDescent="0.2">
      <c r="A1107" s="15">
        <v>1962.08</v>
      </c>
      <c r="B1107" s="15">
        <v>58.52</v>
      </c>
      <c r="C1107" s="18">
        <v>2.0733299999999999</v>
      </c>
      <c r="D1107" s="18">
        <v>3.51</v>
      </c>
      <c r="E1107" s="18">
        <v>30.3</v>
      </c>
      <c r="F1107" s="15">
        <f t="shared" si="70"/>
        <v>1962.6249999999168</v>
      </c>
      <c r="G1107" s="15">
        <v>3.98</v>
      </c>
      <c r="H1107" s="30"/>
      <c r="I1107" s="155"/>
      <c r="J1107" s="197">
        <f t="shared" si="68"/>
        <v>0.1727775</v>
      </c>
      <c r="K1107" s="197">
        <f t="shared" si="71"/>
        <v>3.0327804107424961E-3</v>
      </c>
      <c r="L1107" s="197">
        <f t="shared" si="69"/>
        <v>3.2576602600797866E-3</v>
      </c>
      <c r="M1107" s="36"/>
    </row>
    <row r="1108" spans="1:13" ht="12.75" x14ac:dyDescent="0.2">
      <c r="A1108" s="15">
        <v>1962.09</v>
      </c>
      <c r="B1108" s="15">
        <v>58</v>
      </c>
      <c r="C1108" s="18">
        <v>2.08</v>
      </c>
      <c r="D1108" s="18">
        <v>3.53</v>
      </c>
      <c r="E1108" s="18">
        <v>30.4</v>
      </c>
      <c r="F1108" s="15">
        <f t="shared" si="70"/>
        <v>1962.70833333325</v>
      </c>
      <c r="G1108" s="15">
        <v>3.98</v>
      </c>
      <c r="H1108" s="30"/>
      <c r="I1108" s="155"/>
      <c r="J1108" s="197">
        <f t="shared" si="68"/>
        <v>0.17333333333333334</v>
      </c>
      <c r="K1108" s="197">
        <f t="shared" si="71"/>
        <v>2.9619503303713831E-3</v>
      </c>
      <c r="L1108" s="197">
        <f t="shared" si="69"/>
        <v>3.2576602600797866E-3</v>
      </c>
      <c r="M1108" s="36"/>
    </row>
    <row r="1109" spans="1:13" ht="12.75" x14ac:dyDescent="0.2">
      <c r="A1109" s="15">
        <v>1962.1</v>
      </c>
      <c r="B1109" s="15">
        <v>56.17</v>
      </c>
      <c r="C1109" s="18">
        <v>2.09667</v>
      </c>
      <c r="D1109" s="18">
        <v>3.57667</v>
      </c>
      <c r="E1109" s="18">
        <v>30.4</v>
      </c>
      <c r="F1109" s="15">
        <f t="shared" si="70"/>
        <v>1962.7916666665833</v>
      </c>
      <c r="G1109" s="15">
        <v>3.93</v>
      </c>
      <c r="H1109" s="30"/>
      <c r="I1109" s="155"/>
      <c r="J1109" s="197">
        <f t="shared" si="68"/>
        <v>0.1747225</v>
      </c>
      <c r="K1109" s="197">
        <f t="shared" si="71"/>
        <v>3.0124568965517241E-3</v>
      </c>
      <c r="L1109" s="197">
        <f t="shared" si="69"/>
        <v>3.2174490479424112E-3</v>
      </c>
      <c r="M1109" s="36"/>
    </row>
    <row r="1110" spans="1:13" ht="12.75" x14ac:dyDescent="0.2">
      <c r="A1110" s="15">
        <v>1962.11</v>
      </c>
      <c r="B1110" s="15">
        <v>60.04</v>
      </c>
      <c r="C1110" s="18">
        <v>2.1133299999999999</v>
      </c>
      <c r="D1110" s="18">
        <v>3.6233300000000002</v>
      </c>
      <c r="E1110" s="18">
        <v>30.4</v>
      </c>
      <c r="F1110" s="15">
        <f t="shared" si="70"/>
        <v>1962.8749999999166</v>
      </c>
      <c r="G1110" s="15">
        <v>3.92</v>
      </c>
      <c r="H1110" s="30"/>
      <c r="I1110" s="155"/>
      <c r="J1110" s="197">
        <f t="shared" si="68"/>
        <v>0.17611083333333333</v>
      </c>
      <c r="K1110" s="197">
        <f t="shared" si="71"/>
        <v>3.1353183787312324E-3</v>
      </c>
      <c r="L1110" s="197">
        <f t="shared" si="69"/>
        <v>3.2094046775821283E-3</v>
      </c>
      <c r="M1110" s="36"/>
    </row>
    <row r="1111" spans="1:13" ht="12.75" x14ac:dyDescent="0.2">
      <c r="A1111" s="15">
        <v>1962.12</v>
      </c>
      <c r="B1111" s="15">
        <v>62.64</v>
      </c>
      <c r="C1111" s="18">
        <v>2.13</v>
      </c>
      <c r="D1111" s="18">
        <v>3.67</v>
      </c>
      <c r="E1111" s="18">
        <v>30.4</v>
      </c>
      <c r="F1111" s="15">
        <f t="shared" si="70"/>
        <v>1962.9583333332498</v>
      </c>
      <c r="G1111" s="15">
        <v>3.86</v>
      </c>
      <c r="H1111" s="30"/>
      <c r="I1111" s="155"/>
      <c r="J1111" s="197">
        <f t="shared" si="68"/>
        <v>0.17749999999999999</v>
      </c>
      <c r="K1111" s="197">
        <f t="shared" si="71"/>
        <v>2.9563624250499667E-3</v>
      </c>
      <c r="L1111" s="197">
        <f t="shared" si="69"/>
        <v>3.1611235488977485E-3</v>
      </c>
      <c r="M1111" s="36"/>
    </row>
    <row r="1112" spans="1:13" ht="12.75" x14ac:dyDescent="0.2">
      <c r="A1112" s="15">
        <v>1963.01</v>
      </c>
      <c r="B1112" s="15">
        <v>65.06</v>
      </c>
      <c r="C1112" s="18">
        <v>2.1366700000000001</v>
      </c>
      <c r="D1112" s="18">
        <v>3.6833300000000002</v>
      </c>
      <c r="E1112" s="18">
        <v>30.4</v>
      </c>
      <c r="F1112" s="15">
        <f t="shared" si="70"/>
        <v>1963.0416666665831</v>
      </c>
      <c r="G1112" s="15">
        <v>3.83</v>
      </c>
      <c r="H1112" s="30"/>
      <c r="I1112" s="155"/>
      <c r="J1112" s="197">
        <f t="shared" si="68"/>
        <v>0.17805583333333333</v>
      </c>
      <c r="K1112" s="197">
        <f t="shared" si="71"/>
        <v>2.8425260749255E-3</v>
      </c>
      <c r="L1112" s="197">
        <f t="shared" si="69"/>
        <v>3.1369733958956925E-3</v>
      </c>
      <c r="M1112" s="36"/>
    </row>
    <row r="1113" spans="1:13" ht="12.75" x14ac:dyDescent="0.2">
      <c r="A1113" s="15">
        <v>1963.02</v>
      </c>
      <c r="B1113" s="15">
        <v>65.92</v>
      </c>
      <c r="C1113" s="18">
        <v>2.1433300000000002</v>
      </c>
      <c r="D1113" s="18">
        <v>3.6966700000000001</v>
      </c>
      <c r="E1113" s="18">
        <v>30.4</v>
      </c>
      <c r="F1113" s="15">
        <f t="shared" si="70"/>
        <v>1963.1249999999163</v>
      </c>
      <c r="G1113" s="15">
        <v>3.92</v>
      </c>
      <c r="H1113" s="30"/>
      <c r="I1113" s="155"/>
      <c r="J1113" s="197">
        <f t="shared" si="68"/>
        <v>0.17861083333333336</v>
      </c>
      <c r="K1113" s="197">
        <f t="shared" si="71"/>
        <v>2.7453248283635621E-3</v>
      </c>
      <c r="L1113" s="197">
        <f t="shared" si="69"/>
        <v>3.2094046775821283E-3</v>
      </c>
      <c r="M1113" s="36"/>
    </row>
    <row r="1114" spans="1:13" ht="12.75" x14ac:dyDescent="0.2">
      <c r="A1114" s="15">
        <v>1963.03</v>
      </c>
      <c r="B1114" s="15">
        <v>65.67</v>
      </c>
      <c r="C1114" s="18">
        <v>2.15</v>
      </c>
      <c r="D1114" s="18">
        <v>3.71</v>
      </c>
      <c r="E1114" s="18">
        <v>30.5</v>
      </c>
      <c r="F1114" s="15">
        <f t="shared" si="70"/>
        <v>1963.2083333332496</v>
      </c>
      <c r="G1114" s="15">
        <v>3.93</v>
      </c>
      <c r="H1114" s="30"/>
      <c r="I1114" s="155"/>
      <c r="J1114" s="197">
        <f t="shared" si="68"/>
        <v>0.17916666666666667</v>
      </c>
      <c r="K1114" s="197">
        <f t="shared" si="71"/>
        <v>2.7179409385113267E-3</v>
      </c>
      <c r="L1114" s="197">
        <f t="shared" si="69"/>
        <v>3.2174490479424112E-3</v>
      </c>
      <c r="M1114" s="36"/>
    </row>
    <row r="1115" spans="1:13" ht="12.75" x14ac:dyDescent="0.2">
      <c r="A1115" s="15">
        <v>1963.04</v>
      </c>
      <c r="B1115" s="15">
        <v>68.760000000000005</v>
      </c>
      <c r="C1115" s="18">
        <v>2.1666699999999999</v>
      </c>
      <c r="D1115" s="18">
        <v>3.7533300000000001</v>
      </c>
      <c r="E1115" s="18">
        <v>30.5</v>
      </c>
      <c r="F1115" s="15">
        <f t="shared" si="70"/>
        <v>1963.2916666665828</v>
      </c>
      <c r="G1115" s="15">
        <v>3.97</v>
      </c>
      <c r="H1115" s="30"/>
      <c r="I1115" s="155"/>
      <c r="J1115" s="197">
        <f t="shared" si="68"/>
        <v>0.18055583333333333</v>
      </c>
      <c r="K1115" s="197">
        <f t="shared" si="71"/>
        <v>2.7494416527079845E-3</v>
      </c>
      <c r="L1115" s="197">
        <f t="shared" si="69"/>
        <v>3.2496194358384578E-3</v>
      </c>
      <c r="M1115" s="36"/>
    </row>
    <row r="1116" spans="1:13" ht="12.75" x14ac:dyDescent="0.2">
      <c r="A1116" s="15">
        <v>1963.05</v>
      </c>
      <c r="B1116" s="15">
        <v>70.14</v>
      </c>
      <c r="C1116" s="18">
        <v>2.1833300000000002</v>
      </c>
      <c r="D1116" s="18">
        <v>3.7966700000000002</v>
      </c>
      <c r="E1116" s="18">
        <v>30.5</v>
      </c>
      <c r="F1116" s="15">
        <f t="shared" si="70"/>
        <v>1963.3749999999161</v>
      </c>
      <c r="G1116" s="15">
        <v>3.93</v>
      </c>
      <c r="H1116" s="30"/>
      <c r="I1116" s="155"/>
      <c r="J1116" s="197">
        <f t="shared" si="68"/>
        <v>0.18194416666666668</v>
      </c>
      <c r="K1116" s="197">
        <f t="shared" si="71"/>
        <v>2.6460757223191779E-3</v>
      </c>
      <c r="L1116" s="197">
        <f t="shared" si="69"/>
        <v>3.2174490479424112E-3</v>
      </c>
      <c r="M1116" s="36"/>
    </row>
    <row r="1117" spans="1:13" ht="12.75" x14ac:dyDescent="0.2">
      <c r="A1117" s="15">
        <v>1963.06</v>
      </c>
      <c r="B1117" s="15">
        <v>70.11</v>
      </c>
      <c r="C1117" s="18">
        <v>2.2000000000000002</v>
      </c>
      <c r="D1117" s="18">
        <v>3.84</v>
      </c>
      <c r="E1117" s="18">
        <v>30.6</v>
      </c>
      <c r="F1117" s="15">
        <f t="shared" si="70"/>
        <v>1963.4583333332494</v>
      </c>
      <c r="G1117" s="15">
        <v>3.99</v>
      </c>
      <c r="H1117" s="30"/>
      <c r="I1117" s="155"/>
      <c r="J1117" s="197">
        <f t="shared" si="68"/>
        <v>0.18333333333333335</v>
      </c>
      <c r="K1117" s="197">
        <f t="shared" si="71"/>
        <v>2.6138199790894405E-3</v>
      </c>
      <c r="L1117" s="197">
        <f t="shared" si="69"/>
        <v>3.2657003754898994E-3</v>
      </c>
      <c r="M1117" s="36"/>
    </row>
    <row r="1118" spans="1:13" ht="12.75" x14ac:dyDescent="0.2">
      <c r="A1118" s="15">
        <v>1963.07</v>
      </c>
      <c r="B1118" s="15">
        <v>69.069999999999993</v>
      </c>
      <c r="C1118" s="18">
        <v>2.2033299999999998</v>
      </c>
      <c r="D1118" s="18">
        <v>3.88</v>
      </c>
      <c r="E1118" s="18">
        <v>30.7</v>
      </c>
      <c r="F1118" s="15">
        <f t="shared" si="70"/>
        <v>1963.5416666665826</v>
      </c>
      <c r="G1118" s="15">
        <v>4.0199999999999996</v>
      </c>
      <c r="H1118" s="30"/>
      <c r="I1118" s="155"/>
      <c r="J1118" s="197">
        <f t="shared" si="68"/>
        <v>0.18361083333333331</v>
      </c>
      <c r="K1118" s="197">
        <f t="shared" si="71"/>
        <v>2.6188964959825032E-3</v>
      </c>
      <c r="L1118" s="197">
        <f t="shared" si="69"/>
        <v>3.2898164700365662E-3</v>
      </c>
      <c r="M1118" s="36"/>
    </row>
    <row r="1119" spans="1:13" ht="12.75" x14ac:dyDescent="0.2">
      <c r="A1119" s="15">
        <v>1963.08</v>
      </c>
      <c r="B1119" s="15">
        <v>70.98</v>
      </c>
      <c r="C1119" s="18">
        <v>2.2066699999999999</v>
      </c>
      <c r="D1119" s="18">
        <v>3.92</v>
      </c>
      <c r="E1119" s="18">
        <v>30.7</v>
      </c>
      <c r="F1119" s="15">
        <f t="shared" si="70"/>
        <v>1963.6249999999159</v>
      </c>
      <c r="G1119" s="15">
        <v>4</v>
      </c>
      <c r="H1119" s="30"/>
      <c r="I1119" s="155"/>
      <c r="J1119" s="197">
        <f t="shared" si="68"/>
        <v>0.18388916666666666</v>
      </c>
      <c r="K1119" s="197">
        <f t="shared" si="71"/>
        <v>2.6623594421118675E-3</v>
      </c>
      <c r="L1119" s="197">
        <f t="shared" si="69"/>
        <v>3.2737397821989145E-3</v>
      </c>
      <c r="M1119" s="36"/>
    </row>
    <row r="1120" spans="1:13" ht="12.75" x14ac:dyDescent="0.2">
      <c r="A1120" s="15">
        <v>1963.09</v>
      </c>
      <c r="B1120" s="15">
        <v>72.849999999999994</v>
      </c>
      <c r="C1120" s="18">
        <v>2.21</v>
      </c>
      <c r="D1120" s="18">
        <v>3.96</v>
      </c>
      <c r="E1120" s="18">
        <v>30.7</v>
      </c>
      <c r="F1120" s="15">
        <f t="shared" si="70"/>
        <v>1963.7083333332491</v>
      </c>
      <c r="G1120" s="15">
        <v>4.08</v>
      </c>
      <c r="H1120" s="30"/>
      <c r="I1120" s="155"/>
      <c r="J1120" s="197">
        <f t="shared" si="68"/>
        <v>0.18416666666666667</v>
      </c>
      <c r="K1120" s="197">
        <f t="shared" si="71"/>
        <v>2.5946275946275945E-3</v>
      </c>
      <c r="L1120" s="197">
        <f t="shared" si="69"/>
        <v>3.3380295383023117E-3</v>
      </c>
      <c r="M1120" s="36"/>
    </row>
    <row r="1121" spans="1:13" ht="12.75" x14ac:dyDescent="0.2">
      <c r="A1121" s="15">
        <v>1963.1</v>
      </c>
      <c r="B1121" s="15">
        <v>73.03</v>
      </c>
      <c r="C1121" s="18">
        <v>2.23333</v>
      </c>
      <c r="D1121" s="18">
        <v>3.98</v>
      </c>
      <c r="E1121" s="18">
        <v>30.8</v>
      </c>
      <c r="F1121" s="15">
        <f t="shared" si="70"/>
        <v>1963.7916666665824</v>
      </c>
      <c r="G1121" s="15">
        <v>4.1100000000000003</v>
      </c>
      <c r="H1121" s="30"/>
      <c r="I1121" s="155"/>
      <c r="J1121" s="197">
        <f t="shared" si="68"/>
        <v>0.18611083333333334</v>
      </c>
      <c r="K1121" s="197">
        <f t="shared" si="71"/>
        <v>2.5547128803477467E-3</v>
      </c>
      <c r="L1121" s="197">
        <f t="shared" si="69"/>
        <v>3.3621265190633132E-3</v>
      </c>
      <c r="M1121" s="36"/>
    </row>
    <row r="1122" spans="1:13" ht="12.75" x14ac:dyDescent="0.2">
      <c r="A1122" s="15">
        <v>1963.11</v>
      </c>
      <c r="B1122" s="15">
        <v>72.62</v>
      </c>
      <c r="C1122" s="18">
        <v>2.2566700000000002</v>
      </c>
      <c r="D1122" s="18">
        <v>4</v>
      </c>
      <c r="E1122" s="18">
        <v>30.8</v>
      </c>
      <c r="F1122" s="15">
        <f t="shared" si="70"/>
        <v>1963.8749999999156</v>
      </c>
      <c r="G1122" s="15">
        <v>4.12</v>
      </c>
      <c r="H1122" s="30"/>
      <c r="I1122" s="155"/>
      <c r="J1122" s="197">
        <f t="shared" si="68"/>
        <v>0.18805583333333334</v>
      </c>
      <c r="K1122" s="197">
        <f t="shared" si="71"/>
        <v>2.5750490665936375E-3</v>
      </c>
      <c r="L1122" s="197">
        <f t="shared" si="69"/>
        <v>3.3701574315379013E-3</v>
      </c>
      <c r="M1122" s="36"/>
    </row>
    <row r="1123" spans="1:13" ht="12.75" x14ac:dyDescent="0.2">
      <c r="A1123" s="15">
        <v>1963.12</v>
      </c>
      <c r="B1123" s="15">
        <v>74.17</v>
      </c>
      <c r="C1123" s="18">
        <v>2.2799999999999998</v>
      </c>
      <c r="D1123" s="18">
        <v>4.0199999999999996</v>
      </c>
      <c r="E1123" s="18">
        <v>30.9</v>
      </c>
      <c r="F1123" s="15">
        <f t="shared" si="70"/>
        <v>1963.9583333332489</v>
      </c>
      <c r="G1123" s="15">
        <v>4.13</v>
      </c>
      <c r="H1123" s="30"/>
      <c r="I1123" s="155"/>
      <c r="J1123" s="197">
        <f t="shared" si="68"/>
        <v>0.18999999999999997</v>
      </c>
      <c r="K1123" s="197">
        <f t="shared" si="71"/>
        <v>2.616359129716331E-3</v>
      </c>
      <c r="L1123" s="197">
        <f t="shared" si="69"/>
        <v>3.3781876370064801E-3</v>
      </c>
      <c r="M1123" s="36"/>
    </row>
    <row r="1124" spans="1:13" ht="12.75" x14ac:dyDescent="0.2">
      <c r="A1124" s="15">
        <v>1964.01</v>
      </c>
      <c r="B1124" s="15">
        <v>76.45</v>
      </c>
      <c r="C1124" s="18">
        <v>2.2966700000000002</v>
      </c>
      <c r="D1124" s="18">
        <v>4.0733300000000003</v>
      </c>
      <c r="E1124" s="18">
        <v>30.9</v>
      </c>
      <c r="F1124" s="15">
        <f t="shared" si="70"/>
        <v>1964.0416666665822</v>
      </c>
      <c r="G1124" s="15">
        <v>4.17</v>
      </c>
      <c r="H1124" s="30"/>
      <c r="I1124" s="155"/>
      <c r="J1124" s="197">
        <f t="shared" si="68"/>
        <v>0.19138916666666669</v>
      </c>
      <c r="K1124" s="197">
        <f t="shared" si="71"/>
        <v>2.5804121163093795E-3</v>
      </c>
      <c r="L1124" s="197">
        <f t="shared" si="69"/>
        <v>3.4103013914235092E-3</v>
      </c>
      <c r="M1124" s="36"/>
    </row>
    <row r="1125" spans="1:13" ht="12.75" x14ac:dyDescent="0.2">
      <c r="A1125" s="15">
        <v>1964.02</v>
      </c>
      <c r="B1125" s="15">
        <v>77.39</v>
      </c>
      <c r="C1125" s="18">
        <v>2.3133300000000001</v>
      </c>
      <c r="D1125" s="18">
        <v>4.1266699999999998</v>
      </c>
      <c r="E1125" s="18">
        <v>30.9</v>
      </c>
      <c r="F1125" s="15">
        <f t="shared" si="70"/>
        <v>1964.1249999999154</v>
      </c>
      <c r="G1125" s="15">
        <v>4.1500000000000004</v>
      </c>
      <c r="H1125" s="30"/>
      <c r="I1125" s="155"/>
      <c r="J1125" s="197">
        <f t="shared" si="68"/>
        <v>0.19277750000000002</v>
      </c>
      <c r="K1125" s="197">
        <f t="shared" si="71"/>
        <v>2.5216154349247876E-3</v>
      </c>
      <c r="L1125" s="197">
        <f t="shared" si="69"/>
        <v>3.3942459274463044E-3</v>
      </c>
      <c r="M1125" s="36"/>
    </row>
    <row r="1126" spans="1:13" ht="12.75" x14ac:dyDescent="0.2">
      <c r="A1126" s="15">
        <v>1964.03</v>
      </c>
      <c r="B1126" s="15">
        <v>78.8</v>
      </c>
      <c r="C1126" s="18">
        <v>2.33</v>
      </c>
      <c r="D1126" s="18">
        <v>4.18</v>
      </c>
      <c r="E1126" s="18">
        <v>30.9</v>
      </c>
      <c r="F1126" s="15">
        <f t="shared" si="70"/>
        <v>1964.2083333332487</v>
      </c>
      <c r="G1126" s="15">
        <v>4.22</v>
      </c>
      <c r="H1126" s="30"/>
      <c r="I1126" s="155"/>
      <c r="J1126" s="197">
        <f t="shared" si="68"/>
        <v>0.19416666666666668</v>
      </c>
      <c r="K1126" s="197">
        <f t="shared" si="71"/>
        <v>2.5089374165482192E-3</v>
      </c>
      <c r="L1126" s="197">
        <f t="shared" si="69"/>
        <v>3.4504276924163246E-3</v>
      </c>
      <c r="M1126" s="36"/>
    </row>
    <row r="1127" spans="1:13" ht="12.75" x14ac:dyDescent="0.2">
      <c r="A1127" s="15">
        <v>1964.04</v>
      </c>
      <c r="B1127" s="15">
        <v>79.94</v>
      </c>
      <c r="C1127" s="18">
        <v>2.34667</v>
      </c>
      <c r="D1127" s="18">
        <v>4.2300000000000004</v>
      </c>
      <c r="E1127" s="18">
        <v>30.9</v>
      </c>
      <c r="F1127" s="15">
        <f t="shared" si="70"/>
        <v>1964.2916666665819</v>
      </c>
      <c r="G1127" s="15">
        <v>4.2300000000000004</v>
      </c>
      <c r="H1127" s="30"/>
      <c r="I1127" s="155"/>
      <c r="J1127" s="197">
        <f t="shared" si="68"/>
        <v>0.19555583333333335</v>
      </c>
      <c r="K1127" s="197">
        <f t="shared" si="71"/>
        <v>2.4816730118443317E-3</v>
      </c>
      <c r="L1127" s="197">
        <f t="shared" si="69"/>
        <v>3.4584508349766452E-3</v>
      </c>
      <c r="M1127" s="36"/>
    </row>
    <row r="1128" spans="1:13" ht="12.75" x14ac:dyDescent="0.2">
      <c r="A1128" s="15">
        <v>1964.05</v>
      </c>
      <c r="B1128" s="15">
        <v>80.72</v>
      </c>
      <c r="C1128" s="18">
        <v>2.3633299999999999</v>
      </c>
      <c r="D1128" s="18">
        <v>4.28</v>
      </c>
      <c r="E1128" s="18">
        <v>30.9</v>
      </c>
      <c r="F1128" s="15">
        <f t="shared" si="70"/>
        <v>1964.3749999999152</v>
      </c>
      <c r="G1128" s="15">
        <v>4.2</v>
      </c>
      <c r="H1128" s="30"/>
      <c r="I1128" s="155"/>
      <c r="J1128" s="197">
        <f t="shared" si="68"/>
        <v>0.19694416666666667</v>
      </c>
      <c r="K1128" s="197">
        <f t="shared" si="71"/>
        <v>2.4636498206988574E-3</v>
      </c>
      <c r="L1128" s="197">
        <f t="shared" si="69"/>
        <v>3.4343792900468628E-3</v>
      </c>
      <c r="M1128" s="36"/>
    </row>
    <row r="1129" spans="1:13" ht="12.75" x14ac:dyDescent="0.2">
      <c r="A1129" s="15">
        <v>1964.06</v>
      </c>
      <c r="B1129" s="15">
        <v>80.239999999999995</v>
      </c>
      <c r="C1129" s="18">
        <v>2.38</v>
      </c>
      <c r="D1129" s="18">
        <v>4.33</v>
      </c>
      <c r="E1129" s="18">
        <v>31</v>
      </c>
      <c r="F1129" s="15">
        <f t="shared" si="70"/>
        <v>1964.4583333332484</v>
      </c>
      <c r="G1129" s="15">
        <v>4.17</v>
      </c>
      <c r="H1129" s="30"/>
      <c r="I1129" s="155"/>
      <c r="J1129" s="197">
        <f t="shared" si="68"/>
        <v>0.19833333333333333</v>
      </c>
      <c r="K1129" s="197">
        <f t="shared" si="71"/>
        <v>2.4570531879748929E-3</v>
      </c>
      <c r="L1129" s="197">
        <f t="shared" si="69"/>
        <v>3.4103013914235092E-3</v>
      </c>
      <c r="M1129" s="36"/>
    </row>
    <row r="1130" spans="1:13" ht="12.75" x14ac:dyDescent="0.2">
      <c r="A1130" s="15">
        <v>1964.07</v>
      </c>
      <c r="B1130" s="15">
        <v>83.22</v>
      </c>
      <c r="C1130" s="18">
        <v>2.4</v>
      </c>
      <c r="D1130" s="18">
        <v>4.3766699999999998</v>
      </c>
      <c r="E1130" s="18">
        <v>31.1</v>
      </c>
      <c r="F1130" s="15">
        <f t="shared" si="70"/>
        <v>1964.5416666665817</v>
      </c>
      <c r="G1130" s="15">
        <v>4.1900000000000004</v>
      </c>
      <c r="H1130" s="30"/>
      <c r="I1130" s="155"/>
      <c r="J1130" s="197">
        <f t="shared" si="68"/>
        <v>0.19999999999999998</v>
      </c>
      <c r="K1130" s="197">
        <f t="shared" si="71"/>
        <v>2.4925224327018943E-3</v>
      </c>
      <c r="L1130" s="197">
        <f t="shared" si="69"/>
        <v>3.4263540299781514E-3</v>
      </c>
      <c r="M1130" s="36"/>
    </row>
    <row r="1131" spans="1:13" ht="12.75" x14ac:dyDescent="0.2">
      <c r="A1131" s="15">
        <v>1964.08</v>
      </c>
      <c r="B1131" s="15">
        <v>82</v>
      </c>
      <c r="C1131" s="18">
        <v>2.42</v>
      </c>
      <c r="D1131" s="18">
        <v>4.42333</v>
      </c>
      <c r="E1131" s="18">
        <v>31</v>
      </c>
      <c r="F1131" s="15">
        <f t="shared" si="70"/>
        <v>1964.624999999915</v>
      </c>
      <c r="G1131" s="15">
        <v>4.1900000000000004</v>
      </c>
      <c r="H1131" s="30"/>
      <c r="I1131" s="155"/>
      <c r="J1131" s="197">
        <f t="shared" si="68"/>
        <v>0.20166666666666666</v>
      </c>
      <c r="K1131" s="197">
        <f t="shared" si="71"/>
        <v>2.4232956821276935E-3</v>
      </c>
      <c r="L1131" s="197">
        <f t="shared" si="69"/>
        <v>3.4263540299781514E-3</v>
      </c>
      <c r="M1131" s="36"/>
    </row>
    <row r="1132" spans="1:13" ht="12.75" x14ac:dyDescent="0.2">
      <c r="A1132" s="15">
        <v>1964.09</v>
      </c>
      <c r="B1132" s="15">
        <v>83.41</v>
      </c>
      <c r="C1132" s="18">
        <v>2.44</v>
      </c>
      <c r="D1132" s="18">
        <v>4.47</v>
      </c>
      <c r="E1132" s="18">
        <v>31.1</v>
      </c>
      <c r="F1132" s="15">
        <f t="shared" si="70"/>
        <v>1964.7083333332482</v>
      </c>
      <c r="G1132" s="15">
        <v>4.2</v>
      </c>
      <c r="H1132" s="30"/>
      <c r="I1132" s="155"/>
      <c r="J1132" s="197">
        <f t="shared" si="68"/>
        <v>0.20333333333333334</v>
      </c>
      <c r="K1132" s="197">
        <f t="shared" si="71"/>
        <v>2.4796747967479674E-3</v>
      </c>
      <c r="L1132" s="197">
        <f t="shared" si="69"/>
        <v>3.4343792900468628E-3</v>
      </c>
      <c r="M1132" s="36"/>
    </row>
    <row r="1133" spans="1:13" ht="12.75" x14ac:dyDescent="0.2">
      <c r="A1133" s="15">
        <v>1964.1</v>
      </c>
      <c r="B1133" s="15">
        <v>84.85</v>
      </c>
      <c r="C1133" s="18">
        <v>2.46</v>
      </c>
      <c r="D1133" s="18">
        <v>4.4966699999999999</v>
      </c>
      <c r="E1133" s="18">
        <v>31.1</v>
      </c>
      <c r="F1133" s="15">
        <f t="shared" si="70"/>
        <v>1964.7916666665815</v>
      </c>
      <c r="G1133" s="15">
        <v>4.1900000000000004</v>
      </c>
      <c r="H1133" s="30"/>
      <c r="I1133" s="155"/>
      <c r="J1133" s="197">
        <f t="shared" si="68"/>
        <v>0.20499999999999999</v>
      </c>
      <c r="K1133" s="197">
        <f t="shared" si="71"/>
        <v>2.4577388802301883E-3</v>
      </c>
      <c r="L1133" s="197">
        <f t="shared" si="69"/>
        <v>3.4263540299781514E-3</v>
      </c>
      <c r="M1133" s="36"/>
    </row>
    <row r="1134" spans="1:13" ht="12.75" x14ac:dyDescent="0.2">
      <c r="A1134" s="15">
        <v>1964.11</v>
      </c>
      <c r="B1134" s="15">
        <v>85.44</v>
      </c>
      <c r="C1134" s="18">
        <v>2.48</v>
      </c>
      <c r="D1134" s="18">
        <v>4.5233299999999996</v>
      </c>
      <c r="E1134" s="18">
        <v>31.2</v>
      </c>
      <c r="F1134" s="15">
        <f t="shared" si="70"/>
        <v>1964.8749999999147</v>
      </c>
      <c r="G1134" s="15">
        <v>4.1500000000000004</v>
      </c>
      <c r="H1134" s="30"/>
      <c r="I1134" s="155"/>
      <c r="J1134" s="197">
        <f t="shared" si="68"/>
        <v>0.20666666666666667</v>
      </c>
      <c r="K1134" s="197">
        <f t="shared" si="71"/>
        <v>2.4356707915930073E-3</v>
      </c>
      <c r="L1134" s="197">
        <f t="shared" si="69"/>
        <v>3.3942459274463044E-3</v>
      </c>
      <c r="M1134" s="36"/>
    </row>
    <row r="1135" spans="1:13" ht="12.75" x14ac:dyDescent="0.2">
      <c r="A1135" s="15">
        <v>1964.12</v>
      </c>
      <c r="B1135" s="15">
        <v>83.96</v>
      </c>
      <c r="C1135" s="18">
        <v>2.5</v>
      </c>
      <c r="D1135" s="18">
        <v>4.55</v>
      </c>
      <c r="E1135" s="18">
        <v>31.2</v>
      </c>
      <c r="F1135" s="15">
        <f t="shared" si="70"/>
        <v>1964.958333333248</v>
      </c>
      <c r="G1135" s="15">
        <v>4.18</v>
      </c>
      <c r="H1135" s="30"/>
      <c r="I1135" s="155"/>
      <c r="J1135" s="197">
        <f t="shared" si="68"/>
        <v>0.20833333333333334</v>
      </c>
      <c r="K1135" s="197">
        <f t="shared" si="71"/>
        <v>2.4383583021223474E-3</v>
      </c>
      <c r="L1135" s="197">
        <f t="shared" si="69"/>
        <v>3.4183280638138136E-3</v>
      </c>
      <c r="M1135" s="36"/>
    </row>
    <row r="1136" spans="1:13" ht="12.75" x14ac:dyDescent="0.2">
      <c r="A1136" s="15">
        <v>1965.01</v>
      </c>
      <c r="B1136" s="15">
        <v>86.12</v>
      </c>
      <c r="C1136" s="18">
        <v>2.51667</v>
      </c>
      <c r="D1136" s="18">
        <v>4.5933299999999999</v>
      </c>
      <c r="E1136" s="18">
        <v>31.2</v>
      </c>
      <c r="F1136" s="15">
        <f t="shared" si="70"/>
        <v>1965.0416666665812</v>
      </c>
      <c r="G1136" s="15">
        <v>4.1900000000000004</v>
      </c>
      <c r="H1136" s="30"/>
      <c r="I1136" s="155"/>
      <c r="J1136" s="197">
        <f t="shared" si="68"/>
        <v>0.20972250000000001</v>
      </c>
      <c r="K1136" s="197">
        <f t="shared" si="71"/>
        <v>2.4978858980466891E-3</v>
      </c>
      <c r="L1136" s="197">
        <f t="shared" si="69"/>
        <v>3.4263540299781514E-3</v>
      </c>
      <c r="M1136" s="36"/>
    </row>
    <row r="1137" spans="1:13" ht="12.75" x14ac:dyDescent="0.2">
      <c r="A1137" s="15">
        <v>1965.02</v>
      </c>
      <c r="B1137" s="15">
        <v>86.75</v>
      </c>
      <c r="C1137" s="18">
        <v>2.5333299999999999</v>
      </c>
      <c r="D1137" s="18">
        <v>4.6366699999999996</v>
      </c>
      <c r="E1137" s="18">
        <v>31.2</v>
      </c>
      <c r="F1137" s="15">
        <f t="shared" si="70"/>
        <v>1965.1249999999145</v>
      </c>
      <c r="G1137" s="15">
        <v>4.21</v>
      </c>
      <c r="H1137" s="30"/>
      <c r="I1137" s="155"/>
      <c r="J1137" s="197">
        <f t="shared" si="68"/>
        <v>0.21111083333333333</v>
      </c>
      <c r="K1137" s="197">
        <f t="shared" si="71"/>
        <v>2.4513566341538935E-3</v>
      </c>
      <c r="L1137" s="197">
        <f t="shared" si="69"/>
        <v>3.4424038441496219E-3</v>
      </c>
      <c r="M1137" s="36"/>
    </row>
    <row r="1138" spans="1:13" ht="12.75" x14ac:dyDescent="0.2">
      <c r="A1138" s="15">
        <v>1965.03</v>
      </c>
      <c r="B1138" s="15">
        <v>86.83</v>
      </c>
      <c r="C1138" s="18">
        <v>2.5499999999999998</v>
      </c>
      <c r="D1138" s="18">
        <v>4.68</v>
      </c>
      <c r="E1138" s="18">
        <v>31.3</v>
      </c>
      <c r="F1138" s="15">
        <f t="shared" si="70"/>
        <v>1965.2083333332478</v>
      </c>
      <c r="G1138" s="15">
        <v>4.21</v>
      </c>
      <c r="H1138" s="30"/>
      <c r="I1138" s="155"/>
      <c r="J1138" s="197">
        <f t="shared" si="68"/>
        <v>0.21249999999999999</v>
      </c>
      <c r="K1138" s="197">
        <f t="shared" si="71"/>
        <v>2.4495677233429395E-3</v>
      </c>
      <c r="L1138" s="197">
        <f t="shared" si="69"/>
        <v>3.4424038441496219E-3</v>
      </c>
      <c r="M1138" s="36"/>
    </row>
    <row r="1139" spans="1:13" ht="12.75" x14ac:dyDescent="0.2">
      <c r="A1139" s="15">
        <v>1965.04</v>
      </c>
      <c r="B1139" s="15">
        <v>87.97</v>
      </c>
      <c r="C1139" s="18">
        <v>2.57</v>
      </c>
      <c r="D1139" s="18">
        <v>4.7333299999999996</v>
      </c>
      <c r="E1139" s="18">
        <v>31.4</v>
      </c>
      <c r="F1139" s="15">
        <f t="shared" si="70"/>
        <v>1965.291666666581</v>
      </c>
      <c r="G1139" s="15">
        <v>4.2</v>
      </c>
      <c r="H1139" s="30"/>
      <c r="I1139" s="155"/>
      <c r="J1139" s="197">
        <f t="shared" si="68"/>
        <v>0.21416666666666664</v>
      </c>
      <c r="K1139" s="197">
        <f t="shared" si="71"/>
        <v>2.4665054320703286E-3</v>
      </c>
      <c r="L1139" s="197">
        <f t="shared" si="69"/>
        <v>3.4343792900468628E-3</v>
      </c>
      <c r="M1139" s="36"/>
    </row>
    <row r="1140" spans="1:13" ht="12.75" x14ac:dyDescent="0.2">
      <c r="A1140" s="15">
        <v>1965.05</v>
      </c>
      <c r="B1140" s="15">
        <v>89.28</v>
      </c>
      <c r="C1140" s="18">
        <v>2.59</v>
      </c>
      <c r="D1140" s="18">
        <v>4.78667</v>
      </c>
      <c r="E1140" s="18">
        <v>31.4</v>
      </c>
      <c r="F1140" s="15">
        <f t="shared" si="70"/>
        <v>1965.3749999999143</v>
      </c>
      <c r="G1140" s="15">
        <v>4.21</v>
      </c>
      <c r="H1140" s="30"/>
      <c r="I1140" s="155"/>
      <c r="J1140" s="197">
        <f t="shared" si="68"/>
        <v>0.21583333333333332</v>
      </c>
      <c r="K1140" s="197">
        <f t="shared" si="71"/>
        <v>2.4534879314917963E-3</v>
      </c>
      <c r="L1140" s="197">
        <f t="shared" si="69"/>
        <v>3.4424038441496219E-3</v>
      </c>
      <c r="M1140" s="36"/>
    </row>
    <row r="1141" spans="1:13" ht="12.75" x14ac:dyDescent="0.2">
      <c r="A1141" s="15">
        <v>1965.06</v>
      </c>
      <c r="B1141" s="15">
        <v>85.04</v>
      </c>
      <c r="C1141" s="18">
        <v>2.61</v>
      </c>
      <c r="D1141" s="18">
        <v>4.84</v>
      </c>
      <c r="E1141" s="18">
        <v>31.6</v>
      </c>
      <c r="F1141" s="15">
        <f t="shared" si="70"/>
        <v>1965.4583333332475</v>
      </c>
      <c r="G1141" s="15">
        <v>4.21</v>
      </c>
      <c r="H1141" s="30"/>
      <c r="I1141" s="155"/>
      <c r="J1141" s="197">
        <f t="shared" si="68"/>
        <v>0.2175</v>
      </c>
      <c r="K1141" s="197">
        <f t="shared" si="71"/>
        <v>2.4361559139784946E-3</v>
      </c>
      <c r="L1141" s="197">
        <f t="shared" si="69"/>
        <v>3.4424038441496219E-3</v>
      </c>
      <c r="M1141" s="36"/>
    </row>
    <row r="1142" spans="1:13" ht="12.75" x14ac:dyDescent="0.2">
      <c r="A1142" s="15">
        <v>1965.07</v>
      </c>
      <c r="B1142" s="15">
        <v>84.91</v>
      </c>
      <c r="C1142" s="18">
        <v>2.6266699999999998</v>
      </c>
      <c r="D1142" s="18">
        <v>4.8866699999999996</v>
      </c>
      <c r="E1142" s="18">
        <v>31.6</v>
      </c>
      <c r="F1142" s="15">
        <f t="shared" si="70"/>
        <v>1965.5416666665808</v>
      </c>
      <c r="G1142" s="15">
        <v>4.2</v>
      </c>
      <c r="H1142" s="30"/>
      <c r="I1142" s="155"/>
      <c r="J1142" s="197">
        <f t="shared" si="68"/>
        <v>0.21888916666666666</v>
      </c>
      <c r="K1142" s="197">
        <f t="shared" si="71"/>
        <v>2.5739553935402947E-3</v>
      </c>
      <c r="L1142" s="197">
        <f t="shared" si="69"/>
        <v>3.4343792900468628E-3</v>
      </c>
      <c r="M1142" s="36"/>
    </row>
    <row r="1143" spans="1:13" ht="12.75" x14ac:dyDescent="0.2">
      <c r="A1143" s="15">
        <v>1965.08</v>
      </c>
      <c r="B1143" s="15">
        <v>86.49</v>
      </c>
      <c r="C1143" s="18">
        <v>2.6433300000000002</v>
      </c>
      <c r="D1143" s="18">
        <v>4.9333299999999998</v>
      </c>
      <c r="E1143" s="18">
        <v>31.6</v>
      </c>
      <c r="F1143" s="15">
        <f t="shared" si="70"/>
        <v>1965.6249999999141</v>
      </c>
      <c r="G1143" s="15">
        <v>4.25</v>
      </c>
      <c r="H1143" s="30"/>
      <c r="I1143" s="155"/>
      <c r="J1143" s="197">
        <f t="shared" si="68"/>
        <v>0.22027750000000001</v>
      </c>
      <c r="K1143" s="197">
        <f t="shared" si="71"/>
        <v>2.5942468496054647E-3</v>
      </c>
      <c r="L1143" s="197">
        <f t="shared" si="69"/>
        <v>3.474495003497502E-3</v>
      </c>
      <c r="M1143" s="36"/>
    </row>
    <row r="1144" spans="1:13" ht="12.75" x14ac:dyDescent="0.2">
      <c r="A1144" s="15">
        <v>1965.09</v>
      </c>
      <c r="B1144" s="15">
        <v>89.38</v>
      </c>
      <c r="C1144" s="18">
        <v>2.66</v>
      </c>
      <c r="D1144" s="18">
        <v>4.9800000000000004</v>
      </c>
      <c r="E1144" s="18">
        <v>31.6</v>
      </c>
      <c r="F1144" s="15">
        <f t="shared" si="70"/>
        <v>1965.7083333332473</v>
      </c>
      <c r="G1144" s="15">
        <v>4.29</v>
      </c>
      <c r="H1144" s="30"/>
      <c r="I1144" s="155"/>
      <c r="J1144" s="197">
        <f t="shared" si="68"/>
        <v>0.22166666666666668</v>
      </c>
      <c r="K1144" s="197">
        <f t="shared" si="71"/>
        <v>2.5629167148417931E-3</v>
      </c>
      <c r="L1144" s="197">
        <f t="shared" si="69"/>
        <v>3.5065748777713956E-3</v>
      </c>
      <c r="M1144" s="36"/>
    </row>
    <row r="1145" spans="1:13" ht="12.75" x14ac:dyDescent="0.2">
      <c r="A1145" s="15">
        <v>1965.1</v>
      </c>
      <c r="B1145" s="15">
        <v>91.39</v>
      </c>
      <c r="C1145" s="18">
        <v>2.68</v>
      </c>
      <c r="D1145" s="18">
        <v>5.05</v>
      </c>
      <c r="E1145" s="18">
        <v>31.7</v>
      </c>
      <c r="F1145" s="15">
        <f t="shared" si="70"/>
        <v>1965.7916666665806</v>
      </c>
      <c r="G1145" s="15">
        <v>4.3499999999999996</v>
      </c>
      <c r="H1145" s="30"/>
      <c r="I1145" s="155"/>
      <c r="J1145" s="197">
        <f t="shared" si="68"/>
        <v>0.22333333333333336</v>
      </c>
      <c r="K1145" s="197">
        <f t="shared" si="71"/>
        <v>2.4986947117177599E-3</v>
      </c>
      <c r="L1145" s="197">
        <f t="shared" si="69"/>
        <v>3.5546735478100278E-3</v>
      </c>
      <c r="M1145" s="36"/>
    </row>
    <row r="1146" spans="1:13" ht="12.75" x14ac:dyDescent="0.2">
      <c r="A1146" s="15">
        <v>1965.11</v>
      </c>
      <c r="B1146" s="15">
        <v>92.15</v>
      </c>
      <c r="C1146" s="18">
        <v>2.7</v>
      </c>
      <c r="D1146" s="18">
        <v>5.12</v>
      </c>
      <c r="E1146" s="18">
        <v>31.7</v>
      </c>
      <c r="F1146" s="15">
        <f t="shared" si="70"/>
        <v>1965.8749999999138</v>
      </c>
      <c r="G1146" s="15">
        <v>4.45</v>
      </c>
      <c r="H1146" s="30"/>
      <c r="I1146" s="155"/>
      <c r="J1146" s="197">
        <f t="shared" si="68"/>
        <v>0.22500000000000001</v>
      </c>
      <c r="K1146" s="197">
        <f t="shared" si="71"/>
        <v>2.4619761461866724E-3</v>
      </c>
      <c r="L1146" s="197">
        <f t="shared" si="69"/>
        <v>3.6347816898771867E-3</v>
      </c>
      <c r="M1146" s="36"/>
    </row>
    <row r="1147" spans="1:13" ht="12.75" x14ac:dyDescent="0.2">
      <c r="A1147" s="15">
        <v>1965.12</v>
      </c>
      <c r="B1147" s="15">
        <v>91.73</v>
      </c>
      <c r="C1147" s="18">
        <v>2.72</v>
      </c>
      <c r="D1147" s="18">
        <v>5.19</v>
      </c>
      <c r="E1147" s="18">
        <v>31.8</v>
      </c>
      <c r="F1147" s="15">
        <f t="shared" si="70"/>
        <v>1965.9583333332471</v>
      </c>
      <c r="G1147" s="15">
        <v>4.62</v>
      </c>
      <c r="H1147" s="30"/>
      <c r="I1147" s="155"/>
      <c r="J1147" s="197">
        <f t="shared" si="68"/>
        <v>0.22666666666666668</v>
      </c>
      <c r="K1147" s="197">
        <f t="shared" si="71"/>
        <v>2.4597576415264968E-3</v>
      </c>
      <c r="L1147" s="197">
        <f t="shared" si="69"/>
        <v>3.7708043235686883E-3</v>
      </c>
      <c r="M1147" s="36"/>
    </row>
    <row r="1148" spans="1:13" ht="12.75" x14ac:dyDescent="0.2">
      <c r="A1148" s="15">
        <v>1966.01</v>
      </c>
      <c r="B1148" s="15">
        <v>93.32</v>
      </c>
      <c r="C1148" s="18">
        <v>2.74</v>
      </c>
      <c r="D1148" s="18">
        <v>5.24</v>
      </c>
      <c r="E1148" s="18">
        <v>31.8</v>
      </c>
      <c r="F1148" s="15">
        <f t="shared" si="70"/>
        <v>1966.0416666665803</v>
      </c>
      <c r="G1148" s="15">
        <v>4.6100000000000003</v>
      </c>
      <c r="H1148" s="30"/>
      <c r="I1148" s="155"/>
      <c r="J1148" s="197">
        <f t="shared" si="68"/>
        <v>0.22833333333333336</v>
      </c>
      <c r="K1148" s="197">
        <f t="shared" si="71"/>
        <v>2.4891892874014318E-3</v>
      </c>
      <c r="L1148" s="197">
        <f t="shared" si="69"/>
        <v>3.7628086026935126E-3</v>
      </c>
      <c r="M1148" s="36"/>
    </row>
    <row r="1149" spans="1:13" ht="12.75" x14ac:dyDescent="0.2">
      <c r="A1149" s="15">
        <v>1966.02</v>
      </c>
      <c r="B1149" s="15">
        <v>92.69</v>
      </c>
      <c r="C1149" s="18">
        <v>2.76</v>
      </c>
      <c r="D1149" s="18">
        <v>5.29</v>
      </c>
      <c r="E1149" s="18">
        <v>32</v>
      </c>
      <c r="F1149" s="15">
        <f t="shared" si="70"/>
        <v>1966.1249999999136</v>
      </c>
      <c r="G1149" s="15">
        <v>4.83</v>
      </c>
      <c r="H1149" s="30"/>
      <c r="I1149" s="155"/>
      <c r="J1149" s="197">
        <f t="shared" si="68"/>
        <v>0.22999999999999998</v>
      </c>
      <c r="K1149" s="197">
        <f t="shared" si="71"/>
        <v>2.4646378054007717E-3</v>
      </c>
      <c r="L1149" s="197">
        <f t="shared" si="69"/>
        <v>3.9385528336748354E-3</v>
      </c>
      <c r="M1149" s="36"/>
    </row>
    <row r="1150" spans="1:13" ht="12.75" x14ac:dyDescent="0.2">
      <c r="A1150" s="15">
        <v>1966.03</v>
      </c>
      <c r="B1150" s="15">
        <v>88.88</v>
      </c>
      <c r="C1150" s="18">
        <v>2.78</v>
      </c>
      <c r="D1150" s="18">
        <v>5.34</v>
      </c>
      <c r="E1150" s="18">
        <v>32.1</v>
      </c>
      <c r="F1150" s="15">
        <f t="shared" si="70"/>
        <v>1966.2083333332469</v>
      </c>
      <c r="G1150" s="15">
        <v>4.87</v>
      </c>
      <c r="H1150" s="30"/>
      <c r="I1150" s="155"/>
      <c r="J1150" s="197">
        <f t="shared" si="68"/>
        <v>0.23166666666666666</v>
      </c>
      <c r="K1150" s="197">
        <f t="shared" si="71"/>
        <v>2.4993706620635094E-3</v>
      </c>
      <c r="L1150" s="197">
        <f t="shared" si="69"/>
        <v>3.9704700018041716E-3</v>
      </c>
      <c r="M1150" s="36"/>
    </row>
    <row r="1151" spans="1:13" ht="12.75" x14ac:dyDescent="0.2">
      <c r="A1151" s="15">
        <v>1966.04</v>
      </c>
      <c r="B1151" s="15">
        <v>91.6</v>
      </c>
      <c r="C1151" s="18">
        <v>2.7966700000000002</v>
      </c>
      <c r="D1151" s="18">
        <v>5.38</v>
      </c>
      <c r="E1151" s="18">
        <v>32.299999999999997</v>
      </c>
      <c r="F1151" s="15">
        <f t="shared" si="70"/>
        <v>1966.2916666665801</v>
      </c>
      <c r="G1151" s="15">
        <v>4.75</v>
      </c>
      <c r="H1151" s="30"/>
      <c r="I1151" s="155"/>
      <c r="J1151" s="197">
        <f t="shared" si="68"/>
        <v>0.23305583333333335</v>
      </c>
      <c r="K1151" s="197">
        <f t="shared" si="71"/>
        <v>2.6221403390339036E-3</v>
      </c>
      <c r="L1151" s="197">
        <f t="shared" si="69"/>
        <v>3.8746849921291737E-3</v>
      </c>
      <c r="M1151" s="36"/>
    </row>
    <row r="1152" spans="1:13" ht="12.75" x14ac:dyDescent="0.2">
      <c r="A1152" s="15">
        <v>1966.05</v>
      </c>
      <c r="B1152" s="15">
        <v>86.78</v>
      </c>
      <c r="C1152" s="18">
        <v>2.8133300000000001</v>
      </c>
      <c r="D1152" s="18">
        <v>5.42</v>
      </c>
      <c r="E1152" s="18">
        <v>32.299999999999997</v>
      </c>
      <c r="F1152" s="15">
        <f t="shared" si="70"/>
        <v>1966.3749999999134</v>
      </c>
      <c r="G1152" s="15">
        <v>4.78</v>
      </c>
      <c r="H1152" s="30"/>
      <c r="I1152" s="155"/>
      <c r="J1152" s="197">
        <f t="shared" si="68"/>
        <v>0.23444416666666668</v>
      </c>
      <c r="K1152" s="197">
        <f t="shared" si="71"/>
        <v>2.5594341339155754E-3</v>
      </c>
      <c r="L1152" s="197">
        <f t="shared" si="69"/>
        <v>3.8986406707826049E-3</v>
      </c>
      <c r="M1152" s="36"/>
    </row>
    <row r="1153" spans="1:13" ht="12.75" x14ac:dyDescent="0.2">
      <c r="A1153" s="15">
        <v>1966.06</v>
      </c>
      <c r="B1153" s="15">
        <v>86.06</v>
      </c>
      <c r="C1153" s="18">
        <v>2.83</v>
      </c>
      <c r="D1153" s="18">
        <v>5.46</v>
      </c>
      <c r="E1153" s="18">
        <v>32.4</v>
      </c>
      <c r="F1153" s="15">
        <f t="shared" si="70"/>
        <v>1966.4583333332466</v>
      </c>
      <c r="G1153" s="15">
        <v>4.8099999999999996</v>
      </c>
      <c r="H1153" s="30"/>
      <c r="I1153" s="155"/>
      <c r="J1153" s="197">
        <f t="shared" si="68"/>
        <v>0.23583333333333334</v>
      </c>
      <c r="K1153" s="197">
        <f t="shared" si="71"/>
        <v>2.7176000614580931E-3</v>
      </c>
      <c r="L1153" s="197">
        <f t="shared" si="69"/>
        <v>3.9225900629809018E-3</v>
      </c>
      <c r="M1153" s="36"/>
    </row>
    <row r="1154" spans="1:13" ht="12.75" x14ac:dyDescent="0.2">
      <c r="A1154" s="15">
        <v>1966.07</v>
      </c>
      <c r="B1154" s="15">
        <v>85.84</v>
      </c>
      <c r="C1154" s="18">
        <v>2.85</v>
      </c>
      <c r="D1154" s="18">
        <v>5.4766700000000004</v>
      </c>
      <c r="E1154" s="18">
        <v>32.5</v>
      </c>
      <c r="F1154" s="15">
        <f t="shared" si="70"/>
        <v>1966.5416666665799</v>
      </c>
      <c r="G1154" s="15">
        <v>5.0199999999999996</v>
      </c>
      <c r="H1154" s="30"/>
      <c r="I1154" s="155"/>
      <c r="J1154" s="197">
        <f t="shared" si="68"/>
        <v>0.23750000000000002</v>
      </c>
      <c r="K1154" s="197">
        <f t="shared" si="71"/>
        <v>2.7597025331164305E-3</v>
      </c>
      <c r="L1154" s="197">
        <f t="shared" si="69"/>
        <v>4.0900600769369078E-3</v>
      </c>
      <c r="M1154" s="36"/>
    </row>
    <row r="1155" spans="1:13" ht="12.75" x14ac:dyDescent="0.2">
      <c r="A1155" s="15">
        <v>1966.08</v>
      </c>
      <c r="B1155" s="15">
        <v>80.650000000000006</v>
      </c>
      <c r="C1155" s="18">
        <v>2.87</v>
      </c>
      <c r="D1155" s="18">
        <v>5.4933300000000003</v>
      </c>
      <c r="E1155" s="18">
        <v>32.700000000000003</v>
      </c>
      <c r="F1155" s="15">
        <f t="shared" si="70"/>
        <v>1966.6249999999131</v>
      </c>
      <c r="G1155" s="15">
        <v>5.22</v>
      </c>
      <c r="H1155" s="30"/>
      <c r="I1155" s="155"/>
      <c r="J1155" s="197">
        <f t="shared" si="68"/>
        <v>0.23916666666666667</v>
      </c>
      <c r="K1155" s="197">
        <f t="shared" si="71"/>
        <v>2.7861913637775705E-3</v>
      </c>
      <c r="L1155" s="197">
        <f t="shared" si="69"/>
        <v>4.2492701806178257E-3</v>
      </c>
      <c r="M1155" s="36"/>
    </row>
    <row r="1156" spans="1:13" ht="12.75" x14ac:dyDescent="0.2">
      <c r="A1156" s="15">
        <v>1966.09</v>
      </c>
      <c r="B1156" s="15">
        <v>77.81</v>
      </c>
      <c r="C1156" s="18">
        <v>2.89</v>
      </c>
      <c r="D1156" s="18">
        <v>5.51</v>
      </c>
      <c r="E1156" s="18">
        <v>32.700000000000003</v>
      </c>
      <c r="F1156" s="15">
        <f t="shared" si="70"/>
        <v>1966.7083333332464</v>
      </c>
      <c r="G1156" s="15">
        <v>5.18</v>
      </c>
      <c r="H1156" s="30"/>
      <c r="I1156" s="155"/>
      <c r="J1156" s="197">
        <f t="shared" si="68"/>
        <v>0.24083333333333334</v>
      </c>
      <c r="K1156" s="197">
        <f t="shared" si="71"/>
        <v>2.9861541640834881E-3</v>
      </c>
      <c r="L1156" s="197">
        <f t="shared" si="69"/>
        <v>4.21745036527299E-3</v>
      </c>
      <c r="M1156" s="36"/>
    </row>
    <row r="1157" spans="1:13" ht="12.75" x14ac:dyDescent="0.2">
      <c r="A1157" s="15">
        <v>1966.1</v>
      </c>
      <c r="B1157" s="15">
        <v>77.13</v>
      </c>
      <c r="C1157" s="18">
        <v>2.8833299999999999</v>
      </c>
      <c r="D1157" s="18">
        <v>5.5233299999999996</v>
      </c>
      <c r="E1157" s="18">
        <v>32.9</v>
      </c>
      <c r="F1157" s="15">
        <f t="shared" si="70"/>
        <v>1966.7916666665797</v>
      </c>
      <c r="G1157" s="15">
        <v>5.01</v>
      </c>
      <c r="H1157" s="30"/>
      <c r="I1157" s="155"/>
      <c r="J1157" s="197">
        <f t="shared" si="68"/>
        <v>0.2402775</v>
      </c>
      <c r="K1157" s="197">
        <f t="shared" si="71"/>
        <v>3.0880028274000771E-3</v>
      </c>
      <c r="L1157" s="197">
        <f t="shared" si="69"/>
        <v>4.0820922780753222E-3</v>
      </c>
      <c r="M1157" s="36"/>
    </row>
    <row r="1158" spans="1:13" ht="12.75" x14ac:dyDescent="0.2">
      <c r="A1158" s="15">
        <v>1966.11</v>
      </c>
      <c r="B1158" s="15">
        <v>80.989999999999995</v>
      </c>
      <c r="C1158" s="18">
        <v>2.8766699999999998</v>
      </c>
      <c r="D1158" s="18">
        <v>5.53667</v>
      </c>
      <c r="E1158" s="18">
        <v>32.9</v>
      </c>
      <c r="F1158" s="15">
        <f t="shared" si="70"/>
        <v>1966.8749999999129</v>
      </c>
      <c r="G1158" s="15">
        <v>5.16</v>
      </c>
      <c r="H1158" s="30"/>
      <c r="I1158" s="155"/>
      <c r="J1158" s="197">
        <f t="shared" si="68"/>
        <v>0.23972249999999998</v>
      </c>
      <c r="K1158" s="197">
        <f t="shared" si="71"/>
        <v>3.1080318942045895E-3</v>
      </c>
      <c r="L1158" s="197">
        <f t="shared" si="69"/>
        <v>4.2015362976310922E-3</v>
      </c>
      <c r="M1158" s="36"/>
    </row>
    <row r="1159" spans="1:13" ht="12.75" x14ac:dyDescent="0.2">
      <c r="A1159" s="15">
        <v>1966.12</v>
      </c>
      <c r="B1159" s="15">
        <v>81.33</v>
      </c>
      <c r="C1159" s="18">
        <v>2.87</v>
      </c>
      <c r="D1159" s="18">
        <v>5.55</v>
      </c>
      <c r="E1159" s="18">
        <v>32.9</v>
      </c>
      <c r="F1159" s="15">
        <f t="shared" si="70"/>
        <v>1966.9583333332462</v>
      </c>
      <c r="G1159" s="15">
        <v>4.84</v>
      </c>
      <c r="H1159" s="30"/>
      <c r="I1159" s="155"/>
      <c r="J1159" s="197">
        <f t="shared" si="68"/>
        <v>0.23916666666666667</v>
      </c>
      <c r="K1159" s="197">
        <f t="shared" si="71"/>
        <v>2.9530394698934026E-3</v>
      </c>
      <c r="L1159" s="197">
        <f t="shared" si="69"/>
        <v>3.9465331721730834E-3</v>
      </c>
      <c r="M1159" s="36"/>
    </row>
    <row r="1160" spans="1:13" ht="12.75" x14ac:dyDescent="0.2">
      <c r="A1160" s="15">
        <v>1967.01</v>
      </c>
      <c r="B1160" s="15">
        <v>84.45</v>
      </c>
      <c r="C1160" s="18">
        <v>2.88</v>
      </c>
      <c r="D1160" s="18">
        <v>5.5166700000000004</v>
      </c>
      <c r="E1160" s="18">
        <v>32.9</v>
      </c>
      <c r="F1160" s="15">
        <f t="shared" si="70"/>
        <v>1967.0416666665794</v>
      </c>
      <c r="G1160" s="15">
        <v>4.58</v>
      </c>
      <c r="H1160" s="30"/>
      <c r="I1160" s="155"/>
      <c r="J1160" s="197">
        <f t="shared" ref="J1160:J1223" si="72">D_year/12</f>
        <v>0.24</v>
      </c>
      <c r="K1160" s="197">
        <f t="shared" si="71"/>
        <v>2.9509406123201772E-3</v>
      </c>
      <c r="L1160" s="197">
        <f t="shared" ref="L1160:L1223" si="73">(1+G1160/100)^(1/12)-1</f>
        <v>3.7388172355212745E-3</v>
      </c>
      <c r="M1160" s="36"/>
    </row>
    <row r="1161" spans="1:13" ht="12.75" x14ac:dyDescent="0.2">
      <c r="A1161" s="15">
        <v>1967.02</v>
      </c>
      <c r="B1161" s="15">
        <v>87.36</v>
      </c>
      <c r="C1161" s="18">
        <v>2.89</v>
      </c>
      <c r="D1161" s="18">
        <v>5.4833299999999996</v>
      </c>
      <c r="E1161" s="18">
        <v>32.9</v>
      </c>
      <c r="F1161" s="15">
        <f t="shared" ref="F1161:F1224" si="74">F1160+1/12</f>
        <v>1967.1249999999127</v>
      </c>
      <c r="G1161" s="15">
        <v>4.63</v>
      </c>
      <c r="H1161" s="30"/>
      <c r="I1161" s="155"/>
      <c r="J1161" s="197">
        <f t="shared" si="72"/>
        <v>0.24083333333333334</v>
      </c>
      <c r="K1161" s="197">
        <f t="shared" ref="K1161:K1224" si="75">J1161/B1160</f>
        <v>2.8517860667061378E-3</v>
      </c>
      <c r="L1161" s="197">
        <f t="shared" si="73"/>
        <v>3.7787993439000189E-3</v>
      </c>
      <c r="M1161" s="36"/>
    </row>
    <row r="1162" spans="1:13" ht="12.75" x14ac:dyDescent="0.2">
      <c r="A1162" s="15">
        <v>1967.03</v>
      </c>
      <c r="B1162" s="15">
        <v>89.42</v>
      </c>
      <c r="C1162" s="18">
        <v>2.9</v>
      </c>
      <c r="D1162" s="18">
        <v>5.45</v>
      </c>
      <c r="E1162" s="18">
        <v>33</v>
      </c>
      <c r="F1162" s="15">
        <f t="shared" si="74"/>
        <v>1967.2083333332459</v>
      </c>
      <c r="G1162" s="15">
        <v>4.54</v>
      </c>
      <c r="H1162" s="30"/>
      <c r="I1162" s="155"/>
      <c r="J1162" s="197">
        <f t="shared" si="72"/>
        <v>0.24166666666666667</v>
      </c>
      <c r="K1162" s="197">
        <f t="shared" si="75"/>
        <v>2.7663308913308915E-3</v>
      </c>
      <c r="L1162" s="197">
        <f t="shared" si="73"/>
        <v>3.7068189305531352E-3</v>
      </c>
      <c r="M1162" s="36"/>
    </row>
    <row r="1163" spans="1:13" ht="12.75" x14ac:dyDescent="0.2">
      <c r="A1163" s="15">
        <v>1967.04</v>
      </c>
      <c r="B1163" s="15">
        <v>90.96</v>
      </c>
      <c r="C1163" s="18">
        <v>2.9</v>
      </c>
      <c r="D1163" s="18">
        <v>5.41</v>
      </c>
      <c r="E1163" s="18">
        <v>33.1</v>
      </c>
      <c r="F1163" s="15">
        <f t="shared" si="74"/>
        <v>1967.2916666665792</v>
      </c>
      <c r="G1163" s="15">
        <v>4.59</v>
      </c>
      <c r="H1163" s="30"/>
      <c r="I1163" s="155"/>
      <c r="J1163" s="197">
        <f t="shared" si="72"/>
        <v>0.24166666666666667</v>
      </c>
      <c r="K1163" s="197">
        <f t="shared" si="75"/>
        <v>2.7026019533288601E-3</v>
      </c>
      <c r="L1163" s="197">
        <f t="shared" si="73"/>
        <v>3.7468150587982585E-3</v>
      </c>
      <c r="M1163" s="36"/>
    </row>
    <row r="1164" spans="1:13" ht="12.75" x14ac:dyDescent="0.2">
      <c r="A1164" s="15">
        <v>1967.05</v>
      </c>
      <c r="B1164" s="15">
        <v>92.59</v>
      </c>
      <c r="C1164" s="18">
        <v>2.9</v>
      </c>
      <c r="D1164" s="18">
        <v>5.37</v>
      </c>
      <c r="E1164" s="18">
        <v>33.200000000000003</v>
      </c>
      <c r="F1164" s="15">
        <f t="shared" si="74"/>
        <v>1967.3749999999125</v>
      </c>
      <c r="G1164" s="15">
        <v>4.8499999999999996</v>
      </c>
      <c r="H1164" s="30"/>
      <c r="I1164" s="155"/>
      <c r="J1164" s="197">
        <f t="shared" si="72"/>
        <v>0.24166666666666667</v>
      </c>
      <c r="K1164" s="197">
        <f t="shared" si="75"/>
        <v>2.6568454998534157E-3</v>
      </c>
      <c r="L1164" s="197">
        <f t="shared" si="73"/>
        <v>3.9545128129423457E-3</v>
      </c>
      <c r="M1164" s="36"/>
    </row>
    <row r="1165" spans="1:13" ht="12.75" x14ac:dyDescent="0.2">
      <c r="A1165" s="15">
        <v>1967.06</v>
      </c>
      <c r="B1165" s="15">
        <v>91.43</v>
      </c>
      <c r="C1165" s="18">
        <v>2.9</v>
      </c>
      <c r="D1165" s="18">
        <v>5.33</v>
      </c>
      <c r="E1165" s="18">
        <v>33.299999999999997</v>
      </c>
      <c r="F1165" s="15">
        <f t="shared" si="74"/>
        <v>1967.4583333332457</v>
      </c>
      <c r="G1165" s="15">
        <v>5.0199999999999996</v>
      </c>
      <c r="H1165" s="30"/>
      <c r="I1165" s="155"/>
      <c r="J1165" s="197">
        <f t="shared" si="72"/>
        <v>0.24166666666666667</v>
      </c>
      <c r="K1165" s="197">
        <f t="shared" si="75"/>
        <v>2.6100730820462974E-3</v>
      </c>
      <c r="L1165" s="197">
        <f t="shared" si="73"/>
        <v>4.0900600769369078E-3</v>
      </c>
      <c r="M1165" s="36"/>
    </row>
    <row r="1166" spans="1:13" ht="12.75" x14ac:dyDescent="0.2">
      <c r="A1166" s="15">
        <v>1967.07</v>
      </c>
      <c r="B1166" s="15">
        <v>93.01</v>
      </c>
      <c r="C1166" s="18">
        <v>2.9066700000000001</v>
      </c>
      <c r="D1166" s="18">
        <v>5.32</v>
      </c>
      <c r="E1166" s="18">
        <v>33.4</v>
      </c>
      <c r="F1166" s="15">
        <f t="shared" si="74"/>
        <v>1967.541666666579</v>
      </c>
      <c r="G1166" s="15">
        <v>5.16</v>
      </c>
      <c r="H1166" s="30"/>
      <c r="I1166" s="155"/>
      <c r="J1166" s="197">
        <f t="shared" si="72"/>
        <v>0.24222250000000001</v>
      </c>
      <c r="K1166" s="197">
        <f t="shared" si="75"/>
        <v>2.6492671989500165E-3</v>
      </c>
      <c r="L1166" s="197">
        <f t="shared" si="73"/>
        <v>4.2015362976310922E-3</v>
      </c>
      <c r="M1166" s="36"/>
    </row>
    <row r="1167" spans="1:13" ht="12.75" x14ac:dyDescent="0.2">
      <c r="A1167" s="15">
        <v>1967.08</v>
      </c>
      <c r="B1167" s="15">
        <v>94.49</v>
      </c>
      <c r="C1167" s="18">
        <v>2.9133300000000002</v>
      </c>
      <c r="D1167" s="18">
        <v>5.31</v>
      </c>
      <c r="E1167" s="18">
        <v>33.5</v>
      </c>
      <c r="F1167" s="15">
        <f t="shared" si="74"/>
        <v>1967.6249999999122</v>
      </c>
      <c r="G1167" s="15">
        <v>5.28</v>
      </c>
      <c r="H1167" s="30"/>
      <c r="I1167" s="155"/>
      <c r="J1167" s="197">
        <f t="shared" si="72"/>
        <v>0.24277750000000001</v>
      </c>
      <c r="K1167" s="197">
        <f t="shared" si="75"/>
        <v>2.6102300827867972E-3</v>
      </c>
      <c r="L1167" s="197">
        <f t="shared" si="73"/>
        <v>4.2969791189388928E-3</v>
      </c>
      <c r="M1167" s="36"/>
    </row>
    <row r="1168" spans="1:13" ht="12.75" x14ac:dyDescent="0.2">
      <c r="A1168" s="15">
        <v>1967.09</v>
      </c>
      <c r="B1168" s="15">
        <v>95.81</v>
      </c>
      <c r="C1168" s="18">
        <v>2.92</v>
      </c>
      <c r="D1168" s="18">
        <v>5.3</v>
      </c>
      <c r="E1168" s="18">
        <v>33.6</v>
      </c>
      <c r="F1168" s="15">
        <f t="shared" si="74"/>
        <v>1967.7083333332455</v>
      </c>
      <c r="G1168" s="15">
        <v>5.3</v>
      </c>
      <c r="H1168" s="30"/>
      <c r="I1168" s="155"/>
      <c r="J1168" s="197">
        <f t="shared" si="72"/>
        <v>0.24333333333333332</v>
      </c>
      <c r="K1168" s="197">
        <f t="shared" si="75"/>
        <v>2.5752284192330759E-3</v>
      </c>
      <c r="L1168" s="197">
        <f t="shared" si="73"/>
        <v>4.3128765598297036E-3</v>
      </c>
      <c r="M1168" s="36"/>
    </row>
    <row r="1169" spans="1:13" ht="12.75" x14ac:dyDescent="0.2">
      <c r="A1169" s="15">
        <v>1967.1</v>
      </c>
      <c r="B1169" s="15">
        <v>95.66</v>
      </c>
      <c r="C1169" s="18">
        <v>2.92</v>
      </c>
      <c r="D1169" s="18">
        <v>5.31</v>
      </c>
      <c r="E1169" s="18">
        <v>33.700000000000003</v>
      </c>
      <c r="F1169" s="15">
        <f t="shared" si="74"/>
        <v>1967.7916666665787</v>
      </c>
      <c r="G1169" s="15">
        <v>5.48</v>
      </c>
      <c r="H1169" s="30"/>
      <c r="I1169" s="155"/>
      <c r="J1169" s="197">
        <f t="shared" si="72"/>
        <v>0.24333333333333332</v>
      </c>
      <c r="K1169" s="197">
        <f t="shared" si="75"/>
        <v>2.5397488084055245E-3</v>
      </c>
      <c r="L1169" s="197">
        <f t="shared" si="73"/>
        <v>4.455829106839726E-3</v>
      </c>
      <c r="M1169" s="36"/>
    </row>
    <row r="1170" spans="1:13" ht="12.75" x14ac:dyDescent="0.2">
      <c r="A1170" s="15">
        <v>1967.11</v>
      </c>
      <c r="B1170" s="15">
        <v>92.66</v>
      </c>
      <c r="C1170" s="18">
        <v>2.92</v>
      </c>
      <c r="D1170" s="18">
        <v>5.32</v>
      </c>
      <c r="E1170" s="18">
        <v>33.799999999999997</v>
      </c>
      <c r="F1170" s="15">
        <f t="shared" si="74"/>
        <v>1967.874999999912</v>
      </c>
      <c r="G1170" s="15">
        <v>5.75</v>
      </c>
      <c r="H1170" s="30"/>
      <c r="I1170" s="155"/>
      <c r="J1170" s="197">
        <f t="shared" si="72"/>
        <v>0.24333333333333332</v>
      </c>
      <c r="K1170" s="197">
        <f t="shared" si="75"/>
        <v>2.5437312704718099E-3</v>
      </c>
      <c r="L1170" s="197">
        <f t="shared" si="73"/>
        <v>4.6698392000357192E-3</v>
      </c>
      <c r="M1170" s="36"/>
    </row>
    <row r="1171" spans="1:13" ht="12.75" x14ac:dyDescent="0.2">
      <c r="A1171" s="15">
        <v>1967.12</v>
      </c>
      <c r="B1171" s="15">
        <v>95.3</v>
      </c>
      <c r="C1171" s="18">
        <v>2.92</v>
      </c>
      <c r="D1171" s="18">
        <v>5.33</v>
      </c>
      <c r="E1171" s="18">
        <v>33.9</v>
      </c>
      <c r="F1171" s="15">
        <f t="shared" si="74"/>
        <v>1967.9583333332453</v>
      </c>
      <c r="G1171" s="15">
        <v>5.7</v>
      </c>
      <c r="H1171" s="30"/>
      <c r="I1171" s="155"/>
      <c r="J1171" s="197">
        <f t="shared" si="72"/>
        <v>0.24333333333333332</v>
      </c>
      <c r="K1171" s="197">
        <f t="shared" si="75"/>
        <v>2.6260882077847325E-3</v>
      </c>
      <c r="L1171" s="197">
        <f t="shared" si="73"/>
        <v>4.6302455190647684E-3</v>
      </c>
      <c r="M1171" s="36"/>
    </row>
    <row r="1172" spans="1:13" ht="12.75" x14ac:dyDescent="0.2">
      <c r="A1172" s="15">
        <v>1968.01</v>
      </c>
      <c r="B1172" s="15">
        <v>95.04</v>
      </c>
      <c r="C1172" s="18">
        <v>2.93</v>
      </c>
      <c r="D1172" s="18">
        <v>5.3666700000000001</v>
      </c>
      <c r="E1172" s="18">
        <v>34.1</v>
      </c>
      <c r="F1172" s="15">
        <f t="shared" si="74"/>
        <v>1968.0416666665785</v>
      </c>
      <c r="G1172" s="15">
        <v>5.53</v>
      </c>
      <c r="H1172" s="30"/>
      <c r="I1172" s="155"/>
      <c r="J1172" s="197">
        <f t="shared" si="72"/>
        <v>0.24416666666666667</v>
      </c>
      <c r="K1172" s="197">
        <f t="shared" si="75"/>
        <v>2.5620846449807624E-3</v>
      </c>
      <c r="L1172" s="197">
        <f t="shared" si="73"/>
        <v>4.4954984622596061E-3</v>
      </c>
      <c r="M1172" s="36"/>
    </row>
    <row r="1173" spans="1:13" ht="12.75" x14ac:dyDescent="0.2">
      <c r="A1173" s="15">
        <v>1968.02</v>
      </c>
      <c r="B1173" s="15">
        <v>90.75</v>
      </c>
      <c r="C1173" s="18">
        <v>2.94</v>
      </c>
      <c r="D1173" s="18">
        <v>5.4033300000000004</v>
      </c>
      <c r="E1173" s="18">
        <v>34.200000000000003</v>
      </c>
      <c r="F1173" s="15">
        <f t="shared" si="74"/>
        <v>1968.1249999999118</v>
      </c>
      <c r="G1173" s="15">
        <v>5.56</v>
      </c>
      <c r="H1173" s="30"/>
      <c r="I1173" s="155"/>
      <c r="J1173" s="197">
        <f t="shared" si="72"/>
        <v>0.245</v>
      </c>
      <c r="K1173" s="197">
        <f t="shared" si="75"/>
        <v>2.5778619528619528E-3</v>
      </c>
      <c r="L1173" s="197">
        <f t="shared" si="73"/>
        <v>4.5192918063745591E-3</v>
      </c>
      <c r="M1173" s="36"/>
    </row>
    <row r="1174" spans="1:13" ht="12.75" x14ac:dyDescent="0.2">
      <c r="A1174" s="15">
        <v>1968.03</v>
      </c>
      <c r="B1174" s="15">
        <v>89.09</v>
      </c>
      <c r="C1174" s="18">
        <v>2.95</v>
      </c>
      <c r="D1174" s="18">
        <v>5.44</v>
      </c>
      <c r="E1174" s="18">
        <v>34.299999999999997</v>
      </c>
      <c r="F1174" s="15">
        <f t="shared" si="74"/>
        <v>1968.208333333245</v>
      </c>
      <c r="G1174" s="15">
        <v>5.74</v>
      </c>
      <c r="H1174" s="30"/>
      <c r="I1174" s="155"/>
      <c r="J1174" s="197">
        <f t="shared" si="72"/>
        <v>0.24583333333333335</v>
      </c>
      <c r="K1174" s="197">
        <f t="shared" si="75"/>
        <v>2.7089072543617998E-3</v>
      </c>
      <c r="L1174" s="197">
        <f t="shared" si="73"/>
        <v>4.661921836872196E-3</v>
      </c>
      <c r="M1174" s="36"/>
    </row>
    <row r="1175" spans="1:13" ht="12.75" x14ac:dyDescent="0.2">
      <c r="A1175" s="15">
        <v>1968.04</v>
      </c>
      <c r="B1175" s="15">
        <v>95.67</v>
      </c>
      <c r="C1175" s="18">
        <v>2.96333</v>
      </c>
      <c r="D1175" s="18">
        <v>5.4833299999999996</v>
      </c>
      <c r="E1175" s="18">
        <v>34.4</v>
      </c>
      <c r="F1175" s="15">
        <f t="shared" si="74"/>
        <v>1968.2916666665783</v>
      </c>
      <c r="G1175" s="15">
        <v>5.64</v>
      </c>
      <c r="H1175" s="30"/>
      <c r="I1175" s="155"/>
      <c r="J1175" s="197">
        <f t="shared" si="72"/>
        <v>0.24694416666666666</v>
      </c>
      <c r="K1175" s="197">
        <f t="shared" si="75"/>
        <v>2.771850563100984E-3</v>
      </c>
      <c r="L1175" s="197">
        <f t="shared" si="73"/>
        <v>4.5827104331948032E-3</v>
      </c>
      <c r="M1175" s="36"/>
    </row>
    <row r="1176" spans="1:13" ht="12.75" x14ac:dyDescent="0.2">
      <c r="A1176" s="15">
        <v>1968.05</v>
      </c>
      <c r="B1176" s="15">
        <v>97.87</v>
      </c>
      <c r="C1176" s="18">
        <v>2.9766699999999999</v>
      </c>
      <c r="D1176" s="18">
        <v>5.5266700000000002</v>
      </c>
      <c r="E1176" s="18">
        <v>34.5</v>
      </c>
      <c r="F1176" s="15">
        <f t="shared" si="74"/>
        <v>1968.3749999999116</v>
      </c>
      <c r="G1176" s="15">
        <v>5.87</v>
      </c>
      <c r="H1176" s="30"/>
      <c r="I1176" s="155"/>
      <c r="J1176" s="197">
        <f t="shared" si="72"/>
        <v>0.24805583333333334</v>
      </c>
      <c r="K1176" s="197">
        <f t="shared" si="75"/>
        <v>2.5928277760356782E-3</v>
      </c>
      <c r="L1176" s="197">
        <f t="shared" si="73"/>
        <v>4.7647940647530529E-3</v>
      </c>
      <c r="M1176" s="36"/>
    </row>
    <row r="1177" spans="1:13" ht="12.75" x14ac:dyDescent="0.2">
      <c r="A1177" s="15">
        <v>1968.06</v>
      </c>
      <c r="B1177" s="15">
        <v>100.5</v>
      </c>
      <c r="C1177" s="18">
        <v>2.99</v>
      </c>
      <c r="D1177" s="18">
        <v>5.57</v>
      </c>
      <c r="E1177" s="18">
        <v>34.700000000000003</v>
      </c>
      <c r="F1177" s="15">
        <f t="shared" si="74"/>
        <v>1968.4583333332448</v>
      </c>
      <c r="G1177" s="15">
        <v>5.72</v>
      </c>
      <c r="H1177" s="30"/>
      <c r="I1177" s="155"/>
      <c r="J1177" s="197">
        <f t="shared" si="72"/>
        <v>0.24916666666666668</v>
      </c>
      <c r="K1177" s="197">
        <f t="shared" si="75"/>
        <v>2.5458942134123498E-3</v>
      </c>
      <c r="L1177" s="197">
        <f t="shared" si="73"/>
        <v>4.6460850512481944E-3</v>
      </c>
      <c r="M1177" s="36"/>
    </row>
    <row r="1178" spans="1:13" ht="12.75" x14ac:dyDescent="0.2">
      <c r="A1178" s="15">
        <v>1968.07</v>
      </c>
      <c r="B1178" s="15">
        <v>100.3</v>
      </c>
      <c r="C1178" s="18">
        <v>3.0033300000000001</v>
      </c>
      <c r="D1178" s="18">
        <v>5.6</v>
      </c>
      <c r="E1178" s="18">
        <v>34.9</v>
      </c>
      <c r="F1178" s="15">
        <f t="shared" si="74"/>
        <v>1968.5416666665781</v>
      </c>
      <c r="G1178" s="15">
        <v>5.5</v>
      </c>
      <c r="H1178" s="30"/>
      <c r="I1178" s="155"/>
      <c r="J1178" s="197">
        <f t="shared" si="72"/>
        <v>0.25027749999999999</v>
      </c>
      <c r="K1178" s="197">
        <f t="shared" si="75"/>
        <v>2.4903233830845771E-3</v>
      </c>
      <c r="L1178" s="197">
        <f t="shared" si="73"/>
        <v>4.471698917043021E-3</v>
      </c>
      <c r="M1178" s="36"/>
    </row>
    <row r="1179" spans="1:13" ht="12.75" x14ac:dyDescent="0.2">
      <c r="A1179" s="15">
        <v>1968.08</v>
      </c>
      <c r="B1179" s="15">
        <v>98.11</v>
      </c>
      <c r="C1179" s="18">
        <v>3.01667</v>
      </c>
      <c r="D1179" s="18">
        <v>5.63</v>
      </c>
      <c r="E1179" s="18">
        <v>35</v>
      </c>
      <c r="F1179" s="15">
        <f t="shared" si="74"/>
        <v>1968.6249999999113</v>
      </c>
      <c r="G1179" s="15">
        <v>5.42</v>
      </c>
      <c r="H1179" s="30"/>
      <c r="I1179" s="155"/>
      <c r="J1179" s="197">
        <f t="shared" si="72"/>
        <v>0.25138916666666666</v>
      </c>
      <c r="K1179" s="197">
        <f t="shared" si="75"/>
        <v>2.5063725490196078E-3</v>
      </c>
      <c r="L1179" s="197">
        <f t="shared" si="73"/>
        <v>4.4082031209211614E-3</v>
      </c>
      <c r="M1179" s="36"/>
    </row>
    <row r="1180" spans="1:13" ht="12.75" x14ac:dyDescent="0.2">
      <c r="A1180" s="15">
        <v>1968.09</v>
      </c>
      <c r="B1180" s="15">
        <v>101.3</v>
      </c>
      <c r="C1180" s="18">
        <v>3.03</v>
      </c>
      <c r="D1180" s="18">
        <v>5.66</v>
      </c>
      <c r="E1180" s="18">
        <v>35.1</v>
      </c>
      <c r="F1180" s="15">
        <f t="shared" si="74"/>
        <v>1968.7083333332446</v>
      </c>
      <c r="G1180" s="15">
        <v>5.46</v>
      </c>
      <c r="H1180" s="30"/>
      <c r="I1180" s="155"/>
      <c r="J1180" s="197">
        <f t="shared" si="72"/>
        <v>0.2525</v>
      </c>
      <c r="K1180" s="197">
        <f t="shared" si="75"/>
        <v>2.5736418305983082E-3</v>
      </c>
      <c r="L1180" s="197">
        <f t="shared" si="73"/>
        <v>4.439956538087042E-3</v>
      </c>
      <c r="M1180" s="36"/>
    </row>
    <row r="1181" spans="1:13" ht="12.75" x14ac:dyDescent="0.2">
      <c r="A1181" s="15">
        <v>1968.1</v>
      </c>
      <c r="B1181" s="15">
        <v>103.8</v>
      </c>
      <c r="C1181" s="18">
        <v>3.0433300000000001</v>
      </c>
      <c r="D1181" s="18">
        <v>5.6933299999999996</v>
      </c>
      <c r="E1181" s="18">
        <v>35.299999999999997</v>
      </c>
      <c r="F1181" s="15">
        <f t="shared" si="74"/>
        <v>1968.7916666665778</v>
      </c>
      <c r="G1181" s="15">
        <v>5.58</v>
      </c>
      <c r="H1181" s="30"/>
      <c r="I1181" s="155"/>
      <c r="J1181" s="197">
        <f t="shared" si="72"/>
        <v>0.25361083333333334</v>
      </c>
      <c r="K1181" s="197">
        <f t="shared" si="75"/>
        <v>2.5035620269825603E-3</v>
      </c>
      <c r="L1181" s="197">
        <f t="shared" si="73"/>
        <v>4.5351505923962865E-3</v>
      </c>
      <c r="M1181" s="36"/>
    </row>
    <row r="1182" spans="1:13" ht="12.75" x14ac:dyDescent="0.2">
      <c r="A1182" s="15">
        <v>1968.11</v>
      </c>
      <c r="B1182" s="15">
        <v>105.4</v>
      </c>
      <c r="C1182" s="18">
        <v>3.05667</v>
      </c>
      <c r="D1182" s="18">
        <v>5.7266700000000004</v>
      </c>
      <c r="E1182" s="18">
        <v>35.4</v>
      </c>
      <c r="F1182" s="15">
        <f t="shared" si="74"/>
        <v>1968.8749999999111</v>
      </c>
      <c r="G1182" s="15">
        <v>5.7</v>
      </c>
      <c r="H1182" s="30"/>
      <c r="I1182" s="155"/>
      <c r="J1182" s="197">
        <f t="shared" si="72"/>
        <v>0.25472250000000002</v>
      </c>
      <c r="K1182" s="197">
        <f t="shared" si="75"/>
        <v>2.4539739884393065E-3</v>
      </c>
      <c r="L1182" s="197">
        <f t="shared" si="73"/>
        <v>4.6302455190647684E-3</v>
      </c>
      <c r="M1182" s="36"/>
    </row>
    <row r="1183" spans="1:13" ht="12.75" x14ac:dyDescent="0.2">
      <c r="A1183" s="15">
        <v>1968.12</v>
      </c>
      <c r="B1183" s="15">
        <v>106.5</v>
      </c>
      <c r="C1183" s="18">
        <v>3.07</v>
      </c>
      <c r="D1183" s="18">
        <v>5.76</v>
      </c>
      <c r="E1183" s="18">
        <v>35.5</v>
      </c>
      <c r="F1183" s="15">
        <f t="shared" si="74"/>
        <v>1968.9583333332444</v>
      </c>
      <c r="G1183" s="15">
        <v>6.03</v>
      </c>
      <c r="H1183" s="30"/>
      <c r="I1183" s="155"/>
      <c r="J1183" s="197">
        <f t="shared" si="72"/>
        <v>0.2558333333333333</v>
      </c>
      <c r="K1183" s="197">
        <f t="shared" si="75"/>
        <v>2.4272612270714732E-3</v>
      </c>
      <c r="L1183" s="197">
        <f t="shared" si="73"/>
        <v>4.8912471980258054E-3</v>
      </c>
      <c r="M1183" s="36"/>
    </row>
    <row r="1184" spans="1:13" ht="12.75" x14ac:dyDescent="0.2">
      <c r="A1184" s="15">
        <v>1969.01</v>
      </c>
      <c r="B1184" s="15">
        <v>102</v>
      </c>
      <c r="C1184" s="18">
        <v>3.08</v>
      </c>
      <c r="D1184" s="18">
        <v>5.78</v>
      </c>
      <c r="E1184" s="18">
        <v>35.6</v>
      </c>
      <c r="F1184" s="15">
        <f t="shared" si="74"/>
        <v>1969.0416666665776</v>
      </c>
      <c r="G1184" s="15">
        <v>6.04</v>
      </c>
      <c r="H1184" s="30"/>
      <c r="I1184" s="155"/>
      <c r="J1184" s="197">
        <f t="shared" si="72"/>
        <v>0.25666666666666665</v>
      </c>
      <c r="K1184" s="197">
        <f t="shared" si="75"/>
        <v>2.410015649452269E-3</v>
      </c>
      <c r="L1184" s="197">
        <f t="shared" si="73"/>
        <v>4.899144709827663E-3</v>
      </c>
      <c r="M1184" s="36"/>
    </row>
    <row r="1185" spans="1:13" ht="12.75" x14ac:dyDescent="0.2">
      <c r="A1185" s="15">
        <v>1969.02</v>
      </c>
      <c r="B1185" s="15">
        <v>101.5</v>
      </c>
      <c r="C1185" s="18">
        <v>3.09</v>
      </c>
      <c r="D1185" s="18">
        <v>5.8</v>
      </c>
      <c r="E1185" s="18">
        <v>35.799999999999997</v>
      </c>
      <c r="F1185" s="15">
        <f t="shared" si="74"/>
        <v>1969.1249999999109</v>
      </c>
      <c r="G1185" s="15">
        <v>6.19</v>
      </c>
      <c r="H1185" s="30"/>
      <c r="I1185" s="155"/>
      <c r="J1185" s="197">
        <f t="shared" si="72"/>
        <v>0.25750000000000001</v>
      </c>
      <c r="K1185" s="197">
        <f t="shared" si="75"/>
        <v>2.5245098039215685E-3</v>
      </c>
      <c r="L1185" s="197">
        <f t="shared" si="73"/>
        <v>5.0175255350288772E-3</v>
      </c>
      <c r="M1185" s="36"/>
    </row>
    <row r="1186" spans="1:13" ht="12.75" x14ac:dyDescent="0.2">
      <c r="A1186" s="15">
        <v>1969.03</v>
      </c>
      <c r="B1186" s="15">
        <v>99.3</v>
      </c>
      <c r="C1186" s="18">
        <v>3.1</v>
      </c>
      <c r="D1186" s="18">
        <v>5.82</v>
      </c>
      <c r="E1186" s="18">
        <v>36.1</v>
      </c>
      <c r="F1186" s="15">
        <f t="shared" si="74"/>
        <v>1969.2083333332441</v>
      </c>
      <c r="G1186" s="15">
        <v>6.3</v>
      </c>
      <c r="H1186" s="30"/>
      <c r="I1186" s="155"/>
      <c r="J1186" s="197">
        <f t="shared" si="72"/>
        <v>0.25833333333333336</v>
      </c>
      <c r="K1186" s="197">
        <f t="shared" si="75"/>
        <v>2.5451559934318558E-3</v>
      </c>
      <c r="L1186" s="197">
        <f t="shared" si="73"/>
        <v>5.1042407584538374E-3</v>
      </c>
      <c r="M1186" s="36"/>
    </row>
    <row r="1187" spans="1:13" ht="12.75" x14ac:dyDescent="0.2">
      <c r="A1187" s="15">
        <v>1969.04</v>
      </c>
      <c r="B1187" s="15">
        <v>101.3</v>
      </c>
      <c r="C1187" s="18">
        <v>3.11</v>
      </c>
      <c r="D1187" s="18">
        <v>5.82667</v>
      </c>
      <c r="E1187" s="18">
        <v>36.299999999999997</v>
      </c>
      <c r="F1187" s="15">
        <f t="shared" si="74"/>
        <v>1969.2916666665774</v>
      </c>
      <c r="G1187" s="15">
        <v>6.17</v>
      </c>
      <c r="H1187" s="30"/>
      <c r="I1187" s="155"/>
      <c r="J1187" s="197">
        <f t="shared" si="72"/>
        <v>0.25916666666666666</v>
      </c>
      <c r="K1187" s="197">
        <f t="shared" si="75"/>
        <v>2.6099362202081236E-3</v>
      </c>
      <c r="L1187" s="197">
        <f t="shared" si="73"/>
        <v>5.0017502848112017E-3</v>
      </c>
      <c r="M1187" s="36"/>
    </row>
    <row r="1188" spans="1:13" ht="12.75" x14ac:dyDescent="0.2">
      <c r="A1188" s="15">
        <v>1969.05</v>
      </c>
      <c r="B1188" s="15">
        <v>104.6</v>
      </c>
      <c r="C1188" s="18">
        <v>3.12</v>
      </c>
      <c r="D1188" s="18">
        <v>5.8333300000000001</v>
      </c>
      <c r="E1188" s="18">
        <v>36.4</v>
      </c>
      <c r="F1188" s="15">
        <f t="shared" si="74"/>
        <v>1969.3749999999106</v>
      </c>
      <c r="G1188" s="15">
        <v>6.32</v>
      </c>
      <c r="H1188" s="30"/>
      <c r="I1188" s="155"/>
      <c r="J1188" s="197">
        <f t="shared" si="72"/>
        <v>0.26</v>
      </c>
      <c r="K1188" s="197">
        <f t="shared" si="75"/>
        <v>2.5666337611056269E-3</v>
      </c>
      <c r="L1188" s="197">
        <f t="shared" si="73"/>
        <v>5.1199983247298686E-3</v>
      </c>
      <c r="M1188" s="36"/>
    </row>
    <row r="1189" spans="1:13" ht="12.75" x14ac:dyDescent="0.2">
      <c r="A1189" s="15">
        <v>1969.06</v>
      </c>
      <c r="B1189" s="15">
        <v>99.14</v>
      </c>
      <c r="C1189" s="18">
        <v>3.13</v>
      </c>
      <c r="D1189" s="18">
        <v>5.84</v>
      </c>
      <c r="E1189" s="18">
        <v>36.6</v>
      </c>
      <c r="F1189" s="15">
        <f t="shared" si="74"/>
        <v>1969.4583333332439</v>
      </c>
      <c r="G1189" s="15">
        <v>6.57</v>
      </c>
      <c r="H1189" s="30"/>
      <c r="I1189" s="155"/>
      <c r="J1189" s="197">
        <f t="shared" si="72"/>
        <v>0.26083333333333331</v>
      </c>
      <c r="K1189" s="197">
        <f t="shared" si="75"/>
        <v>2.4936265137029956E-3</v>
      </c>
      <c r="L1189" s="197">
        <f t="shared" si="73"/>
        <v>5.3167389786501484E-3</v>
      </c>
      <c r="M1189" s="36"/>
    </row>
    <row r="1190" spans="1:13" ht="12.75" x14ac:dyDescent="0.2">
      <c r="A1190" s="15">
        <v>1969.07</v>
      </c>
      <c r="B1190" s="15">
        <v>94.71</v>
      </c>
      <c r="C1190" s="18">
        <v>3.1366700000000001</v>
      </c>
      <c r="D1190" s="18">
        <v>5.8566700000000003</v>
      </c>
      <c r="E1190" s="18">
        <v>36.799999999999997</v>
      </c>
      <c r="F1190" s="15">
        <f t="shared" si="74"/>
        <v>1969.5416666665772</v>
      </c>
      <c r="G1190" s="15">
        <v>6.72</v>
      </c>
      <c r="H1190" s="30"/>
      <c r="I1190" s="155"/>
      <c r="J1190" s="197">
        <f t="shared" si="72"/>
        <v>0.26138916666666667</v>
      </c>
      <c r="K1190" s="197">
        <f t="shared" si="75"/>
        <v>2.6365661354313765E-3</v>
      </c>
      <c r="L1190" s="197">
        <f t="shared" si="73"/>
        <v>5.4345803945961002E-3</v>
      </c>
      <c r="M1190" s="36"/>
    </row>
    <row r="1191" spans="1:13" ht="12.75" x14ac:dyDescent="0.2">
      <c r="A1191" s="15">
        <v>1969.08</v>
      </c>
      <c r="B1191" s="15">
        <v>94.18</v>
      </c>
      <c r="C1191" s="18">
        <v>3.1433300000000002</v>
      </c>
      <c r="D1191" s="18">
        <v>5.8733300000000002</v>
      </c>
      <c r="E1191" s="18">
        <v>37</v>
      </c>
      <c r="F1191" s="15">
        <f t="shared" si="74"/>
        <v>1969.6249999999104</v>
      </c>
      <c r="G1191" s="15">
        <v>6.69</v>
      </c>
      <c r="H1191" s="30"/>
      <c r="I1191" s="155"/>
      <c r="J1191" s="197">
        <f t="shared" si="72"/>
        <v>0.2619441666666667</v>
      </c>
      <c r="K1191" s="197">
        <f t="shared" si="75"/>
        <v>2.7657498328230042E-3</v>
      </c>
      <c r="L1191" s="197">
        <f t="shared" si="73"/>
        <v>5.4110242629969996E-3</v>
      </c>
      <c r="M1191" s="36"/>
    </row>
    <row r="1192" spans="1:13" ht="12.75" x14ac:dyDescent="0.2">
      <c r="A1192" s="15">
        <v>1969.09</v>
      </c>
      <c r="B1192" s="15">
        <v>94.51</v>
      </c>
      <c r="C1192" s="18">
        <v>3.15</v>
      </c>
      <c r="D1192" s="18">
        <v>5.89</v>
      </c>
      <c r="E1192" s="18">
        <v>37.1</v>
      </c>
      <c r="F1192" s="15">
        <f t="shared" si="74"/>
        <v>1969.7083333332437</v>
      </c>
      <c r="G1192" s="15">
        <v>7.16</v>
      </c>
      <c r="H1192" s="30"/>
      <c r="I1192" s="155"/>
      <c r="J1192" s="197">
        <f t="shared" si="72"/>
        <v>0.26250000000000001</v>
      </c>
      <c r="K1192" s="197">
        <f t="shared" si="75"/>
        <v>2.7872159694202589E-3</v>
      </c>
      <c r="L1192" s="197">
        <f t="shared" si="73"/>
        <v>5.7793747418921626E-3</v>
      </c>
      <c r="M1192" s="36"/>
    </row>
    <row r="1193" spans="1:13" ht="12.75" x14ac:dyDescent="0.2">
      <c r="A1193" s="15">
        <v>1969.1</v>
      </c>
      <c r="B1193" s="15">
        <v>95.52</v>
      </c>
      <c r="C1193" s="18">
        <v>3.15333</v>
      </c>
      <c r="D1193" s="18">
        <v>5.8533299999999997</v>
      </c>
      <c r="E1193" s="18">
        <v>37.299999999999997</v>
      </c>
      <c r="F1193" s="15">
        <f t="shared" si="74"/>
        <v>1969.7916666665769</v>
      </c>
      <c r="G1193" s="15">
        <v>7.1</v>
      </c>
      <c r="H1193" s="30"/>
      <c r="I1193" s="155"/>
      <c r="J1193" s="197">
        <f t="shared" si="72"/>
        <v>0.2627775</v>
      </c>
      <c r="K1193" s="197">
        <f t="shared" si="75"/>
        <v>2.7804200613691672E-3</v>
      </c>
      <c r="L1193" s="197">
        <f t="shared" si="73"/>
        <v>5.7324338322313206E-3</v>
      </c>
      <c r="M1193" s="36"/>
    </row>
    <row r="1194" spans="1:13" ht="12.75" x14ac:dyDescent="0.2">
      <c r="A1194" s="15">
        <v>1969.11</v>
      </c>
      <c r="B1194" s="15">
        <v>96.21</v>
      </c>
      <c r="C1194" s="18">
        <v>3.1566700000000001</v>
      </c>
      <c r="D1194" s="18">
        <v>5.8166700000000002</v>
      </c>
      <c r="E1194" s="18">
        <v>37.5</v>
      </c>
      <c r="F1194" s="15">
        <f t="shared" si="74"/>
        <v>1969.8749999999102</v>
      </c>
      <c r="G1194" s="15">
        <v>7.14</v>
      </c>
      <c r="H1194" s="30"/>
      <c r="I1194" s="155"/>
      <c r="J1194" s="197">
        <f t="shared" si="72"/>
        <v>0.26305583333333332</v>
      </c>
      <c r="K1194" s="197">
        <f t="shared" si="75"/>
        <v>2.7539346035734226E-3</v>
      </c>
      <c r="L1194" s="197">
        <f t="shared" si="73"/>
        <v>5.7637304495372632E-3</v>
      </c>
      <c r="M1194" s="36"/>
    </row>
    <row r="1195" spans="1:13" ht="12.75" x14ac:dyDescent="0.2">
      <c r="A1195" s="15">
        <v>1969.12</v>
      </c>
      <c r="B1195" s="15">
        <v>91.11</v>
      </c>
      <c r="C1195" s="18">
        <v>3.16</v>
      </c>
      <c r="D1195" s="18">
        <v>5.78</v>
      </c>
      <c r="E1195" s="18">
        <v>37.700000000000003</v>
      </c>
      <c r="F1195" s="15">
        <f t="shared" si="74"/>
        <v>1969.9583333332434</v>
      </c>
      <c r="G1195" s="15">
        <v>7.65</v>
      </c>
      <c r="H1195" s="30"/>
      <c r="I1195" s="155"/>
      <c r="J1195" s="197">
        <f t="shared" si="72"/>
        <v>0.26333333333333336</v>
      </c>
      <c r="K1195" s="197">
        <f t="shared" si="75"/>
        <v>2.7370682188268725E-3</v>
      </c>
      <c r="L1195" s="197">
        <f t="shared" si="73"/>
        <v>6.1618262441982541E-3</v>
      </c>
      <c r="M1195" s="36"/>
    </row>
    <row r="1196" spans="1:13" ht="12.75" x14ac:dyDescent="0.2">
      <c r="A1196" s="15">
        <v>1970.01</v>
      </c>
      <c r="B1196" s="15">
        <v>90.31</v>
      </c>
      <c r="C1196" s="18">
        <v>3.1633300000000002</v>
      </c>
      <c r="D1196" s="18">
        <v>5.73</v>
      </c>
      <c r="E1196" s="18">
        <v>37.799999999999997</v>
      </c>
      <c r="F1196" s="15">
        <f t="shared" si="74"/>
        <v>1970.0416666665767</v>
      </c>
      <c r="G1196" s="15">
        <v>7.79</v>
      </c>
      <c r="H1196" s="30"/>
      <c r="I1196" s="155"/>
      <c r="J1196" s="197">
        <f t="shared" si="72"/>
        <v>0.26361083333333335</v>
      </c>
      <c r="K1196" s="197">
        <f t="shared" si="75"/>
        <v>2.8933249185965682E-3</v>
      </c>
      <c r="L1196" s="197">
        <f t="shared" si="73"/>
        <v>6.2708050038517982E-3</v>
      </c>
      <c r="M1196" s="36"/>
    </row>
    <row r="1197" spans="1:13" ht="12.75" x14ac:dyDescent="0.2">
      <c r="A1197" s="15">
        <v>1970.02</v>
      </c>
      <c r="B1197" s="15">
        <v>87.16</v>
      </c>
      <c r="C1197" s="18">
        <v>3.1666699999999999</v>
      </c>
      <c r="D1197" s="18">
        <v>5.68</v>
      </c>
      <c r="E1197" s="18">
        <v>38</v>
      </c>
      <c r="F1197" s="15">
        <f t="shared" si="74"/>
        <v>1970.12499999991</v>
      </c>
      <c r="G1197" s="15">
        <v>7.24</v>
      </c>
      <c r="H1197" s="30"/>
      <c r="I1197" s="155"/>
      <c r="J1197" s="197">
        <f t="shared" si="72"/>
        <v>0.26388916666666667</v>
      </c>
      <c r="K1197" s="197">
        <f t="shared" si="75"/>
        <v>2.9220370575425386E-3</v>
      </c>
      <c r="L1197" s="197">
        <f t="shared" si="73"/>
        <v>5.8419251583290421E-3</v>
      </c>
      <c r="M1197" s="36"/>
    </row>
    <row r="1198" spans="1:13" ht="12.75" x14ac:dyDescent="0.2">
      <c r="A1198" s="15">
        <v>1970.03</v>
      </c>
      <c r="B1198" s="15">
        <v>88.65</v>
      </c>
      <c r="C1198" s="18">
        <v>3.17</v>
      </c>
      <c r="D1198" s="18">
        <v>5.63</v>
      </c>
      <c r="E1198" s="18">
        <v>38.200000000000003</v>
      </c>
      <c r="F1198" s="15">
        <f t="shared" si="74"/>
        <v>1970.2083333332432</v>
      </c>
      <c r="G1198" s="15">
        <v>7.07</v>
      </c>
      <c r="H1198" s="30"/>
      <c r="I1198" s="155"/>
      <c r="J1198" s="197">
        <f t="shared" si="72"/>
        <v>0.26416666666666666</v>
      </c>
      <c r="K1198" s="197">
        <f t="shared" si="75"/>
        <v>3.0308245372495028E-3</v>
      </c>
      <c r="L1198" s="197">
        <f t="shared" si="73"/>
        <v>5.7089543369561735E-3</v>
      </c>
      <c r="M1198" s="36"/>
    </row>
    <row r="1199" spans="1:13" ht="12.75" x14ac:dyDescent="0.2">
      <c r="A1199" s="15">
        <v>1970.04</v>
      </c>
      <c r="B1199" s="15">
        <v>85.95</v>
      </c>
      <c r="C1199" s="18">
        <v>3.17333</v>
      </c>
      <c r="D1199" s="18">
        <v>5.5933299999999999</v>
      </c>
      <c r="E1199" s="18">
        <v>38.5</v>
      </c>
      <c r="F1199" s="15">
        <f t="shared" si="74"/>
        <v>1970.2916666665765</v>
      </c>
      <c r="G1199" s="15">
        <v>7.39</v>
      </c>
      <c r="H1199" s="30"/>
      <c r="I1199" s="155"/>
      <c r="J1199" s="197">
        <f t="shared" si="72"/>
        <v>0.26444416666666665</v>
      </c>
      <c r="K1199" s="197">
        <f t="shared" si="75"/>
        <v>2.9830137243842822E-3</v>
      </c>
      <c r="L1199" s="197">
        <f t="shared" si="73"/>
        <v>5.9590919885958993E-3</v>
      </c>
      <c r="M1199" s="36"/>
    </row>
    <row r="1200" spans="1:13" ht="12.75" x14ac:dyDescent="0.2">
      <c r="A1200" s="15">
        <v>1970.05</v>
      </c>
      <c r="B1200" s="15">
        <v>76.06</v>
      </c>
      <c r="C1200" s="18">
        <v>3.1766700000000001</v>
      </c>
      <c r="D1200" s="18">
        <v>5.5566700000000004</v>
      </c>
      <c r="E1200" s="18">
        <v>38.6</v>
      </c>
      <c r="F1200" s="15">
        <f t="shared" si="74"/>
        <v>1970.3749999999097</v>
      </c>
      <c r="G1200" s="15">
        <v>7.91</v>
      </c>
      <c r="H1200" s="30"/>
      <c r="I1200" s="155"/>
      <c r="J1200" s="197">
        <f t="shared" si="72"/>
        <v>0.26472250000000003</v>
      </c>
      <c r="K1200" s="197">
        <f t="shared" si="75"/>
        <v>3.0799592786503785E-3</v>
      </c>
      <c r="L1200" s="197">
        <f t="shared" si="73"/>
        <v>6.3641121491160302E-3</v>
      </c>
      <c r="M1200" s="36"/>
    </row>
    <row r="1201" spans="1:13" ht="12.75" x14ac:dyDescent="0.2">
      <c r="A1201" s="15">
        <v>1970.06</v>
      </c>
      <c r="B1201" s="15">
        <v>75.59</v>
      </c>
      <c r="C1201" s="18">
        <v>3.18</v>
      </c>
      <c r="D1201" s="18">
        <v>5.52</v>
      </c>
      <c r="E1201" s="18">
        <v>38.799999999999997</v>
      </c>
      <c r="F1201" s="15">
        <f t="shared" si="74"/>
        <v>1970.458333333243</v>
      </c>
      <c r="G1201" s="15">
        <v>7.84</v>
      </c>
      <c r="H1201" s="30"/>
      <c r="I1201" s="155"/>
      <c r="J1201" s="197">
        <f t="shared" si="72"/>
        <v>0.26500000000000001</v>
      </c>
      <c r="K1201" s="197">
        <f t="shared" si="75"/>
        <v>3.4840915067052328E-3</v>
      </c>
      <c r="L1201" s="197">
        <f t="shared" si="73"/>
        <v>6.309694547193212E-3</v>
      </c>
      <c r="M1201" s="36"/>
    </row>
    <row r="1202" spans="1:13" ht="12.75" x14ac:dyDescent="0.2">
      <c r="A1202" s="15">
        <v>1970.07</v>
      </c>
      <c r="B1202" s="15">
        <v>75.72</v>
      </c>
      <c r="C1202" s="18">
        <v>3.1833300000000002</v>
      </c>
      <c r="D1202" s="18">
        <v>5.4666699999999997</v>
      </c>
      <c r="E1202" s="18">
        <v>39</v>
      </c>
      <c r="F1202" s="15">
        <f t="shared" si="74"/>
        <v>1970.5416666665762</v>
      </c>
      <c r="G1202" s="15">
        <v>7.46</v>
      </c>
      <c r="H1202" s="30"/>
      <c r="I1202" s="155"/>
      <c r="J1202" s="197">
        <f t="shared" si="72"/>
        <v>0.2652775</v>
      </c>
      <c r="K1202" s="197">
        <f t="shared" si="75"/>
        <v>3.5094258499801557E-3</v>
      </c>
      <c r="L1202" s="197">
        <f t="shared" si="73"/>
        <v>6.0137185116289071E-3</v>
      </c>
      <c r="M1202" s="36"/>
    </row>
    <row r="1203" spans="1:13" ht="12.75" x14ac:dyDescent="0.2">
      <c r="A1203" s="15">
        <v>1970.08</v>
      </c>
      <c r="B1203" s="15">
        <v>77.92</v>
      </c>
      <c r="C1203" s="18">
        <v>3.1866699999999999</v>
      </c>
      <c r="D1203" s="18">
        <v>5.4133300000000002</v>
      </c>
      <c r="E1203" s="18">
        <v>39</v>
      </c>
      <c r="F1203" s="15">
        <f t="shared" si="74"/>
        <v>1970.6249999999095</v>
      </c>
      <c r="G1203" s="15">
        <v>7.53</v>
      </c>
      <c r="H1203" s="30"/>
      <c r="I1203" s="155"/>
      <c r="J1203" s="197">
        <f t="shared" si="72"/>
        <v>0.26555583333333332</v>
      </c>
      <c r="K1203" s="197">
        <f t="shared" si="75"/>
        <v>3.5070765099489347E-3</v>
      </c>
      <c r="L1203" s="197">
        <f t="shared" si="73"/>
        <v>6.0683124257288057E-3</v>
      </c>
      <c r="M1203" s="36"/>
    </row>
    <row r="1204" spans="1:13" ht="12.75" x14ac:dyDescent="0.2">
      <c r="A1204" s="15">
        <v>1970.09</v>
      </c>
      <c r="B1204" s="15">
        <v>82.58</v>
      </c>
      <c r="C1204" s="18">
        <v>3.19</v>
      </c>
      <c r="D1204" s="18">
        <v>5.36</v>
      </c>
      <c r="E1204" s="18">
        <v>39.200000000000003</v>
      </c>
      <c r="F1204" s="15">
        <f t="shared" si="74"/>
        <v>1970.7083333332428</v>
      </c>
      <c r="G1204" s="15">
        <v>7.39</v>
      </c>
      <c r="H1204" s="30"/>
      <c r="I1204" s="155"/>
      <c r="J1204" s="197">
        <f t="shared" si="72"/>
        <v>0.26583333333333331</v>
      </c>
      <c r="K1204" s="197">
        <f t="shared" si="75"/>
        <v>3.4116187542778914E-3</v>
      </c>
      <c r="L1204" s="197">
        <f t="shared" si="73"/>
        <v>5.9590919885958993E-3</v>
      </c>
      <c r="M1204" s="36"/>
    </row>
    <row r="1205" spans="1:13" ht="12.75" x14ac:dyDescent="0.2">
      <c r="A1205" s="15">
        <v>1970.1</v>
      </c>
      <c r="B1205" s="15">
        <v>84.37</v>
      </c>
      <c r="C1205" s="18">
        <v>3.17333</v>
      </c>
      <c r="D1205" s="18">
        <v>5.2833300000000003</v>
      </c>
      <c r="E1205" s="18">
        <v>39.4</v>
      </c>
      <c r="F1205" s="15">
        <f t="shared" si="74"/>
        <v>1970.791666666576</v>
      </c>
      <c r="G1205" s="15">
        <v>7.33</v>
      </c>
      <c r="H1205" s="30"/>
      <c r="I1205" s="155"/>
      <c r="J1205" s="197">
        <f t="shared" si="72"/>
        <v>0.26444416666666665</v>
      </c>
      <c r="K1205" s="197">
        <f t="shared" si="75"/>
        <v>3.2022785985307174E-3</v>
      </c>
      <c r="L1205" s="197">
        <f t="shared" si="73"/>
        <v>5.9122432696303573E-3</v>
      </c>
      <c r="M1205" s="36"/>
    </row>
    <row r="1206" spans="1:13" ht="12.75" x14ac:dyDescent="0.2">
      <c r="A1206" s="15">
        <v>1970.11</v>
      </c>
      <c r="B1206" s="15">
        <v>84.28</v>
      </c>
      <c r="C1206" s="18">
        <v>3.1566700000000001</v>
      </c>
      <c r="D1206" s="18">
        <v>5.2066699999999999</v>
      </c>
      <c r="E1206" s="18">
        <v>39.6</v>
      </c>
      <c r="F1206" s="15">
        <f t="shared" si="74"/>
        <v>1970.8749999999093</v>
      </c>
      <c r="G1206" s="15">
        <v>6.84</v>
      </c>
      <c r="H1206" s="30"/>
      <c r="I1206" s="155"/>
      <c r="J1206" s="197">
        <f t="shared" si="72"/>
        <v>0.26305583333333332</v>
      </c>
      <c r="K1206" s="197">
        <f t="shared" si="75"/>
        <v>3.1178835289004778E-3</v>
      </c>
      <c r="L1206" s="197">
        <f t="shared" si="73"/>
        <v>5.528744261182883E-3</v>
      </c>
      <c r="M1206" s="36"/>
    </row>
    <row r="1207" spans="1:13" ht="12.75" x14ac:dyDescent="0.2">
      <c r="A1207" s="15">
        <v>1970.12</v>
      </c>
      <c r="B1207" s="15">
        <v>90.05</v>
      </c>
      <c r="C1207" s="18">
        <v>3.14</v>
      </c>
      <c r="D1207" s="18">
        <v>5.13</v>
      </c>
      <c r="E1207" s="18">
        <v>39.799999999999997</v>
      </c>
      <c r="F1207" s="15">
        <f t="shared" si="74"/>
        <v>1970.9583333332425</v>
      </c>
      <c r="G1207" s="15">
        <v>6.39</v>
      </c>
      <c r="H1207" s="30"/>
      <c r="I1207" s="155"/>
      <c r="J1207" s="197">
        <f t="shared" si="72"/>
        <v>0.26166666666666666</v>
      </c>
      <c r="K1207" s="197">
        <f t="shared" si="75"/>
        <v>3.1047302641987024E-3</v>
      </c>
      <c r="L1207" s="197">
        <f t="shared" si="73"/>
        <v>5.175128417311603E-3</v>
      </c>
      <c r="M1207" s="36"/>
    </row>
    <row r="1208" spans="1:13" ht="12.75" x14ac:dyDescent="0.2">
      <c r="A1208" s="15">
        <v>1971.01</v>
      </c>
      <c r="B1208" s="15">
        <v>93.49</v>
      </c>
      <c r="C1208" s="18">
        <v>3.13</v>
      </c>
      <c r="D1208" s="18">
        <v>5.16</v>
      </c>
      <c r="E1208" s="18">
        <v>39.799999999999997</v>
      </c>
      <c r="F1208" s="15">
        <f t="shared" si="74"/>
        <v>1971.0416666665758</v>
      </c>
      <c r="G1208" s="15">
        <v>6.24</v>
      </c>
      <c r="H1208" s="30"/>
      <c r="I1208" s="155"/>
      <c r="J1208" s="197">
        <f t="shared" si="72"/>
        <v>0.26083333333333331</v>
      </c>
      <c r="K1208" s="197">
        <f t="shared" si="75"/>
        <v>2.8965389598371275E-3</v>
      </c>
      <c r="L1208" s="197">
        <f t="shared" si="73"/>
        <v>5.0569517482548232E-3</v>
      </c>
      <c r="M1208" s="36"/>
    </row>
    <row r="1209" spans="1:13" ht="12.75" x14ac:dyDescent="0.2">
      <c r="A1209" s="15">
        <v>1971.02</v>
      </c>
      <c r="B1209" s="15">
        <v>97.11</v>
      </c>
      <c r="C1209" s="18">
        <v>3.12</v>
      </c>
      <c r="D1209" s="18">
        <v>5.19</v>
      </c>
      <c r="E1209" s="18">
        <v>39.9</v>
      </c>
      <c r="F1209" s="15">
        <f t="shared" si="74"/>
        <v>1971.1249999999091</v>
      </c>
      <c r="G1209" s="15">
        <v>6.11</v>
      </c>
      <c r="H1209" s="30"/>
      <c r="I1209" s="155"/>
      <c r="J1209" s="197">
        <f t="shared" si="72"/>
        <v>0.26</v>
      </c>
      <c r="K1209" s="197">
        <f t="shared" si="75"/>
        <v>2.781046101187293E-3</v>
      </c>
      <c r="L1209" s="197">
        <f t="shared" si="73"/>
        <v>4.9544081844810073E-3</v>
      </c>
      <c r="M1209" s="36"/>
    </row>
    <row r="1210" spans="1:13" ht="12.75" x14ac:dyDescent="0.2">
      <c r="A1210" s="15">
        <v>1971.03</v>
      </c>
      <c r="B1210" s="15">
        <v>99.6</v>
      </c>
      <c r="C1210" s="18">
        <v>3.11</v>
      </c>
      <c r="D1210" s="18">
        <v>5.22</v>
      </c>
      <c r="E1210" s="18">
        <v>40</v>
      </c>
      <c r="F1210" s="15">
        <f t="shared" si="74"/>
        <v>1971.2083333332423</v>
      </c>
      <c r="G1210" s="15">
        <v>5.7</v>
      </c>
      <c r="H1210" s="30"/>
      <c r="I1210" s="155"/>
      <c r="J1210" s="197">
        <f t="shared" si="72"/>
        <v>0.25916666666666666</v>
      </c>
      <c r="K1210" s="197">
        <f t="shared" si="75"/>
        <v>2.6687948374695364E-3</v>
      </c>
      <c r="L1210" s="197">
        <f t="shared" si="73"/>
        <v>4.6302455190647684E-3</v>
      </c>
      <c r="M1210" s="36"/>
    </row>
    <row r="1211" spans="1:13" ht="12.75" x14ac:dyDescent="0.2">
      <c r="A1211" s="15">
        <v>1971.04</v>
      </c>
      <c r="B1211" s="15">
        <v>103</v>
      </c>
      <c r="C1211" s="18">
        <v>3.1066699999999998</v>
      </c>
      <c r="D1211" s="18">
        <v>5.2533300000000001</v>
      </c>
      <c r="E1211" s="18">
        <v>40.1</v>
      </c>
      <c r="F1211" s="15">
        <f t="shared" si="74"/>
        <v>1971.2916666665756</v>
      </c>
      <c r="G1211" s="15">
        <v>5.83</v>
      </c>
      <c r="H1211" s="30"/>
      <c r="I1211" s="155"/>
      <c r="J1211" s="197">
        <f t="shared" si="72"/>
        <v>0.25888916666666667</v>
      </c>
      <c r="K1211" s="197">
        <f t="shared" si="75"/>
        <v>2.5992888219544849E-3</v>
      </c>
      <c r="L1211" s="197">
        <f t="shared" si="73"/>
        <v>4.7331534101910933E-3</v>
      </c>
      <c r="M1211" s="36"/>
    </row>
    <row r="1212" spans="1:13" ht="12.75" x14ac:dyDescent="0.2">
      <c r="A1212" s="15">
        <v>1971.05</v>
      </c>
      <c r="B1212" s="15">
        <v>101.6</v>
      </c>
      <c r="C1212" s="18">
        <v>3.1033300000000001</v>
      </c>
      <c r="D1212" s="18">
        <v>5.28667</v>
      </c>
      <c r="E1212" s="18">
        <v>40.299999999999997</v>
      </c>
      <c r="F1212" s="15">
        <f t="shared" si="74"/>
        <v>1971.3749999999088</v>
      </c>
      <c r="G1212" s="15">
        <v>6.39</v>
      </c>
      <c r="H1212" s="30"/>
      <c r="I1212" s="155"/>
      <c r="J1212" s="197">
        <f t="shared" si="72"/>
        <v>0.25861083333333335</v>
      </c>
      <c r="K1212" s="197">
        <f t="shared" si="75"/>
        <v>2.5107847896440132E-3</v>
      </c>
      <c r="L1212" s="197">
        <f t="shared" si="73"/>
        <v>5.175128417311603E-3</v>
      </c>
      <c r="M1212" s="36"/>
    </row>
    <row r="1213" spans="1:13" ht="12.75" x14ac:dyDescent="0.2">
      <c r="A1213" s="15">
        <v>1971.06</v>
      </c>
      <c r="B1213" s="15">
        <v>99.72</v>
      </c>
      <c r="C1213" s="18">
        <v>3.1</v>
      </c>
      <c r="D1213" s="18">
        <v>5.32</v>
      </c>
      <c r="E1213" s="18">
        <v>40.6</v>
      </c>
      <c r="F1213" s="15">
        <f t="shared" si="74"/>
        <v>1971.4583333332421</v>
      </c>
      <c r="G1213" s="15">
        <v>6.52</v>
      </c>
      <c r="H1213" s="30"/>
      <c r="I1213" s="155"/>
      <c r="J1213" s="197">
        <f t="shared" si="72"/>
        <v>0.25833333333333336</v>
      </c>
      <c r="K1213" s="197">
        <f t="shared" si="75"/>
        <v>2.542650918635171E-3</v>
      </c>
      <c r="L1213" s="197">
        <f t="shared" si="73"/>
        <v>5.2774247178459799E-3</v>
      </c>
      <c r="M1213" s="36"/>
    </row>
    <row r="1214" spans="1:13" ht="12.75" x14ac:dyDescent="0.2">
      <c r="A1214" s="15">
        <v>1971.07</v>
      </c>
      <c r="B1214" s="15">
        <v>99</v>
      </c>
      <c r="C1214" s="18">
        <v>3.09667</v>
      </c>
      <c r="D1214" s="18">
        <v>5.3566700000000003</v>
      </c>
      <c r="E1214" s="18">
        <v>40.700000000000003</v>
      </c>
      <c r="F1214" s="15">
        <f t="shared" si="74"/>
        <v>1971.5416666665753</v>
      </c>
      <c r="G1214" s="15">
        <v>6.73</v>
      </c>
      <c r="H1214" s="30"/>
      <c r="I1214" s="155"/>
      <c r="J1214" s="197">
        <f t="shared" si="72"/>
        <v>0.25805583333333332</v>
      </c>
      <c r="K1214" s="197">
        <f t="shared" si="75"/>
        <v>2.5878041850514772E-3</v>
      </c>
      <c r="L1214" s="197">
        <f t="shared" si="73"/>
        <v>5.4424310895790917E-3</v>
      </c>
      <c r="M1214" s="36"/>
    </row>
    <row r="1215" spans="1:13" ht="12.75" x14ac:dyDescent="0.2">
      <c r="A1215" s="15">
        <v>1971.08</v>
      </c>
      <c r="B1215" s="15">
        <v>97.24</v>
      </c>
      <c r="C1215" s="18">
        <v>3.0933299999999999</v>
      </c>
      <c r="D1215" s="18">
        <v>5.3933299999999997</v>
      </c>
      <c r="E1215" s="18">
        <v>40.799999999999997</v>
      </c>
      <c r="F1215" s="15">
        <f t="shared" si="74"/>
        <v>1971.6249999999086</v>
      </c>
      <c r="G1215" s="15">
        <v>6.58</v>
      </c>
      <c r="H1215" s="30"/>
      <c r="I1215" s="155"/>
      <c r="J1215" s="197">
        <f t="shared" si="72"/>
        <v>0.25777749999999999</v>
      </c>
      <c r="K1215" s="197">
        <f t="shared" si="75"/>
        <v>2.6038131313131313E-3</v>
      </c>
      <c r="L1215" s="197">
        <f t="shared" si="73"/>
        <v>5.3245998017803498E-3</v>
      </c>
      <c r="M1215" s="36"/>
    </row>
    <row r="1216" spans="1:13" ht="12.75" x14ac:dyDescent="0.2">
      <c r="A1216" s="15">
        <v>1971.09</v>
      </c>
      <c r="B1216" s="15">
        <v>99.4</v>
      </c>
      <c r="C1216" s="18">
        <v>3.09</v>
      </c>
      <c r="D1216" s="18">
        <v>5.43</v>
      </c>
      <c r="E1216" s="18">
        <v>40.799999999999997</v>
      </c>
      <c r="F1216" s="15">
        <f t="shared" si="74"/>
        <v>1971.7083333332419</v>
      </c>
      <c r="G1216" s="15">
        <v>6.14</v>
      </c>
      <c r="H1216" s="30"/>
      <c r="I1216" s="155"/>
      <c r="J1216" s="197">
        <f t="shared" si="72"/>
        <v>0.25750000000000001</v>
      </c>
      <c r="K1216" s="197">
        <f t="shared" si="75"/>
        <v>2.6480872069107367E-3</v>
      </c>
      <c r="L1216" s="197">
        <f t="shared" si="73"/>
        <v>4.9780823011333908E-3</v>
      </c>
      <c r="M1216" s="36"/>
    </row>
    <row r="1217" spans="1:13" ht="12.75" x14ac:dyDescent="0.2">
      <c r="A1217" s="15">
        <v>1971.1</v>
      </c>
      <c r="B1217" s="15">
        <v>97.29</v>
      </c>
      <c r="C1217" s="18">
        <v>3.0833300000000001</v>
      </c>
      <c r="D1217" s="18">
        <v>5.52</v>
      </c>
      <c r="E1217" s="18">
        <v>40.9</v>
      </c>
      <c r="F1217" s="15">
        <f t="shared" si="74"/>
        <v>1971.7916666665751</v>
      </c>
      <c r="G1217" s="15">
        <v>5.93</v>
      </c>
      <c r="H1217" s="30"/>
      <c r="I1217" s="155"/>
      <c r="J1217" s="197">
        <f t="shared" si="72"/>
        <v>0.2569441666666667</v>
      </c>
      <c r="K1217" s="197">
        <f t="shared" si="75"/>
        <v>2.5849513749161639E-3</v>
      </c>
      <c r="L1217" s="197">
        <f t="shared" si="73"/>
        <v>4.8122345057812765E-3</v>
      </c>
      <c r="M1217" s="36"/>
    </row>
    <row r="1218" spans="1:13" ht="12.75" x14ac:dyDescent="0.2">
      <c r="A1218" s="15">
        <v>1971.11</v>
      </c>
      <c r="B1218" s="15">
        <v>92.78</v>
      </c>
      <c r="C1218" s="18">
        <v>3.07667</v>
      </c>
      <c r="D1218" s="18">
        <v>5.61</v>
      </c>
      <c r="E1218" s="18">
        <v>40.9</v>
      </c>
      <c r="F1218" s="15">
        <f t="shared" si="74"/>
        <v>1971.8749999999084</v>
      </c>
      <c r="G1218" s="15">
        <v>5.81</v>
      </c>
      <c r="H1218" s="30"/>
      <c r="I1218" s="155"/>
      <c r="J1218" s="197">
        <f t="shared" si="72"/>
        <v>0.25638916666666667</v>
      </c>
      <c r="K1218" s="197">
        <f t="shared" si="75"/>
        <v>2.6353085277692123E-3</v>
      </c>
      <c r="L1218" s="197">
        <f t="shared" si="73"/>
        <v>4.7173289717712397E-3</v>
      </c>
      <c r="M1218" s="36"/>
    </row>
    <row r="1219" spans="1:13" ht="12.75" x14ac:dyDescent="0.2">
      <c r="A1219" s="15">
        <v>1971.12</v>
      </c>
      <c r="B1219" s="15">
        <v>99.17</v>
      </c>
      <c r="C1219" s="18">
        <v>3.07</v>
      </c>
      <c r="D1219" s="18">
        <v>5.7</v>
      </c>
      <c r="E1219" s="18">
        <v>41.1</v>
      </c>
      <c r="F1219" s="15">
        <f t="shared" si="74"/>
        <v>1971.9583333332416</v>
      </c>
      <c r="G1219" s="15">
        <v>5.93</v>
      </c>
      <c r="H1219" s="30"/>
      <c r="I1219" s="155"/>
      <c r="J1219" s="197">
        <f t="shared" si="72"/>
        <v>0.2558333333333333</v>
      </c>
      <c r="K1219" s="197">
        <f t="shared" si="75"/>
        <v>2.7574189839764313E-3</v>
      </c>
      <c r="L1219" s="197">
        <f t="shared" si="73"/>
        <v>4.8122345057812765E-3</v>
      </c>
      <c r="M1219" s="36"/>
    </row>
    <row r="1220" spans="1:13" ht="12.75" x14ac:dyDescent="0.2">
      <c r="A1220" s="15">
        <v>1972.01</v>
      </c>
      <c r="B1220" s="15">
        <v>103.3</v>
      </c>
      <c r="C1220" s="18">
        <v>3.07</v>
      </c>
      <c r="D1220" s="18">
        <v>5.7366700000000002</v>
      </c>
      <c r="E1220" s="18">
        <v>41.1</v>
      </c>
      <c r="F1220" s="15">
        <f t="shared" si="74"/>
        <v>1972.0416666665749</v>
      </c>
      <c r="G1220" s="15">
        <v>5.95</v>
      </c>
      <c r="H1220" s="30"/>
      <c r="I1220" s="155"/>
      <c r="J1220" s="197">
        <f t="shared" si="72"/>
        <v>0.2558333333333333</v>
      </c>
      <c r="K1220" s="197">
        <f t="shared" si="75"/>
        <v>2.5797452186481122E-3</v>
      </c>
      <c r="L1220" s="197">
        <f t="shared" si="73"/>
        <v>4.8280425125377668E-3</v>
      </c>
      <c r="M1220" s="36"/>
    </row>
    <row r="1221" spans="1:13" ht="12.75" x14ac:dyDescent="0.2">
      <c r="A1221" s="15">
        <v>1972.02</v>
      </c>
      <c r="B1221" s="15">
        <v>105.2</v>
      </c>
      <c r="C1221" s="18">
        <v>3.07</v>
      </c>
      <c r="D1221" s="18">
        <v>5.7733299999999996</v>
      </c>
      <c r="E1221" s="18">
        <v>41.3</v>
      </c>
      <c r="F1221" s="15">
        <f t="shared" si="74"/>
        <v>1972.1249999999081</v>
      </c>
      <c r="G1221" s="15">
        <v>6.08</v>
      </c>
      <c r="H1221" s="30"/>
      <c r="I1221" s="155"/>
      <c r="J1221" s="197">
        <f t="shared" si="72"/>
        <v>0.2558333333333333</v>
      </c>
      <c r="K1221" s="197">
        <f t="shared" si="75"/>
        <v>2.4766053565666341E-3</v>
      </c>
      <c r="L1221" s="197">
        <f t="shared" si="73"/>
        <v>4.9307279315307095E-3</v>
      </c>
      <c r="M1221" s="36"/>
    </row>
    <row r="1222" spans="1:13" ht="12.75" x14ac:dyDescent="0.2">
      <c r="A1222" s="15">
        <v>1972.03</v>
      </c>
      <c r="B1222" s="15">
        <v>107.7</v>
      </c>
      <c r="C1222" s="18">
        <v>3.07</v>
      </c>
      <c r="D1222" s="18">
        <v>5.81</v>
      </c>
      <c r="E1222" s="18">
        <v>41.4</v>
      </c>
      <c r="F1222" s="15">
        <f t="shared" si="74"/>
        <v>1972.2083333332414</v>
      </c>
      <c r="G1222" s="15">
        <v>6.07</v>
      </c>
      <c r="H1222" s="30"/>
      <c r="I1222" s="155"/>
      <c r="J1222" s="197">
        <f t="shared" si="72"/>
        <v>0.2558333333333333</v>
      </c>
      <c r="K1222" s="197">
        <f t="shared" si="75"/>
        <v>2.4318757921419514E-3</v>
      </c>
      <c r="L1222" s="197">
        <f t="shared" si="73"/>
        <v>4.9228331496837807E-3</v>
      </c>
      <c r="M1222" s="36"/>
    </row>
    <row r="1223" spans="1:13" ht="12.75" x14ac:dyDescent="0.2">
      <c r="A1223" s="15">
        <v>1972.04</v>
      </c>
      <c r="B1223" s="15">
        <v>108.8</v>
      </c>
      <c r="C1223" s="18">
        <v>3.07</v>
      </c>
      <c r="D1223" s="18">
        <v>5.8633300000000004</v>
      </c>
      <c r="E1223" s="18">
        <v>41.5</v>
      </c>
      <c r="F1223" s="15">
        <f t="shared" si="74"/>
        <v>1972.2916666665747</v>
      </c>
      <c r="G1223" s="15">
        <v>6.19</v>
      </c>
      <c r="H1223" s="30"/>
      <c r="I1223" s="155"/>
      <c r="J1223" s="197">
        <f t="shared" si="72"/>
        <v>0.2558333333333333</v>
      </c>
      <c r="K1223" s="197">
        <f t="shared" si="75"/>
        <v>2.3754255648406062E-3</v>
      </c>
      <c r="L1223" s="197">
        <f t="shared" si="73"/>
        <v>5.0175255350288772E-3</v>
      </c>
      <c r="M1223" s="36"/>
    </row>
    <row r="1224" spans="1:13" ht="12.75" x14ac:dyDescent="0.2">
      <c r="A1224" s="15">
        <v>1972.05</v>
      </c>
      <c r="B1224" s="15">
        <v>107.7</v>
      </c>
      <c r="C1224" s="18">
        <v>3.07</v>
      </c>
      <c r="D1224" s="18">
        <v>5.9166699999999999</v>
      </c>
      <c r="E1224" s="18">
        <v>41.6</v>
      </c>
      <c r="F1224" s="15">
        <f t="shared" si="74"/>
        <v>1972.3749999999079</v>
      </c>
      <c r="G1224" s="15">
        <v>6.13</v>
      </c>
      <c r="H1224" s="30"/>
      <c r="I1224" s="155"/>
      <c r="J1224" s="197">
        <f t="shared" ref="J1224:J1287" si="76">D_year/12</f>
        <v>0.2558333333333333</v>
      </c>
      <c r="K1224" s="197">
        <f t="shared" si="75"/>
        <v>2.3514093137254901E-3</v>
      </c>
      <c r="L1224" s="197">
        <f t="shared" ref="L1224:L1287" si="77">(1+G1224/100)^(1/12)-1</f>
        <v>4.9701916105215904E-3</v>
      </c>
      <c r="M1224" s="36"/>
    </row>
    <row r="1225" spans="1:13" ht="12.75" x14ac:dyDescent="0.2">
      <c r="A1225" s="15">
        <v>1972.06</v>
      </c>
      <c r="B1225" s="15">
        <v>108</v>
      </c>
      <c r="C1225" s="18">
        <v>3.07</v>
      </c>
      <c r="D1225" s="18">
        <v>5.97</v>
      </c>
      <c r="E1225" s="18">
        <v>41.7</v>
      </c>
      <c r="F1225" s="15">
        <f t="shared" ref="F1225:F1288" si="78">F1224+1/12</f>
        <v>1972.4583333332412</v>
      </c>
      <c r="G1225" s="15">
        <v>6.11</v>
      </c>
      <c r="H1225" s="30"/>
      <c r="I1225" s="155"/>
      <c r="J1225" s="197">
        <f t="shared" si="76"/>
        <v>0.2558333333333333</v>
      </c>
      <c r="K1225" s="197">
        <f t="shared" ref="K1225:K1288" si="79">J1225/B1224</f>
        <v>2.3754255648406062E-3</v>
      </c>
      <c r="L1225" s="197">
        <f t="shared" si="77"/>
        <v>4.9544081844810073E-3</v>
      </c>
      <c r="M1225" s="36"/>
    </row>
    <row r="1226" spans="1:13" ht="12.75" x14ac:dyDescent="0.2">
      <c r="A1226" s="15">
        <v>1972.07</v>
      </c>
      <c r="B1226" s="15">
        <v>107.2</v>
      </c>
      <c r="C1226" s="18">
        <v>3.0733299999999999</v>
      </c>
      <c r="D1226" s="18">
        <v>6.0266700000000002</v>
      </c>
      <c r="E1226" s="18">
        <v>41.9</v>
      </c>
      <c r="F1226" s="15">
        <f t="shared" si="78"/>
        <v>1972.5416666665744</v>
      </c>
      <c r="G1226" s="15">
        <v>6.11</v>
      </c>
      <c r="H1226" s="30"/>
      <c r="I1226" s="155"/>
      <c r="J1226" s="197">
        <f t="shared" si="76"/>
        <v>0.25611083333333334</v>
      </c>
      <c r="K1226" s="197">
        <f t="shared" si="79"/>
        <v>2.3713966049382718E-3</v>
      </c>
      <c r="L1226" s="197">
        <f t="shared" si="77"/>
        <v>4.9544081844810073E-3</v>
      </c>
      <c r="M1226" s="36"/>
    </row>
    <row r="1227" spans="1:13" ht="12.75" x14ac:dyDescent="0.2">
      <c r="A1227" s="15">
        <v>1972.08</v>
      </c>
      <c r="B1227" s="15">
        <v>111</v>
      </c>
      <c r="C1227" s="18">
        <v>3.07667</v>
      </c>
      <c r="D1227" s="18">
        <v>6.0833300000000001</v>
      </c>
      <c r="E1227" s="18">
        <v>42</v>
      </c>
      <c r="F1227" s="15">
        <f t="shared" si="78"/>
        <v>1972.6249999999077</v>
      </c>
      <c r="G1227" s="15">
        <v>6.21</v>
      </c>
      <c r="H1227" s="30"/>
      <c r="I1227" s="155"/>
      <c r="J1227" s="197">
        <f t="shared" si="76"/>
        <v>0.25638916666666667</v>
      </c>
      <c r="K1227" s="197">
        <f t="shared" si="79"/>
        <v>2.3916899875621889E-3</v>
      </c>
      <c r="L1227" s="197">
        <f t="shared" si="77"/>
        <v>5.0332980619396395E-3</v>
      </c>
      <c r="M1227" s="36"/>
    </row>
    <row r="1228" spans="1:13" ht="12.75" x14ac:dyDescent="0.2">
      <c r="A1228" s="15">
        <v>1972.09</v>
      </c>
      <c r="B1228" s="15">
        <v>109.4</v>
      </c>
      <c r="C1228" s="18">
        <v>3.08</v>
      </c>
      <c r="D1228" s="18">
        <v>6.14</v>
      </c>
      <c r="E1228" s="18">
        <v>42.1</v>
      </c>
      <c r="F1228" s="15">
        <f t="shared" si="78"/>
        <v>1972.7083333332409</v>
      </c>
      <c r="G1228" s="15">
        <v>6.55</v>
      </c>
      <c r="H1228" s="30"/>
      <c r="I1228" s="155"/>
      <c r="J1228" s="197">
        <f t="shared" si="76"/>
        <v>0.25666666666666665</v>
      </c>
      <c r="K1228" s="197">
        <f t="shared" si="79"/>
        <v>2.3123123123123123E-3</v>
      </c>
      <c r="L1228" s="197">
        <f t="shared" si="77"/>
        <v>5.3010153037240659E-3</v>
      </c>
      <c r="M1228" s="36"/>
    </row>
    <row r="1229" spans="1:13" ht="12.75" x14ac:dyDescent="0.2">
      <c r="A1229" s="15">
        <v>1972.1</v>
      </c>
      <c r="B1229" s="15">
        <v>109.6</v>
      </c>
      <c r="C1229" s="18">
        <v>3.1033300000000001</v>
      </c>
      <c r="D1229" s="18">
        <v>6.2333299999999996</v>
      </c>
      <c r="E1229" s="18">
        <v>42.3</v>
      </c>
      <c r="F1229" s="15">
        <f t="shared" si="78"/>
        <v>1972.7916666665742</v>
      </c>
      <c r="G1229" s="15">
        <v>6.48</v>
      </c>
      <c r="H1229" s="30"/>
      <c r="I1229" s="155"/>
      <c r="J1229" s="197">
        <f t="shared" si="76"/>
        <v>0.25861083333333335</v>
      </c>
      <c r="K1229" s="197">
        <f t="shared" si="79"/>
        <v>2.3639015843997563E-3</v>
      </c>
      <c r="L1229" s="197">
        <f t="shared" si="77"/>
        <v>5.2459611277158036E-3</v>
      </c>
      <c r="M1229" s="36"/>
    </row>
    <row r="1230" spans="1:13" ht="12.75" x14ac:dyDescent="0.2">
      <c r="A1230" s="15">
        <v>1972.11</v>
      </c>
      <c r="B1230" s="15">
        <v>115.1</v>
      </c>
      <c r="C1230" s="18">
        <v>3.1266699999999998</v>
      </c>
      <c r="D1230" s="18">
        <v>6.32667</v>
      </c>
      <c r="E1230" s="18">
        <v>42.4</v>
      </c>
      <c r="F1230" s="15">
        <f t="shared" si="78"/>
        <v>1972.8749999999075</v>
      </c>
      <c r="G1230" s="15">
        <v>6.28</v>
      </c>
      <c r="H1230" s="30"/>
      <c r="I1230" s="155"/>
      <c r="J1230" s="197">
        <f t="shared" si="76"/>
        <v>0.26055583333333332</v>
      </c>
      <c r="K1230" s="197">
        <f t="shared" si="79"/>
        <v>2.3773342457420925E-3</v>
      </c>
      <c r="L1230" s="197">
        <f t="shared" si="77"/>
        <v>5.0884804742696854E-3</v>
      </c>
      <c r="M1230" s="36"/>
    </row>
    <row r="1231" spans="1:13" ht="12.75" x14ac:dyDescent="0.2">
      <c r="A1231" s="15">
        <v>1972.12</v>
      </c>
      <c r="B1231" s="15">
        <v>117.5</v>
      </c>
      <c r="C1231" s="18">
        <v>3.15</v>
      </c>
      <c r="D1231" s="18">
        <v>6.42</v>
      </c>
      <c r="E1231" s="18">
        <v>42.5</v>
      </c>
      <c r="F1231" s="15">
        <f t="shared" si="78"/>
        <v>1972.9583333332407</v>
      </c>
      <c r="G1231" s="15">
        <v>6.36</v>
      </c>
      <c r="H1231" s="30"/>
      <c r="I1231" s="155"/>
      <c r="J1231" s="197">
        <f t="shared" si="76"/>
        <v>0.26250000000000001</v>
      </c>
      <c r="K1231" s="197">
        <f t="shared" si="79"/>
        <v>2.280625543006082E-3</v>
      </c>
      <c r="L1231" s="197">
        <f t="shared" si="77"/>
        <v>5.1515053074766559E-3</v>
      </c>
      <c r="M1231" s="36"/>
    </row>
    <row r="1232" spans="1:13" ht="12.75" x14ac:dyDescent="0.2">
      <c r="A1232" s="15">
        <v>1973.01</v>
      </c>
      <c r="B1232" s="15">
        <v>118.4</v>
      </c>
      <c r="C1232" s="18">
        <v>3.1566700000000001</v>
      </c>
      <c r="D1232" s="18">
        <v>6.5466699999999998</v>
      </c>
      <c r="E1232" s="18">
        <v>42.6</v>
      </c>
      <c r="F1232" s="15">
        <f t="shared" si="78"/>
        <v>1973.041666666574</v>
      </c>
      <c r="G1232" s="15">
        <v>6.46</v>
      </c>
      <c r="H1232" s="30"/>
      <c r="I1232" s="155"/>
      <c r="J1232" s="197">
        <f t="shared" si="76"/>
        <v>0.26305583333333332</v>
      </c>
      <c r="K1232" s="197">
        <f t="shared" si="79"/>
        <v>2.2387730496453901E-3</v>
      </c>
      <c r="L1232" s="197">
        <f t="shared" si="77"/>
        <v>5.2302252694751417E-3</v>
      </c>
      <c r="M1232" s="36"/>
    </row>
    <row r="1233" spans="1:13" ht="12.75" x14ac:dyDescent="0.2">
      <c r="A1233" s="15">
        <v>1973.02</v>
      </c>
      <c r="B1233" s="15">
        <v>114.2</v>
      </c>
      <c r="C1233" s="18">
        <v>3.1633300000000002</v>
      </c>
      <c r="D1233" s="18">
        <v>6.67333</v>
      </c>
      <c r="E1233" s="18">
        <v>42.9</v>
      </c>
      <c r="F1233" s="15">
        <f t="shared" si="78"/>
        <v>1973.1249999999072</v>
      </c>
      <c r="G1233" s="15">
        <v>6.64</v>
      </c>
      <c r="H1233" s="30"/>
      <c r="I1233" s="155"/>
      <c r="J1233" s="197">
        <f t="shared" si="76"/>
        <v>0.26361083333333335</v>
      </c>
      <c r="K1233" s="197">
        <f t="shared" si="79"/>
        <v>2.2264428490990991E-3</v>
      </c>
      <c r="L1233" s="197">
        <f t="shared" si="77"/>
        <v>5.3717505475605609E-3</v>
      </c>
      <c r="M1233" s="36"/>
    </row>
    <row r="1234" spans="1:13" ht="12.75" x14ac:dyDescent="0.2">
      <c r="A1234" s="15">
        <v>1973.03</v>
      </c>
      <c r="B1234" s="15">
        <v>112.4</v>
      </c>
      <c r="C1234" s="18">
        <v>3.17</v>
      </c>
      <c r="D1234" s="18">
        <v>6.8</v>
      </c>
      <c r="E1234" s="18">
        <v>43.3</v>
      </c>
      <c r="F1234" s="15">
        <f t="shared" si="78"/>
        <v>1973.2083333332405</v>
      </c>
      <c r="G1234" s="15">
        <v>6.71</v>
      </c>
      <c r="H1234" s="30"/>
      <c r="I1234" s="155"/>
      <c r="J1234" s="197">
        <f t="shared" si="76"/>
        <v>0.26416666666666666</v>
      </c>
      <c r="K1234" s="197">
        <f t="shared" si="79"/>
        <v>2.3131932282545241E-3</v>
      </c>
      <c r="L1234" s="197">
        <f t="shared" si="77"/>
        <v>5.4267290252520972E-3</v>
      </c>
      <c r="M1234" s="36"/>
    </row>
    <row r="1235" spans="1:13" ht="12.75" x14ac:dyDescent="0.2">
      <c r="A1235" s="15">
        <v>1973.04</v>
      </c>
      <c r="B1235" s="15">
        <v>110.3</v>
      </c>
      <c r="C1235" s="18">
        <v>3.1866699999999999</v>
      </c>
      <c r="D1235" s="18">
        <v>6.9433299999999996</v>
      </c>
      <c r="E1235" s="18">
        <v>43.6</v>
      </c>
      <c r="F1235" s="15">
        <f t="shared" si="78"/>
        <v>1973.2916666665737</v>
      </c>
      <c r="G1235" s="15">
        <v>6.67</v>
      </c>
      <c r="H1235" s="30"/>
      <c r="I1235" s="155"/>
      <c r="J1235" s="197">
        <f t="shared" si="76"/>
        <v>0.26555583333333332</v>
      </c>
      <c r="K1235" s="197">
        <f t="shared" si="79"/>
        <v>2.3625963819691575E-3</v>
      </c>
      <c r="L1235" s="197">
        <f t="shared" si="77"/>
        <v>5.395316801844352E-3</v>
      </c>
      <c r="M1235" s="36"/>
    </row>
    <row r="1236" spans="1:13" ht="12.75" x14ac:dyDescent="0.2">
      <c r="A1236" s="15">
        <v>1973.05</v>
      </c>
      <c r="B1236" s="15">
        <v>107.2</v>
      </c>
      <c r="C1236" s="18">
        <v>3.2033299999999998</v>
      </c>
      <c r="D1236" s="18">
        <v>7.0866699999999998</v>
      </c>
      <c r="E1236" s="18">
        <v>43.9</v>
      </c>
      <c r="F1236" s="15">
        <f t="shared" si="78"/>
        <v>1973.374999999907</v>
      </c>
      <c r="G1236" s="15">
        <v>6.85</v>
      </c>
      <c r="H1236" s="30"/>
      <c r="I1236" s="155"/>
      <c r="J1236" s="197">
        <f t="shared" si="76"/>
        <v>0.26694416666666665</v>
      </c>
      <c r="K1236" s="197">
        <f t="shared" si="79"/>
        <v>2.4201647023269868E-3</v>
      </c>
      <c r="L1236" s="197">
        <f t="shared" si="77"/>
        <v>5.5365868732712986E-3</v>
      </c>
      <c r="M1236" s="36"/>
    </row>
    <row r="1237" spans="1:13" ht="12.75" x14ac:dyDescent="0.2">
      <c r="A1237" s="15">
        <v>1973.06</v>
      </c>
      <c r="B1237" s="15">
        <v>104.8</v>
      </c>
      <c r="C1237" s="18">
        <v>3.22</v>
      </c>
      <c r="D1237" s="18">
        <v>7.23</v>
      </c>
      <c r="E1237" s="18">
        <v>44.2</v>
      </c>
      <c r="F1237" s="15">
        <f t="shared" si="78"/>
        <v>1973.4583333332403</v>
      </c>
      <c r="G1237" s="15">
        <v>6.9</v>
      </c>
      <c r="H1237" s="30"/>
      <c r="I1237" s="155"/>
      <c r="J1237" s="197">
        <f t="shared" si="76"/>
        <v>0.26833333333333337</v>
      </c>
      <c r="K1237" s="197">
        <f t="shared" si="79"/>
        <v>2.5031094527363188E-3</v>
      </c>
      <c r="L1237" s="197">
        <f t="shared" si="77"/>
        <v>5.5757898442876375E-3</v>
      </c>
      <c r="M1237" s="36"/>
    </row>
    <row r="1238" spans="1:13" ht="12.75" x14ac:dyDescent="0.2">
      <c r="A1238" s="15">
        <v>1973.07</v>
      </c>
      <c r="B1238" s="15">
        <v>105.8</v>
      </c>
      <c r="C1238" s="18">
        <v>3.2366700000000002</v>
      </c>
      <c r="D1238" s="18">
        <v>7.3833299999999999</v>
      </c>
      <c r="E1238" s="18">
        <v>44.3</v>
      </c>
      <c r="F1238" s="15">
        <f t="shared" si="78"/>
        <v>1973.5416666665735</v>
      </c>
      <c r="G1238" s="15">
        <v>7.13</v>
      </c>
      <c r="H1238" s="30"/>
      <c r="I1238" s="155"/>
      <c r="J1238" s="197">
        <f t="shared" si="76"/>
        <v>0.26972250000000003</v>
      </c>
      <c r="K1238" s="197">
        <f t="shared" si="79"/>
        <v>2.5736879770992369E-3</v>
      </c>
      <c r="L1238" s="197">
        <f t="shared" si="77"/>
        <v>5.7559072994648464E-3</v>
      </c>
      <c r="M1238" s="36"/>
    </row>
    <row r="1239" spans="1:13" ht="12.75" x14ac:dyDescent="0.2">
      <c r="A1239" s="15">
        <v>1973.08</v>
      </c>
      <c r="B1239" s="15">
        <v>103.8</v>
      </c>
      <c r="C1239" s="18">
        <v>3.2533300000000001</v>
      </c>
      <c r="D1239" s="18">
        <v>7.53667</v>
      </c>
      <c r="E1239" s="18">
        <v>45.1</v>
      </c>
      <c r="F1239" s="15">
        <f t="shared" si="78"/>
        <v>1973.6249999999068</v>
      </c>
      <c r="G1239" s="15">
        <v>7.4</v>
      </c>
      <c r="H1239" s="30"/>
      <c r="I1239" s="155"/>
      <c r="J1239" s="197">
        <f t="shared" si="76"/>
        <v>0.27111083333333336</v>
      </c>
      <c r="K1239" s="197">
        <f t="shared" si="79"/>
        <v>2.5624842470069317E-3</v>
      </c>
      <c r="L1239" s="197">
        <f t="shared" si="77"/>
        <v>5.9668977756095476E-3</v>
      </c>
      <c r="M1239" s="36"/>
    </row>
    <row r="1240" spans="1:13" ht="12.75" x14ac:dyDescent="0.2">
      <c r="A1240" s="15">
        <v>1973.09</v>
      </c>
      <c r="B1240" s="15">
        <v>105.6</v>
      </c>
      <c r="C1240" s="18">
        <v>3.27</v>
      </c>
      <c r="D1240" s="18">
        <v>7.69</v>
      </c>
      <c r="E1240" s="18">
        <v>45.2</v>
      </c>
      <c r="F1240" s="15">
        <f t="shared" si="78"/>
        <v>1973.70833333324</v>
      </c>
      <c r="G1240" s="15">
        <v>7.09</v>
      </c>
      <c r="H1240" s="30"/>
      <c r="I1240" s="155"/>
      <c r="J1240" s="197">
        <f t="shared" si="76"/>
        <v>0.27250000000000002</v>
      </c>
      <c r="K1240" s="197">
        <f t="shared" si="79"/>
        <v>2.6252408477842005E-3</v>
      </c>
      <c r="L1240" s="197">
        <f t="shared" si="77"/>
        <v>5.7246080037485214E-3</v>
      </c>
      <c r="M1240" s="36"/>
    </row>
    <row r="1241" spans="1:13" ht="12.75" x14ac:dyDescent="0.2">
      <c r="A1241" s="15">
        <v>1973.1</v>
      </c>
      <c r="B1241" s="15">
        <v>109.8</v>
      </c>
      <c r="C1241" s="18">
        <v>3.30667</v>
      </c>
      <c r="D1241" s="18">
        <v>7.8466699999999996</v>
      </c>
      <c r="E1241" s="18">
        <v>45.6</v>
      </c>
      <c r="F1241" s="15">
        <f t="shared" si="78"/>
        <v>1973.7916666665733</v>
      </c>
      <c r="G1241" s="15">
        <v>6.79</v>
      </c>
      <c r="H1241" s="30"/>
      <c r="I1241" s="155"/>
      <c r="J1241" s="197">
        <f t="shared" si="76"/>
        <v>0.27555583333333333</v>
      </c>
      <c r="K1241" s="197">
        <f t="shared" si="79"/>
        <v>2.6094302398989903E-3</v>
      </c>
      <c r="L1241" s="197">
        <f t="shared" si="77"/>
        <v>5.4895211046772641E-3</v>
      </c>
      <c r="M1241" s="36"/>
    </row>
    <row r="1242" spans="1:13" ht="12.75" x14ac:dyDescent="0.2">
      <c r="A1242" s="15">
        <v>1973.11</v>
      </c>
      <c r="B1242" s="15">
        <v>102</v>
      </c>
      <c r="C1242" s="18">
        <v>3.3433299999999999</v>
      </c>
      <c r="D1242" s="18">
        <v>8.0033300000000001</v>
      </c>
      <c r="E1242" s="18">
        <v>45.9</v>
      </c>
      <c r="F1242" s="15">
        <f t="shared" si="78"/>
        <v>1973.8749999999065</v>
      </c>
      <c r="G1242" s="15">
        <v>6.73</v>
      </c>
      <c r="H1242" s="30"/>
      <c r="I1242" s="155"/>
      <c r="J1242" s="197">
        <f t="shared" si="76"/>
        <v>0.27861083333333331</v>
      </c>
      <c r="K1242" s="197">
        <f t="shared" si="79"/>
        <v>2.5374392835458407E-3</v>
      </c>
      <c r="L1242" s="197">
        <f t="shared" si="77"/>
        <v>5.4424310895790917E-3</v>
      </c>
      <c r="M1242" s="36"/>
    </row>
    <row r="1243" spans="1:13" ht="12.75" x14ac:dyDescent="0.2">
      <c r="A1243" s="15">
        <v>1973.12</v>
      </c>
      <c r="B1243" s="15">
        <v>94.78</v>
      </c>
      <c r="C1243" s="18">
        <v>3.38</v>
      </c>
      <c r="D1243" s="18">
        <v>8.16</v>
      </c>
      <c r="E1243" s="18">
        <v>46.2</v>
      </c>
      <c r="F1243" s="15">
        <f t="shared" si="78"/>
        <v>1973.9583333332398</v>
      </c>
      <c r="G1243" s="15">
        <v>6.74</v>
      </c>
      <c r="H1243" s="30"/>
      <c r="I1243" s="155"/>
      <c r="J1243" s="197">
        <f t="shared" si="76"/>
        <v>0.28166666666666668</v>
      </c>
      <c r="K1243" s="197">
        <f t="shared" si="79"/>
        <v>2.7614379084967321E-3</v>
      </c>
      <c r="L1243" s="197">
        <f t="shared" si="77"/>
        <v>5.4502811103220861E-3</v>
      </c>
      <c r="M1243" s="36"/>
    </row>
    <row r="1244" spans="1:13" ht="12.75" x14ac:dyDescent="0.2">
      <c r="A1244" s="15">
        <v>1974.01</v>
      </c>
      <c r="B1244" s="15">
        <v>96.11</v>
      </c>
      <c r="C1244" s="18">
        <v>3.4</v>
      </c>
      <c r="D1244" s="18">
        <v>8.2266700000000004</v>
      </c>
      <c r="E1244" s="18">
        <v>46.6</v>
      </c>
      <c r="F1244" s="15">
        <f t="shared" si="78"/>
        <v>1974.0416666665731</v>
      </c>
      <c r="G1244" s="15">
        <v>6.99</v>
      </c>
      <c r="H1244" s="30"/>
      <c r="I1244" s="155"/>
      <c r="J1244" s="197">
        <f t="shared" si="76"/>
        <v>0.28333333333333333</v>
      </c>
      <c r="K1244" s="197">
        <f t="shared" si="79"/>
        <v>2.9893789125694588E-3</v>
      </c>
      <c r="L1244" s="197">
        <f t="shared" si="77"/>
        <v>5.6463128544999019E-3</v>
      </c>
      <c r="M1244" s="36"/>
    </row>
    <row r="1245" spans="1:13" ht="12.75" x14ac:dyDescent="0.2">
      <c r="A1245" s="15">
        <v>1974.02</v>
      </c>
      <c r="B1245" s="15">
        <v>93.45</v>
      </c>
      <c r="C1245" s="18">
        <v>3.42</v>
      </c>
      <c r="D1245" s="18">
        <v>8.2933299999999992</v>
      </c>
      <c r="E1245" s="18">
        <v>47.2</v>
      </c>
      <c r="F1245" s="15">
        <f t="shared" si="78"/>
        <v>1974.1249999999063</v>
      </c>
      <c r="G1245" s="15">
        <v>6.96</v>
      </c>
      <c r="H1245" s="30"/>
      <c r="I1245" s="155"/>
      <c r="J1245" s="197">
        <f t="shared" si="76"/>
        <v>0.28499999999999998</v>
      </c>
      <c r="K1245" s="197">
        <f t="shared" si="79"/>
        <v>2.9653522006034749E-3</v>
      </c>
      <c r="L1245" s="197">
        <f t="shared" si="77"/>
        <v>5.6228112286857979E-3</v>
      </c>
      <c r="M1245" s="36"/>
    </row>
    <row r="1246" spans="1:13" ht="12.75" x14ac:dyDescent="0.2">
      <c r="A1246" s="15">
        <v>1974.03</v>
      </c>
      <c r="B1246" s="15">
        <v>97.44</v>
      </c>
      <c r="C1246" s="18">
        <v>3.44</v>
      </c>
      <c r="D1246" s="18">
        <v>8.36</v>
      </c>
      <c r="E1246" s="18">
        <v>47.8</v>
      </c>
      <c r="F1246" s="15">
        <f t="shared" si="78"/>
        <v>1974.2083333332396</v>
      </c>
      <c r="G1246" s="15">
        <v>7.21</v>
      </c>
      <c r="H1246" s="30"/>
      <c r="I1246" s="155"/>
      <c r="J1246" s="197">
        <f t="shared" si="76"/>
        <v>0.28666666666666668</v>
      </c>
      <c r="K1246" s="197">
        <f t="shared" si="79"/>
        <v>3.067594078830034E-3</v>
      </c>
      <c r="L1246" s="197">
        <f t="shared" si="77"/>
        <v>5.8184737662567709E-3</v>
      </c>
      <c r="M1246" s="36"/>
    </row>
    <row r="1247" spans="1:13" ht="12.75" x14ac:dyDescent="0.2">
      <c r="A1247" s="15">
        <v>1974.04</v>
      </c>
      <c r="B1247" s="15">
        <v>92.46</v>
      </c>
      <c r="C1247" s="18">
        <v>3.46</v>
      </c>
      <c r="D1247" s="18">
        <v>8.4866700000000002</v>
      </c>
      <c r="E1247" s="18">
        <v>48</v>
      </c>
      <c r="F1247" s="15">
        <f t="shared" si="78"/>
        <v>1974.2916666665728</v>
      </c>
      <c r="G1247" s="15">
        <v>7.51</v>
      </c>
      <c r="H1247" s="30"/>
      <c r="I1247" s="155"/>
      <c r="J1247" s="197">
        <f t="shared" si="76"/>
        <v>0.28833333333333333</v>
      </c>
      <c r="K1247" s="197">
        <f t="shared" si="79"/>
        <v>2.9590859332238643E-3</v>
      </c>
      <c r="L1247" s="197">
        <f t="shared" si="77"/>
        <v>6.0527174896265468E-3</v>
      </c>
      <c r="M1247" s="36"/>
    </row>
    <row r="1248" spans="1:13" ht="12.75" x14ac:dyDescent="0.2">
      <c r="A1248" s="15">
        <v>1974.05</v>
      </c>
      <c r="B1248" s="15">
        <v>89.67</v>
      </c>
      <c r="C1248" s="18">
        <v>3.48</v>
      </c>
      <c r="D1248" s="18">
        <v>8.6133299999999995</v>
      </c>
      <c r="E1248" s="18">
        <v>48.6</v>
      </c>
      <c r="F1248" s="15">
        <f t="shared" si="78"/>
        <v>1974.3749999999061</v>
      </c>
      <c r="G1248" s="15">
        <v>7.58</v>
      </c>
      <c r="H1248" s="30"/>
      <c r="I1248" s="155"/>
      <c r="J1248" s="197">
        <f t="shared" si="76"/>
        <v>0.28999999999999998</v>
      </c>
      <c r="K1248" s="197">
        <f t="shared" si="79"/>
        <v>3.1364914557646551E-3</v>
      </c>
      <c r="L1248" s="197">
        <f t="shared" si="77"/>
        <v>6.1072881365387133E-3</v>
      </c>
      <c r="M1248" s="36"/>
    </row>
    <row r="1249" spans="1:13" ht="12.75" x14ac:dyDescent="0.2">
      <c r="A1249" s="15">
        <v>1974.06</v>
      </c>
      <c r="B1249" s="15">
        <v>89.79</v>
      </c>
      <c r="C1249" s="18">
        <v>3.5</v>
      </c>
      <c r="D1249" s="18">
        <v>8.74</v>
      </c>
      <c r="E1249" s="18">
        <v>49</v>
      </c>
      <c r="F1249" s="15">
        <f t="shared" si="78"/>
        <v>1974.4583333332394</v>
      </c>
      <c r="G1249" s="15">
        <v>7.54</v>
      </c>
      <c r="H1249" s="30"/>
      <c r="I1249" s="155"/>
      <c r="J1249" s="197">
        <f t="shared" si="76"/>
        <v>0.29166666666666669</v>
      </c>
      <c r="K1249" s="197">
        <f t="shared" si="79"/>
        <v>3.2526671870934166E-3</v>
      </c>
      <c r="L1249" s="197">
        <f t="shared" si="77"/>
        <v>6.0761088967336008E-3</v>
      </c>
      <c r="M1249" s="36"/>
    </row>
    <row r="1250" spans="1:13" ht="12.75" x14ac:dyDescent="0.2">
      <c r="A1250" s="15">
        <v>1974.07</v>
      </c>
      <c r="B1250" s="15">
        <v>79.31</v>
      </c>
      <c r="C1250" s="18">
        <v>3.53</v>
      </c>
      <c r="D1250" s="18">
        <v>8.8633299999999995</v>
      </c>
      <c r="E1250" s="18">
        <v>49.4</v>
      </c>
      <c r="F1250" s="15">
        <f t="shared" si="78"/>
        <v>1974.5416666665726</v>
      </c>
      <c r="G1250" s="15">
        <v>7.81</v>
      </c>
      <c r="H1250" s="30"/>
      <c r="I1250" s="155"/>
      <c r="J1250" s="197">
        <f t="shared" si="76"/>
        <v>0.29416666666666663</v>
      </c>
      <c r="K1250" s="197">
        <f t="shared" si="79"/>
        <v>3.2761628986152868E-3</v>
      </c>
      <c r="L1250" s="197">
        <f t="shared" si="77"/>
        <v>6.2863628051315068E-3</v>
      </c>
      <c r="M1250" s="36"/>
    </row>
    <row r="1251" spans="1:13" ht="12.75" x14ac:dyDescent="0.2">
      <c r="A1251" s="15">
        <v>1974.08</v>
      </c>
      <c r="B1251" s="15">
        <v>76.03</v>
      </c>
      <c r="C1251" s="18">
        <v>3.56</v>
      </c>
      <c r="D1251" s="18">
        <v>8.9866700000000002</v>
      </c>
      <c r="E1251" s="18">
        <v>50</v>
      </c>
      <c r="F1251" s="15">
        <f t="shared" si="78"/>
        <v>1974.6249999999059</v>
      </c>
      <c r="G1251" s="15">
        <v>8.0399999999999991</v>
      </c>
      <c r="H1251" s="30"/>
      <c r="I1251" s="155"/>
      <c r="J1251" s="197">
        <f t="shared" si="76"/>
        <v>0.29666666666666669</v>
      </c>
      <c r="K1251" s="197">
        <f t="shared" si="79"/>
        <v>3.7405959736056824E-3</v>
      </c>
      <c r="L1251" s="197">
        <f t="shared" si="77"/>
        <v>6.4650876169554117E-3</v>
      </c>
      <c r="M1251" s="36"/>
    </row>
    <row r="1252" spans="1:13" ht="12.75" x14ac:dyDescent="0.2">
      <c r="A1252" s="15">
        <v>1974.09</v>
      </c>
      <c r="B1252" s="15">
        <v>68.12</v>
      </c>
      <c r="C1252" s="18">
        <v>3.59</v>
      </c>
      <c r="D1252" s="18">
        <v>9.11</v>
      </c>
      <c r="E1252" s="18">
        <v>50.6</v>
      </c>
      <c r="F1252" s="15">
        <f t="shared" si="78"/>
        <v>1974.7083333332391</v>
      </c>
      <c r="G1252" s="15">
        <v>8.0399999999999991</v>
      </c>
      <c r="H1252" s="30"/>
      <c r="I1252" s="155"/>
      <c r="J1252" s="197">
        <f t="shared" si="76"/>
        <v>0.29916666666666664</v>
      </c>
      <c r="K1252" s="197">
        <f t="shared" si="79"/>
        <v>3.934850278398877E-3</v>
      </c>
      <c r="L1252" s="197">
        <f t="shared" si="77"/>
        <v>6.4650876169554117E-3</v>
      </c>
      <c r="M1252" s="36"/>
    </row>
    <row r="1253" spans="1:13" ht="12.75" x14ac:dyDescent="0.2">
      <c r="A1253" s="15">
        <v>1974.1</v>
      </c>
      <c r="B1253" s="15">
        <v>69.44</v>
      </c>
      <c r="C1253" s="18">
        <v>3.5933299999999999</v>
      </c>
      <c r="D1253" s="18">
        <v>9.0366700000000009</v>
      </c>
      <c r="E1253" s="18">
        <v>51.1</v>
      </c>
      <c r="F1253" s="15">
        <f t="shared" si="78"/>
        <v>1974.7916666665724</v>
      </c>
      <c r="G1253" s="15">
        <v>7.9</v>
      </c>
      <c r="H1253" s="30"/>
      <c r="I1253" s="155"/>
      <c r="J1253" s="197">
        <f t="shared" si="76"/>
        <v>0.29944416666666668</v>
      </c>
      <c r="K1253" s="197">
        <f t="shared" si="79"/>
        <v>4.3958333333333332E-3</v>
      </c>
      <c r="L1253" s="197">
        <f t="shared" si="77"/>
        <v>6.356340187460896E-3</v>
      </c>
      <c r="M1253" s="36"/>
    </row>
    <row r="1254" spans="1:13" ht="12.75" x14ac:dyDescent="0.2">
      <c r="A1254" s="15">
        <v>1974.11</v>
      </c>
      <c r="B1254" s="15">
        <v>71.739999999999995</v>
      </c>
      <c r="C1254" s="18">
        <v>3.59667</v>
      </c>
      <c r="D1254" s="18">
        <v>8.9633299999999991</v>
      </c>
      <c r="E1254" s="18">
        <v>51.5</v>
      </c>
      <c r="F1254" s="15">
        <f t="shared" si="78"/>
        <v>1974.8749999999056</v>
      </c>
      <c r="G1254" s="15">
        <v>7.68</v>
      </c>
      <c r="H1254" s="30"/>
      <c r="I1254" s="155"/>
      <c r="J1254" s="197">
        <f t="shared" si="76"/>
        <v>0.2997225</v>
      </c>
      <c r="K1254" s="197">
        <f t="shared" si="79"/>
        <v>4.3162802419354843E-3</v>
      </c>
      <c r="L1254" s="197">
        <f t="shared" si="77"/>
        <v>6.1851897679632284E-3</v>
      </c>
      <c r="M1254" s="36"/>
    </row>
    <row r="1255" spans="1:13" ht="12.75" x14ac:dyDescent="0.2">
      <c r="A1255" s="15">
        <v>1974.12</v>
      </c>
      <c r="B1255" s="15">
        <v>67.069999999999993</v>
      </c>
      <c r="C1255" s="18">
        <v>3.6</v>
      </c>
      <c r="D1255" s="18">
        <v>8.89</v>
      </c>
      <c r="E1255" s="18">
        <v>51.9</v>
      </c>
      <c r="F1255" s="15">
        <f t="shared" si="78"/>
        <v>1974.9583333332389</v>
      </c>
      <c r="G1255" s="15">
        <v>7.43</v>
      </c>
      <c r="H1255" s="30"/>
      <c r="I1255" s="155"/>
      <c r="J1255" s="197">
        <f t="shared" si="76"/>
        <v>0.3</v>
      </c>
      <c r="K1255" s="197">
        <f t="shared" si="79"/>
        <v>4.1817674937273492E-3</v>
      </c>
      <c r="L1255" s="197">
        <f t="shared" si="77"/>
        <v>5.9903111399197684E-3</v>
      </c>
      <c r="M1255" s="36"/>
    </row>
    <row r="1256" spans="1:13" ht="12.75" x14ac:dyDescent="0.2">
      <c r="A1256" s="15">
        <v>1975.01</v>
      </c>
      <c r="B1256" s="15">
        <v>72.56</v>
      </c>
      <c r="C1256" s="18">
        <v>3.6233300000000002</v>
      </c>
      <c r="D1256" s="18">
        <v>8.7433300000000003</v>
      </c>
      <c r="E1256" s="18">
        <v>52.1</v>
      </c>
      <c r="F1256" s="15">
        <f t="shared" si="78"/>
        <v>1975.0416666665722</v>
      </c>
      <c r="G1256" s="15">
        <v>7.5</v>
      </c>
      <c r="H1256" s="30"/>
      <c r="I1256" s="155"/>
      <c r="J1256" s="197">
        <f t="shared" si="76"/>
        <v>0.30194416666666668</v>
      </c>
      <c r="K1256" s="197">
        <f t="shared" si="79"/>
        <v>4.501925848615875E-3</v>
      </c>
      <c r="L1256" s="197">
        <f t="shared" si="77"/>
        <v>6.0449190242917172E-3</v>
      </c>
      <c r="M1256" s="36"/>
    </row>
    <row r="1257" spans="1:13" ht="12.75" x14ac:dyDescent="0.2">
      <c r="A1257" s="15">
        <v>1975.02</v>
      </c>
      <c r="B1257" s="15">
        <v>80.099999999999994</v>
      </c>
      <c r="C1257" s="18">
        <v>3.6466699999999999</v>
      </c>
      <c r="D1257" s="18">
        <v>8.5966699999999996</v>
      </c>
      <c r="E1257" s="18">
        <v>52.5</v>
      </c>
      <c r="F1257" s="15">
        <f t="shared" si="78"/>
        <v>1975.1249999999054</v>
      </c>
      <c r="G1257" s="15">
        <v>7.39</v>
      </c>
      <c r="H1257" s="30"/>
      <c r="I1257" s="155"/>
      <c r="J1257" s="197">
        <f t="shared" si="76"/>
        <v>0.30388916666666665</v>
      </c>
      <c r="K1257" s="197">
        <f t="shared" si="79"/>
        <v>4.188108691657479E-3</v>
      </c>
      <c r="L1257" s="197">
        <f t="shared" si="77"/>
        <v>5.9590919885958993E-3</v>
      </c>
      <c r="M1257" s="36"/>
    </row>
    <row r="1258" spans="1:13" ht="12.75" x14ac:dyDescent="0.2">
      <c r="A1258" s="15">
        <v>1975.03</v>
      </c>
      <c r="B1258" s="15">
        <v>83.78</v>
      </c>
      <c r="C1258" s="18">
        <v>3.67</v>
      </c>
      <c r="D1258" s="18">
        <v>8.4499999999999993</v>
      </c>
      <c r="E1258" s="18">
        <v>52.7</v>
      </c>
      <c r="F1258" s="15">
        <f t="shared" si="78"/>
        <v>1975.2083333332387</v>
      </c>
      <c r="G1258" s="15">
        <v>7.73</v>
      </c>
      <c r="H1258" s="30"/>
      <c r="I1258" s="155"/>
      <c r="J1258" s="197">
        <f t="shared" si="76"/>
        <v>0.30583333333333335</v>
      </c>
      <c r="K1258" s="197">
        <f t="shared" si="79"/>
        <v>3.8181439866833131E-3</v>
      </c>
      <c r="L1258" s="197">
        <f t="shared" si="77"/>
        <v>6.2241157181159856E-3</v>
      </c>
      <c r="M1258" s="36"/>
    </row>
    <row r="1259" spans="1:13" ht="12.75" x14ac:dyDescent="0.2">
      <c r="A1259" s="15">
        <v>1975.04</v>
      </c>
      <c r="B1259" s="15">
        <v>84.72</v>
      </c>
      <c r="C1259" s="18">
        <v>3.6833300000000002</v>
      </c>
      <c r="D1259" s="18">
        <v>8.2866700000000009</v>
      </c>
      <c r="E1259" s="18">
        <v>52.9</v>
      </c>
      <c r="F1259" s="15">
        <f t="shared" si="78"/>
        <v>1975.2916666665719</v>
      </c>
      <c r="G1259" s="15">
        <v>8.23</v>
      </c>
      <c r="H1259" s="30"/>
      <c r="I1259" s="155"/>
      <c r="J1259" s="197">
        <f t="shared" si="76"/>
        <v>0.30694416666666668</v>
      </c>
      <c r="K1259" s="197">
        <f t="shared" si="79"/>
        <v>3.6636926076231402E-3</v>
      </c>
      <c r="L1259" s="197">
        <f t="shared" si="77"/>
        <v>6.6124669857590135E-3</v>
      </c>
      <c r="M1259" s="36"/>
    </row>
    <row r="1260" spans="1:13" ht="12.75" x14ac:dyDescent="0.2">
      <c r="A1260" s="15">
        <v>1975.05</v>
      </c>
      <c r="B1260" s="15">
        <v>90.1</v>
      </c>
      <c r="C1260" s="18">
        <v>3.6966700000000001</v>
      </c>
      <c r="D1260" s="18">
        <v>8.1233299999999993</v>
      </c>
      <c r="E1260" s="18">
        <v>53.2</v>
      </c>
      <c r="F1260" s="15">
        <f t="shared" si="78"/>
        <v>1975.3749999999052</v>
      </c>
      <c r="G1260" s="15">
        <v>8.06</v>
      </c>
      <c r="H1260" s="30"/>
      <c r="I1260" s="155"/>
      <c r="J1260" s="197">
        <f t="shared" si="76"/>
        <v>0.30805583333333336</v>
      </c>
      <c r="K1260" s="197">
        <f t="shared" si="79"/>
        <v>3.6361642272584203E-3</v>
      </c>
      <c r="L1260" s="197">
        <f t="shared" si="77"/>
        <v>6.4806124180176727E-3</v>
      </c>
      <c r="M1260" s="36"/>
    </row>
    <row r="1261" spans="1:13" ht="12.75" x14ac:dyDescent="0.2">
      <c r="A1261" s="15">
        <v>1975.06</v>
      </c>
      <c r="B1261" s="15">
        <v>92.4</v>
      </c>
      <c r="C1261" s="18">
        <v>3.71</v>
      </c>
      <c r="D1261" s="18">
        <v>7.96</v>
      </c>
      <c r="E1261" s="18">
        <v>53.6</v>
      </c>
      <c r="F1261" s="15">
        <f t="shared" si="78"/>
        <v>1975.4583333332384</v>
      </c>
      <c r="G1261" s="15">
        <v>7.86</v>
      </c>
      <c r="H1261" s="30"/>
      <c r="I1261" s="155"/>
      <c r="J1261" s="197">
        <f t="shared" si="76"/>
        <v>0.30916666666666665</v>
      </c>
      <c r="K1261" s="197">
        <f t="shared" si="79"/>
        <v>3.4313725490196078E-3</v>
      </c>
      <c r="L1261" s="197">
        <f t="shared" si="77"/>
        <v>6.3252457367004578E-3</v>
      </c>
      <c r="M1261" s="36"/>
    </row>
    <row r="1262" spans="1:13" ht="12.75" x14ac:dyDescent="0.2">
      <c r="A1262" s="15">
        <v>1975.07</v>
      </c>
      <c r="B1262" s="15">
        <v>92.49</v>
      </c>
      <c r="C1262" s="18">
        <v>3.71</v>
      </c>
      <c r="D1262" s="18">
        <v>7.8933299999999997</v>
      </c>
      <c r="E1262" s="18">
        <v>54.2</v>
      </c>
      <c r="F1262" s="15">
        <f t="shared" si="78"/>
        <v>1975.5416666665717</v>
      </c>
      <c r="G1262" s="15">
        <v>8.06</v>
      </c>
      <c r="H1262" s="30"/>
      <c r="I1262" s="155"/>
      <c r="J1262" s="197">
        <f t="shared" si="76"/>
        <v>0.30916666666666665</v>
      </c>
      <c r="K1262" s="197">
        <f t="shared" si="79"/>
        <v>3.3459595959595954E-3</v>
      </c>
      <c r="L1262" s="197">
        <f t="shared" si="77"/>
        <v>6.4806124180176727E-3</v>
      </c>
      <c r="M1262" s="36"/>
    </row>
    <row r="1263" spans="1:13" ht="12.75" x14ac:dyDescent="0.2">
      <c r="A1263" s="15">
        <v>1975.08</v>
      </c>
      <c r="B1263" s="15">
        <v>85.71</v>
      </c>
      <c r="C1263" s="18">
        <v>3.71</v>
      </c>
      <c r="D1263" s="18">
        <v>7.82667</v>
      </c>
      <c r="E1263" s="18">
        <v>54.3</v>
      </c>
      <c r="F1263" s="15">
        <f t="shared" si="78"/>
        <v>1975.624999999905</v>
      </c>
      <c r="G1263" s="15">
        <v>8.4</v>
      </c>
      <c r="H1263" s="30"/>
      <c r="I1263" s="155"/>
      <c r="J1263" s="197">
        <f t="shared" si="76"/>
        <v>0.30916666666666665</v>
      </c>
      <c r="K1263" s="197">
        <f t="shared" si="79"/>
        <v>3.3427037157170146E-3</v>
      </c>
      <c r="L1263" s="197">
        <f t="shared" si="77"/>
        <v>6.7441318411856077E-3</v>
      </c>
      <c r="M1263" s="36"/>
    </row>
    <row r="1264" spans="1:13" ht="12.75" x14ac:dyDescent="0.2">
      <c r="A1264" s="15">
        <v>1975.09</v>
      </c>
      <c r="B1264" s="15">
        <v>84.67</v>
      </c>
      <c r="C1264" s="18">
        <v>3.71</v>
      </c>
      <c r="D1264" s="18">
        <v>7.76</v>
      </c>
      <c r="E1264" s="18">
        <v>54.6</v>
      </c>
      <c r="F1264" s="15">
        <f t="shared" si="78"/>
        <v>1975.7083333332382</v>
      </c>
      <c r="G1264" s="15">
        <v>8.43</v>
      </c>
      <c r="H1264" s="30"/>
      <c r="I1264" s="155"/>
      <c r="J1264" s="197">
        <f t="shared" si="76"/>
        <v>0.30916666666666665</v>
      </c>
      <c r="K1264" s="197">
        <f t="shared" si="79"/>
        <v>3.6071248006844785E-3</v>
      </c>
      <c r="L1264" s="197">
        <f t="shared" si="77"/>
        <v>6.7673471653078021E-3</v>
      </c>
      <c r="M1264" s="36"/>
    </row>
    <row r="1265" spans="1:13" ht="12.75" x14ac:dyDescent="0.2">
      <c r="A1265" s="15">
        <v>1975.1</v>
      </c>
      <c r="B1265" s="15">
        <v>88.57</v>
      </c>
      <c r="C1265" s="18">
        <v>3.7</v>
      </c>
      <c r="D1265" s="18">
        <v>7.82667</v>
      </c>
      <c r="E1265" s="18">
        <v>54.9</v>
      </c>
      <c r="F1265" s="15">
        <f t="shared" si="78"/>
        <v>1975.7916666665715</v>
      </c>
      <c r="G1265" s="15">
        <v>8.14</v>
      </c>
      <c r="H1265" s="30"/>
      <c r="I1265" s="155"/>
      <c r="J1265" s="197">
        <f t="shared" si="76"/>
        <v>0.30833333333333335</v>
      </c>
      <c r="K1265" s="197">
        <f t="shared" si="79"/>
        <v>3.6415889138222907E-3</v>
      </c>
      <c r="L1265" s="197">
        <f t="shared" si="77"/>
        <v>6.5426852946426362E-3</v>
      </c>
      <c r="M1265" s="36"/>
    </row>
    <row r="1266" spans="1:13" ht="12.75" x14ac:dyDescent="0.2">
      <c r="A1266" s="15">
        <v>1975.11</v>
      </c>
      <c r="B1266" s="15">
        <v>90.07</v>
      </c>
      <c r="C1266" s="18">
        <v>3.69</v>
      </c>
      <c r="D1266" s="18">
        <v>7.8933299999999997</v>
      </c>
      <c r="E1266" s="18">
        <v>55.3</v>
      </c>
      <c r="F1266" s="15">
        <f t="shared" si="78"/>
        <v>1975.8749999999047</v>
      </c>
      <c r="G1266" s="15">
        <v>8.0500000000000007</v>
      </c>
      <c r="H1266" s="30"/>
      <c r="I1266" s="155"/>
      <c r="J1266" s="197">
        <f t="shared" si="76"/>
        <v>0.3075</v>
      </c>
      <c r="K1266" s="197">
        <f t="shared" si="79"/>
        <v>3.4718301908095296E-3</v>
      </c>
      <c r="L1266" s="197">
        <f t="shared" si="77"/>
        <v>6.472850346757042E-3</v>
      </c>
      <c r="M1266" s="36"/>
    </row>
    <row r="1267" spans="1:13" ht="12.75" x14ac:dyDescent="0.2">
      <c r="A1267" s="15">
        <v>1975.12</v>
      </c>
      <c r="B1267" s="15">
        <v>88.7</v>
      </c>
      <c r="C1267" s="18">
        <v>3.68</v>
      </c>
      <c r="D1267" s="18">
        <v>7.96</v>
      </c>
      <c r="E1267" s="18">
        <v>55.5</v>
      </c>
      <c r="F1267" s="15">
        <f t="shared" si="78"/>
        <v>1975.958333333238</v>
      </c>
      <c r="G1267" s="15">
        <v>8</v>
      </c>
      <c r="H1267" s="30"/>
      <c r="I1267" s="155"/>
      <c r="J1267" s="197">
        <f t="shared" si="76"/>
        <v>0.3066666666666667</v>
      </c>
      <c r="K1267" s="197">
        <f t="shared" si="79"/>
        <v>3.4047592613152739E-3</v>
      </c>
      <c r="L1267" s="197">
        <f t="shared" si="77"/>
        <v>6.4340301100034303E-3</v>
      </c>
      <c r="M1267" s="36"/>
    </row>
    <row r="1268" spans="1:13" ht="12.75" x14ac:dyDescent="0.2">
      <c r="A1268" s="15">
        <v>1976.01</v>
      </c>
      <c r="B1268" s="15">
        <v>96.86</v>
      </c>
      <c r="C1268" s="18">
        <v>3.6833300000000002</v>
      </c>
      <c r="D1268" s="18">
        <v>8.1933299999999996</v>
      </c>
      <c r="E1268" s="18">
        <v>55.6</v>
      </c>
      <c r="F1268" s="15">
        <f t="shared" si="78"/>
        <v>1976.0416666665712</v>
      </c>
      <c r="G1268" s="15">
        <v>7.74</v>
      </c>
      <c r="H1268" s="30"/>
      <c r="I1268" s="155"/>
      <c r="J1268" s="197">
        <f t="shared" si="76"/>
        <v>0.30694416666666668</v>
      </c>
      <c r="K1268" s="197">
        <f t="shared" si="79"/>
        <v>3.4604753851935365E-3</v>
      </c>
      <c r="L1268" s="197">
        <f t="shared" si="77"/>
        <v>6.2318989207894582E-3</v>
      </c>
      <c r="M1268" s="36"/>
    </row>
    <row r="1269" spans="1:13" ht="12.75" x14ac:dyDescent="0.2">
      <c r="A1269" s="15">
        <v>1976.02</v>
      </c>
      <c r="B1269" s="15">
        <v>100.6</v>
      </c>
      <c r="C1269" s="18">
        <v>3.6866699999999999</v>
      </c>
      <c r="D1269" s="18">
        <v>8.4266699999999997</v>
      </c>
      <c r="E1269" s="18">
        <v>55.8</v>
      </c>
      <c r="F1269" s="15">
        <f t="shared" si="78"/>
        <v>1976.1249999999045</v>
      </c>
      <c r="G1269" s="15">
        <v>7.79</v>
      </c>
      <c r="H1269" s="30"/>
      <c r="I1269" s="155"/>
      <c r="J1269" s="197">
        <f t="shared" si="76"/>
        <v>0.30722250000000001</v>
      </c>
      <c r="K1269" s="197">
        <f t="shared" si="79"/>
        <v>3.1718201527978526E-3</v>
      </c>
      <c r="L1269" s="197">
        <f t="shared" si="77"/>
        <v>6.2708050038517982E-3</v>
      </c>
      <c r="M1269" s="36"/>
    </row>
    <row r="1270" spans="1:13" ht="12.75" x14ac:dyDescent="0.2">
      <c r="A1270" s="15">
        <v>1976.03</v>
      </c>
      <c r="B1270" s="15">
        <v>101.1</v>
      </c>
      <c r="C1270" s="18">
        <v>3.69</v>
      </c>
      <c r="D1270" s="18">
        <v>8.66</v>
      </c>
      <c r="E1270" s="18">
        <v>55.9</v>
      </c>
      <c r="F1270" s="15">
        <f t="shared" si="78"/>
        <v>1976.2083333332378</v>
      </c>
      <c r="G1270" s="15">
        <v>7.73</v>
      </c>
      <c r="H1270" s="30"/>
      <c r="I1270" s="155"/>
      <c r="J1270" s="197">
        <f t="shared" si="76"/>
        <v>0.3075</v>
      </c>
      <c r="K1270" s="197">
        <f t="shared" si="79"/>
        <v>3.0566600397614317E-3</v>
      </c>
      <c r="L1270" s="197">
        <f t="shared" si="77"/>
        <v>6.2241157181159856E-3</v>
      </c>
      <c r="M1270" s="36"/>
    </row>
    <row r="1271" spans="1:13" ht="12.75" x14ac:dyDescent="0.2">
      <c r="A1271" s="15">
        <v>1976.04</v>
      </c>
      <c r="B1271" s="15">
        <v>101.9</v>
      </c>
      <c r="C1271" s="18">
        <v>3.71333</v>
      </c>
      <c r="D1271" s="18">
        <v>8.8566699999999994</v>
      </c>
      <c r="E1271" s="18">
        <v>56.1</v>
      </c>
      <c r="F1271" s="15">
        <f t="shared" si="78"/>
        <v>1976.291666666571</v>
      </c>
      <c r="G1271" s="15">
        <v>7.56</v>
      </c>
      <c r="H1271" s="30"/>
      <c r="I1271" s="155"/>
      <c r="J1271" s="197">
        <f t="shared" si="76"/>
        <v>0.30944416666666669</v>
      </c>
      <c r="K1271" s="197">
        <f t="shared" si="79"/>
        <v>3.0607731618859219E-3</v>
      </c>
      <c r="L1271" s="197">
        <f t="shared" si="77"/>
        <v>6.091699845242049E-3</v>
      </c>
      <c r="M1271" s="36"/>
    </row>
    <row r="1272" spans="1:13" ht="12.75" x14ac:dyDescent="0.2">
      <c r="A1272" s="15">
        <v>1976.05</v>
      </c>
      <c r="B1272" s="15">
        <v>101.2</v>
      </c>
      <c r="C1272" s="18">
        <v>3.7366700000000002</v>
      </c>
      <c r="D1272" s="18">
        <v>9.0533300000000008</v>
      </c>
      <c r="E1272" s="18">
        <v>56.5</v>
      </c>
      <c r="F1272" s="15">
        <f t="shared" si="78"/>
        <v>1976.3749999999043</v>
      </c>
      <c r="G1272" s="15">
        <v>7.9</v>
      </c>
      <c r="H1272" s="30"/>
      <c r="I1272" s="155"/>
      <c r="J1272" s="197">
        <f t="shared" si="76"/>
        <v>0.31138916666666666</v>
      </c>
      <c r="K1272" s="197">
        <f t="shared" si="79"/>
        <v>3.055830879947661E-3</v>
      </c>
      <c r="L1272" s="197">
        <f t="shared" si="77"/>
        <v>6.356340187460896E-3</v>
      </c>
      <c r="M1272" s="36"/>
    </row>
    <row r="1273" spans="1:13" ht="12.75" x14ac:dyDescent="0.2">
      <c r="A1273" s="15">
        <v>1976.06</v>
      </c>
      <c r="B1273" s="15">
        <v>101.8</v>
      </c>
      <c r="C1273" s="18">
        <v>3.76</v>
      </c>
      <c r="D1273" s="18">
        <v>9.25</v>
      </c>
      <c r="E1273" s="18">
        <v>56.8</v>
      </c>
      <c r="F1273" s="15">
        <f t="shared" si="78"/>
        <v>1976.4583333332375</v>
      </c>
      <c r="G1273" s="15">
        <v>7.86</v>
      </c>
      <c r="H1273" s="30"/>
      <c r="I1273" s="155"/>
      <c r="J1273" s="197">
        <f t="shared" si="76"/>
        <v>0.3133333333333333</v>
      </c>
      <c r="K1273" s="197">
        <f t="shared" si="79"/>
        <v>3.0961791831357046E-3</v>
      </c>
      <c r="L1273" s="197">
        <f t="shared" si="77"/>
        <v>6.3252457367004578E-3</v>
      </c>
      <c r="M1273" s="36"/>
    </row>
    <row r="1274" spans="1:13" ht="12.75" x14ac:dyDescent="0.2">
      <c r="A1274" s="15">
        <v>1976.07</v>
      </c>
      <c r="B1274" s="15">
        <v>104.2</v>
      </c>
      <c r="C1274" s="18">
        <v>3.79</v>
      </c>
      <c r="D1274" s="18">
        <v>9.35</v>
      </c>
      <c r="E1274" s="18">
        <v>57.1</v>
      </c>
      <c r="F1274" s="15">
        <f t="shared" si="78"/>
        <v>1976.5416666665708</v>
      </c>
      <c r="G1274" s="15">
        <v>7.83</v>
      </c>
      <c r="H1274" s="30"/>
      <c r="I1274" s="155"/>
      <c r="J1274" s="197">
        <f t="shared" si="76"/>
        <v>0.31583333333333335</v>
      </c>
      <c r="K1274" s="197">
        <f t="shared" si="79"/>
        <v>3.1024885396201706E-3</v>
      </c>
      <c r="L1274" s="197">
        <f t="shared" si="77"/>
        <v>6.3019179609968834E-3</v>
      </c>
      <c r="M1274" s="36"/>
    </row>
    <row r="1275" spans="1:13" ht="12.75" x14ac:dyDescent="0.2">
      <c r="A1275" s="15">
        <v>1976.08</v>
      </c>
      <c r="B1275" s="15">
        <v>103.3</v>
      </c>
      <c r="C1275" s="18">
        <v>3.82</v>
      </c>
      <c r="D1275" s="18">
        <v>9.4499999999999993</v>
      </c>
      <c r="E1275" s="18">
        <v>57.4</v>
      </c>
      <c r="F1275" s="15">
        <f t="shared" si="78"/>
        <v>1976.624999999904</v>
      </c>
      <c r="G1275" s="15">
        <v>7.77</v>
      </c>
      <c r="H1275" s="30"/>
      <c r="I1275" s="155"/>
      <c r="J1275" s="197">
        <f t="shared" si="76"/>
        <v>0.3183333333333333</v>
      </c>
      <c r="K1275" s="197">
        <f t="shared" si="79"/>
        <v>3.0550223928342926E-3</v>
      </c>
      <c r="L1275" s="197">
        <f t="shared" si="77"/>
        <v>6.2552445562169545E-3</v>
      </c>
      <c r="M1275" s="36"/>
    </row>
    <row r="1276" spans="1:13" ht="12.75" x14ac:dyDescent="0.2">
      <c r="A1276" s="15">
        <v>1976.09</v>
      </c>
      <c r="B1276" s="15">
        <v>105.5</v>
      </c>
      <c r="C1276" s="18">
        <v>3.85</v>
      </c>
      <c r="D1276" s="18">
        <v>9.5500000000000007</v>
      </c>
      <c r="E1276" s="18">
        <v>57.6</v>
      </c>
      <c r="F1276" s="15">
        <f t="shared" si="78"/>
        <v>1976.7083333332373</v>
      </c>
      <c r="G1276" s="15">
        <v>7.59</v>
      </c>
      <c r="H1276" s="30"/>
      <c r="I1276" s="155"/>
      <c r="J1276" s="197">
        <f t="shared" si="76"/>
        <v>0.32083333333333336</v>
      </c>
      <c r="K1276" s="197">
        <f t="shared" si="79"/>
        <v>3.1058405937399165E-3</v>
      </c>
      <c r="L1276" s="197">
        <f t="shared" si="77"/>
        <v>6.1150812860284454E-3</v>
      </c>
      <c r="M1276" s="36"/>
    </row>
    <row r="1277" spans="1:13" ht="12.75" x14ac:dyDescent="0.2">
      <c r="A1277" s="15">
        <v>1976.1</v>
      </c>
      <c r="B1277" s="15">
        <v>101.9</v>
      </c>
      <c r="C1277" s="18">
        <v>3.9166699999999999</v>
      </c>
      <c r="D1277" s="18">
        <v>9.67</v>
      </c>
      <c r="E1277" s="18">
        <v>57.9</v>
      </c>
      <c r="F1277" s="15">
        <f t="shared" si="78"/>
        <v>1976.7916666665706</v>
      </c>
      <c r="G1277" s="15">
        <v>7.41</v>
      </c>
      <c r="H1277" s="30"/>
      <c r="I1277" s="155"/>
      <c r="J1277" s="197">
        <f t="shared" si="76"/>
        <v>0.32638916666666667</v>
      </c>
      <c r="K1277" s="197">
        <f t="shared" si="79"/>
        <v>3.0937361769352292E-3</v>
      </c>
      <c r="L1277" s="197">
        <f t="shared" si="77"/>
        <v>5.9747028964223237E-3</v>
      </c>
      <c r="M1277" s="36"/>
    </row>
    <row r="1278" spans="1:13" ht="12.75" x14ac:dyDescent="0.2">
      <c r="A1278" s="15">
        <v>1976.11</v>
      </c>
      <c r="B1278" s="15">
        <v>101.2</v>
      </c>
      <c r="C1278" s="18">
        <v>3.98333</v>
      </c>
      <c r="D1278" s="18">
        <v>9.7899999999999991</v>
      </c>
      <c r="E1278" s="18">
        <v>58</v>
      </c>
      <c r="F1278" s="15">
        <f t="shared" si="78"/>
        <v>1976.8749999999038</v>
      </c>
      <c r="G1278" s="15">
        <v>7.29</v>
      </c>
      <c r="H1278" s="30"/>
      <c r="I1278" s="155"/>
      <c r="J1278" s="197">
        <f t="shared" si="76"/>
        <v>0.33194416666666665</v>
      </c>
      <c r="K1278" s="197">
        <f t="shared" si="79"/>
        <v>3.2575482499182201E-3</v>
      </c>
      <c r="L1278" s="197">
        <f t="shared" si="77"/>
        <v>5.8809974512248342E-3</v>
      </c>
      <c r="M1278" s="36"/>
    </row>
    <row r="1279" spans="1:13" ht="12.75" x14ac:dyDescent="0.2">
      <c r="A1279" s="15">
        <v>1976.12</v>
      </c>
      <c r="B1279" s="15">
        <v>104.7</v>
      </c>
      <c r="C1279" s="18">
        <v>4.05</v>
      </c>
      <c r="D1279" s="18">
        <v>9.91</v>
      </c>
      <c r="E1279" s="18">
        <v>58.2</v>
      </c>
      <c r="F1279" s="15">
        <f t="shared" si="78"/>
        <v>1976.9583333332371</v>
      </c>
      <c r="G1279" s="15">
        <v>6.87</v>
      </c>
      <c r="H1279" s="30"/>
      <c r="I1279" s="155"/>
      <c r="J1279" s="197">
        <f t="shared" si="76"/>
        <v>0.33749999999999997</v>
      </c>
      <c r="K1279" s="197">
        <f t="shared" si="79"/>
        <v>3.3349802371541496E-3</v>
      </c>
      <c r="L1279" s="197">
        <f t="shared" si="77"/>
        <v>5.5522700792010049E-3</v>
      </c>
      <c r="M1279" s="36"/>
    </row>
    <row r="1280" spans="1:13" ht="12.75" x14ac:dyDescent="0.2">
      <c r="A1280" s="15">
        <v>1977.01</v>
      </c>
      <c r="B1280" s="15">
        <v>103.8</v>
      </c>
      <c r="C1280" s="18">
        <v>4.0966699999999996</v>
      </c>
      <c r="D1280" s="18">
        <v>9.9666700000000006</v>
      </c>
      <c r="E1280" s="18">
        <v>58.5</v>
      </c>
      <c r="F1280" s="15">
        <f t="shared" si="78"/>
        <v>1977.0416666665703</v>
      </c>
      <c r="G1280" s="15">
        <v>7.21</v>
      </c>
      <c r="H1280" s="30"/>
      <c r="I1280" s="155"/>
      <c r="J1280" s="197">
        <f t="shared" si="76"/>
        <v>0.34138916666666663</v>
      </c>
      <c r="K1280" s="197">
        <f t="shared" si="79"/>
        <v>3.260641515440942E-3</v>
      </c>
      <c r="L1280" s="197">
        <f t="shared" si="77"/>
        <v>5.8184737662567709E-3</v>
      </c>
      <c r="M1280" s="36"/>
    </row>
    <row r="1281" spans="1:13" ht="12.75" x14ac:dyDescent="0.2">
      <c r="A1281" s="15">
        <v>1977.02</v>
      </c>
      <c r="B1281" s="15">
        <v>101</v>
      </c>
      <c r="C1281" s="18">
        <v>4.1433299999999997</v>
      </c>
      <c r="D1281" s="18">
        <v>10.023300000000001</v>
      </c>
      <c r="E1281" s="18">
        <v>59.1</v>
      </c>
      <c r="F1281" s="15">
        <f t="shared" si="78"/>
        <v>1977.1249999999036</v>
      </c>
      <c r="G1281" s="15">
        <v>7.39</v>
      </c>
      <c r="H1281" s="30"/>
      <c r="I1281" s="155"/>
      <c r="J1281" s="197">
        <f t="shared" si="76"/>
        <v>0.34527749999999996</v>
      </c>
      <c r="K1281" s="197">
        <f t="shared" si="79"/>
        <v>3.3263728323699418E-3</v>
      </c>
      <c r="L1281" s="197">
        <f t="shared" si="77"/>
        <v>5.9590919885958993E-3</v>
      </c>
      <c r="M1281" s="36"/>
    </row>
    <row r="1282" spans="1:13" ht="12.75" x14ac:dyDescent="0.2">
      <c r="A1282" s="15">
        <v>1977.03</v>
      </c>
      <c r="B1282" s="15">
        <v>100.6</v>
      </c>
      <c r="C1282" s="18">
        <v>4.1900000000000004</v>
      </c>
      <c r="D1282" s="18">
        <v>10.08</v>
      </c>
      <c r="E1282" s="18">
        <v>59.5</v>
      </c>
      <c r="F1282" s="15">
        <f t="shared" si="78"/>
        <v>1977.2083333332369</v>
      </c>
      <c r="G1282" s="15">
        <v>7.46</v>
      </c>
      <c r="H1282" s="30"/>
      <c r="I1282" s="155"/>
      <c r="J1282" s="197">
        <f t="shared" si="76"/>
        <v>0.34916666666666668</v>
      </c>
      <c r="K1282" s="197">
        <f t="shared" si="79"/>
        <v>3.4570957095709574E-3</v>
      </c>
      <c r="L1282" s="197">
        <f t="shared" si="77"/>
        <v>6.0137185116289071E-3</v>
      </c>
      <c r="M1282" s="36"/>
    </row>
    <row r="1283" spans="1:13" ht="12.75" x14ac:dyDescent="0.2">
      <c r="A1283" s="15">
        <v>1977.04</v>
      </c>
      <c r="B1283" s="15">
        <v>99.05</v>
      </c>
      <c r="C1283" s="18">
        <v>4.2466699999999999</v>
      </c>
      <c r="D1283" s="18">
        <v>10.193300000000001</v>
      </c>
      <c r="E1283" s="18">
        <v>60</v>
      </c>
      <c r="F1283" s="15">
        <f t="shared" si="78"/>
        <v>1977.2916666665701</v>
      </c>
      <c r="G1283" s="15">
        <v>7.37</v>
      </c>
      <c r="H1283" s="30"/>
      <c r="I1283" s="155"/>
      <c r="J1283" s="197">
        <f t="shared" si="76"/>
        <v>0.35388916666666664</v>
      </c>
      <c r="K1283" s="197">
        <f t="shared" si="79"/>
        <v>3.5177849569251159E-3</v>
      </c>
      <c r="L1283" s="197">
        <f t="shared" si="77"/>
        <v>5.9434784154897002E-3</v>
      </c>
      <c r="M1283" s="36"/>
    </row>
    <row r="1284" spans="1:13" ht="12.75" x14ac:dyDescent="0.2">
      <c r="A1284" s="15">
        <v>1977.05</v>
      </c>
      <c r="B1284" s="15">
        <v>98.76</v>
      </c>
      <c r="C1284" s="18">
        <v>4.3033299999999999</v>
      </c>
      <c r="D1284" s="18">
        <v>10.306699999999999</v>
      </c>
      <c r="E1284" s="18">
        <v>60.3</v>
      </c>
      <c r="F1284" s="15">
        <f t="shared" si="78"/>
        <v>1977.3749999999034</v>
      </c>
      <c r="G1284" s="15">
        <v>7.46</v>
      </c>
      <c r="H1284" s="30"/>
      <c r="I1284" s="155"/>
      <c r="J1284" s="197">
        <f t="shared" si="76"/>
        <v>0.35861083333333332</v>
      </c>
      <c r="K1284" s="197">
        <f t="shared" si="79"/>
        <v>3.6205031129059395E-3</v>
      </c>
      <c r="L1284" s="197">
        <f t="shared" si="77"/>
        <v>6.0137185116289071E-3</v>
      </c>
      <c r="M1284" s="36"/>
    </row>
    <row r="1285" spans="1:13" ht="12.75" x14ac:dyDescent="0.2">
      <c r="A1285" s="15">
        <v>1977.06</v>
      </c>
      <c r="B1285" s="15">
        <v>99.29</v>
      </c>
      <c r="C1285" s="18">
        <v>4.3600000000000003</v>
      </c>
      <c r="D1285" s="18">
        <v>10.42</v>
      </c>
      <c r="E1285" s="18">
        <v>60.7</v>
      </c>
      <c r="F1285" s="15">
        <f t="shared" si="78"/>
        <v>1977.4583333332366</v>
      </c>
      <c r="G1285" s="15">
        <v>7.28</v>
      </c>
      <c r="H1285" s="30"/>
      <c r="I1285" s="155"/>
      <c r="J1285" s="197">
        <f t="shared" si="76"/>
        <v>0.36333333333333334</v>
      </c>
      <c r="K1285" s="197">
        <f t="shared" si="79"/>
        <v>3.6789523423788307E-3</v>
      </c>
      <c r="L1285" s="197">
        <f t="shared" si="77"/>
        <v>5.8731843281445428E-3</v>
      </c>
      <c r="M1285" s="36"/>
    </row>
    <row r="1286" spans="1:13" ht="12.75" x14ac:dyDescent="0.2">
      <c r="A1286" s="15">
        <v>1977.07</v>
      </c>
      <c r="B1286" s="15">
        <v>100.2</v>
      </c>
      <c r="C1286" s="18">
        <v>4.4066700000000001</v>
      </c>
      <c r="D1286" s="18">
        <v>10.5167</v>
      </c>
      <c r="E1286" s="18">
        <v>61</v>
      </c>
      <c r="F1286" s="15">
        <f t="shared" si="78"/>
        <v>1977.5416666665699</v>
      </c>
      <c r="G1286" s="15">
        <v>7.33</v>
      </c>
      <c r="H1286" s="30"/>
      <c r="I1286" s="155"/>
      <c r="J1286" s="197">
        <f t="shared" si="76"/>
        <v>0.36722250000000001</v>
      </c>
      <c r="K1286" s="197">
        <f t="shared" si="79"/>
        <v>3.698484238090442E-3</v>
      </c>
      <c r="L1286" s="197">
        <f t="shared" si="77"/>
        <v>5.9122432696303573E-3</v>
      </c>
      <c r="M1286" s="36"/>
    </row>
    <row r="1287" spans="1:13" ht="12.75" x14ac:dyDescent="0.2">
      <c r="A1287" s="15">
        <v>1977.08</v>
      </c>
      <c r="B1287" s="15">
        <v>97.75</v>
      </c>
      <c r="C1287" s="18">
        <v>4.4533300000000002</v>
      </c>
      <c r="D1287" s="18">
        <v>10.613300000000001</v>
      </c>
      <c r="E1287" s="18">
        <v>61.2</v>
      </c>
      <c r="F1287" s="15">
        <f t="shared" si="78"/>
        <v>1977.6249999999031</v>
      </c>
      <c r="G1287" s="15">
        <v>7.4</v>
      </c>
      <c r="H1287" s="30"/>
      <c r="I1287" s="155"/>
      <c r="J1287" s="197">
        <f t="shared" si="76"/>
        <v>0.37111083333333333</v>
      </c>
      <c r="K1287" s="197">
        <f t="shared" si="79"/>
        <v>3.7037009314703924E-3</v>
      </c>
      <c r="L1287" s="197">
        <f t="shared" si="77"/>
        <v>5.9668977756095476E-3</v>
      </c>
      <c r="M1287" s="36"/>
    </row>
    <row r="1288" spans="1:13" ht="12.75" x14ac:dyDescent="0.2">
      <c r="A1288" s="15">
        <v>1977.09</v>
      </c>
      <c r="B1288" s="15">
        <v>96.23</v>
      </c>
      <c r="C1288" s="18">
        <v>4.5</v>
      </c>
      <c r="D1288" s="18">
        <v>10.71</v>
      </c>
      <c r="E1288" s="18">
        <v>61.4</v>
      </c>
      <c r="F1288" s="15">
        <f t="shared" si="78"/>
        <v>1977.7083333332364</v>
      </c>
      <c r="G1288" s="15">
        <v>7.34</v>
      </c>
      <c r="H1288" s="30"/>
      <c r="I1288" s="155"/>
      <c r="J1288" s="197">
        <f t="shared" ref="J1288:J1351" si="80">D_year/12</f>
        <v>0.375</v>
      </c>
      <c r="K1288" s="197">
        <f t="shared" si="79"/>
        <v>3.8363171355498722E-3</v>
      </c>
      <c r="L1288" s="197">
        <f t="shared" ref="L1288:L1351" si="81">(1+G1288/100)^(1/12)-1</f>
        <v>5.9200530563485732E-3</v>
      </c>
      <c r="M1288" s="36"/>
    </row>
    <row r="1289" spans="1:13" ht="12.75" x14ac:dyDescent="0.2">
      <c r="A1289" s="15">
        <v>1977.1</v>
      </c>
      <c r="B1289" s="15">
        <v>93.74</v>
      </c>
      <c r="C1289" s="18">
        <v>4.5566700000000004</v>
      </c>
      <c r="D1289" s="18">
        <v>10.77</v>
      </c>
      <c r="E1289" s="18">
        <v>61.6</v>
      </c>
      <c r="F1289" s="15">
        <f t="shared" ref="F1289:F1352" si="82">F1288+1/12</f>
        <v>1977.7916666665697</v>
      </c>
      <c r="G1289" s="15">
        <v>7.52</v>
      </c>
      <c r="H1289" s="30"/>
      <c r="I1289" s="155"/>
      <c r="J1289" s="197">
        <f t="shared" si="80"/>
        <v>0.37972250000000002</v>
      </c>
      <c r="K1289" s="197">
        <f t="shared" ref="K1289:K1352" si="83">J1289/B1288</f>
        <v>3.9459887768887045E-3</v>
      </c>
      <c r="L1289" s="197">
        <f t="shared" si="81"/>
        <v>6.0605152900661263E-3</v>
      </c>
      <c r="M1289" s="36"/>
    </row>
    <row r="1290" spans="1:13" ht="12.75" x14ac:dyDescent="0.2">
      <c r="A1290" s="15">
        <v>1977.11</v>
      </c>
      <c r="B1290" s="15">
        <v>94.28</v>
      </c>
      <c r="C1290" s="18">
        <v>4.6133300000000004</v>
      </c>
      <c r="D1290" s="18">
        <v>10.83</v>
      </c>
      <c r="E1290" s="18">
        <v>61.9</v>
      </c>
      <c r="F1290" s="15">
        <f t="shared" si="82"/>
        <v>1977.8749999999029</v>
      </c>
      <c r="G1290" s="15">
        <v>7.58</v>
      </c>
      <c r="H1290" s="30"/>
      <c r="I1290" s="155"/>
      <c r="J1290" s="197">
        <f t="shared" si="80"/>
        <v>0.3844441666666667</v>
      </c>
      <c r="K1290" s="197">
        <f t="shared" si="83"/>
        <v>4.1011752364696688E-3</v>
      </c>
      <c r="L1290" s="197">
        <f t="shared" si="81"/>
        <v>6.1072881365387133E-3</v>
      </c>
      <c r="M1290" s="36"/>
    </row>
    <row r="1291" spans="1:13" ht="12.75" x14ac:dyDescent="0.2">
      <c r="A1291" s="15">
        <v>1977.12</v>
      </c>
      <c r="B1291" s="15">
        <v>93.82</v>
      </c>
      <c r="C1291" s="18">
        <v>4.67</v>
      </c>
      <c r="D1291" s="18">
        <v>10.89</v>
      </c>
      <c r="E1291" s="18">
        <v>62.1</v>
      </c>
      <c r="F1291" s="15">
        <f t="shared" si="82"/>
        <v>1977.9583333332362</v>
      </c>
      <c r="G1291" s="15">
        <v>7.69</v>
      </c>
      <c r="H1291" s="30"/>
      <c r="I1291" s="155"/>
      <c r="J1291" s="197">
        <f t="shared" si="80"/>
        <v>0.38916666666666666</v>
      </c>
      <c r="K1291" s="197">
        <f t="shared" si="83"/>
        <v>4.1277754207325696E-3</v>
      </c>
      <c r="L1291" s="197">
        <f t="shared" si="81"/>
        <v>6.1929762832915181E-3</v>
      </c>
      <c r="M1291" s="36"/>
    </row>
    <row r="1292" spans="1:13" ht="12.75" x14ac:dyDescent="0.2">
      <c r="A1292" s="15">
        <v>1978.01</v>
      </c>
      <c r="B1292" s="15">
        <v>90.25</v>
      </c>
      <c r="C1292" s="18">
        <v>4.71333</v>
      </c>
      <c r="D1292" s="18">
        <v>10.9</v>
      </c>
      <c r="E1292" s="18">
        <v>62.5</v>
      </c>
      <c r="F1292" s="15">
        <f t="shared" si="82"/>
        <v>1978.0416666665694</v>
      </c>
      <c r="G1292" s="15">
        <v>7.96</v>
      </c>
      <c r="H1292" s="30"/>
      <c r="I1292" s="155"/>
      <c r="J1292" s="197">
        <f t="shared" si="80"/>
        <v>0.3927775</v>
      </c>
      <c r="K1292" s="197">
        <f t="shared" si="83"/>
        <v>4.1865007461095718E-3</v>
      </c>
      <c r="L1292" s="197">
        <f t="shared" si="81"/>
        <v>6.4029620570458246E-3</v>
      </c>
      <c r="M1292" s="36"/>
    </row>
    <row r="1293" spans="1:13" ht="12.75" x14ac:dyDescent="0.2">
      <c r="A1293" s="15">
        <v>1978.02</v>
      </c>
      <c r="B1293" s="15">
        <v>88.98</v>
      </c>
      <c r="C1293" s="18">
        <v>4.7566699999999997</v>
      </c>
      <c r="D1293" s="18">
        <v>10.91</v>
      </c>
      <c r="E1293" s="18">
        <v>62.9</v>
      </c>
      <c r="F1293" s="15">
        <f t="shared" si="82"/>
        <v>1978.1249999999027</v>
      </c>
      <c r="G1293" s="15">
        <v>8.0299999999999994</v>
      </c>
      <c r="H1293" s="30"/>
      <c r="I1293" s="155"/>
      <c r="J1293" s="197">
        <f t="shared" si="80"/>
        <v>0.39638916666666663</v>
      </c>
      <c r="K1293" s="197">
        <f t="shared" si="83"/>
        <v>4.3921237303785774E-3</v>
      </c>
      <c r="L1293" s="197">
        <f t="shared" si="81"/>
        <v>6.4573242284962085E-3</v>
      </c>
      <c r="M1293" s="36"/>
    </row>
    <row r="1294" spans="1:13" ht="12.75" x14ac:dyDescent="0.2">
      <c r="A1294" s="15">
        <v>1978.03</v>
      </c>
      <c r="B1294" s="15">
        <v>88.82</v>
      </c>
      <c r="C1294" s="18">
        <v>4.8</v>
      </c>
      <c r="D1294" s="18">
        <v>10.92</v>
      </c>
      <c r="E1294" s="18">
        <v>63.4</v>
      </c>
      <c r="F1294" s="15">
        <f t="shared" si="82"/>
        <v>1978.2083333332359</v>
      </c>
      <c r="G1294" s="15">
        <v>8.0399999999999991</v>
      </c>
      <c r="H1294" s="30"/>
      <c r="I1294" s="155"/>
      <c r="J1294" s="197">
        <f t="shared" si="80"/>
        <v>0.39999999999999997</v>
      </c>
      <c r="K1294" s="197">
        <f t="shared" si="83"/>
        <v>4.4953922229714538E-3</v>
      </c>
      <c r="L1294" s="197">
        <f t="shared" si="81"/>
        <v>6.4650876169554117E-3</v>
      </c>
      <c r="M1294" s="36"/>
    </row>
    <row r="1295" spans="1:13" ht="12.75" x14ac:dyDescent="0.2">
      <c r="A1295" s="15">
        <v>1978.04</v>
      </c>
      <c r="B1295" s="15">
        <v>92.71</v>
      </c>
      <c r="C1295" s="18">
        <v>4.8366699999999998</v>
      </c>
      <c r="D1295" s="18">
        <v>11.023300000000001</v>
      </c>
      <c r="E1295" s="18">
        <v>63.9</v>
      </c>
      <c r="F1295" s="15">
        <f t="shared" si="82"/>
        <v>1978.2916666665692</v>
      </c>
      <c r="G1295" s="15">
        <v>8.15</v>
      </c>
      <c r="H1295" s="30"/>
      <c r="I1295" s="155"/>
      <c r="J1295" s="197">
        <f t="shared" si="80"/>
        <v>0.40305583333333334</v>
      </c>
      <c r="K1295" s="197">
        <f t="shared" si="83"/>
        <v>4.5378949936200558E-3</v>
      </c>
      <c r="L1295" s="197">
        <f t="shared" si="81"/>
        <v>6.5504414442880687E-3</v>
      </c>
      <c r="M1295" s="36"/>
    </row>
    <row r="1296" spans="1:13" ht="12.75" x14ac:dyDescent="0.2">
      <c r="A1296" s="15">
        <v>1978.05</v>
      </c>
      <c r="B1296" s="15">
        <v>97.41</v>
      </c>
      <c r="C1296" s="18">
        <v>4.8733300000000002</v>
      </c>
      <c r="D1296" s="18">
        <v>11.1267</v>
      </c>
      <c r="E1296" s="18">
        <v>64.5</v>
      </c>
      <c r="F1296" s="15">
        <f t="shared" si="82"/>
        <v>1978.3749999999025</v>
      </c>
      <c r="G1296" s="15">
        <v>8.35</v>
      </c>
      <c r="H1296" s="30"/>
      <c r="I1296" s="155"/>
      <c r="J1296" s="197">
        <f t="shared" si="80"/>
        <v>0.40611083333333337</v>
      </c>
      <c r="K1296" s="197">
        <f t="shared" si="83"/>
        <v>4.3804425987847414E-3</v>
      </c>
      <c r="L1296" s="197">
        <f t="shared" si="81"/>
        <v>6.7054265433414972E-3</v>
      </c>
      <c r="M1296" s="36"/>
    </row>
    <row r="1297" spans="1:13" ht="12.75" x14ac:dyDescent="0.2">
      <c r="A1297" s="15">
        <v>1978.06</v>
      </c>
      <c r="B1297" s="15">
        <v>97.66</v>
      </c>
      <c r="C1297" s="18">
        <v>4.91</v>
      </c>
      <c r="D1297" s="18">
        <v>11.23</v>
      </c>
      <c r="E1297" s="18">
        <v>65.2</v>
      </c>
      <c r="F1297" s="15">
        <f t="shared" si="82"/>
        <v>1978.4583333332357</v>
      </c>
      <c r="G1297" s="15">
        <v>8.4600000000000009</v>
      </c>
      <c r="H1297" s="30"/>
      <c r="I1297" s="155"/>
      <c r="J1297" s="197">
        <f t="shared" si="80"/>
        <v>0.40916666666666668</v>
      </c>
      <c r="K1297" s="197">
        <f t="shared" si="83"/>
        <v>4.2004585429285153E-3</v>
      </c>
      <c r="L1297" s="197">
        <f t="shared" si="81"/>
        <v>6.7905566023096497E-3</v>
      </c>
      <c r="M1297" s="36"/>
    </row>
    <row r="1298" spans="1:13" ht="12.75" x14ac:dyDescent="0.2">
      <c r="A1298" s="15">
        <v>1978.07</v>
      </c>
      <c r="B1298" s="15">
        <v>97.19</v>
      </c>
      <c r="C1298" s="18">
        <v>4.9466700000000001</v>
      </c>
      <c r="D1298" s="18">
        <v>11.343299999999999</v>
      </c>
      <c r="E1298" s="18">
        <v>65.7</v>
      </c>
      <c r="F1298" s="15">
        <f t="shared" si="82"/>
        <v>1978.541666666569</v>
      </c>
      <c r="G1298" s="15">
        <v>8.64</v>
      </c>
      <c r="H1298" s="30"/>
      <c r="I1298" s="155"/>
      <c r="J1298" s="197">
        <f t="shared" si="80"/>
        <v>0.41222249999999999</v>
      </c>
      <c r="K1298" s="197">
        <f t="shared" si="83"/>
        <v>4.2209963137415521E-3</v>
      </c>
      <c r="L1298" s="197">
        <f t="shared" si="81"/>
        <v>6.9296897693704729E-3</v>
      </c>
      <c r="M1298" s="36"/>
    </row>
    <row r="1299" spans="1:13" ht="12.75" x14ac:dyDescent="0.2">
      <c r="A1299" s="15">
        <v>1978.08</v>
      </c>
      <c r="B1299" s="15">
        <v>103.9</v>
      </c>
      <c r="C1299" s="18">
        <v>4.9833299999999996</v>
      </c>
      <c r="D1299" s="18">
        <v>11.4567</v>
      </c>
      <c r="E1299" s="18">
        <v>66</v>
      </c>
      <c r="F1299" s="15">
        <f t="shared" si="82"/>
        <v>1978.6249999999022</v>
      </c>
      <c r="G1299" s="15">
        <v>8.41</v>
      </c>
      <c r="H1299" s="30"/>
      <c r="I1299" s="155"/>
      <c r="J1299" s="197">
        <f t="shared" si="80"/>
        <v>0.41527749999999997</v>
      </c>
      <c r="K1299" s="197">
        <f t="shared" si="83"/>
        <v>4.2728418561580406E-3</v>
      </c>
      <c r="L1299" s="197">
        <f t="shared" si="81"/>
        <v>6.7518709368770136E-3</v>
      </c>
      <c r="M1299" s="36"/>
    </row>
    <row r="1300" spans="1:13" ht="12.75" x14ac:dyDescent="0.2">
      <c r="A1300" s="15">
        <v>1978.09</v>
      </c>
      <c r="B1300" s="15">
        <v>103.9</v>
      </c>
      <c r="C1300" s="18">
        <v>5.0199999999999996</v>
      </c>
      <c r="D1300" s="18">
        <v>11.57</v>
      </c>
      <c r="E1300" s="18">
        <v>66.5</v>
      </c>
      <c r="F1300" s="15">
        <f t="shared" si="82"/>
        <v>1978.7083333332355</v>
      </c>
      <c r="G1300" s="15">
        <v>8.42</v>
      </c>
      <c r="H1300" s="30"/>
      <c r="I1300" s="155"/>
      <c r="J1300" s="197">
        <f t="shared" si="80"/>
        <v>0.41833333333333328</v>
      </c>
      <c r="K1300" s="197">
        <f t="shared" si="83"/>
        <v>4.0263073468078271E-3</v>
      </c>
      <c r="L1300" s="197">
        <f t="shared" si="81"/>
        <v>6.7596093782125166E-3</v>
      </c>
      <c r="M1300" s="36"/>
    </row>
    <row r="1301" spans="1:13" ht="12.75" x14ac:dyDescent="0.2">
      <c r="A1301" s="15">
        <v>1978.1</v>
      </c>
      <c r="B1301" s="15">
        <v>100.6</v>
      </c>
      <c r="C1301" s="18">
        <v>5.03667</v>
      </c>
      <c r="D1301" s="18">
        <v>11.8233</v>
      </c>
      <c r="E1301" s="18">
        <v>67.099999999999994</v>
      </c>
      <c r="F1301" s="15">
        <f t="shared" si="82"/>
        <v>1978.7916666665687</v>
      </c>
      <c r="G1301" s="15">
        <v>8.64</v>
      </c>
      <c r="H1301" s="30"/>
      <c r="I1301" s="155"/>
      <c r="J1301" s="197">
        <f t="shared" si="80"/>
        <v>0.4197225</v>
      </c>
      <c r="K1301" s="197">
        <f t="shared" si="83"/>
        <v>4.0396775745909523E-3</v>
      </c>
      <c r="L1301" s="197">
        <f t="shared" si="81"/>
        <v>6.9296897693704729E-3</v>
      </c>
      <c r="M1301" s="36"/>
    </row>
    <row r="1302" spans="1:13" ht="12.75" x14ac:dyDescent="0.2">
      <c r="A1302" s="15">
        <v>1978.11</v>
      </c>
      <c r="B1302" s="15">
        <v>94.71</v>
      </c>
      <c r="C1302" s="18">
        <v>5.0533299999999999</v>
      </c>
      <c r="D1302" s="18">
        <v>12.076700000000001</v>
      </c>
      <c r="E1302" s="18">
        <v>67.400000000000006</v>
      </c>
      <c r="F1302" s="15">
        <f t="shared" si="82"/>
        <v>1978.874999999902</v>
      </c>
      <c r="G1302" s="15">
        <v>8.81</v>
      </c>
      <c r="H1302" s="30"/>
      <c r="I1302" s="155"/>
      <c r="J1302" s="197">
        <f t="shared" si="80"/>
        <v>0.42111083333333332</v>
      </c>
      <c r="K1302" s="197">
        <f t="shared" si="83"/>
        <v>4.1859923790589799E-3</v>
      </c>
      <c r="L1302" s="197">
        <f t="shared" si="81"/>
        <v>7.0608994227128186E-3</v>
      </c>
      <c r="M1302" s="36"/>
    </row>
    <row r="1303" spans="1:13" ht="12.75" x14ac:dyDescent="0.2">
      <c r="A1303" s="15">
        <v>1978.12</v>
      </c>
      <c r="B1303" s="15">
        <v>96.11</v>
      </c>
      <c r="C1303" s="18">
        <v>5.07</v>
      </c>
      <c r="D1303" s="18">
        <v>12.33</v>
      </c>
      <c r="E1303" s="18">
        <v>67.7</v>
      </c>
      <c r="F1303" s="15">
        <f t="shared" si="82"/>
        <v>1978.9583333332353</v>
      </c>
      <c r="G1303" s="15">
        <v>9.01</v>
      </c>
      <c r="H1303" s="30"/>
      <c r="I1303" s="155"/>
      <c r="J1303" s="197">
        <f t="shared" si="80"/>
        <v>0.42250000000000004</v>
      </c>
      <c r="K1303" s="197">
        <f t="shared" si="83"/>
        <v>4.4609861683032421E-3</v>
      </c>
      <c r="L1303" s="197">
        <f t="shared" si="81"/>
        <v>7.2150233541627973E-3</v>
      </c>
      <c r="M1303" s="36"/>
    </row>
    <row r="1304" spans="1:13" ht="12.75" x14ac:dyDescent="0.2">
      <c r="A1304" s="15">
        <v>1979.01</v>
      </c>
      <c r="B1304" s="15">
        <v>99.71</v>
      </c>
      <c r="C1304" s="18">
        <v>5.1133300000000004</v>
      </c>
      <c r="D1304" s="18">
        <v>12.6533</v>
      </c>
      <c r="E1304" s="18">
        <v>68.3</v>
      </c>
      <c r="F1304" s="15">
        <f t="shared" si="82"/>
        <v>1979.0416666665685</v>
      </c>
      <c r="G1304" s="15">
        <v>9.1</v>
      </c>
      <c r="H1304" s="30"/>
      <c r="I1304" s="155"/>
      <c r="J1304" s="197">
        <f t="shared" si="80"/>
        <v>0.42611083333333338</v>
      </c>
      <c r="K1304" s="197">
        <f t="shared" si="83"/>
        <v>4.4335743765823886E-3</v>
      </c>
      <c r="L1304" s="197">
        <f t="shared" si="81"/>
        <v>7.2842945738960108E-3</v>
      </c>
      <c r="M1304" s="36"/>
    </row>
    <row r="1305" spans="1:13" ht="12.75" x14ac:dyDescent="0.2">
      <c r="A1305" s="15">
        <v>1979.02</v>
      </c>
      <c r="B1305" s="15">
        <v>98.23</v>
      </c>
      <c r="C1305" s="18">
        <v>5.1566700000000001</v>
      </c>
      <c r="D1305" s="18">
        <v>12.976699999999999</v>
      </c>
      <c r="E1305" s="18">
        <v>69.099999999999994</v>
      </c>
      <c r="F1305" s="15">
        <f t="shared" si="82"/>
        <v>1979.1249999999018</v>
      </c>
      <c r="G1305" s="15">
        <v>9.1</v>
      </c>
      <c r="H1305" s="30"/>
      <c r="I1305" s="155"/>
      <c r="J1305" s="197">
        <f t="shared" si="80"/>
        <v>0.42972250000000001</v>
      </c>
      <c r="K1305" s="197">
        <f t="shared" si="83"/>
        <v>4.309723197272089E-3</v>
      </c>
      <c r="L1305" s="197">
        <f t="shared" si="81"/>
        <v>7.2842945738960108E-3</v>
      </c>
      <c r="M1305" s="36"/>
    </row>
    <row r="1306" spans="1:13" ht="12.75" x14ac:dyDescent="0.2">
      <c r="A1306" s="15">
        <v>1979.03</v>
      </c>
      <c r="B1306" s="15">
        <v>100.1</v>
      </c>
      <c r="C1306" s="18">
        <v>5.2</v>
      </c>
      <c r="D1306" s="18">
        <v>13.3</v>
      </c>
      <c r="E1306" s="18">
        <v>69.8</v>
      </c>
      <c r="F1306" s="15">
        <f t="shared" si="82"/>
        <v>1979.208333333235</v>
      </c>
      <c r="G1306" s="15">
        <v>9.1199999999999992</v>
      </c>
      <c r="H1306" s="30"/>
      <c r="I1306" s="155"/>
      <c r="J1306" s="197">
        <f t="shared" si="80"/>
        <v>0.43333333333333335</v>
      </c>
      <c r="K1306" s="197">
        <f t="shared" si="83"/>
        <v>4.4114153856595062E-3</v>
      </c>
      <c r="L1306" s="197">
        <f t="shared" si="81"/>
        <v>7.2996810644501142E-3</v>
      </c>
      <c r="M1306" s="36"/>
    </row>
    <row r="1307" spans="1:13" ht="12.75" x14ac:dyDescent="0.2">
      <c r="A1307" s="15">
        <v>1979.04</v>
      </c>
      <c r="B1307" s="15">
        <v>102.1</v>
      </c>
      <c r="C1307" s="18">
        <v>5.2466699999999999</v>
      </c>
      <c r="D1307" s="18">
        <v>13.5267</v>
      </c>
      <c r="E1307" s="18">
        <v>70.599999999999994</v>
      </c>
      <c r="F1307" s="15">
        <f t="shared" si="82"/>
        <v>1979.2916666665683</v>
      </c>
      <c r="G1307" s="15">
        <v>9.18</v>
      </c>
      <c r="H1307" s="30"/>
      <c r="I1307" s="155"/>
      <c r="J1307" s="197">
        <f t="shared" si="80"/>
        <v>0.43722250000000001</v>
      </c>
      <c r="K1307" s="197">
        <f t="shared" si="83"/>
        <v>4.3678571428571429E-3</v>
      </c>
      <c r="L1307" s="197">
        <f t="shared" si="81"/>
        <v>7.3458250304712092E-3</v>
      </c>
      <c r="M1307" s="36"/>
    </row>
    <row r="1308" spans="1:13" ht="12.75" x14ac:dyDescent="0.2">
      <c r="A1308" s="15">
        <v>1979.05</v>
      </c>
      <c r="B1308" s="15">
        <v>99.73</v>
      </c>
      <c r="C1308" s="18">
        <v>5.2933300000000001</v>
      </c>
      <c r="D1308" s="18">
        <v>13.753299999999999</v>
      </c>
      <c r="E1308" s="18">
        <v>71.5</v>
      </c>
      <c r="F1308" s="15">
        <f t="shared" si="82"/>
        <v>1979.3749999999015</v>
      </c>
      <c r="G1308" s="15">
        <v>9.25</v>
      </c>
      <c r="H1308" s="30"/>
      <c r="I1308" s="155"/>
      <c r="J1308" s="197">
        <f t="shared" si="80"/>
        <v>0.44111083333333334</v>
      </c>
      <c r="K1308" s="197">
        <f t="shared" si="83"/>
        <v>4.3203803460659489E-3</v>
      </c>
      <c r="L1308" s="197">
        <f t="shared" si="81"/>
        <v>7.3996302871768282E-3</v>
      </c>
      <c r="M1308" s="36"/>
    </row>
    <row r="1309" spans="1:13" ht="12.75" x14ac:dyDescent="0.2">
      <c r="A1309" s="15">
        <v>1979.06</v>
      </c>
      <c r="B1309" s="15">
        <v>101.7</v>
      </c>
      <c r="C1309" s="18">
        <v>5.34</v>
      </c>
      <c r="D1309" s="18">
        <v>13.98</v>
      </c>
      <c r="E1309" s="18">
        <v>72.3</v>
      </c>
      <c r="F1309" s="15">
        <f t="shared" si="82"/>
        <v>1979.4583333332348</v>
      </c>
      <c r="G1309" s="15">
        <v>8.91</v>
      </c>
      <c r="H1309" s="30"/>
      <c r="I1309" s="155"/>
      <c r="J1309" s="197">
        <f t="shared" si="80"/>
        <v>0.44500000000000001</v>
      </c>
      <c r="K1309" s="197">
        <f t="shared" si="83"/>
        <v>4.4620475283264818E-3</v>
      </c>
      <c r="L1309" s="197">
        <f t="shared" si="81"/>
        <v>7.1379938189517489E-3</v>
      </c>
      <c r="M1309" s="36"/>
    </row>
    <row r="1310" spans="1:13" ht="12.75" x14ac:dyDescent="0.2">
      <c r="A1310" s="15">
        <v>1979.07</v>
      </c>
      <c r="B1310" s="15">
        <v>102.7</v>
      </c>
      <c r="C1310" s="18">
        <v>5.3966700000000003</v>
      </c>
      <c r="D1310" s="18">
        <v>14.1967</v>
      </c>
      <c r="E1310" s="18">
        <v>73.099999999999994</v>
      </c>
      <c r="F1310" s="15">
        <f t="shared" si="82"/>
        <v>1979.5416666665681</v>
      </c>
      <c r="G1310" s="15">
        <v>8.9499999999999993</v>
      </c>
      <c r="H1310" s="30"/>
      <c r="I1310" s="155"/>
      <c r="J1310" s="197">
        <f t="shared" si="80"/>
        <v>0.44972250000000003</v>
      </c>
      <c r="K1310" s="197">
        <f t="shared" si="83"/>
        <v>4.4220501474926252E-3</v>
      </c>
      <c r="L1310" s="197">
        <f t="shared" si="81"/>
        <v>7.1688134099689993E-3</v>
      </c>
      <c r="M1310" s="36"/>
    </row>
    <row r="1311" spans="1:13" ht="12.75" x14ac:dyDescent="0.2">
      <c r="A1311" s="15">
        <v>1979.08</v>
      </c>
      <c r="B1311" s="15">
        <v>107.4</v>
      </c>
      <c r="C1311" s="18">
        <v>5.4533300000000002</v>
      </c>
      <c r="D1311" s="18">
        <v>14.4133</v>
      </c>
      <c r="E1311" s="18">
        <v>73.8</v>
      </c>
      <c r="F1311" s="15">
        <f t="shared" si="82"/>
        <v>1979.6249999999013</v>
      </c>
      <c r="G1311" s="15">
        <v>9.0299999999999994</v>
      </c>
      <c r="H1311" s="30"/>
      <c r="I1311" s="155"/>
      <c r="J1311" s="197">
        <f t="shared" si="80"/>
        <v>0.4544441666666667</v>
      </c>
      <c r="K1311" s="197">
        <f t="shared" si="83"/>
        <v>4.4249675430055183E-3</v>
      </c>
      <c r="L1311" s="197">
        <f t="shared" si="81"/>
        <v>7.2304214879184148E-3</v>
      </c>
      <c r="M1311" s="36"/>
    </row>
    <row r="1312" spans="1:13" ht="12.75" x14ac:dyDescent="0.2">
      <c r="A1312" s="15">
        <v>1979.09</v>
      </c>
      <c r="B1312" s="15">
        <v>108.6</v>
      </c>
      <c r="C1312" s="18">
        <v>5.51</v>
      </c>
      <c r="D1312" s="18">
        <v>14.63</v>
      </c>
      <c r="E1312" s="18">
        <v>74.599999999999994</v>
      </c>
      <c r="F1312" s="15">
        <f t="shared" si="82"/>
        <v>1979.7083333332346</v>
      </c>
      <c r="G1312" s="15">
        <v>9.33</v>
      </c>
      <c r="H1312" s="30"/>
      <c r="I1312" s="155"/>
      <c r="J1312" s="197">
        <f t="shared" si="80"/>
        <v>0.45916666666666667</v>
      </c>
      <c r="K1312" s="197">
        <f t="shared" si="83"/>
        <v>4.2752948479205461E-3</v>
      </c>
      <c r="L1312" s="197">
        <f t="shared" si="81"/>
        <v>7.4610833265813525E-3</v>
      </c>
      <c r="M1312" s="36"/>
    </row>
    <row r="1313" spans="1:13" ht="12.75" x14ac:dyDescent="0.2">
      <c r="A1313" s="15">
        <v>1979.1</v>
      </c>
      <c r="B1313" s="15">
        <v>104.5</v>
      </c>
      <c r="C1313" s="18">
        <v>5.5566700000000004</v>
      </c>
      <c r="D1313" s="18">
        <v>14.7067</v>
      </c>
      <c r="E1313" s="18">
        <v>75.2</v>
      </c>
      <c r="F1313" s="15">
        <f t="shared" si="82"/>
        <v>1979.7916666665678</v>
      </c>
      <c r="G1313" s="15">
        <v>10.3</v>
      </c>
      <c r="H1313" s="30"/>
      <c r="I1313" s="155"/>
      <c r="J1313" s="197">
        <f t="shared" si="80"/>
        <v>0.46305583333333339</v>
      </c>
      <c r="K1313" s="197">
        <f t="shared" si="83"/>
        <v>4.2638658686310624E-3</v>
      </c>
      <c r="L1313" s="197">
        <f t="shared" si="81"/>
        <v>8.2029396024936307E-3</v>
      </c>
      <c r="M1313" s="36"/>
    </row>
    <row r="1314" spans="1:13" ht="12.75" x14ac:dyDescent="0.2">
      <c r="A1314" s="15">
        <v>1979.11</v>
      </c>
      <c r="B1314" s="15">
        <v>103.7</v>
      </c>
      <c r="C1314" s="18">
        <v>5.6033299999999997</v>
      </c>
      <c r="D1314" s="18">
        <v>14.783300000000001</v>
      </c>
      <c r="E1314" s="18">
        <v>75.900000000000006</v>
      </c>
      <c r="F1314" s="15">
        <f t="shared" si="82"/>
        <v>1979.8749999999011</v>
      </c>
      <c r="G1314" s="15">
        <v>10.65</v>
      </c>
      <c r="H1314" s="30"/>
      <c r="I1314" s="155"/>
      <c r="J1314" s="197">
        <f t="shared" si="80"/>
        <v>0.46694416666666666</v>
      </c>
      <c r="K1314" s="197">
        <f t="shared" si="83"/>
        <v>4.468365231259968E-3</v>
      </c>
      <c r="L1314" s="197">
        <f t="shared" si="81"/>
        <v>8.4691521009379045E-3</v>
      </c>
      <c r="M1314" s="36"/>
    </row>
    <row r="1315" spans="1:13" ht="12.75" x14ac:dyDescent="0.2">
      <c r="A1315" s="15">
        <v>1979.12</v>
      </c>
      <c r="B1315" s="15">
        <v>107.8</v>
      </c>
      <c r="C1315" s="18">
        <v>5.65</v>
      </c>
      <c r="D1315" s="18">
        <v>14.86</v>
      </c>
      <c r="E1315" s="18">
        <v>76.7</v>
      </c>
      <c r="F1315" s="15">
        <f t="shared" si="82"/>
        <v>1979.9583333332343</v>
      </c>
      <c r="G1315" s="15">
        <v>10.39</v>
      </c>
      <c r="H1315" s="30"/>
      <c r="I1315" s="155"/>
      <c r="J1315" s="197">
        <f t="shared" si="80"/>
        <v>0.47083333333333338</v>
      </c>
      <c r="K1315" s="197">
        <f t="shared" si="83"/>
        <v>4.5403407264545167E-3</v>
      </c>
      <c r="L1315" s="197">
        <f t="shared" si="81"/>
        <v>8.2714681216402575E-3</v>
      </c>
      <c r="M1315" s="36"/>
    </row>
    <row r="1316" spans="1:13" ht="12.75" x14ac:dyDescent="0.2">
      <c r="A1316" s="15">
        <v>1980.01</v>
      </c>
      <c r="B1316" s="15">
        <v>110.9</v>
      </c>
      <c r="C1316" s="18">
        <v>5.7</v>
      </c>
      <c r="D1316" s="18">
        <v>15.003299999999999</v>
      </c>
      <c r="E1316" s="18">
        <v>77.8</v>
      </c>
      <c r="F1316" s="15">
        <f t="shared" si="82"/>
        <v>1980.0416666665676</v>
      </c>
      <c r="G1316" s="15">
        <v>10.8</v>
      </c>
      <c r="H1316" s="30"/>
      <c r="I1316" s="155"/>
      <c r="J1316" s="197">
        <f t="shared" si="80"/>
        <v>0.47500000000000003</v>
      </c>
      <c r="K1316" s="197">
        <f t="shared" si="83"/>
        <v>4.4063079777365496E-3</v>
      </c>
      <c r="L1316" s="197">
        <f t="shared" si="81"/>
        <v>8.5830069477084159E-3</v>
      </c>
      <c r="M1316" s="36"/>
    </row>
    <row r="1317" spans="1:13" ht="12.75" x14ac:dyDescent="0.2">
      <c r="A1317" s="15">
        <v>1980.02</v>
      </c>
      <c r="B1317" s="15">
        <v>115.3</v>
      </c>
      <c r="C1317" s="18">
        <v>5.75</v>
      </c>
      <c r="D1317" s="18">
        <v>15.146699999999999</v>
      </c>
      <c r="E1317" s="18">
        <v>78.900000000000006</v>
      </c>
      <c r="F1317" s="15">
        <f t="shared" si="82"/>
        <v>1980.1249999999009</v>
      </c>
      <c r="G1317" s="15">
        <v>12.41</v>
      </c>
      <c r="H1317" s="30"/>
      <c r="I1317" s="155"/>
      <c r="J1317" s="197">
        <f t="shared" si="80"/>
        <v>0.47916666666666669</v>
      </c>
      <c r="K1317" s="197">
        <f t="shared" si="83"/>
        <v>4.3207093477607454E-3</v>
      </c>
      <c r="L1317" s="197">
        <f t="shared" si="81"/>
        <v>9.796231616329365E-3</v>
      </c>
      <c r="M1317" s="36"/>
    </row>
    <row r="1318" spans="1:13" ht="12.75" x14ac:dyDescent="0.2">
      <c r="A1318" s="15">
        <v>1980.03</v>
      </c>
      <c r="B1318" s="15">
        <v>104.7</v>
      </c>
      <c r="C1318" s="18">
        <v>5.8</v>
      </c>
      <c r="D1318" s="18">
        <v>15.29</v>
      </c>
      <c r="E1318" s="18">
        <v>80.099999999999994</v>
      </c>
      <c r="F1318" s="15">
        <f t="shared" si="82"/>
        <v>1980.2083333332341</v>
      </c>
      <c r="G1318" s="15">
        <v>12.75</v>
      </c>
      <c r="H1318" s="30"/>
      <c r="I1318" s="155"/>
      <c r="J1318" s="197">
        <f t="shared" si="80"/>
        <v>0.48333333333333334</v>
      </c>
      <c r="K1318" s="197">
        <f t="shared" si="83"/>
        <v>4.1919629950852846E-3</v>
      </c>
      <c r="L1318" s="197">
        <f t="shared" si="81"/>
        <v>1.0050402122422808E-2</v>
      </c>
      <c r="M1318" s="36"/>
    </row>
    <row r="1319" spans="1:13" ht="12.75" x14ac:dyDescent="0.2">
      <c r="A1319" s="15">
        <v>1980.04</v>
      </c>
      <c r="B1319" s="15">
        <v>103</v>
      </c>
      <c r="C1319" s="18">
        <v>5.8466699999999996</v>
      </c>
      <c r="D1319" s="18">
        <v>15.173299999999999</v>
      </c>
      <c r="E1319" s="18">
        <v>81</v>
      </c>
      <c r="F1319" s="15">
        <f t="shared" si="82"/>
        <v>1980.2916666665674</v>
      </c>
      <c r="G1319" s="15">
        <v>11.47</v>
      </c>
      <c r="H1319" s="30"/>
      <c r="I1319" s="155"/>
      <c r="J1319" s="197">
        <f t="shared" si="80"/>
        <v>0.48722249999999995</v>
      </c>
      <c r="K1319" s="197">
        <f t="shared" si="83"/>
        <v>4.6535100286532946E-3</v>
      </c>
      <c r="L1319" s="197">
        <f t="shared" si="81"/>
        <v>9.0898398061431962E-3</v>
      </c>
      <c r="M1319" s="36"/>
    </row>
    <row r="1320" spans="1:13" ht="12.75" x14ac:dyDescent="0.2">
      <c r="A1320" s="15">
        <v>1980.05</v>
      </c>
      <c r="B1320" s="15">
        <v>107.7</v>
      </c>
      <c r="C1320" s="18">
        <v>5.8933299999999997</v>
      </c>
      <c r="D1320" s="18">
        <v>15.056699999999999</v>
      </c>
      <c r="E1320" s="18">
        <v>81.8</v>
      </c>
      <c r="F1320" s="15">
        <f t="shared" si="82"/>
        <v>1980.3749999999006</v>
      </c>
      <c r="G1320" s="15">
        <v>10.18</v>
      </c>
      <c r="H1320" s="30"/>
      <c r="I1320" s="155"/>
      <c r="J1320" s="197">
        <f t="shared" si="80"/>
        <v>0.49111083333333333</v>
      </c>
      <c r="K1320" s="197">
        <f t="shared" si="83"/>
        <v>4.7680663430420709E-3</v>
      </c>
      <c r="L1320" s="197">
        <f t="shared" si="81"/>
        <v>8.11148846743448E-3</v>
      </c>
      <c r="M1320" s="36"/>
    </row>
    <row r="1321" spans="1:13" ht="12.75" x14ac:dyDescent="0.2">
      <c r="A1321" s="15">
        <v>1980.06</v>
      </c>
      <c r="B1321" s="15">
        <v>114.6</v>
      </c>
      <c r="C1321" s="18">
        <v>5.94</v>
      </c>
      <c r="D1321" s="18">
        <v>14.94</v>
      </c>
      <c r="E1321" s="18">
        <v>82.7</v>
      </c>
      <c r="F1321" s="15">
        <f t="shared" si="82"/>
        <v>1980.4583333332339</v>
      </c>
      <c r="G1321" s="15">
        <v>9.7799999999999994</v>
      </c>
      <c r="H1321" s="30"/>
      <c r="I1321" s="155"/>
      <c r="J1321" s="197">
        <f t="shared" si="80"/>
        <v>0.49500000000000005</v>
      </c>
      <c r="K1321" s="197">
        <f t="shared" si="83"/>
        <v>4.5961002785515322E-3</v>
      </c>
      <c r="L1321" s="197">
        <f t="shared" si="81"/>
        <v>7.8059905457228407E-3</v>
      </c>
      <c r="M1321" s="36"/>
    </row>
    <row r="1322" spans="1:13" ht="12.75" x14ac:dyDescent="0.2">
      <c r="A1322" s="15">
        <v>1980.07</v>
      </c>
      <c r="B1322" s="15">
        <v>119.8</v>
      </c>
      <c r="C1322" s="18">
        <v>5.9833299999999996</v>
      </c>
      <c r="D1322" s="18">
        <v>14.84</v>
      </c>
      <c r="E1322" s="18">
        <v>82.7</v>
      </c>
      <c r="F1322" s="15">
        <f t="shared" si="82"/>
        <v>1980.5416666665672</v>
      </c>
      <c r="G1322" s="15">
        <v>10.25</v>
      </c>
      <c r="H1322" s="30"/>
      <c r="I1322" s="155"/>
      <c r="J1322" s="197">
        <f t="shared" si="80"/>
        <v>0.49861083333333328</v>
      </c>
      <c r="K1322" s="197">
        <f t="shared" si="83"/>
        <v>4.3508798720186155E-3</v>
      </c>
      <c r="L1322" s="197">
        <f t="shared" si="81"/>
        <v>8.1648460519010424E-3</v>
      </c>
      <c r="M1322" s="36"/>
    </row>
    <row r="1323" spans="1:13" ht="12.75" x14ac:dyDescent="0.2">
      <c r="A1323" s="15">
        <v>1980.08</v>
      </c>
      <c r="B1323" s="15">
        <v>123.5</v>
      </c>
      <c r="C1323" s="18">
        <v>6.0266700000000002</v>
      </c>
      <c r="D1323" s="18">
        <v>14.74</v>
      </c>
      <c r="E1323" s="18">
        <v>83.3</v>
      </c>
      <c r="F1323" s="15">
        <f t="shared" si="82"/>
        <v>1980.6249999999004</v>
      </c>
      <c r="G1323" s="15">
        <v>11.1</v>
      </c>
      <c r="H1323" s="30"/>
      <c r="I1323" s="155"/>
      <c r="J1323" s="197">
        <f t="shared" si="80"/>
        <v>0.50222250000000002</v>
      </c>
      <c r="K1323" s="197">
        <f t="shared" si="83"/>
        <v>4.1921744574290485E-3</v>
      </c>
      <c r="L1323" s="197">
        <f t="shared" si="81"/>
        <v>8.8102933966649477E-3</v>
      </c>
      <c r="M1323" s="36"/>
    </row>
    <row r="1324" spans="1:13" ht="12.75" x14ac:dyDescent="0.2">
      <c r="A1324" s="15">
        <v>1980.09</v>
      </c>
      <c r="B1324" s="15">
        <v>126.5</v>
      </c>
      <c r="C1324" s="18">
        <v>6.07</v>
      </c>
      <c r="D1324" s="18">
        <v>14.64</v>
      </c>
      <c r="E1324" s="18">
        <v>84</v>
      </c>
      <c r="F1324" s="15">
        <f t="shared" si="82"/>
        <v>1980.7083333332337</v>
      </c>
      <c r="G1324" s="15">
        <v>11.51</v>
      </c>
      <c r="H1324" s="30"/>
      <c r="I1324" s="155"/>
      <c r="J1324" s="197">
        <f t="shared" si="80"/>
        <v>0.50583333333333336</v>
      </c>
      <c r="K1324" s="197">
        <f t="shared" si="83"/>
        <v>4.0958164642375169E-3</v>
      </c>
      <c r="L1324" s="197">
        <f t="shared" si="81"/>
        <v>9.1200100736019696E-3</v>
      </c>
      <c r="M1324" s="36"/>
    </row>
    <row r="1325" spans="1:13" ht="12.75" x14ac:dyDescent="0.2">
      <c r="A1325" s="15">
        <v>1980.1</v>
      </c>
      <c r="B1325" s="15">
        <v>130.19999999999999</v>
      </c>
      <c r="C1325" s="18">
        <v>6.1</v>
      </c>
      <c r="D1325" s="18">
        <v>14.7</v>
      </c>
      <c r="E1325" s="18">
        <v>84.8</v>
      </c>
      <c r="F1325" s="15">
        <f t="shared" si="82"/>
        <v>1980.7916666665669</v>
      </c>
      <c r="G1325" s="15">
        <v>11.75</v>
      </c>
      <c r="H1325" s="30"/>
      <c r="I1325" s="155"/>
      <c r="J1325" s="197">
        <f t="shared" si="80"/>
        <v>0.5083333333333333</v>
      </c>
      <c r="K1325" s="197">
        <f t="shared" si="83"/>
        <v>4.0184453227931488E-3</v>
      </c>
      <c r="L1325" s="197">
        <f t="shared" si="81"/>
        <v>9.300823618865417E-3</v>
      </c>
      <c r="M1325" s="36"/>
    </row>
    <row r="1326" spans="1:13" ht="12.75" x14ac:dyDescent="0.2">
      <c r="A1326" s="15">
        <v>1980.11</v>
      </c>
      <c r="B1326" s="15">
        <v>135.69999999999999</v>
      </c>
      <c r="C1326" s="18">
        <v>6.13</v>
      </c>
      <c r="D1326" s="18">
        <v>14.76</v>
      </c>
      <c r="E1326" s="18">
        <v>85.5</v>
      </c>
      <c r="F1326" s="15">
        <f t="shared" si="82"/>
        <v>1980.8749999999002</v>
      </c>
      <c r="G1326" s="15">
        <v>12.68</v>
      </c>
      <c r="H1326" s="30"/>
      <c r="I1326" s="155"/>
      <c r="J1326" s="197">
        <f t="shared" si="80"/>
        <v>0.51083333333333336</v>
      </c>
      <c r="K1326" s="197">
        <f t="shared" si="83"/>
        <v>3.9234511008704566E-3</v>
      </c>
      <c r="L1326" s="197">
        <f t="shared" si="81"/>
        <v>9.9981303892207052E-3</v>
      </c>
      <c r="M1326" s="36"/>
    </row>
    <row r="1327" spans="1:13" ht="12.75" x14ac:dyDescent="0.2">
      <c r="A1327" s="15">
        <v>1980.12</v>
      </c>
      <c r="B1327" s="15">
        <v>133.5</v>
      </c>
      <c r="C1327" s="18">
        <v>6.16</v>
      </c>
      <c r="D1327" s="18">
        <v>14.82</v>
      </c>
      <c r="E1327" s="18">
        <v>86.3</v>
      </c>
      <c r="F1327" s="15">
        <f t="shared" si="82"/>
        <v>1980.9583333332334</v>
      </c>
      <c r="G1327" s="15">
        <v>12.84</v>
      </c>
      <c r="H1327" s="30"/>
      <c r="I1327" s="155"/>
      <c r="J1327" s="197">
        <f t="shared" si="80"/>
        <v>0.51333333333333331</v>
      </c>
      <c r="K1327" s="197">
        <f t="shared" si="83"/>
        <v>3.7828543355440925E-3</v>
      </c>
      <c r="L1327" s="197">
        <f t="shared" si="81"/>
        <v>1.0117564942367263E-2</v>
      </c>
      <c r="M1327" s="36"/>
    </row>
    <row r="1328" spans="1:13" ht="12.75" x14ac:dyDescent="0.2">
      <c r="A1328" s="15">
        <v>1981.01</v>
      </c>
      <c r="B1328" s="15">
        <v>133</v>
      </c>
      <c r="C1328" s="18">
        <v>6.2</v>
      </c>
      <c r="D1328" s="18">
        <v>14.74</v>
      </c>
      <c r="E1328" s="18">
        <v>87</v>
      </c>
      <c r="F1328" s="15">
        <f t="shared" si="82"/>
        <v>1981.0416666665667</v>
      </c>
      <c r="G1328" s="15">
        <v>12.57</v>
      </c>
      <c r="H1328" s="30"/>
      <c r="I1328" s="155"/>
      <c r="J1328" s="197">
        <f t="shared" si="80"/>
        <v>0.51666666666666672</v>
      </c>
      <c r="K1328" s="197">
        <f t="shared" si="83"/>
        <v>3.8701622971285894E-3</v>
      </c>
      <c r="L1328" s="197">
        <f t="shared" si="81"/>
        <v>9.9159289226782299E-3</v>
      </c>
      <c r="M1328" s="36"/>
    </row>
    <row r="1329" spans="1:13" ht="12.75" x14ac:dyDescent="0.2">
      <c r="A1329" s="15">
        <v>1981.02</v>
      </c>
      <c r="B1329" s="15">
        <v>128.4</v>
      </c>
      <c r="C1329" s="18">
        <v>6.24</v>
      </c>
      <c r="D1329" s="18">
        <v>14.66</v>
      </c>
      <c r="E1329" s="18">
        <v>87.9</v>
      </c>
      <c r="F1329" s="15">
        <f t="shared" si="82"/>
        <v>1981.1249999999</v>
      </c>
      <c r="G1329" s="15">
        <v>13.19</v>
      </c>
      <c r="H1329" s="30"/>
      <c r="I1329" s="155"/>
      <c r="J1329" s="197">
        <f t="shared" si="80"/>
        <v>0.52</v>
      </c>
      <c r="K1329" s="197">
        <f t="shared" si="83"/>
        <v>3.909774436090226E-3</v>
      </c>
      <c r="L1329" s="197">
        <f t="shared" si="81"/>
        <v>1.0378287748235904E-2</v>
      </c>
      <c r="M1329" s="36"/>
    </row>
    <row r="1330" spans="1:13" ht="12.75" x14ac:dyDescent="0.2">
      <c r="A1330" s="15">
        <v>1981.03</v>
      </c>
      <c r="B1330" s="15">
        <v>133.19999999999999</v>
      </c>
      <c r="C1330" s="18">
        <v>6.28</v>
      </c>
      <c r="D1330" s="18">
        <v>14.58</v>
      </c>
      <c r="E1330" s="18">
        <v>88.5</v>
      </c>
      <c r="F1330" s="15">
        <f t="shared" si="82"/>
        <v>1981.2083333332332</v>
      </c>
      <c r="G1330" s="15">
        <v>13.12</v>
      </c>
      <c r="H1330" s="30"/>
      <c r="I1330" s="155"/>
      <c r="J1330" s="197">
        <f t="shared" si="80"/>
        <v>0.52333333333333332</v>
      </c>
      <c r="K1330" s="197">
        <f t="shared" si="83"/>
        <v>4.0758047767393557E-3</v>
      </c>
      <c r="L1330" s="197">
        <f t="shared" si="81"/>
        <v>1.0326202364327575E-2</v>
      </c>
      <c r="M1330" s="36"/>
    </row>
    <row r="1331" spans="1:13" ht="12.75" x14ac:dyDescent="0.2">
      <c r="A1331" s="15">
        <v>1981.04</v>
      </c>
      <c r="B1331" s="15">
        <v>134.4</v>
      </c>
      <c r="C1331" s="18">
        <v>6.3166700000000002</v>
      </c>
      <c r="D1331" s="18">
        <v>14.7233</v>
      </c>
      <c r="E1331" s="18">
        <v>89.1</v>
      </c>
      <c r="F1331" s="15">
        <f t="shared" si="82"/>
        <v>1981.2916666665665</v>
      </c>
      <c r="G1331" s="15">
        <v>13.68</v>
      </c>
      <c r="H1331" s="30"/>
      <c r="I1331" s="155"/>
      <c r="J1331" s="197">
        <f t="shared" si="80"/>
        <v>0.52638916666666669</v>
      </c>
      <c r="K1331" s="197">
        <f t="shared" si="83"/>
        <v>3.9518706206206214E-3</v>
      </c>
      <c r="L1331" s="197">
        <f t="shared" si="81"/>
        <v>1.0742060870904568E-2</v>
      </c>
      <c r="M1331" s="36"/>
    </row>
    <row r="1332" spans="1:13" ht="12.75" x14ac:dyDescent="0.2">
      <c r="A1332" s="15">
        <v>1981.05</v>
      </c>
      <c r="B1332" s="15">
        <v>131.69999999999999</v>
      </c>
      <c r="C1332" s="18">
        <v>6.3533299999999997</v>
      </c>
      <c r="D1332" s="18">
        <v>14.8667</v>
      </c>
      <c r="E1332" s="18">
        <v>89.8</v>
      </c>
      <c r="F1332" s="15">
        <f t="shared" si="82"/>
        <v>1981.3749999998997</v>
      </c>
      <c r="G1332" s="15">
        <v>14.1</v>
      </c>
      <c r="H1332" s="30"/>
      <c r="I1332" s="155"/>
      <c r="J1332" s="197">
        <f t="shared" si="80"/>
        <v>0.5294441666666666</v>
      </c>
      <c r="K1332" s="197">
        <f t="shared" si="83"/>
        <v>3.9393167162698403E-3</v>
      </c>
      <c r="L1332" s="197">
        <f t="shared" si="81"/>
        <v>1.1052724217629706E-2</v>
      </c>
      <c r="M1332" s="36"/>
    </row>
    <row r="1333" spans="1:13" ht="12.75" x14ac:dyDescent="0.2">
      <c r="A1333" s="15">
        <v>1981.06</v>
      </c>
      <c r="B1333" s="15">
        <v>132.30000000000001</v>
      </c>
      <c r="C1333" s="18">
        <v>6.39</v>
      </c>
      <c r="D1333" s="18">
        <v>15.01</v>
      </c>
      <c r="E1333" s="18">
        <v>90.6</v>
      </c>
      <c r="F1333" s="15">
        <f t="shared" si="82"/>
        <v>1981.458333333233</v>
      </c>
      <c r="G1333" s="15">
        <v>13.47</v>
      </c>
      <c r="H1333" s="30"/>
      <c r="I1333" s="155"/>
      <c r="J1333" s="197">
        <f t="shared" si="80"/>
        <v>0.53249999999999997</v>
      </c>
      <c r="K1333" s="197">
        <f t="shared" si="83"/>
        <v>4.0432801822323462E-3</v>
      </c>
      <c r="L1333" s="197">
        <f t="shared" si="81"/>
        <v>1.0586334448162038E-2</v>
      </c>
      <c r="M1333" s="36"/>
    </row>
    <row r="1334" spans="1:13" ht="12.75" x14ac:dyDescent="0.2">
      <c r="A1334" s="15">
        <v>1981.07</v>
      </c>
      <c r="B1334" s="15">
        <v>129.1</v>
      </c>
      <c r="C1334" s="18">
        <v>6.4333299999999998</v>
      </c>
      <c r="D1334" s="18">
        <v>15.0967</v>
      </c>
      <c r="E1334" s="18">
        <v>91.6</v>
      </c>
      <c r="F1334" s="15">
        <f t="shared" si="82"/>
        <v>1981.5416666665662</v>
      </c>
      <c r="G1334" s="15">
        <v>14.28</v>
      </c>
      <c r="H1334" s="30"/>
      <c r="I1334" s="155"/>
      <c r="J1334" s="197">
        <f t="shared" si="80"/>
        <v>0.53611083333333331</v>
      </c>
      <c r="K1334" s="197">
        <f t="shared" si="83"/>
        <v>4.0522360796170316E-3</v>
      </c>
      <c r="L1334" s="197">
        <f t="shared" si="81"/>
        <v>1.1185544868622443E-2</v>
      </c>
      <c r="M1334" s="36"/>
    </row>
    <row r="1335" spans="1:13" ht="12.75" x14ac:dyDescent="0.2">
      <c r="A1335" s="15">
        <v>1981.08</v>
      </c>
      <c r="B1335" s="15">
        <v>129.6</v>
      </c>
      <c r="C1335" s="18">
        <v>6.4766700000000004</v>
      </c>
      <c r="D1335" s="18">
        <v>15.183299999999999</v>
      </c>
      <c r="E1335" s="18">
        <v>92.3</v>
      </c>
      <c r="F1335" s="15">
        <f t="shared" si="82"/>
        <v>1981.6249999998995</v>
      </c>
      <c r="G1335" s="15">
        <v>14.94</v>
      </c>
      <c r="H1335" s="30"/>
      <c r="I1335" s="155"/>
      <c r="J1335" s="197">
        <f t="shared" si="80"/>
        <v>0.53972249999999999</v>
      </c>
      <c r="K1335" s="197">
        <f t="shared" si="83"/>
        <v>4.1806545313710303E-3</v>
      </c>
      <c r="L1335" s="197">
        <f t="shared" si="81"/>
        <v>1.1670918792487051E-2</v>
      </c>
      <c r="M1335" s="36"/>
    </row>
    <row r="1336" spans="1:13" ht="12.75" x14ac:dyDescent="0.2">
      <c r="A1336" s="15">
        <v>1981.09</v>
      </c>
      <c r="B1336" s="15">
        <v>118.3</v>
      </c>
      <c r="C1336" s="18">
        <v>6.52</v>
      </c>
      <c r="D1336" s="18">
        <v>15.27</v>
      </c>
      <c r="E1336" s="18">
        <v>93.2</v>
      </c>
      <c r="F1336" s="15">
        <f t="shared" si="82"/>
        <v>1981.7083333332328</v>
      </c>
      <c r="G1336" s="15">
        <v>15.32</v>
      </c>
      <c r="H1336" s="30"/>
      <c r="I1336" s="155"/>
      <c r="J1336" s="197">
        <f t="shared" si="80"/>
        <v>0.54333333333333333</v>
      </c>
      <c r="K1336" s="197">
        <f t="shared" si="83"/>
        <v>4.1923868312757203E-3</v>
      </c>
      <c r="L1336" s="197">
        <f t="shared" si="81"/>
        <v>1.1949218810419104E-2</v>
      </c>
      <c r="M1336" s="36"/>
    </row>
    <row r="1337" spans="1:13" ht="12.75" x14ac:dyDescent="0.2">
      <c r="A1337" s="15">
        <v>1981.1</v>
      </c>
      <c r="B1337" s="15">
        <v>119.8</v>
      </c>
      <c r="C1337" s="18">
        <v>6.5566700000000004</v>
      </c>
      <c r="D1337" s="18">
        <v>15.3</v>
      </c>
      <c r="E1337" s="18">
        <v>93.4</v>
      </c>
      <c r="F1337" s="15">
        <f t="shared" si="82"/>
        <v>1981.791666666566</v>
      </c>
      <c r="G1337" s="15">
        <v>15.15</v>
      </c>
      <c r="H1337" s="30"/>
      <c r="I1337" s="155"/>
      <c r="J1337" s="197">
        <f t="shared" si="80"/>
        <v>0.5463891666666667</v>
      </c>
      <c r="K1337" s="197">
        <f t="shared" si="83"/>
        <v>4.6186742744435058E-3</v>
      </c>
      <c r="L1337" s="197">
        <f t="shared" si="81"/>
        <v>1.1824820244950685E-2</v>
      </c>
      <c r="M1337" s="36"/>
    </row>
    <row r="1338" spans="1:13" ht="12.75" x14ac:dyDescent="0.2">
      <c r="A1338" s="15">
        <v>1981.11</v>
      </c>
      <c r="B1338" s="15">
        <v>122.9</v>
      </c>
      <c r="C1338" s="18">
        <v>6.5933299999999999</v>
      </c>
      <c r="D1338" s="18">
        <v>15.33</v>
      </c>
      <c r="E1338" s="18">
        <v>93.7</v>
      </c>
      <c r="F1338" s="15">
        <f t="shared" si="82"/>
        <v>1981.8749999998993</v>
      </c>
      <c r="G1338" s="15">
        <v>13.39</v>
      </c>
      <c r="H1338" s="30"/>
      <c r="I1338" s="155"/>
      <c r="J1338" s="197">
        <f t="shared" si="80"/>
        <v>0.54944416666666662</v>
      </c>
      <c r="K1338" s="197">
        <f t="shared" si="83"/>
        <v>4.5863452977184197E-3</v>
      </c>
      <c r="L1338" s="197">
        <f t="shared" si="81"/>
        <v>1.052694059708692E-2</v>
      </c>
      <c r="M1338" s="36"/>
    </row>
    <row r="1339" spans="1:13" ht="12.75" x14ac:dyDescent="0.2">
      <c r="A1339" s="15">
        <v>1981.12</v>
      </c>
      <c r="B1339" s="15">
        <v>123.8</v>
      </c>
      <c r="C1339" s="18">
        <v>6.63</v>
      </c>
      <c r="D1339" s="18">
        <v>15.36</v>
      </c>
      <c r="E1339" s="18">
        <v>94</v>
      </c>
      <c r="F1339" s="15">
        <f t="shared" si="82"/>
        <v>1981.9583333332325</v>
      </c>
      <c r="G1339" s="15">
        <v>13.72</v>
      </c>
      <c r="H1339" s="30"/>
      <c r="I1339" s="155"/>
      <c r="J1339" s="197">
        <f t="shared" si="80"/>
        <v>0.55249999999999999</v>
      </c>
      <c r="K1339" s="197">
        <f t="shared" si="83"/>
        <v>4.4955248169243284E-3</v>
      </c>
      <c r="L1339" s="197">
        <f t="shared" si="81"/>
        <v>1.0771693145526617E-2</v>
      </c>
      <c r="M1339" s="36"/>
    </row>
    <row r="1340" spans="1:13" ht="12.75" x14ac:dyDescent="0.2">
      <c r="A1340" s="15">
        <v>1982.01</v>
      </c>
      <c r="B1340" s="15">
        <v>117.3</v>
      </c>
      <c r="C1340" s="18">
        <v>6.66</v>
      </c>
      <c r="D1340" s="18">
        <v>15.1767</v>
      </c>
      <c r="E1340" s="18">
        <v>94.3</v>
      </c>
      <c r="F1340" s="15">
        <f t="shared" si="82"/>
        <v>1982.0416666665658</v>
      </c>
      <c r="G1340" s="15">
        <v>14.59</v>
      </c>
      <c r="H1340" s="30"/>
      <c r="I1340" s="155"/>
      <c r="J1340" s="197">
        <f t="shared" si="80"/>
        <v>0.55500000000000005</v>
      </c>
      <c r="K1340" s="197">
        <f t="shared" si="83"/>
        <v>4.4830371567043626E-3</v>
      </c>
      <c r="L1340" s="197">
        <f t="shared" si="81"/>
        <v>1.1413842661733176E-2</v>
      </c>
      <c r="M1340" s="36"/>
    </row>
    <row r="1341" spans="1:13" ht="12.75" x14ac:dyDescent="0.2">
      <c r="A1341" s="15">
        <v>1982.02</v>
      </c>
      <c r="B1341" s="15">
        <v>114.5</v>
      </c>
      <c r="C1341" s="18">
        <v>6.69</v>
      </c>
      <c r="D1341" s="18">
        <v>14.9933</v>
      </c>
      <c r="E1341" s="18">
        <v>94.6</v>
      </c>
      <c r="F1341" s="15">
        <f t="shared" si="82"/>
        <v>1982.124999999899</v>
      </c>
      <c r="G1341" s="15">
        <v>14.43</v>
      </c>
      <c r="H1341" s="30"/>
      <c r="I1341" s="155"/>
      <c r="J1341" s="197">
        <f t="shared" si="80"/>
        <v>0.5575</v>
      </c>
      <c r="K1341" s="197">
        <f t="shared" si="83"/>
        <v>4.7527706734867862E-3</v>
      </c>
      <c r="L1341" s="197">
        <f t="shared" si="81"/>
        <v>1.1296082335019664E-2</v>
      </c>
      <c r="M1341" s="36"/>
    </row>
    <row r="1342" spans="1:13" ht="12.75" x14ac:dyDescent="0.2">
      <c r="A1342" s="15">
        <v>1982.03</v>
      </c>
      <c r="B1342" s="15">
        <v>110.8</v>
      </c>
      <c r="C1342" s="18">
        <v>6.72</v>
      </c>
      <c r="D1342" s="18">
        <v>14.81</v>
      </c>
      <c r="E1342" s="18">
        <v>94.5</v>
      </c>
      <c r="F1342" s="15">
        <f t="shared" si="82"/>
        <v>1982.2083333332323</v>
      </c>
      <c r="G1342" s="15">
        <v>13.86</v>
      </c>
      <c r="H1342" s="30"/>
      <c r="I1342" s="155"/>
      <c r="J1342" s="197">
        <f t="shared" si="80"/>
        <v>0.55999999999999994</v>
      </c>
      <c r="K1342" s="197">
        <f t="shared" si="83"/>
        <v>4.8908296943231434E-3</v>
      </c>
      <c r="L1342" s="197">
        <f t="shared" si="81"/>
        <v>1.0875330920823156E-2</v>
      </c>
      <c r="M1342" s="36"/>
    </row>
    <row r="1343" spans="1:13" ht="12.75" x14ac:dyDescent="0.2">
      <c r="A1343" s="15">
        <v>1982.04</v>
      </c>
      <c r="B1343" s="15">
        <v>116.3</v>
      </c>
      <c r="C1343" s="18">
        <v>6.75</v>
      </c>
      <c r="D1343" s="18">
        <v>14.5967</v>
      </c>
      <c r="E1343" s="18">
        <v>94.9</v>
      </c>
      <c r="F1343" s="15">
        <f t="shared" si="82"/>
        <v>1982.2916666665656</v>
      </c>
      <c r="G1343" s="15">
        <v>13.87</v>
      </c>
      <c r="H1343" s="30"/>
      <c r="I1343" s="155"/>
      <c r="J1343" s="197">
        <f t="shared" si="80"/>
        <v>0.5625</v>
      </c>
      <c r="K1343" s="197">
        <f t="shared" si="83"/>
        <v>5.0767148014440435E-3</v>
      </c>
      <c r="L1343" s="197">
        <f t="shared" si="81"/>
        <v>1.0882729148480763E-2</v>
      </c>
      <c r="M1343" s="36"/>
    </row>
    <row r="1344" spans="1:13" ht="12.75" x14ac:dyDescent="0.2">
      <c r="A1344" s="15">
        <v>1982.05</v>
      </c>
      <c r="B1344" s="15">
        <v>116.4</v>
      </c>
      <c r="C1344" s="18">
        <v>6.78</v>
      </c>
      <c r="D1344" s="18">
        <v>14.3833</v>
      </c>
      <c r="E1344" s="18">
        <v>95.8</v>
      </c>
      <c r="F1344" s="15">
        <f t="shared" si="82"/>
        <v>1982.3749999998988</v>
      </c>
      <c r="G1344" s="15">
        <v>13.62</v>
      </c>
      <c r="H1344" s="30"/>
      <c r="I1344" s="155"/>
      <c r="J1344" s="197">
        <f t="shared" si="80"/>
        <v>0.56500000000000006</v>
      </c>
      <c r="K1344" s="197">
        <f t="shared" si="83"/>
        <v>4.8581255374032682E-3</v>
      </c>
      <c r="L1344" s="197">
        <f t="shared" si="81"/>
        <v>1.0697594533420451E-2</v>
      </c>
      <c r="M1344" s="36"/>
    </row>
    <row r="1345" spans="1:13" ht="12.75" x14ac:dyDescent="0.2">
      <c r="A1345" s="15">
        <v>1982.06</v>
      </c>
      <c r="B1345" s="15">
        <v>109.7</v>
      </c>
      <c r="C1345" s="18">
        <v>6.81</v>
      </c>
      <c r="D1345" s="18">
        <v>14.17</v>
      </c>
      <c r="E1345" s="18">
        <v>97</v>
      </c>
      <c r="F1345" s="15">
        <f t="shared" si="82"/>
        <v>1982.4583333332321</v>
      </c>
      <c r="G1345" s="15">
        <v>14.3</v>
      </c>
      <c r="H1345" s="30"/>
      <c r="I1345" s="155"/>
      <c r="J1345" s="197">
        <f t="shared" si="80"/>
        <v>0.5675</v>
      </c>
      <c r="K1345" s="197">
        <f t="shared" si="83"/>
        <v>4.8754295532646048E-3</v>
      </c>
      <c r="L1345" s="197">
        <f t="shared" si="81"/>
        <v>1.1200290879070041E-2</v>
      </c>
      <c r="M1345" s="36"/>
    </row>
    <row r="1346" spans="1:13" ht="12.75" x14ac:dyDescent="0.2">
      <c r="A1346" s="15">
        <v>1982.07</v>
      </c>
      <c r="B1346" s="15">
        <v>109.4</v>
      </c>
      <c r="C1346" s="18">
        <v>6.8233300000000003</v>
      </c>
      <c r="D1346" s="18">
        <v>13.966699999999999</v>
      </c>
      <c r="E1346" s="18">
        <v>97.5</v>
      </c>
      <c r="F1346" s="15">
        <f t="shared" si="82"/>
        <v>1982.5416666665653</v>
      </c>
      <c r="G1346" s="15">
        <v>13.95</v>
      </c>
      <c r="H1346" s="30"/>
      <c r="I1346" s="155"/>
      <c r="J1346" s="197">
        <f t="shared" si="80"/>
        <v>0.5686108333333334</v>
      </c>
      <c r="K1346" s="197">
        <f t="shared" si="83"/>
        <v>5.1833257368580979E-3</v>
      </c>
      <c r="L1346" s="197">
        <f t="shared" si="81"/>
        <v>1.0941893538648939E-2</v>
      </c>
      <c r="M1346" s="36"/>
    </row>
    <row r="1347" spans="1:13" ht="12.75" x14ac:dyDescent="0.2">
      <c r="A1347" s="15">
        <v>1982.08</v>
      </c>
      <c r="B1347" s="15">
        <v>109.7</v>
      </c>
      <c r="C1347" s="18">
        <v>6.8366699999999998</v>
      </c>
      <c r="D1347" s="18">
        <v>13.763299999999999</v>
      </c>
      <c r="E1347" s="18">
        <v>97.7</v>
      </c>
      <c r="F1347" s="15">
        <f t="shared" si="82"/>
        <v>1982.6249999998986</v>
      </c>
      <c r="G1347" s="15">
        <v>13.06</v>
      </c>
      <c r="H1347" s="30"/>
      <c r="I1347" s="155"/>
      <c r="J1347" s="197">
        <f t="shared" si="80"/>
        <v>0.56972250000000002</v>
      </c>
      <c r="K1347" s="197">
        <f t="shared" si="83"/>
        <v>5.2077010968921388E-3</v>
      </c>
      <c r="L1347" s="197">
        <f t="shared" si="81"/>
        <v>1.0281534228690825E-2</v>
      </c>
      <c r="M1347" s="36"/>
    </row>
    <row r="1348" spans="1:13" ht="12.75" x14ac:dyDescent="0.2">
      <c r="A1348" s="15">
        <v>1982.09</v>
      </c>
      <c r="B1348" s="15">
        <v>122.4</v>
      </c>
      <c r="C1348" s="18">
        <v>6.85</v>
      </c>
      <c r="D1348" s="18">
        <v>13.56</v>
      </c>
      <c r="E1348" s="18">
        <v>97.9</v>
      </c>
      <c r="F1348" s="15">
        <f t="shared" si="82"/>
        <v>1982.7083333332318</v>
      </c>
      <c r="G1348" s="15">
        <v>12.34</v>
      </c>
      <c r="H1348" s="30"/>
      <c r="I1348" s="155"/>
      <c r="J1348" s="197">
        <f t="shared" si="80"/>
        <v>0.5708333333333333</v>
      </c>
      <c r="K1348" s="197">
        <f t="shared" si="83"/>
        <v>5.203585536311151E-3</v>
      </c>
      <c r="L1348" s="197">
        <f t="shared" si="81"/>
        <v>9.7438149282325082E-3</v>
      </c>
      <c r="M1348" s="36"/>
    </row>
    <row r="1349" spans="1:13" ht="12.75" x14ac:dyDescent="0.2">
      <c r="A1349" s="15">
        <v>1982.1</v>
      </c>
      <c r="B1349" s="15">
        <v>132.69999999999999</v>
      </c>
      <c r="C1349" s="18">
        <v>6.8566700000000003</v>
      </c>
      <c r="D1349" s="18">
        <v>13.253299999999999</v>
      </c>
      <c r="E1349" s="18">
        <v>98.2</v>
      </c>
      <c r="F1349" s="15">
        <f t="shared" si="82"/>
        <v>1982.7916666665651</v>
      </c>
      <c r="G1349" s="15">
        <v>10.91</v>
      </c>
      <c r="H1349" s="30"/>
      <c r="I1349" s="155"/>
      <c r="J1349" s="197">
        <f t="shared" si="80"/>
        <v>0.57138916666666673</v>
      </c>
      <c r="K1349" s="197">
        <f t="shared" si="83"/>
        <v>4.6682121459694992E-3</v>
      </c>
      <c r="L1349" s="197">
        <f t="shared" si="81"/>
        <v>8.6664107387064426E-3</v>
      </c>
      <c r="M1349" s="36"/>
    </row>
    <row r="1350" spans="1:13" ht="12.75" x14ac:dyDescent="0.2">
      <c r="A1350" s="15">
        <v>1982.11</v>
      </c>
      <c r="B1350" s="15">
        <v>138.1</v>
      </c>
      <c r="C1350" s="18">
        <v>6.8633300000000004</v>
      </c>
      <c r="D1350" s="18">
        <v>12.9467</v>
      </c>
      <c r="E1350" s="18">
        <v>98</v>
      </c>
      <c r="F1350" s="15">
        <f t="shared" si="82"/>
        <v>1982.8749999998984</v>
      </c>
      <c r="G1350" s="15">
        <v>10.55</v>
      </c>
      <c r="H1350" s="30"/>
      <c r="I1350" s="155"/>
      <c r="J1350" s="197">
        <f t="shared" si="80"/>
        <v>0.5719441666666667</v>
      </c>
      <c r="K1350" s="197">
        <f t="shared" si="83"/>
        <v>4.3100540065310229E-3</v>
      </c>
      <c r="L1350" s="197">
        <f t="shared" si="81"/>
        <v>8.3931702421828902E-3</v>
      </c>
      <c r="M1350" s="36"/>
    </row>
    <row r="1351" spans="1:13" ht="12.75" x14ac:dyDescent="0.2">
      <c r="A1351" s="15">
        <v>1982.12</v>
      </c>
      <c r="B1351" s="15">
        <v>139.4</v>
      </c>
      <c r="C1351" s="18">
        <v>6.87</v>
      </c>
      <c r="D1351" s="18">
        <v>12.64</v>
      </c>
      <c r="E1351" s="18">
        <v>97.6</v>
      </c>
      <c r="F1351" s="15">
        <f t="shared" si="82"/>
        <v>1982.9583333332316</v>
      </c>
      <c r="G1351" s="15">
        <v>10.54</v>
      </c>
      <c r="H1351" s="30"/>
      <c r="I1351" s="155"/>
      <c r="J1351" s="197">
        <f t="shared" si="80"/>
        <v>0.57250000000000001</v>
      </c>
      <c r="K1351" s="197">
        <f t="shared" si="83"/>
        <v>4.1455467052860248E-3</v>
      </c>
      <c r="L1351" s="197">
        <f t="shared" si="81"/>
        <v>8.3855685914970834E-3</v>
      </c>
      <c r="M1351" s="36"/>
    </row>
    <row r="1352" spans="1:13" ht="12.75" x14ac:dyDescent="0.2">
      <c r="A1352" s="15">
        <v>1983.01</v>
      </c>
      <c r="B1352" s="15">
        <v>144.30000000000001</v>
      </c>
      <c r="C1352" s="18">
        <v>6.8833299999999999</v>
      </c>
      <c r="D1352" s="18">
        <v>12.566700000000001</v>
      </c>
      <c r="E1352" s="18">
        <v>97.8</v>
      </c>
      <c r="F1352" s="15">
        <f t="shared" si="82"/>
        <v>1983.0416666665649</v>
      </c>
      <c r="G1352" s="15">
        <v>10.46</v>
      </c>
      <c r="H1352" s="30"/>
      <c r="I1352" s="155"/>
      <c r="J1352" s="197">
        <f t="shared" ref="J1352:J1415" si="84">D_year/12</f>
        <v>0.57361083333333329</v>
      </c>
      <c r="K1352" s="197">
        <f t="shared" si="83"/>
        <v>4.1148553323768523E-3</v>
      </c>
      <c r="L1352" s="197">
        <f t="shared" ref="L1352:L1415" si="85">(1+G1352/100)^(1/12)-1</f>
        <v>8.324732682334135E-3</v>
      </c>
      <c r="M1352" s="36"/>
    </row>
    <row r="1353" spans="1:13" ht="12.75" x14ac:dyDescent="0.2">
      <c r="A1353" s="15">
        <v>1983.02</v>
      </c>
      <c r="B1353" s="15">
        <v>146.80000000000001</v>
      </c>
      <c r="C1353" s="18">
        <v>6.8966700000000003</v>
      </c>
      <c r="D1353" s="18">
        <v>12.4933</v>
      </c>
      <c r="E1353" s="18">
        <v>97.9</v>
      </c>
      <c r="F1353" s="15">
        <f t="shared" ref="F1353:F1416" si="86">F1352+1/12</f>
        <v>1983.1249999998981</v>
      </c>
      <c r="G1353" s="15">
        <v>10.72</v>
      </c>
      <c r="H1353" s="30"/>
      <c r="I1353" s="155"/>
      <c r="J1353" s="197">
        <f t="shared" si="84"/>
        <v>0.57472250000000003</v>
      </c>
      <c r="K1353" s="197">
        <f t="shared" ref="K1353:K1416" si="87">J1353/B1352</f>
        <v>3.9828309078309074E-3</v>
      </c>
      <c r="L1353" s="197">
        <f t="shared" si="85"/>
        <v>8.5223019580613624E-3</v>
      </c>
      <c r="M1353" s="36"/>
    </row>
    <row r="1354" spans="1:13" ht="12.75" x14ac:dyDescent="0.2">
      <c r="A1354" s="15">
        <v>1983.03</v>
      </c>
      <c r="B1354" s="15">
        <v>151.9</v>
      </c>
      <c r="C1354" s="18">
        <v>6.91</v>
      </c>
      <c r="D1354" s="18">
        <v>12.42</v>
      </c>
      <c r="E1354" s="18">
        <v>97.9</v>
      </c>
      <c r="F1354" s="15">
        <f t="shared" si="86"/>
        <v>1983.2083333332314</v>
      </c>
      <c r="G1354" s="15">
        <v>10.51</v>
      </c>
      <c r="H1354" s="30"/>
      <c r="I1354" s="155"/>
      <c r="J1354" s="197">
        <f t="shared" si="84"/>
        <v>0.57583333333333331</v>
      </c>
      <c r="K1354" s="197">
        <f t="shared" si="87"/>
        <v>3.9225703905540416E-3</v>
      </c>
      <c r="L1354" s="197">
        <f t="shared" si="85"/>
        <v>8.3627598565869654E-3</v>
      </c>
      <c r="M1354" s="36"/>
    </row>
    <row r="1355" spans="1:13" ht="12.75" x14ac:dyDescent="0.2">
      <c r="A1355" s="15">
        <v>1983.04</v>
      </c>
      <c r="B1355" s="15">
        <v>157.69999999999999</v>
      </c>
      <c r="C1355" s="18">
        <v>6.92</v>
      </c>
      <c r="D1355" s="18">
        <v>12.476699999999999</v>
      </c>
      <c r="E1355" s="18">
        <v>98.6</v>
      </c>
      <c r="F1355" s="15">
        <f t="shared" si="86"/>
        <v>1983.2916666665647</v>
      </c>
      <c r="G1355" s="15">
        <v>10.4</v>
      </c>
      <c r="H1355" s="30"/>
      <c r="I1355" s="155"/>
      <c r="J1355" s="197">
        <f t="shared" si="84"/>
        <v>0.57666666666666666</v>
      </c>
      <c r="K1355" s="197">
        <f t="shared" si="87"/>
        <v>3.7963572525784505E-3</v>
      </c>
      <c r="L1355" s="197">
        <f t="shared" si="85"/>
        <v>8.2790792398550472E-3</v>
      </c>
      <c r="M1355" s="36"/>
    </row>
    <row r="1356" spans="1:13" ht="12.75" x14ac:dyDescent="0.2">
      <c r="A1356" s="15">
        <v>1983.05</v>
      </c>
      <c r="B1356" s="15">
        <v>164.1</v>
      </c>
      <c r="C1356" s="18">
        <v>6.93</v>
      </c>
      <c r="D1356" s="18">
        <v>12.533300000000001</v>
      </c>
      <c r="E1356" s="18">
        <v>99.2</v>
      </c>
      <c r="F1356" s="15">
        <f t="shared" si="86"/>
        <v>1983.3749999998979</v>
      </c>
      <c r="G1356" s="15">
        <v>10.38</v>
      </c>
      <c r="H1356" s="30"/>
      <c r="I1356" s="155"/>
      <c r="J1356" s="197">
        <f t="shared" si="84"/>
        <v>0.57750000000000001</v>
      </c>
      <c r="K1356" s="197">
        <f t="shared" si="87"/>
        <v>3.6620164870006344E-3</v>
      </c>
      <c r="L1356" s="197">
        <f t="shared" si="85"/>
        <v>8.2638563713803848E-3</v>
      </c>
      <c r="M1356" s="36"/>
    </row>
    <row r="1357" spans="1:13" ht="12.75" x14ac:dyDescent="0.2">
      <c r="A1357" s="15">
        <v>1983.06</v>
      </c>
      <c r="B1357" s="15">
        <v>166.4</v>
      </c>
      <c r="C1357" s="18">
        <v>6.94</v>
      </c>
      <c r="D1357" s="18">
        <v>12.59</v>
      </c>
      <c r="E1357" s="18">
        <v>99.5</v>
      </c>
      <c r="F1357" s="15">
        <f t="shared" si="86"/>
        <v>1983.4583333332312</v>
      </c>
      <c r="G1357" s="15">
        <v>10.85</v>
      </c>
      <c r="H1357" s="30"/>
      <c r="I1357" s="155"/>
      <c r="J1357" s="197">
        <f t="shared" si="84"/>
        <v>0.57833333333333337</v>
      </c>
      <c r="K1357" s="197">
        <f t="shared" si="87"/>
        <v>3.5242738167783876E-3</v>
      </c>
      <c r="L1357" s="197">
        <f t="shared" si="85"/>
        <v>8.6209271666739529E-3</v>
      </c>
      <c r="M1357" s="36"/>
    </row>
    <row r="1358" spans="1:13" ht="12.75" x14ac:dyDescent="0.2">
      <c r="A1358" s="15">
        <v>1983.07</v>
      </c>
      <c r="B1358" s="15">
        <v>167</v>
      </c>
      <c r="C1358" s="18">
        <v>6.96</v>
      </c>
      <c r="D1358" s="18">
        <v>12.826700000000001</v>
      </c>
      <c r="E1358" s="18">
        <v>99.9</v>
      </c>
      <c r="F1358" s="15">
        <f t="shared" si="86"/>
        <v>1983.5416666665644</v>
      </c>
      <c r="G1358" s="15">
        <v>11.38</v>
      </c>
      <c r="H1358" s="30"/>
      <c r="I1358" s="155"/>
      <c r="J1358" s="197">
        <f t="shared" si="84"/>
        <v>0.57999999999999996</v>
      </c>
      <c r="K1358" s="197">
        <f t="shared" si="87"/>
        <v>3.4855769230769228E-3</v>
      </c>
      <c r="L1358" s="197">
        <f t="shared" si="85"/>
        <v>9.0219204028731959E-3</v>
      </c>
      <c r="M1358" s="36"/>
    </row>
    <row r="1359" spans="1:13" ht="12.75" x14ac:dyDescent="0.2">
      <c r="A1359" s="15">
        <v>1983.08</v>
      </c>
      <c r="B1359" s="15">
        <v>162.4</v>
      </c>
      <c r="C1359" s="18">
        <v>6.98</v>
      </c>
      <c r="D1359" s="18">
        <v>13.0633</v>
      </c>
      <c r="E1359" s="18">
        <v>100.2</v>
      </c>
      <c r="F1359" s="15">
        <f t="shared" si="86"/>
        <v>1983.6249999998977</v>
      </c>
      <c r="G1359" s="15">
        <v>11.85</v>
      </c>
      <c r="H1359" s="30"/>
      <c r="I1359" s="155"/>
      <c r="J1359" s="197">
        <f t="shared" si="84"/>
        <v>0.58166666666666667</v>
      </c>
      <c r="K1359" s="197">
        <f t="shared" si="87"/>
        <v>3.4830339321357284E-3</v>
      </c>
      <c r="L1359" s="197">
        <f t="shared" si="85"/>
        <v>9.3760575565080551E-3</v>
      </c>
      <c r="M1359" s="36"/>
    </row>
    <row r="1360" spans="1:13" ht="12.75" x14ac:dyDescent="0.2">
      <c r="A1360" s="15">
        <v>1983.09</v>
      </c>
      <c r="B1360" s="15">
        <v>167.2</v>
      </c>
      <c r="C1360" s="18">
        <v>7</v>
      </c>
      <c r="D1360" s="18">
        <v>13.3</v>
      </c>
      <c r="E1360" s="18">
        <v>100.7</v>
      </c>
      <c r="F1360" s="15">
        <f t="shared" si="86"/>
        <v>1983.7083333332309</v>
      </c>
      <c r="G1360" s="15">
        <v>11.65</v>
      </c>
      <c r="H1360" s="30"/>
      <c r="I1360" s="155"/>
      <c r="J1360" s="197">
        <f t="shared" si="84"/>
        <v>0.58333333333333337</v>
      </c>
      <c r="K1360" s="197">
        <f t="shared" si="87"/>
        <v>3.5919540229885057E-3</v>
      </c>
      <c r="L1360" s="197">
        <f t="shared" si="85"/>
        <v>9.2255279427448933E-3</v>
      </c>
      <c r="M1360" s="36"/>
    </row>
    <row r="1361" spans="1:13" ht="12.75" x14ac:dyDescent="0.2">
      <c r="A1361" s="15">
        <v>1983.1</v>
      </c>
      <c r="B1361" s="15">
        <v>167.7</v>
      </c>
      <c r="C1361" s="18">
        <v>7.03</v>
      </c>
      <c r="D1361" s="18">
        <v>13.5433</v>
      </c>
      <c r="E1361" s="18">
        <v>101</v>
      </c>
      <c r="F1361" s="15">
        <f t="shared" si="86"/>
        <v>1983.7916666665642</v>
      </c>
      <c r="G1361" s="15">
        <v>11.54</v>
      </c>
      <c r="H1361" s="30"/>
      <c r="I1361" s="155"/>
      <c r="J1361" s="197">
        <f t="shared" si="84"/>
        <v>0.58583333333333332</v>
      </c>
      <c r="K1361" s="197">
        <f t="shared" si="87"/>
        <v>3.5037878787878788E-3</v>
      </c>
      <c r="L1361" s="197">
        <f t="shared" si="85"/>
        <v>9.142631264516643E-3</v>
      </c>
      <c r="M1361" s="36"/>
    </row>
    <row r="1362" spans="1:13" ht="12.75" x14ac:dyDescent="0.2">
      <c r="A1362" s="15">
        <v>1983.11</v>
      </c>
      <c r="B1362" s="15">
        <v>165.2</v>
      </c>
      <c r="C1362" s="18">
        <v>7.06</v>
      </c>
      <c r="D1362" s="18">
        <v>13.7867</v>
      </c>
      <c r="E1362" s="18">
        <v>101.2</v>
      </c>
      <c r="F1362" s="15">
        <f t="shared" si="86"/>
        <v>1983.8749999998975</v>
      </c>
      <c r="G1362" s="15">
        <v>11.69</v>
      </c>
      <c r="H1362" s="30"/>
      <c r="I1362" s="155"/>
      <c r="J1362" s="197">
        <f t="shared" si="84"/>
        <v>0.58833333333333326</v>
      </c>
      <c r="K1362" s="197">
        <f t="shared" si="87"/>
        <v>3.508248857086066E-3</v>
      </c>
      <c r="L1362" s="197">
        <f t="shared" si="85"/>
        <v>9.2556536285899327E-3</v>
      </c>
      <c r="M1362" s="36"/>
    </row>
    <row r="1363" spans="1:13" ht="12.75" x14ac:dyDescent="0.2">
      <c r="A1363" s="15">
        <v>1983.12</v>
      </c>
      <c r="B1363" s="15">
        <v>164.4</v>
      </c>
      <c r="C1363" s="18">
        <v>7.09</v>
      </c>
      <c r="D1363" s="18">
        <v>14.03</v>
      </c>
      <c r="E1363" s="18">
        <v>101.3</v>
      </c>
      <c r="F1363" s="15">
        <f t="shared" si="86"/>
        <v>1983.9583333332307</v>
      </c>
      <c r="G1363" s="15">
        <v>11.83</v>
      </c>
      <c r="H1363" s="30"/>
      <c r="I1363" s="155"/>
      <c r="J1363" s="197">
        <f t="shared" si="84"/>
        <v>0.59083333333333332</v>
      </c>
      <c r="K1363" s="197">
        <f t="shared" si="87"/>
        <v>3.5764729620661826E-3</v>
      </c>
      <c r="L1363" s="197">
        <f t="shared" si="85"/>
        <v>9.3610157029777596E-3</v>
      </c>
      <c r="M1363" s="36"/>
    </row>
    <row r="1364" spans="1:13" ht="12.75" x14ac:dyDescent="0.2">
      <c r="A1364" s="15">
        <v>1984.01</v>
      </c>
      <c r="B1364" s="15">
        <v>166.4</v>
      </c>
      <c r="C1364" s="18">
        <v>7.12</v>
      </c>
      <c r="D1364" s="18">
        <v>14.44</v>
      </c>
      <c r="E1364" s="18">
        <v>101.9</v>
      </c>
      <c r="F1364" s="15">
        <f t="shared" si="86"/>
        <v>1984.041666666564</v>
      </c>
      <c r="G1364" s="15">
        <v>11.67</v>
      </c>
      <c r="H1364" s="30"/>
      <c r="I1364" s="155"/>
      <c r="J1364" s="197">
        <f t="shared" si="84"/>
        <v>0.59333333333333338</v>
      </c>
      <c r="K1364" s="197">
        <f t="shared" si="87"/>
        <v>3.6090835360908357E-3</v>
      </c>
      <c r="L1364" s="197">
        <f t="shared" si="85"/>
        <v>9.2405920221325655E-3</v>
      </c>
      <c r="M1364" s="36"/>
    </row>
    <row r="1365" spans="1:13" ht="12.75" x14ac:dyDescent="0.2">
      <c r="A1365" s="15">
        <v>1984.02</v>
      </c>
      <c r="B1365" s="15">
        <v>157.30000000000001</v>
      </c>
      <c r="C1365" s="18">
        <v>7.15</v>
      </c>
      <c r="D1365" s="18">
        <v>14.85</v>
      </c>
      <c r="E1365" s="18">
        <v>102.4</v>
      </c>
      <c r="F1365" s="15">
        <f t="shared" si="86"/>
        <v>1984.1249999998972</v>
      </c>
      <c r="G1365" s="15">
        <v>11.84</v>
      </c>
      <c r="H1365" s="30"/>
      <c r="I1365" s="155"/>
      <c r="J1365" s="197">
        <f t="shared" si="84"/>
        <v>0.59583333333333333</v>
      </c>
      <c r="K1365" s="197">
        <f t="shared" si="87"/>
        <v>3.5807291666666665E-3</v>
      </c>
      <c r="L1365" s="197">
        <f t="shared" si="85"/>
        <v>9.3685369379592487E-3</v>
      </c>
      <c r="M1365" s="36"/>
    </row>
    <row r="1366" spans="1:13" ht="12.75" x14ac:dyDescent="0.2">
      <c r="A1366" s="15">
        <v>1984.03</v>
      </c>
      <c r="B1366" s="15">
        <v>157.4</v>
      </c>
      <c r="C1366" s="18">
        <v>7.18</v>
      </c>
      <c r="D1366" s="18">
        <v>15.26</v>
      </c>
      <c r="E1366" s="18">
        <v>102.6</v>
      </c>
      <c r="F1366" s="15">
        <f t="shared" si="86"/>
        <v>1984.2083333332305</v>
      </c>
      <c r="G1366" s="15">
        <v>12.32</v>
      </c>
      <c r="H1366" s="30"/>
      <c r="I1366" s="155"/>
      <c r="J1366" s="197">
        <f t="shared" si="84"/>
        <v>0.59833333333333327</v>
      </c>
      <c r="K1366" s="197">
        <f t="shared" si="87"/>
        <v>3.8037719855901668E-3</v>
      </c>
      <c r="L1366" s="197">
        <f t="shared" si="85"/>
        <v>9.7288332325333737E-3</v>
      </c>
      <c r="M1366" s="36"/>
    </row>
    <row r="1367" spans="1:13" ht="12.75" x14ac:dyDescent="0.2">
      <c r="A1367" s="15">
        <v>1984.04</v>
      </c>
      <c r="B1367" s="15">
        <v>157.6</v>
      </c>
      <c r="C1367" s="18">
        <v>7.2233299999999998</v>
      </c>
      <c r="D1367" s="18">
        <v>15.5733</v>
      </c>
      <c r="E1367" s="18">
        <v>103.1</v>
      </c>
      <c r="F1367" s="15">
        <f t="shared" si="86"/>
        <v>1984.2916666665637</v>
      </c>
      <c r="G1367" s="15">
        <v>12.63</v>
      </c>
      <c r="H1367" s="30"/>
      <c r="I1367" s="155"/>
      <c r="J1367" s="197">
        <f t="shared" si="84"/>
        <v>0.60194416666666661</v>
      </c>
      <c r="K1367" s="197">
        <f t="shared" si="87"/>
        <v>3.8242958492164334E-3</v>
      </c>
      <c r="L1367" s="197">
        <f t="shared" si="85"/>
        <v>9.9607752093477941E-3</v>
      </c>
      <c r="M1367" s="36"/>
    </row>
    <row r="1368" spans="1:13" ht="12.75" x14ac:dyDescent="0.2">
      <c r="A1368" s="15">
        <v>1984.05</v>
      </c>
      <c r="B1368" s="15">
        <v>156.6</v>
      </c>
      <c r="C1368" s="18">
        <v>7.2666700000000004</v>
      </c>
      <c r="D1368" s="18">
        <v>15.886699999999999</v>
      </c>
      <c r="E1368" s="18">
        <v>103.4</v>
      </c>
      <c r="F1368" s="15">
        <f t="shared" si="86"/>
        <v>1984.374999999897</v>
      </c>
      <c r="G1368" s="15">
        <v>13.41</v>
      </c>
      <c r="H1368" s="30"/>
      <c r="I1368" s="155"/>
      <c r="J1368" s="197">
        <f t="shared" si="84"/>
        <v>0.6055558333333334</v>
      </c>
      <c r="K1368" s="197">
        <f t="shared" si="87"/>
        <v>3.8423593485617602E-3</v>
      </c>
      <c r="L1368" s="197">
        <f t="shared" si="85"/>
        <v>1.0541792660126559E-2</v>
      </c>
      <c r="M1368" s="36"/>
    </row>
    <row r="1369" spans="1:13" ht="12.75" x14ac:dyDescent="0.2">
      <c r="A1369" s="15">
        <v>1984.06</v>
      </c>
      <c r="B1369" s="15">
        <v>153.1</v>
      </c>
      <c r="C1369" s="18">
        <v>7.31</v>
      </c>
      <c r="D1369" s="18">
        <v>16.2</v>
      </c>
      <c r="E1369" s="18">
        <v>103.7</v>
      </c>
      <c r="F1369" s="15">
        <f t="shared" si="86"/>
        <v>1984.4583333332303</v>
      </c>
      <c r="G1369" s="15">
        <v>13.56</v>
      </c>
      <c r="H1369" s="30"/>
      <c r="I1369" s="155"/>
      <c r="J1369" s="197">
        <f t="shared" si="84"/>
        <v>0.60916666666666663</v>
      </c>
      <c r="K1369" s="197">
        <f t="shared" si="87"/>
        <v>3.889953171562367E-3</v>
      </c>
      <c r="L1369" s="197">
        <f t="shared" si="85"/>
        <v>1.0653106665917234E-2</v>
      </c>
      <c r="M1369" s="36"/>
    </row>
    <row r="1370" spans="1:13" ht="12.75" x14ac:dyDescent="0.2">
      <c r="A1370" s="15">
        <v>1984.07</v>
      </c>
      <c r="B1370" s="15">
        <v>151.1</v>
      </c>
      <c r="C1370" s="18">
        <v>7.3333300000000001</v>
      </c>
      <c r="D1370" s="18">
        <v>16.32</v>
      </c>
      <c r="E1370" s="18">
        <v>104.1</v>
      </c>
      <c r="F1370" s="15">
        <f t="shared" si="86"/>
        <v>1984.5416666665635</v>
      </c>
      <c r="G1370" s="15">
        <v>13.36</v>
      </c>
      <c r="H1370" s="30"/>
      <c r="I1370" s="155"/>
      <c r="J1370" s="197">
        <f t="shared" si="84"/>
        <v>0.61111083333333338</v>
      </c>
      <c r="K1370" s="197">
        <f t="shared" si="87"/>
        <v>3.9915795776181151E-3</v>
      </c>
      <c r="L1370" s="197">
        <f t="shared" si="85"/>
        <v>1.0504657999398814E-2</v>
      </c>
      <c r="M1370" s="36"/>
    </row>
    <row r="1371" spans="1:13" ht="12.75" x14ac:dyDescent="0.2">
      <c r="A1371" s="15">
        <v>1984.08</v>
      </c>
      <c r="B1371" s="15">
        <v>164.4</v>
      </c>
      <c r="C1371" s="18">
        <v>7.3566700000000003</v>
      </c>
      <c r="D1371" s="18">
        <v>16.440000000000001</v>
      </c>
      <c r="E1371" s="18">
        <v>104.5</v>
      </c>
      <c r="F1371" s="15">
        <f t="shared" si="86"/>
        <v>1984.6249999998968</v>
      </c>
      <c r="G1371" s="15">
        <v>12.72</v>
      </c>
      <c r="H1371" s="30"/>
      <c r="I1371" s="155"/>
      <c r="J1371" s="197">
        <f t="shared" si="84"/>
        <v>0.61305583333333336</v>
      </c>
      <c r="K1371" s="197">
        <f t="shared" si="87"/>
        <v>4.0572854621663363E-3</v>
      </c>
      <c r="L1371" s="197">
        <f t="shared" si="85"/>
        <v>1.0028003594708013E-2</v>
      </c>
      <c r="M1371" s="36"/>
    </row>
    <row r="1372" spans="1:13" ht="12.75" x14ac:dyDescent="0.2">
      <c r="A1372" s="15">
        <v>1984.09</v>
      </c>
      <c r="B1372" s="15">
        <v>166.1</v>
      </c>
      <c r="C1372" s="18">
        <v>7.38</v>
      </c>
      <c r="D1372" s="18">
        <v>16.559999999999999</v>
      </c>
      <c r="E1372" s="18">
        <v>105</v>
      </c>
      <c r="F1372" s="15">
        <f t="shared" si="86"/>
        <v>1984.70833333323</v>
      </c>
      <c r="G1372" s="15">
        <v>12.52</v>
      </c>
      <c r="H1372" s="30"/>
      <c r="I1372" s="155"/>
      <c r="J1372" s="197">
        <f t="shared" si="84"/>
        <v>0.61499999999999999</v>
      </c>
      <c r="K1372" s="197">
        <f t="shared" si="87"/>
        <v>3.7408759124087591E-3</v>
      </c>
      <c r="L1372" s="197">
        <f t="shared" si="85"/>
        <v>9.878540276244463E-3</v>
      </c>
      <c r="M1372" s="36"/>
    </row>
    <row r="1373" spans="1:13" ht="12.75" x14ac:dyDescent="0.2">
      <c r="A1373" s="15">
        <v>1984.1</v>
      </c>
      <c r="B1373" s="15">
        <v>164.8</v>
      </c>
      <c r="C1373" s="18">
        <v>7.43</v>
      </c>
      <c r="D1373" s="18">
        <v>16.5867</v>
      </c>
      <c r="E1373" s="18">
        <v>105.3</v>
      </c>
      <c r="F1373" s="15">
        <f t="shared" si="86"/>
        <v>1984.7916666665633</v>
      </c>
      <c r="G1373" s="15">
        <v>12.16</v>
      </c>
      <c r="H1373" s="30"/>
      <c r="I1373" s="155"/>
      <c r="J1373" s="197">
        <f t="shared" si="84"/>
        <v>0.61916666666666664</v>
      </c>
      <c r="K1373" s="197">
        <f t="shared" si="87"/>
        <v>3.7276740919125026E-3</v>
      </c>
      <c r="L1373" s="197">
        <f t="shared" si="85"/>
        <v>9.6088915561034494E-3</v>
      </c>
      <c r="M1373" s="36"/>
    </row>
    <row r="1374" spans="1:13" ht="12.75" x14ac:dyDescent="0.2">
      <c r="A1374" s="15">
        <v>1984.11</v>
      </c>
      <c r="B1374" s="15">
        <v>166.3</v>
      </c>
      <c r="C1374" s="18">
        <v>7.48</v>
      </c>
      <c r="D1374" s="18">
        <v>16.613299999999999</v>
      </c>
      <c r="E1374" s="18">
        <v>105.3</v>
      </c>
      <c r="F1374" s="15">
        <f t="shared" si="86"/>
        <v>1984.8749999998965</v>
      </c>
      <c r="G1374" s="15">
        <v>11.57</v>
      </c>
      <c r="H1374" s="30"/>
      <c r="I1374" s="155"/>
      <c r="J1374" s="197">
        <f t="shared" si="84"/>
        <v>0.62333333333333341</v>
      </c>
      <c r="K1374" s="197">
        <f t="shared" si="87"/>
        <v>3.7823624595469257E-3</v>
      </c>
      <c r="L1374" s="197">
        <f t="shared" si="85"/>
        <v>9.1652468789023001E-3</v>
      </c>
      <c r="M1374" s="36"/>
    </row>
    <row r="1375" spans="1:13" ht="12.75" x14ac:dyDescent="0.2">
      <c r="A1375" s="15">
        <v>1984.12</v>
      </c>
      <c r="B1375" s="15">
        <v>164.5</v>
      </c>
      <c r="C1375" s="18">
        <v>7.53</v>
      </c>
      <c r="D1375" s="18">
        <v>16.64</v>
      </c>
      <c r="E1375" s="18">
        <v>105.3</v>
      </c>
      <c r="F1375" s="15">
        <f t="shared" si="86"/>
        <v>1984.9583333332298</v>
      </c>
      <c r="G1375" s="15">
        <v>11.5</v>
      </c>
      <c r="H1375" s="30"/>
      <c r="I1375" s="155"/>
      <c r="J1375" s="197">
        <f t="shared" si="84"/>
        <v>0.62750000000000006</v>
      </c>
      <c r="K1375" s="197">
        <f t="shared" si="87"/>
        <v>3.7733012627781119E-3</v>
      </c>
      <c r="L1375" s="197">
        <f t="shared" si="85"/>
        <v>9.1124684369046083E-3</v>
      </c>
      <c r="M1375" s="36"/>
    </row>
    <row r="1376" spans="1:13" ht="12.75" x14ac:dyDescent="0.2">
      <c r="A1376" s="15">
        <v>1985.01</v>
      </c>
      <c r="B1376" s="15">
        <v>171.6</v>
      </c>
      <c r="C1376" s="18">
        <v>7.5733300000000003</v>
      </c>
      <c r="D1376" s="18">
        <v>16.556699999999999</v>
      </c>
      <c r="E1376" s="18">
        <v>105.5</v>
      </c>
      <c r="F1376" s="15">
        <f t="shared" si="86"/>
        <v>1985.0416666665631</v>
      </c>
      <c r="G1376" s="15">
        <v>11.38</v>
      </c>
      <c r="H1376" s="30"/>
      <c r="I1376" s="155"/>
      <c r="J1376" s="197">
        <f t="shared" si="84"/>
        <v>0.6311108333333334</v>
      </c>
      <c r="K1376" s="197">
        <f t="shared" si="87"/>
        <v>3.8365400202634249E-3</v>
      </c>
      <c r="L1376" s="197">
        <f t="shared" si="85"/>
        <v>9.0219204028731959E-3</v>
      </c>
      <c r="M1376" s="36"/>
    </row>
    <row r="1377" spans="1:13" ht="12.75" x14ac:dyDescent="0.2">
      <c r="A1377" s="15">
        <v>1985.02</v>
      </c>
      <c r="B1377" s="15">
        <v>180.9</v>
      </c>
      <c r="C1377" s="18">
        <v>7.6166700000000001</v>
      </c>
      <c r="D1377" s="18">
        <v>16.473299999999998</v>
      </c>
      <c r="E1377" s="18">
        <v>106</v>
      </c>
      <c r="F1377" s="15">
        <f t="shared" si="86"/>
        <v>1985.1249999998963</v>
      </c>
      <c r="G1377" s="15">
        <v>11.51</v>
      </c>
      <c r="H1377" s="30"/>
      <c r="I1377" s="155"/>
      <c r="J1377" s="197">
        <f t="shared" si="84"/>
        <v>0.63472249999999997</v>
      </c>
      <c r="K1377" s="197">
        <f t="shared" si="87"/>
        <v>3.6988490675990675E-3</v>
      </c>
      <c r="L1377" s="197">
        <f t="shared" si="85"/>
        <v>9.1200100736019696E-3</v>
      </c>
      <c r="M1377" s="36"/>
    </row>
    <row r="1378" spans="1:13" ht="12.75" x14ac:dyDescent="0.2">
      <c r="A1378" s="15">
        <v>1985.03</v>
      </c>
      <c r="B1378" s="15">
        <v>179.4</v>
      </c>
      <c r="C1378" s="18">
        <v>7.66</v>
      </c>
      <c r="D1378" s="18">
        <v>16.39</v>
      </c>
      <c r="E1378" s="18">
        <v>106.4</v>
      </c>
      <c r="F1378" s="15">
        <f t="shared" si="86"/>
        <v>1985.2083333332296</v>
      </c>
      <c r="G1378" s="15">
        <v>11.86</v>
      </c>
      <c r="H1378" s="30"/>
      <c r="I1378" s="155"/>
      <c r="J1378" s="197">
        <f t="shared" si="84"/>
        <v>0.63833333333333331</v>
      </c>
      <c r="K1378" s="197">
        <f t="shared" si="87"/>
        <v>3.5286530311405932E-3</v>
      </c>
      <c r="L1378" s="197">
        <f t="shared" si="85"/>
        <v>9.383577558729872E-3</v>
      </c>
      <c r="M1378" s="36"/>
    </row>
    <row r="1379" spans="1:13" ht="12.75" x14ac:dyDescent="0.2">
      <c r="A1379" s="15">
        <v>1985.04</v>
      </c>
      <c r="B1379" s="15">
        <v>180.6</v>
      </c>
      <c r="C1379" s="18">
        <v>7.6866700000000003</v>
      </c>
      <c r="D1379" s="18">
        <v>16.13</v>
      </c>
      <c r="E1379" s="18">
        <v>106.9</v>
      </c>
      <c r="F1379" s="15">
        <f t="shared" si="86"/>
        <v>1985.2916666665628</v>
      </c>
      <c r="G1379" s="15">
        <v>11.43</v>
      </c>
      <c r="H1379" s="30"/>
      <c r="I1379" s="155"/>
      <c r="J1379" s="197">
        <f t="shared" si="84"/>
        <v>0.64055583333333332</v>
      </c>
      <c r="K1379" s="197">
        <f t="shared" si="87"/>
        <v>3.5705453363062056E-3</v>
      </c>
      <c r="L1379" s="197">
        <f t="shared" si="85"/>
        <v>9.059659612918658E-3</v>
      </c>
      <c r="M1379" s="36"/>
    </row>
    <row r="1380" spans="1:13" ht="12.75" x14ac:dyDescent="0.2">
      <c r="A1380" s="15">
        <v>1985.05</v>
      </c>
      <c r="B1380" s="15">
        <v>184.9</v>
      </c>
      <c r="C1380" s="18">
        <v>7.71333</v>
      </c>
      <c r="D1380" s="18">
        <v>15.87</v>
      </c>
      <c r="E1380" s="18">
        <v>107.3</v>
      </c>
      <c r="F1380" s="15">
        <f t="shared" si="86"/>
        <v>1985.3749999998961</v>
      </c>
      <c r="G1380" s="15">
        <v>10.85</v>
      </c>
      <c r="H1380" s="30"/>
      <c r="I1380" s="155"/>
      <c r="J1380" s="197">
        <f t="shared" si="84"/>
        <v>0.6427775</v>
      </c>
      <c r="K1380" s="197">
        <f t="shared" si="87"/>
        <v>3.5591223698781841E-3</v>
      </c>
      <c r="L1380" s="197">
        <f t="shared" si="85"/>
        <v>8.6209271666739529E-3</v>
      </c>
      <c r="M1380" s="36"/>
    </row>
    <row r="1381" spans="1:13" ht="12.75" x14ac:dyDescent="0.2">
      <c r="A1381" s="15">
        <v>1985.06</v>
      </c>
      <c r="B1381" s="15">
        <v>188.9</v>
      </c>
      <c r="C1381" s="18">
        <v>7.74</v>
      </c>
      <c r="D1381" s="18">
        <v>15.61</v>
      </c>
      <c r="E1381" s="18">
        <v>107.6</v>
      </c>
      <c r="F1381" s="15">
        <f t="shared" si="86"/>
        <v>1985.4583333332293</v>
      </c>
      <c r="G1381" s="15">
        <v>10.16</v>
      </c>
      <c r="H1381" s="30"/>
      <c r="I1381" s="155"/>
      <c r="J1381" s="197">
        <f t="shared" si="84"/>
        <v>0.64500000000000002</v>
      </c>
      <c r="K1381" s="197">
        <f t="shared" si="87"/>
        <v>3.4883720930232558E-3</v>
      </c>
      <c r="L1381" s="197">
        <f t="shared" si="85"/>
        <v>8.0962377357491899E-3</v>
      </c>
      <c r="M1381" s="36"/>
    </row>
    <row r="1382" spans="1:13" ht="12.75" x14ac:dyDescent="0.2">
      <c r="A1382" s="15">
        <v>1985.07</v>
      </c>
      <c r="B1382" s="15">
        <v>192.5</v>
      </c>
      <c r="C1382" s="18">
        <v>7.7733299999999996</v>
      </c>
      <c r="D1382" s="18">
        <v>15.4833</v>
      </c>
      <c r="E1382" s="18">
        <v>107.8</v>
      </c>
      <c r="F1382" s="15">
        <f t="shared" si="86"/>
        <v>1985.5416666665626</v>
      </c>
      <c r="G1382" s="15">
        <v>10.31</v>
      </c>
      <c r="H1382" s="30"/>
      <c r="I1382" s="155"/>
      <c r="J1382" s="197">
        <f t="shared" si="84"/>
        <v>0.64777750000000001</v>
      </c>
      <c r="K1382" s="197">
        <f t="shared" si="87"/>
        <v>3.4292085759661194E-3</v>
      </c>
      <c r="L1382" s="197">
        <f t="shared" si="85"/>
        <v>8.2105564130694475E-3</v>
      </c>
      <c r="M1382" s="36"/>
    </row>
    <row r="1383" spans="1:13" ht="12.75" x14ac:dyDescent="0.2">
      <c r="A1383" s="15">
        <v>1985.08</v>
      </c>
      <c r="B1383" s="15">
        <v>188.3</v>
      </c>
      <c r="C1383" s="18">
        <v>7.8066700000000004</v>
      </c>
      <c r="D1383" s="18">
        <v>15.3567</v>
      </c>
      <c r="E1383" s="18">
        <v>108</v>
      </c>
      <c r="F1383" s="15">
        <f t="shared" si="86"/>
        <v>1985.6249999998959</v>
      </c>
      <c r="G1383" s="15">
        <v>10.33</v>
      </c>
      <c r="H1383" s="30"/>
      <c r="I1383" s="155"/>
      <c r="J1383" s="197">
        <f t="shared" si="84"/>
        <v>0.65055583333333333</v>
      </c>
      <c r="K1383" s="197">
        <f t="shared" si="87"/>
        <v>3.3795108225108225E-3</v>
      </c>
      <c r="L1383" s="197">
        <f t="shared" si="85"/>
        <v>8.2257881355587426E-3</v>
      </c>
      <c r="M1383" s="36"/>
    </row>
    <row r="1384" spans="1:13" ht="12.75" x14ac:dyDescent="0.2">
      <c r="A1384" s="15">
        <v>1985.09</v>
      </c>
      <c r="B1384" s="15">
        <v>184.1</v>
      </c>
      <c r="C1384" s="18">
        <v>7.84</v>
      </c>
      <c r="D1384" s="18">
        <v>15.23</v>
      </c>
      <c r="E1384" s="18">
        <v>108.3</v>
      </c>
      <c r="F1384" s="15">
        <f t="shared" si="86"/>
        <v>1985.7083333332291</v>
      </c>
      <c r="G1384" s="15">
        <v>10.37</v>
      </c>
      <c r="H1384" s="30"/>
      <c r="I1384" s="155"/>
      <c r="J1384" s="197">
        <f t="shared" si="84"/>
        <v>0.65333333333333332</v>
      </c>
      <c r="K1384" s="197">
        <f t="shared" si="87"/>
        <v>3.4696406443618338E-3</v>
      </c>
      <c r="L1384" s="197">
        <f t="shared" si="85"/>
        <v>8.256243988965517E-3</v>
      </c>
      <c r="M1384" s="36"/>
    </row>
    <row r="1385" spans="1:13" ht="12.75" x14ac:dyDescent="0.2">
      <c r="A1385" s="15">
        <v>1985.1</v>
      </c>
      <c r="B1385" s="15">
        <v>186.2</v>
      </c>
      <c r="C1385" s="18">
        <v>7.86</v>
      </c>
      <c r="D1385" s="18">
        <v>15.023300000000001</v>
      </c>
      <c r="E1385" s="18">
        <v>108.7</v>
      </c>
      <c r="F1385" s="15">
        <f t="shared" si="86"/>
        <v>1985.7916666665624</v>
      </c>
      <c r="G1385" s="15">
        <v>10.24</v>
      </c>
      <c r="H1385" s="30"/>
      <c r="I1385" s="155"/>
      <c r="J1385" s="197">
        <f t="shared" si="84"/>
        <v>0.65500000000000003</v>
      </c>
      <c r="K1385" s="197">
        <f t="shared" si="87"/>
        <v>3.5578489951113529E-3</v>
      </c>
      <c r="L1385" s="197">
        <f t="shared" si="85"/>
        <v>8.1572254414694623E-3</v>
      </c>
      <c r="M1385" s="36"/>
    </row>
    <row r="1386" spans="1:13" ht="12.75" x14ac:dyDescent="0.2">
      <c r="A1386" s="15">
        <v>1985.11</v>
      </c>
      <c r="B1386" s="15">
        <v>197.5</v>
      </c>
      <c r="C1386" s="18">
        <v>7.88</v>
      </c>
      <c r="D1386" s="18">
        <v>14.816700000000001</v>
      </c>
      <c r="E1386" s="18">
        <v>109</v>
      </c>
      <c r="F1386" s="15">
        <f t="shared" si="86"/>
        <v>1985.8749999998956</v>
      </c>
      <c r="G1386" s="15">
        <v>9.7799999999999994</v>
      </c>
      <c r="H1386" s="30"/>
      <c r="I1386" s="155"/>
      <c r="J1386" s="197">
        <f t="shared" si="84"/>
        <v>0.65666666666666662</v>
      </c>
      <c r="K1386" s="197">
        <f t="shared" si="87"/>
        <v>3.5266738274257071E-3</v>
      </c>
      <c r="L1386" s="197">
        <f t="shared" si="85"/>
        <v>7.8059905457228407E-3</v>
      </c>
      <c r="M1386" s="36"/>
    </row>
    <row r="1387" spans="1:13" ht="12.75" x14ac:dyDescent="0.2">
      <c r="A1387" s="15">
        <v>1985.12</v>
      </c>
      <c r="B1387" s="15">
        <v>207.3</v>
      </c>
      <c r="C1387" s="18">
        <v>7.9</v>
      </c>
      <c r="D1387" s="18">
        <v>14.61</v>
      </c>
      <c r="E1387" s="18">
        <v>109.3</v>
      </c>
      <c r="F1387" s="15">
        <f t="shared" si="86"/>
        <v>1985.9583333332289</v>
      </c>
      <c r="G1387" s="15">
        <v>9.26</v>
      </c>
      <c r="H1387" s="30"/>
      <c r="I1387" s="155"/>
      <c r="J1387" s="197">
        <f t="shared" si="84"/>
        <v>0.65833333333333333</v>
      </c>
      <c r="K1387" s="197">
        <f t="shared" si="87"/>
        <v>3.3333333333333331E-3</v>
      </c>
      <c r="L1387" s="197">
        <f t="shared" si="85"/>
        <v>7.4073141725286007E-3</v>
      </c>
      <c r="M1387" s="36"/>
    </row>
    <row r="1388" spans="1:13" ht="12.75" x14ac:dyDescent="0.2">
      <c r="A1388" s="15">
        <v>1986.01</v>
      </c>
      <c r="B1388" s="15">
        <v>208.2</v>
      </c>
      <c r="C1388" s="18">
        <v>7.94</v>
      </c>
      <c r="D1388" s="18">
        <v>14.58</v>
      </c>
      <c r="E1388" s="18">
        <v>109.6</v>
      </c>
      <c r="F1388" s="15">
        <f t="shared" si="86"/>
        <v>1986.0416666665622</v>
      </c>
      <c r="G1388" s="15">
        <v>9.19</v>
      </c>
      <c r="H1388" s="30"/>
      <c r="I1388" s="155"/>
      <c r="J1388" s="197">
        <f t="shared" si="84"/>
        <v>0.66166666666666674</v>
      </c>
      <c r="K1388" s="197">
        <f t="shared" si="87"/>
        <v>3.191831484161441E-3</v>
      </c>
      <c r="L1388" s="197">
        <f t="shared" si="85"/>
        <v>7.3535134314262063E-3</v>
      </c>
      <c r="M1388" s="36"/>
    </row>
    <row r="1389" spans="1:13" ht="12.75" x14ac:dyDescent="0.2">
      <c r="A1389" s="15">
        <v>1986.02</v>
      </c>
      <c r="B1389" s="15">
        <v>219.4</v>
      </c>
      <c r="C1389" s="18">
        <v>7.98</v>
      </c>
      <c r="D1389" s="18">
        <v>14.55</v>
      </c>
      <c r="E1389" s="18">
        <v>109.3</v>
      </c>
      <c r="F1389" s="15">
        <f t="shared" si="86"/>
        <v>1986.1249999998954</v>
      </c>
      <c r="G1389" s="15">
        <v>8.6999999999999993</v>
      </c>
      <c r="H1389" s="30"/>
      <c r="I1389" s="155"/>
      <c r="J1389" s="197">
        <f t="shared" si="84"/>
        <v>0.66500000000000004</v>
      </c>
      <c r="K1389" s="197">
        <f t="shared" si="87"/>
        <v>3.1940441882804997E-3</v>
      </c>
      <c r="L1389" s="197">
        <f t="shared" si="85"/>
        <v>6.9760205359368221E-3</v>
      </c>
      <c r="M1389" s="36"/>
    </row>
    <row r="1390" spans="1:13" ht="12.75" x14ac:dyDescent="0.2">
      <c r="A1390" s="15">
        <v>1986.03</v>
      </c>
      <c r="B1390" s="15">
        <v>232.3</v>
      </c>
      <c r="C1390" s="18">
        <v>8.02</v>
      </c>
      <c r="D1390" s="18">
        <v>14.52</v>
      </c>
      <c r="E1390" s="18">
        <v>108.8</v>
      </c>
      <c r="F1390" s="15">
        <f t="shared" si="86"/>
        <v>1986.2083333332287</v>
      </c>
      <c r="G1390" s="15">
        <v>7.78</v>
      </c>
      <c r="H1390" s="30"/>
      <c r="I1390" s="155"/>
      <c r="J1390" s="197">
        <f t="shared" si="84"/>
        <v>0.66833333333333333</v>
      </c>
      <c r="K1390" s="197">
        <f t="shared" si="87"/>
        <v>3.0461865694317836E-3</v>
      </c>
      <c r="L1390" s="197">
        <f t="shared" si="85"/>
        <v>6.2630251108877211E-3</v>
      </c>
      <c r="M1390" s="36"/>
    </row>
    <row r="1391" spans="1:13" ht="12.75" x14ac:dyDescent="0.2">
      <c r="A1391" s="15">
        <v>1986.04</v>
      </c>
      <c r="B1391" s="15">
        <v>238</v>
      </c>
      <c r="C1391" s="18">
        <v>8.0466700000000007</v>
      </c>
      <c r="D1391" s="18">
        <v>14.583299999999999</v>
      </c>
      <c r="E1391" s="18">
        <v>108.6</v>
      </c>
      <c r="F1391" s="15">
        <f t="shared" si="86"/>
        <v>1986.2916666665619</v>
      </c>
      <c r="G1391" s="15">
        <v>7.3</v>
      </c>
      <c r="H1391" s="30"/>
      <c r="I1391" s="155"/>
      <c r="J1391" s="197">
        <f t="shared" si="84"/>
        <v>0.67055583333333335</v>
      </c>
      <c r="K1391" s="197">
        <f t="shared" si="87"/>
        <v>2.8865942028985505E-3</v>
      </c>
      <c r="L1391" s="197">
        <f t="shared" si="85"/>
        <v>5.8888099067944122E-3</v>
      </c>
      <c r="M1391" s="36"/>
    </row>
    <row r="1392" spans="1:13" ht="12.75" x14ac:dyDescent="0.2">
      <c r="A1392" s="15">
        <v>1986.05</v>
      </c>
      <c r="B1392" s="15">
        <v>238.5</v>
      </c>
      <c r="C1392" s="18">
        <v>8.0733300000000003</v>
      </c>
      <c r="D1392" s="18">
        <v>14.646699999999999</v>
      </c>
      <c r="E1392" s="18">
        <v>108.9</v>
      </c>
      <c r="F1392" s="15">
        <f t="shared" si="86"/>
        <v>1986.3749999998952</v>
      </c>
      <c r="G1392" s="15">
        <v>7.71</v>
      </c>
      <c r="H1392" s="30"/>
      <c r="I1392" s="155"/>
      <c r="J1392" s="197">
        <f t="shared" si="84"/>
        <v>0.67277750000000003</v>
      </c>
      <c r="K1392" s="197">
        <f t="shared" si="87"/>
        <v>2.8267962184873952E-3</v>
      </c>
      <c r="L1392" s="197">
        <f t="shared" si="85"/>
        <v>6.2085473257655899E-3</v>
      </c>
      <c r="M1392" s="36"/>
    </row>
    <row r="1393" spans="1:13" ht="12.75" x14ac:dyDescent="0.2">
      <c r="A1393" s="15">
        <v>1986.06</v>
      </c>
      <c r="B1393" s="15">
        <v>245.3</v>
      </c>
      <c r="C1393" s="18">
        <v>8.1</v>
      </c>
      <c r="D1393" s="18">
        <v>14.71</v>
      </c>
      <c r="E1393" s="18">
        <v>109.5</v>
      </c>
      <c r="F1393" s="15">
        <f t="shared" si="86"/>
        <v>1986.4583333332284</v>
      </c>
      <c r="G1393" s="15">
        <v>7.8</v>
      </c>
      <c r="H1393" s="30"/>
      <c r="I1393" s="155"/>
      <c r="J1393" s="197">
        <f t="shared" si="84"/>
        <v>0.67499999999999993</v>
      </c>
      <c r="K1393" s="197">
        <f t="shared" si="87"/>
        <v>2.8301886792452828E-3</v>
      </c>
      <c r="L1393" s="197">
        <f t="shared" si="85"/>
        <v>6.2785842352273136E-3</v>
      </c>
      <c r="M1393" s="36"/>
    </row>
    <row r="1394" spans="1:13" ht="12.75" x14ac:dyDescent="0.2">
      <c r="A1394" s="15">
        <v>1986.07</v>
      </c>
      <c r="B1394" s="15">
        <v>240.2</v>
      </c>
      <c r="C1394" s="18">
        <v>8.1433300000000006</v>
      </c>
      <c r="D1394" s="18">
        <v>14.7567</v>
      </c>
      <c r="E1394" s="18">
        <v>109.5</v>
      </c>
      <c r="F1394" s="15">
        <f t="shared" si="86"/>
        <v>1986.5416666665617</v>
      </c>
      <c r="G1394" s="15">
        <v>7.3</v>
      </c>
      <c r="H1394" s="30"/>
      <c r="I1394" s="155"/>
      <c r="J1394" s="197">
        <f t="shared" si="84"/>
        <v>0.67861083333333339</v>
      </c>
      <c r="K1394" s="197">
        <f t="shared" si="87"/>
        <v>2.7664526430221498E-3</v>
      </c>
      <c r="L1394" s="197">
        <f t="shared" si="85"/>
        <v>5.8888099067944122E-3</v>
      </c>
      <c r="M1394" s="36"/>
    </row>
    <row r="1395" spans="1:13" ht="12.75" x14ac:dyDescent="0.2">
      <c r="A1395" s="15">
        <v>1986.08</v>
      </c>
      <c r="B1395" s="15">
        <v>245</v>
      </c>
      <c r="C1395" s="18">
        <v>8.1866699999999994</v>
      </c>
      <c r="D1395" s="18">
        <v>14.8033</v>
      </c>
      <c r="E1395" s="18">
        <v>109.7</v>
      </c>
      <c r="F1395" s="15">
        <f t="shared" si="86"/>
        <v>1986.624999999895</v>
      </c>
      <c r="G1395" s="15">
        <v>7.17</v>
      </c>
      <c r="H1395" s="30"/>
      <c r="I1395" s="155"/>
      <c r="J1395" s="197">
        <f t="shared" si="84"/>
        <v>0.68222249999999995</v>
      </c>
      <c r="K1395" s="197">
        <f t="shared" si="87"/>
        <v>2.8402268942547878E-3</v>
      </c>
      <c r="L1395" s="197">
        <f t="shared" si="85"/>
        <v>5.7871958844142313E-3</v>
      </c>
      <c r="M1395" s="36"/>
    </row>
    <row r="1396" spans="1:13" ht="12.75" x14ac:dyDescent="0.2">
      <c r="A1396" s="15">
        <v>1986.09</v>
      </c>
      <c r="B1396" s="15">
        <v>238.3</v>
      </c>
      <c r="C1396" s="18">
        <v>8.23</v>
      </c>
      <c r="D1396" s="18">
        <v>14.85</v>
      </c>
      <c r="E1396" s="18">
        <v>110.2</v>
      </c>
      <c r="F1396" s="15">
        <f t="shared" si="86"/>
        <v>1986.7083333332282</v>
      </c>
      <c r="G1396" s="15">
        <v>7.45</v>
      </c>
      <c r="H1396" s="30"/>
      <c r="I1396" s="155"/>
      <c r="J1396" s="197">
        <f t="shared" si="84"/>
        <v>0.68583333333333341</v>
      </c>
      <c r="K1396" s="197">
        <f t="shared" si="87"/>
        <v>2.7993197278911568E-3</v>
      </c>
      <c r="L1396" s="197">
        <f t="shared" si="85"/>
        <v>6.0059167200390284E-3</v>
      </c>
      <c r="M1396" s="36"/>
    </row>
    <row r="1397" spans="1:13" ht="12.75" x14ac:dyDescent="0.2">
      <c r="A1397" s="15">
        <v>1986.1</v>
      </c>
      <c r="B1397" s="15">
        <v>237.4</v>
      </c>
      <c r="C1397" s="18">
        <v>8.2466699999999999</v>
      </c>
      <c r="D1397" s="18">
        <v>14.726699999999999</v>
      </c>
      <c r="E1397" s="18">
        <v>110.3</v>
      </c>
      <c r="F1397" s="15">
        <f t="shared" si="86"/>
        <v>1986.7916666665615</v>
      </c>
      <c r="G1397" s="15">
        <v>7.43</v>
      </c>
      <c r="H1397" s="30"/>
      <c r="I1397" s="155"/>
      <c r="J1397" s="197">
        <f t="shared" si="84"/>
        <v>0.68722249999999996</v>
      </c>
      <c r="K1397" s="197">
        <f t="shared" si="87"/>
        <v>2.883854385228703E-3</v>
      </c>
      <c r="L1397" s="197">
        <f t="shared" si="85"/>
        <v>5.9903111399197684E-3</v>
      </c>
      <c r="M1397" s="36"/>
    </row>
    <row r="1398" spans="1:13" ht="12.75" x14ac:dyDescent="0.2">
      <c r="A1398" s="15">
        <v>1986.11</v>
      </c>
      <c r="B1398" s="15">
        <v>245.1</v>
      </c>
      <c r="C1398" s="18">
        <v>8.2633299999999998</v>
      </c>
      <c r="D1398" s="18">
        <v>14.603300000000001</v>
      </c>
      <c r="E1398" s="18">
        <v>110.4</v>
      </c>
      <c r="F1398" s="15">
        <f t="shared" si="86"/>
        <v>1986.8749999998947</v>
      </c>
      <c r="G1398" s="15">
        <v>7.25</v>
      </c>
      <c r="H1398" s="30"/>
      <c r="I1398" s="155"/>
      <c r="J1398" s="197">
        <f t="shared" si="84"/>
        <v>0.68861083333333328</v>
      </c>
      <c r="K1398" s="197">
        <f t="shared" si="87"/>
        <v>2.9006353552372926E-3</v>
      </c>
      <c r="L1398" s="197">
        <f t="shared" si="85"/>
        <v>5.8497409526456767E-3</v>
      </c>
      <c r="M1398" s="36"/>
    </row>
    <row r="1399" spans="1:13" ht="12.75" x14ac:dyDescent="0.2">
      <c r="A1399" s="15">
        <v>1986.12</v>
      </c>
      <c r="B1399" s="15">
        <v>248.6</v>
      </c>
      <c r="C1399" s="18">
        <v>8.2799999999999994</v>
      </c>
      <c r="D1399" s="18">
        <v>14.48</v>
      </c>
      <c r="E1399" s="18">
        <v>110.5</v>
      </c>
      <c r="F1399" s="15">
        <f t="shared" si="86"/>
        <v>1986.958333333228</v>
      </c>
      <c r="G1399" s="15">
        <v>7.11</v>
      </c>
      <c r="H1399" s="30"/>
      <c r="I1399" s="155"/>
      <c r="J1399" s="197">
        <f t="shared" si="84"/>
        <v>0.69</v>
      </c>
      <c r="K1399" s="197">
        <f t="shared" si="87"/>
        <v>2.815177478580171E-3</v>
      </c>
      <c r="L1399" s="197">
        <f t="shared" si="85"/>
        <v>5.7402589909316681E-3</v>
      </c>
      <c r="M1399" s="36"/>
    </row>
    <row r="1400" spans="1:13" ht="12.75" x14ac:dyDescent="0.2">
      <c r="A1400" s="15">
        <v>1987.01</v>
      </c>
      <c r="B1400" s="15">
        <v>264.5</v>
      </c>
      <c r="C1400" s="18">
        <v>8.3000000000000007</v>
      </c>
      <c r="D1400" s="18">
        <v>14.6867</v>
      </c>
      <c r="E1400" s="18">
        <v>111.2</v>
      </c>
      <c r="F1400" s="15">
        <f t="shared" si="86"/>
        <v>1987.0416666665612</v>
      </c>
      <c r="G1400" s="15">
        <v>7.08</v>
      </c>
      <c r="H1400" s="30"/>
      <c r="I1400" s="155"/>
      <c r="J1400" s="197">
        <f t="shared" si="84"/>
        <v>0.69166666666666676</v>
      </c>
      <c r="K1400" s="197">
        <f t="shared" si="87"/>
        <v>2.7822472512738002E-3</v>
      </c>
      <c r="L1400" s="197">
        <f t="shared" si="85"/>
        <v>5.7167815053633664E-3</v>
      </c>
      <c r="M1400" s="36"/>
    </row>
    <row r="1401" spans="1:13" ht="12.75" x14ac:dyDescent="0.2">
      <c r="A1401" s="15">
        <v>1987.02</v>
      </c>
      <c r="B1401" s="15">
        <v>280.89999999999998</v>
      </c>
      <c r="C1401" s="18">
        <v>8.32</v>
      </c>
      <c r="D1401" s="18">
        <v>14.8933</v>
      </c>
      <c r="E1401" s="18">
        <v>111.6</v>
      </c>
      <c r="F1401" s="15">
        <f t="shared" si="86"/>
        <v>1987.1249999998945</v>
      </c>
      <c r="G1401" s="15">
        <v>7.25</v>
      </c>
      <c r="H1401" s="30"/>
      <c r="I1401" s="155"/>
      <c r="J1401" s="197">
        <f t="shared" si="84"/>
        <v>0.69333333333333336</v>
      </c>
      <c r="K1401" s="197">
        <f t="shared" si="87"/>
        <v>2.6212980466288594E-3</v>
      </c>
      <c r="L1401" s="197">
        <f t="shared" si="85"/>
        <v>5.8497409526456767E-3</v>
      </c>
      <c r="M1401" s="36"/>
    </row>
    <row r="1402" spans="1:13" ht="12.75" x14ac:dyDescent="0.2">
      <c r="A1402" s="15">
        <v>1987.03</v>
      </c>
      <c r="B1402" s="15">
        <v>292.5</v>
      </c>
      <c r="C1402" s="18">
        <v>8.34</v>
      </c>
      <c r="D1402" s="18">
        <v>15.1</v>
      </c>
      <c r="E1402" s="18">
        <v>112.1</v>
      </c>
      <c r="F1402" s="15">
        <f t="shared" si="86"/>
        <v>1987.2083333332278</v>
      </c>
      <c r="G1402" s="15">
        <v>7.25</v>
      </c>
      <c r="H1402" s="30"/>
      <c r="I1402" s="155"/>
      <c r="J1402" s="197">
        <f t="shared" si="84"/>
        <v>0.69499999999999995</v>
      </c>
      <c r="K1402" s="197">
        <f t="shared" si="87"/>
        <v>2.4741901032395873E-3</v>
      </c>
      <c r="L1402" s="197">
        <f t="shared" si="85"/>
        <v>5.8497409526456767E-3</v>
      </c>
      <c r="M1402" s="36"/>
    </row>
    <row r="1403" spans="1:13" ht="12.75" x14ac:dyDescent="0.2">
      <c r="A1403" s="15">
        <v>1987.04</v>
      </c>
      <c r="B1403" s="15">
        <v>289.3</v>
      </c>
      <c r="C1403" s="18">
        <v>8.4</v>
      </c>
      <c r="D1403" s="18">
        <v>14.8733</v>
      </c>
      <c r="E1403" s="18">
        <v>112.7</v>
      </c>
      <c r="F1403" s="15">
        <f t="shared" si="86"/>
        <v>1987.291666666561</v>
      </c>
      <c r="G1403" s="15">
        <v>8.02</v>
      </c>
      <c r="H1403" s="30"/>
      <c r="I1403" s="155"/>
      <c r="J1403" s="197">
        <f t="shared" si="84"/>
        <v>0.70000000000000007</v>
      </c>
      <c r="K1403" s="197">
        <f t="shared" si="87"/>
        <v>2.3931623931623936E-3</v>
      </c>
      <c r="L1403" s="197">
        <f t="shared" si="85"/>
        <v>6.4495601812624148E-3</v>
      </c>
      <c r="M1403" s="36"/>
    </row>
    <row r="1404" spans="1:13" ht="12.75" x14ac:dyDescent="0.2">
      <c r="A1404" s="15">
        <v>1987.05</v>
      </c>
      <c r="B1404" s="15">
        <v>289.10000000000002</v>
      </c>
      <c r="C1404" s="18">
        <v>8.4600000000000009</v>
      </c>
      <c r="D1404" s="18">
        <v>14.646699999999999</v>
      </c>
      <c r="E1404" s="18">
        <v>113.1</v>
      </c>
      <c r="F1404" s="15">
        <f t="shared" si="86"/>
        <v>1987.3749999998943</v>
      </c>
      <c r="G1404" s="15">
        <v>8.61</v>
      </c>
      <c r="H1404" s="30"/>
      <c r="I1404" s="155"/>
      <c r="J1404" s="197">
        <f t="shared" si="84"/>
        <v>0.70500000000000007</v>
      </c>
      <c r="K1404" s="197">
        <f t="shared" si="87"/>
        <v>2.4369166954718289E-3</v>
      </c>
      <c r="L1404" s="197">
        <f t="shared" si="85"/>
        <v>6.9065155896457231E-3</v>
      </c>
      <c r="M1404" s="36"/>
    </row>
    <row r="1405" spans="1:13" ht="12.75" x14ac:dyDescent="0.2">
      <c r="A1405" s="15">
        <v>1987.06</v>
      </c>
      <c r="B1405" s="15">
        <v>301.39999999999998</v>
      </c>
      <c r="C1405" s="18">
        <v>8.52</v>
      </c>
      <c r="D1405" s="18">
        <v>14.42</v>
      </c>
      <c r="E1405" s="18">
        <v>113.5</v>
      </c>
      <c r="F1405" s="15">
        <f t="shared" si="86"/>
        <v>1987.4583333332275</v>
      </c>
      <c r="G1405" s="15">
        <v>8.4</v>
      </c>
      <c r="H1405" s="30"/>
      <c r="I1405" s="155"/>
      <c r="J1405" s="197">
        <f t="shared" si="84"/>
        <v>0.71</v>
      </c>
      <c r="K1405" s="197">
        <f t="shared" si="87"/>
        <v>2.4558976132826008E-3</v>
      </c>
      <c r="L1405" s="197">
        <f t="shared" si="85"/>
        <v>6.7441318411856077E-3</v>
      </c>
      <c r="M1405" s="36"/>
    </row>
    <row r="1406" spans="1:13" ht="12.75" x14ac:dyDescent="0.2">
      <c r="A1406" s="15">
        <v>1987.07</v>
      </c>
      <c r="B1406" s="15">
        <v>310.10000000000002</v>
      </c>
      <c r="C1406" s="18">
        <v>8.5666700000000002</v>
      </c>
      <c r="D1406" s="18">
        <v>14.9</v>
      </c>
      <c r="E1406" s="18">
        <v>113.8</v>
      </c>
      <c r="F1406" s="15">
        <f t="shared" si="86"/>
        <v>1987.5416666665608</v>
      </c>
      <c r="G1406" s="15">
        <v>8.4499999999999993</v>
      </c>
      <c r="H1406" s="30"/>
      <c r="I1406" s="155"/>
      <c r="J1406" s="197">
        <f t="shared" si="84"/>
        <v>0.71388916666666669</v>
      </c>
      <c r="K1406" s="197">
        <f t="shared" si="87"/>
        <v>2.3685771953107721E-3</v>
      </c>
      <c r="L1406" s="197">
        <f t="shared" si="85"/>
        <v>6.7828207772409055E-3</v>
      </c>
      <c r="M1406" s="36"/>
    </row>
    <row r="1407" spans="1:13" ht="12.75" x14ac:dyDescent="0.2">
      <c r="A1407" s="15">
        <v>1987.08</v>
      </c>
      <c r="B1407" s="15">
        <v>329.4</v>
      </c>
      <c r="C1407" s="18">
        <v>8.6133299999999995</v>
      </c>
      <c r="D1407" s="18">
        <v>15.38</v>
      </c>
      <c r="E1407" s="18">
        <v>114.4</v>
      </c>
      <c r="F1407" s="15">
        <f t="shared" si="86"/>
        <v>1987.624999999894</v>
      </c>
      <c r="G1407" s="15">
        <v>8.76</v>
      </c>
      <c r="H1407" s="30"/>
      <c r="I1407" s="155"/>
      <c r="J1407" s="197">
        <f t="shared" si="84"/>
        <v>0.71777749999999996</v>
      </c>
      <c r="K1407" s="197">
        <f t="shared" si="87"/>
        <v>2.3146646243147368E-3</v>
      </c>
      <c r="L1407" s="197">
        <f t="shared" si="85"/>
        <v>7.022327866001099E-3</v>
      </c>
      <c r="M1407" s="36"/>
    </row>
    <row r="1408" spans="1:13" ht="12.75" x14ac:dyDescent="0.2">
      <c r="A1408" s="15">
        <v>1987.09</v>
      </c>
      <c r="B1408" s="15">
        <v>318.7</v>
      </c>
      <c r="C1408" s="18">
        <v>8.66</v>
      </c>
      <c r="D1408" s="18">
        <v>15.86</v>
      </c>
      <c r="E1408" s="18">
        <v>115</v>
      </c>
      <c r="F1408" s="15">
        <f t="shared" si="86"/>
        <v>1987.7083333332273</v>
      </c>
      <c r="G1408" s="15">
        <v>9.42</v>
      </c>
      <c r="H1408" s="30"/>
      <c r="I1408" s="155"/>
      <c r="J1408" s="197">
        <f t="shared" si="84"/>
        <v>0.72166666666666668</v>
      </c>
      <c r="K1408" s="197">
        <f t="shared" si="87"/>
        <v>2.1908520542400327E-3</v>
      </c>
      <c r="L1408" s="197">
        <f t="shared" si="85"/>
        <v>7.5301687448090515E-3</v>
      </c>
      <c r="M1408" s="36"/>
    </row>
    <row r="1409" spans="1:13" ht="12.75" x14ac:dyDescent="0.2">
      <c r="A1409" s="15">
        <v>1987.1</v>
      </c>
      <c r="B1409" s="15">
        <v>280.2</v>
      </c>
      <c r="C1409" s="18">
        <v>8.7100000000000009</v>
      </c>
      <c r="D1409" s="18">
        <v>16.406700000000001</v>
      </c>
      <c r="E1409" s="18">
        <v>115.3</v>
      </c>
      <c r="F1409" s="15">
        <f t="shared" si="86"/>
        <v>1987.7916666665606</v>
      </c>
      <c r="G1409" s="15">
        <v>9.52</v>
      </c>
      <c r="H1409" s="30"/>
      <c r="I1409" s="155"/>
      <c r="J1409" s="197">
        <f t="shared" si="84"/>
        <v>0.72583333333333344</v>
      </c>
      <c r="K1409" s="197">
        <f t="shared" si="87"/>
        <v>2.2774814349963398E-3</v>
      </c>
      <c r="L1409" s="197">
        <f t="shared" si="85"/>
        <v>7.6068692554953632E-3</v>
      </c>
      <c r="M1409" s="36"/>
    </row>
    <row r="1410" spans="1:13" ht="12.75" x14ac:dyDescent="0.2">
      <c r="A1410" s="15">
        <v>1987.11</v>
      </c>
      <c r="B1410" s="15">
        <v>245</v>
      </c>
      <c r="C1410" s="18">
        <v>8.76</v>
      </c>
      <c r="D1410" s="18">
        <v>16.953299999999999</v>
      </c>
      <c r="E1410" s="18">
        <v>115.4</v>
      </c>
      <c r="F1410" s="15">
        <f t="shared" si="86"/>
        <v>1987.8749999998938</v>
      </c>
      <c r="G1410" s="15">
        <v>8.86</v>
      </c>
      <c r="H1410" s="30"/>
      <c r="I1410" s="155"/>
      <c r="J1410" s="197">
        <f t="shared" si="84"/>
        <v>0.73</v>
      </c>
      <c r="K1410" s="197">
        <f t="shared" si="87"/>
        <v>2.6052819414703783E-3</v>
      </c>
      <c r="L1410" s="197">
        <f t="shared" si="85"/>
        <v>7.0994547355973658E-3</v>
      </c>
      <c r="M1410" s="36"/>
    </row>
    <row r="1411" spans="1:13" ht="12.75" x14ac:dyDescent="0.2">
      <c r="A1411" s="15">
        <v>1987.12</v>
      </c>
      <c r="B1411" s="15">
        <v>241</v>
      </c>
      <c r="C1411" s="18">
        <v>8.81</v>
      </c>
      <c r="D1411" s="18">
        <v>17.5</v>
      </c>
      <c r="E1411" s="18">
        <v>115.4</v>
      </c>
      <c r="F1411" s="15">
        <f t="shared" si="86"/>
        <v>1987.9583333332271</v>
      </c>
      <c r="G1411" s="15">
        <v>8.99</v>
      </c>
      <c r="H1411" s="30"/>
      <c r="I1411" s="155"/>
      <c r="J1411" s="197">
        <f t="shared" si="84"/>
        <v>0.73416666666666675</v>
      </c>
      <c r="K1411" s="197">
        <f t="shared" si="87"/>
        <v>2.9965986394557827E-3</v>
      </c>
      <c r="L1411" s="197">
        <f t="shared" si="85"/>
        <v>7.1996226305266475E-3</v>
      </c>
      <c r="M1411" s="36"/>
    </row>
    <row r="1412" spans="1:13" ht="12.75" x14ac:dyDescent="0.2">
      <c r="A1412" s="15">
        <v>1988.01</v>
      </c>
      <c r="B1412" s="15">
        <v>250.5</v>
      </c>
      <c r="C1412" s="18">
        <v>8.8566699999999994</v>
      </c>
      <c r="D1412" s="18">
        <v>17.863299999999999</v>
      </c>
      <c r="E1412" s="18">
        <v>115.7</v>
      </c>
      <c r="F1412" s="15">
        <f t="shared" si="86"/>
        <v>1988.0416666665603</v>
      </c>
      <c r="G1412" s="15">
        <v>8.67</v>
      </c>
      <c r="H1412" s="30"/>
      <c r="I1412" s="155"/>
      <c r="J1412" s="197">
        <f t="shared" si="84"/>
        <v>0.73805583333333324</v>
      </c>
      <c r="K1412" s="197">
        <f t="shared" si="87"/>
        <v>3.0624723374827107E-3</v>
      </c>
      <c r="L1412" s="197">
        <f t="shared" si="85"/>
        <v>6.9528580837665555E-3</v>
      </c>
      <c r="M1412" s="36"/>
    </row>
    <row r="1413" spans="1:13" ht="12.75" x14ac:dyDescent="0.2">
      <c r="A1413" s="15">
        <v>1988.02</v>
      </c>
      <c r="B1413" s="15">
        <v>258.10000000000002</v>
      </c>
      <c r="C1413" s="18">
        <v>8.9033300000000004</v>
      </c>
      <c r="D1413" s="18">
        <v>18.226700000000001</v>
      </c>
      <c r="E1413" s="18">
        <v>116</v>
      </c>
      <c r="F1413" s="15">
        <f t="shared" si="86"/>
        <v>1988.1249999998936</v>
      </c>
      <c r="G1413" s="15">
        <v>8.2100000000000009</v>
      </c>
      <c r="H1413" s="30"/>
      <c r="I1413" s="155"/>
      <c r="J1413" s="197">
        <f t="shared" si="84"/>
        <v>0.74194416666666674</v>
      </c>
      <c r="K1413" s="197">
        <f t="shared" si="87"/>
        <v>2.9618529607451766E-3</v>
      </c>
      <c r="L1413" s="197">
        <f t="shared" si="85"/>
        <v>6.5969645413770372E-3</v>
      </c>
      <c r="M1413" s="36"/>
    </row>
    <row r="1414" spans="1:13" ht="12.75" x14ac:dyDescent="0.2">
      <c r="A1414" s="15">
        <v>1988.03</v>
      </c>
      <c r="B1414" s="15">
        <v>265.7</v>
      </c>
      <c r="C1414" s="18">
        <v>8.9499999999999993</v>
      </c>
      <c r="D1414" s="18">
        <v>18.59</v>
      </c>
      <c r="E1414" s="18">
        <v>116.5</v>
      </c>
      <c r="F1414" s="15">
        <f t="shared" si="86"/>
        <v>1988.2083333332268</v>
      </c>
      <c r="G1414" s="15">
        <v>8.3699999999999992</v>
      </c>
      <c r="H1414" s="30"/>
      <c r="I1414" s="155"/>
      <c r="J1414" s="197">
        <f t="shared" si="84"/>
        <v>0.74583333333333324</v>
      </c>
      <c r="K1414" s="197">
        <f t="shared" si="87"/>
        <v>2.8897068319772693E-3</v>
      </c>
      <c r="L1414" s="197">
        <f t="shared" si="85"/>
        <v>6.7209106268197871E-3</v>
      </c>
      <c r="M1414" s="36"/>
    </row>
    <row r="1415" spans="1:13" ht="12.75" x14ac:dyDescent="0.2">
      <c r="A1415" s="15">
        <v>1988.04</v>
      </c>
      <c r="B1415" s="15">
        <v>262.60000000000002</v>
      </c>
      <c r="C1415" s="18">
        <v>9.0433299999999992</v>
      </c>
      <c r="D1415" s="18">
        <v>19.616700000000002</v>
      </c>
      <c r="E1415" s="18">
        <v>117.1</v>
      </c>
      <c r="F1415" s="15">
        <f t="shared" si="86"/>
        <v>1988.2916666665601</v>
      </c>
      <c r="G1415" s="15">
        <v>8.7200000000000006</v>
      </c>
      <c r="H1415" s="30"/>
      <c r="I1415" s="155"/>
      <c r="J1415" s="197">
        <f t="shared" si="84"/>
        <v>0.75361083333333323</v>
      </c>
      <c r="K1415" s="197">
        <f t="shared" si="87"/>
        <v>2.8363222933132605E-3</v>
      </c>
      <c r="L1415" s="197">
        <f t="shared" si="85"/>
        <v>6.9914589154564943E-3</v>
      </c>
      <c r="M1415" s="36"/>
    </row>
    <row r="1416" spans="1:13" ht="12.75" x14ac:dyDescent="0.2">
      <c r="A1416" s="15">
        <v>1988.05</v>
      </c>
      <c r="B1416" s="15">
        <v>256.10000000000002</v>
      </c>
      <c r="C1416" s="18">
        <v>9.1366700000000005</v>
      </c>
      <c r="D1416" s="18">
        <v>20.6433</v>
      </c>
      <c r="E1416" s="18">
        <v>117.5</v>
      </c>
      <c r="F1416" s="15">
        <f t="shared" si="86"/>
        <v>1988.3749999998934</v>
      </c>
      <c r="G1416" s="15">
        <v>9.09</v>
      </c>
      <c r="H1416" s="30"/>
      <c r="I1416" s="155"/>
      <c r="J1416" s="197">
        <f t="shared" ref="J1416:J1479" si="88">D_year/12</f>
        <v>0.76138916666666667</v>
      </c>
      <c r="K1416" s="197">
        <f t="shared" si="87"/>
        <v>2.8994256156384865E-3</v>
      </c>
      <c r="L1416" s="197">
        <f t="shared" ref="L1416:L1479" si="89">(1+G1416/100)^(1/12)-1</f>
        <v>7.2766003590054584E-3</v>
      </c>
      <c r="M1416" s="36"/>
    </row>
    <row r="1417" spans="1:13" ht="12.75" x14ac:dyDescent="0.2">
      <c r="A1417" s="15">
        <v>1988.06</v>
      </c>
      <c r="B1417" s="15">
        <v>270.7</v>
      </c>
      <c r="C1417" s="18">
        <v>9.23</v>
      </c>
      <c r="D1417" s="18">
        <v>21.67</v>
      </c>
      <c r="E1417" s="18">
        <v>118</v>
      </c>
      <c r="F1417" s="15">
        <f t="shared" ref="F1417:F1480" si="90">F1416+1/12</f>
        <v>1988.4583333332266</v>
      </c>
      <c r="G1417" s="15">
        <v>8.92</v>
      </c>
      <c r="H1417" s="30"/>
      <c r="I1417" s="155"/>
      <c r="J1417" s="197">
        <f t="shared" si="88"/>
        <v>0.76916666666666667</v>
      </c>
      <c r="K1417" s="197">
        <f t="shared" ref="K1417:K1480" si="91">J1417/B1416</f>
        <v>3.0033840947546529E-3</v>
      </c>
      <c r="L1417" s="197">
        <f t="shared" si="89"/>
        <v>7.1456996893357605E-3</v>
      </c>
      <c r="M1417" s="36"/>
    </row>
    <row r="1418" spans="1:13" ht="12.75" x14ac:dyDescent="0.2">
      <c r="A1418" s="15">
        <v>1988.07</v>
      </c>
      <c r="B1418" s="15">
        <v>269.10000000000002</v>
      </c>
      <c r="C1418" s="18">
        <v>9.3066700000000004</v>
      </c>
      <c r="D1418" s="18">
        <v>22.023299999999999</v>
      </c>
      <c r="E1418" s="18">
        <v>118.5</v>
      </c>
      <c r="F1418" s="15">
        <f t="shared" si="90"/>
        <v>1988.5416666665599</v>
      </c>
      <c r="G1418" s="15">
        <v>9.06</v>
      </c>
      <c r="H1418" s="30"/>
      <c r="I1418" s="155"/>
      <c r="J1418" s="197">
        <f t="shared" si="88"/>
        <v>0.77555583333333333</v>
      </c>
      <c r="K1418" s="197">
        <f t="shared" si="91"/>
        <v>2.8650012313754464E-3</v>
      </c>
      <c r="L1418" s="197">
        <f t="shared" si="89"/>
        <v>7.2535138345177774E-3</v>
      </c>
      <c r="M1418" s="36"/>
    </row>
    <row r="1419" spans="1:13" ht="12.75" x14ac:dyDescent="0.2">
      <c r="A1419" s="15">
        <v>1988.08</v>
      </c>
      <c r="B1419" s="15">
        <v>263.7</v>
      </c>
      <c r="C1419" s="18">
        <v>9.3833300000000008</v>
      </c>
      <c r="D1419" s="18">
        <v>22.3767</v>
      </c>
      <c r="E1419" s="18">
        <v>119</v>
      </c>
      <c r="F1419" s="15">
        <f t="shared" si="90"/>
        <v>1988.6249999998931</v>
      </c>
      <c r="G1419" s="15">
        <v>9.26</v>
      </c>
      <c r="H1419" s="30"/>
      <c r="I1419" s="155"/>
      <c r="J1419" s="197">
        <f t="shared" si="88"/>
        <v>0.78194416666666677</v>
      </c>
      <c r="K1419" s="197">
        <f t="shared" si="91"/>
        <v>2.9057754242536853E-3</v>
      </c>
      <c r="L1419" s="197">
        <f t="shared" si="89"/>
        <v>7.4073141725286007E-3</v>
      </c>
      <c r="M1419" s="36"/>
    </row>
    <row r="1420" spans="1:13" ht="12.75" x14ac:dyDescent="0.2">
      <c r="A1420" s="15">
        <v>1988.09</v>
      </c>
      <c r="B1420" s="15">
        <v>268</v>
      </c>
      <c r="C1420" s="18">
        <v>9.4600000000000009</v>
      </c>
      <c r="D1420" s="18">
        <v>22.73</v>
      </c>
      <c r="E1420" s="18">
        <v>119.8</v>
      </c>
      <c r="F1420" s="15">
        <f t="shared" si="90"/>
        <v>1988.7083333332264</v>
      </c>
      <c r="G1420" s="15">
        <v>8.98</v>
      </c>
      <c r="H1420" s="30"/>
      <c r="I1420" s="155"/>
      <c r="J1420" s="197">
        <f t="shared" si="88"/>
        <v>0.78833333333333344</v>
      </c>
      <c r="K1420" s="197">
        <f t="shared" si="91"/>
        <v>2.9895082796106693E-3</v>
      </c>
      <c r="L1420" s="197">
        <f t="shared" si="89"/>
        <v>7.1919212972189062E-3</v>
      </c>
      <c r="M1420" s="36"/>
    </row>
    <row r="1421" spans="1:13" ht="12.75" x14ac:dyDescent="0.2">
      <c r="A1421" s="15">
        <v>1988.1</v>
      </c>
      <c r="B1421" s="15">
        <v>277.39999999999998</v>
      </c>
      <c r="C1421" s="18">
        <v>9.5500000000000007</v>
      </c>
      <c r="D1421" s="18">
        <v>23.0733</v>
      </c>
      <c r="E1421" s="18">
        <v>120.2</v>
      </c>
      <c r="F1421" s="15">
        <f t="shared" si="90"/>
        <v>1988.7916666665596</v>
      </c>
      <c r="G1421" s="15">
        <v>8.8000000000000007</v>
      </c>
      <c r="H1421" s="30"/>
      <c r="I1421" s="155"/>
      <c r="J1421" s="197">
        <f t="shared" si="88"/>
        <v>0.79583333333333339</v>
      </c>
      <c r="K1421" s="197">
        <f t="shared" si="91"/>
        <v>2.9695273631840796E-3</v>
      </c>
      <c r="L1421" s="197">
        <f t="shared" si="89"/>
        <v>7.0531864113345666E-3</v>
      </c>
      <c r="M1421" s="36"/>
    </row>
    <row r="1422" spans="1:13" ht="12.75" x14ac:dyDescent="0.2">
      <c r="A1422" s="15">
        <v>1988.11</v>
      </c>
      <c r="B1422" s="15">
        <v>271</v>
      </c>
      <c r="C1422" s="18">
        <v>9.64</v>
      </c>
      <c r="D1422" s="18">
        <v>23.416699999999999</v>
      </c>
      <c r="E1422" s="18">
        <v>120.3</v>
      </c>
      <c r="F1422" s="15">
        <f t="shared" si="90"/>
        <v>1988.8749999998929</v>
      </c>
      <c r="G1422" s="15">
        <v>8.9600000000000009</v>
      </c>
      <c r="H1422" s="30"/>
      <c r="I1422" s="155"/>
      <c r="J1422" s="197">
        <f t="shared" si="88"/>
        <v>0.80333333333333334</v>
      </c>
      <c r="K1422" s="197">
        <f t="shared" si="91"/>
        <v>2.895938476327806E-3</v>
      </c>
      <c r="L1422" s="197">
        <f t="shared" si="89"/>
        <v>7.1765166870538799E-3</v>
      </c>
      <c r="M1422" s="36"/>
    </row>
    <row r="1423" spans="1:13" ht="12.75" x14ac:dyDescent="0.2">
      <c r="A1423" s="15">
        <v>1988.12</v>
      </c>
      <c r="B1423" s="15">
        <v>276.5</v>
      </c>
      <c r="C1423" s="18">
        <v>9.75</v>
      </c>
      <c r="D1423" s="18">
        <v>23.75</v>
      </c>
      <c r="E1423" s="18">
        <v>120.5</v>
      </c>
      <c r="F1423" s="15">
        <f t="shared" si="90"/>
        <v>1988.9583333332262</v>
      </c>
      <c r="G1423" s="15">
        <v>9.11</v>
      </c>
      <c r="H1423" s="30"/>
      <c r="I1423" s="155"/>
      <c r="J1423" s="197">
        <f t="shared" si="88"/>
        <v>0.8125</v>
      </c>
      <c r="K1423" s="197">
        <f t="shared" si="91"/>
        <v>2.9981549815498157E-3</v>
      </c>
      <c r="L1423" s="197">
        <f t="shared" si="89"/>
        <v>7.2919881423396671E-3</v>
      </c>
      <c r="M1423" s="36"/>
    </row>
    <row r="1424" spans="1:13" ht="12.75" x14ac:dyDescent="0.2">
      <c r="A1424" s="15">
        <v>1989.01</v>
      </c>
      <c r="B1424" s="15">
        <v>285.39999999999998</v>
      </c>
      <c r="C1424" s="18">
        <v>9.8133300000000006</v>
      </c>
      <c r="D1424" s="18">
        <v>24.16</v>
      </c>
      <c r="E1424" s="18">
        <v>121.1</v>
      </c>
      <c r="F1424" s="15">
        <f t="shared" si="90"/>
        <v>1989.0416666665594</v>
      </c>
      <c r="G1424" s="15">
        <v>9.09</v>
      </c>
      <c r="H1424" s="30"/>
      <c r="I1424" s="155"/>
      <c r="J1424" s="197">
        <f t="shared" si="88"/>
        <v>0.81777750000000005</v>
      </c>
      <c r="K1424" s="197">
        <f t="shared" si="91"/>
        <v>2.9576039783001809E-3</v>
      </c>
      <c r="L1424" s="197">
        <f t="shared" si="89"/>
        <v>7.2766003590054584E-3</v>
      </c>
      <c r="M1424" s="36"/>
    </row>
    <row r="1425" spans="1:13" ht="12.75" x14ac:dyDescent="0.2">
      <c r="A1425" s="15">
        <v>1989.02</v>
      </c>
      <c r="B1425" s="15">
        <v>294</v>
      </c>
      <c r="C1425" s="18">
        <v>9.8966700000000003</v>
      </c>
      <c r="D1425" s="18">
        <v>24.56</v>
      </c>
      <c r="E1425" s="18">
        <v>121.6</v>
      </c>
      <c r="F1425" s="15">
        <f t="shared" si="90"/>
        <v>1989.1249999998927</v>
      </c>
      <c r="G1425" s="15">
        <v>9.17</v>
      </c>
      <c r="H1425" s="30"/>
      <c r="I1425" s="155"/>
      <c r="J1425" s="197">
        <f t="shared" si="88"/>
        <v>0.82472250000000003</v>
      </c>
      <c r="K1425" s="197">
        <f t="shared" si="91"/>
        <v>2.8897074281709883E-3</v>
      </c>
      <c r="L1425" s="197">
        <f t="shared" si="89"/>
        <v>7.3381359839768123E-3</v>
      </c>
      <c r="M1425" s="36"/>
    </row>
    <row r="1426" spans="1:13" ht="12.75" x14ac:dyDescent="0.2">
      <c r="A1426" s="15">
        <v>1989.03</v>
      </c>
      <c r="B1426" s="15">
        <v>292.7</v>
      </c>
      <c r="C1426" s="18">
        <v>10.01</v>
      </c>
      <c r="D1426" s="18">
        <v>24.96</v>
      </c>
      <c r="E1426" s="18">
        <v>122.3</v>
      </c>
      <c r="F1426" s="15">
        <f t="shared" si="90"/>
        <v>1989.2083333332259</v>
      </c>
      <c r="G1426" s="15">
        <v>9.36</v>
      </c>
      <c r="H1426" s="30"/>
      <c r="I1426" s="155"/>
      <c r="J1426" s="197">
        <f t="shared" si="88"/>
        <v>0.83416666666666661</v>
      </c>
      <c r="K1426" s="197">
        <f t="shared" si="91"/>
        <v>2.8373015873015871E-3</v>
      </c>
      <c r="L1426" s="197">
        <f t="shared" si="89"/>
        <v>7.484117589847461E-3</v>
      </c>
      <c r="M1426" s="36"/>
    </row>
    <row r="1427" spans="1:13" ht="12.75" x14ac:dyDescent="0.2">
      <c r="A1427" s="15">
        <v>1989.04</v>
      </c>
      <c r="B1427" s="15">
        <v>302.3</v>
      </c>
      <c r="C1427" s="18">
        <v>10.0867</v>
      </c>
      <c r="D1427" s="18">
        <v>25.046700000000001</v>
      </c>
      <c r="E1427" s="18">
        <v>123.1</v>
      </c>
      <c r="F1427" s="15">
        <f t="shared" si="90"/>
        <v>1989.2916666665592</v>
      </c>
      <c r="G1427" s="15">
        <v>9.18</v>
      </c>
      <c r="H1427" s="30"/>
      <c r="I1427" s="155"/>
      <c r="J1427" s="197">
        <f t="shared" si="88"/>
        <v>0.84055833333333341</v>
      </c>
      <c r="K1427" s="197">
        <f t="shared" si="91"/>
        <v>2.8717401207151807E-3</v>
      </c>
      <c r="L1427" s="197">
        <f t="shared" si="89"/>
        <v>7.3458250304712092E-3</v>
      </c>
      <c r="M1427" s="36"/>
    </row>
    <row r="1428" spans="1:13" ht="12.75" x14ac:dyDescent="0.2">
      <c r="A1428" s="15">
        <v>1989.05</v>
      </c>
      <c r="B1428" s="15">
        <v>313.89999999999998</v>
      </c>
      <c r="C1428" s="18">
        <v>10.193300000000001</v>
      </c>
      <c r="D1428" s="18">
        <v>25.133299999999998</v>
      </c>
      <c r="E1428" s="18">
        <v>123.8</v>
      </c>
      <c r="F1428" s="15">
        <f t="shared" si="90"/>
        <v>1989.3749999998925</v>
      </c>
      <c r="G1428" s="15">
        <v>8.86</v>
      </c>
      <c r="H1428" s="30"/>
      <c r="I1428" s="155"/>
      <c r="J1428" s="197">
        <f t="shared" si="88"/>
        <v>0.84944166666666676</v>
      </c>
      <c r="K1428" s="197">
        <f t="shared" si="91"/>
        <v>2.8099294299261221E-3</v>
      </c>
      <c r="L1428" s="197">
        <f t="shared" si="89"/>
        <v>7.0994547355973658E-3</v>
      </c>
      <c r="M1428" s="36"/>
    </row>
    <row r="1429" spans="1:13" ht="12.75" x14ac:dyDescent="0.2">
      <c r="A1429" s="15">
        <v>1989.06</v>
      </c>
      <c r="B1429" s="15">
        <v>323.7</v>
      </c>
      <c r="C1429" s="18">
        <v>10.37</v>
      </c>
      <c r="D1429" s="18">
        <v>25.22</v>
      </c>
      <c r="E1429" s="18">
        <v>124.1</v>
      </c>
      <c r="F1429" s="15">
        <f t="shared" si="90"/>
        <v>1989.4583333332257</v>
      </c>
      <c r="G1429" s="15">
        <v>8.2799999999999994</v>
      </c>
      <c r="H1429" s="30"/>
      <c r="I1429" s="155"/>
      <c r="J1429" s="197">
        <f t="shared" si="88"/>
        <v>0.86416666666666664</v>
      </c>
      <c r="K1429" s="197">
        <f t="shared" si="91"/>
        <v>2.7529998938090688E-3</v>
      </c>
      <c r="L1429" s="197">
        <f t="shared" si="89"/>
        <v>6.6512116109906927E-3</v>
      </c>
      <c r="M1429" s="36"/>
    </row>
    <row r="1430" spans="1:13" ht="12.75" x14ac:dyDescent="0.2">
      <c r="A1430" s="15">
        <v>1989.07</v>
      </c>
      <c r="B1430" s="15">
        <v>331.9</v>
      </c>
      <c r="C1430" s="18">
        <v>10.423299999999999</v>
      </c>
      <c r="D1430" s="18">
        <v>24.71</v>
      </c>
      <c r="E1430" s="18">
        <v>124.4</v>
      </c>
      <c r="F1430" s="15">
        <f t="shared" si="90"/>
        <v>1989.541666666559</v>
      </c>
      <c r="G1430" s="15">
        <v>8.02</v>
      </c>
      <c r="H1430" s="30"/>
      <c r="I1430" s="155"/>
      <c r="J1430" s="197">
        <f t="shared" si="88"/>
        <v>0.86860833333333332</v>
      </c>
      <c r="K1430" s="197">
        <f t="shared" si="91"/>
        <v>2.6833745237359696E-3</v>
      </c>
      <c r="L1430" s="197">
        <f t="shared" si="89"/>
        <v>6.4495601812624148E-3</v>
      </c>
      <c r="M1430" s="36"/>
    </row>
    <row r="1431" spans="1:13" ht="12.75" x14ac:dyDescent="0.2">
      <c r="A1431" s="15">
        <v>1989.08</v>
      </c>
      <c r="B1431" s="15">
        <v>346.6</v>
      </c>
      <c r="C1431" s="18">
        <v>10.5467</v>
      </c>
      <c r="D1431" s="18">
        <v>24.2</v>
      </c>
      <c r="E1431" s="18">
        <v>124.6</v>
      </c>
      <c r="F1431" s="15">
        <f t="shared" si="90"/>
        <v>1989.6249999998922</v>
      </c>
      <c r="G1431" s="15">
        <v>8.11</v>
      </c>
      <c r="H1431" s="30"/>
      <c r="I1431" s="155"/>
      <c r="J1431" s="197">
        <f t="shared" si="88"/>
        <v>0.87889166666666663</v>
      </c>
      <c r="K1431" s="197">
        <f t="shared" si="91"/>
        <v>2.6480616651601888E-3</v>
      </c>
      <c r="L1431" s="197">
        <f t="shared" si="89"/>
        <v>6.5194129002956736E-3</v>
      </c>
      <c r="M1431" s="36"/>
    </row>
    <row r="1432" spans="1:13" ht="12.75" x14ac:dyDescent="0.2">
      <c r="A1432" s="15">
        <v>1989.09</v>
      </c>
      <c r="B1432" s="15">
        <v>347.3</v>
      </c>
      <c r="C1432" s="18">
        <v>10.73</v>
      </c>
      <c r="D1432" s="18">
        <v>23.69</v>
      </c>
      <c r="E1432" s="18">
        <v>125</v>
      </c>
      <c r="F1432" s="15">
        <f t="shared" si="90"/>
        <v>1989.7083333332255</v>
      </c>
      <c r="G1432" s="15">
        <v>8.19</v>
      </c>
      <c r="H1432" s="30"/>
      <c r="I1432" s="155"/>
      <c r="J1432" s="197">
        <f t="shared" si="88"/>
        <v>0.89416666666666667</v>
      </c>
      <c r="K1432" s="197">
        <f t="shared" si="91"/>
        <v>2.5798230428928639E-3</v>
      </c>
      <c r="L1432" s="197">
        <f t="shared" si="89"/>
        <v>6.5814594702919837E-3</v>
      </c>
      <c r="M1432" s="36"/>
    </row>
    <row r="1433" spans="1:13" ht="12.75" x14ac:dyDescent="0.2">
      <c r="A1433" s="15">
        <v>1989.1</v>
      </c>
      <c r="B1433" s="15">
        <v>347.4</v>
      </c>
      <c r="C1433" s="18">
        <v>10.7967</v>
      </c>
      <c r="D1433" s="18">
        <v>23.4267</v>
      </c>
      <c r="E1433" s="18">
        <v>125.6</v>
      </c>
      <c r="F1433" s="15">
        <f t="shared" si="90"/>
        <v>1989.7916666665587</v>
      </c>
      <c r="G1433" s="15">
        <v>8.01</v>
      </c>
      <c r="H1433" s="30"/>
      <c r="I1433" s="155"/>
      <c r="J1433" s="197">
        <f t="shared" si="88"/>
        <v>0.899725</v>
      </c>
      <c r="K1433" s="197">
        <f t="shared" si="91"/>
        <v>2.5906276993953353E-3</v>
      </c>
      <c r="L1433" s="197">
        <f t="shared" si="89"/>
        <v>6.4417954751370132E-3</v>
      </c>
      <c r="M1433" s="36"/>
    </row>
    <row r="1434" spans="1:13" ht="12.75" x14ac:dyDescent="0.2">
      <c r="A1434" s="15">
        <v>1989.11</v>
      </c>
      <c r="B1434" s="15">
        <v>340.2</v>
      </c>
      <c r="C1434" s="18">
        <v>10.923299999999999</v>
      </c>
      <c r="D1434" s="18">
        <v>23.1633</v>
      </c>
      <c r="E1434" s="18">
        <v>125.9</v>
      </c>
      <c r="F1434" s="15">
        <f t="shared" si="90"/>
        <v>1989.874999999892</v>
      </c>
      <c r="G1434" s="15">
        <v>7.87</v>
      </c>
      <c r="H1434" s="30"/>
      <c r="I1434" s="155"/>
      <c r="J1434" s="197">
        <f t="shared" si="88"/>
        <v>0.91027499999999995</v>
      </c>
      <c r="K1434" s="197">
        <f t="shared" si="91"/>
        <v>2.6202504317789292E-3</v>
      </c>
      <c r="L1434" s="197">
        <f t="shared" si="89"/>
        <v>6.3330203402460761E-3</v>
      </c>
      <c r="M1434" s="36"/>
    </row>
    <row r="1435" spans="1:13" ht="12.75" x14ac:dyDescent="0.2">
      <c r="A1435" s="15">
        <v>1989.12</v>
      </c>
      <c r="B1435" s="15">
        <v>348.6</v>
      </c>
      <c r="C1435" s="18">
        <v>11.06</v>
      </c>
      <c r="D1435" s="18">
        <v>22.87</v>
      </c>
      <c r="E1435" s="18">
        <v>126.1</v>
      </c>
      <c r="F1435" s="15">
        <f t="shared" si="90"/>
        <v>1989.9583333332253</v>
      </c>
      <c r="G1435" s="15">
        <v>7.84</v>
      </c>
      <c r="H1435" s="30"/>
      <c r="I1435" s="155"/>
      <c r="J1435" s="197">
        <f t="shared" si="88"/>
        <v>0.92166666666666675</v>
      </c>
      <c r="K1435" s="197">
        <f t="shared" si="91"/>
        <v>2.7091906721536355E-3</v>
      </c>
      <c r="L1435" s="197">
        <f t="shared" si="89"/>
        <v>6.309694547193212E-3</v>
      </c>
      <c r="M1435" s="36"/>
    </row>
    <row r="1436" spans="1:13" ht="12.75" x14ac:dyDescent="0.2">
      <c r="A1436" s="15">
        <v>1990.01</v>
      </c>
      <c r="B1436" s="15">
        <v>339.97</v>
      </c>
      <c r="C1436" s="18">
        <v>11.14</v>
      </c>
      <c r="D1436" s="18">
        <v>22.49</v>
      </c>
      <c r="E1436" s="18">
        <v>127.4</v>
      </c>
      <c r="F1436" s="15">
        <f t="shared" si="90"/>
        <v>1990.0416666665585</v>
      </c>
      <c r="G1436" s="15">
        <v>8.2100000000000009</v>
      </c>
      <c r="H1436" s="30"/>
      <c r="I1436" s="155"/>
      <c r="J1436" s="197">
        <f t="shared" si="88"/>
        <v>0.92833333333333334</v>
      </c>
      <c r="K1436" s="197">
        <f t="shared" si="91"/>
        <v>2.6630330847198314E-3</v>
      </c>
      <c r="L1436" s="197">
        <f t="shared" si="89"/>
        <v>6.5969645413770372E-3</v>
      </c>
      <c r="M1436" s="36"/>
    </row>
    <row r="1437" spans="1:13" ht="12.75" x14ac:dyDescent="0.2">
      <c r="A1437" s="15">
        <v>1990.02</v>
      </c>
      <c r="B1437" s="15">
        <v>330.45</v>
      </c>
      <c r="C1437" s="18">
        <v>11.23</v>
      </c>
      <c r="D1437" s="18">
        <v>22.08</v>
      </c>
      <c r="E1437" s="18">
        <v>128</v>
      </c>
      <c r="F1437" s="15">
        <f t="shared" si="90"/>
        <v>1990.1249999998918</v>
      </c>
      <c r="G1437" s="15">
        <v>8.4700000000000006</v>
      </c>
      <c r="H1437" s="30"/>
      <c r="I1437" s="155"/>
      <c r="J1437" s="197">
        <f t="shared" si="88"/>
        <v>0.93583333333333341</v>
      </c>
      <c r="K1437" s="197">
        <f t="shared" si="91"/>
        <v>2.7526938651449635E-3</v>
      </c>
      <c r="L1437" s="197">
        <f t="shared" si="89"/>
        <v>6.7982917736004733E-3</v>
      </c>
      <c r="M1437" s="36"/>
    </row>
    <row r="1438" spans="1:13" ht="12.75" x14ac:dyDescent="0.2">
      <c r="A1438" s="15">
        <v>1990.03</v>
      </c>
      <c r="B1438" s="15">
        <v>338.46</v>
      </c>
      <c r="C1438" s="18">
        <v>11.32</v>
      </c>
      <c r="D1438" s="18">
        <v>21.67</v>
      </c>
      <c r="E1438" s="18">
        <v>128.69999999999999</v>
      </c>
      <c r="F1438" s="15">
        <f t="shared" si="90"/>
        <v>1990.208333333225</v>
      </c>
      <c r="G1438" s="15">
        <v>8.59</v>
      </c>
      <c r="H1438" s="30"/>
      <c r="I1438" s="155"/>
      <c r="J1438" s="197">
        <f t="shared" si="88"/>
        <v>0.94333333333333336</v>
      </c>
      <c r="K1438" s="197">
        <f t="shared" si="91"/>
        <v>2.8546930952741212E-3</v>
      </c>
      <c r="L1438" s="197">
        <f t="shared" si="89"/>
        <v>6.8910628764466964E-3</v>
      </c>
      <c r="M1438" s="36"/>
    </row>
    <row r="1439" spans="1:13" ht="12.75" x14ac:dyDescent="0.2">
      <c r="A1439" s="15">
        <v>1990.04</v>
      </c>
      <c r="B1439" s="15">
        <v>338.18</v>
      </c>
      <c r="C1439" s="18">
        <v>11.4367</v>
      </c>
      <c r="D1439" s="18">
        <v>21.533300000000001</v>
      </c>
      <c r="E1439" s="18">
        <v>128.9</v>
      </c>
      <c r="F1439" s="15">
        <f t="shared" si="90"/>
        <v>1990.2916666665583</v>
      </c>
      <c r="G1439" s="15">
        <v>8.7899999999999991</v>
      </c>
      <c r="H1439" s="30"/>
      <c r="I1439" s="155"/>
      <c r="J1439" s="197">
        <f t="shared" si="88"/>
        <v>0.95305833333333334</v>
      </c>
      <c r="K1439" s="197">
        <f t="shared" si="91"/>
        <v>2.8158669660619672E-3</v>
      </c>
      <c r="L1439" s="197">
        <f t="shared" si="89"/>
        <v>7.0454727500885994E-3</v>
      </c>
      <c r="M1439" s="36"/>
    </row>
    <row r="1440" spans="1:13" ht="12.75" x14ac:dyDescent="0.2">
      <c r="A1440" s="15">
        <v>1990.05</v>
      </c>
      <c r="B1440" s="15">
        <v>350.25</v>
      </c>
      <c r="C1440" s="18">
        <v>11.5533</v>
      </c>
      <c r="D1440" s="18">
        <v>21.396699999999999</v>
      </c>
      <c r="E1440" s="18">
        <v>129.19999999999999</v>
      </c>
      <c r="F1440" s="15">
        <f t="shared" si="90"/>
        <v>1990.3749999998915</v>
      </c>
      <c r="G1440" s="15">
        <v>8.76</v>
      </c>
      <c r="H1440" s="30"/>
      <c r="I1440" s="155"/>
      <c r="J1440" s="197">
        <f t="shared" si="88"/>
        <v>0.96277500000000005</v>
      </c>
      <c r="K1440" s="197">
        <f t="shared" si="91"/>
        <v>2.846930628659294E-3</v>
      </c>
      <c r="L1440" s="197">
        <f t="shared" si="89"/>
        <v>7.022327866001099E-3</v>
      </c>
      <c r="M1440" s="36"/>
    </row>
    <row r="1441" spans="1:13" ht="12.75" x14ac:dyDescent="0.2">
      <c r="A1441" s="15">
        <v>1990.06</v>
      </c>
      <c r="B1441" s="15">
        <v>360.39</v>
      </c>
      <c r="C1441" s="18">
        <v>11.66</v>
      </c>
      <c r="D1441" s="18">
        <v>21.26</v>
      </c>
      <c r="E1441" s="18">
        <v>129.9</v>
      </c>
      <c r="F1441" s="15">
        <f t="shared" si="90"/>
        <v>1990.4583333332248</v>
      </c>
      <c r="G1441" s="15">
        <v>8.48</v>
      </c>
      <c r="H1441" s="30"/>
      <c r="I1441" s="155"/>
      <c r="J1441" s="197">
        <f t="shared" si="88"/>
        <v>0.97166666666666668</v>
      </c>
      <c r="K1441" s="197">
        <f t="shared" si="91"/>
        <v>2.7742088984059007E-3</v>
      </c>
      <c r="L1441" s="197">
        <f t="shared" si="89"/>
        <v>6.8060262912292835E-3</v>
      </c>
      <c r="M1441" s="36"/>
    </row>
    <row r="1442" spans="1:13" ht="12.75" x14ac:dyDescent="0.2">
      <c r="A1442" s="15">
        <v>1990.07</v>
      </c>
      <c r="B1442" s="15">
        <v>360.03</v>
      </c>
      <c r="C1442" s="18">
        <v>11.726699999999999</v>
      </c>
      <c r="D1442" s="18">
        <v>21.42</v>
      </c>
      <c r="E1442" s="18">
        <v>130.4</v>
      </c>
      <c r="F1442" s="15">
        <f t="shared" si="90"/>
        <v>1990.5416666665581</v>
      </c>
      <c r="G1442" s="15">
        <v>8.4700000000000006</v>
      </c>
      <c r="H1442" s="30"/>
      <c r="I1442" s="155"/>
      <c r="J1442" s="197">
        <f t="shared" si="88"/>
        <v>0.9772249999999999</v>
      </c>
      <c r="K1442" s="197">
        <f t="shared" si="91"/>
        <v>2.7115763478453895E-3</v>
      </c>
      <c r="L1442" s="197">
        <f t="shared" si="89"/>
        <v>6.7982917736004733E-3</v>
      </c>
      <c r="M1442" s="36"/>
    </row>
    <row r="1443" spans="1:13" ht="12.75" x14ac:dyDescent="0.2">
      <c r="A1443" s="15">
        <v>1990.08</v>
      </c>
      <c r="B1443" s="15">
        <v>330.75</v>
      </c>
      <c r="C1443" s="18">
        <v>11.783300000000001</v>
      </c>
      <c r="D1443" s="18">
        <v>21.58</v>
      </c>
      <c r="E1443" s="18">
        <v>131.6</v>
      </c>
      <c r="F1443" s="15">
        <f t="shared" si="90"/>
        <v>1990.6249999998913</v>
      </c>
      <c r="G1443" s="15">
        <v>8.75</v>
      </c>
      <c r="H1443" s="30"/>
      <c r="I1443" s="155"/>
      <c r="J1443" s="197">
        <f t="shared" si="88"/>
        <v>0.98194166666666671</v>
      </c>
      <c r="K1443" s="197">
        <f t="shared" si="91"/>
        <v>2.7273884583692105E-3</v>
      </c>
      <c r="L1443" s="197">
        <f t="shared" si="89"/>
        <v>7.0146116041400752E-3</v>
      </c>
      <c r="M1443" s="36"/>
    </row>
    <row r="1444" spans="1:13" ht="12.75" x14ac:dyDescent="0.2">
      <c r="A1444" s="15">
        <v>1990.09</v>
      </c>
      <c r="B1444" s="15">
        <v>315.41000000000003</v>
      </c>
      <c r="C1444" s="18">
        <v>11.83</v>
      </c>
      <c r="D1444" s="18">
        <v>21.74</v>
      </c>
      <c r="E1444" s="18">
        <v>132.69999999999999</v>
      </c>
      <c r="F1444" s="15">
        <f t="shared" si="90"/>
        <v>1990.7083333332246</v>
      </c>
      <c r="G1444" s="15">
        <v>8.89</v>
      </c>
      <c r="H1444" s="30"/>
      <c r="I1444" s="155"/>
      <c r="J1444" s="197">
        <f t="shared" si="88"/>
        <v>0.98583333333333334</v>
      </c>
      <c r="K1444" s="197">
        <f t="shared" si="91"/>
        <v>2.9805996472663139E-3</v>
      </c>
      <c r="L1444" s="197">
        <f t="shared" si="89"/>
        <v>7.1225801322394311E-3</v>
      </c>
      <c r="M1444" s="36"/>
    </row>
    <row r="1445" spans="1:13" ht="12.75" x14ac:dyDescent="0.2">
      <c r="A1445" s="15">
        <v>1990.1</v>
      </c>
      <c r="B1445" s="15">
        <v>307.12</v>
      </c>
      <c r="C1445" s="18">
        <v>11.9267</v>
      </c>
      <c r="D1445" s="18">
        <v>21.6067</v>
      </c>
      <c r="E1445" s="18">
        <v>133.5</v>
      </c>
      <c r="F1445" s="15">
        <f t="shared" si="90"/>
        <v>1990.7916666665578</v>
      </c>
      <c r="G1445" s="15">
        <v>8.7200000000000006</v>
      </c>
      <c r="H1445" s="30"/>
      <c r="I1445" s="155"/>
      <c r="J1445" s="197">
        <f t="shared" si="88"/>
        <v>0.99389166666666673</v>
      </c>
      <c r="K1445" s="197">
        <f t="shared" si="91"/>
        <v>3.1511101951956712E-3</v>
      </c>
      <c r="L1445" s="197">
        <f t="shared" si="89"/>
        <v>6.9914589154564943E-3</v>
      </c>
      <c r="M1445" s="36"/>
    </row>
    <row r="1446" spans="1:13" ht="12.75" x14ac:dyDescent="0.2">
      <c r="A1446" s="15">
        <v>1990.11</v>
      </c>
      <c r="B1446" s="15">
        <v>315.29000000000002</v>
      </c>
      <c r="C1446" s="18">
        <v>12.013299999999999</v>
      </c>
      <c r="D1446" s="18">
        <v>21.473299999999998</v>
      </c>
      <c r="E1446" s="18">
        <v>133.80000000000001</v>
      </c>
      <c r="F1446" s="15">
        <f t="shared" si="90"/>
        <v>1990.8749999998911</v>
      </c>
      <c r="G1446" s="15">
        <v>8.39</v>
      </c>
      <c r="H1446" s="30"/>
      <c r="I1446" s="155"/>
      <c r="J1446" s="197">
        <f t="shared" si="88"/>
        <v>1.0011083333333333</v>
      </c>
      <c r="K1446" s="197">
        <f t="shared" si="91"/>
        <v>3.2596650603455759E-3</v>
      </c>
      <c r="L1446" s="197">
        <f t="shared" si="89"/>
        <v>6.7363920910228359E-3</v>
      </c>
      <c r="M1446" s="36"/>
    </row>
    <row r="1447" spans="1:13" ht="12.75" x14ac:dyDescent="0.2">
      <c r="A1447" s="15">
        <v>1990.12</v>
      </c>
      <c r="B1447" s="15">
        <v>328.75</v>
      </c>
      <c r="C1447" s="18">
        <v>12.09</v>
      </c>
      <c r="D1447" s="18">
        <v>21.34</v>
      </c>
      <c r="E1447" s="18">
        <v>133.80000000000001</v>
      </c>
      <c r="F1447" s="15">
        <f t="shared" si="90"/>
        <v>1990.9583333332243</v>
      </c>
      <c r="G1447" s="15">
        <v>8.08</v>
      </c>
      <c r="H1447" s="30"/>
      <c r="I1447" s="155"/>
      <c r="J1447" s="197">
        <f t="shared" si="88"/>
        <v>1.0075000000000001</v>
      </c>
      <c r="K1447" s="197">
        <f t="shared" si="91"/>
        <v>3.1954708363728631E-3</v>
      </c>
      <c r="L1447" s="197">
        <f t="shared" si="89"/>
        <v>6.4961345853837837E-3</v>
      </c>
      <c r="M1447" s="36"/>
    </row>
    <row r="1448" spans="1:13" ht="12.75" x14ac:dyDescent="0.2">
      <c r="A1448" s="15">
        <v>1991.01</v>
      </c>
      <c r="B1448" s="15">
        <v>325.49</v>
      </c>
      <c r="C1448" s="18">
        <v>12.1067</v>
      </c>
      <c r="D1448" s="18">
        <v>21.183299999999999</v>
      </c>
      <c r="E1448" s="18">
        <v>134.6</v>
      </c>
      <c r="F1448" s="15">
        <f t="shared" si="90"/>
        <v>1991.0416666665576</v>
      </c>
      <c r="G1448" s="15">
        <v>8.09</v>
      </c>
      <c r="H1448" s="30"/>
      <c r="I1448" s="155"/>
      <c r="J1448" s="197">
        <f t="shared" si="88"/>
        <v>1.0088916666666667</v>
      </c>
      <c r="K1448" s="197">
        <f t="shared" si="91"/>
        <v>3.0688719898605832E-3</v>
      </c>
      <c r="L1448" s="197">
        <f t="shared" si="89"/>
        <v>6.5038946817226329E-3</v>
      </c>
      <c r="M1448" s="36"/>
    </row>
    <row r="1449" spans="1:13" ht="12.75" x14ac:dyDescent="0.2">
      <c r="A1449" s="15">
        <v>1991.02</v>
      </c>
      <c r="B1449" s="15">
        <v>362.26</v>
      </c>
      <c r="C1449" s="18">
        <v>12.113300000000001</v>
      </c>
      <c r="D1449" s="18">
        <v>21.026700000000002</v>
      </c>
      <c r="E1449" s="18">
        <v>134.80000000000001</v>
      </c>
      <c r="F1449" s="15">
        <f t="shared" si="90"/>
        <v>1991.1249999998909</v>
      </c>
      <c r="G1449" s="15">
        <v>7.85</v>
      </c>
      <c r="H1449" s="30"/>
      <c r="I1449" s="155"/>
      <c r="J1449" s="197">
        <f t="shared" si="88"/>
        <v>1.0094416666666668</v>
      </c>
      <c r="K1449" s="197">
        <f t="shared" si="91"/>
        <v>3.1012985549991297E-3</v>
      </c>
      <c r="L1449" s="197">
        <f t="shared" si="89"/>
        <v>6.3174704723885089E-3</v>
      </c>
      <c r="M1449" s="36"/>
    </row>
    <row r="1450" spans="1:13" ht="12.75" x14ac:dyDescent="0.2">
      <c r="A1450" s="15">
        <v>1991.03</v>
      </c>
      <c r="B1450" s="15">
        <v>372.28</v>
      </c>
      <c r="C1450" s="18">
        <v>12.11</v>
      </c>
      <c r="D1450" s="18">
        <v>20.94</v>
      </c>
      <c r="E1450" s="18">
        <v>135</v>
      </c>
      <c r="F1450" s="15">
        <f t="shared" si="90"/>
        <v>1991.2083333332241</v>
      </c>
      <c r="G1450" s="15">
        <v>8.11</v>
      </c>
      <c r="H1450" s="30"/>
      <c r="I1450" s="155"/>
      <c r="J1450" s="197">
        <f t="shared" si="88"/>
        <v>1.0091666666666665</v>
      </c>
      <c r="K1450" s="197">
        <f t="shared" si="91"/>
        <v>2.7857524061907653E-3</v>
      </c>
      <c r="L1450" s="197">
        <f t="shared" si="89"/>
        <v>6.5194129002956736E-3</v>
      </c>
      <c r="M1450" s="36"/>
    </row>
    <row r="1451" spans="1:13" ht="12.75" x14ac:dyDescent="0.2">
      <c r="A1451" s="15">
        <v>1991.04</v>
      </c>
      <c r="B1451" s="15">
        <v>379.68</v>
      </c>
      <c r="C1451" s="18">
        <v>12.13</v>
      </c>
      <c r="D1451" s="18">
        <v>20.363299999999999</v>
      </c>
      <c r="E1451" s="18">
        <v>135.19999999999999</v>
      </c>
      <c r="F1451" s="15">
        <f t="shared" si="90"/>
        <v>1991.2916666665574</v>
      </c>
      <c r="G1451" s="15">
        <v>8.0399999999999991</v>
      </c>
      <c r="H1451" s="30"/>
      <c r="I1451" s="155"/>
      <c r="J1451" s="197">
        <f t="shared" si="88"/>
        <v>1.0108333333333335</v>
      </c>
      <c r="K1451" s="197">
        <f t="shared" si="91"/>
        <v>2.715250170122847E-3</v>
      </c>
      <c r="L1451" s="197">
        <f t="shared" si="89"/>
        <v>6.4650876169554117E-3</v>
      </c>
      <c r="M1451" s="36"/>
    </row>
    <row r="1452" spans="1:13" ht="12.75" x14ac:dyDescent="0.2">
      <c r="A1452" s="15">
        <v>1991.05</v>
      </c>
      <c r="B1452" s="15">
        <v>377.99</v>
      </c>
      <c r="C1452" s="18">
        <v>12.14</v>
      </c>
      <c r="D1452" s="18">
        <v>19.8567</v>
      </c>
      <c r="E1452" s="18">
        <v>135.6</v>
      </c>
      <c r="F1452" s="15">
        <f t="shared" si="90"/>
        <v>1991.3749999998906</v>
      </c>
      <c r="G1452" s="15">
        <v>8.07</v>
      </c>
      <c r="H1452" s="30"/>
      <c r="I1452" s="155"/>
      <c r="J1452" s="197">
        <f t="shared" si="88"/>
        <v>1.0116666666666667</v>
      </c>
      <c r="K1452" s="197">
        <f t="shared" si="91"/>
        <v>2.6645245118696449E-3</v>
      </c>
      <c r="L1452" s="197">
        <f t="shared" si="89"/>
        <v>6.4883738308543215E-3</v>
      </c>
      <c r="M1452" s="36"/>
    </row>
    <row r="1453" spans="1:13" ht="12.75" x14ac:dyDescent="0.2">
      <c r="A1453" s="15">
        <v>1991.06</v>
      </c>
      <c r="B1453" s="15">
        <v>378.29</v>
      </c>
      <c r="C1453" s="18">
        <v>12.15</v>
      </c>
      <c r="D1453" s="18">
        <v>19.41</v>
      </c>
      <c r="E1453" s="18">
        <v>136</v>
      </c>
      <c r="F1453" s="15">
        <f t="shared" si="90"/>
        <v>1991.4583333332239</v>
      </c>
      <c r="G1453" s="15">
        <v>8.2799999999999994</v>
      </c>
      <c r="H1453" s="30"/>
      <c r="I1453" s="155"/>
      <c r="J1453" s="197">
        <f t="shared" si="88"/>
        <v>1.0125</v>
      </c>
      <c r="K1453" s="197">
        <f t="shared" si="91"/>
        <v>2.6786422921241302E-3</v>
      </c>
      <c r="L1453" s="197">
        <f t="shared" si="89"/>
        <v>6.6512116109906927E-3</v>
      </c>
      <c r="M1453" s="36"/>
    </row>
    <row r="1454" spans="1:13" ht="12.75" x14ac:dyDescent="0.2">
      <c r="A1454" s="15">
        <v>1991.07</v>
      </c>
      <c r="B1454" s="15">
        <v>380.23</v>
      </c>
      <c r="C1454" s="18">
        <v>12.193300000000001</v>
      </c>
      <c r="D1454" s="18">
        <v>18.84</v>
      </c>
      <c r="E1454" s="18">
        <v>136.19999999999999</v>
      </c>
      <c r="F1454" s="15">
        <f t="shared" si="90"/>
        <v>1991.5416666665571</v>
      </c>
      <c r="G1454" s="15">
        <v>8.27</v>
      </c>
      <c r="H1454" s="30"/>
      <c r="I1454" s="155"/>
      <c r="J1454" s="197">
        <f t="shared" si="88"/>
        <v>1.0161083333333334</v>
      </c>
      <c r="K1454" s="197">
        <f t="shared" si="91"/>
        <v>2.686056552732912E-3</v>
      </c>
      <c r="L1454" s="197">
        <f t="shared" si="89"/>
        <v>6.6434639981336474E-3</v>
      </c>
      <c r="M1454" s="36"/>
    </row>
    <row r="1455" spans="1:13" ht="12.75" x14ac:dyDescent="0.2">
      <c r="A1455" s="15">
        <v>1991.08</v>
      </c>
      <c r="B1455" s="15">
        <v>389.4</v>
      </c>
      <c r="C1455" s="18">
        <v>12.236700000000001</v>
      </c>
      <c r="D1455" s="18">
        <v>18.329999999999998</v>
      </c>
      <c r="E1455" s="18">
        <v>136.6</v>
      </c>
      <c r="F1455" s="15">
        <f t="shared" si="90"/>
        <v>1991.6249999998904</v>
      </c>
      <c r="G1455" s="15">
        <v>7.9</v>
      </c>
      <c r="H1455" s="30"/>
      <c r="I1455" s="155"/>
      <c r="J1455" s="197">
        <f t="shared" si="88"/>
        <v>1.019725</v>
      </c>
      <c r="K1455" s="197">
        <f t="shared" si="91"/>
        <v>2.6818636088683165E-3</v>
      </c>
      <c r="L1455" s="197">
        <f t="shared" si="89"/>
        <v>6.356340187460896E-3</v>
      </c>
      <c r="M1455" s="36"/>
    </row>
    <row r="1456" spans="1:13" ht="12.75" x14ac:dyDescent="0.2">
      <c r="A1456" s="15">
        <v>1991.09</v>
      </c>
      <c r="B1456" s="15">
        <v>387.2</v>
      </c>
      <c r="C1456" s="18">
        <v>12.28</v>
      </c>
      <c r="D1456" s="18">
        <v>17.82</v>
      </c>
      <c r="E1456" s="18">
        <v>137.19999999999999</v>
      </c>
      <c r="F1456" s="15">
        <f t="shared" si="90"/>
        <v>1991.7083333332237</v>
      </c>
      <c r="G1456" s="15">
        <v>7.65</v>
      </c>
      <c r="H1456" s="30"/>
      <c r="I1456" s="155"/>
      <c r="J1456" s="197">
        <f t="shared" si="88"/>
        <v>1.0233333333333332</v>
      </c>
      <c r="K1456" s="197">
        <f t="shared" si="91"/>
        <v>2.627974661872967E-3</v>
      </c>
      <c r="L1456" s="197">
        <f t="shared" si="89"/>
        <v>6.1618262441982541E-3</v>
      </c>
      <c r="M1456" s="36"/>
    </row>
    <row r="1457" spans="1:13" ht="12.75" x14ac:dyDescent="0.2">
      <c r="A1457" s="15">
        <v>1991.1</v>
      </c>
      <c r="B1457" s="15">
        <v>386.88</v>
      </c>
      <c r="C1457" s="18">
        <v>12.253299999999999</v>
      </c>
      <c r="D1457" s="18">
        <v>17.203299999999999</v>
      </c>
      <c r="E1457" s="18">
        <v>137.4</v>
      </c>
      <c r="F1457" s="15">
        <f t="shared" si="90"/>
        <v>1991.7916666665569</v>
      </c>
      <c r="G1457" s="15">
        <v>7.53</v>
      </c>
      <c r="H1457" s="30"/>
      <c r="I1457" s="155"/>
      <c r="J1457" s="197">
        <f t="shared" si="88"/>
        <v>1.0211083333333333</v>
      </c>
      <c r="K1457" s="197">
        <f t="shared" si="91"/>
        <v>2.6371599517906338E-3</v>
      </c>
      <c r="L1457" s="197">
        <f t="shared" si="89"/>
        <v>6.0683124257288057E-3</v>
      </c>
      <c r="M1457" s="36"/>
    </row>
    <row r="1458" spans="1:13" ht="12.75" x14ac:dyDescent="0.2">
      <c r="A1458" s="15">
        <v>1991.11</v>
      </c>
      <c r="B1458" s="15">
        <v>385.92</v>
      </c>
      <c r="C1458" s="18">
        <v>12.226699999999999</v>
      </c>
      <c r="D1458" s="18">
        <v>16.5867</v>
      </c>
      <c r="E1458" s="18">
        <v>137.80000000000001</v>
      </c>
      <c r="F1458" s="15">
        <f t="shared" si="90"/>
        <v>1991.8749999998902</v>
      </c>
      <c r="G1458" s="15">
        <v>7.42</v>
      </c>
      <c r="H1458" s="30"/>
      <c r="I1458" s="155"/>
      <c r="J1458" s="197">
        <f t="shared" si="88"/>
        <v>1.0188916666666665</v>
      </c>
      <c r="K1458" s="197">
        <f t="shared" si="91"/>
        <v>2.6336116280672728E-3</v>
      </c>
      <c r="L1458" s="197">
        <f t="shared" si="89"/>
        <v>5.9825073511525773E-3</v>
      </c>
      <c r="M1458" s="36"/>
    </row>
    <row r="1459" spans="1:13" ht="12.75" x14ac:dyDescent="0.2">
      <c r="A1459" s="15">
        <v>1991.12</v>
      </c>
      <c r="B1459" s="15">
        <v>388.51</v>
      </c>
      <c r="C1459" s="18">
        <v>12.2</v>
      </c>
      <c r="D1459" s="18">
        <v>15.97</v>
      </c>
      <c r="E1459" s="18">
        <v>137.9</v>
      </c>
      <c r="F1459" s="15">
        <f t="shared" si="90"/>
        <v>1991.9583333332234</v>
      </c>
      <c r="G1459" s="15">
        <v>7.09</v>
      </c>
      <c r="H1459" s="30"/>
      <c r="I1459" s="155"/>
      <c r="J1459" s="197">
        <f t="shared" si="88"/>
        <v>1.0166666666666666</v>
      </c>
      <c r="K1459" s="197">
        <f t="shared" si="91"/>
        <v>2.6343974571586509E-3</v>
      </c>
      <c r="L1459" s="197">
        <f t="shared" si="89"/>
        <v>5.7246080037485214E-3</v>
      </c>
      <c r="M1459" s="36"/>
    </row>
    <row r="1460" spans="1:13" ht="12.75" x14ac:dyDescent="0.2">
      <c r="A1460" s="15">
        <v>1992.01</v>
      </c>
      <c r="B1460" s="15">
        <v>416.08</v>
      </c>
      <c r="C1460" s="18">
        <v>12.24</v>
      </c>
      <c r="D1460" s="18">
        <v>16.046700000000001</v>
      </c>
      <c r="E1460" s="18">
        <v>138.1</v>
      </c>
      <c r="F1460" s="15">
        <f t="shared" si="90"/>
        <v>1992.0416666665567</v>
      </c>
      <c r="G1460" s="15">
        <v>7.03</v>
      </c>
      <c r="H1460" s="30"/>
      <c r="I1460" s="155"/>
      <c r="J1460" s="197">
        <f t="shared" si="88"/>
        <v>1.02</v>
      </c>
      <c r="K1460" s="197">
        <f t="shared" si="91"/>
        <v>2.6254150472317314E-3</v>
      </c>
      <c r="L1460" s="197">
        <f t="shared" si="89"/>
        <v>5.6776389607060551E-3</v>
      </c>
      <c r="M1460" s="36"/>
    </row>
    <row r="1461" spans="1:13" ht="12.75" x14ac:dyDescent="0.2">
      <c r="A1461" s="15">
        <v>1992.02</v>
      </c>
      <c r="B1461" s="15">
        <v>412.56</v>
      </c>
      <c r="C1461" s="18">
        <v>12.28</v>
      </c>
      <c r="D1461" s="18">
        <v>16.1233</v>
      </c>
      <c r="E1461" s="18">
        <v>138.6</v>
      </c>
      <c r="F1461" s="15">
        <f t="shared" si="90"/>
        <v>1992.12499999989</v>
      </c>
      <c r="G1461" s="15">
        <v>7.34</v>
      </c>
      <c r="H1461" s="30"/>
      <c r="I1461" s="155"/>
      <c r="J1461" s="197">
        <f t="shared" si="88"/>
        <v>1.0233333333333332</v>
      </c>
      <c r="K1461" s="197">
        <f t="shared" si="91"/>
        <v>2.4594629237967057E-3</v>
      </c>
      <c r="L1461" s="197">
        <f t="shared" si="89"/>
        <v>5.9200530563485732E-3</v>
      </c>
      <c r="M1461" s="36"/>
    </row>
    <row r="1462" spans="1:13" ht="12.75" x14ac:dyDescent="0.2">
      <c r="A1462" s="15">
        <v>1992.03</v>
      </c>
      <c r="B1462" s="15">
        <v>407.36</v>
      </c>
      <c r="C1462" s="18">
        <v>12.32</v>
      </c>
      <c r="D1462" s="18">
        <v>16.190000000000001</v>
      </c>
      <c r="E1462" s="18">
        <v>139.30000000000001</v>
      </c>
      <c r="F1462" s="15">
        <f t="shared" si="90"/>
        <v>1992.2083333332232</v>
      </c>
      <c r="G1462" s="15">
        <v>7.54</v>
      </c>
      <c r="H1462" s="30"/>
      <c r="I1462" s="155"/>
      <c r="J1462" s="197">
        <f t="shared" si="88"/>
        <v>1.0266666666666666</v>
      </c>
      <c r="K1462" s="197">
        <f t="shared" si="91"/>
        <v>2.4885269213366945E-3</v>
      </c>
      <c r="L1462" s="197">
        <f t="shared" si="89"/>
        <v>6.0761088967336008E-3</v>
      </c>
      <c r="M1462" s="36"/>
    </row>
    <row r="1463" spans="1:13" ht="12.75" x14ac:dyDescent="0.2">
      <c r="A1463" s="15">
        <v>1992.04</v>
      </c>
      <c r="B1463" s="15">
        <v>407.41</v>
      </c>
      <c r="C1463" s="18">
        <v>12.32</v>
      </c>
      <c r="D1463" s="18">
        <v>16.4833</v>
      </c>
      <c r="E1463" s="18">
        <v>139.5</v>
      </c>
      <c r="F1463" s="15">
        <f t="shared" si="90"/>
        <v>1992.2916666665565</v>
      </c>
      <c r="G1463" s="15">
        <v>7.48</v>
      </c>
      <c r="H1463" s="30"/>
      <c r="I1463" s="155"/>
      <c r="J1463" s="197">
        <f t="shared" si="88"/>
        <v>1.0266666666666666</v>
      </c>
      <c r="K1463" s="197">
        <f t="shared" si="91"/>
        <v>2.5202932704896566E-3</v>
      </c>
      <c r="L1463" s="197">
        <f t="shared" si="89"/>
        <v>6.029320098462243E-3</v>
      </c>
      <c r="M1463" s="36"/>
    </row>
    <row r="1464" spans="1:13" ht="12.75" x14ac:dyDescent="0.2">
      <c r="A1464" s="15">
        <v>1992.05</v>
      </c>
      <c r="B1464" s="15">
        <v>414.81</v>
      </c>
      <c r="C1464" s="18">
        <v>12.32</v>
      </c>
      <c r="D1464" s="18">
        <v>16.7667</v>
      </c>
      <c r="E1464" s="18">
        <v>139.69999999999999</v>
      </c>
      <c r="F1464" s="15">
        <f t="shared" si="90"/>
        <v>1992.3749999998897</v>
      </c>
      <c r="G1464" s="15">
        <v>7.39</v>
      </c>
      <c r="H1464" s="30"/>
      <c r="I1464" s="155"/>
      <c r="J1464" s="197">
        <f t="shared" si="88"/>
        <v>1.0266666666666666</v>
      </c>
      <c r="K1464" s="197">
        <f t="shared" si="91"/>
        <v>2.5199839637384124E-3</v>
      </c>
      <c r="L1464" s="197">
        <f t="shared" si="89"/>
        <v>5.9590919885958993E-3</v>
      </c>
      <c r="M1464" s="36"/>
    </row>
    <row r="1465" spans="1:13" ht="12.75" x14ac:dyDescent="0.2">
      <c r="A1465" s="15">
        <v>1992.06</v>
      </c>
      <c r="B1465" s="15">
        <v>408.27</v>
      </c>
      <c r="C1465" s="18">
        <v>12.32</v>
      </c>
      <c r="D1465" s="18">
        <v>17.05</v>
      </c>
      <c r="E1465" s="18">
        <v>140.19999999999999</v>
      </c>
      <c r="F1465" s="15">
        <f t="shared" si="90"/>
        <v>1992.458333333223</v>
      </c>
      <c r="G1465" s="15">
        <v>7.26</v>
      </c>
      <c r="H1465" s="30"/>
      <c r="I1465" s="155"/>
      <c r="J1465" s="197">
        <f t="shared" si="88"/>
        <v>1.0266666666666666</v>
      </c>
      <c r="K1465" s="197">
        <f t="shared" si="91"/>
        <v>2.4750287280120215E-3</v>
      </c>
      <c r="L1465" s="197">
        <f t="shared" si="89"/>
        <v>5.8575560789742021E-3</v>
      </c>
      <c r="M1465" s="36"/>
    </row>
    <row r="1466" spans="1:13" ht="12.75" x14ac:dyDescent="0.2">
      <c r="A1466" s="15">
        <v>1992.07</v>
      </c>
      <c r="B1466" s="15">
        <v>415.05</v>
      </c>
      <c r="C1466" s="18">
        <v>12.343299999999999</v>
      </c>
      <c r="D1466" s="18">
        <v>17.38</v>
      </c>
      <c r="E1466" s="18">
        <v>140.5</v>
      </c>
      <c r="F1466" s="15">
        <f t="shared" si="90"/>
        <v>1992.5416666665562</v>
      </c>
      <c r="G1466" s="15">
        <v>6.84</v>
      </c>
      <c r="H1466" s="30"/>
      <c r="I1466" s="155"/>
      <c r="J1466" s="197">
        <f t="shared" si="88"/>
        <v>1.0286083333333333</v>
      </c>
      <c r="K1466" s="197">
        <f t="shared" si="91"/>
        <v>2.5194315853071091E-3</v>
      </c>
      <c r="L1466" s="197">
        <f t="shared" si="89"/>
        <v>5.528744261182883E-3</v>
      </c>
      <c r="M1466" s="36"/>
    </row>
    <row r="1467" spans="1:13" ht="12.75" x14ac:dyDescent="0.2">
      <c r="A1467" s="15">
        <v>1992.08</v>
      </c>
      <c r="B1467" s="15">
        <v>417.93</v>
      </c>
      <c r="C1467" s="18">
        <v>12.3667</v>
      </c>
      <c r="D1467" s="18">
        <v>17.71</v>
      </c>
      <c r="E1467" s="18">
        <v>140.9</v>
      </c>
      <c r="F1467" s="15">
        <f t="shared" si="90"/>
        <v>1992.6249999998895</v>
      </c>
      <c r="G1467" s="15">
        <v>6.59</v>
      </c>
      <c r="H1467" s="30"/>
      <c r="I1467" s="155"/>
      <c r="J1467" s="197">
        <f t="shared" si="88"/>
        <v>1.0305583333333332</v>
      </c>
      <c r="K1467" s="197">
        <f t="shared" si="91"/>
        <v>2.4829739388828654E-3</v>
      </c>
      <c r="L1467" s="197">
        <f t="shared" si="89"/>
        <v>5.3324599488508984E-3</v>
      </c>
      <c r="M1467" s="36"/>
    </row>
    <row r="1468" spans="1:13" ht="12.75" x14ac:dyDescent="0.2">
      <c r="A1468" s="15">
        <v>1992.09</v>
      </c>
      <c r="B1468" s="15">
        <v>418.48</v>
      </c>
      <c r="C1468" s="18">
        <v>12.4</v>
      </c>
      <c r="D1468" s="18">
        <v>18.04</v>
      </c>
      <c r="E1468" s="18">
        <v>141.30000000000001</v>
      </c>
      <c r="F1468" s="15">
        <f t="shared" si="90"/>
        <v>1992.7083333332228</v>
      </c>
      <c r="G1468" s="15">
        <v>6.42</v>
      </c>
      <c r="H1468" s="30"/>
      <c r="I1468" s="155"/>
      <c r="J1468" s="197">
        <f t="shared" si="88"/>
        <v>1.0333333333333334</v>
      </c>
      <c r="K1468" s="197">
        <f t="shared" si="91"/>
        <v>2.4725033697828185E-3</v>
      </c>
      <c r="L1468" s="197">
        <f t="shared" si="89"/>
        <v>5.1987454217645723E-3</v>
      </c>
      <c r="M1468" s="36"/>
    </row>
    <row r="1469" spans="1:13" ht="12.75" x14ac:dyDescent="0.2">
      <c r="A1469" s="15">
        <v>1992.1</v>
      </c>
      <c r="B1469" s="15">
        <v>412.5</v>
      </c>
      <c r="C1469" s="18">
        <v>12.386699999999999</v>
      </c>
      <c r="D1469" s="18">
        <v>18.39</v>
      </c>
      <c r="E1469" s="18">
        <v>141.80000000000001</v>
      </c>
      <c r="F1469" s="15">
        <f t="shared" si="90"/>
        <v>1992.791666666556</v>
      </c>
      <c r="G1469" s="15">
        <v>6.59</v>
      </c>
      <c r="H1469" s="30"/>
      <c r="I1469" s="155"/>
      <c r="J1469" s="197">
        <f t="shared" si="88"/>
        <v>1.0322249999999999</v>
      </c>
      <c r="K1469" s="197">
        <f t="shared" si="91"/>
        <v>2.4666053335882236E-3</v>
      </c>
      <c r="L1469" s="197">
        <f t="shared" si="89"/>
        <v>5.3324599488508984E-3</v>
      </c>
      <c r="M1469" s="36"/>
    </row>
    <row r="1470" spans="1:13" ht="12.75" x14ac:dyDescent="0.2">
      <c r="A1470" s="15">
        <v>1992.11</v>
      </c>
      <c r="B1470" s="15">
        <v>422.84</v>
      </c>
      <c r="C1470" s="18">
        <v>12.3833</v>
      </c>
      <c r="D1470" s="18">
        <v>18.739999999999998</v>
      </c>
      <c r="E1470" s="18">
        <v>142</v>
      </c>
      <c r="F1470" s="15">
        <f t="shared" si="90"/>
        <v>1992.8749999998893</v>
      </c>
      <c r="G1470" s="15">
        <v>6.87</v>
      </c>
      <c r="H1470" s="30"/>
      <c r="I1470" s="155"/>
      <c r="J1470" s="197">
        <f t="shared" si="88"/>
        <v>1.0319416666666668</v>
      </c>
      <c r="K1470" s="197">
        <f t="shared" si="91"/>
        <v>2.5016767676767681E-3</v>
      </c>
      <c r="L1470" s="197">
        <f t="shared" si="89"/>
        <v>5.5522700792010049E-3</v>
      </c>
      <c r="M1470" s="36"/>
    </row>
    <row r="1471" spans="1:13" ht="12.75" x14ac:dyDescent="0.2">
      <c r="A1471" s="15">
        <v>1992.12</v>
      </c>
      <c r="B1471" s="15">
        <v>435.64</v>
      </c>
      <c r="C1471" s="18">
        <v>12.39</v>
      </c>
      <c r="D1471" s="18">
        <v>19.09</v>
      </c>
      <c r="E1471" s="18">
        <v>141.9</v>
      </c>
      <c r="F1471" s="15">
        <f t="shared" si="90"/>
        <v>1992.9583333332225</v>
      </c>
      <c r="G1471" s="15">
        <v>6.77</v>
      </c>
      <c r="H1471" s="30"/>
      <c r="I1471" s="155"/>
      <c r="J1471" s="197">
        <f t="shared" si="88"/>
        <v>1.0325</v>
      </c>
      <c r="K1471" s="197">
        <f t="shared" si="91"/>
        <v>2.4418219657553687E-3</v>
      </c>
      <c r="L1471" s="197">
        <f t="shared" si="89"/>
        <v>5.4738271283234496E-3</v>
      </c>
      <c r="M1471" s="36"/>
    </row>
    <row r="1472" spans="1:13" ht="12.75" x14ac:dyDescent="0.2">
      <c r="A1472" s="15">
        <v>1993.01</v>
      </c>
      <c r="B1472" s="15">
        <v>435.23</v>
      </c>
      <c r="C1472" s="18">
        <v>12.4133</v>
      </c>
      <c r="D1472" s="18">
        <v>19.34</v>
      </c>
      <c r="E1472" s="18">
        <v>142.6</v>
      </c>
      <c r="F1472" s="15">
        <f t="shared" si="90"/>
        <v>1993.0416666665558</v>
      </c>
      <c r="G1472" s="15">
        <v>6.6</v>
      </c>
      <c r="H1472" s="30"/>
      <c r="I1472" s="155"/>
      <c r="J1472" s="197">
        <f t="shared" si="88"/>
        <v>1.0344416666666667</v>
      </c>
      <c r="K1472" s="197">
        <f t="shared" si="91"/>
        <v>2.374533253756925E-3</v>
      </c>
      <c r="L1472" s="197">
        <f t="shared" si="89"/>
        <v>5.3403194199830306E-3</v>
      </c>
      <c r="M1472" s="36"/>
    </row>
    <row r="1473" spans="1:13" ht="12.75" x14ac:dyDescent="0.2">
      <c r="A1473" s="15">
        <v>1993.02</v>
      </c>
      <c r="B1473" s="15">
        <v>441.7</v>
      </c>
      <c r="C1473" s="18">
        <v>12.4467</v>
      </c>
      <c r="D1473" s="18">
        <v>19.59</v>
      </c>
      <c r="E1473" s="18">
        <v>143.1</v>
      </c>
      <c r="F1473" s="15">
        <f t="shared" si="90"/>
        <v>1993.124999999889</v>
      </c>
      <c r="G1473" s="15">
        <v>6.26</v>
      </c>
      <c r="H1473" s="30"/>
      <c r="I1473" s="155"/>
      <c r="J1473" s="197">
        <f t="shared" si="88"/>
        <v>1.0372250000000001</v>
      </c>
      <c r="K1473" s="197">
        <f t="shared" si="91"/>
        <v>2.383165222985548E-3</v>
      </c>
      <c r="L1473" s="197">
        <f t="shared" si="89"/>
        <v>5.0727174711968637E-3</v>
      </c>
      <c r="M1473" s="36"/>
    </row>
    <row r="1474" spans="1:13" ht="12.75" x14ac:dyDescent="0.2">
      <c r="A1474" s="15">
        <v>1993.03</v>
      </c>
      <c r="B1474" s="15">
        <v>450.16</v>
      </c>
      <c r="C1474" s="18">
        <v>12.48</v>
      </c>
      <c r="D1474" s="18">
        <v>19.84</v>
      </c>
      <c r="E1474" s="18">
        <v>143.6</v>
      </c>
      <c r="F1474" s="15">
        <f t="shared" si="90"/>
        <v>1993.2083333332223</v>
      </c>
      <c r="G1474" s="15">
        <v>5.98</v>
      </c>
      <c r="H1474" s="30"/>
      <c r="I1474" s="155"/>
      <c r="J1474" s="197">
        <f t="shared" si="88"/>
        <v>1.04</v>
      </c>
      <c r="K1474" s="197">
        <f t="shared" si="91"/>
        <v>2.3545392800543357E-3</v>
      </c>
      <c r="L1474" s="197">
        <f t="shared" si="89"/>
        <v>4.8517493945887669E-3</v>
      </c>
      <c r="M1474" s="36"/>
    </row>
    <row r="1475" spans="1:13" ht="12.75" x14ac:dyDescent="0.2">
      <c r="A1475" s="15">
        <v>1993.04</v>
      </c>
      <c r="B1475" s="15">
        <v>443.08</v>
      </c>
      <c r="C1475" s="18">
        <v>12.4933</v>
      </c>
      <c r="D1475" s="18">
        <v>19.670000000000002</v>
      </c>
      <c r="E1475" s="18">
        <v>144</v>
      </c>
      <c r="F1475" s="15">
        <f t="shared" si="90"/>
        <v>1993.2916666665556</v>
      </c>
      <c r="G1475" s="15">
        <v>5.97</v>
      </c>
      <c r="H1475" s="30"/>
      <c r="I1475" s="155"/>
      <c r="J1475" s="197">
        <f t="shared" si="88"/>
        <v>1.0411083333333333</v>
      </c>
      <c r="K1475" s="197">
        <f t="shared" si="91"/>
        <v>2.3127517623363542E-3</v>
      </c>
      <c r="L1475" s="197">
        <f t="shared" si="89"/>
        <v>4.8438477841514782E-3</v>
      </c>
      <c r="M1475" s="36"/>
    </row>
    <row r="1476" spans="1:13" ht="12.75" x14ac:dyDescent="0.2">
      <c r="A1476" s="15">
        <v>1993.05</v>
      </c>
      <c r="B1476" s="15">
        <v>445.25</v>
      </c>
      <c r="C1476" s="18">
        <v>12.5067</v>
      </c>
      <c r="D1476" s="18">
        <v>19.5</v>
      </c>
      <c r="E1476" s="18">
        <v>144.19999999999999</v>
      </c>
      <c r="F1476" s="15">
        <f t="shared" si="90"/>
        <v>1993.3749999998888</v>
      </c>
      <c r="G1476" s="15">
        <v>6.04</v>
      </c>
      <c r="H1476" s="30"/>
      <c r="I1476" s="155"/>
      <c r="J1476" s="197">
        <f t="shared" si="88"/>
        <v>1.042225</v>
      </c>
      <c r="K1476" s="197">
        <f t="shared" si="91"/>
        <v>2.3522275886973007E-3</v>
      </c>
      <c r="L1476" s="197">
        <f t="shared" si="89"/>
        <v>4.899144709827663E-3</v>
      </c>
      <c r="M1476" s="36"/>
    </row>
    <row r="1477" spans="1:13" ht="12.75" x14ac:dyDescent="0.2">
      <c r="A1477" s="15">
        <v>1993.06</v>
      </c>
      <c r="B1477" s="15">
        <v>448.06</v>
      </c>
      <c r="C1477" s="18">
        <v>12.52</v>
      </c>
      <c r="D1477" s="18">
        <v>19.329999999999998</v>
      </c>
      <c r="E1477" s="18">
        <v>144.4</v>
      </c>
      <c r="F1477" s="15">
        <f t="shared" si="90"/>
        <v>1993.4583333332221</v>
      </c>
      <c r="G1477" s="15">
        <v>5.96</v>
      </c>
      <c r="H1477" s="30"/>
      <c r="I1477" s="155"/>
      <c r="J1477" s="197">
        <f t="shared" si="88"/>
        <v>1.0433333333333332</v>
      </c>
      <c r="K1477" s="197">
        <f t="shared" si="91"/>
        <v>2.3432528542017589E-3</v>
      </c>
      <c r="L1477" s="197">
        <f t="shared" si="89"/>
        <v>4.8359454901756305E-3</v>
      </c>
      <c r="M1477" s="36"/>
    </row>
    <row r="1478" spans="1:13" ht="12.75" x14ac:dyDescent="0.2">
      <c r="A1478" s="15">
        <v>1993.07</v>
      </c>
      <c r="B1478" s="15">
        <v>447.29</v>
      </c>
      <c r="C1478" s="18">
        <v>12.52</v>
      </c>
      <c r="D1478" s="18">
        <v>19.690000000000001</v>
      </c>
      <c r="E1478" s="18">
        <v>144.4</v>
      </c>
      <c r="F1478" s="15">
        <f t="shared" si="90"/>
        <v>1993.5416666665553</v>
      </c>
      <c r="G1478" s="15">
        <v>5.81</v>
      </c>
      <c r="H1478" s="30"/>
      <c r="I1478" s="155"/>
      <c r="J1478" s="197">
        <f t="shared" si="88"/>
        <v>1.0433333333333332</v>
      </c>
      <c r="K1478" s="197">
        <f t="shared" si="91"/>
        <v>2.3285571872814648E-3</v>
      </c>
      <c r="L1478" s="197">
        <f t="shared" si="89"/>
        <v>4.7173289717712397E-3</v>
      </c>
      <c r="M1478" s="36"/>
    </row>
    <row r="1479" spans="1:13" ht="12.75" x14ac:dyDescent="0.2">
      <c r="A1479" s="15">
        <v>1993.08</v>
      </c>
      <c r="B1479" s="15">
        <v>454.13</v>
      </c>
      <c r="C1479" s="18">
        <v>12.52</v>
      </c>
      <c r="D1479" s="18">
        <v>20.05</v>
      </c>
      <c r="E1479" s="18">
        <v>144.80000000000001</v>
      </c>
      <c r="F1479" s="15">
        <f t="shared" si="90"/>
        <v>1993.6249999998886</v>
      </c>
      <c r="G1479" s="15">
        <v>5.68</v>
      </c>
      <c r="H1479" s="30"/>
      <c r="I1479" s="155"/>
      <c r="J1479" s="197">
        <f t="shared" si="88"/>
        <v>1.0433333333333332</v>
      </c>
      <c r="K1479" s="197">
        <f t="shared" si="91"/>
        <v>2.3325657477997119E-3</v>
      </c>
      <c r="L1479" s="197">
        <f t="shared" si="89"/>
        <v>4.6144032393260481E-3</v>
      </c>
      <c r="M1479" s="36"/>
    </row>
    <row r="1480" spans="1:13" ht="12.75" x14ac:dyDescent="0.2">
      <c r="A1480" s="15">
        <v>1993.09</v>
      </c>
      <c r="B1480" s="15">
        <v>459.24</v>
      </c>
      <c r="C1480" s="18">
        <v>12.52</v>
      </c>
      <c r="D1480" s="18">
        <v>20.41</v>
      </c>
      <c r="E1480" s="18">
        <v>145.1</v>
      </c>
      <c r="F1480" s="15">
        <f t="shared" si="90"/>
        <v>1993.7083333332218</v>
      </c>
      <c r="G1480" s="15">
        <v>5.36</v>
      </c>
      <c r="H1480" s="30"/>
      <c r="I1480" s="155"/>
      <c r="J1480" s="197">
        <f t="shared" ref="J1480:J1543" si="92">D_year/12</f>
        <v>1.0433333333333332</v>
      </c>
      <c r="K1480" s="197">
        <f t="shared" si="91"/>
        <v>2.2974331872664946E-3</v>
      </c>
      <c r="L1480" s="197">
        <f t="shared" ref="L1480:L1543" si="93">(1+G1480/100)^(1/12)-1</f>
        <v>4.3605522809628816E-3</v>
      </c>
      <c r="M1480" s="36"/>
    </row>
    <row r="1481" spans="1:13" ht="12.75" x14ac:dyDescent="0.2">
      <c r="A1481" s="15">
        <v>1993.1</v>
      </c>
      <c r="B1481" s="15">
        <v>463.9</v>
      </c>
      <c r="C1481" s="18">
        <v>12.54</v>
      </c>
      <c r="D1481" s="18">
        <v>20.9</v>
      </c>
      <c r="E1481" s="18">
        <v>145.69999999999999</v>
      </c>
      <c r="F1481" s="15">
        <f t="shared" ref="F1481:F1544" si="94">F1480+1/12</f>
        <v>1993.7916666665551</v>
      </c>
      <c r="G1481" s="15">
        <v>5.33</v>
      </c>
      <c r="H1481" s="30"/>
      <c r="I1481" s="155"/>
      <c r="J1481" s="197">
        <f t="shared" si="92"/>
        <v>1.0449999999999999</v>
      </c>
      <c r="K1481" s="197">
        <f t="shared" ref="K1481:K1544" si="95">J1481/B1480</f>
        <v>2.2754986499433846E-3</v>
      </c>
      <c r="L1481" s="197">
        <f t="shared" si="93"/>
        <v>4.3367175322408524E-3</v>
      </c>
      <c r="M1481" s="36"/>
    </row>
    <row r="1482" spans="1:13" ht="12.75" x14ac:dyDescent="0.2">
      <c r="A1482" s="15">
        <v>1993.11</v>
      </c>
      <c r="B1482" s="15">
        <v>462.89</v>
      </c>
      <c r="C1482" s="18">
        <v>12.56</v>
      </c>
      <c r="D1482" s="18">
        <v>21.39</v>
      </c>
      <c r="E1482" s="18">
        <v>145.80000000000001</v>
      </c>
      <c r="F1482" s="15">
        <f t="shared" si="94"/>
        <v>1993.8749999998884</v>
      </c>
      <c r="G1482" s="15">
        <v>5.72</v>
      </c>
      <c r="H1482" s="30"/>
      <c r="I1482" s="155"/>
      <c r="J1482" s="197">
        <f t="shared" si="92"/>
        <v>1.0466666666666666</v>
      </c>
      <c r="K1482" s="197">
        <f t="shared" si="95"/>
        <v>2.25623338363153E-3</v>
      </c>
      <c r="L1482" s="197">
        <f t="shared" si="93"/>
        <v>4.6460850512481944E-3</v>
      </c>
      <c r="M1482" s="36"/>
    </row>
    <row r="1483" spans="1:13" ht="12.75" x14ac:dyDescent="0.2">
      <c r="A1483" s="15">
        <v>1993.12</v>
      </c>
      <c r="B1483" s="15">
        <v>465.95</v>
      </c>
      <c r="C1483" s="18">
        <v>12.58</v>
      </c>
      <c r="D1483" s="18">
        <v>21.89</v>
      </c>
      <c r="E1483" s="18">
        <v>145.80000000000001</v>
      </c>
      <c r="F1483" s="15">
        <f t="shared" si="94"/>
        <v>1993.9583333332216</v>
      </c>
      <c r="G1483" s="15">
        <v>5.77</v>
      </c>
      <c r="H1483" s="30"/>
      <c r="I1483" s="155"/>
      <c r="J1483" s="197">
        <f t="shared" si="92"/>
        <v>1.0483333333333333</v>
      </c>
      <c r="K1483" s="197">
        <f t="shared" si="95"/>
        <v>2.2647569256914889E-3</v>
      </c>
      <c r="L1483" s="197">
        <f t="shared" si="93"/>
        <v>4.6856718676875353E-3</v>
      </c>
      <c r="M1483" s="36"/>
    </row>
    <row r="1484" spans="1:13" ht="12.75" x14ac:dyDescent="0.2">
      <c r="A1484" s="15">
        <v>1994.01</v>
      </c>
      <c r="B1484" s="15">
        <v>472.99</v>
      </c>
      <c r="C1484" s="18">
        <v>12.6233</v>
      </c>
      <c r="D1484" s="18">
        <v>22.156700000000001</v>
      </c>
      <c r="E1484" s="18">
        <v>146.19999999999999</v>
      </c>
      <c r="F1484" s="15">
        <f t="shared" si="94"/>
        <v>1994.0416666665549</v>
      </c>
      <c r="G1484" s="15">
        <v>5.75</v>
      </c>
      <c r="H1484" s="30"/>
      <c r="I1484" s="155"/>
      <c r="J1484" s="197">
        <f t="shared" si="92"/>
        <v>1.0519416666666668</v>
      </c>
      <c r="K1484" s="197">
        <f t="shared" si="95"/>
        <v>2.2576277855277751E-3</v>
      </c>
      <c r="L1484" s="197">
        <f t="shared" si="93"/>
        <v>4.6698392000357192E-3</v>
      </c>
      <c r="M1484" s="36"/>
    </row>
    <row r="1485" spans="1:13" ht="12.75" x14ac:dyDescent="0.2">
      <c r="A1485" s="15">
        <v>1994.02</v>
      </c>
      <c r="B1485" s="15">
        <v>471.58</v>
      </c>
      <c r="C1485" s="18">
        <v>12.666700000000001</v>
      </c>
      <c r="D1485" s="18">
        <v>22.433299999999999</v>
      </c>
      <c r="E1485" s="18">
        <v>146.69999999999999</v>
      </c>
      <c r="F1485" s="15">
        <f t="shared" si="94"/>
        <v>1994.1249999998881</v>
      </c>
      <c r="G1485" s="15">
        <v>5.97</v>
      </c>
      <c r="H1485" s="30"/>
      <c r="I1485" s="155"/>
      <c r="J1485" s="197">
        <f t="shared" si="92"/>
        <v>1.0555583333333334</v>
      </c>
      <c r="K1485" s="197">
        <f t="shared" si="95"/>
        <v>2.2316715645855799E-3</v>
      </c>
      <c r="L1485" s="197">
        <f t="shared" si="93"/>
        <v>4.8438477841514782E-3</v>
      </c>
      <c r="M1485" s="36"/>
    </row>
    <row r="1486" spans="1:13" ht="12.75" x14ac:dyDescent="0.2">
      <c r="A1486" s="15">
        <v>1994.03</v>
      </c>
      <c r="B1486" s="15">
        <v>463.81</v>
      </c>
      <c r="C1486" s="18">
        <v>12.71</v>
      </c>
      <c r="D1486" s="18">
        <v>22.71</v>
      </c>
      <c r="E1486" s="18">
        <v>147.19999999999999</v>
      </c>
      <c r="F1486" s="15">
        <f t="shared" si="94"/>
        <v>1994.2083333332214</v>
      </c>
      <c r="G1486" s="15">
        <v>6.48</v>
      </c>
      <c r="H1486" s="30"/>
      <c r="I1486" s="155"/>
      <c r="J1486" s="197">
        <f t="shared" si="92"/>
        <v>1.0591666666666668</v>
      </c>
      <c r="K1486" s="197">
        <f t="shared" si="95"/>
        <v>2.2459957306642919E-3</v>
      </c>
      <c r="L1486" s="197">
        <f t="shared" si="93"/>
        <v>5.2459611277158036E-3</v>
      </c>
      <c r="M1486" s="36"/>
    </row>
    <row r="1487" spans="1:13" ht="12.75" x14ac:dyDescent="0.2">
      <c r="A1487" s="15">
        <v>1994.04</v>
      </c>
      <c r="B1487" s="15">
        <v>447.23</v>
      </c>
      <c r="C1487" s="18">
        <v>12.753299999999999</v>
      </c>
      <c r="D1487" s="18">
        <v>23.54</v>
      </c>
      <c r="E1487" s="18">
        <v>147.4</v>
      </c>
      <c r="F1487" s="15">
        <f t="shared" si="94"/>
        <v>1994.2916666665546</v>
      </c>
      <c r="G1487" s="15">
        <v>6.97</v>
      </c>
      <c r="H1487" s="30"/>
      <c r="I1487" s="155"/>
      <c r="J1487" s="197">
        <f t="shared" si="92"/>
        <v>1.062775</v>
      </c>
      <c r="K1487" s="197">
        <f t="shared" si="95"/>
        <v>2.2914016515383456E-3</v>
      </c>
      <c r="L1487" s="197">
        <f t="shared" si="93"/>
        <v>5.6306457752604011E-3</v>
      </c>
      <c r="M1487" s="36"/>
    </row>
    <row r="1488" spans="1:13" ht="12.75" x14ac:dyDescent="0.2">
      <c r="A1488" s="15">
        <v>1994.05</v>
      </c>
      <c r="B1488" s="15">
        <v>450.9</v>
      </c>
      <c r="C1488" s="18">
        <v>12.7967</v>
      </c>
      <c r="D1488" s="18">
        <v>24.37</v>
      </c>
      <c r="E1488" s="18">
        <v>147.5</v>
      </c>
      <c r="F1488" s="15">
        <f t="shared" si="94"/>
        <v>1994.3749999998879</v>
      </c>
      <c r="G1488" s="15">
        <v>7.18</v>
      </c>
      <c r="H1488" s="30"/>
      <c r="I1488" s="155"/>
      <c r="J1488" s="197">
        <f t="shared" si="92"/>
        <v>1.0663916666666666</v>
      </c>
      <c r="K1488" s="197">
        <f t="shared" si="95"/>
        <v>2.3844367924036104E-3</v>
      </c>
      <c r="L1488" s="197">
        <f t="shared" si="93"/>
        <v>5.7950163579920666E-3</v>
      </c>
      <c r="M1488" s="36"/>
    </row>
    <row r="1489" spans="1:13" ht="12.75" x14ac:dyDescent="0.2">
      <c r="A1489" s="15">
        <v>1994.06</v>
      </c>
      <c r="B1489" s="15">
        <v>454.83</v>
      </c>
      <c r="C1489" s="18">
        <v>12.84</v>
      </c>
      <c r="D1489" s="18">
        <v>25.2</v>
      </c>
      <c r="E1489" s="18">
        <v>148</v>
      </c>
      <c r="F1489" s="15">
        <f t="shared" si="94"/>
        <v>1994.4583333332212</v>
      </c>
      <c r="G1489" s="15">
        <v>7.1</v>
      </c>
      <c r="H1489" s="30"/>
      <c r="I1489" s="155"/>
      <c r="J1489" s="197">
        <f t="shared" si="92"/>
        <v>1.07</v>
      </c>
      <c r="K1489" s="197">
        <f t="shared" si="95"/>
        <v>2.3730317143490797E-3</v>
      </c>
      <c r="L1489" s="197">
        <f t="shared" si="93"/>
        <v>5.7324338322313206E-3</v>
      </c>
      <c r="M1489" s="36"/>
    </row>
    <row r="1490" spans="1:13" ht="12.75" x14ac:dyDescent="0.2">
      <c r="A1490" s="15">
        <v>1994.07</v>
      </c>
      <c r="B1490" s="15">
        <v>451.4</v>
      </c>
      <c r="C1490" s="18">
        <v>12.87</v>
      </c>
      <c r="D1490" s="18">
        <v>25.91</v>
      </c>
      <c r="E1490" s="18">
        <v>148.4</v>
      </c>
      <c r="F1490" s="15">
        <f t="shared" si="94"/>
        <v>1994.5416666665544</v>
      </c>
      <c r="G1490" s="15">
        <v>7.3</v>
      </c>
      <c r="H1490" s="30"/>
      <c r="I1490" s="155"/>
      <c r="J1490" s="197">
        <f t="shared" si="92"/>
        <v>1.0725</v>
      </c>
      <c r="K1490" s="197">
        <f t="shared" si="95"/>
        <v>2.3580238770529649E-3</v>
      </c>
      <c r="L1490" s="197">
        <f t="shared" si="93"/>
        <v>5.8888099067944122E-3</v>
      </c>
      <c r="M1490" s="36"/>
    </row>
    <row r="1491" spans="1:13" ht="12.75" x14ac:dyDescent="0.2">
      <c r="A1491" s="15">
        <v>1994.08</v>
      </c>
      <c r="B1491" s="15">
        <v>464.24</v>
      </c>
      <c r="C1491" s="18">
        <v>12.9</v>
      </c>
      <c r="D1491" s="18">
        <v>26.62</v>
      </c>
      <c r="E1491" s="18">
        <v>149</v>
      </c>
      <c r="F1491" s="15">
        <f t="shared" si="94"/>
        <v>1994.6249999998877</v>
      </c>
      <c r="G1491" s="15">
        <v>7.24</v>
      </c>
      <c r="H1491" s="30"/>
      <c r="I1491" s="155"/>
      <c r="J1491" s="197">
        <f t="shared" si="92"/>
        <v>1.075</v>
      </c>
      <c r="K1491" s="197">
        <f t="shared" si="95"/>
        <v>2.381479840496234E-3</v>
      </c>
      <c r="L1491" s="197">
        <f t="shared" si="93"/>
        <v>5.8419251583290421E-3</v>
      </c>
      <c r="M1491" s="36"/>
    </row>
    <row r="1492" spans="1:13" ht="12.75" x14ac:dyDescent="0.2">
      <c r="A1492" s="15">
        <v>1994.09</v>
      </c>
      <c r="B1492" s="15">
        <v>466.96</v>
      </c>
      <c r="C1492" s="18">
        <v>12.92</v>
      </c>
      <c r="D1492" s="18">
        <v>27.33</v>
      </c>
      <c r="E1492" s="18">
        <v>149.4</v>
      </c>
      <c r="F1492" s="15">
        <f t="shared" si="94"/>
        <v>1994.7083333332209</v>
      </c>
      <c r="G1492" s="15">
        <v>7.46</v>
      </c>
      <c r="H1492" s="30"/>
      <c r="I1492" s="155"/>
      <c r="J1492" s="197">
        <f t="shared" si="92"/>
        <v>1.0766666666666667</v>
      </c>
      <c r="K1492" s="197">
        <f t="shared" si="95"/>
        <v>2.3192027112413117E-3</v>
      </c>
      <c r="L1492" s="197">
        <f t="shared" si="93"/>
        <v>6.0137185116289071E-3</v>
      </c>
      <c r="M1492" s="36"/>
    </row>
    <row r="1493" spans="1:13" ht="12.75" x14ac:dyDescent="0.2">
      <c r="A1493" s="15">
        <v>1994.1</v>
      </c>
      <c r="B1493" s="15">
        <v>463.81</v>
      </c>
      <c r="C1493" s="18">
        <v>13.013299999999999</v>
      </c>
      <c r="D1493" s="18">
        <v>28.42</v>
      </c>
      <c r="E1493" s="18">
        <v>149.5</v>
      </c>
      <c r="F1493" s="15">
        <f t="shared" si="94"/>
        <v>1994.7916666665542</v>
      </c>
      <c r="G1493" s="15">
        <v>7.74</v>
      </c>
      <c r="H1493" s="30"/>
      <c r="I1493" s="155"/>
      <c r="J1493" s="197">
        <f t="shared" si="92"/>
        <v>1.0844416666666665</v>
      </c>
      <c r="K1493" s="197">
        <f t="shared" si="95"/>
        <v>2.3223438124607386E-3</v>
      </c>
      <c r="L1493" s="197">
        <f t="shared" si="93"/>
        <v>6.2318989207894582E-3</v>
      </c>
      <c r="M1493" s="36"/>
    </row>
    <row r="1494" spans="1:13" ht="12.75" x14ac:dyDescent="0.2">
      <c r="A1494" s="15">
        <v>1994.11</v>
      </c>
      <c r="B1494" s="15">
        <v>461.01</v>
      </c>
      <c r="C1494" s="18">
        <v>13.0967</v>
      </c>
      <c r="D1494" s="18">
        <v>29.51</v>
      </c>
      <c r="E1494" s="18">
        <v>149.69999999999999</v>
      </c>
      <c r="F1494" s="15">
        <f t="shared" si="94"/>
        <v>1994.8749999998875</v>
      </c>
      <c r="G1494" s="15">
        <v>7.96</v>
      </c>
      <c r="H1494" s="30"/>
      <c r="I1494" s="155"/>
      <c r="J1494" s="197">
        <f t="shared" si="92"/>
        <v>1.0913916666666668</v>
      </c>
      <c r="K1494" s="197">
        <f t="shared" si="95"/>
        <v>2.3531007668369953E-3</v>
      </c>
      <c r="L1494" s="197">
        <f t="shared" si="93"/>
        <v>6.4029620570458246E-3</v>
      </c>
      <c r="M1494" s="36"/>
    </row>
    <row r="1495" spans="1:13" ht="12.75" x14ac:dyDescent="0.2">
      <c r="A1495" s="15">
        <v>1994.12</v>
      </c>
      <c r="B1495" s="15">
        <v>455.19</v>
      </c>
      <c r="C1495" s="18">
        <v>13.17</v>
      </c>
      <c r="D1495" s="18">
        <v>30.6</v>
      </c>
      <c r="E1495" s="18">
        <v>149.69999999999999</v>
      </c>
      <c r="F1495" s="15">
        <f t="shared" si="94"/>
        <v>1994.9583333332207</v>
      </c>
      <c r="G1495" s="15">
        <v>7.81</v>
      </c>
      <c r="H1495" s="30"/>
      <c r="I1495" s="155"/>
      <c r="J1495" s="197">
        <f t="shared" si="92"/>
        <v>1.0974999999999999</v>
      </c>
      <c r="K1495" s="197">
        <f t="shared" si="95"/>
        <v>2.3806425023318364E-3</v>
      </c>
      <c r="L1495" s="197">
        <f t="shared" si="93"/>
        <v>6.2863628051315068E-3</v>
      </c>
      <c r="M1495" s="36"/>
    </row>
    <row r="1496" spans="1:13" ht="12.75" x14ac:dyDescent="0.2">
      <c r="A1496" s="15">
        <v>1995.01</v>
      </c>
      <c r="B1496" s="15">
        <v>465.25</v>
      </c>
      <c r="C1496" s="18">
        <v>13.18</v>
      </c>
      <c r="D1496" s="18">
        <v>31.25</v>
      </c>
      <c r="E1496" s="18">
        <v>150.30000000000001</v>
      </c>
      <c r="F1496" s="15">
        <f t="shared" si="94"/>
        <v>1995.041666666554</v>
      </c>
      <c r="G1496" s="15">
        <v>7.78</v>
      </c>
      <c r="H1496" s="30"/>
      <c r="I1496" s="155"/>
      <c r="J1496" s="197">
        <f t="shared" si="92"/>
        <v>1.0983333333333334</v>
      </c>
      <c r="K1496" s="197">
        <f t="shared" si="95"/>
        <v>2.4129118243663818E-3</v>
      </c>
      <c r="L1496" s="197">
        <f t="shared" si="93"/>
        <v>6.2630251108877211E-3</v>
      </c>
      <c r="M1496" s="36"/>
    </row>
    <row r="1497" spans="1:13" ht="12.75" x14ac:dyDescent="0.2">
      <c r="A1497" s="15">
        <v>1995.02</v>
      </c>
      <c r="B1497" s="15">
        <v>481.92</v>
      </c>
      <c r="C1497" s="18">
        <v>13.18</v>
      </c>
      <c r="D1497" s="18">
        <v>31.9</v>
      </c>
      <c r="E1497" s="18">
        <v>150.9</v>
      </c>
      <c r="F1497" s="15">
        <f t="shared" si="94"/>
        <v>1995.1249999998872</v>
      </c>
      <c r="G1497" s="15">
        <v>7.47</v>
      </c>
      <c r="H1497" s="30"/>
      <c r="I1497" s="155"/>
      <c r="J1497" s="197">
        <f t="shared" si="92"/>
        <v>1.0983333333333334</v>
      </c>
      <c r="K1497" s="197">
        <f t="shared" si="95"/>
        <v>2.3607379545047468E-3</v>
      </c>
      <c r="L1497" s="197">
        <f t="shared" si="93"/>
        <v>6.0215196377304547E-3</v>
      </c>
      <c r="M1497" s="36"/>
    </row>
    <row r="1498" spans="1:13" ht="12.75" x14ac:dyDescent="0.2">
      <c r="A1498" s="15">
        <v>1995.03</v>
      </c>
      <c r="B1498" s="15">
        <v>493.15</v>
      </c>
      <c r="C1498" s="18">
        <v>13.17</v>
      </c>
      <c r="D1498" s="18">
        <v>32.549999999999997</v>
      </c>
      <c r="E1498" s="18">
        <v>151.4</v>
      </c>
      <c r="F1498" s="15">
        <f t="shared" si="94"/>
        <v>1995.2083333332205</v>
      </c>
      <c r="G1498" s="15">
        <v>7.2</v>
      </c>
      <c r="H1498" s="30"/>
      <c r="I1498" s="155"/>
      <c r="J1498" s="197">
        <f t="shared" si="92"/>
        <v>1.0974999999999999</v>
      </c>
      <c r="K1498" s="197">
        <f t="shared" si="95"/>
        <v>2.277348937583001E-3</v>
      </c>
      <c r="L1498" s="197">
        <f t="shared" si="93"/>
        <v>5.8106552987937654E-3</v>
      </c>
      <c r="M1498" s="36"/>
    </row>
    <row r="1499" spans="1:13" ht="12.75" x14ac:dyDescent="0.2">
      <c r="A1499" s="15">
        <v>1995.04</v>
      </c>
      <c r="B1499" s="15">
        <v>507.91</v>
      </c>
      <c r="C1499" s="18">
        <v>13.2433</v>
      </c>
      <c r="D1499" s="18">
        <v>33.176699999999997</v>
      </c>
      <c r="E1499" s="18">
        <v>151.9</v>
      </c>
      <c r="F1499" s="15">
        <f t="shared" si="94"/>
        <v>1995.2916666665537</v>
      </c>
      <c r="G1499" s="15">
        <v>7.06</v>
      </c>
      <c r="H1499" s="30"/>
      <c r="I1499" s="155"/>
      <c r="J1499" s="197">
        <f t="shared" si="92"/>
        <v>1.1036083333333333</v>
      </c>
      <c r="K1499" s="197">
        <f t="shared" si="95"/>
        <v>2.2378755618642065E-3</v>
      </c>
      <c r="L1499" s="197">
        <f t="shared" si="93"/>
        <v>5.7011264984068166E-3</v>
      </c>
      <c r="M1499" s="36"/>
    </row>
    <row r="1500" spans="1:13" ht="12.75" x14ac:dyDescent="0.2">
      <c r="A1500" s="15">
        <v>1995.05</v>
      </c>
      <c r="B1500" s="15">
        <v>523.80999999999995</v>
      </c>
      <c r="C1500" s="18">
        <v>13.306699999999999</v>
      </c>
      <c r="D1500" s="18">
        <v>33.8033</v>
      </c>
      <c r="E1500" s="18">
        <v>152.19999999999999</v>
      </c>
      <c r="F1500" s="15">
        <f t="shared" si="94"/>
        <v>1995.374999999887</v>
      </c>
      <c r="G1500" s="15">
        <v>6.63</v>
      </c>
      <c r="H1500" s="30"/>
      <c r="I1500" s="155"/>
      <c r="J1500" s="197">
        <f t="shared" si="92"/>
        <v>1.1088916666666666</v>
      </c>
      <c r="K1500" s="197">
        <f t="shared" si="95"/>
        <v>2.1832444068174807E-3</v>
      </c>
      <c r="L1500" s="197">
        <f t="shared" si="93"/>
        <v>5.3638937789661778E-3</v>
      </c>
      <c r="M1500" s="36"/>
    </row>
    <row r="1501" spans="1:13" ht="12.75" x14ac:dyDescent="0.2">
      <c r="A1501" s="15">
        <v>1995.06</v>
      </c>
      <c r="B1501" s="15">
        <v>539.35</v>
      </c>
      <c r="C1501" s="18">
        <v>13.36</v>
      </c>
      <c r="D1501" s="18">
        <v>34.43</v>
      </c>
      <c r="E1501" s="18">
        <v>152.5</v>
      </c>
      <c r="F1501" s="15">
        <f t="shared" si="94"/>
        <v>1995.4583333332203</v>
      </c>
      <c r="G1501" s="15">
        <v>6.17</v>
      </c>
      <c r="H1501" s="30"/>
      <c r="I1501" s="155"/>
      <c r="J1501" s="197">
        <f t="shared" si="92"/>
        <v>1.1133333333333333</v>
      </c>
      <c r="K1501" s="197">
        <f t="shared" si="95"/>
        <v>2.1254526132248974E-3</v>
      </c>
      <c r="L1501" s="197">
        <f t="shared" si="93"/>
        <v>5.0017502848112017E-3</v>
      </c>
      <c r="M1501" s="36"/>
    </row>
    <row r="1502" spans="1:13" ht="12.75" x14ac:dyDescent="0.2">
      <c r="A1502" s="15">
        <v>1995.07</v>
      </c>
      <c r="B1502" s="15">
        <v>557.37</v>
      </c>
      <c r="C1502" s="18">
        <v>13.44</v>
      </c>
      <c r="D1502" s="18">
        <v>34.68</v>
      </c>
      <c r="E1502" s="18">
        <v>152.5</v>
      </c>
      <c r="F1502" s="15">
        <f t="shared" si="94"/>
        <v>1995.5416666665535</v>
      </c>
      <c r="G1502" s="15">
        <v>6.28</v>
      </c>
      <c r="H1502" s="30"/>
      <c r="I1502" s="155"/>
      <c r="J1502" s="197">
        <f t="shared" si="92"/>
        <v>1.1199999999999999</v>
      </c>
      <c r="K1502" s="197">
        <f t="shared" si="95"/>
        <v>2.0765736534717714E-3</v>
      </c>
      <c r="L1502" s="197">
        <f t="shared" si="93"/>
        <v>5.0884804742696854E-3</v>
      </c>
      <c r="M1502" s="36"/>
    </row>
    <row r="1503" spans="1:13" ht="12.75" x14ac:dyDescent="0.2">
      <c r="A1503" s="15">
        <v>1995.08</v>
      </c>
      <c r="B1503" s="15">
        <v>559.11</v>
      </c>
      <c r="C1503" s="18">
        <v>13.51</v>
      </c>
      <c r="D1503" s="18">
        <v>34.93</v>
      </c>
      <c r="E1503" s="18">
        <v>152.9</v>
      </c>
      <c r="F1503" s="15">
        <f t="shared" si="94"/>
        <v>1995.6249999998868</v>
      </c>
      <c r="G1503" s="15">
        <v>6.49</v>
      </c>
      <c r="H1503" s="30"/>
      <c r="I1503" s="155"/>
      <c r="J1503" s="197">
        <f t="shared" si="92"/>
        <v>1.1258333333333332</v>
      </c>
      <c r="K1503" s="197">
        <f t="shared" si="95"/>
        <v>2.0199029968124105E-3</v>
      </c>
      <c r="L1503" s="197">
        <f t="shared" si="93"/>
        <v>5.2538280408596094E-3</v>
      </c>
      <c r="M1503" s="36"/>
    </row>
    <row r="1504" spans="1:13" ht="12.75" x14ac:dyDescent="0.2">
      <c r="A1504" s="15">
        <v>1995.09</v>
      </c>
      <c r="B1504" s="15">
        <v>578.77</v>
      </c>
      <c r="C1504" s="18">
        <v>13.58</v>
      </c>
      <c r="D1504" s="18">
        <v>35.18</v>
      </c>
      <c r="E1504" s="18">
        <v>153.19999999999999</v>
      </c>
      <c r="F1504" s="15">
        <f t="shared" si="94"/>
        <v>1995.70833333322</v>
      </c>
      <c r="G1504" s="15">
        <v>6.2</v>
      </c>
      <c r="H1504" s="30"/>
      <c r="I1504" s="155"/>
      <c r="J1504" s="197">
        <f t="shared" si="92"/>
        <v>1.1316666666666666</v>
      </c>
      <c r="K1504" s="197">
        <f t="shared" si="95"/>
        <v>2.0240501272856264E-3</v>
      </c>
      <c r="L1504" s="197">
        <f t="shared" si="93"/>
        <v>5.0254121388362272E-3</v>
      </c>
      <c r="M1504" s="36"/>
    </row>
    <row r="1505" spans="1:13" ht="12.75" x14ac:dyDescent="0.2">
      <c r="A1505" s="15">
        <v>1995.1</v>
      </c>
      <c r="B1505" s="15">
        <v>582.91999999999996</v>
      </c>
      <c r="C1505" s="18">
        <v>13.65</v>
      </c>
      <c r="D1505" s="18">
        <v>34.773299999999999</v>
      </c>
      <c r="E1505" s="18">
        <v>153.69999999999999</v>
      </c>
      <c r="F1505" s="15">
        <f t="shared" si="94"/>
        <v>1995.7916666665533</v>
      </c>
      <c r="G1505" s="15">
        <v>6.04</v>
      </c>
      <c r="H1505" s="30"/>
      <c r="I1505" s="155"/>
      <c r="J1505" s="197">
        <f t="shared" si="92"/>
        <v>1.1375</v>
      </c>
      <c r="K1505" s="197">
        <f t="shared" si="95"/>
        <v>1.9653748466575667E-3</v>
      </c>
      <c r="L1505" s="197">
        <f t="shared" si="93"/>
        <v>4.899144709827663E-3</v>
      </c>
      <c r="M1505" s="36"/>
    </row>
    <row r="1506" spans="1:13" ht="12.75" x14ac:dyDescent="0.2">
      <c r="A1506" s="15">
        <v>1995.11</v>
      </c>
      <c r="B1506" s="15">
        <v>595.53</v>
      </c>
      <c r="C1506" s="18">
        <v>13.72</v>
      </c>
      <c r="D1506" s="18">
        <v>34.366700000000002</v>
      </c>
      <c r="E1506" s="18">
        <v>153.6</v>
      </c>
      <c r="F1506" s="15">
        <f t="shared" si="94"/>
        <v>1995.8749999998865</v>
      </c>
      <c r="G1506" s="15">
        <v>5.93</v>
      </c>
      <c r="H1506" s="30"/>
      <c r="I1506" s="155"/>
      <c r="J1506" s="197">
        <f t="shared" si="92"/>
        <v>1.1433333333333333</v>
      </c>
      <c r="K1506" s="197">
        <f t="shared" si="95"/>
        <v>1.9613897847617742E-3</v>
      </c>
      <c r="L1506" s="197">
        <f t="shared" si="93"/>
        <v>4.8122345057812765E-3</v>
      </c>
      <c r="M1506" s="36"/>
    </row>
    <row r="1507" spans="1:13" ht="12.75" x14ac:dyDescent="0.2">
      <c r="A1507" s="15">
        <v>1995.12</v>
      </c>
      <c r="B1507" s="15">
        <v>614.57000000000005</v>
      </c>
      <c r="C1507" s="18">
        <v>13.79</v>
      </c>
      <c r="D1507" s="18">
        <v>33.96</v>
      </c>
      <c r="E1507" s="18">
        <v>153.5</v>
      </c>
      <c r="F1507" s="15">
        <f t="shared" si="94"/>
        <v>1995.9583333332198</v>
      </c>
      <c r="G1507" s="15">
        <v>5.71</v>
      </c>
      <c r="H1507" s="30"/>
      <c r="I1507" s="155"/>
      <c r="J1507" s="197">
        <f t="shared" si="92"/>
        <v>1.1491666666666667</v>
      </c>
      <c r="K1507" s="197">
        <f t="shared" si="95"/>
        <v>1.9296536978265859E-3</v>
      </c>
      <c r="L1507" s="197">
        <f t="shared" si="93"/>
        <v>4.638165628538804E-3</v>
      </c>
      <c r="M1507" s="36"/>
    </row>
    <row r="1508" spans="1:13" ht="12.75" x14ac:dyDescent="0.2">
      <c r="A1508" s="15">
        <v>1996.01</v>
      </c>
      <c r="B1508" s="15">
        <v>614.41999999999996</v>
      </c>
      <c r="C1508" s="18">
        <v>13.8933</v>
      </c>
      <c r="D1508" s="18">
        <v>33.986699999999999</v>
      </c>
      <c r="E1508" s="18">
        <v>154.4</v>
      </c>
      <c r="F1508" s="15">
        <f t="shared" si="94"/>
        <v>1996.0416666665531</v>
      </c>
      <c r="G1508" s="15">
        <v>5.65</v>
      </c>
      <c r="H1508" s="30"/>
      <c r="I1508" s="155"/>
      <c r="J1508" s="197">
        <f t="shared" si="92"/>
        <v>1.157775</v>
      </c>
      <c r="K1508" s="197">
        <f t="shared" si="95"/>
        <v>1.8838781587125957E-3</v>
      </c>
      <c r="L1508" s="197">
        <f t="shared" si="93"/>
        <v>4.5906346658710628E-3</v>
      </c>
      <c r="M1508" s="36"/>
    </row>
    <row r="1509" spans="1:13" ht="12.75" x14ac:dyDescent="0.2">
      <c r="A1509" s="15">
        <v>1996.02</v>
      </c>
      <c r="B1509" s="15">
        <v>649.54</v>
      </c>
      <c r="C1509" s="18">
        <v>13.996700000000001</v>
      </c>
      <c r="D1509" s="18">
        <v>34.013300000000001</v>
      </c>
      <c r="E1509" s="18">
        <v>154.9</v>
      </c>
      <c r="F1509" s="15">
        <f t="shared" si="94"/>
        <v>1996.1249999998863</v>
      </c>
      <c r="G1509" s="15">
        <v>5.81</v>
      </c>
      <c r="H1509" s="30"/>
      <c r="I1509" s="155"/>
      <c r="J1509" s="197">
        <f t="shared" si="92"/>
        <v>1.1663916666666667</v>
      </c>
      <c r="K1509" s="197">
        <f t="shared" si="95"/>
        <v>1.8983621409893344E-3</v>
      </c>
      <c r="L1509" s="197">
        <f t="shared" si="93"/>
        <v>4.7173289717712397E-3</v>
      </c>
      <c r="M1509" s="36"/>
    </row>
    <row r="1510" spans="1:13" ht="12.75" x14ac:dyDescent="0.2">
      <c r="A1510" s="15">
        <v>1996.03</v>
      </c>
      <c r="B1510" s="15">
        <v>647.07000000000005</v>
      </c>
      <c r="C1510" s="18">
        <v>14.1</v>
      </c>
      <c r="D1510" s="18">
        <v>34.04</v>
      </c>
      <c r="E1510" s="18">
        <v>155.69999999999999</v>
      </c>
      <c r="F1510" s="15">
        <f t="shared" si="94"/>
        <v>1996.2083333332196</v>
      </c>
      <c r="G1510" s="15">
        <v>6.27</v>
      </c>
      <c r="H1510" s="30"/>
      <c r="I1510" s="155"/>
      <c r="J1510" s="197">
        <f t="shared" si="92"/>
        <v>1.175</v>
      </c>
      <c r="K1510" s="197">
        <f t="shared" si="95"/>
        <v>1.8089725036179451E-3</v>
      </c>
      <c r="L1510" s="197">
        <f t="shared" si="93"/>
        <v>5.0805993126556981E-3</v>
      </c>
      <c r="M1510" s="36"/>
    </row>
    <row r="1511" spans="1:13" ht="12.75" x14ac:dyDescent="0.2">
      <c r="A1511" s="15">
        <v>1996.04</v>
      </c>
      <c r="B1511" s="15">
        <v>647.16999999999996</v>
      </c>
      <c r="C1511" s="18">
        <v>14.156700000000001</v>
      </c>
      <c r="D1511" s="18">
        <v>34.33</v>
      </c>
      <c r="E1511" s="18">
        <v>156.30000000000001</v>
      </c>
      <c r="F1511" s="15">
        <f t="shared" si="94"/>
        <v>1996.2916666665528</v>
      </c>
      <c r="G1511" s="15">
        <v>6.51</v>
      </c>
      <c r="H1511" s="30"/>
      <c r="I1511" s="155"/>
      <c r="J1511" s="197">
        <f t="shared" si="92"/>
        <v>1.1797250000000001</v>
      </c>
      <c r="K1511" s="197">
        <f t="shared" si="95"/>
        <v>1.8231798723476595E-3</v>
      </c>
      <c r="L1511" s="197">
        <f t="shared" si="93"/>
        <v>5.2695598358027951E-3</v>
      </c>
      <c r="M1511" s="36"/>
    </row>
    <row r="1512" spans="1:13" ht="12.75" x14ac:dyDescent="0.2">
      <c r="A1512" s="15">
        <v>1996.05</v>
      </c>
      <c r="B1512" s="15">
        <v>661.23</v>
      </c>
      <c r="C1512" s="18">
        <v>14.2133</v>
      </c>
      <c r="D1512" s="18">
        <v>34.619999999999997</v>
      </c>
      <c r="E1512" s="18">
        <v>156.6</v>
      </c>
      <c r="F1512" s="15">
        <f t="shared" si="94"/>
        <v>1996.3749999998861</v>
      </c>
      <c r="G1512" s="15">
        <v>6.74</v>
      </c>
      <c r="H1512" s="30"/>
      <c r="I1512" s="155"/>
      <c r="J1512" s="197">
        <f t="shared" si="92"/>
        <v>1.1844416666666666</v>
      </c>
      <c r="K1512" s="197">
        <f t="shared" si="95"/>
        <v>1.8301862982935963E-3</v>
      </c>
      <c r="L1512" s="197">
        <f t="shared" si="93"/>
        <v>5.4502811103220861E-3</v>
      </c>
      <c r="M1512" s="36"/>
    </row>
    <row r="1513" spans="1:13" ht="12.75" x14ac:dyDescent="0.2">
      <c r="A1513" s="15">
        <v>1996.06</v>
      </c>
      <c r="B1513" s="15">
        <v>668.5</v>
      </c>
      <c r="C1513" s="18">
        <v>14.27</v>
      </c>
      <c r="D1513" s="18">
        <v>34.909999999999997</v>
      </c>
      <c r="E1513" s="18">
        <v>156.69999999999999</v>
      </c>
      <c r="F1513" s="15">
        <f t="shared" si="94"/>
        <v>1996.4583333332193</v>
      </c>
      <c r="G1513" s="15">
        <v>6.91</v>
      </c>
      <c r="H1513" s="30"/>
      <c r="I1513" s="155"/>
      <c r="J1513" s="197">
        <f t="shared" si="92"/>
        <v>1.1891666666666667</v>
      </c>
      <c r="K1513" s="197">
        <f t="shared" si="95"/>
        <v>1.7984160831581548E-3</v>
      </c>
      <c r="L1513" s="197">
        <f t="shared" si="93"/>
        <v>5.5836284214501042E-3</v>
      </c>
      <c r="M1513" s="36"/>
    </row>
    <row r="1514" spans="1:13" ht="12.75" x14ac:dyDescent="0.2">
      <c r="A1514" s="15">
        <v>1996.07</v>
      </c>
      <c r="B1514" s="15">
        <v>644.07000000000005</v>
      </c>
      <c r="C1514" s="18">
        <v>14.4</v>
      </c>
      <c r="D1514" s="18">
        <v>35.273299999999999</v>
      </c>
      <c r="E1514" s="18">
        <v>157</v>
      </c>
      <c r="F1514" s="15">
        <f t="shared" si="94"/>
        <v>1996.5416666665526</v>
      </c>
      <c r="G1514" s="15">
        <v>6.87</v>
      </c>
      <c r="H1514" s="30"/>
      <c r="I1514" s="155"/>
      <c r="J1514" s="197">
        <f t="shared" si="92"/>
        <v>1.2</v>
      </c>
      <c r="K1514" s="197">
        <f t="shared" si="95"/>
        <v>1.7950635751682871E-3</v>
      </c>
      <c r="L1514" s="197">
        <f t="shared" si="93"/>
        <v>5.5522700792010049E-3</v>
      </c>
      <c r="M1514" s="36"/>
    </row>
    <row r="1515" spans="1:13" ht="12.75" x14ac:dyDescent="0.2">
      <c r="A1515" s="15">
        <v>1996.08</v>
      </c>
      <c r="B1515" s="15">
        <v>662.68</v>
      </c>
      <c r="C1515" s="18">
        <v>14.53</v>
      </c>
      <c r="D1515" s="18">
        <v>35.636699999999998</v>
      </c>
      <c r="E1515" s="18">
        <v>157.30000000000001</v>
      </c>
      <c r="F1515" s="15">
        <f t="shared" si="94"/>
        <v>1996.6249999998859</v>
      </c>
      <c r="G1515" s="15">
        <v>6.64</v>
      </c>
      <c r="H1515" s="30"/>
      <c r="I1515" s="155"/>
      <c r="J1515" s="197">
        <f t="shared" si="92"/>
        <v>1.2108333333333332</v>
      </c>
      <c r="K1515" s="197">
        <f t="shared" si="95"/>
        <v>1.8799716386935165E-3</v>
      </c>
      <c r="L1515" s="197">
        <f t="shared" si="93"/>
        <v>5.3717505475605609E-3</v>
      </c>
      <c r="M1515" s="36"/>
    </row>
    <row r="1516" spans="1:13" ht="12.75" x14ac:dyDescent="0.2">
      <c r="A1516" s="15">
        <v>1996.09</v>
      </c>
      <c r="B1516" s="15">
        <v>674.88</v>
      </c>
      <c r="C1516" s="18">
        <v>14.66</v>
      </c>
      <c r="D1516" s="18">
        <v>36</v>
      </c>
      <c r="E1516" s="18">
        <v>157.80000000000001</v>
      </c>
      <c r="F1516" s="15">
        <f t="shared" si="94"/>
        <v>1996.7083333332191</v>
      </c>
      <c r="G1516" s="15">
        <v>6.83</v>
      </c>
      <c r="H1516" s="30"/>
      <c r="I1516" s="155"/>
      <c r="J1516" s="197">
        <f t="shared" si="92"/>
        <v>1.2216666666666667</v>
      </c>
      <c r="K1516" s="197">
        <f t="shared" si="95"/>
        <v>1.8435242751654898E-3</v>
      </c>
      <c r="L1516" s="197">
        <f t="shared" si="93"/>
        <v>5.5209009761847394E-3</v>
      </c>
      <c r="M1516" s="36"/>
    </row>
    <row r="1517" spans="1:13" ht="12.75" x14ac:dyDescent="0.2">
      <c r="A1517" s="15">
        <v>1996.1</v>
      </c>
      <c r="B1517" s="15">
        <v>701.46</v>
      </c>
      <c r="C1517" s="18">
        <v>14.74</v>
      </c>
      <c r="D1517" s="18">
        <v>36.909999999999997</v>
      </c>
      <c r="E1517" s="18">
        <v>158.30000000000001</v>
      </c>
      <c r="F1517" s="15">
        <f t="shared" si="94"/>
        <v>1996.7916666665524</v>
      </c>
      <c r="G1517" s="15">
        <v>6.53</v>
      </c>
      <c r="H1517" s="30"/>
      <c r="I1517" s="155"/>
      <c r="J1517" s="197">
        <f t="shared" si="92"/>
        <v>1.2283333333333333</v>
      </c>
      <c r="K1517" s="197">
        <f t="shared" si="95"/>
        <v>1.8200766556029713E-3</v>
      </c>
      <c r="L1517" s="197">
        <f t="shared" si="93"/>
        <v>5.2852889230994293E-3</v>
      </c>
      <c r="M1517" s="36"/>
    </row>
    <row r="1518" spans="1:13" ht="12.75" x14ac:dyDescent="0.2">
      <c r="A1518" s="15">
        <v>1996.11</v>
      </c>
      <c r="B1518" s="15">
        <v>735.67</v>
      </c>
      <c r="C1518" s="18">
        <v>14.82</v>
      </c>
      <c r="D1518" s="18">
        <v>37.82</v>
      </c>
      <c r="E1518" s="18">
        <v>158.6</v>
      </c>
      <c r="F1518" s="15">
        <f t="shared" si="94"/>
        <v>1996.8749999998856</v>
      </c>
      <c r="G1518" s="15">
        <v>6.2</v>
      </c>
      <c r="H1518" s="30"/>
      <c r="I1518" s="155"/>
      <c r="J1518" s="197">
        <f t="shared" si="92"/>
        <v>1.2350000000000001</v>
      </c>
      <c r="K1518" s="197">
        <f t="shared" si="95"/>
        <v>1.7606135773957175E-3</v>
      </c>
      <c r="L1518" s="197">
        <f t="shared" si="93"/>
        <v>5.0254121388362272E-3</v>
      </c>
      <c r="M1518" s="36"/>
    </row>
    <row r="1519" spans="1:13" ht="12.75" x14ac:dyDescent="0.2">
      <c r="A1519" s="15">
        <v>1996.12</v>
      </c>
      <c r="B1519" s="15">
        <v>743.25</v>
      </c>
      <c r="C1519" s="18">
        <v>14.9</v>
      </c>
      <c r="D1519" s="18">
        <v>38.729999999999997</v>
      </c>
      <c r="E1519" s="18">
        <v>158.6</v>
      </c>
      <c r="F1519" s="15">
        <f t="shared" si="94"/>
        <v>1996.9583333332189</v>
      </c>
      <c r="G1519" s="15">
        <v>6.3</v>
      </c>
      <c r="H1519" s="30"/>
      <c r="I1519" s="155"/>
      <c r="J1519" s="197">
        <f t="shared" si="92"/>
        <v>1.2416666666666667</v>
      </c>
      <c r="K1519" s="197">
        <f t="shared" si="95"/>
        <v>1.6878038613327535E-3</v>
      </c>
      <c r="L1519" s="197">
        <f t="shared" si="93"/>
        <v>5.1042407584538374E-3</v>
      </c>
      <c r="M1519" s="36"/>
    </row>
    <row r="1520" spans="1:13" ht="12.75" x14ac:dyDescent="0.2">
      <c r="A1520" s="15">
        <v>1997.01</v>
      </c>
      <c r="B1520" s="15">
        <v>766.22</v>
      </c>
      <c r="C1520" s="18">
        <v>14.9533</v>
      </c>
      <c r="D1520" s="18">
        <v>39.2333</v>
      </c>
      <c r="E1520" s="18">
        <v>159.1</v>
      </c>
      <c r="F1520" s="15">
        <f t="shared" si="94"/>
        <v>1997.0416666665521</v>
      </c>
      <c r="G1520" s="15">
        <v>6.58</v>
      </c>
      <c r="H1520" s="30"/>
      <c r="I1520" s="155"/>
      <c r="J1520" s="197">
        <f t="shared" si="92"/>
        <v>1.2461083333333334</v>
      </c>
      <c r="K1520" s="197">
        <f t="shared" si="95"/>
        <v>1.6765668796950332E-3</v>
      </c>
      <c r="L1520" s="197">
        <f t="shared" si="93"/>
        <v>5.3245998017803498E-3</v>
      </c>
      <c r="M1520" s="36"/>
    </row>
    <row r="1521" spans="1:13" ht="12.75" x14ac:dyDescent="0.2">
      <c r="A1521" s="15">
        <v>1997.02</v>
      </c>
      <c r="B1521" s="15">
        <v>798.39</v>
      </c>
      <c r="C1521" s="18">
        <v>15.0067</v>
      </c>
      <c r="D1521" s="18">
        <v>39.736699999999999</v>
      </c>
      <c r="E1521" s="18">
        <v>159.6</v>
      </c>
      <c r="F1521" s="15">
        <f t="shared" si="94"/>
        <v>1997.1249999998854</v>
      </c>
      <c r="G1521" s="15">
        <v>6.42</v>
      </c>
      <c r="H1521" s="30"/>
      <c r="I1521" s="155"/>
      <c r="J1521" s="197">
        <f t="shared" si="92"/>
        <v>1.2505583333333334</v>
      </c>
      <c r="K1521" s="197">
        <f t="shared" si="95"/>
        <v>1.6321139272445686E-3</v>
      </c>
      <c r="L1521" s="197">
        <f t="shared" si="93"/>
        <v>5.1987454217645723E-3</v>
      </c>
      <c r="M1521" s="36"/>
    </row>
    <row r="1522" spans="1:13" ht="12.75" x14ac:dyDescent="0.2">
      <c r="A1522" s="15">
        <v>1997.03</v>
      </c>
      <c r="B1522" s="15">
        <v>792.16</v>
      </c>
      <c r="C1522" s="18">
        <v>15.06</v>
      </c>
      <c r="D1522" s="18">
        <v>40.24</v>
      </c>
      <c r="E1522" s="18">
        <v>160</v>
      </c>
      <c r="F1522" s="15">
        <f t="shared" si="94"/>
        <v>1997.2083333332187</v>
      </c>
      <c r="G1522" s="15">
        <v>6.69</v>
      </c>
      <c r="H1522" s="30"/>
      <c r="I1522" s="155"/>
      <c r="J1522" s="197">
        <f t="shared" si="92"/>
        <v>1.2550000000000001</v>
      </c>
      <c r="K1522" s="197">
        <f t="shared" si="95"/>
        <v>1.5719134758701888E-3</v>
      </c>
      <c r="L1522" s="197">
        <f t="shared" si="93"/>
        <v>5.4110242629969996E-3</v>
      </c>
      <c r="M1522" s="36"/>
    </row>
    <row r="1523" spans="1:13" ht="12.75" x14ac:dyDescent="0.2">
      <c r="A1523" s="15">
        <v>1997.04</v>
      </c>
      <c r="B1523" s="15">
        <v>763.93</v>
      </c>
      <c r="C1523" s="18">
        <v>15.093299999999999</v>
      </c>
      <c r="D1523" s="18">
        <v>40.343299999999999</v>
      </c>
      <c r="E1523" s="18">
        <v>160.19999999999999</v>
      </c>
      <c r="F1523" s="15">
        <f t="shared" si="94"/>
        <v>1997.2916666665519</v>
      </c>
      <c r="G1523" s="15">
        <v>6.89</v>
      </c>
      <c r="H1523" s="30"/>
      <c r="I1523" s="155"/>
      <c r="J1523" s="197">
        <f t="shared" si="92"/>
        <v>1.2577749999999999</v>
      </c>
      <c r="K1523" s="197">
        <f t="shared" si="95"/>
        <v>1.5877789840436274E-3</v>
      </c>
      <c r="L1523" s="197">
        <f t="shared" si="93"/>
        <v>5.5679505949390862E-3</v>
      </c>
      <c r="M1523" s="36"/>
    </row>
    <row r="1524" spans="1:13" ht="12.75" x14ac:dyDescent="0.2">
      <c r="A1524" s="15">
        <v>1997.05</v>
      </c>
      <c r="B1524" s="15">
        <v>833.09</v>
      </c>
      <c r="C1524" s="18">
        <v>15.1267</v>
      </c>
      <c r="D1524" s="18">
        <v>40.4467</v>
      </c>
      <c r="E1524" s="18">
        <v>160.1</v>
      </c>
      <c r="F1524" s="15">
        <f t="shared" si="94"/>
        <v>1997.3749999998852</v>
      </c>
      <c r="G1524" s="15">
        <v>6.71</v>
      </c>
      <c r="H1524" s="30"/>
      <c r="I1524" s="155"/>
      <c r="J1524" s="197">
        <f t="shared" si="92"/>
        <v>1.2605583333333332</v>
      </c>
      <c r="K1524" s="197">
        <f t="shared" si="95"/>
        <v>1.6500966493439625E-3</v>
      </c>
      <c r="L1524" s="197">
        <f t="shared" si="93"/>
        <v>5.4267290252520972E-3</v>
      </c>
      <c r="M1524" s="36"/>
    </row>
    <row r="1525" spans="1:13" ht="12.75" x14ac:dyDescent="0.2">
      <c r="A1525" s="15">
        <v>1997.06</v>
      </c>
      <c r="B1525" s="15">
        <v>876.29</v>
      </c>
      <c r="C1525" s="18">
        <v>15.16</v>
      </c>
      <c r="D1525" s="18">
        <v>40.549999999999997</v>
      </c>
      <c r="E1525" s="18">
        <v>160.30000000000001</v>
      </c>
      <c r="F1525" s="15">
        <f t="shared" si="94"/>
        <v>1997.4583333332184</v>
      </c>
      <c r="G1525" s="15">
        <v>6.49</v>
      </c>
      <c r="H1525" s="30"/>
      <c r="I1525" s="155"/>
      <c r="J1525" s="197">
        <f t="shared" si="92"/>
        <v>1.2633333333333334</v>
      </c>
      <c r="K1525" s="197">
        <f t="shared" si="95"/>
        <v>1.5164428012979791E-3</v>
      </c>
      <c r="L1525" s="197">
        <f t="shared" si="93"/>
        <v>5.2538280408596094E-3</v>
      </c>
      <c r="M1525" s="36"/>
    </row>
    <row r="1526" spans="1:13" ht="12.75" x14ac:dyDescent="0.2">
      <c r="A1526" s="15">
        <v>1997.07</v>
      </c>
      <c r="B1526" s="15">
        <v>925.29</v>
      </c>
      <c r="C1526" s="18">
        <v>15.216699999999999</v>
      </c>
      <c r="D1526" s="18">
        <v>40.58</v>
      </c>
      <c r="E1526" s="18">
        <v>160.5</v>
      </c>
      <c r="F1526" s="15">
        <f t="shared" si="94"/>
        <v>1997.5416666665517</v>
      </c>
      <c r="G1526" s="15">
        <v>6.22</v>
      </c>
      <c r="H1526" s="30"/>
      <c r="I1526" s="155"/>
      <c r="J1526" s="197">
        <f t="shared" si="92"/>
        <v>1.2680583333333333</v>
      </c>
      <c r="K1526" s="197">
        <f t="shared" si="95"/>
        <v>1.4470761201580908E-3</v>
      </c>
      <c r="L1526" s="197">
        <f t="shared" si="93"/>
        <v>5.0411833044619048E-3</v>
      </c>
      <c r="M1526" s="36"/>
    </row>
    <row r="1527" spans="1:13" ht="12.75" x14ac:dyDescent="0.2">
      <c r="A1527" s="15">
        <v>1997.08</v>
      </c>
      <c r="B1527" s="15">
        <v>927.24</v>
      </c>
      <c r="C1527" s="18">
        <v>15.273300000000001</v>
      </c>
      <c r="D1527" s="18">
        <v>40.61</v>
      </c>
      <c r="E1527" s="18">
        <v>160.80000000000001</v>
      </c>
      <c r="F1527" s="15">
        <f t="shared" si="94"/>
        <v>1997.6249999998849</v>
      </c>
      <c r="G1527" s="15">
        <v>6.3</v>
      </c>
      <c r="H1527" s="30"/>
      <c r="I1527" s="155"/>
      <c r="J1527" s="197">
        <f t="shared" si="92"/>
        <v>1.272775</v>
      </c>
      <c r="K1527" s="197">
        <f t="shared" si="95"/>
        <v>1.3755417220547071E-3</v>
      </c>
      <c r="L1527" s="197">
        <f t="shared" si="93"/>
        <v>5.1042407584538374E-3</v>
      </c>
      <c r="M1527" s="36"/>
    </row>
    <row r="1528" spans="1:13" ht="12.75" x14ac:dyDescent="0.2">
      <c r="A1528" s="15">
        <v>1997.09</v>
      </c>
      <c r="B1528" s="15">
        <v>937.02</v>
      </c>
      <c r="C1528" s="18">
        <v>15.33</v>
      </c>
      <c r="D1528" s="18">
        <v>40.64</v>
      </c>
      <c r="E1528" s="18">
        <v>161.19999999999999</v>
      </c>
      <c r="F1528" s="15">
        <f t="shared" si="94"/>
        <v>1997.7083333332182</v>
      </c>
      <c r="G1528" s="15">
        <v>6.21</v>
      </c>
      <c r="H1528" s="30"/>
      <c r="I1528" s="155"/>
      <c r="J1528" s="197">
        <f t="shared" si="92"/>
        <v>1.2775000000000001</v>
      </c>
      <c r="K1528" s="197">
        <f t="shared" si="95"/>
        <v>1.3777447047150684E-3</v>
      </c>
      <c r="L1528" s="197">
        <f t="shared" si="93"/>
        <v>5.0332980619396395E-3</v>
      </c>
      <c r="M1528" s="36"/>
    </row>
    <row r="1529" spans="1:13" ht="12.75" x14ac:dyDescent="0.2">
      <c r="A1529" s="15">
        <v>1997.1</v>
      </c>
      <c r="B1529" s="15">
        <v>951.16</v>
      </c>
      <c r="C1529" s="18">
        <v>15.386699999999999</v>
      </c>
      <c r="D1529" s="18">
        <v>40.333300000000001</v>
      </c>
      <c r="E1529" s="18">
        <v>161.6</v>
      </c>
      <c r="F1529" s="15">
        <f t="shared" si="94"/>
        <v>1997.7916666665515</v>
      </c>
      <c r="G1529" s="15">
        <v>6.03</v>
      </c>
      <c r="H1529" s="30"/>
      <c r="I1529" s="155"/>
      <c r="J1529" s="197">
        <f t="shared" si="92"/>
        <v>1.2822249999999999</v>
      </c>
      <c r="K1529" s="197">
        <f t="shared" si="95"/>
        <v>1.368407291199761E-3</v>
      </c>
      <c r="L1529" s="197">
        <f t="shared" si="93"/>
        <v>4.8912471980258054E-3</v>
      </c>
      <c r="M1529" s="36"/>
    </row>
    <row r="1530" spans="1:13" ht="12.75" x14ac:dyDescent="0.2">
      <c r="A1530" s="15">
        <v>1997.11</v>
      </c>
      <c r="B1530" s="15">
        <v>938.92</v>
      </c>
      <c r="C1530" s="18">
        <v>15.443300000000001</v>
      </c>
      <c r="D1530" s="18">
        <v>40.026699999999998</v>
      </c>
      <c r="E1530" s="18">
        <v>161.5</v>
      </c>
      <c r="F1530" s="15">
        <f t="shared" si="94"/>
        <v>1997.8749999998847</v>
      </c>
      <c r="G1530" s="15">
        <v>5.88</v>
      </c>
      <c r="H1530" s="30"/>
      <c r="I1530" s="155"/>
      <c r="J1530" s="197">
        <f t="shared" si="92"/>
        <v>1.2869416666666667</v>
      </c>
      <c r="K1530" s="197">
        <f t="shared" si="95"/>
        <v>1.3530233259038088E-3</v>
      </c>
      <c r="L1530" s="197">
        <f t="shared" si="93"/>
        <v>4.7727025161425907E-3</v>
      </c>
      <c r="M1530" s="36"/>
    </row>
    <row r="1531" spans="1:13" ht="12.75" x14ac:dyDescent="0.2">
      <c r="A1531" s="15">
        <v>1997.12</v>
      </c>
      <c r="B1531" s="15">
        <v>962.37</v>
      </c>
      <c r="C1531" s="18">
        <v>15.5</v>
      </c>
      <c r="D1531" s="18">
        <v>39.72</v>
      </c>
      <c r="E1531" s="18">
        <v>161.30000000000001</v>
      </c>
      <c r="F1531" s="15">
        <f t="shared" si="94"/>
        <v>1997.958333333218</v>
      </c>
      <c r="G1531" s="15">
        <v>5.81</v>
      </c>
      <c r="H1531" s="30"/>
      <c r="I1531" s="155"/>
      <c r="J1531" s="197">
        <f t="shared" si="92"/>
        <v>1.2916666666666667</v>
      </c>
      <c r="K1531" s="197">
        <f t="shared" si="95"/>
        <v>1.3756940598418043E-3</v>
      </c>
      <c r="L1531" s="197">
        <f t="shared" si="93"/>
        <v>4.7173289717712397E-3</v>
      </c>
      <c r="M1531" s="36"/>
    </row>
    <row r="1532" spans="1:13" ht="12.75" x14ac:dyDescent="0.2">
      <c r="A1532" s="15">
        <v>1998.01</v>
      </c>
      <c r="B1532" s="15">
        <v>963.36</v>
      </c>
      <c r="C1532" s="18">
        <v>15.55</v>
      </c>
      <c r="D1532" s="18">
        <v>39.659999999999997</v>
      </c>
      <c r="E1532" s="18">
        <v>161.6</v>
      </c>
      <c r="F1532" s="15">
        <f t="shared" si="94"/>
        <v>1998.0416666665512</v>
      </c>
      <c r="G1532" s="15">
        <v>5.54</v>
      </c>
      <c r="H1532" s="30"/>
      <c r="I1532" s="155"/>
      <c r="J1532" s="197">
        <f t="shared" si="92"/>
        <v>1.2958333333333334</v>
      </c>
      <c r="K1532" s="197">
        <f t="shared" si="95"/>
        <v>1.3465022115541148E-3</v>
      </c>
      <c r="L1532" s="197">
        <f t="shared" si="93"/>
        <v>4.5034302658089054E-3</v>
      </c>
      <c r="M1532" s="36"/>
    </row>
    <row r="1533" spans="1:13" ht="12.75" x14ac:dyDescent="0.2">
      <c r="A1533" s="15">
        <v>1998.02</v>
      </c>
      <c r="B1533" s="15">
        <v>1023.74</v>
      </c>
      <c r="C1533" s="18">
        <v>15.6</v>
      </c>
      <c r="D1533" s="18">
        <v>39.6</v>
      </c>
      <c r="E1533" s="18">
        <v>161.9</v>
      </c>
      <c r="F1533" s="15">
        <f t="shared" si="94"/>
        <v>1998.1249999998845</v>
      </c>
      <c r="G1533" s="15">
        <v>5.57</v>
      </c>
      <c r="H1533" s="30"/>
      <c r="I1533" s="155"/>
      <c r="J1533" s="197">
        <f t="shared" si="92"/>
        <v>1.3</v>
      </c>
      <c r="K1533" s="197">
        <f t="shared" si="95"/>
        <v>1.3494436140176051E-3</v>
      </c>
      <c r="L1533" s="197">
        <f t="shared" si="93"/>
        <v>4.5272215436409358E-3</v>
      </c>
      <c r="M1533" s="36"/>
    </row>
    <row r="1534" spans="1:13" ht="12.75" x14ac:dyDescent="0.2">
      <c r="A1534" s="15">
        <v>1998.03</v>
      </c>
      <c r="B1534" s="15">
        <v>1076.83</v>
      </c>
      <c r="C1534" s="18">
        <v>15.64</v>
      </c>
      <c r="D1534" s="18">
        <v>39.54</v>
      </c>
      <c r="E1534" s="18">
        <v>162.19999999999999</v>
      </c>
      <c r="F1534" s="15">
        <f t="shared" si="94"/>
        <v>1998.2083333332178</v>
      </c>
      <c r="G1534" s="15">
        <v>5.65</v>
      </c>
      <c r="H1534" s="30"/>
      <c r="I1534" s="155"/>
      <c r="J1534" s="197">
        <f t="shared" si="92"/>
        <v>1.3033333333333335</v>
      </c>
      <c r="K1534" s="197">
        <f t="shared" si="95"/>
        <v>1.273109708845345E-3</v>
      </c>
      <c r="L1534" s="197">
        <f t="shared" si="93"/>
        <v>4.5906346658710628E-3</v>
      </c>
      <c r="M1534" s="36"/>
    </row>
    <row r="1535" spans="1:13" ht="12.75" x14ac:dyDescent="0.2">
      <c r="A1535" s="15">
        <v>1998.04</v>
      </c>
      <c r="B1535" s="15">
        <v>1112.2</v>
      </c>
      <c r="C1535" s="18">
        <v>15.75</v>
      </c>
      <c r="D1535" s="18">
        <v>39.35</v>
      </c>
      <c r="E1535" s="18">
        <v>162.5</v>
      </c>
      <c r="F1535" s="15">
        <f t="shared" si="94"/>
        <v>1998.291666666551</v>
      </c>
      <c r="G1535" s="15">
        <v>5.64</v>
      </c>
      <c r="H1535" s="30"/>
      <c r="I1535" s="155"/>
      <c r="J1535" s="197">
        <f t="shared" si="92"/>
        <v>1.3125</v>
      </c>
      <c r="K1535" s="197">
        <f t="shared" si="95"/>
        <v>1.2188553439261536E-3</v>
      </c>
      <c r="L1535" s="197">
        <f t="shared" si="93"/>
        <v>4.5827104331948032E-3</v>
      </c>
      <c r="M1535" s="36"/>
    </row>
    <row r="1536" spans="1:13" ht="12.75" x14ac:dyDescent="0.2">
      <c r="A1536" s="15">
        <v>1998.05</v>
      </c>
      <c r="B1536" s="15">
        <v>1108.42</v>
      </c>
      <c r="C1536" s="18">
        <v>15.85</v>
      </c>
      <c r="D1536" s="18">
        <v>39.159999999999997</v>
      </c>
      <c r="E1536" s="18">
        <v>162.80000000000001</v>
      </c>
      <c r="F1536" s="15">
        <f t="shared" si="94"/>
        <v>1998.3749999998843</v>
      </c>
      <c r="G1536" s="15">
        <v>5.65</v>
      </c>
      <c r="H1536" s="30"/>
      <c r="I1536" s="155"/>
      <c r="J1536" s="197">
        <f t="shared" si="92"/>
        <v>1.3208333333333333</v>
      </c>
      <c r="K1536" s="197">
        <f t="shared" si="95"/>
        <v>1.1875861655577533E-3</v>
      </c>
      <c r="L1536" s="197">
        <f t="shared" si="93"/>
        <v>4.5906346658710628E-3</v>
      </c>
      <c r="M1536" s="36"/>
    </row>
    <row r="1537" spans="1:13" ht="12.75" x14ac:dyDescent="0.2">
      <c r="A1537" s="15">
        <v>1998.06</v>
      </c>
      <c r="B1537" s="15">
        <v>1108.3900000000001</v>
      </c>
      <c r="C1537" s="18">
        <v>15.95</v>
      </c>
      <c r="D1537" s="18">
        <v>38.97</v>
      </c>
      <c r="E1537" s="18">
        <v>163</v>
      </c>
      <c r="F1537" s="15">
        <f t="shared" si="94"/>
        <v>1998.4583333332175</v>
      </c>
      <c r="G1537" s="15">
        <v>5.5</v>
      </c>
      <c r="H1537" s="30"/>
      <c r="I1537" s="155"/>
      <c r="J1537" s="197">
        <f t="shared" si="92"/>
        <v>1.3291666666666666</v>
      </c>
      <c r="K1537" s="197">
        <f t="shared" si="95"/>
        <v>1.1991543518401566E-3</v>
      </c>
      <c r="L1537" s="197">
        <f t="shared" si="93"/>
        <v>4.471698917043021E-3</v>
      </c>
      <c r="M1537" s="36"/>
    </row>
    <row r="1538" spans="1:13" ht="12.75" x14ac:dyDescent="0.2">
      <c r="A1538" s="15">
        <v>1998.07</v>
      </c>
      <c r="B1538" s="15">
        <v>1156.58</v>
      </c>
      <c r="C1538" s="18">
        <v>16.0167</v>
      </c>
      <c r="D1538" s="18">
        <v>38.676699999999997</v>
      </c>
      <c r="E1538" s="18">
        <v>163.19999999999999</v>
      </c>
      <c r="F1538" s="15">
        <f t="shared" si="94"/>
        <v>1998.5416666665508</v>
      </c>
      <c r="G1538" s="15">
        <v>5.46</v>
      </c>
      <c r="H1538" s="30"/>
      <c r="I1538" s="155"/>
      <c r="J1538" s="197">
        <f t="shared" si="92"/>
        <v>1.3347249999999999</v>
      </c>
      <c r="K1538" s="197">
        <f t="shared" si="95"/>
        <v>1.2042015896931585E-3</v>
      </c>
      <c r="L1538" s="197">
        <f t="shared" si="93"/>
        <v>4.439956538087042E-3</v>
      </c>
      <c r="M1538" s="36"/>
    </row>
    <row r="1539" spans="1:13" ht="12.75" x14ac:dyDescent="0.2">
      <c r="A1539" s="15">
        <v>1998.08</v>
      </c>
      <c r="B1539" s="15">
        <v>1074.6199999999999</v>
      </c>
      <c r="C1539" s="18">
        <v>16.083300000000001</v>
      </c>
      <c r="D1539" s="18">
        <v>38.383299999999998</v>
      </c>
      <c r="E1539" s="18">
        <v>163.4</v>
      </c>
      <c r="F1539" s="15">
        <f t="shared" si="94"/>
        <v>1998.624999999884</v>
      </c>
      <c r="G1539" s="15">
        <v>5.34</v>
      </c>
      <c r="H1539" s="30"/>
      <c r="I1539" s="155"/>
      <c r="J1539" s="197">
        <f t="shared" si="92"/>
        <v>1.3402750000000001</v>
      </c>
      <c r="K1539" s="197">
        <f t="shared" si="95"/>
        <v>1.1588260215462832E-3</v>
      </c>
      <c r="L1539" s="197">
        <f t="shared" si="93"/>
        <v>4.3446631398347257E-3</v>
      </c>
      <c r="M1539" s="36"/>
    </row>
    <row r="1540" spans="1:13" ht="12.75" x14ac:dyDescent="0.2">
      <c r="A1540" s="15">
        <v>1998.09</v>
      </c>
      <c r="B1540" s="15">
        <v>1020.64</v>
      </c>
      <c r="C1540" s="18">
        <v>16.14</v>
      </c>
      <c r="D1540" s="18">
        <v>38.090000000000003</v>
      </c>
      <c r="E1540" s="18">
        <v>163.6</v>
      </c>
      <c r="F1540" s="15">
        <f t="shared" si="94"/>
        <v>1998.7083333332173</v>
      </c>
      <c r="G1540" s="15">
        <v>4.8099999999999996</v>
      </c>
      <c r="H1540" s="30"/>
      <c r="I1540" s="155"/>
      <c r="J1540" s="197">
        <f t="shared" si="92"/>
        <v>1.345</v>
      </c>
      <c r="K1540" s="197">
        <f t="shared" si="95"/>
        <v>1.2516052185888966E-3</v>
      </c>
      <c r="L1540" s="197">
        <f t="shared" si="93"/>
        <v>3.9225900629809018E-3</v>
      </c>
      <c r="M1540" s="36"/>
    </row>
    <row r="1541" spans="1:13" ht="12.75" x14ac:dyDescent="0.2">
      <c r="A1541" s="15">
        <v>1998.1</v>
      </c>
      <c r="B1541" s="15">
        <v>1032.47</v>
      </c>
      <c r="C1541" s="18">
        <v>16.166699999999999</v>
      </c>
      <c r="D1541" s="18">
        <v>37.963299999999997</v>
      </c>
      <c r="E1541" s="18">
        <v>164</v>
      </c>
      <c r="F1541" s="15">
        <f t="shared" si="94"/>
        <v>1998.7916666665506</v>
      </c>
      <c r="G1541" s="15">
        <v>4.53</v>
      </c>
      <c r="H1541" s="30"/>
      <c r="I1541" s="155"/>
      <c r="J1541" s="197">
        <f t="shared" si="92"/>
        <v>1.3472249999999999</v>
      </c>
      <c r="K1541" s="197">
        <f t="shared" si="95"/>
        <v>1.3199806004075873E-3</v>
      </c>
      <c r="L1541" s="197">
        <f t="shared" si="93"/>
        <v>3.6988176007033413E-3</v>
      </c>
      <c r="M1541" s="36"/>
    </row>
    <row r="1542" spans="1:13" ht="12.75" x14ac:dyDescent="0.2">
      <c r="A1542" s="15">
        <v>1998.11</v>
      </c>
      <c r="B1542" s="15">
        <v>1144.43</v>
      </c>
      <c r="C1542" s="18">
        <v>16.183299999999999</v>
      </c>
      <c r="D1542" s="18">
        <v>37.8367</v>
      </c>
      <c r="E1542" s="18">
        <v>164</v>
      </c>
      <c r="F1542" s="15">
        <f t="shared" si="94"/>
        <v>1998.8749999998838</v>
      </c>
      <c r="G1542" s="15">
        <v>4.83</v>
      </c>
      <c r="H1542" s="30"/>
      <c r="I1542" s="155"/>
      <c r="J1542" s="197">
        <f t="shared" si="92"/>
        <v>1.3486083333333332</v>
      </c>
      <c r="K1542" s="197">
        <f t="shared" si="95"/>
        <v>1.3061961445207445E-3</v>
      </c>
      <c r="L1542" s="197">
        <f t="shared" si="93"/>
        <v>3.9385528336748354E-3</v>
      </c>
      <c r="M1542" s="36"/>
    </row>
    <row r="1543" spans="1:13" ht="12.75" x14ac:dyDescent="0.2">
      <c r="A1543" s="15">
        <v>1998.12</v>
      </c>
      <c r="B1543" s="15">
        <v>1190.05</v>
      </c>
      <c r="C1543" s="18">
        <v>16.2</v>
      </c>
      <c r="D1543" s="18">
        <v>37.71</v>
      </c>
      <c r="E1543" s="18">
        <v>163.9</v>
      </c>
      <c r="F1543" s="15">
        <f t="shared" si="94"/>
        <v>1998.9583333332171</v>
      </c>
      <c r="G1543" s="15">
        <v>4.6500000000000004</v>
      </c>
      <c r="H1543" s="30"/>
      <c r="I1543" s="155"/>
      <c r="J1543" s="197">
        <f t="shared" si="92"/>
        <v>1.3499999999999999</v>
      </c>
      <c r="K1543" s="197">
        <f t="shared" si="95"/>
        <v>1.1796265389757345E-3</v>
      </c>
      <c r="L1543" s="197">
        <f t="shared" si="93"/>
        <v>3.7947872834442897E-3</v>
      </c>
      <c r="M1543" s="36"/>
    </row>
    <row r="1544" spans="1:13" ht="12.75" x14ac:dyDescent="0.2">
      <c r="A1544" s="15">
        <v>1999.01</v>
      </c>
      <c r="B1544" s="15">
        <v>1248.77</v>
      </c>
      <c r="C1544" s="18">
        <v>16.283333330000001</v>
      </c>
      <c r="D1544" s="18">
        <v>37.933333330000004</v>
      </c>
      <c r="E1544" s="18">
        <v>164.3</v>
      </c>
      <c r="F1544" s="15">
        <f t="shared" si="94"/>
        <v>1999.0416666665503</v>
      </c>
      <c r="G1544" s="15">
        <v>4.72</v>
      </c>
      <c r="H1544" s="30"/>
      <c r="I1544" s="155"/>
      <c r="J1544" s="197">
        <f t="shared" ref="J1544:J1607" si="96">D_year/12</f>
        <v>1.3569444441666667</v>
      </c>
      <c r="K1544" s="197">
        <f t="shared" si="95"/>
        <v>1.1402415395711666E-3</v>
      </c>
      <c r="L1544" s="197">
        <f t="shared" ref="L1544:L1607" si="97">(1+G1544/100)^(1/12)-1</f>
        <v>3.8507230235700352E-3</v>
      </c>
      <c r="M1544" s="36"/>
    </row>
    <row r="1545" spans="1:13" ht="12.75" x14ac:dyDescent="0.2">
      <c r="A1545" s="15">
        <v>1999.02</v>
      </c>
      <c r="B1545" s="15">
        <v>1246.58</v>
      </c>
      <c r="C1545" s="18">
        <v>16.366666670000001</v>
      </c>
      <c r="D1545" s="18">
        <v>38.15666667</v>
      </c>
      <c r="E1545" s="18">
        <v>164.5</v>
      </c>
      <c r="F1545" s="15">
        <f t="shared" ref="F1545:F1608" si="98">F1544+1/12</f>
        <v>1999.1249999998836</v>
      </c>
      <c r="G1545" s="15">
        <v>5</v>
      </c>
      <c r="H1545" s="30"/>
      <c r="I1545" s="155"/>
      <c r="J1545" s="197">
        <f t="shared" si="96"/>
        <v>1.3638888891666667</v>
      </c>
      <c r="K1545" s="197">
        <f t="shared" ref="K1545:K1608" si="99">J1545/B1544</f>
        <v>1.0921858221823609E-3</v>
      </c>
      <c r="L1545" s="197">
        <f t="shared" si="97"/>
        <v>4.0741237836483535E-3</v>
      </c>
      <c r="M1545" s="36"/>
    </row>
    <row r="1546" spans="1:13" ht="12.75" x14ac:dyDescent="0.2">
      <c r="A1546" s="15">
        <v>1999.03</v>
      </c>
      <c r="B1546" s="15">
        <v>1281.6600000000001</v>
      </c>
      <c r="C1546" s="18">
        <v>16.45</v>
      </c>
      <c r="D1546" s="18">
        <v>38.380000000000003</v>
      </c>
      <c r="E1546" s="18">
        <v>165</v>
      </c>
      <c r="F1546" s="15">
        <f t="shared" si="98"/>
        <v>1999.2083333332168</v>
      </c>
      <c r="G1546" s="15">
        <v>5.23</v>
      </c>
      <c r="H1546" s="30"/>
      <c r="I1546" s="155"/>
      <c r="J1546" s="197">
        <f t="shared" si="96"/>
        <v>1.3708333333333333</v>
      </c>
      <c r="K1546" s="197">
        <f t="shared" si="99"/>
        <v>1.0996753785022489E-3</v>
      </c>
      <c r="L1546" s="197">
        <f t="shared" si="97"/>
        <v>4.2572234018702915E-3</v>
      </c>
      <c r="M1546" s="36"/>
    </row>
    <row r="1547" spans="1:13" ht="12.75" x14ac:dyDescent="0.2">
      <c r="A1547" s="15">
        <v>1999.04</v>
      </c>
      <c r="B1547" s="15">
        <v>1334.76</v>
      </c>
      <c r="C1547" s="18">
        <f>C1546*2/3+C1549/3</f>
        <v>16.45</v>
      </c>
      <c r="D1547" s="18">
        <v>39.26</v>
      </c>
      <c r="E1547" s="18">
        <v>166.2</v>
      </c>
      <c r="F1547" s="15">
        <f t="shared" si="98"/>
        <v>1999.2916666665501</v>
      </c>
      <c r="G1547" s="15">
        <v>5.18</v>
      </c>
      <c r="H1547" s="30"/>
      <c r="I1547" s="155"/>
      <c r="J1547" s="197">
        <f t="shared" si="96"/>
        <v>1.3708333333333333</v>
      </c>
      <c r="K1547" s="197">
        <f t="shared" si="99"/>
        <v>1.0695764347278789E-3</v>
      </c>
      <c r="L1547" s="197">
        <f t="shared" si="97"/>
        <v>4.21745036527299E-3</v>
      </c>
      <c r="M1547" s="36"/>
    </row>
    <row r="1548" spans="1:13" ht="12.75" x14ac:dyDescent="0.2">
      <c r="A1548" s="15">
        <v>1999.05</v>
      </c>
      <c r="B1548" s="15">
        <v>1332.07</v>
      </c>
      <c r="C1548" s="18">
        <f>C1546/3+C1549*2/3</f>
        <v>16.45</v>
      </c>
      <c r="D1548" s="18">
        <v>40.14</v>
      </c>
      <c r="E1548" s="18">
        <v>166.2</v>
      </c>
      <c r="F1548" s="15">
        <f t="shared" si="98"/>
        <v>1999.3749999998834</v>
      </c>
      <c r="G1548" s="15">
        <v>5.54</v>
      </c>
      <c r="H1548" s="30"/>
      <c r="I1548" s="155"/>
      <c r="J1548" s="197">
        <f t="shared" si="96"/>
        <v>1.3708333333333333</v>
      </c>
      <c r="K1548" s="197">
        <f t="shared" si="99"/>
        <v>1.0270260820921613E-3</v>
      </c>
      <c r="L1548" s="197">
        <f t="shared" si="97"/>
        <v>4.5034302658089054E-3</v>
      </c>
      <c r="M1548" s="36"/>
    </row>
    <row r="1549" spans="1:13" ht="12.75" x14ac:dyDescent="0.2">
      <c r="A1549" s="15">
        <v>1999.06</v>
      </c>
      <c r="B1549" s="15">
        <v>1322.55</v>
      </c>
      <c r="C1549" s="18">
        <v>16.45</v>
      </c>
      <c r="D1549" s="18">
        <v>41.02</v>
      </c>
      <c r="E1549" s="18">
        <v>166.2</v>
      </c>
      <c r="F1549" s="15">
        <f t="shared" si="98"/>
        <v>1999.4583333332166</v>
      </c>
      <c r="G1549" s="15">
        <v>5.9</v>
      </c>
      <c r="H1549" s="30"/>
      <c r="I1549" s="155"/>
      <c r="J1549" s="197">
        <f t="shared" si="96"/>
        <v>1.3708333333333333</v>
      </c>
      <c r="K1549" s="197">
        <f t="shared" si="99"/>
        <v>1.0291000723185219E-3</v>
      </c>
      <c r="L1549" s="197">
        <f t="shared" si="97"/>
        <v>4.7885173650881185E-3</v>
      </c>
      <c r="M1549" s="36"/>
    </row>
    <row r="1550" spans="1:13" ht="12.75" x14ac:dyDescent="0.2">
      <c r="A1550" s="15">
        <v>1999.07</v>
      </c>
      <c r="B1550" s="15">
        <v>1380.99</v>
      </c>
      <c r="C1550" s="18">
        <f>C1549*2/3+C1552/3</f>
        <v>16.513333333333335</v>
      </c>
      <c r="D1550" s="18">
        <v>42</v>
      </c>
      <c r="E1550" s="18">
        <v>166.7</v>
      </c>
      <c r="F1550" s="15">
        <f t="shared" si="98"/>
        <v>1999.5416666665499</v>
      </c>
      <c r="G1550" s="15">
        <v>5.79</v>
      </c>
      <c r="H1550" s="30"/>
      <c r="I1550" s="155"/>
      <c r="J1550" s="197">
        <f t="shared" si="96"/>
        <v>1.3761111111111113</v>
      </c>
      <c r="K1550" s="197">
        <f t="shared" si="99"/>
        <v>1.0404983638509784E-3</v>
      </c>
      <c r="L1550" s="197">
        <f t="shared" si="97"/>
        <v>4.7015017912679369E-3</v>
      </c>
      <c r="M1550" s="36"/>
    </row>
    <row r="1551" spans="1:13" ht="12.75" x14ac:dyDescent="0.2">
      <c r="A1551" s="15">
        <v>1999.08</v>
      </c>
      <c r="B1551" s="15">
        <v>1327.49</v>
      </c>
      <c r="C1551" s="18">
        <f>C1549/3+C1552*2/3</f>
        <v>16.576666666666668</v>
      </c>
      <c r="D1551" s="18">
        <v>42.98</v>
      </c>
      <c r="E1551" s="18">
        <v>167.1</v>
      </c>
      <c r="F1551" s="15">
        <f t="shared" si="98"/>
        <v>1999.6249999998831</v>
      </c>
      <c r="G1551" s="15">
        <v>5.94</v>
      </c>
      <c r="H1551" s="30"/>
      <c r="I1551" s="155"/>
      <c r="J1551" s="197">
        <f t="shared" si="96"/>
        <v>1.381388888888889</v>
      </c>
      <c r="K1551" s="197">
        <f t="shared" si="99"/>
        <v>1.000288842706239E-3</v>
      </c>
      <c r="L1551" s="197">
        <f t="shared" si="97"/>
        <v>4.8201388511142085E-3</v>
      </c>
      <c r="M1551" s="36"/>
    </row>
    <row r="1552" spans="1:13" ht="12.75" x14ac:dyDescent="0.2">
      <c r="A1552" s="15">
        <v>1999.09</v>
      </c>
      <c r="B1552" s="15">
        <v>1318.17</v>
      </c>
      <c r="C1552" s="18">
        <v>16.64</v>
      </c>
      <c r="D1552" s="18">
        <v>43.96</v>
      </c>
      <c r="E1552" s="18">
        <v>167.9</v>
      </c>
      <c r="F1552" s="15">
        <f t="shared" si="98"/>
        <v>1999.7083333332164</v>
      </c>
      <c r="G1552" s="15">
        <v>5.92</v>
      </c>
      <c r="H1552" s="30"/>
      <c r="I1552" s="155"/>
      <c r="J1552" s="197">
        <f t="shared" si="96"/>
        <v>1.3866666666666667</v>
      </c>
      <c r="K1552" s="197">
        <f t="shared" si="99"/>
        <v>1.0445778624823289E-3</v>
      </c>
      <c r="L1552" s="197">
        <f t="shared" si="97"/>
        <v>4.8043294764150701E-3</v>
      </c>
      <c r="M1552" s="36"/>
    </row>
    <row r="1553" spans="1:13" ht="12.75" x14ac:dyDescent="0.2">
      <c r="A1553" s="15">
        <v>1999.1</v>
      </c>
      <c r="B1553" s="15">
        <v>1300.01</v>
      </c>
      <c r="C1553" s="18">
        <f>C1552*2/3+C1555/3</f>
        <v>16.656666666666666</v>
      </c>
      <c r="D1553" s="19">
        <f>(2*D1552+D1555)/3</f>
        <v>45.363333333333337</v>
      </c>
      <c r="E1553" s="18">
        <v>168.2</v>
      </c>
      <c r="F1553" s="15">
        <f t="shared" si="98"/>
        <v>1999.7916666665496</v>
      </c>
      <c r="G1553" s="15">
        <v>6.11</v>
      </c>
      <c r="H1553" s="30"/>
      <c r="I1553" s="155"/>
      <c r="J1553" s="197">
        <f t="shared" si="96"/>
        <v>1.3880555555555556</v>
      </c>
      <c r="K1553" s="197">
        <f t="shared" si="99"/>
        <v>1.0530171036782475E-3</v>
      </c>
      <c r="L1553" s="197">
        <f t="shared" si="97"/>
        <v>4.9544081844810073E-3</v>
      </c>
      <c r="M1553" s="36"/>
    </row>
    <row r="1554" spans="1:13" ht="12.75" x14ac:dyDescent="0.2">
      <c r="A1554" s="15">
        <v>1999.11</v>
      </c>
      <c r="B1554" s="15">
        <v>1391</v>
      </c>
      <c r="C1554" s="18">
        <f>C1552/3+C1555*2/3</f>
        <v>16.673333333333332</v>
      </c>
      <c r="D1554" s="19">
        <f>(D1552+2*D1555)/3</f>
        <v>46.766666666666673</v>
      </c>
      <c r="E1554" s="18">
        <v>168.3</v>
      </c>
      <c r="F1554" s="15">
        <f t="shared" si="98"/>
        <v>1999.8749999998829</v>
      </c>
      <c r="G1554" s="15">
        <v>6.03</v>
      </c>
      <c r="H1554" s="30"/>
      <c r="I1554" s="155"/>
      <c r="J1554" s="197">
        <f t="shared" si="96"/>
        <v>1.3894444444444443</v>
      </c>
      <c r="K1554" s="197">
        <f t="shared" si="99"/>
        <v>1.0687951973019009E-3</v>
      </c>
      <c r="L1554" s="197">
        <f t="shared" si="97"/>
        <v>4.8912471980258054E-3</v>
      </c>
      <c r="M1554" s="36"/>
    </row>
    <row r="1555" spans="1:13" ht="12.75" x14ac:dyDescent="0.2">
      <c r="A1555" s="15">
        <v>1999.12</v>
      </c>
      <c r="B1555" s="15">
        <v>1428.68</v>
      </c>
      <c r="C1555" s="18">
        <v>16.690000000000001</v>
      </c>
      <c r="D1555" s="19">
        <v>48.17</v>
      </c>
      <c r="E1555" s="18">
        <v>168.3</v>
      </c>
      <c r="F1555" s="15">
        <f t="shared" si="98"/>
        <v>1999.9583333332162</v>
      </c>
      <c r="G1555" s="15">
        <v>6.28</v>
      </c>
      <c r="H1555" s="30"/>
      <c r="I1555" s="155"/>
      <c r="J1555" s="197">
        <f t="shared" si="96"/>
        <v>1.3908333333333334</v>
      </c>
      <c r="K1555" s="197">
        <f t="shared" si="99"/>
        <v>9.9988018212317275E-4</v>
      </c>
      <c r="L1555" s="197">
        <f t="shared" si="97"/>
        <v>5.0884804742696854E-3</v>
      </c>
      <c r="M1555" s="36"/>
    </row>
    <row r="1556" spans="1:13" ht="12.75" x14ac:dyDescent="0.2">
      <c r="A1556" s="15">
        <v>2000.01</v>
      </c>
      <c r="B1556" s="15">
        <v>1425.59</v>
      </c>
      <c r="C1556" s="18">
        <f>C1555*2/3+C1558/3</f>
        <v>16.713333333333335</v>
      </c>
      <c r="D1556" s="19">
        <f>(2*D1555+D1558)/3</f>
        <v>49.096666666666671</v>
      </c>
      <c r="E1556" s="18">
        <v>168.8</v>
      </c>
      <c r="F1556" s="15">
        <f t="shared" si="98"/>
        <v>2000.0416666665494</v>
      </c>
      <c r="G1556" s="15">
        <v>6.66</v>
      </c>
      <c r="H1556" s="30"/>
      <c r="I1556" s="155"/>
      <c r="J1556" s="197">
        <f t="shared" si="96"/>
        <v>1.3927777777777779</v>
      </c>
      <c r="K1556" s="197">
        <f t="shared" si="99"/>
        <v>9.7487035429751783E-4</v>
      </c>
      <c r="L1556" s="197">
        <f t="shared" si="97"/>
        <v>5.3874620588785227E-3</v>
      </c>
      <c r="M1556" s="36"/>
    </row>
    <row r="1557" spans="1:13" ht="12.75" x14ac:dyDescent="0.2">
      <c r="A1557" s="15">
        <v>2000.02</v>
      </c>
      <c r="B1557" s="15">
        <v>1388.87</v>
      </c>
      <c r="C1557" s="18">
        <f>C1555/3+C1558*2/3</f>
        <v>16.736666666666668</v>
      </c>
      <c r="D1557" s="19">
        <f>(D1555+2*D1558)/3</f>
        <v>50.023333333333333</v>
      </c>
      <c r="E1557" s="18">
        <v>169.8</v>
      </c>
      <c r="F1557" s="15">
        <f t="shared" si="98"/>
        <v>2000.1249999998827</v>
      </c>
      <c r="G1557" s="15">
        <v>6.52</v>
      </c>
      <c r="H1557" s="30"/>
      <c r="I1557" s="155"/>
      <c r="J1557" s="197">
        <f t="shared" si="96"/>
        <v>1.3947222222222224</v>
      </c>
      <c r="K1557" s="197">
        <f t="shared" si="99"/>
        <v>9.7834736650946109E-4</v>
      </c>
      <c r="L1557" s="197">
        <f t="shared" si="97"/>
        <v>5.2774247178459799E-3</v>
      </c>
      <c r="M1557" s="36"/>
    </row>
    <row r="1558" spans="1:13" ht="12.75" x14ac:dyDescent="0.2">
      <c r="A1558" s="15">
        <v>2000.03</v>
      </c>
      <c r="B1558" s="15">
        <v>1442.21</v>
      </c>
      <c r="C1558" s="19">
        <v>16.760000000000002</v>
      </c>
      <c r="D1558" s="19">
        <v>50.95</v>
      </c>
      <c r="E1558" s="18">
        <v>171.2</v>
      </c>
      <c r="F1558" s="15">
        <f t="shared" si="98"/>
        <v>2000.2083333332159</v>
      </c>
      <c r="G1558" s="15">
        <v>6.26</v>
      </c>
      <c r="H1558" s="30"/>
      <c r="I1558" s="155"/>
      <c r="J1558" s="197">
        <f t="shared" si="96"/>
        <v>1.3966666666666667</v>
      </c>
      <c r="K1558" s="197">
        <f t="shared" si="99"/>
        <v>1.0056136763459983E-3</v>
      </c>
      <c r="L1558" s="197">
        <f t="shared" si="97"/>
        <v>5.0727174711968637E-3</v>
      </c>
      <c r="M1558" s="36"/>
    </row>
    <row r="1559" spans="1:13" ht="12.75" x14ac:dyDescent="0.2">
      <c r="A1559" s="15">
        <v>2000.04</v>
      </c>
      <c r="B1559" s="15">
        <v>1461.36</v>
      </c>
      <c r="C1559" s="18">
        <f>C1558*2/3+C1561/3</f>
        <v>16.740000000000002</v>
      </c>
      <c r="D1559" s="19">
        <f>(2*D1558+D1561)/3</f>
        <v>51.273333333333333</v>
      </c>
      <c r="E1559" s="18">
        <v>171.3</v>
      </c>
      <c r="F1559" s="15">
        <f t="shared" si="98"/>
        <v>2000.2916666665492</v>
      </c>
      <c r="G1559" s="15">
        <v>5.99</v>
      </c>
      <c r="H1559" s="30"/>
      <c r="I1559" s="155"/>
      <c r="J1559" s="197">
        <f t="shared" si="96"/>
        <v>1.3950000000000002</v>
      </c>
      <c r="K1559" s="197">
        <f t="shared" si="99"/>
        <v>9.6726551611762512E-4</v>
      </c>
      <c r="L1559" s="197">
        <f t="shared" si="97"/>
        <v>4.8596503216116194E-3</v>
      </c>
      <c r="M1559" s="36"/>
    </row>
    <row r="1560" spans="1:13" ht="12.75" x14ac:dyDescent="0.2">
      <c r="A1560" s="15">
        <v>2000.05</v>
      </c>
      <c r="B1560" s="15">
        <v>1418.48</v>
      </c>
      <c r="C1560" s="18">
        <f>C1558/3+C1561*2/3</f>
        <v>16.72</v>
      </c>
      <c r="D1560" s="19">
        <f>(D1558+2*D1561)/3</f>
        <v>51.596666666666671</v>
      </c>
      <c r="E1560" s="18">
        <v>171.5</v>
      </c>
      <c r="F1560" s="15">
        <f t="shared" si="98"/>
        <v>2000.3749999998824</v>
      </c>
      <c r="G1560" s="15">
        <v>6.44</v>
      </c>
      <c r="H1560" s="30"/>
      <c r="I1560" s="155"/>
      <c r="J1560" s="197">
        <f t="shared" si="96"/>
        <v>1.3933333333333333</v>
      </c>
      <c r="K1560" s="197">
        <f t="shared" si="99"/>
        <v>9.5344975456652253E-4</v>
      </c>
      <c r="L1560" s="197">
        <f t="shared" si="97"/>
        <v>5.2144867011501006E-3</v>
      </c>
      <c r="M1560" s="36"/>
    </row>
    <row r="1561" spans="1:13" ht="12.75" x14ac:dyDescent="0.2">
      <c r="A1561" s="15">
        <v>2000.06</v>
      </c>
      <c r="B1561" s="15">
        <v>1461.96</v>
      </c>
      <c r="C1561" s="18">
        <v>16.7</v>
      </c>
      <c r="D1561" s="18">
        <v>51.92</v>
      </c>
      <c r="E1561" s="18">
        <v>172.4</v>
      </c>
      <c r="F1561" s="15">
        <f t="shared" si="98"/>
        <v>2000.4583333332157</v>
      </c>
      <c r="G1561" s="15">
        <v>6.1</v>
      </c>
      <c r="H1561" s="30"/>
      <c r="I1561" s="155"/>
      <c r="J1561" s="197">
        <f t="shared" si="96"/>
        <v>1.3916666666666666</v>
      </c>
      <c r="K1561" s="197">
        <f t="shared" si="99"/>
        <v>9.8109713684131367E-4</v>
      </c>
      <c r="L1561" s="197">
        <f t="shared" si="97"/>
        <v>4.946515448805977E-3</v>
      </c>
      <c r="M1561" s="36"/>
    </row>
    <row r="1562" spans="1:13" ht="12.75" x14ac:dyDescent="0.2">
      <c r="A1562" s="15">
        <v>2000.07</v>
      </c>
      <c r="B1562" s="15">
        <v>1473</v>
      </c>
      <c r="C1562" s="18">
        <f>C1561*2/3+C1564/3</f>
        <v>16.583333333333332</v>
      </c>
      <c r="D1562" s="19">
        <f>(2*D1561+D1564)/3</f>
        <v>52.513333333333343</v>
      </c>
      <c r="E1562" s="18">
        <v>172.8</v>
      </c>
      <c r="F1562" s="15">
        <f t="shared" si="98"/>
        <v>2000.541666666549</v>
      </c>
      <c r="G1562" s="15">
        <v>6.05</v>
      </c>
      <c r="H1562" s="30"/>
      <c r="I1562" s="155"/>
      <c r="J1562" s="197">
        <f t="shared" si="96"/>
        <v>1.3819444444444444</v>
      </c>
      <c r="K1562" s="197">
        <f t="shared" si="99"/>
        <v>9.4526830039429557E-4</v>
      </c>
      <c r="L1562" s="197">
        <f t="shared" si="97"/>
        <v>4.9070415389556032E-3</v>
      </c>
      <c r="M1562" s="36"/>
    </row>
    <row r="1563" spans="1:13" ht="12.75" x14ac:dyDescent="0.2">
      <c r="A1563" s="15">
        <v>2000.08</v>
      </c>
      <c r="B1563" s="15">
        <v>1485.46</v>
      </c>
      <c r="C1563" s="18">
        <f>C1561/3+C1564*2/3</f>
        <v>16.466666666666669</v>
      </c>
      <c r="D1563" s="19">
        <f>(D1561+2*D1564)/3</f>
        <v>53.106666666666662</v>
      </c>
      <c r="E1563" s="18">
        <v>172.8</v>
      </c>
      <c r="F1563" s="15">
        <f t="shared" si="98"/>
        <v>2000.6249999998822</v>
      </c>
      <c r="G1563" s="15">
        <v>5.83</v>
      </c>
      <c r="H1563" s="30"/>
      <c r="I1563" s="155"/>
      <c r="J1563" s="197">
        <f t="shared" si="96"/>
        <v>1.3722222222222225</v>
      </c>
      <c r="K1563" s="197">
        <f t="shared" si="99"/>
        <v>9.3158331447537168E-4</v>
      </c>
      <c r="L1563" s="197">
        <f t="shared" si="97"/>
        <v>4.7331534101910933E-3</v>
      </c>
      <c r="M1563" s="36"/>
    </row>
    <row r="1564" spans="1:13" ht="12.75" x14ac:dyDescent="0.2">
      <c r="A1564" s="15">
        <v>2000.09</v>
      </c>
      <c r="B1564" s="15">
        <v>1468.05</v>
      </c>
      <c r="C1564" s="18">
        <v>16.350000000000001</v>
      </c>
      <c r="D1564" s="18">
        <v>53.7</v>
      </c>
      <c r="E1564" s="18">
        <v>173.7</v>
      </c>
      <c r="F1564" s="15">
        <f t="shared" si="98"/>
        <v>2000.7083333332155</v>
      </c>
      <c r="G1564" s="15">
        <v>5.8</v>
      </c>
      <c r="H1564" s="30"/>
      <c r="I1564" s="155"/>
      <c r="J1564" s="197">
        <f t="shared" si="96"/>
        <v>1.3625</v>
      </c>
      <c r="K1564" s="197">
        <f t="shared" si="99"/>
        <v>9.1722429415803854E-4</v>
      </c>
      <c r="L1564" s="197">
        <f t="shared" si="97"/>
        <v>4.7094157243421364E-3</v>
      </c>
      <c r="M1564" s="36"/>
    </row>
    <row r="1565" spans="1:13" ht="12.75" x14ac:dyDescent="0.2">
      <c r="A1565" s="15">
        <v>2000.1</v>
      </c>
      <c r="B1565" s="15">
        <v>1390.14</v>
      </c>
      <c r="C1565" s="18">
        <f>C1564*2/3+C1567/3</f>
        <v>16.323333333333334</v>
      </c>
      <c r="D1565" s="19">
        <f>(2*D1564+D1567)/3</f>
        <v>52.466666666666669</v>
      </c>
      <c r="E1565" s="18">
        <v>174</v>
      </c>
      <c r="F1565" s="15">
        <f t="shared" si="98"/>
        <v>2000.7916666665487</v>
      </c>
      <c r="G1565" s="15">
        <v>5.74</v>
      </c>
      <c r="H1565" s="30"/>
      <c r="I1565" s="155"/>
      <c r="J1565" s="197">
        <f t="shared" si="96"/>
        <v>1.3602777777777779</v>
      </c>
      <c r="K1565" s="197">
        <f t="shared" si="99"/>
        <v>9.2658818008772045E-4</v>
      </c>
      <c r="L1565" s="197">
        <f t="shared" si="97"/>
        <v>4.661921836872196E-3</v>
      </c>
      <c r="M1565" s="36"/>
    </row>
    <row r="1566" spans="1:13" ht="12.75" x14ac:dyDescent="0.2">
      <c r="A1566" s="15">
        <v>2000.11</v>
      </c>
      <c r="B1566" s="15">
        <v>1378.04</v>
      </c>
      <c r="C1566" s="18">
        <f>C1564/3+C1567*2/3</f>
        <v>16.296666666666667</v>
      </c>
      <c r="D1566" s="19">
        <f>(D1564+2*D1567)/3</f>
        <v>51.233333333333327</v>
      </c>
      <c r="E1566" s="18">
        <v>174.1</v>
      </c>
      <c r="F1566" s="15">
        <f t="shared" si="98"/>
        <v>2000.874999999882</v>
      </c>
      <c r="G1566" s="15">
        <v>5.72</v>
      </c>
      <c r="H1566" s="30"/>
      <c r="I1566" s="155"/>
      <c r="J1566" s="197">
        <f t="shared" si="96"/>
        <v>1.3580555555555556</v>
      </c>
      <c r="K1566" s="197">
        <f t="shared" si="99"/>
        <v>9.7691999047258235E-4</v>
      </c>
      <c r="L1566" s="197">
        <f t="shared" si="97"/>
        <v>4.6460850512481944E-3</v>
      </c>
      <c r="M1566" s="36"/>
    </row>
    <row r="1567" spans="1:13" ht="12.75" x14ac:dyDescent="0.2">
      <c r="A1567" s="15">
        <v>2000.12</v>
      </c>
      <c r="B1567" s="15">
        <v>1330.93</v>
      </c>
      <c r="C1567" s="19">
        <v>16.27</v>
      </c>
      <c r="D1567" s="18">
        <v>50</v>
      </c>
      <c r="E1567" s="18">
        <v>174</v>
      </c>
      <c r="F1567" s="15">
        <f t="shared" si="98"/>
        <v>2000.9583333332153</v>
      </c>
      <c r="G1567" s="15">
        <v>5.24</v>
      </c>
      <c r="H1567" s="30"/>
      <c r="I1567" s="155"/>
      <c r="J1567" s="197">
        <f t="shared" si="96"/>
        <v>1.3558333333333332</v>
      </c>
      <c r="K1567" s="197">
        <f t="shared" si="99"/>
        <v>9.838853250510387E-4</v>
      </c>
      <c r="L1567" s="197">
        <f t="shared" si="97"/>
        <v>4.2651759303415915E-3</v>
      </c>
      <c r="M1567" s="36"/>
    </row>
    <row r="1568" spans="1:13" ht="12.75" x14ac:dyDescent="0.2">
      <c r="A1568" s="15">
        <v>2001.01</v>
      </c>
      <c r="B1568" s="15">
        <v>1335.63</v>
      </c>
      <c r="C1568" s="18">
        <f>C1567*2/3+C1570/3</f>
        <v>16.169999999999998</v>
      </c>
      <c r="D1568" s="19">
        <f>(2*D1567+D1570)/3</f>
        <v>48.48</v>
      </c>
      <c r="E1568" s="18">
        <v>175.1</v>
      </c>
      <c r="F1568" s="15">
        <f t="shared" si="98"/>
        <v>2001.0416666665485</v>
      </c>
      <c r="G1568" s="15">
        <v>5.16</v>
      </c>
      <c r="H1568" s="30"/>
      <c r="I1568" s="155"/>
      <c r="J1568" s="197">
        <f t="shared" si="96"/>
        <v>1.3474999999999999</v>
      </c>
      <c r="K1568" s="197">
        <f t="shared" si="99"/>
        <v>1.0124499410186861E-3</v>
      </c>
      <c r="L1568" s="197">
        <f t="shared" si="97"/>
        <v>4.2015362976310922E-3</v>
      </c>
      <c r="M1568" s="36"/>
    </row>
    <row r="1569" spans="1:13" ht="12.75" x14ac:dyDescent="0.2">
      <c r="A1569" s="15">
        <v>2001.02</v>
      </c>
      <c r="B1569" s="15">
        <v>1305.75</v>
      </c>
      <c r="C1569" s="18">
        <f>C1567/3+C1570*2/3</f>
        <v>16.07</v>
      </c>
      <c r="D1569" s="19">
        <f>(D1567+2*D1570)/3</f>
        <v>46.96</v>
      </c>
      <c r="E1569" s="18">
        <v>175.8</v>
      </c>
      <c r="F1569" s="15">
        <f t="shared" si="98"/>
        <v>2001.1249999998818</v>
      </c>
      <c r="G1569" s="15">
        <v>5.0999999999999996</v>
      </c>
      <c r="H1569" s="30"/>
      <c r="I1569" s="155"/>
      <c r="J1569" s="197">
        <f t="shared" si="96"/>
        <v>1.3391666666666666</v>
      </c>
      <c r="K1569" s="197">
        <f t="shared" si="99"/>
        <v>1.0026479389252012E-3</v>
      </c>
      <c r="L1569" s="197">
        <f t="shared" si="97"/>
        <v>4.1537774426925189E-3</v>
      </c>
      <c r="M1569" s="36"/>
    </row>
    <row r="1570" spans="1:13" ht="12.75" x14ac:dyDescent="0.2">
      <c r="A1570" s="15">
        <v>2001.03</v>
      </c>
      <c r="B1570" s="15">
        <v>1185.8499999999999</v>
      </c>
      <c r="C1570" s="18">
        <v>15.97</v>
      </c>
      <c r="D1570" s="18">
        <v>45.44</v>
      </c>
      <c r="E1570" s="18">
        <v>176.2</v>
      </c>
      <c r="F1570" s="15">
        <f t="shared" si="98"/>
        <v>2001.208333333215</v>
      </c>
      <c r="G1570" s="15">
        <v>4.8899999999999997</v>
      </c>
      <c r="H1570" s="30"/>
      <c r="I1570" s="155"/>
      <c r="J1570" s="197">
        <f t="shared" si="96"/>
        <v>1.3308333333333333</v>
      </c>
      <c r="K1570" s="197">
        <f t="shared" si="99"/>
        <v>1.0192099049077797E-3</v>
      </c>
      <c r="L1570" s="197">
        <f t="shared" si="97"/>
        <v>3.9864244012801642E-3</v>
      </c>
      <c r="M1570" s="36"/>
    </row>
    <row r="1571" spans="1:13" ht="12.75" x14ac:dyDescent="0.2">
      <c r="A1571" s="15">
        <v>2001.04</v>
      </c>
      <c r="B1571" s="15">
        <v>1189.8399999999999</v>
      </c>
      <c r="C1571" s="18">
        <f>C1570*2/3+C1573/3</f>
        <v>15.876666666666665</v>
      </c>
      <c r="D1571" s="19">
        <f>(2*D1570+D1573)/3</f>
        <v>42.556666666666665</v>
      </c>
      <c r="E1571" s="18">
        <v>176.9</v>
      </c>
      <c r="F1571" s="15">
        <f t="shared" si="98"/>
        <v>2001.2916666665483</v>
      </c>
      <c r="G1571" s="15">
        <v>5.14</v>
      </c>
      <c r="H1571" s="30"/>
      <c r="I1571" s="155"/>
      <c r="J1571" s="197">
        <f t="shared" si="96"/>
        <v>1.3230555555555554</v>
      </c>
      <c r="K1571" s="197">
        <f t="shared" si="99"/>
        <v>1.1157022857490877E-3</v>
      </c>
      <c r="L1571" s="197">
        <f t="shared" si="97"/>
        <v>4.1856194553282489E-3</v>
      </c>
      <c r="M1571" s="36"/>
    </row>
    <row r="1572" spans="1:13" ht="12.75" x14ac:dyDescent="0.2">
      <c r="A1572" s="15">
        <v>2001.05</v>
      </c>
      <c r="B1572" s="15">
        <v>1270.3699999999999</v>
      </c>
      <c r="C1572" s="18">
        <f>C1570/3+C1573*2/3</f>
        <v>15.783333333333331</v>
      </c>
      <c r="D1572" s="19">
        <f>(D1570+2*D1573)/3</f>
        <v>39.673333333333332</v>
      </c>
      <c r="E1572" s="18">
        <v>177.7</v>
      </c>
      <c r="F1572" s="15">
        <f t="shared" si="98"/>
        <v>2001.3749999998815</v>
      </c>
      <c r="G1572" s="15">
        <v>5.39</v>
      </c>
      <c r="H1572" s="30"/>
      <c r="I1572" s="155"/>
      <c r="J1572" s="197">
        <f t="shared" si="96"/>
        <v>1.3152777777777775</v>
      </c>
      <c r="K1572" s="197">
        <f t="shared" si="99"/>
        <v>1.1054240719573873E-3</v>
      </c>
      <c r="L1572" s="197">
        <f t="shared" si="97"/>
        <v>4.3843808093919634E-3</v>
      </c>
      <c r="M1572" s="36"/>
    </row>
    <row r="1573" spans="1:13" ht="12.75" x14ac:dyDescent="0.2">
      <c r="A1573" s="15">
        <v>2001.06</v>
      </c>
      <c r="B1573" s="15">
        <v>1238.71</v>
      </c>
      <c r="C1573" s="18">
        <v>15.69</v>
      </c>
      <c r="D1573" s="18">
        <v>36.79</v>
      </c>
      <c r="E1573" s="18">
        <v>178</v>
      </c>
      <c r="F1573" s="15">
        <f t="shared" si="98"/>
        <v>2001.4583333332148</v>
      </c>
      <c r="G1573" s="15">
        <v>5.28</v>
      </c>
      <c r="H1573" s="30"/>
      <c r="I1573" s="155"/>
      <c r="J1573" s="197">
        <f t="shared" si="96"/>
        <v>1.3074999999999999</v>
      </c>
      <c r="K1573" s="197">
        <f t="shared" si="99"/>
        <v>1.0292277053141998E-3</v>
      </c>
      <c r="L1573" s="197">
        <f t="shared" si="97"/>
        <v>4.2969791189388928E-3</v>
      </c>
      <c r="M1573" s="36"/>
    </row>
    <row r="1574" spans="1:13" ht="12.75" x14ac:dyDescent="0.2">
      <c r="A1574" s="15">
        <v>2001.07</v>
      </c>
      <c r="B1574" s="15">
        <v>1204.45</v>
      </c>
      <c r="C1574" s="18">
        <f>C1573*2/3+C1576/3</f>
        <v>15.706666666666667</v>
      </c>
      <c r="D1574" s="19">
        <f>(2*D1573+D1576)/3</f>
        <v>33.963333333333331</v>
      </c>
      <c r="E1574" s="18">
        <v>177.5</v>
      </c>
      <c r="F1574" s="15">
        <f t="shared" si="98"/>
        <v>2001.5416666665481</v>
      </c>
      <c r="G1574" s="15">
        <v>5.24</v>
      </c>
      <c r="H1574" s="30"/>
      <c r="I1574" s="155"/>
      <c r="J1574" s="197">
        <f t="shared" si="96"/>
        <v>1.308888888888889</v>
      </c>
      <c r="K1574" s="197">
        <f t="shared" si="99"/>
        <v>1.0566548174220673E-3</v>
      </c>
      <c r="L1574" s="197">
        <f t="shared" si="97"/>
        <v>4.2651759303415915E-3</v>
      </c>
      <c r="M1574" s="36"/>
    </row>
    <row r="1575" spans="1:13" ht="12.75" x14ac:dyDescent="0.2">
      <c r="A1575" s="15">
        <v>2001.08</v>
      </c>
      <c r="B1575" s="15">
        <v>1178.5</v>
      </c>
      <c r="C1575" s="18">
        <f>C1573/3+C1576*2/3</f>
        <v>15.723333333333333</v>
      </c>
      <c r="D1575" s="19">
        <f>(D1573+2*D1576)/3</f>
        <v>31.136666666666667</v>
      </c>
      <c r="E1575" s="18">
        <v>177.5</v>
      </c>
      <c r="F1575" s="15">
        <f t="shared" si="98"/>
        <v>2001.6249999998813</v>
      </c>
      <c r="G1575" s="15">
        <v>4.97</v>
      </c>
      <c r="H1575" s="30"/>
      <c r="I1575" s="155"/>
      <c r="J1575" s="197">
        <f t="shared" si="96"/>
        <v>1.3102777777777777</v>
      </c>
      <c r="K1575" s="197">
        <f t="shared" si="99"/>
        <v>1.0878639858672237E-3</v>
      </c>
      <c r="L1575" s="197">
        <f t="shared" si="97"/>
        <v>4.0502141257032775E-3</v>
      </c>
      <c r="M1575" s="36"/>
    </row>
    <row r="1576" spans="1:13" ht="12.75" x14ac:dyDescent="0.2">
      <c r="A1576" s="15">
        <v>2001.09</v>
      </c>
      <c r="B1576" s="15">
        <v>1044.6400000000001</v>
      </c>
      <c r="C1576" s="18">
        <v>15.74</v>
      </c>
      <c r="D1576" s="18">
        <v>28.31</v>
      </c>
      <c r="E1576" s="18">
        <v>178.3</v>
      </c>
      <c r="F1576" s="15">
        <f t="shared" si="98"/>
        <v>2001.7083333332146</v>
      </c>
      <c r="G1576" s="15">
        <v>4.7300000000000004</v>
      </c>
      <c r="H1576" s="30"/>
      <c r="I1576" s="155"/>
      <c r="J1576" s="197">
        <f t="shared" si="96"/>
        <v>1.3116666666666668</v>
      </c>
      <c r="K1576" s="197">
        <f t="shared" si="99"/>
        <v>1.1129967472776128E-3</v>
      </c>
      <c r="L1576" s="197">
        <f t="shared" si="97"/>
        <v>3.8587110455146068E-3</v>
      </c>
      <c r="M1576" s="36"/>
    </row>
    <row r="1577" spans="1:13" ht="12.75" x14ac:dyDescent="0.2">
      <c r="A1577" s="15">
        <v>2001.1</v>
      </c>
      <c r="B1577" s="15">
        <v>1076.5899999999999</v>
      </c>
      <c r="C1577" s="18">
        <f>C1576*2/3+C1579/3</f>
        <v>15.740000000000002</v>
      </c>
      <c r="D1577" s="19">
        <f>(2*D1576+D1579)/3</f>
        <v>27.103333333333335</v>
      </c>
      <c r="E1577" s="18">
        <v>177.7</v>
      </c>
      <c r="F1577" s="15">
        <f t="shared" si="98"/>
        <v>2001.7916666665478</v>
      </c>
      <c r="G1577" s="15">
        <v>4.57</v>
      </c>
      <c r="H1577" s="30"/>
      <c r="I1577" s="155"/>
      <c r="J1577" s="197">
        <f t="shared" si="96"/>
        <v>1.3116666666666668</v>
      </c>
      <c r="K1577" s="197">
        <f t="shared" si="99"/>
        <v>1.2556159697758717E-3</v>
      </c>
      <c r="L1577" s="197">
        <f t="shared" si="97"/>
        <v>3.7308187111868563E-3</v>
      </c>
      <c r="M1577" s="36"/>
    </row>
    <row r="1578" spans="1:13" ht="12.75" x14ac:dyDescent="0.2">
      <c r="A1578" s="15">
        <v>2001.11</v>
      </c>
      <c r="B1578" s="15">
        <v>1129.68</v>
      </c>
      <c r="C1578" s="18">
        <f>C1576/3+C1579*2/3</f>
        <v>15.740000000000002</v>
      </c>
      <c r="D1578" s="19">
        <f>(D1576+2*D1579)/3</f>
        <v>25.896666666666665</v>
      </c>
      <c r="E1578" s="18">
        <v>177.4</v>
      </c>
      <c r="F1578" s="15">
        <f t="shared" si="98"/>
        <v>2001.8749999998811</v>
      </c>
      <c r="G1578" s="15">
        <v>4.6500000000000004</v>
      </c>
      <c r="H1578" s="30"/>
      <c r="I1578" s="155"/>
      <c r="J1578" s="197">
        <f t="shared" si="96"/>
        <v>1.3116666666666668</v>
      </c>
      <c r="K1578" s="197">
        <f t="shared" si="99"/>
        <v>1.2183530096570346E-3</v>
      </c>
      <c r="L1578" s="197">
        <f t="shared" si="97"/>
        <v>3.7947872834442897E-3</v>
      </c>
      <c r="M1578" s="36"/>
    </row>
    <row r="1579" spans="1:13" ht="12.75" x14ac:dyDescent="0.2">
      <c r="A1579" s="15">
        <v>2001.12</v>
      </c>
      <c r="B1579" s="15">
        <v>1144.93</v>
      </c>
      <c r="C1579" s="18">
        <v>15.74</v>
      </c>
      <c r="D1579" s="18">
        <v>24.69</v>
      </c>
      <c r="E1579" s="18">
        <v>176.7</v>
      </c>
      <c r="F1579" s="15">
        <f t="shared" si="98"/>
        <v>2001.9583333332143</v>
      </c>
      <c r="G1579" s="15">
        <v>5.09</v>
      </c>
      <c r="H1579" s="30"/>
      <c r="I1579" s="155"/>
      <c r="J1579" s="197">
        <f t="shared" si="96"/>
        <v>1.3116666666666668</v>
      </c>
      <c r="K1579" s="197">
        <f t="shared" si="99"/>
        <v>1.1610957675329888E-3</v>
      </c>
      <c r="L1579" s="197">
        <f t="shared" si="97"/>
        <v>4.1458152037889828E-3</v>
      </c>
      <c r="M1579" s="36"/>
    </row>
    <row r="1580" spans="1:13" ht="12.75" x14ac:dyDescent="0.2">
      <c r="A1580" s="15">
        <v>2002.01</v>
      </c>
      <c r="B1580" s="15">
        <v>1140.21</v>
      </c>
      <c r="C1580" s="18">
        <f>C1579*2/3+C1582/3</f>
        <v>15.736666666666668</v>
      </c>
      <c r="D1580" s="19">
        <f>(2*D1579+D1582)/3</f>
        <v>24.693333333333332</v>
      </c>
      <c r="E1580" s="18">
        <v>177.1</v>
      </c>
      <c r="F1580" s="15">
        <f t="shared" si="98"/>
        <v>2002.0416666665476</v>
      </c>
      <c r="G1580" s="15">
        <v>5.04</v>
      </c>
      <c r="H1580" s="30"/>
      <c r="I1580" s="155"/>
      <c r="J1580" s="197">
        <f t="shared" si="96"/>
        <v>1.3113888888888889</v>
      </c>
      <c r="K1580" s="197">
        <f t="shared" si="99"/>
        <v>1.145387830600027E-3</v>
      </c>
      <c r="L1580" s="197">
        <f t="shared" si="97"/>
        <v>4.1059935884708576E-3</v>
      </c>
      <c r="M1580" s="36"/>
    </row>
    <row r="1581" spans="1:13" ht="12.75" x14ac:dyDescent="0.2">
      <c r="A1581" s="15">
        <v>2002.02</v>
      </c>
      <c r="B1581" s="15">
        <v>1100.67</v>
      </c>
      <c r="C1581" s="18">
        <f>C1579/3+C1582*2/3</f>
        <v>15.733333333333334</v>
      </c>
      <c r="D1581" s="19">
        <f>(D1579+2*D1582)/3</f>
        <v>24.696666666666669</v>
      </c>
      <c r="E1581" s="18">
        <v>177.8</v>
      </c>
      <c r="F1581" s="15">
        <f t="shared" si="98"/>
        <v>2002.1249999998809</v>
      </c>
      <c r="G1581" s="15">
        <v>4.91</v>
      </c>
      <c r="H1581" s="30"/>
      <c r="I1581" s="155"/>
      <c r="J1581" s="197">
        <f t="shared" si="96"/>
        <v>1.3111111111111111</v>
      </c>
      <c r="K1581" s="197">
        <f t="shared" si="99"/>
        <v>1.1498856448470993E-3</v>
      </c>
      <c r="L1581" s="197">
        <f t="shared" si="97"/>
        <v>4.002376012389508E-3</v>
      </c>
      <c r="M1581" s="36"/>
    </row>
    <row r="1582" spans="1:13" ht="12.75" x14ac:dyDescent="0.2">
      <c r="A1582" s="15">
        <v>2002.03</v>
      </c>
      <c r="B1582" s="15">
        <v>1153.79</v>
      </c>
      <c r="C1582" s="18">
        <v>15.73</v>
      </c>
      <c r="D1582" s="18">
        <v>24.7</v>
      </c>
      <c r="E1582" s="18">
        <v>178.8</v>
      </c>
      <c r="F1582" s="15">
        <f t="shared" si="98"/>
        <v>2002.2083333332141</v>
      </c>
      <c r="G1582" s="15">
        <v>5.28</v>
      </c>
      <c r="H1582" s="30"/>
      <c r="I1582" s="155"/>
      <c r="J1582" s="197">
        <f t="shared" si="96"/>
        <v>1.3108333333333333</v>
      </c>
      <c r="K1582" s="197">
        <f t="shared" si="99"/>
        <v>1.1909412751627039E-3</v>
      </c>
      <c r="L1582" s="197">
        <f t="shared" si="97"/>
        <v>4.2969791189388928E-3</v>
      </c>
      <c r="M1582" s="36"/>
    </row>
    <row r="1583" spans="1:13" ht="12.75" x14ac:dyDescent="0.2">
      <c r="A1583" s="15">
        <v>2002.04</v>
      </c>
      <c r="B1583" s="15">
        <v>1111.93</v>
      </c>
      <c r="C1583" s="18">
        <f>C1582*2/3+C1585/3</f>
        <v>15.833333333333332</v>
      </c>
      <c r="D1583" s="19">
        <f>(2*D1582+D1585)/3</f>
        <v>25.38</v>
      </c>
      <c r="E1583" s="18">
        <v>179.8</v>
      </c>
      <c r="F1583" s="15">
        <f t="shared" si="98"/>
        <v>2002.2916666665474</v>
      </c>
      <c r="G1583" s="15">
        <v>5.21</v>
      </c>
      <c r="H1583" s="30"/>
      <c r="I1583" s="155"/>
      <c r="J1583" s="197">
        <f t="shared" si="96"/>
        <v>1.3194444444444444</v>
      </c>
      <c r="K1583" s="197">
        <f t="shared" si="99"/>
        <v>1.1435741724615783E-3</v>
      </c>
      <c r="L1583" s="197">
        <f t="shared" si="97"/>
        <v>4.2413162664582948E-3</v>
      </c>
      <c r="M1583" s="36"/>
    </row>
    <row r="1584" spans="1:13" ht="12.75" x14ac:dyDescent="0.2">
      <c r="A1584" s="15">
        <v>2002.05</v>
      </c>
      <c r="B1584" s="15">
        <v>1079.25</v>
      </c>
      <c r="C1584" s="18">
        <f>C1582/3+C1585*2/3</f>
        <v>15.936666666666667</v>
      </c>
      <c r="D1584" s="19">
        <f>(D1582+2*D1585)/3</f>
        <v>26.06</v>
      </c>
      <c r="E1584" s="18">
        <v>179.8</v>
      </c>
      <c r="F1584" s="15">
        <f t="shared" si="98"/>
        <v>2002.3749999998806</v>
      </c>
      <c r="G1584" s="15">
        <v>5.16</v>
      </c>
      <c r="H1584" s="30"/>
      <c r="I1584" s="155"/>
      <c r="J1584" s="197">
        <f t="shared" si="96"/>
        <v>1.3280555555555555</v>
      </c>
      <c r="K1584" s="197">
        <f t="shared" si="99"/>
        <v>1.1943697494946224E-3</v>
      </c>
      <c r="L1584" s="197">
        <f t="shared" si="97"/>
        <v>4.2015362976310922E-3</v>
      </c>
      <c r="M1584" s="36"/>
    </row>
    <row r="1585" spans="1:13" ht="12.75" x14ac:dyDescent="0.2">
      <c r="A1585" s="15">
        <v>2002.06</v>
      </c>
      <c r="B1585" s="15">
        <v>1014.02</v>
      </c>
      <c r="C1585" s="18">
        <v>16.04</v>
      </c>
      <c r="D1585" s="18">
        <v>26.74</v>
      </c>
      <c r="E1585" s="18">
        <v>179.9</v>
      </c>
      <c r="F1585" s="15">
        <f t="shared" si="98"/>
        <v>2002.4583333332139</v>
      </c>
      <c r="G1585" s="15">
        <v>4.93</v>
      </c>
      <c r="H1585" s="30"/>
      <c r="I1585" s="155"/>
      <c r="J1585" s="197">
        <f t="shared" si="96"/>
        <v>1.3366666666666667</v>
      </c>
      <c r="K1585" s="197">
        <f t="shared" si="99"/>
        <v>1.2385144004323991E-3</v>
      </c>
      <c r="L1585" s="197">
        <f t="shared" si="97"/>
        <v>4.0183248361511659E-3</v>
      </c>
      <c r="M1585" s="36"/>
    </row>
    <row r="1586" spans="1:13" ht="12.75" x14ac:dyDescent="0.2">
      <c r="A1586" s="15">
        <v>2002.07</v>
      </c>
      <c r="B1586" s="15">
        <v>903.59</v>
      </c>
      <c r="C1586" s="18">
        <f>C1585*2/3+C1588/3</f>
        <v>15.96</v>
      </c>
      <c r="D1586" s="19">
        <f>(2*D1585+D1588)/3</f>
        <v>27.84</v>
      </c>
      <c r="E1586" s="18">
        <v>180.1</v>
      </c>
      <c r="F1586" s="15">
        <f t="shared" si="98"/>
        <v>2002.5416666665471</v>
      </c>
      <c r="G1586" s="15">
        <v>4.6500000000000004</v>
      </c>
      <c r="H1586" s="30"/>
      <c r="I1586" s="155"/>
      <c r="J1586" s="197">
        <f t="shared" si="96"/>
        <v>1.33</v>
      </c>
      <c r="K1586" s="197">
        <f t="shared" si="99"/>
        <v>1.3116112108242442E-3</v>
      </c>
      <c r="L1586" s="197">
        <f t="shared" si="97"/>
        <v>3.7947872834442897E-3</v>
      </c>
      <c r="M1586" s="36"/>
    </row>
    <row r="1587" spans="1:13" ht="12.75" x14ac:dyDescent="0.2">
      <c r="A1587" s="15">
        <v>2002.08</v>
      </c>
      <c r="B1587" s="15">
        <v>912.55</v>
      </c>
      <c r="C1587" s="18">
        <f>C1585/3+C1588*2/3</f>
        <v>15.879999999999999</v>
      </c>
      <c r="D1587" s="19">
        <f>(D1585+2*D1588)/3</f>
        <v>28.939999999999998</v>
      </c>
      <c r="E1587" s="18">
        <v>180.7</v>
      </c>
      <c r="F1587" s="15">
        <f t="shared" si="98"/>
        <v>2002.6249999998804</v>
      </c>
      <c r="G1587" s="15">
        <v>4.26</v>
      </c>
      <c r="H1587" s="30"/>
      <c r="I1587" s="155"/>
      <c r="J1587" s="197">
        <f t="shared" si="96"/>
        <v>1.3233333333333333</v>
      </c>
      <c r="K1587" s="197">
        <f t="shared" si="99"/>
        <v>1.4645285287944014E-3</v>
      </c>
      <c r="L1587" s="197">
        <f t="shared" si="97"/>
        <v>3.4825160297176083E-3</v>
      </c>
      <c r="M1587" s="36"/>
    </row>
    <row r="1588" spans="1:13" ht="12.75" x14ac:dyDescent="0.2">
      <c r="A1588" s="15">
        <v>2002.09</v>
      </c>
      <c r="B1588" s="15">
        <v>867.81</v>
      </c>
      <c r="C1588" s="18">
        <v>15.8</v>
      </c>
      <c r="D1588" s="18">
        <v>30.04</v>
      </c>
      <c r="E1588" s="18">
        <v>181</v>
      </c>
      <c r="F1588" s="15">
        <f t="shared" si="98"/>
        <v>2002.7083333332137</v>
      </c>
      <c r="G1588" s="15">
        <v>3.87</v>
      </c>
      <c r="H1588" s="30"/>
      <c r="I1588" s="155"/>
      <c r="J1588" s="197">
        <f t="shared" si="96"/>
        <v>1.3166666666666667</v>
      </c>
      <c r="K1588" s="197">
        <f t="shared" si="99"/>
        <v>1.4428433145215788E-3</v>
      </c>
      <c r="L1588" s="197">
        <f t="shared" si="97"/>
        <v>3.1691721789193217E-3</v>
      </c>
      <c r="M1588" s="36"/>
    </row>
    <row r="1589" spans="1:13" ht="12.75" x14ac:dyDescent="0.2">
      <c r="A1589" s="15">
        <v>2002.1</v>
      </c>
      <c r="B1589" s="15">
        <v>854.63</v>
      </c>
      <c r="C1589" s="18">
        <f>C1588*2/3+C1591/3</f>
        <v>15.89</v>
      </c>
      <c r="D1589" s="19">
        <f>(2*D1588+D1591)/3</f>
        <v>29.223333333333333</v>
      </c>
      <c r="E1589" s="18">
        <v>181.3</v>
      </c>
      <c r="F1589" s="15">
        <f t="shared" si="98"/>
        <v>2002.7916666665469</v>
      </c>
      <c r="G1589" s="15">
        <v>3.94</v>
      </c>
      <c r="H1589" s="30"/>
      <c r="I1589" s="155"/>
      <c r="J1589" s="197">
        <f t="shared" si="96"/>
        <v>1.3241666666666667</v>
      </c>
      <c r="K1589" s="197">
        <f t="shared" si="99"/>
        <v>1.5258716385691186E-3</v>
      </c>
      <c r="L1589" s="197">
        <f t="shared" si="97"/>
        <v>3.2254927088173346E-3</v>
      </c>
      <c r="M1589" s="36"/>
    </row>
    <row r="1590" spans="1:13" ht="12.75" x14ac:dyDescent="0.2">
      <c r="A1590" s="15">
        <v>2002.11</v>
      </c>
      <c r="B1590" s="15">
        <v>909.93</v>
      </c>
      <c r="C1590" s="18">
        <f>C1588/3+C1591*2/3</f>
        <v>15.98</v>
      </c>
      <c r="D1590" s="19">
        <f>(D1588+2*D1591)/3</f>
        <v>28.406666666666666</v>
      </c>
      <c r="E1590" s="18">
        <v>181.3</v>
      </c>
      <c r="F1590" s="15">
        <f t="shared" si="98"/>
        <v>2002.8749999998802</v>
      </c>
      <c r="G1590" s="15">
        <v>4.05</v>
      </c>
      <c r="H1590" s="30"/>
      <c r="I1590" s="155"/>
      <c r="J1590" s="197">
        <f t="shared" si="96"/>
        <v>1.3316666666666668</v>
      </c>
      <c r="K1590" s="197">
        <f t="shared" si="99"/>
        <v>1.5581791730534462E-3</v>
      </c>
      <c r="L1590" s="197">
        <f t="shared" si="97"/>
        <v>3.3139261897998651E-3</v>
      </c>
      <c r="M1590" s="36"/>
    </row>
    <row r="1591" spans="1:13" ht="12.75" x14ac:dyDescent="0.2">
      <c r="A1591" s="15">
        <v>2002.12</v>
      </c>
      <c r="B1591" s="15">
        <v>899.18</v>
      </c>
      <c r="C1591" s="18">
        <v>16.07</v>
      </c>
      <c r="D1591" s="18">
        <v>27.59</v>
      </c>
      <c r="E1591" s="18">
        <v>180.9</v>
      </c>
      <c r="F1591" s="15">
        <f t="shared" si="98"/>
        <v>2002.9583333332134</v>
      </c>
      <c r="G1591" s="15">
        <v>4.03</v>
      </c>
      <c r="H1591" s="30"/>
      <c r="I1591" s="155"/>
      <c r="J1591" s="197">
        <f t="shared" si="96"/>
        <v>1.3391666666666666</v>
      </c>
      <c r="K1591" s="197">
        <f t="shared" si="99"/>
        <v>1.4717249312218156E-3</v>
      </c>
      <c r="L1591" s="197">
        <f t="shared" si="97"/>
        <v>3.2978537514263273E-3</v>
      </c>
      <c r="M1591" s="36"/>
    </row>
    <row r="1592" spans="1:13" ht="12.75" x14ac:dyDescent="0.2">
      <c r="A1592" s="15">
        <v>2003.01</v>
      </c>
      <c r="B1592" s="15">
        <v>895.84</v>
      </c>
      <c r="C1592" s="18">
        <f>C1591*2/3+C1594/3</f>
        <v>16.119999999999997</v>
      </c>
      <c r="D1592" s="19">
        <f>(2*D1591+D1594)/3</f>
        <v>28.5</v>
      </c>
      <c r="E1592" s="18">
        <v>181.7</v>
      </c>
      <c r="F1592" s="15">
        <f t="shared" si="98"/>
        <v>2003.0416666665467</v>
      </c>
      <c r="G1592" s="15">
        <v>4.05</v>
      </c>
      <c r="H1592" s="30"/>
      <c r="I1592" s="155"/>
      <c r="J1592" s="197">
        <f t="shared" si="96"/>
        <v>1.343333333333333</v>
      </c>
      <c r="K1592" s="197">
        <f t="shared" si="99"/>
        <v>1.4939537504541172E-3</v>
      </c>
      <c r="L1592" s="197">
        <f t="shared" si="97"/>
        <v>3.3139261897998651E-3</v>
      </c>
      <c r="M1592" s="36"/>
    </row>
    <row r="1593" spans="1:13" ht="12.75" x14ac:dyDescent="0.2">
      <c r="A1593" s="15">
        <v>2003.02</v>
      </c>
      <c r="B1593" s="15">
        <v>837.03</v>
      </c>
      <c r="C1593" s="18">
        <f>C1591/3+C1594*2/3</f>
        <v>16.169999999999998</v>
      </c>
      <c r="D1593" s="19">
        <f>(D1591+2*D1594)/3</f>
        <v>29.41</v>
      </c>
      <c r="E1593" s="18">
        <v>183.1</v>
      </c>
      <c r="F1593" s="15">
        <f t="shared" si="98"/>
        <v>2003.1249999998799</v>
      </c>
      <c r="G1593" s="15">
        <v>3.9</v>
      </c>
      <c r="H1593" s="30"/>
      <c r="I1593" s="155"/>
      <c r="J1593" s="197">
        <f t="shared" si="96"/>
        <v>1.3474999999999999</v>
      </c>
      <c r="K1593" s="197">
        <f t="shared" si="99"/>
        <v>1.5041748526522592E-3</v>
      </c>
      <c r="L1593" s="197">
        <f t="shared" si="97"/>
        <v>3.1933138078821255E-3</v>
      </c>
      <c r="M1593" s="36"/>
    </row>
    <row r="1594" spans="1:13" ht="12.75" x14ac:dyDescent="0.2">
      <c r="A1594" s="15">
        <v>2003.03</v>
      </c>
      <c r="B1594" s="15">
        <v>846.63</v>
      </c>
      <c r="C1594" s="18">
        <v>16.22</v>
      </c>
      <c r="D1594" s="18">
        <v>30.32</v>
      </c>
      <c r="E1594" s="18">
        <v>184.2</v>
      </c>
      <c r="F1594" s="15">
        <f t="shared" si="98"/>
        <v>2003.2083333332132</v>
      </c>
      <c r="G1594" s="15">
        <v>3.81</v>
      </c>
      <c r="H1594" s="30"/>
      <c r="I1594" s="155"/>
      <c r="J1594" s="197">
        <f t="shared" si="96"/>
        <v>1.3516666666666666</v>
      </c>
      <c r="K1594" s="197">
        <f t="shared" si="99"/>
        <v>1.614836584909342E-3</v>
      </c>
      <c r="L1594" s="197">
        <f t="shared" si="97"/>
        <v>3.1208697401348129E-3</v>
      </c>
      <c r="M1594" s="36"/>
    </row>
    <row r="1595" spans="1:13" ht="12.75" x14ac:dyDescent="0.2">
      <c r="A1595" s="15">
        <v>2003.04</v>
      </c>
      <c r="B1595" s="15">
        <v>890.03</v>
      </c>
      <c r="C1595" s="18">
        <f>C1594*2/3+C1597/3</f>
        <v>16.203333333333333</v>
      </c>
      <c r="D1595" s="19">
        <f>(2*D1594+D1597)/3</f>
        <v>31.73</v>
      </c>
      <c r="E1595" s="18">
        <v>183.8</v>
      </c>
      <c r="F1595" s="15">
        <f t="shared" si="98"/>
        <v>2003.2916666665465</v>
      </c>
      <c r="G1595" s="15">
        <v>3.96</v>
      </c>
      <c r="H1595" s="30"/>
      <c r="I1595" s="155"/>
      <c r="J1595" s="197">
        <f t="shared" si="96"/>
        <v>1.3502777777777777</v>
      </c>
      <c r="K1595" s="197">
        <f t="shared" si="99"/>
        <v>1.5948853428035597E-3</v>
      </c>
      <c r="L1595" s="197">
        <f t="shared" si="97"/>
        <v>3.2415779026344627E-3</v>
      </c>
      <c r="M1595" s="36"/>
    </row>
    <row r="1596" spans="1:13" ht="12.75" x14ac:dyDescent="0.2">
      <c r="A1596" s="15">
        <v>2003.05</v>
      </c>
      <c r="B1596" s="15">
        <v>935.96</v>
      </c>
      <c r="C1596" s="18">
        <f>C1594/3+C1597*2/3</f>
        <v>16.186666666666667</v>
      </c>
      <c r="D1596" s="19">
        <f>(D1594+2*D1597)/3</f>
        <v>33.139999999999993</v>
      </c>
      <c r="E1596" s="18">
        <v>183.5</v>
      </c>
      <c r="F1596" s="15">
        <f t="shared" si="98"/>
        <v>2003.3749999998797</v>
      </c>
      <c r="G1596" s="15">
        <v>3.57</v>
      </c>
      <c r="H1596" s="30"/>
      <c r="I1596" s="155"/>
      <c r="J1596" s="197">
        <f t="shared" si="96"/>
        <v>1.348888888888889</v>
      </c>
      <c r="K1596" s="197">
        <f t="shared" si="99"/>
        <v>1.5155544070299754E-3</v>
      </c>
      <c r="L1596" s="197">
        <f t="shared" si="97"/>
        <v>2.9274037199951142E-3</v>
      </c>
      <c r="M1596" s="36"/>
    </row>
    <row r="1597" spans="1:13" ht="12.75" x14ac:dyDescent="0.2">
      <c r="A1597" s="15">
        <v>2003.06</v>
      </c>
      <c r="B1597" s="15">
        <v>988</v>
      </c>
      <c r="C1597" s="18">
        <v>16.170000000000002</v>
      </c>
      <c r="D1597" s="18">
        <v>34.549999999999997</v>
      </c>
      <c r="E1597" s="18">
        <v>183.7</v>
      </c>
      <c r="F1597" s="15">
        <f t="shared" si="98"/>
        <v>2003.458333333213</v>
      </c>
      <c r="G1597" s="15">
        <v>3.33</v>
      </c>
      <c r="H1597" s="30"/>
      <c r="I1597" s="155"/>
      <c r="J1597" s="197">
        <f t="shared" si="96"/>
        <v>1.3475000000000001</v>
      </c>
      <c r="K1597" s="197">
        <f t="shared" si="99"/>
        <v>1.4396982777041755E-3</v>
      </c>
      <c r="L1597" s="197">
        <f t="shared" si="97"/>
        <v>2.7335263083605454E-3</v>
      </c>
      <c r="M1597" s="36"/>
    </row>
    <row r="1598" spans="1:13" ht="12.75" x14ac:dyDescent="0.2">
      <c r="A1598" s="15">
        <v>2003.07</v>
      </c>
      <c r="B1598" s="15">
        <v>992.54</v>
      </c>
      <c r="C1598" s="18">
        <f>C1597*2/3+C1600/3</f>
        <v>16.310000000000002</v>
      </c>
      <c r="D1598" s="19">
        <f>(2*D1597+D1600)/3</f>
        <v>35.893333333333331</v>
      </c>
      <c r="E1598" s="18">
        <v>183.9</v>
      </c>
      <c r="F1598" s="15">
        <f t="shared" si="98"/>
        <v>2003.5416666665462</v>
      </c>
      <c r="G1598" s="15">
        <v>3.98</v>
      </c>
      <c r="H1598" s="30"/>
      <c r="I1598" s="155"/>
      <c r="J1598" s="197">
        <f t="shared" si="96"/>
        <v>1.3591666666666669</v>
      </c>
      <c r="K1598" s="197">
        <f t="shared" si="99"/>
        <v>1.3756747638326587E-3</v>
      </c>
      <c r="L1598" s="197">
        <f t="shared" si="97"/>
        <v>3.2576602600797866E-3</v>
      </c>
      <c r="M1598" s="36"/>
    </row>
    <row r="1599" spans="1:13" ht="12.75" x14ac:dyDescent="0.2">
      <c r="A1599" s="15">
        <v>2003.08</v>
      </c>
      <c r="B1599" s="15">
        <v>989.53</v>
      </c>
      <c r="C1599" s="18">
        <f>C1597/3+C1600*2/3</f>
        <v>16.450000000000003</v>
      </c>
      <c r="D1599" s="19">
        <f>(D1597+2*D1600)/3</f>
        <v>37.236666666666665</v>
      </c>
      <c r="E1599" s="18">
        <v>184.6</v>
      </c>
      <c r="F1599" s="15">
        <f t="shared" si="98"/>
        <v>2003.6249999998795</v>
      </c>
      <c r="G1599" s="15">
        <v>4.45</v>
      </c>
      <c r="H1599" s="30"/>
      <c r="I1599" s="155"/>
      <c r="J1599" s="197">
        <f t="shared" si="96"/>
        <v>1.3708333333333336</v>
      </c>
      <c r="K1599" s="197">
        <f t="shared" si="99"/>
        <v>1.3811366124623025E-3</v>
      </c>
      <c r="L1599" s="197">
        <f t="shared" si="97"/>
        <v>3.6347816898771867E-3</v>
      </c>
      <c r="M1599" s="36"/>
    </row>
    <row r="1600" spans="1:13" ht="12.75" x14ac:dyDescent="0.2">
      <c r="A1600" s="15">
        <v>2003.09</v>
      </c>
      <c r="B1600" s="15">
        <v>1019.44</v>
      </c>
      <c r="C1600" s="18">
        <v>16.59</v>
      </c>
      <c r="D1600" s="18">
        <v>38.58</v>
      </c>
      <c r="E1600" s="18">
        <v>185.2</v>
      </c>
      <c r="F1600" s="15">
        <f t="shared" si="98"/>
        <v>2003.7083333332127</v>
      </c>
      <c r="G1600" s="15">
        <v>4.2699999999999996</v>
      </c>
      <c r="H1600" s="30"/>
      <c r="I1600" s="155"/>
      <c r="J1600" s="197">
        <f t="shared" si="96"/>
        <v>1.3825000000000001</v>
      </c>
      <c r="K1600" s="197">
        <f t="shared" si="99"/>
        <v>1.3971279294210384E-3</v>
      </c>
      <c r="L1600" s="197">
        <f t="shared" si="97"/>
        <v>3.4905363507502507E-3</v>
      </c>
      <c r="M1600" s="36"/>
    </row>
    <row r="1601" spans="1:13" ht="12.75" x14ac:dyDescent="0.2">
      <c r="A1601" s="15">
        <v>2003.1</v>
      </c>
      <c r="B1601" s="15">
        <v>1038.73</v>
      </c>
      <c r="C1601" s="18">
        <f>C1600*2/3+C1603/3</f>
        <v>16.856666666666669</v>
      </c>
      <c r="D1601" s="19">
        <f>(2*D1600+D1603)/3</f>
        <v>41.966666666666669</v>
      </c>
      <c r="E1601" s="18">
        <v>185</v>
      </c>
      <c r="F1601" s="15">
        <f t="shared" si="98"/>
        <v>2003.791666666546</v>
      </c>
      <c r="G1601" s="15">
        <v>4.29</v>
      </c>
      <c r="H1601" s="30"/>
      <c r="I1601" s="155"/>
      <c r="J1601" s="197">
        <f t="shared" si="96"/>
        <v>1.4047222222222224</v>
      </c>
      <c r="K1601" s="197">
        <f t="shared" si="99"/>
        <v>1.3779351626601098E-3</v>
      </c>
      <c r="L1601" s="197">
        <f t="shared" si="97"/>
        <v>3.5065748777713956E-3</v>
      </c>
      <c r="M1601" s="36"/>
    </row>
    <row r="1602" spans="1:13" ht="12.75" x14ac:dyDescent="0.2">
      <c r="A1602" s="15">
        <v>2003.11</v>
      </c>
      <c r="B1602" s="15">
        <v>1049.9000000000001</v>
      </c>
      <c r="C1602" s="18">
        <f>C1600/3+C1603*2/3</f>
        <v>17.123333333333335</v>
      </c>
      <c r="D1602" s="19">
        <f>(D1600+2*D1603)/3</f>
        <v>45.353333333333332</v>
      </c>
      <c r="E1602" s="18">
        <v>184.5</v>
      </c>
      <c r="F1602" s="15">
        <f t="shared" si="98"/>
        <v>2003.8749999998793</v>
      </c>
      <c r="G1602" s="15">
        <v>4.3</v>
      </c>
      <c r="H1602" s="30"/>
      <c r="I1602" s="155"/>
      <c r="J1602" s="197">
        <f t="shared" si="96"/>
        <v>1.4269444444444446</v>
      </c>
      <c r="K1602" s="197">
        <f t="shared" si="99"/>
        <v>1.3737395131020039E-3</v>
      </c>
      <c r="L1602" s="197">
        <f t="shared" si="97"/>
        <v>3.5145930840192463E-3</v>
      </c>
      <c r="M1602" s="36"/>
    </row>
    <row r="1603" spans="1:13" ht="12.75" x14ac:dyDescent="0.2">
      <c r="A1603" s="15">
        <v>2003.12</v>
      </c>
      <c r="B1603" s="15">
        <v>1080.6400000000001</v>
      </c>
      <c r="C1603" s="18">
        <v>17.39</v>
      </c>
      <c r="D1603" s="18">
        <v>48.74</v>
      </c>
      <c r="E1603" s="18">
        <v>184.3</v>
      </c>
      <c r="F1603" s="15">
        <f t="shared" si="98"/>
        <v>2003.9583333332125</v>
      </c>
      <c r="G1603" s="15">
        <v>4.2699999999999996</v>
      </c>
      <c r="H1603" s="30"/>
      <c r="I1603" s="155"/>
      <c r="J1603" s="197">
        <f t="shared" si="96"/>
        <v>1.4491666666666667</v>
      </c>
      <c r="K1603" s="197">
        <f t="shared" si="99"/>
        <v>1.3802901863669555E-3</v>
      </c>
      <c r="L1603" s="197">
        <f t="shared" si="97"/>
        <v>3.4905363507502507E-3</v>
      </c>
      <c r="M1603" s="36"/>
    </row>
    <row r="1604" spans="1:13" ht="12.75" x14ac:dyDescent="0.2">
      <c r="A1604" s="15">
        <v>2004.01</v>
      </c>
      <c r="B1604" s="15">
        <v>1132.52</v>
      </c>
      <c r="C1604" s="18">
        <f>C1603*2/3+C1606/3</f>
        <v>17.600000000000001</v>
      </c>
      <c r="D1604" s="19">
        <f>(2*D1603+D1606)/3</f>
        <v>49.826666666666675</v>
      </c>
      <c r="E1604" s="18">
        <v>185.2</v>
      </c>
      <c r="F1604" s="15">
        <f t="shared" si="98"/>
        <v>2004.0416666665458</v>
      </c>
      <c r="G1604" s="15">
        <v>4.1500000000000004</v>
      </c>
      <c r="H1604" s="30"/>
      <c r="I1604" s="155"/>
      <c r="J1604" s="197">
        <f t="shared" si="96"/>
        <v>1.4666666666666668</v>
      </c>
      <c r="K1604" s="197">
        <f t="shared" si="99"/>
        <v>1.3572204125950054E-3</v>
      </c>
      <c r="L1604" s="197">
        <f t="shared" si="97"/>
        <v>3.3942459274463044E-3</v>
      </c>
      <c r="M1604" s="36"/>
    </row>
    <row r="1605" spans="1:13" ht="12.75" x14ac:dyDescent="0.2">
      <c r="A1605" s="15">
        <v>2004.02</v>
      </c>
      <c r="B1605" s="15">
        <v>1143.3599999999999</v>
      </c>
      <c r="C1605" s="18">
        <f>C1603/3+C1606*2/3</f>
        <v>17.810000000000002</v>
      </c>
      <c r="D1605" s="19">
        <f>(D1603+2*D1606)/3</f>
        <v>50.913333333333334</v>
      </c>
      <c r="E1605" s="18">
        <v>186.2</v>
      </c>
      <c r="F1605" s="15">
        <f t="shared" si="98"/>
        <v>2004.124999999879</v>
      </c>
      <c r="G1605" s="15">
        <v>4.08</v>
      </c>
      <c r="H1605" s="30"/>
      <c r="I1605" s="155"/>
      <c r="J1605" s="197">
        <f t="shared" si="96"/>
        <v>1.4841666666666669</v>
      </c>
      <c r="K1605" s="197">
        <f t="shared" si="99"/>
        <v>1.3104992994972865E-3</v>
      </c>
      <c r="L1605" s="197">
        <f t="shared" si="97"/>
        <v>3.3380295383023117E-3</v>
      </c>
      <c r="M1605" s="36"/>
    </row>
    <row r="1606" spans="1:13" ht="12.75" x14ac:dyDescent="0.2">
      <c r="A1606" s="15">
        <v>2004.03</v>
      </c>
      <c r="B1606" s="15">
        <v>1123.98</v>
      </c>
      <c r="C1606" s="18">
        <v>18.02</v>
      </c>
      <c r="D1606" s="18">
        <v>52</v>
      </c>
      <c r="E1606" s="18">
        <v>187.4</v>
      </c>
      <c r="F1606" s="15">
        <f t="shared" si="98"/>
        <v>2004.2083333332123</v>
      </c>
      <c r="G1606" s="15">
        <v>3.83</v>
      </c>
      <c r="H1606" s="30"/>
      <c r="I1606" s="155"/>
      <c r="J1606" s="197">
        <f t="shared" si="96"/>
        <v>1.5016666666666667</v>
      </c>
      <c r="K1606" s="197">
        <f t="shared" si="99"/>
        <v>1.3133804459371211E-3</v>
      </c>
      <c r="L1606" s="197">
        <f t="shared" si="97"/>
        <v>3.1369733958956925E-3</v>
      </c>
      <c r="M1606" s="36"/>
    </row>
    <row r="1607" spans="1:13" ht="12.75" x14ac:dyDescent="0.2">
      <c r="A1607" s="15">
        <v>2004.04</v>
      </c>
      <c r="B1607" s="15">
        <v>1133.3599999999999</v>
      </c>
      <c r="C1607" s="18">
        <f>C1606*2/3+C1609/3</f>
        <v>18.213333333333335</v>
      </c>
      <c r="D1607" s="19">
        <f>(2*D1606+D1609)/3</f>
        <v>53.383333333333333</v>
      </c>
      <c r="E1607" s="18">
        <v>188</v>
      </c>
      <c r="F1607" s="15">
        <f t="shared" si="98"/>
        <v>2004.2916666665456</v>
      </c>
      <c r="G1607" s="15">
        <v>4.3499999999999996</v>
      </c>
      <c r="H1607" s="30"/>
      <c r="I1607" s="155"/>
      <c r="J1607" s="197">
        <f t="shared" si="96"/>
        <v>1.5177777777777779</v>
      </c>
      <c r="K1607" s="197">
        <f t="shared" si="99"/>
        <v>1.3503601289860832E-3</v>
      </c>
      <c r="L1607" s="197">
        <f t="shared" si="97"/>
        <v>3.5546735478100278E-3</v>
      </c>
      <c r="M1607" s="36"/>
    </row>
    <row r="1608" spans="1:13" ht="12.75" x14ac:dyDescent="0.2">
      <c r="A1608" s="15">
        <v>2004.05</v>
      </c>
      <c r="B1608" s="15">
        <v>1102.78</v>
      </c>
      <c r="C1608" s="18">
        <f>C1606/3+C1609*2/3</f>
        <v>18.406666666666666</v>
      </c>
      <c r="D1608" s="19">
        <f>(D1606+2*D1609)/3</f>
        <v>54.766666666666673</v>
      </c>
      <c r="E1608" s="18">
        <v>189.1</v>
      </c>
      <c r="F1608" s="15">
        <f t="shared" si="98"/>
        <v>2004.3749999998788</v>
      </c>
      <c r="G1608" s="15">
        <v>4.72</v>
      </c>
      <c r="H1608" s="30"/>
      <c r="I1608" s="155"/>
      <c r="J1608" s="197">
        <f t="shared" ref="J1608:J1671" si="100">D_year/12</f>
        <v>1.5338888888888889</v>
      </c>
      <c r="K1608" s="197">
        <f t="shared" si="99"/>
        <v>1.3533995278542466E-3</v>
      </c>
      <c r="L1608" s="197">
        <f t="shared" ref="L1608:L1671" si="101">(1+G1608/100)^(1/12)-1</f>
        <v>3.8507230235700352E-3</v>
      </c>
      <c r="M1608" s="36"/>
    </row>
    <row r="1609" spans="1:13" ht="12.75" x14ac:dyDescent="0.2">
      <c r="A1609" s="15">
        <v>2004.06</v>
      </c>
      <c r="B1609" s="15">
        <v>1132.76</v>
      </c>
      <c r="C1609" s="18">
        <v>18.600000000000001</v>
      </c>
      <c r="D1609" s="18">
        <v>56.15</v>
      </c>
      <c r="E1609" s="18">
        <v>189.7</v>
      </c>
      <c r="F1609" s="15">
        <f t="shared" ref="F1609:F1672" si="102">F1608+1/12</f>
        <v>2004.4583333332121</v>
      </c>
      <c r="G1609" s="15">
        <v>4.7300000000000004</v>
      </c>
      <c r="H1609" s="30"/>
      <c r="I1609" s="155"/>
      <c r="J1609" s="197">
        <f t="shared" si="100"/>
        <v>1.55</v>
      </c>
      <c r="K1609" s="197">
        <f t="shared" ref="K1609:K1672" si="103">J1609/B1608</f>
        <v>1.4055387293929887E-3</v>
      </c>
      <c r="L1609" s="197">
        <f t="shared" si="101"/>
        <v>3.8587110455146068E-3</v>
      </c>
      <c r="M1609" s="36"/>
    </row>
    <row r="1610" spans="1:13" ht="12.75" x14ac:dyDescent="0.2">
      <c r="A1610" s="15">
        <v>2004.07</v>
      </c>
      <c r="B1610" s="15">
        <v>1105.8499999999999</v>
      </c>
      <c r="C1610" s="18">
        <f>C1609*2/3+C1612/3</f>
        <v>18.786666666666669</v>
      </c>
      <c r="D1610" s="19">
        <f>(2*D1609+D1612)/3</f>
        <v>56.69</v>
      </c>
      <c r="E1610" s="18">
        <v>189.4</v>
      </c>
      <c r="F1610" s="15">
        <f t="shared" si="102"/>
        <v>2004.5416666665453</v>
      </c>
      <c r="G1610" s="15">
        <v>4.5</v>
      </c>
      <c r="H1610" s="30"/>
      <c r="I1610" s="155"/>
      <c r="J1610" s="197">
        <f t="shared" si="100"/>
        <v>1.5655555555555558</v>
      </c>
      <c r="K1610" s="197">
        <f t="shared" si="103"/>
        <v>1.3820717147105793E-3</v>
      </c>
      <c r="L1610" s="197">
        <f t="shared" si="101"/>
        <v>3.6748094004368514E-3</v>
      </c>
      <c r="M1610" s="36"/>
    </row>
    <row r="1611" spans="1:13" ht="12.75" x14ac:dyDescent="0.2">
      <c r="A1611" s="15">
        <v>2004.08</v>
      </c>
      <c r="B1611" s="15">
        <v>1088.94</v>
      </c>
      <c r="C1611" s="18">
        <f>C1609/3+C1612*2/3</f>
        <v>18.973333333333333</v>
      </c>
      <c r="D1611" s="19">
        <f>(D1609+2*D1612)/3</f>
        <v>57.23</v>
      </c>
      <c r="E1611" s="18">
        <v>189.5</v>
      </c>
      <c r="F1611" s="15">
        <f t="shared" si="102"/>
        <v>2004.6249999998786</v>
      </c>
      <c r="G1611" s="15">
        <v>4.28</v>
      </c>
      <c r="H1611" s="30"/>
      <c r="I1611" s="155"/>
      <c r="J1611" s="197">
        <f t="shared" si="100"/>
        <v>1.5811111111111111</v>
      </c>
      <c r="K1611" s="197">
        <f t="shared" si="103"/>
        <v>1.4297699607642186E-3</v>
      </c>
      <c r="L1611" s="197">
        <f t="shared" si="101"/>
        <v>3.4985559667248811E-3</v>
      </c>
      <c r="M1611" s="36"/>
    </row>
    <row r="1612" spans="1:13" ht="12.75" x14ac:dyDescent="0.2">
      <c r="A1612" s="15">
        <v>2004.09</v>
      </c>
      <c r="B1612" s="15">
        <v>1117.6600000000001</v>
      </c>
      <c r="C1612" s="18">
        <v>19.16</v>
      </c>
      <c r="D1612" s="18">
        <v>57.77</v>
      </c>
      <c r="E1612" s="18">
        <v>189.9</v>
      </c>
      <c r="F1612" s="15">
        <f t="shared" si="102"/>
        <v>2004.7083333332118</v>
      </c>
      <c r="G1612" s="15">
        <v>4.13</v>
      </c>
      <c r="H1612" s="30"/>
      <c r="I1612" s="155"/>
      <c r="J1612" s="197">
        <f t="shared" si="100"/>
        <v>1.5966666666666667</v>
      </c>
      <c r="K1612" s="197">
        <f t="shared" si="103"/>
        <v>1.4662577062709301E-3</v>
      </c>
      <c r="L1612" s="197">
        <f t="shared" si="101"/>
        <v>3.3781876370064801E-3</v>
      </c>
      <c r="M1612" s="36"/>
    </row>
    <row r="1613" spans="1:13" ht="12.75" x14ac:dyDescent="0.2">
      <c r="A1613" s="15">
        <v>2004.1</v>
      </c>
      <c r="B1613" s="15">
        <v>1117.21</v>
      </c>
      <c r="C1613" s="18">
        <f>C1612*2/3+C1615/3</f>
        <v>19.253333333333334</v>
      </c>
      <c r="D1613" s="19">
        <f>(2*D1612+D1615)/3</f>
        <v>58.03</v>
      </c>
      <c r="E1613" s="18">
        <v>190.9</v>
      </c>
      <c r="F1613" s="15">
        <f t="shared" si="102"/>
        <v>2004.7916666665451</v>
      </c>
      <c r="G1613" s="15">
        <v>4.0999999999999996</v>
      </c>
      <c r="H1613" s="30"/>
      <c r="I1613" s="155"/>
      <c r="J1613" s="197">
        <f t="shared" si="100"/>
        <v>1.6044444444444446</v>
      </c>
      <c r="K1613" s="197">
        <f t="shared" si="103"/>
        <v>1.4355389335257989E-3</v>
      </c>
      <c r="L1613" s="197">
        <f t="shared" si="101"/>
        <v>3.3540948994528197E-3</v>
      </c>
      <c r="M1613" s="36"/>
    </row>
    <row r="1614" spans="1:13" ht="12.75" x14ac:dyDescent="0.2">
      <c r="A1614" s="15">
        <v>2004.11</v>
      </c>
      <c r="B1614" s="15">
        <v>1168.94</v>
      </c>
      <c r="C1614" s="18">
        <f>C1612/3+C1615*2/3</f>
        <v>19.346666666666668</v>
      </c>
      <c r="D1614" s="19">
        <f>(D1612+2*D1615)/3</f>
        <v>58.29</v>
      </c>
      <c r="E1614" s="18">
        <v>191</v>
      </c>
      <c r="F1614" s="15">
        <f t="shared" si="102"/>
        <v>2004.8749999998784</v>
      </c>
      <c r="G1614" s="15">
        <v>4.1900000000000004</v>
      </c>
      <c r="H1614" s="30"/>
      <c r="I1614" s="155"/>
      <c r="J1614" s="197">
        <f t="shared" si="100"/>
        <v>1.6122222222222222</v>
      </c>
      <c r="K1614" s="197">
        <f t="shared" si="103"/>
        <v>1.4430789396999866E-3</v>
      </c>
      <c r="L1614" s="197">
        <f t="shared" si="101"/>
        <v>3.4263540299781514E-3</v>
      </c>
      <c r="M1614" s="36"/>
    </row>
    <row r="1615" spans="1:13" ht="12.75" x14ac:dyDescent="0.2">
      <c r="A1615" s="15">
        <v>2004.12</v>
      </c>
      <c r="B1615" s="15">
        <v>1199.21</v>
      </c>
      <c r="C1615" s="18">
        <v>19.440000000000001</v>
      </c>
      <c r="D1615" s="18">
        <v>58.55</v>
      </c>
      <c r="E1615" s="18">
        <v>190.3</v>
      </c>
      <c r="F1615" s="15">
        <f t="shared" si="102"/>
        <v>2004.9583333332116</v>
      </c>
      <c r="G1615" s="15">
        <v>4.2300000000000004</v>
      </c>
      <c r="H1615" s="30"/>
      <c r="I1615" s="155"/>
      <c r="J1615" s="197">
        <f t="shared" si="100"/>
        <v>1.62</v>
      </c>
      <c r="K1615" s="197">
        <f t="shared" si="103"/>
        <v>1.3858709600150564E-3</v>
      </c>
      <c r="L1615" s="197">
        <f t="shared" si="101"/>
        <v>3.4584508349766452E-3</v>
      </c>
      <c r="M1615" s="36"/>
    </row>
    <row r="1616" spans="1:13" ht="12.75" x14ac:dyDescent="0.2">
      <c r="A1616" s="15">
        <v>2005.01</v>
      </c>
      <c r="B1616" s="15">
        <v>1181.4100000000001</v>
      </c>
      <c r="C1616" s="18">
        <f>C1615*2/3+C1618/3</f>
        <v>19.703333333333333</v>
      </c>
      <c r="D1616" s="19">
        <f>(2*D1615+D1618)/3</f>
        <v>59.106666666666662</v>
      </c>
      <c r="E1616" s="18">
        <v>190.7</v>
      </c>
      <c r="F1616" s="15">
        <f t="shared" si="102"/>
        <v>2005.0416666665449</v>
      </c>
      <c r="G1616" s="15">
        <v>4.22</v>
      </c>
      <c r="H1616" s="30"/>
      <c r="I1616" s="155"/>
      <c r="J1616" s="197">
        <f t="shared" si="100"/>
        <v>1.6419444444444444</v>
      </c>
      <c r="K1616" s="197">
        <f t="shared" si="103"/>
        <v>1.3691884194131506E-3</v>
      </c>
      <c r="L1616" s="197">
        <f t="shared" si="101"/>
        <v>3.4504276924163246E-3</v>
      </c>
      <c r="M1616" s="36"/>
    </row>
    <row r="1617" spans="1:13" ht="12.75" x14ac:dyDescent="0.2">
      <c r="A1617" s="15">
        <v>2005.02</v>
      </c>
      <c r="B1617" s="15">
        <v>1199.6300000000001</v>
      </c>
      <c r="C1617" s="18">
        <f>C1615/3+C1618*2/3</f>
        <v>19.966666666666669</v>
      </c>
      <c r="D1617" s="19">
        <f>(D1615+2*D1618)/3</f>
        <v>59.663333333333334</v>
      </c>
      <c r="E1617" s="18">
        <v>191.8</v>
      </c>
      <c r="F1617" s="15">
        <f t="shared" si="102"/>
        <v>2005.1249999998781</v>
      </c>
      <c r="G1617" s="15">
        <v>4.17</v>
      </c>
      <c r="H1617" s="30"/>
      <c r="I1617" s="155"/>
      <c r="J1617" s="197">
        <f t="shared" si="100"/>
        <v>1.663888888888889</v>
      </c>
      <c r="K1617" s="197">
        <f t="shared" si="103"/>
        <v>1.4083924199802683E-3</v>
      </c>
      <c r="L1617" s="197">
        <f t="shared" si="101"/>
        <v>3.4103013914235092E-3</v>
      </c>
      <c r="M1617" s="36"/>
    </row>
    <row r="1618" spans="1:13" ht="12.75" x14ac:dyDescent="0.2">
      <c r="A1618" s="15">
        <v>2005.03</v>
      </c>
      <c r="B1618" s="15">
        <v>1194.9000000000001</v>
      </c>
      <c r="C1618" s="18">
        <v>20.23</v>
      </c>
      <c r="D1618" s="18">
        <v>60.22</v>
      </c>
      <c r="E1618" s="18">
        <v>193.3</v>
      </c>
      <c r="F1618" s="15">
        <f t="shared" si="102"/>
        <v>2005.2083333332114</v>
      </c>
      <c r="G1618" s="15">
        <v>4.5</v>
      </c>
      <c r="H1618" s="30"/>
      <c r="I1618" s="155"/>
      <c r="J1618" s="197">
        <f t="shared" si="100"/>
        <v>1.6858333333333333</v>
      </c>
      <c r="K1618" s="197">
        <f t="shared" si="103"/>
        <v>1.4052944102209291E-3</v>
      </c>
      <c r="L1618" s="197">
        <f t="shared" si="101"/>
        <v>3.6748094004368514E-3</v>
      </c>
      <c r="M1618" s="36"/>
    </row>
    <row r="1619" spans="1:13" ht="12.75" x14ac:dyDescent="0.2">
      <c r="A1619" s="15">
        <v>2005.04</v>
      </c>
      <c r="B1619" s="15">
        <v>1164.43</v>
      </c>
      <c r="C1619" s="18">
        <f>C1618*2/3+C1621/3</f>
        <v>20.463333333333331</v>
      </c>
      <c r="D1619" s="19">
        <f>(2*D1618+D1621)/3</f>
        <v>61.233333333333327</v>
      </c>
      <c r="E1619" s="18">
        <v>194.6</v>
      </c>
      <c r="F1619" s="15">
        <f t="shared" si="102"/>
        <v>2005.2916666665446</v>
      </c>
      <c r="G1619" s="15">
        <v>4.34</v>
      </c>
      <c r="H1619" s="30"/>
      <c r="I1619" s="155"/>
      <c r="J1619" s="197">
        <f t="shared" si="100"/>
        <v>1.7052777777777777</v>
      </c>
      <c r="K1619" s="197">
        <f t="shared" si="103"/>
        <v>1.4271301178155305E-3</v>
      </c>
      <c r="L1619" s="197">
        <f t="shared" si="101"/>
        <v>3.5466588636137164E-3</v>
      </c>
      <c r="M1619" s="36"/>
    </row>
    <row r="1620" spans="1:13" ht="12.75" x14ac:dyDescent="0.2">
      <c r="A1620" s="15">
        <v>2005.05</v>
      </c>
      <c r="B1620" s="15">
        <v>1178.28</v>
      </c>
      <c r="C1620" s="18">
        <f>C1618/3+C1621*2/3</f>
        <v>20.696666666666665</v>
      </c>
      <c r="D1620" s="19">
        <f>(D1618+2*D1621)/3</f>
        <v>62.24666666666667</v>
      </c>
      <c r="E1620" s="18">
        <v>194.4</v>
      </c>
      <c r="F1620" s="15">
        <f t="shared" si="102"/>
        <v>2005.3749999998779</v>
      </c>
      <c r="G1620" s="15">
        <v>4.1399999999999997</v>
      </c>
      <c r="H1620" s="30"/>
      <c r="I1620" s="155"/>
      <c r="J1620" s="197">
        <f t="shared" si="100"/>
        <v>1.724722222222222</v>
      </c>
      <c r="K1620" s="197">
        <f t="shared" si="103"/>
        <v>1.4811729534812931E-3</v>
      </c>
      <c r="L1620" s="197">
        <f t="shared" si="101"/>
        <v>3.3862171355991677E-3</v>
      </c>
      <c r="M1620" s="36"/>
    </row>
    <row r="1621" spans="1:13" ht="12.75" x14ac:dyDescent="0.2">
      <c r="A1621" s="15">
        <v>2005.06</v>
      </c>
      <c r="B1621" s="15">
        <v>1202.25</v>
      </c>
      <c r="C1621" s="18">
        <v>20.93</v>
      </c>
      <c r="D1621" s="18">
        <v>63.26</v>
      </c>
      <c r="E1621" s="18">
        <v>194.5</v>
      </c>
      <c r="F1621" s="15">
        <f t="shared" si="102"/>
        <v>2005.4583333332112</v>
      </c>
      <c r="G1621" s="15">
        <v>4</v>
      </c>
      <c r="H1621" s="30"/>
      <c r="I1621" s="155"/>
      <c r="J1621" s="197">
        <f t="shared" si="100"/>
        <v>1.7441666666666666</v>
      </c>
      <c r="K1621" s="197">
        <f t="shared" si="103"/>
        <v>1.4802650190673412E-3</v>
      </c>
      <c r="L1621" s="197">
        <f t="shared" si="101"/>
        <v>3.2737397821989145E-3</v>
      </c>
      <c r="M1621" s="36"/>
    </row>
    <row r="1622" spans="1:13" ht="12.75" x14ac:dyDescent="0.2">
      <c r="A1622" s="15">
        <v>2005.07</v>
      </c>
      <c r="B1622" s="15">
        <v>1222.24</v>
      </c>
      <c r="C1622" s="18">
        <f>C1621*2/3+C1624/3</f>
        <v>21.11</v>
      </c>
      <c r="D1622" s="19">
        <f>(2*D1621+D1624)/3</f>
        <v>64.33</v>
      </c>
      <c r="E1622" s="18">
        <v>195.4</v>
      </c>
      <c r="F1622" s="15">
        <f t="shared" si="102"/>
        <v>2005.5416666665444</v>
      </c>
      <c r="G1622" s="15">
        <v>4.18</v>
      </c>
      <c r="H1622" s="30"/>
      <c r="I1622" s="155"/>
      <c r="J1622" s="197">
        <f t="shared" si="100"/>
        <v>1.7591666666666665</v>
      </c>
      <c r="K1622" s="197">
        <f t="shared" si="103"/>
        <v>1.463228668468843E-3</v>
      </c>
      <c r="L1622" s="197">
        <f t="shared" si="101"/>
        <v>3.4183280638138136E-3</v>
      </c>
      <c r="M1622" s="36"/>
    </row>
    <row r="1623" spans="1:13" ht="12.75" x14ac:dyDescent="0.2">
      <c r="A1623" s="15">
        <v>2005.08</v>
      </c>
      <c r="B1623" s="15">
        <v>1224.27</v>
      </c>
      <c r="C1623" s="18">
        <f>C1621/3+C1624*2/3</f>
        <v>21.29</v>
      </c>
      <c r="D1623" s="19">
        <f>(D1621+2*D1624)/3</f>
        <v>65.399999999999991</v>
      </c>
      <c r="E1623" s="18">
        <v>196.4</v>
      </c>
      <c r="F1623" s="15">
        <f t="shared" si="102"/>
        <v>2005.6249999998777</v>
      </c>
      <c r="G1623" s="15">
        <v>4.26</v>
      </c>
      <c r="H1623" s="30"/>
      <c r="I1623" s="155"/>
      <c r="J1623" s="197">
        <f t="shared" si="100"/>
        <v>1.7741666666666667</v>
      </c>
      <c r="K1623" s="197">
        <f t="shared" si="103"/>
        <v>1.4515697953484312E-3</v>
      </c>
      <c r="L1623" s="197">
        <f t="shared" si="101"/>
        <v>3.4825160297176083E-3</v>
      </c>
      <c r="M1623" s="36"/>
    </row>
    <row r="1624" spans="1:13" ht="12.75" x14ac:dyDescent="0.2">
      <c r="A1624" s="15">
        <v>2005.09</v>
      </c>
      <c r="B1624" s="15">
        <v>1225.92</v>
      </c>
      <c r="C1624" s="18">
        <v>21.47</v>
      </c>
      <c r="D1624" s="18">
        <v>66.47</v>
      </c>
      <c r="E1624" s="18">
        <v>198.8</v>
      </c>
      <c r="F1624" s="15">
        <f t="shared" si="102"/>
        <v>2005.7083333332109</v>
      </c>
      <c r="G1624" s="15">
        <v>4.2</v>
      </c>
      <c r="H1624" s="30"/>
      <c r="I1624" s="155"/>
      <c r="J1624" s="197">
        <f t="shared" si="100"/>
        <v>1.7891666666666666</v>
      </c>
      <c r="K1624" s="197">
        <f t="shared" si="103"/>
        <v>1.4614151017885487E-3</v>
      </c>
      <c r="L1624" s="197">
        <f t="shared" si="101"/>
        <v>3.4343792900468628E-3</v>
      </c>
      <c r="M1624" s="36"/>
    </row>
    <row r="1625" spans="1:13" ht="12.75" x14ac:dyDescent="0.2">
      <c r="A1625" s="15">
        <v>2005.1</v>
      </c>
      <c r="B1625" s="15">
        <v>1191.96</v>
      </c>
      <c r="C1625" s="18">
        <f>C1624*2/3+C1627/3</f>
        <v>21.72</v>
      </c>
      <c r="D1625" s="19">
        <f>(2*D1624+D1627)/3</f>
        <v>67.589999999999989</v>
      </c>
      <c r="E1625" s="18">
        <v>199.2</v>
      </c>
      <c r="F1625" s="15">
        <f t="shared" si="102"/>
        <v>2005.7916666665442</v>
      </c>
      <c r="G1625" s="15">
        <v>4.46</v>
      </c>
      <c r="H1625" s="30"/>
      <c r="I1625" s="155"/>
      <c r="J1625" s="197">
        <f t="shared" si="100"/>
        <v>1.8099999999999998</v>
      </c>
      <c r="K1625" s="197">
        <f t="shared" si="103"/>
        <v>1.4764421821978593E-3</v>
      </c>
      <c r="L1625" s="197">
        <f t="shared" si="101"/>
        <v>3.6427886369352347E-3</v>
      </c>
      <c r="M1625" s="36"/>
    </row>
    <row r="1626" spans="1:13" ht="12.75" x14ac:dyDescent="0.2">
      <c r="A1626" s="15">
        <v>2005.11</v>
      </c>
      <c r="B1626" s="15">
        <v>1237.3699999999999</v>
      </c>
      <c r="C1626" s="18">
        <f>C1624/3+C1627*2/3</f>
        <v>21.97</v>
      </c>
      <c r="D1626" s="19">
        <f>(D1624+2*D1627)/3</f>
        <v>68.709999999999994</v>
      </c>
      <c r="E1626" s="18">
        <v>197.6</v>
      </c>
      <c r="F1626" s="15">
        <f t="shared" si="102"/>
        <v>2005.8749999998774</v>
      </c>
      <c r="G1626" s="15">
        <v>4.54</v>
      </c>
      <c r="H1626" s="30"/>
      <c r="I1626" s="155"/>
      <c r="J1626" s="197">
        <f t="shared" si="100"/>
        <v>1.8308333333333333</v>
      </c>
      <c r="K1626" s="197">
        <f t="shared" si="103"/>
        <v>1.5359855476134545E-3</v>
      </c>
      <c r="L1626" s="197">
        <f t="shared" si="101"/>
        <v>3.7068189305531352E-3</v>
      </c>
      <c r="M1626" s="36"/>
    </row>
    <row r="1627" spans="1:13" ht="12.75" x14ac:dyDescent="0.2">
      <c r="A1627" s="15">
        <v>2005.12</v>
      </c>
      <c r="B1627" s="15">
        <v>1262.07</v>
      </c>
      <c r="C1627" s="18">
        <v>22.22</v>
      </c>
      <c r="D1627" s="18">
        <v>69.83</v>
      </c>
      <c r="E1627" s="18">
        <v>196.8</v>
      </c>
      <c r="F1627" s="15">
        <f t="shared" si="102"/>
        <v>2005.9583333332107</v>
      </c>
      <c r="G1627" s="15">
        <v>4.47</v>
      </c>
      <c r="H1627" s="30"/>
      <c r="I1627" s="155"/>
      <c r="J1627" s="197">
        <f t="shared" si="100"/>
        <v>1.8516666666666666</v>
      </c>
      <c r="K1627" s="197">
        <f t="shared" si="103"/>
        <v>1.4964534994922026E-3</v>
      </c>
      <c r="L1627" s="197">
        <f t="shared" si="101"/>
        <v>3.650794881391306E-3</v>
      </c>
      <c r="M1627" s="36"/>
    </row>
    <row r="1628" spans="1:13" ht="12.75" x14ac:dyDescent="0.2">
      <c r="A1628" s="15">
        <v>2006.01</v>
      </c>
      <c r="B1628" s="15">
        <v>1278.73</v>
      </c>
      <c r="C1628" s="18">
        <f>C1627*2/3+C1630/3</f>
        <v>22.406666666666666</v>
      </c>
      <c r="D1628" s="19">
        <f>(2*D1627+D1630)/3</f>
        <v>70.776666666666657</v>
      </c>
      <c r="E1628" s="18">
        <v>198.3</v>
      </c>
      <c r="F1628" s="15">
        <f t="shared" si="102"/>
        <v>2006.041666666544</v>
      </c>
      <c r="G1628" s="15">
        <v>4.42</v>
      </c>
      <c r="H1628" s="30"/>
      <c r="I1628" s="155"/>
      <c r="J1628" s="197">
        <f t="shared" si="100"/>
        <v>1.8672222222222221</v>
      </c>
      <c r="K1628" s="197">
        <f t="shared" si="103"/>
        <v>1.4794918049095709E-3</v>
      </c>
      <c r="L1628" s="197">
        <f t="shared" si="101"/>
        <v>3.6107566318024364E-3</v>
      </c>
      <c r="M1628" s="36"/>
    </row>
    <row r="1629" spans="1:13" ht="12.75" x14ac:dyDescent="0.2">
      <c r="A1629" s="15">
        <v>2006.02</v>
      </c>
      <c r="B1629" s="15">
        <v>1276.6500000000001</v>
      </c>
      <c r="C1629" s="18">
        <f>C1627/3+C1630*2/3</f>
        <v>22.593333333333334</v>
      </c>
      <c r="D1629" s="19">
        <f>(D1627+2*D1630)/3</f>
        <v>71.723333333333343</v>
      </c>
      <c r="E1629" s="18">
        <v>198.7</v>
      </c>
      <c r="F1629" s="15">
        <f t="shared" si="102"/>
        <v>2006.1249999998772</v>
      </c>
      <c r="G1629" s="15">
        <v>4.57</v>
      </c>
      <c r="H1629" s="30"/>
      <c r="I1629" s="155"/>
      <c r="J1629" s="197">
        <f t="shared" si="100"/>
        <v>1.8827777777777779</v>
      </c>
      <c r="K1629" s="197">
        <f t="shared" si="103"/>
        <v>1.4723810169291233E-3</v>
      </c>
      <c r="L1629" s="197">
        <f t="shared" si="101"/>
        <v>3.7308187111868563E-3</v>
      </c>
      <c r="M1629" s="36"/>
    </row>
    <row r="1630" spans="1:13" ht="12.75" x14ac:dyDescent="0.2">
      <c r="A1630" s="15">
        <v>2006.03</v>
      </c>
      <c r="B1630" s="15">
        <v>1293.74</v>
      </c>
      <c r="C1630" s="18">
        <v>22.78</v>
      </c>
      <c r="D1630" s="18">
        <v>72.67</v>
      </c>
      <c r="E1630" s="18">
        <v>199.8</v>
      </c>
      <c r="F1630" s="15">
        <f t="shared" si="102"/>
        <v>2006.2083333332105</v>
      </c>
      <c r="G1630" s="15">
        <v>4.72</v>
      </c>
      <c r="H1630" s="30"/>
      <c r="I1630" s="155"/>
      <c r="J1630" s="197">
        <f t="shared" si="100"/>
        <v>1.8983333333333334</v>
      </c>
      <c r="K1630" s="197">
        <f t="shared" si="103"/>
        <v>1.486964581783052E-3</v>
      </c>
      <c r="L1630" s="197">
        <f t="shared" si="101"/>
        <v>3.8507230235700352E-3</v>
      </c>
      <c r="M1630" s="36"/>
    </row>
    <row r="1631" spans="1:13" ht="12.75" x14ac:dyDescent="0.2">
      <c r="A1631" s="15">
        <v>2006.04</v>
      </c>
      <c r="B1631" s="15">
        <v>1302.17</v>
      </c>
      <c r="C1631" s="18">
        <f>C1630*2/3+C1633/3</f>
        <v>23</v>
      </c>
      <c r="D1631" s="19">
        <f>(2*D1630+D1633)/3</f>
        <v>73.276666666666657</v>
      </c>
      <c r="E1631" s="18">
        <v>201.5</v>
      </c>
      <c r="F1631" s="15">
        <f t="shared" si="102"/>
        <v>2006.2916666665437</v>
      </c>
      <c r="G1631" s="15">
        <v>4.99</v>
      </c>
      <c r="H1631" s="30"/>
      <c r="I1631" s="155"/>
      <c r="J1631" s="197">
        <f t="shared" si="100"/>
        <v>1.9166666666666667</v>
      </c>
      <c r="K1631" s="197">
        <f t="shared" si="103"/>
        <v>1.481492932634584E-3</v>
      </c>
      <c r="L1631" s="197">
        <f t="shared" si="101"/>
        <v>4.0661545935285481E-3</v>
      </c>
      <c r="M1631" s="36"/>
    </row>
    <row r="1632" spans="1:13" ht="12.75" x14ac:dyDescent="0.2">
      <c r="A1632" s="15">
        <v>2006.05</v>
      </c>
      <c r="B1632" s="15">
        <v>1290.01</v>
      </c>
      <c r="C1632" s="18">
        <f>C1630/3+C1633*2/3</f>
        <v>23.22</v>
      </c>
      <c r="D1632" s="19">
        <f>(D1630+2*D1633)/3</f>
        <v>73.883333333333326</v>
      </c>
      <c r="E1632" s="18">
        <v>202.5</v>
      </c>
      <c r="F1632" s="15">
        <f t="shared" si="102"/>
        <v>2006.374999999877</v>
      </c>
      <c r="G1632" s="20">
        <v>5.1100000000000003</v>
      </c>
      <c r="H1632" s="30"/>
      <c r="I1632" s="155"/>
      <c r="J1632" s="197">
        <f t="shared" si="100"/>
        <v>1.9349999999999998</v>
      </c>
      <c r="K1632" s="197">
        <f t="shared" si="103"/>
        <v>1.4859810930984432E-3</v>
      </c>
      <c r="L1632" s="197">
        <f t="shared" si="101"/>
        <v>4.1617389871715371E-3</v>
      </c>
      <c r="M1632" s="36"/>
    </row>
    <row r="1633" spans="1:13" ht="12.75" x14ac:dyDescent="0.2">
      <c r="A1633" s="15">
        <v>2006.06</v>
      </c>
      <c r="B1633" s="15">
        <v>1253.17</v>
      </c>
      <c r="C1633" s="18">
        <v>23.44</v>
      </c>
      <c r="D1633" s="18">
        <v>74.489999999999995</v>
      </c>
      <c r="E1633" s="18">
        <v>202.9</v>
      </c>
      <c r="F1633" s="15">
        <f t="shared" si="102"/>
        <v>2006.4583333332102</v>
      </c>
      <c r="G1633" s="20">
        <v>5.1100000000000003</v>
      </c>
      <c r="H1633" s="30"/>
      <c r="I1633" s="155"/>
      <c r="J1633" s="197">
        <f t="shared" si="100"/>
        <v>1.9533333333333334</v>
      </c>
      <c r="K1633" s="197">
        <f t="shared" si="103"/>
        <v>1.5142001483192636E-3</v>
      </c>
      <c r="L1633" s="197">
        <f t="shared" si="101"/>
        <v>4.1617389871715371E-3</v>
      </c>
      <c r="M1633" s="36"/>
    </row>
    <row r="1634" spans="1:13" ht="12.75" x14ac:dyDescent="0.2">
      <c r="A1634" s="15">
        <v>2006.07</v>
      </c>
      <c r="B1634" s="15">
        <v>1260.24</v>
      </c>
      <c r="C1634" s="18">
        <f>C1633*2/3+C1636/3</f>
        <v>23.66</v>
      </c>
      <c r="D1634" s="19">
        <f>(2*D1633+D1636)/3</f>
        <v>75.849999999999994</v>
      </c>
      <c r="E1634" s="18">
        <v>203.5</v>
      </c>
      <c r="F1634" s="15">
        <f t="shared" si="102"/>
        <v>2006.5416666665435</v>
      </c>
      <c r="G1634" s="20">
        <v>5.09</v>
      </c>
      <c r="H1634" s="30"/>
      <c r="I1634" s="155"/>
      <c r="J1634" s="197">
        <f t="shared" si="100"/>
        <v>1.9716666666666667</v>
      </c>
      <c r="K1634" s="197">
        <f t="shared" si="103"/>
        <v>1.5733433346366945E-3</v>
      </c>
      <c r="L1634" s="197">
        <f t="shared" si="101"/>
        <v>4.1458152037889828E-3</v>
      </c>
      <c r="M1634" s="36"/>
    </row>
    <row r="1635" spans="1:13" ht="12.75" x14ac:dyDescent="0.2">
      <c r="A1635" s="15">
        <v>2006.08</v>
      </c>
      <c r="B1635" s="15">
        <v>1287.1500000000001</v>
      </c>
      <c r="C1635" s="18">
        <f>C1633/3+C1636*2/3</f>
        <v>23.88</v>
      </c>
      <c r="D1635" s="19">
        <f>(D1633+2*D1636)/3</f>
        <v>77.209999999999994</v>
      </c>
      <c r="E1635" s="18">
        <v>203.9</v>
      </c>
      <c r="F1635" s="15">
        <f t="shared" si="102"/>
        <v>2006.6249999998768</v>
      </c>
      <c r="G1635" s="20">
        <v>4.88</v>
      </c>
      <c r="H1635" s="30"/>
      <c r="I1635" s="155"/>
      <c r="J1635" s="197">
        <f t="shared" si="100"/>
        <v>1.99</v>
      </c>
      <c r="K1635" s="197">
        <f t="shared" si="103"/>
        <v>1.5790643052117058E-3</v>
      </c>
      <c r="L1635" s="197">
        <f t="shared" si="101"/>
        <v>3.9784475501516425E-3</v>
      </c>
      <c r="M1635" s="36"/>
    </row>
    <row r="1636" spans="1:13" ht="12.75" x14ac:dyDescent="0.2">
      <c r="A1636" s="15">
        <v>2006.09</v>
      </c>
      <c r="B1636" s="15">
        <v>1317.74</v>
      </c>
      <c r="C1636" s="18">
        <v>24.1</v>
      </c>
      <c r="D1636" s="18">
        <v>78.569999999999993</v>
      </c>
      <c r="E1636" s="18">
        <v>202.9</v>
      </c>
      <c r="F1636" s="15">
        <f t="shared" si="102"/>
        <v>2006.70833333321</v>
      </c>
      <c r="G1636" s="20">
        <v>4.72</v>
      </c>
      <c r="H1636" s="30"/>
      <c r="I1636" s="155"/>
      <c r="J1636" s="197">
        <f t="shared" si="100"/>
        <v>2.0083333333333333</v>
      </c>
      <c r="K1636" s="197">
        <f t="shared" si="103"/>
        <v>1.5602947079464966E-3</v>
      </c>
      <c r="L1636" s="197">
        <f t="shared" si="101"/>
        <v>3.8507230235700352E-3</v>
      </c>
      <c r="M1636" s="36"/>
    </row>
    <row r="1637" spans="1:13" ht="12.75" x14ac:dyDescent="0.2">
      <c r="A1637" s="15">
        <v>2006.1</v>
      </c>
      <c r="B1637" s="15">
        <v>1363.38</v>
      </c>
      <c r="C1637" s="18">
        <f>C1636*2/3+C1639/3</f>
        <v>24.36</v>
      </c>
      <c r="D1637" s="18">
        <f>D1636*2/3+D1639/3</f>
        <v>79.55</v>
      </c>
      <c r="E1637" s="18">
        <v>201.8</v>
      </c>
      <c r="F1637" s="15">
        <f t="shared" si="102"/>
        <v>2006.7916666665433</v>
      </c>
      <c r="G1637" s="20">
        <v>4.7300000000000004</v>
      </c>
      <c r="H1637" s="30"/>
      <c r="I1637" s="155"/>
      <c r="J1637" s="197">
        <f t="shared" si="100"/>
        <v>2.0299999999999998</v>
      </c>
      <c r="K1637" s="197">
        <f t="shared" si="103"/>
        <v>1.5405163385796893E-3</v>
      </c>
      <c r="L1637" s="197">
        <f t="shared" si="101"/>
        <v>3.8587110455146068E-3</v>
      </c>
      <c r="M1637" s="36"/>
    </row>
    <row r="1638" spans="1:13" ht="12.75" x14ac:dyDescent="0.2">
      <c r="A1638" s="15">
        <v>2006.11</v>
      </c>
      <c r="B1638" s="15">
        <v>1388.64</v>
      </c>
      <c r="C1638" s="18">
        <f>C1636/3+C1639*2/3</f>
        <v>24.619999999999997</v>
      </c>
      <c r="D1638" s="18">
        <f>D1636/3+D1639*2/3</f>
        <v>80.53</v>
      </c>
      <c r="E1638" s="18">
        <v>201.5</v>
      </c>
      <c r="F1638" s="15">
        <f t="shared" si="102"/>
        <v>2006.8749999998765</v>
      </c>
      <c r="G1638" s="20">
        <v>4.5999999999999996</v>
      </c>
      <c r="H1638" s="30"/>
      <c r="I1638" s="155"/>
      <c r="J1638" s="197">
        <f t="shared" si="100"/>
        <v>2.0516666666666663</v>
      </c>
      <c r="K1638" s="197">
        <f t="shared" si="103"/>
        <v>1.5048384651870103E-3</v>
      </c>
      <c r="L1638" s="197">
        <f t="shared" si="101"/>
        <v>3.7548121811461499E-3</v>
      </c>
      <c r="M1638" s="36"/>
    </row>
    <row r="1639" spans="1:13" ht="12.75" x14ac:dyDescent="0.2">
      <c r="A1639" s="15">
        <v>2006.12</v>
      </c>
      <c r="B1639" s="15">
        <v>1416.42</v>
      </c>
      <c r="C1639" s="18">
        <v>24.88</v>
      </c>
      <c r="D1639" s="18">
        <v>81.510000000000005</v>
      </c>
      <c r="E1639" s="18">
        <v>201.8</v>
      </c>
      <c r="F1639" s="15">
        <f t="shared" si="102"/>
        <v>2006.9583333332098</v>
      </c>
      <c r="G1639" s="20">
        <v>4.5599999999999996</v>
      </c>
      <c r="H1639" s="30"/>
      <c r="I1639" s="155"/>
      <c r="J1639" s="197">
        <f t="shared" si="100"/>
        <v>2.0733333333333333</v>
      </c>
      <c r="K1639" s="197">
        <f t="shared" si="103"/>
        <v>1.4930675577063408E-3</v>
      </c>
      <c r="L1639" s="197">
        <f t="shared" si="101"/>
        <v>3.7228194856664398E-3</v>
      </c>
      <c r="M1639" s="36"/>
    </row>
    <row r="1640" spans="1:13" ht="12.75" x14ac:dyDescent="0.2">
      <c r="A1640" s="15">
        <v>2007.01</v>
      </c>
      <c r="B1640" s="15">
        <v>1424.16</v>
      </c>
      <c r="C1640" s="18">
        <f>C1639*2/3+C1642/3</f>
        <v>25.083333333333332</v>
      </c>
      <c r="D1640" s="18">
        <f>D1639*2/3+D1642/3</f>
        <v>82.056666666666672</v>
      </c>
      <c r="E1640" s="21">
        <v>202.416</v>
      </c>
      <c r="F1640" s="15">
        <f t="shared" si="102"/>
        <v>2007.0416666665431</v>
      </c>
      <c r="G1640" s="20">
        <v>4.76</v>
      </c>
      <c r="H1640" s="30"/>
      <c r="I1640" s="155"/>
      <c r="J1640" s="197">
        <f t="shared" si="100"/>
        <v>2.0902777777777777</v>
      </c>
      <c r="K1640" s="197">
        <f t="shared" si="103"/>
        <v>1.4757471496997907E-3</v>
      </c>
      <c r="L1640" s="197">
        <f t="shared" si="101"/>
        <v>3.8826709170549645E-3</v>
      </c>
      <c r="M1640" s="36"/>
    </row>
    <row r="1641" spans="1:13" ht="12.75" x14ac:dyDescent="0.2">
      <c r="A1641" s="15">
        <v>2007.02</v>
      </c>
      <c r="B1641" s="15">
        <v>1444.8</v>
      </c>
      <c r="C1641" s="18">
        <f>C1639/3+C1642*2/3</f>
        <v>25.286666666666665</v>
      </c>
      <c r="D1641" s="18">
        <f>D1639/3+D1642*2/3</f>
        <v>82.603333333333339</v>
      </c>
      <c r="E1641" s="21">
        <v>203.499</v>
      </c>
      <c r="F1641" s="15">
        <f t="shared" si="102"/>
        <v>2007.1249999998763</v>
      </c>
      <c r="G1641" s="20">
        <v>4.72</v>
      </c>
      <c r="H1641" s="30"/>
      <c r="I1641" s="155"/>
      <c r="J1641" s="197">
        <f t="shared" si="100"/>
        <v>2.1072222222222221</v>
      </c>
      <c r="K1641" s="197">
        <f t="shared" si="103"/>
        <v>1.4796246364328601E-3</v>
      </c>
      <c r="L1641" s="197">
        <f t="shared" si="101"/>
        <v>3.8507230235700352E-3</v>
      </c>
      <c r="M1641" s="36"/>
    </row>
    <row r="1642" spans="1:13" ht="12.75" x14ac:dyDescent="0.2">
      <c r="A1642" s="15">
        <v>2007.03</v>
      </c>
      <c r="B1642" s="15">
        <v>1406.95</v>
      </c>
      <c r="C1642" s="18">
        <v>25.49</v>
      </c>
      <c r="D1642" s="18">
        <v>83.15</v>
      </c>
      <c r="E1642" s="21">
        <v>205.352</v>
      </c>
      <c r="F1642" s="15">
        <f t="shared" si="102"/>
        <v>2007.2083333332096</v>
      </c>
      <c r="G1642" s="20">
        <v>4.5599999999999996</v>
      </c>
      <c r="H1642" s="30"/>
      <c r="I1642" s="155"/>
      <c r="J1642" s="197">
        <f t="shared" si="100"/>
        <v>2.1241666666666665</v>
      </c>
      <c r="K1642" s="197">
        <f t="shared" si="103"/>
        <v>1.4702150239940938E-3</v>
      </c>
      <c r="L1642" s="197">
        <f t="shared" si="101"/>
        <v>3.7228194856664398E-3</v>
      </c>
      <c r="M1642" s="36"/>
    </row>
    <row r="1643" spans="1:13" ht="12.75" x14ac:dyDescent="0.2">
      <c r="A1643" s="15">
        <v>2007.04</v>
      </c>
      <c r="B1643" s="15">
        <v>1463.64</v>
      </c>
      <c r="C1643" s="18">
        <f>C1642*2/3+C1645/3</f>
        <v>25.716666666666669</v>
      </c>
      <c r="D1643" s="18">
        <f>D1642*2/3+D1645/3</f>
        <v>83.740000000000009</v>
      </c>
      <c r="E1643" s="21">
        <v>206.68600000000001</v>
      </c>
      <c r="F1643" s="15">
        <f t="shared" si="102"/>
        <v>2007.2916666665428</v>
      </c>
      <c r="G1643" s="20">
        <v>4.6900000000000004</v>
      </c>
      <c r="H1643" s="30"/>
      <c r="I1643" s="155"/>
      <c r="J1643" s="197">
        <f t="shared" si="100"/>
        <v>2.1430555555555557</v>
      </c>
      <c r="K1643" s="197">
        <f t="shared" si="103"/>
        <v>1.5231924059529874E-3</v>
      </c>
      <c r="L1643" s="197">
        <f t="shared" si="101"/>
        <v>3.8267547616503972E-3</v>
      </c>
      <c r="M1643" s="36"/>
    </row>
    <row r="1644" spans="1:13" ht="12.75" x14ac:dyDescent="0.2">
      <c r="A1644" s="15">
        <v>2007.05</v>
      </c>
      <c r="B1644" s="15">
        <v>1511.14</v>
      </c>
      <c r="C1644" s="18">
        <f>C1642/3+C1645*2/3</f>
        <v>25.943333333333335</v>
      </c>
      <c r="D1644" s="18">
        <f>D1642/3+D1645*2/3</f>
        <v>84.330000000000013</v>
      </c>
      <c r="E1644" s="21">
        <v>207.94900000000001</v>
      </c>
      <c r="F1644" s="15">
        <f t="shared" si="102"/>
        <v>2007.3749999998761</v>
      </c>
      <c r="G1644" s="20">
        <v>4.75</v>
      </c>
      <c r="H1644" s="30"/>
      <c r="I1644" s="155"/>
      <c r="J1644" s="197">
        <f t="shared" si="100"/>
        <v>2.1619444444444444</v>
      </c>
      <c r="K1644" s="197">
        <f t="shared" si="103"/>
        <v>1.4771012301142659E-3</v>
      </c>
      <c r="L1644" s="197">
        <f t="shared" si="101"/>
        <v>3.8746849921291737E-3</v>
      </c>
      <c r="M1644" s="36"/>
    </row>
    <row r="1645" spans="1:13" ht="12.75" x14ac:dyDescent="0.2">
      <c r="A1645" s="15">
        <v>2007.06</v>
      </c>
      <c r="B1645" s="15">
        <v>1514.19</v>
      </c>
      <c r="C1645" s="18">
        <v>26.17</v>
      </c>
      <c r="D1645" s="18">
        <v>84.92</v>
      </c>
      <c r="E1645" s="21">
        <v>208.352</v>
      </c>
      <c r="F1645" s="15">
        <f t="shared" si="102"/>
        <v>2007.4583333332093</v>
      </c>
      <c r="G1645" s="20">
        <v>5.0999999999999996</v>
      </c>
      <c r="H1645" s="30"/>
      <c r="I1645" s="155"/>
      <c r="J1645" s="197">
        <f t="shared" si="100"/>
        <v>2.1808333333333336</v>
      </c>
      <c r="K1645" s="197">
        <f t="shared" si="103"/>
        <v>1.4431709393791002E-3</v>
      </c>
      <c r="L1645" s="197">
        <f t="shared" si="101"/>
        <v>4.1537774426925189E-3</v>
      </c>
      <c r="M1645" s="36"/>
    </row>
    <row r="1646" spans="1:13" ht="12.75" x14ac:dyDescent="0.2">
      <c r="A1646" s="15">
        <v>2007.07</v>
      </c>
      <c r="B1646" s="22">
        <v>1520.71</v>
      </c>
      <c r="C1646" s="18">
        <f>C1645*2/3+C1648/3</f>
        <v>26.440000000000005</v>
      </c>
      <c r="D1646" s="18">
        <f>D1645*2/3+D1648/3</f>
        <v>82.813333333333333</v>
      </c>
      <c r="E1646" s="21">
        <v>208.29900000000001</v>
      </c>
      <c r="F1646" s="15">
        <f t="shared" si="102"/>
        <v>2007.5416666665426</v>
      </c>
      <c r="G1646" s="20">
        <v>5</v>
      </c>
      <c r="H1646" s="30"/>
      <c r="I1646" s="155"/>
      <c r="J1646" s="197">
        <f t="shared" si="100"/>
        <v>2.2033333333333336</v>
      </c>
      <c r="K1646" s="197">
        <f t="shared" si="103"/>
        <v>1.4551234213231719E-3</v>
      </c>
      <c r="L1646" s="197">
        <f t="shared" si="101"/>
        <v>4.0741237836483535E-3</v>
      </c>
      <c r="M1646" s="36"/>
    </row>
    <row r="1647" spans="1:13" ht="12.75" x14ac:dyDescent="0.2">
      <c r="A1647" s="15">
        <v>2007.08</v>
      </c>
      <c r="B1647" s="15">
        <v>1454.62</v>
      </c>
      <c r="C1647" s="18">
        <f>C1645/3+C1648*2/3</f>
        <v>26.71</v>
      </c>
      <c r="D1647" s="18">
        <f>D1645/3+D1648*2/3</f>
        <v>80.706666666666663</v>
      </c>
      <c r="E1647" s="21">
        <v>207.917</v>
      </c>
      <c r="F1647" s="15">
        <f t="shared" si="102"/>
        <v>2007.6249999998759</v>
      </c>
      <c r="G1647" s="20">
        <v>4.67</v>
      </c>
      <c r="H1647" s="30"/>
      <c r="I1647" s="155"/>
      <c r="J1647" s="197">
        <f t="shared" si="100"/>
        <v>2.2258333333333336</v>
      </c>
      <c r="K1647" s="197">
        <f t="shared" si="103"/>
        <v>1.4636803422962521E-3</v>
      </c>
      <c r="L1647" s="197">
        <f t="shared" si="101"/>
        <v>3.8107724223526152E-3</v>
      </c>
      <c r="M1647" s="36"/>
    </row>
    <row r="1648" spans="1:13" ht="12.75" x14ac:dyDescent="0.2">
      <c r="A1648" s="15">
        <v>2007.09</v>
      </c>
      <c r="B1648" s="15">
        <v>1497.12</v>
      </c>
      <c r="C1648" s="18">
        <v>26.98</v>
      </c>
      <c r="D1648" s="18">
        <v>78.599999999999994</v>
      </c>
      <c r="E1648" s="21">
        <v>208.49</v>
      </c>
      <c r="F1648" s="15">
        <f t="shared" si="102"/>
        <v>2007.7083333332091</v>
      </c>
      <c r="G1648" s="20">
        <v>4.5199999999999996</v>
      </c>
      <c r="H1648" s="30"/>
      <c r="I1648" s="155"/>
      <c r="J1648" s="197">
        <f t="shared" si="100"/>
        <v>2.2483333333333335</v>
      </c>
      <c r="K1648" s="197">
        <f t="shared" si="103"/>
        <v>1.5456499521066215E-3</v>
      </c>
      <c r="L1648" s="197">
        <f t="shared" si="101"/>
        <v>3.690815569153072E-3</v>
      </c>
      <c r="M1648" s="36"/>
    </row>
    <row r="1649" spans="1:13" ht="12.75" x14ac:dyDescent="0.2">
      <c r="A1649" s="15">
        <v>2007.1</v>
      </c>
      <c r="B1649" s="15">
        <v>1539.66</v>
      </c>
      <c r="C1649" s="18">
        <f>C1648*2/3+C1651/3</f>
        <v>27.230000000000004</v>
      </c>
      <c r="D1649" s="18">
        <f>D1648*2/3+D1651/3</f>
        <v>74.460000000000008</v>
      </c>
      <c r="E1649" s="21">
        <v>208.93600000000001</v>
      </c>
      <c r="F1649" s="15">
        <f t="shared" si="102"/>
        <v>2007.7916666665424</v>
      </c>
      <c r="G1649" s="20">
        <v>4.53</v>
      </c>
      <c r="H1649" s="30"/>
      <c r="I1649" s="155"/>
      <c r="J1649" s="197">
        <f t="shared" si="100"/>
        <v>2.269166666666667</v>
      </c>
      <c r="K1649" s="197">
        <f t="shared" si="103"/>
        <v>1.5156878985429806E-3</v>
      </c>
      <c r="L1649" s="197">
        <f t="shared" si="101"/>
        <v>3.6988176007033413E-3</v>
      </c>
      <c r="M1649" s="36"/>
    </row>
    <row r="1650" spans="1:13" ht="12.75" x14ac:dyDescent="0.2">
      <c r="A1650" s="15">
        <v>2007.11</v>
      </c>
      <c r="B1650" s="15">
        <v>1463.39</v>
      </c>
      <c r="C1650" s="18">
        <f>C1648/3+C1651*2/3</f>
        <v>27.480000000000004</v>
      </c>
      <c r="D1650" s="18">
        <f>D1648/3+D1651*2/3</f>
        <v>70.320000000000007</v>
      </c>
      <c r="E1650" s="21">
        <v>210.17699999999999</v>
      </c>
      <c r="F1650" s="15">
        <f t="shared" si="102"/>
        <v>2007.8749999998756</v>
      </c>
      <c r="G1650" s="20">
        <v>4.1500000000000004</v>
      </c>
      <c r="H1650" s="30"/>
      <c r="I1650" s="155"/>
      <c r="J1650" s="197">
        <f t="shared" si="100"/>
        <v>2.2900000000000005</v>
      </c>
      <c r="K1650" s="197">
        <f t="shared" si="103"/>
        <v>1.4873413610797192E-3</v>
      </c>
      <c r="L1650" s="197">
        <f t="shared" si="101"/>
        <v>3.3942459274463044E-3</v>
      </c>
      <c r="M1650" s="36"/>
    </row>
    <row r="1651" spans="1:13" ht="12.75" x14ac:dyDescent="0.2">
      <c r="A1651" s="15">
        <v>2007.12</v>
      </c>
      <c r="B1651" s="15">
        <v>1479.22</v>
      </c>
      <c r="C1651" s="18">
        <v>27.73</v>
      </c>
      <c r="D1651" s="18">
        <v>66.180000000000007</v>
      </c>
      <c r="E1651" s="21">
        <v>210.036</v>
      </c>
      <c r="F1651" s="15">
        <f t="shared" si="102"/>
        <v>2007.9583333332089</v>
      </c>
      <c r="G1651" s="20">
        <v>4.0999999999999996</v>
      </c>
      <c r="H1651" s="30"/>
      <c r="I1651" s="155"/>
      <c r="J1651" s="197">
        <f t="shared" si="100"/>
        <v>2.3108333333333335</v>
      </c>
      <c r="K1651" s="197">
        <f t="shared" si="103"/>
        <v>1.5790960258942137E-3</v>
      </c>
      <c r="L1651" s="197">
        <f t="shared" si="101"/>
        <v>3.3540948994528197E-3</v>
      </c>
      <c r="M1651" s="36"/>
    </row>
    <row r="1652" spans="1:13" ht="12.75" x14ac:dyDescent="0.2">
      <c r="A1652" s="15">
        <v>2008.01</v>
      </c>
      <c r="B1652" s="15">
        <v>1378.76</v>
      </c>
      <c r="C1652" s="18">
        <f>C1651*2/3+C1654/3</f>
        <v>27.92</v>
      </c>
      <c r="D1652" s="18">
        <f>D1651*2/3+D1654/3</f>
        <v>64.25</v>
      </c>
      <c r="E1652" s="21">
        <v>211.08</v>
      </c>
      <c r="F1652" s="15">
        <f t="shared" si="102"/>
        <v>2008.0416666665421</v>
      </c>
      <c r="G1652" s="15">
        <v>3.74</v>
      </c>
      <c r="H1652" s="30"/>
      <c r="I1652" s="155"/>
      <c r="J1652" s="197">
        <f t="shared" si="100"/>
        <v>2.3266666666666667</v>
      </c>
      <c r="K1652" s="197">
        <f t="shared" si="103"/>
        <v>1.5729010334275271E-3</v>
      </c>
      <c r="L1652" s="197">
        <f t="shared" si="101"/>
        <v>3.0644845397465037E-3</v>
      </c>
      <c r="M1652" s="36"/>
    </row>
    <row r="1653" spans="1:13" ht="12.75" x14ac:dyDescent="0.2">
      <c r="A1653" s="15">
        <v>2008.02</v>
      </c>
      <c r="B1653" s="10">
        <v>1354.87</v>
      </c>
      <c r="C1653" s="18">
        <f>C1651/3+C1654*2/3</f>
        <v>28.11</v>
      </c>
      <c r="D1653" s="18">
        <f>D1651/3+D1654*2/3</f>
        <v>62.32</v>
      </c>
      <c r="E1653" s="21">
        <v>211.69300000000001</v>
      </c>
      <c r="F1653" s="15">
        <f t="shared" si="102"/>
        <v>2008.1249999998754</v>
      </c>
      <c r="G1653" s="20">
        <v>3.74</v>
      </c>
      <c r="H1653" s="30"/>
      <c r="I1653" s="155"/>
      <c r="J1653" s="197">
        <f t="shared" si="100"/>
        <v>2.3424999999999998</v>
      </c>
      <c r="K1653" s="197">
        <f t="shared" si="103"/>
        <v>1.69899039716847E-3</v>
      </c>
      <c r="L1653" s="197">
        <f t="shared" si="101"/>
        <v>3.0644845397465037E-3</v>
      </c>
      <c r="M1653" s="36"/>
    </row>
    <row r="1654" spans="1:13" ht="12.75" x14ac:dyDescent="0.2">
      <c r="A1654" s="15">
        <v>2008.03</v>
      </c>
      <c r="B1654" s="10">
        <v>1316.94</v>
      </c>
      <c r="C1654" s="21">
        <v>28.3</v>
      </c>
      <c r="D1654" s="21">
        <v>60.39</v>
      </c>
      <c r="E1654" s="21">
        <v>213.52799999999999</v>
      </c>
      <c r="F1654" s="15">
        <f t="shared" si="102"/>
        <v>2008.2083333332087</v>
      </c>
      <c r="G1654" s="20">
        <v>3.51</v>
      </c>
      <c r="H1654" s="30"/>
      <c r="I1654" s="155"/>
      <c r="J1654" s="197">
        <f t="shared" si="100"/>
        <v>2.3583333333333334</v>
      </c>
      <c r="K1654" s="197">
        <f t="shared" si="103"/>
        <v>1.7406344028086337E-3</v>
      </c>
      <c r="L1654" s="197">
        <f t="shared" si="101"/>
        <v>2.8789730064431307E-3</v>
      </c>
      <c r="M1654" s="36"/>
    </row>
    <row r="1655" spans="1:13" ht="12.75" x14ac:dyDescent="0.2">
      <c r="A1655" s="15">
        <v>2008.04</v>
      </c>
      <c r="B1655" s="10">
        <v>1370.47</v>
      </c>
      <c r="C1655" s="18">
        <f>C1654*2/3+C1657/3</f>
        <v>28.436666666666667</v>
      </c>
      <c r="D1655" s="18">
        <f>D1654*2/3+D1657/3</f>
        <v>57.383333333333326</v>
      </c>
      <c r="E1655" s="21">
        <v>214.82300000000001</v>
      </c>
      <c r="F1655" s="15">
        <f t="shared" si="102"/>
        <v>2008.2916666665419</v>
      </c>
      <c r="G1655" s="20">
        <v>3.68</v>
      </c>
      <c r="H1655" s="30"/>
      <c r="I1655" s="155"/>
      <c r="J1655" s="197">
        <f t="shared" si="100"/>
        <v>2.3697222222222223</v>
      </c>
      <c r="K1655" s="197">
        <f t="shared" si="103"/>
        <v>1.7994154799931827E-3</v>
      </c>
      <c r="L1655" s="197">
        <f t="shared" si="101"/>
        <v>3.0161266025487965E-3</v>
      </c>
      <c r="M1655" s="36"/>
    </row>
    <row r="1656" spans="1:13" ht="12.75" x14ac:dyDescent="0.2">
      <c r="A1656" s="15">
        <v>2008.05</v>
      </c>
      <c r="B1656" s="10">
        <v>1403.22</v>
      </c>
      <c r="C1656" s="18">
        <f>C1654/3+C1657*2/3</f>
        <v>28.573333333333334</v>
      </c>
      <c r="D1656" s="18">
        <f>D1654/3+D1657*2/3</f>
        <v>54.376666666666665</v>
      </c>
      <c r="E1656" s="21">
        <v>216.63200000000001</v>
      </c>
      <c r="F1656" s="15">
        <f t="shared" si="102"/>
        <v>2008.3749999998752</v>
      </c>
      <c r="G1656" s="20">
        <v>3.88</v>
      </c>
      <c r="H1656" s="30"/>
      <c r="I1656" s="155"/>
      <c r="J1656" s="197">
        <f t="shared" si="100"/>
        <v>2.3811111111111112</v>
      </c>
      <c r="K1656" s="197">
        <f t="shared" si="103"/>
        <v>1.7374412508928405E-3</v>
      </c>
      <c r="L1656" s="197">
        <f t="shared" si="101"/>
        <v>3.1772200986699417E-3</v>
      </c>
      <c r="M1656" s="36"/>
    </row>
    <row r="1657" spans="1:13" ht="12.75" x14ac:dyDescent="0.2">
      <c r="A1657" s="15">
        <v>2008.06</v>
      </c>
      <c r="B1657" s="10">
        <v>1341.25</v>
      </c>
      <c r="C1657" s="21">
        <v>28.71</v>
      </c>
      <c r="D1657" s="21">
        <v>51.37</v>
      </c>
      <c r="E1657" s="21">
        <v>218.815</v>
      </c>
      <c r="F1657" s="15">
        <f t="shared" si="102"/>
        <v>2008.4583333332084</v>
      </c>
      <c r="G1657" s="20">
        <v>4.0999999999999996</v>
      </c>
      <c r="H1657" s="30"/>
      <c r="I1657" s="155"/>
      <c r="J1657" s="197">
        <f t="shared" si="100"/>
        <v>2.3925000000000001</v>
      </c>
      <c r="K1657" s="197">
        <f t="shared" si="103"/>
        <v>1.7050070552016077E-3</v>
      </c>
      <c r="L1657" s="197">
        <f t="shared" si="101"/>
        <v>3.3540948994528197E-3</v>
      </c>
      <c r="M1657" s="36"/>
    </row>
    <row r="1658" spans="1:13" ht="12.75" x14ac:dyDescent="0.2">
      <c r="A1658" s="15">
        <v>2008.07</v>
      </c>
      <c r="B1658" s="10">
        <v>1257.33</v>
      </c>
      <c r="C1658" s="18">
        <f>C1657*2/3+C1660/3</f>
        <v>28.756666666666668</v>
      </c>
      <c r="D1658" s="18">
        <f>D1657*2/3+D1660/3</f>
        <v>49.563333333333333</v>
      </c>
      <c r="E1658" s="21">
        <v>219.964</v>
      </c>
      <c r="F1658" s="15">
        <f t="shared" si="102"/>
        <v>2008.5416666665417</v>
      </c>
      <c r="G1658" s="20">
        <v>4.01</v>
      </c>
      <c r="H1658" s="30"/>
      <c r="I1658" s="155"/>
      <c r="J1658" s="197">
        <f t="shared" si="100"/>
        <v>2.3963888888888891</v>
      </c>
      <c r="K1658" s="197">
        <f t="shared" si="103"/>
        <v>1.7866832349590972E-3</v>
      </c>
      <c r="L1658" s="197">
        <f t="shared" si="101"/>
        <v>3.281778480337616E-3</v>
      </c>
      <c r="M1658" s="36"/>
    </row>
    <row r="1659" spans="1:13" ht="12.75" x14ac:dyDescent="0.2">
      <c r="A1659" s="15">
        <v>2008.08</v>
      </c>
      <c r="B1659" s="10">
        <v>1281.47</v>
      </c>
      <c r="C1659" s="18">
        <f>C1657/3+C1660*2/3</f>
        <v>28.803333333333335</v>
      </c>
      <c r="D1659" s="18">
        <f>D1657/3+D1660*2/3</f>
        <v>47.756666666666668</v>
      </c>
      <c r="E1659" s="21">
        <v>219.08600000000001</v>
      </c>
      <c r="F1659" s="15">
        <f t="shared" si="102"/>
        <v>2008.6249999998749</v>
      </c>
      <c r="G1659" s="20">
        <v>3.89</v>
      </c>
      <c r="H1659" s="30"/>
      <c r="I1659" s="155"/>
      <c r="J1659" s="197">
        <f t="shared" si="100"/>
        <v>2.4002777777777777</v>
      </c>
      <c r="K1659" s="197">
        <f t="shared" si="103"/>
        <v>1.9090276838839269E-3</v>
      </c>
      <c r="L1659" s="197">
        <f t="shared" si="101"/>
        <v>3.1852673082803928E-3</v>
      </c>
      <c r="M1659" s="36"/>
    </row>
    <row r="1660" spans="1:13" ht="12.75" x14ac:dyDescent="0.2">
      <c r="A1660" s="15">
        <v>2008.09</v>
      </c>
      <c r="B1660" s="10">
        <v>1216.95</v>
      </c>
      <c r="C1660" s="21">
        <v>28.85</v>
      </c>
      <c r="D1660" s="21">
        <f>45.95</f>
        <v>45.95</v>
      </c>
      <c r="E1660" s="21">
        <v>218.78299999999999</v>
      </c>
      <c r="F1660" s="15">
        <f t="shared" si="102"/>
        <v>2008.7083333332082</v>
      </c>
      <c r="G1660" s="20">
        <v>3.69</v>
      </c>
      <c r="H1660" s="30"/>
      <c r="I1660" s="155"/>
      <c r="J1660" s="197">
        <f t="shared" si="100"/>
        <v>2.4041666666666668</v>
      </c>
      <c r="K1660" s="197">
        <f t="shared" si="103"/>
        <v>1.876100624022932E-3</v>
      </c>
      <c r="L1660" s="197">
        <f t="shared" si="101"/>
        <v>3.0241880399000109E-3</v>
      </c>
      <c r="M1660" s="36"/>
    </row>
    <row r="1661" spans="1:13" ht="12.75" x14ac:dyDescent="0.2">
      <c r="A1661" s="15">
        <v>2008.1</v>
      </c>
      <c r="B1661" s="10">
        <v>968.8</v>
      </c>
      <c r="C1661" s="18">
        <f>C1660*2/3+C1663/3</f>
        <v>28.696666666666665</v>
      </c>
      <c r="D1661" s="18">
        <f>D1660*2/3+D1663/3</f>
        <v>35.593333333333334</v>
      </c>
      <c r="E1661" s="21">
        <v>216.57300000000001</v>
      </c>
      <c r="F1661" s="15">
        <f t="shared" si="102"/>
        <v>2008.7916666665415</v>
      </c>
      <c r="G1661" s="10">
        <v>3.81</v>
      </c>
      <c r="H1661" s="30"/>
      <c r="I1661" s="155"/>
      <c r="J1661" s="197">
        <f t="shared" si="100"/>
        <v>2.3913888888888888</v>
      </c>
      <c r="K1661" s="197">
        <f t="shared" si="103"/>
        <v>1.9650674956973486E-3</v>
      </c>
      <c r="L1661" s="197">
        <f t="shared" si="101"/>
        <v>3.1208697401348129E-3</v>
      </c>
      <c r="M1661" s="36"/>
    </row>
    <row r="1662" spans="1:13" ht="12.75" x14ac:dyDescent="0.2">
      <c r="A1662" s="15">
        <v>2008.11</v>
      </c>
      <c r="B1662" s="10">
        <v>883.04</v>
      </c>
      <c r="C1662" s="18">
        <f>C1660/3+C1663*2/3</f>
        <v>28.543333333333333</v>
      </c>
      <c r="D1662" s="18">
        <f>D1660/3+D1663*2/3</f>
        <v>25.236666666666668</v>
      </c>
      <c r="E1662" s="21">
        <v>212.42500000000001</v>
      </c>
      <c r="F1662" s="15">
        <f t="shared" si="102"/>
        <v>2008.8749999998747</v>
      </c>
      <c r="G1662" s="10">
        <v>3.53</v>
      </c>
      <c r="H1662" s="30"/>
      <c r="I1662" s="155"/>
      <c r="J1662" s="197">
        <f t="shared" si="100"/>
        <v>2.3786111111111112</v>
      </c>
      <c r="K1662" s="197">
        <f t="shared" si="103"/>
        <v>2.4552137810808332E-3</v>
      </c>
      <c r="L1662" s="197">
        <f t="shared" si="101"/>
        <v>2.8951194362685229E-3</v>
      </c>
      <c r="M1662" s="36"/>
    </row>
    <row r="1663" spans="1:13" ht="12.75" x14ac:dyDescent="0.2">
      <c r="A1663" s="15">
        <v>2008.12</v>
      </c>
      <c r="B1663" s="10">
        <v>877.56</v>
      </c>
      <c r="C1663" s="21">
        <v>28.39</v>
      </c>
      <c r="D1663" s="21">
        <v>14.88</v>
      </c>
      <c r="E1663" s="21">
        <v>210.22800000000001</v>
      </c>
      <c r="F1663" s="15">
        <f t="shared" si="102"/>
        <v>2008.958333333208</v>
      </c>
      <c r="G1663" s="10">
        <v>2.42</v>
      </c>
      <c r="H1663" s="30"/>
      <c r="I1663" s="155"/>
      <c r="J1663" s="197">
        <f t="shared" si="100"/>
        <v>2.3658333333333332</v>
      </c>
      <c r="K1663" s="197">
        <f t="shared" si="103"/>
        <v>2.6791915806003504E-3</v>
      </c>
      <c r="L1663" s="197">
        <f t="shared" si="101"/>
        <v>1.9946383202138485E-3</v>
      </c>
      <c r="M1663" s="36"/>
    </row>
    <row r="1664" spans="1:13" ht="12.75" x14ac:dyDescent="0.2">
      <c r="A1664" s="15">
        <v>2009.01</v>
      </c>
      <c r="B1664" s="10">
        <v>865.58</v>
      </c>
      <c r="C1664" s="18">
        <f>C1663*2/3+C1666/3</f>
        <v>28.013333333333335</v>
      </c>
      <c r="D1664" s="18">
        <f>D1663*2/3+D1666/3</f>
        <v>12.206666666666667</v>
      </c>
      <c r="E1664" s="21">
        <v>211.143</v>
      </c>
      <c r="F1664" s="15">
        <f t="shared" si="102"/>
        <v>2009.0416666665412</v>
      </c>
      <c r="G1664" s="10">
        <v>2.52</v>
      </c>
      <c r="H1664" s="30"/>
      <c r="I1664" s="155"/>
      <c r="J1664" s="197">
        <f t="shared" si="100"/>
        <v>2.3344444444444448</v>
      </c>
      <c r="K1664" s="197">
        <f t="shared" si="103"/>
        <v>2.6601536583760028E-3</v>
      </c>
      <c r="L1664" s="197">
        <f t="shared" si="101"/>
        <v>2.0761284687424997E-3</v>
      </c>
      <c r="M1664" s="36"/>
    </row>
    <row r="1665" spans="1:13" ht="12.75" x14ac:dyDescent="0.2">
      <c r="A1665" s="15">
        <v>2009.02</v>
      </c>
      <c r="B1665" s="10">
        <v>805.23</v>
      </c>
      <c r="C1665" s="18">
        <f>C1663/3+C1666*2/3</f>
        <v>27.63666666666667</v>
      </c>
      <c r="D1665" s="18">
        <f>D1663/3+D1666*2/3</f>
        <v>9.5333333333333332</v>
      </c>
      <c r="E1665" s="21">
        <v>212.19300000000001</v>
      </c>
      <c r="F1665" s="15">
        <f t="shared" si="102"/>
        <v>2009.1249999998745</v>
      </c>
      <c r="G1665" s="10">
        <v>2.87</v>
      </c>
      <c r="H1665" s="30"/>
      <c r="I1665" s="155"/>
      <c r="J1665" s="197">
        <f t="shared" si="100"/>
        <v>2.3030555555555559</v>
      </c>
      <c r="K1665" s="197">
        <f t="shared" si="103"/>
        <v>2.6607079132553381E-3</v>
      </c>
      <c r="L1665" s="197">
        <f t="shared" si="101"/>
        <v>2.3607713389290907E-3</v>
      </c>
      <c r="M1665" s="36"/>
    </row>
    <row r="1666" spans="1:13" ht="12.75" x14ac:dyDescent="0.2">
      <c r="A1666" s="15">
        <v>2009.03</v>
      </c>
      <c r="B1666" s="10">
        <v>757.13</v>
      </c>
      <c r="C1666" s="21">
        <v>27.26</v>
      </c>
      <c r="D1666" s="21">
        <v>6.86</v>
      </c>
      <c r="E1666" s="21">
        <v>212.709</v>
      </c>
      <c r="F1666" s="15">
        <f t="shared" si="102"/>
        <v>2009.2083333332077</v>
      </c>
      <c r="G1666" s="10">
        <v>2.82</v>
      </c>
      <c r="H1666" s="30"/>
      <c r="I1666" s="155"/>
      <c r="J1666" s="197">
        <f t="shared" si="100"/>
        <v>2.2716666666666669</v>
      </c>
      <c r="K1666" s="197">
        <f t="shared" si="103"/>
        <v>2.8211401297351898E-3</v>
      </c>
      <c r="L1666" s="197">
        <f t="shared" si="101"/>
        <v>2.3201624741928661E-3</v>
      </c>
      <c r="M1666" s="36"/>
    </row>
    <row r="1667" spans="1:13" ht="12.75" x14ac:dyDescent="0.2">
      <c r="A1667" s="15">
        <v>2009.04</v>
      </c>
      <c r="B1667" s="10">
        <v>848.15</v>
      </c>
      <c r="C1667" s="18">
        <f>C1666*2/3+C1669/3</f>
        <v>26.703333333333333</v>
      </c>
      <c r="D1667" s="18">
        <f>D1666*2/3+D1669/3</f>
        <v>7.0766666666666662</v>
      </c>
      <c r="E1667" s="21">
        <v>213.24</v>
      </c>
      <c r="F1667" s="15">
        <f t="shared" si="102"/>
        <v>2009.291666666541</v>
      </c>
      <c r="G1667" s="10">
        <v>2.93</v>
      </c>
      <c r="H1667" s="30"/>
      <c r="I1667" s="155"/>
      <c r="J1667" s="197">
        <f t="shared" si="100"/>
        <v>2.2252777777777779</v>
      </c>
      <c r="K1667" s="197">
        <f t="shared" si="103"/>
        <v>2.9390960307711725E-3</v>
      </c>
      <c r="L1667" s="197">
        <f t="shared" si="101"/>
        <v>2.4094781004899701E-3</v>
      </c>
      <c r="M1667" s="36"/>
    </row>
    <row r="1668" spans="1:13" ht="12.75" x14ac:dyDescent="0.2">
      <c r="A1668" s="15">
        <v>2009.05</v>
      </c>
      <c r="B1668" s="10">
        <v>902.41</v>
      </c>
      <c r="C1668" s="18">
        <f>C1666/3+C1669*2/3</f>
        <v>26.146666666666668</v>
      </c>
      <c r="D1668" s="18">
        <f>D1666/3+D1669*2/3</f>
        <v>7.293333333333333</v>
      </c>
      <c r="E1668" s="21">
        <v>213.85599999999999</v>
      </c>
      <c r="F1668" s="15">
        <f t="shared" si="102"/>
        <v>2009.3749999998743</v>
      </c>
      <c r="G1668" s="10">
        <v>3.29</v>
      </c>
      <c r="H1668" s="30"/>
      <c r="I1668" s="155"/>
      <c r="J1668" s="197">
        <f t="shared" si="100"/>
        <v>2.1788888888888889</v>
      </c>
      <c r="K1668" s="197">
        <f t="shared" si="103"/>
        <v>2.5689900240392491E-3</v>
      </c>
      <c r="L1668" s="197">
        <f t="shared" si="101"/>
        <v>2.7011732814758993E-3</v>
      </c>
      <c r="M1668" s="36"/>
    </row>
    <row r="1669" spans="1:13" ht="12.75" x14ac:dyDescent="0.2">
      <c r="A1669" s="15">
        <v>2009.06</v>
      </c>
      <c r="B1669" s="10">
        <v>926.12</v>
      </c>
      <c r="C1669" s="21">
        <v>25.59</v>
      </c>
      <c r="D1669" s="21">
        <v>7.51</v>
      </c>
      <c r="E1669" s="21">
        <v>215.69300000000001</v>
      </c>
      <c r="F1669" s="15">
        <f t="shared" si="102"/>
        <v>2009.4583333332075</v>
      </c>
      <c r="G1669" s="10">
        <v>3.72</v>
      </c>
      <c r="H1669" s="30"/>
      <c r="I1669" s="155"/>
      <c r="J1669" s="197">
        <f t="shared" si="100"/>
        <v>2.1324999999999998</v>
      </c>
      <c r="K1669" s="197">
        <f t="shared" si="103"/>
        <v>2.3631165434780197E-3</v>
      </c>
      <c r="L1669" s="197">
        <f t="shared" si="101"/>
        <v>3.0483680766628662E-3</v>
      </c>
      <c r="M1669" s="36"/>
    </row>
    <row r="1670" spans="1:13" ht="12.75" x14ac:dyDescent="0.2">
      <c r="A1670" s="15">
        <v>2009.07</v>
      </c>
      <c r="B1670" s="10">
        <v>935.82</v>
      </c>
      <c r="C1670" s="18">
        <f>C1669*2/3+C1672/3</f>
        <v>25.026666666666664</v>
      </c>
      <c r="D1670" s="18">
        <f>D1669*2/3+D1672/3</f>
        <v>9.1866666666666674</v>
      </c>
      <c r="E1670" s="21">
        <v>215.351</v>
      </c>
      <c r="F1670" s="15">
        <f t="shared" si="102"/>
        <v>2009.5416666665408</v>
      </c>
      <c r="G1670" s="10">
        <v>3.56</v>
      </c>
      <c r="H1670" s="30"/>
      <c r="I1670" s="155"/>
      <c r="J1670" s="197">
        <f t="shared" si="100"/>
        <v>2.0855555555555552</v>
      </c>
      <c r="K1670" s="197">
        <f t="shared" si="103"/>
        <v>2.2519279958920606E-3</v>
      </c>
      <c r="L1670" s="197">
        <f t="shared" si="101"/>
        <v>2.9193337207231718E-3</v>
      </c>
      <c r="M1670" s="36"/>
    </row>
    <row r="1671" spans="1:13" ht="12.75" x14ac:dyDescent="0.2">
      <c r="A1671" s="15">
        <v>2009.08</v>
      </c>
      <c r="B1671" s="10">
        <v>1009.73</v>
      </c>
      <c r="C1671" s="18">
        <f>C1669/3+C1672*2/3</f>
        <v>24.463333333333331</v>
      </c>
      <c r="D1671" s="18">
        <f>D1669/3+D1672*2/3</f>
        <v>10.863333333333333</v>
      </c>
      <c r="E1671" s="21">
        <v>215.834</v>
      </c>
      <c r="F1671" s="15">
        <f t="shared" si="102"/>
        <v>2009.624999999874</v>
      </c>
      <c r="G1671" s="10">
        <v>3.59</v>
      </c>
      <c r="H1671" s="30"/>
      <c r="I1671" s="155"/>
      <c r="J1671" s="197">
        <f t="shared" si="100"/>
        <v>2.0386111111111109</v>
      </c>
      <c r="K1671" s="197">
        <f t="shared" si="103"/>
        <v>2.1784222511926554E-3</v>
      </c>
      <c r="L1671" s="197">
        <f t="shared" si="101"/>
        <v>2.9435415760119543E-3</v>
      </c>
      <c r="M1671" s="36"/>
    </row>
    <row r="1672" spans="1:13" ht="12.75" x14ac:dyDescent="0.2">
      <c r="A1672" s="15">
        <v>2009.09</v>
      </c>
      <c r="B1672" s="10">
        <v>1044.55</v>
      </c>
      <c r="C1672" s="21">
        <v>23.9</v>
      </c>
      <c r="D1672" s="21">
        <v>12.54</v>
      </c>
      <c r="E1672" s="21">
        <v>215.96899999999999</v>
      </c>
      <c r="F1672" s="15">
        <f t="shared" si="102"/>
        <v>2009.7083333332073</v>
      </c>
      <c r="G1672" s="10">
        <v>3.4</v>
      </c>
      <c r="H1672" s="30"/>
      <c r="I1672" s="155"/>
      <c r="J1672" s="197">
        <f t="shared" ref="J1672:J1735" si="104">D_year/12</f>
        <v>1.9916666666666665</v>
      </c>
      <c r="K1672" s="197">
        <f t="shared" si="103"/>
        <v>1.9724744898801327E-3</v>
      </c>
      <c r="L1672" s="197">
        <f t="shared" ref="L1672:L1735" si="105">(1+G1672/100)^(1/12)-1</f>
        <v>2.7901164905321796E-3</v>
      </c>
      <c r="M1672" s="36"/>
    </row>
    <row r="1673" spans="1:13" ht="12.75" x14ac:dyDescent="0.2">
      <c r="A1673" s="15">
        <v>2009.1</v>
      </c>
      <c r="B1673" s="10">
        <v>1067.6600000000001</v>
      </c>
      <c r="C1673" s="18">
        <f>C1672*2/3+C1675/3</f>
        <v>23.403333333333332</v>
      </c>
      <c r="D1673" s="18">
        <f>D1672*2/3+D1675/3</f>
        <v>25.349999999999998</v>
      </c>
      <c r="E1673" s="21">
        <v>216.17699999999999</v>
      </c>
      <c r="F1673" s="15">
        <f t="shared" ref="F1673:F1736" si="106">F1672+1/12</f>
        <v>2009.7916666665406</v>
      </c>
      <c r="G1673" s="10">
        <v>3.39</v>
      </c>
      <c r="H1673" s="30"/>
      <c r="I1673" s="155"/>
      <c r="J1673" s="197">
        <f t="shared" si="104"/>
        <v>1.9502777777777778</v>
      </c>
      <c r="K1673" s="197">
        <f t="shared" ref="K1673:K1736" si="107">J1673/B1672</f>
        <v>1.8670985379137216E-3</v>
      </c>
      <c r="L1673" s="197">
        <f t="shared" si="105"/>
        <v>2.7820343292721539E-3</v>
      </c>
      <c r="M1673" s="36"/>
    </row>
    <row r="1674" spans="1:13" ht="12.75" x14ac:dyDescent="0.2">
      <c r="A1674" s="15">
        <v>2009.11</v>
      </c>
      <c r="B1674" s="10">
        <v>1088.07</v>
      </c>
      <c r="C1674" s="18">
        <f>C1672/3+C1675*2/3</f>
        <v>22.906666666666666</v>
      </c>
      <c r="D1674" s="18">
        <f>D1672/3+D1675*2/3</f>
        <v>38.159999999999997</v>
      </c>
      <c r="E1674" s="21">
        <v>216.33</v>
      </c>
      <c r="F1674" s="15">
        <f t="shared" si="106"/>
        <v>2009.8749999998738</v>
      </c>
      <c r="G1674" s="10">
        <v>3.4</v>
      </c>
      <c r="H1674" s="30"/>
      <c r="I1674" s="155"/>
      <c r="J1674" s="197">
        <f t="shared" si="104"/>
        <v>1.9088888888888889</v>
      </c>
      <c r="K1674" s="197">
        <f t="shared" si="107"/>
        <v>1.7879183343844376E-3</v>
      </c>
      <c r="L1674" s="197">
        <f t="shared" si="105"/>
        <v>2.7901164905321796E-3</v>
      </c>
      <c r="M1674" s="36"/>
    </row>
    <row r="1675" spans="1:13" ht="12.75" x14ac:dyDescent="0.2">
      <c r="A1675" s="15">
        <v>2009.12</v>
      </c>
      <c r="B1675" s="10">
        <v>1110.3800000000001</v>
      </c>
      <c r="C1675" s="21">
        <v>22.41</v>
      </c>
      <c r="D1675" s="21">
        <v>50.97</v>
      </c>
      <c r="E1675" s="21">
        <v>215.94900000000001</v>
      </c>
      <c r="F1675" s="15">
        <f t="shared" si="106"/>
        <v>2009.9583333332071</v>
      </c>
      <c r="G1675" s="10">
        <v>3.59</v>
      </c>
      <c r="H1675" s="30"/>
      <c r="I1675" s="155"/>
      <c r="J1675" s="197">
        <f t="shared" si="104"/>
        <v>1.8674999999999999</v>
      </c>
      <c r="K1675" s="197">
        <f t="shared" si="107"/>
        <v>1.7163417794810996E-3</v>
      </c>
      <c r="L1675" s="197">
        <f t="shared" si="105"/>
        <v>2.9435415760119543E-3</v>
      </c>
      <c r="M1675" s="36"/>
    </row>
    <row r="1676" spans="1:13" ht="12.75" x14ac:dyDescent="0.2">
      <c r="A1676" s="15">
        <v>2010.01</v>
      </c>
      <c r="B1676" s="10">
        <v>1123.58</v>
      </c>
      <c r="C1676" s="18">
        <f>C1675*2/3+C1678/3</f>
        <v>22.24</v>
      </c>
      <c r="D1676" s="18">
        <f>D1675*2/3+D1678/3</f>
        <v>54.289999999999992</v>
      </c>
      <c r="E1676" s="21">
        <v>216.68700000000001</v>
      </c>
      <c r="F1676" s="15">
        <f t="shared" si="106"/>
        <v>2010.0416666665403</v>
      </c>
      <c r="G1676" s="15">
        <v>3.73</v>
      </c>
      <c r="H1676" s="30"/>
      <c r="I1676" s="155"/>
      <c r="J1676" s="197">
        <f t="shared" si="104"/>
        <v>1.8533333333333333</v>
      </c>
      <c r="K1676" s="197">
        <f t="shared" si="107"/>
        <v>1.6690982666594618E-3</v>
      </c>
      <c r="L1676" s="197">
        <f t="shared" si="105"/>
        <v>3.0564266642594262E-3</v>
      </c>
      <c r="M1676" s="36"/>
    </row>
    <row r="1677" spans="1:13" ht="12.75" x14ac:dyDescent="0.2">
      <c r="A1677" s="15">
        <v>2010.02</v>
      </c>
      <c r="B1677" s="10">
        <v>1089.1600000000001</v>
      </c>
      <c r="C1677" s="18">
        <f>C1675/3+C1678*2/3</f>
        <v>22.07</v>
      </c>
      <c r="D1677" s="18">
        <f>D1675/3+D1678*2/3</f>
        <v>57.61</v>
      </c>
      <c r="E1677" s="21">
        <v>216.74100000000001</v>
      </c>
      <c r="F1677" s="15">
        <f t="shared" si="106"/>
        <v>2010.1249999998736</v>
      </c>
      <c r="G1677" s="10">
        <v>3.69</v>
      </c>
      <c r="H1677" s="30"/>
      <c r="I1677" s="155"/>
      <c r="J1677" s="197">
        <f t="shared" si="104"/>
        <v>1.8391666666666666</v>
      </c>
      <c r="K1677" s="197">
        <f t="shared" si="107"/>
        <v>1.636880922290061E-3</v>
      </c>
      <c r="L1677" s="197">
        <f t="shared" si="105"/>
        <v>3.0241880399000109E-3</v>
      </c>
      <c r="M1677" s="36"/>
    </row>
    <row r="1678" spans="1:13" ht="12.75" x14ac:dyDescent="0.2">
      <c r="A1678" s="15">
        <v>2010.03</v>
      </c>
      <c r="B1678" s="10">
        <v>1152.05</v>
      </c>
      <c r="C1678" s="21">
        <v>21.9</v>
      </c>
      <c r="D1678" s="21">
        <v>60.93</v>
      </c>
      <c r="E1678" s="21">
        <v>217.631</v>
      </c>
      <c r="F1678" s="15">
        <f t="shared" si="106"/>
        <v>2010.2083333332068</v>
      </c>
      <c r="G1678" s="10">
        <v>3.73</v>
      </c>
      <c r="H1678" s="30"/>
      <c r="I1678" s="155"/>
      <c r="J1678" s="197">
        <f t="shared" si="104"/>
        <v>1.825</v>
      </c>
      <c r="K1678" s="197">
        <f t="shared" si="107"/>
        <v>1.6756032171581768E-3</v>
      </c>
      <c r="L1678" s="197">
        <f t="shared" si="105"/>
        <v>3.0564266642594262E-3</v>
      </c>
      <c r="M1678" s="36"/>
    </row>
    <row r="1679" spans="1:13" ht="12.75" x14ac:dyDescent="0.2">
      <c r="A1679" s="15">
        <v>2010.04</v>
      </c>
      <c r="B1679" s="10">
        <v>1197.32</v>
      </c>
      <c r="C1679" s="18">
        <f>C1678*2/3+C1681/3</f>
        <v>21.946666666666665</v>
      </c>
      <c r="D1679" s="18">
        <f>D1678*2/3+D1681/3</f>
        <v>62.986666666666665</v>
      </c>
      <c r="E1679" s="21">
        <v>218.00899999999999</v>
      </c>
      <c r="F1679" s="15">
        <f t="shared" si="106"/>
        <v>2010.2916666665401</v>
      </c>
      <c r="G1679" s="10">
        <v>3.85</v>
      </c>
      <c r="H1679" s="30"/>
      <c r="I1679" s="155"/>
      <c r="J1679" s="197">
        <f t="shared" si="104"/>
        <v>1.8288888888888888</v>
      </c>
      <c r="K1679" s="197">
        <f t="shared" si="107"/>
        <v>1.5875082582256751E-3</v>
      </c>
      <c r="L1679" s="197">
        <f t="shared" si="105"/>
        <v>3.1530742084739938E-3</v>
      </c>
      <c r="M1679" s="36"/>
    </row>
    <row r="1680" spans="1:13" ht="12.75" x14ac:dyDescent="0.2">
      <c r="A1680" s="15">
        <v>2010.05</v>
      </c>
      <c r="B1680" s="10">
        <v>1125.06</v>
      </c>
      <c r="C1680" s="18">
        <f>C1678/3+C1681*2/3</f>
        <v>21.993333333333332</v>
      </c>
      <c r="D1680" s="18">
        <f>D1678/3+D1681*2/3</f>
        <v>65.043333333333322</v>
      </c>
      <c r="E1680" s="21">
        <v>218.178</v>
      </c>
      <c r="F1680" s="15">
        <f t="shared" si="106"/>
        <v>2010.3749999998734</v>
      </c>
      <c r="G1680" s="10">
        <v>3.42</v>
      </c>
      <c r="H1680" s="30"/>
      <c r="I1680" s="155"/>
      <c r="J1680" s="197">
        <f t="shared" si="104"/>
        <v>1.8327777777777776</v>
      </c>
      <c r="K1680" s="197">
        <f t="shared" si="107"/>
        <v>1.5307334528595344E-3</v>
      </c>
      <c r="L1680" s="197">
        <f t="shared" si="105"/>
        <v>2.8062786637694792E-3</v>
      </c>
      <c r="M1680" s="36"/>
    </row>
    <row r="1681" spans="1:13" ht="12.75" x14ac:dyDescent="0.2">
      <c r="A1681" s="15">
        <v>2010.06</v>
      </c>
      <c r="B1681" s="10">
        <v>1083.3599999999999</v>
      </c>
      <c r="C1681" s="21">
        <v>22.04</v>
      </c>
      <c r="D1681" s="21">
        <v>67.099999999999994</v>
      </c>
      <c r="E1681" s="21">
        <v>217.965</v>
      </c>
      <c r="F1681" s="15">
        <f t="shared" si="106"/>
        <v>2010.4583333332066</v>
      </c>
      <c r="G1681" s="10">
        <v>3.2</v>
      </c>
      <c r="H1681" s="30"/>
      <c r="I1681" s="155"/>
      <c r="J1681" s="197">
        <f t="shared" si="104"/>
        <v>1.8366666666666667</v>
      </c>
      <c r="K1681" s="197">
        <f t="shared" si="107"/>
        <v>1.6325055256312256E-3</v>
      </c>
      <c r="L1681" s="197">
        <f t="shared" si="105"/>
        <v>2.6283369587845051E-3</v>
      </c>
      <c r="M1681" s="36"/>
    </row>
    <row r="1682" spans="1:13" ht="12.75" x14ac:dyDescent="0.2">
      <c r="A1682" s="15">
        <v>2010.07</v>
      </c>
      <c r="B1682" s="10">
        <v>1079.8</v>
      </c>
      <c r="C1682" s="18">
        <f>C1681*2/3+C1684/3</f>
        <v>22.143333333333334</v>
      </c>
      <c r="D1682" s="18">
        <f>D1681*2/3+D1684/3</f>
        <v>68.686666666666667</v>
      </c>
      <c r="E1682" s="21">
        <v>218.011</v>
      </c>
      <c r="F1682" s="15">
        <f t="shared" si="106"/>
        <v>2010.5416666665399</v>
      </c>
      <c r="G1682" s="10">
        <v>3.01</v>
      </c>
      <c r="H1682" s="30"/>
      <c r="I1682" s="155"/>
      <c r="J1682" s="197">
        <f t="shared" si="104"/>
        <v>1.8452777777777778</v>
      </c>
      <c r="K1682" s="197">
        <f t="shared" si="107"/>
        <v>1.7032914061602589E-3</v>
      </c>
      <c r="L1682" s="197">
        <f t="shared" si="105"/>
        <v>2.4743799799444854E-3</v>
      </c>
      <c r="M1682" s="36"/>
    </row>
    <row r="1683" spans="1:13" ht="12.75" x14ac:dyDescent="0.2">
      <c r="A1683" s="15">
        <v>2010.08</v>
      </c>
      <c r="B1683" s="10">
        <v>1087.28</v>
      </c>
      <c r="C1683" s="18">
        <f>C1681/3+C1684*2/3</f>
        <v>22.246666666666666</v>
      </c>
      <c r="D1683" s="18">
        <f>D1681/3+D1684*2/3</f>
        <v>70.273333333333326</v>
      </c>
      <c r="E1683" s="21">
        <v>218.31200000000001</v>
      </c>
      <c r="F1683" s="15">
        <f t="shared" si="106"/>
        <v>2010.6249999998731</v>
      </c>
      <c r="G1683" s="10">
        <v>2.7</v>
      </c>
      <c r="H1683" s="30"/>
      <c r="I1683" s="155"/>
      <c r="J1683" s="197">
        <f t="shared" si="104"/>
        <v>1.8538888888888889</v>
      </c>
      <c r="K1683" s="197">
        <f t="shared" si="107"/>
        <v>1.7168817270687988E-3</v>
      </c>
      <c r="L1683" s="197">
        <f t="shared" si="105"/>
        <v>2.2226272943570713E-3</v>
      </c>
      <c r="M1683" s="36"/>
    </row>
    <row r="1684" spans="1:13" ht="12.75" x14ac:dyDescent="0.2">
      <c r="A1684" s="15">
        <v>2010.09</v>
      </c>
      <c r="B1684" s="10">
        <v>1122.08</v>
      </c>
      <c r="C1684" s="21">
        <v>22.35</v>
      </c>
      <c r="D1684" s="21">
        <v>71.86</v>
      </c>
      <c r="E1684" s="21">
        <v>218.43899999999999</v>
      </c>
      <c r="F1684" s="15">
        <f t="shared" si="106"/>
        <v>2010.7083333332064</v>
      </c>
      <c r="G1684" s="10">
        <v>2.65</v>
      </c>
      <c r="H1684" s="30"/>
      <c r="I1684" s="155"/>
      <c r="J1684" s="197">
        <f t="shared" si="104"/>
        <v>1.8625</v>
      </c>
      <c r="K1684" s="197">
        <f t="shared" si="107"/>
        <v>1.7129902141122802E-3</v>
      </c>
      <c r="L1684" s="197">
        <f t="shared" si="105"/>
        <v>2.18195680041533E-3</v>
      </c>
      <c r="M1684" s="36"/>
    </row>
    <row r="1685" spans="1:13" ht="12.75" x14ac:dyDescent="0.2">
      <c r="A1685" s="15">
        <v>2010.1</v>
      </c>
      <c r="B1685" s="10">
        <v>1171.58</v>
      </c>
      <c r="C1685" s="18">
        <f>C1684*2/3+C1687/3</f>
        <v>22.476666666666667</v>
      </c>
      <c r="D1685" s="18">
        <f>D1684*2/3+D1687/3</f>
        <v>73.69</v>
      </c>
      <c r="E1685" s="21">
        <v>218.71100000000001</v>
      </c>
      <c r="F1685" s="15">
        <f t="shared" si="106"/>
        <v>2010.7916666665396</v>
      </c>
      <c r="G1685" s="10">
        <v>2.54</v>
      </c>
      <c r="H1685" s="30"/>
      <c r="I1685" s="155"/>
      <c r="J1685" s="197">
        <f t="shared" si="104"/>
        <v>1.8730555555555555</v>
      </c>
      <c r="K1685" s="197">
        <f t="shared" si="107"/>
        <v>1.6692709571113963E-3</v>
      </c>
      <c r="L1685" s="197">
        <f t="shared" si="105"/>
        <v>2.0924177544194844E-3</v>
      </c>
      <c r="M1685" s="36"/>
    </row>
    <row r="1686" spans="1:13" ht="12.75" x14ac:dyDescent="0.2">
      <c r="A1686" s="15">
        <v>2010.11</v>
      </c>
      <c r="B1686" s="10">
        <v>1198.8900000000001</v>
      </c>
      <c r="C1686" s="18">
        <f>C1684/3+C1687*2/3</f>
        <v>22.603333333333335</v>
      </c>
      <c r="D1686" s="18">
        <f>D1684/3+D1687*2/3</f>
        <v>75.52</v>
      </c>
      <c r="E1686" s="21">
        <v>218.803</v>
      </c>
      <c r="F1686" s="15">
        <f t="shared" si="106"/>
        <v>2010.8749999998729</v>
      </c>
      <c r="G1686" s="10">
        <v>2.76</v>
      </c>
      <c r="H1686" s="30"/>
      <c r="I1686" s="155"/>
      <c r="J1686" s="197">
        <f t="shared" si="104"/>
        <v>1.8836111111111113</v>
      </c>
      <c r="K1686" s="197">
        <f t="shared" si="107"/>
        <v>1.6077528731380797E-3</v>
      </c>
      <c r="L1686" s="197">
        <f t="shared" si="105"/>
        <v>2.2714079351586758E-3</v>
      </c>
      <c r="M1686" s="36"/>
    </row>
    <row r="1687" spans="1:13" ht="12.75" x14ac:dyDescent="0.2">
      <c r="A1687" s="15">
        <v>2010.12</v>
      </c>
      <c r="B1687" s="10">
        <v>1241.53</v>
      </c>
      <c r="C1687" s="21">
        <v>22.73</v>
      </c>
      <c r="D1687" s="21">
        <v>77.349999999999994</v>
      </c>
      <c r="E1687" s="21">
        <v>219.179</v>
      </c>
      <c r="F1687" s="15">
        <f t="shared" si="106"/>
        <v>2010.9583333332062</v>
      </c>
      <c r="G1687" s="10">
        <v>3.29</v>
      </c>
      <c r="H1687" s="30"/>
      <c r="I1687" s="155"/>
      <c r="J1687" s="197">
        <f t="shared" si="104"/>
        <v>1.8941666666666668</v>
      </c>
      <c r="K1687" s="197">
        <f t="shared" si="107"/>
        <v>1.5799336608585163E-3</v>
      </c>
      <c r="L1687" s="197">
        <f t="shared" si="105"/>
        <v>2.7011732814758993E-3</v>
      </c>
      <c r="M1687" s="36"/>
    </row>
    <row r="1688" spans="1:13" ht="12.75" x14ac:dyDescent="0.2">
      <c r="A1688" s="15">
        <v>2011.01</v>
      </c>
      <c r="B1688" s="10">
        <v>1282.6199999999999</v>
      </c>
      <c r="C1688" s="18">
        <f>C1687*2/3+C1690/3</f>
        <v>22.963333333333335</v>
      </c>
      <c r="D1688" s="18">
        <f>D1687*2/3+D1690/3</f>
        <v>78.67</v>
      </c>
      <c r="E1688" s="21">
        <v>220.22300000000001</v>
      </c>
      <c r="F1688" s="15">
        <f t="shared" si="106"/>
        <v>2011.0416666665394</v>
      </c>
      <c r="G1688" s="10">
        <v>3.39</v>
      </c>
      <c r="H1688" s="30"/>
      <c r="I1688" s="155"/>
      <c r="J1688" s="197">
        <f t="shared" si="104"/>
        <v>1.9136111111111112</v>
      </c>
      <c r="K1688" s="197">
        <f t="shared" si="107"/>
        <v>1.5413329610328476E-3</v>
      </c>
      <c r="L1688" s="197">
        <f t="shared" si="105"/>
        <v>2.7820343292721539E-3</v>
      </c>
      <c r="M1688" s="36"/>
    </row>
    <row r="1689" spans="1:13" ht="12.75" x14ac:dyDescent="0.2">
      <c r="A1689" s="15">
        <v>2011.02</v>
      </c>
      <c r="B1689" s="10">
        <v>1321.12</v>
      </c>
      <c r="C1689" s="18">
        <f>C1687/3+C1690*2/3</f>
        <v>23.196666666666665</v>
      </c>
      <c r="D1689" s="18">
        <f>D1687/3+D1690*2/3</f>
        <v>79.990000000000009</v>
      </c>
      <c r="E1689" s="21">
        <v>221.309</v>
      </c>
      <c r="F1689" s="15">
        <f t="shared" si="106"/>
        <v>2011.1249999998727</v>
      </c>
      <c r="G1689" s="10">
        <v>3.58</v>
      </c>
      <c r="H1689" s="30"/>
      <c r="I1689" s="155"/>
      <c r="J1689" s="197">
        <f t="shared" si="104"/>
        <v>1.9330555555555555</v>
      </c>
      <c r="K1689" s="197">
        <f t="shared" si="107"/>
        <v>1.5071147772181596E-3</v>
      </c>
      <c r="L1689" s="197">
        <f t="shared" si="105"/>
        <v>2.9354730050472622E-3</v>
      </c>
      <c r="M1689" s="36"/>
    </row>
    <row r="1690" spans="1:13" ht="12.75" x14ac:dyDescent="0.2">
      <c r="A1690" s="15">
        <v>2011.03</v>
      </c>
      <c r="B1690" s="10">
        <v>1304.49</v>
      </c>
      <c r="C1690" s="21">
        <v>23.43</v>
      </c>
      <c r="D1690" s="21">
        <v>81.31</v>
      </c>
      <c r="E1690" s="21">
        <v>223.46700000000001</v>
      </c>
      <c r="F1690" s="15">
        <f t="shared" si="106"/>
        <v>2011.2083333332059</v>
      </c>
      <c r="G1690" s="10">
        <v>3.41</v>
      </c>
      <c r="H1690" s="30"/>
      <c r="I1690" s="155"/>
      <c r="J1690" s="197">
        <f t="shared" si="104"/>
        <v>1.9524999999999999</v>
      </c>
      <c r="K1690" s="197">
        <f t="shared" si="107"/>
        <v>1.4779126801501756E-3</v>
      </c>
      <c r="L1690" s="197">
        <f t="shared" si="105"/>
        <v>2.7981979353204345E-3</v>
      </c>
      <c r="M1690" s="36"/>
    </row>
    <row r="1691" spans="1:13" ht="12.75" x14ac:dyDescent="0.2">
      <c r="A1691" s="15">
        <v>2011.04</v>
      </c>
      <c r="B1691" s="10">
        <v>1331.51</v>
      </c>
      <c r="C1691" s="18">
        <f>C1690*2/3+C1693/3</f>
        <v>23.733333333333334</v>
      </c>
      <c r="D1691" s="18">
        <f>D1690*2/3+D1693/3</f>
        <v>82.163333333333341</v>
      </c>
      <c r="E1691" s="21">
        <v>224.90600000000001</v>
      </c>
      <c r="F1691" s="15">
        <f t="shared" si="106"/>
        <v>2011.2916666665392</v>
      </c>
      <c r="G1691" s="10">
        <v>3.46</v>
      </c>
      <c r="H1691" s="30"/>
      <c r="I1691" s="155"/>
      <c r="J1691" s="197">
        <f t="shared" si="104"/>
        <v>1.9777777777777779</v>
      </c>
      <c r="K1691" s="197">
        <f t="shared" si="107"/>
        <v>1.5161310380131529E-3</v>
      </c>
      <c r="L1691" s="197">
        <f t="shared" si="105"/>
        <v>2.8385944168292099E-3</v>
      </c>
      <c r="M1691" s="36"/>
    </row>
    <row r="1692" spans="1:13" ht="12.75" x14ac:dyDescent="0.2">
      <c r="A1692" s="15">
        <v>2011.05</v>
      </c>
      <c r="B1692" s="10">
        <v>1338.31</v>
      </c>
      <c r="C1692" s="18">
        <f>C1690/3+C1693*2/3</f>
        <v>24.036666666666665</v>
      </c>
      <c r="D1692" s="18">
        <f>D1690/3+D1693*2/3</f>
        <v>83.016666666666666</v>
      </c>
      <c r="E1692" s="21">
        <v>225.964</v>
      </c>
      <c r="F1692" s="15">
        <f t="shared" si="106"/>
        <v>2011.3749999998724</v>
      </c>
      <c r="G1692" s="10">
        <v>3.17</v>
      </c>
      <c r="H1692" s="30"/>
      <c r="I1692" s="155"/>
      <c r="J1692" s="197">
        <f t="shared" si="104"/>
        <v>2.0030555555555556</v>
      </c>
      <c r="K1692" s="197">
        <f t="shared" si="107"/>
        <v>1.5043488637378282E-3</v>
      </c>
      <c r="L1692" s="197">
        <f t="shared" si="105"/>
        <v>2.6040452449183071E-3</v>
      </c>
      <c r="M1692" s="36"/>
    </row>
    <row r="1693" spans="1:13" ht="12.75" x14ac:dyDescent="0.2">
      <c r="A1693" s="15">
        <v>2011.06</v>
      </c>
      <c r="B1693" s="10">
        <v>1287.29</v>
      </c>
      <c r="C1693" s="21">
        <v>24.34</v>
      </c>
      <c r="D1693" s="21">
        <v>83.87</v>
      </c>
      <c r="E1693" s="21">
        <v>225.72200000000001</v>
      </c>
      <c r="F1693" s="15">
        <f t="shared" si="106"/>
        <v>2011.4583333332057</v>
      </c>
      <c r="G1693" s="10">
        <v>3</v>
      </c>
      <c r="H1693" s="30"/>
      <c r="I1693" s="155"/>
      <c r="J1693" s="197">
        <f t="shared" si="104"/>
        <v>2.0283333333333333</v>
      </c>
      <c r="K1693" s="197">
        <f t="shared" si="107"/>
        <v>1.5155930489448135E-3</v>
      </c>
      <c r="L1693" s="197">
        <f t="shared" si="105"/>
        <v>2.4662697723036864E-3</v>
      </c>
      <c r="M1693" s="36"/>
    </row>
    <row r="1694" spans="1:13" ht="12.75" x14ac:dyDescent="0.2">
      <c r="A1694" s="15">
        <v>2011.07</v>
      </c>
      <c r="B1694" s="10">
        <v>1325.19</v>
      </c>
      <c r="C1694" s="18">
        <f>C1693*2/3+C1696/3</f>
        <v>24.619999999999997</v>
      </c>
      <c r="D1694" s="18">
        <f>D1693*2/3+D1696/3</f>
        <v>84.906666666666666</v>
      </c>
      <c r="E1694" s="21">
        <v>225.922</v>
      </c>
      <c r="F1694" s="15">
        <f t="shared" si="106"/>
        <v>2011.541666666539</v>
      </c>
      <c r="G1694" s="10">
        <v>3</v>
      </c>
      <c r="H1694" s="30"/>
      <c r="I1694" s="155"/>
      <c r="J1694" s="197">
        <f t="shared" si="104"/>
        <v>2.0516666666666663</v>
      </c>
      <c r="K1694" s="197">
        <f t="shared" si="107"/>
        <v>1.5937874656578286E-3</v>
      </c>
      <c r="L1694" s="197">
        <f t="shared" si="105"/>
        <v>2.4662697723036864E-3</v>
      </c>
      <c r="M1694" s="36"/>
    </row>
    <row r="1695" spans="1:13" ht="12.75" x14ac:dyDescent="0.2">
      <c r="A1695" s="15">
        <v>2011.08</v>
      </c>
      <c r="B1695" s="10">
        <v>1185.31</v>
      </c>
      <c r="C1695" s="18">
        <f>C1693/3+C1696*2/3</f>
        <v>24.9</v>
      </c>
      <c r="D1695" s="18">
        <f>D1693/3+D1696*2/3</f>
        <v>85.943333333333342</v>
      </c>
      <c r="E1695" s="21">
        <v>226.54499999999999</v>
      </c>
      <c r="F1695" s="15">
        <f t="shared" si="106"/>
        <v>2011.6249999998722</v>
      </c>
      <c r="G1695" s="10">
        <v>2.2999999999999998</v>
      </c>
      <c r="H1695" s="30"/>
      <c r="I1695" s="155"/>
      <c r="J1695" s="197">
        <f t="shared" si="104"/>
        <v>2.0749999999999997</v>
      </c>
      <c r="K1695" s="197">
        <f t="shared" si="107"/>
        <v>1.5658132041443111E-3</v>
      </c>
      <c r="L1695" s="197">
        <f t="shared" si="105"/>
        <v>1.8967538135683526E-3</v>
      </c>
      <c r="M1695" s="36"/>
    </row>
    <row r="1696" spans="1:13" ht="12.75" x14ac:dyDescent="0.2">
      <c r="A1696" s="15">
        <v>2011.09</v>
      </c>
      <c r="B1696" s="10">
        <v>1173.8800000000001</v>
      </c>
      <c r="C1696" s="21">
        <v>25.18</v>
      </c>
      <c r="D1696" s="21">
        <v>86.98</v>
      </c>
      <c r="E1696" s="21">
        <v>226.88900000000001</v>
      </c>
      <c r="F1696" s="15">
        <f t="shared" si="106"/>
        <v>2011.7083333332055</v>
      </c>
      <c r="G1696" s="10">
        <v>1.98</v>
      </c>
      <c r="H1696" s="30"/>
      <c r="I1696" s="155"/>
      <c r="J1696" s="197">
        <f t="shared" si="104"/>
        <v>2.0983333333333332</v>
      </c>
      <c r="K1696" s="197">
        <f t="shared" si="107"/>
        <v>1.7702823171434757E-3</v>
      </c>
      <c r="L1696" s="197">
        <f t="shared" si="105"/>
        <v>1.635212974954614E-3</v>
      </c>
      <c r="M1696" s="36"/>
    </row>
    <row r="1697" spans="1:13" ht="12.75" x14ac:dyDescent="0.2">
      <c r="A1697" s="15">
        <v>2011.1</v>
      </c>
      <c r="B1697" s="10">
        <v>1207.22</v>
      </c>
      <c r="C1697" s="18">
        <f>C1696*2/3+C1699/3</f>
        <v>25.596666666666664</v>
      </c>
      <c r="D1697" s="18">
        <f>D1696*2/3+D1699/3</f>
        <v>86.97</v>
      </c>
      <c r="E1697" s="21">
        <v>226.42099999999999</v>
      </c>
      <c r="F1697" s="15">
        <f t="shared" si="106"/>
        <v>2011.7916666665387</v>
      </c>
      <c r="G1697" s="10">
        <v>2.15</v>
      </c>
      <c r="H1697" s="30"/>
      <c r="I1697" s="155"/>
      <c r="J1697" s="197">
        <f t="shared" si="104"/>
        <v>2.1330555555555555</v>
      </c>
      <c r="K1697" s="197">
        <f t="shared" si="107"/>
        <v>1.8170984730598999E-3</v>
      </c>
      <c r="L1697" s="197">
        <f t="shared" si="105"/>
        <v>1.7742500619855051E-3</v>
      </c>
      <c r="M1697" s="36"/>
    </row>
    <row r="1698" spans="1:13" ht="12.75" x14ac:dyDescent="0.2">
      <c r="A1698" s="15">
        <v>2011.11</v>
      </c>
      <c r="B1698" s="10">
        <v>1226.42</v>
      </c>
      <c r="C1698" s="18">
        <f>C1696/3+C1699*2/3</f>
        <v>26.013333333333335</v>
      </c>
      <c r="D1698" s="18">
        <f>D1696/3+D1699*2/3</f>
        <v>86.960000000000008</v>
      </c>
      <c r="E1698" s="21">
        <v>226.23</v>
      </c>
      <c r="F1698" s="15">
        <f t="shared" si="106"/>
        <v>2011.874999999872</v>
      </c>
      <c r="G1698" s="10">
        <v>2.0099999999999998</v>
      </c>
      <c r="H1698" s="30"/>
      <c r="I1698" s="155"/>
      <c r="J1698" s="197">
        <f t="shared" si="104"/>
        <v>2.1677777777777778</v>
      </c>
      <c r="K1698" s="197">
        <f t="shared" si="107"/>
        <v>1.7956774885917876E-3</v>
      </c>
      <c r="L1698" s="197">
        <f t="shared" si="105"/>
        <v>1.6597643621756308E-3</v>
      </c>
      <c r="M1698" s="36"/>
    </row>
    <row r="1699" spans="1:13" ht="12.75" x14ac:dyDescent="0.2">
      <c r="A1699" s="15">
        <v>2011.12</v>
      </c>
      <c r="B1699" s="10">
        <v>1243.32</v>
      </c>
      <c r="C1699" s="21">
        <v>26.43</v>
      </c>
      <c r="D1699" s="21">
        <v>86.95</v>
      </c>
      <c r="E1699" s="21">
        <v>225.672</v>
      </c>
      <c r="F1699" s="15">
        <f t="shared" si="106"/>
        <v>2011.9583333332052</v>
      </c>
      <c r="G1699" s="10">
        <v>1.98</v>
      </c>
      <c r="H1699" s="30"/>
      <c r="I1699" s="155"/>
      <c r="J1699" s="197">
        <f t="shared" si="104"/>
        <v>2.2025000000000001</v>
      </c>
      <c r="K1699" s="197">
        <f t="shared" si="107"/>
        <v>1.7958774318748878E-3</v>
      </c>
      <c r="L1699" s="197">
        <f t="shared" si="105"/>
        <v>1.635212974954614E-3</v>
      </c>
      <c r="M1699" s="36"/>
    </row>
    <row r="1700" spans="1:13" ht="12.75" x14ac:dyDescent="0.2">
      <c r="A1700" s="15">
        <v>2012.01</v>
      </c>
      <c r="B1700" s="10">
        <v>1300.58</v>
      </c>
      <c r="C1700" s="18">
        <f>C1699*2/3+C1702/3</f>
        <v>26.736666666666668</v>
      </c>
      <c r="D1700" s="18">
        <f>D1699*2/3+D1702/3</f>
        <v>87.48</v>
      </c>
      <c r="E1700" s="21">
        <v>226.66499999999999</v>
      </c>
      <c r="F1700" s="15">
        <f t="shared" si="106"/>
        <v>2012.0416666665385</v>
      </c>
      <c r="G1700" s="10">
        <v>1.97</v>
      </c>
      <c r="H1700" s="30"/>
      <c r="I1700" s="155"/>
      <c r="J1700" s="197">
        <f t="shared" si="104"/>
        <v>2.2280555555555557</v>
      </c>
      <c r="K1700" s="197">
        <f t="shared" si="107"/>
        <v>1.7920210046935268E-3</v>
      </c>
      <c r="L1700" s="197">
        <f t="shared" si="105"/>
        <v>1.6270277079681872E-3</v>
      </c>
      <c r="M1700" s="36"/>
    </row>
    <row r="1701" spans="1:13" ht="12.75" x14ac:dyDescent="0.2">
      <c r="A1701" s="15">
        <v>2012.02</v>
      </c>
      <c r="B1701" s="10">
        <v>1352.49</v>
      </c>
      <c r="C1701" s="18">
        <f>C1699/3+C1702*2/3</f>
        <v>27.043333333333337</v>
      </c>
      <c r="D1701" s="18">
        <f>D1699/3+D1702*2/3</f>
        <v>88.01</v>
      </c>
      <c r="E1701" s="21">
        <v>227.66300000000001</v>
      </c>
      <c r="F1701" s="15">
        <f t="shared" si="106"/>
        <v>2012.1249999998718</v>
      </c>
      <c r="G1701" s="10">
        <v>1.97</v>
      </c>
      <c r="H1701" s="30"/>
      <c r="I1701" s="155"/>
      <c r="J1701" s="197">
        <f t="shared" si="104"/>
        <v>2.2536111111111112</v>
      </c>
      <c r="K1701" s="197">
        <f t="shared" si="107"/>
        <v>1.7327739247959459E-3</v>
      </c>
      <c r="L1701" s="197">
        <f t="shared" si="105"/>
        <v>1.6270277079681872E-3</v>
      </c>
      <c r="M1701" s="36"/>
    </row>
    <row r="1702" spans="1:13" ht="12.75" x14ac:dyDescent="0.2">
      <c r="A1702" s="15">
        <v>2012.03</v>
      </c>
      <c r="B1702" s="10">
        <v>1389.24</v>
      </c>
      <c r="C1702" s="21">
        <v>27.35</v>
      </c>
      <c r="D1702" s="21">
        <v>88.54</v>
      </c>
      <c r="E1702" s="21">
        <v>229.392</v>
      </c>
      <c r="F1702" s="15">
        <f t="shared" si="106"/>
        <v>2012.208333333205</v>
      </c>
      <c r="G1702" s="10">
        <v>2.17</v>
      </c>
      <c r="H1702" s="30"/>
      <c r="I1702" s="155"/>
      <c r="J1702" s="197">
        <f t="shared" si="104"/>
        <v>2.2791666666666668</v>
      </c>
      <c r="K1702" s="197">
        <f t="shared" si="107"/>
        <v>1.6851634146401577E-3</v>
      </c>
      <c r="L1702" s="197">
        <f t="shared" si="105"/>
        <v>1.7905934192179451E-3</v>
      </c>
      <c r="M1702" s="36"/>
    </row>
    <row r="1703" spans="1:13" ht="12.75" x14ac:dyDescent="0.2">
      <c r="A1703" s="15">
        <v>2012.04</v>
      </c>
      <c r="B1703" s="10">
        <v>1386.43</v>
      </c>
      <c r="C1703" s="18">
        <f>C1702*2/3+C1705/3</f>
        <v>27.673333333333332</v>
      </c>
      <c r="D1703" s="18">
        <f>D1702*2/3+D1705/3</f>
        <v>88.333333333333343</v>
      </c>
      <c r="E1703" s="21">
        <v>230.08500000000001</v>
      </c>
      <c r="F1703" s="15">
        <f t="shared" si="106"/>
        <v>2012.2916666665383</v>
      </c>
      <c r="G1703" s="10">
        <v>2.0499999999999998</v>
      </c>
      <c r="H1703" s="30"/>
      <c r="I1703" s="155"/>
      <c r="J1703" s="197">
        <f t="shared" si="104"/>
        <v>2.306111111111111</v>
      </c>
      <c r="K1703" s="197">
        <f t="shared" si="107"/>
        <v>1.659980356965759E-3</v>
      </c>
      <c r="L1703" s="197">
        <f t="shared" si="105"/>
        <v>1.6924892515723933E-3</v>
      </c>
      <c r="M1703" s="36"/>
    </row>
    <row r="1704" spans="1:13" ht="12.75" x14ac:dyDescent="0.2">
      <c r="A1704" s="15">
        <v>2012.05</v>
      </c>
      <c r="B1704" s="10">
        <v>1341.27</v>
      </c>
      <c r="C1704" s="18">
        <f>C1702/3+C1705*2/3</f>
        <v>27.996666666666666</v>
      </c>
      <c r="D1704" s="18">
        <f>D1702/3+D1705*2/3</f>
        <v>88.126666666666665</v>
      </c>
      <c r="E1704" s="21">
        <v>229.815</v>
      </c>
      <c r="F1704" s="15">
        <f t="shared" si="106"/>
        <v>2012.3749999998715</v>
      </c>
      <c r="G1704" s="10">
        <v>1.8</v>
      </c>
      <c r="H1704" s="30"/>
      <c r="I1704" s="155"/>
      <c r="J1704" s="197">
        <f t="shared" si="104"/>
        <v>2.3330555555555557</v>
      </c>
      <c r="K1704" s="197">
        <f t="shared" si="107"/>
        <v>1.6827791922820162E-3</v>
      </c>
      <c r="L1704" s="197">
        <f t="shared" si="105"/>
        <v>1.4877654706024757E-3</v>
      </c>
      <c r="M1704" s="36"/>
    </row>
    <row r="1705" spans="1:13" ht="12.75" x14ac:dyDescent="0.2">
      <c r="A1705" s="15">
        <v>2012.06</v>
      </c>
      <c r="B1705" s="10">
        <v>1323.48</v>
      </c>
      <c r="C1705" s="21">
        <v>28.32</v>
      </c>
      <c r="D1705" s="21">
        <v>87.92</v>
      </c>
      <c r="E1705" s="21">
        <v>229.47800000000001</v>
      </c>
      <c r="F1705" s="15">
        <f t="shared" si="106"/>
        <v>2012.4583333332048</v>
      </c>
      <c r="G1705" s="10">
        <v>1.62</v>
      </c>
      <c r="H1705" s="30"/>
      <c r="I1705" s="155"/>
      <c r="J1705" s="197">
        <f t="shared" si="104"/>
        <v>2.36</v>
      </c>
      <c r="K1705" s="197">
        <f t="shared" si="107"/>
        <v>1.7595264189909563E-3</v>
      </c>
      <c r="L1705" s="197">
        <f t="shared" si="105"/>
        <v>1.3400787856630014E-3</v>
      </c>
      <c r="M1705" s="36"/>
    </row>
    <row r="1706" spans="1:13" ht="12.75" x14ac:dyDescent="0.2">
      <c r="A1706" s="15">
        <v>2012.07</v>
      </c>
      <c r="B1706" s="10">
        <v>1359.78</v>
      </c>
      <c r="C1706" s="18">
        <f>C1705*2/3+C1708/3</f>
        <v>28.743333333333332</v>
      </c>
      <c r="D1706" s="18">
        <f>D1705*2/3+D1708/3</f>
        <v>87.446666666666673</v>
      </c>
      <c r="E1706" s="21">
        <v>229.10400000000001</v>
      </c>
      <c r="F1706" s="15">
        <f t="shared" si="106"/>
        <v>2012.541666666538</v>
      </c>
      <c r="G1706" s="10">
        <v>1.53</v>
      </c>
      <c r="H1706" s="30"/>
      <c r="I1706" s="155"/>
      <c r="J1706" s="197">
        <f t="shared" si="104"/>
        <v>2.3952777777777778</v>
      </c>
      <c r="K1706" s="197">
        <f t="shared" si="107"/>
        <v>1.8098329991974021E-3</v>
      </c>
      <c r="L1706" s="197">
        <f t="shared" si="105"/>
        <v>1.2661454966749197E-3</v>
      </c>
      <c r="M1706" s="36"/>
    </row>
    <row r="1707" spans="1:13" ht="12.75" x14ac:dyDescent="0.2">
      <c r="A1707" s="15">
        <v>2012.08</v>
      </c>
      <c r="B1707" s="15">
        <v>1403.45</v>
      </c>
      <c r="C1707" s="18">
        <f>C1705/3+C1708*2/3</f>
        <v>29.166666666666664</v>
      </c>
      <c r="D1707" s="18">
        <f>D1705/3+D1708*2/3</f>
        <v>86.973333333333329</v>
      </c>
      <c r="E1707" s="21">
        <v>230.37899999999999</v>
      </c>
      <c r="F1707" s="15">
        <f t="shared" si="106"/>
        <v>2012.6249999998713</v>
      </c>
      <c r="G1707" s="10">
        <v>1.68</v>
      </c>
      <c r="H1707" s="30"/>
      <c r="I1707" s="155"/>
      <c r="J1707" s="197">
        <f t="shared" si="104"/>
        <v>2.4305555555555554</v>
      </c>
      <c r="K1707" s="197">
        <f t="shared" si="107"/>
        <v>1.7874623509358538E-3</v>
      </c>
      <c r="L1707" s="197">
        <f t="shared" si="105"/>
        <v>1.3893343063426933E-3</v>
      </c>
      <c r="M1707" s="36"/>
    </row>
    <row r="1708" spans="1:13" ht="12.75" x14ac:dyDescent="0.2">
      <c r="A1708" s="15">
        <v>2012.09</v>
      </c>
      <c r="B1708" s="10">
        <v>1443.42</v>
      </c>
      <c r="C1708" s="21">
        <v>29.59</v>
      </c>
      <c r="D1708" s="21">
        <v>86.5</v>
      </c>
      <c r="E1708" s="21">
        <v>231.40700000000001</v>
      </c>
      <c r="F1708" s="15">
        <f t="shared" si="106"/>
        <v>2012.7083333332046</v>
      </c>
      <c r="G1708" s="10">
        <v>1.72</v>
      </c>
      <c r="H1708" s="30"/>
      <c r="I1708" s="155"/>
      <c r="J1708" s="197">
        <f t="shared" si="104"/>
        <v>2.4658333333333333</v>
      </c>
      <c r="K1708" s="197">
        <f t="shared" si="107"/>
        <v>1.7569798235301103E-3</v>
      </c>
      <c r="L1708" s="197">
        <f t="shared" si="105"/>
        <v>1.422156520640705E-3</v>
      </c>
      <c r="M1708" s="36"/>
    </row>
    <row r="1709" spans="1:13" ht="12.75" x14ac:dyDescent="0.2">
      <c r="A1709" s="15">
        <v>2012.1</v>
      </c>
      <c r="B1709" s="13">
        <v>1437.82</v>
      </c>
      <c r="C1709" s="18">
        <f>C1708*2/3+C1711/3</f>
        <v>30.143333333333331</v>
      </c>
      <c r="D1709" s="18">
        <f>D1708*2/3+D1711/3</f>
        <v>86.50333333333333</v>
      </c>
      <c r="E1709" s="21">
        <v>231.31700000000001</v>
      </c>
      <c r="F1709" s="23">
        <f t="shared" si="106"/>
        <v>2012.7916666665378</v>
      </c>
      <c r="G1709" s="10">
        <v>1.75</v>
      </c>
      <c r="H1709" s="30"/>
      <c r="I1709" s="155"/>
      <c r="J1709" s="197">
        <f t="shared" si="104"/>
        <v>2.5119444444444441</v>
      </c>
      <c r="K1709" s="197">
        <f t="shared" si="107"/>
        <v>1.7402727164958528E-3</v>
      </c>
      <c r="L1709" s="197">
        <f t="shared" si="105"/>
        <v>1.4467654179763922E-3</v>
      </c>
      <c r="M1709" s="36"/>
    </row>
    <row r="1710" spans="1:13" ht="12.75" x14ac:dyDescent="0.2">
      <c r="A1710" s="15">
        <v>2012.11</v>
      </c>
      <c r="B1710" s="13">
        <v>1394.51</v>
      </c>
      <c r="C1710" s="18">
        <f>C1708/3+C1711*2/3</f>
        <v>30.696666666666665</v>
      </c>
      <c r="D1710" s="18">
        <f>D1708/3+D1711*2/3</f>
        <v>86.506666666666675</v>
      </c>
      <c r="E1710" s="21">
        <v>230.221</v>
      </c>
      <c r="F1710" s="23">
        <f t="shared" si="106"/>
        <v>2012.8749999998711</v>
      </c>
      <c r="G1710" s="10">
        <v>1.65</v>
      </c>
      <c r="H1710" s="30"/>
      <c r="I1710" s="155"/>
      <c r="J1710" s="197">
        <f t="shared" si="104"/>
        <v>2.5580555555555553</v>
      </c>
      <c r="K1710" s="197">
        <f t="shared" si="107"/>
        <v>1.7791208604384105E-3</v>
      </c>
      <c r="L1710" s="197">
        <f t="shared" si="105"/>
        <v>1.364709877352599E-3</v>
      </c>
      <c r="M1710" s="36"/>
    </row>
    <row r="1711" spans="1:13" ht="12.75" x14ac:dyDescent="0.2">
      <c r="A1711" s="15">
        <v>2012.12</v>
      </c>
      <c r="B1711" s="10">
        <v>1422.29</v>
      </c>
      <c r="C1711" s="21">
        <v>31.25</v>
      </c>
      <c r="D1711" s="21">
        <v>86.51</v>
      </c>
      <c r="E1711" s="21">
        <v>229.601</v>
      </c>
      <c r="F1711" s="23">
        <f t="shared" si="106"/>
        <v>2012.9583333332043</v>
      </c>
      <c r="G1711" s="10">
        <v>1.72</v>
      </c>
      <c r="H1711" s="30"/>
      <c r="I1711" s="155"/>
      <c r="J1711" s="197">
        <f t="shared" si="104"/>
        <v>2.6041666666666665</v>
      </c>
      <c r="K1711" s="197">
        <f t="shared" si="107"/>
        <v>1.8674420883799088E-3</v>
      </c>
      <c r="L1711" s="197">
        <f t="shared" si="105"/>
        <v>1.422156520640705E-3</v>
      </c>
      <c r="M1711" s="36"/>
    </row>
    <row r="1712" spans="1:13" ht="12.75" x14ac:dyDescent="0.2">
      <c r="A1712" s="15">
        <v>2013.01</v>
      </c>
      <c r="B1712" s="10">
        <v>1480.4</v>
      </c>
      <c r="C1712" s="18">
        <f>C1711*2/3+C1714/3</f>
        <v>31.536666666666665</v>
      </c>
      <c r="D1712" s="18">
        <f>D1711*2/3+D1714/3</f>
        <v>86.906666666666666</v>
      </c>
      <c r="E1712" s="21">
        <v>230.28</v>
      </c>
      <c r="F1712" s="23">
        <f t="shared" si="106"/>
        <v>2013.0416666665376</v>
      </c>
      <c r="G1712" s="10">
        <v>1.91</v>
      </c>
      <c r="H1712" s="30"/>
      <c r="I1712" s="155"/>
      <c r="J1712" s="197">
        <f t="shared" si="104"/>
        <v>2.6280555555555556</v>
      </c>
      <c r="K1712" s="197">
        <f t="shared" si="107"/>
        <v>1.8477635050204639E-3</v>
      </c>
      <c r="L1712" s="197">
        <f t="shared" si="105"/>
        <v>1.5779006482814495E-3</v>
      </c>
      <c r="M1712" s="36"/>
    </row>
    <row r="1713" spans="1:13" ht="12.75" x14ac:dyDescent="0.2">
      <c r="A1713" s="15">
        <v>2013.02</v>
      </c>
      <c r="B1713" s="10">
        <v>1512.31</v>
      </c>
      <c r="C1713" s="18">
        <f>C1711/3+C1714*2/3</f>
        <v>31.823333333333331</v>
      </c>
      <c r="D1713" s="18">
        <f>D1711/3+D1714*2/3</f>
        <v>87.303333333333342</v>
      </c>
      <c r="E1713" s="21">
        <v>232.166</v>
      </c>
      <c r="F1713" s="23">
        <f t="shared" si="106"/>
        <v>2013.1249999998709</v>
      </c>
      <c r="G1713" s="10">
        <v>1.98</v>
      </c>
      <c r="H1713" s="30"/>
      <c r="I1713" s="155"/>
      <c r="J1713" s="197">
        <f t="shared" si="104"/>
        <v>2.6519444444444442</v>
      </c>
      <c r="K1713" s="197">
        <f t="shared" si="107"/>
        <v>1.7913702002461795E-3</v>
      </c>
      <c r="L1713" s="197">
        <f t="shared" si="105"/>
        <v>1.635212974954614E-3</v>
      </c>
      <c r="M1713" s="36"/>
    </row>
    <row r="1714" spans="1:13" ht="12.75" x14ac:dyDescent="0.2">
      <c r="A1714" s="15">
        <v>2013.03</v>
      </c>
      <c r="B1714" s="10">
        <v>1550.83</v>
      </c>
      <c r="C1714" s="21">
        <v>32.11</v>
      </c>
      <c r="D1714" s="21">
        <v>87.7</v>
      </c>
      <c r="E1714" s="21">
        <v>232.773</v>
      </c>
      <c r="F1714" s="23">
        <f t="shared" si="106"/>
        <v>2013.2083333332041</v>
      </c>
      <c r="G1714" s="10">
        <v>1.96</v>
      </c>
      <c r="H1714" s="30"/>
      <c r="I1714" s="155"/>
      <c r="J1714" s="197">
        <f t="shared" si="104"/>
        <v>2.6758333333333333</v>
      </c>
      <c r="K1714" s="197">
        <f t="shared" si="107"/>
        <v>1.7693682732596713E-3</v>
      </c>
      <c r="L1714" s="197">
        <f t="shared" si="105"/>
        <v>1.6188417051281601E-3</v>
      </c>
      <c r="M1714" s="36"/>
    </row>
    <row r="1715" spans="1:13" ht="12.75" x14ac:dyDescent="0.2">
      <c r="A1715" s="15">
        <v>2013.04</v>
      </c>
      <c r="B1715" s="10">
        <v>1570.7</v>
      </c>
      <c r="C1715" s="18">
        <f>C1714*2/3+C1717/3</f>
        <v>32.49666666666667</v>
      </c>
      <c r="D1715" s="18">
        <f>D1714*2/3+D1717/3</f>
        <v>88.783333333333331</v>
      </c>
      <c r="E1715" s="21">
        <v>232.53100000000001</v>
      </c>
      <c r="F1715" s="23">
        <f t="shared" si="106"/>
        <v>2013.2916666665374</v>
      </c>
      <c r="G1715" s="10">
        <v>1.76</v>
      </c>
      <c r="H1715" s="30"/>
      <c r="I1715" s="155"/>
      <c r="J1715" s="197">
        <f t="shared" si="104"/>
        <v>2.7080555555555557</v>
      </c>
      <c r="K1715" s="197">
        <f t="shared" si="107"/>
        <v>1.7461975558607686E-3</v>
      </c>
      <c r="L1715" s="197">
        <f t="shared" si="105"/>
        <v>1.4549669057570824E-3</v>
      </c>
      <c r="M1715" s="36"/>
    </row>
    <row r="1716" spans="1:13" ht="12.75" x14ac:dyDescent="0.2">
      <c r="A1716" s="15">
        <v>2013.05</v>
      </c>
      <c r="B1716" s="10">
        <v>1639.84</v>
      </c>
      <c r="C1716" s="18">
        <f>C1714/3+C1717*2/3</f>
        <v>32.88333333333334</v>
      </c>
      <c r="D1716" s="18">
        <f>D1714/3+D1717*2/3</f>
        <v>89.866666666666674</v>
      </c>
      <c r="E1716" s="21">
        <v>232.94499999999999</v>
      </c>
      <c r="F1716" s="23">
        <f t="shared" si="106"/>
        <v>2013.3749999998706</v>
      </c>
      <c r="G1716" s="10">
        <v>1.93</v>
      </c>
      <c r="H1716" s="30"/>
      <c r="I1716" s="155"/>
      <c r="J1716" s="197">
        <f t="shared" si="104"/>
        <v>2.7402777777777785</v>
      </c>
      <c r="K1716" s="197">
        <f t="shared" si="107"/>
        <v>1.7446220015138335E-3</v>
      </c>
      <c r="L1716" s="197">
        <f t="shared" si="105"/>
        <v>1.5942792801031391E-3</v>
      </c>
      <c r="M1716" s="36"/>
    </row>
    <row r="1717" spans="1:13" ht="12.75" x14ac:dyDescent="0.2">
      <c r="A1717" s="15">
        <v>2013.06</v>
      </c>
      <c r="B1717" s="10">
        <v>1618.77</v>
      </c>
      <c r="C1717" s="21">
        <v>33.270000000000003</v>
      </c>
      <c r="D1717" s="21">
        <v>90.95</v>
      </c>
      <c r="E1717" s="21">
        <v>233.50399999999999</v>
      </c>
      <c r="F1717" s="23">
        <f t="shared" si="106"/>
        <v>2013.4583333332039</v>
      </c>
      <c r="G1717" s="10">
        <v>2.2999999999999998</v>
      </c>
      <c r="H1717" s="30"/>
      <c r="I1717" s="155"/>
      <c r="J1717" s="197">
        <f t="shared" si="104"/>
        <v>2.7725000000000004</v>
      </c>
      <c r="K1717" s="197">
        <f t="shared" si="107"/>
        <v>1.6907137281686022E-3</v>
      </c>
      <c r="L1717" s="197">
        <f t="shared" si="105"/>
        <v>1.8967538135683526E-3</v>
      </c>
      <c r="M1717" s="36"/>
    </row>
    <row r="1718" spans="1:13" ht="12.75" x14ac:dyDescent="0.2">
      <c r="A1718" s="15">
        <v>2013.07</v>
      </c>
      <c r="B1718" s="10">
        <v>1668.68</v>
      </c>
      <c r="C1718" s="18">
        <f>C1717*2/3+C1720/3</f>
        <v>33.646666666666668</v>
      </c>
      <c r="D1718" s="18">
        <f>D1717*2/3+D1720/3</f>
        <v>92.09</v>
      </c>
      <c r="E1718" s="21">
        <v>233.596</v>
      </c>
      <c r="F1718" s="23">
        <f t="shared" si="106"/>
        <v>2013.5416666665371</v>
      </c>
      <c r="G1718" s="10">
        <v>2.58</v>
      </c>
      <c r="H1718" s="30"/>
      <c r="I1718" s="155"/>
      <c r="J1718" s="197">
        <f t="shared" si="104"/>
        <v>2.8038888888888889</v>
      </c>
      <c r="K1718" s="197">
        <f t="shared" si="107"/>
        <v>1.7321107315362212E-3</v>
      </c>
      <c r="L1718" s="197">
        <f t="shared" si="105"/>
        <v>2.1249875904596482E-3</v>
      </c>
      <c r="M1718" s="36"/>
    </row>
    <row r="1719" spans="1:13" ht="12.75" x14ac:dyDescent="0.2">
      <c r="A1719" s="15">
        <v>2013.08</v>
      </c>
      <c r="B1719" s="10">
        <v>1670.09</v>
      </c>
      <c r="C1719" s="18">
        <f>C1717/3+C1720*2/3</f>
        <v>34.023333333333333</v>
      </c>
      <c r="D1719" s="18">
        <f>D1717/3+D1720*2/3</f>
        <v>93.23</v>
      </c>
      <c r="E1719" s="21">
        <v>233.87700000000001</v>
      </c>
      <c r="F1719" s="23">
        <f t="shared" si="106"/>
        <v>2013.6249999998704</v>
      </c>
      <c r="G1719" s="10">
        <v>2.74</v>
      </c>
      <c r="H1719" s="30"/>
      <c r="I1719" s="155"/>
      <c r="J1719" s="197">
        <f t="shared" si="104"/>
        <v>2.8352777777777778</v>
      </c>
      <c r="K1719" s="197">
        <f t="shared" si="107"/>
        <v>1.6991141367894249E-3</v>
      </c>
      <c r="L1719" s="197">
        <f t="shared" si="105"/>
        <v>2.2551506231971441E-3</v>
      </c>
      <c r="M1719" s="36"/>
    </row>
    <row r="1720" spans="1:13" ht="12.75" x14ac:dyDescent="0.2">
      <c r="A1720" s="15">
        <v>2013.09</v>
      </c>
      <c r="B1720" s="10">
        <v>1687.17</v>
      </c>
      <c r="C1720" s="21">
        <v>34.4</v>
      </c>
      <c r="D1720" s="21">
        <v>94.37</v>
      </c>
      <c r="E1720" s="21">
        <v>234.149</v>
      </c>
      <c r="F1720" s="23">
        <f t="shared" si="106"/>
        <v>2013.7083333332037</v>
      </c>
      <c r="G1720" s="10">
        <v>2.81</v>
      </c>
      <c r="H1720" s="30"/>
      <c r="I1720" s="155"/>
      <c r="J1720" s="197">
        <f t="shared" si="104"/>
        <v>2.8666666666666667</v>
      </c>
      <c r="K1720" s="197">
        <f t="shared" si="107"/>
        <v>1.716474361661148E-3</v>
      </c>
      <c r="L1720" s="197">
        <f t="shared" si="105"/>
        <v>2.3120385290706924E-3</v>
      </c>
      <c r="M1720" s="36"/>
    </row>
    <row r="1721" spans="1:13" ht="12.75" x14ac:dyDescent="0.2">
      <c r="A1721" s="15">
        <v>2013.1</v>
      </c>
      <c r="B1721" s="10">
        <v>1720.03</v>
      </c>
      <c r="C1721" s="18">
        <f>C1720*2/3+C1723/3</f>
        <v>34.596666666666664</v>
      </c>
      <c r="D1721" s="18">
        <f>D1720*2/3+D1723/3</f>
        <v>96.313333333333333</v>
      </c>
      <c r="E1721" s="21">
        <v>233.54599999999999</v>
      </c>
      <c r="F1721" s="23">
        <f t="shared" si="106"/>
        <v>2013.7916666665369</v>
      </c>
      <c r="G1721" s="10">
        <v>2.62</v>
      </c>
      <c r="H1721" s="30"/>
      <c r="I1721" s="155"/>
      <c r="J1721" s="197">
        <f t="shared" si="104"/>
        <v>2.8830555555555555</v>
      </c>
      <c r="K1721" s="197">
        <f t="shared" si="107"/>
        <v>1.7088115338439846E-3</v>
      </c>
      <c r="L1721" s="197">
        <f t="shared" si="105"/>
        <v>2.157545786668047E-3</v>
      </c>
      <c r="M1721" s="36"/>
    </row>
    <row r="1722" spans="1:13" ht="12.75" x14ac:dyDescent="0.2">
      <c r="A1722" s="15">
        <v>2013.11</v>
      </c>
      <c r="B1722" s="10">
        <v>1783.54</v>
      </c>
      <c r="C1722" s="18">
        <f>C1720/3+C1723*2/3</f>
        <v>34.793333333333337</v>
      </c>
      <c r="D1722" s="18">
        <f>D1720/3+D1723*2/3</f>
        <v>98.256666666666661</v>
      </c>
      <c r="E1722" s="21">
        <v>233.06899999999999</v>
      </c>
      <c r="F1722" s="23">
        <f t="shared" si="106"/>
        <v>2013.8749999998702</v>
      </c>
      <c r="G1722" s="10">
        <v>2.72</v>
      </c>
      <c r="H1722" s="30"/>
      <c r="I1722" s="155"/>
      <c r="J1722" s="197">
        <f t="shared" si="104"/>
        <v>2.8994444444444447</v>
      </c>
      <c r="K1722" s="197">
        <f t="shared" si="107"/>
        <v>1.6856941125703881E-3</v>
      </c>
      <c r="L1722" s="197">
        <f t="shared" si="105"/>
        <v>2.2388904099577278E-3</v>
      </c>
      <c r="M1722" s="36"/>
    </row>
    <row r="1723" spans="1:13" ht="12.75" x14ac:dyDescent="0.2">
      <c r="A1723" s="15">
        <v>2013.12</v>
      </c>
      <c r="B1723" s="10">
        <v>1807.78</v>
      </c>
      <c r="C1723" s="21">
        <v>34.99</v>
      </c>
      <c r="D1723" s="21">
        <v>100.2</v>
      </c>
      <c r="E1723" s="21">
        <v>233.04900000000001</v>
      </c>
      <c r="F1723" s="23">
        <f t="shared" si="106"/>
        <v>2013.9583333332034</v>
      </c>
      <c r="G1723" s="10">
        <v>2.9</v>
      </c>
      <c r="H1723" s="30"/>
      <c r="I1723" s="155"/>
      <c r="J1723" s="197">
        <f t="shared" si="104"/>
        <v>2.9158333333333335</v>
      </c>
      <c r="K1723" s="197">
        <f t="shared" si="107"/>
        <v>1.6348572688772518E-3</v>
      </c>
      <c r="L1723" s="197">
        <f t="shared" si="105"/>
        <v>2.3851279739270925E-3</v>
      </c>
      <c r="M1723" s="36"/>
    </row>
    <row r="1724" spans="1:13" ht="12.75" x14ac:dyDescent="0.2">
      <c r="A1724" s="15">
        <v>2014.01</v>
      </c>
      <c r="B1724" s="10">
        <v>1822.36</v>
      </c>
      <c r="C1724" s="18">
        <f>C1723*2/3+C1726/3</f>
        <v>35.403333333333336</v>
      </c>
      <c r="D1724" s="18">
        <f>D1723*2/3+D1726/3</f>
        <v>100.41666666666666</v>
      </c>
      <c r="E1724" s="21">
        <v>233.916</v>
      </c>
      <c r="F1724" s="23">
        <f t="shared" si="106"/>
        <v>2014.0416666665367</v>
      </c>
      <c r="G1724" s="10">
        <v>2.86</v>
      </c>
      <c r="H1724" s="30"/>
      <c r="I1724" s="155"/>
      <c r="J1724" s="197">
        <f t="shared" si="104"/>
        <v>2.950277777777778</v>
      </c>
      <c r="K1724" s="197">
        <f t="shared" si="107"/>
        <v>1.6319893890726627E-3</v>
      </c>
      <c r="L1724" s="197">
        <f t="shared" si="105"/>
        <v>2.3526510136486767E-3</v>
      </c>
      <c r="M1724" s="36"/>
    </row>
    <row r="1725" spans="1:13" ht="12.75" x14ac:dyDescent="0.2">
      <c r="A1725" s="15">
        <v>2014.02</v>
      </c>
      <c r="B1725" s="10">
        <v>1817.04</v>
      </c>
      <c r="C1725" s="18">
        <f>C1723/3+C1726*2/3</f>
        <v>35.816666666666663</v>
      </c>
      <c r="D1725" s="18">
        <f>D1723/3+D1726*2/3</f>
        <v>100.63333333333333</v>
      </c>
      <c r="E1725" s="21">
        <v>234.78100000000001</v>
      </c>
      <c r="F1725" s="23">
        <f t="shared" si="106"/>
        <v>2014.1249999998699</v>
      </c>
      <c r="G1725" s="10">
        <v>2.71</v>
      </c>
      <c r="H1725" s="30"/>
      <c r="I1725" s="155"/>
      <c r="J1725" s="197">
        <f t="shared" si="104"/>
        <v>2.9847222222222221</v>
      </c>
      <c r="K1725" s="197">
        <f t="shared" si="107"/>
        <v>1.6378334808831527E-3</v>
      </c>
      <c r="L1725" s="197">
        <f t="shared" si="105"/>
        <v>2.2307592150201394E-3</v>
      </c>
      <c r="M1725" s="36"/>
    </row>
    <row r="1726" spans="1:13" ht="12.75" x14ac:dyDescent="0.2">
      <c r="A1726" s="15">
        <v>2014.03</v>
      </c>
      <c r="B1726" s="10">
        <v>1863.52</v>
      </c>
      <c r="C1726" s="21">
        <v>36.229999999999997</v>
      </c>
      <c r="D1726" s="21">
        <v>100.85</v>
      </c>
      <c r="E1726" s="21">
        <v>236.29300000000001</v>
      </c>
      <c r="F1726" s="23">
        <f t="shared" si="106"/>
        <v>2014.2083333332032</v>
      </c>
      <c r="G1726" s="10">
        <v>2.72</v>
      </c>
      <c r="H1726" s="30"/>
      <c r="I1726" s="155"/>
      <c r="J1726" s="197">
        <f t="shared" si="104"/>
        <v>3.0191666666666666</v>
      </c>
      <c r="K1726" s="197">
        <f t="shared" si="107"/>
        <v>1.661585142135928E-3</v>
      </c>
      <c r="L1726" s="197">
        <f t="shared" si="105"/>
        <v>2.2388904099577278E-3</v>
      </c>
      <c r="M1726" s="36"/>
    </row>
    <row r="1727" spans="1:13" ht="12.75" x14ac:dyDescent="0.2">
      <c r="A1727" s="15">
        <v>2014.04</v>
      </c>
      <c r="B1727" s="10">
        <v>1864.26</v>
      </c>
      <c r="C1727" s="18">
        <f>C1726*2/3+C1729/3</f>
        <v>36.61333333333333</v>
      </c>
      <c r="D1727" s="18">
        <f>D1726*2/3+D1729/3</f>
        <v>101.60666666666667</v>
      </c>
      <c r="E1727" s="21">
        <v>237.072</v>
      </c>
      <c r="F1727" s="23">
        <f t="shared" si="106"/>
        <v>2014.2916666665365</v>
      </c>
      <c r="G1727" s="10">
        <v>2.71</v>
      </c>
      <c r="H1727" s="30"/>
      <c r="I1727" s="155"/>
      <c r="J1727" s="197">
        <f t="shared" si="104"/>
        <v>3.0511111111111107</v>
      </c>
      <c r="K1727" s="197">
        <f t="shared" si="107"/>
        <v>1.6372838022189785E-3</v>
      </c>
      <c r="L1727" s="197">
        <f t="shared" si="105"/>
        <v>2.2307592150201394E-3</v>
      </c>
      <c r="M1727" s="36"/>
    </row>
    <row r="1728" spans="1:13" ht="12.75" x14ac:dyDescent="0.2">
      <c r="A1728" s="15">
        <v>2014.05</v>
      </c>
      <c r="B1728" s="10">
        <v>1889.77</v>
      </c>
      <c r="C1728" s="18">
        <f>C1726/3+C1729*2/3</f>
        <v>36.99666666666667</v>
      </c>
      <c r="D1728" s="18">
        <f>D1726/3+D1729*2/3</f>
        <v>102.36333333333334</v>
      </c>
      <c r="E1728" s="21">
        <v>237.9</v>
      </c>
      <c r="F1728" s="23">
        <f t="shared" si="106"/>
        <v>2014.3749999998697</v>
      </c>
      <c r="G1728" s="10">
        <v>2.56</v>
      </c>
      <c r="H1728" s="30"/>
      <c r="I1728" s="155"/>
      <c r="J1728" s="197">
        <f t="shared" si="104"/>
        <v>3.0830555555555557</v>
      </c>
      <c r="K1728" s="197">
        <f t="shared" si="107"/>
        <v>1.6537690856187205E-3</v>
      </c>
      <c r="L1728" s="197">
        <f t="shared" si="105"/>
        <v>2.1087041279623797E-3</v>
      </c>
      <c r="M1728" s="36"/>
    </row>
    <row r="1729" spans="1:13" ht="12.75" x14ac:dyDescent="0.2">
      <c r="A1729" s="15">
        <v>2014.06</v>
      </c>
      <c r="B1729" s="10">
        <v>1947.09</v>
      </c>
      <c r="C1729" s="21">
        <v>37.380000000000003</v>
      </c>
      <c r="D1729" s="21">
        <v>103.12</v>
      </c>
      <c r="E1729" s="21">
        <v>238.34299999999999</v>
      </c>
      <c r="F1729" s="23">
        <f t="shared" si="106"/>
        <v>2014.458333333203</v>
      </c>
      <c r="G1729" s="10">
        <v>2.6</v>
      </c>
      <c r="H1729" s="30"/>
      <c r="I1729" s="155"/>
      <c r="J1729" s="197">
        <f t="shared" si="104"/>
        <v>3.1150000000000002</v>
      </c>
      <c r="K1729" s="197">
        <f t="shared" si="107"/>
        <v>1.6483487408520616E-3</v>
      </c>
      <c r="L1729" s="197">
        <f t="shared" si="105"/>
        <v>2.1412681429993086E-3</v>
      </c>
      <c r="M1729" s="36"/>
    </row>
    <row r="1730" spans="1:13" ht="12.75" x14ac:dyDescent="0.2">
      <c r="A1730" s="15">
        <v>2014.07</v>
      </c>
      <c r="B1730" s="10">
        <v>1973.1</v>
      </c>
      <c r="C1730" s="18">
        <f>C1729*2/3+C1732/3</f>
        <v>37.75</v>
      </c>
      <c r="D1730" s="18">
        <f>D1729*2/3+D1732/3</f>
        <v>104.06666666666666</v>
      </c>
      <c r="E1730" s="21">
        <v>238.25</v>
      </c>
      <c r="F1730" s="23">
        <f t="shared" si="106"/>
        <v>2014.5416666665362</v>
      </c>
      <c r="G1730" s="10">
        <v>2.54</v>
      </c>
      <c r="H1730" s="30"/>
      <c r="I1730" s="155"/>
      <c r="J1730" s="197">
        <f t="shared" si="104"/>
        <v>3.1458333333333335</v>
      </c>
      <c r="K1730" s="197">
        <f t="shared" si="107"/>
        <v>1.6156589234875294E-3</v>
      </c>
      <c r="L1730" s="197">
        <f t="shared" si="105"/>
        <v>2.0924177544194844E-3</v>
      </c>
      <c r="M1730" s="36"/>
    </row>
    <row r="1731" spans="1:13" ht="12.75" x14ac:dyDescent="0.2">
      <c r="A1731" s="15">
        <v>2014.08</v>
      </c>
      <c r="B1731" s="10">
        <v>1961.53</v>
      </c>
      <c r="C1731" s="18">
        <f>C1729/3+C1732*2/3</f>
        <v>38.120000000000005</v>
      </c>
      <c r="D1731" s="18">
        <f>D1729/3+D1732*2/3</f>
        <v>105.01333333333334</v>
      </c>
      <c r="E1731" s="21">
        <v>237.852</v>
      </c>
      <c r="F1731" s="23">
        <f t="shared" si="106"/>
        <v>2014.6249999998695</v>
      </c>
      <c r="G1731" s="10">
        <v>2.42</v>
      </c>
      <c r="H1731" s="30"/>
      <c r="I1731" s="155"/>
      <c r="J1731" s="197">
        <f t="shared" si="104"/>
        <v>3.1766666666666672</v>
      </c>
      <c r="K1731" s="197">
        <f t="shared" si="107"/>
        <v>1.6099876674606798E-3</v>
      </c>
      <c r="L1731" s="197">
        <f t="shared" si="105"/>
        <v>1.9946383202138485E-3</v>
      </c>
      <c r="M1731" s="36"/>
    </row>
    <row r="1732" spans="1:13" ht="12.75" x14ac:dyDescent="0.2">
      <c r="A1732" s="15">
        <v>2014.09</v>
      </c>
      <c r="B1732" s="10">
        <v>1993.23</v>
      </c>
      <c r="C1732" s="21">
        <v>38.49</v>
      </c>
      <c r="D1732" s="21">
        <v>105.96</v>
      </c>
      <c r="E1732" s="21">
        <v>238.03100000000001</v>
      </c>
      <c r="F1732" s="23">
        <f t="shared" si="106"/>
        <v>2014.7083333332027</v>
      </c>
      <c r="G1732" s="10">
        <v>2.5299999999999998</v>
      </c>
      <c r="H1732" s="30"/>
      <c r="I1732" s="155"/>
      <c r="J1732" s="197">
        <f t="shared" si="104"/>
        <v>3.2075</v>
      </c>
      <c r="K1732" s="197">
        <f t="shared" si="107"/>
        <v>1.6352031322488059E-3</v>
      </c>
      <c r="L1732" s="197">
        <f t="shared" si="105"/>
        <v>2.0842734756658654E-3</v>
      </c>
      <c r="M1732" s="36"/>
    </row>
    <row r="1733" spans="1:13" ht="12.75" x14ac:dyDescent="0.2">
      <c r="A1733" s="15">
        <v>2014.1</v>
      </c>
      <c r="B1733" s="10">
        <v>1937.27</v>
      </c>
      <c r="C1733" s="18">
        <f>C1732*2/3+C1735/3</f>
        <v>38.806666666666665</v>
      </c>
      <c r="D1733" s="18">
        <f>D1732*2/3+D1735/3</f>
        <v>104.74333333333334</v>
      </c>
      <c r="E1733" s="21">
        <v>237.43299999999999</v>
      </c>
      <c r="F1733" s="23">
        <f t="shared" si="106"/>
        <v>2014.791666666536</v>
      </c>
      <c r="G1733" s="10">
        <v>2.2999999999999998</v>
      </c>
      <c r="H1733" s="30"/>
      <c r="I1733" s="155"/>
      <c r="J1733" s="197">
        <f t="shared" si="104"/>
        <v>3.2338888888888886</v>
      </c>
      <c r="K1733" s="197">
        <f t="shared" si="107"/>
        <v>1.6224363916301121E-3</v>
      </c>
      <c r="L1733" s="197">
        <f t="shared" si="105"/>
        <v>1.8967538135683526E-3</v>
      </c>
      <c r="M1733" s="36"/>
    </row>
    <row r="1734" spans="1:13" ht="12.75" x14ac:dyDescent="0.2">
      <c r="A1734" s="15">
        <v>2014.11</v>
      </c>
      <c r="B1734" s="10">
        <v>2044.57</v>
      </c>
      <c r="C1734" s="18">
        <f>C1732/3+C1735*2/3</f>
        <v>39.123333333333335</v>
      </c>
      <c r="D1734" s="18">
        <f>D1732/3+D1735*2/3</f>
        <v>103.52666666666667</v>
      </c>
      <c r="E1734" s="21">
        <v>236.15100000000001</v>
      </c>
      <c r="F1734" s="23">
        <f t="shared" si="106"/>
        <v>2014.8749999998693</v>
      </c>
      <c r="G1734" s="10">
        <v>2.33</v>
      </c>
      <c r="H1734" s="30"/>
      <c r="I1734" s="155"/>
      <c r="J1734" s="197">
        <f t="shared" si="104"/>
        <v>3.2602777777777781</v>
      </c>
      <c r="K1734" s="197">
        <f t="shared" si="107"/>
        <v>1.6829237936775866E-3</v>
      </c>
      <c r="L1734" s="197">
        <f t="shared" si="105"/>
        <v>1.921234803683225E-3</v>
      </c>
      <c r="M1734" s="36"/>
    </row>
    <row r="1735" spans="1:13" ht="12.75" x14ac:dyDescent="0.2">
      <c r="A1735" s="15">
        <v>2014.12</v>
      </c>
      <c r="B1735" s="10">
        <v>2054.27</v>
      </c>
      <c r="C1735" s="21">
        <v>39.44</v>
      </c>
      <c r="D1735" s="21">
        <v>102.31</v>
      </c>
      <c r="E1735" s="21">
        <v>234.81200000000001</v>
      </c>
      <c r="F1735" s="23">
        <f t="shared" si="106"/>
        <v>2014.9583333332025</v>
      </c>
      <c r="G1735" s="10">
        <v>2.21</v>
      </c>
      <c r="H1735" s="30"/>
      <c r="I1735" s="155"/>
      <c r="J1735" s="197">
        <f t="shared" si="104"/>
        <v>3.2866666666666666</v>
      </c>
      <c r="K1735" s="197">
        <f t="shared" si="107"/>
        <v>1.6075099735722751E-3</v>
      </c>
      <c r="L1735" s="197">
        <f t="shared" si="105"/>
        <v>1.8232713376404863E-3</v>
      </c>
      <c r="M1735" s="36"/>
    </row>
    <row r="1736" spans="1:13" ht="12.75" x14ac:dyDescent="0.2">
      <c r="A1736" s="15">
        <v>2015.01</v>
      </c>
      <c r="B1736" s="10">
        <v>2028.18</v>
      </c>
      <c r="C1736" s="18">
        <f>C1735*2/3+C1738/3</f>
        <v>39.896666666666668</v>
      </c>
      <c r="D1736" s="18">
        <f>D1735*2/3+D1738/3</f>
        <v>101.28999999999999</v>
      </c>
      <c r="E1736" s="21">
        <v>233.70699999999999</v>
      </c>
      <c r="F1736" s="23">
        <f t="shared" si="106"/>
        <v>2015.0416666665358</v>
      </c>
      <c r="G1736" s="10">
        <v>1.88</v>
      </c>
      <c r="H1736" s="30"/>
      <c r="I1736" s="155"/>
      <c r="J1736" s="197">
        <f t="shared" ref="J1736:J1783" si="108">D_year/12</f>
        <v>3.3247222222222224</v>
      </c>
      <c r="K1736" s="197">
        <f t="shared" si="107"/>
        <v>1.6184446164439058E-3</v>
      </c>
      <c r="L1736" s="197">
        <f t="shared" ref="L1736:L1771" si="109">(1+G1736/100)^(1/12)-1</f>
        <v>1.5533271750713951E-3</v>
      </c>
      <c r="M1736" s="36"/>
    </row>
    <row r="1737" spans="1:13" ht="12.75" x14ac:dyDescent="0.2">
      <c r="A1737" s="15">
        <v>2015.02</v>
      </c>
      <c r="B1737" s="10">
        <v>2082.1999999999998</v>
      </c>
      <c r="C1737" s="18">
        <f>C1735/3+C1738*2/3</f>
        <v>40.353333333333332</v>
      </c>
      <c r="D1737" s="18">
        <f>D1735/3+D1738*2/3</f>
        <v>100.27000000000001</v>
      </c>
      <c r="E1737" s="21">
        <v>234.72200000000001</v>
      </c>
      <c r="F1737" s="23">
        <f t="shared" ref="F1737:F1771" si="110">F1736+1/12</f>
        <v>2015.124999999869</v>
      </c>
      <c r="G1737" s="10">
        <v>1.98</v>
      </c>
      <c r="H1737" s="30"/>
      <c r="I1737" s="155"/>
      <c r="J1737" s="197">
        <f t="shared" si="108"/>
        <v>3.3627777777777776</v>
      </c>
      <c r="K1737" s="197">
        <f t="shared" ref="K1737:K1783" si="111">J1737/B1736</f>
        <v>1.6580272844509746E-3</v>
      </c>
      <c r="L1737" s="197">
        <f t="shared" si="109"/>
        <v>1.635212974954614E-3</v>
      </c>
      <c r="M1737" s="36"/>
    </row>
    <row r="1738" spans="1:13" ht="12.75" x14ac:dyDescent="0.2">
      <c r="A1738" s="15">
        <v>2015.03</v>
      </c>
      <c r="B1738" s="10">
        <v>2079.9899999999998</v>
      </c>
      <c r="C1738" s="21">
        <v>40.81</v>
      </c>
      <c r="D1738" s="21">
        <v>99.25</v>
      </c>
      <c r="E1738" s="21">
        <v>236.119</v>
      </c>
      <c r="F1738" s="23">
        <f t="shared" si="110"/>
        <v>2015.2083333332023</v>
      </c>
      <c r="G1738" s="10">
        <v>2.04</v>
      </c>
      <c r="H1738" s="30"/>
      <c r="I1738" s="155"/>
      <c r="J1738" s="197">
        <f t="shared" si="108"/>
        <v>3.4008333333333334</v>
      </c>
      <c r="K1738" s="197">
        <f t="shared" si="111"/>
        <v>1.6332885089488684E-3</v>
      </c>
      <c r="L1738" s="197">
        <f t="shared" si="109"/>
        <v>1.6843091316907088E-3</v>
      </c>
      <c r="M1738" s="36"/>
    </row>
    <row r="1739" spans="1:13" ht="12.75" x14ac:dyDescent="0.2">
      <c r="A1739" s="15">
        <v>2015.04</v>
      </c>
      <c r="B1739" s="10">
        <v>2094.86</v>
      </c>
      <c r="C1739" s="18">
        <f>C1738*2/3+C1741/3</f>
        <v>41.120000000000005</v>
      </c>
      <c r="D1739" s="18">
        <f>D1738*2/3+D1741/3</f>
        <v>97.803333333333342</v>
      </c>
      <c r="E1739" s="24">
        <v>236.59899999999999</v>
      </c>
      <c r="F1739" s="23">
        <f t="shared" si="110"/>
        <v>2015.2916666665355</v>
      </c>
      <c r="G1739" s="10">
        <v>1.94</v>
      </c>
      <c r="H1739" s="30"/>
      <c r="I1739" s="155"/>
      <c r="J1739" s="197">
        <f t="shared" si="108"/>
        <v>3.4266666666666672</v>
      </c>
      <c r="K1739" s="197">
        <f t="shared" si="111"/>
        <v>1.6474438178388682E-3</v>
      </c>
      <c r="L1739" s="197">
        <f t="shared" si="109"/>
        <v>1.6024674913339698E-3</v>
      </c>
      <c r="M1739" s="36"/>
    </row>
    <row r="1740" spans="1:13" ht="12.75" x14ac:dyDescent="0.2">
      <c r="A1740" s="15">
        <v>2015.05</v>
      </c>
      <c r="B1740" s="10">
        <v>2111.94</v>
      </c>
      <c r="C1740" s="18">
        <f>C1738/3+C1741*2/3</f>
        <v>41.43</v>
      </c>
      <c r="D1740" s="18">
        <f>D1738/3+D1741*2/3</f>
        <v>96.356666666666669</v>
      </c>
      <c r="E1740" s="24">
        <v>237.80500000000001</v>
      </c>
      <c r="F1740" s="23">
        <f t="shared" si="110"/>
        <v>2015.3749999998688</v>
      </c>
      <c r="G1740" s="10">
        <v>2.2000000000000002</v>
      </c>
      <c r="H1740" s="30"/>
      <c r="I1740" s="155"/>
      <c r="J1740" s="197">
        <f t="shared" si="108"/>
        <v>3.4525000000000001</v>
      </c>
      <c r="K1740" s="197">
        <f t="shared" si="111"/>
        <v>1.6480814947060901E-3</v>
      </c>
      <c r="L1740" s="197">
        <f t="shared" si="109"/>
        <v>1.8151029571964461E-3</v>
      </c>
      <c r="M1740" s="36"/>
    </row>
    <row r="1741" spans="1:13" ht="12.75" x14ac:dyDescent="0.2">
      <c r="A1741" s="15">
        <v>2015.06</v>
      </c>
      <c r="B1741" s="10">
        <v>2099.29</v>
      </c>
      <c r="C1741" s="21">
        <v>41.74</v>
      </c>
      <c r="D1741" s="21">
        <v>94.91</v>
      </c>
      <c r="E1741" s="24">
        <v>238.63800000000001</v>
      </c>
      <c r="F1741" s="23">
        <f t="shared" si="110"/>
        <v>2015.4583333332021</v>
      </c>
      <c r="G1741" s="10">
        <v>2.36</v>
      </c>
      <c r="H1741" s="30"/>
      <c r="I1741" s="155"/>
      <c r="J1741" s="197">
        <f t="shared" si="108"/>
        <v>3.4783333333333335</v>
      </c>
      <c r="K1741" s="197">
        <f t="shared" si="111"/>
        <v>1.6469849206574682E-3</v>
      </c>
      <c r="L1741" s="197">
        <f t="shared" si="109"/>
        <v>1.945709215699809E-3</v>
      </c>
      <c r="M1741" s="36"/>
    </row>
    <row r="1742" spans="1:13" ht="12.75" x14ac:dyDescent="0.2">
      <c r="A1742" s="15">
        <v>2015.07</v>
      </c>
      <c r="B1742" s="10">
        <v>2094.14</v>
      </c>
      <c r="C1742" s="18">
        <f>C1741*2/3+C1744/3</f>
        <v>41.99666666666667</v>
      </c>
      <c r="D1742" s="18">
        <f>D1741*2/3+D1744/3</f>
        <v>93.493333333333339</v>
      </c>
      <c r="E1742" s="24">
        <v>238.654</v>
      </c>
      <c r="F1742" s="23">
        <f t="shared" si="110"/>
        <v>2015.5416666665353</v>
      </c>
      <c r="G1742" s="10">
        <v>2.3199999999999998</v>
      </c>
      <c r="H1742" s="30"/>
      <c r="I1742" s="155"/>
      <c r="J1742" s="197">
        <f t="shared" si="108"/>
        <v>3.4997222222222226</v>
      </c>
      <c r="K1742" s="197">
        <f t="shared" si="111"/>
        <v>1.6670980294395833E-3</v>
      </c>
      <c r="L1742" s="197">
        <f t="shared" si="109"/>
        <v>1.913075204727166E-3</v>
      </c>
      <c r="M1742" s="36"/>
    </row>
    <row r="1743" spans="1:13" ht="12.75" x14ac:dyDescent="0.2">
      <c r="A1743" s="15">
        <v>2015.08</v>
      </c>
      <c r="B1743" s="10">
        <v>2039.87</v>
      </c>
      <c r="C1743" s="18">
        <f>C1741/3+C1744*2/3</f>
        <v>42.25333333333333</v>
      </c>
      <c r="D1743" s="18">
        <f>D1741/3+D1744*2/3</f>
        <v>92.076666666666668</v>
      </c>
      <c r="E1743" s="24">
        <v>238.316</v>
      </c>
      <c r="F1743" s="23">
        <f t="shared" si="110"/>
        <v>2015.6249999998686</v>
      </c>
      <c r="G1743" s="10">
        <v>2.17</v>
      </c>
      <c r="H1743" s="30"/>
      <c r="I1743" s="155"/>
      <c r="J1743" s="197">
        <f t="shared" si="108"/>
        <v>3.5211111111111109</v>
      </c>
      <c r="K1743" s="197">
        <f t="shared" si="111"/>
        <v>1.6814115155200278E-3</v>
      </c>
      <c r="L1743" s="197">
        <f t="shared" si="109"/>
        <v>1.7905934192179451E-3</v>
      </c>
      <c r="M1743" s="36"/>
    </row>
    <row r="1744" spans="1:13" ht="12.75" x14ac:dyDescent="0.2">
      <c r="A1744" s="15">
        <v>2015.09</v>
      </c>
      <c r="B1744" s="10">
        <v>1944.41</v>
      </c>
      <c r="C1744" s="21">
        <v>42.51</v>
      </c>
      <c r="D1744" s="21">
        <v>90.66</v>
      </c>
      <c r="E1744" s="24">
        <v>237.94499999999999</v>
      </c>
      <c r="F1744" s="23">
        <f t="shared" si="110"/>
        <v>2015.7083333332018</v>
      </c>
      <c r="G1744" s="10">
        <v>2.17</v>
      </c>
      <c r="H1744" s="30"/>
      <c r="I1744" s="155"/>
      <c r="J1744" s="197">
        <f t="shared" si="108"/>
        <v>3.5425</v>
      </c>
      <c r="K1744" s="197">
        <f t="shared" si="111"/>
        <v>1.7366302754587303E-3</v>
      </c>
      <c r="L1744" s="197">
        <f t="shared" si="109"/>
        <v>1.7905934192179451E-3</v>
      </c>
      <c r="M1744" s="36"/>
    </row>
    <row r="1745" spans="1:13" ht="12.75" x14ac:dyDescent="0.2">
      <c r="A1745" s="15">
        <v>2015.1</v>
      </c>
      <c r="B1745" s="10">
        <v>2024.81</v>
      </c>
      <c r="C1745" s="18">
        <f>C1744*2/3+C1747/3</f>
        <v>42.803333333333335</v>
      </c>
      <c r="D1745" s="18">
        <f>D1744*2/3+D1747/3</f>
        <v>89.283333333333331</v>
      </c>
      <c r="E1745" s="24">
        <v>237.83799999999999</v>
      </c>
      <c r="F1745" s="23">
        <f t="shared" si="110"/>
        <v>2015.7916666665351</v>
      </c>
      <c r="G1745" s="10">
        <v>2.0699999999999998</v>
      </c>
      <c r="H1745" s="30"/>
      <c r="I1745" s="155"/>
      <c r="J1745" s="197">
        <f t="shared" si="108"/>
        <v>3.5669444444444447</v>
      </c>
      <c r="K1745" s="197">
        <f t="shared" si="111"/>
        <v>1.8344610675960545E-3</v>
      </c>
      <c r="L1745" s="197">
        <f t="shared" si="109"/>
        <v>1.7088472872288651E-3</v>
      </c>
      <c r="M1745" s="36"/>
    </row>
    <row r="1746" spans="1:13" ht="12.75" x14ac:dyDescent="0.2">
      <c r="A1746" s="15">
        <v>2015.11</v>
      </c>
      <c r="B1746" s="10">
        <v>2080.62</v>
      </c>
      <c r="C1746" s="18">
        <f>C1744/3+C1747*2/3</f>
        <v>43.096666666666664</v>
      </c>
      <c r="D1746" s="18">
        <f>D1744/3+D1747*2/3</f>
        <v>87.906666666666666</v>
      </c>
      <c r="E1746" s="24">
        <v>237.33600000000001</v>
      </c>
      <c r="F1746" s="23">
        <f t="shared" si="110"/>
        <v>2015.8749999998684</v>
      </c>
      <c r="G1746" s="10">
        <v>2.2599999999999998</v>
      </c>
      <c r="H1746" s="30"/>
      <c r="I1746" s="155"/>
      <c r="J1746" s="197">
        <f t="shared" si="108"/>
        <v>3.5913888888888885</v>
      </c>
      <c r="K1746" s="197">
        <f t="shared" si="111"/>
        <v>1.7736917976940497E-3</v>
      </c>
      <c r="L1746" s="197">
        <f t="shared" si="109"/>
        <v>1.8641022544263475E-3</v>
      </c>
      <c r="M1746" s="36"/>
    </row>
    <row r="1747" spans="1:13" ht="12.75" x14ac:dyDescent="0.2">
      <c r="A1747" s="15">
        <v>2015.12</v>
      </c>
      <c r="B1747" s="10">
        <v>2054.08</v>
      </c>
      <c r="C1747" s="21">
        <v>43.39</v>
      </c>
      <c r="D1747" s="21">
        <v>86.53</v>
      </c>
      <c r="E1747" s="24">
        <v>236.52500000000001</v>
      </c>
      <c r="F1747" s="23">
        <f t="shared" si="110"/>
        <v>2015.9583333332016</v>
      </c>
      <c r="G1747" s="10">
        <v>2.2400000000000002</v>
      </c>
      <c r="H1747" s="30"/>
      <c r="I1747" s="155"/>
      <c r="J1747" s="197">
        <f t="shared" si="108"/>
        <v>3.6158333333333332</v>
      </c>
      <c r="K1747" s="197">
        <f t="shared" si="111"/>
        <v>1.7378633932834124E-3</v>
      </c>
      <c r="L1747" s="197">
        <f t="shared" si="109"/>
        <v>1.8477720842495771E-3</v>
      </c>
      <c r="M1747" s="36"/>
    </row>
    <row r="1748" spans="1:13" ht="12.75" x14ac:dyDescent="0.2">
      <c r="A1748" s="15">
        <v>2016.01</v>
      </c>
      <c r="B1748" s="10">
        <v>1918.6</v>
      </c>
      <c r="C1748" s="18">
        <f>C1747*2/3+C1750/3</f>
        <v>43.553333333333335</v>
      </c>
      <c r="D1748" s="18">
        <f>D1747*2/3+D1750/3</f>
        <v>86.5</v>
      </c>
      <c r="E1748" s="24">
        <v>236.916</v>
      </c>
      <c r="F1748" s="23">
        <f t="shared" si="110"/>
        <v>2016.0416666665349</v>
      </c>
      <c r="G1748" s="10">
        <v>2.09</v>
      </c>
      <c r="H1748" s="30"/>
      <c r="I1748" s="155"/>
      <c r="J1748" s="197">
        <f t="shared" si="108"/>
        <v>3.6294444444444447</v>
      </c>
      <c r="K1748" s="197">
        <f t="shared" si="111"/>
        <v>1.7669440549756799E-3</v>
      </c>
      <c r="L1748" s="197">
        <f t="shared" si="109"/>
        <v>1.7252023849956277E-3</v>
      </c>
      <c r="M1748" s="36"/>
    </row>
    <row r="1749" spans="1:13" ht="12.75" x14ac:dyDescent="0.2">
      <c r="A1749" s="15">
        <v>2016.02</v>
      </c>
      <c r="B1749" s="10">
        <v>1904.42</v>
      </c>
      <c r="C1749" s="18">
        <f>C1747/3+C1750*2/3</f>
        <v>43.716666666666669</v>
      </c>
      <c r="D1749" s="18">
        <f>D1747/3+D1750*2/3</f>
        <v>86.47</v>
      </c>
      <c r="E1749" s="24">
        <v>237.11099999999999</v>
      </c>
      <c r="F1749" s="23">
        <f t="shared" si="110"/>
        <v>2016.1249999998681</v>
      </c>
      <c r="G1749" s="10">
        <v>1.78</v>
      </c>
      <c r="H1749" s="30"/>
      <c r="I1749" s="155"/>
      <c r="J1749" s="197">
        <f t="shared" si="108"/>
        <v>3.6430555555555557</v>
      </c>
      <c r="K1749" s="197">
        <f t="shared" si="111"/>
        <v>1.8988093169788158E-3</v>
      </c>
      <c r="L1749" s="197">
        <f t="shared" si="109"/>
        <v>1.4713676651572083E-3</v>
      </c>
      <c r="M1749" s="36"/>
    </row>
    <row r="1750" spans="1:13" ht="12.75" x14ac:dyDescent="0.2">
      <c r="A1750" s="15">
        <v>2016.03</v>
      </c>
      <c r="B1750" s="10">
        <v>2021.95</v>
      </c>
      <c r="C1750" s="10">
        <v>43.88</v>
      </c>
      <c r="D1750" s="10">
        <v>86.44</v>
      </c>
      <c r="E1750" s="24">
        <v>238.13200000000001</v>
      </c>
      <c r="F1750" s="23">
        <f t="shared" si="110"/>
        <v>2016.2083333332014</v>
      </c>
      <c r="G1750" s="10">
        <v>1.89</v>
      </c>
      <c r="H1750" s="30"/>
      <c r="I1750" s="155"/>
      <c r="J1750" s="197">
        <f t="shared" si="108"/>
        <v>3.6566666666666667</v>
      </c>
      <c r="K1750" s="197">
        <f t="shared" si="111"/>
        <v>1.9200946569909298E-3</v>
      </c>
      <c r="L1750" s="197">
        <f t="shared" si="109"/>
        <v>1.5615190697231274E-3</v>
      </c>
      <c r="M1750" s="36"/>
    </row>
    <row r="1751" spans="1:13" ht="12.75" x14ac:dyDescent="0.2">
      <c r="A1751" s="15">
        <v>2016.04</v>
      </c>
      <c r="B1751" s="10">
        <v>2075.54</v>
      </c>
      <c r="C1751" s="18">
        <f>C1750*2/3+C1753/3</f>
        <v>44.073333333333338</v>
      </c>
      <c r="D1751" s="18">
        <f>D1750*2/3+D1753/3</f>
        <v>86.6</v>
      </c>
      <c r="E1751" s="24">
        <v>239.261</v>
      </c>
      <c r="F1751" s="23">
        <f t="shared" si="110"/>
        <v>2016.2916666665346</v>
      </c>
      <c r="G1751" s="10">
        <v>1.81</v>
      </c>
      <c r="H1751" s="30"/>
      <c r="I1751" s="155"/>
      <c r="J1751" s="197">
        <f t="shared" si="108"/>
        <v>3.6727777777777781</v>
      </c>
      <c r="K1751" s="197">
        <f t="shared" si="111"/>
        <v>1.8164533137702604E-3</v>
      </c>
      <c r="L1751" s="197">
        <f t="shared" si="109"/>
        <v>1.4959632659397037E-3</v>
      </c>
      <c r="M1751" s="36"/>
    </row>
    <row r="1752" spans="1:13" ht="12.75" x14ac:dyDescent="0.2">
      <c r="A1752" s="15">
        <v>2016.05</v>
      </c>
      <c r="B1752" s="10">
        <v>2065.5500000000002</v>
      </c>
      <c r="C1752" s="18">
        <f>C1750/3+C1753*2/3</f>
        <v>44.266666666666666</v>
      </c>
      <c r="D1752" s="18">
        <f>D1750/3+D1753*2/3</f>
        <v>86.759999999999991</v>
      </c>
      <c r="E1752" s="24">
        <v>240.22900000000001</v>
      </c>
      <c r="F1752" s="23">
        <f t="shared" si="110"/>
        <v>2016.3749999998679</v>
      </c>
      <c r="G1752" s="10">
        <v>1.81</v>
      </c>
      <c r="H1752" s="30"/>
      <c r="I1752" s="155"/>
      <c r="J1752" s="197">
        <f t="shared" si="108"/>
        <v>3.6888888888888887</v>
      </c>
      <c r="K1752" s="197">
        <f t="shared" si="111"/>
        <v>1.7773152475446818E-3</v>
      </c>
      <c r="L1752" s="197">
        <f t="shared" si="109"/>
        <v>1.4959632659397037E-3</v>
      </c>
      <c r="M1752" s="36"/>
    </row>
    <row r="1753" spans="1:13" ht="12.75" x14ac:dyDescent="0.2">
      <c r="A1753" s="15">
        <v>2016.06</v>
      </c>
      <c r="B1753" s="10">
        <v>2083.89</v>
      </c>
      <c r="C1753" s="10">
        <v>44.46</v>
      </c>
      <c r="D1753" s="10">
        <v>86.92</v>
      </c>
      <c r="E1753" s="24">
        <v>241.018</v>
      </c>
      <c r="F1753" s="23">
        <f t="shared" si="110"/>
        <v>2016.4583333332012</v>
      </c>
      <c r="G1753" s="10">
        <v>1.64</v>
      </c>
      <c r="H1753" s="30"/>
      <c r="I1753" s="155"/>
      <c r="J1753" s="197">
        <f t="shared" si="108"/>
        <v>3.7050000000000001</v>
      </c>
      <c r="K1753" s="197">
        <f t="shared" si="111"/>
        <v>1.7937111181041368E-3</v>
      </c>
      <c r="L1753" s="197">
        <f t="shared" si="109"/>
        <v>1.3565002539421833E-3</v>
      </c>
      <c r="M1753" s="36"/>
    </row>
    <row r="1754" spans="1:13" ht="12.75" x14ac:dyDescent="0.2">
      <c r="A1754" s="15">
        <v>2016.07</v>
      </c>
      <c r="B1754" s="10">
        <v>2148.9</v>
      </c>
      <c r="C1754" s="18">
        <f>C1753*2/3+C1756/3</f>
        <v>44.65</v>
      </c>
      <c r="D1754" s="18">
        <f>D1753*2/3+D1756/3</f>
        <v>87.643333333333331</v>
      </c>
      <c r="E1754" s="24">
        <v>240.62799999999999</v>
      </c>
      <c r="F1754" s="23">
        <f t="shared" si="110"/>
        <v>2016.5416666665344</v>
      </c>
      <c r="G1754" s="10">
        <v>1.5</v>
      </c>
      <c r="H1754" s="30"/>
      <c r="I1754" s="155"/>
      <c r="J1754" s="197">
        <f t="shared" si="108"/>
        <v>3.7208333333333332</v>
      </c>
      <c r="K1754" s="197">
        <f t="shared" si="111"/>
        <v>1.7855229082789079E-3</v>
      </c>
      <c r="L1754" s="197">
        <f t="shared" si="109"/>
        <v>1.2414877164492744E-3</v>
      </c>
      <c r="M1754" s="36"/>
    </row>
    <row r="1755" spans="1:13" ht="12.75" x14ac:dyDescent="0.2">
      <c r="A1755" s="15">
        <v>2016.08</v>
      </c>
      <c r="B1755" s="10">
        <v>2170.9499999999998</v>
      </c>
      <c r="C1755" s="18">
        <f>C1753/3+C1756*2/3</f>
        <v>44.84</v>
      </c>
      <c r="D1755" s="18">
        <f>D1753/3+D1756*2/3</f>
        <v>88.366666666666674</v>
      </c>
      <c r="E1755" s="24">
        <v>240.84899999999999</v>
      </c>
      <c r="F1755" s="23">
        <f t="shared" si="110"/>
        <v>2016.6249999998677</v>
      </c>
      <c r="G1755" s="10">
        <v>1.56</v>
      </c>
      <c r="H1755" s="30"/>
      <c r="I1755" s="155"/>
      <c r="J1755" s="197">
        <f t="shared" si="108"/>
        <v>3.7366666666666668</v>
      </c>
      <c r="K1755" s="197">
        <f t="shared" si="111"/>
        <v>1.7388741526672561E-3</v>
      </c>
      <c r="L1755" s="197">
        <f t="shared" si="109"/>
        <v>1.2907965990995862E-3</v>
      </c>
      <c r="M1755" s="36"/>
    </row>
    <row r="1756" spans="1:13" ht="12.75" x14ac:dyDescent="0.2">
      <c r="A1756" s="15">
        <v>2016.09</v>
      </c>
      <c r="B1756" s="10">
        <v>2157.69</v>
      </c>
      <c r="C1756" s="10">
        <v>45.03</v>
      </c>
      <c r="D1756" s="10">
        <v>89.09</v>
      </c>
      <c r="E1756" s="24">
        <v>241.428</v>
      </c>
      <c r="F1756" s="23">
        <f t="shared" si="110"/>
        <v>2016.7083333332009</v>
      </c>
      <c r="G1756" s="10">
        <v>1.63</v>
      </c>
      <c r="H1756" s="30"/>
      <c r="I1756" s="155"/>
      <c r="J1756" s="197">
        <f t="shared" si="108"/>
        <v>3.7524999999999999</v>
      </c>
      <c r="K1756" s="197">
        <f t="shared" si="111"/>
        <v>1.728505953614777E-3</v>
      </c>
      <c r="L1756" s="197">
        <f t="shared" si="109"/>
        <v>1.3482898900922802E-3</v>
      </c>
      <c r="M1756" s="36"/>
    </row>
    <row r="1757" spans="1:13" ht="12.75" x14ac:dyDescent="0.2">
      <c r="A1757" s="15">
        <v>2016.1</v>
      </c>
      <c r="B1757" s="10">
        <v>2143.02</v>
      </c>
      <c r="C1757" s="18">
        <f>C1756*2/3+C1759/3</f>
        <v>45.25333333333333</v>
      </c>
      <c r="D1757" s="18">
        <f>D1756*2/3+D1759/3</f>
        <v>90.91</v>
      </c>
      <c r="E1757" s="24">
        <v>241.72900000000001</v>
      </c>
      <c r="F1757" s="23">
        <f t="shared" si="110"/>
        <v>2016.7916666665342</v>
      </c>
      <c r="G1757" s="10">
        <v>1.76</v>
      </c>
      <c r="H1757" s="30"/>
      <c r="I1757" s="155"/>
      <c r="J1757" s="197">
        <f t="shared" si="108"/>
        <v>3.7711111111111109</v>
      </c>
      <c r="K1757" s="197">
        <f t="shared" si="111"/>
        <v>1.7477538993604786E-3</v>
      </c>
      <c r="L1757" s="197">
        <f t="shared" si="109"/>
        <v>1.4549669057570824E-3</v>
      </c>
      <c r="M1757" s="36"/>
    </row>
    <row r="1758" spans="1:13" ht="12.75" x14ac:dyDescent="0.2">
      <c r="A1758" s="15">
        <v>2016.11</v>
      </c>
      <c r="B1758" s="10">
        <v>2164.9899999999998</v>
      </c>
      <c r="C1758" s="18">
        <f>C1756/3+C1759*2/3</f>
        <v>45.476666666666667</v>
      </c>
      <c r="D1758" s="18">
        <f>D1756/3+D1759*2/3</f>
        <v>92.73</v>
      </c>
      <c r="E1758" s="24">
        <v>241.35300000000001</v>
      </c>
      <c r="F1758" s="23">
        <f t="shared" si="110"/>
        <v>2016.8749999998674</v>
      </c>
      <c r="G1758" s="10">
        <v>2.14</v>
      </c>
      <c r="H1758" s="30"/>
      <c r="I1758" s="155"/>
      <c r="J1758" s="197">
        <f t="shared" si="108"/>
        <v>3.7897222222222222</v>
      </c>
      <c r="K1758" s="197">
        <f t="shared" si="111"/>
        <v>1.768402638436516E-3</v>
      </c>
      <c r="L1758" s="197">
        <f t="shared" si="109"/>
        <v>1.7660772833825167E-3</v>
      </c>
      <c r="M1758" s="36"/>
    </row>
    <row r="1759" spans="1:13" ht="12.75" x14ac:dyDescent="0.2">
      <c r="A1759" s="15">
        <v>2016.12</v>
      </c>
      <c r="B1759" s="10">
        <v>2246.63</v>
      </c>
      <c r="C1759" s="10">
        <v>45.7</v>
      </c>
      <c r="D1759" s="10">
        <v>94.55</v>
      </c>
      <c r="E1759" s="24">
        <v>241.43199999999999</v>
      </c>
      <c r="F1759" s="23">
        <f t="shared" si="110"/>
        <v>2016.9583333332007</v>
      </c>
      <c r="G1759" s="10">
        <v>2.4900000000000002</v>
      </c>
      <c r="H1759" s="30"/>
      <c r="I1759" s="155"/>
      <c r="J1759" s="197">
        <f t="shared" si="108"/>
        <v>3.8083333333333336</v>
      </c>
      <c r="K1759" s="197">
        <f t="shared" si="111"/>
        <v>1.7590535445121381E-3</v>
      </c>
      <c r="L1759" s="197">
        <f t="shared" si="109"/>
        <v>2.051689077593899E-3</v>
      </c>
      <c r="M1759" s="36"/>
    </row>
    <row r="1760" spans="1:13" ht="12.75" x14ac:dyDescent="0.2">
      <c r="A1760" s="15">
        <v>2017.01</v>
      </c>
      <c r="B1760" s="10">
        <v>2275.12</v>
      </c>
      <c r="C1760" s="18">
        <f>C1759*2/3+C1762/3</f>
        <v>45.926666666666669</v>
      </c>
      <c r="D1760" s="18">
        <f>D1759*2/3+D1762/3</f>
        <v>96.463333333333338</v>
      </c>
      <c r="E1760" s="24">
        <v>242.839</v>
      </c>
      <c r="F1760" s="23">
        <f t="shared" si="110"/>
        <v>2017.041666666534</v>
      </c>
      <c r="G1760" s="10">
        <v>2.4300000000000002</v>
      </c>
      <c r="H1760" s="30"/>
      <c r="I1760" s="155"/>
      <c r="J1760" s="197">
        <f t="shared" si="108"/>
        <v>3.8272222222222223</v>
      </c>
      <c r="K1760" s="197">
        <f t="shared" si="111"/>
        <v>1.7035391774445378E-3</v>
      </c>
      <c r="L1760" s="197">
        <f t="shared" si="109"/>
        <v>2.0027906163269105E-3</v>
      </c>
      <c r="M1760" s="36"/>
    </row>
    <row r="1761" spans="1:13" ht="12.75" x14ac:dyDescent="0.2">
      <c r="A1761" s="15">
        <v>2017.02</v>
      </c>
      <c r="B1761" s="10">
        <v>2329.91</v>
      </c>
      <c r="C1761" s="18">
        <f>C1759/3+C1762*2/3</f>
        <v>46.153333333333336</v>
      </c>
      <c r="D1761" s="18">
        <f>D1759/3+D1762*2/3</f>
        <v>98.376666666666665</v>
      </c>
      <c r="E1761" s="24">
        <v>243.60300000000001</v>
      </c>
      <c r="F1761" s="23">
        <f t="shared" si="110"/>
        <v>2017.1249999998672</v>
      </c>
      <c r="G1761" s="10">
        <v>2.42</v>
      </c>
      <c r="H1761" s="30"/>
      <c r="I1761" s="155"/>
      <c r="J1761" s="197">
        <f t="shared" si="108"/>
        <v>3.8461111111111115</v>
      </c>
      <c r="K1761" s="197">
        <f t="shared" si="111"/>
        <v>1.69050912088642E-3</v>
      </c>
      <c r="L1761" s="197">
        <f t="shared" si="109"/>
        <v>1.9946383202138485E-3</v>
      </c>
      <c r="M1761" s="36"/>
    </row>
    <row r="1762" spans="1:13" ht="12.75" x14ac:dyDescent="0.2">
      <c r="A1762" s="15">
        <v>2017.03</v>
      </c>
      <c r="B1762" s="10">
        <v>2366.8200000000002</v>
      </c>
      <c r="C1762" s="10">
        <v>46.38</v>
      </c>
      <c r="D1762" s="10">
        <v>100.29</v>
      </c>
      <c r="E1762" s="24">
        <v>243.80099999999999</v>
      </c>
      <c r="F1762" s="23">
        <f t="shared" si="110"/>
        <v>2017.2083333332005</v>
      </c>
      <c r="G1762" s="10">
        <v>2.48</v>
      </c>
      <c r="H1762" s="30"/>
      <c r="I1762" s="155"/>
      <c r="J1762" s="197">
        <f t="shared" si="108"/>
        <v>3.8650000000000002</v>
      </c>
      <c r="K1762" s="197">
        <f t="shared" si="111"/>
        <v>1.658862359490281E-3</v>
      </c>
      <c r="L1762" s="197">
        <f t="shared" si="109"/>
        <v>2.043541156630635E-3</v>
      </c>
      <c r="M1762" s="36"/>
    </row>
    <row r="1763" spans="1:13" ht="12.75" x14ac:dyDescent="0.2">
      <c r="A1763" s="15">
        <v>2017.04</v>
      </c>
      <c r="B1763" s="10">
        <v>2359.31</v>
      </c>
      <c r="C1763" s="18">
        <f>C1762*2/3+C1765/3</f>
        <v>46.660000000000004</v>
      </c>
      <c r="D1763" s="18">
        <f>D1762*2/3+D1765/3</f>
        <v>101.53333333333333</v>
      </c>
      <c r="E1763" s="24">
        <v>244.524</v>
      </c>
      <c r="F1763" s="23">
        <f t="shared" si="110"/>
        <v>2017.2916666665337</v>
      </c>
      <c r="G1763" s="10">
        <v>2.2999999999999998</v>
      </c>
      <c r="H1763" s="30"/>
      <c r="I1763" s="155"/>
      <c r="J1763" s="197">
        <f t="shared" si="108"/>
        <v>3.8883333333333336</v>
      </c>
      <c r="K1763" s="197">
        <f t="shared" si="111"/>
        <v>1.6428513082251009E-3</v>
      </c>
      <c r="L1763" s="197">
        <f t="shared" si="109"/>
        <v>1.8967538135683526E-3</v>
      </c>
      <c r="M1763" s="36"/>
    </row>
    <row r="1764" spans="1:13" ht="12.75" x14ac:dyDescent="0.2">
      <c r="A1764" s="15">
        <v>2017.05</v>
      </c>
      <c r="B1764" s="10">
        <v>2395.35</v>
      </c>
      <c r="C1764" s="18">
        <f>C1762/3+C1765*2/3</f>
        <v>46.94</v>
      </c>
      <c r="D1764" s="18">
        <f>D1762/3+D1765*2/3</f>
        <v>102.77666666666667</v>
      </c>
      <c r="E1764" s="24">
        <v>244.733</v>
      </c>
      <c r="F1764" s="23">
        <f t="shared" si="110"/>
        <v>2017.374999999867</v>
      </c>
      <c r="G1764" s="10">
        <v>2.2999999999999998</v>
      </c>
      <c r="H1764" s="30"/>
      <c r="I1764" s="155"/>
      <c r="J1764" s="197">
        <f t="shared" si="108"/>
        <v>3.9116666666666666</v>
      </c>
      <c r="K1764" s="197">
        <f t="shared" si="111"/>
        <v>1.6579706213539834E-3</v>
      </c>
      <c r="L1764" s="197">
        <f t="shared" si="109"/>
        <v>1.8967538135683526E-3</v>
      </c>
      <c r="M1764" s="36"/>
    </row>
    <row r="1765" spans="1:13" ht="12.75" x14ac:dyDescent="0.2">
      <c r="A1765" s="15">
        <v>2017.06</v>
      </c>
      <c r="B1765" s="10">
        <v>2433.9899999999998</v>
      </c>
      <c r="C1765" s="10">
        <v>47.22</v>
      </c>
      <c r="D1765" s="10">
        <v>104.02</v>
      </c>
      <c r="E1765" s="24">
        <v>244.95500000000001</v>
      </c>
      <c r="F1765" s="23">
        <f t="shared" si="110"/>
        <v>2017.4583333332002</v>
      </c>
      <c r="G1765" s="10">
        <v>2.19</v>
      </c>
      <c r="H1765" s="30"/>
      <c r="I1765" s="155"/>
      <c r="J1765" s="197">
        <f t="shared" si="108"/>
        <v>3.9350000000000001</v>
      </c>
      <c r="K1765" s="197">
        <f t="shared" si="111"/>
        <v>1.6427661928319452E-3</v>
      </c>
      <c r="L1765" s="197">
        <f t="shared" si="109"/>
        <v>1.8069338440696026E-3</v>
      </c>
      <c r="M1765" s="36"/>
    </row>
    <row r="1766" spans="1:13" ht="12.75" x14ac:dyDescent="0.2">
      <c r="A1766" s="15">
        <v>2017.07</v>
      </c>
      <c r="B1766" s="10">
        <v>2454.1</v>
      </c>
      <c r="C1766" s="18">
        <f>C1765*2/3+C1768/3</f>
        <v>47.536666666666669</v>
      </c>
      <c r="D1766" s="18">
        <f>D1765*2/3+D1768/3</f>
        <v>105.03999999999999</v>
      </c>
      <c r="E1766" s="24">
        <v>244.786</v>
      </c>
      <c r="F1766" s="23">
        <f t="shared" si="110"/>
        <v>2017.5416666665335</v>
      </c>
      <c r="G1766" s="10">
        <v>2.3199999999999998</v>
      </c>
      <c r="H1766" s="30"/>
      <c r="I1766" s="155"/>
      <c r="J1766" s="197">
        <f t="shared" si="108"/>
        <v>3.9613888888888891</v>
      </c>
      <c r="K1766" s="197">
        <f t="shared" si="111"/>
        <v>1.6275288266956271E-3</v>
      </c>
      <c r="L1766" s="197">
        <f t="shared" si="109"/>
        <v>1.913075204727166E-3</v>
      </c>
      <c r="M1766" s="36"/>
    </row>
    <row r="1767" spans="1:13" ht="12.75" x14ac:dyDescent="0.2">
      <c r="A1767" s="15">
        <v>2017.08</v>
      </c>
      <c r="B1767" s="10">
        <v>2456.2199999999998</v>
      </c>
      <c r="C1767" s="18">
        <f>C1765/3+C1768*2/3</f>
        <v>47.853333333333339</v>
      </c>
      <c r="D1767" s="18">
        <f>D1765/3+D1768*2/3</f>
        <v>106.06</v>
      </c>
      <c r="E1767" s="24">
        <v>245.51900000000001</v>
      </c>
      <c r="F1767" s="23">
        <f t="shared" si="110"/>
        <v>2017.6249999998668</v>
      </c>
      <c r="G1767" s="15">
        <v>2.21</v>
      </c>
      <c r="H1767" s="30"/>
      <c r="I1767" s="155"/>
      <c r="J1767" s="197">
        <f t="shared" si="108"/>
        <v>3.9877777777777781</v>
      </c>
      <c r="K1767" s="197">
        <f t="shared" si="111"/>
        <v>1.6249451032059729E-3</v>
      </c>
      <c r="L1767" s="197">
        <f t="shared" si="109"/>
        <v>1.8232713376404863E-3</v>
      </c>
      <c r="M1767" s="36"/>
    </row>
    <row r="1768" spans="1:13" ht="12.75" x14ac:dyDescent="0.2">
      <c r="A1768" s="15">
        <v>2017.09</v>
      </c>
      <c r="B1768" s="10">
        <v>2492.84</v>
      </c>
      <c r="C1768" s="10">
        <v>48.17</v>
      </c>
      <c r="D1768" s="10">
        <v>107.08</v>
      </c>
      <c r="E1768" s="24">
        <v>246.81899999999999</v>
      </c>
      <c r="F1768" s="23">
        <f t="shared" si="110"/>
        <v>2017.7083333332</v>
      </c>
      <c r="G1768" s="18">
        <v>2.2000000000000002</v>
      </c>
      <c r="H1768" s="30"/>
      <c r="I1768" s="155"/>
      <c r="J1768" s="197">
        <f t="shared" si="108"/>
        <v>4.0141666666666671</v>
      </c>
      <c r="K1768" s="197">
        <f t="shared" si="111"/>
        <v>1.6342862881446561E-3</v>
      </c>
      <c r="L1768" s="197">
        <f t="shared" si="109"/>
        <v>1.8151029571964461E-3</v>
      </c>
      <c r="M1768" s="36"/>
    </row>
    <row r="1769" spans="1:13" ht="12.75" x14ac:dyDescent="0.2">
      <c r="A1769" s="15">
        <v>2017.1</v>
      </c>
      <c r="B1769" s="10">
        <v>2557</v>
      </c>
      <c r="C1769" s="18">
        <f>C1768*2/3+C1771/3</f>
        <v>48.423333333333332</v>
      </c>
      <c r="D1769" s="18">
        <f>D1768*2/3+D1771/3</f>
        <v>108.01333333333334</v>
      </c>
      <c r="E1769" s="24">
        <v>246.66300000000001</v>
      </c>
      <c r="F1769" s="23">
        <f t="shared" si="110"/>
        <v>2017.7916666665333</v>
      </c>
      <c r="G1769" s="18">
        <v>2.36</v>
      </c>
      <c r="H1769" s="30"/>
      <c r="I1769" s="155"/>
      <c r="J1769" s="197">
        <f t="shared" si="108"/>
        <v>4.035277777777778</v>
      </c>
      <c r="K1769" s="197">
        <f t="shared" si="111"/>
        <v>1.6187472031007919E-3</v>
      </c>
      <c r="L1769" s="197">
        <f t="shared" si="109"/>
        <v>1.945709215699809E-3</v>
      </c>
      <c r="M1769" s="36"/>
    </row>
    <row r="1770" spans="1:13" ht="12.75" x14ac:dyDescent="0.2">
      <c r="A1770" s="15">
        <v>2017.11</v>
      </c>
      <c r="B1770" s="10">
        <v>2593.61</v>
      </c>
      <c r="C1770" s="18">
        <f>C1768/3+C1771*2/3</f>
        <v>48.676666666666662</v>
      </c>
      <c r="D1770" s="18">
        <f>D1768/3+D1771*2/3</f>
        <v>108.94666666666666</v>
      </c>
      <c r="E1770" s="24">
        <v>246.66900000000001</v>
      </c>
      <c r="F1770" s="23">
        <f t="shared" si="110"/>
        <v>2017.8749999998665</v>
      </c>
      <c r="G1770" s="18">
        <v>2.35</v>
      </c>
      <c r="H1770" s="30"/>
      <c r="I1770" s="155"/>
      <c r="J1770" s="197">
        <f t="shared" si="108"/>
        <v>4.0563888888888888</v>
      </c>
      <c r="K1770" s="197">
        <f t="shared" si="111"/>
        <v>1.5863859557641333E-3</v>
      </c>
      <c r="L1770" s="197">
        <f t="shared" si="109"/>
        <v>1.937551809032545E-3</v>
      </c>
      <c r="M1770" s="36"/>
    </row>
    <row r="1771" spans="1:13" ht="12.75" x14ac:dyDescent="0.2">
      <c r="A1771" s="15">
        <v>2017.12</v>
      </c>
      <c r="B1771" s="10">
        <v>2664.34</v>
      </c>
      <c r="C1771" s="10">
        <v>48.93</v>
      </c>
      <c r="D1771" s="10">
        <v>109.88</v>
      </c>
      <c r="E1771" s="24">
        <v>246.524</v>
      </c>
      <c r="F1771" s="23">
        <f t="shared" si="110"/>
        <v>2017.9583333331998</v>
      </c>
      <c r="G1771" s="10">
        <v>2.4</v>
      </c>
      <c r="H1771" s="30"/>
      <c r="I1771" s="155"/>
      <c r="J1771" s="197">
        <f t="shared" si="108"/>
        <v>4.0774999999999997</v>
      </c>
      <c r="K1771" s="197">
        <f t="shared" si="111"/>
        <v>1.572133050073064E-3</v>
      </c>
      <c r="L1771" s="197">
        <f t="shared" si="109"/>
        <v>1.9783315388433032E-3</v>
      </c>
      <c r="M1771" s="36"/>
    </row>
    <row r="1772" spans="1:13" ht="12.75" x14ac:dyDescent="0.2">
      <c r="A1772" s="15">
        <v>2018.01</v>
      </c>
      <c r="B1772" s="10">
        <v>2789.8</v>
      </c>
      <c r="C1772" s="18">
        <v>49.286666666666662</v>
      </c>
      <c r="D1772" s="18">
        <v>111.73333333333332</v>
      </c>
      <c r="E1772" s="24">
        <v>247.86699999999999</v>
      </c>
      <c r="F1772" s="23">
        <v>2018.041666666533</v>
      </c>
      <c r="G1772" s="18">
        <v>2.58</v>
      </c>
      <c r="H1772" s="31"/>
      <c r="I1772" s="156"/>
      <c r="J1772" s="197">
        <f t="shared" si="108"/>
        <v>4.1072222222222221</v>
      </c>
      <c r="K1772" s="197">
        <f t="shared" si="111"/>
        <v>1.5415533386212803E-3</v>
      </c>
      <c r="L1772" s="197">
        <f t="shared" ref="L1772:L1783" si="112">(1+G1772/100)^(1/12)-1</f>
        <v>2.1249875904596482E-3</v>
      </c>
      <c r="M1772" s="37"/>
    </row>
    <row r="1773" spans="1:13" ht="12.75" x14ac:dyDescent="0.2">
      <c r="A1773" s="15">
        <v>2018.02</v>
      </c>
      <c r="B1773" s="10">
        <v>2705.16</v>
      </c>
      <c r="C1773" s="10">
        <v>49.643333333333331</v>
      </c>
      <c r="D1773" s="10">
        <v>113.58666666666666</v>
      </c>
      <c r="E1773" s="24">
        <v>248.99100000000001</v>
      </c>
      <c r="F1773" s="23">
        <v>2018.1249999998663</v>
      </c>
      <c r="G1773" s="10">
        <v>2.86</v>
      </c>
      <c r="H1773" s="31"/>
      <c r="I1773" s="156"/>
      <c r="J1773" s="197">
        <f t="shared" si="108"/>
        <v>4.1369444444444445</v>
      </c>
      <c r="K1773" s="197">
        <f t="shared" si="111"/>
        <v>1.4828820863303622E-3</v>
      </c>
      <c r="L1773" s="197">
        <f t="shared" si="112"/>
        <v>2.3526510136486767E-3</v>
      </c>
      <c r="M1773" s="37"/>
    </row>
    <row r="1774" spans="1:13" ht="12.75" x14ac:dyDescent="0.2">
      <c r="A1774" s="15">
        <v>2018.03</v>
      </c>
      <c r="B1774" s="10">
        <v>2702.77</v>
      </c>
      <c r="C1774" s="18">
        <v>50</v>
      </c>
      <c r="D1774" s="18">
        <v>115.44</v>
      </c>
      <c r="E1774" s="24">
        <v>249.554</v>
      </c>
      <c r="F1774" s="23">
        <v>2018.2083333331996</v>
      </c>
      <c r="G1774" s="18">
        <v>2.84</v>
      </c>
      <c r="H1774" s="31"/>
      <c r="I1774" s="156"/>
      <c r="J1774" s="197">
        <f t="shared" si="108"/>
        <v>4.166666666666667</v>
      </c>
      <c r="K1774" s="197">
        <f t="shared" si="111"/>
        <v>1.5402662565861787E-3</v>
      </c>
      <c r="L1774" s="197">
        <f t="shared" si="112"/>
        <v>2.3364081918575419E-3</v>
      </c>
      <c r="M1774" s="37"/>
    </row>
    <row r="1775" spans="1:13" ht="12.75" x14ac:dyDescent="0.2">
      <c r="A1775" s="15">
        <v>2018.04</v>
      </c>
      <c r="B1775" s="10">
        <v>2653.63</v>
      </c>
      <c r="C1775" s="10">
        <v>50.33</v>
      </c>
      <c r="D1775" s="10">
        <v>117.78666666666666</v>
      </c>
      <c r="E1775" s="24">
        <v>250.54599999999999</v>
      </c>
      <c r="F1775" s="23">
        <v>2018.2916666665328</v>
      </c>
      <c r="G1775" s="10">
        <v>2.87</v>
      </c>
      <c r="H1775" s="31"/>
      <c r="I1775" s="156"/>
      <c r="J1775" s="197">
        <f t="shared" si="108"/>
        <v>4.1941666666666668</v>
      </c>
      <c r="K1775" s="197">
        <f t="shared" si="111"/>
        <v>1.5518030267713001E-3</v>
      </c>
      <c r="L1775" s="197">
        <f t="shared" si="112"/>
        <v>2.3607713389290907E-3</v>
      </c>
      <c r="M1775" s="37"/>
    </row>
    <row r="1776" spans="1:13" ht="12.75" x14ac:dyDescent="0.2">
      <c r="A1776" s="15">
        <v>2018.05</v>
      </c>
      <c r="B1776" s="10">
        <v>2701.49</v>
      </c>
      <c r="C1776" s="18">
        <v>50.66</v>
      </c>
      <c r="D1776" s="18">
        <v>120.13333333333333</v>
      </c>
      <c r="E1776" s="24">
        <v>251.58799999999999</v>
      </c>
      <c r="F1776" s="23">
        <v>2018.3749999998661</v>
      </c>
      <c r="G1776" s="18">
        <v>2.976</v>
      </c>
      <c r="H1776" s="31"/>
      <c r="I1776" s="156"/>
      <c r="J1776" s="197">
        <f t="shared" si="108"/>
        <v>4.2216666666666667</v>
      </c>
      <c r="K1776" s="197">
        <f t="shared" si="111"/>
        <v>1.5909025247177137E-3</v>
      </c>
      <c r="L1776" s="197">
        <f t="shared" si="112"/>
        <v>2.4468023287071983E-3</v>
      </c>
      <c r="M1776" s="37"/>
    </row>
    <row r="1777" spans="1:13" ht="12.75" x14ac:dyDescent="0.2">
      <c r="A1777" s="15">
        <v>2018.06</v>
      </c>
      <c r="B1777" s="10">
        <v>2754.35</v>
      </c>
      <c r="C1777" s="10">
        <v>50.99</v>
      </c>
      <c r="D1777" s="10">
        <v>122.48</v>
      </c>
      <c r="E1777" s="24">
        <v>251.989</v>
      </c>
      <c r="F1777" s="23">
        <v>2018.4583333331993</v>
      </c>
      <c r="G1777" s="10">
        <v>2.91</v>
      </c>
      <c r="H1777" s="31"/>
      <c r="I1777" s="156"/>
      <c r="J1777" s="197">
        <f t="shared" si="108"/>
        <v>4.2491666666666665</v>
      </c>
      <c r="K1777" s="197">
        <f t="shared" si="111"/>
        <v>1.5728974257415971E-3</v>
      </c>
      <c r="L1777" s="197">
        <f t="shared" si="112"/>
        <v>2.3932454057613572E-3</v>
      </c>
      <c r="M1777" s="37"/>
    </row>
    <row r="1778" spans="1:13" ht="12.75" x14ac:dyDescent="0.2">
      <c r="A1778" s="15">
        <v>2018.07</v>
      </c>
      <c r="B1778" s="10">
        <v>2793.64</v>
      </c>
      <c r="C1778" s="18">
        <v>51.44</v>
      </c>
      <c r="D1778" s="18">
        <v>125.11666666666667</v>
      </c>
      <c r="E1778" s="24">
        <v>252.006</v>
      </c>
      <c r="F1778" s="23">
        <v>2018.5416666665326</v>
      </c>
      <c r="G1778" s="18">
        <v>2.89</v>
      </c>
      <c r="H1778" s="31"/>
      <c r="I1778" s="156"/>
      <c r="J1778" s="197">
        <f t="shared" si="108"/>
        <v>4.2866666666666662</v>
      </c>
      <c r="K1778" s="197">
        <f t="shared" si="111"/>
        <v>1.5563260539389208E-3</v>
      </c>
      <c r="L1778" s="197">
        <f t="shared" si="112"/>
        <v>2.3770098189335176E-3</v>
      </c>
      <c r="M1778" s="37"/>
    </row>
    <row r="1779" spans="1:13" ht="12.75" x14ac:dyDescent="0.2">
      <c r="A1779" s="15">
        <v>2018.08</v>
      </c>
      <c r="B1779" s="10">
        <v>2857.82</v>
      </c>
      <c r="C1779" s="10">
        <v>51.89</v>
      </c>
      <c r="D1779" s="10">
        <v>127.75333333333333</v>
      </c>
      <c r="E1779" s="24">
        <v>252.14599999999999</v>
      </c>
      <c r="F1779" s="23">
        <v>2018.6249999998658</v>
      </c>
      <c r="G1779" s="10">
        <v>2.89</v>
      </c>
      <c r="H1779" s="31"/>
      <c r="I1779" s="156"/>
      <c r="J1779" s="197">
        <f t="shared" si="108"/>
        <v>4.3241666666666667</v>
      </c>
      <c r="K1779" s="197">
        <f t="shared" si="111"/>
        <v>1.5478610940087723E-3</v>
      </c>
      <c r="L1779" s="197">
        <f t="shared" si="112"/>
        <v>2.3770098189335176E-3</v>
      </c>
      <c r="M1779" s="37"/>
    </row>
    <row r="1780" spans="1:13" ht="12.75" x14ac:dyDescent="0.2">
      <c r="A1780" s="15">
        <v>2018.09</v>
      </c>
      <c r="B1780" s="10">
        <v>2901.5</v>
      </c>
      <c r="C1780" s="18">
        <v>52.34</v>
      </c>
      <c r="D1780" s="18">
        <v>130.38999999999999</v>
      </c>
      <c r="E1780" s="24">
        <v>252.43899999999999</v>
      </c>
      <c r="F1780" s="23">
        <v>2018.7083333331991</v>
      </c>
      <c r="G1780" s="18">
        <v>3</v>
      </c>
      <c r="H1780" s="31"/>
      <c r="I1780" s="156"/>
      <c r="J1780" s="197">
        <f t="shared" si="108"/>
        <v>4.3616666666666672</v>
      </c>
      <c r="K1780" s="197">
        <f t="shared" si="111"/>
        <v>1.5262216188096755E-3</v>
      </c>
      <c r="L1780" s="197">
        <f t="shared" si="112"/>
        <v>2.4662697723036864E-3</v>
      </c>
      <c r="M1780" s="37"/>
    </row>
    <row r="1781" spans="1:13" ht="12.75" x14ac:dyDescent="0.2">
      <c r="A1781" s="15">
        <v>2018.1</v>
      </c>
      <c r="B1781" s="10">
        <v>2785.46</v>
      </c>
      <c r="C1781" s="10">
        <v>52.81</v>
      </c>
      <c r="D1781" s="10">
        <v>131.53</v>
      </c>
      <c r="E1781" s="24">
        <v>252.88499999999999</v>
      </c>
      <c r="F1781" s="23">
        <v>2018.7916666665324</v>
      </c>
      <c r="G1781" s="10">
        <v>3.15</v>
      </c>
      <c r="H1781" s="31"/>
      <c r="I1781" s="156"/>
      <c r="J1781" s="197">
        <f t="shared" si="108"/>
        <v>4.4008333333333338</v>
      </c>
      <c r="K1781" s="197">
        <f t="shared" si="111"/>
        <v>1.5167442127635134E-3</v>
      </c>
      <c r="L1781" s="197">
        <f t="shared" si="112"/>
        <v>2.587847171547919E-3</v>
      </c>
      <c r="M1781" s="37"/>
    </row>
    <row r="1782" spans="1:13" ht="12.75" x14ac:dyDescent="0.2">
      <c r="A1782" s="15">
        <v>2018.11</v>
      </c>
      <c r="B1782" s="10">
        <v>2723.23</v>
      </c>
      <c r="C1782" s="18">
        <v>53.28</v>
      </c>
      <c r="D1782" s="18">
        <v>132.66999999999999</v>
      </c>
      <c r="E1782" s="24">
        <v>252.03800000000001</v>
      </c>
      <c r="F1782" s="23">
        <v>2018.8749999998656</v>
      </c>
      <c r="G1782" s="18">
        <v>3.12</v>
      </c>
      <c r="H1782" s="31"/>
      <c r="I1782" s="156"/>
      <c r="J1782" s="197">
        <f t="shared" si="108"/>
        <v>4.4400000000000004</v>
      </c>
      <c r="K1782" s="197">
        <f t="shared" si="111"/>
        <v>1.5939916566743016E-3</v>
      </c>
      <c r="L1782" s="197">
        <f t="shared" si="112"/>
        <v>2.5635446626290914E-3</v>
      </c>
      <c r="M1782" s="37"/>
    </row>
    <row r="1783" spans="1:13" ht="12.75" x14ac:dyDescent="0.2">
      <c r="A1783" s="15">
        <v>2018.12</v>
      </c>
      <c r="B1783" s="10">
        <v>2567.31</v>
      </c>
      <c r="C1783" s="10">
        <v>53.75</v>
      </c>
      <c r="D1783" s="10">
        <v>133.81</v>
      </c>
      <c r="E1783" s="24">
        <v>251.233</v>
      </c>
      <c r="F1783" s="23">
        <v>2018.9583333331989</v>
      </c>
      <c r="G1783" s="10">
        <v>2.83</v>
      </c>
      <c r="H1783" s="31"/>
      <c r="I1783" s="156"/>
      <c r="J1783" s="197">
        <f t="shared" si="108"/>
        <v>4.479166666666667</v>
      </c>
      <c r="K1783" s="197">
        <f t="shared" si="111"/>
        <v>1.6447992518687981E-3</v>
      </c>
      <c r="L1783" s="197">
        <f t="shared" si="112"/>
        <v>2.3282856950768149E-3</v>
      </c>
      <c r="M1783" s="37"/>
    </row>
    <row r="1784" spans="1:13" ht="12.75" x14ac:dyDescent="0.2">
      <c r="A1784" s="12"/>
      <c r="B1784" s="12"/>
      <c r="C1784" s="12"/>
      <c r="D1784" s="12"/>
      <c r="E1784" s="12"/>
      <c r="F1784" s="12"/>
      <c r="G1784" s="11"/>
      <c r="H1784" s="31"/>
      <c r="I1784" s="156"/>
      <c r="M1784" s="37"/>
    </row>
    <row r="1785" spans="1:13" ht="12.75" x14ac:dyDescent="0.2">
      <c r="A1785" s="12"/>
      <c r="B1785" s="12">
        <f>B1783/4.4</f>
        <v>583.47954545454536</v>
      </c>
      <c r="C1785" s="12"/>
      <c r="D1785" s="12"/>
      <c r="E1785" s="12"/>
      <c r="F1785" s="12"/>
      <c r="G1785" s="11"/>
      <c r="H1785" s="31"/>
      <c r="I1785" s="156"/>
      <c r="M1785" s="37"/>
    </row>
    <row r="1786" spans="1:13" ht="12.75" x14ac:dyDescent="0.2">
      <c r="A1786" s="12"/>
      <c r="B1786" s="12"/>
      <c r="C1786" s="12"/>
      <c r="D1786" s="12"/>
      <c r="E1786" s="12"/>
      <c r="F1786" s="12"/>
      <c r="G1786" s="11"/>
      <c r="H1786" s="31"/>
      <c r="I1786" s="156"/>
      <c r="M1786" s="37"/>
    </row>
    <row r="1787" spans="1:13" ht="12.75" x14ac:dyDescent="0.2">
      <c r="A1787" s="12"/>
      <c r="B1787" s="12"/>
      <c r="C1787" s="12"/>
      <c r="D1787" s="12"/>
      <c r="E1787" s="12"/>
      <c r="F1787" s="12"/>
      <c r="G1787" s="11"/>
      <c r="H1787" s="31"/>
      <c r="I1787" s="156"/>
      <c r="M1787" s="37"/>
    </row>
    <row r="1788" spans="1:13" ht="12.75" x14ac:dyDescent="0.2">
      <c r="A1788" s="12"/>
      <c r="B1788" s="12"/>
      <c r="C1788" s="12"/>
      <c r="D1788" s="12"/>
      <c r="E1788" s="12"/>
      <c r="F1788" s="12"/>
      <c r="G1788" s="11"/>
      <c r="H1788" s="31"/>
      <c r="I1788" s="156"/>
      <c r="M1788" s="37"/>
    </row>
    <row r="1789" spans="1:13" ht="12.75" x14ac:dyDescent="0.2">
      <c r="A1789" s="12"/>
      <c r="B1789" s="12"/>
      <c r="C1789" s="12"/>
      <c r="D1789" s="12"/>
      <c r="E1789" s="12"/>
      <c r="F1789" s="12"/>
      <c r="G1789" s="11"/>
      <c r="H1789" s="31"/>
      <c r="I1789" s="156"/>
      <c r="M1789" s="37"/>
    </row>
    <row r="1790" spans="1:13" ht="12.75" x14ac:dyDescent="0.2">
      <c r="A1790" s="12"/>
      <c r="B1790" s="12"/>
      <c r="C1790" s="12"/>
      <c r="D1790" s="12"/>
      <c r="E1790" s="12"/>
      <c r="F1790" s="12"/>
      <c r="G1790" s="11"/>
      <c r="H1790" s="31"/>
      <c r="I1790" s="156"/>
      <c r="M1790" s="37"/>
    </row>
    <row r="1791" spans="1:13" ht="12.75" x14ac:dyDescent="0.2">
      <c r="A1791" s="12"/>
      <c r="B1791" s="12"/>
      <c r="C1791" s="12"/>
      <c r="D1791" s="12"/>
      <c r="E1791" s="12"/>
      <c r="F1791" s="12"/>
      <c r="G1791" s="11"/>
      <c r="H1791" s="31"/>
      <c r="I1791" s="156"/>
      <c r="M1791" s="37"/>
    </row>
    <row r="1792" spans="1:13" ht="12.75" x14ac:dyDescent="0.2">
      <c r="A1792" s="12"/>
      <c r="B1792" s="12"/>
      <c r="C1792" s="12"/>
      <c r="D1792" s="12"/>
      <c r="E1792" s="12"/>
      <c r="F1792" s="12"/>
      <c r="G1792" s="11"/>
      <c r="H1792" s="31"/>
      <c r="I1792" s="156"/>
      <c r="M1792" s="37"/>
    </row>
    <row r="1793" spans="1:13" ht="12.75" x14ac:dyDescent="0.2">
      <c r="A1793" s="12"/>
      <c r="B1793" s="12"/>
      <c r="C1793" s="12"/>
      <c r="D1793" s="12"/>
      <c r="E1793" s="12"/>
      <c r="F1793" s="12"/>
      <c r="G1793" s="11"/>
      <c r="H1793" s="31"/>
      <c r="I1793" s="156"/>
      <c r="M1793" s="37"/>
    </row>
    <row r="1794" spans="1:13" ht="12.75" x14ac:dyDescent="0.2">
      <c r="A1794" s="12"/>
      <c r="B1794" s="12"/>
      <c r="C1794" s="12"/>
      <c r="D1794" s="12"/>
      <c r="E1794" s="12"/>
      <c r="F1794" s="12"/>
      <c r="G1794" s="11"/>
      <c r="H1794" s="31"/>
      <c r="I1794" s="156"/>
      <c r="M1794" s="37"/>
    </row>
    <row r="1795" spans="1:13" ht="12.75" x14ac:dyDescent="0.2">
      <c r="A1795" s="12"/>
      <c r="B1795" s="12"/>
      <c r="C1795" s="12"/>
      <c r="D1795" s="12"/>
      <c r="E1795" s="12"/>
      <c r="F1795" s="12"/>
      <c r="G1795" s="11"/>
      <c r="H1795" s="31"/>
      <c r="I1795" s="156"/>
      <c r="M1795" s="37"/>
    </row>
    <row r="1796" spans="1:13" ht="12.75" x14ac:dyDescent="0.2">
      <c r="A1796" s="12"/>
      <c r="B1796" s="12"/>
      <c r="C1796" s="12"/>
      <c r="D1796" s="12"/>
      <c r="E1796" s="12"/>
      <c r="F1796" s="12"/>
      <c r="G1796" s="11"/>
      <c r="H1796" s="31"/>
      <c r="I1796" s="156"/>
      <c r="M1796" s="37"/>
    </row>
    <row r="1797" spans="1:13" ht="12.75" x14ac:dyDescent="0.2">
      <c r="A1797" s="12"/>
      <c r="B1797" s="12"/>
      <c r="C1797" s="12"/>
      <c r="D1797" s="12"/>
      <c r="E1797" s="12"/>
      <c r="F1797" s="12"/>
      <c r="G1797" s="11"/>
      <c r="H1797" s="31"/>
      <c r="I1797" s="156"/>
      <c r="M1797" s="37"/>
    </row>
    <row r="1798" spans="1:13" ht="12.75" x14ac:dyDescent="0.2">
      <c r="A1798" s="12"/>
      <c r="B1798" s="12"/>
      <c r="C1798" s="12"/>
      <c r="D1798" s="12"/>
      <c r="E1798" s="12"/>
      <c r="F1798" s="12"/>
      <c r="G1798" s="11"/>
      <c r="H1798" s="31"/>
      <c r="I1798" s="156"/>
      <c r="M1798" s="37"/>
    </row>
    <row r="1799" spans="1:13" ht="12.75" x14ac:dyDescent="0.2">
      <c r="A1799" s="12"/>
      <c r="B1799" s="12"/>
      <c r="C1799" s="12"/>
      <c r="D1799" s="12"/>
      <c r="E1799" s="12"/>
      <c r="F1799" s="12"/>
      <c r="G1799" s="11"/>
      <c r="H1799" s="31"/>
      <c r="I1799" s="156"/>
      <c r="M1799" s="37"/>
    </row>
    <row r="1800" spans="1:13" ht="12.75" x14ac:dyDescent="0.2">
      <c r="A1800" s="12"/>
      <c r="B1800" s="12"/>
      <c r="C1800" s="12"/>
      <c r="D1800" s="12"/>
      <c r="E1800" s="12"/>
      <c r="F1800" s="12"/>
      <c r="G1800" s="11"/>
      <c r="H1800" s="31"/>
      <c r="I1800" s="156"/>
      <c r="M1800" s="37"/>
    </row>
    <row r="1801" spans="1:13" ht="12.75" x14ac:dyDescent="0.2">
      <c r="A1801" s="12"/>
      <c r="B1801" s="12"/>
      <c r="C1801" s="12"/>
      <c r="D1801" s="12"/>
      <c r="E1801" s="12"/>
      <c r="F1801" s="12"/>
      <c r="G1801" s="11"/>
      <c r="H1801" s="31"/>
      <c r="I1801" s="156"/>
      <c r="M1801" s="37"/>
    </row>
    <row r="1802" spans="1:13" ht="12.75" x14ac:dyDescent="0.2">
      <c r="A1802" s="12"/>
      <c r="B1802" s="12"/>
      <c r="C1802" s="12"/>
      <c r="D1802" s="12"/>
      <c r="E1802" s="12"/>
      <c r="F1802" s="12"/>
      <c r="G1802" s="11"/>
      <c r="H1802" s="31"/>
      <c r="I1802" s="156"/>
      <c r="M1802" s="37"/>
    </row>
    <row r="1803" spans="1:13" ht="12.75" x14ac:dyDescent="0.2">
      <c r="A1803" s="12"/>
      <c r="B1803" s="12"/>
      <c r="C1803" s="12"/>
      <c r="D1803" s="12"/>
      <c r="E1803" s="12"/>
      <c r="F1803" s="12"/>
      <c r="G1803" s="11"/>
      <c r="H1803" s="31"/>
      <c r="I1803" s="156"/>
      <c r="M1803" s="37"/>
    </row>
    <row r="1804" spans="1:13" ht="12.75" x14ac:dyDescent="0.2">
      <c r="A1804" s="12"/>
      <c r="B1804" s="12"/>
      <c r="C1804" s="12"/>
      <c r="D1804" s="12"/>
      <c r="E1804" s="12"/>
      <c r="F1804" s="12"/>
      <c r="G1804" s="11"/>
      <c r="H1804" s="31"/>
      <c r="I1804" s="156"/>
      <c r="M1804" s="37"/>
    </row>
    <row r="1805" spans="1:13" ht="12.75" x14ac:dyDescent="0.2">
      <c r="A1805" s="12"/>
      <c r="B1805" s="12"/>
      <c r="C1805" s="12"/>
      <c r="D1805" s="12"/>
      <c r="E1805" s="12"/>
      <c r="F1805" s="12"/>
      <c r="G1805" s="11"/>
      <c r="H1805" s="31"/>
      <c r="I1805" s="156"/>
      <c r="M1805" s="37"/>
    </row>
    <row r="1806" spans="1:13" ht="12.75" x14ac:dyDescent="0.2">
      <c r="A1806" s="12"/>
      <c r="B1806" s="12"/>
      <c r="C1806" s="12"/>
      <c r="D1806" s="12"/>
      <c r="E1806" s="12"/>
      <c r="F1806" s="12"/>
      <c r="G1806" s="11"/>
      <c r="H1806" s="31"/>
      <c r="I1806" s="156"/>
      <c r="M1806" s="37"/>
    </row>
    <row r="1807" spans="1:13" ht="12.75" x14ac:dyDescent="0.2">
      <c r="A1807" s="12"/>
      <c r="B1807" s="12"/>
      <c r="C1807" s="12"/>
      <c r="D1807" s="12"/>
      <c r="E1807" s="12"/>
      <c r="F1807" s="12"/>
      <c r="G1807" s="11"/>
      <c r="H1807" s="31"/>
      <c r="I1807" s="156"/>
      <c r="M1807" s="37"/>
    </row>
    <row r="1808" spans="1:13" ht="12.75" x14ac:dyDescent="0.2">
      <c r="A1808" s="12"/>
      <c r="B1808" s="12"/>
      <c r="C1808" s="12"/>
      <c r="D1808" s="12"/>
      <c r="E1808" s="12"/>
      <c r="F1808" s="12"/>
      <c r="G1808" s="11"/>
      <c r="H1808" s="31"/>
      <c r="I1808" s="156"/>
      <c r="M1808" s="37"/>
    </row>
    <row r="1809" spans="1:13" ht="12.75" x14ac:dyDescent="0.2">
      <c r="A1809" s="12"/>
      <c r="B1809" s="12"/>
      <c r="C1809" s="12"/>
      <c r="D1809" s="12"/>
      <c r="E1809" s="12"/>
      <c r="F1809" s="12"/>
      <c r="G1809" s="11"/>
      <c r="H1809" s="31"/>
      <c r="I1809" s="156"/>
      <c r="M1809" s="37"/>
    </row>
    <row r="1810" spans="1:13" ht="12.75" x14ac:dyDescent="0.2">
      <c r="A1810" s="12"/>
      <c r="B1810" s="12"/>
      <c r="C1810" s="12"/>
      <c r="D1810" s="12"/>
      <c r="E1810" s="12"/>
      <c r="F1810" s="12"/>
      <c r="G1810" s="11"/>
      <c r="H1810" s="31"/>
      <c r="I1810" s="156"/>
      <c r="M1810" s="37"/>
    </row>
    <row r="1811" spans="1:13" ht="12.75" x14ac:dyDescent="0.2">
      <c r="A1811" s="12"/>
      <c r="B1811" s="12"/>
      <c r="C1811" s="12"/>
      <c r="D1811" s="12"/>
      <c r="E1811" s="12"/>
      <c r="F1811" s="12"/>
      <c r="G1811" s="11"/>
      <c r="H1811" s="31"/>
      <c r="I1811" s="156"/>
      <c r="M1811" s="37"/>
    </row>
    <row r="1812" spans="1:13" ht="12.75" x14ac:dyDescent="0.2">
      <c r="A1812" s="12"/>
      <c r="B1812" s="12"/>
      <c r="C1812" s="12"/>
      <c r="D1812" s="12"/>
      <c r="E1812" s="12"/>
      <c r="F1812" s="12"/>
      <c r="G1812" s="11"/>
      <c r="H1812" s="31"/>
      <c r="I1812" s="156"/>
      <c r="M1812" s="37"/>
    </row>
    <row r="1813" spans="1:13" ht="12.75" x14ac:dyDescent="0.2">
      <c r="A1813" s="12"/>
      <c r="B1813" s="12"/>
      <c r="C1813" s="12"/>
      <c r="D1813" s="12"/>
      <c r="E1813" s="12"/>
      <c r="F1813" s="12"/>
      <c r="G1813" s="11"/>
      <c r="H1813" s="31"/>
      <c r="I1813" s="156"/>
      <c r="M1813" s="37"/>
    </row>
    <row r="1814" spans="1:13" ht="12.75" x14ac:dyDescent="0.2">
      <c r="A1814" s="12"/>
      <c r="B1814" s="12"/>
      <c r="C1814" s="12"/>
      <c r="D1814" s="12"/>
      <c r="E1814" s="12"/>
      <c r="F1814" s="12"/>
      <c r="G1814" s="11"/>
      <c r="H1814" s="31"/>
      <c r="I1814" s="156"/>
      <c r="M1814" s="37"/>
    </row>
    <row r="1815" spans="1:13" ht="12.75" x14ac:dyDescent="0.2">
      <c r="A1815" s="12"/>
      <c r="B1815" s="12"/>
      <c r="C1815" s="12"/>
      <c r="D1815" s="12"/>
      <c r="E1815" s="12"/>
      <c r="F1815" s="12"/>
      <c r="G1815" s="11"/>
      <c r="H1815" s="31"/>
      <c r="I1815" s="156"/>
      <c r="M1815" s="37"/>
    </row>
    <row r="1816" spans="1:13" ht="12.75" x14ac:dyDescent="0.2">
      <c r="A1816" s="12"/>
      <c r="B1816" s="12"/>
      <c r="C1816" s="12"/>
      <c r="D1816" s="12"/>
      <c r="E1816" s="12"/>
      <c r="F1816" s="12"/>
      <c r="G1816" s="11"/>
      <c r="H1816" s="31"/>
      <c r="I1816" s="156"/>
      <c r="M1816" s="37"/>
    </row>
    <row r="1817" spans="1:13" ht="12.75" x14ac:dyDescent="0.2">
      <c r="A1817" s="12"/>
      <c r="B1817" s="12"/>
      <c r="C1817" s="12"/>
      <c r="D1817" s="12"/>
      <c r="E1817" s="12"/>
      <c r="F1817" s="12"/>
      <c r="G1817" s="11"/>
      <c r="H1817" s="31"/>
      <c r="I1817" s="156"/>
      <c r="M1817" s="37"/>
    </row>
    <row r="1818" spans="1:13" ht="12.75" x14ac:dyDescent="0.2">
      <c r="A1818" s="12"/>
      <c r="B1818" s="12"/>
      <c r="C1818" s="12"/>
      <c r="D1818" s="12"/>
      <c r="E1818" s="12"/>
      <c r="F1818" s="12"/>
      <c r="G1818" s="11"/>
      <c r="H1818" s="31"/>
      <c r="I1818" s="156"/>
      <c r="M1818" s="37"/>
    </row>
    <row r="1819" spans="1:13" ht="12.75" x14ac:dyDescent="0.2">
      <c r="A1819" s="12"/>
      <c r="B1819" s="12"/>
      <c r="C1819" s="12"/>
      <c r="D1819" s="12"/>
      <c r="E1819" s="12"/>
      <c r="F1819" s="12"/>
      <c r="G1819" s="11"/>
      <c r="H1819" s="31"/>
      <c r="I1819" s="156"/>
      <c r="M1819" s="37"/>
    </row>
    <row r="1820" spans="1:13" ht="12.75" x14ac:dyDescent="0.2">
      <c r="A1820" s="12"/>
      <c r="B1820" s="12"/>
      <c r="C1820" s="12"/>
      <c r="D1820" s="12"/>
      <c r="E1820" s="12"/>
      <c r="F1820" s="12"/>
      <c r="G1820" s="11"/>
      <c r="H1820" s="31"/>
      <c r="I1820" s="156"/>
      <c r="M1820" s="37"/>
    </row>
    <row r="1821" spans="1:13" ht="12.75" x14ac:dyDescent="0.2">
      <c r="A1821" s="12"/>
      <c r="B1821" s="12"/>
      <c r="C1821" s="12"/>
      <c r="D1821" s="12"/>
      <c r="E1821" s="12"/>
      <c r="F1821" s="12"/>
      <c r="G1821" s="11"/>
      <c r="H1821" s="31"/>
      <c r="I1821" s="156"/>
      <c r="M1821" s="37"/>
    </row>
    <row r="1822" spans="1:13" ht="12.75" x14ac:dyDescent="0.2">
      <c r="A1822" s="12"/>
      <c r="B1822" s="12"/>
      <c r="C1822" s="12"/>
      <c r="D1822" s="12"/>
      <c r="E1822" s="12"/>
      <c r="F1822" s="12"/>
      <c r="G1822" s="11"/>
      <c r="H1822" s="31"/>
      <c r="I1822" s="156"/>
      <c r="M1822" s="37"/>
    </row>
    <row r="1823" spans="1:13" ht="12.75" x14ac:dyDescent="0.2">
      <c r="A1823" s="12"/>
      <c r="B1823" s="12"/>
      <c r="C1823" s="12"/>
      <c r="D1823" s="12"/>
      <c r="E1823" s="12"/>
      <c r="F1823" s="12"/>
      <c r="G1823" s="11"/>
      <c r="H1823" s="31"/>
      <c r="I1823" s="156"/>
      <c r="M1823" s="37"/>
    </row>
    <row r="1824" spans="1:13" ht="12.75" x14ac:dyDescent="0.2">
      <c r="A1824" s="12"/>
      <c r="B1824" s="12"/>
      <c r="C1824" s="12"/>
      <c r="D1824" s="12"/>
      <c r="E1824" s="12"/>
      <c r="F1824" s="12"/>
      <c r="G1824" s="11"/>
      <c r="H1824" s="31"/>
      <c r="I1824" s="156"/>
      <c r="M1824" s="37"/>
    </row>
    <row r="1825" spans="1:13" ht="12.75" x14ac:dyDescent="0.2">
      <c r="A1825" s="12"/>
      <c r="B1825" s="12"/>
      <c r="C1825" s="12"/>
      <c r="D1825" s="12"/>
      <c r="E1825" s="12"/>
      <c r="F1825" s="12"/>
      <c r="G1825" s="11"/>
      <c r="H1825" s="31"/>
      <c r="I1825" s="156"/>
      <c r="M1825" s="37"/>
    </row>
    <row r="1826" spans="1:13" ht="12.75" x14ac:dyDescent="0.2">
      <c r="A1826" s="12"/>
      <c r="B1826" s="12"/>
      <c r="C1826" s="12"/>
      <c r="D1826" s="12"/>
      <c r="E1826" s="12"/>
      <c r="F1826" s="12"/>
      <c r="G1826" s="11"/>
      <c r="H1826" s="31"/>
      <c r="I1826" s="156"/>
      <c r="M1826" s="37"/>
    </row>
    <row r="1827" spans="1:13" ht="12.75" x14ac:dyDescent="0.2">
      <c r="A1827" s="12"/>
      <c r="B1827" s="12"/>
      <c r="C1827" s="12"/>
      <c r="D1827" s="12"/>
      <c r="E1827" s="12"/>
      <c r="F1827" s="12"/>
      <c r="G1827" s="11"/>
      <c r="H1827" s="31"/>
      <c r="I1827" s="156"/>
      <c r="M1827" s="37"/>
    </row>
    <row r="1828" spans="1:13" ht="12.75" x14ac:dyDescent="0.2">
      <c r="A1828" s="12"/>
      <c r="B1828" s="12"/>
      <c r="C1828" s="12"/>
      <c r="D1828" s="12"/>
      <c r="E1828" s="12"/>
      <c r="F1828" s="12"/>
      <c r="G1828" s="11"/>
      <c r="H1828" s="31"/>
      <c r="I1828" s="156"/>
      <c r="M1828" s="37"/>
    </row>
    <row r="1829" spans="1:13" ht="12.75" x14ac:dyDescent="0.2">
      <c r="A1829" s="12"/>
      <c r="B1829" s="12"/>
      <c r="C1829" s="12"/>
      <c r="D1829" s="12"/>
      <c r="E1829" s="12"/>
      <c r="F1829" s="12"/>
      <c r="G1829" s="11"/>
      <c r="H1829" s="31"/>
      <c r="I1829" s="156"/>
      <c r="M1829" s="37"/>
    </row>
    <row r="1830" spans="1:13" ht="12.75" x14ac:dyDescent="0.2">
      <c r="A1830" s="12"/>
      <c r="B1830" s="12"/>
      <c r="C1830" s="12"/>
      <c r="D1830" s="12"/>
      <c r="E1830" s="12"/>
      <c r="F1830" s="12"/>
      <c r="G1830" s="11"/>
      <c r="H1830" s="31"/>
      <c r="I1830" s="156"/>
      <c r="M1830" s="37"/>
    </row>
    <row r="1831" spans="1:13" ht="12.75" x14ac:dyDescent="0.2">
      <c r="A1831" s="12"/>
      <c r="B1831" s="12"/>
      <c r="C1831" s="12"/>
      <c r="D1831" s="12"/>
      <c r="E1831" s="12"/>
      <c r="F1831" s="12"/>
      <c r="G1831" s="11"/>
      <c r="H1831" s="31"/>
      <c r="I1831" s="156"/>
      <c r="M1831" s="37"/>
    </row>
    <row r="1832" spans="1:13" ht="12.75" x14ac:dyDescent="0.2">
      <c r="A1832" s="12"/>
      <c r="B1832" s="12"/>
      <c r="C1832" s="12"/>
      <c r="D1832" s="12"/>
      <c r="E1832" s="12"/>
      <c r="F1832" s="12"/>
      <c r="G1832" s="11"/>
      <c r="H1832" s="31"/>
      <c r="I1832" s="156"/>
      <c r="M1832" s="37"/>
    </row>
    <row r="1833" spans="1:13" ht="12.75" x14ac:dyDescent="0.2">
      <c r="A1833" s="12"/>
      <c r="B1833" s="12"/>
      <c r="C1833" s="12"/>
      <c r="D1833" s="12"/>
      <c r="E1833" s="12"/>
      <c r="F1833" s="12"/>
      <c r="G1833" s="11"/>
      <c r="H1833" s="31"/>
      <c r="I1833" s="156"/>
      <c r="M1833" s="37"/>
    </row>
    <row r="1834" spans="1:13" ht="12.75" x14ac:dyDescent="0.2">
      <c r="A1834" s="12"/>
      <c r="B1834" s="12"/>
      <c r="C1834" s="12"/>
      <c r="D1834" s="12"/>
      <c r="E1834" s="12"/>
      <c r="F1834" s="12"/>
      <c r="G1834" s="11"/>
      <c r="H1834" s="31"/>
      <c r="I1834" s="156"/>
      <c r="M1834" s="37"/>
    </row>
    <row r="1835" spans="1:13" ht="12.75" x14ac:dyDescent="0.2">
      <c r="A1835" s="12"/>
      <c r="B1835" s="12"/>
      <c r="C1835" s="12"/>
      <c r="D1835" s="12"/>
      <c r="E1835" s="12"/>
      <c r="F1835" s="12"/>
      <c r="G1835" s="11"/>
      <c r="H1835" s="31"/>
      <c r="I1835" s="156"/>
      <c r="M1835" s="37"/>
    </row>
    <row r="1836" spans="1:13" ht="12.75" x14ac:dyDescent="0.2">
      <c r="A1836" s="12"/>
      <c r="B1836" s="12"/>
      <c r="C1836" s="12"/>
      <c r="D1836" s="12"/>
      <c r="E1836" s="12"/>
      <c r="F1836" s="12"/>
      <c r="G1836" s="11"/>
      <c r="H1836" s="31"/>
      <c r="I1836" s="156"/>
      <c r="M1836" s="37"/>
    </row>
    <row r="1837" spans="1:13" ht="12.75" x14ac:dyDescent="0.2">
      <c r="A1837" s="12"/>
      <c r="B1837" s="12"/>
      <c r="C1837" s="12"/>
      <c r="D1837" s="12"/>
      <c r="E1837" s="12"/>
      <c r="F1837" s="12"/>
      <c r="G1837" s="11"/>
      <c r="H1837" s="31"/>
      <c r="I1837" s="156"/>
      <c r="M1837" s="37"/>
    </row>
    <row r="1838" spans="1:13" ht="12.75" x14ac:dyDescent="0.2">
      <c r="A1838" s="12"/>
      <c r="B1838" s="12"/>
      <c r="C1838" s="12"/>
      <c r="D1838" s="12"/>
      <c r="E1838" s="12"/>
      <c r="F1838" s="12"/>
      <c r="G1838" s="11"/>
      <c r="H1838" s="31"/>
      <c r="I1838" s="156"/>
      <c r="M1838" s="37"/>
    </row>
    <row r="1839" spans="1:13" ht="12.75" x14ac:dyDescent="0.2">
      <c r="A1839" s="12"/>
      <c r="B1839" s="12"/>
      <c r="C1839" s="12"/>
      <c r="D1839" s="12"/>
      <c r="E1839" s="12"/>
      <c r="F1839" s="12"/>
      <c r="G1839" s="11"/>
      <c r="H1839" s="31"/>
      <c r="I1839" s="156"/>
      <c r="M1839" s="37"/>
    </row>
    <row r="1840" spans="1:13" ht="12.75" x14ac:dyDescent="0.2">
      <c r="A1840" s="12"/>
      <c r="B1840" s="12"/>
      <c r="C1840" s="12"/>
      <c r="D1840" s="12"/>
      <c r="E1840" s="12"/>
      <c r="F1840" s="12"/>
      <c r="G1840" s="11"/>
      <c r="H1840" s="31"/>
      <c r="I1840" s="156"/>
      <c r="M1840" s="37"/>
    </row>
    <row r="1841" spans="1:13" ht="12.75" x14ac:dyDescent="0.2">
      <c r="A1841" s="12"/>
      <c r="B1841" s="12"/>
      <c r="C1841" s="12"/>
      <c r="D1841" s="12"/>
      <c r="E1841" s="12"/>
      <c r="F1841" s="12"/>
      <c r="G1841" s="11"/>
      <c r="H1841" s="31"/>
      <c r="I1841" s="156"/>
      <c r="M1841" s="37"/>
    </row>
    <row r="1842" spans="1:13" ht="12.75" x14ac:dyDescent="0.2">
      <c r="A1842" s="12"/>
      <c r="B1842" s="12"/>
      <c r="C1842" s="12"/>
      <c r="D1842" s="12"/>
      <c r="E1842" s="12"/>
      <c r="F1842" s="12"/>
      <c r="G1842" s="11"/>
      <c r="H1842" s="31"/>
      <c r="I1842" s="156"/>
      <c r="M1842" s="37"/>
    </row>
    <row r="1843" spans="1:13" ht="12.75" x14ac:dyDescent="0.2">
      <c r="A1843" s="12"/>
      <c r="B1843" s="12"/>
      <c r="C1843" s="12"/>
      <c r="D1843" s="12"/>
      <c r="E1843" s="12"/>
      <c r="F1843" s="12"/>
      <c r="G1843" s="11"/>
      <c r="H1843" s="31"/>
      <c r="I1843" s="156"/>
      <c r="M1843" s="37"/>
    </row>
    <row r="1844" spans="1:13" ht="12.75" x14ac:dyDescent="0.2">
      <c r="A1844" s="12"/>
      <c r="B1844" s="12"/>
      <c r="C1844" s="12"/>
      <c r="D1844" s="12"/>
      <c r="E1844" s="12"/>
      <c r="F1844" s="12"/>
      <c r="G1844" s="11"/>
      <c r="H1844" s="31"/>
      <c r="I1844" s="156"/>
      <c r="M1844" s="37"/>
    </row>
    <row r="1845" spans="1:13" ht="12.75" x14ac:dyDescent="0.2">
      <c r="A1845" s="12"/>
      <c r="B1845" s="12"/>
      <c r="C1845" s="12"/>
      <c r="D1845" s="12"/>
      <c r="E1845" s="12"/>
      <c r="F1845" s="12"/>
      <c r="G1845" s="11"/>
      <c r="H1845" s="31"/>
      <c r="I1845" s="156"/>
      <c r="M1845" s="37"/>
    </row>
    <row r="1846" spans="1:13" ht="12.75" x14ac:dyDescent="0.2">
      <c r="A1846" s="12"/>
      <c r="B1846" s="12"/>
      <c r="C1846" s="12"/>
      <c r="D1846" s="12"/>
      <c r="E1846" s="12"/>
      <c r="F1846" s="12"/>
      <c r="G1846" s="11"/>
      <c r="H1846" s="31"/>
      <c r="I1846" s="156"/>
      <c r="M1846" s="37"/>
    </row>
    <row r="1847" spans="1:13" ht="12.75" x14ac:dyDescent="0.2">
      <c r="A1847" s="12"/>
      <c r="B1847" s="12"/>
      <c r="C1847" s="12"/>
      <c r="D1847" s="12"/>
      <c r="E1847" s="12"/>
      <c r="F1847" s="12"/>
      <c r="G1847" s="11"/>
      <c r="H1847" s="31"/>
      <c r="I1847" s="156"/>
      <c r="M1847" s="37"/>
    </row>
    <row r="1848" spans="1:13" ht="12.75" x14ac:dyDescent="0.2">
      <c r="A1848" s="12"/>
      <c r="B1848" s="12"/>
      <c r="C1848" s="12"/>
      <c r="D1848" s="12"/>
      <c r="E1848" s="12"/>
      <c r="F1848" s="12"/>
      <c r="G1848" s="11"/>
      <c r="H1848" s="31"/>
      <c r="I1848" s="156"/>
      <c r="M1848" s="37"/>
    </row>
    <row r="1849" spans="1:13" ht="12.75" x14ac:dyDescent="0.2">
      <c r="A1849" s="12"/>
      <c r="B1849" s="12"/>
      <c r="C1849" s="12"/>
      <c r="D1849" s="12"/>
      <c r="E1849" s="12"/>
      <c r="F1849" s="12"/>
      <c r="G1849" s="11"/>
      <c r="H1849" s="31"/>
      <c r="I1849" s="156"/>
      <c r="M1849" s="37"/>
    </row>
    <row r="1850" spans="1:13" ht="12.75" x14ac:dyDescent="0.2">
      <c r="A1850" s="12"/>
      <c r="B1850" s="12"/>
      <c r="C1850" s="12"/>
      <c r="D1850" s="12"/>
      <c r="E1850" s="12"/>
      <c r="F1850" s="12"/>
      <c r="G1850" s="11"/>
      <c r="H1850" s="31"/>
      <c r="I1850" s="156"/>
      <c r="M1850" s="37"/>
    </row>
    <row r="1851" spans="1:13" ht="12.75" x14ac:dyDescent="0.2">
      <c r="A1851" s="12"/>
      <c r="B1851" s="12"/>
      <c r="C1851" s="12"/>
      <c r="D1851" s="12"/>
      <c r="E1851" s="12"/>
      <c r="F1851" s="12"/>
      <c r="G1851" s="11"/>
      <c r="H1851" s="31"/>
      <c r="I1851" s="156"/>
      <c r="M1851" s="37"/>
    </row>
    <row r="1852" spans="1:13" ht="12.75" x14ac:dyDescent="0.2">
      <c r="A1852" s="12"/>
      <c r="B1852" s="12"/>
      <c r="C1852" s="12"/>
      <c r="D1852" s="12"/>
      <c r="E1852" s="12"/>
      <c r="F1852" s="12"/>
      <c r="G1852" s="11"/>
      <c r="H1852" s="31"/>
      <c r="I1852" s="156"/>
      <c r="M1852" s="37"/>
    </row>
    <row r="1853" spans="1:13" ht="12.75" x14ac:dyDescent="0.2">
      <c r="A1853" s="12"/>
      <c r="B1853" s="12"/>
      <c r="C1853" s="12"/>
      <c r="D1853" s="12"/>
      <c r="E1853" s="12"/>
      <c r="F1853" s="12"/>
      <c r="G1853" s="11"/>
      <c r="H1853" s="31"/>
      <c r="I1853" s="156"/>
      <c r="M1853" s="37"/>
    </row>
    <row r="1854" spans="1:13" ht="12.75" x14ac:dyDescent="0.2">
      <c r="A1854" s="12"/>
      <c r="B1854" s="12"/>
      <c r="C1854" s="12"/>
      <c r="D1854" s="12"/>
      <c r="E1854" s="12"/>
      <c r="F1854" s="12"/>
      <c r="G1854" s="11"/>
      <c r="H1854" s="31"/>
      <c r="I1854" s="156"/>
      <c r="M1854" s="37"/>
    </row>
    <row r="1855" spans="1:13" ht="12.75" x14ac:dyDescent="0.2">
      <c r="A1855" s="12"/>
      <c r="B1855" s="12"/>
      <c r="C1855" s="12"/>
      <c r="D1855" s="12"/>
      <c r="E1855" s="12"/>
      <c r="F1855" s="12"/>
      <c r="G1855" s="11"/>
      <c r="H1855" s="31"/>
      <c r="I1855" s="156"/>
      <c r="M1855" s="37"/>
    </row>
    <row r="1856" spans="1:13" ht="12.75" x14ac:dyDescent="0.2">
      <c r="A1856" s="12"/>
      <c r="B1856" s="12"/>
      <c r="C1856" s="12"/>
      <c r="D1856" s="12"/>
      <c r="E1856" s="12"/>
      <c r="F1856" s="12"/>
      <c r="G1856" s="11"/>
      <c r="H1856" s="31"/>
      <c r="I1856" s="156"/>
      <c r="M1856" s="37"/>
    </row>
    <row r="1857" spans="1:13" ht="12.75" x14ac:dyDescent="0.2">
      <c r="A1857" s="12"/>
      <c r="B1857" s="12"/>
      <c r="C1857" s="12"/>
      <c r="D1857" s="12"/>
      <c r="E1857" s="12"/>
      <c r="F1857" s="12"/>
      <c r="G1857" s="11"/>
      <c r="H1857" s="31"/>
      <c r="I1857" s="156"/>
      <c r="M1857" s="37"/>
    </row>
    <row r="1858" spans="1:13" ht="12.75" x14ac:dyDescent="0.2">
      <c r="A1858" s="12"/>
      <c r="B1858" s="12"/>
      <c r="C1858" s="12"/>
      <c r="D1858" s="12"/>
      <c r="E1858" s="12"/>
      <c r="F1858" s="12"/>
      <c r="G1858" s="11"/>
      <c r="H1858" s="31"/>
      <c r="I1858" s="156"/>
      <c r="M1858" s="37"/>
    </row>
    <row r="1859" spans="1:13" ht="12.75" x14ac:dyDescent="0.2">
      <c r="A1859" s="12"/>
      <c r="B1859" s="12"/>
      <c r="C1859" s="12"/>
      <c r="D1859" s="12"/>
      <c r="E1859" s="12"/>
      <c r="F1859" s="12"/>
      <c r="G1859" s="11"/>
      <c r="H1859" s="31"/>
      <c r="I1859" s="156"/>
      <c r="M1859" s="37"/>
    </row>
    <row r="1860" spans="1:13" ht="12.75" x14ac:dyDescent="0.2">
      <c r="A1860" s="12"/>
      <c r="B1860" s="12"/>
      <c r="C1860" s="12"/>
      <c r="D1860" s="12"/>
      <c r="E1860" s="12"/>
      <c r="F1860" s="12"/>
      <c r="G1860" s="11"/>
      <c r="H1860" s="31"/>
      <c r="I1860" s="156"/>
      <c r="M1860" s="37"/>
    </row>
    <row r="1861" spans="1:13" ht="12.75" x14ac:dyDescent="0.2">
      <c r="A1861" s="12"/>
      <c r="B1861" s="12"/>
      <c r="C1861" s="12"/>
      <c r="D1861" s="12"/>
      <c r="E1861" s="12"/>
      <c r="F1861" s="12"/>
      <c r="G1861" s="11"/>
      <c r="H1861" s="31"/>
      <c r="I1861" s="156"/>
      <c r="M1861" s="37"/>
    </row>
    <row r="1862" spans="1:13" ht="12.75" x14ac:dyDescent="0.2">
      <c r="A1862" s="12"/>
      <c r="B1862" s="12"/>
      <c r="C1862" s="12"/>
      <c r="D1862" s="12"/>
      <c r="E1862" s="12"/>
      <c r="F1862" s="12"/>
      <c r="G1862" s="11"/>
      <c r="H1862" s="31"/>
      <c r="I1862" s="156"/>
      <c r="M1862" s="37"/>
    </row>
    <row r="1863" spans="1:13" ht="12.75" x14ac:dyDescent="0.2">
      <c r="A1863" s="12"/>
      <c r="B1863" s="12"/>
      <c r="C1863" s="12"/>
      <c r="D1863" s="12"/>
      <c r="E1863" s="12"/>
      <c r="F1863" s="12"/>
      <c r="G1863" s="11"/>
      <c r="H1863" s="31"/>
      <c r="I1863" s="156"/>
      <c r="M1863" s="37"/>
    </row>
    <row r="1864" spans="1:13" ht="12.75" x14ac:dyDescent="0.2">
      <c r="A1864" s="12"/>
      <c r="B1864" s="12"/>
      <c r="C1864" s="12"/>
      <c r="D1864" s="12"/>
      <c r="E1864" s="12"/>
      <c r="F1864" s="12"/>
      <c r="G1864" s="11"/>
      <c r="H1864" s="31"/>
      <c r="I1864" s="156"/>
      <c r="M1864" s="37"/>
    </row>
    <row r="1865" spans="1:13" ht="12.75" x14ac:dyDescent="0.2">
      <c r="A1865" s="12"/>
      <c r="B1865" s="12"/>
      <c r="C1865" s="12"/>
      <c r="D1865" s="12"/>
      <c r="E1865" s="12"/>
      <c r="F1865" s="12"/>
      <c r="G1865" s="11"/>
      <c r="H1865" s="31"/>
      <c r="I1865" s="156"/>
      <c r="M1865" s="37"/>
    </row>
    <row r="1866" spans="1:13" ht="12.75" x14ac:dyDescent="0.2">
      <c r="A1866" s="12"/>
      <c r="B1866" s="12"/>
      <c r="C1866" s="12"/>
      <c r="D1866" s="12"/>
      <c r="E1866" s="12"/>
      <c r="F1866" s="12"/>
      <c r="G1866" s="11"/>
      <c r="H1866" s="31"/>
      <c r="I1866" s="156"/>
      <c r="M1866" s="37"/>
    </row>
    <row r="1867" spans="1:13" ht="12.75" x14ac:dyDescent="0.2">
      <c r="A1867" s="12"/>
      <c r="B1867" s="12"/>
      <c r="C1867" s="12"/>
      <c r="D1867" s="12"/>
      <c r="E1867" s="12"/>
      <c r="F1867" s="12"/>
      <c r="G1867" s="11"/>
      <c r="H1867" s="31"/>
      <c r="I1867" s="156"/>
      <c r="M1867" s="37"/>
    </row>
    <row r="1868" spans="1:13" ht="12.75" x14ac:dyDescent="0.2">
      <c r="A1868" s="12"/>
      <c r="B1868" s="12"/>
      <c r="C1868" s="12"/>
      <c r="D1868" s="12"/>
      <c r="E1868" s="12"/>
      <c r="F1868" s="12"/>
      <c r="G1868" s="11"/>
      <c r="H1868" s="31"/>
      <c r="I1868" s="156"/>
      <c r="M1868" s="37"/>
    </row>
    <row r="1869" spans="1:13" ht="12.75" x14ac:dyDescent="0.2">
      <c r="A1869" s="12"/>
      <c r="B1869" s="12"/>
      <c r="C1869" s="12"/>
      <c r="D1869" s="12"/>
      <c r="E1869" s="12"/>
      <c r="F1869" s="12"/>
      <c r="G1869" s="11"/>
      <c r="H1869" s="31"/>
      <c r="I1869" s="156"/>
      <c r="M1869" s="37"/>
    </row>
    <row r="1870" spans="1:13" ht="12.75" x14ac:dyDescent="0.2">
      <c r="A1870" s="12"/>
      <c r="B1870" s="12"/>
      <c r="C1870" s="12"/>
      <c r="D1870" s="12"/>
      <c r="E1870" s="12"/>
      <c r="F1870" s="12"/>
      <c r="G1870" s="11"/>
      <c r="H1870" s="31"/>
      <c r="I1870" s="156"/>
      <c r="M1870" s="37"/>
    </row>
    <row r="1871" spans="1:13" ht="12.75" x14ac:dyDescent="0.2">
      <c r="A1871" s="12"/>
      <c r="B1871" s="12"/>
      <c r="C1871" s="12"/>
      <c r="D1871" s="12"/>
      <c r="E1871" s="12"/>
      <c r="F1871" s="12"/>
      <c r="G1871" s="11"/>
      <c r="H1871" s="31"/>
      <c r="I1871" s="156"/>
      <c r="M1871" s="37"/>
    </row>
    <row r="1872" spans="1:13" ht="12.75" x14ac:dyDescent="0.2">
      <c r="A1872" s="12"/>
      <c r="B1872" s="12"/>
      <c r="C1872" s="12"/>
      <c r="D1872" s="12"/>
      <c r="E1872" s="12"/>
      <c r="F1872" s="12"/>
      <c r="G1872" s="11"/>
      <c r="H1872" s="31"/>
      <c r="I1872" s="156"/>
      <c r="M1872" s="37"/>
    </row>
    <row r="1873" spans="1:13" ht="12.75" x14ac:dyDescent="0.2">
      <c r="A1873" s="12"/>
      <c r="B1873" s="12"/>
      <c r="C1873" s="12"/>
      <c r="D1873" s="12"/>
      <c r="E1873" s="12"/>
      <c r="F1873" s="12"/>
      <c r="G1873" s="11"/>
      <c r="H1873" s="31"/>
      <c r="I1873" s="156"/>
      <c r="M1873" s="37"/>
    </row>
    <row r="1874" spans="1:13" ht="12.75" x14ac:dyDescent="0.2">
      <c r="A1874" s="12"/>
      <c r="B1874" s="12"/>
      <c r="C1874" s="12"/>
      <c r="D1874" s="12"/>
      <c r="E1874" s="12"/>
      <c r="F1874" s="12"/>
      <c r="G1874" s="11"/>
      <c r="H1874" s="31"/>
      <c r="I1874" s="156"/>
      <c r="M1874" s="37"/>
    </row>
    <row r="1875" spans="1:13" ht="12.75" x14ac:dyDescent="0.2">
      <c r="A1875" s="12"/>
      <c r="B1875" s="12"/>
      <c r="C1875" s="12"/>
      <c r="D1875" s="12"/>
      <c r="E1875" s="12"/>
      <c r="F1875" s="12"/>
      <c r="G1875" s="11"/>
      <c r="H1875" s="31"/>
      <c r="I1875" s="156"/>
      <c r="M1875" s="37"/>
    </row>
    <row r="1876" spans="1:13" ht="12.75" x14ac:dyDescent="0.2">
      <c r="A1876" s="12"/>
      <c r="B1876" s="12"/>
      <c r="C1876" s="12"/>
      <c r="D1876" s="12"/>
      <c r="E1876" s="12"/>
      <c r="F1876" s="12"/>
      <c r="G1876" s="11"/>
      <c r="H1876" s="31"/>
      <c r="I1876" s="156"/>
      <c r="M1876" s="37"/>
    </row>
    <row r="1877" spans="1:13" ht="12.75" x14ac:dyDescent="0.2">
      <c r="A1877" s="12"/>
      <c r="B1877" s="12"/>
      <c r="C1877" s="12"/>
      <c r="D1877" s="12"/>
      <c r="E1877" s="12"/>
      <c r="F1877" s="12"/>
      <c r="G1877" s="11"/>
      <c r="H1877" s="31"/>
      <c r="I1877" s="156"/>
      <c r="M1877" s="37"/>
    </row>
    <row r="1878" spans="1:13" ht="12.75" x14ac:dyDescent="0.2">
      <c r="A1878" s="12"/>
      <c r="B1878" s="12"/>
      <c r="C1878" s="12"/>
      <c r="D1878" s="12"/>
      <c r="E1878" s="12"/>
      <c r="F1878" s="12"/>
      <c r="G1878" s="11"/>
      <c r="H1878" s="31"/>
      <c r="I1878" s="156"/>
      <c r="M1878" s="37"/>
    </row>
    <row r="1879" spans="1:13" ht="12.75" x14ac:dyDescent="0.2">
      <c r="A1879" s="12"/>
      <c r="B1879" s="12"/>
      <c r="C1879" s="12"/>
      <c r="D1879" s="12"/>
      <c r="E1879" s="12"/>
      <c r="F1879" s="12"/>
      <c r="G1879" s="11"/>
      <c r="H1879" s="31"/>
      <c r="I1879" s="156"/>
      <c r="M1879" s="37"/>
    </row>
    <row r="1880" spans="1:13" ht="12.75" x14ac:dyDescent="0.2">
      <c r="A1880" s="12"/>
      <c r="B1880" s="12"/>
      <c r="C1880" s="12"/>
      <c r="D1880" s="12"/>
      <c r="E1880" s="12"/>
      <c r="F1880" s="12"/>
      <c r="G1880" s="11"/>
      <c r="H1880" s="31"/>
      <c r="I1880" s="156"/>
      <c r="M1880" s="37"/>
    </row>
    <row r="1881" spans="1:13" ht="12.75" x14ac:dyDescent="0.2">
      <c r="A1881" s="12"/>
      <c r="B1881" s="12"/>
      <c r="C1881" s="12"/>
      <c r="D1881" s="12"/>
      <c r="E1881" s="12"/>
      <c r="F1881" s="12"/>
      <c r="G1881" s="11"/>
      <c r="H1881" s="31"/>
      <c r="I1881" s="156"/>
      <c r="M1881" s="37"/>
    </row>
    <row r="1882" spans="1:13" ht="12.75" x14ac:dyDescent="0.2">
      <c r="A1882" s="12"/>
      <c r="B1882" s="12"/>
      <c r="C1882" s="12"/>
      <c r="D1882" s="12"/>
      <c r="E1882" s="12"/>
      <c r="F1882" s="12"/>
      <c r="G1882" s="11"/>
      <c r="H1882" s="31"/>
      <c r="I1882" s="156"/>
      <c r="M1882" s="37"/>
    </row>
    <row r="1883" spans="1:13" ht="12.75" x14ac:dyDescent="0.2">
      <c r="A1883" s="12"/>
      <c r="B1883" s="12"/>
      <c r="C1883" s="12"/>
      <c r="D1883" s="12"/>
      <c r="E1883" s="12"/>
      <c r="F1883" s="12"/>
      <c r="G1883" s="11"/>
      <c r="H1883" s="31"/>
      <c r="I1883" s="156"/>
      <c r="M1883" s="37"/>
    </row>
    <row r="1884" spans="1:13" ht="12.75" x14ac:dyDescent="0.2">
      <c r="A1884" s="12"/>
      <c r="B1884" s="12"/>
      <c r="C1884" s="12"/>
      <c r="D1884" s="12"/>
      <c r="E1884" s="12"/>
      <c r="F1884" s="12"/>
      <c r="G1884" s="11"/>
      <c r="H1884" s="31"/>
      <c r="I1884" s="156"/>
      <c r="M1884" s="37"/>
    </row>
    <row r="1885" spans="1:13" ht="12.75" x14ac:dyDescent="0.2">
      <c r="A1885" s="12"/>
      <c r="B1885" s="12"/>
      <c r="C1885" s="12"/>
      <c r="D1885" s="12"/>
      <c r="E1885" s="12"/>
      <c r="F1885" s="12"/>
      <c r="G1885" s="11"/>
      <c r="H1885" s="31"/>
      <c r="I1885" s="156"/>
      <c r="M1885" s="37"/>
    </row>
    <row r="1886" spans="1:13" ht="12.75" x14ac:dyDescent="0.2">
      <c r="A1886" s="12"/>
      <c r="B1886" s="12"/>
      <c r="C1886" s="12"/>
      <c r="D1886" s="12"/>
      <c r="E1886" s="12"/>
      <c r="F1886" s="12"/>
      <c r="G1886" s="11"/>
      <c r="H1886" s="31"/>
      <c r="I1886" s="156"/>
      <c r="M1886" s="37"/>
    </row>
    <row r="1887" spans="1:13" ht="12.75" x14ac:dyDescent="0.2">
      <c r="A1887" s="12"/>
      <c r="B1887" s="12"/>
      <c r="C1887" s="12"/>
      <c r="D1887" s="12"/>
      <c r="E1887" s="12"/>
      <c r="F1887" s="12"/>
      <c r="G1887" s="11"/>
      <c r="H1887" s="31"/>
      <c r="I1887" s="156"/>
      <c r="M1887" s="37"/>
    </row>
    <row r="1888" spans="1:13" ht="12.75" x14ac:dyDescent="0.2">
      <c r="A1888" s="12"/>
      <c r="B1888" s="12"/>
      <c r="C1888" s="12"/>
      <c r="D1888" s="12"/>
      <c r="E1888" s="12"/>
      <c r="F1888" s="12"/>
      <c r="G1888" s="11"/>
      <c r="H1888" s="31"/>
      <c r="I1888" s="156"/>
      <c r="M1888" s="37"/>
    </row>
    <row r="1889" spans="1:13" ht="12.75" x14ac:dyDescent="0.2">
      <c r="A1889" s="12"/>
      <c r="B1889" s="12"/>
      <c r="C1889" s="12"/>
      <c r="D1889" s="12"/>
      <c r="E1889" s="12"/>
      <c r="F1889" s="12"/>
      <c r="G1889" s="11"/>
      <c r="H1889" s="31"/>
      <c r="I1889" s="156"/>
      <c r="M1889" s="37"/>
    </row>
    <row r="1890" spans="1:13" ht="12.75" x14ac:dyDescent="0.2">
      <c r="A1890" s="12"/>
      <c r="B1890" s="12"/>
      <c r="C1890" s="12"/>
      <c r="D1890" s="12"/>
      <c r="E1890" s="12"/>
      <c r="F1890" s="12"/>
      <c r="G1890" s="11"/>
      <c r="H1890" s="31"/>
      <c r="I1890" s="156"/>
      <c r="M1890" s="37"/>
    </row>
    <row r="1891" spans="1:13" ht="12.75" x14ac:dyDescent="0.2">
      <c r="A1891" s="12"/>
      <c r="B1891" s="12"/>
      <c r="C1891" s="12"/>
      <c r="D1891" s="12"/>
      <c r="E1891" s="12"/>
      <c r="F1891" s="12"/>
      <c r="G1891" s="11"/>
      <c r="H1891" s="31"/>
      <c r="I1891" s="156"/>
      <c r="M1891" s="37"/>
    </row>
    <row r="1892" spans="1:13" ht="12.75" x14ac:dyDescent="0.2">
      <c r="A1892" s="12"/>
      <c r="B1892" s="12"/>
      <c r="C1892" s="12"/>
      <c r="D1892" s="12"/>
      <c r="E1892" s="12"/>
      <c r="F1892" s="12"/>
      <c r="G1892" s="11"/>
      <c r="H1892" s="31"/>
      <c r="I1892" s="156"/>
      <c r="M1892" s="37"/>
    </row>
    <row r="1893" spans="1:13" ht="12.75" x14ac:dyDescent="0.2">
      <c r="A1893" s="12"/>
      <c r="B1893" s="12"/>
      <c r="C1893" s="12"/>
      <c r="D1893" s="12"/>
      <c r="E1893" s="12"/>
      <c r="F1893" s="12"/>
      <c r="G1893" s="11"/>
      <c r="H1893" s="31"/>
      <c r="I1893" s="156"/>
      <c r="M1893" s="37"/>
    </row>
    <row r="1894" spans="1:13" ht="12.75" x14ac:dyDescent="0.2">
      <c r="A1894" s="12"/>
      <c r="B1894" s="12"/>
      <c r="C1894" s="12"/>
      <c r="D1894" s="12"/>
      <c r="E1894" s="12"/>
      <c r="F1894" s="12"/>
      <c r="G1894" s="11"/>
      <c r="H1894" s="31"/>
      <c r="I1894" s="156"/>
      <c r="M1894" s="37"/>
    </row>
    <row r="1895" spans="1:13" ht="12.75" x14ac:dyDescent="0.2">
      <c r="A1895" s="12"/>
      <c r="B1895" s="12"/>
      <c r="C1895" s="12"/>
      <c r="D1895" s="12"/>
      <c r="E1895" s="12"/>
      <c r="F1895" s="12"/>
      <c r="G1895" s="11"/>
      <c r="H1895" s="31"/>
      <c r="I1895" s="156"/>
      <c r="M1895" s="37"/>
    </row>
    <row r="1896" spans="1:13" ht="12.75" x14ac:dyDescent="0.2">
      <c r="A1896" s="12"/>
      <c r="B1896" s="12"/>
      <c r="C1896" s="12"/>
      <c r="D1896" s="12"/>
      <c r="E1896" s="12"/>
      <c r="F1896" s="12"/>
      <c r="G1896" s="11"/>
      <c r="H1896" s="31"/>
      <c r="I1896" s="156"/>
      <c r="M1896" s="37"/>
    </row>
    <row r="1897" spans="1:13" ht="12.75" x14ac:dyDescent="0.2">
      <c r="A1897" s="12"/>
      <c r="B1897" s="12"/>
      <c r="C1897" s="12"/>
      <c r="D1897" s="12"/>
      <c r="E1897" s="12"/>
      <c r="F1897" s="12"/>
      <c r="G1897" s="11"/>
      <c r="H1897" s="31"/>
      <c r="I1897" s="156"/>
      <c r="M1897" s="37"/>
    </row>
    <row r="1898" spans="1:13" ht="12.75" x14ac:dyDescent="0.2">
      <c r="A1898" s="12"/>
      <c r="B1898" s="12"/>
      <c r="C1898" s="12"/>
      <c r="D1898" s="12"/>
      <c r="E1898" s="12"/>
      <c r="F1898" s="12"/>
      <c r="G1898" s="11"/>
      <c r="H1898" s="31"/>
      <c r="I1898" s="156"/>
      <c r="M1898" s="37"/>
    </row>
    <row r="1899" spans="1:13" ht="12.75" x14ac:dyDescent="0.2">
      <c r="A1899" s="12"/>
      <c r="B1899" s="12"/>
      <c r="C1899" s="12"/>
      <c r="D1899" s="12"/>
      <c r="E1899" s="12"/>
      <c r="F1899" s="12"/>
      <c r="G1899" s="11"/>
      <c r="H1899" s="31"/>
      <c r="I1899" s="156"/>
      <c r="M1899" s="37"/>
    </row>
    <row r="1900" spans="1:13" ht="12.75" x14ac:dyDescent="0.2">
      <c r="A1900" s="12"/>
      <c r="B1900" s="12"/>
      <c r="C1900" s="12"/>
      <c r="D1900" s="12"/>
      <c r="E1900" s="12"/>
      <c r="F1900" s="12"/>
      <c r="G1900" s="11"/>
      <c r="H1900" s="31"/>
      <c r="I1900" s="156"/>
      <c r="M1900" s="37"/>
    </row>
    <row r="1901" spans="1:13" ht="12.75" x14ac:dyDescent="0.2">
      <c r="A1901" s="12"/>
      <c r="B1901" s="12"/>
      <c r="C1901" s="12"/>
      <c r="D1901" s="12"/>
      <c r="E1901" s="12"/>
      <c r="F1901" s="12"/>
      <c r="G1901" s="11"/>
      <c r="H1901" s="31"/>
      <c r="I1901" s="156"/>
      <c r="M1901" s="37"/>
    </row>
    <row r="1902" spans="1:13" ht="12.75" x14ac:dyDescent="0.2">
      <c r="A1902" s="12"/>
      <c r="B1902" s="12"/>
      <c r="C1902" s="12"/>
      <c r="D1902" s="12"/>
      <c r="E1902" s="12"/>
      <c r="F1902" s="12"/>
      <c r="G1902" s="11"/>
      <c r="H1902" s="31"/>
      <c r="I1902" s="156"/>
      <c r="M1902" s="37"/>
    </row>
    <row r="1903" spans="1:13" ht="12.75" x14ac:dyDescent="0.2">
      <c r="A1903" s="12"/>
      <c r="B1903" s="12"/>
      <c r="C1903" s="12"/>
      <c r="D1903" s="12"/>
      <c r="E1903" s="12"/>
      <c r="F1903" s="12"/>
      <c r="G1903" s="11"/>
      <c r="H1903" s="31"/>
      <c r="I1903" s="156"/>
      <c r="M1903" s="37"/>
    </row>
    <row r="1904" spans="1:13" ht="12.75" x14ac:dyDescent="0.2">
      <c r="A1904" s="12"/>
      <c r="B1904" s="12"/>
      <c r="C1904" s="12"/>
      <c r="D1904" s="12"/>
      <c r="E1904" s="12"/>
      <c r="F1904" s="12"/>
      <c r="G1904" s="11"/>
      <c r="H1904" s="31"/>
      <c r="I1904" s="156"/>
      <c r="M1904" s="37"/>
    </row>
    <row r="1905" spans="1:13" ht="12.75" x14ac:dyDescent="0.2">
      <c r="A1905" s="12"/>
      <c r="B1905" s="12"/>
      <c r="C1905" s="12"/>
      <c r="D1905" s="12"/>
      <c r="E1905" s="12"/>
      <c r="F1905" s="12"/>
      <c r="G1905" s="11"/>
      <c r="H1905" s="31"/>
      <c r="I1905" s="156"/>
      <c r="M1905" s="37"/>
    </row>
    <row r="1906" spans="1:13" ht="12.75" x14ac:dyDescent="0.2">
      <c r="A1906" s="12"/>
      <c r="B1906" s="12"/>
      <c r="C1906" s="12"/>
      <c r="D1906" s="12"/>
      <c r="E1906" s="12"/>
      <c r="F1906" s="12"/>
      <c r="G1906" s="11"/>
      <c r="H1906" s="31"/>
      <c r="I1906" s="156"/>
      <c r="M1906" s="37"/>
    </row>
    <row r="1907" spans="1:13" ht="12.75" x14ac:dyDescent="0.2">
      <c r="A1907" s="12"/>
      <c r="B1907" s="12"/>
      <c r="C1907" s="12"/>
      <c r="D1907" s="12"/>
      <c r="E1907" s="12"/>
      <c r="F1907" s="12"/>
      <c r="G1907" s="11"/>
      <c r="H1907" s="31"/>
      <c r="I1907" s="156"/>
      <c r="M1907" s="37"/>
    </row>
    <row r="1908" spans="1:13" ht="12.75" x14ac:dyDescent="0.2">
      <c r="A1908" s="12"/>
      <c r="B1908" s="12"/>
      <c r="C1908" s="12"/>
      <c r="D1908" s="12"/>
      <c r="E1908" s="12"/>
      <c r="F1908" s="12"/>
      <c r="G1908" s="11"/>
      <c r="H1908" s="31"/>
      <c r="I1908" s="156"/>
      <c r="M1908" s="37"/>
    </row>
    <row r="1909" spans="1:13" ht="12.75" x14ac:dyDescent="0.2">
      <c r="A1909" s="12"/>
      <c r="B1909" s="12"/>
      <c r="C1909" s="12"/>
      <c r="D1909" s="12"/>
      <c r="E1909" s="12"/>
      <c r="F1909" s="12"/>
      <c r="G1909" s="11"/>
      <c r="H1909" s="31"/>
      <c r="I1909" s="156"/>
      <c r="M1909" s="37"/>
    </row>
    <row r="1910" spans="1:13" ht="12.75" x14ac:dyDescent="0.2">
      <c r="A1910" s="12"/>
      <c r="B1910" s="12"/>
      <c r="C1910" s="12"/>
      <c r="D1910" s="12"/>
      <c r="E1910" s="12"/>
      <c r="F1910" s="12"/>
      <c r="G1910" s="11"/>
      <c r="H1910" s="31"/>
      <c r="I1910" s="156"/>
      <c r="M1910" s="37"/>
    </row>
    <row r="1911" spans="1:13" ht="12.75" x14ac:dyDescent="0.2">
      <c r="A1911" s="12"/>
      <c r="B1911" s="12"/>
      <c r="C1911" s="12"/>
      <c r="D1911" s="12"/>
      <c r="E1911" s="12"/>
      <c r="F1911" s="12"/>
      <c r="G1911" s="11"/>
      <c r="H1911" s="31"/>
      <c r="I1911" s="156"/>
      <c r="M1911" s="37"/>
    </row>
    <row r="1912" spans="1:13" ht="12.75" x14ac:dyDescent="0.2">
      <c r="A1912" s="12"/>
      <c r="B1912" s="12"/>
      <c r="C1912" s="12"/>
      <c r="D1912" s="12"/>
      <c r="E1912" s="12"/>
      <c r="F1912" s="12"/>
      <c r="G1912" s="11"/>
      <c r="H1912" s="31"/>
      <c r="I1912" s="156"/>
      <c r="M1912" s="37"/>
    </row>
    <row r="1913" spans="1:13" ht="12.75" x14ac:dyDescent="0.2">
      <c r="A1913" s="12"/>
      <c r="B1913" s="12"/>
      <c r="C1913" s="12"/>
      <c r="D1913" s="12"/>
      <c r="E1913" s="12"/>
      <c r="F1913" s="12"/>
      <c r="G1913" s="11"/>
      <c r="H1913" s="31"/>
      <c r="I1913" s="156"/>
      <c r="M1913" s="37"/>
    </row>
    <row r="1914" spans="1:13" ht="12.75" x14ac:dyDescent="0.2">
      <c r="A1914" s="12"/>
      <c r="B1914" s="12"/>
      <c r="C1914" s="12"/>
      <c r="D1914" s="12"/>
      <c r="E1914" s="12"/>
      <c r="F1914" s="12"/>
      <c r="G1914" s="11"/>
      <c r="H1914" s="31"/>
      <c r="I1914" s="156"/>
      <c r="M1914" s="37"/>
    </row>
    <row r="1915" spans="1:13" ht="12.75" x14ac:dyDescent="0.2">
      <c r="A1915" s="12"/>
      <c r="B1915" s="12"/>
      <c r="C1915" s="12"/>
      <c r="D1915" s="12"/>
      <c r="E1915" s="12"/>
      <c r="F1915" s="12"/>
      <c r="G1915" s="11"/>
      <c r="H1915" s="31"/>
      <c r="I1915" s="156"/>
      <c r="M1915" s="37"/>
    </row>
    <row r="1916" spans="1:13" ht="12.75" x14ac:dyDescent="0.2">
      <c r="A1916" s="12"/>
      <c r="B1916" s="12"/>
      <c r="C1916" s="12"/>
      <c r="D1916" s="12"/>
      <c r="E1916" s="12"/>
      <c r="F1916" s="12"/>
      <c r="G1916" s="11"/>
      <c r="H1916" s="31"/>
      <c r="I1916" s="156"/>
      <c r="M1916" s="37"/>
    </row>
    <row r="1917" spans="1:13" ht="12.75" x14ac:dyDescent="0.2">
      <c r="A1917" s="12"/>
      <c r="B1917" s="12"/>
      <c r="C1917" s="12"/>
      <c r="D1917" s="12"/>
      <c r="E1917" s="12"/>
      <c r="F1917" s="12"/>
      <c r="G1917" s="11"/>
      <c r="H1917" s="31"/>
      <c r="I1917" s="156"/>
      <c r="M1917" s="37"/>
    </row>
    <row r="1918" spans="1:13" ht="12.75" x14ac:dyDescent="0.2">
      <c r="A1918" s="12"/>
      <c r="B1918" s="12"/>
      <c r="C1918" s="12"/>
      <c r="D1918" s="12"/>
      <c r="E1918" s="12"/>
      <c r="F1918" s="12"/>
      <c r="G1918" s="11"/>
      <c r="H1918" s="31"/>
      <c r="I1918" s="156"/>
      <c r="M1918" s="37"/>
    </row>
    <row r="1919" spans="1:13" ht="12.75" x14ac:dyDescent="0.2">
      <c r="A1919" s="12"/>
      <c r="B1919" s="12"/>
      <c r="C1919" s="12"/>
      <c r="D1919" s="12"/>
      <c r="E1919" s="12"/>
      <c r="F1919" s="12"/>
      <c r="G1919" s="11"/>
      <c r="H1919" s="31"/>
      <c r="I1919" s="156"/>
      <c r="M1919" s="37"/>
    </row>
    <row r="1920" spans="1:13" ht="12.75" x14ac:dyDescent="0.2">
      <c r="A1920" s="12"/>
      <c r="B1920" s="12"/>
      <c r="C1920" s="12"/>
      <c r="D1920" s="12"/>
      <c r="E1920" s="12"/>
      <c r="F1920" s="12"/>
      <c r="G1920" s="11"/>
      <c r="H1920" s="31"/>
      <c r="I1920" s="156"/>
      <c r="M1920" s="37"/>
    </row>
    <row r="1921" spans="1:13" ht="12.75" x14ac:dyDescent="0.2">
      <c r="A1921" s="12"/>
      <c r="B1921" s="12"/>
      <c r="C1921" s="12"/>
      <c r="D1921" s="12"/>
      <c r="E1921" s="12"/>
      <c r="F1921" s="12"/>
      <c r="G1921" s="11"/>
      <c r="H1921" s="31"/>
      <c r="I1921" s="156"/>
      <c r="M1921" s="37"/>
    </row>
    <row r="1922" spans="1:13" ht="12.75" x14ac:dyDescent="0.2">
      <c r="A1922" s="12"/>
      <c r="B1922" s="12"/>
      <c r="C1922" s="12"/>
      <c r="D1922" s="12"/>
      <c r="E1922" s="12"/>
      <c r="F1922" s="12"/>
      <c r="G1922" s="11"/>
      <c r="H1922" s="31"/>
      <c r="I1922" s="156"/>
      <c r="M1922" s="37"/>
    </row>
    <row r="1923" spans="1:13" ht="12.75" x14ac:dyDescent="0.2">
      <c r="A1923" s="12"/>
      <c r="B1923" s="12"/>
      <c r="C1923" s="12"/>
      <c r="D1923" s="12"/>
      <c r="E1923" s="12"/>
      <c r="F1923" s="12"/>
      <c r="G1923" s="11"/>
      <c r="H1923" s="31"/>
      <c r="I1923" s="156"/>
      <c r="M1923" s="37"/>
    </row>
    <row r="1924" spans="1:13" ht="12.75" x14ac:dyDescent="0.2">
      <c r="A1924" s="12"/>
      <c r="B1924" s="12"/>
      <c r="C1924" s="12"/>
      <c r="D1924" s="12"/>
      <c r="E1924" s="12"/>
      <c r="F1924" s="12"/>
      <c r="G1924" s="11"/>
      <c r="H1924" s="31"/>
      <c r="I1924" s="156"/>
      <c r="M1924" s="37"/>
    </row>
    <row r="1925" spans="1:13" ht="12.75" x14ac:dyDescent="0.2">
      <c r="A1925" s="12"/>
      <c r="B1925" s="12"/>
      <c r="C1925" s="12"/>
      <c r="D1925" s="12"/>
      <c r="E1925" s="12"/>
      <c r="F1925" s="12"/>
      <c r="G1925" s="11"/>
      <c r="H1925" s="31"/>
      <c r="I1925" s="156"/>
      <c r="M1925" s="37"/>
    </row>
    <row r="1926" spans="1:13" ht="12.75" x14ac:dyDescent="0.2">
      <c r="A1926" s="12"/>
      <c r="B1926" s="12"/>
      <c r="C1926" s="12"/>
      <c r="D1926" s="12"/>
      <c r="E1926" s="12"/>
      <c r="F1926" s="12"/>
      <c r="G1926" s="11"/>
      <c r="H1926" s="31"/>
      <c r="I1926" s="156"/>
      <c r="M1926" s="37"/>
    </row>
    <row r="1927" spans="1:13" ht="12.75" x14ac:dyDescent="0.2">
      <c r="A1927" s="12"/>
      <c r="B1927" s="12"/>
      <c r="C1927" s="12"/>
      <c r="D1927" s="12"/>
      <c r="E1927" s="12"/>
      <c r="F1927" s="12"/>
      <c r="G1927" s="11"/>
      <c r="H1927" s="31"/>
      <c r="I1927" s="156"/>
      <c r="M1927" s="37"/>
    </row>
    <row r="1928" spans="1:13" ht="12.75" x14ac:dyDescent="0.2">
      <c r="A1928" s="12"/>
      <c r="B1928" s="12"/>
      <c r="C1928" s="12"/>
      <c r="D1928" s="12"/>
      <c r="E1928" s="12"/>
      <c r="F1928" s="12"/>
      <c r="G1928" s="11"/>
      <c r="H1928" s="31"/>
      <c r="I1928" s="156"/>
      <c r="M1928" s="37"/>
    </row>
    <row r="1929" spans="1:13" ht="12.75" x14ac:dyDescent="0.2">
      <c r="A1929" s="12"/>
      <c r="B1929" s="12"/>
      <c r="C1929" s="12"/>
      <c r="D1929" s="12"/>
      <c r="E1929" s="12"/>
      <c r="F1929" s="12"/>
      <c r="G1929" s="11"/>
      <c r="H1929" s="31"/>
      <c r="I1929" s="156"/>
      <c r="M1929" s="37"/>
    </row>
    <row r="1930" spans="1:13" ht="12.75" x14ac:dyDescent="0.2">
      <c r="A1930" s="12"/>
      <c r="B1930" s="12"/>
      <c r="C1930" s="12"/>
      <c r="D1930" s="12"/>
      <c r="E1930" s="12"/>
      <c r="F1930" s="12"/>
      <c r="G1930" s="11"/>
      <c r="H1930" s="31"/>
      <c r="I1930" s="156"/>
      <c r="M1930" s="37"/>
    </row>
    <row r="1931" spans="1:13" ht="12.75" x14ac:dyDescent="0.2">
      <c r="A1931" s="12"/>
      <c r="B1931" s="12"/>
      <c r="C1931" s="12"/>
      <c r="D1931" s="12"/>
      <c r="E1931" s="12"/>
      <c r="F1931" s="12"/>
      <c r="G1931" s="11"/>
      <c r="H1931" s="31"/>
      <c r="I1931" s="156"/>
      <c r="M1931" s="37"/>
    </row>
    <row r="1932" spans="1:13" ht="12.75" x14ac:dyDescent="0.2">
      <c r="A1932" s="12"/>
      <c r="B1932" s="12"/>
      <c r="C1932" s="12"/>
      <c r="D1932" s="12"/>
      <c r="E1932" s="12"/>
      <c r="F1932" s="12"/>
      <c r="G1932" s="11"/>
      <c r="H1932" s="31"/>
      <c r="I1932" s="156"/>
      <c r="M1932" s="37"/>
    </row>
    <row r="1933" spans="1:13" ht="12.75" x14ac:dyDescent="0.2">
      <c r="A1933" s="12"/>
      <c r="B1933" s="12"/>
      <c r="C1933" s="12"/>
      <c r="D1933" s="12"/>
      <c r="E1933" s="12"/>
      <c r="F1933" s="12"/>
      <c r="G1933" s="11"/>
      <c r="H1933" s="31"/>
      <c r="I1933" s="156"/>
      <c r="M1933" s="37"/>
    </row>
    <row r="1934" spans="1:13" ht="12.75" x14ac:dyDescent="0.2">
      <c r="A1934" s="12"/>
      <c r="B1934" s="12"/>
      <c r="C1934" s="12"/>
      <c r="D1934" s="12"/>
      <c r="E1934" s="12"/>
      <c r="F1934" s="12"/>
      <c r="G1934" s="11"/>
      <c r="H1934" s="31"/>
      <c r="I1934" s="156"/>
      <c r="M1934" s="37"/>
    </row>
    <row r="1935" spans="1:13" ht="12.75" x14ac:dyDescent="0.2">
      <c r="A1935" s="12"/>
      <c r="B1935" s="12"/>
      <c r="C1935" s="12"/>
      <c r="D1935" s="12"/>
      <c r="E1935" s="12"/>
      <c r="F1935" s="12"/>
      <c r="G1935" s="11"/>
      <c r="H1935" s="31"/>
      <c r="I1935" s="156"/>
      <c r="M1935" s="37"/>
    </row>
    <row r="1936" spans="1:13" ht="12.75" x14ac:dyDescent="0.2">
      <c r="A1936" s="12"/>
      <c r="B1936" s="12"/>
      <c r="C1936" s="12"/>
      <c r="D1936" s="12"/>
      <c r="E1936" s="12"/>
      <c r="F1936" s="12"/>
      <c r="G1936" s="11"/>
      <c r="H1936" s="31"/>
      <c r="I1936" s="156"/>
      <c r="M1936" s="37"/>
    </row>
    <row r="1937" spans="1:13" ht="12.75" x14ac:dyDescent="0.2">
      <c r="A1937" s="12"/>
      <c r="B1937" s="12"/>
      <c r="C1937" s="12"/>
      <c r="D1937" s="12"/>
      <c r="E1937" s="12"/>
      <c r="F1937" s="12"/>
      <c r="G1937" s="11"/>
      <c r="H1937" s="31"/>
      <c r="I1937" s="156"/>
      <c r="M1937" s="37"/>
    </row>
    <row r="1938" spans="1:13" ht="12.75" x14ac:dyDescent="0.2">
      <c r="A1938" s="12"/>
      <c r="B1938" s="12"/>
      <c r="C1938" s="12"/>
      <c r="D1938" s="12"/>
      <c r="E1938" s="12"/>
      <c r="F1938" s="12"/>
      <c r="G1938" s="11"/>
      <c r="H1938" s="31"/>
      <c r="I1938" s="156"/>
      <c r="M1938" s="37"/>
    </row>
    <row r="1939" spans="1:13" ht="12.75" x14ac:dyDescent="0.2">
      <c r="A1939" s="12"/>
      <c r="B1939" s="12"/>
      <c r="C1939" s="12"/>
      <c r="D1939" s="12"/>
      <c r="E1939" s="12"/>
      <c r="F1939" s="12"/>
      <c r="G1939" s="11"/>
      <c r="H1939" s="31"/>
      <c r="I1939" s="156"/>
      <c r="M1939" s="37"/>
    </row>
    <row r="1940" spans="1:13" ht="12.75" x14ac:dyDescent="0.2">
      <c r="A1940" s="12"/>
      <c r="B1940" s="12"/>
      <c r="C1940" s="12"/>
      <c r="D1940" s="12"/>
      <c r="E1940" s="12"/>
      <c r="F1940" s="12"/>
      <c r="G1940" s="11"/>
      <c r="H1940" s="31"/>
      <c r="I1940" s="156"/>
      <c r="M1940" s="37"/>
    </row>
    <row r="1941" spans="1:13" ht="12.75" x14ac:dyDescent="0.2">
      <c r="A1941" s="12"/>
      <c r="B1941" s="12"/>
      <c r="C1941" s="12"/>
      <c r="D1941" s="12"/>
      <c r="E1941" s="12"/>
      <c r="F1941" s="12"/>
      <c r="G1941" s="11"/>
      <c r="H1941" s="31"/>
      <c r="I1941" s="156"/>
      <c r="M1941" s="37"/>
    </row>
    <row r="1942" spans="1:13" ht="12.75" x14ac:dyDescent="0.2">
      <c r="A1942" s="12"/>
      <c r="B1942" s="12"/>
      <c r="C1942" s="12"/>
      <c r="D1942" s="12"/>
      <c r="E1942" s="12"/>
      <c r="F1942" s="12"/>
      <c r="G1942" s="11"/>
      <c r="H1942" s="31"/>
      <c r="I1942" s="156"/>
      <c r="M1942" s="37"/>
    </row>
    <row r="1943" spans="1:13" ht="12.75" x14ac:dyDescent="0.2">
      <c r="A1943" s="12"/>
      <c r="B1943" s="12"/>
      <c r="C1943" s="12"/>
      <c r="D1943" s="12"/>
      <c r="E1943" s="12"/>
      <c r="F1943" s="12"/>
      <c r="G1943" s="11"/>
      <c r="H1943" s="31"/>
      <c r="I1943" s="156"/>
      <c r="M1943" s="37"/>
    </row>
    <row r="1944" spans="1:13" ht="12.75" x14ac:dyDescent="0.2">
      <c r="A1944" s="12"/>
      <c r="B1944" s="12"/>
      <c r="C1944" s="12"/>
      <c r="D1944" s="12"/>
      <c r="E1944" s="12"/>
      <c r="F1944" s="12"/>
      <c r="G1944" s="11"/>
      <c r="H1944" s="31"/>
      <c r="I1944" s="156"/>
      <c r="M1944" s="37"/>
    </row>
    <row r="1945" spans="1:13" ht="12.75" x14ac:dyDescent="0.2">
      <c r="A1945" s="12"/>
      <c r="B1945" s="12"/>
      <c r="C1945" s="12"/>
      <c r="D1945" s="12"/>
      <c r="E1945" s="12"/>
      <c r="F1945" s="12"/>
      <c r="G1945" s="11"/>
      <c r="H1945" s="31"/>
      <c r="I1945" s="156"/>
      <c r="M1945" s="37"/>
    </row>
    <row r="1946" spans="1:13" ht="12.75" x14ac:dyDescent="0.2">
      <c r="A1946" s="12"/>
      <c r="B1946" s="12"/>
      <c r="C1946" s="12"/>
      <c r="D1946" s="12"/>
      <c r="E1946" s="12"/>
      <c r="F1946" s="12"/>
      <c r="G1946" s="11"/>
      <c r="H1946" s="31"/>
      <c r="I1946" s="156"/>
      <c r="M1946" s="37"/>
    </row>
    <row r="1947" spans="1:13" ht="12.75" x14ac:dyDescent="0.2">
      <c r="A1947" s="12"/>
      <c r="B1947" s="12"/>
      <c r="C1947" s="12"/>
      <c r="D1947" s="12"/>
      <c r="E1947" s="12"/>
      <c r="F1947" s="12"/>
      <c r="G1947" s="11"/>
      <c r="H1947" s="31"/>
      <c r="I1947" s="156"/>
      <c r="M1947" s="37"/>
    </row>
    <row r="1948" spans="1:13" ht="12.75" x14ac:dyDescent="0.2">
      <c r="A1948" s="12"/>
      <c r="B1948" s="12"/>
      <c r="C1948" s="12"/>
      <c r="D1948" s="12"/>
      <c r="E1948" s="12"/>
      <c r="F1948" s="12"/>
      <c r="G1948" s="11"/>
      <c r="H1948" s="31"/>
      <c r="I1948" s="156"/>
      <c r="M1948" s="37"/>
    </row>
    <row r="1949" spans="1:13" ht="12.75" x14ac:dyDescent="0.2">
      <c r="A1949" s="12"/>
      <c r="B1949" s="12"/>
      <c r="C1949" s="12"/>
      <c r="D1949" s="12"/>
      <c r="E1949" s="12"/>
      <c r="F1949" s="12"/>
      <c r="G1949" s="11"/>
      <c r="H1949" s="31"/>
      <c r="I1949" s="156"/>
      <c r="M1949" s="37"/>
    </row>
    <row r="1950" spans="1:13" ht="12.75" x14ac:dyDescent="0.2">
      <c r="A1950" s="12"/>
      <c r="B1950" s="12"/>
      <c r="C1950" s="12"/>
      <c r="D1950" s="12"/>
      <c r="E1950" s="12"/>
      <c r="F1950" s="12"/>
      <c r="G1950" s="11"/>
      <c r="H1950" s="31"/>
      <c r="I1950" s="156"/>
      <c r="M1950" s="37"/>
    </row>
    <row r="1951" spans="1:13" ht="12.75" x14ac:dyDescent="0.2">
      <c r="A1951" s="12"/>
      <c r="B1951" s="12"/>
      <c r="C1951" s="12"/>
      <c r="D1951" s="12"/>
      <c r="E1951" s="12"/>
      <c r="F1951" s="12"/>
      <c r="G1951" s="11"/>
      <c r="H1951" s="31"/>
      <c r="I1951" s="156"/>
      <c r="M1951" s="37"/>
    </row>
    <row r="1952" spans="1:13" ht="12.75" x14ac:dyDescent="0.2">
      <c r="A1952" s="12"/>
      <c r="B1952" s="12"/>
      <c r="C1952" s="12"/>
      <c r="D1952" s="12"/>
      <c r="E1952" s="12"/>
      <c r="F1952" s="12"/>
      <c r="G1952" s="11"/>
      <c r="H1952" s="31"/>
      <c r="I1952" s="156"/>
      <c r="M1952" s="37"/>
    </row>
    <row r="1953" spans="1:13" ht="12.75" x14ac:dyDescent="0.2">
      <c r="A1953" s="12"/>
      <c r="B1953" s="12"/>
      <c r="C1953" s="12"/>
      <c r="D1953" s="12"/>
      <c r="E1953" s="12"/>
      <c r="F1953" s="12"/>
      <c r="G1953" s="11"/>
      <c r="H1953" s="31"/>
      <c r="I1953" s="156"/>
      <c r="M1953" s="37"/>
    </row>
    <row r="1954" spans="1:13" ht="12.75" x14ac:dyDescent="0.2">
      <c r="A1954" s="12"/>
      <c r="B1954" s="12"/>
      <c r="C1954" s="12"/>
      <c r="D1954" s="12"/>
      <c r="E1954" s="12"/>
      <c r="F1954" s="12"/>
      <c r="G1954" s="11"/>
      <c r="H1954" s="31"/>
      <c r="I1954" s="156"/>
      <c r="M1954" s="37"/>
    </row>
    <row r="1955" spans="1:13" ht="12.75" x14ac:dyDescent="0.2">
      <c r="A1955" s="12"/>
      <c r="B1955" s="12"/>
      <c r="C1955" s="12"/>
      <c r="D1955" s="12"/>
      <c r="E1955" s="12"/>
      <c r="F1955" s="12"/>
      <c r="G1955" s="11"/>
      <c r="H1955" s="31"/>
      <c r="I1955" s="156"/>
      <c r="M1955" s="37"/>
    </row>
    <row r="1956" spans="1:13" ht="12.75" x14ac:dyDescent="0.2">
      <c r="A1956" s="12"/>
      <c r="B1956" s="12"/>
      <c r="C1956" s="12"/>
      <c r="D1956" s="12"/>
      <c r="E1956" s="12"/>
      <c r="F1956" s="12"/>
      <c r="G1956" s="11"/>
      <c r="H1956" s="31"/>
      <c r="I1956" s="156"/>
      <c r="M1956" s="37"/>
    </row>
    <row r="1957" spans="1:13" ht="12.75" x14ac:dyDescent="0.2">
      <c r="A1957" s="12"/>
      <c r="B1957" s="12"/>
      <c r="C1957" s="12"/>
      <c r="D1957" s="12"/>
      <c r="E1957" s="12"/>
      <c r="F1957" s="12"/>
      <c r="G1957" s="11"/>
      <c r="H1957" s="31"/>
      <c r="I1957" s="156"/>
      <c r="M1957" s="37"/>
    </row>
    <row r="1958" spans="1:13" ht="12.75" x14ac:dyDescent="0.2">
      <c r="A1958" s="12"/>
      <c r="B1958" s="12"/>
      <c r="C1958" s="12"/>
      <c r="D1958" s="12"/>
      <c r="E1958" s="12"/>
      <c r="F1958" s="12"/>
      <c r="G1958" s="11"/>
      <c r="H1958" s="31"/>
      <c r="I1958" s="156"/>
      <c r="M1958" s="37"/>
    </row>
    <row r="1959" spans="1:13" ht="12.75" x14ac:dyDescent="0.2">
      <c r="A1959" s="12"/>
      <c r="B1959" s="12"/>
      <c r="C1959" s="12"/>
      <c r="D1959" s="12"/>
      <c r="E1959" s="12"/>
      <c r="F1959" s="12"/>
      <c r="G1959" s="11"/>
      <c r="H1959" s="31"/>
      <c r="I1959" s="156"/>
      <c r="M1959" s="37"/>
    </row>
    <row r="1960" spans="1:13" ht="12.75" x14ac:dyDescent="0.2">
      <c r="A1960" s="12"/>
      <c r="B1960" s="12"/>
      <c r="C1960" s="12"/>
      <c r="D1960" s="12"/>
      <c r="E1960" s="12"/>
      <c r="F1960" s="12"/>
      <c r="G1960" s="11"/>
      <c r="H1960" s="31"/>
      <c r="I1960" s="156"/>
      <c r="M1960" s="37"/>
    </row>
    <row r="1961" spans="1:13" ht="12.75" x14ac:dyDescent="0.2">
      <c r="A1961" s="12"/>
      <c r="B1961" s="12"/>
      <c r="C1961" s="12"/>
      <c r="D1961" s="12"/>
      <c r="E1961" s="12"/>
      <c r="F1961" s="12"/>
      <c r="G1961" s="11"/>
      <c r="H1961" s="31"/>
      <c r="I1961" s="156"/>
      <c r="M1961" s="37"/>
    </row>
    <row r="1962" spans="1:13" ht="12.75" x14ac:dyDescent="0.2">
      <c r="A1962" s="12"/>
      <c r="B1962" s="12"/>
      <c r="C1962" s="12"/>
      <c r="D1962" s="12"/>
      <c r="E1962" s="12"/>
      <c r="F1962" s="12"/>
      <c r="G1962" s="11"/>
      <c r="H1962" s="31"/>
      <c r="I1962" s="156"/>
      <c r="M1962" s="37"/>
    </row>
    <row r="1963" spans="1:13" ht="12.75" x14ac:dyDescent="0.2">
      <c r="A1963" s="12"/>
      <c r="B1963" s="12"/>
      <c r="C1963" s="12"/>
      <c r="D1963" s="12"/>
      <c r="E1963" s="12"/>
      <c r="F1963" s="12"/>
      <c r="G1963" s="11"/>
      <c r="H1963" s="31"/>
      <c r="I1963" s="156"/>
      <c r="M1963" s="37"/>
    </row>
    <row r="1964" spans="1:13" ht="12.75" x14ac:dyDescent="0.2">
      <c r="A1964" s="12"/>
      <c r="B1964" s="12"/>
      <c r="C1964" s="12"/>
      <c r="D1964" s="12"/>
      <c r="E1964" s="12"/>
      <c r="F1964" s="12"/>
      <c r="G1964" s="11"/>
      <c r="H1964" s="31"/>
      <c r="I1964" s="156"/>
      <c r="M1964" s="37"/>
    </row>
    <row r="1965" spans="1:13" ht="12.75" x14ac:dyDescent="0.2">
      <c r="A1965" s="12"/>
      <c r="B1965" s="12"/>
      <c r="C1965" s="12"/>
      <c r="D1965" s="12"/>
      <c r="E1965" s="12"/>
      <c r="F1965" s="12"/>
      <c r="G1965" s="11"/>
      <c r="H1965" s="31"/>
      <c r="I1965" s="156"/>
      <c r="M1965" s="37"/>
    </row>
    <row r="1966" spans="1:13" ht="12.75" x14ac:dyDescent="0.2">
      <c r="A1966" s="12"/>
      <c r="B1966" s="12"/>
      <c r="C1966" s="12"/>
      <c r="D1966" s="12"/>
      <c r="E1966" s="12"/>
      <c r="F1966" s="12"/>
      <c r="G1966" s="11"/>
      <c r="H1966" s="31"/>
      <c r="I1966" s="156"/>
      <c r="M1966" s="37"/>
    </row>
    <row r="1967" spans="1:13" ht="12.75" x14ac:dyDescent="0.2">
      <c r="A1967" s="12"/>
      <c r="B1967" s="12"/>
      <c r="C1967" s="12"/>
      <c r="D1967" s="12"/>
      <c r="E1967" s="12"/>
      <c r="F1967" s="12"/>
      <c r="G1967" s="11"/>
      <c r="H1967" s="31"/>
      <c r="I1967" s="156"/>
      <c r="M1967" s="37"/>
    </row>
    <row r="1968" spans="1:13" ht="12.75" x14ac:dyDescent="0.2">
      <c r="A1968" s="12"/>
      <c r="B1968" s="12"/>
      <c r="C1968" s="12"/>
      <c r="D1968" s="12"/>
      <c r="E1968" s="12"/>
      <c r="F1968" s="12"/>
      <c r="G1968" s="11"/>
      <c r="H1968" s="31"/>
      <c r="I1968" s="156"/>
      <c r="M1968" s="37"/>
    </row>
    <row r="1969" spans="1:13" ht="12.75" x14ac:dyDescent="0.2">
      <c r="A1969" s="12"/>
      <c r="B1969" s="12"/>
      <c r="C1969" s="12"/>
      <c r="D1969" s="12"/>
      <c r="E1969" s="12"/>
      <c r="F1969" s="12"/>
      <c r="G1969" s="11"/>
      <c r="H1969" s="31"/>
      <c r="I1969" s="156"/>
      <c r="M1969" s="37"/>
    </row>
    <row r="1970" spans="1:13" ht="12.75" x14ac:dyDescent="0.2">
      <c r="A1970" s="12"/>
      <c r="B1970" s="12"/>
      <c r="C1970" s="12"/>
      <c r="D1970" s="12"/>
      <c r="E1970" s="12"/>
      <c r="F1970" s="12"/>
      <c r="G1970" s="11"/>
      <c r="H1970" s="31"/>
      <c r="I1970" s="156"/>
      <c r="M1970" s="37"/>
    </row>
    <row r="1971" spans="1:13" ht="12.75" x14ac:dyDescent="0.2">
      <c r="A1971" s="12"/>
      <c r="B1971" s="12"/>
      <c r="C1971" s="12"/>
      <c r="D1971" s="12"/>
      <c r="E1971" s="12"/>
      <c r="F1971" s="12"/>
      <c r="G1971" s="11"/>
      <c r="H1971" s="31"/>
      <c r="I1971" s="156"/>
      <c r="M1971" s="37"/>
    </row>
    <row r="1972" spans="1:13" ht="12.75" x14ac:dyDescent="0.2">
      <c r="A1972" s="12"/>
      <c r="B1972" s="12"/>
      <c r="C1972" s="12"/>
      <c r="D1972" s="12"/>
      <c r="E1972" s="12"/>
      <c r="F1972" s="12"/>
      <c r="G1972" s="11"/>
      <c r="H1972" s="31"/>
      <c r="I1972" s="156"/>
      <c r="M1972" s="37"/>
    </row>
    <row r="1973" spans="1:13" ht="12.75" x14ac:dyDescent="0.2">
      <c r="A1973" s="12"/>
      <c r="B1973" s="12"/>
      <c r="C1973" s="12"/>
      <c r="D1973" s="12"/>
      <c r="E1973" s="12"/>
      <c r="F1973" s="12"/>
      <c r="G1973" s="11"/>
      <c r="H1973" s="31"/>
      <c r="I1973" s="156"/>
      <c r="M1973" s="37"/>
    </row>
    <row r="1974" spans="1:13" ht="12.75" x14ac:dyDescent="0.2">
      <c r="A1974" s="12"/>
      <c r="B1974" s="12"/>
      <c r="C1974" s="12"/>
      <c r="D1974" s="12"/>
      <c r="E1974" s="12"/>
      <c r="F1974" s="12"/>
      <c r="G1974" s="11"/>
      <c r="H1974" s="31"/>
      <c r="I1974" s="156"/>
      <c r="M1974" s="37"/>
    </row>
    <row r="1975" spans="1:13" ht="12.75" x14ac:dyDescent="0.2">
      <c r="A1975" s="12"/>
      <c r="B1975" s="12"/>
      <c r="C1975" s="12"/>
      <c r="D1975" s="12"/>
      <c r="E1975" s="12"/>
      <c r="F1975" s="12"/>
      <c r="G1975" s="11"/>
      <c r="H1975" s="31"/>
      <c r="I1975" s="156"/>
      <c r="M1975" s="37"/>
    </row>
    <row r="1976" spans="1:13" ht="12.75" x14ac:dyDescent="0.2">
      <c r="A1976" s="12"/>
      <c r="B1976" s="12"/>
      <c r="C1976" s="12"/>
      <c r="D1976" s="12"/>
      <c r="E1976" s="12"/>
      <c r="F1976" s="12"/>
      <c r="G1976" s="11"/>
      <c r="H1976" s="31"/>
      <c r="I1976" s="156"/>
      <c r="M1976" s="37"/>
    </row>
    <row r="1977" spans="1:13" ht="12.75" x14ac:dyDescent="0.2">
      <c r="A1977" s="12"/>
      <c r="B1977" s="12"/>
      <c r="C1977" s="12"/>
      <c r="D1977" s="12"/>
      <c r="E1977" s="12"/>
      <c r="F1977" s="12"/>
      <c r="G1977" s="11"/>
      <c r="H1977" s="31"/>
      <c r="I1977" s="156"/>
      <c r="M1977" s="37"/>
    </row>
    <row r="1978" spans="1:13" ht="12.75" x14ac:dyDescent="0.2">
      <c r="A1978" s="12"/>
      <c r="B1978" s="12"/>
      <c r="C1978" s="12"/>
      <c r="D1978" s="12"/>
      <c r="E1978" s="12"/>
      <c r="F1978" s="12"/>
      <c r="G1978" s="11"/>
      <c r="H1978" s="31"/>
      <c r="I1978" s="156"/>
      <c r="M1978" s="37"/>
    </row>
    <row r="1979" spans="1:13" ht="12.75" x14ac:dyDescent="0.2">
      <c r="A1979" s="12"/>
      <c r="B1979" s="12"/>
      <c r="C1979" s="12"/>
      <c r="D1979" s="12"/>
      <c r="E1979" s="12"/>
      <c r="F1979" s="12"/>
      <c r="G1979" s="11"/>
      <c r="H1979" s="31"/>
      <c r="I1979" s="156"/>
      <c r="M1979" s="37"/>
    </row>
    <row r="1980" spans="1:13" ht="12.75" x14ac:dyDescent="0.2">
      <c r="A1980" s="12"/>
      <c r="B1980" s="12"/>
      <c r="C1980" s="12"/>
      <c r="D1980" s="12"/>
      <c r="E1980" s="12"/>
      <c r="F1980" s="12"/>
      <c r="G1980" s="11"/>
      <c r="H1980" s="31"/>
      <c r="I1980" s="156"/>
      <c r="M1980" s="37"/>
    </row>
    <row r="1981" spans="1:13" ht="12.75" x14ac:dyDescent="0.2">
      <c r="A1981" s="12"/>
      <c r="B1981" s="12"/>
      <c r="C1981" s="12"/>
      <c r="D1981" s="12"/>
      <c r="E1981" s="12"/>
      <c r="F1981" s="12"/>
      <c r="G1981" s="11"/>
      <c r="H1981" s="31"/>
      <c r="I1981" s="156"/>
      <c r="M1981" s="37"/>
    </row>
    <row r="1982" spans="1:13" ht="12.75" x14ac:dyDescent="0.2">
      <c r="A1982" s="12"/>
      <c r="B1982" s="12"/>
      <c r="C1982" s="12"/>
      <c r="D1982" s="12"/>
      <c r="E1982" s="12"/>
      <c r="F1982" s="12"/>
      <c r="G1982" s="11"/>
      <c r="H1982" s="31"/>
      <c r="I1982" s="156"/>
      <c r="M1982" s="37"/>
    </row>
    <row r="1983" spans="1:13" ht="12.75" x14ac:dyDescent="0.2">
      <c r="A1983" s="12"/>
      <c r="B1983" s="12"/>
      <c r="C1983" s="12"/>
      <c r="D1983" s="12"/>
      <c r="E1983" s="12"/>
      <c r="F1983" s="12"/>
      <c r="G1983" s="11"/>
      <c r="H1983" s="31"/>
      <c r="I1983" s="156"/>
      <c r="M1983" s="37"/>
    </row>
    <row r="1984" spans="1:13" ht="12.75" x14ac:dyDescent="0.2">
      <c r="A1984" s="12"/>
      <c r="B1984" s="12"/>
      <c r="C1984" s="12"/>
      <c r="D1984" s="12"/>
      <c r="E1984" s="12"/>
      <c r="F1984" s="12"/>
      <c r="G1984" s="11"/>
      <c r="H1984" s="31"/>
      <c r="I1984" s="156"/>
      <c r="M1984" s="37"/>
    </row>
    <row r="1985" spans="1:13" ht="12.75" x14ac:dyDescent="0.2">
      <c r="A1985" s="12"/>
      <c r="B1985" s="12"/>
      <c r="C1985" s="12"/>
      <c r="D1985" s="12"/>
      <c r="E1985" s="12"/>
      <c r="F1985" s="12"/>
      <c r="G1985" s="11"/>
      <c r="H1985" s="31"/>
      <c r="I1985" s="156"/>
      <c r="M1985" s="37"/>
    </row>
    <row r="1986" spans="1:13" ht="12.75" x14ac:dyDescent="0.2">
      <c r="A1986" s="12"/>
      <c r="B1986" s="12"/>
      <c r="C1986" s="12"/>
      <c r="D1986" s="12"/>
      <c r="E1986" s="12"/>
      <c r="F1986" s="12"/>
      <c r="G1986" s="11"/>
      <c r="H1986" s="31"/>
      <c r="I1986" s="156"/>
      <c r="M1986" s="37"/>
    </row>
    <row r="1987" spans="1:13" ht="12.75" x14ac:dyDescent="0.2">
      <c r="A1987" s="12"/>
      <c r="B1987" s="12"/>
      <c r="C1987" s="12"/>
      <c r="D1987" s="12"/>
      <c r="E1987" s="12"/>
      <c r="F1987" s="12"/>
      <c r="G1987" s="11"/>
      <c r="H1987" s="31"/>
      <c r="I1987" s="156"/>
      <c r="M1987" s="37"/>
    </row>
    <row r="1988" spans="1:13" ht="12.75" x14ac:dyDescent="0.2">
      <c r="A1988" s="12"/>
      <c r="B1988" s="12"/>
      <c r="C1988" s="12"/>
      <c r="D1988" s="12"/>
      <c r="E1988" s="12"/>
      <c r="F1988" s="12"/>
      <c r="G1988" s="11"/>
      <c r="H1988" s="31"/>
      <c r="I1988" s="156"/>
      <c r="M1988" s="37"/>
    </row>
    <row r="1989" spans="1:13" ht="12.75" x14ac:dyDescent="0.2">
      <c r="A1989" s="12"/>
      <c r="B1989" s="12"/>
      <c r="C1989" s="12"/>
      <c r="D1989" s="12"/>
      <c r="E1989" s="12"/>
      <c r="F1989" s="12"/>
      <c r="G1989" s="11"/>
      <c r="H1989" s="31"/>
      <c r="I1989" s="156"/>
      <c r="M1989" s="37"/>
    </row>
    <row r="1990" spans="1:13" ht="12.75" x14ac:dyDescent="0.2">
      <c r="A1990" s="12"/>
      <c r="B1990" s="12"/>
      <c r="C1990" s="12"/>
      <c r="D1990" s="12"/>
      <c r="E1990" s="12"/>
      <c r="F1990" s="12"/>
      <c r="G1990" s="11"/>
      <c r="H1990" s="31"/>
      <c r="I1990" s="156"/>
      <c r="M1990" s="37"/>
    </row>
    <row r="1991" spans="1:13" ht="12.75" x14ac:dyDescent="0.2">
      <c r="A1991" s="12"/>
      <c r="B1991" s="12"/>
      <c r="C1991" s="12"/>
      <c r="D1991" s="12"/>
      <c r="E1991" s="12"/>
      <c r="F1991" s="12"/>
      <c r="G1991" s="11"/>
      <c r="H1991" s="31"/>
      <c r="I1991" s="156"/>
      <c r="M1991" s="37"/>
    </row>
    <row r="1992" spans="1:13" ht="12.75" x14ac:dyDescent="0.2">
      <c r="A1992" s="12"/>
      <c r="B1992" s="12"/>
      <c r="C1992" s="12"/>
      <c r="D1992" s="12"/>
      <c r="E1992" s="12"/>
      <c r="F1992" s="12"/>
      <c r="G1992" s="11"/>
      <c r="H1992" s="31"/>
      <c r="I1992" s="156"/>
      <c r="M1992" s="37"/>
    </row>
    <row r="1993" spans="1:13" ht="12.75" x14ac:dyDescent="0.2">
      <c r="A1993" s="12"/>
      <c r="B1993" s="12"/>
      <c r="C1993" s="12"/>
      <c r="D1993" s="12"/>
      <c r="E1993" s="12"/>
      <c r="F1993" s="12"/>
      <c r="G1993" s="11"/>
      <c r="H1993" s="31"/>
      <c r="I1993" s="156"/>
      <c r="M1993" s="37"/>
    </row>
    <row r="1994" spans="1:13" ht="12.75" x14ac:dyDescent="0.2">
      <c r="A1994" s="12"/>
      <c r="B1994" s="12"/>
      <c r="C1994" s="12"/>
      <c r="D1994" s="12"/>
      <c r="E1994" s="12"/>
      <c r="F1994" s="12"/>
      <c r="G1994" s="11"/>
      <c r="H1994" s="31"/>
      <c r="I1994" s="156"/>
      <c r="M1994" s="37"/>
    </row>
    <row r="1995" spans="1:13" ht="12.75" x14ac:dyDescent="0.2">
      <c r="A1995" s="12"/>
      <c r="B1995" s="12"/>
      <c r="C1995" s="12"/>
      <c r="D1995" s="12"/>
      <c r="E1995" s="12"/>
      <c r="F1995" s="12"/>
      <c r="G1995" s="11"/>
      <c r="H1995" s="31"/>
      <c r="I1995" s="156"/>
      <c r="M1995" s="37"/>
    </row>
    <row r="1996" spans="1:13" ht="12.75" x14ac:dyDescent="0.2">
      <c r="A1996" s="12"/>
      <c r="B1996" s="12"/>
      <c r="C1996" s="12"/>
      <c r="D1996" s="12"/>
      <c r="E1996" s="12"/>
      <c r="F1996" s="12"/>
      <c r="G1996" s="11"/>
      <c r="H1996" s="31"/>
      <c r="I1996" s="156"/>
      <c r="M1996" s="37"/>
    </row>
    <row r="1997" spans="1:13" ht="12.75" x14ac:dyDescent="0.2">
      <c r="A1997" s="12"/>
      <c r="B1997" s="12"/>
      <c r="C1997" s="12"/>
      <c r="D1997" s="12"/>
      <c r="E1997" s="12"/>
      <c r="F1997" s="12"/>
      <c r="G1997" s="11"/>
      <c r="H1997" s="31"/>
      <c r="I1997" s="156"/>
      <c r="M1997" s="37"/>
    </row>
    <row r="1998" spans="1:13" ht="12.75" x14ac:dyDescent="0.2">
      <c r="A1998" s="12"/>
      <c r="B1998" s="12"/>
      <c r="C1998" s="12"/>
      <c r="D1998" s="12"/>
      <c r="E1998" s="12"/>
      <c r="F1998" s="12"/>
      <c r="G1998" s="11"/>
      <c r="H1998" s="31"/>
      <c r="I1998" s="156"/>
      <c r="M1998" s="37"/>
    </row>
    <row r="1999" spans="1:13" ht="12.75" x14ac:dyDescent="0.2">
      <c r="A1999" s="12"/>
      <c r="B1999" s="12"/>
      <c r="C1999" s="12"/>
      <c r="D1999" s="12"/>
      <c r="E1999" s="12"/>
      <c r="F1999" s="12"/>
      <c r="G1999" s="11"/>
      <c r="H1999" s="31"/>
      <c r="I1999" s="156"/>
      <c r="M1999" s="37"/>
    </row>
    <row r="2000" spans="1:13" ht="12.75" x14ac:dyDescent="0.2">
      <c r="A2000" s="12"/>
      <c r="B2000" s="12"/>
      <c r="C2000" s="12"/>
      <c r="D2000" s="12"/>
      <c r="E2000" s="12"/>
      <c r="F2000" s="12"/>
      <c r="G2000" s="11"/>
      <c r="H2000" s="31"/>
      <c r="I2000" s="156"/>
      <c r="M2000" s="37"/>
    </row>
    <row r="2001" spans="1:13" ht="12.75" x14ac:dyDescent="0.2">
      <c r="A2001" s="12"/>
      <c r="B2001" s="12"/>
      <c r="C2001" s="12"/>
      <c r="D2001" s="12"/>
      <c r="E2001" s="12"/>
      <c r="F2001" s="12"/>
      <c r="G2001" s="11"/>
      <c r="H2001" s="31"/>
      <c r="I2001" s="156"/>
      <c r="M2001" s="37"/>
    </row>
    <row r="2002" spans="1:13" ht="12.75" x14ac:dyDescent="0.2">
      <c r="A2002" s="12"/>
      <c r="B2002" s="12"/>
      <c r="C2002" s="12"/>
      <c r="D2002" s="12"/>
      <c r="E2002" s="12"/>
      <c r="F2002" s="12"/>
      <c r="G2002" s="11"/>
      <c r="H2002" s="31"/>
      <c r="I2002" s="156"/>
      <c r="M2002" s="37"/>
    </row>
    <row r="2003" spans="1:13" ht="12.75" x14ac:dyDescent="0.2">
      <c r="A2003" s="12"/>
      <c r="B2003" s="12"/>
      <c r="C2003" s="12"/>
      <c r="D2003" s="12"/>
      <c r="E2003" s="12"/>
      <c r="F2003" s="12"/>
      <c r="G2003" s="11"/>
      <c r="H2003" s="31"/>
      <c r="I2003" s="156"/>
      <c r="M2003" s="37"/>
    </row>
    <row r="2004" spans="1:13" ht="12.75" x14ac:dyDescent="0.2">
      <c r="A2004" s="12"/>
      <c r="B2004" s="12"/>
      <c r="C2004" s="12"/>
      <c r="D2004" s="12"/>
      <c r="E2004" s="12"/>
      <c r="F2004" s="12"/>
      <c r="G2004" s="11"/>
      <c r="H2004" s="31"/>
      <c r="I2004" s="156"/>
      <c r="M2004" s="37"/>
    </row>
    <row r="2005" spans="1:13" ht="12.75" x14ac:dyDescent="0.2">
      <c r="A2005" s="12"/>
      <c r="B2005" s="12"/>
      <c r="C2005" s="12"/>
      <c r="D2005" s="12"/>
      <c r="E2005" s="12"/>
      <c r="F2005" s="12"/>
      <c r="G2005" s="11"/>
      <c r="H2005" s="31"/>
      <c r="I2005" s="156"/>
      <c r="M2005" s="37"/>
    </row>
    <row r="2006" spans="1:13" ht="12.75" x14ac:dyDescent="0.2">
      <c r="A2006" s="12"/>
      <c r="B2006" s="12"/>
      <c r="C2006" s="12"/>
      <c r="D2006" s="12"/>
      <c r="E2006" s="12"/>
      <c r="F2006" s="12"/>
      <c r="G2006" s="11"/>
      <c r="H2006" s="31"/>
      <c r="I2006" s="156"/>
      <c r="M2006" s="37"/>
    </row>
    <row r="2007" spans="1:13" ht="12.75" x14ac:dyDescent="0.2">
      <c r="A2007" s="12"/>
      <c r="B2007" s="12"/>
      <c r="C2007" s="12"/>
      <c r="D2007" s="12"/>
      <c r="E2007" s="12"/>
      <c r="F2007" s="12"/>
      <c r="G2007" s="11"/>
      <c r="H2007" s="31"/>
      <c r="I2007" s="156"/>
      <c r="M2007" s="37"/>
    </row>
    <row r="2008" spans="1:13" ht="12.75" x14ac:dyDescent="0.2">
      <c r="A2008" s="12"/>
      <c r="B2008" s="12"/>
      <c r="C2008" s="12"/>
      <c r="D2008" s="12"/>
      <c r="E2008" s="12"/>
      <c r="F2008" s="12"/>
      <c r="G2008" s="11"/>
      <c r="H2008" s="31"/>
      <c r="I2008" s="156"/>
      <c r="M2008" s="37"/>
    </row>
    <row r="2009" spans="1:13" ht="12.75" x14ac:dyDescent="0.2">
      <c r="A2009" s="12"/>
      <c r="B2009" s="12"/>
      <c r="C2009" s="12"/>
      <c r="D2009" s="12"/>
      <c r="E2009" s="12"/>
      <c r="F2009" s="12"/>
      <c r="G2009" s="11"/>
      <c r="H2009" s="31"/>
      <c r="I2009" s="156"/>
      <c r="M2009" s="37"/>
    </row>
    <row r="2010" spans="1:13" ht="12.75" x14ac:dyDescent="0.2">
      <c r="A2010" s="12"/>
      <c r="B2010" s="12"/>
      <c r="C2010" s="12"/>
      <c r="D2010" s="12"/>
      <c r="E2010" s="12"/>
      <c r="F2010" s="12"/>
      <c r="G2010" s="11"/>
      <c r="H2010" s="31"/>
      <c r="I2010" s="156"/>
      <c r="M2010" s="37"/>
    </row>
    <row r="2011" spans="1:13" ht="12.75" x14ac:dyDescent="0.2">
      <c r="A2011" s="12"/>
      <c r="B2011" s="12"/>
      <c r="C2011" s="12"/>
      <c r="D2011" s="12"/>
      <c r="E2011" s="12"/>
      <c r="F2011" s="12"/>
      <c r="G2011" s="11"/>
      <c r="H2011" s="31"/>
      <c r="I2011" s="156"/>
      <c r="M2011" s="37"/>
    </row>
    <row r="2012" spans="1:13" ht="12.75" x14ac:dyDescent="0.2">
      <c r="A2012" s="12"/>
      <c r="B2012" s="12"/>
      <c r="C2012" s="12"/>
      <c r="D2012" s="12"/>
      <c r="E2012" s="12"/>
      <c r="F2012" s="12"/>
      <c r="G2012" s="11"/>
      <c r="H2012" s="31"/>
      <c r="I2012" s="156"/>
      <c r="M2012" s="37"/>
    </row>
    <row r="2013" spans="1:13" ht="12.75" x14ac:dyDescent="0.2">
      <c r="A2013" s="12"/>
      <c r="B2013" s="12"/>
      <c r="C2013" s="12"/>
      <c r="D2013" s="12"/>
      <c r="E2013" s="12"/>
      <c r="F2013" s="12"/>
      <c r="G2013" s="11"/>
      <c r="H2013" s="31"/>
      <c r="I2013" s="156"/>
      <c r="M2013" s="37"/>
    </row>
    <row r="2014" spans="1:13" ht="12.75" x14ac:dyDescent="0.2">
      <c r="A2014" s="12"/>
      <c r="B2014" s="12"/>
      <c r="C2014" s="12"/>
      <c r="D2014" s="12"/>
      <c r="E2014" s="12"/>
      <c r="F2014" s="12"/>
      <c r="G2014" s="11"/>
      <c r="H2014" s="31"/>
      <c r="I2014" s="156"/>
      <c r="M2014" s="37"/>
    </row>
    <row r="2015" spans="1:13" ht="12.75" x14ac:dyDescent="0.2">
      <c r="A2015" s="12"/>
      <c r="B2015" s="12"/>
      <c r="C2015" s="12"/>
      <c r="D2015" s="12"/>
      <c r="E2015" s="12"/>
      <c r="F2015" s="12"/>
      <c r="G2015" s="11"/>
      <c r="H2015" s="31"/>
      <c r="I2015" s="156"/>
      <c r="M2015" s="37"/>
    </row>
    <row r="2016" spans="1:13" ht="12.75" x14ac:dyDescent="0.2">
      <c r="A2016" s="12"/>
      <c r="B2016" s="12"/>
      <c r="C2016" s="12"/>
      <c r="D2016" s="12"/>
      <c r="E2016" s="12"/>
      <c r="F2016" s="12"/>
      <c r="G2016" s="11"/>
      <c r="H2016" s="31"/>
      <c r="I2016" s="156"/>
      <c r="M2016" s="37"/>
    </row>
    <row r="2017" spans="1:13" ht="12.75" x14ac:dyDescent="0.2">
      <c r="A2017" s="12"/>
      <c r="B2017" s="12"/>
      <c r="C2017" s="12"/>
      <c r="D2017" s="12"/>
      <c r="E2017" s="12"/>
      <c r="F2017" s="12"/>
      <c r="G2017" s="11"/>
      <c r="H2017" s="31"/>
      <c r="I2017" s="156"/>
      <c r="M2017" s="37"/>
    </row>
    <row r="2018" spans="1:13" ht="12.75" x14ac:dyDescent="0.2">
      <c r="A2018" s="12"/>
      <c r="B2018" s="12"/>
      <c r="C2018" s="12"/>
      <c r="D2018" s="12"/>
      <c r="E2018" s="12"/>
      <c r="F2018" s="12"/>
      <c r="G2018" s="11"/>
      <c r="H2018" s="31"/>
      <c r="I2018" s="156"/>
      <c r="M2018" s="37"/>
    </row>
    <row r="2019" spans="1:13" ht="12.75" x14ac:dyDescent="0.2">
      <c r="A2019" s="12"/>
      <c r="B2019" s="12"/>
      <c r="C2019" s="12"/>
      <c r="D2019" s="12"/>
      <c r="E2019" s="12"/>
      <c r="F2019" s="12"/>
      <c r="G2019" s="11"/>
      <c r="H2019" s="31"/>
      <c r="I2019" s="156"/>
      <c r="M2019" s="37"/>
    </row>
    <row r="2020" spans="1:13" ht="12.75" x14ac:dyDescent="0.2">
      <c r="A2020" s="12"/>
      <c r="B2020" s="12"/>
      <c r="C2020" s="12"/>
      <c r="D2020" s="12"/>
      <c r="E2020" s="12"/>
      <c r="F2020" s="12"/>
      <c r="G2020" s="11"/>
      <c r="H2020" s="31"/>
      <c r="I2020" s="156"/>
      <c r="M2020" s="37"/>
    </row>
    <row r="2021" spans="1:13" ht="12.75" x14ac:dyDescent="0.2">
      <c r="A2021" s="12"/>
      <c r="B2021" s="12"/>
      <c r="C2021" s="12"/>
      <c r="D2021" s="12"/>
      <c r="E2021" s="12"/>
      <c r="F2021" s="12"/>
      <c r="G2021" s="11"/>
      <c r="H2021" s="31"/>
      <c r="I2021" s="156"/>
      <c r="M2021" s="37"/>
    </row>
    <row r="2022" spans="1:13" ht="12.75" x14ac:dyDescent="0.2">
      <c r="A2022" s="12"/>
      <c r="B2022" s="12"/>
      <c r="C2022" s="12"/>
      <c r="D2022" s="12"/>
      <c r="E2022" s="12"/>
      <c r="F2022" s="12"/>
      <c r="G2022" s="11"/>
      <c r="H2022" s="31"/>
      <c r="I2022" s="156"/>
      <c r="M2022" s="37"/>
    </row>
    <row r="2023" spans="1:13" ht="12.75" x14ac:dyDescent="0.2">
      <c r="A2023" s="12"/>
      <c r="B2023" s="12"/>
      <c r="C2023" s="12"/>
      <c r="D2023" s="12"/>
      <c r="E2023" s="12"/>
      <c r="F2023" s="12"/>
      <c r="G2023" s="11"/>
      <c r="H2023" s="31"/>
      <c r="I2023" s="156"/>
      <c r="M2023" s="37"/>
    </row>
    <row r="2024" spans="1:13" ht="12.75" x14ac:dyDescent="0.2">
      <c r="A2024" s="12"/>
      <c r="B2024" s="12"/>
      <c r="C2024" s="12"/>
      <c r="D2024" s="12"/>
      <c r="E2024" s="12"/>
      <c r="F2024" s="12"/>
      <c r="G2024" s="11"/>
      <c r="H2024" s="31"/>
      <c r="I2024" s="156"/>
      <c r="M2024" s="37"/>
    </row>
    <row r="2025" spans="1:13" ht="12.75" x14ac:dyDescent="0.2">
      <c r="A2025" s="12"/>
      <c r="B2025" s="12"/>
      <c r="C2025" s="12"/>
      <c r="D2025" s="12"/>
      <c r="E2025" s="12"/>
      <c r="F2025" s="12"/>
      <c r="G2025" s="11"/>
      <c r="H2025" s="31"/>
      <c r="I2025" s="156"/>
      <c r="M2025" s="37"/>
    </row>
    <row r="2026" spans="1:13" ht="12.75" x14ac:dyDescent="0.2">
      <c r="A2026" s="12"/>
      <c r="B2026" s="12"/>
      <c r="C2026" s="12"/>
      <c r="D2026" s="12"/>
      <c r="E2026" s="12"/>
      <c r="F2026" s="12"/>
      <c r="G2026" s="11"/>
      <c r="H2026" s="31"/>
      <c r="I2026" s="156"/>
      <c r="M2026" s="37"/>
    </row>
    <row r="2027" spans="1:13" ht="12.75" x14ac:dyDescent="0.2">
      <c r="A2027" s="12"/>
      <c r="B2027" s="12"/>
      <c r="C2027" s="12"/>
      <c r="D2027" s="12"/>
      <c r="E2027" s="12"/>
      <c r="F2027" s="12"/>
      <c r="G2027" s="11"/>
      <c r="H2027" s="31"/>
      <c r="I2027" s="156"/>
      <c r="M2027" s="37"/>
    </row>
    <row r="2028" spans="1:13" ht="12.75" x14ac:dyDescent="0.2">
      <c r="A2028" s="12"/>
      <c r="B2028" s="12"/>
      <c r="C2028" s="12"/>
      <c r="D2028" s="12"/>
      <c r="E2028" s="12"/>
      <c r="F2028" s="12"/>
      <c r="G2028" s="11"/>
      <c r="H2028" s="31"/>
      <c r="I2028" s="156"/>
      <c r="M2028" s="37"/>
    </row>
    <row r="2029" spans="1:13" ht="12.75" x14ac:dyDescent="0.2">
      <c r="A2029" s="12"/>
      <c r="B2029" s="12"/>
      <c r="C2029" s="12"/>
      <c r="D2029" s="12"/>
      <c r="E2029" s="12"/>
      <c r="F2029" s="12"/>
      <c r="G2029" s="11"/>
      <c r="H2029" s="31"/>
      <c r="I2029" s="156"/>
      <c r="M2029" s="37"/>
    </row>
    <row r="2030" spans="1:13" ht="12.75" x14ac:dyDescent="0.2">
      <c r="A2030" s="12"/>
      <c r="B2030" s="12"/>
      <c r="C2030" s="12"/>
      <c r="D2030" s="12"/>
      <c r="E2030" s="12"/>
      <c r="F2030" s="12"/>
      <c r="G2030" s="11"/>
      <c r="H2030" s="31"/>
      <c r="I2030" s="156"/>
      <c r="M2030" s="37"/>
    </row>
    <row r="2031" spans="1:13" ht="12.75" x14ac:dyDescent="0.2">
      <c r="A2031" s="12"/>
      <c r="B2031" s="12"/>
      <c r="C2031" s="12"/>
      <c r="D2031" s="12"/>
      <c r="E2031" s="12"/>
      <c r="F2031" s="12"/>
      <c r="G2031" s="11"/>
      <c r="H2031" s="31"/>
      <c r="I2031" s="156"/>
      <c r="M2031" s="37"/>
    </row>
    <row r="2032" spans="1:13" ht="12.75" x14ac:dyDescent="0.2">
      <c r="A2032" s="12"/>
      <c r="B2032" s="12"/>
      <c r="C2032" s="12"/>
      <c r="D2032" s="12"/>
      <c r="E2032" s="12"/>
      <c r="F2032" s="12"/>
      <c r="G2032" s="11"/>
      <c r="H2032" s="31"/>
      <c r="I2032" s="156"/>
      <c r="M2032" s="37"/>
    </row>
    <row r="2033" spans="1:13" ht="12.75" x14ac:dyDescent="0.2">
      <c r="A2033" s="12"/>
      <c r="B2033" s="12"/>
      <c r="C2033" s="12"/>
      <c r="D2033" s="12"/>
      <c r="E2033" s="12"/>
      <c r="F2033" s="12"/>
      <c r="G2033" s="11"/>
      <c r="H2033" s="31"/>
      <c r="I2033" s="156"/>
      <c r="M2033" s="37"/>
    </row>
    <row r="2034" spans="1:13" ht="12.75" x14ac:dyDescent="0.2">
      <c r="A2034" s="12"/>
      <c r="B2034" s="12"/>
      <c r="C2034" s="12"/>
      <c r="D2034" s="12"/>
      <c r="E2034" s="12"/>
      <c r="F2034" s="12"/>
      <c r="G2034" s="11"/>
      <c r="H2034" s="31"/>
      <c r="I2034" s="156"/>
      <c r="M2034" s="37"/>
    </row>
    <row r="2035" spans="1:13" ht="12.75" x14ac:dyDescent="0.2">
      <c r="A2035" s="12"/>
      <c r="B2035" s="12"/>
      <c r="C2035" s="12"/>
      <c r="D2035" s="12"/>
      <c r="E2035" s="12"/>
      <c r="F2035" s="12"/>
      <c r="G2035" s="11"/>
      <c r="H2035" s="31"/>
      <c r="I2035" s="156"/>
      <c r="M2035" s="37"/>
    </row>
    <row r="2036" spans="1:13" ht="12.75" x14ac:dyDescent="0.2">
      <c r="A2036" s="12"/>
      <c r="B2036" s="12"/>
      <c r="C2036" s="12"/>
      <c r="D2036" s="12"/>
      <c r="E2036" s="12"/>
      <c r="F2036" s="12"/>
      <c r="G2036" s="11"/>
      <c r="H2036" s="31"/>
      <c r="I2036" s="156"/>
      <c r="M2036" s="37"/>
    </row>
    <row r="2037" spans="1:13" ht="12.75" x14ac:dyDescent="0.2">
      <c r="A2037" s="12"/>
      <c r="B2037" s="12"/>
      <c r="C2037" s="12"/>
      <c r="D2037" s="12"/>
      <c r="E2037" s="12"/>
      <c r="F2037" s="12"/>
      <c r="G2037" s="11"/>
      <c r="H2037" s="31"/>
      <c r="I2037" s="156"/>
      <c r="M2037" s="37"/>
    </row>
    <row r="2038" spans="1:13" ht="12.75" x14ac:dyDescent="0.2">
      <c r="A2038" s="12"/>
      <c r="B2038" s="12"/>
      <c r="C2038" s="12"/>
      <c r="D2038" s="12"/>
      <c r="E2038" s="12"/>
      <c r="F2038" s="12"/>
      <c r="G2038" s="11"/>
      <c r="H2038" s="31"/>
      <c r="I2038" s="156"/>
      <c r="M2038" s="37"/>
    </row>
    <row r="2039" spans="1:13" ht="12.75" x14ac:dyDescent="0.2">
      <c r="A2039" s="12"/>
      <c r="B2039" s="12"/>
      <c r="C2039" s="12"/>
      <c r="D2039" s="12"/>
      <c r="E2039" s="12"/>
      <c r="F2039" s="12"/>
      <c r="G2039" s="11"/>
      <c r="H2039" s="31"/>
      <c r="I2039" s="156"/>
      <c r="M2039" s="37"/>
    </row>
    <row r="2040" spans="1:13" ht="12.75" x14ac:dyDescent="0.2">
      <c r="A2040" s="12"/>
      <c r="B2040" s="12"/>
      <c r="C2040" s="12"/>
      <c r="D2040" s="12"/>
      <c r="E2040" s="12"/>
      <c r="F2040" s="12"/>
      <c r="G2040" s="11"/>
      <c r="H2040" s="31"/>
      <c r="I2040" s="156"/>
      <c r="M2040" s="37"/>
    </row>
    <row r="2041" spans="1:13" ht="12.75" x14ac:dyDescent="0.2">
      <c r="A2041" s="12"/>
      <c r="B2041" s="12"/>
      <c r="C2041" s="12"/>
      <c r="D2041" s="12"/>
      <c r="E2041" s="12"/>
      <c r="F2041" s="12"/>
      <c r="G2041" s="11"/>
      <c r="H2041" s="31"/>
      <c r="I2041" s="156"/>
      <c r="M2041" s="37"/>
    </row>
    <row r="2042" spans="1:13" ht="12.75" x14ac:dyDescent="0.2">
      <c r="A2042" s="12"/>
      <c r="B2042" s="12"/>
      <c r="C2042" s="12"/>
      <c r="D2042" s="12"/>
      <c r="E2042" s="12"/>
      <c r="F2042" s="12"/>
      <c r="G2042" s="11"/>
      <c r="H2042" s="31"/>
      <c r="I2042" s="156"/>
      <c r="M2042" s="37"/>
    </row>
    <row r="2043" spans="1:13" ht="12.75" x14ac:dyDescent="0.2">
      <c r="A2043" s="12"/>
      <c r="B2043" s="12"/>
      <c r="C2043" s="12"/>
      <c r="D2043" s="12"/>
      <c r="E2043" s="12"/>
      <c r="F2043" s="12"/>
      <c r="G2043" s="11"/>
      <c r="H2043" s="31"/>
      <c r="I2043" s="156"/>
      <c r="M2043" s="37"/>
    </row>
    <row r="2044" spans="1:13" ht="12.75" x14ac:dyDescent="0.2">
      <c r="A2044" s="12"/>
      <c r="B2044" s="12"/>
      <c r="C2044" s="12"/>
      <c r="D2044" s="12"/>
      <c r="E2044" s="12"/>
      <c r="F2044" s="12"/>
      <c r="G2044" s="11"/>
      <c r="H2044" s="31"/>
      <c r="I2044" s="156"/>
      <c r="M2044" s="37"/>
    </row>
    <row r="2045" spans="1:13" ht="12.75" x14ac:dyDescent="0.2">
      <c r="A2045" s="12"/>
      <c r="B2045" s="12"/>
      <c r="C2045" s="12"/>
      <c r="D2045" s="12"/>
      <c r="E2045" s="12"/>
      <c r="F2045" s="12"/>
      <c r="G2045" s="11"/>
      <c r="H2045" s="31"/>
      <c r="I2045" s="156"/>
      <c r="M2045" s="37"/>
    </row>
    <row r="2046" spans="1:13" ht="12.75" x14ac:dyDescent="0.2">
      <c r="A2046" s="12"/>
      <c r="B2046" s="12"/>
      <c r="C2046" s="12"/>
      <c r="D2046" s="12"/>
      <c r="E2046" s="12"/>
      <c r="F2046" s="12"/>
      <c r="G2046" s="11"/>
      <c r="H2046" s="31"/>
      <c r="I2046" s="156"/>
      <c r="M2046" s="37"/>
    </row>
    <row r="2047" spans="1:13" ht="12.75" x14ac:dyDescent="0.2">
      <c r="A2047" s="12"/>
      <c r="B2047" s="12"/>
      <c r="C2047" s="12"/>
      <c r="D2047" s="12"/>
      <c r="E2047" s="12"/>
      <c r="F2047" s="12"/>
      <c r="G2047" s="11"/>
      <c r="H2047" s="31"/>
      <c r="I2047" s="156"/>
      <c r="M2047" s="37"/>
    </row>
    <row r="2048" spans="1:13" ht="12.75" x14ac:dyDescent="0.2">
      <c r="A2048" s="12"/>
      <c r="B2048" s="12"/>
      <c r="C2048" s="12"/>
      <c r="D2048" s="12"/>
      <c r="E2048" s="12"/>
      <c r="F2048" s="12"/>
      <c r="G2048" s="11"/>
      <c r="H2048" s="31"/>
      <c r="I2048" s="156"/>
      <c r="M2048" s="37"/>
    </row>
    <row r="2049" spans="1:13" ht="12.75" x14ac:dyDescent="0.2">
      <c r="A2049" s="12"/>
      <c r="B2049" s="12"/>
      <c r="C2049" s="12"/>
      <c r="D2049" s="12"/>
      <c r="E2049" s="12"/>
      <c r="F2049" s="12"/>
      <c r="G2049" s="11"/>
      <c r="H2049" s="31"/>
      <c r="I2049" s="156"/>
      <c r="M2049" s="37"/>
    </row>
    <row r="2050" spans="1:13" ht="12.75" x14ac:dyDescent="0.2">
      <c r="A2050" s="12"/>
      <c r="B2050" s="12"/>
      <c r="C2050" s="12"/>
      <c r="D2050" s="12"/>
      <c r="E2050" s="12"/>
      <c r="F2050" s="12"/>
      <c r="G2050" s="11"/>
      <c r="H2050" s="31"/>
      <c r="I2050" s="156"/>
      <c r="M2050" s="37"/>
    </row>
    <row r="2051" spans="1:13" ht="12.75" x14ac:dyDescent="0.2">
      <c r="A2051" s="12"/>
      <c r="B2051" s="12"/>
      <c r="C2051" s="12"/>
      <c r="D2051" s="12"/>
      <c r="E2051" s="12"/>
      <c r="F2051" s="12"/>
      <c r="G2051" s="11"/>
      <c r="H2051" s="31"/>
      <c r="I2051" s="156"/>
      <c r="M2051" s="37"/>
    </row>
    <row r="2052" spans="1:13" ht="12.75" x14ac:dyDescent="0.2">
      <c r="A2052" s="12"/>
      <c r="B2052" s="12"/>
      <c r="C2052" s="12"/>
      <c r="D2052" s="12"/>
      <c r="E2052" s="12"/>
      <c r="F2052" s="12"/>
      <c r="G2052" s="11"/>
      <c r="H2052" s="31"/>
      <c r="I2052" s="156"/>
      <c r="M2052" s="37"/>
    </row>
    <row r="2053" spans="1:13" ht="12.75" x14ac:dyDescent="0.2">
      <c r="A2053" s="12"/>
      <c r="B2053" s="12"/>
      <c r="C2053" s="12"/>
      <c r="D2053" s="12"/>
      <c r="E2053" s="12"/>
      <c r="F2053" s="12"/>
      <c r="G2053" s="11"/>
      <c r="H2053" s="31"/>
      <c r="I2053" s="156"/>
      <c r="M2053" s="37"/>
    </row>
    <row r="2054" spans="1:13" ht="12.75" x14ac:dyDescent="0.2">
      <c r="A2054" s="12"/>
      <c r="B2054" s="12"/>
      <c r="C2054" s="12"/>
      <c r="D2054" s="12"/>
      <c r="E2054" s="12"/>
      <c r="F2054" s="12"/>
      <c r="G2054" s="11"/>
      <c r="H2054" s="31"/>
      <c r="I2054" s="156"/>
      <c r="M2054" s="37"/>
    </row>
    <row r="2055" spans="1:13" ht="12.75" x14ac:dyDescent="0.2">
      <c r="A2055" s="12"/>
      <c r="B2055" s="12"/>
      <c r="C2055" s="12"/>
      <c r="D2055" s="12"/>
      <c r="E2055" s="12"/>
      <c r="F2055" s="12"/>
      <c r="G2055" s="11"/>
      <c r="H2055" s="31"/>
      <c r="I2055" s="156"/>
      <c r="M2055" s="37"/>
    </row>
    <row r="2056" spans="1:13" ht="12.75" x14ac:dyDescent="0.2">
      <c r="A2056" s="12"/>
      <c r="B2056" s="12"/>
      <c r="C2056" s="12"/>
      <c r="D2056" s="12"/>
      <c r="E2056" s="12"/>
      <c r="F2056" s="12"/>
      <c r="G2056" s="11"/>
      <c r="H2056" s="31"/>
      <c r="I2056" s="156"/>
      <c r="M2056" s="37"/>
    </row>
    <row r="2057" spans="1:13" ht="12.75" x14ac:dyDescent="0.2">
      <c r="A2057" s="12"/>
      <c r="B2057" s="12"/>
      <c r="C2057" s="12"/>
      <c r="D2057" s="12"/>
      <c r="E2057" s="12"/>
      <c r="F2057" s="12"/>
      <c r="G2057" s="11"/>
      <c r="H2057" s="31"/>
      <c r="I2057" s="156"/>
      <c r="M2057" s="37"/>
    </row>
    <row r="2058" spans="1:13" ht="12.75" x14ac:dyDescent="0.2">
      <c r="A2058" s="12"/>
      <c r="B2058" s="12"/>
      <c r="C2058" s="12"/>
      <c r="D2058" s="12"/>
      <c r="E2058" s="12"/>
      <c r="F2058" s="12"/>
      <c r="G2058" s="11"/>
      <c r="H2058" s="31"/>
      <c r="I2058" s="156"/>
      <c r="M2058" s="37"/>
    </row>
    <row r="2059" spans="1:13" ht="12.75" x14ac:dyDescent="0.2">
      <c r="A2059" s="12"/>
      <c r="B2059" s="12"/>
      <c r="C2059" s="12"/>
      <c r="D2059" s="12"/>
      <c r="E2059" s="12"/>
      <c r="F2059" s="12"/>
      <c r="G2059" s="11"/>
      <c r="H2059" s="31"/>
      <c r="I2059" s="156"/>
      <c r="M2059" s="37"/>
    </row>
    <row r="2060" spans="1:13" ht="12.75" x14ac:dyDescent="0.2">
      <c r="A2060" s="12"/>
      <c r="B2060" s="12"/>
      <c r="C2060" s="12"/>
      <c r="D2060" s="12"/>
      <c r="E2060" s="12"/>
      <c r="F2060" s="12"/>
      <c r="G2060" s="11"/>
      <c r="H2060" s="31"/>
      <c r="I2060" s="156"/>
      <c r="M2060" s="37"/>
    </row>
    <row r="2061" spans="1:13" ht="12.75" x14ac:dyDescent="0.2">
      <c r="A2061" s="12"/>
      <c r="B2061" s="12"/>
      <c r="C2061" s="12"/>
      <c r="D2061" s="12"/>
      <c r="E2061" s="12"/>
      <c r="F2061" s="12"/>
      <c r="G2061" s="11"/>
      <c r="H2061" s="31"/>
      <c r="I2061" s="156"/>
      <c r="M2061" s="37"/>
    </row>
    <row r="2062" spans="1:13" ht="12.75" x14ac:dyDescent="0.2">
      <c r="A2062" s="12"/>
      <c r="B2062" s="12"/>
      <c r="C2062" s="12"/>
      <c r="D2062" s="12"/>
      <c r="E2062" s="12"/>
      <c r="F2062" s="12"/>
      <c r="G2062" s="11"/>
      <c r="H2062" s="31"/>
      <c r="I2062" s="156"/>
      <c r="M2062" s="37"/>
    </row>
    <row r="2063" spans="1:13" ht="12.75" x14ac:dyDescent="0.2">
      <c r="A2063" s="12"/>
      <c r="B2063" s="12"/>
      <c r="C2063" s="12"/>
      <c r="D2063" s="12"/>
      <c r="E2063" s="12"/>
      <c r="F2063" s="12"/>
      <c r="G2063" s="11"/>
      <c r="H2063" s="31"/>
      <c r="I2063" s="156"/>
      <c r="M2063" s="37"/>
    </row>
    <row r="2064" spans="1:13" ht="12.75" x14ac:dyDescent="0.2">
      <c r="A2064" s="12"/>
      <c r="B2064" s="12"/>
      <c r="C2064" s="12"/>
      <c r="D2064" s="12"/>
      <c r="E2064" s="12"/>
      <c r="F2064" s="12"/>
      <c r="G2064" s="11"/>
      <c r="H2064" s="31"/>
      <c r="I2064" s="156"/>
      <c r="M2064" s="37"/>
    </row>
    <row r="2065" spans="1:13" ht="12.75" x14ac:dyDescent="0.2">
      <c r="A2065" s="12"/>
      <c r="B2065" s="12"/>
      <c r="C2065" s="12"/>
      <c r="D2065" s="12"/>
      <c r="E2065" s="12"/>
      <c r="F2065" s="12"/>
      <c r="G2065" s="11"/>
      <c r="H2065" s="31"/>
      <c r="I2065" s="156"/>
      <c r="M2065" s="37"/>
    </row>
    <row r="2066" spans="1:13" ht="12.75" x14ac:dyDescent="0.2">
      <c r="A2066" s="12"/>
      <c r="B2066" s="12"/>
      <c r="C2066" s="12"/>
      <c r="D2066" s="12"/>
      <c r="E2066" s="12"/>
      <c r="F2066" s="12"/>
      <c r="G2066" s="11"/>
      <c r="H2066" s="31"/>
      <c r="I2066" s="156"/>
      <c r="M2066" s="37"/>
    </row>
    <row r="2067" spans="1:13" ht="12.75" x14ac:dyDescent="0.2">
      <c r="A2067" s="12"/>
      <c r="B2067" s="12"/>
      <c r="C2067" s="12"/>
      <c r="D2067" s="12"/>
      <c r="E2067" s="12"/>
      <c r="F2067" s="12"/>
      <c r="G2067" s="11"/>
      <c r="H2067" s="31"/>
      <c r="I2067" s="156"/>
      <c r="M2067" s="37"/>
    </row>
    <row r="2068" spans="1:13" ht="12.75" x14ac:dyDescent="0.2">
      <c r="A2068" s="12"/>
      <c r="B2068" s="12"/>
      <c r="C2068" s="12"/>
      <c r="D2068" s="12"/>
      <c r="E2068" s="12"/>
      <c r="F2068" s="12"/>
      <c r="G2068" s="11"/>
      <c r="H2068" s="31"/>
      <c r="I2068" s="156"/>
      <c r="M2068" s="37"/>
    </row>
    <row r="2069" spans="1:13" ht="12.75" x14ac:dyDescent="0.2">
      <c r="A2069" s="12"/>
      <c r="B2069" s="12"/>
      <c r="C2069" s="12"/>
      <c r="D2069" s="12"/>
      <c r="E2069" s="12"/>
      <c r="F2069" s="12"/>
      <c r="G2069" s="11"/>
      <c r="H2069" s="31"/>
      <c r="I2069" s="156"/>
      <c r="M2069" s="37"/>
    </row>
    <row r="2070" spans="1:13" ht="12.75" x14ac:dyDescent="0.2">
      <c r="A2070" s="12"/>
      <c r="B2070" s="12"/>
      <c r="C2070" s="12"/>
      <c r="D2070" s="12"/>
      <c r="E2070" s="12"/>
      <c r="F2070" s="12"/>
      <c r="G2070" s="11"/>
      <c r="H2070" s="31"/>
      <c r="I2070" s="156"/>
      <c r="M2070" s="37"/>
    </row>
    <row r="2071" spans="1:13" ht="12.75" x14ac:dyDescent="0.2">
      <c r="A2071" s="12"/>
      <c r="B2071" s="12"/>
      <c r="C2071" s="12"/>
      <c r="D2071" s="12"/>
      <c r="E2071" s="12"/>
      <c r="F2071" s="12"/>
      <c r="G2071" s="11"/>
      <c r="H2071" s="31"/>
      <c r="I2071" s="156"/>
      <c r="M2071" s="37"/>
    </row>
    <row r="2072" spans="1:13" ht="12.75" x14ac:dyDescent="0.2">
      <c r="A2072" s="12"/>
      <c r="B2072" s="12"/>
      <c r="C2072" s="12"/>
      <c r="D2072" s="12"/>
      <c r="E2072" s="12"/>
      <c r="F2072" s="12"/>
      <c r="G2072" s="11"/>
      <c r="H2072" s="31"/>
      <c r="I2072" s="156"/>
      <c r="M2072" s="37"/>
    </row>
    <row r="2073" spans="1:13" ht="12.75" x14ac:dyDescent="0.2">
      <c r="A2073" s="12"/>
      <c r="B2073" s="12"/>
      <c r="C2073" s="12"/>
      <c r="D2073" s="12"/>
      <c r="E2073" s="12"/>
      <c r="F2073" s="12"/>
      <c r="G2073" s="11"/>
      <c r="H2073" s="31"/>
      <c r="I2073" s="156"/>
      <c r="M2073" s="37"/>
    </row>
    <row r="2074" spans="1:13" ht="12.75" x14ac:dyDescent="0.2">
      <c r="A2074" s="12"/>
      <c r="B2074" s="12"/>
      <c r="C2074" s="12"/>
      <c r="D2074" s="12"/>
      <c r="E2074" s="12"/>
      <c r="F2074" s="12"/>
      <c r="G2074" s="11"/>
      <c r="H2074" s="31"/>
      <c r="I2074" s="156"/>
      <c r="M2074" s="37"/>
    </row>
    <row r="2075" spans="1:13" ht="12.75" x14ac:dyDescent="0.2">
      <c r="A2075" s="12"/>
      <c r="B2075" s="12"/>
      <c r="C2075" s="12"/>
      <c r="D2075" s="12"/>
      <c r="E2075" s="12"/>
      <c r="F2075" s="12"/>
      <c r="G2075" s="11"/>
      <c r="H2075" s="31"/>
      <c r="I2075" s="156"/>
      <c r="M2075" s="37"/>
    </row>
    <row r="2076" spans="1:13" ht="12.75" x14ac:dyDescent="0.2">
      <c r="A2076" s="12"/>
      <c r="B2076" s="12"/>
      <c r="C2076" s="12"/>
      <c r="D2076" s="12"/>
      <c r="E2076" s="12"/>
      <c r="F2076" s="12"/>
      <c r="G2076" s="11"/>
      <c r="H2076" s="31"/>
      <c r="I2076" s="156"/>
      <c r="M2076" s="37"/>
    </row>
    <row r="2077" spans="1:13" ht="12.75" x14ac:dyDescent="0.2">
      <c r="A2077" s="12"/>
      <c r="B2077" s="12"/>
      <c r="C2077" s="12"/>
      <c r="D2077" s="12"/>
      <c r="E2077" s="12"/>
      <c r="F2077" s="12"/>
      <c r="G2077" s="11"/>
      <c r="H2077" s="31"/>
      <c r="I2077" s="156"/>
      <c r="M2077" s="37"/>
    </row>
    <row r="2078" spans="1:13" ht="12.75" x14ac:dyDescent="0.2">
      <c r="A2078" s="12"/>
      <c r="B2078" s="12"/>
      <c r="C2078" s="12"/>
      <c r="D2078" s="12"/>
      <c r="E2078" s="12"/>
      <c r="F2078" s="12"/>
      <c r="G2078" s="11"/>
      <c r="H2078" s="31"/>
      <c r="I2078" s="156"/>
      <c r="M2078" s="37"/>
    </row>
    <row r="2079" spans="1:13" ht="12.75" x14ac:dyDescent="0.2">
      <c r="A2079" s="12"/>
      <c r="B2079" s="12"/>
      <c r="C2079" s="12"/>
      <c r="D2079" s="12"/>
      <c r="E2079" s="12"/>
      <c r="F2079" s="12"/>
      <c r="G2079" s="11"/>
      <c r="H2079" s="31"/>
      <c r="I2079" s="156"/>
      <c r="M2079" s="37"/>
    </row>
    <row r="2080" spans="1:13" ht="12.75" x14ac:dyDescent="0.2">
      <c r="A2080" s="12"/>
      <c r="B2080" s="12"/>
      <c r="C2080" s="12"/>
      <c r="D2080" s="12"/>
      <c r="E2080" s="12"/>
      <c r="F2080" s="12"/>
      <c r="G2080" s="11"/>
      <c r="H2080" s="31"/>
      <c r="I2080" s="156"/>
      <c r="M2080" s="37"/>
    </row>
    <row r="2081" spans="1:13" ht="12.75" x14ac:dyDescent="0.2">
      <c r="A2081" s="12"/>
      <c r="B2081" s="12"/>
      <c r="C2081" s="12"/>
      <c r="D2081" s="12"/>
      <c r="E2081" s="12"/>
      <c r="F2081" s="12"/>
      <c r="G2081" s="11"/>
      <c r="H2081" s="31"/>
      <c r="I2081" s="156"/>
      <c r="M2081" s="37"/>
    </row>
    <row r="2082" spans="1:13" ht="12.75" x14ac:dyDescent="0.2">
      <c r="A2082" s="12"/>
      <c r="B2082" s="12"/>
      <c r="C2082" s="12"/>
      <c r="D2082" s="12"/>
      <c r="E2082" s="12"/>
      <c r="F2082" s="12"/>
      <c r="G2082" s="11"/>
      <c r="H2082" s="31"/>
      <c r="I2082" s="156"/>
      <c r="M2082" s="37"/>
    </row>
    <row r="2083" spans="1:13" ht="12.75" x14ac:dyDescent="0.2">
      <c r="A2083" s="12"/>
      <c r="B2083" s="12"/>
      <c r="C2083" s="12"/>
      <c r="D2083" s="12"/>
      <c r="E2083" s="12"/>
      <c r="F2083" s="12"/>
      <c r="G2083" s="11"/>
      <c r="H2083" s="31"/>
      <c r="I2083" s="156"/>
      <c r="M2083" s="37"/>
    </row>
    <row r="2084" spans="1:13" ht="12.75" x14ac:dyDescent="0.2">
      <c r="A2084" s="12"/>
      <c r="B2084" s="12"/>
      <c r="C2084" s="12"/>
      <c r="D2084" s="12"/>
      <c r="E2084" s="12"/>
      <c r="F2084" s="12"/>
      <c r="G2084" s="11"/>
      <c r="H2084" s="31"/>
      <c r="I2084" s="156"/>
      <c r="M2084" s="37"/>
    </row>
    <row r="2085" spans="1:13" ht="12.75" x14ac:dyDescent="0.2">
      <c r="A2085" s="12"/>
      <c r="B2085" s="12"/>
      <c r="C2085" s="12"/>
      <c r="D2085" s="12"/>
      <c r="E2085" s="12"/>
      <c r="F2085" s="12"/>
      <c r="G2085" s="11"/>
      <c r="H2085" s="31"/>
      <c r="I2085" s="156"/>
      <c r="M2085" s="37"/>
    </row>
    <row r="2086" spans="1:13" ht="12.75" x14ac:dyDescent="0.2">
      <c r="A2086" s="12"/>
      <c r="B2086" s="12"/>
      <c r="C2086" s="12"/>
      <c r="D2086" s="12"/>
      <c r="E2086" s="12"/>
      <c r="F2086" s="12"/>
      <c r="G2086" s="11"/>
      <c r="H2086" s="31"/>
      <c r="I2086" s="156"/>
      <c r="M2086" s="37"/>
    </row>
    <row r="2087" spans="1:13" ht="12.75" x14ac:dyDescent="0.2">
      <c r="A2087" s="12"/>
      <c r="B2087" s="12"/>
      <c r="C2087" s="12"/>
      <c r="D2087" s="12"/>
      <c r="E2087" s="12"/>
      <c r="F2087" s="12"/>
      <c r="G2087" s="11"/>
      <c r="H2087" s="31"/>
      <c r="I2087" s="156"/>
      <c r="M2087" s="37"/>
    </row>
    <row r="2088" spans="1:13" ht="12.75" x14ac:dyDescent="0.2">
      <c r="A2088" s="12"/>
      <c r="B2088" s="12"/>
      <c r="C2088" s="12"/>
      <c r="D2088" s="12"/>
      <c r="E2088" s="12"/>
      <c r="F2088" s="12"/>
      <c r="G2088" s="11"/>
      <c r="H2088" s="31"/>
      <c r="I2088" s="156"/>
      <c r="M2088" s="37"/>
    </row>
    <row r="2089" spans="1:13" ht="12.75" x14ac:dyDescent="0.2">
      <c r="A2089" s="12"/>
      <c r="B2089" s="12"/>
      <c r="C2089" s="12"/>
      <c r="D2089" s="12"/>
      <c r="E2089" s="12"/>
      <c r="F2089" s="12"/>
      <c r="G2089" s="11"/>
      <c r="H2089" s="31"/>
      <c r="I2089" s="156"/>
      <c r="M2089" s="37"/>
    </row>
    <row r="2090" spans="1:13" ht="12.75" x14ac:dyDescent="0.2">
      <c r="A2090" s="12"/>
      <c r="B2090" s="12"/>
      <c r="C2090" s="12"/>
      <c r="D2090" s="12"/>
      <c r="E2090" s="12"/>
      <c r="F2090" s="12"/>
      <c r="G2090" s="11"/>
      <c r="H2090" s="31"/>
      <c r="I2090" s="156"/>
      <c r="M2090" s="37"/>
    </row>
    <row r="2091" spans="1:13" ht="12.75" x14ac:dyDescent="0.2">
      <c r="A2091" s="12"/>
      <c r="B2091" s="12"/>
      <c r="C2091" s="12"/>
      <c r="D2091" s="12"/>
      <c r="E2091" s="12"/>
      <c r="F2091" s="12"/>
      <c r="G2091" s="11"/>
      <c r="H2091" s="31"/>
      <c r="I2091" s="156"/>
      <c r="M2091" s="37"/>
    </row>
    <row r="2092" spans="1:13" ht="12.75" x14ac:dyDescent="0.2">
      <c r="A2092" s="12"/>
      <c r="B2092" s="12"/>
      <c r="C2092" s="12"/>
      <c r="D2092" s="12"/>
      <c r="E2092" s="12"/>
      <c r="F2092" s="12"/>
      <c r="G2092" s="11"/>
      <c r="H2092" s="31"/>
      <c r="I2092" s="156"/>
      <c r="M2092" s="37"/>
    </row>
    <row r="2093" spans="1:13" ht="12.75" x14ac:dyDescent="0.2">
      <c r="A2093" s="12"/>
      <c r="B2093" s="12"/>
      <c r="C2093" s="12"/>
      <c r="D2093" s="12"/>
      <c r="E2093" s="12"/>
      <c r="F2093" s="12"/>
      <c r="G2093" s="11"/>
      <c r="H2093" s="31"/>
      <c r="I2093" s="156"/>
      <c r="M2093" s="37"/>
    </row>
    <row r="2094" spans="1:13" ht="12.75" x14ac:dyDescent="0.2">
      <c r="A2094" s="12"/>
      <c r="B2094" s="12"/>
      <c r="C2094" s="12"/>
      <c r="D2094" s="12"/>
      <c r="E2094" s="12"/>
      <c r="F2094" s="12"/>
      <c r="G2094" s="11"/>
      <c r="H2094" s="31"/>
      <c r="I2094" s="156"/>
      <c r="M2094" s="37"/>
    </row>
    <row r="2095" spans="1:13" ht="12.75" x14ac:dyDescent="0.2">
      <c r="A2095" s="12"/>
      <c r="B2095" s="12"/>
      <c r="C2095" s="12"/>
      <c r="D2095" s="12"/>
      <c r="E2095" s="12"/>
      <c r="F2095" s="12"/>
      <c r="G2095" s="11"/>
      <c r="H2095" s="31"/>
      <c r="I2095" s="156"/>
      <c r="M2095" s="37"/>
    </row>
    <row r="2096" spans="1:13" ht="12.75" x14ac:dyDescent="0.2">
      <c r="A2096" s="12"/>
      <c r="B2096" s="12"/>
      <c r="C2096" s="12"/>
      <c r="D2096" s="12"/>
      <c r="E2096" s="12"/>
      <c r="F2096" s="12"/>
      <c r="G2096" s="12"/>
      <c r="H2096" s="31"/>
      <c r="I2096" s="156"/>
      <c r="M2096" s="37"/>
    </row>
    <row r="2097" spans="1:13" ht="12.75" x14ac:dyDescent="0.2">
      <c r="A2097" s="12"/>
      <c r="B2097" s="12"/>
      <c r="C2097" s="12"/>
      <c r="D2097" s="12"/>
      <c r="E2097" s="12"/>
      <c r="F2097" s="12"/>
      <c r="G2097" s="12"/>
      <c r="H2097" s="31"/>
      <c r="I2097" s="156"/>
      <c r="M2097" s="37"/>
    </row>
    <row r="2098" spans="1:13" ht="12.75" x14ac:dyDescent="0.2">
      <c r="A2098" s="12"/>
      <c r="B2098" s="12"/>
      <c r="C2098" s="12"/>
      <c r="D2098" s="12"/>
      <c r="E2098" s="12"/>
      <c r="F2098" s="12"/>
      <c r="G2098" s="12"/>
      <c r="H2098" s="31"/>
      <c r="I2098" s="156"/>
      <c r="M2098" s="37"/>
    </row>
    <row r="2099" spans="1:13" ht="12.75" x14ac:dyDescent="0.2">
      <c r="A2099" s="12"/>
      <c r="B2099" s="12"/>
      <c r="C2099" s="12"/>
      <c r="D2099" s="12"/>
      <c r="E2099" s="12"/>
      <c r="F2099" s="12"/>
      <c r="G2099" s="12"/>
      <c r="H2099" s="31"/>
      <c r="I2099" s="156"/>
      <c r="M2099" s="37"/>
    </row>
    <row r="2100" spans="1:13" ht="12.75" x14ac:dyDescent="0.2">
      <c r="A2100" s="12"/>
      <c r="B2100" s="12"/>
      <c r="C2100" s="12"/>
      <c r="D2100" s="12"/>
      <c r="E2100" s="12"/>
      <c r="F2100" s="12"/>
      <c r="G2100" s="12"/>
      <c r="H2100" s="31"/>
      <c r="I2100" s="156"/>
      <c r="M2100" s="37"/>
    </row>
    <row r="2101" spans="1:13" ht="12.75" x14ac:dyDescent="0.2">
      <c r="A2101" s="12"/>
      <c r="B2101" s="12"/>
      <c r="C2101" s="12"/>
      <c r="D2101" s="12"/>
      <c r="E2101" s="12"/>
      <c r="F2101" s="12"/>
      <c r="G2101" s="12"/>
      <c r="H2101" s="31"/>
      <c r="I2101" s="156"/>
      <c r="M2101" s="37"/>
    </row>
    <row r="2102" spans="1:13" ht="12.75" x14ac:dyDescent="0.2">
      <c r="A2102" s="12"/>
      <c r="B2102" s="12"/>
      <c r="C2102" s="12"/>
      <c r="D2102" s="12"/>
      <c r="E2102" s="12"/>
      <c r="F2102" s="12"/>
      <c r="G2102" s="12"/>
      <c r="H2102" s="31"/>
      <c r="I2102" s="156"/>
      <c r="M2102" s="37"/>
    </row>
    <row r="2103" spans="1:13" ht="12.75" x14ac:dyDescent="0.2">
      <c r="A2103" s="12"/>
      <c r="B2103" s="12"/>
      <c r="C2103" s="12"/>
      <c r="D2103" s="12"/>
      <c r="E2103" s="12"/>
      <c r="F2103" s="12"/>
      <c r="G2103" s="12"/>
      <c r="H2103" s="31"/>
      <c r="I2103" s="156"/>
      <c r="M2103" s="37"/>
    </row>
    <row r="2104" spans="1:13" ht="12.75" x14ac:dyDescent="0.2">
      <c r="A2104" s="12"/>
      <c r="B2104" s="12"/>
      <c r="C2104" s="12"/>
      <c r="D2104" s="12"/>
      <c r="E2104" s="12"/>
      <c r="F2104" s="12"/>
      <c r="G2104" s="12"/>
      <c r="H2104" s="31"/>
      <c r="I2104" s="156"/>
      <c r="M2104" s="37"/>
    </row>
    <row r="2105" spans="1:13" ht="12.75" x14ac:dyDescent="0.2">
      <c r="A2105" s="12"/>
      <c r="B2105" s="12"/>
      <c r="C2105" s="12"/>
      <c r="D2105" s="12"/>
      <c r="E2105" s="12"/>
      <c r="F2105" s="12"/>
      <c r="G2105" s="12"/>
      <c r="H2105" s="31"/>
      <c r="I2105" s="156"/>
      <c r="M2105" s="37"/>
    </row>
    <row r="2106" spans="1:13" ht="12.75" x14ac:dyDescent="0.2">
      <c r="A2106" s="12"/>
      <c r="B2106" s="12"/>
      <c r="C2106" s="12"/>
      <c r="D2106" s="12"/>
      <c r="E2106" s="12"/>
      <c r="F2106" s="12"/>
      <c r="G2106" s="12"/>
      <c r="H2106" s="31"/>
      <c r="I2106" s="156"/>
      <c r="M2106" s="37"/>
    </row>
    <row r="2107" spans="1:13" ht="12.75" x14ac:dyDescent="0.2">
      <c r="A2107" s="12"/>
      <c r="B2107" s="12"/>
      <c r="C2107" s="12"/>
      <c r="D2107" s="12"/>
      <c r="E2107" s="12"/>
      <c r="F2107" s="12"/>
      <c r="G2107" s="12"/>
      <c r="H2107" s="31"/>
      <c r="I2107" s="156"/>
      <c r="M2107" s="37"/>
    </row>
    <row r="2108" spans="1:13" ht="12.75" x14ac:dyDescent="0.2">
      <c r="A2108" s="12"/>
      <c r="B2108" s="12"/>
      <c r="C2108" s="12"/>
      <c r="D2108" s="12"/>
      <c r="E2108" s="12"/>
      <c r="F2108" s="12"/>
      <c r="G2108" s="12"/>
      <c r="H2108" s="31"/>
      <c r="I2108" s="156"/>
      <c r="M2108" s="37"/>
    </row>
    <row r="2109" spans="1:13" ht="12.75" x14ac:dyDescent="0.2">
      <c r="A2109" s="12"/>
      <c r="B2109" s="12"/>
      <c r="C2109" s="12"/>
      <c r="D2109" s="12"/>
      <c r="E2109" s="12"/>
      <c r="F2109" s="12"/>
      <c r="G2109" s="12"/>
      <c r="H2109" s="31"/>
      <c r="I2109" s="156"/>
      <c r="M2109" s="37"/>
    </row>
    <row r="2110" spans="1:13" ht="12.75" x14ac:dyDescent="0.2">
      <c r="A2110" s="12"/>
      <c r="B2110" s="12"/>
      <c r="C2110" s="12"/>
      <c r="D2110" s="12"/>
      <c r="E2110" s="12"/>
      <c r="F2110" s="12"/>
      <c r="G2110" s="12"/>
      <c r="H2110" s="31"/>
      <c r="I2110" s="156"/>
      <c r="M2110" s="37"/>
    </row>
    <row r="2111" spans="1:13" ht="12.75" x14ac:dyDescent="0.2">
      <c r="A2111" s="12"/>
      <c r="B2111" s="12"/>
      <c r="C2111" s="12"/>
      <c r="D2111" s="12"/>
      <c r="E2111" s="12"/>
      <c r="F2111" s="12"/>
      <c r="G2111" s="12"/>
      <c r="H2111" s="31"/>
      <c r="I2111" s="156"/>
      <c r="M2111" s="37"/>
    </row>
    <row r="2112" spans="1:13" ht="12.75" x14ac:dyDescent="0.2">
      <c r="A2112" s="12"/>
      <c r="B2112" s="12"/>
      <c r="C2112" s="12"/>
      <c r="D2112" s="12"/>
      <c r="E2112" s="12"/>
      <c r="F2112" s="12"/>
      <c r="G2112" s="12"/>
      <c r="H2112" s="31"/>
      <c r="I2112" s="156"/>
      <c r="M2112" s="37"/>
    </row>
    <row r="2113" spans="1:13" ht="12.75" x14ac:dyDescent="0.2">
      <c r="A2113" s="12"/>
      <c r="B2113" s="12"/>
      <c r="C2113" s="12"/>
      <c r="D2113" s="12"/>
      <c r="E2113" s="12"/>
      <c r="F2113" s="12"/>
      <c r="G2113" s="12"/>
      <c r="H2113" s="31"/>
      <c r="I2113" s="156"/>
      <c r="M2113" s="37"/>
    </row>
    <row r="2114" spans="1:13" ht="12.75" x14ac:dyDescent="0.2">
      <c r="A2114" s="12"/>
      <c r="B2114" s="12"/>
      <c r="C2114" s="12"/>
      <c r="D2114" s="12"/>
      <c r="E2114" s="12"/>
      <c r="F2114" s="12"/>
      <c r="G2114" s="12"/>
      <c r="H2114" s="31"/>
      <c r="I2114" s="156"/>
      <c r="M2114" s="37"/>
    </row>
    <row r="2115" spans="1:13" ht="12.75" x14ac:dyDescent="0.2">
      <c r="A2115" s="12"/>
      <c r="B2115" s="12"/>
      <c r="C2115" s="12"/>
      <c r="D2115" s="12"/>
      <c r="E2115" s="12"/>
      <c r="F2115" s="12"/>
      <c r="G2115" s="12"/>
      <c r="H2115" s="31"/>
      <c r="I2115" s="156"/>
      <c r="M2115" s="37"/>
    </row>
    <row r="2116" spans="1:13" ht="12.75" x14ac:dyDescent="0.2">
      <c r="A2116" s="12"/>
      <c r="B2116" s="12"/>
      <c r="C2116" s="12"/>
      <c r="D2116" s="12"/>
      <c r="E2116" s="12"/>
      <c r="F2116" s="12"/>
      <c r="G2116" s="12"/>
      <c r="H2116" s="31"/>
      <c r="I2116" s="156"/>
      <c r="M2116" s="37"/>
    </row>
    <row r="2117" spans="1:13" ht="12.75" x14ac:dyDescent="0.2">
      <c r="A2117" s="12"/>
      <c r="B2117" s="12"/>
      <c r="C2117" s="12"/>
      <c r="D2117" s="12"/>
      <c r="E2117" s="12"/>
      <c r="F2117" s="12"/>
      <c r="G2117" s="12"/>
      <c r="H2117" s="31"/>
      <c r="I2117" s="156"/>
      <c r="M2117" s="37"/>
    </row>
    <row r="2118" spans="1:13" ht="12.75" x14ac:dyDescent="0.2">
      <c r="A2118" s="12"/>
      <c r="B2118" s="12"/>
      <c r="C2118" s="12"/>
      <c r="D2118" s="12"/>
      <c r="E2118" s="12"/>
      <c r="F2118" s="12"/>
      <c r="G2118" s="12"/>
      <c r="H2118" s="31"/>
      <c r="I2118" s="156"/>
      <c r="M2118" s="37"/>
    </row>
    <row r="2119" spans="1:13" ht="12.75" x14ac:dyDescent="0.2">
      <c r="A2119" s="12"/>
      <c r="B2119" s="12"/>
      <c r="C2119" s="12"/>
      <c r="D2119" s="12"/>
      <c r="E2119" s="12"/>
      <c r="F2119" s="12"/>
      <c r="G2119" s="12"/>
      <c r="H2119" s="31"/>
      <c r="I2119" s="156"/>
      <c r="M2119" s="37"/>
    </row>
    <row r="2120" spans="1:13" ht="12.75" x14ac:dyDescent="0.2">
      <c r="A2120" s="12"/>
      <c r="B2120" s="12"/>
      <c r="C2120" s="12"/>
      <c r="D2120" s="12"/>
      <c r="E2120" s="12"/>
      <c r="F2120" s="12"/>
      <c r="G2120" s="12"/>
      <c r="H2120" s="31"/>
      <c r="I2120" s="156"/>
      <c r="M2120" s="37"/>
    </row>
    <row r="2121" spans="1:13" ht="12.75" x14ac:dyDescent="0.2">
      <c r="A2121" s="12"/>
      <c r="B2121" s="12"/>
      <c r="C2121" s="12"/>
      <c r="D2121" s="12"/>
      <c r="E2121" s="12"/>
      <c r="F2121" s="12"/>
      <c r="G2121" s="12"/>
      <c r="H2121" s="31"/>
      <c r="I2121" s="156"/>
      <c r="M2121" s="37"/>
    </row>
    <row r="2122" spans="1:13" ht="12.75" x14ac:dyDescent="0.2">
      <c r="A2122" s="12"/>
      <c r="B2122" s="12"/>
      <c r="C2122" s="12"/>
      <c r="D2122" s="12"/>
      <c r="E2122" s="12"/>
      <c r="F2122" s="12"/>
      <c r="G2122" s="12"/>
      <c r="H2122" s="31"/>
      <c r="I2122" s="156"/>
      <c r="M2122" s="37"/>
    </row>
    <row r="2123" spans="1:13" ht="12.75" x14ac:dyDescent="0.2">
      <c r="A2123" s="12"/>
      <c r="B2123" s="12"/>
      <c r="C2123" s="12"/>
      <c r="D2123" s="12"/>
      <c r="E2123" s="12"/>
      <c r="F2123" s="12"/>
      <c r="G2123" s="12"/>
      <c r="H2123" s="31"/>
      <c r="I2123" s="156"/>
      <c r="M2123" s="37"/>
    </row>
    <row r="2124" spans="1:13" ht="12.75" x14ac:dyDescent="0.2">
      <c r="A2124" s="12"/>
      <c r="B2124" s="12"/>
      <c r="C2124" s="12"/>
      <c r="D2124" s="12"/>
      <c r="E2124" s="12"/>
      <c r="F2124" s="12"/>
      <c r="G2124" s="12"/>
      <c r="H2124" s="31"/>
      <c r="I2124" s="156"/>
      <c r="M2124" s="37"/>
    </row>
    <row r="2125" spans="1:13" ht="12.75" x14ac:dyDescent="0.2">
      <c r="A2125" s="12"/>
      <c r="B2125" s="12"/>
      <c r="C2125" s="12"/>
      <c r="D2125" s="12"/>
      <c r="E2125" s="12"/>
      <c r="F2125" s="12"/>
      <c r="G2125" s="12"/>
      <c r="H2125" s="31"/>
      <c r="I2125" s="156"/>
      <c r="M2125" s="37"/>
    </row>
    <row r="2126" spans="1:13" ht="12.75" x14ac:dyDescent="0.2">
      <c r="A2126" s="12"/>
      <c r="B2126" s="12"/>
      <c r="C2126" s="12"/>
      <c r="D2126" s="12"/>
      <c r="E2126" s="12"/>
      <c r="F2126" s="12"/>
      <c r="G2126" s="12"/>
      <c r="H2126" s="31"/>
      <c r="I2126" s="156"/>
      <c r="M2126" s="37"/>
    </row>
    <row r="2127" spans="1:13" ht="12.75" x14ac:dyDescent="0.2">
      <c r="A2127" s="12"/>
      <c r="B2127" s="12"/>
      <c r="C2127" s="12"/>
      <c r="D2127" s="12"/>
      <c r="E2127" s="12"/>
      <c r="F2127" s="12"/>
      <c r="G2127" s="12"/>
      <c r="H2127" s="31"/>
      <c r="I2127" s="156"/>
      <c r="M2127" s="37"/>
    </row>
    <row r="2128" spans="1:13" ht="12.75" x14ac:dyDescent="0.2">
      <c r="A2128" s="12"/>
      <c r="B2128" s="12"/>
      <c r="C2128" s="12"/>
      <c r="D2128" s="12"/>
      <c r="E2128" s="12"/>
      <c r="F2128" s="12"/>
      <c r="G2128" s="12"/>
      <c r="H2128" s="31"/>
      <c r="I2128" s="156"/>
      <c r="M2128" s="37"/>
    </row>
    <row r="2129" spans="1:13" ht="12.75" x14ac:dyDescent="0.2">
      <c r="A2129" s="12"/>
      <c r="B2129" s="12"/>
      <c r="C2129" s="12"/>
      <c r="D2129" s="12"/>
      <c r="E2129" s="12"/>
      <c r="F2129" s="12"/>
      <c r="G2129" s="12"/>
      <c r="H2129" s="31"/>
      <c r="I2129" s="156"/>
      <c r="M2129" s="37"/>
    </row>
    <row r="2130" spans="1:13" ht="12.75" x14ac:dyDescent="0.2">
      <c r="A2130" s="12"/>
      <c r="B2130" s="12"/>
      <c r="C2130" s="12"/>
      <c r="D2130" s="12"/>
      <c r="E2130" s="12"/>
      <c r="F2130" s="12"/>
      <c r="G2130" s="12"/>
      <c r="H2130" s="31"/>
      <c r="I2130" s="156"/>
      <c r="M2130" s="37"/>
    </row>
    <row r="2131" spans="1:13" ht="12.75" x14ac:dyDescent="0.2">
      <c r="A2131" s="12"/>
      <c r="B2131" s="12"/>
      <c r="C2131" s="12"/>
      <c r="D2131" s="12"/>
      <c r="E2131" s="12"/>
      <c r="F2131" s="12"/>
      <c r="G2131" s="12"/>
      <c r="H2131" s="31"/>
      <c r="I2131" s="156"/>
      <c r="M2131" s="37"/>
    </row>
    <row r="2132" spans="1:13" ht="12.75" x14ac:dyDescent="0.2">
      <c r="A2132" s="12"/>
      <c r="B2132" s="12"/>
      <c r="C2132" s="12"/>
      <c r="D2132" s="12"/>
      <c r="E2132" s="12"/>
      <c r="F2132" s="12"/>
      <c r="G2132" s="12"/>
      <c r="H2132" s="31"/>
      <c r="I2132" s="156"/>
      <c r="M2132" s="37"/>
    </row>
    <row r="2133" spans="1:13" ht="12.75" x14ac:dyDescent="0.2">
      <c r="A2133" s="12"/>
      <c r="B2133" s="12"/>
      <c r="C2133" s="12"/>
      <c r="D2133" s="12"/>
      <c r="E2133" s="12"/>
      <c r="F2133" s="12"/>
      <c r="G2133" s="12"/>
      <c r="H2133" s="31"/>
      <c r="I2133" s="156"/>
      <c r="M2133" s="37"/>
    </row>
    <row r="2134" spans="1:13" ht="12.75" x14ac:dyDescent="0.2">
      <c r="A2134" s="12"/>
      <c r="B2134" s="12"/>
      <c r="C2134" s="12"/>
      <c r="D2134" s="12"/>
      <c r="E2134" s="12"/>
      <c r="F2134" s="12"/>
      <c r="G2134" s="12"/>
      <c r="H2134" s="31"/>
      <c r="I2134" s="156"/>
      <c r="M2134" s="37"/>
    </row>
    <row r="2135" spans="1:13" ht="12.75" x14ac:dyDescent="0.2">
      <c r="A2135" s="12"/>
      <c r="B2135" s="12"/>
      <c r="C2135" s="12"/>
      <c r="D2135" s="12"/>
      <c r="E2135" s="12"/>
      <c r="F2135" s="12"/>
      <c r="G2135" s="12"/>
      <c r="H2135" s="31"/>
      <c r="I2135" s="156"/>
      <c r="M2135" s="37"/>
    </row>
    <row r="2136" spans="1:13" ht="12.75" x14ac:dyDescent="0.2">
      <c r="A2136" s="12"/>
      <c r="B2136" s="12"/>
      <c r="C2136" s="12"/>
      <c r="D2136" s="12"/>
      <c r="E2136" s="12"/>
      <c r="F2136" s="12"/>
      <c r="G2136" s="12"/>
      <c r="H2136" s="31"/>
      <c r="I2136" s="156"/>
      <c r="M2136" s="37"/>
    </row>
    <row r="2137" spans="1:13" ht="12.75" x14ac:dyDescent="0.2">
      <c r="A2137" s="12"/>
      <c r="B2137" s="12"/>
      <c r="C2137" s="12"/>
      <c r="D2137" s="12"/>
      <c r="E2137" s="12"/>
      <c r="F2137" s="12"/>
      <c r="G2137" s="12"/>
      <c r="H2137" s="31"/>
      <c r="I2137" s="156"/>
      <c r="M2137" s="37"/>
    </row>
    <row r="2138" spans="1:13" ht="12.75" x14ac:dyDescent="0.2">
      <c r="A2138" s="12"/>
      <c r="B2138" s="12"/>
      <c r="C2138" s="12"/>
      <c r="D2138" s="12"/>
      <c r="E2138" s="12"/>
      <c r="F2138" s="12"/>
      <c r="G2138" s="12"/>
      <c r="H2138" s="31"/>
      <c r="I2138" s="156"/>
      <c r="M2138" s="37"/>
    </row>
    <row r="2139" spans="1:13" ht="12.75" x14ac:dyDescent="0.2">
      <c r="A2139" s="12"/>
      <c r="B2139" s="12"/>
      <c r="C2139" s="12"/>
      <c r="D2139" s="12"/>
      <c r="E2139" s="12"/>
      <c r="F2139" s="12"/>
      <c r="G2139" s="12"/>
      <c r="H2139" s="31"/>
      <c r="I2139" s="156"/>
      <c r="M2139" s="37"/>
    </row>
    <row r="2140" spans="1:13" ht="12.75" x14ac:dyDescent="0.2">
      <c r="A2140" s="12"/>
      <c r="B2140" s="12"/>
      <c r="C2140" s="12"/>
      <c r="D2140" s="12"/>
      <c r="E2140" s="12"/>
      <c r="F2140" s="12"/>
      <c r="G2140" s="12"/>
      <c r="H2140" s="31"/>
      <c r="I2140" s="156"/>
      <c r="M2140" s="37"/>
    </row>
    <row r="2141" spans="1:13" ht="12.75" x14ac:dyDescent="0.2">
      <c r="A2141" s="12"/>
      <c r="B2141" s="12"/>
      <c r="C2141" s="12"/>
      <c r="D2141" s="12"/>
      <c r="E2141" s="12"/>
      <c r="F2141" s="12"/>
      <c r="G2141" s="12"/>
      <c r="H2141" s="31"/>
      <c r="I2141" s="156"/>
      <c r="M2141" s="37"/>
    </row>
    <row r="2142" spans="1:13" ht="12.75" x14ac:dyDescent="0.2">
      <c r="A2142" s="12"/>
      <c r="B2142" s="12"/>
      <c r="C2142" s="12"/>
      <c r="D2142" s="12"/>
      <c r="E2142" s="12"/>
      <c r="F2142" s="12"/>
      <c r="G2142" s="12"/>
      <c r="H2142" s="31"/>
      <c r="I2142" s="156"/>
      <c r="M2142" s="37"/>
    </row>
    <row r="2143" spans="1:13" ht="12.75" x14ac:dyDescent="0.2">
      <c r="A2143" s="12"/>
      <c r="B2143" s="12"/>
      <c r="C2143" s="12"/>
      <c r="D2143" s="12"/>
      <c r="E2143" s="12"/>
      <c r="F2143" s="12"/>
      <c r="G2143" s="12"/>
      <c r="H2143" s="31"/>
      <c r="I2143" s="156"/>
      <c r="M2143" s="37"/>
    </row>
    <row r="2144" spans="1:13" ht="12.75" x14ac:dyDescent="0.2">
      <c r="A2144" s="12"/>
      <c r="B2144" s="12"/>
      <c r="C2144" s="12"/>
      <c r="D2144" s="12"/>
      <c r="E2144" s="12"/>
      <c r="F2144" s="12"/>
      <c r="G2144" s="12"/>
      <c r="H2144" s="31"/>
      <c r="I2144" s="156"/>
      <c r="M2144" s="37"/>
    </row>
    <row r="2145" spans="1:13" ht="12.75" x14ac:dyDescent="0.2">
      <c r="A2145" s="12"/>
      <c r="B2145" s="12"/>
      <c r="C2145" s="12"/>
      <c r="D2145" s="12"/>
      <c r="E2145" s="12"/>
      <c r="F2145" s="12"/>
      <c r="G2145" s="12"/>
      <c r="H2145" s="31"/>
      <c r="I2145" s="156"/>
      <c r="M2145" s="37"/>
    </row>
    <row r="2146" spans="1:13" ht="12.75" x14ac:dyDescent="0.2">
      <c r="A2146" s="12"/>
      <c r="B2146" s="12"/>
      <c r="C2146" s="12"/>
      <c r="D2146" s="12"/>
      <c r="E2146" s="12"/>
      <c r="F2146" s="12"/>
      <c r="G2146" s="12"/>
      <c r="H2146" s="31"/>
      <c r="I2146" s="156"/>
      <c r="M2146" s="37"/>
    </row>
    <row r="2147" spans="1:13" ht="12.75" x14ac:dyDescent="0.2">
      <c r="A2147" s="12"/>
      <c r="B2147" s="12"/>
      <c r="C2147" s="12"/>
      <c r="D2147" s="12"/>
      <c r="E2147" s="12"/>
      <c r="F2147" s="12"/>
      <c r="G2147" s="12"/>
      <c r="H2147" s="31"/>
      <c r="I2147" s="156"/>
      <c r="M2147" s="37"/>
    </row>
    <row r="2148" spans="1:13" ht="12.75" x14ac:dyDescent="0.2">
      <c r="A2148" s="12"/>
      <c r="B2148" s="12"/>
      <c r="C2148" s="12"/>
      <c r="D2148" s="12"/>
      <c r="E2148" s="12"/>
      <c r="F2148" s="12"/>
      <c r="G2148" s="12"/>
      <c r="H2148" s="31"/>
      <c r="I2148" s="156"/>
      <c r="M2148" s="37"/>
    </row>
    <row r="2149" spans="1:13" ht="12.75" x14ac:dyDescent="0.2">
      <c r="A2149" s="12"/>
      <c r="B2149" s="12"/>
      <c r="C2149" s="12"/>
      <c r="D2149" s="12"/>
      <c r="E2149" s="12"/>
      <c r="F2149" s="12"/>
      <c r="G2149" s="12"/>
      <c r="H2149" s="31"/>
      <c r="I2149" s="156"/>
      <c r="M2149" s="37"/>
    </row>
    <row r="2150" spans="1:13" ht="12.75" x14ac:dyDescent="0.2">
      <c r="A2150" s="12"/>
      <c r="B2150" s="12"/>
      <c r="C2150" s="12"/>
      <c r="D2150" s="12"/>
      <c r="E2150" s="12"/>
      <c r="F2150" s="12"/>
      <c r="G2150" s="12"/>
      <c r="H2150" s="31"/>
      <c r="I2150" s="156"/>
      <c r="M2150" s="37"/>
    </row>
    <row r="2151" spans="1:13" ht="12.75" x14ac:dyDescent="0.2">
      <c r="A2151" s="12"/>
      <c r="B2151" s="12"/>
      <c r="C2151" s="12"/>
      <c r="D2151" s="12"/>
      <c r="E2151" s="12"/>
      <c r="F2151" s="12"/>
      <c r="G2151" s="12"/>
      <c r="H2151" s="31"/>
      <c r="I2151" s="156"/>
      <c r="M2151" s="37"/>
    </row>
    <row r="2152" spans="1:13" ht="12.75" x14ac:dyDescent="0.2">
      <c r="A2152" s="12"/>
      <c r="B2152" s="12"/>
      <c r="C2152" s="12"/>
      <c r="D2152" s="12"/>
      <c r="E2152" s="12"/>
      <c r="F2152" s="12"/>
      <c r="G2152" s="12"/>
      <c r="H2152" s="31"/>
      <c r="I2152" s="156"/>
      <c r="M2152" s="37"/>
    </row>
    <row r="2153" spans="1:13" ht="12.75" x14ac:dyDescent="0.2">
      <c r="A2153" s="12"/>
      <c r="B2153" s="12"/>
      <c r="C2153" s="12"/>
      <c r="D2153" s="12"/>
      <c r="E2153" s="12"/>
      <c r="F2153" s="12"/>
      <c r="G2153" s="12"/>
      <c r="H2153" s="31"/>
      <c r="I2153" s="156"/>
      <c r="M2153" s="37"/>
    </row>
    <row r="2154" spans="1:13" ht="12.75" x14ac:dyDescent="0.2">
      <c r="A2154" s="12"/>
      <c r="B2154" s="12"/>
      <c r="C2154" s="12"/>
      <c r="D2154" s="12"/>
      <c r="E2154" s="12"/>
      <c r="F2154" s="12"/>
      <c r="G2154" s="12"/>
      <c r="H2154" s="31"/>
      <c r="I2154" s="156"/>
      <c r="M2154" s="37"/>
    </row>
    <row r="2155" spans="1:13" ht="12.75" x14ac:dyDescent="0.2">
      <c r="A2155" s="12"/>
      <c r="B2155" s="12"/>
      <c r="C2155" s="12"/>
      <c r="D2155" s="12"/>
      <c r="E2155" s="12"/>
      <c r="F2155" s="12"/>
      <c r="G2155" s="12"/>
      <c r="H2155" s="31"/>
      <c r="I2155" s="156"/>
      <c r="M2155" s="37"/>
    </row>
    <row r="2156" spans="1:13" ht="12.75" x14ac:dyDescent="0.2">
      <c r="A2156" s="12"/>
      <c r="B2156" s="12"/>
      <c r="C2156" s="12"/>
      <c r="D2156" s="12"/>
      <c r="E2156" s="12"/>
      <c r="F2156" s="12"/>
      <c r="G2156" s="12"/>
      <c r="H2156" s="31"/>
      <c r="I2156" s="156"/>
      <c r="M2156" s="37"/>
    </row>
    <row r="2157" spans="1:13" ht="12.75" x14ac:dyDescent="0.2">
      <c r="A2157" s="12"/>
      <c r="B2157" s="12"/>
      <c r="C2157" s="12"/>
      <c r="D2157" s="12"/>
      <c r="E2157" s="12"/>
      <c r="F2157" s="12"/>
      <c r="G2157" s="12"/>
      <c r="H2157" s="31"/>
      <c r="I2157" s="156"/>
      <c r="M2157" s="37"/>
    </row>
    <row r="2158" spans="1:13" ht="12.75" x14ac:dyDescent="0.2">
      <c r="A2158" s="12"/>
      <c r="B2158" s="12"/>
      <c r="C2158" s="12"/>
      <c r="D2158" s="12"/>
      <c r="E2158" s="12"/>
      <c r="F2158" s="12"/>
      <c r="G2158" s="12"/>
      <c r="H2158" s="31"/>
      <c r="I2158" s="156"/>
      <c r="M2158" s="37"/>
    </row>
    <row r="2159" spans="1:13" ht="12.75" x14ac:dyDescent="0.2">
      <c r="A2159" s="12"/>
      <c r="B2159" s="12"/>
      <c r="C2159" s="12"/>
      <c r="D2159" s="12"/>
      <c r="E2159" s="12"/>
      <c r="F2159" s="12"/>
      <c r="G2159" s="12"/>
      <c r="H2159" s="31"/>
      <c r="I2159" s="156"/>
      <c r="M2159" s="37"/>
    </row>
    <row r="2160" spans="1:13" ht="12.75" x14ac:dyDescent="0.2">
      <c r="A2160" s="12"/>
      <c r="B2160" s="12"/>
      <c r="C2160" s="12"/>
      <c r="D2160" s="12"/>
      <c r="E2160" s="12"/>
      <c r="F2160" s="12"/>
      <c r="G2160" s="12"/>
      <c r="H2160" s="31"/>
      <c r="I2160" s="156"/>
      <c r="M2160" s="37"/>
    </row>
    <row r="2161" spans="1:13" ht="12.75" x14ac:dyDescent="0.2">
      <c r="A2161" s="12"/>
      <c r="B2161" s="12"/>
      <c r="C2161" s="12"/>
      <c r="D2161" s="12"/>
      <c r="E2161" s="12"/>
      <c r="F2161" s="12"/>
      <c r="G2161" s="12"/>
      <c r="H2161" s="31"/>
      <c r="I2161" s="156"/>
      <c r="M2161" s="37"/>
    </row>
    <row r="2162" spans="1:13" ht="12.75" x14ac:dyDescent="0.2">
      <c r="A2162" s="12"/>
      <c r="B2162" s="12"/>
      <c r="C2162" s="12"/>
      <c r="D2162" s="12"/>
      <c r="E2162" s="12"/>
      <c r="F2162" s="12"/>
      <c r="G2162" s="12"/>
      <c r="H2162" s="31"/>
      <c r="I2162" s="156"/>
      <c r="M2162" s="37"/>
    </row>
    <row r="2163" spans="1:13" ht="12.75" x14ac:dyDescent="0.2">
      <c r="A2163" s="12"/>
      <c r="B2163" s="12"/>
      <c r="C2163" s="12"/>
      <c r="D2163" s="12"/>
      <c r="E2163" s="12"/>
      <c r="F2163" s="12"/>
      <c r="G2163" s="12"/>
      <c r="H2163" s="31"/>
      <c r="I2163" s="156"/>
      <c r="M2163" s="37"/>
    </row>
    <row r="2164" spans="1:13" ht="12.75" x14ac:dyDescent="0.2">
      <c r="A2164" s="12"/>
      <c r="B2164" s="12"/>
      <c r="C2164" s="12"/>
      <c r="D2164" s="12"/>
      <c r="E2164" s="12"/>
      <c r="F2164" s="12"/>
      <c r="G2164" s="12"/>
      <c r="H2164" s="31"/>
      <c r="I2164" s="156"/>
      <c r="M2164" s="37"/>
    </row>
    <row r="2165" spans="1:13" ht="12.75" x14ac:dyDescent="0.2">
      <c r="A2165" s="12"/>
      <c r="B2165" s="12"/>
      <c r="C2165" s="12"/>
      <c r="D2165" s="12"/>
      <c r="E2165" s="12"/>
      <c r="F2165" s="12"/>
      <c r="G2165" s="12"/>
      <c r="H2165" s="31"/>
      <c r="I2165" s="156"/>
      <c r="M2165" s="37"/>
    </row>
    <row r="2166" spans="1:13" ht="12.75" x14ac:dyDescent="0.2">
      <c r="A2166" s="12"/>
      <c r="B2166" s="12"/>
      <c r="C2166" s="12"/>
      <c r="D2166" s="12"/>
      <c r="E2166" s="12"/>
      <c r="F2166" s="12"/>
      <c r="G2166" s="12"/>
      <c r="H2166" s="31"/>
      <c r="I2166" s="156"/>
      <c r="M2166" s="37"/>
    </row>
    <row r="2167" spans="1:13" ht="12.75" x14ac:dyDescent="0.2">
      <c r="A2167" s="12"/>
      <c r="B2167" s="12"/>
      <c r="C2167" s="12"/>
      <c r="D2167" s="12"/>
      <c r="E2167" s="12"/>
      <c r="F2167" s="12"/>
      <c r="G2167" s="12"/>
      <c r="H2167" s="31"/>
      <c r="I2167" s="156"/>
      <c r="M2167" s="37"/>
    </row>
    <row r="2168" spans="1:13" ht="12.75" x14ac:dyDescent="0.2">
      <c r="A2168" s="12"/>
      <c r="B2168" s="12"/>
      <c r="C2168" s="12"/>
      <c r="D2168" s="12"/>
      <c r="E2168" s="12"/>
      <c r="F2168" s="12"/>
      <c r="G2168" s="12"/>
      <c r="H2168" s="31"/>
      <c r="I2168" s="156"/>
      <c r="M2168" s="37"/>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0"/>
  </sheetPr>
  <dimension ref="A1:N149"/>
  <sheetViews>
    <sheetView zoomScale="80" zoomScaleNormal="80" workbookViewId="0">
      <pane ySplit="1" topLeftCell="A2" activePane="bottomLeft" state="frozen"/>
      <selection pane="bottomLeft" activeCell="P86" sqref="P86"/>
    </sheetView>
  </sheetViews>
  <sheetFormatPr defaultColWidth="11" defaultRowHeight="14.25" customHeight="1" x14ac:dyDescent="0.2"/>
  <cols>
    <col min="1" max="1" width="11.125" style="6" customWidth="1"/>
    <col min="2" max="2" width="6.375" style="68" bestFit="1" customWidth="1"/>
    <col min="3" max="3" width="7" style="9" customWidth="1"/>
    <col min="4" max="4" width="12.75" style="5" bestFit="1" customWidth="1"/>
    <col min="5" max="5" width="12.25" style="5" customWidth="1"/>
    <col min="6" max="6" width="11.375" style="5" customWidth="1"/>
    <col min="7" max="7" width="17.75" style="7" customWidth="1"/>
    <col min="8" max="8" width="11.5" style="40" customWidth="1"/>
    <col min="9" max="9" width="11" style="2"/>
    <col min="10" max="10" width="16.5" style="2" customWidth="1"/>
    <col min="11" max="11" width="12.75" style="2" bestFit="1" customWidth="1"/>
    <col min="12" max="12" width="17.375" style="2" customWidth="1"/>
    <col min="13" max="13" width="15" style="2" customWidth="1"/>
    <col min="14" max="14" width="5.75" style="40" customWidth="1"/>
  </cols>
  <sheetData>
    <row r="1" spans="1:14" ht="63.75" customHeight="1" thickBot="1" x14ac:dyDescent="0.25">
      <c r="A1" s="61" t="s">
        <v>50</v>
      </c>
      <c r="B1" s="66">
        <f>AVERAGE(G56:G131)</f>
        <v>84.879385964912288</v>
      </c>
      <c r="C1" s="69" t="s">
        <v>53</v>
      </c>
      <c r="D1" s="51" t="s">
        <v>55</v>
      </c>
      <c r="E1" s="51" t="s">
        <v>54</v>
      </c>
      <c r="F1" s="51" t="s">
        <v>57</v>
      </c>
      <c r="G1" s="62" t="s">
        <v>51</v>
      </c>
      <c r="H1" s="2"/>
      <c r="I1" s="39" t="s">
        <v>53</v>
      </c>
      <c r="J1" s="88" t="s">
        <v>56</v>
      </c>
      <c r="K1" s="89" t="s">
        <v>54</v>
      </c>
      <c r="L1" s="90" t="s">
        <v>57</v>
      </c>
      <c r="M1"/>
      <c r="N1"/>
    </row>
    <row r="2" spans="1:14" ht="14.25" customHeight="1" thickBot="1" x14ac:dyDescent="0.25">
      <c r="A2" s="63" t="s">
        <v>52</v>
      </c>
      <c r="B2" s="55">
        <v>1</v>
      </c>
      <c r="C2" s="70">
        <v>1871</v>
      </c>
      <c r="D2" s="54">
        <v>70</v>
      </c>
      <c r="E2" s="55">
        <v>0</v>
      </c>
      <c r="F2" s="55"/>
      <c r="G2" s="56">
        <f>IF(F2="",D2,F2)</f>
        <v>70</v>
      </c>
      <c r="H2" s="2"/>
      <c r="I2" s="84">
        <v>1871</v>
      </c>
      <c r="J2" s="85">
        <v>70</v>
      </c>
      <c r="K2" s="86"/>
      <c r="L2" s="87">
        <f>IF(J2&lt;&gt;"-",J2,L1+K2)</f>
        <v>70</v>
      </c>
    </row>
    <row r="3" spans="1:14" ht="14.25" customHeight="1" thickBot="1" x14ac:dyDescent="0.25">
      <c r="A3" s="57"/>
      <c r="B3" s="67"/>
      <c r="C3" s="60">
        <v>1872</v>
      </c>
      <c r="D3" s="58" t="s">
        <v>26</v>
      </c>
      <c r="E3" s="59">
        <f>(D31-D2)/(C31-C2)</f>
        <v>0</v>
      </c>
      <c r="F3" s="59">
        <f>IF(D3&lt;&gt;"-",D3,G2+E3)</f>
        <v>70</v>
      </c>
      <c r="G3" s="64">
        <v>70</v>
      </c>
      <c r="H3" s="2"/>
      <c r="I3" s="48" t="s">
        <v>27</v>
      </c>
      <c r="J3" s="49" t="s">
        <v>26</v>
      </c>
      <c r="K3" s="49">
        <v>0</v>
      </c>
      <c r="L3" s="50" t="str">
        <f>TEXT(L2+K3,0)&amp;"-"&amp;TEXT(L4-K3,0)</f>
        <v>70-70</v>
      </c>
      <c r="N3" s="2"/>
    </row>
    <row r="4" spans="1:14" ht="14.25" customHeight="1" x14ac:dyDescent="0.2">
      <c r="A4" s="57"/>
      <c r="B4" s="67"/>
      <c r="C4" s="60">
        <v>1873</v>
      </c>
      <c r="D4" s="58" t="s">
        <v>26</v>
      </c>
      <c r="E4" s="59">
        <f>E3</f>
        <v>0</v>
      </c>
      <c r="F4" s="59">
        <f t="shared" ref="F4:F30" si="0">IF(D4&lt;&gt;"-",D4,G3+E4)</f>
        <v>70</v>
      </c>
      <c r="G4" s="64">
        <f t="shared" ref="G4:G66" si="1">IF(F4="",D4,F4)</f>
        <v>70</v>
      </c>
      <c r="H4" s="2"/>
      <c r="I4" s="41">
        <v>1900</v>
      </c>
      <c r="J4" s="42">
        <v>70</v>
      </c>
      <c r="K4" s="43"/>
      <c r="L4" s="44">
        <f>IF(J4&lt;&gt;"-",J4,L3+K4)</f>
        <v>70</v>
      </c>
      <c r="N4" s="2"/>
    </row>
    <row r="5" spans="1:14" ht="14.25" customHeight="1" thickBot="1" x14ac:dyDescent="0.25">
      <c r="A5" s="57"/>
      <c r="B5" s="67"/>
      <c r="C5" s="60">
        <v>1874</v>
      </c>
      <c r="D5" s="58" t="s">
        <v>26</v>
      </c>
      <c r="E5" s="59">
        <f t="shared" ref="E5:E55" si="2">E4</f>
        <v>0</v>
      </c>
      <c r="F5" s="59">
        <f t="shared" si="0"/>
        <v>70</v>
      </c>
      <c r="G5" s="64">
        <f t="shared" si="1"/>
        <v>70</v>
      </c>
      <c r="H5" s="2"/>
      <c r="I5" s="48">
        <v>1901</v>
      </c>
      <c r="J5" s="49"/>
      <c r="K5" s="49">
        <f>(J6-J4)/(I6-I4)</f>
        <v>15</v>
      </c>
      <c r="L5" s="50" t="str">
        <f>TEXT(L4+K5,0)&amp;"-"&amp;TEXT(L6-K5,0)</f>
        <v>85-85</v>
      </c>
      <c r="N5" s="2"/>
    </row>
    <row r="6" spans="1:14" ht="14.25" customHeight="1" x14ac:dyDescent="0.2">
      <c r="A6" s="57"/>
      <c r="B6" s="67"/>
      <c r="C6" s="60">
        <v>1875</v>
      </c>
      <c r="D6" s="58" t="s">
        <v>26</v>
      </c>
      <c r="E6" s="59">
        <f t="shared" si="2"/>
        <v>0</v>
      </c>
      <c r="F6" s="59">
        <f t="shared" si="0"/>
        <v>70</v>
      </c>
      <c r="G6" s="64">
        <f t="shared" si="1"/>
        <v>70</v>
      </c>
      <c r="H6" s="2"/>
      <c r="I6" s="41">
        <v>1902</v>
      </c>
      <c r="J6" s="42">
        <v>100</v>
      </c>
      <c r="K6" s="43"/>
      <c r="L6" s="44">
        <f>IF(J6&lt;&gt;"-",J6,L5+K6)</f>
        <v>100</v>
      </c>
      <c r="N6" s="2"/>
    </row>
    <row r="7" spans="1:14" ht="14.25" customHeight="1" thickBot="1" x14ac:dyDescent="0.25">
      <c r="A7" s="57"/>
      <c r="B7" s="67"/>
      <c r="C7" s="60">
        <v>1876</v>
      </c>
      <c r="D7" s="58" t="s">
        <v>26</v>
      </c>
      <c r="E7" s="59">
        <f t="shared" si="2"/>
        <v>0</v>
      </c>
      <c r="F7" s="59">
        <f t="shared" si="0"/>
        <v>70</v>
      </c>
      <c r="G7" s="64">
        <f t="shared" si="1"/>
        <v>70</v>
      </c>
      <c r="H7" s="2"/>
      <c r="I7" s="48" t="s">
        <v>28</v>
      </c>
      <c r="J7" s="49"/>
      <c r="K7" s="49">
        <f>(J8-J6)/(I8-I6)</f>
        <v>-23.333333333333332</v>
      </c>
      <c r="L7" s="50" t="str">
        <f>TEXT(L6+K7,0)&amp;"-"&amp;TEXT(L8-K7,0)</f>
        <v>77-53</v>
      </c>
      <c r="N7" s="2"/>
    </row>
    <row r="8" spans="1:14" ht="14.25" customHeight="1" x14ac:dyDescent="0.2">
      <c r="A8" s="57"/>
      <c r="B8" s="67"/>
      <c r="C8" s="60">
        <v>1877</v>
      </c>
      <c r="D8" s="58" t="s">
        <v>26</v>
      </c>
      <c r="E8" s="59">
        <f t="shared" si="2"/>
        <v>0</v>
      </c>
      <c r="F8" s="59">
        <f t="shared" si="0"/>
        <v>70</v>
      </c>
      <c r="G8" s="64">
        <f t="shared" si="1"/>
        <v>70</v>
      </c>
      <c r="H8" s="2"/>
      <c r="I8" s="41">
        <v>1905</v>
      </c>
      <c r="J8" s="42">
        <v>30</v>
      </c>
      <c r="K8" s="43"/>
      <c r="L8" s="44">
        <f>IF(J8&lt;&gt;"-",J8,L7+K8)</f>
        <v>30</v>
      </c>
      <c r="N8" s="2"/>
    </row>
    <row r="9" spans="1:14" ht="14.25" customHeight="1" thickBot="1" x14ac:dyDescent="0.25">
      <c r="A9" s="57"/>
      <c r="B9" s="67"/>
      <c r="C9" s="60">
        <v>1878</v>
      </c>
      <c r="D9" s="58" t="s">
        <v>26</v>
      </c>
      <c r="E9" s="59">
        <f t="shared" si="2"/>
        <v>0</v>
      </c>
      <c r="F9" s="59">
        <f t="shared" si="0"/>
        <v>70</v>
      </c>
      <c r="G9" s="64">
        <f t="shared" si="1"/>
        <v>70</v>
      </c>
      <c r="H9" s="2"/>
      <c r="I9" s="48">
        <v>1906</v>
      </c>
      <c r="J9" s="49"/>
      <c r="K9" s="49">
        <f>(J10-J8)/(I10-I8)</f>
        <v>22.5</v>
      </c>
      <c r="L9" s="50" t="str">
        <f>TEXT(L8+K9,0)&amp;"-"&amp;TEXT(L10-K9,0)</f>
        <v>53-53</v>
      </c>
      <c r="N9" s="2"/>
    </row>
    <row r="10" spans="1:14" ht="14.25" customHeight="1" x14ac:dyDescent="0.2">
      <c r="A10" s="57"/>
      <c r="B10" s="67"/>
      <c r="C10" s="60">
        <v>1879</v>
      </c>
      <c r="D10" s="58" t="s">
        <v>26</v>
      </c>
      <c r="E10" s="59">
        <f t="shared" si="2"/>
        <v>0</v>
      </c>
      <c r="F10" s="59">
        <f t="shared" si="0"/>
        <v>70</v>
      </c>
      <c r="G10" s="64">
        <f t="shared" si="1"/>
        <v>70</v>
      </c>
      <c r="H10" s="2"/>
      <c r="I10" s="41">
        <v>1907</v>
      </c>
      <c r="J10" s="42">
        <v>75</v>
      </c>
      <c r="K10" s="43"/>
      <c r="L10" s="44">
        <f>IF(J10&lt;&gt;"-",J10,L9+K10)</f>
        <v>75</v>
      </c>
      <c r="N10" s="2"/>
    </row>
    <row r="11" spans="1:14" ht="14.25" customHeight="1" thickBot="1" x14ac:dyDescent="0.25">
      <c r="A11" s="57"/>
      <c r="B11" s="67"/>
      <c r="C11" s="60">
        <v>1880</v>
      </c>
      <c r="D11" s="58" t="s">
        <v>26</v>
      </c>
      <c r="E11" s="59">
        <f t="shared" si="2"/>
        <v>0</v>
      </c>
      <c r="F11" s="59">
        <f t="shared" si="0"/>
        <v>70</v>
      </c>
      <c r="G11" s="64">
        <f t="shared" si="1"/>
        <v>70</v>
      </c>
      <c r="H11" s="2"/>
      <c r="I11" s="48" t="s">
        <v>29</v>
      </c>
      <c r="J11" s="49"/>
      <c r="K11" s="49">
        <f>(J12-J10)/(I12-I10)</f>
        <v>-8.3333333333333339</v>
      </c>
      <c r="L11" s="50" t="str">
        <f>TEXT(L10+K11,0)&amp;"-"&amp;TEXT(L12-K11,0)</f>
        <v>67-58</v>
      </c>
      <c r="N11" s="2"/>
    </row>
    <row r="12" spans="1:14" ht="14.25" customHeight="1" x14ac:dyDescent="0.2">
      <c r="A12" s="57"/>
      <c r="B12" s="67"/>
      <c r="C12" s="60">
        <v>1881</v>
      </c>
      <c r="D12" s="58" t="s">
        <v>26</v>
      </c>
      <c r="E12" s="59">
        <f t="shared" si="2"/>
        <v>0</v>
      </c>
      <c r="F12" s="59">
        <f t="shared" si="0"/>
        <v>70</v>
      </c>
      <c r="G12" s="64">
        <f t="shared" si="1"/>
        <v>70</v>
      </c>
      <c r="H12" s="2"/>
      <c r="I12" s="41">
        <v>1910</v>
      </c>
      <c r="J12" s="42">
        <v>50</v>
      </c>
      <c r="K12" s="43"/>
      <c r="L12" s="44">
        <f>IF(J12&lt;&gt;"-",J12,L11+K12)</f>
        <v>50</v>
      </c>
      <c r="N12" s="2"/>
    </row>
    <row r="13" spans="1:14" ht="14.25" customHeight="1" thickBot="1" x14ac:dyDescent="0.25">
      <c r="A13" s="57"/>
      <c r="B13" s="67"/>
      <c r="C13" s="60">
        <v>1882</v>
      </c>
      <c r="D13" s="58" t="s">
        <v>26</v>
      </c>
      <c r="E13" s="59">
        <f t="shared" si="2"/>
        <v>0</v>
      </c>
      <c r="F13" s="59">
        <f t="shared" si="0"/>
        <v>70</v>
      </c>
      <c r="G13" s="64">
        <f t="shared" si="1"/>
        <v>70</v>
      </c>
      <c r="H13" s="2"/>
      <c r="I13" s="48" t="s">
        <v>30</v>
      </c>
      <c r="J13" s="49"/>
      <c r="K13" s="49">
        <f>(J14-J12)/(I14-I12)</f>
        <v>10</v>
      </c>
      <c r="L13" s="50" t="str">
        <f>TEXT(L12+K13,0)&amp;"-"&amp;TEXT(L14-K13,0)</f>
        <v>60-90</v>
      </c>
      <c r="N13" s="2"/>
    </row>
    <row r="14" spans="1:14" ht="14.25" customHeight="1" x14ac:dyDescent="0.2">
      <c r="A14" s="57"/>
      <c r="B14" s="67"/>
      <c r="C14" s="60">
        <v>1883</v>
      </c>
      <c r="D14" s="58" t="s">
        <v>26</v>
      </c>
      <c r="E14" s="59">
        <f t="shared" si="2"/>
        <v>0</v>
      </c>
      <c r="F14" s="59">
        <f t="shared" si="0"/>
        <v>70</v>
      </c>
      <c r="G14" s="64">
        <f t="shared" si="1"/>
        <v>70</v>
      </c>
      <c r="H14" s="2"/>
      <c r="I14" s="41">
        <v>1915</v>
      </c>
      <c r="J14" s="42">
        <v>100</v>
      </c>
      <c r="K14" s="43"/>
      <c r="L14" s="44">
        <f>IF(J14&lt;&gt;"-",J14,L13+K14)</f>
        <v>100</v>
      </c>
      <c r="N14" s="2"/>
    </row>
    <row r="15" spans="1:14" ht="14.25" customHeight="1" thickBot="1" x14ac:dyDescent="0.25">
      <c r="A15" s="57"/>
      <c r="B15" s="67"/>
      <c r="C15" s="60">
        <v>1884</v>
      </c>
      <c r="D15" s="58" t="s">
        <v>26</v>
      </c>
      <c r="E15" s="59">
        <f t="shared" si="2"/>
        <v>0</v>
      </c>
      <c r="F15" s="59">
        <f t="shared" si="0"/>
        <v>70</v>
      </c>
      <c r="G15" s="64">
        <f t="shared" si="1"/>
        <v>70</v>
      </c>
      <c r="H15" s="2"/>
      <c r="I15" s="48" t="s">
        <v>31</v>
      </c>
      <c r="J15" s="49"/>
      <c r="K15" s="49">
        <f>(J16-J14)/(I16-I14)</f>
        <v>-5</v>
      </c>
      <c r="L15" s="50" t="str">
        <f>TEXT(L14+K15,0)&amp;"-"&amp;TEXT(L16-K15,0)</f>
        <v>95-55</v>
      </c>
      <c r="N15" s="2"/>
    </row>
    <row r="16" spans="1:14" ht="14.25" customHeight="1" x14ac:dyDescent="0.2">
      <c r="A16" s="57"/>
      <c r="B16" s="67"/>
      <c r="C16" s="60">
        <v>1885</v>
      </c>
      <c r="D16" s="58" t="s">
        <v>26</v>
      </c>
      <c r="E16" s="59">
        <f t="shared" si="2"/>
        <v>0</v>
      </c>
      <c r="F16" s="59">
        <f t="shared" si="0"/>
        <v>70</v>
      </c>
      <c r="G16" s="64">
        <f t="shared" si="1"/>
        <v>70</v>
      </c>
      <c r="H16" s="2"/>
      <c r="I16" s="41">
        <v>1925</v>
      </c>
      <c r="J16" s="42">
        <v>50</v>
      </c>
      <c r="K16" s="43"/>
      <c r="L16" s="44">
        <f>IF(J16&lt;&gt;"-",J16,L3+K16)</f>
        <v>50</v>
      </c>
      <c r="N16" s="2"/>
    </row>
    <row r="17" spans="1:14" ht="14.25" customHeight="1" thickBot="1" x14ac:dyDescent="0.25">
      <c r="A17" s="57"/>
      <c r="B17" s="67"/>
      <c r="C17" s="60">
        <v>1886</v>
      </c>
      <c r="D17" s="58" t="s">
        <v>26</v>
      </c>
      <c r="E17" s="59">
        <f t="shared" si="2"/>
        <v>0</v>
      </c>
      <c r="F17" s="59">
        <f t="shared" si="0"/>
        <v>70</v>
      </c>
      <c r="G17" s="64">
        <f t="shared" si="1"/>
        <v>70</v>
      </c>
      <c r="H17" s="2"/>
      <c r="I17" s="48" t="s">
        <v>32</v>
      </c>
      <c r="J17" s="49" t="s">
        <v>26</v>
      </c>
      <c r="K17" s="49">
        <f>(J18-J16)/(I18-I16)</f>
        <v>2.4</v>
      </c>
      <c r="L17" s="50" t="str">
        <f>TEXT(L16+K17,0)&amp;"-"&amp;TEXT(L18-K17,0)</f>
        <v>52-60</v>
      </c>
      <c r="N17" s="2"/>
    </row>
    <row r="18" spans="1:14" ht="14.25" customHeight="1" x14ac:dyDescent="0.2">
      <c r="A18" s="57"/>
      <c r="B18" s="67"/>
      <c r="C18" s="60">
        <v>1887</v>
      </c>
      <c r="D18" s="58" t="s">
        <v>26</v>
      </c>
      <c r="E18" s="59">
        <f t="shared" si="2"/>
        <v>0</v>
      </c>
      <c r="F18" s="59">
        <f t="shared" si="0"/>
        <v>70</v>
      </c>
      <c r="G18" s="64">
        <f t="shared" si="1"/>
        <v>70</v>
      </c>
      <c r="H18" s="2"/>
      <c r="I18" s="41">
        <v>1930</v>
      </c>
      <c r="J18" s="42">
        <v>62</v>
      </c>
      <c r="K18" s="43"/>
      <c r="L18" s="44">
        <f>IF(J18&lt;&gt;"-",J18,L17+K18)</f>
        <v>62</v>
      </c>
      <c r="N18" s="2"/>
    </row>
    <row r="19" spans="1:14" ht="14.25" customHeight="1" thickBot="1" x14ac:dyDescent="0.25">
      <c r="A19" s="57"/>
      <c r="B19" s="67"/>
      <c r="C19" s="60">
        <v>1888</v>
      </c>
      <c r="D19" s="58" t="s">
        <v>26</v>
      </c>
      <c r="E19" s="59">
        <f t="shared" si="2"/>
        <v>0</v>
      </c>
      <c r="F19" s="59">
        <f t="shared" si="0"/>
        <v>70</v>
      </c>
      <c r="G19" s="64">
        <f t="shared" si="1"/>
        <v>70</v>
      </c>
      <c r="H19" s="2"/>
      <c r="I19" s="48" t="str">
        <f>TEXT(I18,0)&amp;"-"&amp;TEXT(I20,0)</f>
        <v>1930-1933</v>
      </c>
      <c r="J19" s="49" t="s">
        <v>26</v>
      </c>
      <c r="K19" s="49">
        <f>(J20-J18)/(I20-I18)</f>
        <v>25.666666666666668</v>
      </c>
      <c r="L19" s="50" t="str">
        <f>TEXT(L18+K19,0)&amp;"-"&amp;TEXT(L20-K19,0)</f>
        <v>88-113</v>
      </c>
      <c r="N19" s="2"/>
    </row>
    <row r="20" spans="1:14" ht="14.25" customHeight="1" x14ac:dyDescent="0.2">
      <c r="A20" s="57"/>
      <c r="B20" s="67"/>
      <c r="C20" s="60">
        <v>1889</v>
      </c>
      <c r="D20" s="58" t="s">
        <v>26</v>
      </c>
      <c r="E20" s="59">
        <f t="shared" si="2"/>
        <v>0</v>
      </c>
      <c r="F20" s="59">
        <f t="shared" si="0"/>
        <v>70</v>
      </c>
      <c r="G20" s="64">
        <f t="shared" si="1"/>
        <v>70</v>
      </c>
      <c r="H20" s="2"/>
      <c r="I20" s="41">
        <v>1933</v>
      </c>
      <c r="J20" s="42">
        <v>139</v>
      </c>
      <c r="K20" s="43"/>
      <c r="L20" s="44">
        <f>IF(J20&lt;&gt;"-",J20,L19+K20)</f>
        <v>139</v>
      </c>
      <c r="N20" s="2"/>
    </row>
    <row r="21" spans="1:14" ht="14.25" customHeight="1" thickBot="1" x14ac:dyDescent="0.25">
      <c r="A21" s="57"/>
      <c r="B21" s="67"/>
      <c r="C21" s="60">
        <v>1890</v>
      </c>
      <c r="D21" s="58" t="s">
        <v>26</v>
      </c>
      <c r="E21" s="59">
        <f t="shared" si="2"/>
        <v>0</v>
      </c>
      <c r="F21" s="59">
        <f t="shared" si="0"/>
        <v>70</v>
      </c>
      <c r="G21" s="64">
        <f t="shared" si="1"/>
        <v>70</v>
      </c>
      <c r="H21" s="2"/>
      <c r="I21" s="48" t="str">
        <f>TEXT(I20,0)&amp;"-"&amp;TEXT(I22,0)</f>
        <v>1933-1935</v>
      </c>
      <c r="J21" s="49" t="s">
        <v>26</v>
      </c>
      <c r="K21" s="49">
        <f>(J22-J20)/(I22-I20)</f>
        <v>-24.5</v>
      </c>
      <c r="L21" s="50" t="str">
        <f>TEXT(L20+K21,0)&amp;"-"&amp;TEXT(L22-K21,0)</f>
        <v>115-115</v>
      </c>
      <c r="N21" s="2"/>
    </row>
    <row r="22" spans="1:14" ht="14.25" customHeight="1" x14ac:dyDescent="0.2">
      <c r="A22" s="57"/>
      <c r="B22" s="67"/>
      <c r="C22" s="60">
        <v>1891</v>
      </c>
      <c r="D22" s="58" t="s">
        <v>26</v>
      </c>
      <c r="E22" s="59">
        <f t="shared" si="2"/>
        <v>0</v>
      </c>
      <c r="F22" s="59">
        <f t="shared" si="0"/>
        <v>70</v>
      </c>
      <c r="G22" s="64">
        <f t="shared" si="1"/>
        <v>70</v>
      </c>
      <c r="H22" s="2"/>
      <c r="I22" s="41">
        <v>1935</v>
      </c>
      <c r="J22" s="42">
        <v>90</v>
      </c>
      <c r="K22" s="43"/>
      <c r="L22" s="44">
        <f>IF(J22&lt;&gt;"-",J22,L21+K22)</f>
        <v>90</v>
      </c>
      <c r="N22" s="2"/>
    </row>
    <row r="23" spans="1:14" ht="14.25" customHeight="1" thickBot="1" x14ac:dyDescent="0.25">
      <c r="A23" s="57"/>
      <c r="B23" s="67"/>
      <c r="C23" s="60">
        <v>1892</v>
      </c>
      <c r="D23" s="58" t="s">
        <v>26</v>
      </c>
      <c r="E23" s="59">
        <f t="shared" si="2"/>
        <v>0</v>
      </c>
      <c r="F23" s="59">
        <f t="shared" si="0"/>
        <v>70</v>
      </c>
      <c r="G23" s="64">
        <f t="shared" si="1"/>
        <v>70</v>
      </c>
      <c r="H23" s="2"/>
      <c r="I23" s="48" t="str">
        <f>TEXT(I22,0)&amp;"-"&amp;TEXT(I24,0)</f>
        <v>1935-1940</v>
      </c>
      <c r="J23" s="49" t="s">
        <v>26</v>
      </c>
      <c r="K23" s="49">
        <f>(J24-J22)/(I24-I22)</f>
        <v>0.2</v>
      </c>
      <c r="L23" s="50" t="str">
        <f>TEXT(L22+K23,0)&amp;"-"&amp;TEXT(L24-K23,0)</f>
        <v>90-91</v>
      </c>
      <c r="N23" s="2"/>
    </row>
    <row r="24" spans="1:14" ht="14.25" customHeight="1" x14ac:dyDescent="0.2">
      <c r="A24" s="57"/>
      <c r="B24" s="67"/>
      <c r="C24" s="60">
        <v>1893</v>
      </c>
      <c r="D24" s="58" t="s">
        <v>26</v>
      </c>
      <c r="E24" s="59">
        <f t="shared" si="2"/>
        <v>0</v>
      </c>
      <c r="F24" s="59">
        <f t="shared" si="0"/>
        <v>70</v>
      </c>
      <c r="G24" s="64">
        <f t="shared" si="1"/>
        <v>70</v>
      </c>
      <c r="H24" s="2"/>
      <c r="I24" s="41">
        <v>1940</v>
      </c>
      <c r="J24" s="42">
        <v>91</v>
      </c>
      <c r="K24" s="43"/>
      <c r="L24" s="44">
        <f>IF(J24&lt;&gt;"-",J24,L23+K24)</f>
        <v>91</v>
      </c>
      <c r="N24" s="2"/>
    </row>
    <row r="25" spans="1:14" ht="14.25" customHeight="1" thickBot="1" x14ac:dyDescent="0.25">
      <c r="A25" s="57"/>
      <c r="B25" s="67"/>
      <c r="C25" s="60">
        <v>1894</v>
      </c>
      <c r="D25" s="58" t="s">
        <v>26</v>
      </c>
      <c r="E25" s="59">
        <f t="shared" si="2"/>
        <v>0</v>
      </c>
      <c r="F25" s="59">
        <f t="shared" si="0"/>
        <v>70</v>
      </c>
      <c r="G25" s="64">
        <f t="shared" si="1"/>
        <v>70</v>
      </c>
      <c r="H25" s="2"/>
      <c r="I25" s="48" t="str">
        <f>TEXT(I24,0)&amp;"-"&amp;TEXT(I26,0)</f>
        <v>1940-1945</v>
      </c>
      <c r="J25" s="49" t="s">
        <v>26</v>
      </c>
      <c r="K25" s="49">
        <f>(J26-J24)/(I26-I24)</f>
        <v>-0.4</v>
      </c>
      <c r="L25" s="50" t="str">
        <f>TEXT(L24+K25,0)&amp;"-"&amp;TEXT(L26-K25,0)</f>
        <v>91-89</v>
      </c>
      <c r="N25" s="2"/>
    </row>
    <row r="26" spans="1:14" ht="14.25" customHeight="1" x14ac:dyDescent="0.2">
      <c r="A26" s="57"/>
      <c r="B26" s="67"/>
      <c r="C26" s="60">
        <v>1895</v>
      </c>
      <c r="D26" s="58" t="s">
        <v>26</v>
      </c>
      <c r="E26" s="59">
        <f t="shared" si="2"/>
        <v>0</v>
      </c>
      <c r="F26" s="59">
        <f t="shared" si="0"/>
        <v>70</v>
      </c>
      <c r="G26" s="64">
        <f t="shared" si="1"/>
        <v>70</v>
      </c>
      <c r="H26" s="2"/>
      <c r="I26" s="41">
        <v>1945</v>
      </c>
      <c r="J26" s="42">
        <v>89</v>
      </c>
      <c r="K26" s="43"/>
      <c r="L26" s="44">
        <f>IF(J26&lt;&gt;"-",J26,L25+K26)</f>
        <v>89</v>
      </c>
      <c r="N26" s="2"/>
    </row>
    <row r="27" spans="1:14" ht="14.25" customHeight="1" thickBot="1" x14ac:dyDescent="0.25">
      <c r="A27" s="57"/>
      <c r="B27" s="67"/>
      <c r="C27" s="60">
        <v>1896</v>
      </c>
      <c r="D27" s="58" t="s">
        <v>26</v>
      </c>
      <c r="E27" s="59">
        <f t="shared" si="2"/>
        <v>0</v>
      </c>
      <c r="F27" s="59">
        <f t="shared" si="0"/>
        <v>70</v>
      </c>
      <c r="G27" s="64">
        <f t="shared" si="1"/>
        <v>70</v>
      </c>
      <c r="H27" s="2"/>
      <c r="I27" s="48" t="str">
        <f>TEXT(I26,0)&amp;"-"&amp;TEXT(I28,0)</f>
        <v>1945-1950</v>
      </c>
      <c r="J27" s="49" t="s">
        <v>26</v>
      </c>
      <c r="K27" s="49">
        <f>(J28-J26)/(I28-I26)</f>
        <v>1.4</v>
      </c>
      <c r="L27" s="50" t="str">
        <f>TEXT(L26+K27,0)&amp;"-"&amp;TEXT(L28-K27,0)</f>
        <v>90-95</v>
      </c>
      <c r="N27" s="2"/>
    </row>
    <row r="28" spans="1:14" ht="14.25" customHeight="1" x14ac:dyDescent="0.2">
      <c r="A28" s="57"/>
      <c r="B28" s="67"/>
      <c r="C28" s="60">
        <v>1897</v>
      </c>
      <c r="D28" s="58" t="s">
        <v>26</v>
      </c>
      <c r="E28" s="59">
        <f t="shared" si="2"/>
        <v>0</v>
      </c>
      <c r="F28" s="59">
        <f t="shared" si="0"/>
        <v>70</v>
      </c>
      <c r="G28" s="64">
        <f t="shared" si="1"/>
        <v>70</v>
      </c>
      <c r="H28" s="2"/>
      <c r="I28" s="41">
        <v>1950</v>
      </c>
      <c r="J28" s="42">
        <v>96</v>
      </c>
      <c r="K28" s="43"/>
      <c r="L28" s="44">
        <f>IF(J28&lt;&gt;"-",J28,#REF!+K28)</f>
        <v>96</v>
      </c>
      <c r="N28" s="2"/>
    </row>
    <row r="29" spans="1:14" ht="14.25" customHeight="1" thickBot="1" x14ac:dyDescent="0.25">
      <c r="A29" s="57"/>
      <c r="B29" s="67"/>
      <c r="C29" s="60">
        <v>1898</v>
      </c>
      <c r="D29" s="58" t="s">
        <v>26</v>
      </c>
      <c r="E29" s="59">
        <f t="shared" si="2"/>
        <v>0</v>
      </c>
      <c r="F29" s="59">
        <f t="shared" si="0"/>
        <v>70</v>
      </c>
      <c r="G29" s="64">
        <f t="shared" si="1"/>
        <v>70</v>
      </c>
      <c r="H29" s="2"/>
      <c r="I29" s="48" t="str">
        <f>TEXT(I28,0)&amp;"-"&amp;TEXT(I30,0)</f>
        <v>1950-1955</v>
      </c>
      <c r="J29" s="49" t="s">
        <v>26</v>
      </c>
      <c r="K29" s="49">
        <f>(J30-J28)/(I30-I28)</f>
        <v>0.8</v>
      </c>
      <c r="L29" s="50" t="str">
        <f>TEXT(L28+K29,0)&amp;"-"&amp;TEXT(L30-K29,0)</f>
        <v>97-99</v>
      </c>
      <c r="N29" s="2"/>
    </row>
    <row r="30" spans="1:14" ht="14.25" customHeight="1" thickBot="1" x14ac:dyDescent="0.25">
      <c r="A30" s="57"/>
      <c r="B30" s="67"/>
      <c r="C30" s="60">
        <v>1899</v>
      </c>
      <c r="D30" s="58" t="s">
        <v>26</v>
      </c>
      <c r="E30" s="59">
        <f t="shared" si="2"/>
        <v>0</v>
      </c>
      <c r="F30" s="59">
        <f t="shared" si="0"/>
        <v>70</v>
      </c>
      <c r="G30" s="64">
        <f t="shared" si="1"/>
        <v>70</v>
      </c>
      <c r="H30" s="2"/>
      <c r="I30" s="41">
        <v>1955</v>
      </c>
      <c r="J30" s="42">
        <v>100</v>
      </c>
      <c r="K30" s="43"/>
      <c r="L30" s="44">
        <f>IF(J30&lt;&gt;"-",J30,#REF!+K30)</f>
        <v>100</v>
      </c>
      <c r="N30" s="2"/>
    </row>
    <row r="31" spans="1:14" ht="14.25" customHeight="1" thickBot="1" x14ac:dyDescent="0.25">
      <c r="A31" s="63" t="s">
        <v>52</v>
      </c>
      <c r="B31" s="55">
        <v>2</v>
      </c>
      <c r="C31" s="70">
        <v>1900</v>
      </c>
      <c r="D31" s="54">
        <v>70</v>
      </c>
      <c r="E31" s="55">
        <f t="shared" si="2"/>
        <v>0</v>
      </c>
      <c r="F31" s="55"/>
      <c r="G31" s="55">
        <f t="shared" si="1"/>
        <v>70</v>
      </c>
      <c r="H31" s="2"/>
      <c r="I31" s="48" t="str">
        <f>TEXT(I30,0)&amp;"-"&amp;TEXT(I32,0)</f>
        <v>1955-1960</v>
      </c>
      <c r="J31" s="49" t="s">
        <v>26</v>
      </c>
      <c r="K31" s="49">
        <f>(J32-J30)/(I32-I30)</f>
        <v>1.4</v>
      </c>
      <c r="L31" s="50" t="str">
        <f>TEXT(L30+K31,0)&amp;"-"&amp;TEXT(L32-K31,0)</f>
        <v>101-106</v>
      </c>
      <c r="N31" s="2"/>
    </row>
    <row r="32" spans="1:14" ht="14.25" customHeight="1" thickBot="1" x14ac:dyDescent="0.25">
      <c r="A32" s="57"/>
      <c r="B32" s="67"/>
      <c r="C32" s="60">
        <v>1901</v>
      </c>
      <c r="D32" s="58" t="s">
        <v>26</v>
      </c>
      <c r="E32" s="59">
        <f>(D33-D31)/(C33-C31)</f>
        <v>15</v>
      </c>
      <c r="F32" s="59">
        <f>IF(D32&lt;&gt;"-",D32,G31+E32)</f>
        <v>85</v>
      </c>
      <c r="G32" s="64">
        <f t="shared" si="1"/>
        <v>85</v>
      </c>
      <c r="H32" s="2"/>
      <c r="I32" s="41">
        <v>1960</v>
      </c>
      <c r="J32" s="42">
        <v>107</v>
      </c>
      <c r="K32" s="43"/>
      <c r="L32" s="44">
        <f>IF(J32&lt;&gt;"-",J32,#REF!+K32)</f>
        <v>107</v>
      </c>
      <c r="N32" s="2"/>
    </row>
    <row r="33" spans="1:14" ht="14.25" customHeight="1" thickBot="1" x14ac:dyDescent="0.25">
      <c r="A33" s="63" t="s">
        <v>52</v>
      </c>
      <c r="B33" s="55">
        <v>3</v>
      </c>
      <c r="C33" s="70">
        <v>1902</v>
      </c>
      <c r="D33" s="54">
        <v>100</v>
      </c>
      <c r="E33" s="55"/>
      <c r="F33" s="55"/>
      <c r="G33" s="56">
        <f>IF(F33="",D33,F33)</f>
        <v>100</v>
      </c>
      <c r="H33" s="2"/>
      <c r="I33" s="48" t="str">
        <f>TEXT(I32,0)&amp;"-"&amp;TEXT(I34,0)</f>
        <v>1960-1965</v>
      </c>
      <c r="J33" s="49" t="s">
        <v>26</v>
      </c>
      <c r="K33" s="49">
        <f>(J34-J32)/(I34-I32)</f>
        <v>0.6</v>
      </c>
      <c r="L33" s="50" t="str">
        <f>TEXT(L32+K33,0)&amp;"-"&amp;TEXT(L34-K33,0)</f>
        <v>108-109</v>
      </c>
      <c r="N33" s="2"/>
    </row>
    <row r="34" spans="1:14" ht="14.25" customHeight="1" x14ac:dyDescent="0.2">
      <c r="B34" s="5"/>
      <c r="C34" s="9">
        <v>1903</v>
      </c>
      <c r="D34" s="52" t="s">
        <v>26</v>
      </c>
      <c r="E34" s="53">
        <f>(D33-D36)/(C33-C36)</f>
        <v>-23.333333333333332</v>
      </c>
      <c r="F34" s="53">
        <f>IF(D34&lt;&gt;"-",D34,G33+E34)</f>
        <v>76.666666666666671</v>
      </c>
      <c r="G34" s="64">
        <f t="shared" si="1"/>
        <v>76.666666666666671</v>
      </c>
      <c r="H34" s="2"/>
      <c r="I34" s="41">
        <v>1965</v>
      </c>
      <c r="J34" s="42">
        <v>110</v>
      </c>
      <c r="K34" s="43"/>
      <c r="L34" s="44">
        <f>IF(J34&lt;&gt;"-",J34,#REF!+K34)</f>
        <v>110</v>
      </c>
      <c r="N34" s="2"/>
    </row>
    <row r="35" spans="1:14" ht="14.25" customHeight="1" thickBot="1" x14ac:dyDescent="0.25">
      <c r="B35" s="5"/>
      <c r="C35" s="9">
        <v>1904</v>
      </c>
      <c r="D35" s="52" t="s">
        <v>26</v>
      </c>
      <c r="E35" s="53">
        <f t="shared" si="2"/>
        <v>-23.333333333333332</v>
      </c>
      <c r="F35" s="53">
        <f>IF(D35&lt;&gt;"-",D35,G34+E35)</f>
        <v>53.333333333333343</v>
      </c>
      <c r="G35" s="64">
        <f t="shared" si="1"/>
        <v>53.333333333333343</v>
      </c>
      <c r="H35" s="2"/>
      <c r="I35" s="48" t="str">
        <f>TEXT(I34,0)&amp;"-"&amp;TEXT(I36,0)</f>
        <v>1965-1970</v>
      </c>
      <c r="J35" s="49" t="s">
        <v>26</v>
      </c>
      <c r="K35" s="49">
        <f>(J36-J34)/(I36-I34)</f>
        <v>0.4</v>
      </c>
      <c r="L35" s="50" t="str">
        <f>TEXT(L34+K35,0)&amp;"-"&amp;TEXT(L36-K35,0)</f>
        <v>110-112</v>
      </c>
      <c r="N35" s="2"/>
    </row>
    <row r="36" spans="1:14" ht="14.25" customHeight="1" thickBot="1" x14ac:dyDescent="0.25">
      <c r="A36" s="63" t="s">
        <v>52</v>
      </c>
      <c r="B36" s="55">
        <v>4</v>
      </c>
      <c r="C36" s="70">
        <v>1905</v>
      </c>
      <c r="D36" s="54">
        <v>30</v>
      </c>
      <c r="E36" s="55"/>
      <c r="F36" s="55"/>
      <c r="G36" s="56">
        <f>IF(F36="",D36,F36)</f>
        <v>30</v>
      </c>
      <c r="H36" s="2"/>
      <c r="I36" s="41">
        <v>1970</v>
      </c>
      <c r="J36" s="42">
        <v>112</v>
      </c>
      <c r="K36" s="43"/>
      <c r="L36" s="44">
        <f>IF(J36&lt;&gt;"-",J36,#REF!+K36)</f>
        <v>112</v>
      </c>
      <c r="N36" s="2"/>
    </row>
    <row r="37" spans="1:14" ht="14.25" customHeight="1" thickBot="1" x14ac:dyDescent="0.25">
      <c r="B37" s="5"/>
      <c r="C37" s="9">
        <v>1906</v>
      </c>
      <c r="D37" s="52" t="s">
        <v>26</v>
      </c>
      <c r="E37" s="53">
        <f>(D36-D38)/(C36-C38)</f>
        <v>22.5</v>
      </c>
      <c r="F37" s="53">
        <f>IF(D37&lt;&gt;"-",D37,G36+E37)</f>
        <v>52.5</v>
      </c>
      <c r="G37" s="64">
        <f t="shared" si="1"/>
        <v>52.5</v>
      </c>
      <c r="H37" s="2"/>
      <c r="I37" s="48" t="str">
        <f>TEXT(I36,0)&amp;"-"&amp;TEXT(I38,0)</f>
        <v>1970-1975</v>
      </c>
      <c r="J37" s="49" t="s">
        <v>26</v>
      </c>
      <c r="K37" s="49">
        <f>(J38-J36)/(I38-I36)</f>
        <v>1.6</v>
      </c>
      <c r="L37" s="50" t="str">
        <f>TEXT(L36+K37,0)&amp;"-"&amp;TEXT(L38-K37,0)</f>
        <v>114-118</v>
      </c>
      <c r="N37" s="2"/>
    </row>
    <row r="38" spans="1:14" ht="14.25" customHeight="1" thickBot="1" x14ac:dyDescent="0.25">
      <c r="A38" s="63" t="s">
        <v>52</v>
      </c>
      <c r="B38" s="55">
        <v>5</v>
      </c>
      <c r="C38" s="70">
        <v>1907</v>
      </c>
      <c r="D38" s="54">
        <v>75</v>
      </c>
      <c r="E38" s="55"/>
      <c r="F38" s="55"/>
      <c r="G38" s="56">
        <f>IF(F38="",D38,F38)</f>
        <v>75</v>
      </c>
      <c r="H38" s="2"/>
      <c r="I38" s="41">
        <v>1975</v>
      </c>
      <c r="J38" s="42">
        <v>120</v>
      </c>
      <c r="K38" s="43"/>
      <c r="L38" s="44">
        <f>IF(J38&lt;&gt;"-",J38,#REF!+K38)</f>
        <v>120</v>
      </c>
      <c r="N38" s="2"/>
    </row>
    <row r="39" spans="1:14" ht="14.25" customHeight="1" thickBot="1" x14ac:dyDescent="0.25">
      <c r="B39" s="5"/>
      <c r="C39" s="9">
        <v>1908</v>
      </c>
      <c r="D39" s="52" t="s">
        <v>26</v>
      </c>
      <c r="E39" s="53">
        <f>(D38-D41)/(C38-C41)</f>
        <v>-8.3333333333333339</v>
      </c>
      <c r="F39" s="53">
        <f>IF(D39&lt;&gt;"-",D39,G38+E39)</f>
        <v>66.666666666666671</v>
      </c>
      <c r="G39" s="64">
        <f t="shared" si="1"/>
        <v>66.666666666666671</v>
      </c>
      <c r="H39" s="2"/>
      <c r="I39" s="48" t="str">
        <f>TEXT(I38,0)&amp;"-"&amp;TEXT(I40,0)</f>
        <v>1975-1980</v>
      </c>
      <c r="J39" s="49" t="s">
        <v>26</v>
      </c>
      <c r="K39" s="49">
        <f>(J40-J38)/(I40-I38)</f>
        <v>-7</v>
      </c>
      <c r="L39" s="50" t="str">
        <f>TEXT(L38+K39,0)&amp;"-"&amp;TEXT(L40-K39,0)</f>
        <v>113-92</v>
      </c>
      <c r="N39" s="2"/>
    </row>
    <row r="40" spans="1:14" ht="14.25" customHeight="1" thickBot="1" x14ac:dyDescent="0.25">
      <c r="B40" s="5"/>
      <c r="C40" s="9">
        <v>1909</v>
      </c>
      <c r="D40" s="52" t="s">
        <v>26</v>
      </c>
      <c r="E40" s="53">
        <f t="shared" si="2"/>
        <v>-8.3333333333333339</v>
      </c>
      <c r="F40" s="53">
        <f>IF(D40&lt;&gt;"-",D40,G39+E40)</f>
        <v>58.333333333333336</v>
      </c>
      <c r="G40" s="64">
        <f t="shared" si="1"/>
        <v>58.333333333333336</v>
      </c>
      <c r="H40" s="2"/>
      <c r="I40" s="41">
        <v>1980</v>
      </c>
      <c r="J40" s="42">
        <v>85</v>
      </c>
      <c r="K40" s="43"/>
      <c r="L40" s="44">
        <f>IF(J40&lt;&gt;"-",J40,#REF!+K40)</f>
        <v>85</v>
      </c>
      <c r="N40" s="2"/>
    </row>
    <row r="41" spans="1:14" ht="14.25" customHeight="1" thickBot="1" x14ac:dyDescent="0.25">
      <c r="A41" s="63" t="s">
        <v>52</v>
      </c>
      <c r="B41" s="55">
        <v>6</v>
      </c>
      <c r="C41" s="70">
        <v>1910</v>
      </c>
      <c r="D41" s="54">
        <v>50</v>
      </c>
      <c r="E41" s="55"/>
      <c r="F41" s="55"/>
      <c r="G41" s="56">
        <f>IF(F41="",D41,F41)</f>
        <v>50</v>
      </c>
      <c r="H41" s="2"/>
      <c r="I41" s="48" t="str">
        <f>TEXT(I40,0)&amp;"-"&amp;TEXT(I42,0)</f>
        <v>1980-1985</v>
      </c>
      <c r="J41" s="49" t="s">
        <v>26</v>
      </c>
      <c r="K41" s="49">
        <f>(J42-J40)/(I42-I40)</f>
        <v>-5</v>
      </c>
      <c r="L41" s="50" t="str">
        <f>TEXT(L40+K41,0)&amp;"-"&amp;TEXT(L42-K41,0)</f>
        <v>80-65</v>
      </c>
      <c r="N41" s="2"/>
    </row>
    <row r="42" spans="1:14" ht="14.25" customHeight="1" x14ac:dyDescent="0.2">
      <c r="B42" s="5"/>
      <c r="C42" s="9">
        <v>1911</v>
      </c>
      <c r="D42" s="52" t="s">
        <v>26</v>
      </c>
      <c r="E42" s="53">
        <f>(D41-D46)/(C41-C46)</f>
        <v>10</v>
      </c>
      <c r="F42" s="53">
        <f>IF(D42&lt;&gt;"-",D42,G41+E42)</f>
        <v>60</v>
      </c>
      <c r="G42" s="64">
        <f t="shared" si="1"/>
        <v>60</v>
      </c>
      <c r="H42" s="2"/>
      <c r="I42" s="41">
        <v>1985</v>
      </c>
      <c r="J42" s="42">
        <v>60</v>
      </c>
      <c r="K42" s="43"/>
      <c r="L42" s="44">
        <f>IF(J42&lt;&gt;"-",J42,#REF!+K42)</f>
        <v>60</v>
      </c>
      <c r="N42" s="2"/>
    </row>
    <row r="43" spans="1:14" ht="14.25" customHeight="1" thickBot="1" x14ac:dyDescent="0.25">
      <c r="B43" s="5"/>
      <c r="C43" s="9">
        <v>1912</v>
      </c>
      <c r="D43" s="52" t="s">
        <v>26</v>
      </c>
      <c r="E43" s="53">
        <f t="shared" si="2"/>
        <v>10</v>
      </c>
      <c r="F43" s="53">
        <f>IF(D43&lt;&gt;"-",D43,G42+E43)</f>
        <v>70</v>
      </c>
      <c r="G43" s="64">
        <f t="shared" si="1"/>
        <v>70</v>
      </c>
      <c r="H43" s="2"/>
      <c r="I43" s="48" t="str">
        <f>TEXT(I42,0)&amp;"-"&amp;TEXT(I44,0)</f>
        <v>1985-1990</v>
      </c>
      <c r="J43" s="49" t="s">
        <v>26</v>
      </c>
      <c r="K43" s="49">
        <f>(J44-J42)/(I44-I42)</f>
        <v>-1.4</v>
      </c>
      <c r="L43" s="50" t="str">
        <f>TEXT(L42+K43,0)&amp;"-"&amp;TEXT(L44-K43,0)</f>
        <v>59-54</v>
      </c>
      <c r="N43" s="2"/>
    </row>
    <row r="44" spans="1:14" ht="14.25" customHeight="1" x14ac:dyDescent="0.2">
      <c r="B44" s="5"/>
      <c r="C44" s="9">
        <v>1913</v>
      </c>
      <c r="D44" s="52" t="s">
        <v>26</v>
      </c>
      <c r="E44" s="53">
        <f t="shared" si="2"/>
        <v>10</v>
      </c>
      <c r="F44" s="53">
        <f>IF(D44&lt;&gt;"-",D44,G43+E44)</f>
        <v>80</v>
      </c>
      <c r="G44" s="64">
        <f t="shared" si="1"/>
        <v>80</v>
      </c>
      <c r="H44" s="2"/>
      <c r="I44" s="41">
        <v>1990</v>
      </c>
      <c r="J44" s="42">
        <v>53</v>
      </c>
      <c r="K44" s="43"/>
      <c r="L44" s="44">
        <f>IF(J44&lt;&gt;"-",J44,#REF!+K44)</f>
        <v>53</v>
      </c>
      <c r="N44" s="2"/>
    </row>
    <row r="45" spans="1:14" ht="14.25" customHeight="1" thickBot="1" x14ac:dyDescent="0.25">
      <c r="B45" s="5"/>
      <c r="C45" s="9">
        <v>1914</v>
      </c>
      <c r="D45" s="52" t="s">
        <v>26</v>
      </c>
      <c r="E45" s="53">
        <f t="shared" si="2"/>
        <v>10</v>
      </c>
      <c r="F45" s="53">
        <f>IF(D45&lt;&gt;"-",D45,G44+E45)</f>
        <v>90</v>
      </c>
      <c r="G45" s="64">
        <f t="shared" si="1"/>
        <v>90</v>
      </c>
      <c r="H45" s="2"/>
      <c r="I45" s="48" t="str">
        <f>TEXT(I44,0)&amp;"-"&amp;TEXT(I46,0)</f>
        <v>1990-1995</v>
      </c>
      <c r="J45" s="49" t="s">
        <v>26</v>
      </c>
      <c r="K45" s="49">
        <f>(J46-J44)/(I46-I44)</f>
        <v>-3.2</v>
      </c>
      <c r="L45" s="50" t="str">
        <f>TEXT(L44+K45,0)&amp;"-"&amp;TEXT(L46-K45,0)</f>
        <v>50-40</v>
      </c>
      <c r="N45" s="2"/>
    </row>
    <row r="46" spans="1:14" ht="14.25" customHeight="1" thickBot="1" x14ac:dyDescent="0.25">
      <c r="A46" s="63" t="s">
        <v>52</v>
      </c>
      <c r="B46" s="55">
        <v>7</v>
      </c>
      <c r="C46" s="70">
        <v>1915</v>
      </c>
      <c r="D46" s="54">
        <v>100</v>
      </c>
      <c r="E46" s="55">
        <f t="shared" si="2"/>
        <v>10</v>
      </c>
      <c r="F46" s="55"/>
      <c r="G46" s="56">
        <f t="shared" si="1"/>
        <v>100</v>
      </c>
      <c r="H46" s="2"/>
      <c r="I46" s="41">
        <v>1995</v>
      </c>
      <c r="J46" s="42">
        <v>37</v>
      </c>
      <c r="K46" s="43"/>
      <c r="L46" s="44">
        <f>IF(J46&lt;&gt;"-",J46,L51+K46)</f>
        <v>37</v>
      </c>
      <c r="N46" s="2"/>
    </row>
    <row r="47" spans="1:14" ht="14.25" customHeight="1" thickBot="1" x14ac:dyDescent="0.25">
      <c r="B47" s="5"/>
      <c r="C47" s="9">
        <v>1916</v>
      </c>
      <c r="D47" s="52" t="s">
        <v>26</v>
      </c>
      <c r="E47" s="53">
        <f>(D46-D56)/(C46-C56)</f>
        <v>-5</v>
      </c>
      <c r="F47" s="53">
        <f t="shared" ref="F47:F55" si="3">IF(D47&lt;&gt;"-",D47,G46+E47)</f>
        <v>95</v>
      </c>
      <c r="G47" s="64">
        <f t="shared" si="1"/>
        <v>95</v>
      </c>
      <c r="H47" s="2"/>
      <c r="I47" s="48" t="str">
        <f>TEXT(I46,0)&amp;"-"&amp;TEXT(I48,0)</f>
        <v>1995-2000</v>
      </c>
      <c r="J47" s="49" t="s">
        <v>26</v>
      </c>
      <c r="K47" s="49">
        <f>(J48-J46)/(I48-I46)</f>
        <v>-3.4</v>
      </c>
      <c r="L47" s="50" t="str">
        <f>TEXT(L46+K47,0)&amp;"-"&amp;TEXT(L48-K47,0)</f>
        <v>34-23</v>
      </c>
      <c r="N47" s="2"/>
    </row>
    <row r="48" spans="1:14" ht="14.25" customHeight="1" x14ac:dyDescent="0.2">
      <c r="B48" s="5"/>
      <c r="C48" s="9">
        <v>1917</v>
      </c>
      <c r="D48" s="52" t="s">
        <v>26</v>
      </c>
      <c r="E48" s="53">
        <f t="shared" si="2"/>
        <v>-5</v>
      </c>
      <c r="F48" s="53">
        <f t="shared" si="3"/>
        <v>90</v>
      </c>
      <c r="G48" s="65">
        <f t="shared" si="1"/>
        <v>90</v>
      </c>
      <c r="H48" s="2"/>
      <c r="I48" s="41">
        <v>2000</v>
      </c>
      <c r="J48" s="42">
        <v>20</v>
      </c>
      <c r="K48" s="43"/>
      <c r="L48" s="44">
        <f>IF(J48&lt;&gt;"-",J48,#REF!+K48)</f>
        <v>20</v>
      </c>
      <c r="N48" s="2"/>
    </row>
    <row r="49" spans="1:14" ht="14.25" customHeight="1" thickBot="1" x14ac:dyDescent="0.25">
      <c r="B49" s="5"/>
      <c r="C49" s="9">
        <v>1918</v>
      </c>
      <c r="D49" s="52" t="s">
        <v>26</v>
      </c>
      <c r="E49" s="53">
        <f t="shared" si="2"/>
        <v>-5</v>
      </c>
      <c r="F49" s="53">
        <f t="shared" si="3"/>
        <v>85</v>
      </c>
      <c r="G49" s="65">
        <f t="shared" si="1"/>
        <v>85</v>
      </c>
      <c r="H49" s="2"/>
      <c r="I49" s="48" t="str">
        <f>TEXT(I48,0)&amp;"-"&amp;TEXT(I50,0)</f>
        <v>2000-2018</v>
      </c>
      <c r="J49" s="49" t="s">
        <v>26</v>
      </c>
      <c r="K49" s="49">
        <v>0</v>
      </c>
      <c r="L49" s="50" t="str">
        <f>TEXT(L48+K49,0)&amp;"-"&amp;TEXT(L50-K49,0)</f>
        <v>20-20</v>
      </c>
      <c r="N49" s="2"/>
    </row>
    <row r="50" spans="1:14" ht="14.25" customHeight="1" x14ac:dyDescent="0.2">
      <c r="B50" s="5"/>
      <c r="C50" s="9">
        <v>1919</v>
      </c>
      <c r="D50" s="52" t="s">
        <v>26</v>
      </c>
      <c r="E50" s="53">
        <f t="shared" si="2"/>
        <v>-5</v>
      </c>
      <c r="F50" s="53">
        <f t="shared" si="3"/>
        <v>80</v>
      </c>
      <c r="G50" s="65">
        <f t="shared" si="1"/>
        <v>80</v>
      </c>
      <c r="H50" s="2"/>
      <c r="I50" s="41">
        <v>2018</v>
      </c>
      <c r="J50" s="42" t="s">
        <v>26</v>
      </c>
      <c r="K50" s="43"/>
      <c r="L50" s="44">
        <v>20</v>
      </c>
      <c r="N50" s="2"/>
    </row>
    <row r="51" spans="1:14" ht="14.25" customHeight="1" thickBot="1" x14ac:dyDescent="0.25">
      <c r="B51" s="5"/>
      <c r="C51" s="9">
        <v>1920</v>
      </c>
      <c r="D51" s="52" t="s">
        <v>26</v>
      </c>
      <c r="E51" s="53">
        <f t="shared" si="2"/>
        <v>-5</v>
      </c>
      <c r="F51" s="53">
        <f t="shared" si="3"/>
        <v>75</v>
      </c>
      <c r="G51" s="65">
        <f t="shared" si="1"/>
        <v>75</v>
      </c>
      <c r="H51" s="2"/>
      <c r="I51" s="48"/>
      <c r="J51" s="49"/>
      <c r="K51" s="49"/>
      <c r="L51" s="50"/>
      <c r="N51" s="2"/>
    </row>
    <row r="52" spans="1:14" ht="14.25" customHeight="1" x14ac:dyDescent="0.2">
      <c r="B52" s="5"/>
      <c r="C52" s="9">
        <v>1921</v>
      </c>
      <c r="D52" s="52" t="s">
        <v>26</v>
      </c>
      <c r="E52" s="53">
        <f t="shared" si="2"/>
        <v>-5</v>
      </c>
      <c r="F52" s="53">
        <f t="shared" si="3"/>
        <v>70</v>
      </c>
      <c r="G52" s="65">
        <f t="shared" si="1"/>
        <v>70</v>
      </c>
      <c r="H52" s="2"/>
      <c r="J52" s="45"/>
      <c r="K52" s="46"/>
      <c r="L52" s="47"/>
      <c r="N52" s="2"/>
    </row>
    <row r="53" spans="1:14" ht="14.25" customHeight="1" x14ac:dyDescent="0.2">
      <c r="B53" s="5"/>
      <c r="C53" s="9">
        <v>1922</v>
      </c>
      <c r="D53" s="52" t="s">
        <v>26</v>
      </c>
      <c r="E53" s="53">
        <f t="shared" si="2"/>
        <v>-5</v>
      </c>
      <c r="F53" s="53">
        <f t="shared" si="3"/>
        <v>65</v>
      </c>
      <c r="G53" s="65">
        <f t="shared" si="1"/>
        <v>65</v>
      </c>
      <c r="H53" s="2"/>
      <c r="J53" s="45"/>
      <c r="K53" s="46"/>
      <c r="L53" s="47"/>
      <c r="N53" s="2"/>
    </row>
    <row r="54" spans="1:14" ht="14.25" customHeight="1" x14ac:dyDescent="0.2">
      <c r="B54" s="5"/>
      <c r="C54" s="9">
        <v>1923</v>
      </c>
      <c r="D54" s="52" t="s">
        <v>26</v>
      </c>
      <c r="E54" s="53">
        <f t="shared" si="2"/>
        <v>-5</v>
      </c>
      <c r="F54" s="53">
        <f t="shared" si="3"/>
        <v>60</v>
      </c>
      <c r="G54" s="65">
        <f t="shared" si="1"/>
        <v>60</v>
      </c>
      <c r="H54" s="2"/>
      <c r="J54" s="45"/>
      <c r="K54" s="46"/>
      <c r="L54" s="47"/>
      <c r="N54" s="2"/>
    </row>
    <row r="55" spans="1:14" ht="14.25" customHeight="1" thickBot="1" x14ac:dyDescent="0.25">
      <c r="B55" s="5"/>
      <c r="C55" s="9">
        <v>1924</v>
      </c>
      <c r="D55" s="52" t="s">
        <v>26</v>
      </c>
      <c r="E55" s="53">
        <f t="shared" si="2"/>
        <v>-5</v>
      </c>
      <c r="F55" s="53">
        <f t="shared" si="3"/>
        <v>55</v>
      </c>
      <c r="G55" s="65">
        <f t="shared" si="1"/>
        <v>55</v>
      </c>
      <c r="H55" s="2"/>
      <c r="J55" s="45"/>
      <c r="K55" s="46"/>
      <c r="L55" s="47"/>
      <c r="N55" s="2"/>
    </row>
    <row r="56" spans="1:14" ht="14.25" customHeight="1" thickBot="1" x14ac:dyDescent="0.25">
      <c r="A56" s="63" t="s">
        <v>52</v>
      </c>
      <c r="B56" s="55">
        <v>8</v>
      </c>
      <c r="C56" s="70">
        <v>1925</v>
      </c>
      <c r="D56" s="54">
        <v>50</v>
      </c>
      <c r="E56" s="55"/>
      <c r="F56" s="55"/>
      <c r="G56" s="56">
        <f t="shared" si="1"/>
        <v>50</v>
      </c>
      <c r="H56" s="2"/>
      <c r="J56" s="45"/>
      <c r="K56" s="46"/>
      <c r="L56" s="47"/>
    </row>
    <row r="57" spans="1:14" ht="14.25" customHeight="1" x14ac:dyDescent="0.2">
      <c r="B57" s="5"/>
      <c r="C57" s="9">
        <v>1926</v>
      </c>
      <c r="D57" s="52" t="s">
        <v>26</v>
      </c>
      <c r="E57" s="53">
        <f>(D56-D61)/(C56-C61)</f>
        <v>2.4</v>
      </c>
      <c r="F57" s="53">
        <f>IF(D57&lt;&gt;"-",D57,G56+E57)</f>
        <v>52.4</v>
      </c>
      <c r="G57" s="65">
        <f t="shared" si="1"/>
        <v>52.4</v>
      </c>
      <c r="H57" s="2"/>
      <c r="J57" s="45"/>
      <c r="K57" s="46"/>
      <c r="L57" s="47"/>
      <c r="N57" s="2"/>
    </row>
    <row r="58" spans="1:14" ht="14.25" customHeight="1" x14ac:dyDescent="0.2">
      <c r="B58" s="5"/>
      <c r="C58" s="9">
        <v>1927</v>
      </c>
      <c r="D58" s="52" t="s">
        <v>26</v>
      </c>
      <c r="E58" s="53">
        <f>E57</f>
        <v>2.4</v>
      </c>
      <c r="F58" s="53">
        <f>IF(D58&lt;&gt;"-",D58,G57+E58)</f>
        <v>54.8</v>
      </c>
      <c r="G58" s="65">
        <f t="shared" si="1"/>
        <v>54.8</v>
      </c>
      <c r="H58" s="2"/>
      <c r="J58" s="45"/>
      <c r="K58" s="46"/>
      <c r="L58" s="47"/>
      <c r="N58" s="2"/>
    </row>
    <row r="59" spans="1:14" ht="14.25" customHeight="1" x14ac:dyDescent="0.2">
      <c r="B59" s="5"/>
      <c r="C59" s="9">
        <v>1928</v>
      </c>
      <c r="D59" s="52" t="s">
        <v>26</v>
      </c>
      <c r="E59" s="53">
        <f>E58</f>
        <v>2.4</v>
      </c>
      <c r="F59" s="53">
        <f>IF(D59&lt;&gt;"-",D59,G58+E59)</f>
        <v>57.199999999999996</v>
      </c>
      <c r="G59" s="65">
        <f t="shared" si="1"/>
        <v>57.199999999999996</v>
      </c>
      <c r="H59" s="2"/>
      <c r="J59" s="45"/>
      <c r="K59" s="46"/>
      <c r="L59" s="47"/>
      <c r="N59" s="2"/>
    </row>
    <row r="60" spans="1:14" ht="14.25" customHeight="1" thickBot="1" x14ac:dyDescent="0.25">
      <c r="B60" s="5"/>
      <c r="C60" s="9">
        <v>1929</v>
      </c>
      <c r="D60" s="52" t="s">
        <v>26</v>
      </c>
      <c r="E60" s="53">
        <f>E59</f>
        <v>2.4</v>
      </c>
      <c r="F60" s="53">
        <f>IF(D60&lt;&gt;"-",D60,G59+E60)</f>
        <v>59.599999999999994</v>
      </c>
      <c r="G60" s="65">
        <f t="shared" si="1"/>
        <v>59.599999999999994</v>
      </c>
      <c r="H60" s="2"/>
      <c r="J60" s="45"/>
      <c r="K60" s="46"/>
      <c r="L60" s="47"/>
      <c r="N60" s="2"/>
    </row>
    <row r="61" spans="1:14" ht="14.25" customHeight="1" thickBot="1" x14ac:dyDescent="0.25">
      <c r="A61" s="63" t="s">
        <v>52</v>
      </c>
      <c r="B61" s="55">
        <v>9</v>
      </c>
      <c r="C61" s="70">
        <v>1930</v>
      </c>
      <c r="D61" s="54">
        <v>62</v>
      </c>
      <c r="E61" s="55"/>
      <c r="F61" s="55"/>
      <c r="G61" s="56">
        <f t="shared" si="1"/>
        <v>62</v>
      </c>
      <c r="H61" s="2"/>
      <c r="J61" s="45"/>
      <c r="K61" s="46"/>
      <c r="L61" s="47"/>
      <c r="N61" s="2"/>
    </row>
    <row r="62" spans="1:14" ht="14.25" customHeight="1" thickBot="1" x14ac:dyDescent="0.25">
      <c r="B62" s="5"/>
      <c r="C62" s="9">
        <v>1931</v>
      </c>
      <c r="D62" s="52" t="s">
        <v>26</v>
      </c>
      <c r="E62" s="53">
        <f>(D63-D61)/(C63-C61)</f>
        <v>38.5</v>
      </c>
      <c r="F62" s="53">
        <f>IF(D62&lt;&gt;"-",D62,G61+E62)</f>
        <v>100.5</v>
      </c>
      <c r="G62" s="65">
        <f t="shared" si="1"/>
        <v>100.5</v>
      </c>
      <c r="H62" s="2"/>
      <c r="J62" s="45"/>
      <c r="K62" s="46"/>
      <c r="L62" s="47"/>
      <c r="N62" s="2"/>
    </row>
    <row r="63" spans="1:14" ht="14.25" customHeight="1" thickBot="1" x14ac:dyDescent="0.25">
      <c r="A63" s="63" t="s">
        <v>52</v>
      </c>
      <c r="B63" s="55">
        <v>10</v>
      </c>
      <c r="C63" s="70">
        <v>1932</v>
      </c>
      <c r="D63" s="54">
        <v>139</v>
      </c>
      <c r="E63" s="55"/>
      <c r="F63" s="55"/>
      <c r="G63" s="56">
        <f t="shared" si="1"/>
        <v>139</v>
      </c>
      <c r="H63" s="2"/>
      <c r="N63" s="2"/>
    </row>
    <row r="64" spans="1:14" ht="14.25" customHeight="1" x14ac:dyDescent="0.2">
      <c r="B64" s="5"/>
      <c r="C64" s="9">
        <v>1933</v>
      </c>
      <c r="D64" s="52" t="s">
        <v>26</v>
      </c>
      <c r="E64" s="53">
        <f>(D66-D63)/(C66-C63)</f>
        <v>-16.333333333333332</v>
      </c>
      <c r="F64" s="53">
        <f>IF(D64&lt;&gt;"-",D64,G63+E64)</f>
        <v>122.66666666666667</v>
      </c>
      <c r="G64" s="65">
        <f t="shared" si="1"/>
        <v>122.66666666666667</v>
      </c>
      <c r="H64" s="2"/>
      <c r="N64" s="2"/>
    </row>
    <row r="65" spans="1:14" ht="14.25" customHeight="1" thickBot="1" x14ac:dyDescent="0.25">
      <c r="B65" s="5"/>
      <c r="C65" s="9">
        <v>1934</v>
      </c>
      <c r="D65" s="52" t="s">
        <v>26</v>
      </c>
      <c r="E65" s="53">
        <v>0</v>
      </c>
      <c r="F65" s="53">
        <f>IF(D65&lt;&gt;"-",D65,G64+E65)</f>
        <v>122.66666666666667</v>
      </c>
      <c r="G65" s="65">
        <f t="shared" si="1"/>
        <v>122.66666666666667</v>
      </c>
      <c r="H65" s="2"/>
      <c r="N65" s="2"/>
    </row>
    <row r="66" spans="1:14" ht="14.25" customHeight="1" thickBot="1" x14ac:dyDescent="0.25">
      <c r="A66" s="63" t="s">
        <v>52</v>
      </c>
      <c r="B66" s="55">
        <v>11</v>
      </c>
      <c r="C66" s="70">
        <v>1935</v>
      </c>
      <c r="D66" s="54">
        <v>90</v>
      </c>
      <c r="E66" s="55"/>
      <c r="F66" s="55"/>
      <c r="G66" s="56">
        <f t="shared" si="1"/>
        <v>90</v>
      </c>
      <c r="H66" s="2"/>
      <c r="N66" s="2"/>
    </row>
    <row r="67" spans="1:14" ht="14.25" customHeight="1" x14ac:dyDescent="0.2">
      <c r="B67" s="5"/>
      <c r="C67" s="9">
        <v>1936</v>
      </c>
      <c r="D67" s="52" t="s">
        <v>26</v>
      </c>
      <c r="E67" s="53">
        <f>(D71-D66)/(C71-C66)</f>
        <v>0.2</v>
      </c>
      <c r="F67" s="53">
        <f>IF(D67&lt;&gt;"-",D67,G66+E67)</f>
        <v>90.2</v>
      </c>
      <c r="G67" s="65">
        <f t="shared" ref="G67:G130" si="4">IF(F67="",D67,F67)</f>
        <v>90.2</v>
      </c>
      <c r="H67" s="2"/>
      <c r="N67" s="2"/>
    </row>
    <row r="68" spans="1:14" ht="14.25" customHeight="1" x14ac:dyDescent="0.2">
      <c r="B68" s="5"/>
      <c r="C68" s="9">
        <v>1937</v>
      </c>
      <c r="D68" s="52" t="s">
        <v>26</v>
      </c>
      <c r="E68" s="53">
        <f>E67</f>
        <v>0.2</v>
      </c>
      <c r="F68" s="53">
        <f>IF(D68&lt;&gt;"-",D68,G67+E68)</f>
        <v>90.4</v>
      </c>
      <c r="G68" s="65">
        <f t="shared" si="4"/>
        <v>90.4</v>
      </c>
      <c r="H68" s="2"/>
      <c r="N68" s="2"/>
    </row>
    <row r="69" spans="1:14" ht="14.25" customHeight="1" x14ac:dyDescent="0.2">
      <c r="B69" s="5"/>
      <c r="C69" s="9">
        <v>1938</v>
      </c>
      <c r="D69" s="52" t="s">
        <v>26</v>
      </c>
      <c r="E69" s="53">
        <f>E68</f>
        <v>0.2</v>
      </c>
      <c r="F69" s="53">
        <f>IF(D69&lt;&gt;"-",D69,G68+E69)</f>
        <v>90.600000000000009</v>
      </c>
      <c r="G69" s="65">
        <f t="shared" si="4"/>
        <v>90.600000000000009</v>
      </c>
      <c r="H69" s="2"/>
      <c r="N69" s="2"/>
    </row>
    <row r="70" spans="1:14" ht="14.25" customHeight="1" thickBot="1" x14ac:dyDescent="0.25">
      <c r="B70" s="5"/>
      <c r="C70" s="9">
        <v>1939</v>
      </c>
      <c r="D70" s="52" t="s">
        <v>26</v>
      </c>
      <c r="E70" s="53">
        <f>E69</f>
        <v>0.2</v>
      </c>
      <c r="F70" s="53">
        <f>IF(D70&lt;&gt;"-",D70,G69+E70)</f>
        <v>90.800000000000011</v>
      </c>
      <c r="G70" s="65">
        <f t="shared" si="4"/>
        <v>90.800000000000011</v>
      </c>
      <c r="H70" s="2"/>
      <c r="N70" s="2"/>
    </row>
    <row r="71" spans="1:14" ht="14.25" customHeight="1" thickBot="1" x14ac:dyDescent="0.25">
      <c r="A71" s="63" t="s">
        <v>52</v>
      </c>
      <c r="B71" s="55">
        <v>12</v>
      </c>
      <c r="C71" s="70">
        <v>1940</v>
      </c>
      <c r="D71" s="54">
        <v>91</v>
      </c>
      <c r="E71" s="55"/>
      <c r="F71" s="55"/>
      <c r="G71" s="56">
        <f t="shared" si="4"/>
        <v>91</v>
      </c>
      <c r="H71" s="2"/>
      <c r="N71" s="2"/>
    </row>
    <row r="72" spans="1:14" ht="14.25" customHeight="1" x14ac:dyDescent="0.2">
      <c r="B72" s="5"/>
      <c r="C72" s="9">
        <v>1941</v>
      </c>
      <c r="D72" s="52" t="s">
        <v>26</v>
      </c>
      <c r="E72" s="53">
        <f>(D76-D71)/(C76-C71)</f>
        <v>-0.4</v>
      </c>
      <c r="F72" s="53">
        <f>IF(D72&lt;&gt;"-",D72,G71+E72)</f>
        <v>90.6</v>
      </c>
      <c r="G72" s="65">
        <f t="shared" si="4"/>
        <v>90.6</v>
      </c>
      <c r="H72" s="2"/>
      <c r="N72" s="2"/>
    </row>
    <row r="73" spans="1:14" ht="14.25" customHeight="1" x14ac:dyDescent="0.2">
      <c r="B73" s="5"/>
      <c r="C73" s="9">
        <v>1942</v>
      </c>
      <c r="D73" s="52" t="s">
        <v>26</v>
      </c>
      <c r="E73" s="53">
        <f>E72</f>
        <v>-0.4</v>
      </c>
      <c r="F73" s="53">
        <f>IF(D73&lt;&gt;"-",D73,G72+E73)</f>
        <v>90.199999999999989</v>
      </c>
      <c r="G73" s="65">
        <f t="shared" si="4"/>
        <v>90.199999999999989</v>
      </c>
      <c r="H73" s="2"/>
      <c r="N73" s="2"/>
    </row>
    <row r="74" spans="1:14" ht="14.25" customHeight="1" x14ac:dyDescent="0.2">
      <c r="B74" s="5"/>
      <c r="C74" s="9">
        <v>1943</v>
      </c>
      <c r="D74" s="52" t="s">
        <v>26</v>
      </c>
      <c r="E74" s="53">
        <f>E73</f>
        <v>-0.4</v>
      </c>
      <c r="F74" s="53">
        <f>IF(D74&lt;&gt;"-",D74,G73+E74)</f>
        <v>89.799999999999983</v>
      </c>
      <c r="G74" s="65">
        <f t="shared" si="4"/>
        <v>89.799999999999983</v>
      </c>
      <c r="H74" s="2"/>
      <c r="N74" s="2"/>
    </row>
    <row r="75" spans="1:14" ht="14.25" customHeight="1" thickBot="1" x14ac:dyDescent="0.25">
      <c r="B75" s="5"/>
      <c r="C75" s="9">
        <v>1944</v>
      </c>
      <c r="D75" s="52" t="s">
        <v>26</v>
      </c>
      <c r="E75" s="53">
        <f>E74</f>
        <v>-0.4</v>
      </c>
      <c r="F75" s="53">
        <f>IF(D75&lt;&gt;"-",D75,G74+E75)</f>
        <v>89.399999999999977</v>
      </c>
      <c r="G75" s="65">
        <f t="shared" si="4"/>
        <v>89.399999999999977</v>
      </c>
      <c r="H75" s="2"/>
      <c r="N75" s="2"/>
    </row>
    <row r="76" spans="1:14" ht="14.25" customHeight="1" thickBot="1" x14ac:dyDescent="0.25">
      <c r="A76" s="63" t="s">
        <v>52</v>
      </c>
      <c r="B76" s="55">
        <v>13</v>
      </c>
      <c r="C76" s="70">
        <v>1945</v>
      </c>
      <c r="D76" s="54">
        <v>89</v>
      </c>
      <c r="E76" s="55"/>
      <c r="F76" s="55"/>
      <c r="G76" s="56">
        <f t="shared" si="4"/>
        <v>89</v>
      </c>
      <c r="H76" s="2"/>
      <c r="N76" s="2"/>
    </row>
    <row r="77" spans="1:14" ht="14.25" customHeight="1" x14ac:dyDescent="0.2">
      <c r="B77" s="5"/>
      <c r="C77" s="9">
        <v>1946</v>
      </c>
      <c r="D77" s="52" t="s">
        <v>26</v>
      </c>
      <c r="E77" s="53">
        <f>(D81-D76)/(C81-C76)</f>
        <v>1.4</v>
      </c>
      <c r="F77" s="53">
        <f>IF(D77&lt;&gt;"-",D77,G76+E77)</f>
        <v>90.4</v>
      </c>
      <c r="G77" s="65">
        <f t="shared" si="4"/>
        <v>90.4</v>
      </c>
      <c r="H77" s="2"/>
      <c r="N77" s="2"/>
    </row>
    <row r="78" spans="1:14" ht="14.25" customHeight="1" x14ac:dyDescent="0.2">
      <c r="B78" s="5"/>
      <c r="C78" s="9">
        <v>1947</v>
      </c>
      <c r="D78" s="52" t="s">
        <v>26</v>
      </c>
      <c r="E78" s="53">
        <f>E77</f>
        <v>1.4</v>
      </c>
      <c r="F78" s="53">
        <f>IF(D78&lt;&gt;"-",D78,G77+E78)</f>
        <v>91.800000000000011</v>
      </c>
      <c r="G78" s="65">
        <f t="shared" si="4"/>
        <v>91.800000000000011</v>
      </c>
      <c r="H78" s="2"/>
      <c r="N78" s="2"/>
    </row>
    <row r="79" spans="1:14" ht="14.25" customHeight="1" x14ac:dyDescent="0.2">
      <c r="B79" s="5"/>
      <c r="C79" s="9">
        <v>1948</v>
      </c>
      <c r="D79" s="52" t="s">
        <v>26</v>
      </c>
      <c r="E79" s="53">
        <f>E78</f>
        <v>1.4</v>
      </c>
      <c r="F79" s="53">
        <f>IF(D79&lt;&gt;"-",D79,G78+E79)</f>
        <v>93.200000000000017</v>
      </c>
      <c r="G79" s="65">
        <f t="shared" si="4"/>
        <v>93.200000000000017</v>
      </c>
      <c r="H79" s="2"/>
      <c r="N79" s="2"/>
    </row>
    <row r="80" spans="1:14" ht="14.25" customHeight="1" thickBot="1" x14ac:dyDescent="0.25">
      <c r="B80" s="5"/>
      <c r="C80" s="9">
        <v>1949</v>
      </c>
      <c r="D80" s="52" t="s">
        <v>26</v>
      </c>
      <c r="E80" s="53">
        <f>E79</f>
        <v>1.4</v>
      </c>
      <c r="F80" s="53">
        <f>IF(D80&lt;&gt;"-",D80,G79+E80)</f>
        <v>94.600000000000023</v>
      </c>
      <c r="G80" s="65">
        <f t="shared" si="4"/>
        <v>94.600000000000023</v>
      </c>
      <c r="H80" s="2"/>
      <c r="N80" s="2"/>
    </row>
    <row r="81" spans="1:14" ht="14.25" customHeight="1" thickBot="1" x14ac:dyDescent="0.25">
      <c r="A81" s="63" t="s">
        <v>52</v>
      </c>
      <c r="B81" s="55">
        <v>14</v>
      </c>
      <c r="C81" s="70">
        <v>1950</v>
      </c>
      <c r="D81" s="54">
        <v>96</v>
      </c>
      <c r="E81" s="55"/>
      <c r="F81" s="55"/>
      <c r="G81" s="56">
        <f t="shared" si="4"/>
        <v>96</v>
      </c>
      <c r="H81" s="2"/>
      <c r="N81" s="2"/>
    </row>
    <row r="82" spans="1:14" ht="14.25" customHeight="1" x14ac:dyDescent="0.2">
      <c r="B82" s="5"/>
      <c r="C82" s="9">
        <v>1951</v>
      </c>
      <c r="D82" s="52" t="s">
        <v>26</v>
      </c>
      <c r="E82" s="53">
        <f>(D86-D81)/(C86-C81)</f>
        <v>0.8</v>
      </c>
      <c r="F82" s="53">
        <f>IF(D82&lt;&gt;"-",D82,G81+E82)</f>
        <v>96.8</v>
      </c>
      <c r="G82" s="65">
        <f t="shared" si="4"/>
        <v>96.8</v>
      </c>
      <c r="H82" s="2"/>
      <c r="N82" s="2"/>
    </row>
    <row r="83" spans="1:14" ht="14.25" customHeight="1" x14ac:dyDescent="0.2">
      <c r="B83" s="5"/>
      <c r="C83" s="9">
        <v>1952</v>
      </c>
      <c r="D83" s="52" t="s">
        <v>26</v>
      </c>
      <c r="E83" s="53">
        <f>E82</f>
        <v>0.8</v>
      </c>
      <c r="F83" s="53">
        <f>IF(D83&lt;&gt;"-",D83,G82+E83)</f>
        <v>97.6</v>
      </c>
      <c r="G83" s="65">
        <f t="shared" si="4"/>
        <v>97.6</v>
      </c>
      <c r="H83" s="2"/>
      <c r="N83" s="2"/>
    </row>
    <row r="84" spans="1:14" ht="14.25" customHeight="1" x14ac:dyDescent="0.2">
      <c r="B84" s="5"/>
      <c r="C84" s="9">
        <v>1953</v>
      </c>
      <c r="D84" s="52" t="s">
        <v>26</v>
      </c>
      <c r="E84" s="53">
        <f>E83</f>
        <v>0.8</v>
      </c>
      <c r="F84" s="53">
        <f>IF(D84&lt;&gt;"-",D84,G83+E84)</f>
        <v>98.399999999999991</v>
      </c>
      <c r="G84" s="65">
        <f t="shared" si="4"/>
        <v>98.399999999999991</v>
      </c>
      <c r="H84" s="2"/>
      <c r="N84" s="2"/>
    </row>
    <row r="85" spans="1:14" ht="14.25" customHeight="1" thickBot="1" x14ac:dyDescent="0.25">
      <c r="B85" s="5"/>
      <c r="C85" s="9">
        <v>1954</v>
      </c>
      <c r="D85" s="52" t="s">
        <v>26</v>
      </c>
      <c r="E85" s="53">
        <f>E84</f>
        <v>0.8</v>
      </c>
      <c r="F85" s="53">
        <f>IF(D85&lt;&gt;"-",D85,G84+E85)</f>
        <v>99.199999999999989</v>
      </c>
      <c r="G85" s="65">
        <f t="shared" si="4"/>
        <v>99.199999999999989</v>
      </c>
      <c r="H85" s="2"/>
      <c r="N85" s="2"/>
    </row>
    <row r="86" spans="1:14" ht="14.25" customHeight="1" thickBot="1" x14ac:dyDescent="0.25">
      <c r="A86" s="63" t="s">
        <v>52</v>
      </c>
      <c r="B86" s="55">
        <v>15</v>
      </c>
      <c r="C86" s="70">
        <v>1955</v>
      </c>
      <c r="D86" s="54">
        <v>100</v>
      </c>
      <c r="E86" s="55"/>
      <c r="F86" s="55"/>
      <c r="G86" s="56">
        <f t="shared" si="4"/>
        <v>100</v>
      </c>
      <c r="H86" s="2"/>
      <c r="N86" s="2"/>
    </row>
    <row r="87" spans="1:14" ht="14.25" customHeight="1" x14ac:dyDescent="0.2">
      <c r="B87" s="5"/>
      <c r="C87" s="9">
        <v>1956</v>
      </c>
      <c r="D87" s="52" t="s">
        <v>26</v>
      </c>
      <c r="E87" s="53">
        <f>(D91-D86)/(C91-C86)</f>
        <v>1.4</v>
      </c>
      <c r="F87" s="53">
        <f>IF(D87&lt;&gt;"-",D87,G86+E87)</f>
        <v>101.4</v>
      </c>
      <c r="G87" s="65">
        <f t="shared" si="4"/>
        <v>101.4</v>
      </c>
      <c r="H87" s="2"/>
      <c r="N87" s="2"/>
    </row>
    <row r="88" spans="1:14" ht="14.25" customHeight="1" x14ac:dyDescent="0.2">
      <c r="B88" s="5"/>
      <c r="C88" s="9">
        <v>1957</v>
      </c>
      <c r="D88" s="52" t="s">
        <v>26</v>
      </c>
      <c r="E88" s="53">
        <f>E87</f>
        <v>1.4</v>
      </c>
      <c r="F88" s="53">
        <f>IF(D88&lt;&gt;"-",D88,G87+E88)</f>
        <v>102.80000000000001</v>
      </c>
      <c r="G88" s="65">
        <f t="shared" si="4"/>
        <v>102.80000000000001</v>
      </c>
      <c r="H88" s="2"/>
      <c r="N88" s="2"/>
    </row>
    <row r="89" spans="1:14" ht="14.25" customHeight="1" x14ac:dyDescent="0.2">
      <c r="B89" s="5"/>
      <c r="C89" s="9">
        <v>1958</v>
      </c>
      <c r="D89" s="52" t="s">
        <v>26</v>
      </c>
      <c r="E89" s="53">
        <f>E88</f>
        <v>1.4</v>
      </c>
      <c r="F89" s="53">
        <f>IF(D89&lt;&gt;"-",D89,G88+E89)</f>
        <v>104.20000000000002</v>
      </c>
      <c r="G89" s="65">
        <f t="shared" si="4"/>
        <v>104.20000000000002</v>
      </c>
      <c r="H89" s="2"/>
      <c r="N89" s="2"/>
    </row>
    <row r="90" spans="1:14" ht="14.25" customHeight="1" thickBot="1" x14ac:dyDescent="0.25">
      <c r="B90" s="5"/>
      <c r="C90" s="9">
        <v>1959</v>
      </c>
      <c r="D90" s="52" t="s">
        <v>26</v>
      </c>
      <c r="E90" s="53">
        <f>E89</f>
        <v>1.4</v>
      </c>
      <c r="F90" s="53">
        <f>IF(D90&lt;&gt;"-",D90,G89+E90)</f>
        <v>105.60000000000002</v>
      </c>
      <c r="G90" s="65">
        <f t="shared" si="4"/>
        <v>105.60000000000002</v>
      </c>
      <c r="H90" s="2"/>
      <c r="N90" s="2"/>
    </row>
    <row r="91" spans="1:14" ht="14.25" customHeight="1" thickBot="1" x14ac:dyDescent="0.25">
      <c r="A91" s="63" t="s">
        <v>52</v>
      </c>
      <c r="B91" s="55">
        <v>16</v>
      </c>
      <c r="C91" s="70">
        <v>1960</v>
      </c>
      <c r="D91" s="54">
        <v>107</v>
      </c>
      <c r="E91" s="55"/>
      <c r="F91" s="55"/>
      <c r="G91" s="56">
        <f t="shared" si="4"/>
        <v>107</v>
      </c>
      <c r="H91" s="2"/>
      <c r="N91" s="2"/>
    </row>
    <row r="92" spans="1:14" ht="14.25" customHeight="1" x14ac:dyDescent="0.2">
      <c r="B92" s="5"/>
      <c r="C92" s="9">
        <v>1961</v>
      </c>
      <c r="D92" s="52" t="s">
        <v>26</v>
      </c>
      <c r="E92" s="53">
        <f>(D96-D91)/(C96-C91)</f>
        <v>0.6</v>
      </c>
      <c r="F92" s="53">
        <f>IF(D92&lt;&gt;"-",D92,G91+E92)</f>
        <v>107.6</v>
      </c>
      <c r="G92" s="65">
        <f t="shared" si="4"/>
        <v>107.6</v>
      </c>
      <c r="H92" s="2"/>
      <c r="N92" s="2"/>
    </row>
    <row r="93" spans="1:14" ht="14.25" customHeight="1" x14ac:dyDescent="0.2">
      <c r="B93" s="5"/>
      <c r="C93" s="9">
        <v>1962</v>
      </c>
      <c r="D93" s="52" t="s">
        <v>26</v>
      </c>
      <c r="E93" s="53">
        <f>E92</f>
        <v>0.6</v>
      </c>
      <c r="F93" s="53">
        <f>IF(D93&lt;&gt;"-",D93,G92+E93)</f>
        <v>108.19999999999999</v>
      </c>
      <c r="G93" s="65">
        <f t="shared" si="4"/>
        <v>108.19999999999999</v>
      </c>
      <c r="H93" s="2"/>
      <c r="N93" s="2"/>
    </row>
    <row r="94" spans="1:14" ht="14.25" customHeight="1" x14ac:dyDescent="0.2">
      <c r="B94" s="5"/>
      <c r="C94" s="9">
        <v>1963</v>
      </c>
      <c r="D94" s="52" t="s">
        <v>26</v>
      </c>
      <c r="E94" s="53">
        <f>E93</f>
        <v>0.6</v>
      </c>
      <c r="F94" s="53">
        <f>IF(D94&lt;&gt;"-",D94,G93+E94)</f>
        <v>108.79999999999998</v>
      </c>
      <c r="G94" s="65">
        <f t="shared" si="4"/>
        <v>108.79999999999998</v>
      </c>
      <c r="H94" s="2"/>
      <c r="N94" s="2"/>
    </row>
    <row r="95" spans="1:14" ht="14.25" customHeight="1" thickBot="1" x14ac:dyDescent="0.25">
      <c r="B95" s="5"/>
      <c r="C95" s="9">
        <v>1964</v>
      </c>
      <c r="D95" s="52" t="s">
        <v>26</v>
      </c>
      <c r="E95" s="53">
        <f>E94</f>
        <v>0.6</v>
      </c>
      <c r="F95" s="53">
        <f>IF(D95&lt;&gt;"-",D95,G94+E95)</f>
        <v>109.39999999999998</v>
      </c>
      <c r="G95" s="65">
        <f t="shared" si="4"/>
        <v>109.39999999999998</v>
      </c>
      <c r="H95" s="2"/>
      <c r="N95" s="2"/>
    </row>
    <row r="96" spans="1:14" ht="14.25" customHeight="1" thickBot="1" x14ac:dyDescent="0.25">
      <c r="A96" s="63" t="s">
        <v>52</v>
      </c>
      <c r="B96" s="55">
        <v>17</v>
      </c>
      <c r="C96" s="70">
        <v>1965</v>
      </c>
      <c r="D96" s="54">
        <v>110</v>
      </c>
      <c r="E96" s="55"/>
      <c r="F96" s="55"/>
      <c r="G96" s="56">
        <f t="shared" si="4"/>
        <v>110</v>
      </c>
      <c r="H96" s="2"/>
      <c r="N96" s="2"/>
    </row>
    <row r="97" spans="1:14" ht="14.25" customHeight="1" x14ac:dyDescent="0.2">
      <c r="B97" s="5"/>
      <c r="C97" s="9">
        <v>1966</v>
      </c>
      <c r="D97" s="52" t="s">
        <v>26</v>
      </c>
      <c r="E97" s="53">
        <f>(D101-D96)/(C101-C96)</f>
        <v>0.4</v>
      </c>
      <c r="F97" s="53">
        <f>IF(D97&lt;&gt;"-",D97,G96+E97)</f>
        <v>110.4</v>
      </c>
      <c r="G97" s="65">
        <f t="shared" si="4"/>
        <v>110.4</v>
      </c>
      <c r="H97" s="2"/>
      <c r="N97" s="2"/>
    </row>
    <row r="98" spans="1:14" ht="14.25" customHeight="1" x14ac:dyDescent="0.2">
      <c r="B98" s="5"/>
      <c r="C98" s="9">
        <v>1967</v>
      </c>
      <c r="D98" s="52" t="s">
        <v>26</v>
      </c>
      <c r="E98" s="53">
        <f>E97</f>
        <v>0.4</v>
      </c>
      <c r="F98" s="53">
        <f>IF(D98&lt;&gt;"-",D98,G97+E98)</f>
        <v>110.80000000000001</v>
      </c>
      <c r="G98" s="65">
        <f t="shared" si="4"/>
        <v>110.80000000000001</v>
      </c>
      <c r="H98" s="2"/>
      <c r="N98" s="2"/>
    </row>
    <row r="99" spans="1:14" ht="14.25" customHeight="1" x14ac:dyDescent="0.2">
      <c r="B99" s="5"/>
      <c r="C99" s="9">
        <v>1968</v>
      </c>
      <c r="D99" s="52" t="s">
        <v>26</v>
      </c>
      <c r="E99" s="53">
        <f>E98</f>
        <v>0.4</v>
      </c>
      <c r="F99" s="53">
        <f>IF(D99&lt;&gt;"-",D99,G98+E99)</f>
        <v>111.20000000000002</v>
      </c>
      <c r="G99" s="65">
        <f t="shared" si="4"/>
        <v>111.20000000000002</v>
      </c>
      <c r="H99" s="2"/>
      <c r="N99" s="2"/>
    </row>
    <row r="100" spans="1:14" ht="14.25" customHeight="1" thickBot="1" x14ac:dyDescent="0.25">
      <c r="B100" s="5"/>
      <c r="C100" s="9">
        <v>1969</v>
      </c>
      <c r="D100" s="52" t="s">
        <v>26</v>
      </c>
      <c r="E100" s="53">
        <f>E99</f>
        <v>0.4</v>
      </c>
      <c r="F100" s="53">
        <f>IF(D100&lt;&gt;"-",D100,G99+E100)</f>
        <v>111.60000000000002</v>
      </c>
      <c r="G100" s="65">
        <f t="shared" si="4"/>
        <v>111.60000000000002</v>
      </c>
      <c r="H100" s="2"/>
      <c r="N100" s="2"/>
    </row>
    <row r="101" spans="1:14" ht="14.25" customHeight="1" thickBot="1" x14ac:dyDescent="0.25">
      <c r="A101" s="63" t="s">
        <v>52</v>
      </c>
      <c r="B101" s="55">
        <v>18</v>
      </c>
      <c r="C101" s="70">
        <v>1970</v>
      </c>
      <c r="D101" s="54">
        <v>112</v>
      </c>
      <c r="E101" s="55"/>
      <c r="F101" s="55"/>
      <c r="G101" s="56">
        <f t="shared" si="4"/>
        <v>112</v>
      </c>
      <c r="H101" s="2"/>
      <c r="N101" s="2"/>
    </row>
    <row r="102" spans="1:14" ht="14.25" customHeight="1" x14ac:dyDescent="0.2">
      <c r="B102" s="5"/>
      <c r="C102" s="9">
        <v>1971</v>
      </c>
      <c r="D102" s="52" t="s">
        <v>26</v>
      </c>
      <c r="E102" s="53">
        <f>(D106-D101)/(C106-C101)</f>
        <v>1.6</v>
      </c>
      <c r="F102" s="53">
        <f>IF(D102&lt;&gt;"-",D102,G101+E102)</f>
        <v>113.6</v>
      </c>
      <c r="G102" s="65">
        <f t="shared" si="4"/>
        <v>113.6</v>
      </c>
      <c r="H102" s="2"/>
      <c r="N102" s="2"/>
    </row>
    <row r="103" spans="1:14" ht="14.25" customHeight="1" x14ac:dyDescent="0.2">
      <c r="B103" s="5"/>
      <c r="C103" s="9">
        <v>1972</v>
      </c>
      <c r="D103" s="52" t="s">
        <v>26</v>
      </c>
      <c r="E103" s="53">
        <f>E102</f>
        <v>1.6</v>
      </c>
      <c r="F103" s="53">
        <f>IF(D103&lt;&gt;"-",D103,G102+E103)</f>
        <v>115.19999999999999</v>
      </c>
      <c r="G103" s="65">
        <f t="shared" si="4"/>
        <v>115.19999999999999</v>
      </c>
      <c r="H103" s="2"/>
      <c r="N103" s="2"/>
    </row>
    <row r="104" spans="1:14" ht="14.25" customHeight="1" x14ac:dyDescent="0.2">
      <c r="B104" s="5"/>
      <c r="C104" s="9">
        <v>1973</v>
      </c>
      <c r="D104" s="52" t="s">
        <v>26</v>
      </c>
      <c r="E104" s="53">
        <f>E103</f>
        <v>1.6</v>
      </c>
      <c r="F104" s="53">
        <f>IF(D104&lt;&gt;"-",D104,G103+E104)</f>
        <v>116.79999999999998</v>
      </c>
      <c r="G104" s="65">
        <f t="shared" si="4"/>
        <v>116.79999999999998</v>
      </c>
      <c r="H104" s="2"/>
      <c r="N104" s="2"/>
    </row>
    <row r="105" spans="1:14" ht="14.25" customHeight="1" thickBot="1" x14ac:dyDescent="0.25">
      <c r="B105" s="5"/>
      <c r="C105" s="9">
        <v>1974</v>
      </c>
      <c r="D105" s="52" t="s">
        <v>26</v>
      </c>
      <c r="E105" s="53">
        <f>E104</f>
        <v>1.6</v>
      </c>
      <c r="F105" s="53">
        <f>IF(D105&lt;&gt;"-",D105,G104+E105)</f>
        <v>118.39999999999998</v>
      </c>
      <c r="G105" s="65">
        <f t="shared" si="4"/>
        <v>118.39999999999998</v>
      </c>
      <c r="H105" s="2"/>
      <c r="N105" s="2"/>
    </row>
    <row r="106" spans="1:14" ht="14.25" customHeight="1" thickBot="1" x14ac:dyDescent="0.25">
      <c r="A106" s="63" t="s">
        <v>52</v>
      </c>
      <c r="B106" s="55">
        <v>19</v>
      </c>
      <c r="C106" s="70">
        <v>1975</v>
      </c>
      <c r="D106" s="54">
        <v>120</v>
      </c>
      <c r="E106" s="55"/>
      <c r="F106" s="55"/>
      <c r="G106" s="56">
        <f t="shared" si="4"/>
        <v>120</v>
      </c>
      <c r="H106" s="2"/>
      <c r="N106" s="2"/>
    </row>
    <row r="107" spans="1:14" ht="14.25" customHeight="1" x14ac:dyDescent="0.2">
      <c r="B107" s="5"/>
      <c r="C107" s="9">
        <v>1976</v>
      </c>
      <c r="D107" s="52" t="s">
        <v>26</v>
      </c>
      <c r="E107" s="53">
        <f>(D111-D106)/(C111-C106)</f>
        <v>-7</v>
      </c>
      <c r="F107" s="53">
        <f>IF(D107&lt;&gt;"-",D107,G106+E107)</f>
        <v>113</v>
      </c>
      <c r="G107" s="65">
        <f t="shared" si="4"/>
        <v>113</v>
      </c>
      <c r="H107" s="2"/>
      <c r="N107" s="2"/>
    </row>
    <row r="108" spans="1:14" ht="14.25" customHeight="1" x14ac:dyDescent="0.2">
      <c r="B108" s="5"/>
      <c r="C108" s="9">
        <v>1977</v>
      </c>
      <c r="D108" s="52" t="s">
        <v>26</v>
      </c>
      <c r="E108" s="53">
        <f>E107</f>
        <v>-7</v>
      </c>
      <c r="F108" s="53">
        <f>IF(D108&lt;&gt;"-",D108,G107+E108)</f>
        <v>106</v>
      </c>
      <c r="G108" s="65">
        <f t="shared" si="4"/>
        <v>106</v>
      </c>
      <c r="H108" s="2"/>
      <c r="N108" s="2"/>
    </row>
    <row r="109" spans="1:14" ht="14.25" customHeight="1" x14ac:dyDescent="0.2">
      <c r="B109" s="5"/>
      <c r="C109" s="9">
        <v>1978</v>
      </c>
      <c r="D109" s="52" t="s">
        <v>26</v>
      </c>
      <c r="E109" s="53">
        <f>E108</f>
        <v>-7</v>
      </c>
      <c r="F109" s="53">
        <f>IF(D109&lt;&gt;"-",D109,G108+E109)</f>
        <v>99</v>
      </c>
      <c r="G109" s="65">
        <f t="shared" si="4"/>
        <v>99</v>
      </c>
      <c r="H109" s="2"/>
      <c r="N109" s="2"/>
    </row>
    <row r="110" spans="1:14" ht="14.25" customHeight="1" thickBot="1" x14ac:dyDescent="0.25">
      <c r="B110" s="5"/>
      <c r="C110" s="9">
        <v>1979</v>
      </c>
      <c r="D110" s="52" t="s">
        <v>26</v>
      </c>
      <c r="E110" s="53">
        <f>E109</f>
        <v>-7</v>
      </c>
      <c r="F110" s="53">
        <f>IF(D110&lt;&gt;"-",D110,G109+E110)</f>
        <v>92</v>
      </c>
      <c r="G110" s="65">
        <f t="shared" si="4"/>
        <v>92</v>
      </c>
      <c r="H110" s="2"/>
      <c r="N110" s="2"/>
    </row>
    <row r="111" spans="1:14" ht="14.25" customHeight="1" thickBot="1" x14ac:dyDescent="0.25">
      <c r="A111" s="63" t="s">
        <v>52</v>
      </c>
      <c r="B111" s="55">
        <v>20</v>
      </c>
      <c r="C111" s="70">
        <v>1980</v>
      </c>
      <c r="D111" s="54">
        <v>85</v>
      </c>
      <c r="E111" s="55"/>
      <c r="F111" s="55"/>
      <c r="G111" s="56">
        <f t="shared" si="4"/>
        <v>85</v>
      </c>
      <c r="H111" s="2"/>
      <c r="N111" s="2"/>
    </row>
    <row r="112" spans="1:14" ht="14.25" customHeight="1" x14ac:dyDescent="0.2">
      <c r="B112" s="5"/>
      <c r="C112" s="9">
        <v>1981</v>
      </c>
      <c r="D112" s="52" t="s">
        <v>26</v>
      </c>
      <c r="E112" s="53">
        <f>(D116-D111)/(C116-C111)</f>
        <v>-5</v>
      </c>
      <c r="F112" s="53">
        <f>IF(D112&lt;&gt;"-",D112,G111+E112)</f>
        <v>80</v>
      </c>
      <c r="G112" s="65">
        <f t="shared" si="4"/>
        <v>80</v>
      </c>
      <c r="H112" s="2"/>
      <c r="N112" s="2"/>
    </row>
    <row r="113" spans="1:14" ht="14.25" customHeight="1" x14ac:dyDescent="0.2">
      <c r="B113" s="5"/>
      <c r="C113" s="9">
        <v>1982</v>
      </c>
      <c r="D113" s="52" t="s">
        <v>26</v>
      </c>
      <c r="E113" s="53">
        <f>E112</f>
        <v>-5</v>
      </c>
      <c r="F113" s="53">
        <f>IF(D113&lt;&gt;"-",D113,G112+E113)</f>
        <v>75</v>
      </c>
      <c r="G113" s="65">
        <f t="shared" si="4"/>
        <v>75</v>
      </c>
      <c r="H113" s="2"/>
      <c r="N113" s="2"/>
    </row>
    <row r="114" spans="1:14" ht="14.25" customHeight="1" x14ac:dyDescent="0.2">
      <c r="B114" s="5"/>
      <c r="C114" s="9">
        <v>1983</v>
      </c>
      <c r="D114" s="52" t="s">
        <v>26</v>
      </c>
      <c r="E114" s="53">
        <f>E113</f>
        <v>-5</v>
      </c>
      <c r="F114" s="53">
        <f>IF(D114&lt;&gt;"-",D114,G113+E114)</f>
        <v>70</v>
      </c>
      <c r="G114" s="65">
        <f t="shared" si="4"/>
        <v>70</v>
      </c>
      <c r="H114" s="2"/>
      <c r="N114" s="2"/>
    </row>
    <row r="115" spans="1:14" ht="14.25" customHeight="1" thickBot="1" x14ac:dyDescent="0.25">
      <c r="B115" s="5"/>
      <c r="C115" s="9">
        <v>1984</v>
      </c>
      <c r="D115" s="52" t="s">
        <v>26</v>
      </c>
      <c r="E115" s="53">
        <f>E114</f>
        <v>-5</v>
      </c>
      <c r="F115" s="53">
        <f>IF(D115&lt;&gt;"-",D115,G114+E115)</f>
        <v>65</v>
      </c>
      <c r="G115" s="65">
        <f t="shared" si="4"/>
        <v>65</v>
      </c>
      <c r="H115" s="2"/>
      <c r="N115" s="2"/>
    </row>
    <row r="116" spans="1:14" ht="14.25" customHeight="1" thickBot="1" x14ac:dyDescent="0.25">
      <c r="A116" s="63" t="s">
        <v>52</v>
      </c>
      <c r="B116" s="55">
        <v>21</v>
      </c>
      <c r="C116" s="70">
        <v>1985</v>
      </c>
      <c r="D116" s="54">
        <v>60</v>
      </c>
      <c r="E116" s="55"/>
      <c r="F116" s="55"/>
      <c r="G116" s="56">
        <f t="shared" si="4"/>
        <v>60</v>
      </c>
      <c r="H116" s="2"/>
      <c r="N116" s="2"/>
    </row>
    <row r="117" spans="1:14" ht="14.25" customHeight="1" x14ac:dyDescent="0.2">
      <c r="B117" s="5"/>
      <c r="C117" s="9">
        <v>1986</v>
      </c>
      <c r="D117" s="52" t="s">
        <v>26</v>
      </c>
      <c r="E117" s="53">
        <f>(D121-D116)/(C121-C116)</f>
        <v>-1.4</v>
      </c>
      <c r="F117" s="53">
        <f>IF(D117&lt;&gt;"-",D117,G116+E117)</f>
        <v>58.6</v>
      </c>
      <c r="G117" s="65">
        <f t="shared" si="4"/>
        <v>58.6</v>
      </c>
      <c r="H117" s="2"/>
      <c r="N117" s="2"/>
    </row>
    <row r="118" spans="1:14" ht="14.25" customHeight="1" x14ac:dyDescent="0.2">
      <c r="B118" s="5"/>
      <c r="C118" s="9">
        <v>1987</v>
      </c>
      <c r="D118" s="52" t="s">
        <v>26</v>
      </c>
      <c r="E118" s="53">
        <f>E117</f>
        <v>-1.4</v>
      </c>
      <c r="F118" s="53">
        <f>IF(D118&lt;&gt;"-",D118,G117+E118)</f>
        <v>57.2</v>
      </c>
      <c r="G118" s="65">
        <f t="shared" si="4"/>
        <v>57.2</v>
      </c>
      <c r="H118" s="2"/>
      <c r="N118" s="2"/>
    </row>
    <row r="119" spans="1:14" ht="14.25" customHeight="1" x14ac:dyDescent="0.2">
      <c r="B119" s="5"/>
      <c r="C119" s="9">
        <v>1988</v>
      </c>
      <c r="D119" s="52" t="s">
        <v>26</v>
      </c>
      <c r="E119" s="53">
        <f>E118</f>
        <v>-1.4</v>
      </c>
      <c r="F119" s="53">
        <f>IF(D119&lt;&gt;"-",D119,G118+E119)</f>
        <v>55.800000000000004</v>
      </c>
      <c r="G119" s="65">
        <f t="shared" si="4"/>
        <v>55.800000000000004</v>
      </c>
      <c r="H119" s="2"/>
      <c r="N119" s="2"/>
    </row>
    <row r="120" spans="1:14" ht="14.25" customHeight="1" thickBot="1" x14ac:dyDescent="0.25">
      <c r="B120" s="5"/>
      <c r="C120" s="9">
        <v>1989</v>
      </c>
      <c r="D120" s="52" t="s">
        <v>26</v>
      </c>
      <c r="E120" s="53">
        <f>E119</f>
        <v>-1.4</v>
      </c>
      <c r="F120" s="53">
        <f>IF(D120&lt;&gt;"-",D120,G119+E120)</f>
        <v>54.400000000000006</v>
      </c>
      <c r="G120" s="65">
        <f t="shared" si="4"/>
        <v>54.400000000000006</v>
      </c>
      <c r="H120" s="2"/>
      <c r="N120" s="2"/>
    </row>
    <row r="121" spans="1:14" ht="14.25" customHeight="1" thickBot="1" x14ac:dyDescent="0.25">
      <c r="A121" s="63" t="s">
        <v>52</v>
      </c>
      <c r="B121" s="55">
        <v>22</v>
      </c>
      <c r="C121" s="70">
        <v>1990</v>
      </c>
      <c r="D121" s="54">
        <v>53</v>
      </c>
      <c r="E121" s="55"/>
      <c r="F121" s="55"/>
      <c r="G121" s="56">
        <f t="shared" si="4"/>
        <v>53</v>
      </c>
      <c r="H121" s="2"/>
      <c r="N121" s="2"/>
    </row>
    <row r="122" spans="1:14" ht="14.25" customHeight="1" x14ac:dyDescent="0.2">
      <c r="B122" s="5"/>
      <c r="C122" s="9">
        <v>1991</v>
      </c>
      <c r="D122" s="52" t="s">
        <v>26</v>
      </c>
      <c r="E122" s="53">
        <f>(D126-D121)/(C126-C121)</f>
        <v>-3.2</v>
      </c>
      <c r="F122" s="53">
        <f>IF(D122&lt;&gt;"-",D122,G121+E122)</f>
        <v>49.8</v>
      </c>
      <c r="G122" s="65">
        <f t="shared" si="4"/>
        <v>49.8</v>
      </c>
      <c r="H122" s="2"/>
      <c r="N122" s="2"/>
    </row>
    <row r="123" spans="1:14" ht="14.25" customHeight="1" x14ac:dyDescent="0.2">
      <c r="B123" s="5"/>
      <c r="C123" s="9">
        <v>1992</v>
      </c>
      <c r="D123" s="52" t="s">
        <v>26</v>
      </c>
      <c r="E123" s="53">
        <f>E122</f>
        <v>-3.2</v>
      </c>
      <c r="F123" s="53">
        <f>IF(D123&lt;&gt;"-",D123,G122+E123)</f>
        <v>46.599999999999994</v>
      </c>
      <c r="G123" s="65">
        <f t="shared" si="4"/>
        <v>46.599999999999994</v>
      </c>
      <c r="H123" s="2"/>
      <c r="N123" s="2"/>
    </row>
    <row r="124" spans="1:14" ht="14.25" customHeight="1" x14ac:dyDescent="0.2">
      <c r="B124" s="5"/>
      <c r="C124" s="9">
        <v>1993</v>
      </c>
      <c r="D124" s="52" t="s">
        <v>26</v>
      </c>
      <c r="E124" s="53">
        <f>E123</f>
        <v>-3.2</v>
      </c>
      <c r="F124" s="53">
        <f>IF(D124&lt;&gt;"-",D124,G123+E124)</f>
        <v>43.399999999999991</v>
      </c>
      <c r="G124" s="65">
        <f t="shared" si="4"/>
        <v>43.399999999999991</v>
      </c>
      <c r="H124" s="2"/>
      <c r="N124" s="2"/>
    </row>
    <row r="125" spans="1:14" ht="14.25" customHeight="1" thickBot="1" x14ac:dyDescent="0.25">
      <c r="B125" s="5"/>
      <c r="C125" s="9">
        <v>1994</v>
      </c>
      <c r="D125" s="52" t="s">
        <v>26</v>
      </c>
      <c r="E125" s="53">
        <f>E124</f>
        <v>-3.2</v>
      </c>
      <c r="F125" s="53">
        <f>IF(D125&lt;&gt;"-",D125,G124+E125)</f>
        <v>40.199999999999989</v>
      </c>
      <c r="G125" s="65">
        <f t="shared" si="4"/>
        <v>40.199999999999989</v>
      </c>
      <c r="H125" s="2"/>
      <c r="N125" s="2"/>
    </row>
    <row r="126" spans="1:14" ht="14.25" customHeight="1" thickBot="1" x14ac:dyDescent="0.25">
      <c r="A126" s="63" t="s">
        <v>52</v>
      </c>
      <c r="B126" s="55">
        <v>23</v>
      </c>
      <c r="C126" s="70">
        <v>1995</v>
      </c>
      <c r="D126" s="54">
        <v>37</v>
      </c>
      <c r="E126" s="55"/>
      <c r="F126" s="55"/>
      <c r="G126" s="56">
        <f t="shared" si="4"/>
        <v>37</v>
      </c>
      <c r="H126" s="2"/>
      <c r="N126" s="2"/>
    </row>
    <row r="127" spans="1:14" ht="14.25" customHeight="1" x14ac:dyDescent="0.2">
      <c r="B127" s="5"/>
      <c r="C127" s="9">
        <v>1996</v>
      </c>
      <c r="D127" s="52" t="s">
        <v>26</v>
      </c>
      <c r="E127" s="53">
        <f>(D131-D126)/(C131-C126)</f>
        <v>-3.4</v>
      </c>
      <c r="F127" s="53">
        <f>IF(D127&lt;&gt;"-",D127,G126+E127)</f>
        <v>33.6</v>
      </c>
      <c r="G127" s="65">
        <f t="shared" si="4"/>
        <v>33.6</v>
      </c>
      <c r="H127" s="2"/>
      <c r="N127" s="2"/>
    </row>
    <row r="128" spans="1:14" ht="14.25" customHeight="1" x14ac:dyDescent="0.2">
      <c r="B128" s="5"/>
      <c r="C128" s="9">
        <v>1997</v>
      </c>
      <c r="D128" s="52" t="s">
        <v>26</v>
      </c>
      <c r="E128" s="53">
        <f>E127</f>
        <v>-3.4</v>
      </c>
      <c r="F128" s="53">
        <f>IF(D128&lt;&gt;"-",D128,G127+E128)</f>
        <v>30.200000000000003</v>
      </c>
      <c r="G128" s="65">
        <f t="shared" si="4"/>
        <v>30.200000000000003</v>
      </c>
      <c r="H128" s="2"/>
      <c r="N128" s="2"/>
    </row>
    <row r="129" spans="1:14" ht="14.25" customHeight="1" x14ac:dyDescent="0.2">
      <c r="B129" s="5"/>
      <c r="C129" s="9">
        <v>1998</v>
      </c>
      <c r="D129" s="52" t="s">
        <v>26</v>
      </c>
      <c r="E129" s="53">
        <f>E128</f>
        <v>-3.4</v>
      </c>
      <c r="F129" s="53">
        <f>IF(D129&lt;&gt;"-",D129,G128+E129)</f>
        <v>26.800000000000004</v>
      </c>
      <c r="G129" s="65">
        <f t="shared" si="4"/>
        <v>26.800000000000004</v>
      </c>
      <c r="H129" s="2"/>
      <c r="N129" s="2"/>
    </row>
    <row r="130" spans="1:14" ht="14.25" customHeight="1" thickBot="1" x14ac:dyDescent="0.25">
      <c r="B130" s="5"/>
      <c r="C130" s="9">
        <v>1999</v>
      </c>
      <c r="D130" s="52" t="s">
        <v>26</v>
      </c>
      <c r="E130" s="53">
        <f>E129</f>
        <v>-3.4</v>
      </c>
      <c r="F130" s="53">
        <f>IF(D130&lt;&gt;"-",D130,G129+E130)</f>
        <v>23.400000000000006</v>
      </c>
      <c r="G130" s="65">
        <f t="shared" si="4"/>
        <v>23.400000000000006</v>
      </c>
      <c r="H130" s="2"/>
      <c r="N130" s="2"/>
    </row>
    <row r="131" spans="1:14" ht="14.25" customHeight="1" thickBot="1" x14ac:dyDescent="0.25">
      <c r="A131" s="63" t="s">
        <v>52</v>
      </c>
      <c r="B131" s="55">
        <v>24</v>
      </c>
      <c r="C131" s="70">
        <v>2000</v>
      </c>
      <c r="D131" s="54">
        <v>20</v>
      </c>
      <c r="E131" s="55"/>
      <c r="F131" s="55"/>
      <c r="G131" s="56">
        <f t="shared" ref="G131:G149" si="5">IF(F131="",D131,F131)</f>
        <v>20</v>
      </c>
      <c r="H131" s="2"/>
      <c r="N131" s="2"/>
    </row>
    <row r="132" spans="1:14" ht="14.25" customHeight="1" x14ac:dyDescent="0.2">
      <c r="C132" s="9">
        <v>2001</v>
      </c>
      <c r="D132" s="52" t="s">
        <v>26</v>
      </c>
      <c r="E132" s="53">
        <v>0</v>
      </c>
      <c r="F132" s="53">
        <f t="shared" ref="F132:F148" si="6">IF(D132&lt;&gt;"-",D132,G131+E132)</f>
        <v>20</v>
      </c>
      <c r="G132" s="65">
        <f t="shared" si="5"/>
        <v>20</v>
      </c>
      <c r="H132" s="2"/>
    </row>
    <row r="133" spans="1:14" ht="14.25" customHeight="1" x14ac:dyDescent="0.2">
      <c r="C133" s="9">
        <v>2002</v>
      </c>
      <c r="D133" s="52" t="s">
        <v>26</v>
      </c>
      <c r="E133" s="53">
        <v>0</v>
      </c>
      <c r="F133" s="53">
        <f t="shared" si="6"/>
        <v>20</v>
      </c>
      <c r="G133" s="65">
        <f t="shared" si="5"/>
        <v>20</v>
      </c>
      <c r="H133" s="2"/>
    </row>
    <row r="134" spans="1:14" ht="14.25" customHeight="1" x14ac:dyDescent="0.2">
      <c r="C134" s="9">
        <v>2003</v>
      </c>
      <c r="D134" s="52" t="s">
        <v>26</v>
      </c>
      <c r="E134" s="53">
        <v>0</v>
      </c>
      <c r="F134" s="53">
        <f t="shared" si="6"/>
        <v>20</v>
      </c>
      <c r="G134" s="65">
        <f t="shared" si="5"/>
        <v>20</v>
      </c>
      <c r="H134" s="2"/>
    </row>
    <row r="135" spans="1:14" ht="14.25" customHeight="1" x14ac:dyDescent="0.2">
      <c r="C135" s="9">
        <v>2004</v>
      </c>
      <c r="D135" s="52" t="s">
        <v>26</v>
      </c>
      <c r="E135" s="53">
        <v>0</v>
      </c>
      <c r="F135" s="53">
        <f t="shared" si="6"/>
        <v>20</v>
      </c>
      <c r="G135" s="65">
        <f t="shared" si="5"/>
        <v>20</v>
      </c>
      <c r="H135" s="2"/>
    </row>
    <row r="136" spans="1:14" ht="14.25" customHeight="1" x14ac:dyDescent="0.2">
      <c r="C136" s="9">
        <v>2005</v>
      </c>
      <c r="D136" s="52" t="s">
        <v>26</v>
      </c>
      <c r="E136" s="53">
        <v>0</v>
      </c>
      <c r="F136" s="53">
        <f t="shared" si="6"/>
        <v>20</v>
      </c>
      <c r="G136" s="65">
        <f t="shared" si="5"/>
        <v>20</v>
      </c>
      <c r="H136" s="2"/>
    </row>
    <row r="137" spans="1:14" ht="14.25" customHeight="1" x14ac:dyDescent="0.2">
      <c r="C137" s="9">
        <v>2006</v>
      </c>
      <c r="D137" s="52" t="s">
        <v>26</v>
      </c>
      <c r="E137" s="53">
        <v>0</v>
      </c>
      <c r="F137" s="53">
        <f t="shared" si="6"/>
        <v>20</v>
      </c>
      <c r="G137" s="65">
        <f t="shared" si="5"/>
        <v>20</v>
      </c>
      <c r="H137" s="2"/>
    </row>
    <row r="138" spans="1:14" ht="14.25" customHeight="1" x14ac:dyDescent="0.2">
      <c r="C138" s="9">
        <v>2007</v>
      </c>
      <c r="D138" s="52" t="s">
        <v>26</v>
      </c>
      <c r="E138" s="53">
        <v>0</v>
      </c>
      <c r="F138" s="53">
        <f t="shared" si="6"/>
        <v>20</v>
      </c>
      <c r="G138" s="65">
        <f t="shared" si="5"/>
        <v>20</v>
      </c>
      <c r="H138" s="2"/>
    </row>
    <row r="139" spans="1:14" ht="14.25" customHeight="1" x14ac:dyDescent="0.2">
      <c r="C139" s="9">
        <v>2008</v>
      </c>
      <c r="D139" s="52" t="s">
        <v>26</v>
      </c>
      <c r="E139" s="53">
        <v>0</v>
      </c>
      <c r="F139" s="53">
        <f t="shared" si="6"/>
        <v>20</v>
      </c>
      <c r="G139" s="65">
        <f t="shared" si="5"/>
        <v>20</v>
      </c>
      <c r="H139" s="2"/>
    </row>
    <row r="140" spans="1:14" ht="14.25" customHeight="1" x14ac:dyDescent="0.2">
      <c r="C140" s="9">
        <v>2009</v>
      </c>
      <c r="D140" s="52" t="s">
        <v>26</v>
      </c>
      <c r="E140" s="53">
        <v>0</v>
      </c>
      <c r="F140" s="53">
        <f t="shared" si="6"/>
        <v>20</v>
      </c>
      <c r="G140" s="65">
        <f t="shared" si="5"/>
        <v>20</v>
      </c>
      <c r="H140" s="2"/>
    </row>
    <row r="141" spans="1:14" ht="14.25" customHeight="1" x14ac:dyDescent="0.2">
      <c r="C141" s="9">
        <v>2010</v>
      </c>
      <c r="D141" s="52" t="s">
        <v>26</v>
      </c>
      <c r="E141" s="53">
        <v>0</v>
      </c>
      <c r="F141" s="53">
        <f t="shared" si="6"/>
        <v>20</v>
      </c>
      <c r="G141" s="65">
        <f t="shared" si="5"/>
        <v>20</v>
      </c>
      <c r="H141" s="2"/>
    </row>
    <row r="142" spans="1:14" ht="14.25" customHeight="1" x14ac:dyDescent="0.2">
      <c r="C142" s="9">
        <v>2011</v>
      </c>
      <c r="D142" s="52" t="s">
        <v>26</v>
      </c>
      <c r="E142" s="53">
        <v>0</v>
      </c>
      <c r="F142" s="53">
        <f t="shared" si="6"/>
        <v>20</v>
      </c>
      <c r="G142" s="65">
        <f t="shared" si="5"/>
        <v>20</v>
      </c>
      <c r="H142" s="2"/>
    </row>
    <row r="143" spans="1:14" ht="14.25" customHeight="1" x14ac:dyDescent="0.2">
      <c r="C143" s="9">
        <v>2012</v>
      </c>
      <c r="D143" s="52" t="s">
        <v>26</v>
      </c>
      <c r="E143" s="53">
        <v>0</v>
      </c>
      <c r="F143" s="53">
        <f t="shared" si="6"/>
        <v>20</v>
      </c>
      <c r="G143" s="65">
        <f t="shared" si="5"/>
        <v>20</v>
      </c>
      <c r="H143" s="2"/>
    </row>
    <row r="144" spans="1:14" ht="14.25" customHeight="1" x14ac:dyDescent="0.2">
      <c r="C144" s="9">
        <v>2013</v>
      </c>
      <c r="D144" s="52" t="s">
        <v>26</v>
      </c>
      <c r="E144" s="53">
        <v>0</v>
      </c>
      <c r="F144" s="53">
        <f t="shared" si="6"/>
        <v>20</v>
      </c>
      <c r="G144" s="65">
        <f t="shared" si="5"/>
        <v>20</v>
      </c>
      <c r="H144" s="2"/>
    </row>
    <row r="145" spans="1:8" ht="14.25" customHeight="1" x14ac:dyDescent="0.2">
      <c r="C145" s="9">
        <v>2014</v>
      </c>
      <c r="D145" s="52" t="s">
        <v>26</v>
      </c>
      <c r="E145" s="53">
        <v>0</v>
      </c>
      <c r="F145" s="53">
        <f t="shared" si="6"/>
        <v>20</v>
      </c>
      <c r="G145" s="65">
        <f t="shared" si="5"/>
        <v>20</v>
      </c>
      <c r="H145" s="2"/>
    </row>
    <row r="146" spans="1:8" ht="14.25" customHeight="1" x14ac:dyDescent="0.2">
      <c r="C146" s="9">
        <v>2015</v>
      </c>
      <c r="D146" s="52" t="s">
        <v>26</v>
      </c>
      <c r="E146" s="53">
        <v>0</v>
      </c>
      <c r="F146" s="53">
        <f t="shared" si="6"/>
        <v>20</v>
      </c>
      <c r="G146" s="65">
        <f t="shared" si="5"/>
        <v>20</v>
      </c>
      <c r="H146" s="2"/>
    </row>
    <row r="147" spans="1:8" ht="14.25" customHeight="1" x14ac:dyDescent="0.2">
      <c r="C147" s="9">
        <v>2016</v>
      </c>
      <c r="D147" s="52" t="s">
        <v>26</v>
      </c>
      <c r="E147" s="53">
        <v>0</v>
      </c>
      <c r="F147" s="53">
        <f t="shared" si="6"/>
        <v>20</v>
      </c>
      <c r="G147" s="65">
        <f t="shared" si="5"/>
        <v>20</v>
      </c>
      <c r="H147" s="2"/>
    </row>
    <row r="148" spans="1:8" ht="14.25" customHeight="1" thickBot="1" x14ac:dyDescent="0.25">
      <c r="C148" s="9">
        <v>2017</v>
      </c>
      <c r="D148" s="52" t="s">
        <v>26</v>
      </c>
      <c r="E148" s="53">
        <v>0</v>
      </c>
      <c r="F148" s="53">
        <f t="shared" si="6"/>
        <v>20</v>
      </c>
      <c r="G148" s="65">
        <f t="shared" si="5"/>
        <v>20</v>
      </c>
      <c r="H148" s="2"/>
    </row>
    <row r="149" spans="1:8" ht="14.25" customHeight="1" thickBot="1" x14ac:dyDescent="0.25">
      <c r="A149" s="63" t="s">
        <v>52</v>
      </c>
      <c r="B149" s="55">
        <v>25</v>
      </c>
      <c r="C149" s="70">
        <v>2018</v>
      </c>
      <c r="D149" s="54">
        <v>20</v>
      </c>
      <c r="E149" s="55"/>
      <c r="F149" s="55"/>
      <c r="G149" s="56">
        <f t="shared" si="5"/>
        <v>20</v>
      </c>
      <c r="H149" s="2"/>
    </row>
  </sheetData>
  <pageMargins left="0.7" right="0.7" top="0.78740157499999996" bottom="0.78740157499999996" header="0.3" footer="0.3"/>
  <pageSetup paperSize="9" orientation="portrait" horizontalDpi="4294967293"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0"/>
  </sheetPr>
  <dimension ref="A1:BH1777"/>
  <sheetViews>
    <sheetView tabSelected="1" zoomScale="50" zoomScaleNormal="50" workbookViewId="0">
      <pane xSplit="1" ySplit="1" topLeftCell="B2" activePane="bottomRight" state="frozen"/>
      <selection pane="topRight" activeCell="B1" sqref="B1"/>
      <selection pane="bottomLeft" activeCell="A2" sqref="A2"/>
      <selection pane="bottomRight" activeCell="L117" sqref="L117"/>
    </sheetView>
  </sheetViews>
  <sheetFormatPr defaultColWidth="11.5" defaultRowHeight="12.75" outlineLevelCol="1" x14ac:dyDescent="0.2"/>
  <cols>
    <col min="1" max="1" width="11.5" customWidth="1"/>
    <col min="2" max="2" width="6" customWidth="1"/>
    <col min="3" max="3" width="7.125" bestFit="1" customWidth="1" outlineLevel="1"/>
    <col min="4" max="5" width="6.5" bestFit="1" customWidth="1" outlineLevel="1"/>
    <col min="6" max="6" width="7.125" bestFit="1" customWidth="1" outlineLevel="1"/>
    <col min="7" max="7" width="6.5" bestFit="1" customWidth="1" outlineLevel="1"/>
    <col min="8" max="8" width="7.125" bestFit="1" customWidth="1" outlineLevel="1"/>
    <col min="9" max="9" width="6.375" customWidth="1" outlineLevel="1"/>
    <col min="10" max="11" width="6.5" bestFit="1" customWidth="1"/>
    <col min="12" max="12" width="6.75" customWidth="1"/>
    <col min="13" max="14" width="6.5" bestFit="1" customWidth="1" outlineLevel="1"/>
    <col min="15" max="16" width="4.5" bestFit="1" customWidth="1" outlineLevel="1"/>
    <col min="17" max="17" width="6.25" customWidth="1" outlineLevel="1"/>
    <col min="18" max="18" width="6.5" customWidth="1"/>
    <col min="19" max="19" width="7.125" bestFit="1" customWidth="1"/>
    <col min="20" max="20" width="6.5" bestFit="1" customWidth="1"/>
    <col min="21" max="21" width="6.5" customWidth="1"/>
    <col min="22" max="27" width="6.5" bestFit="1" customWidth="1" outlineLevel="1"/>
    <col min="28" max="28" width="3.75" style="196" bestFit="1" customWidth="1" outlineLevel="1"/>
    <col min="29" max="29" width="6.5" customWidth="1" outlineLevel="1"/>
    <col min="30" max="32" width="6.5" bestFit="1" customWidth="1" outlineLevel="1"/>
    <col min="33" max="33" width="7.625" bestFit="1" customWidth="1" outlineLevel="1"/>
    <col min="34" max="35" width="6.5" bestFit="1" customWidth="1" outlineLevel="1"/>
    <col min="36" max="36" width="6.5" customWidth="1" outlineLevel="1"/>
    <col min="37" max="39" width="7.125" bestFit="1" customWidth="1" outlineLevel="1"/>
    <col min="40" max="42" width="7.125" customWidth="1" outlineLevel="1"/>
    <col min="43" max="43" width="6.375" customWidth="1" outlineLevel="1"/>
    <col min="44" max="46" width="7.125" bestFit="1" customWidth="1" outlineLevel="1"/>
    <col min="47" max="48" width="7.625" bestFit="1" customWidth="1" outlineLevel="1"/>
    <col min="49" max="50" width="6.5" bestFit="1" customWidth="1" outlineLevel="1"/>
    <col min="51" max="51" width="5.875" bestFit="1" customWidth="1" outlineLevel="1"/>
    <col min="52" max="52" width="7.625" bestFit="1" customWidth="1" outlineLevel="1"/>
    <col min="53" max="53" width="3.75" bestFit="1" customWidth="1"/>
    <col min="54" max="54" width="6.5" bestFit="1" customWidth="1" outlineLevel="1"/>
    <col min="55" max="16384" width="11.5" style="3"/>
  </cols>
  <sheetData>
    <row r="1" spans="1:60" s="1" customFormat="1" ht="278.85000000000002" customHeight="1" x14ac:dyDescent="0.15">
      <c r="A1" s="91" t="s">
        <v>0</v>
      </c>
      <c r="B1" s="179" t="s">
        <v>59</v>
      </c>
      <c r="C1" s="180" t="s">
        <v>1</v>
      </c>
      <c r="D1" s="180" t="s">
        <v>2</v>
      </c>
      <c r="E1" s="180" t="s">
        <v>3</v>
      </c>
      <c r="F1" s="180" t="s">
        <v>4</v>
      </c>
      <c r="G1" s="180" t="s">
        <v>45</v>
      </c>
      <c r="H1" s="180" t="s">
        <v>46</v>
      </c>
      <c r="I1" s="181" t="s">
        <v>60</v>
      </c>
      <c r="J1" s="180" t="s">
        <v>48</v>
      </c>
      <c r="K1" s="180" t="s">
        <v>47</v>
      </c>
      <c r="L1" s="181" t="s">
        <v>61</v>
      </c>
      <c r="M1" s="177" t="s">
        <v>72</v>
      </c>
      <c r="N1" s="182" t="s">
        <v>73</v>
      </c>
      <c r="O1" s="183" t="s">
        <v>5</v>
      </c>
      <c r="P1" s="183" t="s">
        <v>6</v>
      </c>
      <c r="Q1" s="181" t="s">
        <v>62</v>
      </c>
      <c r="R1" s="178" t="s">
        <v>69</v>
      </c>
      <c r="S1" s="178" t="s">
        <v>70</v>
      </c>
      <c r="T1" s="178" t="s">
        <v>71</v>
      </c>
      <c r="U1" s="181" t="s">
        <v>95</v>
      </c>
      <c r="V1" s="178" t="s">
        <v>88</v>
      </c>
      <c r="W1" s="189" t="s">
        <v>89</v>
      </c>
      <c r="X1" s="184" t="s">
        <v>90</v>
      </c>
      <c r="Y1" s="189" t="s">
        <v>91</v>
      </c>
      <c r="Z1" s="184" t="s">
        <v>92</v>
      </c>
      <c r="AA1" s="190" t="s">
        <v>93</v>
      </c>
      <c r="AB1" s="194" t="s">
        <v>81</v>
      </c>
      <c r="AC1" s="185" t="s">
        <v>80</v>
      </c>
      <c r="AD1" s="186" t="s">
        <v>84</v>
      </c>
      <c r="AE1" s="187" t="s">
        <v>83</v>
      </c>
      <c r="AF1" s="187" t="s">
        <v>82</v>
      </c>
      <c r="AG1" s="191" t="s">
        <v>85</v>
      </c>
      <c r="AH1" s="192" t="s">
        <v>86</v>
      </c>
      <c r="AI1" s="192" t="s">
        <v>87</v>
      </c>
      <c r="AJ1" s="185" t="s">
        <v>68</v>
      </c>
      <c r="AK1" s="177" t="s">
        <v>79</v>
      </c>
      <c r="AL1" s="178" t="s">
        <v>78</v>
      </c>
      <c r="AM1" s="178" t="s">
        <v>77</v>
      </c>
      <c r="AN1" s="177" t="s">
        <v>74</v>
      </c>
      <c r="AO1" s="178" t="s">
        <v>75</v>
      </c>
      <c r="AP1" s="178" t="s">
        <v>76</v>
      </c>
      <c r="AQ1" s="188" t="s">
        <v>94</v>
      </c>
      <c r="AR1" s="193" t="s">
        <v>79</v>
      </c>
      <c r="AS1" s="190" t="s">
        <v>78</v>
      </c>
      <c r="AT1" s="190" t="s">
        <v>77</v>
      </c>
      <c r="AU1" s="193" t="s">
        <v>74</v>
      </c>
      <c r="AV1" s="190" t="s">
        <v>75</v>
      </c>
      <c r="AW1" s="190" t="s">
        <v>76</v>
      </c>
      <c r="AX1"/>
      <c r="AY1"/>
      <c r="AZ1"/>
      <c r="BA1"/>
      <c r="BB1"/>
      <c r="BC1"/>
      <c r="BD1"/>
      <c r="BE1"/>
      <c r="BF1"/>
      <c r="BG1"/>
      <c r="BH1"/>
    </row>
    <row r="2" spans="1:60" ht="15" x14ac:dyDescent="0.25">
      <c r="A2" s="130">
        <v>1871.01</v>
      </c>
      <c r="B2" s="138"/>
      <c r="C2" s="166">
        <f>raw_Data!B8</f>
        <v>4.4400000000000004</v>
      </c>
      <c r="D2" s="167">
        <f>raw_Data!J8</f>
        <v>2.1666666666666667E-2</v>
      </c>
      <c r="E2" s="167">
        <f>raw_Data!L8</f>
        <v>4.3287712331259165E-3</v>
      </c>
      <c r="F2" s="168"/>
      <c r="G2" s="167">
        <f>raw_Data!K8</f>
        <v>0</v>
      </c>
      <c r="H2" s="168"/>
      <c r="I2" s="164"/>
      <c r="J2" s="167">
        <v>1</v>
      </c>
      <c r="K2" s="167">
        <f>M2-1</f>
        <v>4.3287712331259165E-3</v>
      </c>
      <c r="L2" s="93"/>
      <c r="M2" s="171">
        <f t="shared" ref="M2:M65" si="0">interest_mon+bond_approx_price</f>
        <v>1.0043287712331259</v>
      </c>
      <c r="N2" s="172">
        <v>0</v>
      </c>
      <c r="O2" s="170">
        <f t="shared" ref="O2:O65" si="1">ROW(A2)-1</f>
        <v>1</v>
      </c>
      <c r="P2" s="170">
        <f t="shared" ref="P2:P65" si="2">ROW(A2)+1</f>
        <v>3</v>
      </c>
      <c r="Q2" s="169"/>
      <c r="R2" s="149"/>
      <c r="S2" s="173"/>
      <c r="T2" s="149"/>
      <c r="U2" s="97"/>
      <c r="V2" s="149"/>
      <c r="W2" s="172"/>
      <c r="X2" s="173"/>
      <c r="Y2" s="172"/>
      <c r="Z2" s="173"/>
      <c r="AA2" s="149"/>
      <c r="AB2" s="195">
        <v>0</v>
      </c>
      <c r="AC2" s="174"/>
      <c r="AD2" s="175"/>
      <c r="AE2" s="149"/>
      <c r="AF2" s="149"/>
      <c r="AG2" s="175"/>
      <c r="AH2" s="149"/>
      <c r="AI2" s="149"/>
      <c r="AJ2" s="97"/>
      <c r="AK2" s="171"/>
      <c r="AL2" s="149"/>
      <c r="AM2" s="149"/>
      <c r="AN2" s="149"/>
      <c r="AO2" s="149"/>
      <c r="AP2" s="149"/>
      <c r="AQ2" s="97"/>
      <c r="AR2" s="171"/>
      <c r="AS2" s="149"/>
      <c r="AT2" s="149"/>
      <c r="AU2" s="175"/>
      <c r="AV2" s="149"/>
      <c r="AW2" s="149"/>
      <c r="BC2"/>
      <c r="BD2"/>
      <c r="BE2"/>
      <c r="BF2"/>
      <c r="BG2"/>
      <c r="BH2"/>
    </row>
    <row r="3" spans="1:60" ht="15" x14ac:dyDescent="0.25">
      <c r="A3" s="130">
        <v>1871.02</v>
      </c>
      <c r="B3" s="138"/>
      <c r="C3" s="166">
        <f>raw_Data!B9</f>
        <v>4.5</v>
      </c>
      <c r="D3" s="167">
        <f>raw_Data!J9</f>
        <v>2.1666666666666667E-2</v>
      </c>
      <c r="E3" s="167">
        <f>raw_Data!L9</f>
        <v>4.3314200763411304E-3</v>
      </c>
      <c r="F3" s="168">
        <f t="shared" ref="F3:F66" si="3">C2</f>
        <v>4.4400000000000004</v>
      </c>
      <c r="G3" s="167">
        <f>raw_Data!K9</f>
        <v>4.8798798798798792E-3</v>
      </c>
      <c r="H3" s="167">
        <f t="shared" ref="H3:H66" si="4">q_SP/q_SP_tminus-1</f>
        <v>1.3513513513513375E-2</v>
      </c>
      <c r="I3" s="165"/>
      <c r="J3" s="167">
        <f>interest_mon*((1-(1+INDEX(interest_mon,tMinus))^(-119))/INDEX(interest_mon,tMinus))+(1+INDEX(interest_mon,tMinus))^(-119)</f>
        <v>1.0002459343279422</v>
      </c>
      <c r="K3" s="167">
        <f>M3-1</f>
        <v>4.577354404283307E-3</v>
      </c>
      <c r="L3" s="93"/>
      <c r="M3" s="171">
        <f>interest_mon+bond_approx_price</f>
        <v>1.0045773544042833</v>
      </c>
      <c r="N3" s="172">
        <f t="shared" ref="N3:N66" si="5">(D_mon+q_SP)/INDEX(q_SP,tMinus)</f>
        <v>1.0183933933933933</v>
      </c>
      <c r="O3" s="170">
        <f t="shared" si="1"/>
        <v>2</v>
      </c>
      <c r="P3" s="170">
        <f t="shared" si="2"/>
        <v>4</v>
      </c>
      <c r="Q3" s="169"/>
      <c r="R3" s="149">
        <f t="shared" ref="R3:R66" si="6">(div_yield_mon-INDEX(interest_mon, tMinus))/(div_yield_mon+INDEX(interest_mon,tMinus))</f>
        <v>5.9846837499968587E-2</v>
      </c>
      <c r="S3" s="173">
        <f t="shared" ref="S3:S66" si="7">price_yield/(ABS(price_yield)+INDEX(interest_mon,tMinus))</f>
        <v>0.75738694373537174</v>
      </c>
      <c r="T3" s="149">
        <v>0</v>
      </c>
      <c r="U3" s="97"/>
      <c r="V3" s="149">
        <f>1/PI()*ATAN('Exhibit4_Impact-Test'!$Y$25*S_RDY_SP)+'Exhibit4_Impact-Test'!$Y$26</f>
        <v>0.53791928225013619</v>
      </c>
      <c r="W3" s="172">
        <f>L_RDY_SP_set*R_SP/R_RDY</f>
        <v>0.54131267414890993</v>
      </c>
      <c r="X3" s="149">
        <f>1/PI()*ATAN('Exhibit4_Impact-Test'!$Y$25*S_RS_SP)+'Exhibit4_Impact-Test'!$Y$26</f>
        <v>0.81427012546986033</v>
      </c>
      <c r="Y3" s="172">
        <f>L_RS_SP_set*R_SP/R_RS</f>
        <v>0.81632702897694509</v>
      </c>
      <c r="Z3" s="149">
        <f>1/PI()*ATAN('Exhibit4_Impact-Test'!$Y$25*S_5050_SP)+'Exhibit4_Impact-Test'!$Y$26</f>
        <v>0.5</v>
      </c>
      <c r="AA3" s="149">
        <f t="shared" ref="AA3:AA66" si="8">L_5050_SP_set*R_SP/R_5050</f>
        <v>0.50341478961180008</v>
      </c>
      <c r="AB3" s="195">
        <f>VLOOKUP(_xlfn.NUMBERVALUE(LEFT(A3,4)),Transactioncosts!$C:$G,5,FALSE)</f>
        <v>70</v>
      </c>
      <c r="AC3" s="174"/>
      <c r="AD3" s="175">
        <f>R_Cash*(1-L_RDY_SP_set)+R_SP*L_RDY_SP_set</f>
        <v>1.0120092681808452</v>
      </c>
      <c r="AE3" s="149">
        <f t="shared" ref="AE3:AE66" si="9">R_Cash*(1-L_RS_SP_set)+R_SP*L_RS_SP_set</f>
        <v>1.0158273422054422</v>
      </c>
      <c r="AF3" s="149">
        <f t="shared" ref="AF3:AF66" si="10">R_Cash*(1-L_5050_SP_set)+R_SP*L_5050_SP_set</f>
        <v>1.0114853738988383</v>
      </c>
      <c r="AG3" s="176">
        <f>R_RDY-ABS(L_RDY_SP_act-INDEX(L_RDY_SP_set,tPlus))*TC/10000</f>
        <v>1.0119547334919008</v>
      </c>
      <c r="AH3" s="149">
        <f t="shared" ref="AH3:AH66" si="11">R_RS-ABS(L_RS_SP_act-INDEX(L_RS_SP_set,tPlus))*TC/10000</f>
        <v>1.0157270016425315</v>
      </c>
      <c r="AI3" s="149">
        <f t="shared" ref="AI3:AI66" si="12">R_5050-ABS(L_5050_SP_act-INDEX(L_5050_SP_set,tPlus))*TC/10000</f>
        <v>1.0114614703715556</v>
      </c>
      <c r="AJ3" s="97"/>
      <c r="AK3" s="171">
        <f t="shared" ref="AK3:AK66" si="13">LN(R_RDY)</f>
        <v>1.1937729104804631E-2</v>
      </c>
      <c r="AL3" s="149">
        <f>LN(R_RS)</f>
        <v>1.5703395940889538E-2</v>
      </c>
      <c r="AM3" s="149">
        <f t="shared" ref="AM3:AM66" si="14">LN(R_5050)</f>
        <v>1.1419917707810348E-2</v>
      </c>
      <c r="AN3" s="149">
        <f>AK3+AN2</f>
        <v>1.1937729104804631E-2</v>
      </c>
      <c r="AO3" s="149">
        <f t="shared" ref="AO3:AP18" si="15">AL3+AO2</f>
        <v>1.5703395940889538E-2</v>
      </c>
      <c r="AP3" s="149">
        <f t="shared" si="15"/>
        <v>1.1419917707810348E-2</v>
      </c>
      <c r="AQ3" s="97"/>
      <c r="AR3" s="171">
        <f t="shared" ref="AR3:AR66" si="16">LN(R_RDY_TC)</f>
        <v>1.1883840113782481E-2</v>
      </c>
      <c r="AS3" s="149">
        <f t="shared" ref="AS3:AS66" si="17">LN(R_RS_TC)</f>
        <v>1.5604613879463321E-2</v>
      </c>
      <c r="AT3" s="149">
        <f t="shared" ref="AT3:AT66" si="18">LN(R_5050_TC)</f>
        <v>1.1396285324832547E-2</v>
      </c>
      <c r="AU3" s="175">
        <f>AR3+AU2</f>
        <v>1.1883840113782481E-2</v>
      </c>
      <c r="AV3" s="149">
        <f>AS3+AV2</f>
        <v>1.5604613879463321E-2</v>
      </c>
      <c r="AW3" s="149">
        <f>AT3+AW2</f>
        <v>1.1396285324832547E-2</v>
      </c>
      <c r="BC3"/>
      <c r="BD3"/>
      <c r="BE3"/>
      <c r="BF3"/>
      <c r="BG3"/>
      <c r="BH3"/>
    </row>
    <row r="4" spans="1:60" ht="15" x14ac:dyDescent="0.25">
      <c r="A4" s="130">
        <v>1871.03</v>
      </c>
      <c r="B4" s="138"/>
      <c r="C4" s="166">
        <f>raw_Data!B10</f>
        <v>4.6100000000000003</v>
      </c>
      <c r="D4" s="167">
        <f>raw_Data!J10</f>
        <v>2.1666666666666667E-2</v>
      </c>
      <c r="E4" s="167">
        <f>raw_Data!L10</f>
        <v>4.3340688427111473E-3</v>
      </c>
      <c r="F4" s="168">
        <f t="shared" si="3"/>
        <v>4.5</v>
      </c>
      <c r="G4" s="167">
        <f>raw_Data!K10</f>
        <v>4.8148148148148152E-3</v>
      </c>
      <c r="H4" s="167">
        <f>q_SP/q_SP_tminus-1</f>
        <v>2.4444444444444491E-2</v>
      </c>
      <c r="I4" s="165"/>
      <c r="J4" s="167">
        <f>interest_mon*((1-(1+INDEX(interest_mon,tMinus))^(-119))/INDEX(interest_mon,tMinus))+(1+INDEX(interest_mon,tMinus))^(-119)</f>
        <v>1.0002458915713834</v>
      </c>
      <c r="K4" s="167">
        <f t="shared" ref="K4:K67" si="19">M4-1</f>
        <v>4.579960414094586E-3</v>
      </c>
      <c r="L4" s="93"/>
      <c r="M4" s="171">
        <f>interest_mon+bond_approx_price</f>
        <v>1.0045799604140946</v>
      </c>
      <c r="N4" s="172">
        <f>(D_mon+q_SP)/INDEX(q_SP,tMinus)</f>
        <v>1.0292592592592593</v>
      </c>
      <c r="O4" s="170">
        <f t="shared" si="1"/>
        <v>3</v>
      </c>
      <c r="P4" s="170">
        <f t="shared" si="2"/>
        <v>5</v>
      </c>
      <c r="Q4" s="169"/>
      <c r="R4" s="149">
        <f>(div_yield_mon-INDEX(interest_mon, tMinus))/(div_yield_mon+INDEX(interest_mon,tMinus))</f>
        <v>5.2851773896722111E-2</v>
      </c>
      <c r="S4" s="173">
        <f>price_yield/(ABS(price_yield)+INDEX(interest_mon,tMinus))</f>
        <v>0.84947732593012371</v>
      </c>
      <c r="T4" s="149">
        <v>0</v>
      </c>
      <c r="U4" s="97"/>
      <c r="V4" s="149">
        <f>1/PI()*ATAN('Exhibit4_Impact-Test'!$Y$25*S_RDY_SP)+'Exhibit4_Impact-Test'!$Y$26</f>
        <v>0.53352200429970764</v>
      </c>
      <c r="W4" s="172">
        <f>L_RDY_SP_set*R_SP/R_RDY</f>
        <v>0.53955699385860068</v>
      </c>
      <c r="X4" s="149">
        <f>1/PI()*ATAN('Exhibit4_Impact-Test'!$Y$25*S_RS_SP)+'Exhibit4_Impact-Test'!$Y$26</f>
        <v>0.83066139510705606</v>
      </c>
      <c r="Y4" s="172">
        <f t="shared" ref="Y4:Y66" si="20">L_RS_SP_set*R_SP/R_RS</f>
        <v>0.83404792581871556</v>
      </c>
      <c r="Z4" s="149">
        <f>1/PI()*ATAN('Exhibit4_Impact-Test'!$Y$25*S_5050_SP)+'Exhibit4_Impact-Test'!$Y$26</f>
        <v>0.5</v>
      </c>
      <c r="AA4" s="149">
        <f>L_5050_SP_set*R_SP/R_5050</f>
        <v>0.50606717055272654</v>
      </c>
      <c r="AB4" s="195">
        <f>VLOOKUP(_xlfn.NUMBERVALUE(LEFT(A4,4)),Transactioncosts!$C:$G,5,FALSE)</f>
        <v>70</v>
      </c>
      <c r="AC4" s="174"/>
      <c r="AD4" s="175">
        <f>R_Cash*(1-L_RDY_SP_set)+R_SP*L_RDY_SP_set</f>
        <v>1.0177469093986784</v>
      </c>
      <c r="AE4" s="149">
        <f t="shared" si="9"/>
        <v>1.025080101223083</v>
      </c>
      <c r="AF4" s="149">
        <f>R_Cash*(1-L_5050_SP_set)+R_SP*L_5050_SP_set</f>
        <v>1.0169196098366768</v>
      </c>
      <c r="AG4" s="176">
        <f>R_RDY-ABS(L_RDY_SP_act-INDEX(L_RDY_SP_set,tPlus))*TC/10000</f>
        <v>1.0176500901545527</v>
      </c>
      <c r="AH4" s="149">
        <f>R_RS-ABS(L_RS_SP_act-INDEX(L_RS_SP_set,tPlus))*TC/10000</f>
        <v>1.0250759413314241</v>
      </c>
      <c r="AI4" s="149">
        <f t="shared" si="12"/>
        <v>1.0168771396428078</v>
      </c>
      <c r="AJ4" s="97"/>
      <c r="AK4" s="171">
        <f>LN(R_RDY)</f>
        <v>1.7591271696441976E-2</v>
      </c>
      <c r="AL4" s="149">
        <f t="shared" ref="AL4:AL66" si="21">LN(R_RS)</f>
        <v>2.4770757071727122E-2</v>
      </c>
      <c r="AM4" s="149">
        <f>LN(R_5050)</f>
        <v>1.6778067567144533E-2</v>
      </c>
      <c r="AN4" s="149">
        <f t="shared" ref="AN4:AP67" si="22">AK4+AN3</f>
        <v>2.9529000801246607E-2</v>
      </c>
      <c r="AO4" s="149">
        <f t="shared" si="15"/>
        <v>4.0474153012616657E-2</v>
      </c>
      <c r="AP4" s="149">
        <f t="shared" si="15"/>
        <v>2.819798527495488E-2</v>
      </c>
      <c r="AQ4" s="97"/>
      <c r="AR4" s="171">
        <f t="shared" si="16"/>
        <v>1.7496136207669988E-2</v>
      </c>
      <c r="AS4" s="149">
        <f t="shared" si="17"/>
        <v>2.4766698949737796E-2</v>
      </c>
      <c r="AT4" s="149">
        <f t="shared" si="18"/>
        <v>1.6736303124472381E-2</v>
      </c>
      <c r="AU4" s="175">
        <f>AR4+AU3</f>
        <v>2.9379976321452471E-2</v>
      </c>
      <c r="AV4" s="149">
        <f t="shared" ref="AV4:AV67" si="23">AS4+AV3</f>
        <v>4.0371312829201117E-2</v>
      </c>
      <c r="AW4" s="149">
        <f t="shared" ref="AW4:AW67" si="24">AT4+AW3</f>
        <v>2.8132588449304927E-2</v>
      </c>
      <c r="BC4"/>
      <c r="BD4"/>
      <c r="BE4"/>
      <c r="BF4"/>
      <c r="BG4"/>
      <c r="BH4"/>
    </row>
    <row r="5" spans="1:60" ht="15" x14ac:dyDescent="0.25">
      <c r="A5" s="130">
        <v>1871.04</v>
      </c>
      <c r="B5" s="138"/>
      <c r="C5" s="166">
        <f>raw_Data!B11</f>
        <v>4.74</v>
      </c>
      <c r="D5" s="167">
        <f>raw_Data!J11</f>
        <v>2.1666666666666667E-2</v>
      </c>
      <c r="E5" s="167">
        <f>raw_Data!L11</f>
        <v>4.3367175322408524E-3</v>
      </c>
      <c r="F5" s="168">
        <f t="shared" si="3"/>
        <v>4.6100000000000003</v>
      </c>
      <c r="G5" s="167">
        <f>raw_Data!K11</f>
        <v>4.6999276934201013E-3</v>
      </c>
      <c r="H5" s="167">
        <f>q_SP/q_SP_tminus-1</f>
        <v>2.8199566160520551E-2</v>
      </c>
      <c r="I5" s="165"/>
      <c r="J5" s="167">
        <f>interest_mon*((1-(1+INDEX(interest_mon,tMinus))^(-119))/INDEX(interest_mon,tMinus))+(1+INDEX(interest_mon,tMinus))^(-119)</f>
        <v>1.000245848825623</v>
      </c>
      <c r="K5" s="167">
        <f>M5-1</f>
        <v>4.5825663578638043E-3</v>
      </c>
      <c r="L5" s="93"/>
      <c r="M5" s="171">
        <f>interest_mon+bond_approx_price</f>
        <v>1.0045825663578638</v>
      </c>
      <c r="N5" s="172">
        <f>(D_mon+q_SP)/INDEX(q_SP,tMinus)</f>
        <v>1.0328994938539406</v>
      </c>
      <c r="O5" s="170">
        <f t="shared" si="1"/>
        <v>4</v>
      </c>
      <c r="P5" s="170">
        <f t="shared" si="2"/>
        <v>6</v>
      </c>
      <c r="Q5" s="169"/>
      <c r="R5" s="149">
        <f>(div_yield_mon-INDEX(interest_mon, tMinus))/(div_yield_mon+INDEX(interest_mon,tMinus))</f>
        <v>4.0498006529636178E-2</v>
      </c>
      <c r="S5" s="173">
        <f t="shared" si="7"/>
        <v>0.86678190610177352</v>
      </c>
      <c r="T5" s="149">
        <v>0</v>
      </c>
      <c r="U5" s="97"/>
      <c r="V5" s="149">
        <f>1/PI()*ATAN('Exhibit4_Impact-Test'!$Y$25*S_RDY_SP)+'Exhibit4_Impact-Test'!$Y$26</f>
        <v>0.52572567326919961</v>
      </c>
      <c r="W5" s="172">
        <f>L_RDY_SP_set*R_SP/R_RDY</f>
        <v>0.53265132570506801</v>
      </c>
      <c r="X5" s="149">
        <f>1/PI()*ATAN('Exhibit4_Impact-Test'!$Y$25*S_RS_SP)+'Exhibit4_Impact-Test'!$Y$26</f>
        <v>0.83345365558171502</v>
      </c>
      <c r="Y5" s="172">
        <f t="shared" si="20"/>
        <v>0.83727654816982078</v>
      </c>
      <c r="Z5" s="149">
        <f>1/PI()*ATAN('Exhibit4_Impact-Test'!$Y$25*S_5050_SP)+'Exhibit4_Impact-Test'!$Y$26</f>
        <v>0.5</v>
      </c>
      <c r="AA5" s="149">
        <f t="shared" si="8"/>
        <v>0.50694900044742808</v>
      </c>
      <c r="AB5" s="195">
        <f>VLOOKUP(_xlfn.NUMBERVALUE(LEFT(A5,4)),Transactioncosts!$C:$G,5,FALSE)</f>
        <v>70</v>
      </c>
      <c r="AC5" s="174"/>
      <c r="AD5" s="175">
        <f>R_Cash*(1-L_RDY_SP_set)+R_SP*L_RDY_SP_set</f>
        <v>1.0194695021306539</v>
      </c>
      <c r="AE5" s="149">
        <f>R_Cash*(1-L_RS_SP_set)+R_SP*L_RS_SP_set</f>
        <v>1.0281834130943115</v>
      </c>
      <c r="AF5" s="149">
        <f t="shared" si="10"/>
        <v>1.0187410301059021</v>
      </c>
      <c r="AG5" s="176">
        <f>R_RDY-ABS(L_RDY_SP_act-INDEX(L_RDY_SP_set,tPlus))*TC/10000</f>
        <v>1.0193580543594218</v>
      </c>
      <c r="AH5" s="149">
        <f t="shared" si="11"/>
        <v>1.0281419902484839</v>
      </c>
      <c r="AI5" s="149">
        <f>R_5050-ABS(L_5050_SP_act-INDEX(L_5050_SP_set,tPlus))*TC/10000</f>
        <v>1.0186923871027702</v>
      </c>
      <c r="AJ5" s="97"/>
      <c r="AK5" s="171">
        <f>LN(R_RDY)</f>
        <v>1.9282396049028039E-2</v>
      </c>
      <c r="AL5" s="149">
        <f t="shared" si="21"/>
        <v>2.7793568525398535E-2</v>
      </c>
      <c r="AM5" s="149">
        <f t="shared" si="14"/>
        <v>1.856758073015043E-2</v>
      </c>
      <c r="AN5" s="149">
        <f t="shared" si="22"/>
        <v>4.8811396850274649E-2</v>
      </c>
      <c r="AO5" s="149">
        <f t="shared" si="15"/>
        <v>6.8267721538015191E-2</v>
      </c>
      <c r="AP5" s="149">
        <f t="shared" si="15"/>
        <v>4.6765566005105313E-2</v>
      </c>
      <c r="AQ5" s="97"/>
      <c r="AR5" s="171">
        <f>LN(R_RDY_TC)</f>
        <v>1.9173070695848168E-2</v>
      </c>
      <c r="AS5" s="149">
        <f t="shared" si="17"/>
        <v>2.7753280304705537E-2</v>
      </c>
      <c r="AT5" s="149">
        <f t="shared" si="18"/>
        <v>1.8519831436622319E-2</v>
      </c>
      <c r="AU5" s="175">
        <f t="shared" ref="AU5:AU67" si="25">AR5+AU4</f>
        <v>4.8553047017300635E-2</v>
      </c>
      <c r="AV5" s="149">
        <f t="shared" si="23"/>
        <v>6.8124593133906647E-2</v>
      </c>
      <c r="AW5" s="149">
        <f t="shared" si="24"/>
        <v>4.6652419885927249E-2</v>
      </c>
      <c r="BC5"/>
      <c r="BD5"/>
      <c r="BE5"/>
      <c r="BF5"/>
      <c r="BG5"/>
      <c r="BH5"/>
    </row>
    <row r="6" spans="1:60" ht="15" x14ac:dyDescent="0.25">
      <c r="A6" s="130">
        <v>1871.05</v>
      </c>
      <c r="B6" s="138"/>
      <c r="C6" s="166">
        <f>raw_Data!B12</f>
        <v>4.8600000000000003</v>
      </c>
      <c r="D6" s="167">
        <f>raw_Data!J12</f>
        <v>2.1666666666666667E-2</v>
      </c>
      <c r="E6" s="167">
        <f>raw_Data!L12</f>
        <v>4.3393661449349086E-3</v>
      </c>
      <c r="F6" s="168">
        <f t="shared" si="3"/>
        <v>4.74</v>
      </c>
      <c r="G6" s="167">
        <f>raw_Data!K12</f>
        <v>4.5710267229254571E-3</v>
      </c>
      <c r="H6" s="167">
        <f>q_SP/q_SP_tminus-1</f>
        <v>2.5316455696202445E-2</v>
      </c>
      <c r="I6" s="165"/>
      <c r="J6" s="167">
        <f t="shared" ref="J6:J66" si="26">interest_mon*((1-(1+INDEX(interest_mon,tMinus))^(-119))/INDEX(interest_mon,tMinus))+(1+INDEX(interest_mon,tMinus))^(-119)</f>
        <v>1.000245806090637</v>
      </c>
      <c r="K6" s="167">
        <f t="shared" si="19"/>
        <v>4.585172235571866E-3</v>
      </c>
      <c r="L6" s="93"/>
      <c r="M6" s="171">
        <f t="shared" si="0"/>
        <v>1.0045851722355719</v>
      </c>
      <c r="N6" s="172">
        <f>(D_mon+q_SP)/INDEX(q_SP,tMinus)</f>
        <v>1.029887482419128</v>
      </c>
      <c r="O6" s="170">
        <f t="shared" si="1"/>
        <v>5</v>
      </c>
      <c r="P6" s="170">
        <f t="shared" si="2"/>
        <v>7</v>
      </c>
      <c r="Q6" s="169"/>
      <c r="R6" s="149">
        <f>(div_yield_mon-INDEX(interest_mon, tMinus))/(div_yield_mon+INDEX(interest_mon,tMinus))</f>
        <v>2.6303987179325458E-2</v>
      </c>
      <c r="S6" s="173">
        <f t="shared" si="7"/>
        <v>0.85375199143675196</v>
      </c>
      <c r="T6" s="149">
        <v>0</v>
      </c>
      <c r="U6" s="97"/>
      <c r="V6" s="149">
        <f>1/PI()*ATAN('Exhibit4_Impact-Test'!$Y$25*S_RDY_SP)+'Exhibit4_Impact-Test'!$Y$26</f>
        <v>0.51673021552907361</v>
      </c>
      <c r="W6" s="172">
        <f>L_RDY_SP_set*R_SP/R_RDY</f>
        <v>0.52293906490800079</v>
      </c>
      <c r="X6" s="149">
        <f>1/PI()*ATAN('Exhibit4_Impact-Test'!$Y$25*S_RS_SP)+'Exhibit4_Impact-Test'!$Y$26</f>
        <v>0.83135899876587038</v>
      </c>
      <c r="Y6" s="172">
        <f>L_RS_SP_set*R_SP/R_RS</f>
        <v>0.83481779730577432</v>
      </c>
      <c r="Z6" s="149">
        <f>1/PI()*ATAN('Exhibit4_Impact-Test'!$Y$25*S_5050_SP)+'Exhibit4_Impact-Test'!$Y$26</f>
        <v>0.5</v>
      </c>
      <c r="AA6" s="149">
        <f t="shared" si="8"/>
        <v>0.50621839524991075</v>
      </c>
      <c r="AB6" s="195">
        <f>VLOOKUP(_xlfn.NUMBERVALUE(LEFT(A6,4)),Transactioncosts!$C:$G,5,FALSE)</f>
        <v>70</v>
      </c>
      <c r="AC6" s="174"/>
      <c r="AD6" s="175">
        <f t="shared" ref="AD6:AD66" si="27">R_Cash*(1-L_RDY_SP_set)+R_SP*L_RDY_SP_set</f>
        <v>1.0176596404301042</v>
      </c>
      <c r="AE6" s="149">
        <f t="shared" si="9"/>
        <v>1.0256204754962366</v>
      </c>
      <c r="AF6" s="149">
        <f t="shared" si="10"/>
        <v>1.0172363273273499</v>
      </c>
      <c r="AG6" s="176">
        <f t="shared" ref="AG6:AG9" si="28">R_RDY-ABS(L_RDY_SP_act-INDEX(L_RDY_SP_set,tPlus))*TC/10000</f>
        <v>1.0175592276575107</v>
      </c>
      <c r="AH6" s="149">
        <f t="shared" si="11"/>
        <v>1.0212298712035457</v>
      </c>
      <c r="AI6" s="149">
        <f t="shared" si="12"/>
        <v>1.0171927985606006</v>
      </c>
      <c r="AJ6" s="97"/>
      <c r="AK6" s="171">
        <f t="shared" si="13"/>
        <v>1.7505520799516675E-2</v>
      </c>
      <c r="AL6" s="149">
        <f t="shared" si="21"/>
        <v>2.5297771392389378E-2</v>
      </c>
      <c r="AM6" s="149">
        <f t="shared" si="14"/>
        <v>1.7089466990803243E-2</v>
      </c>
      <c r="AN6" s="149">
        <f t="shared" si="22"/>
        <v>6.6316917649791321E-2</v>
      </c>
      <c r="AO6" s="149">
        <f t="shared" si="15"/>
        <v>9.3565492930404573E-2</v>
      </c>
      <c r="AP6" s="149">
        <f t="shared" si="15"/>
        <v>6.3855032995908556E-2</v>
      </c>
      <c r="AQ6" s="97"/>
      <c r="AR6" s="171">
        <f>LN(R_RDY_TC)</f>
        <v>1.740684564054544E-2</v>
      </c>
      <c r="AS6" s="149">
        <f t="shared" si="17"/>
        <v>2.1007657038023396E-2</v>
      </c>
      <c r="AT6" s="149">
        <f t="shared" si="18"/>
        <v>1.7046674871675539E-2</v>
      </c>
      <c r="AU6" s="175">
        <f t="shared" si="25"/>
        <v>6.5959892657846075E-2</v>
      </c>
      <c r="AV6" s="149">
        <f t="shared" si="23"/>
        <v>8.913225017193005E-2</v>
      </c>
      <c r="AW6" s="149">
        <f t="shared" si="24"/>
        <v>6.3699094757602784E-2</v>
      </c>
      <c r="BC6"/>
      <c r="BD6"/>
      <c r="BE6"/>
      <c r="BF6"/>
      <c r="BG6"/>
      <c r="BH6"/>
    </row>
    <row r="7" spans="1:60" ht="15" x14ac:dyDescent="0.25">
      <c r="A7" s="130">
        <v>1871.06</v>
      </c>
      <c r="B7" s="138"/>
      <c r="C7" s="166">
        <f>raw_Data!B13</f>
        <v>4.82</v>
      </c>
      <c r="D7" s="167">
        <f>raw_Data!J13</f>
        <v>2.1666666666666667E-2</v>
      </c>
      <c r="E7" s="167">
        <f>raw_Data!L13</f>
        <v>4.3420146807979787E-3</v>
      </c>
      <c r="F7" s="168">
        <f t="shared" si="3"/>
        <v>4.8600000000000003</v>
      </c>
      <c r="G7" s="167">
        <f>raw_Data!K13</f>
        <v>4.4581618655692729E-3</v>
      </c>
      <c r="H7" s="167">
        <f>q_SP/q_SP_tminus-1</f>
        <v>-8.2304526748970819E-3</v>
      </c>
      <c r="I7" s="165"/>
      <c r="J7" s="167">
        <f t="shared" si="26"/>
        <v>1.0002457633664221</v>
      </c>
      <c r="K7" s="167">
        <f t="shared" si="19"/>
        <v>4.5877780472201035E-3</v>
      </c>
      <c r="L7" s="93"/>
      <c r="M7" s="171">
        <f t="shared" si="0"/>
        <v>1.0045877780472201</v>
      </c>
      <c r="N7" s="172">
        <f>(D_mon+q_SP)/INDEX(q_SP,tMinus)</f>
        <v>0.99622770919067216</v>
      </c>
      <c r="O7" s="170">
        <f t="shared" si="1"/>
        <v>6</v>
      </c>
      <c r="P7" s="170">
        <f t="shared" si="2"/>
        <v>8</v>
      </c>
      <c r="Q7" s="169"/>
      <c r="R7" s="149">
        <f t="shared" si="6"/>
        <v>1.3503306893996037E-2</v>
      </c>
      <c r="S7" s="173">
        <f>price_yield/(ABS(price_yield)+INDEX(interest_mon,tMinus))</f>
        <v>-0.65477894255019109</v>
      </c>
      <c r="T7" s="149">
        <v>0</v>
      </c>
      <c r="U7" s="97"/>
      <c r="V7" s="149">
        <f>1/PI()*ATAN('Exhibit4_Impact-Test'!$Y$25*S_RDY_SP)+'Exhibit4_Impact-Test'!$Y$26</f>
        <v>0.50859438310893346</v>
      </c>
      <c r="W7" s="172">
        <f>L_RDY_SP_set*R_SP/R_RDY</f>
        <v>0.50650568497921911</v>
      </c>
      <c r="X7" s="149">
        <f>1/PI()*ATAN('Exhibit4_Impact-Test'!$Y$25*S_RS_SP)+'Exhibit4_Impact-Test'!$Y$26</f>
        <v>0.2075886126356446</v>
      </c>
      <c r="Y7" s="172">
        <f t="shared" si="20"/>
        <v>0.20621732959781738</v>
      </c>
      <c r="Z7" s="149">
        <f>1/PI()*ATAN('Exhibit4_Impact-Test'!$Y$25*S_5050_SP)+'Exhibit4_Impact-Test'!$Y$26</f>
        <v>0.5</v>
      </c>
      <c r="AA7" s="149">
        <f t="shared" si="8"/>
        <v>0.49791083462971175</v>
      </c>
      <c r="AB7" s="195">
        <f>VLOOKUP(_xlfn.NUMBERVALUE(LEFT(A7,4)),Transactioncosts!$C:$G,5,FALSE)</f>
        <v>70</v>
      </c>
      <c r="AC7" s="174"/>
      <c r="AD7" s="175">
        <f>R_Cash*(1-L_RDY_SP_set)+R_SP*L_RDY_SP_set</f>
        <v>1.0003358939843758</v>
      </c>
      <c r="AE7" s="149">
        <f t="shared" si="9"/>
        <v>1.002852322951751</v>
      </c>
      <c r="AF7" s="149">
        <f>R_Cash*(1-L_5050_SP_set)+R_SP*L_5050_SP_set</f>
        <v>1.000407743618946</v>
      </c>
      <c r="AG7" s="176">
        <f t="shared" si="28"/>
        <v>1.0003042382727882</v>
      </c>
      <c r="AH7" s="149">
        <f t="shared" si="11"/>
        <v>1.0026394118268174</v>
      </c>
      <c r="AI7" s="149">
        <f t="shared" si="12"/>
        <v>1.000393119461354</v>
      </c>
      <c r="AJ7" s="97"/>
      <c r="AK7" s="171">
        <f t="shared" si="13"/>
        <v>3.358375846206702E-4</v>
      </c>
      <c r="AL7" s="149">
        <f t="shared" si="21"/>
        <v>2.8482627973890682E-3</v>
      </c>
      <c r="AM7" s="149">
        <f t="shared" si="14"/>
        <v>4.0766051410617057E-4</v>
      </c>
      <c r="AN7" s="149">
        <f t="shared" si="22"/>
        <v>6.6652755234411998E-2</v>
      </c>
      <c r="AO7" s="149">
        <f t="shared" si="15"/>
        <v>9.6413755727793635E-2</v>
      </c>
      <c r="AP7" s="149">
        <f t="shared" si="15"/>
        <v>6.4262693510014721E-2</v>
      </c>
      <c r="AQ7" s="97"/>
      <c r="AR7" s="171">
        <f>LN(R_RDY_TC)</f>
        <v>3.0419200170965152E-4</v>
      </c>
      <c r="AS7" s="149">
        <f t="shared" si="17"/>
        <v>2.635934696463733E-3</v>
      </c>
      <c r="AT7" s="149">
        <f t="shared" si="18"/>
        <v>3.9304221014386652E-4</v>
      </c>
      <c r="AU7" s="175">
        <f t="shared" si="25"/>
        <v>6.626408465955573E-2</v>
      </c>
      <c r="AV7" s="149">
        <f t="shared" si="23"/>
        <v>9.1768184868393776E-2</v>
      </c>
      <c r="AW7" s="149">
        <f t="shared" si="24"/>
        <v>6.4092136967746655E-2</v>
      </c>
      <c r="BC7"/>
      <c r="BD7"/>
      <c r="BE7"/>
      <c r="BF7"/>
      <c r="BG7"/>
      <c r="BH7"/>
    </row>
    <row r="8" spans="1:60" ht="15" x14ac:dyDescent="0.25">
      <c r="A8" s="130">
        <v>1871.07</v>
      </c>
      <c r="B8" s="138"/>
      <c r="C8" s="166">
        <f>raw_Data!B14</f>
        <v>4.7300000000000004</v>
      </c>
      <c r="D8" s="167">
        <f>raw_Data!J14</f>
        <v>2.1666666666666667E-2</v>
      </c>
      <c r="E8" s="167">
        <f>raw_Data!L14</f>
        <v>4.3446631398347257E-3</v>
      </c>
      <c r="F8" s="168">
        <f t="shared" si="3"/>
        <v>4.82</v>
      </c>
      <c r="G8" s="167">
        <f>raw_Data!K14</f>
        <v>4.4951590594744118E-3</v>
      </c>
      <c r="H8" s="167">
        <f t="shared" si="4"/>
        <v>-1.8672199170124415E-2</v>
      </c>
      <c r="I8" s="165"/>
      <c r="J8" s="167">
        <f t="shared" si="26"/>
        <v>1.0002457206529751</v>
      </c>
      <c r="K8" s="167">
        <f t="shared" si="19"/>
        <v>4.590383792809849E-3</v>
      </c>
      <c r="L8" s="93"/>
      <c r="M8" s="171">
        <f t="shared" si="0"/>
        <v>1.0045903837928098</v>
      </c>
      <c r="N8" s="172">
        <f t="shared" si="5"/>
        <v>0.98582295988934998</v>
      </c>
      <c r="O8" s="170">
        <f t="shared" si="1"/>
        <v>7</v>
      </c>
      <c r="P8" s="170">
        <f t="shared" si="2"/>
        <v>9</v>
      </c>
      <c r="Q8" s="169"/>
      <c r="R8" s="149">
        <f t="shared" si="6"/>
        <v>1.7329565218179438E-2</v>
      </c>
      <c r="S8" s="173">
        <f t="shared" si="7"/>
        <v>-0.81133334777698896</v>
      </c>
      <c r="T8" s="149">
        <v>0</v>
      </c>
      <c r="U8" s="97"/>
      <c r="V8" s="149">
        <f>1/PI()*ATAN('Exhibit4_Impact-Test'!$Y$25*S_RDY_SP)+'Exhibit4_Impact-Test'!$Y$26</f>
        <v>0.51102792949173392</v>
      </c>
      <c r="W8" s="172">
        <f t="shared" ref="W8:W66" si="29">L_RDY_SP_set*R_SP/R_RDY</f>
        <v>0.5063147888315217</v>
      </c>
      <c r="X8" s="149">
        <f>1/PI()*ATAN('Exhibit4_Impact-Test'!$Y$25*S_RS_SP)+'Exhibit4_Impact-Test'!$Y$26</f>
        <v>0.17580145460729557</v>
      </c>
      <c r="Y8" s="172">
        <f t="shared" si="20"/>
        <v>0.17308564925367259</v>
      </c>
      <c r="Z8" s="149">
        <f>1/PI()*ATAN('Exhibit4_Impact-Test'!$Y$25*S_5050_SP)+'Exhibit4_Impact-Test'!$Y$26</f>
        <v>0.5</v>
      </c>
      <c r="AA8" s="149">
        <f t="shared" si="8"/>
        <v>0.49528554609949982</v>
      </c>
      <c r="AB8" s="195">
        <f>VLOOKUP(_xlfn.NUMBERVALUE(LEFT(A8,4)),Transactioncosts!$C:$G,5,FALSE)</f>
        <v>70</v>
      </c>
      <c r="AC8" s="174"/>
      <c r="AD8" s="175">
        <f>R_Cash*(1-L_RDY_SP_set)+R_SP*L_RDY_SP_set</f>
        <v>0.99499970601353116</v>
      </c>
      <c r="AE8" s="149">
        <f t="shared" si="9"/>
        <v>1.0012910433713498</v>
      </c>
      <c r="AF8" s="149">
        <f t="shared" si="10"/>
        <v>0.99520667184107992</v>
      </c>
      <c r="AG8" s="176">
        <f t="shared" si="28"/>
        <v>0.99492617310860498</v>
      </c>
      <c r="AH8" s="149">
        <f t="shared" si="11"/>
        <v>0.99681987069824174</v>
      </c>
      <c r="AI8" s="149">
        <f t="shared" si="12"/>
        <v>0.99517367066377638</v>
      </c>
      <c r="AJ8" s="97"/>
      <c r="AK8" s="171">
        <f>LN(R_RDY)</f>
        <v>-5.0128372873757101E-3</v>
      </c>
      <c r="AL8" s="149">
        <f t="shared" si="21"/>
        <v>1.2902106914632688E-3</v>
      </c>
      <c r="AM8" s="149">
        <f>LN(R_5050)</f>
        <v>-4.8048529993161707E-3</v>
      </c>
      <c r="AN8" s="149">
        <f t="shared" si="22"/>
        <v>6.1639917947036285E-2</v>
      </c>
      <c r="AO8" s="149">
        <f t="shared" si="15"/>
        <v>9.770396641925691E-2</v>
      </c>
      <c r="AP8" s="149">
        <f t="shared" si="15"/>
        <v>5.9457840510698551E-2</v>
      </c>
      <c r="AQ8" s="97"/>
      <c r="AR8" s="171">
        <f>LN(R_RDY_TC)</f>
        <v>-5.0867424571422199E-3</v>
      </c>
      <c r="AS8" s="149">
        <f t="shared" si="17"/>
        <v>-3.1851966590323564E-3</v>
      </c>
      <c r="AT8" s="149">
        <f>LN(R_5050_TC)</f>
        <v>-4.8380136737880969E-3</v>
      </c>
      <c r="AU8" s="175">
        <f t="shared" si="25"/>
        <v>6.1177342202413512E-2</v>
      </c>
      <c r="AV8" s="149">
        <f t="shared" si="23"/>
        <v>8.8582988209361418E-2</v>
      </c>
      <c r="AW8" s="149">
        <f t="shared" si="24"/>
        <v>5.9254123293958558E-2</v>
      </c>
      <c r="BC8"/>
      <c r="BD8"/>
      <c r="BE8"/>
      <c r="BF8"/>
      <c r="BG8"/>
      <c r="BH8"/>
    </row>
    <row r="9" spans="1:60" ht="15" x14ac:dyDescent="0.25">
      <c r="A9" s="130">
        <v>1871.08</v>
      </c>
      <c r="B9" s="138"/>
      <c r="C9" s="166">
        <f>raw_Data!B15</f>
        <v>4.79</v>
      </c>
      <c r="D9" s="167">
        <f>raw_Data!J15</f>
        <v>2.1666666666666667E-2</v>
      </c>
      <c r="E9" s="167">
        <f>raw_Data!L15</f>
        <v>4.3473115220498126E-3</v>
      </c>
      <c r="F9" s="168">
        <f t="shared" si="3"/>
        <v>4.7300000000000004</v>
      </c>
      <c r="G9" s="167">
        <f>raw_Data!K15</f>
        <v>4.5806906272022547E-3</v>
      </c>
      <c r="H9" s="167">
        <f t="shared" si="4"/>
        <v>1.2684989429175397E-2</v>
      </c>
      <c r="I9" s="165"/>
      <c r="J9" s="167">
        <f t="shared" si="26"/>
        <v>1.0002456779502928</v>
      </c>
      <c r="K9" s="167">
        <f t="shared" si="19"/>
        <v>4.5929894723426568E-3</v>
      </c>
      <c r="L9" s="93"/>
      <c r="M9" s="171">
        <f t="shared" si="0"/>
        <v>1.0045929894723427</v>
      </c>
      <c r="N9" s="172">
        <f t="shared" si="5"/>
        <v>1.0172656800563775</v>
      </c>
      <c r="O9" s="170">
        <f t="shared" si="1"/>
        <v>8</v>
      </c>
      <c r="P9" s="170">
        <f t="shared" si="2"/>
        <v>10</v>
      </c>
      <c r="Q9" s="169"/>
      <c r="R9" s="149">
        <f t="shared" si="6"/>
        <v>2.6444608642765856E-2</v>
      </c>
      <c r="S9" s="173">
        <f>price_yield/(ABS(price_yield)+INDEX(interest_mon,tMinus))</f>
        <v>0.74487658381586896</v>
      </c>
      <c r="T9" s="149">
        <v>0</v>
      </c>
      <c r="U9" s="97"/>
      <c r="V9" s="149">
        <f>1/PI()*ATAN('Exhibit4_Impact-Test'!$Y$25*S_RDY_SP)+'Exhibit4_Impact-Test'!$Y$26</f>
        <v>0.51681948953526013</v>
      </c>
      <c r="W9" s="172">
        <f t="shared" si="29"/>
        <v>0.51994920434367953</v>
      </c>
      <c r="X9" s="149">
        <f>1/PI()*ATAN('Exhibit4_Impact-Test'!$Y$25*S_RS_SP)+'Exhibit4_Impact-Test'!$Y$26</f>
        <v>0.81182460255482325</v>
      </c>
      <c r="Y9" s="172">
        <f t="shared" si="20"/>
        <v>0.81373216499900747</v>
      </c>
      <c r="Z9" s="149">
        <f>1/PI()*ATAN('Exhibit4_Impact-Test'!$Y$25*S_5050_SP)+'Exhibit4_Impact-Test'!$Y$26</f>
        <v>0.5</v>
      </c>
      <c r="AA9" s="149">
        <f t="shared" si="8"/>
        <v>0.50313392097455267</v>
      </c>
      <c r="AB9" s="195">
        <f>VLOOKUP(_xlfn.NUMBERVALUE(LEFT(A9,4)),Transactioncosts!$C:$G,5,FALSE)</f>
        <v>70</v>
      </c>
      <c r="AC9" s="174"/>
      <c r="AD9" s="175">
        <f t="shared" si="27"/>
        <v>1.0111424829510218</v>
      </c>
      <c r="AE9" s="149">
        <f>R_Cash*(1-L_RS_SP_set)+R_SP*L_RS_SP_set</f>
        <v>1.0148809914690271</v>
      </c>
      <c r="AF9" s="149">
        <f t="shared" si="10"/>
        <v>1.0109293347643602</v>
      </c>
      <c r="AG9" s="176">
        <f t="shared" si="28"/>
        <v>1.0110912098054519</v>
      </c>
      <c r="AH9" s="149">
        <f t="shared" si="11"/>
        <v>1.0148117965516752</v>
      </c>
      <c r="AI9" s="149">
        <f t="shared" si="12"/>
        <v>1.0109073973175384</v>
      </c>
      <c r="AJ9" s="97"/>
      <c r="AK9" s="171">
        <f t="shared" si="13"/>
        <v>1.1080862799671827E-2</v>
      </c>
      <c r="AL9" s="149">
        <f t="shared" si="21"/>
        <v>1.4771355835247612E-2</v>
      </c>
      <c r="AM9" s="149">
        <f t="shared" si="14"/>
        <v>1.0870041219959678E-2</v>
      </c>
      <c r="AN9" s="149">
        <f t="shared" si="22"/>
        <v>7.2720780746708111E-2</v>
      </c>
      <c r="AO9" s="149">
        <f t="shared" si="15"/>
        <v>0.11247532225450452</v>
      </c>
      <c r="AP9" s="149">
        <f t="shared" si="15"/>
        <v>7.0327881730658223E-2</v>
      </c>
      <c r="AQ9" s="97"/>
      <c r="AR9" s="171">
        <f t="shared" si="16"/>
        <v>1.1030153382887202E-2</v>
      </c>
      <c r="AS9" s="149">
        <f t="shared" si="17"/>
        <v>1.4703173184368517E-2</v>
      </c>
      <c r="AT9" s="149">
        <f t="shared" si="18"/>
        <v>1.0848340707277779E-2</v>
      </c>
      <c r="AU9" s="175">
        <f t="shared" si="25"/>
        <v>7.2207495585300707E-2</v>
      </c>
      <c r="AV9" s="149">
        <f t="shared" si="23"/>
        <v>0.10328616139372994</v>
      </c>
      <c r="AW9" s="149">
        <f t="shared" si="24"/>
        <v>7.0102464001236334E-2</v>
      </c>
      <c r="BC9"/>
      <c r="BD9"/>
      <c r="BE9"/>
      <c r="BF9"/>
      <c r="BG9"/>
      <c r="BH9"/>
    </row>
    <row r="10" spans="1:60" ht="15" x14ac:dyDescent="0.25">
      <c r="A10" s="130">
        <v>1871.09</v>
      </c>
      <c r="B10" s="138"/>
      <c r="C10" s="166">
        <f>raw_Data!B16</f>
        <v>4.84</v>
      </c>
      <c r="D10" s="167">
        <f>raw_Data!J16</f>
        <v>2.1666666666666667E-2</v>
      </c>
      <c r="E10" s="167">
        <f>raw_Data!L16</f>
        <v>4.3499598274479023E-3</v>
      </c>
      <c r="F10" s="168">
        <f t="shared" si="3"/>
        <v>4.79</v>
      </c>
      <c r="G10" s="167">
        <f>raw_Data!K16</f>
        <v>4.523312456506611E-3</v>
      </c>
      <c r="H10" s="167">
        <f t="shared" si="4"/>
        <v>1.0438413361169019E-2</v>
      </c>
      <c r="I10" s="165"/>
      <c r="J10" s="167">
        <f t="shared" si="26"/>
        <v>1.0002456352583717</v>
      </c>
      <c r="K10" s="167">
        <f t="shared" si="19"/>
        <v>4.595595085819637E-3</v>
      </c>
      <c r="L10" s="93"/>
      <c r="M10" s="171">
        <f t="shared" si="0"/>
        <v>1.0045955950858196</v>
      </c>
      <c r="N10" s="172">
        <f t="shared" si="5"/>
        <v>1.0149617258176757</v>
      </c>
      <c r="O10" s="170">
        <f t="shared" si="1"/>
        <v>9</v>
      </c>
      <c r="P10" s="170">
        <f t="shared" si="2"/>
        <v>11</v>
      </c>
      <c r="Q10" s="169"/>
      <c r="R10" s="149">
        <f t="shared" si="6"/>
        <v>1.9840874202565414E-2</v>
      </c>
      <c r="S10" s="173">
        <f t="shared" si="7"/>
        <v>0.70597914161220288</v>
      </c>
      <c r="T10" s="149">
        <v>0</v>
      </c>
      <c r="U10" s="97"/>
      <c r="V10" s="149">
        <f>1/PI()*ATAN('Exhibit4_Impact-Test'!$Y$25*S_RDY_SP)+'Exhibit4_Impact-Test'!$Y$26</f>
        <v>0.51262446926225247</v>
      </c>
      <c r="W10" s="172">
        <f t="shared" si="29"/>
        <v>0.51518893715534897</v>
      </c>
      <c r="X10" s="149">
        <f>1/PI()*ATAN('Exhibit4_Impact-Test'!$Y$25*S_RS_SP)+'Exhibit4_Impact-Test'!$Y$26</f>
        <v>0.80384717680586748</v>
      </c>
      <c r="Y10" s="172">
        <f t="shared" si="20"/>
        <v>0.80546081437394623</v>
      </c>
      <c r="Z10" s="149">
        <f>1/PI()*ATAN('Exhibit4_Impact-Test'!$Y$25*S_5050_SP)+'Exhibit4_Impact-Test'!$Y$26</f>
        <v>0.5</v>
      </c>
      <c r="AA10" s="149">
        <f t="shared" si="8"/>
        <v>0.50256643637310039</v>
      </c>
      <c r="AB10" s="195">
        <f>VLOOKUP(_xlfn.NUMBERVALUE(LEFT(A10,4)),Transactioncosts!$C:$G,5,FALSE)</f>
        <v>70</v>
      </c>
      <c r="AC10" s="174"/>
      <c r="AD10" s="175">
        <f t="shared" si="27"/>
        <v>1.0099095273505405</v>
      </c>
      <c r="AE10" s="149">
        <f t="shared" si="9"/>
        <v>1.0129283800090227</v>
      </c>
      <c r="AF10" s="149">
        <f t="shared" si="10"/>
        <v>1.0097786604517478</v>
      </c>
      <c r="AG10" s="176">
        <f t="shared" ref="AG10:AG66" si="30">R_RDY-ABS(L_RDY_SP_act-INDEX(L_RDY_SP_set,tPlus))*TC/10000</f>
        <v>1.0098671171786691</v>
      </c>
      <c r="AH10" s="149">
        <f>R_RS-ABS(L_RS_SP_act-INDEX(L_RS_SP_set,tPlus))*TC/10000</f>
        <v>1.0083970276823637</v>
      </c>
      <c r="AI10" s="149">
        <f t="shared" si="12"/>
        <v>1.0097606953971361</v>
      </c>
      <c r="AJ10" s="97"/>
      <c r="AK10" s="171">
        <f>LN(R_RDY)</f>
        <v>9.8607499602667483E-3</v>
      </c>
      <c r="AL10" s="149">
        <f t="shared" si="21"/>
        <v>1.2845521887578142E-2</v>
      </c>
      <c r="AM10" s="149">
        <f t="shared" si="14"/>
        <v>9.7311587691450499E-3</v>
      </c>
      <c r="AN10" s="149">
        <f t="shared" si="22"/>
        <v>8.2581530706974854E-2</v>
      </c>
      <c r="AO10" s="149">
        <f t="shared" si="15"/>
        <v>0.12532084414208267</v>
      </c>
      <c r="AP10" s="149">
        <f t="shared" si="15"/>
        <v>8.005904049980328E-2</v>
      </c>
      <c r="AQ10" s="97"/>
      <c r="AR10" s="171">
        <f t="shared" si="16"/>
        <v>9.818755047618798E-3</v>
      </c>
      <c r="AS10" s="149">
        <f t="shared" si="17"/>
        <v>8.3619687691358132E-3</v>
      </c>
      <c r="AT10" s="149">
        <f t="shared" si="18"/>
        <v>9.7133675292168393E-3</v>
      </c>
      <c r="AU10" s="175">
        <f t="shared" si="25"/>
        <v>8.2026250632919503E-2</v>
      </c>
      <c r="AV10" s="149">
        <f t="shared" si="23"/>
        <v>0.11164813016286575</v>
      </c>
      <c r="AW10" s="149">
        <f t="shared" si="24"/>
        <v>7.9815831530453171E-2</v>
      </c>
      <c r="BC10"/>
      <c r="BD10"/>
      <c r="BE10"/>
      <c r="BF10"/>
      <c r="BG10"/>
      <c r="BH10"/>
    </row>
    <row r="11" spans="1:60" ht="15" x14ac:dyDescent="0.25">
      <c r="A11" s="130">
        <v>1871.1</v>
      </c>
      <c r="B11" s="138"/>
      <c r="C11" s="166">
        <f>raw_Data!B17</f>
        <v>4.59</v>
      </c>
      <c r="D11" s="167">
        <f>raw_Data!J17</f>
        <v>2.1666666666666667E-2</v>
      </c>
      <c r="E11" s="167">
        <f>raw_Data!L17</f>
        <v>4.3526080560336577E-3</v>
      </c>
      <c r="F11" s="168">
        <f t="shared" si="3"/>
        <v>4.84</v>
      </c>
      <c r="G11" s="167">
        <f>raw_Data!K17</f>
        <v>4.4765840220385676E-3</v>
      </c>
      <c r="H11" s="167">
        <f t="shared" si="4"/>
        <v>-5.1652892561983466E-2</v>
      </c>
      <c r="I11" s="165"/>
      <c r="J11" s="167">
        <f t="shared" si="26"/>
        <v>1.0002455925772087</v>
      </c>
      <c r="K11" s="167">
        <f t="shared" si="19"/>
        <v>4.5982006332423442E-3</v>
      </c>
      <c r="L11" s="93"/>
      <c r="M11" s="171">
        <f t="shared" si="0"/>
        <v>1.0045982006332423</v>
      </c>
      <c r="N11" s="172">
        <f t="shared" si="5"/>
        <v>0.95282369146005508</v>
      </c>
      <c r="O11" s="170">
        <f t="shared" si="1"/>
        <v>10</v>
      </c>
      <c r="P11" s="170">
        <f t="shared" si="2"/>
        <v>12</v>
      </c>
      <c r="Q11" s="169"/>
      <c r="R11" s="149">
        <f t="shared" si="6"/>
        <v>1.4345840993927913E-2</v>
      </c>
      <c r="S11" s="173">
        <f t="shared" si="7"/>
        <v>-0.92232610229923195</v>
      </c>
      <c r="T11" s="149">
        <v>0</v>
      </c>
      <c r="U11" s="97"/>
      <c r="V11" s="149">
        <f>1/PI()*ATAN('Exhibit4_Impact-Test'!$Y$25*S_RDY_SP)+'Exhibit4_Impact-Test'!$Y$26</f>
        <v>0.50913034117372158</v>
      </c>
      <c r="W11" s="172">
        <f t="shared" si="29"/>
        <v>0.49590318356576663</v>
      </c>
      <c r="X11" s="149">
        <f>1/PI()*ATAN('Exhibit4_Impact-Test'!$Y$25*S_RS_SP)+'Exhibit4_Impact-Test'!$Y$26</f>
        <v>0.15812476770835987</v>
      </c>
      <c r="Y11" s="172">
        <f>L_RS_SP_set*R_SP/R_RS</f>
        <v>0.15120765344290113</v>
      </c>
      <c r="Z11" s="149">
        <f>1/PI()*ATAN('Exhibit4_Impact-Test'!$Y$25*S_5050_SP)+'Exhibit4_Impact-Test'!$Y$26</f>
        <v>0.5</v>
      </c>
      <c r="AA11" s="149">
        <f t="shared" si="8"/>
        <v>0.48677482116085385</v>
      </c>
      <c r="AB11" s="195">
        <f>VLOOKUP(_xlfn.NUMBERVALUE(LEFT(A11,4)),Transactioncosts!$C:$G,5,FALSE)</f>
        <v>70</v>
      </c>
      <c r="AC11" s="174"/>
      <c r="AD11" s="175">
        <f t="shared" si="27"/>
        <v>0.97823822711379549</v>
      </c>
      <c r="AE11" s="149">
        <f t="shared" si="9"/>
        <v>0.99641136839701772</v>
      </c>
      <c r="AF11" s="149">
        <f t="shared" si="10"/>
        <v>0.97871094604664877</v>
      </c>
      <c r="AG11" s="176">
        <f t="shared" si="30"/>
        <v>0.97802929420820239</v>
      </c>
      <c r="AH11" s="149">
        <f t="shared" si="11"/>
        <v>0.9918303007756939</v>
      </c>
      <c r="AI11" s="149">
        <f t="shared" si="12"/>
        <v>0.97861836979477479</v>
      </c>
      <c r="AJ11" s="97"/>
      <c r="AK11" s="171">
        <f t="shared" si="13"/>
        <v>-2.2002052603648226E-2</v>
      </c>
      <c r="AL11" s="149">
        <f>LN(R_RS)</f>
        <v>-3.5950861880854911E-3</v>
      </c>
      <c r="AM11" s="149">
        <f t="shared" si="14"/>
        <v>-2.1518934341272146E-2</v>
      </c>
      <c r="AN11" s="149">
        <f t="shared" si="22"/>
        <v>6.0579478103326631E-2</v>
      </c>
      <c r="AO11" s="149">
        <f t="shared" si="15"/>
        <v>0.12172575795399718</v>
      </c>
      <c r="AP11" s="149">
        <f t="shared" si="15"/>
        <v>5.8540106158531134E-2</v>
      </c>
      <c r="AQ11" s="97"/>
      <c r="AR11" s="171">
        <f t="shared" si="16"/>
        <v>-2.2215656217786144E-2</v>
      </c>
      <c r="AS11" s="149">
        <f>LN(R_RS_TC)</f>
        <v>-8.2032540974611538E-3</v>
      </c>
      <c r="AT11" s="149">
        <f t="shared" si="18"/>
        <v>-2.161352879831497E-2</v>
      </c>
      <c r="AU11" s="175">
        <f t="shared" si="25"/>
        <v>5.981059441513336E-2</v>
      </c>
      <c r="AV11" s="149">
        <f t="shared" si="23"/>
        <v>0.10344487606540459</v>
      </c>
      <c r="AW11" s="149">
        <f t="shared" si="24"/>
        <v>5.8202302732138202E-2</v>
      </c>
      <c r="BC11"/>
      <c r="BD11"/>
      <c r="BE11"/>
      <c r="BF11"/>
      <c r="BG11"/>
      <c r="BH11"/>
    </row>
    <row r="12" spans="1:60" ht="15" x14ac:dyDescent="0.25">
      <c r="A12" s="130">
        <v>1871.11</v>
      </c>
      <c r="B12" s="138"/>
      <c r="C12" s="166">
        <f>raw_Data!B18</f>
        <v>4.6399999999999997</v>
      </c>
      <c r="D12" s="167">
        <f>raw_Data!J18</f>
        <v>2.1666666666666667E-2</v>
      </c>
      <c r="E12" s="167">
        <f>raw_Data!L18</f>
        <v>4.3552562078115198E-3</v>
      </c>
      <c r="F12" s="168">
        <f t="shared" si="3"/>
        <v>4.59</v>
      </c>
      <c r="G12" s="167">
        <f>raw_Data!K18</f>
        <v>4.720406681190995E-3</v>
      </c>
      <c r="H12" s="167">
        <f t="shared" si="4"/>
        <v>1.089324618736387E-2</v>
      </c>
      <c r="I12" s="165"/>
      <c r="J12" s="167">
        <f t="shared" si="26"/>
        <v>1.0002455499067797</v>
      </c>
      <c r="K12" s="167">
        <f t="shared" si="19"/>
        <v>4.6008061145912382E-3</v>
      </c>
      <c r="L12" s="93"/>
      <c r="M12" s="171">
        <f t="shared" si="0"/>
        <v>1.0046008061145912</v>
      </c>
      <c r="N12" s="172">
        <f t="shared" si="5"/>
        <v>1.0156136528685547</v>
      </c>
      <c r="O12" s="170">
        <f t="shared" si="1"/>
        <v>11</v>
      </c>
      <c r="P12" s="170">
        <f t="shared" si="2"/>
        <v>13</v>
      </c>
      <c r="Q12" s="169"/>
      <c r="R12" s="149">
        <f t="shared" si="6"/>
        <v>4.0537642207097664E-2</v>
      </c>
      <c r="S12" s="173">
        <f t="shared" si="7"/>
        <v>0.71450546577810636</v>
      </c>
      <c r="T12" s="149">
        <v>0</v>
      </c>
      <c r="U12" s="97"/>
      <c r="V12" s="149">
        <f>1/PI()*ATAN('Exhibit4_Impact-Test'!$Y$25*S_RDY_SP)+'Exhibit4_Impact-Test'!$Y$26</f>
        <v>0.52575074150763423</v>
      </c>
      <c r="W12" s="172">
        <f t="shared" si="29"/>
        <v>0.52846841175171888</v>
      </c>
      <c r="X12" s="149">
        <f>1/PI()*ATAN('Exhibit4_Impact-Test'!$Y$25*S_RS_SP)+'Exhibit4_Impact-Test'!$Y$26</f>
        <v>0.80564588506058166</v>
      </c>
      <c r="Y12" s="172">
        <f t="shared" si="20"/>
        <v>0.80734735873677776</v>
      </c>
      <c r="Z12" s="149">
        <f>1/PI()*ATAN('Exhibit4_Impact-Test'!$Y$25*S_5050_SP)+'Exhibit4_Impact-Test'!$Y$26</f>
        <v>0.5</v>
      </c>
      <c r="AA12" s="149">
        <f t="shared" si="8"/>
        <v>0.50272566278916408</v>
      </c>
      <c r="AB12" s="195">
        <f>VLOOKUP(_xlfn.NUMBERVALUE(LEFT(A12,4)),Transactioncosts!$C:$G,5,FALSE)</f>
        <v>70</v>
      </c>
      <c r="AC12" s="174"/>
      <c r="AD12" s="175">
        <f t="shared" si="27"/>
        <v>1.0103908184615973</v>
      </c>
      <c r="AE12" s="149">
        <f t="shared" si="9"/>
        <v>1.0134732607847248</v>
      </c>
      <c r="AF12" s="149">
        <f t="shared" si="10"/>
        <v>1.0101072294915729</v>
      </c>
      <c r="AG12" s="176">
        <f t="shared" si="30"/>
        <v>1.0103464791223493</v>
      </c>
      <c r="AH12" s="149">
        <f t="shared" si="11"/>
        <v>1.0133305446776582</v>
      </c>
      <c r="AI12" s="149">
        <f t="shared" si="12"/>
        <v>1.0100881498520489</v>
      </c>
      <c r="AJ12" s="97"/>
      <c r="AK12" s="171">
        <f t="shared" si="13"/>
        <v>1.0337204979600121E-2</v>
      </c>
      <c r="AL12" s="149">
        <f t="shared" si="21"/>
        <v>1.3383303517700229E-2</v>
      </c>
      <c r="AM12" s="149">
        <f t="shared" si="14"/>
        <v>1.0056493031203199E-2</v>
      </c>
      <c r="AN12" s="149">
        <f t="shared" si="22"/>
        <v>7.0916683082926757E-2</v>
      </c>
      <c r="AO12" s="149">
        <f t="shared" si="15"/>
        <v>0.13510906147169741</v>
      </c>
      <c r="AP12" s="149">
        <f t="shared" si="15"/>
        <v>6.8596599189734334E-2</v>
      </c>
      <c r="AQ12" s="97"/>
      <c r="AR12" s="171">
        <f t="shared" si="16"/>
        <v>1.0293320661427642E-2</v>
      </c>
      <c r="AS12" s="149">
        <f t="shared" si="17"/>
        <v>1.3242474783396631E-2</v>
      </c>
      <c r="AT12" s="149">
        <f t="shared" si="18"/>
        <v>1.003760412598172E-2</v>
      </c>
      <c r="AU12" s="175">
        <f t="shared" si="25"/>
        <v>7.0103915076560996E-2</v>
      </c>
      <c r="AV12" s="149">
        <f t="shared" si="23"/>
        <v>0.11668735084880122</v>
      </c>
      <c r="AW12" s="149">
        <f t="shared" si="24"/>
        <v>6.8239906858119925E-2</v>
      </c>
      <c r="BC12"/>
      <c r="BD12"/>
      <c r="BE12"/>
      <c r="BF12"/>
      <c r="BG12"/>
      <c r="BH12"/>
    </row>
    <row r="13" spans="1:60" ht="15" x14ac:dyDescent="0.25">
      <c r="A13" s="130">
        <v>1871.12</v>
      </c>
      <c r="B13" s="138"/>
      <c r="C13" s="166">
        <f>raw_Data!B19</f>
        <v>4.74</v>
      </c>
      <c r="D13" s="167">
        <f>raw_Data!J19</f>
        <v>2.1666666666666667E-2</v>
      </c>
      <c r="E13" s="167">
        <f>raw_Data!L19</f>
        <v>4.3579042827863734E-3</v>
      </c>
      <c r="F13" s="168">
        <f t="shared" si="3"/>
        <v>4.6399999999999997</v>
      </c>
      <c r="G13" s="167">
        <f>raw_Data!K19</f>
        <v>4.6695402298850578E-3</v>
      </c>
      <c r="H13" s="167">
        <f t="shared" si="4"/>
        <v>2.155172413793105E-2</v>
      </c>
      <c r="I13" s="165"/>
      <c r="J13" s="167">
        <f t="shared" si="26"/>
        <v>1.0002455072471226</v>
      </c>
      <c r="K13" s="167">
        <f t="shared" si="19"/>
        <v>4.6034115299089517E-3</v>
      </c>
      <c r="L13" s="93"/>
      <c r="M13" s="171">
        <f t="shared" si="0"/>
        <v>1.004603411529909</v>
      </c>
      <c r="N13" s="172">
        <f t="shared" si="5"/>
        <v>1.0262212643678161</v>
      </c>
      <c r="O13" s="170">
        <f t="shared" si="1"/>
        <v>12</v>
      </c>
      <c r="P13" s="170">
        <f t="shared" si="2"/>
        <v>14</v>
      </c>
      <c r="Q13" s="169"/>
      <c r="R13" s="149">
        <f t="shared" si="6"/>
        <v>3.4824499837001706E-2</v>
      </c>
      <c r="S13" s="173">
        <f t="shared" si="7"/>
        <v>0.83188869757539141</v>
      </c>
      <c r="T13" s="149">
        <v>0</v>
      </c>
      <c r="U13" s="97"/>
      <c r="V13" s="149">
        <f>1/PI()*ATAN('Exhibit4_Impact-Test'!$Y$25*S_RDY_SP)+'Exhibit4_Impact-Test'!$Y$26</f>
        <v>0.52213422043057411</v>
      </c>
      <c r="W13" s="172">
        <f t="shared" si="29"/>
        <v>0.52744372017148422</v>
      </c>
      <c r="X13" s="149">
        <f>1/PI()*ATAN('Exhibit4_Impact-Test'!$Y$25*S_RS_SP)+'Exhibit4_Impact-Test'!$Y$26</f>
        <v>0.82773537403200503</v>
      </c>
      <c r="Y13" s="172">
        <f t="shared" si="20"/>
        <v>0.83075003181202756</v>
      </c>
      <c r="Z13" s="149">
        <f>1/PI()*ATAN('Exhibit4_Impact-Test'!$Y$25*S_5050_SP)+'Exhibit4_Impact-Test'!$Y$26</f>
        <v>0.5</v>
      </c>
      <c r="AA13" s="149">
        <f t="shared" si="8"/>
        <v>0.50532243208743532</v>
      </c>
      <c r="AB13" s="195">
        <f>VLOOKUP(_xlfn.NUMBERVALUE(LEFT(A13,4)),Transactioncosts!$C:$G,5,FALSE)</f>
        <v>70</v>
      </c>
      <c r="AC13" s="174"/>
      <c r="AD13" s="175">
        <f t="shared" si="27"/>
        <v>1.0158908322688125</v>
      </c>
      <c r="AE13" s="149">
        <f t="shared" si="9"/>
        <v>1.0224972730344628</v>
      </c>
      <c r="AF13" s="149">
        <f t="shared" si="10"/>
        <v>1.0154123379488627</v>
      </c>
      <c r="AG13" s="176">
        <f t="shared" si="30"/>
        <v>1.0158330126736042</v>
      </c>
      <c r="AH13" s="149">
        <f t="shared" si="11"/>
        <v>1.0224937043766493</v>
      </c>
      <c r="AI13" s="149">
        <f t="shared" si="12"/>
        <v>1.0153750809242506</v>
      </c>
      <c r="AJ13" s="97"/>
      <c r="AK13" s="171">
        <f t="shared" si="13"/>
        <v>1.5765894828962287E-2</v>
      </c>
      <c r="AL13" s="149">
        <f>LN(R_RS)</f>
        <v>2.2247941972302836E-2</v>
      </c>
      <c r="AM13" s="149">
        <f t="shared" si="14"/>
        <v>1.5294774283476309E-2</v>
      </c>
      <c r="AN13" s="149">
        <f t="shared" si="22"/>
        <v>8.6682577911889047E-2</v>
      </c>
      <c r="AO13" s="149">
        <f t="shared" si="15"/>
        <v>0.15735700344400025</v>
      </c>
      <c r="AP13" s="149">
        <f t="shared" si="15"/>
        <v>8.3891373473210643E-2</v>
      </c>
      <c r="AQ13" s="97"/>
      <c r="AR13" s="171">
        <f t="shared" si="16"/>
        <v>1.5708978043378577E-2</v>
      </c>
      <c r="AS13" s="149">
        <f t="shared" si="17"/>
        <v>2.2244451827013293E-2</v>
      </c>
      <c r="AT13" s="149">
        <f t="shared" si="18"/>
        <v>1.5258082087857965E-2</v>
      </c>
      <c r="AU13" s="175">
        <f t="shared" si="25"/>
        <v>8.5812893119939573E-2</v>
      </c>
      <c r="AV13" s="149">
        <f t="shared" si="23"/>
        <v>0.13893180267581451</v>
      </c>
      <c r="AW13" s="149">
        <f t="shared" si="24"/>
        <v>8.3497988945977888E-2</v>
      </c>
      <c r="BC13"/>
      <c r="BD13"/>
      <c r="BE13"/>
      <c r="BF13"/>
      <c r="BG13"/>
      <c r="BH13"/>
    </row>
    <row r="14" spans="1:60" ht="15" x14ac:dyDescent="0.25">
      <c r="A14" s="130">
        <v>1872.01</v>
      </c>
      <c r="B14" s="138"/>
      <c r="C14" s="166">
        <f>raw_Data!B20</f>
        <v>4.8600000000000003</v>
      </c>
      <c r="D14" s="167">
        <f>raw_Data!J20</f>
        <v>2.1941666666666665E-2</v>
      </c>
      <c r="E14" s="167">
        <f>raw_Data!L20</f>
        <v>4.3605522809628816E-3</v>
      </c>
      <c r="F14" s="168">
        <f t="shared" si="3"/>
        <v>4.74</v>
      </c>
      <c r="G14" s="167">
        <f>raw_Data!K20</f>
        <v>4.6290436005625877E-3</v>
      </c>
      <c r="H14" s="167">
        <f t="shared" si="4"/>
        <v>2.5316455696202445E-2</v>
      </c>
      <c r="I14" s="165"/>
      <c r="J14" s="167">
        <f t="shared" si="26"/>
        <v>1.0002454645982137</v>
      </c>
      <c r="K14" s="167">
        <f t="shared" si="19"/>
        <v>4.606016879176611E-3</v>
      </c>
      <c r="L14" s="93"/>
      <c r="M14" s="171">
        <f t="shared" si="0"/>
        <v>1.0046060168791766</v>
      </c>
      <c r="N14" s="172">
        <f t="shared" si="5"/>
        <v>1.0299454992967652</v>
      </c>
      <c r="O14" s="170">
        <f t="shared" si="1"/>
        <v>13</v>
      </c>
      <c r="P14" s="170">
        <f t="shared" si="2"/>
        <v>15</v>
      </c>
      <c r="Q14" s="169"/>
      <c r="R14" s="149">
        <f t="shared" si="6"/>
        <v>3.017034495978127E-2</v>
      </c>
      <c r="S14" s="173">
        <f t="shared" si="7"/>
        <v>0.85314243387651745</v>
      </c>
      <c r="T14" s="149">
        <v>0</v>
      </c>
      <c r="U14" s="97"/>
      <c r="V14" s="149">
        <f>1/PI()*ATAN('Exhibit4_Impact-Test'!$Y$25*S_RDY_SP)+'Exhibit4_Impact-Test'!$Y$26</f>
        <v>0.51918377799887405</v>
      </c>
      <c r="W14" s="172">
        <f t="shared" si="29"/>
        <v>0.52539893053354281</v>
      </c>
      <c r="X14" s="149">
        <f>1/PI()*ATAN('Exhibit4_Impact-Test'!$Y$25*S_RS_SP)+'Exhibit4_Impact-Test'!$Y$26</f>
        <v>0.83125984007109399</v>
      </c>
      <c r="Y14" s="172">
        <f t="shared" si="20"/>
        <v>0.83472517698550197</v>
      </c>
      <c r="Z14" s="149">
        <f>1/PI()*ATAN('Exhibit4_Impact-Test'!$Y$25*S_5050_SP)+'Exhibit4_Impact-Test'!$Y$26</f>
        <v>0.5</v>
      </c>
      <c r="AA14" s="149">
        <f t="shared" si="8"/>
        <v>0.50622728945817397</v>
      </c>
      <c r="AB14" s="195">
        <f>VLOOKUP(_xlfn.NUMBERVALUE(LEFT(A14,4)),Transactioncosts!$C:$G,5,FALSE)</f>
        <v>70</v>
      </c>
      <c r="AC14" s="174"/>
      <c r="AD14" s="175">
        <f t="shared" si="27"/>
        <v>1.0177618650932763</v>
      </c>
      <c r="AE14" s="149">
        <f t="shared" si="9"/>
        <v>1.0256697109811057</v>
      </c>
      <c r="AF14" s="149">
        <f t="shared" si="10"/>
        <v>1.0172757580879708</v>
      </c>
      <c r="AG14" s="176">
        <f t="shared" si="30"/>
        <v>1.0176899904129568</v>
      </c>
      <c r="AH14" s="149">
        <f t="shared" si="11"/>
        <v>1.0250439171043431</v>
      </c>
      <c r="AI14" s="149">
        <f t="shared" si="12"/>
        <v>1.0172321670617634</v>
      </c>
      <c r="AJ14" s="97"/>
      <c r="AK14" s="171">
        <f t="shared" si="13"/>
        <v>1.7605966493915267E-2</v>
      </c>
      <c r="AL14" s="149">
        <f t="shared" si="21"/>
        <v>2.5345775799764943E-2</v>
      </c>
      <c r="AM14" s="149">
        <f t="shared" si="14"/>
        <v>1.7128228874704991E-2</v>
      </c>
      <c r="AN14" s="149">
        <f t="shared" si="22"/>
        <v>0.10428854440580432</v>
      </c>
      <c r="AO14" s="149">
        <f t="shared" si="15"/>
        <v>0.18270277924376518</v>
      </c>
      <c r="AP14" s="149">
        <f t="shared" si="15"/>
        <v>0.10101960234791563</v>
      </c>
      <c r="AQ14" s="97"/>
      <c r="AR14" s="171">
        <f t="shared" si="16"/>
        <v>1.7535343668664077E-2</v>
      </c>
      <c r="AS14" s="149">
        <f t="shared" si="17"/>
        <v>2.4735457627966414E-2</v>
      </c>
      <c r="AT14" s="149">
        <f t="shared" si="18"/>
        <v>1.7085377209518398E-2</v>
      </c>
      <c r="AU14" s="175">
        <f t="shared" si="25"/>
        <v>0.10334823678860365</v>
      </c>
      <c r="AV14" s="149">
        <f t="shared" si="23"/>
        <v>0.16366726030378093</v>
      </c>
      <c r="AW14" s="149">
        <f t="shared" si="24"/>
        <v>0.10058336615549629</v>
      </c>
      <c r="BC14"/>
      <c r="BD14"/>
      <c r="BE14"/>
      <c r="BF14"/>
      <c r="BG14"/>
      <c r="BH14"/>
    </row>
    <row r="15" spans="1:60" ht="15" x14ac:dyDescent="0.25">
      <c r="A15" s="130">
        <v>1872.02</v>
      </c>
      <c r="B15" s="138"/>
      <c r="C15" s="166">
        <f>raw_Data!B21</f>
        <v>4.88</v>
      </c>
      <c r="D15" s="167">
        <f>raw_Data!J21</f>
        <v>2.2224999999999998E-2</v>
      </c>
      <c r="E15" s="167">
        <f>raw_Data!L21</f>
        <v>4.3751148983703914E-3</v>
      </c>
      <c r="F15" s="168">
        <f t="shared" si="3"/>
        <v>4.8600000000000003</v>
      </c>
      <c r="G15" s="167">
        <f>raw_Data!K21</f>
        <v>4.5730452674897113E-3</v>
      </c>
      <c r="H15" s="167">
        <f t="shared" si="4"/>
        <v>4.1152263374484299E-3</v>
      </c>
      <c r="I15" s="165"/>
      <c r="J15" s="167">
        <f t="shared" si="26"/>
        <v>1.0013497327113952</v>
      </c>
      <c r="K15" s="167">
        <f t="shared" si="19"/>
        <v>5.7248476097655487E-3</v>
      </c>
      <c r="L15" s="93"/>
      <c r="M15" s="171">
        <f t="shared" si="0"/>
        <v>1.0057248476097655</v>
      </c>
      <c r="N15" s="172">
        <f t="shared" si="5"/>
        <v>1.0086882716049381</v>
      </c>
      <c r="O15" s="170">
        <f t="shared" si="1"/>
        <v>14</v>
      </c>
      <c r="P15" s="170">
        <f t="shared" si="2"/>
        <v>16</v>
      </c>
      <c r="Q15" s="169"/>
      <c r="R15" s="149">
        <f t="shared" si="6"/>
        <v>2.3785824845404646E-2</v>
      </c>
      <c r="S15" s="173">
        <f t="shared" si="7"/>
        <v>0.48552782260136268</v>
      </c>
      <c r="T15" s="149">
        <v>0</v>
      </c>
      <c r="U15" s="97"/>
      <c r="V15" s="149">
        <f>1/PI()*ATAN('Exhibit4_Impact-Test'!$Y$25*S_RDY_SP)+'Exhibit4_Impact-Test'!$Y$26</f>
        <v>0.51513111905934039</v>
      </c>
      <c r="W15" s="172">
        <f t="shared" si="29"/>
        <v>0.51586596789742778</v>
      </c>
      <c r="X15" s="149">
        <f>1/PI()*ATAN('Exhibit4_Impact-Test'!$Y$25*S_RS_SP)+'Exhibit4_Impact-Test'!$Y$26</f>
        <v>0.7453260517336856</v>
      </c>
      <c r="Y15" s="172">
        <f t="shared" si="20"/>
        <v>0.74588412691409733</v>
      </c>
      <c r="Z15" s="149">
        <f>1/PI()*ATAN('Exhibit4_Impact-Test'!$Y$25*S_5050_SP)+'Exhibit4_Impact-Test'!$Y$26</f>
        <v>0.5</v>
      </c>
      <c r="AA15" s="149">
        <f t="shared" si="8"/>
        <v>0.50073555517656876</v>
      </c>
      <c r="AB15" s="195">
        <f>VLOOKUP(_xlfn.NUMBERVALUE(LEFT(A15,4)),Transactioncosts!$C:$G,5,FALSE)</f>
        <v>70</v>
      </c>
      <c r="AC15" s="174"/>
      <c r="AD15" s="175">
        <f t="shared" si="27"/>
        <v>1.0072513995286461</v>
      </c>
      <c r="AE15" s="149">
        <f t="shared" si="9"/>
        <v>1.0079335647157004</v>
      </c>
      <c r="AF15" s="149">
        <f t="shared" si="10"/>
        <v>1.0072065596073518</v>
      </c>
      <c r="AG15" s="176">
        <f t="shared" si="30"/>
        <v>1.0072457557156542</v>
      </c>
      <c r="AH15" s="149">
        <f t="shared" si="11"/>
        <v>1.0073035748215338</v>
      </c>
      <c r="AI15" s="149">
        <f t="shared" si="12"/>
        <v>1.0072014107211158</v>
      </c>
      <c r="AJ15" s="97"/>
      <c r="AK15" s="171">
        <f t="shared" si="13"/>
        <v>7.2252345434509159E-3</v>
      </c>
      <c r="AL15" s="149">
        <f t="shared" si="21"/>
        <v>7.9022594570093783E-3</v>
      </c>
      <c r="AM15" s="149">
        <f t="shared" si="14"/>
        <v>7.1807164425908079E-3</v>
      </c>
      <c r="AN15" s="149">
        <f t="shared" si="22"/>
        <v>0.11151377894925524</v>
      </c>
      <c r="AO15" s="149">
        <f t="shared" si="15"/>
        <v>0.19060503870077455</v>
      </c>
      <c r="AP15" s="149">
        <f t="shared" si="15"/>
        <v>0.10820031879050643</v>
      </c>
      <c r="AQ15" s="97"/>
      <c r="AR15" s="171">
        <f t="shared" si="16"/>
        <v>7.2196313456730854E-3</v>
      </c>
      <c r="AS15" s="149">
        <f t="shared" si="17"/>
        <v>7.2770328746592236E-3</v>
      </c>
      <c r="AT15" s="149">
        <f t="shared" si="18"/>
        <v>7.1756043835522294E-3</v>
      </c>
      <c r="AU15" s="175">
        <f t="shared" si="25"/>
        <v>0.11056786813427674</v>
      </c>
      <c r="AV15" s="149">
        <f t="shared" si="23"/>
        <v>0.17094429317844015</v>
      </c>
      <c r="AW15" s="149">
        <f t="shared" si="24"/>
        <v>0.10775897053904852</v>
      </c>
      <c r="BC15"/>
      <c r="BD15"/>
      <c r="BE15"/>
      <c r="BF15"/>
      <c r="BG15"/>
      <c r="BH15"/>
    </row>
    <row r="16" spans="1:60" ht="15" x14ac:dyDescent="0.25">
      <c r="A16" s="130">
        <v>1872.03</v>
      </c>
      <c r="B16" s="138"/>
      <c r="C16" s="166">
        <f>raw_Data!B22</f>
        <v>5.04</v>
      </c>
      <c r="D16" s="167">
        <f>raw_Data!J22</f>
        <v>2.2500000000000003E-2</v>
      </c>
      <c r="E16" s="167">
        <f>raw_Data!L22</f>
        <v>4.389675193541942E-3</v>
      </c>
      <c r="F16" s="168">
        <f t="shared" si="3"/>
        <v>4.88</v>
      </c>
      <c r="G16" s="167">
        <f>raw_Data!K22</f>
        <v>4.6106557377049188E-3</v>
      </c>
      <c r="H16" s="167">
        <f t="shared" si="4"/>
        <v>3.2786885245901676E-2</v>
      </c>
      <c r="I16" s="165"/>
      <c r="J16" s="167">
        <f t="shared" si="26"/>
        <v>1.0013484440616471</v>
      </c>
      <c r="K16" s="167">
        <f t="shared" si="19"/>
        <v>5.7381192551890781E-3</v>
      </c>
      <c r="L16" s="93"/>
      <c r="M16" s="171">
        <f t="shared" si="0"/>
        <v>1.0057381192551891</v>
      </c>
      <c r="N16" s="172">
        <f t="shared" si="5"/>
        <v>1.0373975409836065</v>
      </c>
      <c r="O16" s="170">
        <f t="shared" si="1"/>
        <v>15</v>
      </c>
      <c r="P16" s="170">
        <f t="shared" si="2"/>
        <v>17</v>
      </c>
      <c r="Q16" s="169"/>
      <c r="R16" s="149">
        <f t="shared" si="6"/>
        <v>2.6212647626336915E-2</v>
      </c>
      <c r="S16" s="173">
        <f t="shared" si="7"/>
        <v>0.88226912218435194</v>
      </c>
      <c r="T16" s="149">
        <v>0</v>
      </c>
      <c r="U16" s="97"/>
      <c r="V16" s="149">
        <f>1/PI()*ATAN('Exhibit4_Impact-Test'!$Y$25*S_RDY_SP)+'Exhibit4_Impact-Test'!$Y$26</f>
        <v>0.51667222689627268</v>
      </c>
      <c r="W16" s="172">
        <f t="shared" si="29"/>
        <v>0.52440736907945296</v>
      </c>
      <c r="X16" s="149">
        <f>1/PI()*ATAN('Exhibit4_Impact-Test'!$Y$25*S_RS_SP)+'Exhibit4_Impact-Test'!$Y$26</f>
        <v>0.83588268322362269</v>
      </c>
      <c r="Y16" s="172">
        <f t="shared" si="20"/>
        <v>0.84009031912269871</v>
      </c>
      <c r="Z16" s="149">
        <f>1/PI()*ATAN('Exhibit4_Impact-Test'!$Y$25*S_5050_SP)+'Exhibit4_Impact-Test'!$Y$26</f>
        <v>0.5</v>
      </c>
      <c r="AA16" s="149">
        <f t="shared" si="8"/>
        <v>0.50774775320712606</v>
      </c>
      <c r="AB16" s="195">
        <f>VLOOKUP(_xlfn.NUMBERVALUE(LEFT(A16,4)),Transactioncosts!$C:$G,5,FALSE)</f>
        <v>70</v>
      </c>
      <c r="AC16" s="174"/>
      <c r="AD16" s="175">
        <f t="shared" si="27"/>
        <v>1.0220956631818587</v>
      </c>
      <c r="AE16" s="149">
        <f t="shared" si="9"/>
        <v>1.0322016816388468</v>
      </c>
      <c r="AF16" s="149">
        <f t="shared" si="10"/>
        <v>1.0215678301193978</v>
      </c>
      <c r="AG16" s="176">
        <f t="shared" si="30"/>
        <v>1.0219894106044878</v>
      </c>
      <c r="AH16" s="149">
        <f t="shared" si="11"/>
        <v>1.0321516041798604</v>
      </c>
      <c r="AI16" s="149">
        <f t="shared" si="12"/>
        <v>1.0215135958469479</v>
      </c>
      <c r="AJ16" s="97"/>
      <c r="AK16" s="171">
        <f t="shared" si="13"/>
        <v>2.185509129708494E-2</v>
      </c>
      <c r="AL16" s="149">
        <f t="shared" si="21"/>
        <v>3.1694075910436825E-2</v>
      </c>
      <c r="AM16" s="149">
        <f t="shared" si="14"/>
        <v>2.1338535537364325E-2</v>
      </c>
      <c r="AN16" s="149">
        <f t="shared" si="22"/>
        <v>0.13336887024634017</v>
      </c>
      <c r="AO16" s="149">
        <f t="shared" si="15"/>
        <v>0.22229911461121138</v>
      </c>
      <c r="AP16" s="149">
        <f t="shared" si="15"/>
        <v>0.12953885432787077</v>
      </c>
      <c r="AQ16" s="97"/>
      <c r="AR16" s="171">
        <f t="shared" si="16"/>
        <v>2.1751130284082838E-2</v>
      </c>
      <c r="AS16" s="149">
        <f t="shared" si="17"/>
        <v>3.1645559545200048E-2</v>
      </c>
      <c r="AT16" s="149">
        <f t="shared" si="18"/>
        <v>2.1285444875608669E-2</v>
      </c>
      <c r="AU16" s="175">
        <f t="shared" si="25"/>
        <v>0.13231899841835959</v>
      </c>
      <c r="AV16" s="149">
        <f t="shared" si="23"/>
        <v>0.20258985272364019</v>
      </c>
      <c r="AW16" s="149">
        <f t="shared" si="24"/>
        <v>0.12904441541465719</v>
      </c>
      <c r="BC16"/>
      <c r="BD16"/>
      <c r="BE16"/>
      <c r="BF16"/>
      <c r="BG16"/>
      <c r="BH16"/>
    </row>
    <row r="17" spans="1:60" ht="15" x14ac:dyDescent="0.25">
      <c r="A17" s="130">
        <v>1872.04</v>
      </c>
      <c r="B17" s="138"/>
      <c r="C17" s="166">
        <f>raw_Data!B23</f>
        <v>5.18</v>
      </c>
      <c r="D17" s="167">
        <f>raw_Data!J23</f>
        <v>2.2775E-2</v>
      </c>
      <c r="E17" s="167">
        <f>raw_Data!L23</f>
        <v>4.4042331672515811E-3</v>
      </c>
      <c r="F17" s="168">
        <f t="shared" si="3"/>
        <v>5.04</v>
      </c>
      <c r="G17" s="167">
        <f>raw_Data!K23</f>
        <v>4.5188492063492061E-3</v>
      </c>
      <c r="H17" s="167">
        <f t="shared" si="4"/>
        <v>2.7777777777777679E-2</v>
      </c>
      <c r="I17" s="165"/>
      <c r="J17" s="167">
        <f t="shared" si="26"/>
        <v>1.0013471571957124</v>
      </c>
      <c r="K17" s="167">
        <f t="shared" si="19"/>
        <v>5.7513903629640151E-3</v>
      </c>
      <c r="L17" s="93"/>
      <c r="M17" s="171">
        <f t="shared" si="0"/>
        <v>1.005751390362964</v>
      </c>
      <c r="N17" s="172">
        <f t="shared" si="5"/>
        <v>1.0322966269841269</v>
      </c>
      <c r="O17" s="170">
        <f t="shared" si="1"/>
        <v>16</v>
      </c>
      <c r="P17" s="170">
        <f t="shared" si="2"/>
        <v>18</v>
      </c>
      <c r="Q17" s="169"/>
      <c r="R17" s="149">
        <f t="shared" si="6"/>
        <v>1.4500045912075226E-2</v>
      </c>
      <c r="S17" s="173">
        <f t="shared" si="7"/>
        <v>0.86353674947606951</v>
      </c>
      <c r="T17" s="149">
        <v>0</v>
      </c>
      <c r="U17" s="97"/>
      <c r="V17" s="149">
        <f>1/PI()*ATAN('Exhibit4_Impact-Test'!$Y$25*S_RDY_SP)+'Exhibit4_Impact-Test'!$Y$26</f>
        <v>0.50922842945502922</v>
      </c>
      <c r="W17" s="172">
        <f t="shared" si="29"/>
        <v>0.51573706318416113</v>
      </c>
      <c r="X17" s="149">
        <f>1/PI()*ATAN('Exhibit4_Impact-Test'!$Y$25*S_RS_SP)+'Exhibit4_Impact-Test'!$Y$26</f>
        <v>0.83293639641033623</v>
      </c>
      <c r="Y17" s="172">
        <f t="shared" si="20"/>
        <v>0.83653012706359942</v>
      </c>
      <c r="Z17" s="149">
        <f>1/PI()*ATAN('Exhibit4_Impact-Test'!$Y$25*S_5050_SP)+'Exhibit4_Impact-Test'!$Y$26</f>
        <v>0.5</v>
      </c>
      <c r="AA17" s="149">
        <f t="shared" si="8"/>
        <v>0.50651241688007842</v>
      </c>
      <c r="AB17" s="195">
        <f>VLOOKUP(_xlfn.NUMBERVALUE(LEFT(A17,4)),Transactioncosts!$C:$G,5,FALSE)</f>
        <v>70</v>
      </c>
      <c r="AC17" s="174"/>
      <c r="AD17" s="175">
        <f t="shared" si="27"/>
        <v>1.0192689795170708</v>
      </c>
      <c r="AE17" s="149">
        <f t="shared" si="9"/>
        <v>1.0278618840960552</v>
      </c>
      <c r="AF17" s="149">
        <f t="shared" si="10"/>
        <v>1.0190240086735454</v>
      </c>
      <c r="AG17" s="176">
        <f t="shared" si="30"/>
        <v>1.0191825623645316</v>
      </c>
      <c r="AH17" s="149">
        <f t="shared" si="11"/>
        <v>1.02550617320661</v>
      </c>
      <c r="AI17" s="149">
        <f t="shared" si="12"/>
        <v>1.0189784217553848</v>
      </c>
      <c r="AJ17" s="97"/>
      <c r="AK17" s="171">
        <f t="shared" si="13"/>
        <v>1.9085683605490303E-2</v>
      </c>
      <c r="AL17" s="149">
        <f t="shared" si="21"/>
        <v>2.7480804014503035E-2</v>
      </c>
      <c r="AM17" s="149">
        <f t="shared" si="14"/>
        <v>1.8845314977305582E-2</v>
      </c>
      <c r="AN17" s="149">
        <f t="shared" si="22"/>
        <v>0.15245455385183049</v>
      </c>
      <c r="AO17" s="149">
        <f t="shared" si="15"/>
        <v>0.24977991862571441</v>
      </c>
      <c r="AP17" s="149">
        <f t="shared" si="15"/>
        <v>0.14838416930517634</v>
      </c>
      <c r="AQ17" s="97"/>
      <c r="AR17" s="171">
        <f t="shared" si="16"/>
        <v>1.9000896549418115E-2</v>
      </c>
      <c r="AS17" s="149">
        <f t="shared" si="17"/>
        <v>2.5186318216333946E-2</v>
      </c>
      <c r="AT17" s="149">
        <f t="shared" si="18"/>
        <v>1.8800578113906851E-2</v>
      </c>
      <c r="AU17" s="175">
        <f t="shared" si="25"/>
        <v>0.1513198949677777</v>
      </c>
      <c r="AV17" s="149">
        <f t="shared" si="23"/>
        <v>0.22777617093997413</v>
      </c>
      <c r="AW17" s="149">
        <f t="shared" si="24"/>
        <v>0.14784499352856403</v>
      </c>
      <c r="BC17"/>
      <c r="BD17"/>
      <c r="BE17"/>
      <c r="BF17"/>
      <c r="BG17"/>
      <c r="BH17"/>
    </row>
    <row r="18" spans="1:60" ht="15" x14ac:dyDescent="0.25">
      <c r="A18" s="130">
        <v>1872.05</v>
      </c>
      <c r="B18" s="138"/>
      <c r="C18" s="166">
        <f>raw_Data!B24</f>
        <v>5.18</v>
      </c>
      <c r="D18" s="167">
        <f>raw_Data!J24</f>
        <v>2.3058333333333333E-2</v>
      </c>
      <c r="E18" s="167">
        <f>raw_Data!L24</f>
        <v>4.418788820273134E-3</v>
      </c>
      <c r="F18" s="168">
        <f t="shared" si="3"/>
        <v>5.18</v>
      </c>
      <c r="G18" s="167">
        <f>raw_Data!K24</f>
        <v>4.4514157014157018E-3</v>
      </c>
      <c r="H18" s="167">
        <f t="shared" si="4"/>
        <v>0</v>
      </c>
      <c r="I18" s="165"/>
      <c r="J18" s="167">
        <f t="shared" si="26"/>
        <v>1.0013458721105684</v>
      </c>
      <c r="K18" s="167">
        <f t="shared" si="19"/>
        <v>5.764660930841492E-3</v>
      </c>
      <c r="L18" s="93"/>
      <c r="M18" s="171">
        <f t="shared" si="0"/>
        <v>1.0057646609308415</v>
      </c>
      <c r="N18" s="172">
        <f t="shared" si="5"/>
        <v>1.0044514157014157</v>
      </c>
      <c r="O18" s="170">
        <f t="shared" si="1"/>
        <v>17</v>
      </c>
      <c r="P18" s="170">
        <f t="shared" si="2"/>
        <v>19</v>
      </c>
      <c r="Q18" s="169"/>
      <c r="R18" s="149">
        <f t="shared" si="6"/>
        <v>5.3279590082958381E-3</v>
      </c>
      <c r="S18" s="173">
        <f t="shared" si="7"/>
        <v>0</v>
      </c>
      <c r="T18" s="149">
        <v>0</v>
      </c>
      <c r="U18" s="97"/>
      <c r="V18" s="149">
        <f>1/PI()*ATAN('Exhibit4_Impact-Test'!$Y$25*S_RDY_SP)+'Exhibit4_Impact-Test'!$Y$26</f>
        <v>0.50339175567857508</v>
      </c>
      <c r="W18" s="172">
        <f t="shared" si="29"/>
        <v>0.50306512645849766</v>
      </c>
      <c r="X18" s="149">
        <f>1/PI()*ATAN('Exhibit4_Impact-Test'!$Y$25*S_RS_SP)+'Exhibit4_Impact-Test'!$Y$26</f>
        <v>0.5</v>
      </c>
      <c r="Y18" s="172">
        <f t="shared" si="20"/>
        <v>0.499673357196599</v>
      </c>
      <c r="Z18" s="149">
        <f>1/PI()*ATAN('Exhibit4_Impact-Test'!$Y$25*S_5050_SP)+'Exhibit4_Impact-Test'!$Y$26</f>
        <v>0.5</v>
      </c>
      <c r="AA18" s="149">
        <f t="shared" si="8"/>
        <v>0.499673357196599</v>
      </c>
      <c r="AB18" s="195">
        <f>VLOOKUP(_xlfn.NUMBERVALUE(LEFT(A18,4)),Transactioncosts!$C:$G,5,FALSE)</f>
        <v>70</v>
      </c>
      <c r="AC18" s="174"/>
      <c r="AD18" s="175">
        <f t="shared" si="27"/>
        <v>1.0051035841091642</v>
      </c>
      <c r="AE18" s="149">
        <f t="shared" si="9"/>
        <v>1.0051080383161286</v>
      </c>
      <c r="AF18" s="149">
        <f t="shared" si="10"/>
        <v>1.0051080383161286</v>
      </c>
      <c r="AG18" s="176">
        <f t="shared" si="30"/>
        <v>1.0050822384078244</v>
      </c>
      <c r="AH18" s="149">
        <f t="shared" si="11"/>
        <v>1.0030137491897984</v>
      </c>
      <c r="AI18" s="149">
        <f t="shared" si="12"/>
        <v>1.0051057518165047</v>
      </c>
      <c r="AJ18" s="97"/>
      <c r="AK18" s="171">
        <f t="shared" si="13"/>
        <v>5.0906049651563631E-3</v>
      </c>
      <c r="AL18" s="149">
        <f t="shared" si="21"/>
        <v>5.0950365453091145E-3</v>
      </c>
      <c r="AM18" s="149">
        <f t="shared" si="14"/>
        <v>5.0950365453091145E-3</v>
      </c>
      <c r="AN18" s="149">
        <f t="shared" si="22"/>
        <v>0.15754515881698686</v>
      </c>
      <c r="AO18" s="149">
        <f t="shared" si="15"/>
        <v>0.25487495517102354</v>
      </c>
      <c r="AP18" s="149">
        <f t="shared" si="15"/>
        <v>0.15347920585048547</v>
      </c>
      <c r="AQ18" s="97"/>
      <c r="AR18" s="171">
        <f t="shared" si="16"/>
        <v>5.0693674247245038E-3</v>
      </c>
      <c r="AS18" s="149">
        <f t="shared" si="17"/>
        <v>3.0092169514453551E-3</v>
      </c>
      <c r="AT18" s="149">
        <f t="shared" si="18"/>
        <v>5.0927616632691197E-3</v>
      </c>
      <c r="AU18" s="175">
        <f t="shared" si="25"/>
        <v>0.1563892623925022</v>
      </c>
      <c r="AV18" s="149">
        <f t="shared" si="23"/>
        <v>0.23078538789141947</v>
      </c>
      <c r="AW18" s="149">
        <f t="shared" si="24"/>
        <v>0.15293775519183314</v>
      </c>
    </row>
    <row r="19" spans="1:60" ht="15" x14ac:dyDescent="0.25">
      <c r="A19" s="130">
        <v>1872.06</v>
      </c>
      <c r="B19" s="138"/>
      <c r="C19" s="166">
        <f>raw_Data!B25</f>
        <v>5.13</v>
      </c>
      <c r="D19" s="167">
        <f>raw_Data!J25</f>
        <v>2.3333333333333334E-2</v>
      </c>
      <c r="E19" s="167">
        <f>raw_Data!L25</f>
        <v>4.4333421533797601E-3</v>
      </c>
      <c r="F19" s="168">
        <f t="shared" si="3"/>
        <v>5.18</v>
      </c>
      <c r="G19" s="167">
        <f>raw_Data!K25</f>
        <v>4.5045045045045053E-3</v>
      </c>
      <c r="H19" s="167">
        <f t="shared" si="4"/>
        <v>-9.6525096525096332E-3</v>
      </c>
      <c r="I19" s="165"/>
      <c r="J19" s="167">
        <f t="shared" si="26"/>
        <v>1.0013445888031571</v>
      </c>
      <c r="K19" s="167">
        <f t="shared" si="19"/>
        <v>5.7779309565368919E-3</v>
      </c>
      <c r="L19" s="93"/>
      <c r="M19" s="171">
        <f t="shared" si="0"/>
        <v>1.0057779309565369</v>
      </c>
      <c r="N19" s="172">
        <f t="shared" si="5"/>
        <v>0.99485199485199494</v>
      </c>
      <c r="O19" s="170">
        <f t="shared" si="1"/>
        <v>18</v>
      </c>
      <c r="P19" s="170">
        <f t="shared" si="2"/>
        <v>20</v>
      </c>
      <c r="Q19" s="169"/>
      <c r="R19" s="149">
        <f t="shared" si="6"/>
        <v>9.6058351005184808E-3</v>
      </c>
      <c r="S19" s="173">
        <f t="shared" si="7"/>
        <v>-0.68597149518076661</v>
      </c>
      <c r="T19" s="149">
        <v>0</v>
      </c>
      <c r="U19" s="97"/>
      <c r="V19" s="149">
        <f>1/PI()*ATAN('Exhibit4_Impact-Test'!$Y$25*S_RDY_SP)+'Exhibit4_Impact-Test'!$Y$26</f>
        <v>0.50611451236418481</v>
      </c>
      <c r="W19" s="172">
        <f t="shared" si="29"/>
        <v>0.50338411439388064</v>
      </c>
      <c r="X19" s="149">
        <f>1/PI()*ATAN('Exhibit4_Impact-Test'!$Y$25*S_RS_SP)+'Exhibit4_Impact-Test'!$Y$26</f>
        <v>0.20048919629227785</v>
      </c>
      <c r="Y19" s="172">
        <f t="shared" si="20"/>
        <v>0.19874410252112543</v>
      </c>
      <c r="Z19" s="149">
        <f>1/PI()*ATAN('Exhibit4_Impact-Test'!$Y$25*S_5050_SP)+'Exhibit4_Impact-Test'!$Y$26</f>
        <v>0.5</v>
      </c>
      <c r="AA19" s="149">
        <f t="shared" si="8"/>
        <v>0.49726937601912391</v>
      </c>
      <c r="AB19" s="195">
        <f>VLOOKUP(_xlfn.NUMBERVALUE(LEFT(A19,4)),Transactioncosts!$C:$G,5,FALSE)</f>
        <v>70</v>
      </c>
      <c r="AC19" s="174"/>
      <c r="AD19" s="175">
        <f t="shared" si="27"/>
        <v>1.0002481561328644</v>
      </c>
      <c r="AE19" s="149">
        <f t="shared" si="9"/>
        <v>1.0035873988081965</v>
      </c>
      <c r="AF19" s="149">
        <f t="shared" si="10"/>
        <v>1.000314962904266</v>
      </c>
      <c r="AG19" s="176">
        <f t="shared" si="30"/>
        <v>1.0001886925784422</v>
      </c>
      <c r="AH19" s="149">
        <f t="shared" si="11"/>
        <v>1.0033718309706019</v>
      </c>
      <c r="AI19" s="149">
        <f t="shared" si="12"/>
        <v>1.0002958485364</v>
      </c>
      <c r="AJ19" s="97"/>
      <c r="AK19" s="171">
        <f t="shared" si="13"/>
        <v>2.4812534722429356E-4</v>
      </c>
      <c r="AL19" s="149">
        <f t="shared" si="21"/>
        <v>3.5809794410643983E-3</v>
      </c>
      <c r="AM19" s="149">
        <f t="shared" si="14"/>
        <v>3.149133138629783E-4</v>
      </c>
      <c r="AN19" s="149">
        <f t="shared" si="22"/>
        <v>0.15779328416421115</v>
      </c>
      <c r="AO19" s="149">
        <f t="shared" si="22"/>
        <v>0.25845593461208793</v>
      </c>
      <c r="AP19" s="149">
        <f t="shared" si="22"/>
        <v>0.15379411916434846</v>
      </c>
      <c r="AQ19" s="97"/>
      <c r="AR19" s="171">
        <f t="shared" si="16"/>
        <v>1.8867477823679185E-4</v>
      </c>
      <c r="AS19" s="149">
        <f t="shared" si="17"/>
        <v>3.3661590947165212E-3</v>
      </c>
      <c r="AT19" s="149">
        <f t="shared" si="18"/>
        <v>2.958047818513225E-4</v>
      </c>
      <c r="AU19" s="175">
        <f t="shared" si="25"/>
        <v>0.15657793717073898</v>
      </c>
      <c r="AV19" s="149">
        <f t="shared" si="23"/>
        <v>0.23415154698613599</v>
      </c>
      <c r="AW19" s="149">
        <f t="shared" si="24"/>
        <v>0.15323355997368446</v>
      </c>
    </row>
    <row r="20" spans="1:60" ht="15" x14ac:dyDescent="0.25">
      <c r="A20" s="130">
        <v>1872.07</v>
      </c>
      <c r="B20" s="138"/>
      <c r="C20" s="166">
        <f>raw_Data!B26</f>
        <v>5.0999999999999996</v>
      </c>
      <c r="D20" s="167">
        <f>raw_Data!J26</f>
        <v>2.3608333333333332E-2</v>
      </c>
      <c r="E20" s="167">
        <f>raw_Data!L26</f>
        <v>4.4478931673448407E-3</v>
      </c>
      <c r="F20" s="168">
        <f t="shared" si="3"/>
        <v>5.13</v>
      </c>
      <c r="G20" s="167">
        <f>raw_Data!K26</f>
        <v>4.6020142949967507E-3</v>
      </c>
      <c r="H20" s="167">
        <f t="shared" si="4"/>
        <v>-5.8479532163743242E-3</v>
      </c>
      <c r="I20" s="165"/>
      <c r="J20" s="167">
        <f t="shared" si="26"/>
        <v>1.0013433072705096</v>
      </c>
      <c r="K20" s="167">
        <f t="shared" si="19"/>
        <v>5.7912004378544157E-3</v>
      </c>
      <c r="L20" s="93"/>
      <c r="M20" s="171">
        <f t="shared" si="0"/>
        <v>1.0057912004378544</v>
      </c>
      <c r="N20" s="172">
        <f t="shared" si="5"/>
        <v>0.99875406107862252</v>
      </c>
      <c r="O20" s="170">
        <f t="shared" si="1"/>
        <v>19</v>
      </c>
      <c r="P20" s="170">
        <f t="shared" si="2"/>
        <v>21</v>
      </c>
      <c r="Q20" s="169"/>
      <c r="R20" s="149">
        <f t="shared" si="6"/>
        <v>1.8668011890919694E-2</v>
      </c>
      <c r="S20" s="173">
        <f t="shared" si="7"/>
        <v>-0.56879537121149748</v>
      </c>
      <c r="T20" s="149">
        <v>0</v>
      </c>
      <c r="U20" s="97"/>
      <c r="V20" s="149">
        <f>1/PI()*ATAN('Exhibit4_Impact-Test'!$Y$25*S_RDY_SP)+'Exhibit4_Impact-Test'!$Y$26</f>
        <v>0.51187890788278378</v>
      </c>
      <c r="W20" s="172">
        <f t="shared" si="29"/>
        <v>0.51012445660198924</v>
      </c>
      <c r="X20" s="149">
        <f>1/PI()*ATAN('Exhibit4_Impact-Test'!$Y$25*S_RS_SP)+'Exhibit4_Impact-Test'!$Y$26</f>
        <v>0.22953950789177613</v>
      </c>
      <c r="Y20" s="172">
        <f t="shared" si="20"/>
        <v>0.22830015730176351</v>
      </c>
      <c r="Z20" s="149">
        <f>1/PI()*ATAN('Exhibit4_Impact-Test'!$Y$25*S_5050_SP)+'Exhibit4_Impact-Test'!$Y$26</f>
        <v>0.5</v>
      </c>
      <c r="AA20" s="149">
        <f t="shared" si="8"/>
        <v>0.49824470429919143</v>
      </c>
      <c r="AB20" s="195">
        <f>VLOOKUP(_xlfn.NUMBERVALUE(LEFT(A20,4)),Transactioncosts!$C:$G,5,FALSE)</f>
        <v>70</v>
      </c>
      <c r="AC20" s="174"/>
      <c r="AD20" s="175">
        <f t="shared" si="27"/>
        <v>1.0021890372280318</v>
      </c>
      <c r="AE20" s="149">
        <f t="shared" si="9"/>
        <v>1.0041758989323704</v>
      </c>
      <c r="AF20" s="149">
        <f t="shared" si="10"/>
        <v>1.0022726307582386</v>
      </c>
      <c r="AG20" s="176">
        <f t="shared" si="30"/>
        <v>1.0021444878249974</v>
      </c>
      <c r="AH20" s="149">
        <f t="shared" si="11"/>
        <v>1.0039221174748973</v>
      </c>
      <c r="AI20" s="149">
        <f t="shared" si="12"/>
        <v>1.0022603436883328</v>
      </c>
      <c r="AJ20" s="97"/>
      <c r="AK20" s="171">
        <f t="shared" si="13"/>
        <v>2.186644776845886E-3</v>
      </c>
      <c r="AL20" s="149">
        <f t="shared" si="21"/>
        <v>4.1672040639467688E-3</v>
      </c>
      <c r="AM20" s="149">
        <f t="shared" si="14"/>
        <v>2.2700522388995337E-3</v>
      </c>
      <c r="AN20" s="149">
        <f t="shared" si="22"/>
        <v>0.15997992894105703</v>
      </c>
      <c r="AO20" s="149">
        <f t="shared" si="22"/>
        <v>0.26262313867603471</v>
      </c>
      <c r="AP20" s="149">
        <f t="shared" si="22"/>
        <v>0.15606417140324799</v>
      </c>
      <c r="AQ20" s="97"/>
      <c r="AR20" s="171">
        <f t="shared" si="16"/>
        <v>2.1421916930803083E-3</v>
      </c>
      <c r="AS20" s="149">
        <f t="shared" si="17"/>
        <v>3.9144460244979152E-3</v>
      </c>
      <c r="AT20" s="149">
        <f t="shared" si="18"/>
        <v>2.2577929545050789E-3</v>
      </c>
      <c r="AU20" s="175">
        <f t="shared" si="25"/>
        <v>0.15872012886381928</v>
      </c>
      <c r="AV20" s="149">
        <f t="shared" si="23"/>
        <v>0.23806599301063391</v>
      </c>
      <c r="AW20" s="149">
        <f t="shared" si="24"/>
        <v>0.15549135292818952</v>
      </c>
    </row>
    <row r="21" spans="1:60" ht="15" x14ac:dyDescent="0.25">
      <c r="A21" s="130">
        <v>1872.08</v>
      </c>
      <c r="B21" s="138"/>
      <c r="C21" s="166">
        <f>raw_Data!B27</f>
        <v>5.04</v>
      </c>
      <c r="D21" s="167">
        <f>raw_Data!J27</f>
        <v>2.3891666666666669E-2</v>
      </c>
      <c r="E21" s="167">
        <f>raw_Data!L27</f>
        <v>4.462441862940647E-3</v>
      </c>
      <c r="F21" s="168">
        <f t="shared" si="3"/>
        <v>5.0999999999999996</v>
      </c>
      <c r="G21" s="167">
        <f>raw_Data!K27</f>
        <v>4.6846405228758176E-3</v>
      </c>
      <c r="H21" s="167">
        <f t="shared" si="4"/>
        <v>-1.1764705882352899E-2</v>
      </c>
      <c r="I21" s="165"/>
      <c r="J21" s="167">
        <f t="shared" si="26"/>
        <v>1.0013420275095388</v>
      </c>
      <c r="K21" s="167">
        <f t="shared" si="19"/>
        <v>5.8044693724794705E-3</v>
      </c>
      <c r="L21" s="93"/>
      <c r="M21" s="171">
        <f t="shared" si="0"/>
        <v>1.0058044693724795</v>
      </c>
      <c r="N21" s="172">
        <f t="shared" si="5"/>
        <v>0.99291993464052297</v>
      </c>
      <c r="O21" s="170">
        <f t="shared" si="1"/>
        <v>20</v>
      </c>
      <c r="P21" s="170">
        <f t="shared" si="2"/>
        <v>22</v>
      </c>
      <c r="Q21" s="169"/>
      <c r="R21" s="149">
        <f t="shared" si="6"/>
        <v>2.5923512966012023E-2</v>
      </c>
      <c r="S21" s="173">
        <f t="shared" si="7"/>
        <v>-0.72565205901223062</v>
      </c>
      <c r="T21" s="149">
        <v>0</v>
      </c>
      <c r="U21" s="97"/>
      <c r="V21" s="149">
        <f>1/PI()*ATAN('Exhibit4_Impact-Test'!$Y$25*S_RDY_SP)+'Exhibit4_Impact-Test'!$Y$26</f>
        <v>0.51648865703547797</v>
      </c>
      <c r="W21" s="172">
        <f t="shared" si="29"/>
        <v>0.51326828823797732</v>
      </c>
      <c r="X21" s="149">
        <f>1/PI()*ATAN('Exhibit4_Impact-Test'!$Y$25*S_RS_SP)+'Exhibit4_Impact-Test'!$Y$26</f>
        <v>0.19204566337706058</v>
      </c>
      <c r="Y21" s="172">
        <f t="shared" si="20"/>
        <v>0.19005308119829437</v>
      </c>
      <c r="Z21" s="149">
        <f>1/PI()*ATAN('Exhibit4_Impact-Test'!$Y$25*S_5050_SP)+'Exhibit4_Impact-Test'!$Y$26</f>
        <v>0.5</v>
      </c>
      <c r="AA21" s="149">
        <f t="shared" si="8"/>
        <v>0.49677681057326184</v>
      </c>
      <c r="AB21" s="195">
        <f>VLOOKUP(_xlfn.NUMBERVALUE(LEFT(A21,4)),Transactioncosts!$C:$G,5,FALSE)</f>
        <v>70</v>
      </c>
      <c r="AC21" s="174"/>
      <c r="AD21" s="175">
        <f t="shared" si="27"/>
        <v>0.99914975333224432</v>
      </c>
      <c r="AE21" s="149">
        <f t="shared" si="9"/>
        <v>1.0033300503525759</v>
      </c>
      <c r="AF21" s="149">
        <f t="shared" si="10"/>
        <v>0.99936220200650117</v>
      </c>
      <c r="AG21" s="176">
        <f t="shared" si="30"/>
        <v>0.99908283165254885</v>
      </c>
      <c r="AH21" s="149">
        <f t="shared" si="11"/>
        <v>1.0032442498514949</v>
      </c>
      <c r="AI21" s="149">
        <f t="shared" si="12"/>
        <v>0.99933963968051398</v>
      </c>
      <c r="AJ21" s="97"/>
      <c r="AK21" s="171">
        <f t="shared" si="13"/>
        <v>-8.5060833247104244E-4</v>
      </c>
      <c r="AL21" s="149">
        <f t="shared" si="21"/>
        <v>3.3245180134768475E-3</v>
      </c>
      <c r="AM21" s="149">
        <f t="shared" si="14"/>
        <v>-6.3800147316297085E-4</v>
      </c>
      <c r="AN21" s="149">
        <f t="shared" si="22"/>
        <v>0.15912932060858598</v>
      </c>
      <c r="AO21" s="149">
        <f t="shared" si="22"/>
        <v>0.26594765668951154</v>
      </c>
      <c r="AP21" s="149">
        <f t="shared" si="22"/>
        <v>0.15542616993008501</v>
      </c>
      <c r="AQ21" s="97"/>
      <c r="AR21" s="171">
        <f t="shared" si="16"/>
        <v>-9.1758920369028882E-4</v>
      </c>
      <c r="AS21" s="149">
        <f t="shared" si="17"/>
        <v>3.2389986274021267E-3</v>
      </c>
      <c r="AT21" s="149">
        <f t="shared" si="18"/>
        <v>-6.6057845339840204E-4</v>
      </c>
      <c r="AU21" s="175">
        <f t="shared" si="25"/>
        <v>0.157802539660129</v>
      </c>
      <c r="AV21" s="149">
        <f t="shared" si="23"/>
        <v>0.24130499163803604</v>
      </c>
      <c r="AW21" s="149">
        <f t="shared" si="24"/>
        <v>0.15483077447479113</v>
      </c>
    </row>
    <row r="22" spans="1:60" ht="15" x14ac:dyDescent="0.25">
      <c r="A22" s="130">
        <v>1872.09</v>
      </c>
      <c r="B22" s="138"/>
      <c r="C22" s="166">
        <f>raw_Data!B28</f>
        <v>4.95</v>
      </c>
      <c r="D22" s="167">
        <f>raw_Data!J28</f>
        <v>2.4166666666666666E-2</v>
      </c>
      <c r="E22" s="167">
        <f>raw_Data!L28</f>
        <v>4.4769882409396722E-3</v>
      </c>
      <c r="F22" s="168">
        <f t="shared" si="3"/>
        <v>5.04</v>
      </c>
      <c r="G22" s="167">
        <f>raw_Data!K28</f>
        <v>4.7949735449735447E-3</v>
      </c>
      <c r="H22" s="167">
        <f t="shared" si="4"/>
        <v>-1.7857142857142794E-2</v>
      </c>
      <c r="I22" s="165"/>
      <c r="J22" s="167">
        <f t="shared" si="26"/>
        <v>1.0013407495172872</v>
      </c>
      <c r="K22" s="167">
        <f t="shared" si="19"/>
        <v>5.8177377582269152E-3</v>
      </c>
      <c r="L22" s="93"/>
      <c r="M22" s="171">
        <f t="shared" si="0"/>
        <v>1.0058177377582269</v>
      </c>
      <c r="N22" s="172">
        <f t="shared" si="5"/>
        <v>0.98693783068783081</v>
      </c>
      <c r="O22" s="170">
        <f t="shared" si="1"/>
        <v>21</v>
      </c>
      <c r="P22" s="170">
        <f t="shared" si="2"/>
        <v>23</v>
      </c>
      <c r="Q22" s="169"/>
      <c r="R22" s="149">
        <f t="shared" si="6"/>
        <v>3.5920574737157776E-2</v>
      </c>
      <c r="S22" s="173">
        <f t="shared" si="7"/>
        <v>-0.8000660890914657</v>
      </c>
      <c r="T22" s="149">
        <v>0</v>
      </c>
      <c r="U22" s="97"/>
      <c r="V22" s="149">
        <f>1/PI()*ATAN('Exhibit4_Impact-Test'!$Y$25*S_RDY_SP)+'Exhibit4_Impact-Test'!$Y$26</f>
        <v>0.52282852819447834</v>
      </c>
      <c r="W22" s="172">
        <f t="shared" si="29"/>
        <v>0.51809922163143995</v>
      </c>
      <c r="X22" s="149">
        <f>1/PI()*ATAN('Exhibit4_Impact-Test'!$Y$25*S_RS_SP)+'Exhibit4_Impact-Test'!$Y$26</f>
        <v>0.1777958667581529</v>
      </c>
      <c r="Y22" s="172">
        <f t="shared" si="20"/>
        <v>0.17504269252324878</v>
      </c>
      <c r="Z22" s="149">
        <f>1/PI()*ATAN('Exhibit4_Impact-Test'!$Y$25*S_5050_SP)+'Exhibit4_Impact-Test'!$Y$26</f>
        <v>0.5</v>
      </c>
      <c r="AA22" s="149">
        <f t="shared" si="8"/>
        <v>0.49526286430474803</v>
      </c>
      <c r="AB22" s="195">
        <f>VLOOKUP(_xlfn.NUMBERVALUE(LEFT(A22,4)),Transactioncosts!$C:$G,5,FALSE)</f>
        <v>70</v>
      </c>
      <c r="AC22" s="174"/>
      <c r="AD22" s="175">
        <f t="shared" si="27"/>
        <v>0.99594678373216317</v>
      </c>
      <c r="AE22" s="149">
        <f t="shared" si="9"/>
        <v>1.0024609683163326</v>
      </c>
      <c r="AF22" s="149">
        <f t="shared" si="10"/>
        <v>0.99637778422302881</v>
      </c>
      <c r="AG22" s="176">
        <f t="shared" si="30"/>
        <v>0.99585609313117029</v>
      </c>
      <c r="AH22" s="149">
        <f t="shared" si="11"/>
        <v>0.99849486142126298</v>
      </c>
      <c r="AI22" s="149">
        <f t="shared" si="12"/>
        <v>0.99634462427316206</v>
      </c>
      <c r="AJ22" s="97"/>
      <c r="AK22" s="171">
        <f t="shared" si="13"/>
        <v>-4.0614528127594475E-3</v>
      </c>
      <c r="AL22" s="149">
        <f t="shared" si="21"/>
        <v>2.4579450928278799E-3</v>
      </c>
      <c r="AM22" s="149">
        <f t="shared" si="14"/>
        <v>-3.6287918853971555E-3</v>
      </c>
      <c r="AN22" s="149">
        <f t="shared" si="22"/>
        <v>0.15506786779582654</v>
      </c>
      <c r="AO22" s="149">
        <f t="shared" si="22"/>
        <v>0.26840560178233941</v>
      </c>
      <c r="AP22" s="149">
        <f t="shared" si="22"/>
        <v>0.15179737804468785</v>
      </c>
      <c r="AQ22" s="97"/>
      <c r="AR22" s="171">
        <f t="shared" si="16"/>
        <v>-4.1525166445361755E-3</v>
      </c>
      <c r="AS22" s="149">
        <f t="shared" si="17"/>
        <v>-1.5062724376936798E-3</v>
      </c>
      <c r="AT22" s="149">
        <f t="shared" si="18"/>
        <v>-3.6620729382205947E-3</v>
      </c>
      <c r="AU22" s="175">
        <f t="shared" si="25"/>
        <v>0.15365002301559283</v>
      </c>
      <c r="AV22" s="149">
        <f t="shared" si="23"/>
        <v>0.23979871920034235</v>
      </c>
      <c r="AW22" s="149">
        <f t="shared" si="24"/>
        <v>0.15116870153657053</v>
      </c>
    </row>
    <row r="23" spans="1:60" ht="15" x14ac:dyDescent="0.25">
      <c r="A23" s="130">
        <v>1872.1</v>
      </c>
      <c r="B23" s="138"/>
      <c r="C23" s="166">
        <f>raw_Data!B29</f>
        <v>4.97</v>
      </c>
      <c r="D23" s="167">
        <f>raw_Data!J29</f>
        <v>2.4441666666666667E-2</v>
      </c>
      <c r="E23" s="167">
        <f>raw_Data!L29</f>
        <v>4.4915323021135212E-3</v>
      </c>
      <c r="F23" s="168">
        <f t="shared" si="3"/>
        <v>4.95</v>
      </c>
      <c r="G23" s="167">
        <f>raw_Data!K29</f>
        <v>4.9377104377104379E-3</v>
      </c>
      <c r="H23" s="167">
        <f t="shared" si="4"/>
        <v>4.0404040404038444E-3</v>
      </c>
      <c r="I23" s="165"/>
      <c r="J23" s="167">
        <f t="shared" si="26"/>
        <v>1.0013394732907002</v>
      </c>
      <c r="K23" s="167">
        <f t="shared" si="19"/>
        <v>5.8310055928136872E-3</v>
      </c>
      <c r="L23" s="93"/>
      <c r="M23" s="171">
        <f t="shared" si="0"/>
        <v>1.0058310055928137</v>
      </c>
      <c r="N23" s="172">
        <f t="shared" si="5"/>
        <v>1.0089781144781143</v>
      </c>
      <c r="O23" s="170">
        <f t="shared" si="1"/>
        <v>22</v>
      </c>
      <c r="P23" s="170">
        <f t="shared" si="2"/>
        <v>24</v>
      </c>
      <c r="Q23" s="169"/>
      <c r="R23" s="149">
        <f t="shared" si="6"/>
        <v>4.8936478213110958E-2</v>
      </c>
      <c r="S23" s="173">
        <f t="shared" si="7"/>
        <v>0.47437101720134922</v>
      </c>
      <c r="T23" s="149">
        <v>0</v>
      </c>
      <c r="U23" s="97"/>
      <c r="V23" s="149">
        <f>1/PI()*ATAN('Exhibit4_Impact-Test'!$Y$25*S_RDY_SP)+'Exhibit4_Impact-Test'!$Y$26</f>
        <v>0.5310550217732769</v>
      </c>
      <c r="W23" s="172">
        <f t="shared" si="29"/>
        <v>0.53183292779817704</v>
      </c>
      <c r="X23" s="149">
        <f>1/PI()*ATAN('Exhibit4_Impact-Test'!$Y$25*S_RS_SP)+'Exhibit4_Impact-Test'!$Y$26</f>
        <v>0.74162939181889986</v>
      </c>
      <c r="Y23" s="172">
        <f t="shared" si="20"/>
        <v>0.74222754194166229</v>
      </c>
      <c r="Z23" s="149">
        <f>1/PI()*ATAN('Exhibit4_Impact-Test'!$Y$25*S_5050_SP)+'Exhibit4_Impact-Test'!$Y$26</f>
        <v>0.5</v>
      </c>
      <c r="AA23" s="149">
        <f t="shared" si="8"/>
        <v>0.50078099430212764</v>
      </c>
      <c r="AB23" s="195">
        <f>VLOOKUP(_xlfn.NUMBERVALUE(LEFT(A23,4)),Transactioncosts!$C:$G,5,FALSE)</f>
        <v>70</v>
      </c>
      <c r="AC23" s="174"/>
      <c r="AD23" s="175">
        <f t="shared" si="27"/>
        <v>1.0075022935704199</v>
      </c>
      <c r="AE23" s="149">
        <f t="shared" si="9"/>
        <v>1.008164994041407</v>
      </c>
      <c r="AF23" s="149">
        <f t="shared" si="10"/>
        <v>1.007404560035464</v>
      </c>
      <c r="AG23" s="176">
        <f t="shared" si="30"/>
        <v>1.0074983865533298</v>
      </c>
      <c r="AH23" s="149">
        <f t="shared" si="11"/>
        <v>1.0047822570858636</v>
      </c>
      <c r="AI23" s="149">
        <f t="shared" si="12"/>
        <v>1.0073990930753491</v>
      </c>
      <c r="AJ23" s="97"/>
      <c r="AK23" s="171">
        <f t="shared" si="13"/>
        <v>7.4742913328044421E-3</v>
      </c>
      <c r="AL23" s="149">
        <f t="shared" si="21"/>
        <v>8.1318408192080725E-3</v>
      </c>
      <c r="AM23" s="149">
        <f t="shared" si="14"/>
        <v>7.3772808582431536E-3</v>
      </c>
      <c r="AN23" s="149">
        <f t="shared" si="22"/>
        <v>0.16254215912863099</v>
      </c>
      <c r="AO23" s="149">
        <f t="shared" si="22"/>
        <v>0.2765374426015475</v>
      </c>
      <c r="AP23" s="149">
        <f t="shared" si="22"/>
        <v>0.159174658902931</v>
      </c>
      <c r="AQ23" s="97"/>
      <c r="AR23" s="171">
        <f t="shared" si="16"/>
        <v>7.4704134015177465E-3</v>
      </c>
      <c r="AS23" s="149">
        <f t="shared" si="17"/>
        <v>4.7708584208976381E-3</v>
      </c>
      <c r="AT23" s="149">
        <f t="shared" si="18"/>
        <v>7.3718540663010174E-3</v>
      </c>
      <c r="AU23" s="175">
        <f t="shared" si="25"/>
        <v>0.16112043641711057</v>
      </c>
      <c r="AV23" s="149">
        <f t="shared" si="23"/>
        <v>0.24456957762123999</v>
      </c>
      <c r="AW23" s="149">
        <f t="shared" si="24"/>
        <v>0.15854055560287156</v>
      </c>
    </row>
    <row r="24" spans="1:60" ht="15" x14ac:dyDescent="0.25">
      <c r="A24" s="130">
        <v>1872.11</v>
      </c>
      <c r="B24" s="138"/>
      <c r="C24" s="166">
        <f>raw_Data!B30</f>
        <v>4.95</v>
      </c>
      <c r="D24" s="167">
        <f>raw_Data!J30</f>
        <v>2.4725E-2</v>
      </c>
      <c r="E24" s="167">
        <f>raw_Data!L30</f>
        <v>4.506074047233577E-3</v>
      </c>
      <c r="F24" s="168">
        <f t="shared" si="3"/>
        <v>4.97</v>
      </c>
      <c r="G24" s="167">
        <f>raw_Data!K30</f>
        <v>4.9748490945674051E-3</v>
      </c>
      <c r="H24" s="167">
        <f t="shared" si="4"/>
        <v>-4.0241448692152071E-3</v>
      </c>
      <c r="I24" s="165"/>
      <c r="J24" s="167">
        <f t="shared" si="26"/>
        <v>1.0013381988267909</v>
      </c>
      <c r="K24" s="167">
        <f t="shared" si="19"/>
        <v>5.8442728740244476E-3</v>
      </c>
      <c r="L24" s="93"/>
      <c r="M24" s="171">
        <f t="shared" si="0"/>
        <v>1.0058442728740244</v>
      </c>
      <c r="N24" s="172">
        <f t="shared" si="5"/>
        <v>1.0009507042253523</v>
      </c>
      <c r="O24" s="170">
        <f t="shared" si="1"/>
        <v>23</v>
      </c>
      <c r="P24" s="170">
        <f t="shared" si="2"/>
        <v>25</v>
      </c>
      <c r="Q24" s="169"/>
      <c r="R24" s="149">
        <f t="shared" si="6"/>
        <v>5.1056129285403914E-2</v>
      </c>
      <c r="S24" s="173">
        <f t="shared" si="7"/>
        <v>-0.47255723628932578</v>
      </c>
      <c r="T24" s="149">
        <v>0</v>
      </c>
      <c r="U24" s="97"/>
      <c r="V24" s="149">
        <f>1/PI()*ATAN('Exhibit4_Impact-Test'!$Y$25*S_RDY_SP)+'Exhibit4_Impact-Test'!$Y$26</f>
        <v>0.5323910730967738</v>
      </c>
      <c r="W24" s="172">
        <f t="shared" si="29"/>
        <v>0.53117674835117545</v>
      </c>
      <c r="X24" s="149">
        <f>1/PI()*ATAN('Exhibit4_Impact-Test'!$Y$25*S_RS_SP)+'Exhibit4_Impact-Test'!$Y$26</f>
        <v>0.25897940543545905</v>
      </c>
      <c r="Y24" s="172">
        <f t="shared" si="20"/>
        <v>0.25804456392536818</v>
      </c>
      <c r="Z24" s="149">
        <f>1/PI()*ATAN('Exhibit4_Impact-Test'!$Y$25*S_5050_SP)+'Exhibit4_Impact-Test'!$Y$26</f>
        <v>0.5</v>
      </c>
      <c r="AA24" s="149">
        <f t="shared" si="8"/>
        <v>0.49878075022498181</v>
      </c>
      <c r="AB24" s="195">
        <f>VLOOKUP(_xlfn.NUMBERVALUE(LEFT(A24,4)),Transactioncosts!$C:$G,5,FALSE)</f>
        <v>70</v>
      </c>
      <c r="AC24" s="174"/>
      <c r="AD24" s="175">
        <f t="shared" si="27"/>
        <v>1.0032389806098851</v>
      </c>
      <c r="AE24" s="149">
        <f t="shared" si="9"/>
        <v>1.0045769393749335</v>
      </c>
      <c r="AF24" s="149">
        <f t="shared" si="10"/>
        <v>1.0033974885496884</v>
      </c>
      <c r="AG24" s="176">
        <f t="shared" si="30"/>
        <v>1.0032044337746173</v>
      </c>
      <c r="AH24" s="149">
        <f t="shared" si="11"/>
        <v>1.0005757908908979</v>
      </c>
      <c r="AI24" s="149">
        <f t="shared" si="12"/>
        <v>1.0033889538012633</v>
      </c>
      <c r="AJ24" s="97"/>
      <c r="AK24" s="171">
        <f t="shared" si="13"/>
        <v>3.2337464114556148E-3</v>
      </c>
      <c r="AL24" s="149">
        <f t="shared" si="21"/>
        <v>4.5664970384168705E-3</v>
      </c>
      <c r="AM24" s="149">
        <f t="shared" si="14"/>
        <v>3.391730124568611E-3</v>
      </c>
      <c r="AN24" s="149">
        <f t="shared" si="22"/>
        <v>0.16577590554008659</v>
      </c>
      <c r="AO24" s="149">
        <f t="shared" si="22"/>
        <v>0.28110393963996438</v>
      </c>
      <c r="AP24" s="149">
        <f t="shared" si="22"/>
        <v>0.16256638902749962</v>
      </c>
      <c r="AQ24" s="97"/>
      <c r="AR24" s="171">
        <f t="shared" si="16"/>
        <v>3.1993105185482286E-3</v>
      </c>
      <c r="AS24" s="149">
        <f t="shared" si="17"/>
        <v>5.7562518692702905E-4</v>
      </c>
      <c r="AT24" s="149">
        <f t="shared" si="18"/>
        <v>3.3832242384961926E-3</v>
      </c>
      <c r="AU24" s="175">
        <f t="shared" si="25"/>
        <v>0.16431974693565879</v>
      </c>
      <c r="AV24" s="149">
        <f t="shared" si="23"/>
        <v>0.24514520280816701</v>
      </c>
      <c r="AW24" s="149">
        <f t="shared" si="24"/>
        <v>0.16192377984136774</v>
      </c>
    </row>
    <row r="25" spans="1:60" ht="15" x14ac:dyDescent="0.25">
      <c r="A25" s="130">
        <v>1872.12</v>
      </c>
      <c r="B25" s="138"/>
      <c r="C25" s="166">
        <f>raw_Data!B31</f>
        <v>5.07</v>
      </c>
      <c r="D25" s="167">
        <f>raw_Data!J31</f>
        <v>2.4999999999999998E-2</v>
      </c>
      <c r="E25" s="167">
        <f>raw_Data!L31</f>
        <v>4.5206134770710005E-3</v>
      </c>
      <c r="F25" s="168">
        <f t="shared" si="3"/>
        <v>4.95</v>
      </c>
      <c r="G25" s="167">
        <f>raw_Data!K31</f>
        <v>5.0505050505050501E-3</v>
      </c>
      <c r="H25" s="167">
        <f t="shared" si="4"/>
        <v>2.4242424242424176E-2</v>
      </c>
      <c r="I25" s="165"/>
      <c r="J25" s="167">
        <f t="shared" si="26"/>
        <v>1.001336926122578</v>
      </c>
      <c r="K25" s="167">
        <f t="shared" si="19"/>
        <v>5.8575395996489643E-3</v>
      </c>
      <c r="L25" s="93"/>
      <c r="M25" s="171">
        <f t="shared" si="0"/>
        <v>1.005857539599649</v>
      </c>
      <c r="N25" s="172">
        <f t="shared" si="5"/>
        <v>1.0292929292929294</v>
      </c>
      <c r="O25" s="170">
        <f t="shared" si="1"/>
        <v>24</v>
      </c>
      <c r="P25" s="170">
        <f t="shared" si="2"/>
        <v>26</v>
      </c>
      <c r="Q25" s="169"/>
      <c r="R25" s="149">
        <f t="shared" si="6"/>
        <v>5.6969235298884494E-2</v>
      </c>
      <c r="S25" s="173">
        <f t="shared" si="7"/>
        <v>0.84325880253527419</v>
      </c>
      <c r="T25" s="149">
        <v>0</v>
      </c>
      <c r="U25" s="97"/>
      <c r="V25" s="149">
        <f>1/PI()*ATAN('Exhibit4_Impact-Test'!$Y$25*S_RDY_SP)+'Exhibit4_Impact-Test'!$Y$26</f>
        <v>0.53611201053229429</v>
      </c>
      <c r="W25" s="172">
        <f t="shared" si="29"/>
        <v>0.54183487250237294</v>
      </c>
      <c r="X25" s="149">
        <f>1/PI()*ATAN('Exhibit4_Impact-Test'!$Y$25*S_RS_SP)+'Exhibit4_Impact-Test'!$Y$26</f>
        <v>0.82963720450188783</v>
      </c>
      <c r="Y25" s="172">
        <f t="shared" si="20"/>
        <v>0.83286781072601423</v>
      </c>
      <c r="Z25" s="149">
        <f>1/PI()*ATAN('Exhibit4_Impact-Test'!$Y$25*S_5050_SP)+'Exhibit4_Impact-Test'!$Y$26</f>
        <v>0.5</v>
      </c>
      <c r="AA25" s="149">
        <f t="shared" si="8"/>
        <v>0.5057576552818801</v>
      </c>
      <c r="AB25" s="195">
        <f>VLOOKUP(_xlfn.NUMBERVALUE(LEFT(A25,4)),Transactioncosts!$C:$G,5,FALSE)</f>
        <v>70</v>
      </c>
      <c r="AC25" s="174"/>
      <c r="AD25" s="175">
        <f t="shared" si="27"/>
        <v>1.0184215334857214</v>
      </c>
      <c r="AE25" s="149">
        <f t="shared" si="9"/>
        <v>1.0253004107911945</v>
      </c>
      <c r="AF25" s="149">
        <f t="shared" si="10"/>
        <v>1.0175752344462892</v>
      </c>
      <c r="AG25" s="176">
        <f t="shared" si="30"/>
        <v>1.0183399844786387</v>
      </c>
      <c r="AH25" s="149">
        <f t="shared" si="11"/>
        <v>1.0249853703558649</v>
      </c>
      <c r="AI25" s="149">
        <f t="shared" si="12"/>
        <v>1.017534930859316</v>
      </c>
      <c r="AJ25" s="97"/>
      <c r="AK25" s="171">
        <f t="shared" si="13"/>
        <v>1.8253912465761191E-2</v>
      </c>
      <c r="AL25" s="149">
        <f t="shared" si="21"/>
        <v>2.4985653348460535E-2</v>
      </c>
      <c r="AM25" s="149">
        <f t="shared" si="14"/>
        <v>1.7422576088903359E-2</v>
      </c>
      <c r="AN25" s="149">
        <f t="shared" si="22"/>
        <v>0.18402981800584778</v>
      </c>
      <c r="AO25" s="149">
        <f t="shared" si="22"/>
        <v>0.30608959298842492</v>
      </c>
      <c r="AP25" s="149">
        <f t="shared" si="22"/>
        <v>0.17998896511640297</v>
      </c>
      <c r="AQ25" s="97"/>
      <c r="AR25" s="171">
        <f t="shared" si="16"/>
        <v>1.8173835337037977E-2</v>
      </c>
      <c r="AS25" s="149">
        <f t="shared" si="17"/>
        <v>2.4678339664967346E-2</v>
      </c>
      <c r="AT25" s="149">
        <f t="shared" si="18"/>
        <v>1.7382967828215051E-2</v>
      </c>
      <c r="AU25" s="175">
        <f t="shared" si="25"/>
        <v>0.18249358227269677</v>
      </c>
      <c r="AV25" s="149">
        <f t="shared" si="23"/>
        <v>0.26982354247313434</v>
      </c>
      <c r="AW25" s="149">
        <f t="shared" si="24"/>
        <v>0.17930674766958279</v>
      </c>
    </row>
    <row r="26" spans="1:60" ht="15" x14ac:dyDescent="0.25">
      <c r="A26" s="130">
        <v>1873.01</v>
      </c>
      <c r="B26" s="138"/>
      <c r="C26" s="166">
        <f>raw_Data!B32</f>
        <v>5.1100000000000003</v>
      </c>
      <c r="D26" s="167">
        <f>raw_Data!J32</f>
        <v>2.5208333333333333E-2</v>
      </c>
      <c r="E26" s="167">
        <f>raw_Data!L32</f>
        <v>4.5351505923962865E-3</v>
      </c>
      <c r="F26" s="168">
        <f t="shared" si="3"/>
        <v>5.07</v>
      </c>
      <c r="G26" s="167">
        <f>raw_Data!K32</f>
        <v>4.9720578566732412E-3</v>
      </c>
      <c r="H26" s="167">
        <f t="shared" si="4"/>
        <v>7.8895463510848529E-3</v>
      </c>
      <c r="I26" s="165"/>
      <c r="J26" s="167">
        <f t="shared" si="26"/>
        <v>1.0013356551750459</v>
      </c>
      <c r="K26" s="167">
        <f t="shared" si="19"/>
        <v>5.8708057674421443E-3</v>
      </c>
      <c r="L26" s="93"/>
      <c r="M26" s="171">
        <f t="shared" si="0"/>
        <v>1.0058708057674421</v>
      </c>
      <c r="N26" s="172">
        <f t="shared" si="5"/>
        <v>1.0128616042077581</v>
      </c>
      <c r="O26" s="170">
        <f t="shared" si="1"/>
        <v>25</v>
      </c>
      <c r="P26" s="170">
        <f t="shared" si="2"/>
        <v>27</v>
      </c>
      <c r="Q26" s="169"/>
      <c r="R26" s="149">
        <f t="shared" si="6"/>
        <v>4.7557148428542008E-2</v>
      </c>
      <c r="S26" s="173">
        <f t="shared" si="7"/>
        <v>0.63573285600925555</v>
      </c>
      <c r="T26" s="149">
        <v>0</v>
      </c>
      <c r="U26" s="97"/>
      <c r="V26" s="149">
        <f>1/PI()*ATAN('Exhibit4_Impact-Test'!$Y$25*S_RDY_SP)+'Exhibit4_Impact-Test'!$Y$26</f>
        <v>0.53018501434771359</v>
      </c>
      <c r="W26" s="172">
        <f t="shared" si="29"/>
        <v>0.53190982549615706</v>
      </c>
      <c r="X26" s="149">
        <f>1/PI()*ATAN('Exhibit4_Impact-Test'!$Y$25*S_RS_SP)+'Exhibit4_Impact-Test'!$Y$26</f>
        <v>0.78786203425036039</v>
      </c>
      <c r="Y26" s="172">
        <f t="shared" si="20"/>
        <v>0.78901729920147223</v>
      </c>
      <c r="Z26" s="149">
        <f>1/PI()*ATAN('Exhibit4_Impact-Test'!$Y$25*S_5050_SP)+'Exhibit4_Impact-Test'!$Y$26</f>
        <v>0.5</v>
      </c>
      <c r="AA26" s="149">
        <f t="shared" si="8"/>
        <v>0.50173148219292762</v>
      </c>
      <c r="AB26" s="195">
        <f>VLOOKUP(_xlfn.NUMBERVALUE(LEFT(A26,4)),Transactioncosts!$C:$G,5,FALSE)</f>
        <v>70</v>
      </c>
      <c r="AC26" s="174"/>
      <c r="AD26" s="175">
        <f t="shared" si="27"/>
        <v>1.0095772223388231</v>
      </c>
      <c r="AE26" s="149">
        <f t="shared" si="9"/>
        <v>1.0113785904476638</v>
      </c>
      <c r="AF26" s="149">
        <f t="shared" si="10"/>
        <v>1.0093662049876002</v>
      </c>
      <c r="AG26" s="176">
        <f t="shared" si="30"/>
        <v>1.0095588924420797</v>
      </c>
      <c r="AH26" s="149">
        <f t="shared" si="11"/>
        <v>1.0113661205158282</v>
      </c>
      <c r="AI26" s="149">
        <f t="shared" si="12"/>
        <v>1.0093540846122497</v>
      </c>
      <c r="AJ26" s="97"/>
      <c r="AK26" s="171">
        <f t="shared" si="13"/>
        <v>9.5316514754484986E-3</v>
      </c>
      <c r="AL26" s="149">
        <f t="shared" si="21"/>
        <v>1.1314341205232009E-2</v>
      </c>
      <c r="AM26" s="149">
        <f t="shared" si="14"/>
        <v>9.322614065944956E-3</v>
      </c>
      <c r="AN26" s="149">
        <f t="shared" si="22"/>
        <v>0.19356146948129627</v>
      </c>
      <c r="AO26" s="149">
        <f t="shared" si="22"/>
        <v>0.31740393419365692</v>
      </c>
      <c r="AP26" s="149">
        <f t="shared" si="22"/>
        <v>0.18931157918234792</v>
      </c>
      <c r="AQ26" s="97"/>
      <c r="AR26" s="171">
        <f t="shared" si="16"/>
        <v>9.5134952980519862E-3</v>
      </c>
      <c r="AS26" s="149">
        <f t="shared" si="17"/>
        <v>1.1302011491286262E-2</v>
      </c>
      <c r="AT26" s="149">
        <f t="shared" si="18"/>
        <v>9.3106060870158623E-3</v>
      </c>
      <c r="AU26" s="175">
        <f t="shared" si="25"/>
        <v>0.19200707757074875</v>
      </c>
      <c r="AV26" s="149">
        <f t="shared" si="23"/>
        <v>0.28112555396442063</v>
      </c>
      <c r="AW26" s="149">
        <f t="shared" si="24"/>
        <v>0.18861735375659866</v>
      </c>
    </row>
    <row r="27" spans="1:60" ht="15" x14ac:dyDescent="0.25">
      <c r="A27" s="130">
        <v>1873.02</v>
      </c>
      <c r="B27" s="138"/>
      <c r="C27" s="166">
        <f>raw_Data!B33</f>
        <v>5.15</v>
      </c>
      <c r="D27" s="167">
        <f>raw_Data!J33</f>
        <v>2.5416666666666667E-2</v>
      </c>
      <c r="E27" s="167">
        <f>raw_Data!L33</f>
        <v>4.527882323999366E-3</v>
      </c>
      <c r="F27" s="168">
        <f t="shared" si="3"/>
        <v>5.1100000000000003</v>
      </c>
      <c r="G27" s="167">
        <f>raw_Data!K33</f>
        <v>4.9739073711676449E-3</v>
      </c>
      <c r="H27" s="167">
        <f t="shared" si="4"/>
        <v>7.8277886497064575E-3</v>
      </c>
      <c r="I27" s="165"/>
      <c r="J27" s="167">
        <f t="shared" si="26"/>
        <v>0.99933272735778589</v>
      </c>
      <c r="K27" s="167">
        <f t="shared" si="19"/>
        <v>3.8606096817852542E-3</v>
      </c>
      <c r="L27" s="93"/>
      <c r="M27" s="171">
        <f t="shared" si="0"/>
        <v>1.0038606096817853</v>
      </c>
      <c r="N27" s="172">
        <f t="shared" si="5"/>
        <v>1.0128016960208741</v>
      </c>
      <c r="O27" s="170">
        <f t="shared" si="1"/>
        <v>26</v>
      </c>
      <c r="P27" s="170">
        <f t="shared" si="2"/>
        <v>28</v>
      </c>
      <c r="Q27" s="169"/>
      <c r="R27" s="149">
        <f t="shared" si="6"/>
        <v>4.6140930095552313E-2</v>
      </c>
      <c r="S27" s="173">
        <f t="shared" si="7"/>
        <v>0.63316566525284257</v>
      </c>
      <c r="T27" s="149">
        <v>0</v>
      </c>
      <c r="U27" s="97"/>
      <c r="V27" s="149">
        <f>1/PI()*ATAN('Exhibit4_Impact-Test'!$Y$25*S_RDY_SP)+'Exhibit4_Impact-Test'!$Y$26</f>
        <v>0.52929126881852728</v>
      </c>
      <c r="W27" s="172">
        <f t="shared" si="29"/>
        <v>0.53149989035188094</v>
      </c>
      <c r="X27" s="149">
        <f>1/PI()*ATAN('Exhibit4_Impact-Test'!$Y$25*S_RS_SP)+'Exhibit4_Impact-Test'!$Y$26</f>
        <v>0.78723588036782699</v>
      </c>
      <c r="Y27" s="172">
        <f t="shared" si="20"/>
        <v>0.78871732573611808</v>
      </c>
      <c r="Z27" s="149">
        <f>1/PI()*ATAN('Exhibit4_Impact-Test'!$Y$25*S_5050_SP)+'Exhibit4_Impact-Test'!$Y$26</f>
        <v>0.5</v>
      </c>
      <c r="AA27" s="149">
        <f t="shared" si="8"/>
        <v>0.502216803059641</v>
      </c>
      <c r="AB27" s="195">
        <f>VLOOKUP(_xlfn.NUMBERVALUE(LEFT(A27,4)),Transactioncosts!$C:$G,5,FALSE)</f>
        <v>70</v>
      </c>
      <c r="AC27" s="174"/>
      <c r="AD27" s="175">
        <f t="shared" si="27"/>
        <v>1.0085930486148176</v>
      </c>
      <c r="AE27" s="149">
        <f t="shared" si="9"/>
        <v>1.0108993536573827</v>
      </c>
      <c r="AF27" s="149">
        <f t="shared" si="10"/>
        <v>1.0083311528513297</v>
      </c>
      <c r="AG27" s="176">
        <f t="shared" si="30"/>
        <v>1.0085819303038723</v>
      </c>
      <c r="AH27" s="149">
        <f t="shared" si="11"/>
        <v>1.0068701488710745</v>
      </c>
      <c r="AI27" s="149">
        <f t="shared" si="12"/>
        <v>1.0083156352299123</v>
      </c>
      <c r="AJ27" s="97"/>
      <c r="AK27" s="171">
        <f t="shared" si="13"/>
        <v>8.5563385237266212E-3</v>
      </c>
      <c r="AL27" s="149">
        <f t="shared" si="21"/>
        <v>1.0840383804223731E-2</v>
      </c>
      <c r="AM27" s="149">
        <f t="shared" si="14"/>
        <v>8.2966403508657454E-3</v>
      </c>
      <c r="AN27" s="149">
        <f t="shared" si="22"/>
        <v>0.20211780800502288</v>
      </c>
      <c r="AO27" s="149">
        <f t="shared" si="22"/>
        <v>0.32824431799788067</v>
      </c>
      <c r="AP27" s="149">
        <f t="shared" si="22"/>
        <v>0.19760821953321367</v>
      </c>
      <c r="AQ27" s="97"/>
      <c r="AR27" s="171">
        <f t="shared" si="16"/>
        <v>8.5453148782208468E-3</v>
      </c>
      <c r="AS27" s="149">
        <f t="shared" si="17"/>
        <v>6.8466569323549983E-3</v>
      </c>
      <c r="AT27" s="149">
        <f t="shared" si="18"/>
        <v>8.281250822556277E-3</v>
      </c>
      <c r="AU27" s="175">
        <f t="shared" si="25"/>
        <v>0.20055239244896961</v>
      </c>
      <c r="AV27" s="149">
        <f t="shared" si="23"/>
        <v>0.2879722108967756</v>
      </c>
      <c r="AW27" s="149">
        <f t="shared" si="24"/>
        <v>0.19689860457915492</v>
      </c>
    </row>
    <row r="28" spans="1:60" ht="15" x14ac:dyDescent="0.25">
      <c r="A28" s="130">
        <v>1873.03</v>
      </c>
      <c r="B28" s="138"/>
      <c r="C28" s="166">
        <f>raw_Data!B34</f>
        <v>5.1100000000000003</v>
      </c>
      <c r="D28" s="167">
        <f>raw_Data!J34</f>
        <v>2.5624999999999998E-2</v>
      </c>
      <c r="E28" s="167">
        <f>raw_Data!L34</f>
        <v>4.5206134770710005E-3</v>
      </c>
      <c r="F28" s="168">
        <f t="shared" si="3"/>
        <v>5.15</v>
      </c>
      <c r="G28" s="167">
        <f>raw_Data!K34</f>
        <v>4.9757281553398048E-3</v>
      </c>
      <c r="H28" s="167">
        <f t="shared" si="4"/>
        <v>-7.7669902912621547E-3</v>
      </c>
      <c r="I28" s="165"/>
      <c r="J28" s="167">
        <f t="shared" si="26"/>
        <v>0.99933241012408369</v>
      </c>
      <c r="K28" s="167">
        <f t="shared" si="19"/>
        <v>3.8530236011546926E-3</v>
      </c>
      <c r="L28" s="93"/>
      <c r="M28" s="171">
        <f t="shared" si="0"/>
        <v>1.0038530236011547</v>
      </c>
      <c r="N28" s="172">
        <f t="shared" si="5"/>
        <v>0.9972087378640776</v>
      </c>
      <c r="O28" s="170">
        <f t="shared" si="1"/>
        <v>27</v>
      </c>
      <c r="P28" s="170">
        <f t="shared" si="2"/>
        <v>29</v>
      </c>
      <c r="Q28" s="169"/>
      <c r="R28" s="149">
        <f t="shared" si="6"/>
        <v>4.7123757051496871E-2</v>
      </c>
      <c r="S28" s="173">
        <f t="shared" si="7"/>
        <v>-0.63172596693853145</v>
      </c>
      <c r="T28" s="149">
        <v>0</v>
      </c>
      <c r="U28" s="97"/>
      <c r="V28" s="149">
        <f>1/PI()*ATAN('Exhibit4_Impact-Test'!$Y$25*S_RDY_SP)+'Exhibit4_Impact-Test'!$Y$26</f>
        <v>0.52991156021683428</v>
      </c>
      <c r="W28" s="172">
        <f t="shared" si="29"/>
        <v>0.52825698298546298</v>
      </c>
      <c r="X28" s="149">
        <f>1/PI()*ATAN('Exhibit4_Impact-Test'!$Y$25*S_RS_SP)+'Exhibit4_Impact-Test'!$Y$26</f>
        <v>0.21311664197781988</v>
      </c>
      <c r="Y28" s="172">
        <f t="shared" si="20"/>
        <v>0.21200511775633565</v>
      </c>
      <c r="Z28" s="149">
        <f>1/PI()*ATAN('Exhibit4_Impact-Test'!$Y$25*S_5050_SP)+'Exhibit4_Impact-Test'!$Y$26</f>
        <v>0.5</v>
      </c>
      <c r="AA28" s="149">
        <f t="shared" si="8"/>
        <v>0.49833980992865212</v>
      </c>
      <c r="AB28" s="195">
        <f>VLOOKUP(_xlfn.NUMBERVALUE(LEFT(A28,4)),Transactioncosts!$C:$G,5,FALSE)</f>
        <v>70</v>
      </c>
      <c r="AC28" s="174"/>
      <c r="AD28" s="175">
        <f t="shared" si="27"/>
        <v>1.0003321397796938</v>
      </c>
      <c r="AE28" s="149">
        <f t="shared" si="9"/>
        <v>1.0024370157365277</v>
      </c>
      <c r="AF28" s="149">
        <f t="shared" si="10"/>
        <v>1.0005308807326161</v>
      </c>
      <c r="AG28" s="176">
        <f t="shared" si="30"/>
        <v>1.0002820748139867</v>
      </c>
      <c r="AH28" s="149">
        <f t="shared" si="11"/>
        <v>1.0022605799577893</v>
      </c>
      <c r="AI28" s="149">
        <f t="shared" si="12"/>
        <v>1.0005192594021166</v>
      </c>
      <c r="AJ28" s="97"/>
      <c r="AK28" s="171">
        <f t="shared" si="13"/>
        <v>3.3208463348768566E-4</v>
      </c>
      <c r="AL28" s="149">
        <f t="shared" si="21"/>
        <v>2.434051029392652E-3</v>
      </c>
      <c r="AM28" s="149">
        <f t="shared" si="14"/>
        <v>5.3073986529358539E-4</v>
      </c>
      <c r="AN28" s="149">
        <f t="shared" si="22"/>
        <v>0.20244989263851057</v>
      </c>
      <c r="AO28" s="149">
        <f t="shared" si="22"/>
        <v>0.33067836902727332</v>
      </c>
      <c r="AP28" s="149">
        <f t="shared" si="22"/>
        <v>0.19813895939850726</v>
      </c>
      <c r="AQ28" s="97"/>
      <c r="AR28" s="171">
        <f t="shared" si="16"/>
        <v>2.8203503836595883E-4</v>
      </c>
      <c r="AS28" s="149">
        <f t="shared" si="17"/>
        <v>2.2580286910879768E-3</v>
      </c>
      <c r="AT28" s="149">
        <f t="shared" si="18"/>
        <v>5.191246336044618E-4</v>
      </c>
      <c r="AU28" s="175">
        <f t="shared" si="25"/>
        <v>0.20083442748733557</v>
      </c>
      <c r="AV28" s="149">
        <f t="shared" si="23"/>
        <v>0.29023023958786359</v>
      </c>
      <c r="AW28" s="149">
        <f t="shared" si="24"/>
        <v>0.19741772921275938</v>
      </c>
    </row>
    <row r="29" spans="1:60" ht="15" x14ac:dyDescent="0.25">
      <c r="A29" s="130">
        <v>1873.04</v>
      </c>
      <c r="B29" s="138"/>
      <c r="C29" s="166">
        <f>raw_Data!B35</f>
        <v>5.04</v>
      </c>
      <c r="D29" s="167">
        <f>raw_Data!J35</f>
        <v>2.5833333333333333E-2</v>
      </c>
      <c r="E29" s="167">
        <f>raw_Data!L35</f>
        <v>4.5133440515143786E-3</v>
      </c>
      <c r="F29" s="168">
        <f t="shared" si="3"/>
        <v>5.1100000000000003</v>
      </c>
      <c r="G29" s="167">
        <f>raw_Data!K35</f>
        <v>5.0554468362687538E-3</v>
      </c>
      <c r="H29" s="167">
        <f t="shared" si="4"/>
        <v>-1.3698630136986356E-2</v>
      </c>
      <c r="I29" s="165"/>
      <c r="J29" s="167">
        <f t="shared" si="26"/>
        <v>0.99933209267127265</v>
      </c>
      <c r="K29" s="167">
        <f t="shared" si="19"/>
        <v>3.8454367227869213E-3</v>
      </c>
      <c r="L29" s="93"/>
      <c r="M29" s="171">
        <f t="shared" si="0"/>
        <v>1.0038454367227869</v>
      </c>
      <c r="N29" s="172">
        <f t="shared" si="5"/>
        <v>0.99135681669928233</v>
      </c>
      <c r="O29" s="170">
        <f t="shared" si="1"/>
        <v>28</v>
      </c>
      <c r="P29" s="170">
        <f t="shared" si="2"/>
        <v>30</v>
      </c>
      <c r="Q29" s="169"/>
      <c r="R29" s="149">
        <f t="shared" si="6"/>
        <v>5.585108507020508E-2</v>
      </c>
      <c r="S29" s="173">
        <f t="shared" si="7"/>
        <v>-0.7518769948504862</v>
      </c>
      <c r="T29" s="149">
        <v>0</v>
      </c>
      <c r="U29" s="97"/>
      <c r="V29" s="149">
        <f>1/PI()*ATAN('Exhibit4_Impact-Test'!$Y$25*S_RDY_SP)+'Exhibit4_Impact-Test'!$Y$26</f>
        <v>0.53540912094363768</v>
      </c>
      <c r="W29" s="172">
        <f t="shared" si="29"/>
        <v>0.53229377327706828</v>
      </c>
      <c r="X29" s="149">
        <f>1/PI()*ATAN('Exhibit4_Impact-Test'!$Y$25*S_RS_SP)+'Exhibit4_Impact-Test'!$Y$26</f>
        <v>0.18680000650800077</v>
      </c>
      <c r="Y29" s="172">
        <f t="shared" si="20"/>
        <v>0.1849057782795033</v>
      </c>
      <c r="Z29" s="149">
        <f>1/PI()*ATAN('Exhibit4_Impact-Test'!$Y$25*S_5050_SP)+'Exhibit4_Impact-Test'!$Y$26</f>
        <v>0.5</v>
      </c>
      <c r="AA29" s="149">
        <f t="shared" si="8"/>
        <v>0.49687033732994118</v>
      </c>
      <c r="AB29" s="195">
        <f>VLOOKUP(_xlfn.NUMBERVALUE(LEFT(A29,4)),Transactioncosts!$C:$G,5,FALSE)</f>
        <v>70</v>
      </c>
      <c r="AC29" s="174"/>
      <c r="AD29" s="175">
        <f t="shared" si="27"/>
        <v>0.99715891565420323</v>
      </c>
      <c r="AE29" s="149">
        <f t="shared" si="9"/>
        <v>1.0015125624211203</v>
      </c>
      <c r="AF29" s="149">
        <f t="shared" si="10"/>
        <v>0.99760112671103462</v>
      </c>
      <c r="AG29" s="176">
        <f t="shared" si="30"/>
        <v>0.99708587277485949</v>
      </c>
      <c r="AH29" s="149">
        <f t="shared" si="11"/>
        <v>0.99808524701011592</v>
      </c>
      <c r="AI29" s="149">
        <f t="shared" si="12"/>
        <v>0.99757921907234426</v>
      </c>
      <c r="AJ29" s="97"/>
      <c r="AK29" s="171">
        <f t="shared" si="13"/>
        <v>-2.8451278864360828E-3</v>
      </c>
      <c r="AL29" s="149">
        <f t="shared" si="21"/>
        <v>1.5114196507772604E-3</v>
      </c>
      <c r="AM29" s="149">
        <f t="shared" si="14"/>
        <v>-2.4017551953015768E-3</v>
      </c>
      <c r="AN29" s="149">
        <f t="shared" si="22"/>
        <v>0.19960476475207448</v>
      </c>
      <c r="AO29" s="149">
        <f t="shared" si="22"/>
        <v>0.3321897886780506</v>
      </c>
      <c r="AP29" s="149">
        <f t="shared" si="22"/>
        <v>0.19573720420320567</v>
      </c>
      <c r="AQ29" s="97"/>
      <c r="AR29" s="171">
        <f t="shared" si="16"/>
        <v>-2.9183815610102394E-3</v>
      </c>
      <c r="AS29" s="149">
        <f t="shared" si="17"/>
        <v>-1.9165884727620078E-3</v>
      </c>
      <c r="AT29" s="149">
        <f t="shared" si="18"/>
        <v>-2.4237157551452483E-3</v>
      </c>
      <c r="AU29" s="175">
        <f t="shared" si="25"/>
        <v>0.19791604592632533</v>
      </c>
      <c r="AV29" s="149">
        <f t="shared" si="23"/>
        <v>0.2883136511151016</v>
      </c>
      <c r="AW29" s="149">
        <f t="shared" si="24"/>
        <v>0.19499401345761413</v>
      </c>
    </row>
    <row r="30" spans="1:60" ht="15" x14ac:dyDescent="0.25">
      <c r="A30" s="130">
        <v>1873.05</v>
      </c>
      <c r="B30" s="138"/>
      <c r="C30" s="166">
        <f>raw_Data!B36</f>
        <v>5.05</v>
      </c>
      <c r="D30" s="167">
        <f>raw_Data!J36</f>
        <v>2.6041666666666668E-2</v>
      </c>
      <c r="E30" s="167">
        <f>raw_Data!L36</f>
        <v>4.506074047233577E-3</v>
      </c>
      <c r="F30" s="168">
        <f t="shared" si="3"/>
        <v>5.04</v>
      </c>
      <c r="G30" s="167">
        <f>raw_Data!K36</f>
        <v>5.1669973544973546E-3</v>
      </c>
      <c r="H30" s="167">
        <f t="shared" si="4"/>
        <v>1.9841269841269771E-3</v>
      </c>
      <c r="I30" s="165"/>
      <c r="J30" s="167">
        <f t="shared" si="26"/>
        <v>0.99933177499925052</v>
      </c>
      <c r="K30" s="167">
        <f t="shared" si="19"/>
        <v>3.8378490464840986E-3</v>
      </c>
      <c r="L30" s="93"/>
      <c r="M30" s="171">
        <f t="shared" si="0"/>
        <v>1.0038378490464841</v>
      </c>
      <c r="N30" s="172">
        <f t="shared" si="5"/>
        <v>1.0071511243386244</v>
      </c>
      <c r="O30" s="170">
        <f t="shared" si="1"/>
        <v>29</v>
      </c>
      <c r="P30" s="170">
        <f t="shared" si="2"/>
        <v>31</v>
      </c>
      <c r="Q30" s="169"/>
      <c r="R30" s="149">
        <f t="shared" si="6"/>
        <v>6.7523786152525689E-2</v>
      </c>
      <c r="S30" s="173">
        <f t="shared" si="7"/>
        <v>0.30536911565179864</v>
      </c>
      <c r="T30" s="149">
        <v>0</v>
      </c>
      <c r="U30" s="97"/>
      <c r="V30" s="149">
        <f>1/PI()*ATAN('Exhibit4_Impact-Test'!$Y$25*S_RDY_SP)+'Exhibit4_Impact-Test'!$Y$26</f>
        <v>0.54272847032617677</v>
      </c>
      <c r="W30" s="172">
        <f t="shared" si="29"/>
        <v>0.54354613164253118</v>
      </c>
      <c r="X30" s="149">
        <f>1/PI()*ATAN('Exhibit4_Impact-Test'!$Y$25*S_RS_SP)+'Exhibit4_Impact-Test'!$Y$26</f>
        <v>0.67452226556584605</v>
      </c>
      <c r="Y30" s="172">
        <f t="shared" si="20"/>
        <v>0.67524527792319788</v>
      </c>
      <c r="Z30" s="149">
        <f>1/PI()*ATAN('Exhibit4_Impact-Test'!$Y$25*S_5050_SP)+'Exhibit4_Impact-Test'!$Y$26</f>
        <v>0.5</v>
      </c>
      <c r="AA30" s="149">
        <f t="shared" si="8"/>
        <v>0.50082379250607301</v>
      </c>
      <c r="AB30" s="195">
        <f>VLOOKUP(_xlfn.NUMBERVALUE(LEFT(A30,4)),Transactioncosts!$C:$G,5,FALSE)</f>
        <v>70</v>
      </c>
      <c r="AC30" s="174"/>
      <c r="AD30" s="175">
        <f t="shared" si="27"/>
        <v>1.0056360578775569</v>
      </c>
      <c r="AE30" s="149">
        <f t="shared" si="9"/>
        <v>1.0060727270029819</v>
      </c>
      <c r="AF30" s="149">
        <f t="shared" si="10"/>
        <v>1.0054944866925544</v>
      </c>
      <c r="AG30" s="176">
        <f t="shared" si="30"/>
        <v>1.0056252519292417</v>
      </c>
      <c r="AH30" s="149">
        <f t="shared" si="11"/>
        <v>1.0026498023300281</v>
      </c>
      <c r="AI30" s="149">
        <f t="shared" si="12"/>
        <v>1.0054887201450118</v>
      </c>
      <c r="AJ30" s="97"/>
      <c r="AK30" s="171">
        <f t="shared" si="13"/>
        <v>5.6202347289715515E-3</v>
      </c>
      <c r="AL30" s="149">
        <f t="shared" si="21"/>
        <v>6.0543623080376377E-3</v>
      </c>
      <c r="AM30" s="149">
        <f t="shared" si="14"/>
        <v>5.47944706541719E-3</v>
      </c>
      <c r="AN30" s="149">
        <f t="shared" si="22"/>
        <v>0.20522499948104603</v>
      </c>
      <c r="AO30" s="149">
        <f t="shared" si="22"/>
        <v>0.33824415098608823</v>
      </c>
      <c r="AP30" s="149">
        <f t="shared" si="22"/>
        <v>0.20121665126862287</v>
      </c>
      <c r="AQ30" s="97"/>
      <c r="AR30" s="171">
        <f t="shared" si="16"/>
        <v>5.6094892845455317E-3</v>
      </c>
      <c r="AS30" s="149">
        <f t="shared" si="17"/>
        <v>2.6462977933551547E-3</v>
      </c>
      <c r="AT30" s="149">
        <f t="shared" si="18"/>
        <v>5.4737120125107376E-3</v>
      </c>
      <c r="AU30" s="175">
        <f t="shared" si="25"/>
        <v>0.20352553521087086</v>
      </c>
      <c r="AV30" s="149">
        <f t="shared" si="23"/>
        <v>0.29095994890845678</v>
      </c>
      <c r="AW30" s="149">
        <f t="shared" si="24"/>
        <v>0.20046772547012487</v>
      </c>
    </row>
    <row r="31" spans="1:60" ht="15" x14ac:dyDescent="0.25">
      <c r="A31" s="130">
        <v>1873.06</v>
      </c>
      <c r="B31" s="138"/>
      <c r="C31" s="166">
        <f>raw_Data!B37</f>
        <v>4.9800000000000004</v>
      </c>
      <c r="D31" s="167">
        <f>raw_Data!J37</f>
        <v>2.6249999999999999E-2</v>
      </c>
      <c r="E31" s="167">
        <f>raw_Data!L37</f>
        <v>4.4988034641320063E-3</v>
      </c>
      <c r="F31" s="168">
        <f t="shared" si="3"/>
        <v>5.05</v>
      </c>
      <c r="G31" s="167">
        <f>raw_Data!K37</f>
        <v>5.1980198019801983E-3</v>
      </c>
      <c r="H31" s="167">
        <f t="shared" si="4"/>
        <v>-1.3861386138613763E-2</v>
      </c>
      <c r="I31" s="165"/>
      <c r="J31" s="167">
        <f t="shared" si="26"/>
        <v>0.99933145710777149</v>
      </c>
      <c r="K31" s="167">
        <f t="shared" si="19"/>
        <v>3.8302605719033878E-3</v>
      </c>
      <c r="L31" s="93"/>
      <c r="M31" s="171">
        <f t="shared" si="0"/>
        <v>1.0038302605719034</v>
      </c>
      <c r="N31" s="172">
        <f t="shared" si="5"/>
        <v>0.99133663366336644</v>
      </c>
      <c r="O31" s="170">
        <f t="shared" si="1"/>
        <v>30</v>
      </c>
      <c r="P31" s="170">
        <f t="shared" si="2"/>
        <v>32</v>
      </c>
      <c r="Q31" s="169"/>
      <c r="R31" s="149">
        <f t="shared" si="6"/>
        <v>7.1304520081767617E-2</v>
      </c>
      <c r="S31" s="173">
        <f t="shared" si="7"/>
        <v>-0.75467081449259721</v>
      </c>
      <c r="T31" s="149">
        <v>0</v>
      </c>
      <c r="U31" s="97"/>
      <c r="V31" s="149">
        <f>1/PI()*ATAN('Exhibit4_Impact-Test'!$Y$25*S_RDY_SP)+'Exhibit4_Impact-Test'!$Y$26</f>
        <v>0.54508983854470283</v>
      </c>
      <c r="W31" s="172">
        <f t="shared" si="29"/>
        <v>0.54198257322552845</v>
      </c>
      <c r="X31" s="149">
        <f>1/PI()*ATAN('Exhibit4_Impact-Test'!$Y$25*S_RS_SP)+'Exhibit4_Impact-Test'!$Y$26</f>
        <v>0.18625603892980375</v>
      </c>
      <c r="Y31" s="172">
        <f t="shared" si="20"/>
        <v>0.18436528804532773</v>
      </c>
      <c r="Z31" s="149">
        <f>1/PI()*ATAN('Exhibit4_Impact-Test'!$Y$25*S_5050_SP)+'Exhibit4_Impact-Test'!$Y$26</f>
        <v>0.5</v>
      </c>
      <c r="AA31" s="149">
        <f t="shared" si="8"/>
        <v>0.49686902711130698</v>
      </c>
      <c r="AB31" s="195">
        <f>VLOOKUP(_xlfn.NUMBERVALUE(LEFT(A31,4)),Transactioncosts!$C:$G,5,FALSE)</f>
        <v>70</v>
      </c>
      <c r="AC31" s="174"/>
      <c r="AD31" s="175">
        <f t="shared" si="27"/>
        <v>0.99702011149749126</v>
      </c>
      <c r="AE31" s="149">
        <f t="shared" si="9"/>
        <v>1.0015032471120524</v>
      </c>
      <c r="AF31" s="149">
        <f t="shared" si="10"/>
        <v>0.99758344711763491</v>
      </c>
      <c r="AG31" s="176">
        <f t="shared" si="30"/>
        <v>0.99694756982138466</v>
      </c>
      <c r="AH31" s="149">
        <f t="shared" si="11"/>
        <v>1.0005259275500658</v>
      </c>
      <c r="AI31" s="149">
        <f t="shared" si="12"/>
        <v>0.99756153030741401</v>
      </c>
      <c r="AJ31" s="97"/>
      <c r="AK31" s="171">
        <f t="shared" si="13"/>
        <v>-2.9843372102191981E-3</v>
      </c>
      <c r="AL31" s="149">
        <f t="shared" si="21"/>
        <v>1.5021183671592041E-3</v>
      </c>
      <c r="AM31" s="149">
        <f t="shared" si="14"/>
        <v>-2.4194774588275495E-3</v>
      </c>
      <c r="AN31" s="149">
        <f t="shared" si="22"/>
        <v>0.20224066227082682</v>
      </c>
      <c r="AO31" s="149">
        <f t="shared" si="22"/>
        <v>0.33974626935324742</v>
      </c>
      <c r="AP31" s="149">
        <f t="shared" si="22"/>
        <v>0.19879717380979531</v>
      </c>
      <c r="AQ31" s="97"/>
      <c r="AR31" s="171">
        <f t="shared" si="16"/>
        <v>-3.0570983455357136E-3</v>
      </c>
      <c r="AS31" s="149">
        <f t="shared" si="17"/>
        <v>5.2578929864315733E-4</v>
      </c>
      <c r="AT31" s="149">
        <f t="shared" si="18"/>
        <v>-2.4414476018194322E-3</v>
      </c>
      <c r="AU31" s="175">
        <f t="shared" si="25"/>
        <v>0.20046843686533514</v>
      </c>
      <c r="AV31" s="149">
        <f t="shared" si="23"/>
        <v>0.29148573820709994</v>
      </c>
      <c r="AW31" s="149">
        <f t="shared" si="24"/>
        <v>0.19802627786830543</v>
      </c>
    </row>
    <row r="32" spans="1:60" ht="15" x14ac:dyDescent="0.25">
      <c r="A32" s="130">
        <v>1873.07</v>
      </c>
      <c r="B32" s="138"/>
      <c r="C32" s="166">
        <f>raw_Data!B38</f>
        <v>4.97</v>
      </c>
      <c r="D32" s="167">
        <f>raw_Data!J38</f>
        <v>2.6458333333333334E-2</v>
      </c>
      <c r="E32" s="167">
        <f>raw_Data!L38</f>
        <v>4.4915323021135212E-3</v>
      </c>
      <c r="F32" s="168">
        <f t="shared" si="3"/>
        <v>4.9800000000000004</v>
      </c>
      <c r="G32" s="167">
        <f>raw_Data!K38</f>
        <v>5.312918340026773E-3</v>
      </c>
      <c r="H32" s="167">
        <f t="shared" si="4"/>
        <v>-2.0080321285141922E-3</v>
      </c>
      <c r="I32" s="165"/>
      <c r="J32" s="167">
        <f t="shared" si="26"/>
        <v>0.99933113899669213</v>
      </c>
      <c r="K32" s="167">
        <f t="shared" si="19"/>
        <v>3.8226712988056466E-3</v>
      </c>
      <c r="L32" s="93"/>
      <c r="M32" s="171">
        <f t="shared" si="0"/>
        <v>1.0038226712988056</v>
      </c>
      <c r="N32" s="172">
        <f t="shared" si="5"/>
        <v>1.0033048862115126</v>
      </c>
      <c r="O32" s="170">
        <f t="shared" si="1"/>
        <v>31</v>
      </c>
      <c r="P32" s="170">
        <f t="shared" si="2"/>
        <v>33</v>
      </c>
      <c r="Q32" s="169"/>
      <c r="R32" s="149">
        <f t="shared" si="6"/>
        <v>8.2973701470999445E-2</v>
      </c>
      <c r="S32" s="173">
        <f t="shared" si="7"/>
        <v>-0.30860348320212683</v>
      </c>
      <c r="T32" s="149">
        <v>0</v>
      </c>
      <c r="U32" s="97"/>
      <c r="V32" s="149">
        <f>1/PI()*ATAN('Exhibit4_Impact-Test'!$Y$25*S_RDY_SP)+'Exhibit4_Impact-Test'!$Y$26</f>
        <v>0.55234566981218813</v>
      </c>
      <c r="W32" s="172">
        <f t="shared" si="29"/>
        <v>0.55221809350324369</v>
      </c>
      <c r="X32" s="149">
        <f>1/PI()*ATAN('Exhibit4_Impact-Test'!$Y$25*S_RS_SP)+'Exhibit4_Impact-Test'!$Y$26</f>
        <v>0.32398236832914246</v>
      </c>
      <c r="Y32" s="172">
        <f t="shared" si="20"/>
        <v>0.32386937715538028</v>
      </c>
      <c r="Z32" s="149">
        <f>1/PI()*ATAN('Exhibit4_Impact-Test'!$Y$25*S_5050_SP)+'Exhibit4_Impact-Test'!$Y$26</f>
        <v>0.5</v>
      </c>
      <c r="AA32" s="149">
        <f t="shared" si="8"/>
        <v>0.49987101340785345</v>
      </c>
      <c r="AB32" s="195">
        <f>VLOOKUP(_xlfn.NUMBERVALUE(LEFT(A32,4)),Transactioncosts!$C:$G,5,FALSE)</f>
        <v>70</v>
      </c>
      <c r="AC32" s="174"/>
      <c r="AD32" s="175">
        <f t="shared" si="27"/>
        <v>1.003536674947946</v>
      </c>
      <c r="AE32" s="149">
        <f t="shared" si="9"/>
        <v>1.0036549180599388</v>
      </c>
      <c r="AF32" s="149">
        <f t="shared" si="10"/>
        <v>1.0035637787551592</v>
      </c>
      <c r="AG32" s="176">
        <f t="shared" si="30"/>
        <v>1.0035111376584083</v>
      </c>
      <c r="AH32" s="149">
        <f t="shared" si="11"/>
        <v>1.0024220037000264</v>
      </c>
      <c r="AI32" s="149">
        <f t="shared" si="12"/>
        <v>1.0035628758490143</v>
      </c>
      <c r="AJ32" s="97"/>
      <c r="AK32" s="171">
        <f t="shared" si="13"/>
        <v>3.5304356197585376E-3</v>
      </c>
      <c r="AL32" s="149">
        <f t="shared" si="21"/>
        <v>3.6482550770953531E-3</v>
      </c>
      <c r="AM32" s="149">
        <f t="shared" si="14"/>
        <v>3.5574435427201509E-3</v>
      </c>
      <c r="AN32" s="149">
        <f t="shared" si="22"/>
        <v>0.20577109789058537</v>
      </c>
      <c r="AO32" s="149">
        <f t="shared" si="22"/>
        <v>0.3433945244303428</v>
      </c>
      <c r="AP32" s="149">
        <f t="shared" si="22"/>
        <v>0.20235461735251545</v>
      </c>
      <c r="AQ32" s="97"/>
      <c r="AR32" s="171">
        <f t="shared" si="16"/>
        <v>3.5049880052287104E-3</v>
      </c>
      <c r="AS32" s="149">
        <f t="shared" si="17"/>
        <v>2.4190753763856619E-3</v>
      </c>
      <c r="AT32" s="149">
        <f t="shared" si="18"/>
        <v>3.5565438425015417E-3</v>
      </c>
      <c r="AU32" s="175">
        <f t="shared" si="25"/>
        <v>0.20397342487056386</v>
      </c>
      <c r="AV32" s="149">
        <f t="shared" si="23"/>
        <v>0.29390481358348558</v>
      </c>
      <c r="AW32" s="149">
        <f t="shared" si="24"/>
        <v>0.20158282171080696</v>
      </c>
    </row>
    <row r="33" spans="1:49" ht="15" x14ac:dyDescent="0.25">
      <c r="A33" s="130">
        <v>1873.08</v>
      </c>
      <c r="B33" s="138"/>
      <c r="C33" s="166">
        <f>raw_Data!B39</f>
        <v>4.97</v>
      </c>
      <c r="D33" s="167">
        <f>raw_Data!J39</f>
        <v>2.6666666666666668E-2</v>
      </c>
      <c r="E33" s="167">
        <f>raw_Data!L39</f>
        <v>4.4842605610815323E-3</v>
      </c>
      <c r="F33" s="168">
        <f t="shared" si="3"/>
        <v>4.97</v>
      </c>
      <c r="G33" s="167">
        <f>raw_Data!K39</f>
        <v>5.3655264922870564E-3</v>
      </c>
      <c r="H33" s="167">
        <f t="shared" si="4"/>
        <v>0</v>
      </c>
      <c r="I33" s="165"/>
      <c r="J33" s="167">
        <f t="shared" si="26"/>
        <v>0.99933082066578693</v>
      </c>
      <c r="K33" s="167">
        <f t="shared" si="19"/>
        <v>3.8150812268684664E-3</v>
      </c>
      <c r="L33" s="93"/>
      <c r="M33" s="171">
        <f t="shared" si="0"/>
        <v>1.0038150812268685</v>
      </c>
      <c r="N33" s="172">
        <f t="shared" si="5"/>
        <v>1.0053655264922869</v>
      </c>
      <c r="O33" s="170">
        <f t="shared" si="1"/>
        <v>32</v>
      </c>
      <c r="P33" s="170">
        <f t="shared" si="2"/>
        <v>34</v>
      </c>
      <c r="Q33" s="169"/>
      <c r="R33" s="149">
        <f t="shared" si="6"/>
        <v>8.8666833423984265E-2</v>
      </c>
      <c r="S33" s="173">
        <f t="shared" si="7"/>
        <v>0</v>
      </c>
      <c r="T33" s="149">
        <v>0</v>
      </c>
      <c r="U33" s="97"/>
      <c r="V33" s="149">
        <f>1/PI()*ATAN('Exhibit4_Impact-Test'!$Y$25*S_RDY_SP)+'Exhibit4_Impact-Test'!$Y$26</f>
        <v>0.55586627772290464</v>
      </c>
      <c r="W33" s="172">
        <f t="shared" si="29"/>
        <v>0.55624726817362136</v>
      </c>
      <c r="X33" s="149">
        <f>1/PI()*ATAN('Exhibit4_Impact-Test'!$Y$25*S_RS_SP)+'Exhibit4_Impact-Test'!$Y$26</f>
        <v>0.5</v>
      </c>
      <c r="Y33" s="172">
        <f t="shared" si="20"/>
        <v>0.50038584019262911</v>
      </c>
      <c r="Z33" s="149">
        <f>1/PI()*ATAN('Exhibit4_Impact-Test'!$Y$25*S_5050_SP)+'Exhibit4_Impact-Test'!$Y$26</f>
        <v>0.5</v>
      </c>
      <c r="AA33" s="149">
        <f t="shared" si="8"/>
        <v>0.50038584019262911</v>
      </c>
      <c r="AB33" s="195">
        <f>VLOOKUP(_xlfn.NUMBERVALUE(LEFT(A33,4)),Transactioncosts!$C:$G,5,FALSE)</f>
        <v>70</v>
      </c>
      <c r="AC33" s="174"/>
      <c r="AD33" s="175">
        <f t="shared" si="27"/>
        <v>1.0046769214653697</v>
      </c>
      <c r="AE33" s="149">
        <f t="shared" si="9"/>
        <v>1.0045903038595778</v>
      </c>
      <c r="AF33" s="149">
        <f t="shared" si="10"/>
        <v>1.0045903038595778</v>
      </c>
      <c r="AG33" s="176">
        <f t="shared" si="30"/>
        <v>1.0046594779253353</v>
      </c>
      <c r="AH33" s="149">
        <f t="shared" si="11"/>
        <v>1.0021723453273008</v>
      </c>
      <c r="AI33" s="149">
        <f t="shared" si="12"/>
        <v>1.0045876029782295</v>
      </c>
      <c r="AJ33" s="97"/>
      <c r="AK33" s="171">
        <f t="shared" si="13"/>
        <v>4.6660186493663854E-3</v>
      </c>
      <c r="AL33" s="149">
        <f t="shared" si="21"/>
        <v>4.5798005448218094E-3</v>
      </c>
      <c r="AM33" s="149">
        <f t="shared" si="14"/>
        <v>4.5798005448218094E-3</v>
      </c>
      <c r="AN33" s="149">
        <f t="shared" si="22"/>
        <v>0.21043711653995176</v>
      </c>
      <c r="AO33" s="149">
        <f t="shared" si="22"/>
        <v>0.34797432497516462</v>
      </c>
      <c r="AP33" s="149">
        <f t="shared" si="22"/>
        <v>0.20693441789733727</v>
      </c>
      <c r="AQ33" s="97"/>
      <c r="AR33" s="171">
        <f t="shared" si="16"/>
        <v>4.6486561608949286E-3</v>
      </c>
      <c r="AS33" s="149">
        <f t="shared" si="17"/>
        <v>2.1699891967926995E-3</v>
      </c>
      <c r="AT33" s="149">
        <f t="shared" si="18"/>
        <v>4.5771120010754743E-3</v>
      </c>
      <c r="AU33" s="175">
        <f t="shared" si="25"/>
        <v>0.20862208103145879</v>
      </c>
      <c r="AV33" s="149">
        <f t="shared" si="23"/>
        <v>0.29607480278027826</v>
      </c>
      <c r="AW33" s="149">
        <f t="shared" si="24"/>
        <v>0.20615993371188243</v>
      </c>
    </row>
    <row r="34" spans="1:49" ht="15" x14ac:dyDescent="0.25">
      <c r="A34" s="130">
        <v>1873.09</v>
      </c>
      <c r="B34" s="138"/>
      <c r="C34" s="166">
        <f>raw_Data!B40</f>
        <v>4.59</v>
      </c>
      <c r="D34" s="167">
        <f>raw_Data!J40</f>
        <v>2.6875E-2</v>
      </c>
      <c r="E34" s="167">
        <f>raw_Data!L40</f>
        <v>4.4769882409396722E-3</v>
      </c>
      <c r="F34" s="168">
        <f t="shared" si="3"/>
        <v>4.97</v>
      </c>
      <c r="G34" s="167">
        <f>raw_Data!K40</f>
        <v>5.4074446680080481E-3</v>
      </c>
      <c r="H34" s="167">
        <f t="shared" si="4"/>
        <v>-7.6458752515090489E-2</v>
      </c>
      <c r="I34" s="165"/>
      <c r="J34" s="167">
        <f t="shared" si="26"/>
        <v>0.99933050211489172</v>
      </c>
      <c r="K34" s="167">
        <f t="shared" si="19"/>
        <v>3.8074903558313888E-3</v>
      </c>
      <c r="L34" s="93"/>
      <c r="M34" s="171">
        <f t="shared" si="0"/>
        <v>1.0038074903558314</v>
      </c>
      <c r="N34" s="172">
        <f t="shared" si="5"/>
        <v>0.92894869215291764</v>
      </c>
      <c r="O34" s="170">
        <f t="shared" si="1"/>
        <v>33</v>
      </c>
      <c r="P34" s="170">
        <f t="shared" si="2"/>
        <v>35</v>
      </c>
      <c r="Q34" s="169"/>
      <c r="R34" s="149">
        <f t="shared" si="6"/>
        <v>9.3329116218668851E-2</v>
      </c>
      <c r="S34" s="173">
        <f t="shared" si="7"/>
        <v>-0.94459978211014228</v>
      </c>
      <c r="T34" s="149">
        <v>0</v>
      </c>
      <c r="U34" s="97"/>
      <c r="V34" s="149">
        <f>1/PI()*ATAN('Exhibit4_Impact-Test'!$Y$25*S_RDY_SP)+'Exhibit4_Impact-Test'!$Y$26</f>
        <v>0.55873920246425557</v>
      </c>
      <c r="W34" s="172">
        <f t="shared" si="29"/>
        <v>0.53955336017859501</v>
      </c>
      <c r="X34" s="149">
        <f>1/PI()*ATAN('Exhibit4_Impact-Test'!$Y$25*S_RS_SP)+'Exhibit4_Impact-Test'!$Y$26</f>
        <v>0.15496319272448283</v>
      </c>
      <c r="Y34" s="172">
        <f t="shared" si="20"/>
        <v>0.1450834715585835</v>
      </c>
      <c r="Z34" s="149">
        <f>1/PI()*ATAN('Exhibit4_Impact-Test'!$Y$25*S_5050_SP)+'Exhibit4_Impact-Test'!$Y$26</f>
        <v>0.5</v>
      </c>
      <c r="AA34" s="149">
        <f t="shared" si="8"/>
        <v>0.48063418477706132</v>
      </c>
      <c r="AB34" s="195">
        <f>VLOOKUP(_xlfn.NUMBERVALUE(LEFT(A34,4)),Transactioncosts!$C:$G,5,FALSE)</f>
        <v>70</v>
      </c>
      <c r="AC34" s="174"/>
      <c r="AD34" s="175">
        <f t="shared" si="27"/>
        <v>0.9619809451505027</v>
      </c>
      <c r="AE34" s="149">
        <f t="shared" si="9"/>
        <v>0.9922071319827902</v>
      </c>
      <c r="AF34" s="149">
        <f t="shared" si="10"/>
        <v>0.96637809125437446</v>
      </c>
      <c r="AG34" s="176">
        <f t="shared" si="30"/>
        <v>0.96166120523685727</v>
      </c>
      <c r="AH34" s="149">
        <f t="shared" si="11"/>
        <v>0.99214431538969261</v>
      </c>
      <c r="AI34" s="149">
        <f t="shared" si="12"/>
        <v>0.96624253054781384</v>
      </c>
      <c r="AJ34" s="97"/>
      <c r="AK34" s="171">
        <f t="shared" si="13"/>
        <v>-3.8760636048462374E-2</v>
      </c>
      <c r="AL34" s="149">
        <f t="shared" si="21"/>
        <v>-7.8233910914455376E-3</v>
      </c>
      <c r="AM34" s="149">
        <f t="shared" si="14"/>
        <v>-3.420012253210198E-2</v>
      </c>
      <c r="AN34" s="149">
        <f t="shared" si="22"/>
        <v>0.17167648049148937</v>
      </c>
      <c r="AO34" s="149">
        <f t="shared" si="22"/>
        <v>0.34015093388371909</v>
      </c>
      <c r="AP34" s="149">
        <f t="shared" si="22"/>
        <v>0.1727342953652353</v>
      </c>
      <c r="AQ34" s="97"/>
      <c r="AR34" s="171">
        <f t="shared" si="16"/>
        <v>-3.9093067853957587E-2</v>
      </c>
      <c r="AS34" s="149">
        <f t="shared" si="17"/>
        <v>-7.8867030548598321E-3</v>
      </c>
      <c r="AT34" s="149">
        <f t="shared" si="18"/>
        <v>-3.4340409461935666E-2</v>
      </c>
      <c r="AU34" s="175">
        <f t="shared" si="25"/>
        <v>0.16952901317750121</v>
      </c>
      <c r="AV34" s="149">
        <f t="shared" si="23"/>
        <v>0.28818809972541842</v>
      </c>
      <c r="AW34" s="149">
        <f t="shared" si="24"/>
        <v>0.17181952424994676</v>
      </c>
    </row>
    <row r="35" spans="1:49" ht="15" x14ac:dyDescent="0.25">
      <c r="A35" s="130">
        <v>1873.1</v>
      </c>
      <c r="B35" s="138"/>
      <c r="C35" s="166">
        <f>raw_Data!B41</f>
        <v>4.1900000000000004</v>
      </c>
      <c r="D35" s="167">
        <f>raw_Data!J41</f>
        <v>2.7083333333333334E-2</v>
      </c>
      <c r="E35" s="167">
        <f>raw_Data!L41</f>
        <v>4.4697153415915736E-3</v>
      </c>
      <c r="F35" s="168">
        <f t="shared" si="3"/>
        <v>4.59</v>
      </c>
      <c r="G35" s="167">
        <f>raw_Data!K41</f>
        <v>5.900508351488744E-3</v>
      </c>
      <c r="H35" s="167">
        <f t="shared" si="4"/>
        <v>-8.7145969498910514E-2</v>
      </c>
      <c r="I35" s="165"/>
      <c r="J35" s="167">
        <f t="shared" si="26"/>
        <v>0.99933018334382107</v>
      </c>
      <c r="K35" s="167">
        <f t="shared" si="19"/>
        <v>3.7998986854126393E-3</v>
      </c>
      <c r="L35" s="93"/>
      <c r="M35" s="171">
        <f t="shared" si="0"/>
        <v>1.0037998986854126</v>
      </c>
      <c r="N35" s="172">
        <f t="shared" si="5"/>
        <v>0.91875453885257818</v>
      </c>
      <c r="O35" s="170">
        <f t="shared" si="1"/>
        <v>34</v>
      </c>
      <c r="P35" s="170">
        <f t="shared" si="2"/>
        <v>36</v>
      </c>
      <c r="Q35" s="169"/>
      <c r="R35" s="149">
        <f t="shared" si="6"/>
        <v>0.13717374878134814</v>
      </c>
      <c r="S35" s="173">
        <f t="shared" si="7"/>
        <v>-0.9511368291160015</v>
      </c>
      <c r="T35" s="149">
        <v>0</v>
      </c>
      <c r="U35" s="97"/>
      <c r="V35" s="149">
        <f>1/PI()*ATAN('Exhibit4_Impact-Test'!$Y$25*S_RDY_SP)+'Exhibit4_Impact-Test'!$Y$26</f>
        <v>0.58523049069936772</v>
      </c>
      <c r="W35" s="172">
        <f t="shared" si="29"/>
        <v>0.56359220138270516</v>
      </c>
      <c r="X35" s="149">
        <f>1/PI()*ATAN('Exhibit4_Impact-Test'!$Y$25*S_RS_SP)+'Exhibit4_Impact-Test'!$Y$26</f>
        <v>0.15405727057253138</v>
      </c>
      <c r="Y35" s="172">
        <f t="shared" si="20"/>
        <v>0.1428697852270083</v>
      </c>
      <c r="Z35" s="149">
        <f>1/PI()*ATAN('Exhibit4_Impact-Test'!$Y$25*S_5050_SP)+'Exhibit4_Impact-Test'!$Y$26</f>
        <v>0.5</v>
      </c>
      <c r="AA35" s="149">
        <f t="shared" si="8"/>
        <v>0.47788219720276348</v>
      </c>
      <c r="AB35" s="195">
        <f>VLOOKUP(_xlfn.NUMBERVALUE(LEFT(A35,4)),Transactioncosts!$C:$G,5,FALSE)</f>
        <v>70</v>
      </c>
      <c r="AC35" s="174"/>
      <c r="AD35" s="175">
        <f t="shared" si="27"/>
        <v>0.95402876101873857</v>
      </c>
      <c r="AE35" s="149">
        <f t="shared" si="9"/>
        <v>0.9906980426747074</v>
      </c>
      <c r="AF35" s="149">
        <f t="shared" si="10"/>
        <v>0.96127721876899541</v>
      </c>
      <c r="AG35" s="176">
        <f t="shared" si="30"/>
        <v>0.95368004068120915</v>
      </c>
      <c r="AH35" s="149">
        <f t="shared" si="11"/>
        <v>0.99055656427942207</v>
      </c>
      <c r="AI35" s="149">
        <f t="shared" si="12"/>
        <v>0.9611223941494148</v>
      </c>
      <c r="AJ35" s="97"/>
      <c r="AK35" s="171">
        <f t="shared" si="13"/>
        <v>-4.7061460169902626E-2</v>
      </c>
      <c r="AL35" s="149">
        <f t="shared" si="21"/>
        <v>-9.3454907044002392E-3</v>
      </c>
      <c r="AM35" s="149">
        <f t="shared" si="14"/>
        <v>-3.9492442548614497E-2</v>
      </c>
      <c r="AN35" s="149">
        <f t="shared" si="22"/>
        <v>0.12461502032158675</v>
      </c>
      <c r="AO35" s="149">
        <f t="shared" si="22"/>
        <v>0.33080544317931887</v>
      </c>
      <c r="AP35" s="149">
        <f t="shared" si="22"/>
        <v>0.13324185281662079</v>
      </c>
      <c r="AQ35" s="97"/>
      <c r="AR35" s="171">
        <f t="shared" si="16"/>
        <v>-4.7427050915306475E-2</v>
      </c>
      <c r="AS35" s="149">
        <f t="shared" si="17"/>
        <v>-9.4883076800975803E-3</v>
      </c>
      <c r="AT35" s="149">
        <f t="shared" si="18"/>
        <v>-3.9653516883913921E-2</v>
      </c>
      <c r="AU35" s="175">
        <f t="shared" si="25"/>
        <v>0.12210196226219475</v>
      </c>
      <c r="AV35" s="149">
        <f t="shared" si="23"/>
        <v>0.27869979204532086</v>
      </c>
      <c r="AW35" s="149">
        <f t="shared" si="24"/>
        <v>0.13216600736603284</v>
      </c>
    </row>
    <row r="36" spans="1:49" ht="15" x14ac:dyDescent="0.25">
      <c r="A36" s="130">
        <v>1873.11</v>
      </c>
      <c r="B36" s="138"/>
      <c r="C36" s="166">
        <f>raw_Data!B42</f>
        <v>4.04</v>
      </c>
      <c r="D36" s="167">
        <f>raw_Data!J42</f>
        <v>2.7291666666666669E-2</v>
      </c>
      <c r="E36" s="167">
        <f>raw_Data!L42</f>
        <v>4.462441862940647E-3</v>
      </c>
      <c r="F36" s="168">
        <f t="shared" si="3"/>
        <v>4.1900000000000004</v>
      </c>
      <c r="G36" s="167">
        <f>raw_Data!K42</f>
        <v>6.5135242641209228E-3</v>
      </c>
      <c r="H36" s="167">
        <f t="shared" si="4"/>
        <v>-3.5799522673031103E-2</v>
      </c>
      <c r="I36" s="165"/>
      <c r="J36" s="167">
        <f t="shared" si="26"/>
        <v>0.99932986435236981</v>
      </c>
      <c r="K36" s="167">
        <f t="shared" si="19"/>
        <v>3.7923062153104592E-3</v>
      </c>
      <c r="L36" s="93"/>
      <c r="M36" s="171">
        <f t="shared" si="0"/>
        <v>1.0037923062153105</v>
      </c>
      <c r="N36" s="172">
        <f t="shared" si="5"/>
        <v>0.97071400159108978</v>
      </c>
      <c r="O36" s="170">
        <f t="shared" si="1"/>
        <v>35</v>
      </c>
      <c r="P36" s="170">
        <f t="shared" si="2"/>
        <v>37</v>
      </c>
      <c r="Q36" s="169"/>
      <c r="R36" s="149">
        <f t="shared" si="6"/>
        <v>0.18608434268030929</v>
      </c>
      <c r="S36" s="173">
        <f t="shared" si="7"/>
        <v>-0.88900422352246844</v>
      </c>
      <c r="T36" s="149">
        <v>0</v>
      </c>
      <c r="U36" s="97"/>
      <c r="V36" s="149">
        <f>1/PI()*ATAN('Exhibit4_Impact-Test'!$Y$25*S_RDY_SP)+'Exhibit4_Impact-Test'!$Y$26</f>
        <v>0.61340939245834369</v>
      </c>
      <c r="W36" s="172">
        <f t="shared" si="29"/>
        <v>0.60543367392103298</v>
      </c>
      <c r="X36" s="149">
        <f>1/PI()*ATAN('Exhibit4_Impact-Test'!$Y$25*S_RS_SP)+'Exhibit4_Impact-Test'!$Y$26</f>
        <v>0.16308098455348657</v>
      </c>
      <c r="Y36" s="172">
        <f t="shared" si="20"/>
        <v>0.15855902826948273</v>
      </c>
      <c r="Z36" s="149">
        <f>1/PI()*ATAN('Exhibit4_Impact-Test'!$Y$25*S_5050_SP)+'Exhibit4_Impact-Test'!$Y$26</f>
        <v>0.5</v>
      </c>
      <c r="AA36" s="149">
        <f t="shared" si="8"/>
        <v>0.49162365182287787</v>
      </c>
      <c r="AB36" s="195">
        <f>VLOOKUP(_xlfn.NUMBERVALUE(LEFT(A36,4)),Transactioncosts!$C:$G,5,FALSE)</f>
        <v>70</v>
      </c>
      <c r="AC36" s="174"/>
      <c r="AD36" s="175">
        <f t="shared" si="27"/>
        <v>0.98350176347221518</v>
      </c>
      <c r="AE36" s="149">
        <f t="shared" si="9"/>
        <v>0.9983978637298323</v>
      </c>
      <c r="AF36" s="149">
        <f t="shared" si="10"/>
        <v>0.98725315390320012</v>
      </c>
      <c r="AG36" s="176">
        <f t="shared" si="30"/>
        <v>0.98336124894125354</v>
      </c>
      <c r="AH36" s="149">
        <f t="shared" si="11"/>
        <v>0.99358274410978453</v>
      </c>
      <c r="AI36" s="149">
        <f t="shared" si="12"/>
        <v>0.98719451946596026</v>
      </c>
      <c r="AJ36" s="97"/>
      <c r="AK36" s="171">
        <f t="shared" si="13"/>
        <v>-1.6635848096964133E-2</v>
      </c>
      <c r="AL36" s="149">
        <f t="shared" si="21"/>
        <v>-1.603421062940563E-3</v>
      </c>
      <c r="AM36" s="149">
        <f t="shared" si="14"/>
        <v>-1.2828784185687349E-2</v>
      </c>
      <c r="AN36" s="149">
        <f t="shared" si="22"/>
        <v>0.10797917222462261</v>
      </c>
      <c r="AO36" s="149">
        <f t="shared" si="22"/>
        <v>0.32920202211637833</v>
      </c>
      <c r="AP36" s="149">
        <f t="shared" si="22"/>
        <v>0.12041306863093344</v>
      </c>
      <c r="AQ36" s="97"/>
      <c r="AR36" s="171">
        <f t="shared" si="16"/>
        <v>-1.677872996551712E-2</v>
      </c>
      <c r="AS36" s="149">
        <f t="shared" si="17"/>
        <v>-6.437934992998281E-3</v>
      </c>
      <c r="AT36" s="149">
        <f t="shared" si="18"/>
        <v>-1.2888177440872521E-2</v>
      </c>
      <c r="AU36" s="175">
        <f t="shared" si="25"/>
        <v>0.10532323229667763</v>
      </c>
      <c r="AV36" s="149">
        <f t="shared" si="23"/>
        <v>0.27226185705232259</v>
      </c>
      <c r="AW36" s="149">
        <f t="shared" si="24"/>
        <v>0.11927782992516033</v>
      </c>
    </row>
    <row r="37" spans="1:49" ht="15" x14ac:dyDescent="0.25">
      <c r="A37" s="130">
        <v>1873.12</v>
      </c>
      <c r="B37" s="138"/>
      <c r="C37" s="166">
        <f>raw_Data!B43</f>
        <v>4.42</v>
      </c>
      <c r="D37" s="167">
        <f>raw_Data!J43</f>
        <v>2.75E-2</v>
      </c>
      <c r="E37" s="167">
        <f>raw_Data!L43</f>
        <v>4.4551678048905252E-3</v>
      </c>
      <c r="F37" s="168">
        <f t="shared" si="3"/>
        <v>4.04</v>
      </c>
      <c r="G37" s="167">
        <f>raw_Data!K43</f>
        <v>6.8069306930693069E-3</v>
      </c>
      <c r="H37" s="167">
        <f t="shared" si="4"/>
        <v>9.4059405940594143E-2</v>
      </c>
      <c r="I37" s="165"/>
      <c r="J37" s="167">
        <f t="shared" si="26"/>
        <v>0.99932954514037287</v>
      </c>
      <c r="K37" s="167">
        <f t="shared" si="19"/>
        <v>3.7847129452632799E-3</v>
      </c>
      <c r="L37" s="93"/>
      <c r="M37" s="171">
        <f t="shared" si="0"/>
        <v>1.0037847129452633</v>
      </c>
      <c r="N37" s="172">
        <f t="shared" si="5"/>
        <v>1.1008663366336633</v>
      </c>
      <c r="O37" s="170">
        <f t="shared" si="1"/>
        <v>36</v>
      </c>
      <c r="P37" s="170">
        <f t="shared" si="2"/>
        <v>38</v>
      </c>
      <c r="Q37" s="169"/>
      <c r="R37" s="149">
        <f t="shared" si="6"/>
        <v>0.20804075989823806</v>
      </c>
      <c r="S37" s="173">
        <f t="shared" si="7"/>
        <v>0.95470606812166847</v>
      </c>
      <c r="T37" s="149">
        <v>0</v>
      </c>
      <c r="U37" s="97"/>
      <c r="V37" s="149">
        <f>1/PI()*ATAN('Exhibit4_Impact-Test'!$Y$25*S_RDY_SP)+'Exhibit4_Impact-Test'!$Y$26</f>
        <v>0.62550717834411962</v>
      </c>
      <c r="W37" s="172">
        <f t="shared" si="29"/>
        <v>0.6468702203949519</v>
      </c>
      <c r="X37" s="149">
        <f>1/PI()*ATAN('Exhibit4_Impact-Test'!$Y$25*S_RS_SP)+'Exhibit4_Impact-Test'!$Y$26</f>
        <v>0.84643325970487293</v>
      </c>
      <c r="Y37" s="172">
        <f t="shared" si="20"/>
        <v>0.85805346917667769</v>
      </c>
      <c r="Z37" s="149">
        <f>1/PI()*ATAN('Exhibit4_Impact-Test'!$Y$25*S_5050_SP)+'Exhibit4_Impact-Test'!$Y$26</f>
        <v>0.5</v>
      </c>
      <c r="AA37" s="149">
        <f t="shared" si="8"/>
        <v>0.52306359139863667</v>
      </c>
      <c r="AB37" s="195">
        <f>VLOOKUP(_xlfn.NUMBERVALUE(LEFT(A37,4)),Transactioncosts!$C:$G,5,FALSE)</f>
        <v>70</v>
      </c>
      <c r="AC37" s="174"/>
      <c r="AD37" s="175">
        <f t="shared" si="27"/>
        <v>1.06450996544766</v>
      </c>
      <c r="AE37" s="149">
        <f t="shared" si="9"/>
        <v>1.0859578281412776</v>
      </c>
      <c r="AF37" s="149">
        <f t="shared" si="10"/>
        <v>1.0523255247894632</v>
      </c>
      <c r="AG37" s="176">
        <f t="shared" si="30"/>
        <v>1.0641939281514727</v>
      </c>
      <c r="AH37" s="149">
        <f t="shared" si="11"/>
        <v>1.0858464462427775</v>
      </c>
      <c r="AI37" s="149">
        <f t="shared" si="12"/>
        <v>1.0521640796496727</v>
      </c>
      <c r="AJ37" s="97"/>
      <c r="AK37" s="171">
        <f t="shared" si="13"/>
        <v>6.2514566930555279E-2</v>
      </c>
      <c r="AL37" s="149">
        <f t="shared" si="21"/>
        <v>8.2462388475317963E-2</v>
      </c>
      <c r="AM37" s="149">
        <f t="shared" si="14"/>
        <v>5.100250066114289E-2</v>
      </c>
      <c r="AN37" s="149">
        <f t="shared" si="22"/>
        <v>0.1704937391551779</v>
      </c>
      <c r="AO37" s="149">
        <f t="shared" si="22"/>
        <v>0.41166441059169628</v>
      </c>
      <c r="AP37" s="149">
        <f t="shared" si="22"/>
        <v>0.17141556929207633</v>
      </c>
      <c r="AQ37" s="97"/>
      <c r="AR37" s="171">
        <f t="shared" si="16"/>
        <v>6.221763761177164E-2</v>
      </c>
      <c r="AS37" s="149">
        <f t="shared" si="17"/>
        <v>8.2359817631424234E-2</v>
      </c>
      <c r="AT37" s="149">
        <f t="shared" si="18"/>
        <v>5.0849071402317758E-2</v>
      </c>
      <c r="AU37" s="175">
        <f t="shared" si="25"/>
        <v>0.16754086990844927</v>
      </c>
      <c r="AV37" s="149">
        <f t="shared" si="23"/>
        <v>0.35462167468374683</v>
      </c>
      <c r="AW37" s="149">
        <f t="shared" si="24"/>
        <v>0.1701269013274781</v>
      </c>
    </row>
    <row r="38" spans="1:49" ht="15" x14ac:dyDescent="0.25">
      <c r="A38" s="130">
        <v>1874.01</v>
      </c>
      <c r="B38" s="138"/>
      <c r="C38" s="166">
        <f>raw_Data!B44</f>
        <v>4.66</v>
      </c>
      <c r="D38" s="167">
        <f>raw_Data!J44</f>
        <v>2.75E-2</v>
      </c>
      <c r="E38" s="167">
        <f>raw_Data!L44</f>
        <v>4.4478931673448407E-3</v>
      </c>
      <c r="F38" s="168">
        <f t="shared" si="3"/>
        <v>4.42</v>
      </c>
      <c r="G38" s="167">
        <f>raw_Data!K44</f>
        <v>6.2217194570135751E-3</v>
      </c>
      <c r="H38" s="167">
        <f t="shared" si="4"/>
        <v>5.4298642533936681E-2</v>
      </c>
      <c r="I38" s="165"/>
      <c r="J38" s="167">
        <f t="shared" si="26"/>
        <v>0.99932922570764471</v>
      </c>
      <c r="K38" s="167">
        <f t="shared" si="19"/>
        <v>3.777118874989549E-3</v>
      </c>
      <c r="L38" s="93"/>
      <c r="M38" s="171">
        <f t="shared" si="0"/>
        <v>1.0037771188749895</v>
      </c>
      <c r="N38" s="172">
        <f t="shared" si="5"/>
        <v>1.0605203619909502</v>
      </c>
      <c r="O38" s="170">
        <f t="shared" si="1"/>
        <v>37</v>
      </c>
      <c r="P38" s="170">
        <f t="shared" si="2"/>
        <v>39</v>
      </c>
      <c r="Q38" s="169"/>
      <c r="R38" s="149">
        <f t="shared" si="6"/>
        <v>0.16545568092923796</v>
      </c>
      <c r="S38" s="173">
        <f t="shared" si="7"/>
        <v>0.92417227445848993</v>
      </c>
      <c r="T38" s="149">
        <v>0</v>
      </c>
      <c r="U38" s="97"/>
      <c r="V38" s="149">
        <f>1/PI()*ATAN('Exhibit4_Impact-Test'!$Y$25*S_RDY_SP)+'Exhibit4_Impact-Test'!$Y$26</f>
        <v>0.60172203522534506</v>
      </c>
      <c r="W38" s="172">
        <f t="shared" si="29"/>
        <v>0.61482387073023215</v>
      </c>
      <c r="X38" s="149">
        <f>1/PI()*ATAN('Exhibit4_Impact-Test'!$Y$25*S_RS_SP)+'Exhibit4_Impact-Test'!$Y$26</f>
        <v>0.84214176939094743</v>
      </c>
      <c r="Y38" s="172">
        <f t="shared" si="20"/>
        <v>0.84931527276616658</v>
      </c>
      <c r="Z38" s="149">
        <f>1/PI()*ATAN('Exhibit4_Impact-Test'!$Y$25*S_5050_SP)+'Exhibit4_Impact-Test'!$Y$26</f>
        <v>0.5</v>
      </c>
      <c r="AA38" s="149">
        <f t="shared" si="8"/>
        <v>0.51374395978339271</v>
      </c>
      <c r="AB38" s="195">
        <f>VLOOKUP(_xlfn.NUMBERVALUE(LEFT(A38,4)),Transactioncosts!$C:$G,5,FALSE)</f>
        <v>70</v>
      </c>
      <c r="AC38" s="174"/>
      <c r="AD38" s="175">
        <f t="shared" si="27"/>
        <v>1.037920778608012</v>
      </c>
      <c r="AE38" s="149">
        <f t="shared" si="9"/>
        <v>1.0515629740336454</v>
      </c>
      <c r="AF38" s="149">
        <f t="shared" si="10"/>
        <v>1.0321487404329699</v>
      </c>
      <c r="AG38" s="176">
        <f t="shared" si="30"/>
        <v>1.037727121138472</v>
      </c>
      <c r="AH38" s="149">
        <f t="shared" si="11"/>
        <v>1.0514566643154237</v>
      </c>
      <c r="AI38" s="149">
        <f t="shared" si="12"/>
        <v>1.032052532714486</v>
      </c>
      <c r="AJ38" s="97"/>
      <c r="AK38" s="171">
        <f t="shared" si="13"/>
        <v>3.7219460644200612E-2</v>
      </c>
      <c r="AL38" s="149">
        <f t="shared" si="21"/>
        <v>5.0277604080705182E-2</v>
      </c>
      <c r="AM38" s="149">
        <f t="shared" si="14"/>
        <v>3.1642785000402837E-2</v>
      </c>
      <c r="AN38" s="149">
        <f t="shared" si="22"/>
        <v>0.20771319979937852</v>
      </c>
      <c r="AO38" s="149">
        <f t="shared" si="22"/>
        <v>0.46194201467240148</v>
      </c>
      <c r="AP38" s="149">
        <f t="shared" si="22"/>
        <v>0.20305835429247915</v>
      </c>
      <c r="AQ38" s="97"/>
      <c r="AR38" s="171">
        <f t="shared" si="16"/>
        <v>3.7032861105689673E-2</v>
      </c>
      <c r="AS38" s="149">
        <f t="shared" si="17"/>
        <v>5.0176502106787632E-2</v>
      </c>
      <c r="AT38" s="149">
        <f t="shared" si="18"/>
        <v>3.1549569556923514E-2</v>
      </c>
      <c r="AU38" s="175">
        <f t="shared" si="25"/>
        <v>0.20457373101413895</v>
      </c>
      <c r="AV38" s="149">
        <f t="shared" si="23"/>
        <v>0.40479817679053448</v>
      </c>
      <c r="AW38" s="149">
        <f t="shared" si="24"/>
        <v>0.2016764708844016</v>
      </c>
    </row>
    <row r="39" spans="1:49" ht="15" x14ac:dyDescent="0.25">
      <c r="A39" s="130">
        <v>1874.02</v>
      </c>
      <c r="B39" s="138"/>
      <c r="C39" s="166">
        <f>raw_Data!B45</f>
        <v>4.8</v>
      </c>
      <c r="D39" s="167">
        <f>raw_Data!J45</f>
        <v>2.75E-2</v>
      </c>
      <c r="E39" s="167">
        <f>raw_Data!L45</f>
        <v>4.4214350533708924E-3</v>
      </c>
      <c r="F39" s="168">
        <f t="shared" si="3"/>
        <v>4.66</v>
      </c>
      <c r="G39" s="167">
        <f>raw_Data!K45</f>
        <v>5.9012875536480682E-3</v>
      </c>
      <c r="H39" s="167">
        <f t="shared" si="4"/>
        <v>3.0042918454935563E-2</v>
      </c>
      <c r="I39" s="165"/>
      <c r="J39" s="167">
        <f t="shared" si="26"/>
        <v>0.99755940203919113</v>
      </c>
      <c r="K39" s="167">
        <f t="shared" si="19"/>
        <v>1.9808370925620267E-3</v>
      </c>
      <c r="L39" s="93"/>
      <c r="M39" s="171">
        <f t="shared" si="0"/>
        <v>1.001980837092562</v>
      </c>
      <c r="N39" s="172">
        <f t="shared" si="5"/>
        <v>1.0359442060085835</v>
      </c>
      <c r="O39" s="170">
        <f t="shared" si="1"/>
        <v>38</v>
      </c>
      <c r="P39" s="170">
        <f t="shared" si="2"/>
        <v>40</v>
      </c>
      <c r="Q39" s="169"/>
      <c r="R39" s="149">
        <f t="shared" si="6"/>
        <v>0.14043569491013658</v>
      </c>
      <c r="S39" s="173">
        <f t="shared" si="7"/>
        <v>0.87104121480076779</v>
      </c>
      <c r="T39" s="149">
        <v>0</v>
      </c>
      <c r="U39" s="97"/>
      <c r="V39" s="149">
        <f>1/PI()*ATAN('Exhibit4_Impact-Test'!$Y$25*S_RDY_SP)+'Exhibit4_Impact-Test'!$Y$26</f>
        <v>0.58715851793879204</v>
      </c>
      <c r="W39" s="172">
        <f t="shared" si="29"/>
        <v>0.59521473951587844</v>
      </c>
      <c r="X39" s="149">
        <f>1/PI()*ATAN('Exhibit4_Impact-Test'!$Y$25*S_RS_SP)+'Exhibit4_Impact-Test'!$Y$26</f>
        <v>0.83412817016308005</v>
      </c>
      <c r="Y39" s="172">
        <f t="shared" si="20"/>
        <v>0.83868904340072836</v>
      </c>
      <c r="Z39" s="149">
        <f>1/PI()*ATAN('Exhibit4_Impact-Test'!$Y$25*S_5050_SP)+'Exhibit4_Impact-Test'!$Y$26</f>
        <v>0.5</v>
      </c>
      <c r="AA39" s="149">
        <f t="shared" si="8"/>
        <v>0.50833283074639957</v>
      </c>
      <c r="AB39" s="195">
        <f>VLOOKUP(_xlfn.NUMBERVALUE(LEFT(A39,4)),Transactioncosts!$C:$G,5,FALSE)</f>
        <v>70</v>
      </c>
      <c r="AC39" s="174"/>
      <c r="AD39" s="175">
        <f t="shared" si="27"/>
        <v>1.0219227184495017</v>
      </c>
      <c r="AE39" s="149">
        <f t="shared" si="9"/>
        <v>1.0303106398590567</v>
      </c>
      <c r="AF39" s="149">
        <f t="shared" si="10"/>
        <v>1.0189625215505727</v>
      </c>
      <c r="AG39" s="176">
        <f t="shared" si="30"/>
        <v>1.0218181159809003</v>
      </c>
      <c r="AH39" s="149">
        <f t="shared" si="11"/>
        <v>1.0257265700196621</v>
      </c>
      <c r="AI39" s="149">
        <f t="shared" si="12"/>
        <v>1.0189041917353479</v>
      </c>
      <c r="AJ39" s="97"/>
      <c r="AK39" s="171">
        <f t="shared" si="13"/>
        <v>2.1685870966853135E-2</v>
      </c>
      <c r="AL39" s="149">
        <f t="shared" si="21"/>
        <v>2.986034886796169E-2</v>
      </c>
      <c r="AM39" s="149">
        <f t="shared" si="14"/>
        <v>1.8784973927863408E-2</v>
      </c>
      <c r="AN39" s="149">
        <f t="shared" si="22"/>
        <v>0.22939907076623167</v>
      </c>
      <c r="AO39" s="149">
        <f t="shared" si="22"/>
        <v>0.49180236354036316</v>
      </c>
      <c r="AP39" s="149">
        <f t="shared" si="22"/>
        <v>0.22184332822034256</v>
      </c>
      <c r="AQ39" s="97"/>
      <c r="AR39" s="171">
        <f t="shared" si="16"/>
        <v>2.1583507235669163E-2</v>
      </c>
      <c r="AS39" s="149">
        <f t="shared" si="17"/>
        <v>2.5401210275392605E-2</v>
      </c>
      <c r="AT39" s="149">
        <f t="shared" si="18"/>
        <v>1.8727727970745164E-2</v>
      </c>
      <c r="AU39" s="175">
        <f t="shared" si="25"/>
        <v>0.2261572382498081</v>
      </c>
      <c r="AV39" s="149">
        <f t="shared" si="23"/>
        <v>0.43019938706592709</v>
      </c>
      <c r="AW39" s="149">
        <f t="shared" si="24"/>
        <v>0.22040419885514678</v>
      </c>
    </row>
    <row r="40" spans="1:49" ht="15" x14ac:dyDescent="0.25">
      <c r="A40" s="130">
        <v>1874.03</v>
      </c>
      <c r="B40" s="138"/>
      <c r="C40" s="166">
        <f>raw_Data!B46</f>
        <v>4.7300000000000004</v>
      </c>
      <c r="D40" s="167">
        <f>raw_Data!J46</f>
        <v>2.75E-2</v>
      </c>
      <c r="E40" s="167">
        <f>raw_Data!L46</f>
        <v>4.3949692707216936E-3</v>
      </c>
      <c r="F40" s="168">
        <f t="shared" si="3"/>
        <v>4.8</v>
      </c>
      <c r="G40" s="167">
        <f>raw_Data!K46</f>
        <v>5.7291666666666671E-3</v>
      </c>
      <c r="H40" s="167">
        <f t="shared" si="4"/>
        <v>-1.4583333333333171E-2</v>
      </c>
      <c r="I40" s="165"/>
      <c r="J40" s="167">
        <f t="shared" si="26"/>
        <v>0.99755516790455645</v>
      </c>
      <c r="K40" s="167">
        <f t="shared" si="19"/>
        <v>1.9501371752781438E-3</v>
      </c>
      <c r="L40" s="93"/>
      <c r="M40" s="171">
        <f t="shared" si="0"/>
        <v>1.0019501371752781</v>
      </c>
      <c r="N40" s="172">
        <f t="shared" si="5"/>
        <v>0.99114583333333339</v>
      </c>
      <c r="O40" s="170">
        <f t="shared" si="1"/>
        <v>39</v>
      </c>
      <c r="P40" s="170">
        <f t="shared" si="2"/>
        <v>41</v>
      </c>
      <c r="Q40" s="169"/>
      <c r="R40" s="149">
        <f t="shared" si="6"/>
        <v>0.12883291546295994</v>
      </c>
      <c r="S40" s="173">
        <f t="shared" si="7"/>
        <v>-0.76735127924715063</v>
      </c>
      <c r="T40" s="149">
        <v>0</v>
      </c>
      <c r="U40" s="97"/>
      <c r="V40" s="149">
        <f>1/PI()*ATAN('Exhibit4_Impact-Test'!$Y$25*S_RDY_SP)+'Exhibit4_Impact-Test'!$Y$26</f>
        <v>0.58027152971567242</v>
      </c>
      <c r="W40" s="172">
        <f t="shared" si="29"/>
        <v>0.5776286561420404</v>
      </c>
      <c r="X40" s="149">
        <f>1/PI()*ATAN('Exhibit4_Impact-Test'!$Y$25*S_RS_SP)+'Exhibit4_Impact-Test'!$Y$26</f>
        <v>0.18382192348719406</v>
      </c>
      <c r="Y40" s="172">
        <f t="shared" si="20"/>
        <v>0.18220088015190114</v>
      </c>
      <c r="Z40" s="149">
        <f>1/PI()*ATAN('Exhibit4_Impact-Test'!$Y$25*S_5050_SP)+'Exhibit4_Impact-Test'!$Y$26</f>
        <v>0.5</v>
      </c>
      <c r="AA40" s="149">
        <f t="shared" si="8"/>
        <v>0.49728956758685644</v>
      </c>
      <c r="AB40" s="195">
        <f>VLOOKUP(_xlfn.NUMBERVALUE(LEFT(A40,4)),Transactioncosts!$C:$G,5,FALSE)</f>
        <v>70</v>
      </c>
      <c r="AC40" s="174"/>
      <c r="AD40" s="175">
        <f t="shared" si="27"/>
        <v>0.99568070725739999</v>
      </c>
      <c r="AE40" s="149">
        <f t="shared" si="9"/>
        <v>0.99996406926111181</v>
      </c>
      <c r="AF40" s="149">
        <f t="shared" si="10"/>
        <v>0.99654798525430577</v>
      </c>
      <c r="AG40" s="176">
        <f t="shared" si="30"/>
        <v>0.99561995547925897</v>
      </c>
      <c r="AH40" s="149">
        <f t="shared" si="11"/>
        <v>0.99985967708150747</v>
      </c>
      <c r="AI40" s="149">
        <f t="shared" si="12"/>
        <v>0.99652901222741375</v>
      </c>
      <c r="AJ40" s="97"/>
      <c r="AK40" s="171">
        <f t="shared" si="13"/>
        <v>-4.3286478354732363E-3</v>
      </c>
      <c r="AL40" s="149">
        <f t="shared" si="21"/>
        <v>-3.5931384412651557E-5</v>
      </c>
      <c r="AM40" s="149">
        <f t="shared" si="14"/>
        <v>-3.457986696064497E-3</v>
      </c>
      <c r="AN40" s="149">
        <f t="shared" si="22"/>
        <v>0.22507042293075843</v>
      </c>
      <c r="AO40" s="149">
        <f t="shared" si="22"/>
        <v>0.49176643215595051</v>
      </c>
      <c r="AP40" s="149">
        <f t="shared" si="22"/>
        <v>0.21838534152427805</v>
      </c>
      <c r="AQ40" s="97"/>
      <c r="AR40" s="171">
        <f t="shared" si="16"/>
        <v>-4.3896650181586257E-3</v>
      </c>
      <c r="AS40" s="149">
        <f t="shared" si="17"/>
        <v>-1.4033276467436485E-4</v>
      </c>
      <c r="AT40" s="149">
        <f t="shared" si="18"/>
        <v>-3.4770256262378597E-3</v>
      </c>
      <c r="AU40" s="175">
        <f t="shared" si="25"/>
        <v>0.22176757323164947</v>
      </c>
      <c r="AV40" s="149">
        <f t="shared" si="23"/>
        <v>0.43005905430125274</v>
      </c>
      <c r="AW40" s="149">
        <f t="shared" si="24"/>
        <v>0.21692717322890892</v>
      </c>
    </row>
    <row r="41" spans="1:49" ht="15" x14ac:dyDescent="0.25">
      <c r="A41" s="130">
        <v>1874.04</v>
      </c>
      <c r="B41" s="138"/>
      <c r="C41" s="166">
        <f>raw_Data!B47</f>
        <v>4.5999999999999996</v>
      </c>
      <c r="D41" s="167">
        <f>raw_Data!J47</f>
        <v>2.75E-2</v>
      </c>
      <c r="E41" s="167">
        <f>raw_Data!L47</f>
        <v>4.3684958147485187E-3</v>
      </c>
      <c r="F41" s="168">
        <f t="shared" si="3"/>
        <v>4.7300000000000004</v>
      </c>
      <c r="G41" s="167">
        <f>raw_Data!K47</f>
        <v>5.8139534883720929E-3</v>
      </c>
      <c r="H41" s="167">
        <f t="shared" si="4"/>
        <v>-2.7484143763213731E-2</v>
      </c>
      <c r="I41" s="165"/>
      <c r="J41" s="167">
        <f t="shared" si="26"/>
        <v>0.99755092310310134</v>
      </c>
      <c r="K41" s="167">
        <f t="shared" si="19"/>
        <v>1.9194189178497467E-3</v>
      </c>
      <c r="L41" s="93"/>
      <c r="M41" s="171">
        <f t="shared" si="0"/>
        <v>1.0019194189178497</v>
      </c>
      <c r="N41" s="172">
        <f t="shared" si="5"/>
        <v>0.97832980972515837</v>
      </c>
      <c r="O41" s="170">
        <f t="shared" si="1"/>
        <v>40</v>
      </c>
      <c r="P41" s="170">
        <f t="shared" si="2"/>
        <v>42</v>
      </c>
      <c r="Q41" s="169"/>
      <c r="R41" s="149">
        <f t="shared" si="6"/>
        <v>0.13899451010993427</v>
      </c>
      <c r="S41" s="173">
        <f t="shared" si="7"/>
        <v>-0.86213640053149432</v>
      </c>
      <c r="T41" s="149">
        <v>0</v>
      </c>
      <c r="U41" s="97"/>
      <c r="V41" s="149">
        <f>1/PI()*ATAN('Exhibit4_Impact-Test'!$Y$25*S_RDY_SP)+'Exhibit4_Impact-Test'!$Y$26</f>
        <v>0.58630748159075252</v>
      </c>
      <c r="W41" s="172">
        <f t="shared" si="29"/>
        <v>0.58051682332121168</v>
      </c>
      <c r="X41" s="149">
        <f>1/PI()*ATAN('Exhibit4_Impact-Test'!$Y$25*S_RS_SP)+'Exhibit4_Impact-Test'!$Y$26</f>
        <v>0.16728771163700157</v>
      </c>
      <c r="Y41" s="172">
        <f t="shared" si="20"/>
        <v>0.1639949454332979</v>
      </c>
      <c r="Z41" s="149">
        <f>1/PI()*ATAN('Exhibit4_Impact-Test'!$Y$25*S_5050_SP)+'Exhibit4_Impact-Test'!$Y$26</f>
        <v>0.5</v>
      </c>
      <c r="AA41" s="149">
        <f t="shared" si="8"/>
        <v>0.49404377770952179</v>
      </c>
      <c r="AB41" s="195">
        <f>VLOOKUP(_xlfn.NUMBERVALUE(LEFT(A41,4)),Transactioncosts!$C:$G,5,FALSE)</f>
        <v>70</v>
      </c>
      <c r="AC41" s="174"/>
      <c r="AD41" s="175">
        <f t="shared" si="27"/>
        <v>0.98808865456037287</v>
      </c>
      <c r="AE41" s="149">
        <f t="shared" si="9"/>
        <v>0.99797316717759332</v>
      </c>
      <c r="AF41" s="149">
        <f t="shared" si="10"/>
        <v>0.99012461432150412</v>
      </c>
      <c r="AG41" s="176">
        <f t="shared" si="30"/>
        <v>0.98798010819736093</v>
      </c>
      <c r="AH41" s="149">
        <f t="shared" si="11"/>
        <v>0.99794383406649223</v>
      </c>
      <c r="AI41" s="149">
        <f t="shared" si="12"/>
        <v>0.99008292076547078</v>
      </c>
      <c r="AJ41" s="97"/>
      <c r="AK41" s="171">
        <f t="shared" si="13"/>
        <v>-1.1982853923475003E-2</v>
      </c>
      <c r="AL41" s="149">
        <f t="shared" si="21"/>
        <v>-2.0288896277219403E-3</v>
      </c>
      <c r="AM41" s="149">
        <f t="shared" si="14"/>
        <v>-9.9244707228249799E-3</v>
      </c>
      <c r="AN41" s="149">
        <f t="shared" si="22"/>
        <v>0.21308756900728343</v>
      </c>
      <c r="AO41" s="149">
        <f t="shared" si="22"/>
        <v>0.48973754252822854</v>
      </c>
      <c r="AP41" s="149">
        <f t="shared" si="22"/>
        <v>0.20846087080145306</v>
      </c>
      <c r="AQ41" s="97"/>
      <c r="AR41" s="171">
        <f t="shared" si="16"/>
        <v>-1.2092714840429767E-2</v>
      </c>
      <c r="AS41" s="149">
        <f t="shared" si="17"/>
        <v>-2.0582827448554892E-3</v>
      </c>
      <c r="AT41" s="149">
        <f t="shared" si="18"/>
        <v>-9.9665810120757176E-3</v>
      </c>
      <c r="AU41" s="175">
        <f t="shared" si="25"/>
        <v>0.20967485839121972</v>
      </c>
      <c r="AV41" s="149">
        <f t="shared" si="23"/>
        <v>0.42800077155639726</v>
      </c>
      <c r="AW41" s="149">
        <f t="shared" si="24"/>
        <v>0.20696059221683322</v>
      </c>
    </row>
    <row r="42" spans="1:49" ht="15" x14ac:dyDescent="0.25">
      <c r="A42" s="130">
        <v>1874.05</v>
      </c>
      <c r="B42" s="138"/>
      <c r="C42" s="166">
        <f>raw_Data!B48</f>
        <v>4.4800000000000004</v>
      </c>
      <c r="D42" s="167">
        <f>raw_Data!J48</f>
        <v>2.75E-2</v>
      </c>
      <c r="E42" s="167">
        <f>raw_Data!L48</f>
        <v>4.3420146807979787E-3</v>
      </c>
      <c r="F42" s="168">
        <f t="shared" si="3"/>
        <v>4.5999999999999996</v>
      </c>
      <c r="G42" s="167">
        <f>raw_Data!K48</f>
        <v>5.9782608695652176E-3</v>
      </c>
      <c r="H42" s="167">
        <f t="shared" si="4"/>
        <v>-2.608695652173898E-2</v>
      </c>
      <c r="I42" s="165"/>
      <c r="J42" s="167">
        <f t="shared" si="26"/>
        <v>0.99754666760169419</v>
      </c>
      <c r="K42" s="167">
        <f t="shared" si="19"/>
        <v>1.8886822824921712E-3</v>
      </c>
      <c r="L42" s="93"/>
      <c r="M42" s="171">
        <f t="shared" si="0"/>
        <v>1.0018886822824922</v>
      </c>
      <c r="N42" s="172">
        <f t="shared" si="5"/>
        <v>0.97989130434782623</v>
      </c>
      <c r="O42" s="170">
        <f t="shared" si="1"/>
        <v>41</v>
      </c>
      <c r="P42" s="170">
        <f t="shared" si="2"/>
        <v>43</v>
      </c>
      <c r="Q42" s="169"/>
      <c r="R42" s="149">
        <f t="shared" si="6"/>
        <v>0.15558160918746577</v>
      </c>
      <c r="S42" s="173">
        <f t="shared" si="7"/>
        <v>-0.85656112519744809</v>
      </c>
      <c r="T42" s="149">
        <v>0</v>
      </c>
      <c r="U42" s="97"/>
      <c r="V42" s="149">
        <f>1/PI()*ATAN('Exhibit4_Impact-Test'!$Y$25*S_RDY_SP)+'Exhibit4_Impact-Test'!$Y$26</f>
        <v>0.59602344660863027</v>
      </c>
      <c r="W42" s="172">
        <f t="shared" si="29"/>
        <v>0.59066681543352317</v>
      </c>
      <c r="X42" s="149">
        <f>1/PI()*ATAN('Exhibit4_Impact-Test'!$Y$25*S_RS_SP)+'Exhibit4_Impact-Test'!$Y$26</f>
        <v>0.16818538987631909</v>
      </c>
      <c r="Y42" s="172">
        <f t="shared" si="20"/>
        <v>0.16510239411409933</v>
      </c>
      <c r="Z42" s="149">
        <f>1/PI()*ATAN('Exhibit4_Impact-Test'!$Y$25*S_5050_SP)+'Exhibit4_Impact-Test'!$Y$26</f>
        <v>0.5</v>
      </c>
      <c r="AA42" s="149">
        <f t="shared" si="8"/>
        <v>0.49445009585244915</v>
      </c>
      <c r="AB42" s="195">
        <f>VLOOKUP(_xlfn.NUMBERVALUE(LEFT(A42,4)),Transactioncosts!$C:$G,5,FALSE)</f>
        <v>70</v>
      </c>
      <c r="AC42" s="174"/>
      <c r="AD42" s="175">
        <f t="shared" si="27"/>
        <v>0.98877772926952001</v>
      </c>
      <c r="AE42" s="149">
        <f t="shared" si="9"/>
        <v>0.99818904469829373</v>
      </c>
      <c r="AF42" s="149">
        <f t="shared" si="10"/>
        <v>0.99088999331515915</v>
      </c>
      <c r="AG42" s="176">
        <f t="shared" si="30"/>
        <v>0.9886765386956512</v>
      </c>
      <c r="AH42" s="149">
        <f t="shared" si="11"/>
        <v>0.99761012306993668</v>
      </c>
      <c r="AI42" s="149">
        <f t="shared" si="12"/>
        <v>0.99085114398612628</v>
      </c>
      <c r="AJ42" s="97"/>
      <c r="AK42" s="171">
        <f t="shared" si="13"/>
        <v>-1.1285715520302001E-2</v>
      </c>
      <c r="AL42" s="149">
        <f t="shared" si="21"/>
        <v>-1.8125970636630909E-3</v>
      </c>
      <c r="AM42" s="149">
        <f t="shared" si="14"/>
        <v>-9.1517565502108877E-3</v>
      </c>
      <c r="AN42" s="149">
        <f t="shared" si="22"/>
        <v>0.20180185348698143</v>
      </c>
      <c r="AO42" s="149">
        <f t="shared" si="22"/>
        <v>0.48792494546456544</v>
      </c>
      <c r="AP42" s="149">
        <f t="shared" si="22"/>
        <v>0.19930911425124218</v>
      </c>
      <c r="AQ42" s="97"/>
      <c r="AR42" s="171">
        <f t="shared" si="16"/>
        <v>-1.138805980769861E-2</v>
      </c>
      <c r="AS42" s="149">
        <f t="shared" si="17"/>
        <v>-2.3927372440414214E-3</v>
      </c>
      <c r="AT42" s="149">
        <f t="shared" si="18"/>
        <v>-9.1909638193204603E-3</v>
      </c>
      <c r="AU42" s="175">
        <f t="shared" si="25"/>
        <v>0.19828679858352111</v>
      </c>
      <c r="AV42" s="149">
        <f t="shared" si="23"/>
        <v>0.42560803431235583</v>
      </c>
      <c r="AW42" s="149">
        <f t="shared" si="24"/>
        <v>0.19776962839751275</v>
      </c>
    </row>
    <row r="43" spans="1:49" ht="15" x14ac:dyDescent="0.25">
      <c r="A43" s="130">
        <v>1874.06</v>
      </c>
      <c r="B43" s="138"/>
      <c r="C43" s="166">
        <f>raw_Data!B49</f>
        <v>4.46</v>
      </c>
      <c r="D43" s="167">
        <f>raw_Data!J49</f>
        <v>2.75E-2</v>
      </c>
      <c r="E43" s="167">
        <f>raw_Data!L49</f>
        <v>4.3155258642126881E-3</v>
      </c>
      <c r="F43" s="168">
        <f t="shared" si="3"/>
        <v>4.4800000000000004</v>
      </c>
      <c r="G43" s="167">
        <f>raw_Data!K49</f>
        <v>6.138392857142857E-3</v>
      </c>
      <c r="H43" s="167">
        <f t="shared" si="4"/>
        <v>-4.4642857142858094E-3</v>
      </c>
      <c r="I43" s="165"/>
      <c r="J43" s="167">
        <f t="shared" si="26"/>
        <v>0.99754240136714634</v>
      </c>
      <c r="K43" s="167">
        <f t="shared" si="19"/>
        <v>1.8579272313590245E-3</v>
      </c>
      <c r="L43" s="93"/>
      <c r="M43" s="171">
        <f t="shared" si="0"/>
        <v>1.001857927231359</v>
      </c>
      <c r="N43" s="172">
        <f t="shared" si="5"/>
        <v>1.001674107142857</v>
      </c>
      <c r="O43" s="170">
        <f t="shared" si="1"/>
        <v>42</v>
      </c>
      <c r="P43" s="170">
        <f t="shared" si="2"/>
        <v>44</v>
      </c>
      <c r="Q43" s="169"/>
      <c r="R43" s="149">
        <f t="shared" si="6"/>
        <v>0.17140346592837041</v>
      </c>
      <c r="S43" s="173">
        <f t="shared" si="7"/>
        <v>-0.50694224748204653</v>
      </c>
      <c r="T43" s="149">
        <v>0</v>
      </c>
      <c r="U43" s="97"/>
      <c r="V43" s="149">
        <f>1/PI()*ATAN('Exhibit4_Impact-Test'!$Y$25*S_RDY_SP)+'Exhibit4_Impact-Test'!$Y$26</f>
        <v>0.60512261170050263</v>
      </c>
      <c r="W43" s="172">
        <f t="shared" si="29"/>
        <v>0.60507876461811549</v>
      </c>
      <c r="X43" s="149">
        <f>1/PI()*ATAN('Exhibit4_Impact-Test'!$Y$25*S_RS_SP)+'Exhibit4_Impact-Test'!$Y$26</f>
        <v>0.24780548387939427</v>
      </c>
      <c r="Y43" s="172">
        <f t="shared" si="20"/>
        <v>0.24777128218245439</v>
      </c>
      <c r="Z43" s="149">
        <f>1/PI()*ATAN('Exhibit4_Impact-Test'!$Y$25*S_5050_SP)+'Exhibit4_Impact-Test'!$Y$26</f>
        <v>0.5</v>
      </c>
      <c r="AA43" s="149">
        <f t="shared" si="8"/>
        <v>0.49995412599216071</v>
      </c>
      <c r="AB43" s="195">
        <f>VLOOKUP(_xlfn.NUMBERVALUE(LEFT(A43,4)),Transactioncosts!$C:$G,5,FALSE)</f>
        <v>70</v>
      </c>
      <c r="AC43" s="174"/>
      <c r="AD43" s="175">
        <f t="shared" si="27"/>
        <v>1.0017466935393218</v>
      </c>
      <c r="AE43" s="149">
        <f t="shared" si="9"/>
        <v>1.0018123756053812</v>
      </c>
      <c r="AF43" s="149">
        <f t="shared" si="10"/>
        <v>1.0017660171871081</v>
      </c>
      <c r="AG43" s="176">
        <f t="shared" si="30"/>
        <v>1.001725968833507</v>
      </c>
      <c r="AH43" s="149">
        <f t="shared" si="11"/>
        <v>1.0000467745806583</v>
      </c>
      <c r="AI43" s="149">
        <f t="shared" si="12"/>
        <v>1.0017656960690533</v>
      </c>
      <c r="AJ43" s="97"/>
      <c r="AK43" s="171">
        <f t="shared" si="13"/>
        <v>1.7451698441892296E-3</v>
      </c>
      <c r="AL43" s="149">
        <f t="shared" si="21"/>
        <v>1.8107352343935325E-3</v>
      </c>
      <c r="AM43" s="149">
        <f t="shared" si="14"/>
        <v>1.7644596122885125E-3</v>
      </c>
      <c r="AN43" s="149">
        <f t="shared" si="22"/>
        <v>0.20354702333117067</v>
      </c>
      <c r="AO43" s="149">
        <f t="shared" si="22"/>
        <v>0.48973568069895895</v>
      </c>
      <c r="AP43" s="149">
        <f t="shared" si="22"/>
        <v>0.2010735738635307</v>
      </c>
      <c r="AQ43" s="97"/>
      <c r="AR43" s="171">
        <f t="shared" si="16"/>
        <v>1.724481060953209E-3</v>
      </c>
      <c r="AS43" s="149">
        <f t="shared" si="17"/>
        <v>4.6773486761683919E-5</v>
      </c>
      <c r="AT43" s="149">
        <f t="shared" si="18"/>
        <v>1.7641390602825833E-3</v>
      </c>
      <c r="AU43" s="175">
        <f t="shared" si="25"/>
        <v>0.20001127964447432</v>
      </c>
      <c r="AV43" s="149">
        <f t="shared" si="23"/>
        <v>0.42565480779911752</v>
      </c>
      <c r="AW43" s="149">
        <f t="shared" si="24"/>
        <v>0.19953376745779533</v>
      </c>
    </row>
    <row r="44" spans="1:49" ht="15" x14ac:dyDescent="0.25">
      <c r="A44" s="130">
        <v>1874.07</v>
      </c>
      <c r="B44" s="138"/>
      <c r="C44" s="166">
        <f>raw_Data!B50</f>
        <v>4.46</v>
      </c>
      <c r="D44" s="167">
        <f>raw_Data!J50</f>
        <v>2.75E-2</v>
      </c>
      <c r="E44" s="167">
        <f>raw_Data!L50</f>
        <v>4.2890293603305985E-3</v>
      </c>
      <c r="F44" s="168">
        <f t="shared" si="3"/>
        <v>4.46</v>
      </c>
      <c r="G44" s="167">
        <f>raw_Data!K50</f>
        <v>6.1659192825112112E-3</v>
      </c>
      <c r="H44" s="167">
        <f t="shared" si="4"/>
        <v>0</v>
      </c>
      <c r="I44" s="165"/>
      <c r="J44" s="167">
        <f t="shared" si="26"/>
        <v>0.99753812436608902</v>
      </c>
      <c r="K44" s="167">
        <f t="shared" si="19"/>
        <v>1.8271537264196169E-3</v>
      </c>
      <c r="L44" s="93"/>
      <c r="M44" s="171">
        <f t="shared" si="0"/>
        <v>1.0018271537264196</v>
      </c>
      <c r="N44" s="172">
        <f t="shared" si="5"/>
        <v>1.0061659192825112</v>
      </c>
      <c r="O44" s="170">
        <f t="shared" si="1"/>
        <v>43</v>
      </c>
      <c r="P44" s="170">
        <f t="shared" si="2"/>
        <v>45</v>
      </c>
      <c r="Q44" s="169"/>
      <c r="R44" s="149">
        <f t="shared" si="6"/>
        <v>0.17653991337987257</v>
      </c>
      <c r="S44" s="173">
        <f t="shared" si="7"/>
        <v>0</v>
      </c>
      <c r="T44" s="149">
        <v>0</v>
      </c>
      <c r="U44" s="97"/>
      <c r="V44" s="149">
        <f>1/PI()*ATAN('Exhibit4_Impact-Test'!$Y$25*S_RDY_SP)+'Exhibit4_Impact-Test'!$Y$26</f>
        <v>0.60803943687736117</v>
      </c>
      <c r="W44" s="172">
        <f t="shared" si="29"/>
        <v>0.6090688871406148</v>
      </c>
      <c r="X44" s="149">
        <f>1/PI()*ATAN('Exhibit4_Impact-Test'!$Y$25*S_RS_SP)+'Exhibit4_Impact-Test'!$Y$26</f>
        <v>0.5</v>
      </c>
      <c r="Y44" s="172">
        <f t="shared" si="20"/>
        <v>0.50108037363634672</v>
      </c>
      <c r="Z44" s="149">
        <f>1/PI()*ATAN('Exhibit4_Impact-Test'!$Y$25*S_5050_SP)+'Exhibit4_Impact-Test'!$Y$26</f>
        <v>0.5</v>
      </c>
      <c r="AA44" s="149">
        <f t="shared" si="8"/>
        <v>0.50108037363634672</v>
      </c>
      <c r="AB44" s="195">
        <f>VLOOKUP(_xlfn.NUMBERVALUE(LEFT(A44,4)),Transactioncosts!$C:$G,5,FALSE)</f>
        <v>70</v>
      </c>
      <c r="AC44" s="174"/>
      <c r="AD44" s="175">
        <f t="shared" si="27"/>
        <v>1.0044652942918884</v>
      </c>
      <c r="AE44" s="149">
        <f t="shared" si="9"/>
        <v>1.0039965365044654</v>
      </c>
      <c r="AF44" s="149">
        <f t="shared" si="10"/>
        <v>1.0039965365044654</v>
      </c>
      <c r="AG44" s="176">
        <f t="shared" si="30"/>
        <v>1.004460707783239</v>
      </c>
      <c r="AH44" s="149">
        <f t="shared" si="11"/>
        <v>1.0026634643461247</v>
      </c>
      <c r="AI44" s="149">
        <f t="shared" si="12"/>
        <v>1.0039889738890109</v>
      </c>
      <c r="AJ44" s="97"/>
      <c r="AK44" s="171">
        <f t="shared" si="13"/>
        <v>4.4553544439116946E-3</v>
      </c>
      <c r="AL44" s="149">
        <f t="shared" si="21"/>
        <v>3.9885715668396349E-3</v>
      </c>
      <c r="AM44" s="149">
        <f t="shared" si="14"/>
        <v>3.9885715668396349E-3</v>
      </c>
      <c r="AN44" s="149">
        <f t="shared" si="22"/>
        <v>0.20800237777508238</v>
      </c>
      <c r="AO44" s="149">
        <f t="shared" si="22"/>
        <v>0.49372425226579858</v>
      </c>
      <c r="AP44" s="149">
        <f t="shared" si="22"/>
        <v>0.20506214543037032</v>
      </c>
      <c r="AQ44" s="97"/>
      <c r="AR44" s="171">
        <f t="shared" si="16"/>
        <v>4.4507883139053251E-3</v>
      </c>
      <c r="AS44" s="149">
        <f t="shared" si="17"/>
        <v>2.6599236106515274E-3</v>
      </c>
      <c r="AT44" s="149">
        <f t="shared" si="18"/>
        <v>3.9810390269727595E-3</v>
      </c>
      <c r="AU44" s="175">
        <f t="shared" si="25"/>
        <v>0.20446206795837965</v>
      </c>
      <c r="AV44" s="149">
        <f t="shared" si="23"/>
        <v>0.42831473140976906</v>
      </c>
      <c r="AW44" s="149">
        <f t="shared" si="24"/>
        <v>0.20351480648476808</v>
      </c>
    </row>
    <row r="45" spans="1:49" ht="15" x14ac:dyDescent="0.25">
      <c r="A45" s="130">
        <v>1874.08</v>
      </c>
      <c r="B45" s="138"/>
      <c r="C45" s="166">
        <f>raw_Data!B51</f>
        <v>4.47</v>
      </c>
      <c r="D45" s="167">
        <f>raw_Data!J51</f>
        <v>2.75E-2</v>
      </c>
      <c r="E45" s="167">
        <f>raw_Data!L51</f>
        <v>4.2625251644856643E-3</v>
      </c>
      <c r="F45" s="168">
        <f t="shared" si="3"/>
        <v>4.46</v>
      </c>
      <c r="G45" s="167">
        <f>raw_Data!K51</f>
        <v>6.1659192825112112E-3</v>
      </c>
      <c r="H45" s="167">
        <f t="shared" si="4"/>
        <v>2.2421524663676085E-3</v>
      </c>
      <c r="I45" s="165"/>
      <c r="J45" s="167">
        <f t="shared" si="26"/>
        <v>0.99753383656509587</v>
      </c>
      <c r="K45" s="167">
        <f t="shared" si="19"/>
        <v>1.7963617295815304E-3</v>
      </c>
      <c r="L45" s="93"/>
      <c r="M45" s="171">
        <f t="shared" si="0"/>
        <v>1.0017963617295815</v>
      </c>
      <c r="N45" s="172">
        <f t="shared" si="5"/>
        <v>1.0084080717488788</v>
      </c>
      <c r="O45" s="170">
        <f t="shared" si="1"/>
        <v>44</v>
      </c>
      <c r="P45" s="170">
        <f t="shared" si="2"/>
        <v>46</v>
      </c>
      <c r="Q45" s="169"/>
      <c r="R45" s="149">
        <f t="shared" si="6"/>
        <v>0.1795216778482851</v>
      </c>
      <c r="S45" s="173">
        <f t="shared" si="7"/>
        <v>0.34329965477337093</v>
      </c>
      <c r="T45" s="149">
        <v>0</v>
      </c>
      <c r="U45" s="97"/>
      <c r="V45" s="149">
        <f>1/PI()*ATAN('Exhibit4_Impact-Test'!$Y$25*S_RDY_SP)+'Exhibit4_Impact-Test'!$Y$26</f>
        <v>0.60972410266194554</v>
      </c>
      <c r="W45" s="172">
        <f t="shared" si="29"/>
        <v>0.61128831356429236</v>
      </c>
      <c r="X45" s="149">
        <f>1/PI()*ATAN('Exhibit4_Impact-Test'!$Y$25*S_RS_SP)+'Exhibit4_Impact-Test'!$Y$26</f>
        <v>0.69151925339930131</v>
      </c>
      <c r="Y45" s="172">
        <f t="shared" si="20"/>
        <v>0.69292074051206087</v>
      </c>
      <c r="Z45" s="149">
        <f>1/PI()*ATAN('Exhibit4_Impact-Test'!$Y$25*S_5050_SP)+'Exhibit4_Impact-Test'!$Y$26</f>
        <v>0.5</v>
      </c>
      <c r="AA45" s="149">
        <f t="shared" si="8"/>
        <v>0.50164453672203291</v>
      </c>
      <c r="AB45" s="195">
        <f>VLOOKUP(_xlfn.NUMBERVALUE(LEFT(A45,4)),Transactioncosts!$C:$G,5,FALSE)</f>
        <v>70</v>
      </c>
      <c r="AC45" s="174"/>
      <c r="AD45" s="175">
        <f t="shared" si="27"/>
        <v>1.0058276806881585</v>
      </c>
      <c r="AE45" s="149">
        <f t="shared" si="9"/>
        <v>1.0063684865058187</v>
      </c>
      <c r="AF45" s="149">
        <f t="shared" si="10"/>
        <v>1.0051022167392301</v>
      </c>
      <c r="AG45" s="176">
        <f t="shared" si="30"/>
        <v>1.0058242815801377</v>
      </c>
      <c r="AH45" s="149">
        <f t="shared" si="11"/>
        <v>1.0054812763119578</v>
      </c>
      <c r="AI45" s="149">
        <f t="shared" si="12"/>
        <v>1.0050907049821758</v>
      </c>
      <c r="AJ45" s="97"/>
      <c r="AK45" s="171">
        <f t="shared" si="13"/>
        <v>5.8107654430056173E-3</v>
      </c>
      <c r="AL45" s="149">
        <f t="shared" si="21"/>
        <v>6.348293383371225E-3</v>
      </c>
      <c r="AM45" s="149">
        <f t="shared" si="14"/>
        <v>5.0892445373498258E-3</v>
      </c>
      <c r="AN45" s="149">
        <f t="shared" si="22"/>
        <v>0.213813143218088</v>
      </c>
      <c r="AO45" s="149">
        <f t="shared" si="22"/>
        <v>0.50007254564916981</v>
      </c>
      <c r="AP45" s="149">
        <f t="shared" si="22"/>
        <v>0.21015138996772015</v>
      </c>
      <c r="AQ45" s="97"/>
      <c r="AR45" s="171">
        <f t="shared" si="16"/>
        <v>5.8073860234195375E-3</v>
      </c>
      <c r="AS45" s="149">
        <f t="shared" si="17"/>
        <v>5.4663087861402757E-3</v>
      </c>
      <c r="AT45" s="149">
        <f t="shared" si="18"/>
        <v>5.0777911520254555E-3</v>
      </c>
      <c r="AU45" s="175">
        <f t="shared" si="25"/>
        <v>0.21026945398179919</v>
      </c>
      <c r="AV45" s="149">
        <f t="shared" si="23"/>
        <v>0.43378104019590935</v>
      </c>
      <c r="AW45" s="149">
        <f t="shared" si="24"/>
        <v>0.20859259763679353</v>
      </c>
    </row>
    <row r="46" spans="1:49" ht="15" x14ac:dyDescent="0.25">
      <c r="A46" s="130">
        <v>1874.09</v>
      </c>
      <c r="B46" s="138"/>
      <c r="C46" s="166">
        <f>raw_Data!B52</f>
        <v>4.54</v>
      </c>
      <c r="D46" s="167">
        <f>raw_Data!J52</f>
        <v>2.75E-2</v>
      </c>
      <c r="E46" s="167">
        <f>raw_Data!L52</f>
        <v>4.2360132720076216E-3</v>
      </c>
      <c r="F46" s="168">
        <f t="shared" si="3"/>
        <v>4.47</v>
      </c>
      <c r="G46" s="167">
        <f>raw_Data!K52</f>
        <v>6.1521252796420582E-3</v>
      </c>
      <c r="H46" s="167">
        <f t="shared" si="4"/>
        <v>1.5659955257270708E-2</v>
      </c>
      <c r="I46" s="165"/>
      <c r="J46" s="167">
        <f t="shared" si="26"/>
        <v>0.99752953793060017</v>
      </c>
      <c r="K46" s="167">
        <f t="shared" si="19"/>
        <v>1.7655512026077957E-3</v>
      </c>
      <c r="L46" s="93"/>
      <c r="M46" s="171">
        <f t="shared" si="0"/>
        <v>1.0017655512026078</v>
      </c>
      <c r="N46" s="172">
        <f t="shared" si="5"/>
        <v>1.0218120805369129</v>
      </c>
      <c r="O46" s="170">
        <f t="shared" si="1"/>
        <v>45</v>
      </c>
      <c r="P46" s="170">
        <f t="shared" si="2"/>
        <v>47</v>
      </c>
      <c r="Q46" s="169"/>
      <c r="R46" s="149">
        <f t="shared" si="6"/>
        <v>0.1814367294700554</v>
      </c>
      <c r="S46" s="173">
        <f t="shared" si="7"/>
        <v>0.78604445459357719</v>
      </c>
      <c r="T46" s="149">
        <v>0</v>
      </c>
      <c r="U46" s="97"/>
      <c r="V46" s="149">
        <f>1/PI()*ATAN('Exhibit4_Impact-Test'!$Y$25*S_RDY_SP)+'Exhibit4_Impact-Test'!$Y$26</f>
        <v>0.61080272670418012</v>
      </c>
      <c r="W46" s="172">
        <f t="shared" si="29"/>
        <v>0.61550240035095949</v>
      </c>
      <c r="X46" s="149">
        <f>1/PI()*ATAN('Exhibit4_Impact-Test'!$Y$25*S_RS_SP)+'Exhibit4_Impact-Test'!$Y$26</f>
        <v>0.81966505392074385</v>
      </c>
      <c r="Y46" s="172">
        <f t="shared" si="20"/>
        <v>0.82257525969797785</v>
      </c>
      <c r="Z46" s="149">
        <f>1/PI()*ATAN('Exhibit4_Impact-Test'!$Y$25*S_5050_SP)+'Exhibit4_Impact-Test'!$Y$26</f>
        <v>0.5</v>
      </c>
      <c r="AA46" s="149">
        <f t="shared" si="8"/>
        <v>0.50495323950509197</v>
      </c>
      <c r="AB46" s="195">
        <f>VLOOKUP(_xlfn.NUMBERVALUE(LEFT(A46,4)),Transactioncosts!$C:$G,5,FALSE)</f>
        <v>70</v>
      </c>
      <c r="AC46" s="174"/>
      <c r="AD46" s="175">
        <f t="shared" si="27"/>
        <v>1.0140100259809568</v>
      </c>
      <c r="AE46" s="149">
        <f t="shared" si="9"/>
        <v>1.0181969907503348</v>
      </c>
      <c r="AF46" s="149">
        <f t="shared" si="10"/>
        <v>1.0117888158697603</v>
      </c>
      <c r="AG46" s="176">
        <f t="shared" si="30"/>
        <v>1.0139593555598119</v>
      </c>
      <c r="AH46" s="149">
        <f t="shared" si="11"/>
        <v>1.0146019764954082</v>
      </c>
      <c r="AI46" s="149">
        <f t="shared" si="12"/>
        <v>1.0117541431932247</v>
      </c>
      <c r="AJ46" s="97"/>
      <c r="AK46" s="171">
        <f t="shared" si="13"/>
        <v>1.3912792675294088E-2</v>
      </c>
      <c r="AL46" s="149">
        <f t="shared" si="21"/>
        <v>1.8033407021443203E-2</v>
      </c>
      <c r="AM46" s="149">
        <f t="shared" si="14"/>
        <v>1.171986911798655E-2</v>
      </c>
      <c r="AN46" s="149">
        <f t="shared" si="22"/>
        <v>0.22772593589338208</v>
      </c>
      <c r="AO46" s="149">
        <f t="shared" si="22"/>
        <v>0.51810595267061299</v>
      </c>
      <c r="AP46" s="149">
        <f t="shared" si="22"/>
        <v>0.22187125908570671</v>
      </c>
      <c r="AQ46" s="97"/>
      <c r="AR46" s="171">
        <f t="shared" si="16"/>
        <v>1.3862821091288243E-2</v>
      </c>
      <c r="AS46" s="149">
        <f t="shared" si="17"/>
        <v>1.4496394202377477E-2</v>
      </c>
      <c r="AT46" s="149">
        <f t="shared" si="18"/>
        <v>1.1685599841533806E-2</v>
      </c>
      <c r="AU46" s="175">
        <f t="shared" si="25"/>
        <v>0.22413227507308744</v>
      </c>
      <c r="AV46" s="149">
        <f t="shared" si="23"/>
        <v>0.44827743439828682</v>
      </c>
      <c r="AW46" s="149">
        <f t="shared" si="24"/>
        <v>0.22027819747832733</v>
      </c>
    </row>
    <row r="47" spans="1:49" ht="15" x14ac:dyDescent="0.25">
      <c r="A47" s="130">
        <v>1874.1</v>
      </c>
      <c r="B47" s="138"/>
      <c r="C47" s="166">
        <f>raw_Data!B53</f>
        <v>4.53</v>
      </c>
      <c r="D47" s="167">
        <f>raw_Data!J53</f>
        <v>2.75E-2</v>
      </c>
      <c r="E47" s="167">
        <f>raw_Data!L53</f>
        <v>4.209493678221321E-3</v>
      </c>
      <c r="F47" s="168">
        <f t="shared" si="3"/>
        <v>4.54</v>
      </c>
      <c r="G47" s="167">
        <f>raw_Data!K53</f>
        <v>6.0572687224669606E-3</v>
      </c>
      <c r="H47" s="167">
        <f t="shared" si="4"/>
        <v>-2.2026431718060735E-3</v>
      </c>
      <c r="I47" s="165"/>
      <c r="J47" s="167">
        <f t="shared" si="26"/>
        <v>0.99752522842885327</v>
      </c>
      <c r="K47" s="167">
        <f t="shared" si="19"/>
        <v>1.7347221070744823E-3</v>
      </c>
      <c r="L47" s="93"/>
      <c r="M47" s="171">
        <f t="shared" si="0"/>
        <v>1.0017347221070745</v>
      </c>
      <c r="N47" s="172">
        <f t="shared" si="5"/>
        <v>1.0038546255506609</v>
      </c>
      <c r="O47" s="170">
        <f t="shared" si="1"/>
        <v>46</v>
      </c>
      <c r="P47" s="170">
        <f t="shared" si="2"/>
        <v>48</v>
      </c>
      <c r="Q47" s="169"/>
      <c r="R47" s="149">
        <f t="shared" si="6"/>
        <v>0.17693632132462572</v>
      </c>
      <c r="S47" s="173">
        <f t="shared" si="7"/>
        <v>-0.34209670775684703</v>
      </c>
      <c r="T47" s="149">
        <v>0</v>
      </c>
      <c r="U47" s="97"/>
      <c r="V47" s="149">
        <f>1/PI()*ATAN('Exhibit4_Impact-Test'!$Y$25*S_RDY_SP)+'Exhibit4_Impact-Test'!$Y$26</f>
        <v>0.60826376875884014</v>
      </c>
      <c r="W47" s="172">
        <f t="shared" si="29"/>
        <v>0.60876737414436521</v>
      </c>
      <c r="X47" s="149">
        <f>1/PI()*ATAN('Exhibit4_Impact-Test'!$Y$25*S_RS_SP)+'Exhibit4_Impact-Test'!$Y$26</f>
        <v>0.30900179470848105</v>
      </c>
      <c r="Y47" s="172">
        <f t="shared" si="20"/>
        <v>0.30945335669317814</v>
      </c>
      <c r="Z47" s="149">
        <f>1/PI()*ATAN('Exhibit4_Impact-Test'!$Y$25*S_5050_SP)+'Exhibit4_Impact-Test'!$Y$26</f>
        <v>0.5</v>
      </c>
      <c r="AA47" s="149">
        <f t="shared" si="8"/>
        <v>0.50052849887891115</v>
      </c>
      <c r="AB47" s="195">
        <f>VLOOKUP(_xlfn.NUMBERVALUE(LEFT(A47,4)),Transactioncosts!$C:$G,5,FALSE)</f>
        <v>70</v>
      </c>
      <c r="AC47" s="174"/>
      <c r="AD47" s="175">
        <f t="shared" si="27"/>
        <v>1.0030241825650752</v>
      </c>
      <c r="AE47" s="149">
        <f t="shared" si="9"/>
        <v>1.0023897760757514</v>
      </c>
      <c r="AF47" s="149">
        <f t="shared" si="10"/>
        <v>1.0027946738288676</v>
      </c>
      <c r="AG47" s="176">
        <f t="shared" si="30"/>
        <v>1.0030114858372101</v>
      </c>
      <c r="AH47" s="149">
        <f t="shared" si="11"/>
        <v>0.99897309072533791</v>
      </c>
      <c r="AI47" s="149">
        <f t="shared" si="12"/>
        <v>1.0027909743367152</v>
      </c>
      <c r="AJ47" s="97"/>
      <c r="AK47" s="171">
        <f t="shared" si="13"/>
        <v>3.0196189235235289E-3</v>
      </c>
      <c r="AL47" s="149">
        <f t="shared" si="21"/>
        <v>2.3869251021276E-3</v>
      </c>
      <c r="AM47" s="149">
        <f t="shared" si="14"/>
        <v>2.7907759884024112E-3</v>
      </c>
      <c r="AN47" s="149">
        <f t="shared" si="22"/>
        <v>0.23074555481690562</v>
      </c>
      <c r="AO47" s="149">
        <f t="shared" si="22"/>
        <v>0.52049287777274056</v>
      </c>
      <c r="AP47" s="149">
        <f t="shared" si="22"/>
        <v>0.22466203507410912</v>
      </c>
      <c r="AQ47" s="97"/>
      <c r="AR47" s="171">
        <f t="shared" si="16"/>
        <v>3.0069603969925802E-3</v>
      </c>
      <c r="AS47" s="149">
        <f t="shared" si="17"/>
        <v>-1.0274369072427404E-3</v>
      </c>
      <c r="AT47" s="149">
        <f t="shared" si="18"/>
        <v>2.7870867995056056E-3</v>
      </c>
      <c r="AU47" s="175">
        <f t="shared" si="25"/>
        <v>0.22713923547008003</v>
      </c>
      <c r="AV47" s="149">
        <f t="shared" si="23"/>
        <v>0.4472499974910441</v>
      </c>
      <c r="AW47" s="149">
        <f t="shared" si="24"/>
        <v>0.22306528427783293</v>
      </c>
    </row>
    <row r="48" spans="1:49" ht="15" x14ac:dyDescent="0.25">
      <c r="A48" s="130">
        <v>1874.11</v>
      </c>
      <c r="B48" s="138"/>
      <c r="C48" s="166">
        <f>raw_Data!B54</f>
        <v>4.57</v>
      </c>
      <c r="D48" s="167">
        <f>raw_Data!J54</f>
        <v>2.75E-2</v>
      </c>
      <c r="E48" s="167">
        <f>raw_Data!L54</f>
        <v>4.1829663784480609E-3</v>
      </c>
      <c r="F48" s="168">
        <f t="shared" si="3"/>
        <v>4.53</v>
      </c>
      <c r="G48" s="167">
        <f>raw_Data!K54</f>
        <v>6.0706401766004413E-3</v>
      </c>
      <c r="H48" s="167">
        <f t="shared" si="4"/>
        <v>8.8300220750552327E-3</v>
      </c>
      <c r="I48" s="165"/>
      <c r="J48" s="167">
        <f t="shared" si="26"/>
        <v>0.99752090802610993</v>
      </c>
      <c r="K48" s="167">
        <f t="shared" si="19"/>
        <v>1.7038744045581034E-3</v>
      </c>
      <c r="L48" s="93"/>
      <c r="M48" s="171">
        <f t="shared" si="0"/>
        <v>1.0017038744045581</v>
      </c>
      <c r="N48" s="172">
        <f t="shared" si="5"/>
        <v>1.0149006622516556</v>
      </c>
      <c r="O48" s="170">
        <f t="shared" si="1"/>
        <v>47</v>
      </c>
      <c r="P48" s="170">
        <f t="shared" si="2"/>
        <v>49</v>
      </c>
      <c r="Q48" s="169"/>
      <c r="R48" s="149">
        <f t="shared" si="6"/>
        <v>0.18104302187720775</v>
      </c>
      <c r="S48" s="173">
        <f t="shared" si="7"/>
        <v>0.67717407932395313</v>
      </c>
      <c r="T48" s="149">
        <v>0</v>
      </c>
      <c r="U48" s="97"/>
      <c r="V48" s="149">
        <f>1/PI()*ATAN('Exhibit4_Impact-Test'!$Y$25*S_RDY_SP)+'Exhibit4_Impact-Test'!$Y$26</f>
        <v>0.61058119241081554</v>
      </c>
      <c r="W48" s="172">
        <f t="shared" si="29"/>
        <v>0.6136886823828438</v>
      </c>
      <c r="X48" s="149">
        <f>1/PI()*ATAN('Exhibit4_Impact-Test'!$Y$25*S_RS_SP)+'Exhibit4_Impact-Test'!$Y$26</f>
        <v>0.79755126389511399</v>
      </c>
      <c r="Y48" s="172">
        <f t="shared" si="20"/>
        <v>0.79965631741236609</v>
      </c>
      <c r="Z48" s="149">
        <f>1/PI()*ATAN('Exhibit4_Impact-Test'!$Y$25*S_5050_SP)+'Exhibit4_Impact-Test'!$Y$26</f>
        <v>0.5</v>
      </c>
      <c r="AA48" s="149">
        <f t="shared" si="8"/>
        <v>0.50327203167681545</v>
      </c>
      <c r="AB48" s="195">
        <f>VLOOKUP(_xlfn.NUMBERVALUE(LEFT(A48,4)),Transactioncosts!$C:$G,5,FALSE)</f>
        <v>70</v>
      </c>
      <c r="AC48" s="174"/>
      <c r="AD48" s="175">
        <f t="shared" si="27"/>
        <v>1.0097615848642314</v>
      </c>
      <c r="AE48" s="149">
        <f t="shared" si="9"/>
        <v>1.0122289892313665</v>
      </c>
      <c r="AF48" s="149">
        <f t="shared" si="10"/>
        <v>1.0083022683281069</v>
      </c>
      <c r="AG48" s="176">
        <f t="shared" si="30"/>
        <v>1.0097351224745745</v>
      </c>
      <c r="AH48" s="149">
        <f t="shared" si="11"/>
        <v>1.0081598778949936</v>
      </c>
      <c r="AI48" s="149">
        <f t="shared" si="12"/>
        <v>1.0082793641063692</v>
      </c>
      <c r="AJ48" s="97"/>
      <c r="AK48" s="171">
        <f t="shared" si="13"/>
        <v>9.714248398028244E-3</v>
      </c>
      <c r="AL48" s="149">
        <f t="shared" si="21"/>
        <v>1.2154819213224054E-2</v>
      </c>
      <c r="AM48" s="149">
        <f t="shared" si="14"/>
        <v>8.2679940704645342E-3</v>
      </c>
      <c r="AN48" s="149">
        <f t="shared" si="22"/>
        <v>0.24045980321493388</v>
      </c>
      <c r="AO48" s="149">
        <f t="shared" si="22"/>
        <v>0.53264769698596459</v>
      </c>
      <c r="AP48" s="149">
        <f t="shared" si="22"/>
        <v>0.23293002914457364</v>
      </c>
      <c r="AQ48" s="97"/>
      <c r="AR48" s="171">
        <f t="shared" si="16"/>
        <v>9.6880414826495589E-3</v>
      </c>
      <c r="AS48" s="149">
        <f t="shared" si="17"/>
        <v>8.1267660949068173E-3</v>
      </c>
      <c r="AT48" s="149">
        <f t="shared" si="18"/>
        <v>8.2452781819824916E-3</v>
      </c>
      <c r="AU48" s="175">
        <f t="shared" si="25"/>
        <v>0.23682727695272959</v>
      </c>
      <c r="AV48" s="149">
        <f t="shared" si="23"/>
        <v>0.45537676358595092</v>
      </c>
      <c r="AW48" s="149">
        <f t="shared" si="24"/>
        <v>0.23131056245981541</v>
      </c>
    </row>
    <row r="49" spans="1:49" ht="15" x14ac:dyDescent="0.25">
      <c r="A49" s="130">
        <v>1874.12</v>
      </c>
      <c r="B49" s="138"/>
      <c r="C49" s="166">
        <f>raw_Data!B55</f>
        <v>4.54</v>
      </c>
      <c r="D49" s="167">
        <f>raw_Data!J55</f>
        <v>2.75E-2</v>
      </c>
      <c r="E49" s="167">
        <f>raw_Data!L55</f>
        <v>4.1564313680042542E-3</v>
      </c>
      <c r="F49" s="168">
        <f t="shared" si="3"/>
        <v>4.57</v>
      </c>
      <c r="G49" s="167">
        <f>raw_Data!K55</f>
        <v>6.0175054704595179E-3</v>
      </c>
      <c r="H49" s="167">
        <f t="shared" si="4"/>
        <v>-6.5645514223194867E-3</v>
      </c>
      <c r="I49" s="165"/>
      <c r="J49" s="167">
        <f t="shared" si="26"/>
        <v>0.99751657668837956</v>
      </c>
      <c r="K49" s="167">
        <f t="shared" si="19"/>
        <v>1.6730080563838179E-3</v>
      </c>
      <c r="L49" s="93"/>
      <c r="M49" s="171">
        <f t="shared" si="0"/>
        <v>1.0016730080563838</v>
      </c>
      <c r="N49" s="172">
        <f t="shared" si="5"/>
        <v>0.99945295404813994</v>
      </c>
      <c r="O49" s="170">
        <f t="shared" si="1"/>
        <v>48</v>
      </c>
      <c r="P49" s="170">
        <f t="shared" si="2"/>
        <v>50</v>
      </c>
      <c r="Q49" s="169"/>
      <c r="R49" s="149">
        <f t="shared" si="6"/>
        <v>0.17984845399165797</v>
      </c>
      <c r="S49" s="173">
        <f t="shared" si="7"/>
        <v>-0.61079698066195998</v>
      </c>
      <c r="T49" s="149">
        <v>0</v>
      </c>
      <c r="U49" s="97"/>
      <c r="V49" s="149">
        <f>1/PI()*ATAN('Exhibit4_Impact-Test'!$Y$25*S_RDY_SP)+'Exhibit4_Impact-Test'!$Y$26</f>
        <v>0.60990834100328839</v>
      </c>
      <c r="W49" s="172">
        <f t="shared" si="29"/>
        <v>0.60938031383540203</v>
      </c>
      <c r="X49" s="149">
        <f>1/PI()*ATAN('Exhibit4_Impact-Test'!$Y$25*S_RS_SP)+'Exhibit4_Impact-Test'!$Y$26</f>
        <v>0.21835469793051582</v>
      </c>
      <c r="Y49" s="172">
        <f t="shared" si="20"/>
        <v>0.21797623786645343</v>
      </c>
      <c r="Z49" s="149">
        <f>1/PI()*ATAN('Exhibit4_Impact-Test'!$Y$25*S_5050_SP)+'Exhibit4_Impact-Test'!$Y$26</f>
        <v>0.5</v>
      </c>
      <c r="AA49" s="149">
        <f t="shared" si="8"/>
        <v>0.49944529878421323</v>
      </c>
      <c r="AB49" s="195">
        <f>VLOOKUP(_xlfn.NUMBERVALUE(LEFT(A49,4)),Transactioncosts!$C:$G,5,FALSE)</f>
        <v>70</v>
      </c>
      <c r="AC49" s="174"/>
      <c r="AD49" s="175">
        <f t="shared" si="27"/>
        <v>1.0003189785992781</v>
      </c>
      <c r="AE49" s="149">
        <f t="shared" si="9"/>
        <v>1.0011882488340245</v>
      </c>
      <c r="AF49" s="149">
        <f t="shared" si="10"/>
        <v>1.0005629810522618</v>
      </c>
      <c r="AG49" s="176">
        <f t="shared" si="30"/>
        <v>1.000305099320741</v>
      </c>
      <c r="AH49" s="149">
        <f t="shared" si="11"/>
        <v>0.99921408249908961</v>
      </c>
      <c r="AI49" s="149">
        <f t="shared" si="12"/>
        <v>1.0005590981437513</v>
      </c>
      <c r="AJ49" s="97"/>
      <c r="AK49" s="171">
        <f t="shared" si="13"/>
        <v>3.1892773642051945E-4</v>
      </c>
      <c r="AL49" s="149">
        <f t="shared" si="21"/>
        <v>1.1875434251242543E-3</v>
      </c>
      <c r="AM49" s="149">
        <f t="shared" si="14"/>
        <v>5.6282263788262838E-4</v>
      </c>
      <c r="AN49" s="149">
        <f t="shared" si="22"/>
        <v>0.24077873095135441</v>
      </c>
      <c r="AO49" s="149">
        <f t="shared" si="22"/>
        <v>0.53383524041108887</v>
      </c>
      <c r="AP49" s="149">
        <f t="shared" si="22"/>
        <v>0.23349285178245627</v>
      </c>
      <c r="AQ49" s="97"/>
      <c r="AR49" s="171">
        <f t="shared" si="16"/>
        <v>3.0505278740782464E-4</v>
      </c>
      <c r="AS49" s="149">
        <f t="shared" si="17"/>
        <v>-7.862264959765399E-4</v>
      </c>
      <c r="AT49" s="149">
        <f t="shared" si="18"/>
        <v>5.5894190661603363E-4</v>
      </c>
      <c r="AU49" s="175">
        <f t="shared" si="25"/>
        <v>0.23713232974013743</v>
      </c>
      <c r="AV49" s="149">
        <f t="shared" si="23"/>
        <v>0.45459053708997438</v>
      </c>
      <c r="AW49" s="149">
        <f t="shared" si="24"/>
        <v>0.23186950436643144</v>
      </c>
    </row>
    <row r="50" spans="1:49" ht="15" x14ac:dyDescent="0.25">
      <c r="A50" s="130">
        <v>1875.01</v>
      </c>
      <c r="B50" s="138"/>
      <c r="C50" s="166">
        <f>raw_Data!B56</f>
        <v>4.54</v>
      </c>
      <c r="D50" s="167">
        <f>raw_Data!J56</f>
        <v>2.7291666666666669E-2</v>
      </c>
      <c r="E50" s="167">
        <f>raw_Data!L56</f>
        <v>4.1298886422020953E-3</v>
      </c>
      <c r="F50" s="168">
        <f t="shared" si="3"/>
        <v>4.54</v>
      </c>
      <c r="G50" s="167">
        <f>raw_Data!K56</f>
        <v>6.0113803230543326E-3</v>
      </c>
      <c r="H50" s="167">
        <f t="shared" si="4"/>
        <v>0</v>
      </c>
      <c r="I50" s="165"/>
      <c r="J50" s="167">
        <f t="shared" si="26"/>
        <v>0.99751223438161185</v>
      </c>
      <c r="K50" s="167">
        <f t="shared" si="19"/>
        <v>1.6421230238139461E-3</v>
      </c>
      <c r="L50" s="93"/>
      <c r="M50" s="171">
        <f t="shared" si="0"/>
        <v>1.0016421230238139</v>
      </c>
      <c r="N50" s="172">
        <f t="shared" si="5"/>
        <v>1.0060113803230544</v>
      </c>
      <c r="O50" s="170">
        <f t="shared" si="1"/>
        <v>49</v>
      </c>
      <c r="P50" s="170">
        <f t="shared" si="2"/>
        <v>51</v>
      </c>
      <c r="Q50" s="169"/>
      <c r="R50" s="149">
        <f t="shared" si="6"/>
        <v>0.18243344894765223</v>
      </c>
      <c r="S50" s="173">
        <f t="shared" si="7"/>
        <v>0</v>
      </c>
      <c r="T50" s="149">
        <v>0</v>
      </c>
      <c r="U50" s="97"/>
      <c r="V50" s="149">
        <f>1/PI()*ATAN('Exhibit4_Impact-Test'!$Y$25*S_RDY_SP)+'Exhibit4_Impact-Test'!$Y$26</f>
        <v>0.61136306791212569</v>
      </c>
      <c r="W50" s="172">
        <f t="shared" si="29"/>
        <v>0.61239673732226352</v>
      </c>
      <c r="X50" s="149">
        <f>1/PI()*ATAN('Exhibit4_Impact-Test'!$Y$25*S_RS_SP)+'Exhibit4_Impact-Test'!$Y$26</f>
        <v>0.5</v>
      </c>
      <c r="Y50" s="172">
        <f t="shared" si="20"/>
        <v>0.50108815024404274</v>
      </c>
      <c r="Z50" s="149">
        <f>1/PI()*ATAN('Exhibit4_Impact-Test'!$Y$25*S_5050_SP)+'Exhibit4_Impact-Test'!$Y$26</f>
        <v>0.5</v>
      </c>
      <c r="AA50" s="149">
        <f t="shared" si="8"/>
        <v>0.50108815024404274</v>
      </c>
      <c r="AB50" s="195">
        <f>VLOOKUP(_xlfn.NUMBERVALUE(LEFT(A50,4)),Transactioncosts!$C:$G,5,FALSE)</f>
        <v>70</v>
      </c>
      <c r="AC50" s="174"/>
      <c r="AD50" s="175">
        <f t="shared" si="27"/>
        <v>1.004313325570775</v>
      </c>
      <c r="AE50" s="149">
        <f t="shared" si="9"/>
        <v>1.0038267516734343</v>
      </c>
      <c r="AF50" s="149">
        <f t="shared" si="10"/>
        <v>1.0038267516734343</v>
      </c>
      <c r="AG50" s="176">
        <f t="shared" si="30"/>
        <v>1.0043037002296953</v>
      </c>
      <c r="AH50" s="149">
        <f t="shared" si="11"/>
        <v>1.0024648378304646</v>
      </c>
      <c r="AI50" s="149">
        <f t="shared" si="12"/>
        <v>1.003819134621726</v>
      </c>
      <c r="AJ50" s="97"/>
      <c r="AK50" s="171">
        <f t="shared" si="13"/>
        <v>4.3040498452858421E-3</v>
      </c>
      <c r="AL50" s="149">
        <f t="shared" si="21"/>
        <v>3.8194482854876084E-3</v>
      </c>
      <c r="AM50" s="149">
        <f t="shared" si="14"/>
        <v>3.8194482854876084E-3</v>
      </c>
      <c r="AN50" s="149">
        <f t="shared" si="22"/>
        <v>0.24508278079664025</v>
      </c>
      <c r="AO50" s="149">
        <f t="shared" si="22"/>
        <v>0.53765468869657651</v>
      </c>
      <c r="AP50" s="149">
        <f t="shared" si="22"/>
        <v>0.23731230006794388</v>
      </c>
      <c r="AQ50" s="97"/>
      <c r="AR50" s="171">
        <f t="shared" si="16"/>
        <v>4.294465797200846E-3</v>
      </c>
      <c r="AS50" s="149">
        <f t="shared" si="17"/>
        <v>2.4618051001360263E-3</v>
      </c>
      <c r="AT50" s="149">
        <f t="shared" si="18"/>
        <v>3.8118602424364934E-3</v>
      </c>
      <c r="AU50" s="175">
        <f t="shared" si="25"/>
        <v>0.24142679553733828</v>
      </c>
      <c r="AV50" s="149">
        <f t="shared" si="23"/>
        <v>0.45705234219011043</v>
      </c>
      <c r="AW50" s="149">
        <f t="shared" si="24"/>
        <v>0.23568136460886793</v>
      </c>
    </row>
    <row r="51" spans="1:49" ht="15" x14ac:dyDescent="0.25">
      <c r="A51" s="130">
        <v>1875.02</v>
      </c>
      <c r="B51" s="138"/>
      <c r="C51" s="166">
        <f>raw_Data!B57</f>
        <v>4.53</v>
      </c>
      <c r="D51" s="167">
        <f>raw_Data!J57</f>
        <v>2.7083333333333334E-2</v>
      </c>
      <c r="E51" s="167">
        <f>raw_Data!L57</f>
        <v>4.0980271803598978E-3</v>
      </c>
      <c r="F51" s="168">
        <f t="shared" si="3"/>
        <v>4.54</v>
      </c>
      <c r="G51" s="167">
        <f>raw_Data!K57</f>
        <v>5.9654919236417038E-3</v>
      </c>
      <c r="H51" s="167">
        <f t="shared" si="4"/>
        <v>-2.2026431718060735E-3</v>
      </c>
      <c r="I51" s="165"/>
      <c r="J51" s="167">
        <f t="shared" si="26"/>
        <v>0.99700937029143155</v>
      </c>
      <c r="K51" s="167">
        <f t="shared" si="19"/>
        <v>1.1073974717914492E-3</v>
      </c>
      <c r="L51" s="93"/>
      <c r="M51" s="171">
        <f t="shared" si="0"/>
        <v>1.0011073974717914</v>
      </c>
      <c r="N51" s="172">
        <f t="shared" si="5"/>
        <v>1.0037628487518357</v>
      </c>
      <c r="O51" s="170">
        <f t="shared" si="1"/>
        <v>50</v>
      </c>
      <c r="P51" s="170">
        <f t="shared" si="2"/>
        <v>52</v>
      </c>
      <c r="Q51" s="169"/>
      <c r="R51" s="149">
        <f t="shared" si="6"/>
        <v>0.1818260608867085</v>
      </c>
      <c r="S51" s="173">
        <f t="shared" si="7"/>
        <v>-0.34782978380520968</v>
      </c>
      <c r="T51" s="149">
        <v>0</v>
      </c>
      <c r="U51" s="97"/>
      <c r="V51" s="149">
        <f>1/PI()*ATAN('Exhibit4_Impact-Test'!$Y$25*S_RDY_SP)+'Exhibit4_Impact-Test'!$Y$26</f>
        <v>0.61102168859658035</v>
      </c>
      <c r="W51" s="172">
        <f t="shared" si="29"/>
        <v>0.61165110255477673</v>
      </c>
      <c r="X51" s="149">
        <f>1/PI()*ATAN('Exhibit4_Impact-Test'!$Y$25*S_RS_SP)+'Exhibit4_Impact-Test'!$Y$26</f>
        <v>0.30652902981979024</v>
      </c>
      <c r="Y51" s="172">
        <f t="shared" si="20"/>
        <v>0.30709241393010744</v>
      </c>
      <c r="Z51" s="149">
        <f>1/PI()*ATAN('Exhibit4_Impact-Test'!$Y$25*S_5050_SP)+'Exhibit4_Impact-Test'!$Y$26</f>
        <v>0.5</v>
      </c>
      <c r="AA51" s="149">
        <f t="shared" si="8"/>
        <v>0.50066225015934229</v>
      </c>
      <c r="AB51" s="195">
        <f>VLOOKUP(_xlfn.NUMBERVALUE(LEFT(A51,4)),Transactioncosts!$C:$G,5,FALSE)</f>
        <v>70</v>
      </c>
      <c r="AC51" s="174"/>
      <c r="AD51" s="175">
        <f t="shared" si="27"/>
        <v>1.0027299357969102</v>
      </c>
      <c r="AE51" s="149">
        <f t="shared" si="9"/>
        <v>1.0019213703763972</v>
      </c>
      <c r="AF51" s="149">
        <f t="shared" si="10"/>
        <v>1.0024351231118136</v>
      </c>
      <c r="AG51" s="176">
        <f t="shared" si="30"/>
        <v>1.0027297652812279</v>
      </c>
      <c r="AH51" s="149">
        <f t="shared" si="11"/>
        <v>0.99836262577197266</v>
      </c>
      <c r="AI51" s="149">
        <f t="shared" si="12"/>
        <v>1.0024304873606982</v>
      </c>
      <c r="AJ51" s="97"/>
      <c r="AK51" s="171">
        <f t="shared" si="13"/>
        <v>2.7262162899881841E-3</v>
      </c>
      <c r="AL51" s="149">
        <f t="shared" si="21"/>
        <v>1.9195269052850153E-3</v>
      </c>
      <c r="AM51" s="149">
        <f t="shared" si="14"/>
        <v>2.4321630040394248E-3</v>
      </c>
      <c r="AN51" s="149">
        <f t="shared" si="22"/>
        <v>0.24780899708662843</v>
      </c>
      <c r="AO51" s="149">
        <f t="shared" si="22"/>
        <v>0.53957421560186147</v>
      </c>
      <c r="AP51" s="149">
        <f t="shared" si="22"/>
        <v>0.2397444630719833</v>
      </c>
      <c r="AQ51" s="97"/>
      <c r="AR51" s="171">
        <f t="shared" si="16"/>
        <v>2.7260462385210326E-3</v>
      </c>
      <c r="AS51" s="149">
        <f t="shared" si="17"/>
        <v>-1.6387161902716293E-3</v>
      </c>
      <c r="AT51" s="149">
        <f t="shared" si="18"/>
        <v>2.4275385034332837E-3</v>
      </c>
      <c r="AU51" s="175">
        <f t="shared" si="25"/>
        <v>0.24415284177585933</v>
      </c>
      <c r="AV51" s="149">
        <f t="shared" si="23"/>
        <v>0.45541362599983881</v>
      </c>
      <c r="AW51" s="149">
        <f t="shared" si="24"/>
        <v>0.23810890311230121</v>
      </c>
    </row>
    <row r="52" spans="1:49" ht="15" x14ac:dyDescent="0.25">
      <c r="A52" s="130">
        <v>1875.03</v>
      </c>
      <c r="B52" s="138"/>
      <c r="C52" s="166">
        <f>raw_Data!B58</f>
        <v>4.59</v>
      </c>
      <c r="D52" s="167">
        <f>raw_Data!J58</f>
        <v>2.6875E-2</v>
      </c>
      <c r="E52" s="167">
        <f>raw_Data!L58</f>
        <v>4.0661545935285481E-3</v>
      </c>
      <c r="F52" s="168">
        <f t="shared" si="3"/>
        <v>4.53</v>
      </c>
      <c r="G52" s="167">
        <f>raw_Data!K58</f>
        <v>5.9326710816777041E-3</v>
      </c>
      <c r="H52" s="167">
        <f t="shared" si="4"/>
        <v>1.3245033112582627E-2</v>
      </c>
      <c r="I52" s="165"/>
      <c r="J52" s="167">
        <f t="shared" si="26"/>
        <v>0.99700308382190095</v>
      </c>
      <c r="K52" s="167">
        <f t="shared" si="19"/>
        <v>1.0692384154293855E-3</v>
      </c>
      <c r="L52" s="93"/>
      <c r="M52" s="171">
        <f t="shared" si="0"/>
        <v>1.0010692384154294</v>
      </c>
      <c r="N52" s="172">
        <f t="shared" si="5"/>
        <v>1.0191777041942605</v>
      </c>
      <c r="O52" s="170">
        <f t="shared" si="1"/>
        <v>51</v>
      </c>
      <c r="P52" s="170">
        <f t="shared" si="2"/>
        <v>53</v>
      </c>
      <c r="Q52" s="169"/>
      <c r="R52" s="149">
        <f t="shared" si="6"/>
        <v>0.18290290998596176</v>
      </c>
      <c r="S52" s="173">
        <f t="shared" si="7"/>
        <v>0.7637079551624737</v>
      </c>
      <c r="T52" s="149">
        <v>0</v>
      </c>
      <c r="U52" s="97"/>
      <c r="V52" s="149">
        <f>1/PI()*ATAN('Exhibit4_Impact-Test'!$Y$25*S_RDY_SP)+'Exhibit4_Impact-Test'!$Y$26</f>
        <v>0.61162674317159271</v>
      </c>
      <c r="W52" s="172">
        <f t="shared" si="29"/>
        <v>0.61587660456579518</v>
      </c>
      <c r="X52" s="149">
        <f>1/PI()*ATAN('Exhibit4_Impact-Test'!$Y$25*S_RS_SP)+'Exhibit4_Impact-Test'!$Y$26</f>
        <v>0.81548450027647157</v>
      </c>
      <c r="Y52" s="172">
        <f t="shared" si="20"/>
        <v>0.81816679469439224</v>
      </c>
      <c r="Z52" s="149">
        <f>1/PI()*ATAN('Exhibit4_Impact-Test'!$Y$25*S_5050_SP)+'Exhibit4_Impact-Test'!$Y$26</f>
        <v>0.5</v>
      </c>
      <c r="AA52" s="149">
        <f t="shared" si="8"/>
        <v>0.50448174562151271</v>
      </c>
      <c r="AB52" s="195">
        <f>VLOOKUP(_xlfn.NUMBERVALUE(LEFT(A52,4)),Transactioncosts!$C:$G,5,FALSE)</f>
        <v>70</v>
      </c>
      <c r="AC52" s="174"/>
      <c r="AD52" s="175">
        <f t="shared" si="27"/>
        <v>1.0121448603635701</v>
      </c>
      <c r="AE52" s="149">
        <f t="shared" si="9"/>
        <v>1.015836411581853</v>
      </c>
      <c r="AF52" s="149">
        <f t="shared" si="10"/>
        <v>1.010123471304845</v>
      </c>
      <c r="AG52" s="176">
        <f t="shared" si="30"/>
        <v>1.0120900357639</v>
      </c>
      <c r="AH52" s="149">
        <f t="shared" si="11"/>
        <v>1.0158163416784403</v>
      </c>
      <c r="AI52" s="149">
        <f t="shared" si="12"/>
        <v>1.0100920990854945</v>
      </c>
      <c r="AJ52" s="97"/>
      <c r="AK52" s="171">
        <f t="shared" si="13"/>
        <v>1.2071703273091086E-2</v>
      </c>
      <c r="AL52" s="149">
        <f t="shared" si="21"/>
        <v>1.5712323969845034E-2</v>
      </c>
      <c r="AM52" s="149">
        <f t="shared" si="14"/>
        <v>1.0072572198068681E-2</v>
      </c>
      <c r="AN52" s="149">
        <f t="shared" si="22"/>
        <v>0.2598807003597195</v>
      </c>
      <c r="AO52" s="149">
        <f t="shared" si="22"/>
        <v>0.55528653957170648</v>
      </c>
      <c r="AP52" s="149">
        <f t="shared" si="22"/>
        <v>0.24981703527005197</v>
      </c>
      <c r="AQ52" s="97"/>
      <c r="AR52" s="171">
        <f t="shared" si="16"/>
        <v>1.2017535053989252E-2</v>
      </c>
      <c r="AS52" s="149">
        <f t="shared" si="17"/>
        <v>1.569256675160861E-2</v>
      </c>
      <c r="AT52" s="149">
        <f t="shared" si="18"/>
        <v>1.0041513909227726E-2</v>
      </c>
      <c r="AU52" s="175">
        <f t="shared" si="25"/>
        <v>0.25617037682984856</v>
      </c>
      <c r="AV52" s="149">
        <f t="shared" si="23"/>
        <v>0.47110619275144744</v>
      </c>
      <c r="AW52" s="149">
        <f t="shared" si="24"/>
        <v>0.24815041702152893</v>
      </c>
    </row>
    <row r="53" spans="1:49" ht="15" x14ac:dyDescent="0.25">
      <c r="A53" s="130">
        <v>1875.04</v>
      </c>
      <c r="B53" s="138"/>
      <c r="C53" s="166">
        <f>raw_Data!B59</f>
        <v>4.6500000000000004</v>
      </c>
      <c r="D53" s="167">
        <f>raw_Data!J59</f>
        <v>2.6666666666666668E-2</v>
      </c>
      <c r="E53" s="167">
        <f>raw_Data!L59</f>
        <v>4.0342708735832122E-3</v>
      </c>
      <c r="F53" s="168">
        <f t="shared" si="3"/>
        <v>4.59</v>
      </c>
      <c r="G53" s="167">
        <f>raw_Data!K59</f>
        <v>5.8097312999273792E-3</v>
      </c>
      <c r="H53" s="167">
        <f t="shared" si="4"/>
        <v>1.3071895424836777E-2</v>
      </c>
      <c r="I53" s="165"/>
      <c r="J53" s="167">
        <f t="shared" si="26"/>
        <v>0.99699677820741761</v>
      </c>
      <c r="K53" s="167">
        <f t="shared" si="19"/>
        <v>1.0310490810008233E-3</v>
      </c>
      <c r="L53" s="93"/>
      <c r="M53" s="171">
        <f t="shared" si="0"/>
        <v>1.0010310490810008</v>
      </c>
      <c r="N53" s="172">
        <f t="shared" si="5"/>
        <v>1.018881626724764</v>
      </c>
      <c r="O53" s="170">
        <f t="shared" si="1"/>
        <v>52</v>
      </c>
      <c r="P53" s="170">
        <f t="shared" si="2"/>
        <v>54</v>
      </c>
      <c r="Q53" s="169"/>
      <c r="R53" s="149">
        <f t="shared" si="6"/>
        <v>0.17654889143202634</v>
      </c>
      <c r="S53" s="173">
        <f t="shared" si="7"/>
        <v>0.76274111762007857</v>
      </c>
      <c r="T53" s="149">
        <v>0</v>
      </c>
      <c r="U53" s="97"/>
      <c r="V53" s="149">
        <f>1/PI()*ATAN('Exhibit4_Impact-Test'!$Y$25*S_RDY_SP)+'Exhibit4_Impact-Test'!$Y$26</f>
        <v>0.60804451889862798</v>
      </c>
      <c r="W53" s="172">
        <f t="shared" si="29"/>
        <v>0.61224881445239698</v>
      </c>
      <c r="X53" s="149">
        <f>1/PI()*ATAN('Exhibit4_Impact-Test'!$Y$25*S_RS_SP)+'Exhibit4_Impact-Test'!$Y$26</f>
        <v>0.81529966563541856</v>
      </c>
      <c r="Y53" s="172">
        <f t="shared" si="20"/>
        <v>0.81794646550994143</v>
      </c>
      <c r="Z53" s="149">
        <f>1/PI()*ATAN('Exhibit4_Impact-Test'!$Y$25*S_5050_SP)+'Exhibit4_Impact-Test'!$Y$26</f>
        <v>0.5</v>
      </c>
      <c r="AA53" s="149">
        <f t="shared" si="8"/>
        <v>0.50441865083020043</v>
      </c>
      <c r="AB53" s="195">
        <f>VLOOKUP(_xlfn.NUMBERVALUE(LEFT(A53,4)),Transactioncosts!$C:$G,5,FALSE)</f>
        <v>70</v>
      </c>
      <c r="AC53" s="174"/>
      <c r="AD53" s="175">
        <f t="shared" si="27"/>
        <v>1.0118849949764654</v>
      </c>
      <c r="AE53" s="149">
        <f t="shared" si="9"/>
        <v>1.0155846190653599</v>
      </c>
      <c r="AF53" s="149">
        <f t="shared" si="10"/>
        <v>1.0099563379028824</v>
      </c>
      <c r="AG53" s="176">
        <f t="shared" si="30"/>
        <v>1.0118305670362573</v>
      </c>
      <c r="AH53" s="149">
        <f t="shared" si="11"/>
        <v>1.0109830187552165</v>
      </c>
      <c r="AI53" s="149">
        <f t="shared" si="12"/>
        <v>1.0099254073470709</v>
      </c>
      <c r="AJ53" s="97"/>
      <c r="AK53" s="171">
        <f t="shared" si="13"/>
        <v>1.1814923080005575E-2</v>
      </c>
      <c r="AL53" s="149">
        <f t="shared" si="21"/>
        <v>1.5464426056036063E-2</v>
      </c>
      <c r="AM53" s="149">
        <f t="shared" si="14"/>
        <v>9.9071001196070659E-3</v>
      </c>
      <c r="AN53" s="149">
        <f t="shared" si="22"/>
        <v>0.27169562343972509</v>
      </c>
      <c r="AO53" s="149">
        <f t="shared" si="22"/>
        <v>0.57075096562774252</v>
      </c>
      <c r="AP53" s="149">
        <f t="shared" si="22"/>
        <v>0.25972413538965905</v>
      </c>
      <c r="AQ53" s="97"/>
      <c r="AR53" s="171">
        <f t="shared" si="16"/>
        <v>1.1761132971115817E-2</v>
      </c>
      <c r="AS53" s="149">
        <f t="shared" si="17"/>
        <v>1.0923143413806432E-2</v>
      </c>
      <c r="AT53" s="149">
        <f t="shared" si="18"/>
        <v>9.876474014007916E-3</v>
      </c>
      <c r="AU53" s="175">
        <f t="shared" si="25"/>
        <v>0.26793150980096436</v>
      </c>
      <c r="AV53" s="149">
        <f t="shared" si="23"/>
        <v>0.4820293361652539</v>
      </c>
      <c r="AW53" s="149">
        <f t="shared" si="24"/>
        <v>0.25802689103553683</v>
      </c>
    </row>
    <row r="54" spans="1:49" ht="15" x14ac:dyDescent="0.25">
      <c r="A54" s="130">
        <v>1875.05</v>
      </c>
      <c r="B54" s="138"/>
      <c r="C54" s="166">
        <f>raw_Data!B60</f>
        <v>4.47</v>
      </c>
      <c r="D54" s="167">
        <f>raw_Data!J60</f>
        <v>2.6458333333333334E-2</v>
      </c>
      <c r="E54" s="167">
        <f>raw_Data!L60</f>
        <v>4.002376012389508E-3</v>
      </c>
      <c r="F54" s="168">
        <f t="shared" si="3"/>
        <v>4.6500000000000004</v>
      </c>
      <c r="G54" s="167">
        <f>raw_Data!K60</f>
        <v>5.6899641577060926E-3</v>
      </c>
      <c r="H54" s="167">
        <f t="shared" si="4"/>
        <v>-3.8709677419354938E-2</v>
      </c>
      <c r="I54" s="165"/>
      <c r="J54" s="167">
        <f t="shared" si="26"/>
        <v>0.99699045337620151</v>
      </c>
      <c r="K54" s="167">
        <f t="shared" si="19"/>
        <v>9.928293885910211E-4</v>
      </c>
      <c r="L54" s="93"/>
      <c r="M54" s="171">
        <f t="shared" si="0"/>
        <v>1.000992829388591</v>
      </c>
      <c r="N54" s="172">
        <f t="shared" si="5"/>
        <v>0.96698028673835112</v>
      </c>
      <c r="O54" s="170">
        <f t="shared" si="1"/>
        <v>53</v>
      </c>
      <c r="P54" s="170">
        <f t="shared" si="2"/>
        <v>55</v>
      </c>
      <c r="Q54" s="169"/>
      <c r="R54" s="149">
        <f t="shared" si="6"/>
        <v>0.17026463046146234</v>
      </c>
      <c r="S54" s="173">
        <f t="shared" si="7"/>
        <v>-0.90561772988458988</v>
      </c>
      <c r="T54" s="149">
        <v>0</v>
      </c>
      <c r="U54" s="97"/>
      <c r="V54" s="149">
        <f>1/PI()*ATAN('Exhibit4_Impact-Test'!$Y$25*S_RDY_SP)+'Exhibit4_Impact-Test'!$Y$26</f>
        <v>0.60447339442265891</v>
      </c>
      <c r="W54" s="172">
        <f t="shared" si="29"/>
        <v>0.59617920396237611</v>
      </c>
      <c r="X54" s="149">
        <f>1/PI()*ATAN('Exhibit4_Impact-Test'!$Y$25*S_RS_SP)+'Exhibit4_Impact-Test'!$Y$26</f>
        <v>0.1605749926322948</v>
      </c>
      <c r="Y54" s="172">
        <f t="shared" si="20"/>
        <v>0.15596984020839971</v>
      </c>
      <c r="Z54" s="149">
        <f>1/PI()*ATAN('Exhibit4_Impact-Test'!$Y$25*S_5050_SP)+'Exhibit4_Impact-Test'!$Y$26</f>
        <v>0.5</v>
      </c>
      <c r="AA54" s="149">
        <f t="shared" si="8"/>
        <v>0.49135848392147297</v>
      </c>
      <c r="AB54" s="195">
        <f>VLOOKUP(_xlfn.NUMBERVALUE(LEFT(A54,4)),Transactioncosts!$C:$G,5,FALSE)</f>
        <v>70</v>
      </c>
      <c r="AC54" s="174"/>
      <c r="AD54" s="175">
        <f t="shared" si="27"/>
        <v>0.98043315227985506</v>
      </c>
      <c r="AE54" s="149">
        <f t="shared" si="9"/>
        <v>0.99553126560312311</v>
      </c>
      <c r="AF54" s="149">
        <f t="shared" si="10"/>
        <v>0.98398655806347102</v>
      </c>
      <c r="AG54" s="176">
        <f t="shared" si="30"/>
        <v>0.98029966650860967</v>
      </c>
      <c r="AH54" s="149">
        <f t="shared" si="11"/>
        <v>0.99541990423365256</v>
      </c>
      <c r="AI54" s="149">
        <f t="shared" si="12"/>
        <v>0.98392606745092137</v>
      </c>
      <c r="AJ54" s="97"/>
      <c r="AK54" s="171">
        <f t="shared" si="13"/>
        <v>-1.9760812844963904E-2</v>
      </c>
      <c r="AL54" s="149">
        <f t="shared" si="21"/>
        <v>-4.4787490367459264E-3</v>
      </c>
      <c r="AM54" s="149">
        <f t="shared" si="14"/>
        <v>-1.6143042527791796E-2</v>
      </c>
      <c r="AN54" s="149">
        <f t="shared" si="22"/>
        <v>0.25193481059476119</v>
      </c>
      <c r="AO54" s="149">
        <f t="shared" si="22"/>
        <v>0.56627221659099658</v>
      </c>
      <c r="AP54" s="149">
        <f t="shared" si="22"/>
        <v>0.24358109286186724</v>
      </c>
      <c r="AQ54" s="97"/>
      <c r="AR54" s="171">
        <f t="shared" si="16"/>
        <v>-1.9896971907710757E-2</v>
      </c>
      <c r="AS54" s="149">
        <f t="shared" si="17"/>
        <v>-4.5906165413576103E-3</v>
      </c>
      <c r="AT54" s="149">
        <f t="shared" si="18"/>
        <v>-1.620451945698512E-2</v>
      </c>
      <c r="AU54" s="175">
        <f t="shared" si="25"/>
        <v>0.24803453789325361</v>
      </c>
      <c r="AV54" s="149">
        <f t="shared" si="23"/>
        <v>0.47743871962389628</v>
      </c>
      <c r="AW54" s="149">
        <f t="shared" si="24"/>
        <v>0.24182237157855171</v>
      </c>
    </row>
    <row r="55" spans="1:49" ht="15" x14ac:dyDescent="0.25">
      <c r="A55" s="130">
        <v>1875.06</v>
      </c>
      <c r="B55" s="138"/>
      <c r="C55" s="166">
        <f>raw_Data!B61</f>
        <v>4.38</v>
      </c>
      <c r="D55" s="167">
        <f>raw_Data!J61</f>
        <v>2.6249999999999999E-2</v>
      </c>
      <c r="E55" s="167">
        <f>raw_Data!L61</f>
        <v>3.9704700018041716E-3</v>
      </c>
      <c r="F55" s="168">
        <f t="shared" si="3"/>
        <v>4.47</v>
      </c>
      <c r="G55" s="167">
        <f>raw_Data!K61</f>
        <v>5.8724832214765103E-3</v>
      </c>
      <c r="H55" s="167">
        <f t="shared" si="4"/>
        <v>-2.0134228187919434E-2</v>
      </c>
      <c r="I55" s="165"/>
      <c r="J55" s="167">
        <f t="shared" si="26"/>
        <v>0.99698410925622549</v>
      </c>
      <c r="K55" s="167">
        <f t="shared" si="19"/>
        <v>9.5457925802966415E-4</v>
      </c>
      <c r="L55" s="93"/>
      <c r="M55" s="171">
        <f t="shared" si="0"/>
        <v>1.0009545792580297</v>
      </c>
      <c r="N55" s="172">
        <f t="shared" si="5"/>
        <v>0.98573825503355705</v>
      </c>
      <c r="O55" s="170">
        <f t="shared" si="1"/>
        <v>54</v>
      </c>
      <c r="P55" s="170">
        <f t="shared" si="2"/>
        <v>56</v>
      </c>
      <c r="Q55" s="169"/>
      <c r="R55" s="149">
        <f t="shared" si="6"/>
        <v>0.18938064480690864</v>
      </c>
      <c r="S55" s="173">
        <f t="shared" si="7"/>
        <v>-0.83417816445205328</v>
      </c>
      <c r="T55" s="149">
        <v>0</v>
      </c>
      <c r="U55" s="97"/>
      <c r="V55" s="149">
        <f>1/PI()*ATAN('Exhibit4_Impact-Test'!$Y$25*S_RDY_SP)+'Exhibit4_Impact-Test'!$Y$26</f>
        <v>0.61524859985457825</v>
      </c>
      <c r="W55" s="172">
        <f t="shared" si="29"/>
        <v>0.61161608624085761</v>
      </c>
      <c r="X55" s="149">
        <f>1/PI()*ATAN('Exhibit4_Impact-Test'!$Y$25*S_RS_SP)+'Exhibit4_Impact-Test'!$Y$26</f>
        <v>0.17187860727561977</v>
      </c>
      <c r="Y55" s="172">
        <f t="shared" si="20"/>
        <v>0.16970916823627569</v>
      </c>
      <c r="Z55" s="149">
        <f>1/PI()*ATAN('Exhibit4_Impact-Test'!$Y$25*S_5050_SP)+'Exhibit4_Impact-Test'!$Y$26</f>
        <v>0.5</v>
      </c>
      <c r="AA55" s="149">
        <f t="shared" si="8"/>
        <v>0.49617043864007837</v>
      </c>
      <c r="AB55" s="195">
        <f>VLOOKUP(_xlfn.NUMBERVALUE(LEFT(A55,4)),Transactioncosts!$C:$G,5,FALSE)</f>
        <v>70</v>
      </c>
      <c r="AC55" s="174"/>
      <c r="AD55" s="175">
        <f t="shared" si="27"/>
        <v>0.99159275708398953</v>
      </c>
      <c r="AE55" s="149">
        <f t="shared" si="9"/>
        <v>0.99833921864247299</v>
      </c>
      <c r="AF55" s="149">
        <f t="shared" si="10"/>
        <v>0.9933464171457933</v>
      </c>
      <c r="AG55" s="176">
        <f t="shared" si="30"/>
        <v>0.99152937509935801</v>
      </c>
      <c r="AH55" s="149">
        <f t="shared" si="11"/>
        <v>0.9946218931569859</v>
      </c>
      <c r="AI55" s="149">
        <f t="shared" si="12"/>
        <v>0.99331961021627391</v>
      </c>
      <c r="AJ55" s="97"/>
      <c r="AK55" s="171">
        <f t="shared" si="13"/>
        <v>-8.4427831196723212E-3</v>
      </c>
      <c r="AL55" s="149">
        <f t="shared" si="21"/>
        <v>-1.6621619837096583E-3</v>
      </c>
      <c r="AM55" s="149">
        <f t="shared" si="14"/>
        <v>-6.6758166142598281E-3</v>
      </c>
      <c r="AN55" s="149">
        <f t="shared" si="22"/>
        <v>0.24349202747508888</v>
      </c>
      <c r="AO55" s="149">
        <f t="shared" si="22"/>
        <v>0.56461005460728697</v>
      </c>
      <c r="AP55" s="149">
        <f t="shared" si="22"/>
        <v>0.2369052762476074</v>
      </c>
      <c r="AQ55" s="97"/>
      <c r="AR55" s="171">
        <f t="shared" si="16"/>
        <v>-8.5067045329070331E-3</v>
      </c>
      <c r="AS55" s="149">
        <f t="shared" si="17"/>
        <v>-5.392620921855695E-3</v>
      </c>
      <c r="AT55" s="149">
        <f t="shared" si="18"/>
        <v>-6.70280346474382E-3</v>
      </c>
      <c r="AU55" s="175">
        <f t="shared" si="25"/>
        <v>0.23952783336034658</v>
      </c>
      <c r="AV55" s="149">
        <f t="shared" si="23"/>
        <v>0.47204609870204056</v>
      </c>
      <c r="AW55" s="149">
        <f t="shared" si="24"/>
        <v>0.23511956811380791</v>
      </c>
    </row>
    <row r="56" spans="1:49" ht="15" x14ac:dyDescent="0.25">
      <c r="A56" s="130">
        <v>1875.07</v>
      </c>
      <c r="B56" s="138"/>
      <c r="C56" s="166">
        <f>raw_Data!B62</f>
        <v>4.3899999999999997</v>
      </c>
      <c r="D56" s="167">
        <f>raw_Data!J62</f>
        <v>2.6041666666666668E-2</v>
      </c>
      <c r="E56" s="167">
        <f>raw_Data!L62</f>
        <v>3.9385528336748354E-3</v>
      </c>
      <c r="F56" s="168">
        <f t="shared" si="3"/>
        <v>4.38</v>
      </c>
      <c r="G56" s="167">
        <f>raw_Data!K62</f>
        <v>5.9455859969558605E-3</v>
      </c>
      <c r="H56" s="167">
        <f t="shared" si="4"/>
        <v>2.2831050228309113E-3</v>
      </c>
      <c r="I56" s="165"/>
      <c r="J56" s="167">
        <f t="shared" si="26"/>
        <v>0.99697774577513121</v>
      </c>
      <c r="K56" s="167">
        <f t="shared" si="19"/>
        <v>9.1629860880604319E-4</v>
      </c>
      <c r="L56" s="93"/>
      <c r="M56" s="171">
        <f t="shared" si="0"/>
        <v>1.000916298608806</v>
      </c>
      <c r="N56" s="172">
        <f t="shared" si="5"/>
        <v>1.0082286910197868</v>
      </c>
      <c r="O56" s="170">
        <f t="shared" si="1"/>
        <v>55</v>
      </c>
      <c r="P56" s="170">
        <f t="shared" si="2"/>
        <v>57</v>
      </c>
      <c r="Q56" s="169"/>
      <c r="R56" s="149">
        <f t="shared" si="6"/>
        <v>0.19918362657478639</v>
      </c>
      <c r="S56" s="173">
        <f t="shared" si="7"/>
        <v>0.36508797189398684</v>
      </c>
      <c r="T56" s="149">
        <v>0</v>
      </c>
      <c r="U56" s="97"/>
      <c r="V56" s="149">
        <f>1/PI()*ATAN('Exhibit4_Impact-Test'!$Y$25*S_RDY_SP)+'Exhibit4_Impact-Test'!$Y$26</f>
        <v>0.62067065547392897</v>
      </c>
      <c r="W56" s="172">
        <f t="shared" si="29"/>
        <v>0.62238293456670701</v>
      </c>
      <c r="X56" s="149">
        <f>1/PI()*ATAN('Exhibit4_Impact-Test'!$Y$25*S_RS_SP)+'Exhibit4_Impact-Test'!$Y$26</f>
        <v>0.70075566616300078</v>
      </c>
      <c r="Y56" s="172">
        <f t="shared" si="20"/>
        <v>0.70227984728809667</v>
      </c>
      <c r="Z56" s="149">
        <f>1/PI()*ATAN('Exhibit4_Impact-Test'!$Y$25*S_5050_SP)+'Exhibit4_Impact-Test'!$Y$26</f>
        <v>0.5</v>
      </c>
      <c r="AA56" s="149">
        <f t="shared" si="8"/>
        <v>0.50181977718102178</v>
      </c>
      <c r="AB56" s="195">
        <f>VLOOKUP(_xlfn.NUMBERVALUE(LEFT(A56,4)),Transactioncosts!$C:$G,5,FALSE)</f>
        <v>70</v>
      </c>
      <c r="AC56" s="174"/>
      <c r="AD56" s="175">
        <f t="shared" si="27"/>
        <v>1.0054548859996122</v>
      </c>
      <c r="AE56" s="149">
        <f t="shared" si="9"/>
        <v>1.0060404990240082</v>
      </c>
      <c r="AF56" s="149">
        <f t="shared" si="10"/>
        <v>1.0045724948142964</v>
      </c>
      <c r="AG56" s="176">
        <f t="shared" si="30"/>
        <v>1.005438756577556</v>
      </c>
      <c r="AH56" s="149">
        <f t="shared" si="11"/>
        <v>1.0056283715655114</v>
      </c>
      <c r="AI56" s="149">
        <f t="shared" si="12"/>
        <v>1.0045597563740294</v>
      </c>
      <c r="AJ56" s="97"/>
      <c r="AK56" s="171">
        <f t="shared" si="13"/>
        <v>5.4400619933859832E-3</v>
      </c>
      <c r="AL56" s="149">
        <f t="shared" si="21"/>
        <v>6.0223283463702593E-3</v>
      </c>
      <c r="AM56" s="149">
        <f t="shared" si="14"/>
        <v>4.5620727177949592E-3</v>
      </c>
      <c r="AN56" s="149">
        <f t="shared" si="22"/>
        <v>0.24893208946847487</v>
      </c>
      <c r="AO56" s="149">
        <f t="shared" si="22"/>
        <v>0.57063238295365726</v>
      </c>
      <c r="AP56" s="149">
        <f t="shared" si="22"/>
        <v>0.24146734896540237</v>
      </c>
      <c r="AQ56" s="97"/>
      <c r="AR56" s="171">
        <f t="shared" si="16"/>
        <v>5.4240199494757215E-3</v>
      </c>
      <c r="AS56" s="149">
        <f t="shared" si="17"/>
        <v>5.6125914654274606E-3</v>
      </c>
      <c r="AT56" s="149">
        <f t="shared" si="18"/>
        <v>4.5493921784629235E-3</v>
      </c>
      <c r="AU56" s="175">
        <f t="shared" si="25"/>
        <v>0.2449518533098223</v>
      </c>
      <c r="AV56" s="149">
        <f t="shared" si="23"/>
        <v>0.47765869016746804</v>
      </c>
      <c r="AW56" s="149">
        <f t="shared" si="24"/>
        <v>0.23966896029227083</v>
      </c>
    </row>
    <row r="57" spans="1:49" ht="15" x14ac:dyDescent="0.25">
      <c r="A57" s="130">
        <v>1875.08</v>
      </c>
      <c r="B57" s="138"/>
      <c r="C57" s="166">
        <f>raw_Data!B63</f>
        <v>4.41</v>
      </c>
      <c r="D57" s="167">
        <f>raw_Data!J63</f>
        <v>2.5833333333333333E-2</v>
      </c>
      <c r="E57" s="167">
        <f>raw_Data!L63</f>
        <v>3.9066244998400279E-3</v>
      </c>
      <c r="F57" s="168">
        <f t="shared" si="3"/>
        <v>4.3899999999999997</v>
      </c>
      <c r="G57" s="167">
        <f>raw_Data!K63</f>
        <v>5.8845861807137441E-3</v>
      </c>
      <c r="H57" s="167">
        <f t="shared" si="4"/>
        <v>4.5558086560364419E-3</v>
      </c>
      <c r="I57" s="165"/>
      <c r="J57" s="167">
        <f t="shared" si="26"/>
        <v>0.99697136286024746</v>
      </c>
      <c r="K57" s="167">
        <f t="shared" si="19"/>
        <v>8.7798736008748435E-4</v>
      </c>
      <c r="L57" s="93"/>
      <c r="M57" s="171">
        <f t="shared" si="0"/>
        <v>1.0008779873600875</v>
      </c>
      <c r="N57" s="172">
        <f t="shared" si="5"/>
        <v>1.0104403948367502</v>
      </c>
      <c r="O57" s="170">
        <f t="shared" si="1"/>
        <v>56</v>
      </c>
      <c r="P57" s="170">
        <f t="shared" si="2"/>
        <v>58</v>
      </c>
      <c r="Q57" s="169"/>
      <c r="R57" s="149">
        <f t="shared" si="6"/>
        <v>0.19810707597524879</v>
      </c>
      <c r="S57" s="173">
        <f t="shared" si="7"/>
        <v>0.53633326784533786</v>
      </c>
      <c r="T57" s="149">
        <v>0</v>
      </c>
      <c r="U57" s="97"/>
      <c r="V57" s="149">
        <f>1/PI()*ATAN('Exhibit4_Impact-Test'!$Y$25*S_RDY_SP)+'Exhibit4_Impact-Test'!$Y$26</f>
        <v>0.62007873141581049</v>
      </c>
      <c r="W57" s="172">
        <f t="shared" si="29"/>
        <v>0.62231622230220895</v>
      </c>
      <c r="X57" s="149">
        <f>1/PI()*ATAN('Exhibit4_Impact-Test'!$Y$25*S_RS_SP)+'Exhibit4_Impact-Test'!$Y$26</f>
        <v>0.7611551985019297</v>
      </c>
      <c r="Y57" s="172">
        <f t="shared" si="20"/>
        <v>0.76287956000413548</v>
      </c>
      <c r="Z57" s="149">
        <f>1/PI()*ATAN('Exhibit4_Impact-Test'!$Y$25*S_5050_SP)+'Exhibit4_Impact-Test'!$Y$26</f>
        <v>0.5</v>
      </c>
      <c r="AA57" s="149">
        <f t="shared" si="8"/>
        <v>0.50237714912798093</v>
      </c>
      <c r="AB57" s="195">
        <f>VLOOKUP(_xlfn.NUMBERVALUE(LEFT(A57,4)),Transactioncosts!$C:$G,5,FALSE)</f>
        <v>70</v>
      </c>
      <c r="AC57" s="174"/>
      <c r="AD57" s="175">
        <f t="shared" si="27"/>
        <v>1.0068074328574976</v>
      </c>
      <c r="AE57" s="149">
        <f t="shared" si="9"/>
        <v>1.0081564635211431</v>
      </c>
      <c r="AF57" s="149">
        <f t="shared" si="10"/>
        <v>1.0056591910984189</v>
      </c>
      <c r="AG57" s="176">
        <f t="shared" si="30"/>
        <v>1.0067834226365426</v>
      </c>
      <c r="AH57" s="149">
        <f t="shared" si="11"/>
        <v>1.0041999008144791</v>
      </c>
      <c r="AI57" s="149">
        <f t="shared" si="12"/>
        <v>1.005642551054523</v>
      </c>
      <c r="AJ57" s="97"/>
      <c r="AK57" s="171">
        <f t="shared" si="13"/>
        <v>6.784366907212719E-3</v>
      </c>
      <c r="AL57" s="149">
        <f t="shared" si="21"/>
        <v>8.1233793506937085E-3</v>
      </c>
      <c r="AM57" s="149">
        <f t="shared" si="14"/>
        <v>5.6432380357956512E-3</v>
      </c>
      <c r="AN57" s="149">
        <f t="shared" si="22"/>
        <v>0.25571645637568757</v>
      </c>
      <c r="AO57" s="149">
        <f t="shared" si="22"/>
        <v>0.578755762304351</v>
      </c>
      <c r="AP57" s="149">
        <f t="shared" si="22"/>
        <v>0.24711058700119801</v>
      </c>
      <c r="AQ57" s="97"/>
      <c r="AR57" s="171">
        <f t="shared" si="16"/>
        <v>6.7605187447216933E-3</v>
      </c>
      <c r="AS57" s="149">
        <f t="shared" si="17"/>
        <v>4.1911058477791399E-3</v>
      </c>
      <c r="AT57" s="149">
        <f t="shared" si="18"/>
        <v>5.6266914942722825E-3</v>
      </c>
      <c r="AU57" s="175">
        <f t="shared" si="25"/>
        <v>0.251712372054544</v>
      </c>
      <c r="AV57" s="149">
        <f t="shared" si="23"/>
        <v>0.48184979601524719</v>
      </c>
      <c r="AW57" s="149">
        <f t="shared" si="24"/>
        <v>0.24529565178654311</v>
      </c>
    </row>
    <row r="58" spans="1:49" ht="15" x14ac:dyDescent="0.25">
      <c r="A58" s="130">
        <v>1875.09</v>
      </c>
      <c r="B58" s="138"/>
      <c r="C58" s="166">
        <f>raw_Data!B64</f>
        <v>4.37</v>
      </c>
      <c r="D58" s="167">
        <f>raw_Data!J64</f>
        <v>2.5624999999999998E-2</v>
      </c>
      <c r="E58" s="167">
        <f>raw_Data!L64</f>
        <v>3.8746849921291737E-3</v>
      </c>
      <c r="F58" s="168">
        <f t="shared" si="3"/>
        <v>4.41</v>
      </c>
      <c r="G58" s="167">
        <f>raw_Data!K64</f>
        <v>5.8106575963718819E-3</v>
      </c>
      <c r="H58" s="167">
        <f t="shared" si="4"/>
        <v>-9.0702947845805459E-3</v>
      </c>
      <c r="I58" s="165"/>
      <c r="J58" s="167">
        <f t="shared" si="26"/>
        <v>0.99696496043858951</v>
      </c>
      <c r="K58" s="167">
        <f t="shared" si="19"/>
        <v>8.3964543071868292E-4</v>
      </c>
      <c r="L58" s="93"/>
      <c r="M58" s="171">
        <f t="shared" si="0"/>
        <v>1.0008396454307187</v>
      </c>
      <c r="N58" s="172">
        <f t="shared" si="5"/>
        <v>0.99674036281179135</v>
      </c>
      <c r="O58" s="170">
        <f t="shared" si="1"/>
        <v>57</v>
      </c>
      <c r="P58" s="170">
        <f t="shared" si="2"/>
        <v>59</v>
      </c>
      <c r="Q58" s="169"/>
      <c r="R58" s="149">
        <f t="shared" si="6"/>
        <v>0.19594296817564896</v>
      </c>
      <c r="S58" s="173">
        <f t="shared" si="7"/>
        <v>-0.69895593752130969</v>
      </c>
      <c r="T58" s="149">
        <v>0</v>
      </c>
      <c r="U58" s="97"/>
      <c r="V58" s="149">
        <f>1/PI()*ATAN('Exhibit4_Impact-Test'!$Y$25*S_RDY_SP)+'Exhibit4_Impact-Test'!$Y$26</f>
        <v>0.6188861907372214</v>
      </c>
      <c r="W58" s="172">
        <f t="shared" si="29"/>
        <v>0.61791766511998503</v>
      </c>
      <c r="X58" s="149">
        <f>1/PI()*ATAN('Exhibit4_Impact-Test'!$Y$25*S_RS_SP)+'Exhibit4_Impact-Test'!$Y$26</f>
        <v>0.19765631619500518</v>
      </c>
      <c r="Y58" s="172">
        <f t="shared" si="20"/>
        <v>0.19700623705604886</v>
      </c>
      <c r="Z58" s="149">
        <f>1/PI()*ATAN('Exhibit4_Impact-Test'!$Y$25*S_5050_SP)+'Exhibit4_Impact-Test'!$Y$26</f>
        <v>0.5</v>
      </c>
      <c r="AA58" s="149">
        <f t="shared" si="8"/>
        <v>0.49897393781425209</v>
      </c>
      <c r="AB58" s="195">
        <f>VLOOKUP(_xlfn.NUMBERVALUE(LEFT(A58,4)),Transactioncosts!$C:$G,5,FALSE)</f>
        <v>70</v>
      </c>
      <c r="AC58" s="174"/>
      <c r="AD58" s="175">
        <f t="shared" si="27"/>
        <v>0.99830265602593538</v>
      </c>
      <c r="AE58" s="149">
        <f t="shared" si="9"/>
        <v>1.0000293963292193</v>
      </c>
      <c r="AF58" s="149">
        <f t="shared" si="10"/>
        <v>0.99879000412125496</v>
      </c>
      <c r="AG58" s="176">
        <f t="shared" si="30"/>
        <v>0.99827893338019824</v>
      </c>
      <c r="AH58" s="149">
        <f t="shared" si="11"/>
        <v>0.99988849821914905</v>
      </c>
      <c r="AI58" s="149">
        <f t="shared" si="12"/>
        <v>0.99878282168595467</v>
      </c>
      <c r="AJ58" s="97"/>
      <c r="AK58" s="171">
        <f t="shared" si="13"/>
        <v>-1.6987860944283374E-3</v>
      </c>
      <c r="AL58" s="149">
        <f t="shared" si="21"/>
        <v>2.9395897155659403E-5</v>
      </c>
      <c r="AM58" s="149">
        <f t="shared" si="14"/>
        <v>-1.210728514809039E-3</v>
      </c>
      <c r="AN58" s="149">
        <f t="shared" si="22"/>
        <v>0.25401767028125921</v>
      </c>
      <c r="AO58" s="149">
        <f t="shared" si="22"/>
        <v>0.57878515820150667</v>
      </c>
      <c r="AP58" s="149">
        <f t="shared" si="22"/>
        <v>0.24589985848638896</v>
      </c>
      <c r="AQ58" s="97"/>
      <c r="AR58" s="171">
        <f t="shared" si="16"/>
        <v>-1.7225493564599248E-3</v>
      </c>
      <c r="AS58" s="149">
        <f t="shared" si="17"/>
        <v>-1.1150799763664585E-4</v>
      </c>
      <c r="AT58" s="149">
        <f t="shared" si="18"/>
        <v>-1.2179196772112598E-3</v>
      </c>
      <c r="AU58" s="175">
        <f t="shared" si="25"/>
        <v>0.24998982269808406</v>
      </c>
      <c r="AV58" s="149">
        <f t="shared" si="23"/>
        <v>0.48173828801761054</v>
      </c>
      <c r="AW58" s="149">
        <f t="shared" si="24"/>
        <v>0.24407773210933184</v>
      </c>
    </row>
    <row r="59" spans="1:49" ht="15" x14ac:dyDescent="0.25">
      <c r="A59" s="130">
        <v>1875.1</v>
      </c>
      <c r="B59" s="138"/>
      <c r="C59" s="166">
        <f>raw_Data!B65</f>
        <v>4.3</v>
      </c>
      <c r="D59" s="167">
        <f>raw_Data!J65</f>
        <v>2.5416666666666667E-2</v>
      </c>
      <c r="E59" s="167">
        <f>raw_Data!L65</f>
        <v>3.8427343023630378E-3</v>
      </c>
      <c r="F59" s="168">
        <f t="shared" si="3"/>
        <v>4.37</v>
      </c>
      <c r="G59" s="167">
        <f>raw_Data!K65</f>
        <v>5.8161708619374527E-3</v>
      </c>
      <c r="H59" s="167">
        <f t="shared" si="4"/>
        <v>-1.6018306636155666E-2</v>
      </c>
      <c r="I59" s="165"/>
      <c r="J59" s="167">
        <f t="shared" si="26"/>
        <v>0.99695853843689952</v>
      </c>
      <c r="K59" s="167">
        <f t="shared" si="19"/>
        <v>8.012727392625596E-4</v>
      </c>
      <c r="L59" s="93"/>
      <c r="M59" s="171">
        <f t="shared" si="0"/>
        <v>1.0008012727392626</v>
      </c>
      <c r="N59" s="172">
        <f t="shared" si="5"/>
        <v>0.98979786422578175</v>
      </c>
      <c r="O59" s="170">
        <f t="shared" si="1"/>
        <v>58</v>
      </c>
      <c r="P59" s="170">
        <f t="shared" si="2"/>
        <v>60</v>
      </c>
      <c r="Q59" s="169"/>
      <c r="R59" s="149">
        <f t="shared" si="6"/>
        <v>0.20034204398918623</v>
      </c>
      <c r="S59" s="173">
        <f t="shared" si="7"/>
        <v>-0.80522361520426344</v>
      </c>
      <c r="T59" s="149">
        <v>0</v>
      </c>
      <c r="U59" s="97"/>
      <c r="V59" s="149">
        <f>1/PI()*ATAN('Exhibit4_Impact-Test'!$Y$25*S_RDY_SP)+'Exhibit4_Impact-Test'!$Y$26</f>
        <v>0.62130661451100588</v>
      </c>
      <c r="W59" s="172">
        <f t="shared" si="29"/>
        <v>0.61870196113156728</v>
      </c>
      <c r="X59" s="149">
        <f>1/PI()*ATAN('Exhibit4_Impact-Test'!$Y$25*S_RS_SP)+'Exhibit4_Impact-Test'!$Y$26</f>
        <v>0.17687793561744219</v>
      </c>
      <c r="Y59" s="172">
        <f t="shared" si="20"/>
        <v>0.17527408953447246</v>
      </c>
      <c r="Z59" s="149">
        <f>1/PI()*ATAN('Exhibit4_Impact-Test'!$Y$25*S_5050_SP)+'Exhibit4_Impact-Test'!$Y$26</f>
        <v>0.5</v>
      </c>
      <c r="AA59" s="149">
        <f t="shared" si="8"/>
        <v>0.49723615661507392</v>
      </c>
      <c r="AB59" s="195">
        <f>VLOOKUP(_xlfn.NUMBERVALUE(LEFT(A59,4)),Transactioncosts!$C:$G,5,FALSE)</f>
        <v>70</v>
      </c>
      <c r="AC59" s="174"/>
      <c r="AD59" s="175">
        <f t="shared" si="27"/>
        <v>0.99396478224767026</v>
      </c>
      <c r="AE59" s="149">
        <f t="shared" si="9"/>
        <v>0.99885501255664277</v>
      </c>
      <c r="AF59" s="149">
        <f t="shared" si="10"/>
        <v>0.9952995684825221</v>
      </c>
      <c r="AG59" s="176">
        <f t="shared" si="30"/>
        <v>0.99391690907584329</v>
      </c>
      <c r="AH59" s="149">
        <f t="shared" si="11"/>
        <v>0.99431537699436001</v>
      </c>
      <c r="AI59" s="149">
        <f t="shared" si="12"/>
        <v>0.99528022157882767</v>
      </c>
      <c r="AJ59" s="97"/>
      <c r="AK59" s="171">
        <f t="shared" si="13"/>
        <v>-6.0535032875678879E-3</v>
      </c>
      <c r="AL59" s="149">
        <f t="shared" si="21"/>
        <v>-1.1456434422681004E-3</v>
      </c>
      <c r="AM59" s="149">
        <f t="shared" si="14"/>
        <v>-4.7115132854004494E-3</v>
      </c>
      <c r="AN59" s="149">
        <f t="shared" si="22"/>
        <v>0.24796416699369134</v>
      </c>
      <c r="AO59" s="149">
        <f t="shared" si="22"/>
        <v>0.57763951475923858</v>
      </c>
      <c r="AP59" s="149">
        <f t="shared" si="22"/>
        <v>0.2411883452009885</v>
      </c>
      <c r="AQ59" s="97"/>
      <c r="AR59" s="171">
        <f t="shared" si="16"/>
        <v>-6.1016682986399047E-3</v>
      </c>
      <c r="AS59" s="149">
        <f t="shared" si="17"/>
        <v>-5.7008419700028384E-3</v>
      </c>
      <c r="AT59" s="149">
        <f t="shared" si="18"/>
        <v>-4.7309517462867032E-3</v>
      </c>
      <c r="AU59" s="175">
        <f t="shared" si="25"/>
        <v>0.24388815439944417</v>
      </c>
      <c r="AV59" s="149">
        <f t="shared" si="23"/>
        <v>0.47603744604760773</v>
      </c>
      <c r="AW59" s="149">
        <f t="shared" si="24"/>
        <v>0.23934678036304513</v>
      </c>
    </row>
    <row r="60" spans="1:49" ht="15" x14ac:dyDescent="0.25">
      <c r="A60" s="130">
        <v>1875.11</v>
      </c>
      <c r="B60" s="138"/>
      <c r="C60" s="166">
        <f>raw_Data!B66</f>
        <v>4.37</v>
      </c>
      <c r="D60" s="167">
        <f>raw_Data!J66</f>
        <v>2.5208333333333333E-2</v>
      </c>
      <c r="E60" s="167">
        <f>raw_Data!L66</f>
        <v>3.8107724223526152E-3</v>
      </c>
      <c r="F60" s="168">
        <f t="shared" si="3"/>
        <v>4.3</v>
      </c>
      <c r="G60" s="167">
        <f>raw_Data!K66</f>
        <v>5.8624031007751942E-3</v>
      </c>
      <c r="H60" s="167">
        <f t="shared" si="4"/>
        <v>1.6279069767441978E-2</v>
      </c>
      <c r="I60" s="165"/>
      <c r="J60" s="167">
        <f t="shared" si="26"/>
        <v>0.9969520967814971</v>
      </c>
      <c r="K60" s="167">
        <f t="shared" si="19"/>
        <v>7.6286920384971424E-4</v>
      </c>
      <c r="L60" s="93"/>
      <c r="M60" s="171">
        <f t="shared" si="0"/>
        <v>1.0007628692038497</v>
      </c>
      <c r="N60" s="172">
        <f t="shared" si="5"/>
        <v>1.0221414728682172</v>
      </c>
      <c r="O60" s="170">
        <f t="shared" si="1"/>
        <v>59</v>
      </c>
      <c r="P60" s="170">
        <f t="shared" si="2"/>
        <v>61</v>
      </c>
      <c r="Q60" s="169"/>
      <c r="R60" s="149">
        <f t="shared" si="6"/>
        <v>0.20810306073143084</v>
      </c>
      <c r="S60" s="173">
        <f t="shared" si="7"/>
        <v>0.80902635325181982</v>
      </c>
      <c r="T60" s="149">
        <v>0</v>
      </c>
      <c r="U60" s="97"/>
      <c r="V60" s="149">
        <f>1/PI()*ATAN('Exhibit4_Impact-Test'!$Y$25*S_RDY_SP)+'Exhibit4_Impact-Test'!$Y$26</f>
        <v>0.62554098567828309</v>
      </c>
      <c r="W60" s="172">
        <f t="shared" si="29"/>
        <v>0.63047889567382931</v>
      </c>
      <c r="X60" s="149">
        <f>1/PI()*ATAN('Exhibit4_Impact-Test'!$Y$25*S_RS_SP)+'Exhibit4_Impact-Test'!$Y$26</f>
        <v>0.82379345557486283</v>
      </c>
      <c r="Y60" s="172">
        <f t="shared" si="20"/>
        <v>0.82684073461573859</v>
      </c>
      <c r="Z60" s="149">
        <f>1/PI()*ATAN('Exhibit4_Impact-Test'!$Y$25*S_5050_SP)+'Exhibit4_Impact-Test'!$Y$26</f>
        <v>0.5</v>
      </c>
      <c r="AA60" s="149">
        <f t="shared" si="8"/>
        <v>0.50528413608585887</v>
      </c>
      <c r="AB60" s="195">
        <f>VLOOKUP(_xlfn.NUMBERVALUE(LEFT(A60,4)),Transactioncosts!$C:$G,5,FALSE)</f>
        <v>70</v>
      </c>
      <c r="AC60" s="174"/>
      <c r="AD60" s="175">
        <f t="shared" si="27"/>
        <v>1.0141360620124835</v>
      </c>
      <c r="AE60" s="149">
        <f t="shared" si="9"/>
        <v>1.0183744229918843</v>
      </c>
      <c r="AF60" s="149">
        <f t="shared" si="10"/>
        <v>1.0114521710360336</v>
      </c>
      <c r="AG60" s="176">
        <f t="shared" si="30"/>
        <v>1.014072046148224</v>
      </c>
      <c r="AH60" s="149">
        <f t="shared" si="11"/>
        <v>1.016086537849574</v>
      </c>
      <c r="AI60" s="149">
        <f t="shared" si="12"/>
        <v>1.0114151820834325</v>
      </c>
      <c r="AJ60" s="97"/>
      <c r="AK60" s="171">
        <f t="shared" si="13"/>
        <v>1.4037079611462141E-2</v>
      </c>
      <c r="AL60" s="149">
        <f t="shared" si="21"/>
        <v>1.8207653051610571E-2</v>
      </c>
      <c r="AM60" s="149">
        <f t="shared" si="14"/>
        <v>1.1387091323337092E-2</v>
      </c>
      <c r="AN60" s="149">
        <f t="shared" si="22"/>
        <v>0.2620012466051535</v>
      </c>
      <c r="AO60" s="149">
        <f t="shared" si="22"/>
        <v>0.59584716781084912</v>
      </c>
      <c r="AP60" s="149">
        <f t="shared" si="22"/>
        <v>0.25257543652432557</v>
      </c>
      <c r="AQ60" s="97"/>
      <c r="AR60" s="171">
        <f t="shared" si="16"/>
        <v>1.3973954073187042E-2</v>
      </c>
      <c r="AS60" s="149">
        <f t="shared" si="17"/>
        <v>1.5958520577894982E-2</v>
      </c>
      <c r="AT60" s="149">
        <f t="shared" si="18"/>
        <v>1.1350520509587837E-2</v>
      </c>
      <c r="AU60" s="175">
        <f t="shared" si="25"/>
        <v>0.25786210847263119</v>
      </c>
      <c r="AV60" s="149">
        <f t="shared" si="23"/>
        <v>0.49199596662550271</v>
      </c>
      <c r="AW60" s="149">
        <f t="shared" si="24"/>
        <v>0.25069730087263298</v>
      </c>
    </row>
    <row r="61" spans="1:49" ht="15" x14ac:dyDescent="0.25">
      <c r="A61" s="130">
        <v>1875.12</v>
      </c>
      <c r="B61" s="138"/>
      <c r="C61" s="166">
        <f>raw_Data!B67</f>
        <v>4.37</v>
      </c>
      <c r="D61" s="167">
        <f>raw_Data!J67</f>
        <v>2.4999999999999998E-2</v>
      </c>
      <c r="E61" s="167">
        <f>raw_Data!L67</f>
        <v>3.7787993439000189E-3</v>
      </c>
      <c r="F61" s="168">
        <f t="shared" si="3"/>
        <v>4.37</v>
      </c>
      <c r="G61" s="167">
        <f>raw_Data!K67</f>
        <v>5.7208237986270021E-3</v>
      </c>
      <c r="H61" s="167">
        <f t="shared" si="4"/>
        <v>0</v>
      </c>
      <c r="I61" s="165"/>
      <c r="J61" s="167">
        <f t="shared" si="26"/>
        <v>0.99694563539846803</v>
      </c>
      <c r="K61" s="167">
        <f t="shared" si="19"/>
        <v>7.2443474236805194E-4</v>
      </c>
      <c r="L61" s="93"/>
      <c r="M61" s="171">
        <f t="shared" si="0"/>
        <v>1.0007244347423681</v>
      </c>
      <c r="N61" s="172">
        <f t="shared" si="5"/>
        <v>1.005720823798627</v>
      </c>
      <c r="O61" s="170">
        <f t="shared" si="1"/>
        <v>60</v>
      </c>
      <c r="P61" s="170">
        <f t="shared" si="2"/>
        <v>62</v>
      </c>
      <c r="Q61" s="169"/>
      <c r="R61" s="149">
        <f t="shared" si="6"/>
        <v>0.20039155373265277</v>
      </c>
      <c r="S61" s="173">
        <f t="shared" si="7"/>
        <v>0</v>
      </c>
      <c r="T61" s="149">
        <v>0</v>
      </c>
      <c r="U61" s="97"/>
      <c r="V61" s="149">
        <f>1/PI()*ATAN('Exhibit4_Impact-Test'!$Y$25*S_RDY_SP)+'Exhibit4_Impact-Test'!$Y$26</f>
        <v>0.62133377220818742</v>
      </c>
      <c r="W61" s="172">
        <f t="shared" si="29"/>
        <v>0.62250482939672724</v>
      </c>
      <c r="X61" s="149">
        <f>1/PI()*ATAN('Exhibit4_Impact-Test'!$Y$25*S_RS_SP)+'Exhibit4_Impact-Test'!$Y$26</f>
        <v>0.5</v>
      </c>
      <c r="Y61" s="172">
        <f t="shared" si="20"/>
        <v>0.50124508481728836</v>
      </c>
      <c r="Z61" s="149">
        <f>1/PI()*ATAN('Exhibit4_Impact-Test'!$Y$25*S_5050_SP)+'Exhibit4_Impact-Test'!$Y$26</f>
        <v>0.5</v>
      </c>
      <c r="AA61" s="149">
        <f t="shared" si="8"/>
        <v>0.50124508481728836</v>
      </c>
      <c r="AB61" s="195">
        <f>VLOOKUP(_xlfn.NUMBERVALUE(LEFT(A61,4)),Transactioncosts!$C:$G,5,FALSE)</f>
        <v>70</v>
      </c>
      <c r="AC61" s="174"/>
      <c r="AD61" s="175">
        <f t="shared" si="27"/>
        <v>1.0038288600021132</v>
      </c>
      <c r="AE61" s="149">
        <f t="shared" si="9"/>
        <v>1.0032226292704975</v>
      </c>
      <c r="AF61" s="149">
        <f t="shared" si="10"/>
        <v>1.0032226292704975</v>
      </c>
      <c r="AG61" s="176">
        <f t="shared" si="30"/>
        <v>1.0038215881484265</v>
      </c>
      <c r="AH61" s="149">
        <f t="shared" si="11"/>
        <v>1.0009219101769207</v>
      </c>
      <c r="AI61" s="149">
        <f t="shared" si="12"/>
        <v>1.0032139136767766</v>
      </c>
      <c r="AJ61" s="97"/>
      <c r="AK61" s="171">
        <f t="shared" si="13"/>
        <v>3.8215485746673993E-3</v>
      </c>
      <c r="AL61" s="149">
        <f t="shared" si="21"/>
        <v>3.2174477299284502E-3</v>
      </c>
      <c r="AM61" s="149">
        <f t="shared" si="14"/>
        <v>3.2174477299284502E-3</v>
      </c>
      <c r="AN61" s="149">
        <f t="shared" si="22"/>
        <v>0.26582279517982088</v>
      </c>
      <c r="AO61" s="149">
        <f t="shared" si="22"/>
        <v>0.59906461554077761</v>
      </c>
      <c r="AP61" s="149">
        <f t="shared" si="22"/>
        <v>0.255792884254254</v>
      </c>
      <c r="AQ61" s="97"/>
      <c r="AR61" s="171">
        <f t="shared" si="16"/>
        <v>3.814304431451638E-3</v>
      </c>
      <c r="AS61" s="149">
        <f t="shared" si="17"/>
        <v>9.2148547873585802E-4</v>
      </c>
      <c r="AT61" s="149">
        <f t="shared" si="18"/>
        <v>3.2087600953739021E-3</v>
      </c>
      <c r="AU61" s="175">
        <f t="shared" si="25"/>
        <v>0.26167641290408283</v>
      </c>
      <c r="AV61" s="149">
        <f t="shared" si="23"/>
        <v>0.4929174521042386</v>
      </c>
      <c r="AW61" s="149">
        <f t="shared" si="24"/>
        <v>0.25390606096800689</v>
      </c>
    </row>
    <row r="62" spans="1:49" ht="15" x14ac:dyDescent="0.25">
      <c r="A62" s="130">
        <v>1876.01</v>
      </c>
      <c r="B62" s="138"/>
      <c r="C62" s="166">
        <f>raw_Data!B68</f>
        <v>4.46</v>
      </c>
      <c r="D62" s="167">
        <f>raw_Data!J68</f>
        <v>2.4999999999999998E-2</v>
      </c>
      <c r="E62" s="167">
        <f>raw_Data!L68</f>
        <v>3.7468150587982585E-3</v>
      </c>
      <c r="F62" s="168">
        <f t="shared" si="3"/>
        <v>4.37</v>
      </c>
      <c r="G62" s="167">
        <f>raw_Data!K68</f>
        <v>5.7208237986270021E-3</v>
      </c>
      <c r="H62" s="167">
        <f t="shared" si="4"/>
        <v>2.0594965675057253E-2</v>
      </c>
      <c r="I62" s="165"/>
      <c r="J62" s="167">
        <f t="shared" si="26"/>
        <v>0.99693915421355661</v>
      </c>
      <c r="K62" s="167">
        <f t="shared" si="19"/>
        <v>6.8596927235486937E-4</v>
      </c>
      <c r="L62" s="93"/>
      <c r="M62" s="171">
        <f t="shared" si="0"/>
        <v>1.0006859692723549</v>
      </c>
      <c r="N62" s="172">
        <f t="shared" si="5"/>
        <v>1.0263157894736843</v>
      </c>
      <c r="O62" s="170">
        <f t="shared" si="1"/>
        <v>61</v>
      </c>
      <c r="P62" s="170">
        <f t="shared" si="2"/>
        <v>63</v>
      </c>
      <c r="Q62" s="169"/>
      <c r="R62" s="149">
        <f t="shared" si="6"/>
        <v>0.20443173645837703</v>
      </c>
      <c r="S62" s="173">
        <f t="shared" si="7"/>
        <v>0.84496447959677268</v>
      </c>
      <c r="T62" s="149">
        <v>0</v>
      </c>
      <c r="U62" s="97"/>
      <c r="V62" s="149">
        <f>1/PI()*ATAN('Exhibit4_Impact-Test'!$Y$25*S_RDY_SP)+'Exhibit4_Impact-Test'!$Y$26</f>
        <v>0.62354366563768893</v>
      </c>
      <c r="W62" s="172">
        <f t="shared" si="29"/>
        <v>0.62946130089429042</v>
      </c>
      <c r="X62" s="149">
        <f>1/PI()*ATAN('Exhibit4_Impact-Test'!$Y$25*S_RS_SP)+'Exhibit4_Impact-Test'!$Y$26</f>
        <v>0.82991924104257109</v>
      </c>
      <c r="Y62" s="172">
        <f t="shared" si="20"/>
        <v>0.83345924790619252</v>
      </c>
      <c r="Z62" s="149">
        <f>1/PI()*ATAN('Exhibit4_Impact-Test'!$Y$25*S_5050_SP)+'Exhibit4_Impact-Test'!$Y$26</f>
        <v>0.5</v>
      </c>
      <c r="AA62" s="149">
        <f t="shared" si="8"/>
        <v>0.5063221011256509</v>
      </c>
      <c r="AB62" s="195">
        <f>VLOOKUP(_xlfn.NUMBERVALUE(LEFT(A62,4)),Transactioncosts!$C:$G,5,FALSE)</f>
        <v>70</v>
      </c>
      <c r="AC62" s="174"/>
      <c r="AD62" s="175">
        <f t="shared" si="27"/>
        <v>1.0166672813103266</v>
      </c>
      <c r="AE62" s="149">
        <f t="shared" si="9"/>
        <v>1.0219566502018997</v>
      </c>
      <c r="AF62" s="149">
        <f t="shared" si="10"/>
        <v>1.0135008793730196</v>
      </c>
      <c r="AG62" s="176">
        <f t="shared" si="30"/>
        <v>1.0166040033120671</v>
      </c>
      <c r="AH62" s="149">
        <f t="shared" si="11"/>
        <v>1.0218550848021075</v>
      </c>
      <c r="AI62" s="149">
        <f t="shared" si="12"/>
        <v>1.01345662466514</v>
      </c>
      <c r="AJ62" s="97"/>
      <c r="AK62" s="171">
        <f t="shared" si="13"/>
        <v>1.6529906518562149E-2</v>
      </c>
      <c r="AL62" s="149">
        <f t="shared" si="21"/>
        <v>2.1719074249709876E-2</v>
      </c>
      <c r="AM62" s="149">
        <f t="shared" si="14"/>
        <v>1.341055456915604E-2</v>
      </c>
      <c r="AN62" s="149">
        <f t="shared" si="22"/>
        <v>0.282352701698383</v>
      </c>
      <c r="AO62" s="149">
        <f t="shared" si="22"/>
        <v>0.62078368979048748</v>
      </c>
      <c r="AP62" s="149">
        <f t="shared" si="22"/>
        <v>0.26920343882341002</v>
      </c>
      <c r="AQ62" s="97"/>
      <c r="AR62" s="171">
        <f t="shared" si="16"/>
        <v>1.6467663965137581E-2</v>
      </c>
      <c r="AS62" s="149">
        <f t="shared" si="17"/>
        <v>2.1619686034898954E-2</v>
      </c>
      <c r="AT62" s="149">
        <f t="shared" si="18"/>
        <v>1.3366888426379512E-2</v>
      </c>
      <c r="AU62" s="175">
        <f t="shared" si="25"/>
        <v>0.27814407686922044</v>
      </c>
      <c r="AV62" s="149">
        <f t="shared" si="23"/>
        <v>0.5145371381391376</v>
      </c>
      <c r="AW62" s="149">
        <f t="shared" si="24"/>
        <v>0.26727294939438639</v>
      </c>
    </row>
    <row r="63" spans="1:49" ht="15" x14ac:dyDescent="0.25">
      <c r="A63" s="130">
        <v>1876.02</v>
      </c>
      <c r="B63" s="138"/>
      <c r="C63" s="166">
        <f>raw_Data!B69</f>
        <v>4.5199999999999996</v>
      </c>
      <c r="D63" s="167">
        <f>raw_Data!J69</f>
        <v>2.4999999999999998E-2</v>
      </c>
      <c r="E63" s="167">
        <f>raw_Data!L69</f>
        <v>3.7374841968202954E-3</v>
      </c>
      <c r="F63" s="168">
        <f t="shared" si="3"/>
        <v>4.46</v>
      </c>
      <c r="G63" s="167">
        <f>raw_Data!K69</f>
        <v>5.6053811659192822E-3</v>
      </c>
      <c r="H63" s="167">
        <f t="shared" si="4"/>
        <v>1.3452914798206095E-2</v>
      </c>
      <c r="I63" s="165"/>
      <c r="J63" s="167">
        <f t="shared" si="26"/>
        <v>0.99910546826569391</v>
      </c>
      <c r="K63" s="167">
        <f t="shared" si="19"/>
        <v>2.8429524625142033E-3</v>
      </c>
      <c r="L63" s="93"/>
      <c r="M63" s="171">
        <f t="shared" si="0"/>
        <v>1.0028429524625142</v>
      </c>
      <c r="N63" s="172">
        <f t="shared" si="5"/>
        <v>1.0190582959641254</v>
      </c>
      <c r="O63" s="170">
        <f t="shared" si="1"/>
        <v>62</v>
      </c>
      <c r="P63" s="170">
        <f t="shared" si="2"/>
        <v>64</v>
      </c>
      <c r="Q63" s="169"/>
      <c r="R63" s="149">
        <f t="shared" si="6"/>
        <v>0.19873044389390548</v>
      </c>
      <c r="S63" s="173">
        <f t="shared" si="7"/>
        <v>0.7821584937700391</v>
      </c>
      <c r="T63" s="149">
        <v>0</v>
      </c>
      <c r="U63" s="97"/>
      <c r="V63" s="149">
        <f>1/PI()*ATAN('Exhibit4_Impact-Test'!$Y$25*S_RDY_SP)+'Exhibit4_Impact-Test'!$Y$26</f>
        <v>0.62042158685724047</v>
      </c>
      <c r="W63" s="172">
        <f t="shared" si="29"/>
        <v>0.62419163218999985</v>
      </c>
      <c r="X63" s="149">
        <f>1/PI()*ATAN('Exhibit4_Impact-Test'!$Y$25*S_RS_SP)+'Exhibit4_Impact-Test'!$Y$26</f>
        <v>0.81894990507872811</v>
      </c>
      <c r="Y63" s="172">
        <f t="shared" si="20"/>
        <v>0.82131602186165176</v>
      </c>
      <c r="Z63" s="149">
        <f>1/PI()*ATAN('Exhibit4_Impact-Test'!$Y$25*S_5050_SP)+'Exhibit4_Impact-Test'!$Y$26</f>
        <v>0.5</v>
      </c>
      <c r="AA63" s="149">
        <f t="shared" si="8"/>
        <v>0.50400992469692307</v>
      </c>
      <c r="AB63" s="195">
        <f>VLOOKUP(_xlfn.NUMBERVALUE(LEFT(A63,4)),Transactioncosts!$C:$G,5,FALSE)</f>
        <v>70</v>
      </c>
      <c r="AC63" s="174"/>
      <c r="AD63" s="175">
        <f t="shared" si="27"/>
        <v>1.012903301609219</v>
      </c>
      <c r="AE63" s="149">
        <f t="shared" si="9"/>
        <v>1.0161225064839776</v>
      </c>
      <c r="AF63" s="149">
        <f t="shared" si="10"/>
        <v>1.0109506242133199</v>
      </c>
      <c r="AG63" s="176">
        <f t="shared" si="30"/>
        <v>1.0128567283863019</v>
      </c>
      <c r="AH63" s="149">
        <f t="shared" si="11"/>
        <v>1.0124485104500438</v>
      </c>
      <c r="AI63" s="149">
        <f t="shared" si="12"/>
        <v>1.0109225547404415</v>
      </c>
      <c r="AJ63" s="97"/>
      <c r="AK63" s="171">
        <f t="shared" si="13"/>
        <v>1.2820763266185716E-2</v>
      </c>
      <c r="AL63" s="149">
        <f t="shared" si="21"/>
        <v>1.5993919135447544E-2</v>
      </c>
      <c r="AM63" s="149">
        <f t="shared" si="14"/>
        <v>1.0891100283200296E-2</v>
      </c>
      <c r="AN63" s="149">
        <f t="shared" si="22"/>
        <v>0.2951734649645687</v>
      </c>
      <c r="AO63" s="149">
        <f t="shared" si="22"/>
        <v>0.63677760892593505</v>
      </c>
      <c r="AP63" s="149">
        <f t="shared" si="22"/>
        <v>0.28009453910661031</v>
      </c>
      <c r="AQ63" s="97"/>
      <c r="AR63" s="171">
        <f t="shared" si="16"/>
        <v>1.2774782279064126E-2</v>
      </c>
      <c r="AS63" s="149">
        <f t="shared" si="17"/>
        <v>1.2371664828954989E-2</v>
      </c>
      <c r="AT63" s="149">
        <f t="shared" si="18"/>
        <v>1.086333447358131E-2</v>
      </c>
      <c r="AU63" s="175">
        <f t="shared" si="25"/>
        <v>0.29091885914828458</v>
      </c>
      <c r="AV63" s="149">
        <f t="shared" si="23"/>
        <v>0.52690880296809262</v>
      </c>
      <c r="AW63" s="149">
        <f t="shared" si="24"/>
        <v>0.27813628386796768</v>
      </c>
    </row>
    <row r="64" spans="1:49" ht="15" x14ac:dyDescent="0.25">
      <c r="A64" s="130">
        <v>1876.03</v>
      </c>
      <c r="B64" s="138"/>
      <c r="C64" s="166">
        <f>raw_Data!B70</f>
        <v>4.51</v>
      </c>
      <c r="D64" s="167">
        <f>raw_Data!J70</f>
        <v>2.4999999999999998E-2</v>
      </c>
      <c r="E64" s="167">
        <f>raw_Data!L70</f>
        <v>3.7281523805958727E-3</v>
      </c>
      <c r="F64" s="168">
        <f t="shared" si="3"/>
        <v>4.5199999999999996</v>
      </c>
      <c r="G64" s="167">
        <f>raw_Data!K70</f>
        <v>5.5309734513274336E-3</v>
      </c>
      <c r="H64" s="167">
        <f t="shared" si="4"/>
        <v>-2.2123893805309214E-3</v>
      </c>
      <c r="I64" s="165"/>
      <c r="J64" s="167">
        <f t="shared" si="26"/>
        <v>0.99910491421004766</v>
      </c>
      <c r="K64" s="167">
        <f t="shared" si="19"/>
        <v>2.8330665906435293E-3</v>
      </c>
      <c r="L64" s="93"/>
      <c r="M64" s="171">
        <f t="shared" si="0"/>
        <v>1.0028330665906435</v>
      </c>
      <c r="N64" s="172">
        <f t="shared" si="5"/>
        <v>1.0033185840707965</v>
      </c>
      <c r="O64" s="170">
        <f t="shared" si="1"/>
        <v>63</v>
      </c>
      <c r="P64" s="170">
        <f t="shared" si="2"/>
        <v>65</v>
      </c>
      <c r="Q64" s="169"/>
      <c r="R64" s="149">
        <f t="shared" si="6"/>
        <v>0.19350460697908686</v>
      </c>
      <c r="S64" s="173">
        <f t="shared" si="7"/>
        <v>-0.37183804861881448</v>
      </c>
      <c r="T64" s="149">
        <v>0</v>
      </c>
      <c r="U64" s="97"/>
      <c r="V64" s="149">
        <f>1/PI()*ATAN('Exhibit4_Impact-Test'!$Y$25*S_RDY_SP)+'Exhibit4_Impact-Test'!$Y$26</f>
        <v>0.61753831463042086</v>
      </c>
      <c r="W64" s="172">
        <f t="shared" si="29"/>
        <v>0.61765262831999601</v>
      </c>
      <c r="X64" s="149">
        <f>1/PI()*ATAN('Exhibit4_Impact-Test'!$Y$25*S_RS_SP)+'Exhibit4_Impact-Test'!$Y$26</f>
        <v>0.29645944558538795</v>
      </c>
      <c r="Y64" s="172">
        <f t="shared" si="20"/>
        <v>0.29656040999823707</v>
      </c>
      <c r="Z64" s="149">
        <f>1/PI()*ATAN('Exhibit4_Impact-Test'!$Y$25*S_5050_SP)+'Exhibit4_Impact-Test'!$Y$26</f>
        <v>0.5</v>
      </c>
      <c r="AA64" s="149">
        <f t="shared" si="8"/>
        <v>0.50012100717310992</v>
      </c>
      <c r="AB64" s="195">
        <f>VLOOKUP(_xlfn.NUMBERVALUE(LEFT(A64,4)),Transactioncosts!$C:$G,5,FALSE)</f>
        <v>70</v>
      </c>
      <c r="AC64" s="174"/>
      <c r="AD64" s="175">
        <f t="shared" si="27"/>
        <v>1.0031328922370608</v>
      </c>
      <c r="AE64" s="149">
        <f t="shared" si="9"/>
        <v>1.0029770028336318</v>
      </c>
      <c r="AF64" s="149">
        <f t="shared" si="10"/>
        <v>1.0030758253307201</v>
      </c>
      <c r="AG64" s="176">
        <f t="shared" si="30"/>
        <v>1.0031249151801724</v>
      </c>
      <c r="AH64" s="149">
        <f t="shared" si="11"/>
        <v>1.0020205634930532</v>
      </c>
      <c r="AI64" s="149">
        <f t="shared" si="12"/>
        <v>1.0030749782805084</v>
      </c>
      <c r="AJ64" s="97"/>
      <c r="AK64" s="171">
        <f t="shared" si="13"/>
        <v>3.1279949559463571E-3</v>
      </c>
      <c r="AL64" s="149">
        <f t="shared" si="21"/>
        <v>2.9725803357145827E-3</v>
      </c>
      <c r="AM64" s="149">
        <f t="shared" si="14"/>
        <v>3.0711046574880391E-3</v>
      </c>
      <c r="AN64" s="149">
        <f t="shared" si="22"/>
        <v>0.29830145992051504</v>
      </c>
      <c r="AO64" s="149">
        <f t="shared" si="22"/>
        <v>0.63975018926164962</v>
      </c>
      <c r="AP64" s="149">
        <f t="shared" si="22"/>
        <v>0.28316564376409836</v>
      </c>
      <c r="AQ64" s="97"/>
      <c r="AR64" s="171">
        <f t="shared" si="16"/>
        <v>3.1200427806487201E-3</v>
      </c>
      <c r="AS64" s="149">
        <f t="shared" si="17"/>
        <v>2.0185249002474242E-3</v>
      </c>
      <c r="AT64" s="149">
        <f t="shared" si="18"/>
        <v>3.0702602043091204E-3</v>
      </c>
      <c r="AU64" s="175">
        <f t="shared" si="25"/>
        <v>0.29403890192893328</v>
      </c>
      <c r="AV64" s="149">
        <f t="shared" si="23"/>
        <v>0.52892732786834007</v>
      </c>
      <c r="AW64" s="149">
        <f t="shared" si="24"/>
        <v>0.2812065440722768</v>
      </c>
    </row>
    <row r="65" spans="1:49" ht="15" x14ac:dyDescent="0.25">
      <c r="A65" s="130">
        <v>1876.04</v>
      </c>
      <c r="B65" s="138"/>
      <c r="C65" s="166">
        <f>raw_Data!B71</f>
        <v>4.34</v>
      </c>
      <c r="D65" s="167">
        <f>raw_Data!J71</f>
        <v>2.4999999999999998E-2</v>
      </c>
      <c r="E65" s="167">
        <f>raw_Data!L71</f>
        <v>3.7188196099211535E-3</v>
      </c>
      <c r="F65" s="168">
        <f t="shared" si="3"/>
        <v>4.51</v>
      </c>
      <c r="G65" s="167">
        <f>raw_Data!K71</f>
        <v>5.5432372505543233E-3</v>
      </c>
      <c r="H65" s="167">
        <f t="shared" si="4"/>
        <v>-3.7694013303769425E-2</v>
      </c>
      <c r="I65" s="165"/>
      <c r="J65" s="167">
        <f t="shared" si="26"/>
        <v>0.99910435965892863</v>
      </c>
      <c r="K65" s="167">
        <f t="shared" si="19"/>
        <v>2.8231792688497848E-3</v>
      </c>
      <c r="L65" s="93"/>
      <c r="M65" s="171">
        <f t="shared" si="0"/>
        <v>1.0028231792688498</v>
      </c>
      <c r="N65" s="172">
        <f t="shared" si="5"/>
        <v>0.96784922394678496</v>
      </c>
      <c r="O65" s="170">
        <f t="shared" si="1"/>
        <v>64</v>
      </c>
      <c r="P65" s="170">
        <f t="shared" si="2"/>
        <v>66</v>
      </c>
      <c r="Q65" s="169"/>
      <c r="R65" s="149">
        <f t="shared" si="6"/>
        <v>0.19577268804021491</v>
      </c>
      <c r="S65" s="173">
        <f t="shared" si="7"/>
        <v>-0.90999619843626245</v>
      </c>
      <c r="T65" s="149">
        <v>0</v>
      </c>
      <c r="U65" s="97"/>
      <c r="V65" s="149">
        <f>1/PI()*ATAN('Exhibit4_Impact-Test'!$Y$25*S_RDY_SP)+'Exhibit4_Impact-Test'!$Y$26</f>
        <v>0.61879220787547484</v>
      </c>
      <c r="W65" s="172">
        <f t="shared" si="29"/>
        <v>0.61038402836359906</v>
      </c>
      <c r="X65" s="149">
        <f>1/PI()*ATAN('Exhibit4_Impact-Test'!$Y$25*S_RS_SP)+'Exhibit4_Impact-Test'!$Y$26</f>
        <v>0.15992621848702171</v>
      </c>
      <c r="Y65" s="172">
        <f t="shared" si="20"/>
        <v>0.15521442175380926</v>
      </c>
      <c r="Z65" s="149">
        <f>1/PI()*ATAN('Exhibit4_Impact-Test'!$Y$25*S_5050_SP)+'Exhibit4_Impact-Test'!$Y$26</f>
        <v>0.5</v>
      </c>
      <c r="AA65" s="149">
        <f t="shared" si="8"/>
        <v>0.49112639034651417</v>
      </c>
      <c r="AB65" s="195">
        <f>VLOOKUP(_xlfn.NUMBERVALUE(LEFT(A65,4)),Transactioncosts!$C:$G,5,FALSE)</f>
        <v>70</v>
      </c>
      <c r="AC65" s="174"/>
      <c r="AD65" s="175">
        <f t="shared" si="27"/>
        <v>0.98118156823697111</v>
      </c>
      <c r="AE65" s="149">
        <f t="shared" si="9"/>
        <v>0.99722992684865797</v>
      </c>
      <c r="AF65" s="149">
        <f t="shared" si="10"/>
        <v>0.98533620160781732</v>
      </c>
      <c r="AG65" s="176">
        <f t="shared" si="30"/>
        <v>0.98104800362041056</v>
      </c>
      <c r="AH65" s="149">
        <f t="shared" si="11"/>
        <v>0.99719526148268944</v>
      </c>
      <c r="AI65" s="149">
        <f t="shared" si="12"/>
        <v>0.98527408634024294</v>
      </c>
      <c r="AJ65" s="97"/>
      <c r="AK65" s="171">
        <f t="shared" si="13"/>
        <v>-1.8997751693757409E-2</v>
      </c>
      <c r="AL65" s="149">
        <f t="shared" si="21"/>
        <v>-2.773916903932157E-3</v>
      </c>
      <c r="AM65" s="149">
        <f t="shared" si="14"/>
        <v>-1.477237461769975E-2</v>
      </c>
      <c r="AN65" s="149">
        <f t="shared" si="22"/>
        <v>0.27930370822675765</v>
      </c>
      <c r="AO65" s="149">
        <f t="shared" si="22"/>
        <v>0.63697627235771748</v>
      </c>
      <c r="AP65" s="149">
        <f t="shared" si="22"/>
        <v>0.26839326914639861</v>
      </c>
      <c r="AQ65" s="97"/>
      <c r="AR65" s="171">
        <f t="shared" si="16"/>
        <v>-1.9133887259832283E-2</v>
      </c>
      <c r="AS65" s="149">
        <f t="shared" si="17"/>
        <v>-2.8086791664374924E-3</v>
      </c>
      <c r="AT65" s="149">
        <f t="shared" si="18"/>
        <v>-1.4835416273348095E-2</v>
      </c>
      <c r="AU65" s="175">
        <f t="shared" si="25"/>
        <v>0.274905014669101</v>
      </c>
      <c r="AV65" s="149">
        <f t="shared" si="23"/>
        <v>0.52611864870190261</v>
      </c>
      <c r="AW65" s="149">
        <f t="shared" si="24"/>
        <v>0.26637112779892869</v>
      </c>
    </row>
    <row r="66" spans="1:49" ht="15" x14ac:dyDescent="0.25">
      <c r="A66" s="130">
        <v>1876.05</v>
      </c>
      <c r="B66" s="138"/>
      <c r="C66" s="166">
        <f>raw_Data!B72</f>
        <v>4.18</v>
      </c>
      <c r="D66" s="167">
        <f>raw_Data!J72</f>
        <v>2.4999999999999998E-2</v>
      </c>
      <c r="E66" s="167">
        <f>raw_Data!L72</f>
        <v>3.7094858845920786E-3</v>
      </c>
      <c r="F66" s="168">
        <f t="shared" si="3"/>
        <v>4.34</v>
      </c>
      <c r="G66" s="167">
        <f>raw_Data!K72</f>
        <v>5.7603686635944694E-3</v>
      </c>
      <c r="H66" s="167">
        <f t="shared" si="4"/>
        <v>-3.6866359447004671E-2</v>
      </c>
      <c r="I66" s="165"/>
      <c r="J66" s="167">
        <f t="shared" si="26"/>
        <v>0.99910380461177806</v>
      </c>
      <c r="K66" s="167">
        <f t="shared" si="19"/>
        <v>2.8132904963702465E-3</v>
      </c>
      <c r="L66" s="93"/>
      <c r="M66" s="171">
        <f t="shared" ref="M66:M129" si="31">interest_mon+bond_approx_price</f>
        <v>1.0028132904963702</v>
      </c>
      <c r="N66" s="172">
        <f t="shared" si="5"/>
        <v>0.96889400921658986</v>
      </c>
      <c r="O66" s="170">
        <f t="shared" ref="O66:O129" si="32">ROW(A66)-1</f>
        <v>65</v>
      </c>
      <c r="P66" s="170">
        <f t="shared" ref="P66:P129" si="33">ROW(A66)+1</f>
        <v>67</v>
      </c>
      <c r="Q66" s="169"/>
      <c r="R66" s="149">
        <f t="shared" si="6"/>
        <v>0.21537171694092222</v>
      </c>
      <c r="S66" s="173">
        <f t="shared" si="7"/>
        <v>-0.90837000855151973</v>
      </c>
      <c r="T66" s="149">
        <v>0</v>
      </c>
      <c r="U66" s="97"/>
      <c r="V66" s="149">
        <f>1/PI()*ATAN('Exhibit4_Impact-Test'!$Y$25*S_RDY_SP)+'Exhibit4_Impact-Test'!$Y$26</f>
        <v>0.62946468787224608</v>
      </c>
      <c r="W66" s="172">
        <f t="shared" si="29"/>
        <v>0.62140396494326577</v>
      </c>
      <c r="X66" s="149">
        <f>1/PI()*ATAN('Exhibit4_Impact-Test'!$Y$25*S_RS_SP)+'Exhibit4_Impact-Test'!$Y$26</f>
        <v>0.16016661689216855</v>
      </c>
      <c r="Y66" s="172">
        <f t="shared" si="20"/>
        <v>0.15559204053675857</v>
      </c>
      <c r="Z66" s="149">
        <f>1/PI()*ATAN('Exhibit4_Impact-Test'!$Y$25*S_5050_SP)+'Exhibit4_Impact-Test'!$Y$26</f>
        <v>0.5</v>
      </c>
      <c r="AA66" s="149">
        <f t="shared" si="8"/>
        <v>0.49139849984713291</v>
      </c>
      <c r="AB66" s="195">
        <f>VLOOKUP(_xlfn.NUMBERVALUE(LEFT(A66,4)),Transactioncosts!$C:$G,5,FALSE)</f>
        <v>70</v>
      </c>
      <c r="AC66" s="174"/>
      <c r="AD66" s="175">
        <f t="shared" si="27"/>
        <v>0.98146230069274232</v>
      </c>
      <c r="AE66" s="149">
        <f t="shared" si="9"/>
        <v>0.99738055396637404</v>
      </c>
      <c r="AF66" s="149">
        <f t="shared" si="10"/>
        <v>0.98585364985648005</v>
      </c>
      <c r="AG66" s="176">
        <f t="shared" si="30"/>
        <v>0.98133536492442375</v>
      </c>
      <c r="AH66" s="149">
        <f t="shared" si="11"/>
        <v>0.99702389955419291</v>
      </c>
      <c r="AI66" s="149">
        <f t="shared" si="12"/>
        <v>0.98579343935540997</v>
      </c>
      <c r="AJ66" s="97"/>
      <c r="AK66" s="171">
        <f t="shared" si="13"/>
        <v>-1.8711675893526899E-2</v>
      </c>
      <c r="AL66" s="149">
        <f t="shared" si="21"/>
        <v>-2.6228827852897464E-3</v>
      </c>
      <c r="AM66" s="149">
        <f t="shared" si="14"/>
        <v>-1.4247363533491918E-2</v>
      </c>
      <c r="AN66" s="149">
        <f t="shared" si="22"/>
        <v>0.26059203233323075</v>
      </c>
      <c r="AO66" s="149">
        <f t="shared" si="22"/>
        <v>0.63435338957242771</v>
      </c>
      <c r="AP66" s="149">
        <f t="shared" si="22"/>
        <v>0.25414590561290668</v>
      </c>
      <c r="AQ66" s="97"/>
      <c r="AR66" s="171">
        <f t="shared" si="16"/>
        <v>-1.8841017568136664E-2</v>
      </c>
      <c r="AS66" s="149">
        <f t="shared" si="17"/>
        <v>-2.9805378390110825E-3</v>
      </c>
      <c r="AT66" s="149">
        <f t="shared" si="18"/>
        <v>-1.4308439880692435E-2</v>
      </c>
      <c r="AU66" s="175">
        <f t="shared" si="25"/>
        <v>0.25606399710096434</v>
      </c>
      <c r="AV66" s="149">
        <f t="shared" si="23"/>
        <v>0.52313811086289153</v>
      </c>
      <c r="AW66" s="149">
        <f t="shared" si="24"/>
        <v>0.25206268791823627</v>
      </c>
    </row>
    <row r="67" spans="1:49" ht="15" x14ac:dyDescent="0.25">
      <c r="A67" s="130">
        <v>1876.06</v>
      </c>
      <c r="B67" s="138"/>
      <c r="C67" s="166">
        <f>raw_Data!B73</f>
        <v>4.1500000000000004</v>
      </c>
      <c r="D67" s="167">
        <f>raw_Data!J73</f>
        <v>2.4999999999999998E-2</v>
      </c>
      <c r="E67" s="167">
        <f>raw_Data!L73</f>
        <v>3.7001512044039231E-3</v>
      </c>
      <c r="F67" s="168">
        <f t="shared" ref="F67:F130" si="34">C66</f>
        <v>4.18</v>
      </c>
      <c r="G67" s="167">
        <f>raw_Data!K73</f>
        <v>5.9808612440191387E-3</v>
      </c>
      <c r="H67" s="167">
        <f t="shared" ref="H67:H130" si="35">q_SP/q_SP_tminus-1</f>
        <v>-7.1770334928228374E-3</v>
      </c>
      <c r="I67" s="165"/>
      <c r="J67" s="167">
        <f t="shared" ref="J67:J130" si="36">interest_mon*((1-(1+INDEX(interest_mon,tMinus))^(-119))/INDEX(interest_mon,tMinus))+(1+INDEX(interest_mon,tMinus))^(-119)</f>
        <v>0.99910324906799319</v>
      </c>
      <c r="K67" s="167">
        <f t="shared" si="19"/>
        <v>2.8034002723971163E-3</v>
      </c>
      <c r="L67" s="93"/>
      <c r="M67" s="171">
        <f t="shared" si="31"/>
        <v>1.0028034002723971</v>
      </c>
      <c r="N67" s="172">
        <f t="shared" ref="N67:N130" si="37">(D_mon+q_SP)/INDEX(q_SP,tMinus)</f>
        <v>0.99880382775119636</v>
      </c>
      <c r="O67" s="170">
        <f t="shared" si="32"/>
        <v>66</v>
      </c>
      <c r="P67" s="170">
        <f t="shared" si="33"/>
        <v>68</v>
      </c>
      <c r="Q67" s="169"/>
      <c r="R67" s="149">
        <f t="shared" ref="R67:R130" si="38">(div_yield_mon-INDEX(interest_mon, tMinus))/(div_yield_mon+INDEX(interest_mon,tMinus))</f>
        <v>0.23439566501397197</v>
      </c>
      <c r="S67" s="173">
        <f t="shared" ref="S67:S130" si="39">price_yield/(ABS(price_yield)+INDEX(interest_mon,tMinus))</f>
        <v>-0.65925878088383805</v>
      </c>
      <c r="T67" s="149">
        <v>0</v>
      </c>
      <c r="U67" s="97"/>
      <c r="V67" s="149">
        <f>1/PI()*ATAN('Exhibit4_Impact-Test'!$Y$25*S_RDY_SP)+'Exhibit4_Impact-Test'!$Y$26</f>
        <v>0.63953764613164032</v>
      </c>
      <c r="W67" s="172">
        <f t="shared" ref="W67:W130" si="40">L_RDY_SP_set*R_SP/R_RDY</f>
        <v>0.63861585401799292</v>
      </c>
      <c r="X67" s="149">
        <f>1/PI()*ATAN('Exhibit4_Impact-Test'!$Y$25*S_RS_SP)+'Exhibit4_Impact-Test'!$Y$26</f>
        <v>0.20654267084834355</v>
      </c>
      <c r="Y67" s="172">
        <f t="shared" ref="Y67:Y130" si="41">L_RS_SP_set*R_SP/R_RS</f>
        <v>0.20588850321824823</v>
      </c>
      <c r="Z67" s="149">
        <f>1/PI()*ATAN('Exhibit4_Impact-Test'!$Y$25*S_5050_SP)+'Exhibit4_Impact-Test'!$Y$26</f>
        <v>0.5</v>
      </c>
      <c r="AA67" s="149">
        <f t="shared" ref="AA67:AA130" si="42">L_5050_SP_set*R_SP/R_5050</f>
        <v>0.49900090975262162</v>
      </c>
      <c r="AB67" s="195">
        <f>VLOOKUP(_xlfn.NUMBERVALUE(LEFT(A67,4)),Transactioncosts!$C:$G,5,FALSE)</f>
        <v>70</v>
      </c>
      <c r="AC67" s="174"/>
      <c r="AD67" s="175">
        <f t="shared" ref="AD67:AD130" si="43">R_Cash*(1-L_RDY_SP_set)+R_SP*L_RDY_SP_set</f>
        <v>1.0002455230766556</v>
      </c>
      <c r="AE67" s="149">
        <f t="shared" ref="AE67:AE130" si="44">R_Cash*(1-L_RS_SP_set)+R_SP*L_RS_SP_set</f>
        <v>1.0019773178816167</v>
      </c>
      <c r="AF67" s="149">
        <f t="shared" ref="AF67:AF130" si="45">R_Cash*(1-L_5050_SP_set)+R_SP*L_5050_SP_set</f>
        <v>1.0008036140117968</v>
      </c>
      <c r="AG67" s="176">
        <f t="shared" ref="AG67:AG130" si="46">R_RDY-ABS(L_RDY_SP_act-INDEX(L_RDY_SP_set,tPlus))*TC/10000</f>
        <v>1.0002223644683568</v>
      </c>
      <c r="AH67" s="149">
        <f t="shared" ref="AH67:AH130" si="47">R_RS-ABS(L_RS_SP_act-INDEX(L_RS_SP_set,tPlus))*TC/10000</f>
        <v>1.0018259212883607</v>
      </c>
      <c r="AI67" s="149">
        <f t="shared" ref="AI67:AI130" si="48">R_5050-ABS(L_5050_SP_act-INDEX(L_5050_SP_set,tPlus))*TC/10000</f>
        <v>1.0007966203800651</v>
      </c>
      <c r="AJ67" s="97"/>
      <c r="AK67" s="171">
        <f t="shared" ref="AK67:AK130" si="49">LN(R_RDY)</f>
        <v>2.4549294079760897E-4</v>
      </c>
      <c r="AL67" s="149">
        <f t="shared" ref="AL67:AL130" si="50">LN(R_RS)</f>
        <v>1.9753655617619111E-3</v>
      </c>
      <c r="AM67" s="149">
        <f t="shared" ref="AM67:AM130" si="51">LN(R_5050)</f>
        <v>8.0329128694277404E-4</v>
      </c>
      <c r="AN67" s="149">
        <f t="shared" si="22"/>
        <v>0.26083752527402837</v>
      </c>
      <c r="AO67" s="149">
        <f t="shared" si="22"/>
        <v>0.63632875513418963</v>
      </c>
      <c r="AP67" s="149">
        <f t="shared" si="22"/>
        <v>0.25494919689984946</v>
      </c>
      <c r="AQ67" s="97"/>
      <c r="AR67" s="171">
        <f t="shared" ref="AR67:AR130" si="52">LN(R_RDY_TC)</f>
        <v>2.2233974904277575E-4</v>
      </c>
      <c r="AS67" s="149">
        <f t="shared" ref="AS67:AS130" si="53">LN(R_RS_TC)</f>
        <v>1.8242563205104392E-3</v>
      </c>
      <c r="AT67" s="149">
        <f t="shared" ref="AT67:AT130" si="54">LN(R_5050_TC)</f>
        <v>7.9630324646236662E-4</v>
      </c>
      <c r="AU67" s="175">
        <f t="shared" si="25"/>
        <v>0.25628633685000712</v>
      </c>
      <c r="AV67" s="149">
        <f t="shared" si="23"/>
        <v>0.52496236718340195</v>
      </c>
      <c r="AW67" s="149">
        <f t="shared" si="24"/>
        <v>0.25285899116469862</v>
      </c>
    </row>
    <row r="68" spans="1:49" ht="15" x14ac:dyDescent="0.25">
      <c r="A68" s="130">
        <v>1876.07</v>
      </c>
      <c r="B68" s="138"/>
      <c r="C68" s="166">
        <f>raw_Data!B74</f>
        <v>4.0999999999999996</v>
      </c>
      <c r="D68" s="167">
        <f>raw_Data!J74</f>
        <v>2.4999999999999998E-2</v>
      </c>
      <c r="E68" s="167">
        <f>raw_Data!L74</f>
        <v>3.690815569153072E-3</v>
      </c>
      <c r="F68" s="168">
        <f t="shared" si="34"/>
        <v>4.1500000000000004</v>
      </c>
      <c r="G68" s="167">
        <f>raw_Data!K74</f>
        <v>6.0240963855421673E-3</v>
      </c>
      <c r="H68" s="167">
        <f t="shared" si="35"/>
        <v>-1.2048192771084487E-2</v>
      </c>
      <c r="I68" s="165"/>
      <c r="J68" s="167">
        <f t="shared" si="36"/>
        <v>0.99910269302714161</v>
      </c>
      <c r="K68" s="167">
        <f t="shared" ref="K68:K131" si="55">M68-1</f>
        <v>2.7935085962946804E-3</v>
      </c>
      <c r="L68" s="93"/>
      <c r="M68" s="171">
        <f t="shared" si="31"/>
        <v>1.0027935085962947</v>
      </c>
      <c r="N68" s="172">
        <f t="shared" si="37"/>
        <v>0.99397590361445776</v>
      </c>
      <c r="O68" s="170">
        <f t="shared" si="32"/>
        <v>67</v>
      </c>
      <c r="P68" s="170">
        <f t="shared" si="33"/>
        <v>69</v>
      </c>
      <c r="Q68" s="169"/>
      <c r="R68" s="149">
        <f t="shared" si="38"/>
        <v>0.23898457537639967</v>
      </c>
      <c r="S68" s="173">
        <f t="shared" si="39"/>
        <v>-0.76504506060046429</v>
      </c>
      <c r="T68" s="149">
        <v>0</v>
      </c>
      <c r="U68" s="97"/>
      <c r="V68" s="149">
        <f>1/PI()*ATAN('Exhibit4_Impact-Test'!$Y$25*S_RDY_SP)+'Exhibit4_Impact-Test'!$Y$26</f>
        <v>0.64192422663212345</v>
      </c>
      <c r="W68" s="172">
        <f t="shared" si="40"/>
        <v>0.63989160690937019</v>
      </c>
      <c r="X68" s="149">
        <f>1/PI()*ATAN('Exhibit4_Impact-Test'!$Y$25*S_RS_SP)+'Exhibit4_Impact-Test'!$Y$26</f>
        <v>0.18426041846739688</v>
      </c>
      <c r="Y68" s="172">
        <f t="shared" si="41"/>
        <v>0.18293660458008446</v>
      </c>
      <c r="Z68" s="149">
        <f>1/PI()*ATAN('Exhibit4_Impact-Test'!$Y$25*S_5050_SP)+'Exhibit4_Impact-Test'!$Y$26</f>
        <v>0.5</v>
      </c>
      <c r="AA68" s="149">
        <f t="shared" si="42"/>
        <v>0.4977920322376948</v>
      </c>
      <c r="AB68" s="195">
        <f>VLOOKUP(_xlfn.NUMBERVALUE(LEFT(A68,4)),Transactioncosts!$C:$G,5,FALSE)</f>
        <v>70</v>
      </c>
      <c r="AC68" s="174"/>
      <c r="AD68" s="175">
        <f t="shared" si="43"/>
        <v>0.99713327433758148</v>
      </c>
      <c r="AE68" s="149">
        <f t="shared" si="44"/>
        <v>1.0011687730124612</v>
      </c>
      <c r="AF68" s="149">
        <f t="shared" si="45"/>
        <v>0.99838470610537622</v>
      </c>
      <c r="AG68" s="176">
        <f t="shared" si="46"/>
        <v>0.99709417426990232</v>
      </c>
      <c r="AH68" s="149">
        <f t="shared" si="47"/>
        <v>1.0009992177626934</v>
      </c>
      <c r="AI68" s="149">
        <f t="shared" si="48"/>
        <v>0.99836925033104007</v>
      </c>
      <c r="AJ68" s="97"/>
      <c r="AK68" s="171">
        <f t="shared" si="49"/>
        <v>-2.8708425903815143E-3</v>
      </c>
      <c r="AL68" s="149">
        <f t="shared" si="50"/>
        <v>1.1680905290109454E-3</v>
      </c>
      <c r="AM68" s="149">
        <f t="shared" si="51"/>
        <v>-1.6165998883720771E-3</v>
      </c>
      <c r="AN68" s="149">
        <f t="shared" ref="AN68:AP131" si="56">AK68+AN67</f>
        <v>0.25796668268364686</v>
      </c>
      <c r="AO68" s="149">
        <f t="shared" si="56"/>
        <v>0.63749684566320053</v>
      </c>
      <c r="AP68" s="149">
        <f t="shared" si="56"/>
        <v>0.25333259701147737</v>
      </c>
      <c r="AQ68" s="97"/>
      <c r="AR68" s="171">
        <f t="shared" si="52"/>
        <v>-2.9100558383101465E-3</v>
      </c>
      <c r="AS68" s="149">
        <f t="shared" si="53"/>
        <v>9.9871887692745231E-4</v>
      </c>
      <c r="AT68" s="149">
        <f t="shared" si="54"/>
        <v>-1.6320807885467194E-3</v>
      </c>
      <c r="AU68" s="175">
        <f t="shared" ref="AU68:AU131" si="57">AR68+AU67</f>
        <v>0.25337628101169696</v>
      </c>
      <c r="AV68" s="149">
        <f t="shared" ref="AV68:AV131" si="58">AS68+AV67</f>
        <v>0.52596108606032943</v>
      </c>
      <c r="AW68" s="149">
        <f t="shared" ref="AW68:AW131" si="59">AT68+AW67</f>
        <v>0.25122691037615191</v>
      </c>
    </row>
    <row r="69" spans="1:49" ht="15" x14ac:dyDescent="0.25">
      <c r="A69" s="130">
        <v>1876.08</v>
      </c>
      <c r="B69" s="138"/>
      <c r="C69" s="166">
        <f>raw_Data!B75</f>
        <v>3.93</v>
      </c>
      <c r="D69" s="167">
        <f>raw_Data!J75</f>
        <v>2.4999999999999998E-2</v>
      </c>
      <c r="E69" s="167">
        <f>raw_Data!L75</f>
        <v>3.6814789786348001E-3</v>
      </c>
      <c r="F69" s="168">
        <f t="shared" si="34"/>
        <v>4.0999999999999996</v>
      </c>
      <c r="G69" s="167">
        <f>raw_Data!K75</f>
        <v>6.0975609756097563E-3</v>
      </c>
      <c r="H69" s="167">
        <f t="shared" si="35"/>
        <v>-4.1463414634146267E-2</v>
      </c>
      <c r="I69" s="165"/>
      <c r="J69" s="167">
        <f t="shared" si="36"/>
        <v>0.9991021364885766</v>
      </c>
      <c r="K69" s="167">
        <f t="shared" si="55"/>
        <v>2.7836154672113977E-3</v>
      </c>
      <c r="L69" s="93"/>
      <c r="M69" s="171">
        <f t="shared" si="31"/>
        <v>1.0027836154672114</v>
      </c>
      <c r="N69" s="172">
        <f t="shared" si="37"/>
        <v>0.96463414634146349</v>
      </c>
      <c r="O69" s="170">
        <f t="shared" si="32"/>
        <v>68</v>
      </c>
      <c r="P69" s="170">
        <f t="shared" si="33"/>
        <v>70</v>
      </c>
      <c r="Q69" s="169"/>
      <c r="R69" s="149">
        <f t="shared" si="38"/>
        <v>0.24587789358638731</v>
      </c>
      <c r="S69" s="173">
        <f t="shared" si="39"/>
        <v>-0.91826201991406353</v>
      </c>
      <c r="T69" s="149">
        <v>0</v>
      </c>
      <c r="U69" s="97"/>
      <c r="V69" s="149">
        <f>1/PI()*ATAN('Exhibit4_Impact-Test'!$Y$25*S_RDY_SP)+'Exhibit4_Impact-Test'!$Y$26</f>
        <v>0.64547733086352788</v>
      </c>
      <c r="W69" s="172">
        <f t="shared" si="40"/>
        <v>0.6365524166700498</v>
      </c>
      <c r="X69" s="149">
        <f>1/PI()*ATAN('Exhibit4_Impact-Test'!$Y$25*S_RS_SP)+'Exhibit4_Impact-Test'!$Y$26</f>
        <v>0.15871442604181762</v>
      </c>
      <c r="Y69" s="172">
        <f t="shared" si="41"/>
        <v>0.15360383227788091</v>
      </c>
      <c r="Z69" s="149">
        <f>1/PI()*ATAN('Exhibit4_Impact-Test'!$Y$25*S_5050_SP)+'Exhibit4_Impact-Test'!$Y$26</f>
        <v>0.5</v>
      </c>
      <c r="AA69" s="149">
        <f t="shared" si="42"/>
        <v>0.49030468519032872</v>
      </c>
      <c r="AB69" s="195">
        <f>VLOOKUP(_xlfn.NUMBERVALUE(LEFT(A69,4)),Transactioncosts!$C:$G,5,FALSE)</f>
        <v>70</v>
      </c>
      <c r="AC69" s="174"/>
      <c r="AD69" s="175">
        <f t="shared" si="43"/>
        <v>0.97815899796206307</v>
      </c>
      <c r="AE69" s="149">
        <f t="shared" si="44"/>
        <v>0.99672874437111825</v>
      </c>
      <c r="AF69" s="149">
        <f t="shared" si="45"/>
        <v>0.9837088809043375</v>
      </c>
      <c r="AG69" s="176">
        <f t="shared" si="46"/>
        <v>0.97802254787220122</v>
      </c>
      <c r="AH69" s="149">
        <f t="shared" si="47"/>
        <v>0.99671780663010046</v>
      </c>
      <c r="AI69" s="149">
        <f t="shared" si="48"/>
        <v>0.98364101370066981</v>
      </c>
      <c r="AJ69" s="97"/>
      <c r="AK69" s="171">
        <f t="shared" si="49"/>
        <v>-2.2083047557801935E-2</v>
      </c>
      <c r="AL69" s="149">
        <f t="shared" si="50"/>
        <v>-3.2766178829725509E-3</v>
      </c>
      <c r="AM69" s="149">
        <f t="shared" si="51"/>
        <v>-1.642527844243357E-2</v>
      </c>
      <c r="AN69" s="149">
        <f t="shared" si="56"/>
        <v>0.23588363512584493</v>
      </c>
      <c r="AO69" s="149">
        <f t="shared" si="56"/>
        <v>0.63422022778022802</v>
      </c>
      <c r="AP69" s="149">
        <f t="shared" si="56"/>
        <v>0.23690731856904379</v>
      </c>
      <c r="AQ69" s="97"/>
      <c r="AR69" s="171">
        <f t="shared" si="52"/>
        <v>-2.2222554129033754E-2</v>
      </c>
      <c r="AS69" s="149">
        <f t="shared" si="53"/>
        <v>-3.2875915817781776E-3</v>
      </c>
      <c r="AT69" s="149">
        <f t="shared" si="54"/>
        <v>-1.649427196908658E-2</v>
      </c>
      <c r="AU69" s="175">
        <f t="shared" si="57"/>
        <v>0.2311537268826632</v>
      </c>
      <c r="AV69" s="149">
        <f t="shared" si="58"/>
        <v>0.52267349447855127</v>
      </c>
      <c r="AW69" s="149">
        <f t="shared" si="59"/>
        <v>0.23473263840706532</v>
      </c>
    </row>
    <row r="70" spans="1:49" ht="15" x14ac:dyDescent="0.25">
      <c r="A70" s="130">
        <v>1876.09</v>
      </c>
      <c r="B70" s="138"/>
      <c r="C70" s="166">
        <f>raw_Data!B76</f>
        <v>3.69</v>
      </c>
      <c r="D70" s="167">
        <f>raw_Data!J76</f>
        <v>2.4999999999999998E-2</v>
      </c>
      <c r="E70" s="167">
        <f>raw_Data!L76</f>
        <v>3.6721414326448265E-3</v>
      </c>
      <c r="F70" s="168">
        <f t="shared" si="34"/>
        <v>3.93</v>
      </c>
      <c r="G70" s="167">
        <f>raw_Data!K76</f>
        <v>6.3613231552162846E-3</v>
      </c>
      <c r="H70" s="167">
        <f t="shared" si="35"/>
        <v>-6.1068702290076438E-2</v>
      </c>
      <c r="I70" s="165"/>
      <c r="J70" s="167">
        <f t="shared" si="36"/>
        <v>0.99910157945180045</v>
      </c>
      <c r="K70" s="167">
        <f t="shared" si="55"/>
        <v>2.7737208844453853E-3</v>
      </c>
      <c r="L70" s="93"/>
      <c r="M70" s="171">
        <f t="shared" si="31"/>
        <v>1.0027737208844454</v>
      </c>
      <c r="N70" s="172">
        <f t="shared" si="37"/>
        <v>0.94529262086513988</v>
      </c>
      <c r="O70" s="170">
        <f t="shared" si="32"/>
        <v>69</v>
      </c>
      <c r="P70" s="170">
        <f t="shared" si="33"/>
        <v>71</v>
      </c>
      <c r="Q70" s="169"/>
      <c r="R70" s="149">
        <f t="shared" si="38"/>
        <v>0.26684227577765213</v>
      </c>
      <c r="S70" s="173">
        <f t="shared" si="39"/>
        <v>-0.94314334096831676</v>
      </c>
      <c r="T70" s="149">
        <v>0</v>
      </c>
      <c r="U70" s="97"/>
      <c r="V70" s="149">
        <f>1/PI()*ATAN('Exhibit4_Impact-Test'!$Y$25*S_RDY_SP)+'Exhibit4_Impact-Test'!$Y$26</f>
        <v>0.65604528665031792</v>
      </c>
      <c r="W70" s="172">
        <f t="shared" si="40"/>
        <v>0.64260513225175897</v>
      </c>
      <c r="X70" s="149">
        <f>1/PI()*ATAN('Exhibit4_Impact-Test'!$Y$25*S_RS_SP)+'Exhibit4_Impact-Test'!$Y$26</f>
        <v>0.15516636670899042</v>
      </c>
      <c r="Y70" s="172">
        <f t="shared" si="41"/>
        <v>0.14758458964734214</v>
      </c>
      <c r="Z70" s="149">
        <f>1/PI()*ATAN('Exhibit4_Impact-Test'!$Y$25*S_5050_SP)+'Exhibit4_Impact-Test'!$Y$26</f>
        <v>0.5</v>
      </c>
      <c r="AA70" s="149">
        <f t="shared" si="42"/>
        <v>0.48524662667091689</v>
      </c>
      <c r="AB70" s="195">
        <f>VLOOKUP(_xlfn.NUMBERVALUE(LEFT(A70,4)),Transactioncosts!$C:$G,5,FALSE)</f>
        <v>70</v>
      </c>
      <c r="AC70" s="174"/>
      <c r="AD70" s="175">
        <f t="shared" si="43"/>
        <v>0.9650635161453045</v>
      </c>
      <c r="AE70" s="149">
        <f t="shared" si="44"/>
        <v>0.99385458744001365</v>
      </c>
      <c r="AF70" s="149">
        <f t="shared" si="45"/>
        <v>0.97403317087479269</v>
      </c>
      <c r="AG70" s="176">
        <f t="shared" si="46"/>
        <v>0.96486742900077516</v>
      </c>
      <c r="AH70" s="149">
        <f t="shared" si="47"/>
        <v>0.99333257464698732</v>
      </c>
      <c r="AI70" s="149">
        <f t="shared" si="48"/>
        <v>0.97392989726148915</v>
      </c>
      <c r="AJ70" s="97"/>
      <c r="AK70" s="171">
        <f t="shared" si="49"/>
        <v>-3.5561359969487949E-2</v>
      </c>
      <c r="AL70" s="149">
        <f t="shared" si="50"/>
        <v>-6.1643733288300447E-3</v>
      </c>
      <c r="AM70" s="149">
        <f t="shared" si="51"/>
        <v>-2.6309919579883038E-2</v>
      </c>
      <c r="AN70" s="149">
        <f t="shared" si="56"/>
        <v>0.20032227515635698</v>
      </c>
      <c r="AO70" s="149">
        <f t="shared" si="56"/>
        <v>0.628055854451398</v>
      </c>
      <c r="AP70" s="149">
        <f t="shared" si="56"/>
        <v>0.21059739898916074</v>
      </c>
      <c r="AQ70" s="97"/>
      <c r="AR70" s="171">
        <f t="shared" si="52"/>
        <v>-3.5764566354356035E-2</v>
      </c>
      <c r="AS70" s="149">
        <f t="shared" si="53"/>
        <v>-6.6897519292889712E-3</v>
      </c>
      <c r="AT70" s="149">
        <f t="shared" si="54"/>
        <v>-2.6415951994038712E-2</v>
      </c>
      <c r="AU70" s="175">
        <f t="shared" si="57"/>
        <v>0.19538916052830715</v>
      </c>
      <c r="AV70" s="149">
        <f t="shared" si="58"/>
        <v>0.51598374254926227</v>
      </c>
      <c r="AW70" s="149">
        <f t="shared" si="59"/>
        <v>0.20831668641302661</v>
      </c>
    </row>
    <row r="71" spans="1:49" ht="15" x14ac:dyDescent="0.25">
      <c r="A71" s="130">
        <v>1876.1</v>
      </c>
      <c r="B71" s="138"/>
      <c r="C71" s="166">
        <f>raw_Data!B77</f>
        <v>3.67</v>
      </c>
      <c r="D71" s="167">
        <f>raw_Data!J77</f>
        <v>2.4999999999999998E-2</v>
      </c>
      <c r="E71" s="167">
        <f>raw_Data!L77</f>
        <v>3.6628029309786481E-3</v>
      </c>
      <c r="F71" s="168">
        <f t="shared" si="34"/>
        <v>3.69</v>
      </c>
      <c r="G71" s="167">
        <f>raw_Data!K77</f>
        <v>6.7750677506775063E-3</v>
      </c>
      <c r="H71" s="167">
        <f t="shared" si="35"/>
        <v>-5.4200542005420349E-3</v>
      </c>
      <c r="I71" s="165"/>
      <c r="J71" s="167">
        <f t="shared" si="36"/>
        <v>0.99910102191625039</v>
      </c>
      <c r="K71" s="167">
        <f t="shared" si="55"/>
        <v>2.763824847229035E-3</v>
      </c>
      <c r="L71" s="93"/>
      <c r="M71" s="171">
        <f t="shared" si="31"/>
        <v>1.002763824847229</v>
      </c>
      <c r="N71" s="172">
        <f t="shared" si="37"/>
        <v>1.0013550135501355</v>
      </c>
      <c r="O71" s="170">
        <f t="shared" si="32"/>
        <v>70</v>
      </c>
      <c r="P71" s="170">
        <f t="shared" si="33"/>
        <v>72</v>
      </c>
      <c r="Q71" s="169"/>
      <c r="R71" s="149">
        <f t="shared" si="38"/>
        <v>0.29701006877378461</v>
      </c>
      <c r="S71" s="173">
        <f t="shared" si="39"/>
        <v>-0.59612159913922547</v>
      </c>
      <c r="T71" s="149">
        <v>0</v>
      </c>
      <c r="U71" s="97"/>
      <c r="V71" s="149">
        <f>1/PI()*ATAN('Exhibit4_Impact-Test'!$Y$25*S_RDY_SP)+'Exhibit4_Impact-Test'!$Y$26</f>
        <v>0.67061758147023443</v>
      </c>
      <c r="W71" s="172">
        <f t="shared" si="40"/>
        <v>0.67030695469474877</v>
      </c>
      <c r="X71" s="149">
        <f>1/PI()*ATAN('Exhibit4_Impact-Test'!$Y$25*S_RS_SP)+'Exhibit4_Impact-Test'!$Y$26</f>
        <v>0.22215784579396497</v>
      </c>
      <c r="Y71" s="172">
        <f t="shared" si="41"/>
        <v>0.22191499313117741</v>
      </c>
      <c r="Z71" s="149">
        <f>1/PI()*ATAN('Exhibit4_Impact-Test'!$Y$25*S_5050_SP)+'Exhibit4_Impact-Test'!$Y$26</f>
        <v>0.5</v>
      </c>
      <c r="AA71" s="149">
        <f t="shared" si="42"/>
        <v>0.49964852101828949</v>
      </c>
      <c r="AB71" s="195">
        <f>VLOOKUP(_xlfn.NUMBERVALUE(LEFT(A71,4)),Transactioncosts!$C:$G,5,FALSE)</f>
        <v>70</v>
      </c>
      <c r="AC71" s="174"/>
      <c r="AD71" s="175">
        <f t="shared" si="43"/>
        <v>1.0018190512224241</v>
      </c>
      <c r="AE71" s="149">
        <f t="shared" si="44"/>
        <v>1.0024508463643365</v>
      </c>
      <c r="AF71" s="149">
        <f t="shared" si="45"/>
        <v>1.0020594191986822</v>
      </c>
      <c r="AG71" s="176">
        <f t="shared" si="46"/>
        <v>1.001804943936571</v>
      </c>
      <c r="AH71" s="149">
        <f t="shared" si="47"/>
        <v>1.0020950516985483</v>
      </c>
      <c r="AI71" s="149">
        <f t="shared" si="48"/>
        <v>1.0020569588458104</v>
      </c>
      <c r="AJ71" s="97"/>
      <c r="AK71" s="171">
        <f t="shared" si="49"/>
        <v>1.8173987523974618E-3</v>
      </c>
      <c r="AL71" s="149">
        <f t="shared" si="50"/>
        <v>2.4478479385070841E-3</v>
      </c>
      <c r="AM71" s="149">
        <f t="shared" si="51"/>
        <v>2.0573015019494027E-3</v>
      </c>
      <c r="AN71" s="149">
        <f t="shared" si="56"/>
        <v>0.20213967390875445</v>
      </c>
      <c r="AO71" s="149">
        <f t="shared" si="56"/>
        <v>0.63050370238990505</v>
      </c>
      <c r="AP71" s="149">
        <f t="shared" si="56"/>
        <v>0.21265470049111015</v>
      </c>
      <c r="AQ71" s="97"/>
      <c r="AR71" s="171">
        <f t="shared" si="52"/>
        <v>1.8033169826768287E-3</v>
      </c>
      <c r="AS71" s="149">
        <f t="shared" si="53"/>
        <v>2.0928601381595621E-3</v>
      </c>
      <c r="AT71" s="149">
        <f t="shared" si="54"/>
        <v>2.0548462025477957E-3</v>
      </c>
      <c r="AU71" s="175">
        <f t="shared" si="57"/>
        <v>0.19719247751098398</v>
      </c>
      <c r="AV71" s="149">
        <f t="shared" si="58"/>
        <v>0.51807660268742184</v>
      </c>
      <c r="AW71" s="149">
        <f t="shared" si="59"/>
        <v>0.2103715326155744</v>
      </c>
    </row>
    <row r="72" spans="1:49" ht="15" x14ac:dyDescent="0.25">
      <c r="A72" s="130">
        <v>1876.11</v>
      </c>
      <c r="B72" s="138"/>
      <c r="C72" s="166">
        <f>raw_Data!B78</f>
        <v>3.6</v>
      </c>
      <c r="D72" s="167">
        <f>raw_Data!J78</f>
        <v>2.4999999999999998E-2</v>
      </c>
      <c r="E72" s="167">
        <f>raw_Data!L78</f>
        <v>3.6534634734317617E-3</v>
      </c>
      <c r="F72" s="168">
        <f t="shared" si="34"/>
        <v>3.67</v>
      </c>
      <c r="G72" s="167">
        <f>raw_Data!K78</f>
        <v>6.8119891008174387E-3</v>
      </c>
      <c r="H72" s="167">
        <f t="shared" si="35"/>
        <v>-1.9073569482288777E-2</v>
      </c>
      <c r="I72" s="165"/>
      <c r="J72" s="167">
        <f t="shared" si="36"/>
        <v>0.99910046388138463</v>
      </c>
      <c r="K72" s="167">
        <f t="shared" si="55"/>
        <v>2.7539273548162768E-3</v>
      </c>
      <c r="L72" s="93"/>
      <c r="M72" s="171">
        <f t="shared" si="31"/>
        <v>1.0027539273548163</v>
      </c>
      <c r="N72" s="172">
        <f t="shared" si="37"/>
        <v>0.9877384196185286</v>
      </c>
      <c r="O72" s="170">
        <f t="shared" si="32"/>
        <v>71</v>
      </c>
      <c r="P72" s="170">
        <f t="shared" si="33"/>
        <v>73</v>
      </c>
      <c r="Q72" s="169"/>
      <c r="R72" s="149">
        <f t="shared" si="38"/>
        <v>0.3006442667577055</v>
      </c>
      <c r="S72" s="173">
        <f t="shared" si="39"/>
        <v>-0.83890117278157872</v>
      </c>
      <c r="T72" s="149">
        <v>0</v>
      </c>
      <c r="U72" s="97"/>
      <c r="V72" s="149">
        <f>1/PI()*ATAN('Exhibit4_Impact-Test'!$Y$25*S_RDY_SP)+'Exhibit4_Impact-Test'!$Y$26</f>
        <v>0.67232228124517546</v>
      </c>
      <c r="W72" s="172">
        <f t="shared" si="40"/>
        <v>0.66898982466840928</v>
      </c>
      <c r="X72" s="149">
        <f>1/PI()*ATAN('Exhibit4_Impact-Test'!$Y$25*S_RS_SP)+'Exhibit4_Impact-Test'!$Y$26</f>
        <v>0.17108718373287085</v>
      </c>
      <c r="Y72" s="172">
        <f t="shared" si="41"/>
        <v>0.16895813289566092</v>
      </c>
      <c r="Z72" s="149">
        <f>1/PI()*ATAN('Exhibit4_Impact-Test'!$Y$25*S_5050_SP)+'Exhibit4_Impact-Test'!$Y$26</f>
        <v>0.5</v>
      </c>
      <c r="AA72" s="149">
        <f t="shared" si="42"/>
        <v>0.49622819254765799</v>
      </c>
      <c r="AB72" s="195">
        <f>VLOOKUP(_xlfn.NUMBERVALUE(LEFT(A72,4)),Transactioncosts!$C:$G,5,FALSE)</f>
        <v>70</v>
      </c>
      <c r="AC72" s="174"/>
      <c r="AD72" s="175">
        <f t="shared" si="43"/>
        <v>0.99265866693950078</v>
      </c>
      <c r="AE72" s="149">
        <f t="shared" si="44"/>
        <v>1.0001849664238955</v>
      </c>
      <c r="AF72" s="149">
        <f t="shared" si="45"/>
        <v>0.99524617348667244</v>
      </c>
      <c r="AG72" s="176">
        <f t="shared" si="46"/>
        <v>0.9926032622506058</v>
      </c>
      <c r="AH72" s="149">
        <f t="shared" si="47"/>
        <v>0.99982563802405877</v>
      </c>
      <c r="AI72" s="149">
        <f t="shared" si="48"/>
        <v>0.99521977083450608</v>
      </c>
      <c r="AJ72" s="97"/>
      <c r="AK72" s="171">
        <f t="shared" si="49"/>
        <v>-7.3684132639824391E-3</v>
      </c>
      <c r="AL72" s="149">
        <f t="shared" si="50"/>
        <v>1.8494931971565421E-4</v>
      </c>
      <c r="AM72" s="149">
        <f t="shared" si="51"/>
        <v>-4.7651618851152688E-3</v>
      </c>
      <c r="AN72" s="149">
        <f t="shared" si="56"/>
        <v>0.19477126064477202</v>
      </c>
      <c r="AO72" s="149">
        <f t="shared" si="56"/>
        <v>0.63068865170962074</v>
      </c>
      <c r="AP72" s="149">
        <f t="shared" si="56"/>
        <v>0.20788953860599488</v>
      </c>
      <c r="AQ72" s="97"/>
      <c r="AR72" s="171">
        <f t="shared" si="52"/>
        <v>-7.4242292629644619E-3</v>
      </c>
      <c r="AS72" s="149">
        <f t="shared" si="53"/>
        <v>-1.7437717875777665E-4</v>
      </c>
      <c r="AT72" s="149">
        <f t="shared" si="54"/>
        <v>-4.7916910023234607E-3</v>
      </c>
      <c r="AU72" s="175">
        <f t="shared" si="57"/>
        <v>0.18976824824801952</v>
      </c>
      <c r="AV72" s="149">
        <f t="shared" si="58"/>
        <v>0.51790222550866405</v>
      </c>
      <c r="AW72" s="149">
        <f t="shared" si="59"/>
        <v>0.20557984161325094</v>
      </c>
    </row>
    <row r="73" spans="1:49" ht="15" x14ac:dyDescent="0.25">
      <c r="A73" s="130">
        <v>1876.12</v>
      </c>
      <c r="B73" s="138"/>
      <c r="C73" s="166">
        <f>raw_Data!B79</f>
        <v>3.58</v>
      </c>
      <c r="D73" s="167">
        <f>raw_Data!J79</f>
        <v>2.4999999999999998E-2</v>
      </c>
      <c r="E73" s="167">
        <f>raw_Data!L79</f>
        <v>3.6441230597994423E-3</v>
      </c>
      <c r="F73" s="168">
        <f t="shared" si="34"/>
        <v>3.6</v>
      </c>
      <c r="G73" s="167">
        <f>raw_Data!K79</f>
        <v>6.9444444444444441E-3</v>
      </c>
      <c r="H73" s="167">
        <f t="shared" si="35"/>
        <v>-5.5555555555555358E-3</v>
      </c>
      <c r="I73" s="165"/>
      <c r="J73" s="167">
        <f t="shared" si="36"/>
        <v>0.99909990534663906</v>
      </c>
      <c r="K73" s="167">
        <f t="shared" si="55"/>
        <v>2.7440284064383924E-3</v>
      </c>
      <c r="L73" s="93"/>
      <c r="M73" s="171">
        <f t="shared" si="31"/>
        <v>1.0027440284064384</v>
      </c>
      <c r="N73" s="172">
        <f t="shared" si="37"/>
        <v>1.0013888888888889</v>
      </c>
      <c r="O73" s="170">
        <f t="shared" si="32"/>
        <v>72</v>
      </c>
      <c r="P73" s="170">
        <f t="shared" si="33"/>
        <v>74</v>
      </c>
      <c r="Q73" s="169"/>
      <c r="R73" s="149">
        <f t="shared" si="38"/>
        <v>0.31053119129876217</v>
      </c>
      <c r="S73" s="173">
        <f t="shared" si="39"/>
        <v>-0.60327332781790033</v>
      </c>
      <c r="T73" s="149">
        <v>0</v>
      </c>
      <c r="U73" s="97"/>
      <c r="V73" s="149">
        <f>1/PI()*ATAN('Exhibit4_Impact-Test'!$Y$25*S_RDY_SP)+'Exhibit4_Impact-Test'!$Y$26</f>
        <v>0.67690478022484235</v>
      </c>
      <c r="W73" s="172">
        <f t="shared" si="40"/>
        <v>0.67660894525493442</v>
      </c>
      <c r="X73" s="149">
        <f>1/PI()*ATAN('Exhibit4_Impact-Test'!$Y$25*S_RS_SP)+'Exhibit4_Impact-Test'!$Y$26</f>
        <v>0.22029076144377613</v>
      </c>
      <c r="Y73" s="172">
        <f t="shared" si="41"/>
        <v>0.2200585667974948</v>
      </c>
      <c r="Z73" s="149">
        <f>1/PI()*ATAN('Exhibit4_Impact-Test'!$Y$25*S_5050_SP)+'Exhibit4_Impact-Test'!$Y$26</f>
        <v>0.5</v>
      </c>
      <c r="AA73" s="149">
        <f t="shared" si="42"/>
        <v>0.49966191376184316</v>
      </c>
      <c r="AB73" s="195">
        <f>VLOOKUP(_xlfn.NUMBERVALUE(LEFT(A73,4)),Transactioncosts!$C:$G,5,FALSE)</f>
        <v>70</v>
      </c>
      <c r="AC73" s="174"/>
      <c r="AD73" s="175">
        <f t="shared" si="43"/>
        <v>1.0018267279891375</v>
      </c>
      <c r="AE73" s="149">
        <f t="shared" si="44"/>
        <v>1.0024455036902549</v>
      </c>
      <c r="AF73" s="149">
        <f t="shared" si="45"/>
        <v>1.0020664586476635</v>
      </c>
      <c r="AG73" s="176">
        <f t="shared" si="46"/>
        <v>1.0017949265079149</v>
      </c>
      <c r="AH73" s="149">
        <f t="shared" si="47"/>
        <v>1.0022917506749718</v>
      </c>
      <c r="AI73" s="149">
        <f t="shared" si="48"/>
        <v>1.0020640920439965</v>
      </c>
      <c r="AJ73" s="97"/>
      <c r="AK73" s="171">
        <f t="shared" si="49"/>
        <v>1.8250615506755941E-3</v>
      </c>
      <c r="AL73" s="149">
        <f t="shared" si="50"/>
        <v>2.4425183122833097E-3</v>
      </c>
      <c r="AM73" s="149">
        <f t="shared" si="51"/>
        <v>2.0643264588736422E-3</v>
      </c>
      <c r="AN73" s="149">
        <f t="shared" si="56"/>
        <v>0.19659632219544762</v>
      </c>
      <c r="AO73" s="149">
        <f t="shared" si="56"/>
        <v>0.633131170021904</v>
      </c>
      <c r="AP73" s="149">
        <f t="shared" si="56"/>
        <v>0.20995386506486852</v>
      </c>
      <c r="AQ73" s="97"/>
      <c r="AR73" s="171">
        <f t="shared" si="52"/>
        <v>1.7933175523474581E-3</v>
      </c>
      <c r="AS73" s="149">
        <f t="shared" si="53"/>
        <v>2.2891286196941585E-3</v>
      </c>
      <c r="AT73" s="149">
        <f t="shared" si="54"/>
        <v>2.0619647328211942E-3</v>
      </c>
      <c r="AU73" s="175">
        <f t="shared" si="57"/>
        <v>0.19156156580036698</v>
      </c>
      <c r="AV73" s="149">
        <f t="shared" si="58"/>
        <v>0.52019135412835826</v>
      </c>
      <c r="AW73" s="149">
        <f t="shared" si="59"/>
        <v>0.20764180634607213</v>
      </c>
    </row>
    <row r="74" spans="1:49" ht="15" x14ac:dyDescent="0.25">
      <c r="A74" s="130">
        <v>1877.01</v>
      </c>
      <c r="B74" s="138"/>
      <c r="C74" s="166">
        <f>raw_Data!B80</f>
        <v>3.55</v>
      </c>
      <c r="D74" s="167">
        <f>raw_Data!J80</f>
        <v>2.4233333333333332E-2</v>
      </c>
      <c r="E74" s="167">
        <f>raw_Data!L80</f>
        <v>3.6347816898771867E-3</v>
      </c>
      <c r="F74" s="168">
        <f t="shared" si="34"/>
        <v>3.58</v>
      </c>
      <c r="G74" s="167">
        <f>raw_Data!K80</f>
        <v>6.7690875232774674E-3</v>
      </c>
      <c r="H74" s="167">
        <f t="shared" si="35"/>
        <v>-8.379888268156499E-3</v>
      </c>
      <c r="I74" s="165"/>
      <c r="J74" s="167">
        <f t="shared" si="36"/>
        <v>0.99909934631149178</v>
      </c>
      <c r="K74" s="167">
        <f t="shared" si="55"/>
        <v>2.7341280013688518E-3</v>
      </c>
      <c r="L74" s="93"/>
      <c r="M74" s="171">
        <f t="shared" si="31"/>
        <v>1.0027341280013689</v>
      </c>
      <c r="N74" s="172">
        <f t="shared" si="37"/>
        <v>0.99838919925512104</v>
      </c>
      <c r="O74" s="170">
        <f t="shared" si="32"/>
        <v>73</v>
      </c>
      <c r="P74" s="170">
        <f t="shared" si="33"/>
        <v>75</v>
      </c>
      <c r="Q74" s="169"/>
      <c r="R74" s="149">
        <f t="shared" si="38"/>
        <v>0.3000961556041688</v>
      </c>
      <c r="S74" s="173">
        <f t="shared" si="39"/>
        <v>-0.69692950543660737</v>
      </c>
      <c r="T74" s="149">
        <v>0</v>
      </c>
      <c r="U74" s="97"/>
      <c r="V74" s="149">
        <f>1/PI()*ATAN('Exhibit4_Impact-Test'!$Y$25*S_RDY_SP)+'Exhibit4_Impact-Test'!$Y$26</f>
        <v>0.67206587650883121</v>
      </c>
      <c r="W74" s="172">
        <f t="shared" si="40"/>
        <v>0.67110810507791163</v>
      </c>
      <c r="X74" s="149">
        <f>1/PI()*ATAN('Exhibit4_Impact-Test'!$Y$25*S_RS_SP)+'Exhibit4_Impact-Test'!$Y$26</f>
        <v>0.19809385032846832</v>
      </c>
      <c r="Y74" s="172">
        <f t="shared" si="41"/>
        <v>0.19740493739292211</v>
      </c>
      <c r="Z74" s="149">
        <f>1/PI()*ATAN('Exhibit4_Impact-Test'!$Y$25*S_5050_SP)+'Exhibit4_Impact-Test'!$Y$26</f>
        <v>0.5</v>
      </c>
      <c r="AA74" s="149">
        <f t="shared" si="42"/>
        <v>0.498914377568072</v>
      </c>
      <c r="AB74" s="195">
        <f>VLOOKUP(_xlfn.NUMBERVALUE(LEFT(A74,4)),Transactioncosts!$C:$G,5,FALSE)</f>
        <v>70</v>
      </c>
      <c r="AC74" s="174"/>
      <c r="AD74" s="175">
        <f t="shared" si="43"/>
        <v>0.99981404965515341</v>
      </c>
      <c r="AE74" s="149">
        <f t="shared" si="44"/>
        <v>1.0018734243366216</v>
      </c>
      <c r="AF74" s="149">
        <f t="shared" si="45"/>
        <v>1.0005616636282451</v>
      </c>
      <c r="AG74" s="176">
        <f t="shared" si="46"/>
        <v>0.99978937677183355</v>
      </c>
      <c r="AH74" s="149">
        <f t="shared" si="47"/>
        <v>1.0015787636937878</v>
      </c>
      <c r="AI74" s="149">
        <f t="shared" si="48"/>
        <v>1.0005540642712216</v>
      </c>
      <c r="AJ74" s="97"/>
      <c r="AK74" s="171">
        <f t="shared" si="49"/>
        <v>-1.8596763575549384E-4</v>
      </c>
      <c r="AL74" s="149">
        <f t="shared" si="50"/>
        <v>1.8716716659050228E-3</v>
      </c>
      <c r="AM74" s="149">
        <f t="shared" si="51"/>
        <v>5.615059542664738E-4</v>
      </c>
      <c r="AN74" s="149">
        <f t="shared" si="56"/>
        <v>0.19641035455969214</v>
      </c>
      <c r="AO74" s="149">
        <f t="shared" si="56"/>
        <v>0.63500284168780907</v>
      </c>
      <c r="AP74" s="149">
        <f t="shared" si="56"/>
        <v>0.21051537101913498</v>
      </c>
      <c r="AQ74" s="97"/>
      <c r="AR74" s="171">
        <f t="shared" si="52"/>
        <v>-2.1064541235363079E-4</v>
      </c>
      <c r="AS74" s="149">
        <f t="shared" si="53"/>
        <v>1.5775187565230248E-3</v>
      </c>
      <c r="AT74" s="149">
        <f t="shared" si="54"/>
        <v>5.5391083428663231E-4</v>
      </c>
      <c r="AU74" s="175">
        <f t="shared" si="57"/>
        <v>0.19135092038801335</v>
      </c>
      <c r="AV74" s="149">
        <f t="shared" si="58"/>
        <v>0.52176887288488127</v>
      </c>
      <c r="AW74" s="149">
        <f t="shared" si="59"/>
        <v>0.20819571718035876</v>
      </c>
    </row>
    <row r="75" spans="1:49" ht="15" x14ac:dyDescent="0.25">
      <c r="A75" s="130">
        <v>1877.02</v>
      </c>
      <c r="B75" s="138"/>
      <c r="C75" s="166">
        <f>raw_Data!B81</f>
        <v>3.34</v>
      </c>
      <c r="D75" s="167">
        <f>raw_Data!J81</f>
        <v>2.3474999999999999E-2</v>
      </c>
      <c r="E75" s="167">
        <f>raw_Data!L81</f>
        <v>3.6274413710810638E-3</v>
      </c>
      <c r="F75" s="168">
        <f t="shared" si="34"/>
        <v>3.55</v>
      </c>
      <c r="G75" s="167">
        <f>raw_Data!K81</f>
        <v>6.6126760563380285E-3</v>
      </c>
      <c r="H75" s="167">
        <f t="shared" si="35"/>
        <v>-5.9154929577464821E-2</v>
      </c>
      <c r="I75" s="165"/>
      <c r="J75" s="167">
        <f t="shared" si="36"/>
        <v>0.99929191166345532</v>
      </c>
      <c r="K75" s="167">
        <f t="shared" si="55"/>
        <v>2.9193530345363872E-3</v>
      </c>
      <c r="L75" s="93"/>
      <c r="M75" s="171">
        <f t="shared" si="31"/>
        <v>1.0029193530345364</v>
      </c>
      <c r="N75" s="172">
        <f t="shared" si="37"/>
        <v>0.94745774647887326</v>
      </c>
      <c r="O75" s="170">
        <f t="shared" si="32"/>
        <v>74</v>
      </c>
      <c r="P75" s="170">
        <f t="shared" si="33"/>
        <v>76</v>
      </c>
      <c r="Q75" s="169"/>
      <c r="R75" s="149">
        <f t="shared" si="38"/>
        <v>0.29059835524188365</v>
      </c>
      <c r="S75" s="173">
        <f t="shared" si="39"/>
        <v>-0.94211182665896887</v>
      </c>
      <c r="T75" s="149">
        <v>0</v>
      </c>
      <c r="U75" s="97"/>
      <c r="V75" s="149">
        <f>1/PI()*ATAN('Exhibit4_Impact-Test'!$Y$25*S_RDY_SP)+'Exhibit4_Impact-Test'!$Y$26</f>
        <v>0.66758340746079259</v>
      </c>
      <c r="W75" s="172">
        <f t="shared" si="40"/>
        <v>0.65484100970391412</v>
      </c>
      <c r="X75" s="149">
        <f>1/PI()*ATAN('Exhibit4_Impact-Test'!$Y$25*S_RS_SP)+'Exhibit4_Impact-Test'!$Y$26</f>
        <v>0.1553105598452254</v>
      </c>
      <c r="Y75" s="172">
        <f t="shared" si="41"/>
        <v>0.14799292693751184</v>
      </c>
      <c r="Z75" s="149">
        <f>1/PI()*ATAN('Exhibit4_Impact-Test'!$Y$25*S_5050_SP)+'Exhibit4_Impact-Test'!$Y$26</f>
        <v>0.5</v>
      </c>
      <c r="AA75" s="149">
        <f t="shared" si="42"/>
        <v>0.48578182481492943</v>
      </c>
      <c r="AB75" s="195">
        <f>VLOOKUP(_xlfn.NUMBERVALUE(LEFT(A75,4)),Transactioncosts!$C:$G,5,FALSE)</f>
        <v>70</v>
      </c>
      <c r="AC75" s="174"/>
      <c r="AD75" s="175">
        <f t="shared" si="43"/>
        <v>0.965894104746857</v>
      </c>
      <c r="AE75" s="149">
        <f t="shared" si="44"/>
        <v>0.99430557987046075</v>
      </c>
      <c r="AF75" s="149">
        <f t="shared" si="45"/>
        <v>0.97518854975670477</v>
      </c>
      <c r="AG75" s="176">
        <f t="shared" si="46"/>
        <v>0.96576020714161226</v>
      </c>
      <c r="AH75" s="149">
        <f t="shared" si="47"/>
        <v>0.99424583482312923</v>
      </c>
      <c r="AI75" s="149">
        <f t="shared" si="48"/>
        <v>0.9750890225304093</v>
      </c>
      <c r="AJ75" s="97"/>
      <c r="AK75" s="171">
        <f t="shared" si="49"/>
        <v>-3.4701073193857075E-2</v>
      </c>
      <c r="AL75" s="149">
        <f t="shared" si="50"/>
        <v>-5.710695153803921E-3</v>
      </c>
      <c r="AM75" s="149">
        <f t="shared" si="51"/>
        <v>-2.5124442314784959E-2</v>
      </c>
      <c r="AN75" s="149">
        <f t="shared" si="56"/>
        <v>0.16170928136583507</v>
      </c>
      <c r="AO75" s="149">
        <f t="shared" si="56"/>
        <v>0.62929214653400511</v>
      </c>
      <c r="AP75" s="149">
        <f t="shared" si="56"/>
        <v>0.18539092870435003</v>
      </c>
      <c r="AQ75" s="97"/>
      <c r="AR75" s="171">
        <f t="shared" si="52"/>
        <v>-3.4839708357131495E-2</v>
      </c>
      <c r="AS75" s="149">
        <f t="shared" si="53"/>
        <v>-5.7707841682574004E-3</v>
      </c>
      <c r="AT75" s="149">
        <f t="shared" si="54"/>
        <v>-2.522650699295808E-2</v>
      </c>
      <c r="AU75" s="175">
        <f t="shared" si="57"/>
        <v>0.15651121203088186</v>
      </c>
      <c r="AV75" s="149">
        <f t="shared" si="58"/>
        <v>0.51599808871662389</v>
      </c>
      <c r="AW75" s="149">
        <f t="shared" si="59"/>
        <v>0.18296921018740067</v>
      </c>
    </row>
    <row r="76" spans="1:49" ht="15" x14ac:dyDescent="0.25">
      <c r="A76" s="130">
        <v>1877.03</v>
      </c>
      <c r="B76" s="138"/>
      <c r="C76" s="166">
        <f>raw_Data!B82</f>
        <v>3.17</v>
      </c>
      <c r="D76" s="167">
        <f>raw_Data!J82</f>
        <v>2.2708333333333334E-2</v>
      </c>
      <c r="E76" s="167">
        <f>raw_Data!L82</f>
        <v>3.6201004616964738E-3</v>
      </c>
      <c r="F76" s="168">
        <f t="shared" si="34"/>
        <v>3.34</v>
      </c>
      <c r="G76" s="167">
        <f>raw_Data!K82</f>
        <v>6.7989021956087825E-3</v>
      </c>
      <c r="H76" s="167">
        <f t="shared" si="35"/>
        <v>-5.0898203592814384E-2</v>
      </c>
      <c r="I76" s="165"/>
      <c r="J76" s="167">
        <f t="shared" si="36"/>
        <v>0.99929156596359814</v>
      </c>
      <c r="K76" s="167">
        <f t="shared" si="55"/>
        <v>2.9116664252946123E-3</v>
      </c>
      <c r="L76" s="93"/>
      <c r="M76" s="171">
        <f t="shared" si="31"/>
        <v>1.0029116664252946</v>
      </c>
      <c r="N76" s="172">
        <f t="shared" si="37"/>
        <v>0.95590069860279447</v>
      </c>
      <c r="O76" s="170">
        <f t="shared" si="32"/>
        <v>75</v>
      </c>
      <c r="P76" s="170">
        <f t="shared" si="33"/>
        <v>77</v>
      </c>
      <c r="Q76" s="169"/>
      <c r="R76" s="149">
        <f t="shared" si="38"/>
        <v>0.30417766345815839</v>
      </c>
      <c r="S76" s="173">
        <f t="shared" si="39"/>
        <v>-0.93347274711774619</v>
      </c>
      <c r="T76" s="149">
        <v>0</v>
      </c>
      <c r="U76" s="97"/>
      <c r="V76" s="149">
        <f>1/PI()*ATAN('Exhibit4_Impact-Test'!$Y$25*S_RDY_SP)+'Exhibit4_Impact-Test'!$Y$26</f>
        <v>0.6739692390245885</v>
      </c>
      <c r="W76" s="172">
        <f t="shared" si="40"/>
        <v>0.66333327705784095</v>
      </c>
      <c r="X76" s="149">
        <f>1/PI()*ATAN('Exhibit4_Impact-Test'!$Y$25*S_RS_SP)+'Exhibit4_Impact-Test'!$Y$26</f>
        <v>0.15652793369916329</v>
      </c>
      <c r="Y76" s="172">
        <f t="shared" si="41"/>
        <v>0.15029349579390983</v>
      </c>
      <c r="Z76" s="149">
        <f>1/PI()*ATAN('Exhibit4_Impact-Test'!$Y$25*S_5050_SP)+'Exhibit4_Impact-Test'!$Y$26</f>
        <v>0.5</v>
      </c>
      <c r="AA76" s="149">
        <f t="shared" si="42"/>
        <v>0.48800013501501815</v>
      </c>
      <c r="AB76" s="195">
        <f>VLOOKUP(_xlfn.NUMBERVALUE(LEFT(A76,4)),Transactioncosts!$C:$G,5,FALSE)</f>
        <v>70</v>
      </c>
      <c r="AC76" s="174"/>
      <c r="AD76" s="175">
        <f t="shared" si="43"/>
        <v>0.97122772021615478</v>
      </c>
      <c r="AE76" s="149">
        <f t="shared" si="44"/>
        <v>0.99555313677084079</v>
      </c>
      <c r="AF76" s="149">
        <f t="shared" si="45"/>
        <v>0.97940618251404454</v>
      </c>
      <c r="AG76" s="176">
        <f t="shared" si="46"/>
        <v>0.97112419367488001</v>
      </c>
      <c r="AH76" s="149">
        <f t="shared" si="47"/>
        <v>0.99552808172575358</v>
      </c>
      <c r="AI76" s="149">
        <f t="shared" si="48"/>
        <v>0.97932218345914968</v>
      </c>
      <c r="AJ76" s="97"/>
      <c r="AK76" s="171">
        <f t="shared" si="49"/>
        <v>-2.9194316851775686E-2</v>
      </c>
      <c r="AL76" s="149">
        <f t="shared" si="50"/>
        <v>-4.456779935192539E-3</v>
      </c>
      <c r="AM76" s="149">
        <f t="shared" si="51"/>
        <v>-2.0808827181215434E-2</v>
      </c>
      <c r="AN76" s="149">
        <f t="shared" si="56"/>
        <v>0.13251496451405939</v>
      </c>
      <c r="AO76" s="149">
        <f t="shared" si="56"/>
        <v>0.62483536659881256</v>
      </c>
      <c r="AP76" s="149">
        <f t="shared" si="56"/>
        <v>0.1645821015231346</v>
      </c>
      <c r="AQ76" s="97"/>
      <c r="AR76" s="171">
        <f t="shared" si="52"/>
        <v>-2.9300916011930356E-2</v>
      </c>
      <c r="AS76" s="149">
        <f t="shared" si="53"/>
        <v>-4.481947210998042E-3</v>
      </c>
      <c r="AT76" s="149">
        <f t="shared" si="54"/>
        <v>-2.0894596148884035E-2</v>
      </c>
      <c r="AU76" s="175">
        <f t="shared" si="57"/>
        <v>0.12721029601895151</v>
      </c>
      <c r="AV76" s="149">
        <f t="shared" si="58"/>
        <v>0.51151614150562585</v>
      </c>
      <c r="AW76" s="149">
        <f t="shared" si="59"/>
        <v>0.16207461403851664</v>
      </c>
    </row>
    <row r="77" spans="1:49" ht="15" x14ac:dyDescent="0.25">
      <c r="A77" s="130">
        <v>1877.04</v>
      </c>
      <c r="B77" s="138"/>
      <c r="C77" s="166">
        <f>raw_Data!B83</f>
        <v>2.94</v>
      </c>
      <c r="D77" s="167">
        <f>raw_Data!J83</f>
        <v>2.1941666666666665E-2</v>
      </c>
      <c r="E77" s="167">
        <f>raw_Data!L83</f>
        <v>3.6127589616241629E-3</v>
      </c>
      <c r="F77" s="168">
        <f t="shared" si="34"/>
        <v>3.17</v>
      </c>
      <c r="G77" s="167">
        <f>raw_Data!K83</f>
        <v>6.9216614090431118E-3</v>
      </c>
      <c r="H77" s="167">
        <f t="shared" si="35"/>
        <v>-7.2555205047318605E-2</v>
      </c>
      <c r="I77" s="165"/>
      <c r="J77" s="167">
        <f t="shared" si="36"/>
        <v>0.99929122002027859</v>
      </c>
      <c r="K77" s="167">
        <f t="shared" si="55"/>
        <v>2.9039789819027551E-3</v>
      </c>
      <c r="L77" s="93"/>
      <c r="M77" s="171">
        <f t="shared" si="31"/>
        <v>1.0029039789819028</v>
      </c>
      <c r="N77" s="172">
        <f t="shared" si="37"/>
        <v>0.93436645636172455</v>
      </c>
      <c r="O77" s="170">
        <f t="shared" si="32"/>
        <v>76</v>
      </c>
      <c r="P77" s="170">
        <f t="shared" si="33"/>
        <v>78</v>
      </c>
      <c r="Q77" s="169"/>
      <c r="R77" s="149">
        <f t="shared" si="38"/>
        <v>0.31318872384232754</v>
      </c>
      <c r="S77" s="173">
        <f t="shared" si="39"/>
        <v>-0.95247671883287621</v>
      </c>
      <c r="T77" s="149">
        <v>0</v>
      </c>
      <c r="U77" s="97"/>
      <c r="V77" s="149">
        <f>1/PI()*ATAN('Exhibit4_Impact-Test'!$Y$25*S_RDY_SP)+'Exhibit4_Impact-Test'!$Y$26</f>
        <v>0.67812278295423534</v>
      </c>
      <c r="W77" s="172">
        <f t="shared" si="40"/>
        <v>0.66248140206515882</v>
      </c>
      <c r="X77" s="149">
        <f>1/PI()*ATAN('Exhibit4_Impact-Test'!$Y$25*S_RS_SP)+'Exhibit4_Impact-Test'!$Y$26</f>
        <v>0.15387278794921994</v>
      </c>
      <c r="Y77" s="172">
        <f t="shared" si="41"/>
        <v>0.14488076208273062</v>
      </c>
      <c r="Z77" s="149">
        <f>1/PI()*ATAN('Exhibit4_Impact-Test'!$Y$25*S_5050_SP)+'Exhibit4_Impact-Test'!$Y$26</f>
        <v>0.5</v>
      </c>
      <c r="AA77" s="149">
        <f t="shared" si="42"/>
        <v>0.48231080148393918</v>
      </c>
      <c r="AB77" s="195">
        <f>VLOOKUP(_xlfn.NUMBERVALUE(LEFT(A77,4)),Transactioncosts!$C:$G,5,FALSE)</f>
        <v>70</v>
      </c>
      <c r="AC77" s="174"/>
      <c r="AD77" s="175">
        <f t="shared" si="43"/>
        <v>0.95642712340591873</v>
      </c>
      <c r="AE77" s="149">
        <f t="shared" si="44"/>
        <v>0.99235791929720318</v>
      </c>
      <c r="AF77" s="149">
        <f t="shared" si="45"/>
        <v>0.9686352176718136</v>
      </c>
      <c r="AG77" s="176">
        <f t="shared" si="46"/>
        <v>0.95625818840837107</v>
      </c>
      <c r="AH77" s="149">
        <f t="shared" si="47"/>
        <v>0.98987208463178233</v>
      </c>
      <c r="AI77" s="149">
        <f t="shared" si="48"/>
        <v>0.96851139328220115</v>
      </c>
      <c r="AJ77" s="97"/>
      <c r="AK77" s="171">
        <f t="shared" si="49"/>
        <v>-4.4550683902654237E-2</v>
      </c>
      <c r="AL77" s="149">
        <f t="shared" si="50"/>
        <v>-7.67143102885561E-3</v>
      </c>
      <c r="AM77" s="149">
        <f t="shared" si="51"/>
        <v>-3.1867190318414867E-2</v>
      </c>
      <c r="AN77" s="149">
        <f t="shared" si="56"/>
        <v>8.7964280611405155E-2</v>
      </c>
      <c r="AO77" s="149">
        <f t="shared" si="56"/>
        <v>0.61716393556995697</v>
      </c>
      <c r="AP77" s="149">
        <f t="shared" si="56"/>
        <v>0.13271491120471973</v>
      </c>
      <c r="AQ77" s="97"/>
      <c r="AR77" s="171">
        <f t="shared" si="52"/>
        <v>-4.472733083662029E-2</v>
      </c>
      <c r="AS77" s="149">
        <f t="shared" si="53"/>
        <v>-1.0179551644146256E-2</v>
      </c>
      <c r="AT77" s="149">
        <f t="shared" si="54"/>
        <v>-3.1995032361015981E-2</v>
      </c>
      <c r="AU77" s="175">
        <f t="shared" si="57"/>
        <v>8.2482965182331225E-2</v>
      </c>
      <c r="AV77" s="149">
        <f t="shared" si="58"/>
        <v>0.50133658986147955</v>
      </c>
      <c r="AW77" s="149">
        <f t="shared" si="59"/>
        <v>0.13007958167750067</v>
      </c>
    </row>
    <row r="78" spans="1:49" ht="15" x14ac:dyDescent="0.25">
      <c r="A78" s="130">
        <v>1877.05</v>
      </c>
      <c r="B78" s="138"/>
      <c r="C78" s="166">
        <f>raw_Data!B84</f>
        <v>2.94</v>
      </c>
      <c r="D78" s="167">
        <f>raw_Data!J84</f>
        <v>2.1183333333333332E-2</v>
      </c>
      <c r="E78" s="167">
        <f>raw_Data!L84</f>
        <v>3.605416870764433E-3</v>
      </c>
      <c r="F78" s="168">
        <f t="shared" si="34"/>
        <v>2.94</v>
      </c>
      <c r="G78" s="167">
        <f>raw_Data!K84</f>
        <v>7.2052154195011335E-3</v>
      </c>
      <c r="H78" s="167">
        <f t="shared" si="35"/>
        <v>0</v>
      </c>
      <c r="I78" s="165"/>
      <c r="J78" s="167">
        <f t="shared" si="36"/>
        <v>0.99929087383324577</v>
      </c>
      <c r="K78" s="167">
        <f t="shared" si="55"/>
        <v>2.8962907040102071E-3</v>
      </c>
      <c r="L78" s="93"/>
      <c r="M78" s="171">
        <f t="shared" si="31"/>
        <v>1.0028962907040102</v>
      </c>
      <c r="N78" s="172">
        <f t="shared" si="37"/>
        <v>1.0072052154195013</v>
      </c>
      <c r="O78" s="170">
        <f t="shared" si="32"/>
        <v>77</v>
      </c>
      <c r="P78" s="170">
        <f t="shared" si="33"/>
        <v>79</v>
      </c>
      <c r="Q78" s="169"/>
      <c r="R78" s="149">
        <f t="shared" si="38"/>
        <v>0.33208217465784756</v>
      </c>
      <c r="S78" s="173">
        <f t="shared" si="39"/>
        <v>0</v>
      </c>
      <c r="T78" s="149">
        <v>0</v>
      </c>
      <c r="U78" s="97"/>
      <c r="V78" s="149">
        <f>1/PI()*ATAN('Exhibit4_Impact-Test'!$Y$25*S_RDY_SP)+'Exhibit4_Impact-Test'!$Y$26</f>
        <v>0.68661497314339703</v>
      </c>
      <c r="W78" s="172">
        <f t="shared" si="40"/>
        <v>0.68753674851202728</v>
      </c>
      <c r="X78" s="149">
        <f>1/PI()*ATAN('Exhibit4_Impact-Test'!$Y$25*S_RS_SP)+'Exhibit4_Impact-Test'!$Y$26</f>
        <v>0.5</v>
      </c>
      <c r="Y78" s="172">
        <f t="shared" si="41"/>
        <v>0.50107181769238129</v>
      </c>
      <c r="Z78" s="149">
        <f>1/PI()*ATAN('Exhibit4_Impact-Test'!$Y$25*S_5050_SP)+'Exhibit4_Impact-Test'!$Y$26</f>
        <v>0.5</v>
      </c>
      <c r="AA78" s="149">
        <f t="shared" si="42"/>
        <v>0.50107181769238129</v>
      </c>
      <c r="AB78" s="195">
        <f>VLOOKUP(_xlfn.NUMBERVALUE(LEFT(A78,4)),Transactioncosts!$C:$G,5,FALSE)</f>
        <v>70</v>
      </c>
      <c r="AC78" s="174"/>
      <c r="AD78" s="175">
        <f t="shared" si="43"/>
        <v>1.005854862931814</v>
      </c>
      <c r="AE78" s="149">
        <f t="shared" si="44"/>
        <v>1.0050507530617558</v>
      </c>
      <c r="AF78" s="149">
        <f t="shared" si="45"/>
        <v>1.0050507530617558</v>
      </c>
      <c r="AG78" s="176">
        <f t="shared" si="46"/>
        <v>1.0057995305873542</v>
      </c>
      <c r="AH78" s="149">
        <f t="shared" si="47"/>
        <v>1.002620867595597</v>
      </c>
      <c r="AI78" s="149">
        <f t="shared" si="48"/>
        <v>1.0050432503379092</v>
      </c>
      <c r="AJ78" s="97"/>
      <c r="AK78" s="171">
        <f t="shared" si="49"/>
        <v>5.8377898298735765E-3</v>
      </c>
      <c r="AL78" s="149">
        <f t="shared" si="50"/>
        <v>5.0380407948898117E-3</v>
      </c>
      <c r="AM78" s="149">
        <f t="shared" si="51"/>
        <v>5.0380407948898117E-3</v>
      </c>
      <c r="AN78" s="149">
        <f t="shared" si="56"/>
        <v>9.3802070441278737E-2</v>
      </c>
      <c r="AO78" s="149">
        <f t="shared" si="56"/>
        <v>0.62220197636484675</v>
      </c>
      <c r="AP78" s="149">
        <f t="shared" si="56"/>
        <v>0.13775295199960955</v>
      </c>
      <c r="AQ78" s="97"/>
      <c r="AR78" s="171">
        <f t="shared" si="52"/>
        <v>5.7827780498659531E-3</v>
      </c>
      <c r="AS78" s="149">
        <f t="shared" si="53"/>
        <v>2.6174391112160607E-3</v>
      </c>
      <c r="AT78" s="149">
        <f t="shared" si="54"/>
        <v>5.0305757471517578E-3</v>
      </c>
      <c r="AU78" s="175">
        <f t="shared" si="57"/>
        <v>8.8265743232197172E-2</v>
      </c>
      <c r="AV78" s="149">
        <f t="shared" si="58"/>
        <v>0.50395402897269559</v>
      </c>
      <c r="AW78" s="149">
        <f t="shared" si="59"/>
        <v>0.13511015742465243</v>
      </c>
    </row>
    <row r="79" spans="1:49" ht="15" x14ac:dyDescent="0.25">
      <c r="A79" s="130">
        <v>1877.06</v>
      </c>
      <c r="B79" s="138"/>
      <c r="C79" s="166">
        <f>raw_Data!B85</f>
        <v>2.73</v>
      </c>
      <c r="D79" s="167">
        <f>raw_Data!J85</f>
        <v>2.0416666666666666E-2</v>
      </c>
      <c r="E79" s="167">
        <f>raw_Data!L85</f>
        <v>3.5980741890182522E-3</v>
      </c>
      <c r="F79" s="168">
        <f t="shared" si="34"/>
        <v>2.94</v>
      </c>
      <c r="G79" s="167">
        <f>raw_Data!K85</f>
        <v>6.9444444444444441E-3</v>
      </c>
      <c r="H79" s="167">
        <f t="shared" si="35"/>
        <v>-7.1428571428571397E-2</v>
      </c>
      <c r="I79" s="165"/>
      <c r="J79" s="167">
        <f t="shared" si="36"/>
        <v>0.99929052740235569</v>
      </c>
      <c r="K79" s="167">
        <f t="shared" si="55"/>
        <v>2.8886015913740515E-3</v>
      </c>
      <c r="L79" s="93"/>
      <c r="M79" s="171">
        <f t="shared" si="31"/>
        <v>1.0028886015913741</v>
      </c>
      <c r="N79" s="172">
        <f t="shared" si="37"/>
        <v>0.93551587301587302</v>
      </c>
      <c r="O79" s="170">
        <f t="shared" si="32"/>
        <v>78</v>
      </c>
      <c r="P79" s="170">
        <f t="shared" si="33"/>
        <v>80</v>
      </c>
      <c r="Q79" s="169"/>
      <c r="R79" s="149">
        <f t="shared" si="38"/>
        <v>0.31649966515355105</v>
      </c>
      <c r="S79" s="173">
        <f t="shared" si="39"/>
        <v>-0.95194955043064999</v>
      </c>
      <c r="T79" s="149">
        <v>0</v>
      </c>
      <c r="U79" s="97"/>
      <c r="V79" s="149">
        <f>1/PI()*ATAN('Exhibit4_Impact-Test'!$Y$25*S_RDY_SP)+'Exhibit4_Impact-Test'!$Y$26</f>
        <v>0.67963212787489535</v>
      </c>
      <c r="W79" s="172">
        <f t="shared" si="40"/>
        <v>0.66430539073136596</v>
      </c>
      <c r="X79" s="149">
        <f>1/PI()*ATAN('Exhibit4_Impact-Test'!$Y$25*S_RS_SP)+'Exhibit4_Impact-Test'!$Y$26</f>
        <v>0.15394532252681542</v>
      </c>
      <c r="Y79" s="172">
        <f t="shared" si="41"/>
        <v>0.14510412362100777</v>
      </c>
      <c r="Z79" s="149">
        <f>1/PI()*ATAN('Exhibit4_Impact-Test'!$Y$25*S_5050_SP)+'Exhibit4_Impact-Test'!$Y$26</f>
        <v>0.5</v>
      </c>
      <c r="AA79" s="149">
        <f t="shared" si="42"/>
        <v>0.48262160208097127</v>
      </c>
      <c r="AB79" s="195">
        <f>VLOOKUP(_xlfn.NUMBERVALUE(LEFT(A79,4)),Transactioncosts!$C:$G,5,FALSE)</f>
        <v>70</v>
      </c>
      <c r="AC79" s="174"/>
      <c r="AD79" s="175">
        <f t="shared" si="43"/>
        <v>0.95709993070886856</v>
      </c>
      <c r="AE79" s="149">
        <f t="shared" si="44"/>
        <v>0.99251688516130687</v>
      </c>
      <c r="AF79" s="149">
        <f t="shared" si="45"/>
        <v>0.96920223730362354</v>
      </c>
      <c r="AG79" s="176">
        <f t="shared" si="46"/>
        <v>0.95693958410427826</v>
      </c>
      <c r="AH79" s="149">
        <f t="shared" si="47"/>
        <v>0.98763745517092294</v>
      </c>
      <c r="AI79" s="149">
        <f t="shared" si="48"/>
        <v>0.96908058851819034</v>
      </c>
      <c r="AJ79" s="97"/>
      <c r="AK79" s="171">
        <f t="shared" si="49"/>
        <v>-4.3847472177239964E-2</v>
      </c>
      <c r="AL79" s="149">
        <f t="shared" si="50"/>
        <v>-7.5112538085226289E-3</v>
      </c>
      <c r="AM79" s="149">
        <f t="shared" si="51"/>
        <v>-3.1281981640012731E-2</v>
      </c>
      <c r="AN79" s="149">
        <f t="shared" si="56"/>
        <v>4.9954598264038773E-2</v>
      </c>
      <c r="AO79" s="149">
        <f t="shared" si="56"/>
        <v>0.61469072255632418</v>
      </c>
      <c r="AP79" s="149">
        <f t="shared" si="56"/>
        <v>0.10647097035959682</v>
      </c>
      <c r="AQ79" s="97"/>
      <c r="AR79" s="171">
        <f t="shared" si="52"/>
        <v>-4.4015020029543377E-2</v>
      </c>
      <c r="AS79" s="149">
        <f t="shared" si="53"/>
        <v>-1.2439596783805145E-2</v>
      </c>
      <c r="AT79" s="149">
        <f t="shared" si="54"/>
        <v>-3.1407503864088915E-2</v>
      </c>
      <c r="AU79" s="175">
        <f t="shared" si="57"/>
        <v>4.4250723202653795E-2</v>
      </c>
      <c r="AV79" s="149">
        <f t="shared" si="58"/>
        <v>0.49151443218889046</v>
      </c>
      <c r="AW79" s="149">
        <f t="shared" si="59"/>
        <v>0.10370265356056352</v>
      </c>
    </row>
    <row r="80" spans="1:49" ht="15" x14ac:dyDescent="0.25">
      <c r="A80" s="130">
        <v>1877.07</v>
      </c>
      <c r="B80" s="138"/>
      <c r="C80" s="166">
        <f>raw_Data!B86</f>
        <v>2.85</v>
      </c>
      <c r="D80" s="167">
        <f>raw_Data!J86</f>
        <v>1.9650000000000001E-2</v>
      </c>
      <c r="E80" s="167">
        <f>raw_Data!L86</f>
        <v>3.5907309162861445E-3</v>
      </c>
      <c r="F80" s="168">
        <f t="shared" si="34"/>
        <v>2.73</v>
      </c>
      <c r="G80" s="167">
        <f>raw_Data!K86</f>
        <v>7.1978021978021979E-3</v>
      </c>
      <c r="H80" s="167">
        <f t="shared" si="35"/>
        <v>4.3956043956044022E-2</v>
      </c>
      <c r="I80" s="165"/>
      <c r="J80" s="167">
        <f t="shared" si="36"/>
        <v>0.99929018072735709</v>
      </c>
      <c r="K80" s="167">
        <f t="shared" si="55"/>
        <v>2.8809116436432358E-3</v>
      </c>
      <c r="L80" s="93"/>
      <c r="M80" s="171">
        <f t="shared" si="31"/>
        <v>1.0028809116436432</v>
      </c>
      <c r="N80" s="172">
        <f t="shared" si="37"/>
        <v>1.0511538461538461</v>
      </c>
      <c r="O80" s="170">
        <f t="shared" si="32"/>
        <v>79</v>
      </c>
      <c r="P80" s="170">
        <f t="shared" si="33"/>
        <v>81</v>
      </c>
      <c r="Q80" s="169"/>
      <c r="R80" s="149">
        <f t="shared" si="38"/>
        <v>0.3334354599667772</v>
      </c>
      <c r="S80" s="173">
        <f t="shared" si="39"/>
        <v>0.92433727447026892</v>
      </c>
      <c r="T80" s="149">
        <v>0</v>
      </c>
      <c r="U80" s="97"/>
      <c r="V80" s="149">
        <f>1/PI()*ATAN('Exhibit4_Impact-Test'!$Y$25*S_RDY_SP)+'Exhibit4_Impact-Test'!$Y$26</f>
        <v>0.68721204852997619</v>
      </c>
      <c r="W80" s="172">
        <f t="shared" si="40"/>
        <v>0.69722729901011993</v>
      </c>
      <c r="X80" s="149">
        <f>1/PI()*ATAN('Exhibit4_Impact-Test'!$Y$25*S_RS_SP)+'Exhibit4_Impact-Test'!$Y$26</f>
        <v>0.84216555081870625</v>
      </c>
      <c r="Y80" s="172">
        <f t="shared" si="41"/>
        <v>0.84831443157458986</v>
      </c>
      <c r="Z80" s="149">
        <f>1/PI()*ATAN('Exhibit4_Impact-Test'!$Y$25*S_5050_SP)+'Exhibit4_Impact-Test'!$Y$26</f>
        <v>0.5</v>
      </c>
      <c r="AA80" s="149">
        <f t="shared" si="42"/>
        <v>0.51175075892142285</v>
      </c>
      <c r="AB80" s="195">
        <f>VLOOKUP(_xlfn.NUMBERVALUE(LEFT(A80,4)),Transactioncosts!$C:$G,5,FALSE)</f>
        <v>70</v>
      </c>
      <c r="AC80" s="174"/>
      <c r="AD80" s="175">
        <f t="shared" si="43"/>
        <v>1.0360546538569531</v>
      </c>
      <c r="AE80" s="149">
        <f t="shared" si="44"/>
        <v>1.0435347141250635</v>
      </c>
      <c r="AF80" s="149">
        <f t="shared" si="45"/>
        <v>1.0270173788987447</v>
      </c>
      <c r="AG80" s="176">
        <f t="shared" si="46"/>
        <v>1.0358692441791417</v>
      </c>
      <c r="AH80" s="149">
        <f t="shared" si="47"/>
        <v>1.0435182916138048</v>
      </c>
      <c r="AI80" s="149">
        <f t="shared" si="48"/>
        <v>1.0269351235862947</v>
      </c>
      <c r="AJ80" s="97"/>
      <c r="AK80" s="171">
        <f t="shared" si="49"/>
        <v>3.5419897133990318E-2</v>
      </c>
      <c r="AL80" s="149">
        <f t="shared" si="50"/>
        <v>4.2613713991906811E-2</v>
      </c>
      <c r="AM80" s="149">
        <f t="shared" si="51"/>
        <v>2.6658852807865605E-2</v>
      </c>
      <c r="AN80" s="149">
        <f t="shared" si="56"/>
        <v>8.537449539802909E-2</v>
      </c>
      <c r="AO80" s="149">
        <f t="shared" si="56"/>
        <v>0.65730443654823101</v>
      </c>
      <c r="AP80" s="149">
        <f t="shared" si="56"/>
        <v>0.13312982316746241</v>
      </c>
      <c r="AQ80" s="97"/>
      <c r="AR80" s="171">
        <f t="shared" si="52"/>
        <v>3.5240923689567973E-2</v>
      </c>
      <c r="AS80" s="149">
        <f t="shared" si="53"/>
        <v>4.259797647952563E-2</v>
      </c>
      <c r="AT80" s="149">
        <f t="shared" si="54"/>
        <v>2.6578758149012064E-2</v>
      </c>
      <c r="AU80" s="175">
        <f t="shared" si="57"/>
        <v>7.9491646892221768E-2</v>
      </c>
      <c r="AV80" s="149">
        <f t="shared" si="58"/>
        <v>0.53411240866841614</v>
      </c>
      <c r="AW80" s="149">
        <f t="shared" si="59"/>
        <v>0.13028141170957558</v>
      </c>
    </row>
    <row r="81" spans="1:49" ht="15" x14ac:dyDescent="0.25">
      <c r="A81" s="130">
        <v>1877.08</v>
      </c>
      <c r="B81" s="138"/>
      <c r="C81" s="166">
        <f>raw_Data!B87</f>
        <v>3.05</v>
      </c>
      <c r="D81" s="167">
        <f>raw_Data!J87</f>
        <v>1.8891666666666668E-2</v>
      </c>
      <c r="E81" s="167">
        <f>raw_Data!L87</f>
        <v>3.5833870524684119E-3</v>
      </c>
      <c r="F81" s="168">
        <f t="shared" si="34"/>
        <v>2.85</v>
      </c>
      <c r="G81" s="167">
        <f>raw_Data!K87</f>
        <v>6.6286549707602338E-3</v>
      </c>
      <c r="H81" s="167">
        <f t="shared" si="35"/>
        <v>7.0175438596491224E-2</v>
      </c>
      <c r="I81" s="165"/>
      <c r="J81" s="167">
        <f t="shared" si="36"/>
        <v>0.99928983380801983</v>
      </c>
      <c r="K81" s="167">
        <f t="shared" si="55"/>
        <v>2.8732208604882459E-3</v>
      </c>
      <c r="L81" s="93"/>
      <c r="M81" s="171">
        <f t="shared" si="31"/>
        <v>1.0028732208604882</v>
      </c>
      <c r="N81" s="172">
        <f t="shared" si="37"/>
        <v>1.0768040935672514</v>
      </c>
      <c r="O81" s="170">
        <f t="shared" si="32"/>
        <v>80</v>
      </c>
      <c r="P81" s="170">
        <f t="shared" si="33"/>
        <v>82</v>
      </c>
      <c r="Q81" s="169"/>
      <c r="R81" s="149">
        <f t="shared" si="38"/>
        <v>0.29727070570109515</v>
      </c>
      <c r="S81" s="173">
        <f t="shared" si="39"/>
        <v>0.95132279553075916</v>
      </c>
      <c r="T81" s="149">
        <v>0</v>
      </c>
      <c r="U81" s="97"/>
      <c r="V81" s="149">
        <f>1/PI()*ATAN('Exhibit4_Impact-Test'!$Y$25*S_RDY_SP)+'Exhibit4_Impact-Test'!$Y$26</f>
        <v>0.67074020217992658</v>
      </c>
      <c r="W81" s="172">
        <f t="shared" si="40"/>
        <v>0.68625380277450965</v>
      </c>
      <c r="X81" s="149">
        <f>1/PI()*ATAN('Exhibit4_Impact-Test'!$Y$25*S_RS_SP)+'Exhibit4_Impact-Test'!$Y$26</f>
        <v>0.8459683585376303</v>
      </c>
      <c r="Y81" s="172">
        <f t="shared" si="41"/>
        <v>0.85501048378472633</v>
      </c>
      <c r="Z81" s="149">
        <f>1/PI()*ATAN('Exhibit4_Impact-Test'!$Y$25*S_5050_SP)+'Exhibit4_Impact-Test'!$Y$26</f>
        <v>0.5</v>
      </c>
      <c r="AA81" s="149">
        <f t="shared" si="42"/>
        <v>0.5177746019043119</v>
      </c>
      <c r="AB81" s="195">
        <f>VLOOKUP(_xlfn.NUMBERVALUE(LEFT(A81,4)),Transactioncosts!$C:$G,5,FALSE)</f>
        <v>70</v>
      </c>
      <c r="AC81" s="174"/>
      <c r="AD81" s="175">
        <f t="shared" si="43"/>
        <v>1.0524616293671609</v>
      </c>
      <c r="AE81" s="149">
        <f t="shared" si="44"/>
        <v>1.0654163998894832</v>
      </c>
      <c r="AF81" s="149">
        <f t="shared" si="45"/>
        <v>1.0398386572138698</v>
      </c>
      <c r="AG81" s="176">
        <f t="shared" si="46"/>
        <v>1.0521825893124841</v>
      </c>
      <c r="AH81" s="149">
        <f t="shared" si="47"/>
        <v>1.0653475648230326</v>
      </c>
      <c r="AI81" s="149">
        <f t="shared" si="48"/>
        <v>1.0397142350005397</v>
      </c>
      <c r="AJ81" s="97"/>
      <c r="AK81" s="171">
        <f t="shared" si="49"/>
        <v>5.1131829251559902E-2</v>
      </c>
      <c r="AL81" s="149">
        <f t="shared" si="50"/>
        <v>6.3365708558074774E-2</v>
      </c>
      <c r="AM81" s="149">
        <f t="shared" si="51"/>
        <v>3.9065563823890558E-2</v>
      </c>
      <c r="AN81" s="149">
        <f t="shared" si="56"/>
        <v>0.13650632464958901</v>
      </c>
      <c r="AO81" s="149">
        <f t="shared" si="56"/>
        <v>0.72067014510630578</v>
      </c>
      <c r="AP81" s="149">
        <f t="shared" si="56"/>
        <v>0.17219538699135298</v>
      </c>
      <c r="AQ81" s="97"/>
      <c r="AR81" s="171">
        <f t="shared" si="52"/>
        <v>5.0866663240283286E-2</v>
      </c>
      <c r="AS81" s="149">
        <f t="shared" si="53"/>
        <v>6.3301097866684697E-2</v>
      </c>
      <c r="AT81" s="149">
        <f t="shared" si="54"/>
        <v>3.8945901358036113E-2</v>
      </c>
      <c r="AU81" s="175">
        <f t="shared" si="57"/>
        <v>0.13035831013250504</v>
      </c>
      <c r="AV81" s="149">
        <f t="shared" si="58"/>
        <v>0.59741350653510084</v>
      </c>
      <c r="AW81" s="149">
        <f t="shared" si="59"/>
        <v>0.16922731306761168</v>
      </c>
    </row>
    <row r="82" spans="1:49" ht="15" x14ac:dyDescent="0.25">
      <c r="A82" s="130">
        <v>1877.09</v>
      </c>
      <c r="B82" s="138"/>
      <c r="C82" s="166">
        <f>raw_Data!B88</f>
        <v>3.24</v>
      </c>
      <c r="D82" s="167">
        <f>raw_Data!J88</f>
        <v>1.8124999999999999E-2</v>
      </c>
      <c r="E82" s="167">
        <f>raw_Data!L88</f>
        <v>3.5760425974655785E-3</v>
      </c>
      <c r="F82" s="168">
        <f t="shared" si="34"/>
        <v>3.05</v>
      </c>
      <c r="G82" s="167">
        <f>raw_Data!K88</f>
        <v>5.942622950819672E-3</v>
      </c>
      <c r="H82" s="167">
        <f t="shared" si="35"/>
        <v>6.2295081967213228E-2</v>
      </c>
      <c r="I82" s="165"/>
      <c r="J82" s="167">
        <f t="shared" si="36"/>
        <v>0.9992894866441564</v>
      </c>
      <c r="K82" s="167">
        <f t="shared" si="55"/>
        <v>2.865529241621978E-3</v>
      </c>
      <c r="L82" s="93"/>
      <c r="M82" s="171">
        <f t="shared" si="31"/>
        <v>1.002865529241622</v>
      </c>
      <c r="N82" s="172">
        <f t="shared" si="37"/>
        <v>1.0682377049180329</v>
      </c>
      <c r="O82" s="170">
        <f t="shared" si="32"/>
        <v>81</v>
      </c>
      <c r="P82" s="170">
        <f t="shared" si="33"/>
        <v>83</v>
      </c>
      <c r="Q82" s="169"/>
      <c r="R82" s="149">
        <f t="shared" si="38"/>
        <v>0.24766254680993668</v>
      </c>
      <c r="S82" s="173">
        <f t="shared" si="39"/>
        <v>0.94560609701786102</v>
      </c>
      <c r="T82" s="149">
        <v>0</v>
      </c>
      <c r="U82" s="97"/>
      <c r="V82" s="149">
        <f>1/PI()*ATAN('Exhibit4_Impact-Test'!$Y$25*S_RDY_SP)+'Exhibit4_Impact-Test'!$Y$26</f>
        <v>0.64639093782067625</v>
      </c>
      <c r="W82" s="172">
        <f t="shared" si="40"/>
        <v>0.66068793389852409</v>
      </c>
      <c r="X82" s="149">
        <f>1/PI()*ATAN('Exhibit4_Impact-Test'!$Y$25*S_RS_SP)+'Exhibit4_Impact-Test'!$Y$26</f>
        <v>0.8451769028631958</v>
      </c>
      <c r="Y82" s="172">
        <f t="shared" si="41"/>
        <v>0.85326120972023689</v>
      </c>
      <c r="Z82" s="149">
        <f>1/PI()*ATAN('Exhibit4_Impact-Test'!$Y$25*S_5050_SP)+'Exhibit4_Impact-Test'!$Y$26</f>
        <v>0.5</v>
      </c>
      <c r="AA82" s="149">
        <f t="shared" si="42"/>
        <v>0.51578196938670118</v>
      </c>
      <c r="AB82" s="195">
        <f>VLOOKUP(_xlfn.NUMBERVALUE(LEFT(A82,4)),Transactioncosts!$C:$G,5,FALSE)</f>
        <v>70</v>
      </c>
      <c r="AC82" s="174"/>
      <c r="AD82" s="175">
        <f t="shared" si="43"/>
        <v>1.0451215111844752</v>
      </c>
      <c r="AE82" s="149">
        <f t="shared" si="44"/>
        <v>1.0581165822132399</v>
      </c>
      <c r="AF82" s="149">
        <f t="shared" si="45"/>
        <v>1.0355516170798276</v>
      </c>
      <c r="AG82" s="176">
        <f t="shared" si="46"/>
        <v>1.0448422727422133</v>
      </c>
      <c r="AH82" s="149">
        <f t="shared" si="47"/>
        <v>1.0579680681696464</v>
      </c>
      <c r="AI82" s="149">
        <f t="shared" si="48"/>
        <v>1.0354411432941206</v>
      </c>
      <c r="AJ82" s="97"/>
      <c r="AK82" s="171">
        <f t="shared" si="49"/>
        <v>4.4133157302367422E-2</v>
      </c>
      <c r="AL82" s="149">
        <f t="shared" si="50"/>
        <v>5.649051849333725E-2</v>
      </c>
      <c r="AM82" s="149">
        <f t="shared" si="51"/>
        <v>3.4934248104954511E-2</v>
      </c>
      <c r="AN82" s="149">
        <f t="shared" si="56"/>
        <v>0.18063948195195642</v>
      </c>
      <c r="AO82" s="149">
        <f t="shared" si="56"/>
        <v>0.77716066359964309</v>
      </c>
      <c r="AP82" s="149">
        <f t="shared" si="56"/>
        <v>0.2071296350963075</v>
      </c>
      <c r="AQ82" s="97"/>
      <c r="AR82" s="171">
        <f t="shared" si="52"/>
        <v>4.3865938849999016E-2</v>
      </c>
      <c r="AS82" s="149">
        <f t="shared" si="53"/>
        <v>5.6350151666508766E-2</v>
      </c>
      <c r="AT82" s="149">
        <f t="shared" si="54"/>
        <v>3.4827561314034222E-2</v>
      </c>
      <c r="AU82" s="175">
        <f t="shared" si="57"/>
        <v>0.17422424898250405</v>
      </c>
      <c r="AV82" s="149">
        <f t="shared" si="58"/>
        <v>0.65376365820160964</v>
      </c>
      <c r="AW82" s="149">
        <f t="shared" si="59"/>
        <v>0.20405487438164591</v>
      </c>
    </row>
    <row r="83" spans="1:49" ht="15" x14ac:dyDescent="0.25">
      <c r="A83" s="130">
        <v>1877.1</v>
      </c>
      <c r="B83" s="138"/>
      <c r="C83" s="166">
        <f>raw_Data!B89</f>
        <v>3.31</v>
      </c>
      <c r="D83" s="167">
        <f>raw_Data!J89</f>
        <v>1.7358333333333333E-2</v>
      </c>
      <c r="E83" s="167">
        <f>raw_Data!L89</f>
        <v>3.5686975511781682E-3</v>
      </c>
      <c r="F83" s="168">
        <f t="shared" si="34"/>
        <v>3.24</v>
      </c>
      <c r="G83" s="167">
        <f>raw_Data!K89</f>
        <v>5.3575102880658431E-3</v>
      </c>
      <c r="H83" s="167">
        <f t="shared" si="35"/>
        <v>2.1604938271604812E-2</v>
      </c>
      <c r="I83" s="165"/>
      <c r="J83" s="167">
        <f t="shared" si="36"/>
        <v>0.99928913923555773</v>
      </c>
      <c r="K83" s="167">
        <f t="shared" si="55"/>
        <v>2.8578367867360122E-3</v>
      </c>
      <c r="L83" s="93"/>
      <c r="M83" s="171">
        <f t="shared" si="31"/>
        <v>1.002857836786736</v>
      </c>
      <c r="N83" s="172">
        <f t="shared" si="37"/>
        <v>1.0269624485596707</v>
      </c>
      <c r="O83" s="170">
        <f t="shared" si="32"/>
        <v>82</v>
      </c>
      <c r="P83" s="170">
        <f t="shared" si="33"/>
        <v>84</v>
      </c>
      <c r="Q83" s="169"/>
      <c r="R83" s="149">
        <f t="shared" si="38"/>
        <v>0.19941312414296994</v>
      </c>
      <c r="S83" s="173">
        <f t="shared" si="39"/>
        <v>0.85798636613643575</v>
      </c>
      <c r="T83" s="149">
        <v>0</v>
      </c>
      <c r="U83" s="97"/>
      <c r="V83" s="149">
        <f>1/PI()*ATAN('Exhibit4_Impact-Test'!$Y$25*S_RDY_SP)+'Exhibit4_Impact-Test'!$Y$26</f>
        <v>0.62079672786113216</v>
      </c>
      <c r="W83" s="172">
        <f t="shared" si="40"/>
        <v>0.62637179170273038</v>
      </c>
      <c r="X83" s="149">
        <f>1/PI()*ATAN('Exhibit4_Impact-Test'!$Y$25*S_RS_SP)+'Exhibit4_Impact-Test'!$Y$26</f>
        <v>0.83204491777830203</v>
      </c>
      <c r="Y83" s="172">
        <f t="shared" si="41"/>
        <v>0.83533798775286561</v>
      </c>
      <c r="Z83" s="149">
        <f>1/PI()*ATAN('Exhibit4_Impact-Test'!$Y$25*S_5050_SP)+'Exhibit4_Impact-Test'!$Y$26</f>
        <v>0.5</v>
      </c>
      <c r="AA83" s="149">
        <f t="shared" si="42"/>
        <v>0.50593762214983995</v>
      </c>
      <c r="AB83" s="195">
        <f>VLOOKUP(_xlfn.NUMBERVALUE(LEFT(A83,4)),Transactioncosts!$C:$G,5,FALSE)</f>
        <v>70</v>
      </c>
      <c r="AC83" s="174"/>
      <c r="AD83" s="175">
        <f t="shared" si="43"/>
        <v>1.0178219009017369</v>
      </c>
      <c r="AE83" s="149">
        <f t="shared" si="44"/>
        <v>1.0229139565074252</v>
      </c>
      <c r="AF83" s="149">
        <f t="shared" si="45"/>
        <v>1.0149101426732035</v>
      </c>
      <c r="AG83" s="176">
        <f t="shared" si="46"/>
        <v>1.0176615752942821</v>
      </c>
      <c r="AH83" s="149">
        <f t="shared" si="47"/>
        <v>1.0183001928732867</v>
      </c>
      <c r="AI83" s="149">
        <f t="shared" si="48"/>
        <v>1.0148685793181547</v>
      </c>
      <c r="AJ83" s="97"/>
      <c r="AK83" s="171">
        <f t="shared" si="49"/>
        <v>1.7664952824501031E-2</v>
      </c>
      <c r="AL83" s="149">
        <f t="shared" si="50"/>
        <v>2.2655374446231228E-2</v>
      </c>
      <c r="AM83" s="149">
        <f t="shared" si="51"/>
        <v>1.4800079188786813E-2</v>
      </c>
      <c r="AN83" s="149">
        <f t="shared" si="56"/>
        <v>0.19830443477645746</v>
      </c>
      <c r="AO83" s="149">
        <f t="shared" si="56"/>
        <v>0.79981603804587431</v>
      </c>
      <c r="AP83" s="149">
        <f t="shared" si="56"/>
        <v>0.22192971428509431</v>
      </c>
      <c r="AQ83" s="97"/>
      <c r="AR83" s="171">
        <f t="shared" si="52"/>
        <v>1.7507422085822778E-2</v>
      </c>
      <c r="AS83" s="149">
        <f t="shared" si="53"/>
        <v>1.8134759602600824E-2</v>
      </c>
      <c r="AT83" s="149">
        <f t="shared" si="54"/>
        <v>1.4759125606404373E-2</v>
      </c>
      <c r="AU83" s="175">
        <f t="shared" si="57"/>
        <v>0.19173167106832684</v>
      </c>
      <c r="AV83" s="149">
        <f t="shared" si="58"/>
        <v>0.67189841780421045</v>
      </c>
      <c r="AW83" s="149">
        <f t="shared" si="59"/>
        <v>0.21881399998805029</v>
      </c>
    </row>
    <row r="84" spans="1:49" ht="15" x14ac:dyDescent="0.25">
      <c r="A84" s="130">
        <v>1877.11</v>
      </c>
      <c r="B84" s="138"/>
      <c r="C84" s="166">
        <f>raw_Data!B90</f>
        <v>3.26</v>
      </c>
      <c r="D84" s="167">
        <f>raw_Data!J90</f>
        <v>1.66E-2</v>
      </c>
      <c r="E84" s="167">
        <f>raw_Data!L90</f>
        <v>3.5613519135069271E-3</v>
      </c>
      <c r="F84" s="168">
        <f t="shared" si="34"/>
        <v>3.31</v>
      </c>
      <c r="G84" s="167">
        <f>raw_Data!K90</f>
        <v>5.0151057401812684E-3</v>
      </c>
      <c r="H84" s="167">
        <f t="shared" si="35"/>
        <v>-1.5105740181268978E-2</v>
      </c>
      <c r="I84" s="165"/>
      <c r="J84" s="167">
        <f t="shared" si="36"/>
        <v>0.99928879158203621</v>
      </c>
      <c r="K84" s="167">
        <f t="shared" si="55"/>
        <v>2.8501434955430227E-3</v>
      </c>
      <c r="L84" s="93"/>
      <c r="M84" s="171">
        <f t="shared" si="31"/>
        <v>1.002850143495543</v>
      </c>
      <c r="N84" s="172">
        <f t="shared" si="37"/>
        <v>0.98990936555891229</v>
      </c>
      <c r="O84" s="170">
        <f t="shared" si="32"/>
        <v>83</v>
      </c>
      <c r="P84" s="170">
        <f t="shared" si="33"/>
        <v>85</v>
      </c>
      <c r="Q84" s="169"/>
      <c r="R84" s="149">
        <f t="shared" si="38"/>
        <v>0.16850434940174744</v>
      </c>
      <c r="S84" s="173">
        <f t="shared" si="39"/>
        <v>-0.80889933060862673</v>
      </c>
      <c r="T84" s="149">
        <v>0</v>
      </c>
      <c r="U84" s="97"/>
      <c r="V84" s="149">
        <f>1/PI()*ATAN('Exhibit4_Impact-Test'!$Y$25*S_RDY_SP)+'Exhibit4_Impact-Test'!$Y$26</f>
        <v>0.6034681334948987</v>
      </c>
      <c r="W84" s="172">
        <f t="shared" si="40"/>
        <v>0.60035604502986284</v>
      </c>
      <c r="X84" s="149">
        <f>1/PI()*ATAN('Exhibit4_Impact-Test'!$Y$25*S_RS_SP)+'Exhibit4_Impact-Test'!$Y$26</f>
        <v>0.17622889716163542</v>
      </c>
      <c r="Y84" s="172">
        <f t="shared" si="41"/>
        <v>0.17435132448840571</v>
      </c>
      <c r="Z84" s="149">
        <f>1/PI()*ATAN('Exhibit4_Impact-Test'!$Y$25*S_5050_SP)+'Exhibit4_Impact-Test'!$Y$26</f>
        <v>0.5</v>
      </c>
      <c r="AA84" s="149">
        <f t="shared" si="42"/>
        <v>0.49675305076256515</v>
      </c>
      <c r="AB84" s="195">
        <f>VLOOKUP(_xlfn.NUMBERVALUE(LEFT(A84,4)),Transactioncosts!$C:$G,5,FALSE)</f>
        <v>70</v>
      </c>
      <c r="AC84" s="174"/>
      <c r="AD84" s="175">
        <f t="shared" si="43"/>
        <v>0.99504079638815246</v>
      </c>
      <c r="AE84" s="149">
        <f t="shared" si="44"/>
        <v>1.000569604471357</v>
      </c>
      <c r="AF84" s="149">
        <f t="shared" si="45"/>
        <v>0.99637975452722771</v>
      </c>
      <c r="AG84" s="176">
        <f t="shared" si="46"/>
        <v>0.99500359913428382</v>
      </c>
      <c r="AH84" s="149">
        <f t="shared" si="47"/>
        <v>0.99995389264753665</v>
      </c>
      <c r="AI84" s="149">
        <f t="shared" si="48"/>
        <v>0.99635702588256569</v>
      </c>
      <c r="AJ84" s="97"/>
      <c r="AK84" s="171">
        <f t="shared" si="49"/>
        <v>-4.9715412689504074E-3</v>
      </c>
      <c r="AL84" s="149">
        <f t="shared" si="50"/>
        <v>5.6944230830639243E-4</v>
      </c>
      <c r="AM84" s="149">
        <f t="shared" si="51"/>
        <v>-3.6268144203412283E-3</v>
      </c>
      <c r="AN84" s="149">
        <f t="shared" si="56"/>
        <v>0.19333289350750704</v>
      </c>
      <c r="AO84" s="149">
        <f t="shared" si="56"/>
        <v>0.80038548035418067</v>
      </c>
      <c r="AP84" s="149">
        <f t="shared" si="56"/>
        <v>0.21830289986475307</v>
      </c>
      <c r="AQ84" s="97"/>
      <c r="AR84" s="171">
        <f t="shared" si="52"/>
        <v>-5.0089246097006568E-3</v>
      </c>
      <c r="AS84" s="149">
        <f t="shared" si="53"/>
        <v>-4.6108415440003477E-5</v>
      </c>
      <c r="AT84" s="149">
        <f t="shared" si="54"/>
        <v>-3.6496259074241632E-3</v>
      </c>
      <c r="AU84" s="175">
        <f t="shared" si="57"/>
        <v>0.18672274645862619</v>
      </c>
      <c r="AV84" s="149">
        <f t="shared" si="58"/>
        <v>0.6718523093887705</v>
      </c>
      <c r="AW84" s="149">
        <f t="shared" si="59"/>
        <v>0.21516437408062614</v>
      </c>
    </row>
    <row r="85" spans="1:49" ht="15" x14ac:dyDescent="0.25">
      <c r="A85" s="130">
        <v>1877.12</v>
      </c>
      <c r="B85" s="138"/>
      <c r="C85" s="166">
        <f>raw_Data!B91</f>
        <v>3.25</v>
      </c>
      <c r="D85" s="167">
        <f>raw_Data!J91</f>
        <v>1.5833333333333335E-2</v>
      </c>
      <c r="E85" s="167">
        <f>raw_Data!L91</f>
        <v>3.5540056843519352E-3</v>
      </c>
      <c r="F85" s="168">
        <f t="shared" si="34"/>
        <v>3.26</v>
      </c>
      <c r="G85" s="167">
        <f>raw_Data!K91</f>
        <v>4.8568507157464224E-3</v>
      </c>
      <c r="H85" s="167">
        <f t="shared" si="35"/>
        <v>-3.0674846625766694E-3</v>
      </c>
      <c r="I85" s="165"/>
      <c r="J85" s="167">
        <f t="shared" si="36"/>
        <v>0.9992884436833176</v>
      </c>
      <c r="K85" s="167">
        <f t="shared" si="55"/>
        <v>2.8424493676695306E-3</v>
      </c>
      <c r="L85" s="93"/>
      <c r="M85" s="171">
        <f t="shared" si="31"/>
        <v>1.0028424493676695</v>
      </c>
      <c r="N85" s="172">
        <f t="shared" si="37"/>
        <v>1.0017893660531698</v>
      </c>
      <c r="O85" s="170">
        <f t="shared" si="32"/>
        <v>84</v>
      </c>
      <c r="P85" s="170">
        <f t="shared" si="33"/>
        <v>86</v>
      </c>
      <c r="Q85" s="169"/>
      <c r="R85" s="149">
        <f t="shared" si="38"/>
        <v>0.15389256582368571</v>
      </c>
      <c r="S85" s="173">
        <f t="shared" si="39"/>
        <v>-0.46274857244843703</v>
      </c>
      <c r="T85" s="149">
        <v>0</v>
      </c>
      <c r="U85" s="97"/>
      <c r="V85" s="149">
        <f>1/PI()*ATAN('Exhibit4_Impact-Test'!$Y$25*S_RDY_SP)+'Exhibit4_Impact-Test'!$Y$26</f>
        <v>0.59504215162005958</v>
      </c>
      <c r="W85" s="172">
        <f t="shared" si="40"/>
        <v>0.59478895434385237</v>
      </c>
      <c r="X85" s="149">
        <f>1/PI()*ATAN('Exhibit4_Impact-Test'!$Y$25*S_RS_SP)+'Exhibit4_Impact-Test'!$Y$26</f>
        <v>0.26231015646274614</v>
      </c>
      <c r="Y85" s="172">
        <f t="shared" si="41"/>
        <v>0.26210690270810505</v>
      </c>
      <c r="Z85" s="149">
        <f>1/PI()*ATAN('Exhibit4_Impact-Test'!$Y$25*S_5050_SP)+'Exhibit4_Impact-Test'!$Y$26</f>
        <v>0.5</v>
      </c>
      <c r="AA85" s="149">
        <f t="shared" si="42"/>
        <v>0.49973733747354537</v>
      </c>
      <c r="AB85" s="195">
        <f>VLOOKUP(_xlfn.NUMBERVALUE(LEFT(A85,4)),Transactioncosts!$C:$G,5,FALSE)</f>
        <v>70</v>
      </c>
      <c r="AC85" s="174"/>
      <c r="AD85" s="175">
        <f t="shared" si="43"/>
        <v>1.0022158204063745</v>
      </c>
      <c r="AE85" s="149">
        <f t="shared" si="44"/>
        <v>1.0025662149186747</v>
      </c>
      <c r="AF85" s="149">
        <f t="shared" si="45"/>
        <v>1.0023159077104196</v>
      </c>
      <c r="AG85" s="176">
        <f t="shared" si="46"/>
        <v>1.0022122250468661</v>
      </c>
      <c r="AH85" s="149">
        <f t="shared" si="47"/>
        <v>1.0009009632376313</v>
      </c>
      <c r="AI85" s="149">
        <f t="shared" si="48"/>
        <v>1.0023140690727343</v>
      </c>
      <c r="AJ85" s="97"/>
      <c r="AK85" s="171">
        <f t="shared" si="49"/>
        <v>2.2133690967778459E-3</v>
      </c>
      <c r="AL85" s="149">
        <f t="shared" si="50"/>
        <v>2.5629278115848171E-3</v>
      </c>
      <c r="AM85" s="149">
        <f t="shared" si="51"/>
        <v>2.3132301293815028E-3</v>
      </c>
      <c r="AN85" s="149">
        <f t="shared" si="56"/>
        <v>0.1955462626042849</v>
      </c>
      <c r="AO85" s="149">
        <f t="shared" si="56"/>
        <v>0.80294840816576551</v>
      </c>
      <c r="AP85" s="149">
        <f t="shared" si="56"/>
        <v>0.22061612999413457</v>
      </c>
      <c r="AQ85" s="97"/>
      <c r="AR85" s="171">
        <f t="shared" si="52"/>
        <v>2.2097816798920225E-3</v>
      </c>
      <c r="AS85" s="149">
        <f t="shared" si="53"/>
        <v>9.0055761387000243E-4</v>
      </c>
      <c r="AT85" s="149">
        <f t="shared" si="54"/>
        <v>2.3113957382903698E-3</v>
      </c>
      <c r="AU85" s="175">
        <f t="shared" si="57"/>
        <v>0.18893252813851821</v>
      </c>
      <c r="AV85" s="149">
        <f t="shared" si="58"/>
        <v>0.67275286700264048</v>
      </c>
      <c r="AW85" s="149">
        <f t="shared" si="59"/>
        <v>0.2174757698189165</v>
      </c>
    </row>
    <row r="86" spans="1:49" ht="15" x14ac:dyDescent="0.25">
      <c r="A86" s="130">
        <v>1878.01</v>
      </c>
      <c r="B86" s="138"/>
      <c r="C86" s="166">
        <f>raw_Data!B92</f>
        <v>3.25</v>
      </c>
      <c r="D86" s="167">
        <f>raw_Data!J92</f>
        <v>1.5766666666666668E-2</v>
      </c>
      <c r="E86" s="167">
        <f>raw_Data!L92</f>
        <v>3.5466588636137164E-3</v>
      </c>
      <c r="F86" s="168">
        <f t="shared" si="34"/>
        <v>3.25</v>
      </c>
      <c r="G86" s="167">
        <f>raw_Data!K92</f>
        <v>4.8512820512820517E-3</v>
      </c>
      <c r="H86" s="167">
        <f t="shared" si="35"/>
        <v>0</v>
      </c>
      <c r="I86" s="165"/>
      <c r="J86" s="167">
        <f t="shared" si="36"/>
        <v>0.99928809553923537</v>
      </c>
      <c r="K86" s="167">
        <f t="shared" si="55"/>
        <v>2.8347544028490823E-3</v>
      </c>
      <c r="L86" s="93"/>
      <c r="M86" s="171">
        <f t="shared" si="31"/>
        <v>1.0028347544028491</v>
      </c>
      <c r="N86" s="172">
        <f t="shared" si="37"/>
        <v>1.004851282051282</v>
      </c>
      <c r="O86" s="170">
        <f t="shared" si="32"/>
        <v>85</v>
      </c>
      <c r="P86" s="170">
        <f t="shared" si="33"/>
        <v>87</v>
      </c>
      <c r="Q86" s="169"/>
      <c r="R86" s="149">
        <f t="shared" si="38"/>
        <v>0.15434050656354675</v>
      </c>
      <c r="S86" s="173">
        <f t="shared" si="39"/>
        <v>0</v>
      </c>
      <c r="T86" s="149">
        <v>0</v>
      </c>
      <c r="U86" s="97"/>
      <c r="V86" s="149">
        <f>1/PI()*ATAN('Exhibit4_Impact-Test'!$Y$25*S_RDY_SP)+'Exhibit4_Impact-Test'!$Y$26</f>
        <v>0.59530257713077073</v>
      </c>
      <c r="W86" s="172">
        <f t="shared" si="40"/>
        <v>0.59578644127886549</v>
      </c>
      <c r="X86" s="149">
        <f>1/PI()*ATAN('Exhibit4_Impact-Test'!$Y$25*S_RS_SP)+'Exhibit4_Impact-Test'!$Y$26</f>
        <v>0.5</v>
      </c>
      <c r="Y86" s="172">
        <f t="shared" si="41"/>
        <v>0.50050220194089579</v>
      </c>
      <c r="Z86" s="149">
        <f>1/PI()*ATAN('Exhibit4_Impact-Test'!$Y$25*S_5050_SP)+'Exhibit4_Impact-Test'!$Y$26</f>
        <v>0.5</v>
      </c>
      <c r="AA86" s="149">
        <f t="shared" si="42"/>
        <v>0.50050220194089579</v>
      </c>
      <c r="AB86" s="195">
        <f>VLOOKUP(_xlfn.NUMBERVALUE(LEFT(A86,4)),Transactioncosts!$C:$G,5,FALSE)</f>
        <v>70</v>
      </c>
      <c r="AC86" s="174"/>
      <c r="AD86" s="175">
        <f t="shared" si="43"/>
        <v>1.0040351985088167</v>
      </c>
      <c r="AE86" s="149">
        <f t="shared" si="44"/>
        <v>1.0038430182270655</v>
      </c>
      <c r="AF86" s="149">
        <f t="shared" si="45"/>
        <v>1.0038430182270655</v>
      </c>
      <c r="AG86" s="176">
        <f t="shared" si="46"/>
        <v>1.0040264467330902</v>
      </c>
      <c r="AH86" s="149">
        <f t="shared" si="47"/>
        <v>1.0015144785433185</v>
      </c>
      <c r="AI86" s="149">
        <f t="shared" si="48"/>
        <v>1.0038395028134792</v>
      </c>
      <c r="AJ86" s="97"/>
      <c r="AK86" s="171">
        <f t="shared" si="49"/>
        <v>4.0270789307243413E-3</v>
      </c>
      <c r="AL86" s="149">
        <f t="shared" si="50"/>
        <v>3.8356526970650616E-3</v>
      </c>
      <c r="AM86" s="149">
        <f t="shared" si="51"/>
        <v>3.8356526970650616E-3</v>
      </c>
      <c r="AN86" s="149">
        <f t="shared" si="56"/>
        <v>0.19957334153500925</v>
      </c>
      <c r="AO86" s="149">
        <f t="shared" si="56"/>
        <v>0.80678406086283061</v>
      </c>
      <c r="AP86" s="149">
        <f t="shared" si="56"/>
        <v>0.22445178269119964</v>
      </c>
      <c r="AQ86" s="97"/>
      <c r="AR86" s="171">
        <f t="shared" si="52"/>
        <v>4.0183622902294032E-3</v>
      </c>
      <c r="AS86" s="149">
        <f t="shared" si="53"/>
        <v>1.5133328772680224E-3</v>
      </c>
      <c r="AT86" s="149">
        <f t="shared" si="54"/>
        <v>3.832150735425816E-3</v>
      </c>
      <c r="AU86" s="175">
        <f t="shared" si="57"/>
        <v>0.19295089042874761</v>
      </c>
      <c r="AV86" s="149">
        <f t="shared" si="58"/>
        <v>0.67426619987990855</v>
      </c>
      <c r="AW86" s="149">
        <f t="shared" si="59"/>
        <v>0.22130792055434231</v>
      </c>
    </row>
    <row r="87" spans="1:49" ht="15" x14ac:dyDescent="0.25">
      <c r="A87" s="130">
        <v>1878.02</v>
      </c>
      <c r="B87" s="138"/>
      <c r="C87" s="166">
        <f>raw_Data!B93</f>
        <v>3.18</v>
      </c>
      <c r="D87" s="167">
        <f>raw_Data!J93</f>
        <v>1.5691666666666666E-2</v>
      </c>
      <c r="E87" s="167">
        <f>raw_Data!L93</f>
        <v>3.5386434752657792E-3</v>
      </c>
      <c r="F87" s="168">
        <f t="shared" si="34"/>
        <v>3.25</v>
      </c>
      <c r="G87" s="167">
        <f>raw_Data!K93</f>
        <v>4.8282051282051283E-3</v>
      </c>
      <c r="H87" s="167">
        <f t="shared" si="35"/>
        <v>-2.1538461538461506E-2</v>
      </c>
      <c r="I87" s="165"/>
      <c r="J87" s="167">
        <f t="shared" si="36"/>
        <v>0.99922299404593262</v>
      </c>
      <c r="K87" s="167">
        <f t="shared" si="55"/>
        <v>2.7616375211985122E-3</v>
      </c>
      <c r="L87" s="93"/>
      <c r="M87" s="171">
        <f t="shared" si="31"/>
        <v>1.0027616375211985</v>
      </c>
      <c r="N87" s="172">
        <f t="shared" si="37"/>
        <v>0.98328974358974364</v>
      </c>
      <c r="O87" s="170">
        <f t="shared" si="32"/>
        <v>86</v>
      </c>
      <c r="P87" s="170">
        <f t="shared" si="33"/>
        <v>88</v>
      </c>
      <c r="Q87" s="169"/>
      <c r="R87" s="149">
        <f t="shared" si="38"/>
        <v>0.15302293456267663</v>
      </c>
      <c r="S87" s="173">
        <f t="shared" si="39"/>
        <v>-0.85861503525730287</v>
      </c>
      <c r="T87" s="149">
        <v>0</v>
      </c>
      <c r="U87" s="97"/>
      <c r="V87" s="149">
        <f>1/PI()*ATAN('Exhibit4_Impact-Test'!$Y$25*S_RDY_SP)+'Exhibit4_Impact-Test'!$Y$26</f>
        <v>0.59453618760364291</v>
      </c>
      <c r="W87" s="172">
        <f t="shared" si="40"/>
        <v>0.58980049052272443</v>
      </c>
      <c r="X87" s="149">
        <f>1/PI()*ATAN('Exhibit4_Impact-Test'!$Y$25*S_RS_SP)+'Exhibit4_Impact-Test'!$Y$26</f>
        <v>0.16785367569133597</v>
      </c>
      <c r="Y87" s="172">
        <f t="shared" si="41"/>
        <v>0.16513248546252735</v>
      </c>
      <c r="Z87" s="149">
        <f>1/PI()*ATAN('Exhibit4_Impact-Test'!$Y$25*S_5050_SP)+'Exhibit4_Impact-Test'!$Y$26</f>
        <v>0.5</v>
      </c>
      <c r="AA87" s="149">
        <f t="shared" si="42"/>
        <v>0.49509783731764212</v>
      </c>
      <c r="AB87" s="195">
        <f>VLOOKUP(_xlfn.NUMBERVALUE(LEFT(A87,4)),Transactioncosts!$C:$G,5,FALSE)</f>
        <v>70</v>
      </c>
      <c r="AC87" s="174"/>
      <c r="AD87" s="175">
        <f t="shared" si="43"/>
        <v>0.99118489193776882</v>
      </c>
      <c r="AE87" s="149">
        <f t="shared" si="44"/>
        <v>0.99949320855213197</v>
      </c>
      <c r="AF87" s="149">
        <f t="shared" si="45"/>
        <v>0.99302569055547107</v>
      </c>
      <c r="AG87" s="176">
        <f t="shared" si="46"/>
        <v>0.99111266519009955</v>
      </c>
      <c r="AH87" s="149">
        <f t="shared" si="47"/>
        <v>0.99484305367250536</v>
      </c>
      <c r="AI87" s="149">
        <f t="shared" si="48"/>
        <v>0.99299137541669458</v>
      </c>
      <c r="AJ87" s="97"/>
      <c r="AK87" s="171">
        <f t="shared" si="49"/>
        <v>-8.8541909769020554E-3</v>
      </c>
      <c r="AL87" s="149">
        <f t="shared" si="50"/>
        <v>-5.0691991005803597E-4</v>
      </c>
      <c r="AM87" s="149">
        <f t="shared" si="51"/>
        <v>-6.9987436145594389E-3</v>
      </c>
      <c r="AN87" s="149">
        <f t="shared" si="56"/>
        <v>0.1907191505581072</v>
      </c>
      <c r="AO87" s="149">
        <f t="shared" si="56"/>
        <v>0.80627714095277259</v>
      </c>
      <c r="AP87" s="149">
        <f t="shared" si="56"/>
        <v>0.21745303907664021</v>
      </c>
      <c r="AQ87" s="97"/>
      <c r="AR87" s="171">
        <f t="shared" si="52"/>
        <v>-8.9270627286141234E-3</v>
      </c>
      <c r="AS87" s="149">
        <f t="shared" si="53"/>
        <v>-5.1702892675252847E-3</v>
      </c>
      <c r="AT87" s="149">
        <f t="shared" si="54"/>
        <v>-7.0333003556548278E-3</v>
      </c>
      <c r="AU87" s="175">
        <f t="shared" si="57"/>
        <v>0.18402382770013348</v>
      </c>
      <c r="AV87" s="149">
        <f t="shared" si="58"/>
        <v>0.66909591061238327</v>
      </c>
      <c r="AW87" s="149">
        <f t="shared" si="59"/>
        <v>0.21427462019868748</v>
      </c>
    </row>
    <row r="88" spans="1:49" ht="15" x14ac:dyDescent="0.25">
      <c r="A88" s="130">
        <v>1878.03</v>
      </c>
      <c r="B88" s="138"/>
      <c r="C88" s="166">
        <f>raw_Data!B94</f>
        <v>3.24</v>
      </c>
      <c r="D88" s="167">
        <f>raw_Data!J94</f>
        <v>1.5625E-2</v>
      </c>
      <c r="E88" s="167">
        <f>raw_Data!L94</f>
        <v>3.5306273826369861E-3</v>
      </c>
      <c r="F88" s="168">
        <f t="shared" si="34"/>
        <v>3.18</v>
      </c>
      <c r="G88" s="167">
        <f>raw_Data!K94</f>
        <v>4.9135220125786161E-3</v>
      </c>
      <c r="H88" s="167">
        <f t="shared" si="35"/>
        <v>1.8867924528301883E-2</v>
      </c>
      <c r="I88" s="165"/>
      <c r="J88" s="167">
        <f t="shared" si="36"/>
        <v>0.99922257912581436</v>
      </c>
      <c r="K88" s="167">
        <f t="shared" si="55"/>
        <v>2.7532065084514556E-3</v>
      </c>
      <c r="L88" s="93"/>
      <c r="M88" s="171">
        <f t="shared" si="31"/>
        <v>1.0027532065084515</v>
      </c>
      <c r="N88" s="172">
        <f t="shared" si="37"/>
        <v>1.0237814465408805</v>
      </c>
      <c r="O88" s="170">
        <f t="shared" si="32"/>
        <v>87</v>
      </c>
      <c r="P88" s="170">
        <f t="shared" si="33"/>
        <v>89</v>
      </c>
      <c r="Q88" s="169"/>
      <c r="R88" s="149">
        <f t="shared" si="38"/>
        <v>0.16266583271353816</v>
      </c>
      <c r="S88" s="173">
        <f t="shared" si="39"/>
        <v>0.8420711518737567</v>
      </c>
      <c r="T88" s="149">
        <v>0</v>
      </c>
      <c r="U88" s="97"/>
      <c r="V88" s="149">
        <f>1/PI()*ATAN('Exhibit4_Impact-Test'!$Y$25*S_RDY_SP)+'Exhibit4_Impact-Test'!$Y$26</f>
        <v>0.60011859733262263</v>
      </c>
      <c r="W88" s="172">
        <f t="shared" si="40"/>
        <v>0.60508847569314861</v>
      </c>
      <c r="X88" s="149">
        <f>1/PI()*ATAN('Exhibit4_Impact-Test'!$Y$25*S_RS_SP)+'Exhibit4_Impact-Test'!$Y$26</f>
        <v>0.82944032540919366</v>
      </c>
      <c r="Y88" s="172">
        <f t="shared" si="41"/>
        <v>0.83235628359602332</v>
      </c>
      <c r="Z88" s="149">
        <f>1/PI()*ATAN('Exhibit4_Impact-Test'!$Y$25*S_5050_SP)+'Exhibit4_Impact-Test'!$Y$26</f>
        <v>0.5</v>
      </c>
      <c r="AA88" s="149">
        <f t="shared" si="42"/>
        <v>0.50518822611811454</v>
      </c>
      <c r="AB88" s="195">
        <f>VLOOKUP(_xlfn.NUMBERVALUE(LEFT(A88,4)),Transactioncosts!$C:$G,5,FALSE)</f>
        <v>70</v>
      </c>
      <c r="AC88" s="174"/>
      <c r="AD88" s="175">
        <f t="shared" si="43"/>
        <v>1.0153726444210864</v>
      </c>
      <c r="AE88" s="149">
        <f t="shared" si="44"/>
        <v>1.0201948767637321</v>
      </c>
      <c r="AF88" s="149">
        <f t="shared" si="45"/>
        <v>1.0132673265246659</v>
      </c>
      <c r="AG88" s="176">
        <f t="shared" si="46"/>
        <v>1.0152969447469342</v>
      </c>
      <c r="AH88" s="149">
        <f t="shared" si="47"/>
        <v>1.0201648397993872</v>
      </c>
      <c r="AI88" s="149">
        <f t="shared" si="48"/>
        <v>1.013231008941839</v>
      </c>
      <c r="AJ88" s="97"/>
      <c r="AK88" s="171">
        <f t="shared" si="49"/>
        <v>1.5255682475997064E-2</v>
      </c>
      <c r="AL88" s="149">
        <f t="shared" si="50"/>
        <v>1.9993664698090951E-2</v>
      </c>
      <c r="AM88" s="149">
        <f t="shared" si="51"/>
        <v>1.3180086330402489E-2</v>
      </c>
      <c r="AN88" s="149">
        <f t="shared" si="56"/>
        <v>0.20597483303410427</v>
      </c>
      <c r="AO88" s="149">
        <f t="shared" si="56"/>
        <v>0.82627080565086353</v>
      </c>
      <c r="AP88" s="149">
        <f t="shared" si="56"/>
        <v>0.2306331254070427</v>
      </c>
      <c r="AQ88" s="97"/>
      <c r="AR88" s="171">
        <f t="shared" si="52"/>
        <v>1.5181126108391934E-2</v>
      </c>
      <c r="AS88" s="149">
        <f t="shared" si="53"/>
        <v>1.99642218855288E-2</v>
      </c>
      <c r="AT88" s="149">
        <f t="shared" si="54"/>
        <v>1.314424363347535E-2</v>
      </c>
      <c r="AU88" s="175">
        <f t="shared" si="57"/>
        <v>0.1992049538085254</v>
      </c>
      <c r="AV88" s="149">
        <f t="shared" si="58"/>
        <v>0.68906013249791209</v>
      </c>
      <c r="AW88" s="149">
        <f t="shared" si="59"/>
        <v>0.22741886383216284</v>
      </c>
    </row>
    <row r="89" spans="1:49" ht="15" x14ac:dyDescent="0.25">
      <c r="A89" s="130">
        <v>1878.04</v>
      </c>
      <c r="B89" s="138"/>
      <c r="C89" s="166">
        <f>raw_Data!B95</f>
        <v>3.33</v>
      </c>
      <c r="D89" s="167">
        <f>raw_Data!J95</f>
        <v>1.5558333333333334E-2</v>
      </c>
      <c r="E89" s="167">
        <f>raw_Data!L95</f>
        <v>3.5226105855981071E-3</v>
      </c>
      <c r="F89" s="168">
        <f t="shared" si="34"/>
        <v>3.24</v>
      </c>
      <c r="G89" s="167">
        <f>raw_Data!K95</f>
        <v>4.8019547325102874E-3</v>
      </c>
      <c r="H89" s="167">
        <f t="shared" si="35"/>
        <v>2.7777777777777679E-2</v>
      </c>
      <c r="I89" s="165"/>
      <c r="J89" s="167">
        <f t="shared" si="36"/>
        <v>0.99922216388629459</v>
      </c>
      <c r="K89" s="167">
        <f t="shared" si="55"/>
        <v>2.744774471892697E-3</v>
      </c>
      <c r="L89" s="93"/>
      <c r="M89" s="171">
        <f t="shared" si="31"/>
        <v>1.0027447744718927</v>
      </c>
      <c r="N89" s="172">
        <f t="shared" si="37"/>
        <v>1.0325797325102881</v>
      </c>
      <c r="O89" s="170">
        <f t="shared" si="32"/>
        <v>88</v>
      </c>
      <c r="P89" s="170">
        <f t="shared" si="33"/>
        <v>90</v>
      </c>
      <c r="Q89" s="169"/>
      <c r="R89" s="149">
        <f t="shared" si="38"/>
        <v>0.15257303586150514</v>
      </c>
      <c r="S89" s="173">
        <f t="shared" si="39"/>
        <v>0.88723068567219776</v>
      </c>
      <c r="T89" s="149">
        <v>0</v>
      </c>
      <c r="U89" s="97"/>
      <c r="V89" s="149">
        <f>1/PI()*ATAN('Exhibit4_Impact-Test'!$Y$25*S_RDY_SP)+'Exhibit4_Impact-Test'!$Y$26</f>
        <v>0.59427423652855693</v>
      </c>
      <c r="W89" s="172">
        <f t="shared" si="40"/>
        <v>0.60132348118988643</v>
      </c>
      <c r="X89" s="149">
        <f>1/PI()*ATAN('Exhibit4_Impact-Test'!$Y$25*S_RS_SP)+'Exhibit4_Impact-Test'!$Y$26</f>
        <v>0.83664727850244469</v>
      </c>
      <c r="Y89" s="172">
        <f t="shared" si="41"/>
        <v>0.84061485463877517</v>
      </c>
      <c r="Z89" s="149">
        <f>1/PI()*ATAN('Exhibit4_Impact-Test'!$Y$25*S_5050_SP)+'Exhibit4_Impact-Test'!$Y$26</f>
        <v>0.5</v>
      </c>
      <c r="AA89" s="149">
        <f t="shared" si="42"/>
        <v>0.507329287771077</v>
      </c>
      <c r="AB89" s="195">
        <f>VLOOKUP(_xlfn.NUMBERVALUE(LEFT(A89,4)),Transactioncosts!$C:$G,5,FALSE)</f>
        <v>70</v>
      </c>
      <c r="AC89" s="174"/>
      <c r="AD89" s="175">
        <f t="shared" si="43"/>
        <v>1.0204749213820217</v>
      </c>
      <c r="AE89" s="149">
        <f t="shared" si="44"/>
        <v>1.0277061109189509</v>
      </c>
      <c r="AF89" s="149">
        <f t="shared" si="45"/>
        <v>1.0176622534910904</v>
      </c>
      <c r="AG89" s="176">
        <f t="shared" si="46"/>
        <v>1.0203653219682518</v>
      </c>
      <c r="AH89" s="149">
        <f t="shared" si="47"/>
        <v>1.0269794716408531</v>
      </c>
      <c r="AI89" s="149">
        <f t="shared" si="48"/>
        <v>1.0176109484766929</v>
      </c>
      <c r="AJ89" s="97"/>
      <c r="AK89" s="171">
        <f t="shared" si="49"/>
        <v>2.0268128131912543E-2</v>
      </c>
      <c r="AL89" s="149">
        <f t="shared" si="50"/>
        <v>2.7329241840174379E-2</v>
      </c>
      <c r="AM89" s="149">
        <f t="shared" si="51"/>
        <v>1.7508088512264288E-2</v>
      </c>
      <c r="AN89" s="149">
        <f t="shared" si="56"/>
        <v>0.2262429611660168</v>
      </c>
      <c r="AO89" s="149">
        <f t="shared" si="56"/>
        <v>0.85360004749103791</v>
      </c>
      <c r="AP89" s="149">
        <f t="shared" si="56"/>
        <v>0.24814121391930699</v>
      </c>
      <c r="AQ89" s="97"/>
      <c r="AR89" s="171">
        <f t="shared" si="52"/>
        <v>2.0160721965033639E-2</v>
      </c>
      <c r="AS89" s="149">
        <f t="shared" si="53"/>
        <v>2.6621942081458318E-2</v>
      </c>
      <c r="AT89" s="149">
        <f t="shared" si="54"/>
        <v>1.745767266208869E-2</v>
      </c>
      <c r="AU89" s="175">
        <f t="shared" si="57"/>
        <v>0.21936567577355903</v>
      </c>
      <c r="AV89" s="149">
        <f t="shared" si="58"/>
        <v>0.71568207457937039</v>
      </c>
      <c r="AW89" s="149">
        <f t="shared" si="59"/>
        <v>0.24487653649425153</v>
      </c>
    </row>
    <row r="90" spans="1:49" ht="15" x14ac:dyDescent="0.25">
      <c r="A90" s="130">
        <v>1878.05</v>
      </c>
      <c r="B90" s="138"/>
      <c r="C90" s="166">
        <f>raw_Data!B96</f>
        <v>3.34</v>
      </c>
      <c r="D90" s="167">
        <f>raw_Data!J96</f>
        <v>1.5483333333333333E-2</v>
      </c>
      <c r="E90" s="167">
        <f>raw_Data!L96</f>
        <v>3.5145930840192463E-3</v>
      </c>
      <c r="F90" s="168">
        <f t="shared" si="34"/>
        <v>3.33</v>
      </c>
      <c r="G90" s="167">
        <f>raw_Data!K96</f>
        <v>4.6496496496496497E-3</v>
      </c>
      <c r="H90" s="167">
        <f t="shared" si="35"/>
        <v>3.0030030030030463E-3</v>
      </c>
      <c r="I90" s="165"/>
      <c r="J90" s="167">
        <f t="shared" si="36"/>
        <v>0.99922174832701049</v>
      </c>
      <c r="K90" s="167">
        <f t="shared" si="55"/>
        <v>2.7363414110297413E-3</v>
      </c>
      <c r="L90" s="93"/>
      <c r="M90" s="171">
        <f t="shared" si="31"/>
        <v>1.0027363414110297</v>
      </c>
      <c r="N90" s="172">
        <f t="shared" si="37"/>
        <v>1.0076526526526526</v>
      </c>
      <c r="O90" s="170">
        <f t="shared" si="32"/>
        <v>89</v>
      </c>
      <c r="P90" s="170">
        <f t="shared" si="33"/>
        <v>91</v>
      </c>
      <c r="Q90" s="169"/>
      <c r="R90" s="149">
        <f t="shared" si="38"/>
        <v>0.13791032488056523</v>
      </c>
      <c r="S90" s="173">
        <f t="shared" si="39"/>
        <v>0.46018707087539601</v>
      </c>
      <c r="T90" s="149">
        <v>0</v>
      </c>
      <c r="U90" s="97"/>
      <c r="V90" s="149">
        <f>1/PI()*ATAN('Exhibit4_Impact-Test'!$Y$25*S_RDY_SP)+'Exhibit4_Impact-Test'!$Y$26</f>
        <v>0.58566642207990394</v>
      </c>
      <c r="W90" s="172">
        <f t="shared" si="40"/>
        <v>0.58685275831988026</v>
      </c>
      <c r="X90" s="149">
        <f>1/PI()*ATAN('Exhibit4_Impact-Test'!$Y$25*S_RS_SP)+'Exhibit4_Impact-Test'!$Y$26</f>
        <v>0.73680924348194554</v>
      </c>
      <c r="Y90" s="172">
        <f t="shared" si="41"/>
        <v>0.73775659739029409</v>
      </c>
      <c r="Z90" s="149">
        <f>1/PI()*ATAN('Exhibit4_Impact-Test'!$Y$25*S_5050_SP)+'Exhibit4_Impact-Test'!$Y$26</f>
        <v>0.5</v>
      </c>
      <c r="AA90" s="149">
        <f t="shared" si="42"/>
        <v>0.50122272636194787</v>
      </c>
      <c r="AB90" s="195">
        <f>VLOOKUP(_xlfn.NUMBERVALUE(LEFT(A90,4)),Transactioncosts!$C:$G,5,FALSE)</f>
        <v>70</v>
      </c>
      <c r="AC90" s="174"/>
      <c r="AD90" s="175">
        <f t="shared" si="43"/>
        <v>1.0056156598257422</v>
      </c>
      <c r="AE90" s="149">
        <f t="shared" si="44"/>
        <v>1.0063587249776917</v>
      </c>
      <c r="AF90" s="149">
        <f t="shared" si="45"/>
        <v>1.0051944970318412</v>
      </c>
      <c r="AG90" s="176">
        <f t="shared" si="46"/>
        <v>1.0055971118575033</v>
      </c>
      <c r="AH90" s="149">
        <f t="shared" si="47"/>
        <v>1.0057005160558457</v>
      </c>
      <c r="AI90" s="149">
        <f t="shared" si="48"/>
        <v>1.0051859379473076</v>
      </c>
      <c r="AJ90" s="97"/>
      <c r="AK90" s="171">
        <f t="shared" si="49"/>
        <v>5.5999507917240112E-3</v>
      </c>
      <c r="AL90" s="149">
        <f t="shared" si="50"/>
        <v>6.3385935809625229E-3</v>
      </c>
      <c r="AM90" s="149">
        <f t="shared" si="51"/>
        <v>5.1810521715600138E-3</v>
      </c>
      <c r="AN90" s="149">
        <f t="shared" si="56"/>
        <v>0.23184291195774082</v>
      </c>
      <c r="AO90" s="149">
        <f t="shared" si="56"/>
        <v>0.85993864107200046</v>
      </c>
      <c r="AP90" s="149">
        <f t="shared" si="56"/>
        <v>0.253322266090867</v>
      </c>
      <c r="AQ90" s="97"/>
      <c r="AR90" s="171">
        <f t="shared" si="52"/>
        <v>5.5815062308097914E-3</v>
      </c>
      <c r="AS90" s="149">
        <f t="shared" si="53"/>
        <v>5.6843295991649756E-3</v>
      </c>
      <c r="AT90" s="149">
        <f t="shared" si="54"/>
        <v>5.1725372811594747E-3</v>
      </c>
      <c r="AU90" s="175">
        <f t="shared" si="57"/>
        <v>0.22494718200436883</v>
      </c>
      <c r="AV90" s="149">
        <f t="shared" si="58"/>
        <v>0.72136640417853537</v>
      </c>
      <c r="AW90" s="149">
        <f t="shared" si="59"/>
        <v>0.25004907377541102</v>
      </c>
    </row>
    <row r="91" spans="1:49" ht="15" x14ac:dyDescent="0.25">
      <c r="A91" s="130">
        <v>1878.06</v>
      </c>
      <c r="B91" s="138"/>
      <c r="C91" s="166">
        <f>raw_Data!B97</f>
        <v>3.41</v>
      </c>
      <c r="D91" s="167">
        <f>raw_Data!J97</f>
        <v>1.5416666666666667E-2</v>
      </c>
      <c r="E91" s="167">
        <f>raw_Data!L97</f>
        <v>3.5065748777713956E-3</v>
      </c>
      <c r="F91" s="168">
        <f t="shared" si="34"/>
        <v>3.34</v>
      </c>
      <c r="G91" s="167">
        <f>raw_Data!K97</f>
        <v>4.6157684630738528E-3</v>
      </c>
      <c r="H91" s="167">
        <f t="shared" si="35"/>
        <v>2.0958083832335328E-2</v>
      </c>
      <c r="I91" s="165"/>
      <c r="J91" s="167">
        <f t="shared" si="36"/>
        <v>0.99922133244774969</v>
      </c>
      <c r="K91" s="167">
        <f t="shared" si="55"/>
        <v>2.7279073255210839E-3</v>
      </c>
      <c r="L91" s="93"/>
      <c r="M91" s="171">
        <f t="shared" si="31"/>
        <v>1.0027279073255211</v>
      </c>
      <c r="N91" s="172">
        <f t="shared" si="37"/>
        <v>1.0255738522954094</v>
      </c>
      <c r="O91" s="170">
        <f t="shared" si="32"/>
        <v>90</v>
      </c>
      <c r="P91" s="170">
        <f t="shared" si="33"/>
        <v>92</v>
      </c>
      <c r="Q91" s="169"/>
      <c r="R91" s="149">
        <f t="shared" si="38"/>
        <v>0.13543990297065164</v>
      </c>
      <c r="S91" s="173">
        <f t="shared" si="39"/>
        <v>0.85638705990228159</v>
      </c>
      <c r="T91" s="149">
        <v>0</v>
      </c>
      <c r="U91" s="97"/>
      <c r="V91" s="149">
        <f>1/PI()*ATAN('Exhibit4_Impact-Test'!$Y$25*S_RDY_SP)+'Exhibit4_Impact-Test'!$Y$26</f>
        <v>0.5842030485714792</v>
      </c>
      <c r="W91" s="172">
        <f t="shared" si="40"/>
        <v>0.58966475887144076</v>
      </c>
      <c r="X91" s="149">
        <f>1/PI()*ATAN('Exhibit4_Impact-Test'!$Y$25*S_RS_SP)+'Exhibit4_Impact-Test'!$Y$26</f>
        <v>0.83178644336830632</v>
      </c>
      <c r="Y91" s="172">
        <f t="shared" si="41"/>
        <v>0.83491501028914406</v>
      </c>
      <c r="Z91" s="149">
        <f>1/PI()*ATAN('Exhibit4_Impact-Test'!$Y$25*S_5050_SP)+'Exhibit4_Impact-Test'!$Y$26</f>
        <v>0.5</v>
      </c>
      <c r="AA91" s="149">
        <f t="shared" si="42"/>
        <v>0.5056317914387054</v>
      </c>
      <c r="AB91" s="195">
        <f>VLOOKUP(_xlfn.NUMBERVALUE(LEFT(A91,4)),Transactioncosts!$C:$G,5,FALSE)</f>
        <v>70</v>
      </c>
      <c r="AC91" s="174"/>
      <c r="AD91" s="175">
        <f t="shared" si="43"/>
        <v>1.016074578024426</v>
      </c>
      <c r="AE91" s="149">
        <f t="shared" si="44"/>
        <v>1.0217308546374126</v>
      </c>
      <c r="AF91" s="149">
        <f t="shared" si="45"/>
        <v>1.0141508798104653</v>
      </c>
      <c r="AG91" s="176">
        <f t="shared" si="46"/>
        <v>1.0159895754099011</v>
      </c>
      <c r="AH91" s="149">
        <f t="shared" si="47"/>
        <v>1.0217063608293504</v>
      </c>
      <c r="AI91" s="149">
        <f t="shared" si="48"/>
        <v>1.0141114572703944</v>
      </c>
      <c r="AJ91" s="97"/>
      <c r="AK91" s="171">
        <f t="shared" si="49"/>
        <v>1.5946750029728576E-2</v>
      </c>
      <c r="AL91" s="149">
        <f t="shared" si="50"/>
        <v>2.1498105471585847E-2</v>
      </c>
      <c r="AM91" s="149">
        <f t="shared" si="51"/>
        <v>1.4051690757130399E-2</v>
      </c>
      <c r="AN91" s="149">
        <f t="shared" si="56"/>
        <v>0.24778966198746938</v>
      </c>
      <c r="AO91" s="149">
        <f t="shared" si="56"/>
        <v>0.88143674654358628</v>
      </c>
      <c r="AP91" s="149">
        <f t="shared" si="56"/>
        <v>0.26737395684799742</v>
      </c>
      <c r="AQ91" s="97"/>
      <c r="AR91" s="171">
        <f t="shared" si="52"/>
        <v>1.5863088680325949E-2</v>
      </c>
      <c r="AS91" s="149">
        <f t="shared" si="53"/>
        <v>2.1474132326849103E-2</v>
      </c>
      <c r="AT91" s="149">
        <f t="shared" si="54"/>
        <v>1.4012817541023122E-2</v>
      </c>
      <c r="AU91" s="175">
        <f t="shared" si="57"/>
        <v>0.24081027068469479</v>
      </c>
      <c r="AV91" s="149">
        <f t="shared" si="58"/>
        <v>0.74284053650538451</v>
      </c>
      <c r="AW91" s="149">
        <f t="shared" si="59"/>
        <v>0.26406189131643415</v>
      </c>
    </row>
    <row r="92" spans="1:49" ht="15" x14ac:dyDescent="0.25">
      <c r="A92" s="130">
        <v>1878.07</v>
      </c>
      <c r="B92" s="138"/>
      <c r="C92" s="166">
        <f>raw_Data!B98</f>
        <v>3.48</v>
      </c>
      <c r="D92" s="167">
        <f>raw_Data!J98</f>
        <v>1.5350000000000001E-2</v>
      </c>
      <c r="E92" s="167">
        <f>raw_Data!L98</f>
        <v>3.4985559667248811E-3</v>
      </c>
      <c r="F92" s="168">
        <f t="shared" si="34"/>
        <v>3.41</v>
      </c>
      <c r="G92" s="167">
        <f>raw_Data!K98</f>
        <v>4.5014662756598239E-3</v>
      </c>
      <c r="H92" s="167">
        <f t="shared" si="35"/>
        <v>2.0527859237536639E-2</v>
      </c>
      <c r="I92" s="165"/>
      <c r="J92" s="167">
        <f t="shared" si="36"/>
        <v>0.99922091624814868</v>
      </c>
      <c r="K92" s="167">
        <f t="shared" si="55"/>
        <v>2.7194722148735639E-3</v>
      </c>
      <c r="L92" s="93"/>
      <c r="M92" s="171">
        <f t="shared" si="31"/>
        <v>1.0027194722148736</v>
      </c>
      <c r="N92" s="172">
        <f t="shared" si="37"/>
        <v>1.0250293255131966</v>
      </c>
      <c r="O92" s="170">
        <f t="shared" si="32"/>
        <v>91</v>
      </c>
      <c r="P92" s="170">
        <f t="shared" si="33"/>
        <v>93</v>
      </c>
      <c r="Q92" s="169"/>
      <c r="R92" s="149">
        <f t="shared" si="38"/>
        <v>0.12423654909192686</v>
      </c>
      <c r="S92" s="173">
        <f t="shared" si="39"/>
        <v>0.85410204122351341</v>
      </c>
      <c r="T92" s="149">
        <v>0</v>
      </c>
      <c r="U92" s="97"/>
      <c r="V92" s="149">
        <f>1/PI()*ATAN('Exhibit4_Impact-Test'!$Y$25*S_RDY_SP)+'Exhibit4_Impact-Test'!$Y$26</f>
        <v>0.57752152822501424</v>
      </c>
      <c r="W92" s="172">
        <f t="shared" si="40"/>
        <v>0.58288128546043161</v>
      </c>
      <c r="X92" s="149">
        <f>1/PI()*ATAN('Exhibit4_Impact-Test'!$Y$25*S_RS_SP)+'Exhibit4_Impact-Test'!$Y$26</f>
        <v>0.83141589485169209</v>
      </c>
      <c r="Y92" s="172">
        <f t="shared" si="41"/>
        <v>0.83447780073234834</v>
      </c>
      <c r="Z92" s="149">
        <f>1/PI()*ATAN('Exhibit4_Impact-Test'!$Y$25*S_5050_SP)+'Exhibit4_Impact-Test'!$Y$26</f>
        <v>0.5</v>
      </c>
      <c r="AA92" s="149">
        <f t="shared" si="42"/>
        <v>0.50550113833708576</v>
      </c>
      <c r="AB92" s="195">
        <f>VLOOKUP(_xlfn.NUMBERVALUE(LEFT(A92,4)),Transactioncosts!$C:$G,5,FALSE)</f>
        <v>70</v>
      </c>
      <c r="AC92" s="174"/>
      <c r="AD92" s="175">
        <f t="shared" si="43"/>
        <v>1.015603892786197</v>
      </c>
      <c r="AE92" s="149">
        <f t="shared" si="44"/>
        <v>1.0212682388589087</v>
      </c>
      <c r="AF92" s="149">
        <f t="shared" si="45"/>
        <v>1.0138743988640351</v>
      </c>
      <c r="AG92" s="176">
        <f t="shared" si="46"/>
        <v>1.0155186887498366</v>
      </c>
      <c r="AH92" s="149">
        <f t="shared" si="47"/>
        <v>1.0167920500669163</v>
      </c>
      <c r="AI92" s="149">
        <f t="shared" si="48"/>
        <v>1.0138358908956755</v>
      </c>
      <c r="AJ92" s="97"/>
      <c r="AK92" s="171">
        <f t="shared" si="49"/>
        <v>1.5483403832569574E-2</v>
      </c>
      <c r="AL92" s="149">
        <f t="shared" si="50"/>
        <v>2.1045226380367967E-2</v>
      </c>
      <c r="AM92" s="149">
        <f t="shared" si="51"/>
        <v>1.3779030498848245E-2</v>
      </c>
      <c r="AN92" s="149">
        <f t="shared" si="56"/>
        <v>0.26327306582003895</v>
      </c>
      <c r="AO92" s="149">
        <f t="shared" si="56"/>
        <v>0.90248197292395427</v>
      </c>
      <c r="AP92" s="149">
        <f t="shared" si="56"/>
        <v>0.28115298734684568</v>
      </c>
      <c r="AQ92" s="97"/>
      <c r="AR92" s="171">
        <f t="shared" si="52"/>
        <v>1.5399505364614078E-2</v>
      </c>
      <c r="AS92" s="149">
        <f t="shared" si="53"/>
        <v>1.6652622281617815E-2</v>
      </c>
      <c r="AT92" s="149">
        <f t="shared" si="54"/>
        <v>1.3741048772801205E-2</v>
      </c>
      <c r="AU92" s="175">
        <f t="shared" si="57"/>
        <v>0.25620977604930889</v>
      </c>
      <c r="AV92" s="149">
        <f t="shared" si="58"/>
        <v>0.7594931587870023</v>
      </c>
      <c r="AW92" s="149">
        <f t="shared" si="59"/>
        <v>0.27780294008923534</v>
      </c>
    </row>
    <row r="93" spans="1:49" ht="15" x14ac:dyDescent="0.25">
      <c r="A93" s="130">
        <v>1878.08</v>
      </c>
      <c r="B93" s="138"/>
      <c r="C93" s="166">
        <f>raw_Data!B99</f>
        <v>3.45</v>
      </c>
      <c r="D93" s="167">
        <f>raw_Data!J99</f>
        <v>1.5274999999999999E-2</v>
      </c>
      <c r="E93" s="167">
        <f>raw_Data!L99</f>
        <v>3.4905363507502507E-3</v>
      </c>
      <c r="F93" s="168">
        <f t="shared" si="34"/>
        <v>3.48</v>
      </c>
      <c r="G93" s="167">
        <f>raw_Data!K99</f>
        <v>4.3893678160919535E-3</v>
      </c>
      <c r="H93" s="167">
        <f t="shared" si="35"/>
        <v>-8.6206896551723755E-3</v>
      </c>
      <c r="I93" s="165"/>
      <c r="J93" s="167">
        <f t="shared" si="36"/>
        <v>0.9992204997279297</v>
      </c>
      <c r="K93" s="167">
        <f t="shared" si="55"/>
        <v>2.7110360786799514E-3</v>
      </c>
      <c r="L93" s="93"/>
      <c r="M93" s="171">
        <f t="shared" si="31"/>
        <v>1.00271103607868</v>
      </c>
      <c r="N93" s="172">
        <f t="shared" si="37"/>
        <v>0.99576867816091963</v>
      </c>
      <c r="O93" s="170">
        <f t="shared" si="32"/>
        <v>92</v>
      </c>
      <c r="P93" s="170">
        <f t="shared" si="33"/>
        <v>94</v>
      </c>
      <c r="Q93" s="169"/>
      <c r="R93" s="149">
        <f t="shared" si="38"/>
        <v>0.11293362789681484</v>
      </c>
      <c r="S93" s="173">
        <f t="shared" si="39"/>
        <v>-0.71132229877380893</v>
      </c>
      <c r="T93" s="149">
        <v>0</v>
      </c>
      <c r="U93" s="97"/>
      <c r="V93" s="149">
        <f>1/PI()*ATAN('Exhibit4_Impact-Test'!$Y$25*S_RDY_SP)+'Exhibit4_Impact-Test'!$Y$26</f>
        <v>0.57070928026608481</v>
      </c>
      <c r="W93" s="172">
        <f t="shared" si="40"/>
        <v>0.56900627068433529</v>
      </c>
      <c r="X93" s="149">
        <f>1/PI()*ATAN('Exhibit4_Impact-Test'!$Y$25*S_RS_SP)+'Exhibit4_Impact-Test'!$Y$26</f>
        <v>0.1950222590191541</v>
      </c>
      <c r="Y93" s="172">
        <f t="shared" si="41"/>
        <v>0.19393386520802455</v>
      </c>
      <c r="Z93" s="149">
        <f>1/PI()*ATAN('Exhibit4_Impact-Test'!$Y$25*S_5050_SP)+'Exhibit4_Impact-Test'!$Y$26</f>
        <v>0.5</v>
      </c>
      <c r="AA93" s="149">
        <f t="shared" si="42"/>
        <v>0.49826309022095783</v>
      </c>
      <c r="AB93" s="195">
        <f>VLOOKUP(_xlfn.NUMBERVALUE(LEFT(A93,4)),Transactioncosts!$C:$G,5,FALSE)</f>
        <v>70</v>
      </c>
      <c r="AC93" s="174"/>
      <c r="AD93" s="175">
        <f t="shared" si="43"/>
        <v>0.99874896798808543</v>
      </c>
      <c r="AE93" s="149">
        <f t="shared" si="44"/>
        <v>1.0013571217546389</v>
      </c>
      <c r="AF93" s="149">
        <f t="shared" si="45"/>
        <v>0.99923985711979979</v>
      </c>
      <c r="AG93" s="176">
        <f t="shared" si="46"/>
        <v>0.99872330179773205</v>
      </c>
      <c r="AH93" s="149">
        <f t="shared" si="47"/>
        <v>0.9968957539830996</v>
      </c>
      <c r="AI93" s="149">
        <f t="shared" si="48"/>
        <v>0.99922769875134654</v>
      </c>
      <c r="AJ93" s="97"/>
      <c r="AK93" s="171">
        <f t="shared" si="49"/>
        <v>-1.2518152057304833E-3</v>
      </c>
      <c r="AL93" s="149">
        <f t="shared" si="50"/>
        <v>1.3562016972362822E-3</v>
      </c>
      <c r="AM93" s="149">
        <f t="shared" si="51"/>
        <v>-7.6043193529076465E-4</v>
      </c>
      <c r="AN93" s="149">
        <f t="shared" si="56"/>
        <v>0.26202125061430848</v>
      </c>
      <c r="AO93" s="149">
        <f t="shared" si="56"/>
        <v>0.90383817462119054</v>
      </c>
      <c r="AP93" s="149">
        <f t="shared" si="56"/>
        <v>0.28039255541155494</v>
      </c>
      <c r="AQ93" s="97"/>
      <c r="AR93" s="171">
        <f t="shared" si="52"/>
        <v>-1.277513875737596E-3</v>
      </c>
      <c r="AS93" s="149">
        <f t="shared" si="53"/>
        <v>-3.1090741830331731E-3</v>
      </c>
      <c r="AT93" s="149">
        <f t="shared" si="54"/>
        <v>-7.7259962689794947E-4</v>
      </c>
      <c r="AU93" s="175">
        <f t="shared" si="57"/>
        <v>0.25493226217357129</v>
      </c>
      <c r="AV93" s="149">
        <f t="shared" si="58"/>
        <v>0.75638408460396911</v>
      </c>
      <c r="AW93" s="149">
        <f t="shared" si="59"/>
        <v>0.27703034046233738</v>
      </c>
    </row>
    <row r="94" spans="1:49" ht="15" x14ac:dyDescent="0.25">
      <c r="A94" s="130">
        <v>1878.09</v>
      </c>
      <c r="B94" s="138"/>
      <c r="C94" s="166">
        <f>raw_Data!B100</f>
        <v>3.52</v>
      </c>
      <c r="D94" s="167">
        <f>raw_Data!J100</f>
        <v>1.5208333333333332E-2</v>
      </c>
      <c r="E94" s="167">
        <f>raw_Data!L100</f>
        <v>3.4825160297176083E-3</v>
      </c>
      <c r="F94" s="168">
        <f t="shared" si="34"/>
        <v>3.45</v>
      </c>
      <c r="G94" s="167">
        <f>raw_Data!K100</f>
        <v>4.4082125603864732E-3</v>
      </c>
      <c r="H94" s="167">
        <f t="shared" si="35"/>
        <v>2.0289855072463725E-2</v>
      </c>
      <c r="I94" s="165"/>
      <c r="J94" s="167">
        <f t="shared" si="36"/>
        <v>0.99922008288675013</v>
      </c>
      <c r="K94" s="167">
        <f t="shared" si="55"/>
        <v>2.7025989164677355E-3</v>
      </c>
      <c r="L94" s="93"/>
      <c r="M94" s="171">
        <f t="shared" si="31"/>
        <v>1.0027025989164677</v>
      </c>
      <c r="N94" s="172">
        <f t="shared" si="37"/>
        <v>1.0246980676328501</v>
      </c>
      <c r="O94" s="170">
        <f t="shared" si="32"/>
        <v>93</v>
      </c>
      <c r="P94" s="170">
        <f t="shared" si="33"/>
        <v>95</v>
      </c>
      <c r="Q94" s="169"/>
      <c r="R94" s="149">
        <f t="shared" si="38"/>
        <v>0.11617994443934768</v>
      </c>
      <c r="S94" s="173">
        <f t="shared" si="39"/>
        <v>0.85321787650043246</v>
      </c>
      <c r="T94" s="149">
        <v>0</v>
      </c>
      <c r="U94" s="97"/>
      <c r="V94" s="149">
        <f>1/PI()*ATAN('Exhibit4_Impact-Test'!$Y$25*S_RDY_SP)+'Exhibit4_Impact-Test'!$Y$26</f>
        <v>0.57267286930624661</v>
      </c>
      <c r="W94" s="172">
        <f t="shared" si="40"/>
        <v>0.57797446275066966</v>
      </c>
      <c r="X94" s="149">
        <f>1/PI()*ATAN('Exhibit4_Impact-Test'!$Y$25*S_RS_SP)+'Exhibit4_Impact-Test'!$Y$26</f>
        <v>0.83127211828506731</v>
      </c>
      <c r="Y94" s="172">
        <f t="shared" si="41"/>
        <v>0.83429376129860089</v>
      </c>
      <c r="Z94" s="149">
        <f>1/PI()*ATAN('Exhibit4_Impact-Test'!$Y$25*S_5050_SP)+'Exhibit4_Impact-Test'!$Y$26</f>
        <v>0.5</v>
      </c>
      <c r="AA94" s="149">
        <f t="shared" si="42"/>
        <v>0.50542454904925604</v>
      </c>
      <c r="AB94" s="195">
        <f>VLOOKUP(_xlfn.NUMBERVALUE(LEFT(A94,4)),Transactioncosts!$C:$G,5,FALSE)</f>
        <v>70</v>
      </c>
      <c r="AC94" s="174"/>
      <c r="AD94" s="175">
        <f t="shared" si="43"/>
        <v>1.0152988070980142</v>
      </c>
      <c r="AE94" s="149">
        <f t="shared" si="44"/>
        <v>1.0209868187890079</v>
      </c>
      <c r="AF94" s="149">
        <f t="shared" si="45"/>
        <v>1.013700333274659</v>
      </c>
      <c r="AG94" s="176">
        <f t="shared" si="46"/>
        <v>1.0152151647589089</v>
      </c>
      <c r="AH94" s="149">
        <f t="shared" si="47"/>
        <v>1.0164360770055572</v>
      </c>
      <c r="AI94" s="149">
        <f t="shared" si="48"/>
        <v>1.0136623614313143</v>
      </c>
      <c r="AJ94" s="97"/>
      <c r="AK94" s="171">
        <f t="shared" si="49"/>
        <v>1.5182960398726016E-2</v>
      </c>
      <c r="AL94" s="149">
        <f t="shared" si="50"/>
        <v>2.076962900027755E-2</v>
      </c>
      <c r="AM94" s="149">
        <f t="shared" si="51"/>
        <v>1.3607332176665991E-2</v>
      </c>
      <c r="AN94" s="149">
        <f t="shared" si="56"/>
        <v>0.2772042110130345</v>
      </c>
      <c r="AO94" s="149">
        <f t="shared" si="56"/>
        <v>0.92460780362146811</v>
      </c>
      <c r="AP94" s="149">
        <f t="shared" si="56"/>
        <v>0.29399988758822093</v>
      </c>
      <c r="AQ94" s="97"/>
      <c r="AR94" s="171">
        <f t="shared" si="52"/>
        <v>1.5100575012255504E-2</v>
      </c>
      <c r="AS94" s="149">
        <f t="shared" si="53"/>
        <v>1.6302466723314753E-2</v>
      </c>
      <c r="AT94" s="149">
        <f t="shared" si="54"/>
        <v>1.3569872827681866E-2</v>
      </c>
      <c r="AU94" s="175">
        <f t="shared" si="57"/>
        <v>0.27003283718582677</v>
      </c>
      <c r="AV94" s="149">
        <f t="shared" si="58"/>
        <v>0.77268655132728381</v>
      </c>
      <c r="AW94" s="149">
        <f t="shared" si="59"/>
        <v>0.29060021329001923</v>
      </c>
    </row>
    <row r="95" spans="1:49" ht="15" x14ac:dyDescent="0.25">
      <c r="A95" s="130">
        <v>1878.1</v>
      </c>
      <c r="B95" s="138"/>
      <c r="C95" s="166">
        <f>raw_Data!B101</f>
        <v>3.48</v>
      </c>
      <c r="D95" s="167">
        <f>raw_Data!J101</f>
        <v>1.5141666666666666E-2</v>
      </c>
      <c r="E95" s="167">
        <f>raw_Data!L101</f>
        <v>3.474495003497502E-3</v>
      </c>
      <c r="F95" s="168">
        <f t="shared" si="34"/>
        <v>3.52</v>
      </c>
      <c r="G95" s="167">
        <f>raw_Data!K101</f>
        <v>4.301609848484848E-3</v>
      </c>
      <c r="H95" s="167">
        <f t="shared" si="35"/>
        <v>-1.1363636363636354E-2</v>
      </c>
      <c r="I95" s="165"/>
      <c r="J95" s="167">
        <f t="shared" si="36"/>
        <v>0.99921966572435328</v>
      </c>
      <c r="K95" s="167">
        <f t="shared" si="55"/>
        <v>2.6941607278507806E-3</v>
      </c>
      <c r="L95" s="93"/>
      <c r="M95" s="171">
        <f t="shared" si="31"/>
        <v>1.0026941607278508</v>
      </c>
      <c r="N95" s="172">
        <f t="shared" si="37"/>
        <v>0.99293797348484847</v>
      </c>
      <c r="O95" s="170">
        <f t="shared" si="32"/>
        <v>94</v>
      </c>
      <c r="P95" s="170">
        <f t="shared" si="33"/>
        <v>96</v>
      </c>
      <c r="Q95" s="169"/>
      <c r="R95" s="149">
        <f t="shared" si="38"/>
        <v>0.10522617845388547</v>
      </c>
      <c r="S95" s="173">
        <f t="shared" si="39"/>
        <v>-0.76542635846331508</v>
      </c>
      <c r="T95" s="149">
        <v>0</v>
      </c>
      <c r="U95" s="97"/>
      <c r="V95" s="149">
        <f>1/PI()*ATAN('Exhibit4_Impact-Test'!$Y$25*S_RDY_SP)+'Exhibit4_Impact-Test'!$Y$26</f>
        <v>0.56602555716419034</v>
      </c>
      <c r="W95" s="172">
        <f t="shared" si="40"/>
        <v>0.5636222444382758</v>
      </c>
      <c r="X95" s="149">
        <f>1/PI()*ATAN('Exhibit4_Impact-Test'!$Y$25*S_RS_SP)+'Exhibit4_Impact-Test'!$Y$26</f>
        <v>0.18418779223421333</v>
      </c>
      <c r="Y95" s="172">
        <f t="shared" si="41"/>
        <v>0.18272311578405054</v>
      </c>
      <c r="Z95" s="149">
        <f>1/PI()*ATAN('Exhibit4_Impact-Test'!$Y$25*S_5050_SP)+'Exhibit4_Impact-Test'!$Y$26</f>
        <v>0.5</v>
      </c>
      <c r="AA95" s="149">
        <f t="shared" si="42"/>
        <v>0.49755561481604144</v>
      </c>
      <c r="AB95" s="195">
        <f>VLOOKUP(_xlfn.NUMBERVALUE(LEFT(A95,4)),Transactioncosts!$C:$G,5,FALSE)</f>
        <v>70</v>
      </c>
      <c r="AC95" s="174"/>
      <c r="AD95" s="175">
        <f t="shared" si="43"/>
        <v>0.99717190940783218</v>
      </c>
      <c r="AE95" s="149">
        <f t="shared" si="44"/>
        <v>1.0008971901389385</v>
      </c>
      <c r="AF95" s="149">
        <f t="shared" si="45"/>
        <v>0.99781606710634962</v>
      </c>
      <c r="AG95" s="176">
        <f t="shared" si="46"/>
        <v>0.99713662446113316</v>
      </c>
      <c r="AH95" s="149">
        <f t="shared" si="47"/>
        <v>1.0003156395340105</v>
      </c>
      <c r="AI95" s="149">
        <f t="shared" si="48"/>
        <v>0.99779895641006189</v>
      </c>
      <c r="AJ95" s="97"/>
      <c r="AK95" s="171">
        <f t="shared" si="49"/>
        <v>-2.8320971961756209E-3</v>
      </c>
      <c r="AL95" s="149">
        <f t="shared" si="50"/>
        <v>8.9678790443505616E-4</v>
      </c>
      <c r="AM95" s="149">
        <f t="shared" si="51"/>
        <v>-2.1863211529245868E-3</v>
      </c>
      <c r="AN95" s="149">
        <f t="shared" si="56"/>
        <v>0.27437211381685889</v>
      </c>
      <c r="AO95" s="149">
        <f t="shared" si="56"/>
        <v>0.92550459152590314</v>
      </c>
      <c r="AP95" s="149">
        <f t="shared" si="56"/>
        <v>0.29181356643529632</v>
      </c>
      <c r="AQ95" s="97"/>
      <c r="AR95" s="171">
        <f t="shared" si="52"/>
        <v>-2.867482840977782E-3</v>
      </c>
      <c r="AS95" s="149">
        <f t="shared" si="53"/>
        <v>3.1558973033249686E-4</v>
      </c>
      <c r="AT95" s="149">
        <f t="shared" si="54"/>
        <v>-2.2034694466450916E-3</v>
      </c>
      <c r="AU95" s="175">
        <f t="shared" si="57"/>
        <v>0.267165354344849</v>
      </c>
      <c r="AV95" s="149">
        <f t="shared" si="58"/>
        <v>0.77300214105761633</v>
      </c>
      <c r="AW95" s="149">
        <f t="shared" si="59"/>
        <v>0.28839674384337416</v>
      </c>
    </row>
    <row r="96" spans="1:49" ht="15" x14ac:dyDescent="0.25">
      <c r="A96" s="130">
        <v>1878.11</v>
      </c>
      <c r="B96" s="138"/>
      <c r="C96" s="166">
        <f>raw_Data!B102</f>
        <v>3.47</v>
      </c>
      <c r="D96" s="167">
        <f>raw_Data!J102</f>
        <v>1.5066666666666666E-2</v>
      </c>
      <c r="E96" s="167">
        <f>raw_Data!L102</f>
        <v>3.4664732719604796E-3</v>
      </c>
      <c r="F96" s="168">
        <f t="shared" si="34"/>
        <v>3.48</v>
      </c>
      <c r="G96" s="167">
        <f>raw_Data!K102</f>
        <v>4.3295019157088121E-3</v>
      </c>
      <c r="H96" s="167">
        <f t="shared" si="35"/>
        <v>-2.8735632183907178E-3</v>
      </c>
      <c r="I96" s="165"/>
      <c r="J96" s="167">
        <f t="shared" si="36"/>
        <v>0.99921924824043873</v>
      </c>
      <c r="K96" s="167">
        <f t="shared" si="55"/>
        <v>2.6857215123992084E-3</v>
      </c>
      <c r="L96" s="93"/>
      <c r="M96" s="171">
        <f t="shared" si="31"/>
        <v>1.0026857215123992</v>
      </c>
      <c r="N96" s="172">
        <f t="shared" si="37"/>
        <v>1.0014559386973181</v>
      </c>
      <c r="O96" s="170">
        <f t="shared" si="32"/>
        <v>95</v>
      </c>
      <c r="P96" s="170">
        <f t="shared" si="33"/>
        <v>97</v>
      </c>
      <c r="Q96" s="169"/>
      <c r="R96" s="149">
        <f t="shared" si="38"/>
        <v>0.10956012938793759</v>
      </c>
      <c r="S96" s="173">
        <f t="shared" si="39"/>
        <v>-0.45266806288616251</v>
      </c>
      <c r="T96" s="149">
        <v>0</v>
      </c>
      <c r="U96" s="97"/>
      <c r="V96" s="149">
        <f>1/PI()*ATAN('Exhibit4_Impact-Test'!$Y$25*S_RDY_SP)+'Exhibit4_Impact-Test'!$Y$26</f>
        <v>0.56866295110955867</v>
      </c>
      <c r="W96" s="172">
        <f t="shared" si="40"/>
        <v>0.56836190134302145</v>
      </c>
      <c r="X96" s="149">
        <f>1/PI()*ATAN('Exhibit4_Impact-Test'!$Y$25*S_RS_SP)+'Exhibit4_Impact-Test'!$Y$26</f>
        <v>0.26580177363090762</v>
      </c>
      <c r="Y96" s="172">
        <f t="shared" si="41"/>
        <v>0.26556234482513813</v>
      </c>
      <c r="Z96" s="149">
        <f>1/PI()*ATAN('Exhibit4_Impact-Test'!$Y$25*S_5050_SP)+'Exhibit4_Impact-Test'!$Y$26</f>
        <v>0.5</v>
      </c>
      <c r="AA96" s="149">
        <f t="shared" si="42"/>
        <v>0.49969318964834242</v>
      </c>
      <c r="AB96" s="195">
        <f>VLOOKUP(_xlfn.NUMBERVALUE(LEFT(A96,4)),Transactioncosts!$C:$G,5,FALSE)</f>
        <v>70</v>
      </c>
      <c r="AC96" s="174"/>
      <c r="AD96" s="175">
        <f t="shared" si="43"/>
        <v>1.0019863895875514</v>
      </c>
      <c r="AE96" s="149">
        <f t="shared" si="44"/>
        <v>1.0023588430589698</v>
      </c>
      <c r="AF96" s="149">
        <f t="shared" si="45"/>
        <v>1.0020708301048586</v>
      </c>
      <c r="AG96" s="176">
        <f t="shared" si="46"/>
        <v>1.0019826976328392</v>
      </c>
      <c r="AH96" s="149">
        <f t="shared" si="47"/>
        <v>1.0020043168345543</v>
      </c>
      <c r="AI96" s="149">
        <f t="shared" si="48"/>
        <v>1.002068682432397</v>
      </c>
      <c r="AJ96" s="97"/>
      <c r="AK96" s="171">
        <f t="shared" si="49"/>
        <v>1.9844193244632226E-3</v>
      </c>
      <c r="AL96" s="149">
        <f t="shared" si="50"/>
        <v>2.3560653559341915E-3</v>
      </c>
      <c r="AM96" s="149">
        <f t="shared" si="51"/>
        <v>2.0686888917465377E-3</v>
      </c>
      <c r="AN96" s="149">
        <f t="shared" si="56"/>
        <v>0.27635653314132214</v>
      </c>
      <c r="AO96" s="149">
        <f t="shared" si="56"/>
        <v>0.92786065688183739</v>
      </c>
      <c r="AP96" s="149">
        <f t="shared" si="56"/>
        <v>0.29388225532704287</v>
      </c>
      <c r="AQ96" s="97"/>
      <c r="AR96" s="171">
        <f t="shared" si="52"/>
        <v>1.980734682084536E-3</v>
      </c>
      <c r="AS96" s="149">
        <f t="shared" si="53"/>
        <v>2.0023108715107401E-3</v>
      </c>
      <c r="AT96" s="149">
        <f t="shared" si="54"/>
        <v>2.066545655262036E-3</v>
      </c>
      <c r="AU96" s="175">
        <f t="shared" si="57"/>
        <v>0.26914608902693354</v>
      </c>
      <c r="AV96" s="149">
        <f t="shared" si="58"/>
        <v>0.77500445192912704</v>
      </c>
      <c r="AW96" s="149">
        <f t="shared" si="59"/>
        <v>0.2904632894986362</v>
      </c>
    </row>
    <row r="97" spans="1:49" ht="15" x14ac:dyDescent="0.25">
      <c r="A97" s="130">
        <v>1878.12</v>
      </c>
      <c r="B97" s="138"/>
      <c r="C97" s="166">
        <f>raw_Data!B103</f>
        <v>3.45</v>
      </c>
      <c r="D97" s="167">
        <f>raw_Data!J103</f>
        <v>1.4999999999999999E-2</v>
      </c>
      <c r="E97" s="167">
        <f>raw_Data!L103</f>
        <v>3.4584508349766452E-3</v>
      </c>
      <c r="F97" s="168">
        <f t="shared" si="34"/>
        <v>3.47</v>
      </c>
      <c r="G97" s="167">
        <f>raw_Data!K103</f>
        <v>4.3227665706051868E-3</v>
      </c>
      <c r="H97" s="167">
        <f t="shared" si="35"/>
        <v>-5.7636887608069065E-3</v>
      </c>
      <c r="I97" s="165"/>
      <c r="J97" s="167">
        <f t="shared" si="36"/>
        <v>0.99921883043466297</v>
      </c>
      <c r="K97" s="167">
        <f t="shared" si="55"/>
        <v>2.6772812696396198E-3</v>
      </c>
      <c r="L97" s="93"/>
      <c r="M97" s="171">
        <f t="shared" si="31"/>
        <v>1.0026772812696396</v>
      </c>
      <c r="N97" s="172">
        <f t="shared" si="37"/>
        <v>0.99855907780979836</v>
      </c>
      <c r="O97" s="170">
        <f t="shared" si="32"/>
        <v>96</v>
      </c>
      <c r="P97" s="170">
        <f t="shared" si="33"/>
        <v>98</v>
      </c>
      <c r="Q97" s="169"/>
      <c r="R97" s="149">
        <f t="shared" si="38"/>
        <v>0.1099328453035099</v>
      </c>
      <c r="S97" s="173">
        <f t="shared" si="39"/>
        <v>-0.62444069132758639</v>
      </c>
      <c r="T97" s="149">
        <v>0</v>
      </c>
      <c r="U97" s="97"/>
      <c r="V97" s="149">
        <f>1/PI()*ATAN('Exhibit4_Impact-Test'!$Y$25*S_RDY_SP)+'Exhibit4_Impact-Test'!$Y$26</f>
        <v>0.56888932344477527</v>
      </c>
      <c r="W97" s="172">
        <f t="shared" si="40"/>
        <v>0.56787965421155717</v>
      </c>
      <c r="X97" s="149">
        <f>1/PI()*ATAN('Exhibit4_Impact-Test'!$Y$25*S_RS_SP)+'Exhibit4_Impact-Test'!$Y$26</f>
        <v>0.21491574133721131</v>
      </c>
      <c r="Y97" s="172">
        <f t="shared" si="41"/>
        <v>0.21422213246017507</v>
      </c>
      <c r="Z97" s="149">
        <f>1/PI()*ATAN('Exhibit4_Impact-Test'!$Y$25*S_5050_SP)+'Exhibit4_Impact-Test'!$Y$26</f>
        <v>0.5</v>
      </c>
      <c r="AA97" s="149">
        <f t="shared" si="42"/>
        <v>0.49897108518912392</v>
      </c>
      <c r="AB97" s="195">
        <f>VLOOKUP(_xlfn.NUMBERVALUE(LEFT(A97,4)),Transactioncosts!$C:$G,5,FALSE)</f>
        <v>70</v>
      </c>
      <c r="AC97" s="174"/>
      <c r="AD97" s="175">
        <f t="shared" si="43"/>
        <v>1.0003344792895625</v>
      </c>
      <c r="AE97" s="149">
        <f t="shared" si="44"/>
        <v>1.0017922145200902</v>
      </c>
      <c r="AF97" s="149">
        <f t="shared" si="45"/>
        <v>1.0006181795397189</v>
      </c>
      <c r="AG97" s="176">
        <f t="shared" si="46"/>
        <v>1.000290843490631</v>
      </c>
      <c r="AH97" s="149">
        <f t="shared" si="47"/>
        <v>0.99740514776849232</v>
      </c>
      <c r="AI97" s="149">
        <f t="shared" si="48"/>
        <v>1.0006109771360427</v>
      </c>
      <c r="AJ97" s="97"/>
      <c r="AK97" s="171">
        <f t="shared" si="49"/>
        <v>3.344233638352836E-4</v>
      </c>
      <c r="AL97" s="149">
        <f t="shared" si="50"/>
        <v>1.7906104199555371E-3</v>
      </c>
      <c r="AM97" s="149">
        <f t="shared" si="51"/>
        <v>6.1798854545565729E-4</v>
      </c>
      <c r="AN97" s="149">
        <f t="shared" si="56"/>
        <v>0.2766909565051574</v>
      </c>
      <c r="AO97" s="149">
        <f t="shared" si="56"/>
        <v>0.92965126730179293</v>
      </c>
      <c r="AP97" s="149">
        <f t="shared" si="56"/>
        <v>0.29450024387249851</v>
      </c>
      <c r="AQ97" s="97"/>
      <c r="AR97" s="171">
        <f t="shared" si="52"/>
        <v>2.9080120386202197E-4</v>
      </c>
      <c r="AS97" s="149">
        <f t="shared" si="53"/>
        <v>-2.5982246958537385E-3</v>
      </c>
      <c r="AT97" s="149">
        <f t="shared" si="54"/>
        <v>6.1079056550205019E-4</v>
      </c>
      <c r="AU97" s="175">
        <f t="shared" si="57"/>
        <v>0.26943689023079559</v>
      </c>
      <c r="AV97" s="149">
        <f t="shared" si="58"/>
        <v>0.77240622723327335</v>
      </c>
      <c r="AW97" s="149">
        <f t="shared" si="59"/>
        <v>0.29107408006413826</v>
      </c>
    </row>
    <row r="98" spans="1:49" ht="15" x14ac:dyDescent="0.25">
      <c r="A98" s="130">
        <v>1879.01</v>
      </c>
      <c r="B98" s="138"/>
      <c r="C98" s="166">
        <f>raw_Data!B104</f>
        <v>3.58</v>
      </c>
      <c r="D98" s="167">
        <f>raw_Data!J104</f>
        <v>1.5141666666666666E-2</v>
      </c>
      <c r="E98" s="167">
        <f>raw_Data!L104</f>
        <v>3.4504276924163246E-3</v>
      </c>
      <c r="F98" s="168">
        <f t="shared" si="34"/>
        <v>3.45</v>
      </c>
      <c r="G98" s="167">
        <f>raw_Data!K104</f>
        <v>4.3888888888888884E-3</v>
      </c>
      <c r="H98" s="167">
        <f t="shared" si="35"/>
        <v>3.7681159420289712E-2</v>
      </c>
      <c r="I98" s="165"/>
      <c r="J98" s="167">
        <f t="shared" si="36"/>
        <v>0.99921841230674668</v>
      </c>
      <c r="K98" s="167">
        <f t="shared" si="55"/>
        <v>2.6688399991630085E-3</v>
      </c>
      <c r="L98" s="93"/>
      <c r="M98" s="171">
        <f t="shared" si="31"/>
        <v>1.002668839999163</v>
      </c>
      <c r="N98" s="172">
        <f t="shared" si="37"/>
        <v>1.0420700483091787</v>
      </c>
      <c r="O98" s="170">
        <f t="shared" si="32"/>
        <v>97</v>
      </c>
      <c r="P98" s="170">
        <f t="shared" si="33"/>
        <v>99</v>
      </c>
      <c r="Q98" s="169"/>
      <c r="R98" s="149">
        <f t="shared" si="38"/>
        <v>0.11856732174886871</v>
      </c>
      <c r="S98" s="173">
        <f t="shared" si="39"/>
        <v>0.91593379680756881</v>
      </c>
      <c r="T98" s="149">
        <v>0</v>
      </c>
      <c r="U98" s="97"/>
      <c r="V98" s="149">
        <f>1/PI()*ATAN('Exhibit4_Impact-Test'!$Y$25*S_RDY_SP)+'Exhibit4_Impact-Test'!$Y$26</f>
        <v>0.57411333977321211</v>
      </c>
      <c r="W98" s="172">
        <f t="shared" si="40"/>
        <v>0.58350959194834584</v>
      </c>
      <c r="X98" s="149">
        <f>1/PI()*ATAN('Exhibit4_Impact-Test'!$Y$25*S_RS_SP)+'Exhibit4_Impact-Test'!$Y$26</f>
        <v>0.8409459541170079</v>
      </c>
      <c r="Y98" s="172">
        <f t="shared" si="41"/>
        <v>0.84603393099566726</v>
      </c>
      <c r="Z98" s="149">
        <f>1/PI()*ATAN('Exhibit4_Impact-Test'!$Y$25*S_5050_SP)+'Exhibit4_Impact-Test'!$Y$26</f>
        <v>0.5</v>
      </c>
      <c r="AA98" s="149">
        <f t="shared" si="42"/>
        <v>0.50963477746114894</v>
      </c>
      <c r="AB98" s="195">
        <f>VLOOKUP(_xlfn.NUMBERVALUE(LEFT(A98,4)),Transactioncosts!$C:$G,5,FALSE)</f>
        <v>70</v>
      </c>
      <c r="AC98" s="174"/>
      <c r="AD98" s="175">
        <f t="shared" si="43"/>
        <v>1.0252895992931261</v>
      </c>
      <c r="AE98" s="149">
        <f t="shared" si="44"/>
        <v>1.035803126714792</v>
      </c>
      <c r="AF98" s="149">
        <f t="shared" si="45"/>
        <v>1.0223694441541709</v>
      </c>
      <c r="AG98" s="176">
        <f t="shared" si="46"/>
        <v>1.0251695782828507</v>
      </c>
      <c r="AH98" s="149">
        <f t="shared" si="47"/>
        <v>1.0357647339828664</v>
      </c>
      <c r="AI98" s="149">
        <f t="shared" si="48"/>
        <v>1.0223020007119428</v>
      </c>
      <c r="AJ98" s="97"/>
      <c r="AK98" s="171">
        <f t="shared" si="49"/>
        <v>2.4975108580354483E-2</v>
      </c>
      <c r="AL98" s="149">
        <f t="shared" si="50"/>
        <v>3.5177093650319423E-2</v>
      </c>
      <c r="AM98" s="149">
        <f t="shared" si="51"/>
        <v>2.2122917803848278E-2</v>
      </c>
      <c r="AN98" s="149">
        <f t="shared" si="56"/>
        <v>0.30166606508551186</v>
      </c>
      <c r="AO98" s="149">
        <f t="shared" si="56"/>
        <v>0.96482836095211233</v>
      </c>
      <c r="AP98" s="149">
        <f t="shared" si="56"/>
        <v>0.3166231616763468</v>
      </c>
      <c r="AQ98" s="97"/>
      <c r="AR98" s="171">
        <f t="shared" si="52"/>
        <v>2.4858041133486924E-2</v>
      </c>
      <c r="AS98" s="149">
        <f t="shared" si="53"/>
        <v>3.5140027298153582E-2</v>
      </c>
      <c r="AT98" s="149">
        <f t="shared" si="54"/>
        <v>2.2056947848213704E-2</v>
      </c>
      <c r="AU98" s="175">
        <f t="shared" si="57"/>
        <v>0.29429493136428253</v>
      </c>
      <c r="AV98" s="149">
        <f t="shared" si="58"/>
        <v>0.80754625453142692</v>
      </c>
      <c r="AW98" s="149">
        <f t="shared" si="59"/>
        <v>0.31313102791235198</v>
      </c>
    </row>
    <row r="99" spans="1:49" ht="15" x14ac:dyDescent="0.25">
      <c r="A99" s="130">
        <v>1879.02</v>
      </c>
      <c r="B99" s="138"/>
      <c r="C99" s="166">
        <f>raw_Data!B105</f>
        <v>3.71</v>
      </c>
      <c r="D99" s="167">
        <f>raw_Data!J105</f>
        <v>1.5274999999999999E-2</v>
      </c>
      <c r="E99" s="167">
        <f>raw_Data!L105</f>
        <v>3.4370542198487453E-3</v>
      </c>
      <c r="F99" s="168">
        <f t="shared" si="34"/>
        <v>3.58</v>
      </c>
      <c r="G99" s="167">
        <f>raw_Data!K105</f>
        <v>4.266759776536312E-3</v>
      </c>
      <c r="H99" s="167">
        <f t="shared" si="35"/>
        <v>3.6312849162011052E-2</v>
      </c>
      <c r="I99" s="165"/>
      <c r="J99" s="167">
        <f t="shared" si="36"/>
        <v>0.99869661821087097</v>
      </c>
      <c r="K99" s="167">
        <f t="shared" si="55"/>
        <v>2.133672430719713E-3</v>
      </c>
      <c r="L99" s="93"/>
      <c r="M99" s="171">
        <f t="shared" si="31"/>
        <v>1.0021336724307197</v>
      </c>
      <c r="N99" s="172">
        <f t="shared" si="37"/>
        <v>1.0405796089385475</v>
      </c>
      <c r="O99" s="170">
        <f t="shared" si="32"/>
        <v>98</v>
      </c>
      <c r="P99" s="170">
        <f t="shared" si="33"/>
        <v>100</v>
      </c>
      <c r="Q99" s="169"/>
      <c r="R99" s="149">
        <f t="shared" si="38"/>
        <v>0.1057810358248014</v>
      </c>
      <c r="S99" s="173">
        <f t="shared" si="39"/>
        <v>0.91322577097837598</v>
      </c>
      <c r="T99" s="149">
        <v>0</v>
      </c>
      <c r="U99" s="97"/>
      <c r="V99" s="149">
        <f>1/PI()*ATAN('Exhibit4_Impact-Test'!$Y$25*S_RDY_SP)+'Exhibit4_Impact-Test'!$Y$26</f>
        <v>0.56636373333758661</v>
      </c>
      <c r="W99" s="172">
        <f t="shared" si="40"/>
        <v>0.5755854232964196</v>
      </c>
      <c r="X99" s="149">
        <f>1/PI()*ATAN('Exhibit4_Impact-Test'!$Y$25*S_RS_SP)+'Exhibit4_Impact-Test'!$Y$26</f>
        <v>0.84054925500628208</v>
      </c>
      <c r="Y99" s="172">
        <f t="shared" si="41"/>
        <v>0.84553041994820688</v>
      </c>
      <c r="Z99" s="149">
        <f>1/PI()*ATAN('Exhibit4_Impact-Test'!$Y$25*S_5050_SP)+'Exhibit4_Impact-Test'!$Y$26</f>
        <v>0.5</v>
      </c>
      <c r="AA99" s="149">
        <f t="shared" si="42"/>
        <v>0.50941050730380932</v>
      </c>
      <c r="AB99" s="195">
        <f>VLOOKUP(_xlfn.NUMBERVALUE(LEFT(A99,4)),Transactioncosts!$C:$G,5,FALSE)</f>
        <v>70</v>
      </c>
      <c r="AC99" s="174"/>
      <c r="AD99" s="175">
        <f t="shared" si="43"/>
        <v>1.023908056562953</v>
      </c>
      <c r="AE99" s="149">
        <f t="shared" si="44"/>
        <v>1.0344493757203932</v>
      </c>
      <c r="AF99" s="149">
        <f t="shared" si="45"/>
        <v>1.0213566406846337</v>
      </c>
      <c r="AG99" s="176">
        <f t="shared" si="46"/>
        <v>1.0237956780975801</v>
      </c>
      <c r="AH99" s="149">
        <f t="shared" si="47"/>
        <v>1.029745040362684</v>
      </c>
      <c r="AI99" s="149">
        <f t="shared" si="48"/>
        <v>1.021290767133507</v>
      </c>
      <c r="AJ99" s="97"/>
      <c r="AK99" s="171">
        <f t="shared" si="49"/>
        <v>2.3626734073345042E-2</v>
      </c>
      <c r="AL99" s="149">
        <f t="shared" si="50"/>
        <v>3.3869281018036032E-2</v>
      </c>
      <c r="AM99" s="149">
        <f t="shared" si="51"/>
        <v>2.1131783463526527E-2</v>
      </c>
      <c r="AN99" s="149">
        <f t="shared" si="56"/>
        <v>0.32529279915885689</v>
      </c>
      <c r="AO99" s="149">
        <f t="shared" si="56"/>
        <v>0.99869764197014832</v>
      </c>
      <c r="AP99" s="149">
        <f t="shared" si="56"/>
        <v>0.33775494513987331</v>
      </c>
      <c r="AQ99" s="97"/>
      <c r="AR99" s="171">
        <f t="shared" si="52"/>
        <v>2.3516973600105115E-2</v>
      </c>
      <c r="AS99" s="149">
        <f t="shared" si="53"/>
        <v>2.931123797157701E-2</v>
      </c>
      <c r="AT99" s="149">
        <f t="shared" si="54"/>
        <v>2.1067285253118351E-2</v>
      </c>
      <c r="AU99" s="175">
        <f t="shared" si="57"/>
        <v>0.31781190496438766</v>
      </c>
      <c r="AV99" s="149">
        <f t="shared" si="58"/>
        <v>0.8368574925030039</v>
      </c>
      <c r="AW99" s="149">
        <f t="shared" si="59"/>
        <v>0.33419831316547033</v>
      </c>
    </row>
    <row r="100" spans="1:49" ht="15" x14ac:dyDescent="0.25">
      <c r="A100" s="130">
        <v>1879.03</v>
      </c>
      <c r="B100" s="138"/>
      <c r="C100" s="166">
        <f>raw_Data!B106</f>
        <v>3.65</v>
      </c>
      <c r="D100" s="167">
        <f>raw_Data!J106</f>
        <v>1.5416666666666667E-2</v>
      </c>
      <c r="E100" s="167">
        <f>raw_Data!L106</f>
        <v>3.4236787863848317E-3</v>
      </c>
      <c r="F100" s="168">
        <f t="shared" si="34"/>
        <v>3.71</v>
      </c>
      <c r="G100" s="167">
        <f>raw_Data!K106</f>
        <v>4.1554357592093446E-3</v>
      </c>
      <c r="H100" s="167">
        <f t="shared" si="35"/>
        <v>-1.6172506738544534E-2</v>
      </c>
      <c r="I100" s="165"/>
      <c r="J100" s="167">
        <f t="shared" si="36"/>
        <v>0.99869545461284326</v>
      </c>
      <c r="K100" s="167">
        <f t="shared" si="55"/>
        <v>2.1191333992280903E-3</v>
      </c>
      <c r="L100" s="93"/>
      <c r="M100" s="171">
        <f t="shared" si="31"/>
        <v>1.0021191333992281</v>
      </c>
      <c r="N100" s="172">
        <f t="shared" si="37"/>
        <v>0.98798292902066487</v>
      </c>
      <c r="O100" s="170">
        <f t="shared" si="32"/>
        <v>99</v>
      </c>
      <c r="P100" s="170">
        <f t="shared" si="33"/>
        <v>101</v>
      </c>
      <c r="Q100" s="169"/>
      <c r="R100" s="149">
        <f t="shared" si="38"/>
        <v>9.4617383933606511E-2</v>
      </c>
      <c r="S100" s="173">
        <f t="shared" si="39"/>
        <v>-0.82472559038209281</v>
      </c>
      <c r="T100" s="149">
        <v>0</v>
      </c>
      <c r="U100" s="97"/>
      <c r="V100" s="149">
        <f>1/PI()*ATAN('Exhibit4_Impact-Test'!$Y$25*S_RDY_SP)+'Exhibit4_Impact-Test'!$Y$26</f>
        <v>0.55953135681457278</v>
      </c>
      <c r="W100" s="172">
        <f t="shared" si="40"/>
        <v>0.55602711279827255</v>
      </c>
      <c r="X100" s="149">
        <f>1/PI()*ATAN('Exhibit4_Impact-Test'!$Y$25*S_RS_SP)+'Exhibit4_Impact-Test'!$Y$26</f>
        <v>0.17348251170404577</v>
      </c>
      <c r="Y100" s="172">
        <f t="shared" si="41"/>
        <v>0.17145489753624993</v>
      </c>
      <c r="Z100" s="149">
        <f>1/PI()*ATAN('Exhibit4_Impact-Test'!$Y$25*S_5050_SP)+'Exhibit4_Impact-Test'!$Y$26</f>
        <v>0.5</v>
      </c>
      <c r="AA100" s="149">
        <f t="shared" si="42"/>
        <v>0.49644837200927922</v>
      </c>
      <c r="AB100" s="195">
        <f>VLOOKUP(_xlfn.NUMBERVALUE(LEFT(A100,4)),Transactioncosts!$C:$G,5,FALSE)</f>
        <v>70</v>
      </c>
      <c r="AC100" s="174"/>
      <c r="AD100" s="175">
        <f t="shared" si="43"/>
        <v>0.99420948378308249</v>
      </c>
      <c r="AE100" s="149">
        <f t="shared" si="44"/>
        <v>0.99966674915767328</v>
      </c>
      <c r="AF100" s="149">
        <f t="shared" si="45"/>
        <v>0.99505103120994653</v>
      </c>
      <c r="AG100" s="176">
        <f t="shared" si="46"/>
        <v>0.99412281830389038</v>
      </c>
      <c r="AH100" s="149">
        <f t="shared" si="47"/>
        <v>0.9949908885727019</v>
      </c>
      <c r="AI100" s="149">
        <f t="shared" si="48"/>
        <v>0.99502616981401149</v>
      </c>
      <c r="AJ100" s="97"/>
      <c r="AK100" s="171">
        <f t="shared" si="49"/>
        <v>-5.8073462571418145E-3</v>
      </c>
      <c r="AL100" s="149">
        <f t="shared" si="50"/>
        <v>-3.3330638272827107E-4</v>
      </c>
      <c r="AM100" s="149">
        <f t="shared" si="51"/>
        <v>-4.9612554905232708E-3</v>
      </c>
      <c r="AN100" s="149">
        <f t="shared" si="56"/>
        <v>0.31948545290171509</v>
      </c>
      <c r="AO100" s="149">
        <f t="shared" si="56"/>
        <v>0.9983643355874201</v>
      </c>
      <c r="AP100" s="149">
        <f t="shared" si="56"/>
        <v>0.33279368964935002</v>
      </c>
      <c r="AQ100" s="97"/>
      <c r="AR100" s="171">
        <f t="shared" si="52"/>
        <v>-5.8945202965677533E-3</v>
      </c>
      <c r="AS100" s="149">
        <f t="shared" si="53"/>
        <v>-5.0216990788367376E-3</v>
      </c>
      <c r="AT100" s="149">
        <f t="shared" si="54"/>
        <v>-4.9862408488033924E-3</v>
      </c>
      <c r="AU100" s="175">
        <f t="shared" si="57"/>
        <v>0.31191738466781993</v>
      </c>
      <c r="AV100" s="149">
        <f t="shared" si="58"/>
        <v>0.83183579342416714</v>
      </c>
      <c r="AW100" s="149">
        <f t="shared" si="59"/>
        <v>0.32921207231666694</v>
      </c>
    </row>
    <row r="101" spans="1:49" ht="15" x14ac:dyDescent="0.25">
      <c r="A101" s="130">
        <v>1879.04</v>
      </c>
      <c r="B101" s="138"/>
      <c r="C101" s="166">
        <f>raw_Data!B107</f>
        <v>3.77</v>
      </c>
      <c r="D101" s="167">
        <f>raw_Data!J107</f>
        <v>1.5558333333333334E-2</v>
      </c>
      <c r="E101" s="167">
        <f>raw_Data!L107</f>
        <v>3.4103013914235092E-3</v>
      </c>
      <c r="F101" s="168">
        <f t="shared" si="34"/>
        <v>3.65</v>
      </c>
      <c r="G101" s="167">
        <f>raw_Data!K107</f>
        <v>4.2625570776255711E-3</v>
      </c>
      <c r="H101" s="167">
        <f t="shared" si="35"/>
        <v>3.287671232876721E-2</v>
      </c>
      <c r="I101" s="165"/>
      <c r="J101" s="167">
        <f t="shared" si="36"/>
        <v>0.99869428951818107</v>
      </c>
      <c r="K101" s="167">
        <f t="shared" si="55"/>
        <v>2.1045909096044646E-3</v>
      </c>
      <c r="L101" s="93"/>
      <c r="M101" s="171">
        <f t="shared" si="31"/>
        <v>1.0021045909096045</v>
      </c>
      <c r="N101" s="172">
        <f t="shared" si="37"/>
        <v>1.0371392694063928</v>
      </c>
      <c r="O101" s="170">
        <f t="shared" si="32"/>
        <v>100</v>
      </c>
      <c r="P101" s="170">
        <f t="shared" si="33"/>
        <v>102</v>
      </c>
      <c r="Q101" s="169"/>
      <c r="R101" s="149">
        <f t="shared" si="38"/>
        <v>0.10914032643320976</v>
      </c>
      <c r="S101" s="173">
        <f t="shared" si="39"/>
        <v>0.9056847961906459</v>
      </c>
      <c r="T101" s="149">
        <v>0</v>
      </c>
      <c r="U101" s="97"/>
      <c r="V101" s="149">
        <f>1/PI()*ATAN('Exhibit4_Impact-Test'!$Y$25*S_RDY_SP)+'Exhibit4_Impact-Test'!$Y$26</f>
        <v>0.5684078955400047</v>
      </c>
      <c r="W101" s="172">
        <f t="shared" si="40"/>
        <v>0.57681744905859289</v>
      </c>
      <c r="X101" s="149">
        <f>1/PI()*ATAN('Exhibit4_Impact-Test'!$Y$25*S_RS_SP)+'Exhibit4_Impact-Test'!$Y$26</f>
        <v>0.83943498110358594</v>
      </c>
      <c r="Y101" s="172">
        <f t="shared" si="41"/>
        <v>0.844012825630722</v>
      </c>
      <c r="Z101" s="149">
        <f>1/PI()*ATAN('Exhibit4_Impact-Test'!$Y$25*S_5050_SP)+'Exhibit4_Impact-Test'!$Y$26</f>
        <v>0.5</v>
      </c>
      <c r="AA101" s="149">
        <f t="shared" si="42"/>
        <v>0.50859011498785622</v>
      </c>
      <c r="AB101" s="195">
        <f>VLOOKUP(_xlfn.NUMBERVALUE(LEFT(A101,4)),Transactioncosts!$C:$G,5,FALSE)</f>
        <v>70</v>
      </c>
      <c r="AC101" s="174"/>
      <c r="AD101" s="175">
        <f t="shared" si="43"/>
        <v>1.0220185787848846</v>
      </c>
      <c r="AE101" s="149">
        <f t="shared" si="44"/>
        <v>1.0315139255915262</v>
      </c>
      <c r="AF101" s="149">
        <f t="shared" si="45"/>
        <v>1.0196219301579985</v>
      </c>
      <c r="AG101" s="176">
        <f t="shared" si="46"/>
        <v>1.0219176816903244</v>
      </c>
      <c r="AH101" s="149">
        <f t="shared" si="47"/>
        <v>1.0315063693009112</v>
      </c>
      <c r="AI101" s="149">
        <f t="shared" si="48"/>
        <v>1.0195617993530834</v>
      </c>
      <c r="AJ101" s="97"/>
      <c r="AK101" s="171">
        <f t="shared" si="49"/>
        <v>2.1779670466459983E-2</v>
      </c>
      <c r="AL101" s="149">
        <f t="shared" si="50"/>
        <v>3.1027553769137482E-2</v>
      </c>
      <c r="AM101" s="149">
        <f t="shared" si="51"/>
        <v>1.9431901878158468E-2</v>
      </c>
      <c r="AN101" s="149">
        <f t="shared" si="56"/>
        <v>0.34126512336817505</v>
      </c>
      <c r="AO101" s="149">
        <f t="shared" si="56"/>
        <v>1.0293918893565577</v>
      </c>
      <c r="AP101" s="149">
        <f t="shared" si="56"/>
        <v>0.35222559152750849</v>
      </c>
      <c r="AQ101" s="97"/>
      <c r="AR101" s="171">
        <f t="shared" si="52"/>
        <v>2.1680942246218242E-2</v>
      </c>
      <c r="AS101" s="149">
        <f t="shared" si="53"/>
        <v>3.1020228304978224E-2</v>
      </c>
      <c r="AT101" s="149">
        <f t="shared" si="54"/>
        <v>1.9372926510650101E-2</v>
      </c>
      <c r="AU101" s="175">
        <f t="shared" si="57"/>
        <v>0.33359832691403818</v>
      </c>
      <c r="AV101" s="149">
        <f t="shared" si="58"/>
        <v>0.86285602172914533</v>
      </c>
      <c r="AW101" s="149">
        <f t="shared" si="59"/>
        <v>0.34858499882731703</v>
      </c>
    </row>
    <row r="102" spans="1:49" ht="15" x14ac:dyDescent="0.25">
      <c r="A102" s="130">
        <v>1879.05</v>
      </c>
      <c r="B102" s="138"/>
      <c r="C102" s="166">
        <f>raw_Data!B108</f>
        <v>3.94</v>
      </c>
      <c r="D102" s="167">
        <f>raw_Data!J108</f>
        <v>1.5691666666666666E-2</v>
      </c>
      <c r="E102" s="167">
        <f>raw_Data!L108</f>
        <v>3.3969220343632589E-3</v>
      </c>
      <c r="F102" s="168">
        <f t="shared" si="34"/>
        <v>3.77</v>
      </c>
      <c r="G102" s="167">
        <f>raw_Data!K108</f>
        <v>4.1622458001768347E-3</v>
      </c>
      <c r="H102" s="167">
        <f t="shared" si="35"/>
        <v>4.5092838196286511E-2</v>
      </c>
      <c r="I102" s="165"/>
      <c r="J102" s="167">
        <f t="shared" si="36"/>
        <v>0.99869312292450652</v>
      </c>
      <c r="K102" s="167">
        <f t="shared" si="55"/>
        <v>2.0900449588698855E-3</v>
      </c>
      <c r="L102" s="93"/>
      <c r="M102" s="171">
        <f t="shared" si="31"/>
        <v>1.0020900449588699</v>
      </c>
      <c r="N102" s="172">
        <f t="shared" si="37"/>
        <v>1.0492550839964634</v>
      </c>
      <c r="O102" s="170">
        <f t="shared" si="32"/>
        <v>101</v>
      </c>
      <c r="P102" s="170">
        <f t="shared" si="33"/>
        <v>103</v>
      </c>
      <c r="Q102" s="169"/>
      <c r="R102" s="149">
        <f t="shared" si="38"/>
        <v>9.9298741853652728E-2</v>
      </c>
      <c r="S102" s="173">
        <f t="shared" si="39"/>
        <v>0.92968905888542464</v>
      </c>
      <c r="T102" s="149">
        <v>0</v>
      </c>
      <c r="U102" s="97"/>
      <c r="V102" s="149">
        <f>1/PI()*ATAN('Exhibit4_Impact-Test'!$Y$25*S_RDY_SP)+'Exhibit4_Impact-Test'!$Y$26</f>
        <v>0.56240357840713151</v>
      </c>
      <c r="W102" s="172">
        <f t="shared" si="40"/>
        <v>0.57368824756696646</v>
      </c>
      <c r="X102" s="149">
        <f>1/PI()*ATAN('Exhibit4_Impact-Test'!$Y$25*S_RS_SP)+'Exhibit4_Impact-Test'!$Y$26</f>
        <v>0.84293335554285442</v>
      </c>
      <c r="Y102" s="172">
        <f t="shared" si="41"/>
        <v>0.84892703406835013</v>
      </c>
      <c r="Z102" s="149">
        <f>1/PI()*ATAN('Exhibit4_Impact-Test'!$Y$25*S_5050_SP)+'Exhibit4_Impact-Test'!$Y$26</f>
        <v>0.5</v>
      </c>
      <c r="AA102" s="149">
        <f t="shared" si="42"/>
        <v>0.51149612475537287</v>
      </c>
      <c r="AB102" s="195">
        <f>VLOOKUP(_xlfn.NUMBERVALUE(LEFT(A102,4)),Transactioncosts!$C:$G,5,FALSE)</f>
        <v>70</v>
      </c>
      <c r="AC102" s="174"/>
      <c r="AD102" s="175">
        <f t="shared" si="43"/>
        <v>1.0286158316893246</v>
      </c>
      <c r="AE102" s="149">
        <f t="shared" si="44"/>
        <v>1.0418470295791382</v>
      </c>
      <c r="AF102" s="149">
        <f t="shared" si="45"/>
        <v>1.0256725644776665</v>
      </c>
      <c r="AG102" s="176">
        <f t="shared" si="46"/>
        <v>1.0284701733204393</v>
      </c>
      <c r="AH102" s="149">
        <f t="shared" si="47"/>
        <v>1.0413548854747228</v>
      </c>
      <c r="AI102" s="149">
        <f t="shared" si="48"/>
        <v>1.0255920916043788</v>
      </c>
      <c r="AJ102" s="97"/>
      <c r="AK102" s="171">
        <f t="shared" si="49"/>
        <v>2.8214045732866178E-2</v>
      </c>
      <c r="AL102" s="149">
        <f t="shared" si="50"/>
        <v>4.0995127927774433E-2</v>
      </c>
      <c r="AM102" s="149">
        <f t="shared" si="51"/>
        <v>2.5348557877231934E-2</v>
      </c>
      <c r="AN102" s="149">
        <f t="shared" si="56"/>
        <v>0.36947916910104123</v>
      </c>
      <c r="AO102" s="149">
        <f t="shared" si="56"/>
        <v>1.0703870172843322</v>
      </c>
      <c r="AP102" s="149">
        <f t="shared" si="56"/>
        <v>0.37757414940474043</v>
      </c>
      <c r="AQ102" s="97"/>
      <c r="AR102" s="171">
        <f t="shared" si="52"/>
        <v>2.8072429515776615E-2</v>
      </c>
      <c r="AS102" s="149">
        <f t="shared" si="53"/>
        <v>4.0522639773827578E-2</v>
      </c>
      <c r="AT102" s="149">
        <f t="shared" si="54"/>
        <v>2.5270096160368245E-2</v>
      </c>
      <c r="AU102" s="175">
        <f t="shared" si="57"/>
        <v>0.36167075642981478</v>
      </c>
      <c r="AV102" s="149">
        <f t="shared" si="58"/>
        <v>0.90337866150297286</v>
      </c>
      <c r="AW102" s="149">
        <f t="shared" si="59"/>
        <v>0.37385509498768527</v>
      </c>
    </row>
    <row r="103" spans="1:49" ht="15" x14ac:dyDescent="0.25">
      <c r="A103" s="130">
        <v>1879.06</v>
      </c>
      <c r="B103" s="138"/>
      <c r="C103" s="166">
        <f>raw_Data!B109</f>
        <v>3.96</v>
      </c>
      <c r="D103" s="167">
        <f>raw_Data!J109</f>
        <v>1.5833333333333335E-2</v>
      </c>
      <c r="E103" s="167">
        <f>raw_Data!L109</f>
        <v>3.3835407146021179E-3</v>
      </c>
      <c r="F103" s="168">
        <f t="shared" si="34"/>
        <v>3.94</v>
      </c>
      <c r="G103" s="167">
        <f>raw_Data!K109</f>
        <v>4.0186125211505927E-3</v>
      </c>
      <c r="H103" s="167">
        <f t="shared" si="35"/>
        <v>5.0761421319795996E-3</v>
      </c>
      <c r="I103" s="165"/>
      <c r="J103" s="167">
        <f t="shared" si="36"/>
        <v>0.99869195482943784</v>
      </c>
      <c r="K103" s="167">
        <f t="shared" si="55"/>
        <v>2.0754955440400735E-3</v>
      </c>
      <c r="L103" s="93"/>
      <c r="M103" s="171">
        <f t="shared" si="31"/>
        <v>1.0020754955440401</v>
      </c>
      <c r="N103" s="172">
        <f t="shared" si="37"/>
        <v>1.0090947546531301</v>
      </c>
      <c r="O103" s="170">
        <f t="shared" si="32"/>
        <v>102</v>
      </c>
      <c r="P103" s="170">
        <f t="shared" si="33"/>
        <v>104</v>
      </c>
      <c r="Q103" s="169"/>
      <c r="R103" s="149">
        <f t="shared" si="38"/>
        <v>8.3836233535594981E-2</v>
      </c>
      <c r="S103" s="173">
        <f t="shared" si="39"/>
        <v>0.59909166652405543</v>
      </c>
      <c r="T103" s="149">
        <v>0</v>
      </c>
      <c r="U103" s="97"/>
      <c r="V103" s="149">
        <f>1/PI()*ATAN('Exhibit4_Impact-Test'!$Y$25*S_RDY_SP)+'Exhibit4_Impact-Test'!$Y$26</f>
        <v>0.55287990915477403</v>
      </c>
      <c r="W103" s="172">
        <f t="shared" si="40"/>
        <v>0.55460482198130623</v>
      </c>
      <c r="X103" s="149">
        <f>1/PI()*ATAN('Exhibit4_Impact-Test'!$Y$25*S_RS_SP)+'Exhibit4_Impact-Test'!$Y$26</f>
        <v>0.77862073343757665</v>
      </c>
      <c r="Y103" s="172">
        <f t="shared" si="41"/>
        <v>0.77982159107709581</v>
      </c>
      <c r="Z103" s="149">
        <f>1/PI()*ATAN('Exhibit4_Impact-Test'!$Y$25*S_5050_SP)+'Exhibit4_Impact-Test'!$Y$26</f>
        <v>0.5</v>
      </c>
      <c r="AA103" s="149">
        <f t="shared" si="42"/>
        <v>0.50174506835221977</v>
      </c>
      <c r="AB103" s="195">
        <f>VLOOKUP(_xlfn.NUMBERVALUE(LEFT(A103,4)),Transactioncosts!$C:$G,5,FALSE)</f>
        <v>70</v>
      </c>
      <c r="AC103" s="174"/>
      <c r="AD103" s="175">
        <f t="shared" si="43"/>
        <v>1.0059563028826077</v>
      </c>
      <c r="AE103" s="149">
        <f t="shared" si="44"/>
        <v>1.0075408362197482</v>
      </c>
      <c r="AF103" s="149">
        <f t="shared" si="45"/>
        <v>1.0055851250985852</v>
      </c>
      <c r="AG103" s="176">
        <f t="shared" si="46"/>
        <v>1.0059516373223603</v>
      </c>
      <c r="AH103" s="149">
        <f t="shared" si="47"/>
        <v>1.0071769069062635</v>
      </c>
      <c r="AI103" s="149">
        <f t="shared" si="48"/>
        <v>1.0055729096201196</v>
      </c>
      <c r="AJ103" s="97"/>
      <c r="AK103" s="171">
        <f t="shared" si="49"/>
        <v>5.9386342357535937E-3</v>
      </c>
      <c r="AL103" s="149">
        <f t="shared" si="50"/>
        <v>7.5125462453303664E-3</v>
      </c>
      <c r="AM103" s="149">
        <f t="shared" si="51"/>
        <v>5.5695861186508874E-3</v>
      </c>
      <c r="AN103" s="149">
        <f t="shared" si="56"/>
        <v>0.37541780333679481</v>
      </c>
      <c r="AO103" s="149">
        <f t="shared" si="56"/>
        <v>1.0778995635296624</v>
      </c>
      <c r="AP103" s="149">
        <f t="shared" si="56"/>
        <v>0.38314373552339132</v>
      </c>
      <c r="AQ103" s="97"/>
      <c r="AR103" s="171">
        <f t="shared" si="52"/>
        <v>5.9339962896982606E-3</v>
      </c>
      <c r="AS103" s="149">
        <f t="shared" si="53"/>
        <v>7.1512754730997221E-3</v>
      </c>
      <c r="AT103" s="149">
        <f t="shared" si="54"/>
        <v>5.5574384124488759E-3</v>
      </c>
      <c r="AU103" s="175">
        <f t="shared" si="57"/>
        <v>0.36760475271951304</v>
      </c>
      <c r="AV103" s="149">
        <f t="shared" si="58"/>
        <v>0.91052993697607254</v>
      </c>
      <c r="AW103" s="149">
        <f t="shared" si="59"/>
        <v>0.37941253340013414</v>
      </c>
    </row>
    <row r="104" spans="1:49" ht="15" x14ac:dyDescent="0.25">
      <c r="A104" s="130">
        <v>1879.07</v>
      </c>
      <c r="B104" s="138"/>
      <c r="C104" s="166">
        <f>raw_Data!B110</f>
        <v>4.04</v>
      </c>
      <c r="D104" s="167">
        <f>raw_Data!J110</f>
        <v>1.5975E-2</v>
      </c>
      <c r="E104" s="167">
        <f>raw_Data!L110</f>
        <v>3.3701574315379013E-3</v>
      </c>
      <c r="F104" s="168">
        <f t="shared" si="34"/>
        <v>3.96</v>
      </c>
      <c r="G104" s="167">
        <f>raw_Data!K110</f>
        <v>4.034090909090909E-3</v>
      </c>
      <c r="H104" s="167">
        <f t="shared" si="35"/>
        <v>2.020202020202011E-2</v>
      </c>
      <c r="I104" s="165"/>
      <c r="J104" s="167">
        <f t="shared" si="36"/>
        <v>0.99869078523061039</v>
      </c>
      <c r="K104" s="167">
        <f t="shared" si="55"/>
        <v>2.0609426621482907E-3</v>
      </c>
      <c r="L104" s="93"/>
      <c r="M104" s="171">
        <f t="shared" si="31"/>
        <v>1.0020609426621483</v>
      </c>
      <c r="N104" s="172">
        <f t="shared" si="37"/>
        <v>1.0242361111111111</v>
      </c>
      <c r="O104" s="170">
        <f t="shared" si="32"/>
        <v>103</v>
      </c>
      <c r="P104" s="170">
        <f t="shared" si="33"/>
        <v>105</v>
      </c>
      <c r="Q104" s="169"/>
      <c r="R104" s="149">
        <f t="shared" si="38"/>
        <v>8.7703222199770114E-2</v>
      </c>
      <c r="S104" s="173">
        <f t="shared" si="39"/>
        <v>0.85654185937899296</v>
      </c>
      <c r="T104" s="149">
        <v>0</v>
      </c>
      <c r="U104" s="97"/>
      <c r="V104" s="149">
        <f>1/PI()*ATAN('Exhibit4_Impact-Test'!$Y$25*S_RDY_SP)+'Exhibit4_Impact-Test'!$Y$26</f>
        <v>0.55527133058810274</v>
      </c>
      <c r="W104" s="172">
        <f t="shared" si="40"/>
        <v>0.56066978104750553</v>
      </c>
      <c r="X104" s="149">
        <f>1/PI()*ATAN('Exhibit4_Impact-Test'!$Y$25*S_RS_SP)+'Exhibit4_Impact-Test'!$Y$26</f>
        <v>0.83181149300346957</v>
      </c>
      <c r="Y104" s="172">
        <f t="shared" si="41"/>
        <v>0.83485148460069669</v>
      </c>
      <c r="Z104" s="149">
        <f>1/PI()*ATAN('Exhibit4_Impact-Test'!$Y$25*S_5050_SP)+'Exhibit4_Impact-Test'!$Y$26</f>
        <v>0.5</v>
      </c>
      <c r="AA104" s="149">
        <f t="shared" si="42"/>
        <v>0.50547184540580303</v>
      </c>
      <c r="AB104" s="195">
        <f>VLOOKUP(_xlfn.NUMBERVALUE(LEFT(A104,4)),Transactioncosts!$C:$G,5,FALSE)</f>
        <v>70</v>
      </c>
      <c r="AC104" s="174"/>
      <c r="AD104" s="175">
        <f t="shared" si="43"/>
        <v>1.0143741779528193</v>
      </c>
      <c r="AE104" s="149">
        <f t="shared" si="44"/>
        <v>1.0205065026372835</v>
      </c>
      <c r="AF104" s="149">
        <f t="shared" si="45"/>
        <v>1.0131485268866296</v>
      </c>
      <c r="AG104" s="176">
        <f t="shared" si="46"/>
        <v>1.01431979007124</v>
      </c>
      <c r="AH104" s="149">
        <f t="shared" si="47"/>
        <v>1.0202619861207598</v>
      </c>
      <c r="AI104" s="149">
        <f t="shared" si="48"/>
        <v>1.013110223968789</v>
      </c>
      <c r="AJ104" s="97"/>
      <c r="AK104" s="171">
        <f t="shared" si="49"/>
        <v>1.4271848888676624E-2</v>
      </c>
      <c r="AL104" s="149">
        <f t="shared" si="50"/>
        <v>2.0299075258518078E-2</v>
      </c>
      <c r="AM104" s="149">
        <f t="shared" si="51"/>
        <v>1.3062835334786355E-2</v>
      </c>
      <c r="AN104" s="149">
        <f t="shared" si="56"/>
        <v>0.38968965222547142</v>
      </c>
      <c r="AO104" s="149">
        <f t="shared" si="56"/>
        <v>1.0981986387881806</v>
      </c>
      <c r="AP104" s="149">
        <f t="shared" si="56"/>
        <v>0.39620657085817768</v>
      </c>
      <c r="AQ104" s="97"/>
      <c r="AR104" s="171">
        <f t="shared" si="52"/>
        <v>1.4218230272513139E-2</v>
      </c>
      <c r="AS104" s="149">
        <f t="shared" si="53"/>
        <v>2.0059443454086823E-2</v>
      </c>
      <c r="AT104" s="149">
        <f t="shared" si="54"/>
        <v>1.3025028793219082E-2</v>
      </c>
      <c r="AU104" s="175">
        <f t="shared" si="57"/>
        <v>0.38182298299202616</v>
      </c>
      <c r="AV104" s="149">
        <f t="shared" si="58"/>
        <v>0.93058938043015937</v>
      </c>
      <c r="AW104" s="149">
        <f t="shared" si="59"/>
        <v>0.39243756219335324</v>
      </c>
    </row>
    <row r="105" spans="1:49" ht="15" x14ac:dyDescent="0.25">
      <c r="A105" s="130">
        <v>1879.08</v>
      </c>
      <c r="B105" s="138"/>
      <c r="C105" s="166">
        <f>raw_Data!B111</f>
        <v>4.07</v>
      </c>
      <c r="D105" s="167">
        <f>raw_Data!J111</f>
        <v>1.6108333333333332E-2</v>
      </c>
      <c r="E105" s="167">
        <f>raw_Data!L111</f>
        <v>3.356772184568424E-3</v>
      </c>
      <c r="F105" s="168">
        <f t="shared" si="34"/>
        <v>4.04</v>
      </c>
      <c r="G105" s="167">
        <f>raw_Data!K111</f>
        <v>3.987211221122112E-3</v>
      </c>
      <c r="H105" s="167">
        <f t="shared" si="35"/>
        <v>7.4257425742574323E-3</v>
      </c>
      <c r="I105" s="165"/>
      <c r="J105" s="167">
        <f t="shared" si="36"/>
        <v>0.99868961412567714</v>
      </c>
      <c r="K105" s="167">
        <f t="shared" si="55"/>
        <v>2.0463863102455626E-3</v>
      </c>
      <c r="L105" s="93"/>
      <c r="M105" s="171">
        <f t="shared" si="31"/>
        <v>1.0020463863102456</v>
      </c>
      <c r="N105" s="172">
        <f t="shared" si="37"/>
        <v>1.0114129537953795</v>
      </c>
      <c r="O105" s="170">
        <f t="shared" si="32"/>
        <v>104</v>
      </c>
      <c r="P105" s="170">
        <f t="shared" si="33"/>
        <v>106</v>
      </c>
      <c r="Q105" s="169"/>
      <c r="R105" s="149">
        <f t="shared" si="38"/>
        <v>8.386881488684389E-2</v>
      </c>
      <c r="S105" s="173">
        <f t="shared" si="39"/>
        <v>0.68782987710808996</v>
      </c>
      <c r="T105" s="149">
        <v>0</v>
      </c>
      <c r="U105" s="97"/>
      <c r="V105" s="149">
        <f>1/PI()*ATAN('Exhibit4_Impact-Test'!$Y$25*S_RDY_SP)+'Exhibit4_Impact-Test'!$Y$26</f>
        <v>0.5529000836790261</v>
      </c>
      <c r="W105" s="172">
        <f t="shared" si="40"/>
        <v>0.55519890461699339</v>
      </c>
      <c r="X105" s="149">
        <f>1/PI()*ATAN('Exhibit4_Impact-Test'!$Y$25*S_RS_SP)+'Exhibit4_Impact-Test'!$Y$26</f>
        <v>0.79992055366873038</v>
      </c>
      <c r="Y105" s="172">
        <f t="shared" si="41"/>
        <v>0.8014054862729717</v>
      </c>
      <c r="Z105" s="149">
        <f>1/PI()*ATAN('Exhibit4_Impact-Test'!$Y$25*S_5050_SP)+'Exhibit4_Impact-Test'!$Y$26</f>
        <v>0.5</v>
      </c>
      <c r="AA105" s="149">
        <f t="shared" si="42"/>
        <v>0.50232598873455336</v>
      </c>
      <c r="AB105" s="195">
        <f>VLOOKUP(_xlfn.NUMBERVALUE(LEFT(A105,4)),Transactioncosts!$C:$G,5,FALSE)</f>
        <v>70</v>
      </c>
      <c r="AC105" s="174"/>
      <c r="AD105" s="175">
        <f t="shared" si="43"/>
        <v>1.0072251622565613</v>
      </c>
      <c r="AE105" s="149">
        <f t="shared" si="44"/>
        <v>1.0095388961589296</v>
      </c>
      <c r="AF105" s="149">
        <f t="shared" si="45"/>
        <v>1.0067296700528126</v>
      </c>
      <c r="AG105" s="176">
        <f t="shared" si="46"/>
        <v>1.0072205438589779</v>
      </c>
      <c r="AH105" s="149">
        <f t="shared" si="47"/>
        <v>1.00926151065092</v>
      </c>
      <c r="AI105" s="149">
        <f t="shared" si="48"/>
        <v>1.0067133881316708</v>
      </c>
      <c r="AJ105" s="97"/>
      <c r="AK105" s="171">
        <f t="shared" si="49"/>
        <v>7.1991858193466646E-3</v>
      </c>
      <c r="AL105" s="149">
        <f t="shared" si="50"/>
        <v>9.493688151252325E-3</v>
      </c>
      <c r="AM105" s="149">
        <f t="shared" si="51"/>
        <v>6.707126905415541E-3</v>
      </c>
      <c r="AN105" s="149">
        <f t="shared" si="56"/>
        <v>0.39688883804481806</v>
      </c>
      <c r="AO105" s="149">
        <f t="shared" si="56"/>
        <v>1.107692326939433</v>
      </c>
      <c r="AP105" s="149">
        <f t="shared" si="56"/>
        <v>0.4029136977635932</v>
      </c>
      <c r="AQ105" s="97"/>
      <c r="AR105" s="171">
        <f t="shared" si="52"/>
        <v>7.1946005405580972E-3</v>
      </c>
      <c r="AS105" s="149">
        <f t="shared" si="53"/>
        <v>9.2188858391272516E-3</v>
      </c>
      <c r="AT105" s="149">
        <f t="shared" si="54"/>
        <v>6.6909536929912299E-3</v>
      </c>
      <c r="AU105" s="175">
        <f t="shared" si="57"/>
        <v>0.38901758353258425</v>
      </c>
      <c r="AV105" s="149">
        <f t="shared" si="58"/>
        <v>0.9398082662692866</v>
      </c>
      <c r="AW105" s="149">
        <f t="shared" si="59"/>
        <v>0.39912851588634446</v>
      </c>
    </row>
    <row r="106" spans="1:49" ht="15" x14ac:dyDescent="0.25">
      <c r="A106" s="130">
        <v>1879.09</v>
      </c>
      <c r="B106" s="138"/>
      <c r="C106" s="166">
        <f>raw_Data!B112</f>
        <v>4.22</v>
      </c>
      <c r="D106" s="167">
        <f>raw_Data!J112</f>
        <v>1.6250000000000001E-2</v>
      </c>
      <c r="E106" s="167">
        <f>raw_Data!L112</f>
        <v>3.3433849730908349E-3</v>
      </c>
      <c r="F106" s="168">
        <f t="shared" si="34"/>
        <v>4.07</v>
      </c>
      <c r="G106" s="167">
        <f>raw_Data!K112</f>
        <v>3.9926289926289927E-3</v>
      </c>
      <c r="H106" s="167">
        <f t="shared" si="35"/>
        <v>3.685503685503666E-2</v>
      </c>
      <c r="I106" s="165"/>
      <c r="J106" s="167">
        <f t="shared" si="36"/>
        <v>0.99868844151222147</v>
      </c>
      <c r="K106" s="167">
        <f t="shared" si="55"/>
        <v>2.0318264853123047E-3</v>
      </c>
      <c r="L106" s="93"/>
      <c r="M106" s="171">
        <f t="shared" si="31"/>
        <v>1.0020318264853123</v>
      </c>
      <c r="N106" s="172">
        <f t="shared" si="37"/>
        <v>1.0408476658476657</v>
      </c>
      <c r="O106" s="170">
        <f t="shared" si="32"/>
        <v>105</v>
      </c>
      <c r="P106" s="170">
        <f t="shared" si="33"/>
        <v>107</v>
      </c>
      <c r="Q106" s="169"/>
      <c r="R106" s="149">
        <f t="shared" si="38"/>
        <v>8.6518179199879128E-2</v>
      </c>
      <c r="S106" s="173">
        <f t="shared" si="39"/>
        <v>0.91652272641446453</v>
      </c>
      <c r="T106" s="149">
        <v>0</v>
      </c>
      <c r="U106" s="97"/>
      <c r="V106" s="149">
        <f>1/PI()*ATAN('Exhibit4_Impact-Test'!$Y$25*S_RDY_SP)+'Exhibit4_Impact-Test'!$Y$26</f>
        <v>0.55453913353362849</v>
      </c>
      <c r="W106" s="172">
        <f t="shared" si="40"/>
        <v>0.56390695966090532</v>
      </c>
      <c r="X106" s="149">
        <f>1/PI()*ATAN('Exhibit4_Impact-Test'!$Y$25*S_RS_SP)+'Exhibit4_Impact-Test'!$Y$26</f>
        <v>0.84103198741719332</v>
      </c>
      <c r="Y106" s="172">
        <f t="shared" si="41"/>
        <v>0.84604762751763396</v>
      </c>
      <c r="Z106" s="149">
        <f>1/PI()*ATAN('Exhibit4_Impact-Test'!$Y$25*S_5050_SP)+'Exhibit4_Impact-Test'!$Y$26</f>
        <v>0.5</v>
      </c>
      <c r="AA106" s="149">
        <f t="shared" si="42"/>
        <v>0.50950027632761286</v>
      </c>
      <c r="AB106" s="195">
        <f>VLOOKUP(_xlfn.NUMBERVALUE(LEFT(A106,4)),Transactioncosts!$C:$G,5,FALSE)</f>
        <v>70</v>
      </c>
      <c r="AC106" s="174"/>
      <c r="AD106" s="175">
        <f t="shared" si="43"/>
        <v>1.0235567284126923</v>
      </c>
      <c r="AE106" s="149">
        <f t="shared" si="44"/>
        <v>1.0346771890074991</v>
      </c>
      <c r="AF106" s="149">
        <f t="shared" si="45"/>
        <v>1.021439746166489</v>
      </c>
      <c r="AG106" s="176">
        <f t="shared" si="46"/>
        <v>1.0234404208804235</v>
      </c>
      <c r="AH106" s="149">
        <f t="shared" si="47"/>
        <v>1.0346597765982435</v>
      </c>
      <c r="AI106" s="149">
        <f t="shared" si="48"/>
        <v>1.0213732442321957</v>
      </c>
      <c r="AJ106" s="97"/>
      <c r="AK106" s="171">
        <f t="shared" si="49"/>
        <v>2.328355048719799E-2</v>
      </c>
      <c r="AL106" s="149">
        <f t="shared" si="50"/>
        <v>3.4089483389326311E-2</v>
      </c>
      <c r="AM106" s="149">
        <f t="shared" si="51"/>
        <v>2.1213147893614694E-2</v>
      </c>
      <c r="AN106" s="149">
        <f t="shared" si="56"/>
        <v>0.42017238853201605</v>
      </c>
      <c r="AO106" s="149">
        <f t="shared" si="56"/>
        <v>1.1417818103287594</v>
      </c>
      <c r="AP106" s="149">
        <f t="shared" si="56"/>
        <v>0.42412684565720787</v>
      </c>
      <c r="AQ106" s="97"/>
      <c r="AR106" s="171">
        <f t="shared" si="52"/>
        <v>2.3169913267493906E-2</v>
      </c>
      <c r="AS106" s="149">
        <f t="shared" si="53"/>
        <v>3.407265441507476E-2</v>
      </c>
      <c r="AT106" s="149">
        <f t="shared" si="54"/>
        <v>2.1148039697583616E-2</v>
      </c>
      <c r="AU106" s="175">
        <f t="shared" si="57"/>
        <v>0.41218749680007816</v>
      </c>
      <c r="AV106" s="149">
        <f t="shared" si="58"/>
        <v>0.97388092068436138</v>
      </c>
      <c r="AW106" s="149">
        <f t="shared" si="59"/>
        <v>0.42027655558392807</v>
      </c>
    </row>
    <row r="107" spans="1:49" ht="15" x14ac:dyDescent="0.25">
      <c r="A107" s="130">
        <v>1879.1</v>
      </c>
      <c r="B107" s="138"/>
      <c r="C107" s="166">
        <f>raw_Data!B113</f>
        <v>4.68</v>
      </c>
      <c r="D107" s="167">
        <f>raw_Data!J113</f>
        <v>1.6391666666666669E-2</v>
      </c>
      <c r="E107" s="167">
        <f>raw_Data!L113</f>
        <v>3.329995796502061E-3</v>
      </c>
      <c r="F107" s="168">
        <f t="shared" si="34"/>
        <v>4.22</v>
      </c>
      <c r="G107" s="167">
        <f>raw_Data!K113</f>
        <v>3.8842812006319124E-3</v>
      </c>
      <c r="H107" s="167">
        <f t="shared" si="35"/>
        <v>0.1090047393364928</v>
      </c>
      <c r="I107" s="165"/>
      <c r="J107" s="167">
        <f t="shared" si="36"/>
        <v>0.99868726738786573</v>
      </c>
      <c r="K107" s="167">
        <f t="shared" si="55"/>
        <v>2.0172631843677902E-3</v>
      </c>
      <c r="L107" s="93"/>
      <c r="M107" s="171">
        <f t="shared" si="31"/>
        <v>1.0020172631843678</v>
      </c>
      <c r="N107" s="172">
        <f t="shared" si="37"/>
        <v>1.1128890205371247</v>
      </c>
      <c r="O107" s="170">
        <f t="shared" si="32"/>
        <v>106</v>
      </c>
      <c r="P107" s="170">
        <f t="shared" si="33"/>
        <v>108</v>
      </c>
      <c r="Q107" s="169"/>
      <c r="R107" s="149">
        <f t="shared" si="38"/>
        <v>7.4836913401947924E-2</v>
      </c>
      <c r="S107" s="173">
        <f t="shared" si="39"/>
        <v>0.97024084742280259</v>
      </c>
      <c r="T107" s="149">
        <v>0</v>
      </c>
      <c r="U107" s="97"/>
      <c r="V107" s="149">
        <f>1/PI()*ATAN('Exhibit4_Impact-Test'!$Y$25*S_RDY_SP)+'Exhibit4_Impact-Test'!$Y$26</f>
        <v>0.54729159790823401</v>
      </c>
      <c r="W107" s="172">
        <f t="shared" si="40"/>
        <v>0.57314091294587943</v>
      </c>
      <c r="X107" s="149">
        <f>1/PI()*ATAN('Exhibit4_Impact-Test'!$Y$25*S_RS_SP)+'Exhibit4_Impact-Test'!$Y$26</f>
        <v>0.84853511455415442</v>
      </c>
      <c r="Y107" s="172">
        <f t="shared" si="41"/>
        <v>0.86153543869360605</v>
      </c>
      <c r="Z107" s="149">
        <f>1/PI()*ATAN('Exhibit4_Impact-Test'!$Y$25*S_5050_SP)+'Exhibit4_Impact-Test'!$Y$26</f>
        <v>0.5</v>
      </c>
      <c r="AA107" s="149">
        <f t="shared" si="42"/>
        <v>0.52621197880164727</v>
      </c>
      <c r="AB107" s="195">
        <f>VLOOKUP(_xlfn.NUMBERVALUE(LEFT(A107,4)),Transactioncosts!$C:$G,5,FALSE)</f>
        <v>70</v>
      </c>
      <c r="AC107" s="174"/>
      <c r="AD107" s="175">
        <f t="shared" si="43"/>
        <v>1.0626964444288522</v>
      </c>
      <c r="AE107" s="149">
        <f t="shared" si="44"/>
        <v>1.0960958425105098</v>
      </c>
      <c r="AF107" s="149">
        <f t="shared" si="45"/>
        <v>1.0574531418607462</v>
      </c>
      <c r="AG107" s="176">
        <f t="shared" si="46"/>
        <v>1.0623148539912481</v>
      </c>
      <c r="AH107" s="149">
        <f t="shared" si="47"/>
        <v>1.0959771449461471</v>
      </c>
      <c r="AI107" s="149">
        <f t="shared" si="48"/>
        <v>1.0572696580091347</v>
      </c>
      <c r="AJ107" s="97"/>
      <c r="AK107" s="171">
        <f t="shared" si="49"/>
        <v>6.0809493600807271E-2</v>
      </c>
      <c r="AL107" s="149">
        <f t="shared" si="50"/>
        <v>9.1754632248595647E-2</v>
      </c>
      <c r="AM107" s="149">
        <f t="shared" si="51"/>
        <v>5.5863320659399085E-2</v>
      </c>
      <c r="AN107" s="149">
        <f t="shared" si="56"/>
        <v>0.48098188213282334</v>
      </c>
      <c r="AO107" s="149">
        <f t="shared" si="56"/>
        <v>1.233536442577355</v>
      </c>
      <c r="AP107" s="149">
        <f t="shared" si="56"/>
        <v>0.47999016631660696</v>
      </c>
      <c r="AQ107" s="97"/>
      <c r="AR107" s="171">
        <f t="shared" si="52"/>
        <v>6.0450351565196098E-2</v>
      </c>
      <c r="AS107" s="149">
        <f t="shared" si="53"/>
        <v>9.1646335157068132E-2</v>
      </c>
      <c r="AT107" s="149">
        <f t="shared" si="54"/>
        <v>5.5689790727170417E-2</v>
      </c>
      <c r="AU107" s="175">
        <f t="shared" si="57"/>
        <v>0.47263784836527423</v>
      </c>
      <c r="AV107" s="149">
        <f t="shared" si="58"/>
        <v>1.0655272558414295</v>
      </c>
      <c r="AW107" s="149">
        <f t="shared" si="59"/>
        <v>0.47596634631109846</v>
      </c>
    </row>
    <row r="108" spans="1:49" ht="15" x14ac:dyDescent="0.25">
      <c r="A108" s="130">
        <v>1879.11</v>
      </c>
      <c r="B108" s="138"/>
      <c r="C108" s="166">
        <f>raw_Data!B114</f>
        <v>4.93</v>
      </c>
      <c r="D108" s="167">
        <f>raw_Data!J114</f>
        <v>1.6525000000000001E-2</v>
      </c>
      <c r="E108" s="167">
        <f>raw_Data!L114</f>
        <v>3.3166046541992511E-3</v>
      </c>
      <c r="F108" s="168">
        <f t="shared" si="34"/>
        <v>4.68</v>
      </c>
      <c r="G108" s="167">
        <f>raw_Data!K114</f>
        <v>3.5309829059829065E-3</v>
      </c>
      <c r="H108" s="167">
        <f t="shared" si="35"/>
        <v>5.3418803418803451E-2</v>
      </c>
      <c r="I108" s="165"/>
      <c r="J108" s="167">
        <f t="shared" si="36"/>
        <v>0.99868609175027168</v>
      </c>
      <c r="K108" s="167">
        <f t="shared" si="55"/>
        <v>2.0026964044710382E-3</v>
      </c>
      <c r="L108" s="93"/>
      <c r="M108" s="171">
        <f t="shared" si="31"/>
        <v>1.002002696404471</v>
      </c>
      <c r="N108" s="172">
        <f t="shared" si="37"/>
        <v>1.0569497863247863</v>
      </c>
      <c r="O108" s="170">
        <f t="shared" si="32"/>
        <v>107</v>
      </c>
      <c r="P108" s="170">
        <f t="shared" si="33"/>
        <v>109</v>
      </c>
      <c r="Q108" s="169"/>
      <c r="R108" s="149">
        <f t="shared" si="38"/>
        <v>2.9294233111093946E-2</v>
      </c>
      <c r="S108" s="173">
        <f t="shared" si="39"/>
        <v>0.94132041836043046</v>
      </c>
      <c r="T108" s="149">
        <v>0</v>
      </c>
      <c r="U108" s="97"/>
      <c r="V108" s="149">
        <f>1/PI()*ATAN('Exhibit4_Impact-Test'!$Y$25*S_RDY_SP)+'Exhibit4_Impact-Test'!$Y$26</f>
        <v>0.51862799328816189</v>
      </c>
      <c r="W108" s="172">
        <f t="shared" si="40"/>
        <v>0.53193969483728509</v>
      </c>
      <c r="X108" s="149">
        <f>1/PI()*ATAN('Exhibit4_Impact-Test'!$Y$25*S_RS_SP)+'Exhibit4_Impact-Test'!$Y$26</f>
        <v>0.84457864378462455</v>
      </c>
      <c r="Y108" s="172">
        <f t="shared" si="41"/>
        <v>0.85145826298607374</v>
      </c>
      <c r="Z108" s="149">
        <f>1/PI()*ATAN('Exhibit4_Impact-Test'!$Y$25*S_5050_SP)+'Exhibit4_Impact-Test'!$Y$26</f>
        <v>0.5</v>
      </c>
      <c r="AA108" s="149">
        <f t="shared" si="42"/>
        <v>0.51334345750599353</v>
      </c>
      <c r="AB108" s="195">
        <f>VLOOKUP(_xlfn.NUMBERVALUE(LEFT(A108,4)),Transactioncosts!$C:$G,5,FALSE)</f>
        <v>70</v>
      </c>
      <c r="AC108" s="174"/>
      <c r="AD108" s="175">
        <f t="shared" si="43"/>
        <v>1.0304997953868682</v>
      </c>
      <c r="AE108" s="149">
        <f t="shared" si="44"/>
        <v>1.0484098350892828</v>
      </c>
      <c r="AF108" s="149">
        <f t="shared" si="45"/>
        <v>1.0294762413646286</v>
      </c>
      <c r="AG108" s="176">
        <f t="shared" si="46"/>
        <v>1.0303188362663736</v>
      </c>
      <c r="AH108" s="149">
        <f t="shared" si="47"/>
        <v>1.0445030352672491</v>
      </c>
      <c r="AI108" s="149">
        <f t="shared" si="48"/>
        <v>1.0293828371620866</v>
      </c>
      <c r="AJ108" s="97"/>
      <c r="AK108" s="171">
        <f t="shared" si="49"/>
        <v>3.0043922791217897E-2</v>
      </c>
      <c r="AL108" s="149">
        <f t="shared" si="50"/>
        <v>4.727457346973854E-2</v>
      </c>
      <c r="AM108" s="149">
        <f t="shared" si="51"/>
        <v>2.9050169380292191E-2</v>
      </c>
      <c r="AN108" s="149">
        <f t="shared" si="56"/>
        <v>0.51102580492404126</v>
      </c>
      <c r="AO108" s="149">
        <f t="shared" si="56"/>
        <v>1.2808110160470936</v>
      </c>
      <c r="AP108" s="149">
        <f t="shared" si="56"/>
        <v>0.5090403356968991</v>
      </c>
      <c r="AQ108" s="97"/>
      <c r="AR108" s="171">
        <f t="shared" si="52"/>
        <v>2.9868304114076403E-2</v>
      </c>
      <c r="AS108" s="149">
        <f t="shared" si="53"/>
        <v>4.3541207962629828E-2</v>
      </c>
      <c r="AT108" s="149">
        <f t="shared" si="54"/>
        <v>2.8959435435866113E-2</v>
      </c>
      <c r="AU108" s="175">
        <f t="shared" si="57"/>
        <v>0.5025061524793506</v>
      </c>
      <c r="AV108" s="149">
        <f t="shared" si="58"/>
        <v>1.1090684638040593</v>
      </c>
      <c r="AW108" s="149">
        <f t="shared" si="59"/>
        <v>0.50492578174696456</v>
      </c>
    </row>
    <row r="109" spans="1:49" ht="15" x14ac:dyDescent="0.25">
      <c r="A109" s="130">
        <v>1879.12</v>
      </c>
      <c r="B109" s="138"/>
      <c r="C109" s="166">
        <f>raw_Data!B115</f>
        <v>4.92</v>
      </c>
      <c r="D109" s="167">
        <f>raw_Data!J115</f>
        <v>1.6666666666666666E-2</v>
      </c>
      <c r="E109" s="167">
        <f>raw_Data!L115</f>
        <v>3.3032115455786659E-3</v>
      </c>
      <c r="F109" s="168">
        <f t="shared" si="34"/>
        <v>4.93</v>
      </c>
      <c r="G109" s="167">
        <f>raw_Data!K115</f>
        <v>3.3806626098715348E-3</v>
      </c>
      <c r="H109" s="167">
        <f t="shared" si="35"/>
        <v>-2.0283975659228792E-3</v>
      </c>
      <c r="I109" s="165"/>
      <c r="J109" s="167">
        <f t="shared" si="36"/>
        <v>0.99868491459698816</v>
      </c>
      <c r="K109" s="167">
        <f t="shared" si="55"/>
        <v>1.9881261425669372E-3</v>
      </c>
      <c r="L109" s="93"/>
      <c r="M109" s="171">
        <f t="shared" si="31"/>
        <v>1.0019881261425669</v>
      </c>
      <c r="N109" s="172">
        <f t="shared" si="37"/>
        <v>1.0013522650439486</v>
      </c>
      <c r="O109" s="170">
        <f t="shared" si="32"/>
        <v>108</v>
      </c>
      <c r="P109" s="170">
        <f t="shared" si="33"/>
        <v>110</v>
      </c>
      <c r="Q109" s="169"/>
      <c r="R109" s="149">
        <f t="shared" si="38"/>
        <v>9.564790107144009E-3</v>
      </c>
      <c r="S109" s="173">
        <f t="shared" si="39"/>
        <v>-0.37949424198303355</v>
      </c>
      <c r="T109" s="149">
        <v>0</v>
      </c>
      <c r="U109" s="97"/>
      <c r="V109" s="149">
        <f>1/PI()*ATAN('Exhibit4_Impact-Test'!$Y$25*S_RDY_SP)+'Exhibit4_Impact-Test'!$Y$26</f>
        <v>0.50608839190946386</v>
      </c>
      <c r="W109" s="172">
        <f t="shared" si="40"/>
        <v>0.50592971461305902</v>
      </c>
      <c r="X109" s="149">
        <f>1/PI()*ATAN('Exhibit4_Impact-Test'!$Y$25*S_RS_SP)+'Exhibit4_Impact-Test'!$Y$26</f>
        <v>0.29334400269554656</v>
      </c>
      <c r="Y109" s="172">
        <f t="shared" si="41"/>
        <v>0.29321242999224506</v>
      </c>
      <c r="Z109" s="149">
        <f>1/PI()*ATAN('Exhibit4_Impact-Test'!$Y$25*S_5050_SP)+'Exhibit4_Impact-Test'!$Y$26</f>
        <v>0.5</v>
      </c>
      <c r="AA109" s="149">
        <f t="shared" si="42"/>
        <v>0.49984129978574388</v>
      </c>
      <c r="AB109" s="195">
        <f>VLOOKUP(_xlfn.NUMBERVALUE(LEFT(A109,4)),Transactioncosts!$C:$G,5,FALSE)</f>
        <v>70</v>
      </c>
      <c r="AC109" s="174"/>
      <c r="AD109" s="175">
        <f t="shared" si="43"/>
        <v>1.0016663242216894</v>
      </c>
      <c r="AE109" s="149">
        <f t="shared" si="44"/>
        <v>1.0018016001027399</v>
      </c>
      <c r="AF109" s="149">
        <f t="shared" si="45"/>
        <v>1.0016701955932579</v>
      </c>
      <c r="AG109" s="176">
        <f t="shared" si="46"/>
        <v>1.0015967626064044</v>
      </c>
      <c r="AH109" s="149">
        <f t="shared" si="47"/>
        <v>0.99796209723853668</v>
      </c>
      <c r="AI109" s="149">
        <f t="shared" si="48"/>
        <v>1.001669084691758</v>
      </c>
      <c r="AJ109" s="97"/>
      <c r="AK109" s="171">
        <f t="shared" si="49"/>
        <v>1.6649374438175212E-3</v>
      </c>
      <c r="AL109" s="149">
        <f t="shared" si="50"/>
        <v>1.7999791678337792E-3</v>
      </c>
      <c r="AM109" s="149">
        <f t="shared" si="51"/>
        <v>1.6688023676884182E-3</v>
      </c>
      <c r="AN109" s="149">
        <f t="shared" si="56"/>
        <v>0.51269074236785883</v>
      </c>
      <c r="AO109" s="149">
        <f t="shared" si="56"/>
        <v>1.2826109952149274</v>
      </c>
      <c r="AP109" s="149">
        <f t="shared" si="56"/>
        <v>0.51070913806458751</v>
      </c>
      <c r="AQ109" s="97"/>
      <c r="AR109" s="171">
        <f t="shared" si="52"/>
        <v>1.5954891364330518E-3</v>
      </c>
      <c r="AS109" s="149">
        <f t="shared" si="53"/>
        <v>-2.0399821107840018E-3</v>
      </c>
      <c r="AT109" s="149">
        <f t="shared" si="54"/>
        <v>1.6676933179025594E-3</v>
      </c>
      <c r="AU109" s="175">
        <f t="shared" si="57"/>
        <v>0.50410164161578364</v>
      </c>
      <c r="AV109" s="149">
        <f t="shared" si="58"/>
        <v>1.1070284816932754</v>
      </c>
      <c r="AW109" s="149">
        <f t="shared" si="59"/>
        <v>0.50659347506486707</v>
      </c>
    </row>
    <row r="110" spans="1:49" ht="15" x14ac:dyDescent="0.25">
      <c r="A110" s="130">
        <v>1880.01</v>
      </c>
      <c r="B110" s="138"/>
      <c r="C110" s="166">
        <f>raw_Data!B116</f>
        <v>5.1100000000000003</v>
      </c>
      <c r="D110" s="167">
        <f>raw_Data!J116</f>
        <v>1.7083333333333332E-2</v>
      </c>
      <c r="E110" s="167">
        <f>raw_Data!L116</f>
        <v>3.2898164700365662E-3</v>
      </c>
      <c r="F110" s="168">
        <f t="shared" si="34"/>
        <v>4.92</v>
      </c>
      <c r="G110" s="167">
        <f>raw_Data!K116</f>
        <v>3.472222222222222E-3</v>
      </c>
      <c r="H110" s="167">
        <f t="shared" si="35"/>
        <v>3.8617886178861971E-2</v>
      </c>
      <c r="I110" s="165"/>
      <c r="J110" s="167">
        <f t="shared" si="36"/>
        <v>0.99868373592564619</v>
      </c>
      <c r="K110" s="167">
        <f t="shared" si="55"/>
        <v>1.9735523956827539E-3</v>
      </c>
      <c r="L110" s="93"/>
      <c r="M110" s="171">
        <f t="shared" si="31"/>
        <v>1.0019735523956828</v>
      </c>
      <c r="N110" s="172">
        <f t="shared" si="37"/>
        <v>1.0420901084010841</v>
      </c>
      <c r="O110" s="170">
        <f t="shared" si="32"/>
        <v>109</v>
      </c>
      <c r="P110" s="170">
        <f t="shared" si="33"/>
        <v>111</v>
      </c>
      <c r="Q110" s="169"/>
      <c r="R110" s="149">
        <f t="shared" si="38"/>
        <v>2.4944628260813499E-2</v>
      </c>
      <c r="S110" s="173">
        <f t="shared" si="39"/>
        <v>0.92120407802077087</v>
      </c>
      <c r="T110" s="149">
        <v>0</v>
      </c>
      <c r="U110" s="97"/>
      <c r="V110" s="149">
        <f>1/PI()*ATAN('Exhibit4_Impact-Test'!$Y$25*S_RDY_SP)+'Exhibit4_Impact-Test'!$Y$26</f>
        <v>0.51586708822519689</v>
      </c>
      <c r="W110" s="172">
        <f t="shared" si="40"/>
        <v>0.52566404629721131</v>
      </c>
      <c r="X110" s="149">
        <f>1/PI()*ATAN('Exhibit4_Impact-Test'!$Y$25*S_RS_SP)+'Exhibit4_Impact-Test'!$Y$26</f>
        <v>0.84171283916413187</v>
      </c>
      <c r="Y110" s="172">
        <f t="shared" si="41"/>
        <v>0.84687322841230628</v>
      </c>
      <c r="Z110" s="149">
        <f>1/PI()*ATAN('Exhibit4_Impact-Test'!$Y$25*S_5050_SP)+'Exhibit4_Impact-Test'!$Y$26</f>
        <v>0.5</v>
      </c>
      <c r="AA110" s="149">
        <f t="shared" si="42"/>
        <v>0.50981294192906002</v>
      </c>
      <c r="AB110" s="195">
        <f>VLOOKUP(_xlfn.NUMBERVALUE(LEFT(A110,4)),Transactioncosts!$C:$G,5,FALSE)</f>
        <v>70</v>
      </c>
      <c r="AC110" s="174"/>
      <c r="AD110" s="175">
        <f t="shared" si="43"/>
        <v>1.0226683633318121</v>
      </c>
      <c r="AE110" s="149">
        <f t="shared" si="44"/>
        <v>1.0357401726484761</v>
      </c>
      <c r="AF110" s="149">
        <f t="shared" si="45"/>
        <v>1.0220318303983835</v>
      </c>
      <c r="AG110" s="176">
        <f t="shared" si="46"/>
        <v>1.0225781597815908</v>
      </c>
      <c r="AH110" s="149">
        <f t="shared" si="47"/>
        <v>1.0356187681294913</v>
      </c>
      <c r="AI110" s="149">
        <f t="shared" si="48"/>
        <v>1.0219631398048801</v>
      </c>
      <c r="AJ110" s="97"/>
      <c r="AK110" s="171">
        <f t="shared" si="49"/>
        <v>2.2415253895314017E-2</v>
      </c>
      <c r="AL110" s="149">
        <f t="shared" si="50"/>
        <v>3.5116313780205494E-2</v>
      </c>
      <c r="AM110" s="149">
        <f t="shared" si="51"/>
        <v>2.179263650040867E-2</v>
      </c>
      <c r="AN110" s="149">
        <f t="shared" si="56"/>
        <v>0.5351059962631729</v>
      </c>
      <c r="AO110" s="149">
        <f t="shared" si="56"/>
        <v>1.3177273089951329</v>
      </c>
      <c r="AP110" s="149">
        <f t="shared" si="56"/>
        <v>0.53250177456499614</v>
      </c>
      <c r="AQ110" s="97"/>
      <c r="AR110" s="171">
        <f t="shared" si="52"/>
        <v>2.2327045897637097E-2</v>
      </c>
      <c r="AS110" s="149">
        <f t="shared" si="53"/>
        <v>3.4999091683413121E-2</v>
      </c>
      <c r="AT110" s="149">
        <f t="shared" si="54"/>
        <v>2.1725424403969431E-2</v>
      </c>
      <c r="AU110" s="175">
        <f t="shared" si="57"/>
        <v>0.52642868751342076</v>
      </c>
      <c r="AV110" s="149">
        <f t="shared" si="58"/>
        <v>1.1420275733766885</v>
      </c>
      <c r="AW110" s="149">
        <f t="shared" si="59"/>
        <v>0.52831889946883648</v>
      </c>
    </row>
    <row r="111" spans="1:49" ht="15" x14ac:dyDescent="0.25">
      <c r="A111" s="130">
        <v>1880.02</v>
      </c>
      <c r="B111" s="138"/>
      <c r="C111" s="166">
        <f>raw_Data!B117</f>
        <v>5.2</v>
      </c>
      <c r="D111" s="167">
        <f>raw_Data!J117</f>
        <v>1.7499999999999998E-2</v>
      </c>
      <c r="E111" s="167">
        <f>raw_Data!L117</f>
        <v>3.2683802564643649E-3</v>
      </c>
      <c r="F111" s="168">
        <f t="shared" si="34"/>
        <v>5.1100000000000003</v>
      </c>
      <c r="G111" s="167">
        <f>raw_Data!K117</f>
        <v>3.4246575342465747E-3</v>
      </c>
      <c r="H111" s="167">
        <f t="shared" si="35"/>
        <v>1.7612524461839474E-2</v>
      </c>
      <c r="I111" s="165"/>
      <c r="J111" s="167">
        <f t="shared" si="36"/>
        <v>0.99789199627737357</v>
      </c>
      <c r="K111" s="167">
        <f t="shared" si="55"/>
        <v>1.1603765338379368E-3</v>
      </c>
      <c r="L111" s="93"/>
      <c r="M111" s="171">
        <f t="shared" si="31"/>
        <v>1.0011603765338379</v>
      </c>
      <c r="N111" s="172">
        <f t="shared" si="37"/>
        <v>1.0210371819960862</v>
      </c>
      <c r="O111" s="170">
        <f t="shared" si="32"/>
        <v>110</v>
      </c>
      <c r="P111" s="170">
        <f t="shared" si="33"/>
        <v>112</v>
      </c>
      <c r="Q111" s="169"/>
      <c r="R111" s="149">
        <f t="shared" si="38"/>
        <v>2.0082148523323472E-2</v>
      </c>
      <c r="S111" s="173">
        <f t="shared" si="39"/>
        <v>0.84261014205257745</v>
      </c>
      <c r="T111" s="149">
        <v>0</v>
      </c>
      <c r="U111" s="97"/>
      <c r="V111" s="149">
        <f>1/PI()*ATAN('Exhibit4_Impact-Test'!$Y$25*S_RDY_SP)+'Exhibit4_Impact-Test'!$Y$26</f>
        <v>0.51277782483701795</v>
      </c>
      <c r="W111" s="172">
        <f t="shared" si="40"/>
        <v>0.51768803639945582</v>
      </c>
      <c r="X111" s="149">
        <f>1/PI()*ATAN('Exhibit4_Impact-Test'!$Y$25*S_RS_SP)+'Exhibit4_Impact-Test'!$Y$26</f>
        <v>0.82952972570020522</v>
      </c>
      <c r="Y111" s="172">
        <f t="shared" si="41"/>
        <v>0.83229176138522609</v>
      </c>
      <c r="Z111" s="149">
        <f>1/PI()*ATAN('Exhibit4_Impact-Test'!$Y$25*S_5050_SP)+'Exhibit4_Impact-Test'!$Y$26</f>
        <v>0.5</v>
      </c>
      <c r="AA111" s="149">
        <f t="shared" si="42"/>
        <v>0.50491465469790653</v>
      </c>
      <c r="AB111" s="195">
        <f>VLOOKUP(_xlfn.NUMBERVALUE(LEFT(A111,4)),Transactioncosts!$C:$G,5,FALSE)</f>
        <v>70</v>
      </c>
      <c r="AC111" s="174"/>
      <c r="AD111" s="175">
        <f t="shared" si="43"/>
        <v>1.0113527616034781</v>
      </c>
      <c r="AE111" s="149">
        <f t="shared" si="44"/>
        <v>1.0176487775167331</v>
      </c>
      <c r="AF111" s="149">
        <f t="shared" si="45"/>
        <v>1.0110987792649619</v>
      </c>
      <c r="AG111" s="176">
        <f t="shared" si="46"/>
        <v>1.0113464079395673</v>
      </c>
      <c r="AH111" s="149">
        <f t="shared" si="47"/>
        <v>1.0176433639032467</v>
      </c>
      <c r="AI111" s="149">
        <f t="shared" si="48"/>
        <v>1.0110643766820766</v>
      </c>
      <c r="AJ111" s="97"/>
      <c r="AK111" s="171">
        <f t="shared" si="49"/>
        <v>1.1288802624282163E-2</v>
      </c>
      <c r="AL111" s="149">
        <f t="shared" si="50"/>
        <v>1.7494846335366316E-2</v>
      </c>
      <c r="AM111" s="149">
        <f t="shared" si="51"/>
        <v>1.1037639780852801E-2</v>
      </c>
      <c r="AN111" s="149">
        <f t="shared" si="56"/>
        <v>0.54639479888745501</v>
      </c>
      <c r="AO111" s="149">
        <f t="shared" si="56"/>
        <v>1.3352221553304993</v>
      </c>
      <c r="AP111" s="149">
        <f t="shared" si="56"/>
        <v>0.54353941434584896</v>
      </c>
      <c r="AQ111" s="97"/>
      <c r="AR111" s="171">
        <f t="shared" si="52"/>
        <v>1.1282520262568206E-2</v>
      </c>
      <c r="AS111" s="149">
        <f t="shared" si="53"/>
        <v>1.7489526594405082E-2</v>
      </c>
      <c r="AT111" s="149">
        <f t="shared" si="54"/>
        <v>1.1003614254487648E-2</v>
      </c>
      <c r="AU111" s="175">
        <f t="shared" si="57"/>
        <v>0.53771120777598891</v>
      </c>
      <c r="AV111" s="149">
        <f t="shared" si="58"/>
        <v>1.1595170999710935</v>
      </c>
      <c r="AW111" s="149">
        <f t="shared" si="59"/>
        <v>0.53932251372332418</v>
      </c>
    </row>
    <row r="112" spans="1:49" ht="15" x14ac:dyDescent="0.25">
      <c r="A112" s="130">
        <v>1880.03</v>
      </c>
      <c r="B112" s="138"/>
      <c r="C112" s="166">
        <f>raw_Data!B118</f>
        <v>5.3</v>
      </c>
      <c r="D112" s="167">
        <f>raw_Data!J118</f>
        <v>1.7916666666666668E-2</v>
      </c>
      <c r="E112" s="167">
        <f>raw_Data!L118</f>
        <v>3.246939003550553E-3</v>
      </c>
      <c r="F112" s="168">
        <f t="shared" si="34"/>
        <v>5.2</v>
      </c>
      <c r="G112" s="167">
        <f>raw_Data!K118</f>
        <v>3.4455128205128204E-3</v>
      </c>
      <c r="H112" s="167">
        <f t="shared" si="35"/>
        <v>1.9230769230769162E-2</v>
      </c>
      <c r="I112" s="165"/>
      <c r="J112" s="167">
        <f t="shared" si="36"/>
        <v>0.99788896975938357</v>
      </c>
      <c r="K112" s="167">
        <f t="shared" si="55"/>
        <v>1.1359087629341236E-3</v>
      </c>
      <c r="L112" s="93"/>
      <c r="M112" s="171">
        <f t="shared" si="31"/>
        <v>1.0011359087629341</v>
      </c>
      <c r="N112" s="172">
        <f t="shared" si="37"/>
        <v>1.022676282051282</v>
      </c>
      <c r="O112" s="170">
        <f t="shared" si="32"/>
        <v>111</v>
      </c>
      <c r="P112" s="170">
        <f t="shared" si="33"/>
        <v>113</v>
      </c>
      <c r="Q112" s="169"/>
      <c r="R112" s="149">
        <f t="shared" si="38"/>
        <v>2.6382988531030698E-2</v>
      </c>
      <c r="S112" s="173">
        <f t="shared" si="39"/>
        <v>0.85473316409942923</v>
      </c>
      <c r="T112" s="149">
        <v>0</v>
      </c>
      <c r="U112" s="97"/>
      <c r="V112" s="149">
        <f>1/PI()*ATAN('Exhibit4_Impact-Test'!$Y$25*S_RDY_SP)+'Exhibit4_Impact-Test'!$Y$26</f>
        <v>0.51678037012648959</v>
      </c>
      <c r="W112" s="172">
        <f t="shared" si="40"/>
        <v>0.52209421028821046</v>
      </c>
      <c r="X112" s="149">
        <f>1/PI()*ATAN('Exhibit4_Impact-Test'!$Y$25*S_RS_SP)+'Exhibit4_Impact-Test'!$Y$26</f>
        <v>0.83151838803002143</v>
      </c>
      <c r="Y112" s="172">
        <f t="shared" si="41"/>
        <v>0.83447969428288937</v>
      </c>
      <c r="Z112" s="149">
        <f>1/PI()*ATAN('Exhibit4_Impact-Test'!$Y$25*S_5050_SP)+'Exhibit4_Impact-Test'!$Y$26</f>
        <v>0.5</v>
      </c>
      <c r="AA112" s="149">
        <f t="shared" si="42"/>
        <v>0.50532173226994981</v>
      </c>
      <c r="AB112" s="195">
        <f>VLOOKUP(_xlfn.NUMBERVALUE(LEFT(A112,4)),Transactioncosts!$C:$G,5,FALSE)</f>
        <v>70</v>
      </c>
      <c r="AC112" s="174"/>
      <c r="AD112" s="175">
        <f t="shared" si="43"/>
        <v>1.0122675508435492</v>
      </c>
      <c r="AE112" s="149">
        <f t="shared" si="44"/>
        <v>1.019047125237226</v>
      </c>
      <c r="AF112" s="149">
        <f t="shared" si="45"/>
        <v>1.0119060954071082</v>
      </c>
      <c r="AG112" s="176">
        <f t="shared" si="46"/>
        <v>1.0122537026977556</v>
      </c>
      <c r="AH112" s="149">
        <f t="shared" si="47"/>
        <v>1.0143629740601785</v>
      </c>
      <c r="AI112" s="149">
        <f t="shared" si="48"/>
        <v>1.0118688432812186</v>
      </c>
      <c r="AJ112" s="97"/>
      <c r="AK112" s="171">
        <f t="shared" si="49"/>
        <v>1.2192914227390862E-2</v>
      </c>
      <c r="AL112" s="149">
        <f t="shared" si="50"/>
        <v>1.8867999723973111E-2</v>
      </c>
      <c r="AM112" s="149">
        <f t="shared" si="51"/>
        <v>1.1835775460217907E-2</v>
      </c>
      <c r="AN112" s="149">
        <f t="shared" si="56"/>
        <v>0.5585877131148459</v>
      </c>
      <c r="AO112" s="149">
        <f t="shared" si="56"/>
        <v>1.3540901550544724</v>
      </c>
      <c r="AP112" s="149">
        <f t="shared" si="56"/>
        <v>0.55537518980606682</v>
      </c>
      <c r="AQ112" s="97"/>
      <c r="AR112" s="171">
        <f t="shared" si="52"/>
        <v>1.2179233812063407E-2</v>
      </c>
      <c r="AS112" s="149">
        <f t="shared" si="53"/>
        <v>1.4260803699673454E-2</v>
      </c>
      <c r="AT112" s="149">
        <f t="shared" si="54"/>
        <v>1.1798960965501497E-2</v>
      </c>
      <c r="AU112" s="175">
        <f t="shared" si="57"/>
        <v>0.54989044158805234</v>
      </c>
      <c r="AV112" s="149">
        <f t="shared" si="58"/>
        <v>1.173777903670767</v>
      </c>
      <c r="AW112" s="149">
        <f t="shared" si="59"/>
        <v>0.55112147468882566</v>
      </c>
    </row>
    <row r="113" spans="1:49" ht="15" x14ac:dyDescent="0.25">
      <c r="A113" s="130">
        <v>1880.04</v>
      </c>
      <c r="B113" s="138"/>
      <c r="C113" s="166">
        <f>raw_Data!B119</f>
        <v>5.18</v>
      </c>
      <c r="D113" s="167">
        <f>raw_Data!J119</f>
        <v>1.8333333333333333E-2</v>
      </c>
      <c r="E113" s="167">
        <f>raw_Data!L119</f>
        <v>3.2254927088173346E-3</v>
      </c>
      <c r="F113" s="168">
        <f t="shared" si="34"/>
        <v>5.3</v>
      </c>
      <c r="G113" s="167">
        <f>raw_Data!K119</f>
        <v>3.459119496855346E-3</v>
      </c>
      <c r="H113" s="167">
        <f t="shared" si="35"/>
        <v>-2.2641509433962259E-2</v>
      </c>
      <c r="I113" s="165"/>
      <c r="J113" s="167">
        <f t="shared" si="36"/>
        <v>0.99788593698754779</v>
      </c>
      <c r="K113" s="167">
        <f t="shared" si="55"/>
        <v>1.1114296963650183E-3</v>
      </c>
      <c r="L113" s="93"/>
      <c r="M113" s="171">
        <f t="shared" si="31"/>
        <v>1.001111429696365</v>
      </c>
      <c r="N113" s="172">
        <f t="shared" si="37"/>
        <v>0.98081761006289314</v>
      </c>
      <c r="O113" s="170">
        <f t="shared" si="32"/>
        <v>112</v>
      </c>
      <c r="P113" s="170">
        <f t="shared" si="33"/>
        <v>114</v>
      </c>
      <c r="Q113" s="169"/>
      <c r="R113" s="149">
        <f t="shared" si="38"/>
        <v>3.164011964583225E-2</v>
      </c>
      <c r="S113" s="173">
        <f t="shared" si="39"/>
        <v>-0.87457962143279</v>
      </c>
      <c r="T113" s="149">
        <v>0</v>
      </c>
      <c r="U113" s="97"/>
      <c r="V113" s="149">
        <f>1/PI()*ATAN('Exhibit4_Impact-Test'!$Y$25*S_RDY_SP)+'Exhibit4_Impact-Test'!$Y$26</f>
        <v>0.52011590374627725</v>
      </c>
      <c r="W113" s="172">
        <f t="shared" si="40"/>
        <v>0.51500237000074445</v>
      </c>
      <c r="X113" s="149">
        <f>1/PI()*ATAN('Exhibit4_Impact-Test'!$Y$25*S_RS_SP)+'Exhibit4_Impact-Test'!$Y$26</f>
        <v>0.1653152404189574</v>
      </c>
      <c r="Y113" s="172">
        <f t="shared" si="41"/>
        <v>0.16250867878108446</v>
      </c>
      <c r="Z113" s="149">
        <f>1/PI()*ATAN('Exhibit4_Impact-Test'!$Y$25*S_5050_SP)+'Exhibit4_Impact-Test'!$Y$26</f>
        <v>0.5</v>
      </c>
      <c r="AA113" s="149">
        <f t="shared" si="42"/>
        <v>0.49488028601772316</v>
      </c>
      <c r="AB113" s="195">
        <f>VLOOKUP(_xlfn.NUMBERVALUE(LEFT(A113,4)),Transactioncosts!$C:$G,5,FALSE)</f>
        <v>70</v>
      </c>
      <c r="AC113" s="174"/>
      <c r="AD113" s="175">
        <f t="shared" si="43"/>
        <v>0.99055629135723788</v>
      </c>
      <c r="AE113" s="149">
        <f t="shared" si="44"/>
        <v>0.99775655202463864</v>
      </c>
      <c r="AF113" s="149">
        <f t="shared" si="45"/>
        <v>0.99096451987962908</v>
      </c>
      <c r="AG113" s="176">
        <f t="shared" si="46"/>
        <v>0.99040580347464235</v>
      </c>
      <c r="AH113" s="149">
        <f t="shared" si="47"/>
        <v>0.99768810018864784</v>
      </c>
      <c r="AI113" s="149">
        <f t="shared" si="48"/>
        <v>0.99092868188175309</v>
      </c>
      <c r="AJ113" s="97"/>
      <c r="AK113" s="171">
        <f t="shared" si="49"/>
        <v>-9.4885832042136443E-3</v>
      </c>
      <c r="AL113" s="149">
        <f t="shared" si="50"/>
        <v>-2.2459682749166126E-3</v>
      </c>
      <c r="AM113" s="149">
        <f t="shared" si="51"/>
        <v>-9.0765476345121016E-3</v>
      </c>
      <c r="AN113" s="149">
        <f t="shared" si="56"/>
        <v>0.54909912991063226</v>
      </c>
      <c r="AO113" s="149">
        <f t="shared" si="56"/>
        <v>1.3518441867795559</v>
      </c>
      <c r="AP113" s="149">
        <f t="shared" si="56"/>
        <v>0.54629864217155466</v>
      </c>
      <c r="AQ113" s="97"/>
      <c r="AR113" s="171">
        <f t="shared" si="52"/>
        <v>-9.6405173409420796E-3</v>
      </c>
      <c r="AS113" s="149">
        <f t="shared" si="53"/>
        <v>-2.3145763778191185E-3</v>
      </c>
      <c r="AT113" s="149">
        <f t="shared" si="54"/>
        <v>-9.112713052354034E-3</v>
      </c>
      <c r="AU113" s="175">
        <f t="shared" si="57"/>
        <v>0.54024992424711027</v>
      </c>
      <c r="AV113" s="149">
        <f t="shared" si="58"/>
        <v>1.1714633272929478</v>
      </c>
      <c r="AW113" s="149">
        <f t="shared" si="59"/>
        <v>0.5420087616364716</v>
      </c>
    </row>
    <row r="114" spans="1:49" ht="15" x14ac:dyDescent="0.25">
      <c r="A114" s="130">
        <v>1880.05</v>
      </c>
      <c r="B114" s="138"/>
      <c r="C114" s="166">
        <f>raw_Data!B120</f>
        <v>4.7699999999999996</v>
      </c>
      <c r="D114" s="167">
        <f>raw_Data!J120</f>
        <v>1.8749999999999999E-2</v>
      </c>
      <c r="E114" s="167">
        <f>raw_Data!L120</f>
        <v>3.2040413697853598E-3</v>
      </c>
      <c r="F114" s="168">
        <f t="shared" si="34"/>
        <v>5.18</v>
      </c>
      <c r="G114" s="167">
        <f>raw_Data!K120</f>
        <v>3.6196911196911198E-3</v>
      </c>
      <c r="H114" s="167">
        <f t="shared" si="35"/>
        <v>-7.9150579150579214E-2</v>
      </c>
      <c r="I114" s="165"/>
      <c r="J114" s="167">
        <f t="shared" si="36"/>
        <v>0.99788289794604923</v>
      </c>
      <c r="K114" s="167">
        <f t="shared" si="55"/>
        <v>1.0869393158345897E-3</v>
      </c>
      <c r="L114" s="93"/>
      <c r="M114" s="171">
        <f t="shared" si="31"/>
        <v>1.0010869393158346</v>
      </c>
      <c r="N114" s="172">
        <f t="shared" si="37"/>
        <v>0.92446911196911186</v>
      </c>
      <c r="O114" s="170">
        <f t="shared" si="32"/>
        <v>113</v>
      </c>
      <c r="P114" s="170">
        <f t="shared" si="33"/>
        <v>115</v>
      </c>
      <c r="Q114" s="169"/>
      <c r="R114" s="149">
        <f t="shared" si="38"/>
        <v>5.758770264606318E-2</v>
      </c>
      <c r="S114" s="173">
        <f t="shared" si="39"/>
        <v>-0.96084430058375736</v>
      </c>
      <c r="T114" s="149">
        <v>0</v>
      </c>
      <c r="U114" s="97"/>
      <c r="V114" s="149">
        <f>1/PI()*ATAN('Exhibit4_Impact-Test'!$Y$25*S_RDY_SP)+'Exhibit4_Impact-Test'!$Y$26</f>
        <v>0.53650063894296418</v>
      </c>
      <c r="W114" s="172">
        <f t="shared" si="40"/>
        <v>0.51665402665789018</v>
      </c>
      <c r="X114" s="149">
        <f>1/PI()*ATAN('Exhibit4_Impact-Test'!$Y$25*S_RS_SP)+'Exhibit4_Impact-Test'!$Y$26</f>
        <v>0.15272984506811038</v>
      </c>
      <c r="Y114" s="172">
        <f t="shared" si="41"/>
        <v>0.14270886306543457</v>
      </c>
      <c r="Z114" s="149">
        <f>1/PI()*ATAN('Exhibit4_Impact-Test'!$Y$25*S_5050_SP)+'Exhibit4_Impact-Test'!$Y$26</f>
        <v>0.5</v>
      </c>
      <c r="AA114" s="149">
        <f t="shared" si="42"/>
        <v>0.48010501244676967</v>
      </c>
      <c r="AB114" s="195">
        <f>VLOOKUP(_xlfn.NUMBERVALUE(LEFT(A114,4)),Transactioncosts!$C:$G,5,FALSE)</f>
        <v>70</v>
      </c>
      <c r="AC114" s="174"/>
      <c r="AD114" s="175">
        <f t="shared" si="43"/>
        <v>0.95998142598989611</v>
      </c>
      <c r="AE114" s="149">
        <f t="shared" si="44"/>
        <v>0.98938511041571442</v>
      </c>
      <c r="AF114" s="149">
        <f t="shared" si="45"/>
        <v>0.96277802564247317</v>
      </c>
      <c r="AG114" s="176">
        <f t="shared" si="46"/>
        <v>0.95960392149469087</v>
      </c>
      <c r="AH114" s="149">
        <f t="shared" si="47"/>
        <v>0.98499465322187685</v>
      </c>
      <c r="AI114" s="149">
        <f t="shared" si="48"/>
        <v>0.96263876072960053</v>
      </c>
      <c r="AJ114" s="97"/>
      <c r="AK114" s="171">
        <f t="shared" si="49"/>
        <v>-4.0841342634620241E-2</v>
      </c>
      <c r="AL114" s="149">
        <f t="shared" si="50"/>
        <v>-1.067162940656417E-2</v>
      </c>
      <c r="AM114" s="149">
        <f t="shared" si="51"/>
        <v>-3.793239672122109E-2</v>
      </c>
      <c r="AN114" s="149">
        <f t="shared" si="56"/>
        <v>0.50825778727601201</v>
      </c>
      <c r="AO114" s="149">
        <f t="shared" si="56"/>
        <v>1.3411725573729918</v>
      </c>
      <c r="AP114" s="149">
        <f t="shared" si="56"/>
        <v>0.5083662454503336</v>
      </c>
      <c r="AQ114" s="97"/>
      <c r="AR114" s="171">
        <f t="shared" si="52"/>
        <v>-4.1234661431897551E-2</v>
      </c>
      <c r="AS114" s="149">
        <f t="shared" si="53"/>
        <v>-1.5119066025921163E-2</v>
      </c>
      <c r="AT114" s="149">
        <f t="shared" si="54"/>
        <v>-3.8077056219467081E-2</v>
      </c>
      <c r="AU114" s="175">
        <f t="shared" si="57"/>
        <v>0.49901526281521269</v>
      </c>
      <c r="AV114" s="149">
        <f t="shared" si="58"/>
        <v>1.1563442612670267</v>
      </c>
      <c r="AW114" s="149">
        <f t="shared" si="59"/>
        <v>0.50393170541700449</v>
      </c>
    </row>
    <row r="115" spans="1:49" ht="15" x14ac:dyDescent="0.25">
      <c r="A115" s="130">
        <v>1880.06</v>
      </c>
      <c r="B115" s="138"/>
      <c r="C115" s="166">
        <f>raw_Data!B121</f>
        <v>4.79</v>
      </c>
      <c r="D115" s="167">
        <f>raw_Data!J121</f>
        <v>1.9166666666666669E-2</v>
      </c>
      <c r="E115" s="167">
        <f>raw_Data!L121</f>
        <v>3.18258498397328E-3</v>
      </c>
      <c r="F115" s="168">
        <f t="shared" si="34"/>
        <v>4.7699999999999996</v>
      </c>
      <c r="G115" s="167">
        <f>raw_Data!K121</f>
        <v>4.0181691125087361E-3</v>
      </c>
      <c r="H115" s="167">
        <f t="shared" si="35"/>
        <v>4.1928721174004924E-3</v>
      </c>
      <c r="I115" s="165"/>
      <c r="J115" s="167">
        <f t="shared" si="36"/>
        <v>0.99787985261898127</v>
      </c>
      <c r="K115" s="167">
        <f t="shared" si="55"/>
        <v>1.0624376029544358E-3</v>
      </c>
      <c r="L115" s="93"/>
      <c r="M115" s="171">
        <f t="shared" si="31"/>
        <v>1.0010624376029544</v>
      </c>
      <c r="N115" s="172">
        <f t="shared" si="37"/>
        <v>1.0082110412299092</v>
      </c>
      <c r="O115" s="170">
        <f t="shared" si="32"/>
        <v>114</v>
      </c>
      <c r="P115" s="170">
        <f t="shared" si="33"/>
        <v>116</v>
      </c>
      <c r="Q115" s="169"/>
      <c r="R115" s="149">
        <f t="shared" si="38"/>
        <v>0.11272556300031469</v>
      </c>
      <c r="S115" s="173">
        <f t="shared" si="39"/>
        <v>0.56684076739089539</v>
      </c>
      <c r="T115" s="149">
        <v>0</v>
      </c>
      <c r="U115" s="97"/>
      <c r="V115" s="149">
        <f>1/PI()*ATAN('Exhibit4_Impact-Test'!$Y$25*S_RDY_SP)+'Exhibit4_Impact-Test'!$Y$26</f>
        <v>0.57058324025864038</v>
      </c>
      <c r="W115" s="172">
        <f t="shared" si="40"/>
        <v>0.57232581773361046</v>
      </c>
      <c r="X115" s="149">
        <f>1/PI()*ATAN('Exhibit4_Impact-Test'!$Y$25*S_RS_SP)+'Exhibit4_Impact-Test'!$Y$26</f>
        <v>0.76991703361365416</v>
      </c>
      <c r="Y115" s="172">
        <f t="shared" si="41"/>
        <v>0.77117511066471878</v>
      </c>
      <c r="Z115" s="149">
        <f>1/PI()*ATAN('Exhibit4_Impact-Test'!$Y$25*S_5050_SP)+'Exhibit4_Impact-Test'!$Y$26</f>
        <v>0.5</v>
      </c>
      <c r="AA115" s="149">
        <f t="shared" si="42"/>
        <v>0.5017789025989402</v>
      </c>
      <c r="AB115" s="195">
        <f>VLOOKUP(_xlfn.NUMBERVALUE(LEFT(A115,4)),Transactioncosts!$C:$G,5,FALSE)</f>
        <v>70</v>
      </c>
      <c r="AC115" s="174"/>
      <c r="AD115" s="175">
        <f t="shared" si="43"/>
        <v>1.0051413110237468</v>
      </c>
      <c r="AE115" s="149">
        <f t="shared" si="44"/>
        <v>1.0065662693018993</v>
      </c>
      <c r="AF115" s="149">
        <f t="shared" si="45"/>
        <v>1.0046367394164317</v>
      </c>
      <c r="AG115" s="176">
        <f t="shared" si="46"/>
        <v>1.0051035130527821</v>
      </c>
      <c r="AH115" s="149">
        <f t="shared" si="47"/>
        <v>1.0060584801349932</v>
      </c>
      <c r="AI115" s="149">
        <f t="shared" si="48"/>
        <v>1.0046242870982391</v>
      </c>
      <c r="AJ115" s="97"/>
      <c r="AK115" s="171">
        <f t="shared" si="49"/>
        <v>5.1281396104907338E-3</v>
      </c>
      <c r="AL115" s="149">
        <f t="shared" si="50"/>
        <v>6.5448052634969603E-3</v>
      </c>
      <c r="AM115" s="149">
        <f t="shared" si="51"/>
        <v>4.6260228540601547E-3</v>
      </c>
      <c r="AN115" s="149">
        <f t="shared" si="56"/>
        <v>0.51338592688650275</v>
      </c>
      <c r="AO115" s="149">
        <f t="shared" si="56"/>
        <v>1.3477173626364887</v>
      </c>
      <c r="AP115" s="149">
        <f t="shared" si="56"/>
        <v>0.51299226830439371</v>
      </c>
      <c r="AQ115" s="97"/>
      <c r="AR115" s="171">
        <f t="shared" si="52"/>
        <v>5.0905342695725985E-3</v>
      </c>
      <c r="AS115" s="149">
        <f t="shared" si="53"/>
        <v>6.0402013348979395E-3</v>
      </c>
      <c r="AT115" s="149">
        <f t="shared" si="54"/>
        <v>4.6136279307242463E-3</v>
      </c>
      <c r="AU115" s="175">
        <f t="shared" si="57"/>
        <v>0.50410579708478531</v>
      </c>
      <c r="AV115" s="149">
        <f t="shared" si="58"/>
        <v>1.1623844626019246</v>
      </c>
      <c r="AW115" s="149">
        <f t="shared" si="59"/>
        <v>0.50854533334772878</v>
      </c>
    </row>
    <row r="116" spans="1:49" ht="15" x14ac:dyDescent="0.25">
      <c r="A116" s="130">
        <v>1880.07</v>
      </c>
      <c r="B116" s="138"/>
      <c r="C116" s="166">
        <f>raw_Data!B122</f>
        <v>5.01</v>
      </c>
      <c r="D116" s="167">
        <f>raw_Data!J122</f>
        <v>1.9583333333333331E-2</v>
      </c>
      <c r="E116" s="167">
        <f>raw_Data!L122</f>
        <v>3.1611235488977485E-3</v>
      </c>
      <c r="F116" s="168">
        <f t="shared" si="34"/>
        <v>4.79</v>
      </c>
      <c r="G116" s="167">
        <f>raw_Data!K122</f>
        <v>4.0883785664578981E-3</v>
      </c>
      <c r="H116" s="167">
        <f t="shared" si="35"/>
        <v>4.5929018789143905E-2</v>
      </c>
      <c r="I116" s="165"/>
      <c r="J116" s="167">
        <f t="shared" si="36"/>
        <v>0.99787680099039056</v>
      </c>
      <c r="K116" s="167">
        <f t="shared" si="55"/>
        <v>1.0379245392884151E-3</v>
      </c>
      <c r="L116" s="93"/>
      <c r="M116" s="171">
        <f t="shared" si="31"/>
        <v>1.0010379245392884</v>
      </c>
      <c r="N116" s="172">
        <f t="shared" si="37"/>
        <v>1.050017397355602</v>
      </c>
      <c r="O116" s="170">
        <f t="shared" si="32"/>
        <v>115</v>
      </c>
      <c r="P116" s="170">
        <f t="shared" si="33"/>
        <v>117</v>
      </c>
      <c r="Q116" s="169"/>
      <c r="R116" s="149">
        <f t="shared" si="38"/>
        <v>0.12457682894461811</v>
      </c>
      <c r="S116" s="173">
        <f t="shared" si="39"/>
        <v>0.93519688343561347</v>
      </c>
      <c r="T116" s="149">
        <v>0</v>
      </c>
      <c r="U116" s="97"/>
      <c r="V116" s="149">
        <f>1/PI()*ATAN('Exhibit4_Impact-Test'!$Y$25*S_RDY_SP)+'Exhibit4_Impact-Test'!$Y$26</f>
        <v>0.57772552787142217</v>
      </c>
      <c r="W116" s="172">
        <f t="shared" si="40"/>
        <v>0.58933396928405168</v>
      </c>
      <c r="X116" s="149">
        <f>1/PI()*ATAN('Exhibit4_Impact-Test'!$Y$25*S_RS_SP)+'Exhibit4_Impact-Test'!$Y$26</f>
        <v>0.84371642022274096</v>
      </c>
      <c r="Y116" s="172">
        <f t="shared" si="41"/>
        <v>0.84991233009615519</v>
      </c>
      <c r="Z116" s="149">
        <f>1/PI()*ATAN('Exhibit4_Impact-Test'!$Y$25*S_5050_SP)+'Exhibit4_Impact-Test'!$Y$26</f>
        <v>0.5</v>
      </c>
      <c r="AA116" s="149">
        <f t="shared" si="42"/>
        <v>0.51194006624137844</v>
      </c>
      <c r="AB116" s="195">
        <f>VLOOKUP(_xlfn.NUMBERVALUE(LEFT(A116,4)),Transactioncosts!$C:$G,5,FALSE)</f>
        <v>70</v>
      </c>
      <c r="AC116" s="174"/>
      <c r="AD116" s="175">
        <f t="shared" si="43"/>
        <v>1.029334616326957</v>
      </c>
      <c r="AE116" s="149">
        <f t="shared" si="44"/>
        <v>1.0423627100082655</v>
      </c>
      <c r="AF116" s="149">
        <f t="shared" si="45"/>
        <v>1.0255276609474451</v>
      </c>
      <c r="AG116" s="176">
        <f t="shared" si="46"/>
        <v>1.0292178946847592</v>
      </c>
      <c r="AH116" s="149">
        <f t="shared" si="47"/>
        <v>1.042303207292419</v>
      </c>
      <c r="AI116" s="149">
        <f t="shared" si="48"/>
        <v>1.0254440804837555</v>
      </c>
      <c r="AJ116" s="97"/>
      <c r="AK116" s="171">
        <f t="shared" si="49"/>
        <v>2.8912589925272458E-2</v>
      </c>
      <c r="AL116" s="149">
        <f t="shared" si="50"/>
        <v>4.1489972980894997E-2</v>
      </c>
      <c r="AM116" s="149">
        <f t="shared" si="51"/>
        <v>2.5207271299094527E-2</v>
      </c>
      <c r="AN116" s="149">
        <f t="shared" si="56"/>
        <v>0.54229851681177521</v>
      </c>
      <c r="AO116" s="149">
        <f t="shared" si="56"/>
        <v>1.3892073356173837</v>
      </c>
      <c r="AP116" s="149">
        <f t="shared" si="56"/>
        <v>0.53819953960348821</v>
      </c>
      <c r="AQ116" s="97"/>
      <c r="AR116" s="171">
        <f t="shared" si="52"/>
        <v>2.8799188259103152E-2</v>
      </c>
      <c r="AS116" s="149">
        <f t="shared" si="53"/>
        <v>4.143288688823249E-2</v>
      </c>
      <c r="AT116" s="149">
        <f t="shared" si="54"/>
        <v>2.5125768017457348E-2</v>
      </c>
      <c r="AU116" s="175">
        <f t="shared" si="57"/>
        <v>0.53290498534388842</v>
      </c>
      <c r="AV116" s="149">
        <f t="shared" si="58"/>
        <v>1.2038173494901572</v>
      </c>
      <c r="AW116" s="149">
        <f t="shared" si="59"/>
        <v>0.53367110136518614</v>
      </c>
    </row>
    <row r="117" spans="1:49" ht="15" x14ac:dyDescent="0.25">
      <c r="A117" s="130">
        <v>1880.08</v>
      </c>
      <c r="B117" s="138"/>
      <c r="C117" s="166">
        <f>raw_Data!B123</f>
        <v>5.19</v>
      </c>
      <c r="D117" s="167">
        <f>raw_Data!J123</f>
        <v>0.02</v>
      </c>
      <c r="E117" s="167">
        <f>raw_Data!L123</f>
        <v>3.1396570620736419E-3</v>
      </c>
      <c r="F117" s="168">
        <f t="shared" si="34"/>
        <v>5.01</v>
      </c>
      <c r="G117" s="167">
        <f>raw_Data!K123</f>
        <v>3.9920159680638728E-3</v>
      </c>
      <c r="H117" s="167">
        <f t="shared" si="35"/>
        <v>3.5928143712574911E-2</v>
      </c>
      <c r="I117" s="165"/>
      <c r="J117" s="167">
        <f t="shared" si="36"/>
        <v>0.99787374304429943</v>
      </c>
      <c r="K117" s="167">
        <f t="shared" si="55"/>
        <v>1.0134001063730746E-3</v>
      </c>
      <c r="L117" s="93"/>
      <c r="M117" s="171">
        <f t="shared" si="31"/>
        <v>1.0010134001063731</v>
      </c>
      <c r="N117" s="172">
        <f t="shared" si="37"/>
        <v>1.0399201596806387</v>
      </c>
      <c r="O117" s="170">
        <f t="shared" si="32"/>
        <v>116</v>
      </c>
      <c r="P117" s="170">
        <f t="shared" si="33"/>
        <v>118</v>
      </c>
      <c r="Q117" s="169"/>
      <c r="R117" s="149">
        <f t="shared" si="38"/>
        <v>0.11615772587629543</v>
      </c>
      <c r="S117" s="173">
        <f t="shared" si="39"/>
        <v>0.91913065221323731</v>
      </c>
      <c r="T117" s="149">
        <v>0</v>
      </c>
      <c r="U117" s="97"/>
      <c r="V117" s="149">
        <f>1/PI()*ATAN('Exhibit4_Impact-Test'!$Y$25*S_RDY_SP)+'Exhibit4_Impact-Test'!$Y$26</f>
        <v>0.57265944897008469</v>
      </c>
      <c r="W117" s="172">
        <f t="shared" si="40"/>
        <v>0.58196399711843605</v>
      </c>
      <c r="X117" s="149">
        <f>1/PI()*ATAN('Exhibit4_Impact-Test'!$Y$25*S_RS_SP)+'Exhibit4_Impact-Test'!$Y$26</f>
        <v>0.84141194211808445</v>
      </c>
      <c r="Y117" s="172">
        <f t="shared" si="41"/>
        <v>0.84643408062220116</v>
      </c>
      <c r="Z117" s="149">
        <f>1/PI()*ATAN('Exhibit4_Impact-Test'!$Y$25*S_5050_SP)+'Exhibit4_Impact-Test'!$Y$26</f>
        <v>0.5</v>
      </c>
      <c r="AA117" s="149">
        <f t="shared" si="42"/>
        <v>0.50953160855915514</v>
      </c>
      <c r="AB117" s="195">
        <f>VLOOKUP(_xlfn.NUMBERVALUE(LEFT(A117,4)),Transactioncosts!$C:$G,5,FALSE)</f>
        <v>70</v>
      </c>
      <c r="AC117" s="174"/>
      <c r="AD117" s="175">
        <f t="shared" si="43"/>
        <v>1.0232937236053834</v>
      </c>
      <c r="AE117" s="149">
        <f t="shared" si="44"/>
        <v>1.0337500122412773</v>
      </c>
      <c r="AF117" s="149">
        <f t="shared" si="45"/>
        <v>1.0204667798935059</v>
      </c>
      <c r="AG117" s="176">
        <f t="shared" si="46"/>
        <v>1.0232121546309958</v>
      </c>
      <c r="AH117" s="149">
        <f t="shared" si="47"/>
        <v>1.0298760965949283</v>
      </c>
      <c r="AI117" s="149">
        <f t="shared" si="48"/>
        <v>1.0204000586335917</v>
      </c>
      <c r="AJ117" s="97"/>
      <c r="AK117" s="171">
        <f t="shared" si="49"/>
        <v>2.3026565607333398E-2</v>
      </c>
      <c r="AL117" s="149">
        <f t="shared" si="50"/>
        <v>3.3192979197386459E-2</v>
      </c>
      <c r="AM117" s="149">
        <f t="shared" si="51"/>
        <v>2.0260149963294834E-2</v>
      </c>
      <c r="AN117" s="149">
        <f t="shared" si="56"/>
        <v>0.56532508241910862</v>
      </c>
      <c r="AO117" s="149">
        <f t="shared" si="56"/>
        <v>1.4224003148147701</v>
      </c>
      <c r="AP117" s="149">
        <f t="shared" si="56"/>
        <v>0.55845968956678305</v>
      </c>
      <c r="AQ117" s="97"/>
      <c r="AR117" s="171">
        <f t="shared" si="52"/>
        <v>2.2946850249270422E-2</v>
      </c>
      <c r="AS117" s="149">
        <f t="shared" si="53"/>
        <v>2.9438500437541766E-2</v>
      </c>
      <c r="AT117" s="149">
        <f t="shared" si="54"/>
        <v>2.0194764746897218E-2</v>
      </c>
      <c r="AU117" s="175">
        <f t="shared" si="57"/>
        <v>0.55585183559315887</v>
      </c>
      <c r="AV117" s="149">
        <f t="shared" si="58"/>
        <v>1.2332558499276989</v>
      </c>
      <c r="AW117" s="149">
        <f t="shared" si="59"/>
        <v>0.55386586611208333</v>
      </c>
    </row>
    <row r="118" spans="1:49" ht="15" x14ac:dyDescent="0.25">
      <c r="A118" s="130">
        <v>1880.09</v>
      </c>
      <c r="B118" s="138"/>
      <c r="C118" s="166">
        <f>raw_Data!B124</f>
        <v>5.18</v>
      </c>
      <c r="D118" s="167">
        <f>raw_Data!J124</f>
        <v>2.0416666666666666E-2</v>
      </c>
      <c r="E118" s="167">
        <f>raw_Data!L124</f>
        <v>3.1181855210138387E-3</v>
      </c>
      <c r="F118" s="168">
        <f t="shared" si="34"/>
        <v>5.19</v>
      </c>
      <c r="G118" s="167">
        <f>raw_Data!K124</f>
        <v>3.9338471419396275E-3</v>
      </c>
      <c r="H118" s="167">
        <f t="shared" si="35"/>
        <v>-1.9267822736032114E-3</v>
      </c>
      <c r="I118" s="165"/>
      <c r="J118" s="167">
        <f t="shared" si="36"/>
        <v>0.9978706787646614</v>
      </c>
      <c r="K118" s="167">
        <f t="shared" si="55"/>
        <v>9.8886428567523943E-4</v>
      </c>
      <c r="L118" s="93"/>
      <c r="M118" s="171">
        <f t="shared" si="31"/>
        <v>1.0009888642856752</v>
      </c>
      <c r="N118" s="172">
        <f t="shared" si="37"/>
        <v>1.0020070648683364</v>
      </c>
      <c r="O118" s="170">
        <f t="shared" si="32"/>
        <v>117</v>
      </c>
      <c r="P118" s="170">
        <f t="shared" si="33"/>
        <v>119</v>
      </c>
      <c r="Q118" s="169"/>
      <c r="R118" s="149">
        <f t="shared" si="38"/>
        <v>0.11227675236488707</v>
      </c>
      <c r="S118" s="173">
        <f t="shared" si="39"/>
        <v>-0.38030303847421909</v>
      </c>
      <c r="T118" s="149">
        <v>0</v>
      </c>
      <c r="U118" s="97"/>
      <c r="V118" s="149">
        <f>1/PI()*ATAN('Exhibit4_Impact-Test'!$Y$25*S_RDY_SP)+'Exhibit4_Impact-Test'!$Y$26</f>
        <v>0.57031128649162766</v>
      </c>
      <c r="W118" s="172">
        <f t="shared" si="40"/>
        <v>0.57056041196620655</v>
      </c>
      <c r="X118" s="149">
        <f>1/PI()*ATAN('Exhibit4_Impact-Test'!$Y$25*S_RS_SP)+'Exhibit4_Impact-Test'!$Y$26</f>
        <v>0.29301755971519128</v>
      </c>
      <c r="Y118" s="172">
        <f t="shared" si="41"/>
        <v>0.2932282172243193</v>
      </c>
      <c r="Z118" s="149">
        <f>1/PI()*ATAN('Exhibit4_Impact-Test'!$Y$25*S_5050_SP)+'Exhibit4_Impact-Test'!$Y$26</f>
        <v>0.5</v>
      </c>
      <c r="AA118" s="149">
        <f t="shared" si="42"/>
        <v>0.50025416940889411</v>
      </c>
      <c r="AB118" s="195">
        <f>VLOOKUP(_xlfn.NUMBERVALUE(LEFT(A118,4)),Transactioncosts!$C:$G,5,FALSE)</f>
        <v>70</v>
      </c>
      <c r="AC118" s="174"/>
      <c r="AD118" s="175">
        <f t="shared" si="43"/>
        <v>1.0015695555698794</v>
      </c>
      <c r="AE118" s="149">
        <f t="shared" si="44"/>
        <v>1.0012872149357073</v>
      </c>
      <c r="AF118" s="149">
        <f t="shared" si="45"/>
        <v>1.0014979645770059</v>
      </c>
      <c r="AG118" s="176">
        <f t="shared" si="46"/>
        <v>1.001511058878088</v>
      </c>
      <c r="AH118" s="149">
        <f t="shared" si="47"/>
        <v>0.99746679173828368</v>
      </c>
      <c r="AI118" s="149">
        <f t="shared" si="48"/>
        <v>1.0014961853911437</v>
      </c>
      <c r="AJ118" s="97"/>
      <c r="AK118" s="171">
        <f t="shared" si="49"/>
        <v>1.5683251048897529E-3</v>
      </c>
      <c r="AL118" s="149">
        <f t="shared" si="50"/>
        <v>1.2863871848146479E-3</v>
      </c>
      <c r="AM118" s="149">
        <f t="shared" si="51"/>
        <v>1.4968437472381705E-3</v>
      </c>
      <c r="AN118" s="149">
        <f t="shared" si="56"/>
        <v>0.56689340752399842</v>
      </c>
      <c r="AO118" s="149">
        <f t="shared" si="56"/>
        <v>1.4236867019995847</v>
      </c>
      <c r="AP118" s="149">
        <f t="shared" si="56"/>
        <v>0.55995653331402118</v>
      </c>
      <c r="AQ118" s="97"/>
      <c r="AR118" s="171">
        <f t="shared" si="52"/>
        <v>1.5099183773860613E-3</v>
      </c>
      <c r="AS118" s="149">
        <f t="shared" si="53"/>
        <v>-2.5364222627349284E-3</v>
      </c>
      <c r="AT118" s="149">
        <f t="shared" si="54"/>
        <v>1.4950672209690123E-3</v>
      </c>
      <c r="AU118" s="175">
        <f t="shared" si="57"/>
        <v>0.55736175397054488</v>
      </c>
      <c r="AV118" s="149">
        <f t="shared" si="58"/>
        <v>1.230719427664964</v>
      </c>
      <c r="AW118" s="149">
        <f t="shared" si="59"/>
        <v>0.55536093333305236</v>
      </c>
    </row>
    <row r="119" spans="1:49" ht="15" x14ac:dyDescent="0.25">
      <c r="A119" s="130">
        <v>1880.1</v>
      </c>
      <c r="B119" s="138"/>
      <c r="C119" s="166">
        <f>raw_Data!B125</f>
        <v>5.33</v>
      </c>
      <c r="D119" s="167">
        <f>raw_Data!J125</f>
        <v>2.0833333333333332E-2</v>
      </c>
      <c r="E119" s="167">
        <f>raw_Data!L125</f>
        <v>3.096708923229885E-3</v>
      </c>
      <c r="F119" s="168">
        <f t="shared" si="34"/>
        <v>5.18</v>
      </c>
      <c r="G119" s="167">
        <f>raw_Data!K125</f>
        <v>4.0218790218790219E-3</v>
      </c>
      <c r="H119" s="167">
        <f t="shared" si="35"/>
        <v>2.8957528957529011E-2</v>
      </c>
      <c r="I119" s="165"/>
      <c r="J119" s="167">
        <f t="shared" si="36"/>
        <v>0.99786760813544972</v>
      </c>
      <c r="K119" s="167">
        <f t="shared" si="55"/>
        <v>9.6431705867949802E-4</v>
      </c>
      <c r="L119" s="93"/>
      <c r="M119" s="171">
        <f t="shared" si="31"/>
        <v>1.0009643170586795</v>
      </c>
      <c r="N119" s="172">
        <f t="shared" si="37"/>
        <v>1.0329794079794079</v>
      </c>
      <c r="O119" s="170">
        <f t="shared" si="32"/>
        <v>118</v>
      </c>
      <c r="P119" s="170">
        <f t="shared" si="33"/>
        <v>120</v>
      </c>
      <c r="Q119" s="169"/>
      <c r="R119" s="149">
        <f t="shared" si="38"/>
        <v>0.12656657309417593</v>
      </c>
      <c r="S119" s="173">
        <f t="shared" si="39"/>
        <v>0.90278671662638232</v>
      </c>
      <c r="T119" s="149">
        <v>0</v>
      </c>
      <c r="U119" s="97"/>
      <c r="V119" s="149">
        <f>1/PI()*ATAN('Exhibit4_Impact-Test'!$Y$25*S_RDY_SP)+'Exhibit4_Impact-Test'!$Y$26</f>
        <v>0.5789170822221279</v>
      </c>
      <c r="W119" s="172">
        <f t="shared" si="40"/>
        <v>0.58657220532678134</v>
      </c>
      <c r="X119" s="149">
        <f>1/PI()*ATAN('Exhibit4_Impact-Test'!$Y$25*S_RS_SP)+'Exhibit4_Impact-Test'!$Y$26</f>
        <v>0.83900295971340411</v>
      </c>
      <c r="Y119" s="172">
        <f t="shared" si="41"/>
        <v>0.84321038988335195</v>
      </c>
      <c r="Z119" s="149">
        <f>1/PI()*ATAN('Exhibit4_Impact-Test'!$Y$25*S_5050_SP)+'Exhibit4_Impact-Test'!$Y$26</f>
        <v>0.5</v>
      </c>
      <c r="AA119" s="149">
        <f t="shared" si="42"/>
        <v>0.5078702007648046</v>
      </c>
      <c r="AB119" s="195">
        <f>VLOOKUP(_xlfn.NUMBERVALUE(LEFT(A119,4)),Transactioncosts!$C:$G,5,FALSE)</f>
        <v>70</v>
      </c>
      <c r="AC119" s="174"/>
      <c r="AD119" s="175">
        <f t="shared" si="43"/>
        <v>1.0194984000815839</v>
      </c>
      <c r="AE119" s="149">
        <f t="shared" si="44"/>
        <v>1.0278250730966645</v>
      </c>
      <c r="AF119" s="149">
        <f t="shared" si="45"/>
        <v>1.0169718625190436</v>
      </c>
      <c r="AG119" s="176">
        <f t="shared" si="46"/>
        <v>1.0194410370195626</v>
      </c>
      <c r="AH119" s="149">
        <f t="shared" si="47"/>
        <v>1.0278125480672786</v>
      </c>
      <c r="AI119" s="149">
        <f t="shared" si="48"/>
        <v>1.0169167711136899</v>
      </c>
      <c r="AJ119" s="97"/>
      <c r="AK119" s="171">
        <f t="shared" si="49"/>
        <v>1.9310741714401738E-2</v>
      </c>
      <c r="AL119" s="149">
        <f t="shared" si="50"/>
        <v>2.74449901963866E-2</v>
      </c>
      <c r="AM119" s="149">
        <f t="shared" si="51"/>
        <v>1.6829449544097042E-2</v>
      </c>
      <c r="AN119" s="149">
        <f t="shared" si="56"/>
        <v>0.58620414923840014</v>
      </c>
      <c r="AO119" s="149">
        <f t="shared" si="56"/>
        <v>1.4511316921959714</v>
      </c>
      <c r="AP119" s="149">
        <f t="shared" si="56"/>
        <v>0.57678598285811822</v>
      </c>
      <c r="AQ119" s="97"/>
      <c r="AR119" s="171">
        <f t="shared" si="52"/>
        <v>1.9254474165702008E-2</v>
      </c>
      <c r="AS119" s="149">
        <f t="shared" si="53"/>
        <v>2.7432804167820991E-2</v>
      </c>
      <c r="AT119" s="149">
        <f t="shared" si="54"/>
        <v>1.6775276071217437E-2</v>
      </c>
      <c r="AU119" s="175">
        <f t="shared" si="57"/>
        <v>0.57661622813624691</v>
      </c>
      <c r="AV119" s="149">
        <f t="shared" si="58"/>
        <v>1.2581522318327849</v>
      </c>
      <c r="AW119" s="149">
        <f t="shared" si="59"/>
        <v>0.57213620940426979</v>
      </c>
    </row>
    <row r="120" spans="1:49" ht="15" x14ac:dyDescent="0.25">
      <c r="A120" s="130">
        <v>1880.11</v>
      </c>
      <c r="B120" s="138"/>
      <c r="C120" s="166">
        <f>raw_Data!B126</f>
        <v>5.61</v>
      </c>
      <c r="D120" s="167">
        <f>raw_Data!J126</f>
        <v>2.1250000000000002E-2</v>
      </c>
      <c r="E120" s="167">
        <f>raw_Data!L126</f>
        <v>3.0752272662306623E-3</v>
      </c>
      <c r="F120" s="168">
        <f t="shared" si="34"/>
        <v>5.33</v>
      </c>
      <c r="G120" s="167">
        <f>raw_Data!K126</f>
        <v>3.9868667917448411E-3</v>
      </c>
      <c r="H120" s="167">
        <f t="shared" si="35"/>
        <v>5.2532833020638048E-2</v>
      </c>
      <c r="I120" s="165"/>
      <c r="J120" s="167">
        <f t="shared" si="36"/>
        <v>0.99786453114045859</v>
      </c>
      <c r="K120" s="167">
        <f t="shared" si="55"/>
        <v>9.3975840668925059E-4</v>
      </c>
      <c r="L120" s="93"/>
      <c r="M120" s="171">
        <f t="shared" si="31"/>
        <v>1.0009397584066893</v>
      </c>
      <c r="N120" s="172">
        <f t="shared" si="37"/>
        <v>1.0565196998123829</v>
      </c>
      <c r="O120" s="170">
        <f t="shared" si="32"/>
        <v>119</v>
      </c>
      <c r="P120" s="170">
        <f t="shared" si="33"/>
        <v>121</v>
      </c>
      <c r="Q120" s="169"/>
      <c r="R120" s="149">
        <f t="shared" si="38"/>
        <v>0.1256650460632695</v>
      </c>
      <c r="S120" s="173">
        <f t="shared" si="39"/>
        <v>0.94433337368920689</v>
      </c>
      <c r="T120" s="149">
        <v>0</v>
      </c>
      <c r="U120" s="97"/>
      <c r="V120" s="149">
        <f>1/PI()*ATAN('Exhibit4_Impact-Test'!$Y$25*S_RDY_SP)+'Exhibit4_Impact-Test'!$Y$26</f>
        <v>0.57837748218088647</v>
      </c>
      <c r="W120" s="172">
        <f t="shared" si="40"/>
        <v>0.59149696772400517</v>
      </c>
      <c r="X120" s="149">
        <f>1/PI()*ATAN('Exhibit4_Impact-Test'!$Y$25*S_RS_SP)+'Exhibit4_Impact-Test'!$Y$26</f>
        <v>0.84499967979562474</v>
      </c>
      <c r="Y120" s="172">
        <f t="shared" si="41"/>
        <v>0.85194648943647899</v>
      </c>
      <c r="Z120" s="149">
        <f>1/PI()*ATAN('Exhibit4_Impact-Test'!$Y$25*S_5050_SP)+'Exhibit4_Impact-Test'!$Y$26</f>
        <v>0.5</v>
      </c>
      <c r="AA120" s="149">
        <f t="shared" si="42"/>
        <v>0.51350693477425879</v>
      </c>
      <c r="AB120" s="195">
        <f>VLOOKUP(_xlfn.NUMBERVALUE(LEFT(A120,4)),Transactioncosts!$C:$G,5,FALSE)</f>
        <v>70</v>
      </c>
      <c r="AC120" s="174"/>
      <c r="AD120" s="175">
        <f t="shared" si="43"/>
        <v>1.0330859449766754</v>
      </c>
      <c r="AE120" s="149">
        <f t="shared" si="44"/>
        <v>1.0479047910975601</v>
      </c>
      <c r="AF120" s="149">
        <f t="shared" si="45"/>
        <v>1.0287297291095361</v>
      </c>
      <c r="AG120" s="176">
        <f t="shared" si="46"/>
        <v>1.0329425456392687</v>
      </c>
      <c r="AH120" s="149">
        <f t="shared" si="47"/>
        <v>1.047842234687586</v>
      </c>
      <c r="AI120" s="149">
        <f t="shared" si="48"/>
        <v>1.0286351805661162</v>
      </c>
      <c r="AJ120" s="97"/>
      <c r="AK120" s="171">
        <f t="shared" si="49"/>
        <v>3.2550386073211639E-2</v>
      </c>
      <c r="AL120" s="149">
        <f t="shared" si="50"/>
        <v>4.6792733582552641E-2</v>
      </c>
      <c r="AM120" s="149">
        <f t="shared" si="51"/>
        <v>2.8324768425736151E-2</v>
      </c>
      <c r="AN120" s="149">
        <f t="shared" si="56"/>
        <v>0.61875453531161173</v>
      </c>
      <c r="AO120" s="149">
        <f t="shared" si="56"/>
        <v>1.497924425778524</v>
      </c>
      <c r="AP120" s="149">
        <f t="shared" si="56"/>
        <v>0.60511075128385439</v>
      </c>
      <c r="AQ120" s="97"/>
      <c r="AR120" s="171">
        <f t="shared" si="52"/>
        <v>3.2411569654862804E-2</v>
      </c>
      <c r="AS120" s="149">
        <f t="shared" si="53"/>
        <v>4.6733035146412194E-2</v>
      </c>
      <c r="AT120" s="149">
        <f t="shared" si="54"/>
        <v>2.8232856151893294E-2</v>
      </c>
      <c r="AU120" s="175">
        <f t="shared" si="57"/>
        <v>0.60902779779110972</v>
      </c>
      <c r="AV120" s="149">
        <f t="shared" si="58"/>
        <v>1.304885266979197</v>
      </c>
      <c r="AW120" s="149">
        <f t="shared" si="59"/>
        <v>0.6003690655561631</v>
      </c>
    </row>
    <row r="121" spans="1:49" ht="15" x14ac:dyDescent="0.25">
      <c r="A121" s="130">
        <v>1880.12</v>
      </c>
      <c r="B121" s="138"/>
      <c r="C121" s="166">
        <f>raw_Data!B127</f>
        <v>5.84</v>
      </c>
      <c r="D121" s="167">
        <f>raw_Data!J127</f>
        <v>2.1666666666666667E-2</v>
      </c>
      <c r="E121" s="167">
        <f>raw_Data!L127</f>
        <v>3.05374054752372E-3</v>
      </c>
      <c r="F121" s="168">
        <f t="shared" si="34"/>
        <v>5.61</v>
      </c>
      <c r="G121" s="167">
        <f>raw_Data!K127</f>
        <v>3.8621509209744503E-3</v>
      </c>
      <c r="H121" s="167">
        <f t="shared" si="35"/>
        <v>4.099821746880572E-2</v>
      </c>
      <c r="I121" s="165"/>
      <c r="J121" s="167">
        <f t="shared" si="36"/>
        <v>0.99786144776356678</v>
      </c>
      <c r="K121" s="167">
        <f t="shared" si="55"/>
        <v>9.1518831109049792E-4</v>
      </c>
      <c r="L121" s="93"/>
      <c r="M121" s="171">
        <f t="shared" si="31"/>
        <v>1.0009151883110905</v>
      </c>
      <c r="N121" s="172">
        <f t="shared" si="37"/>
        <v>1.0448603683897801</v>
      </c>
      <c r="O121" s="170">
        <f t="shared" si="32"/>
        <v>120</v>
      </c>
      <c r="P121" s="170">
        <f t="shared" si="33"/>
        <v>122</v>
      </c>
      <c r="Q121" s="169"/>
      <c r="R121" s="149">
        <f t="shared" si="38"/>
        <v>0.113432428434584</v>
      </c>
      <c r="S121" s="173">
        <f t="shared" si="39"/>
        <v>0.93022493964974795</v>
      </c>
      <c r="T121" s="149">
        <v>0</v>
      </c>
      <c r="U121" s="97"/>
      <c r="V121" s="149">
        <f>1/PI()*ATAN('Exhibit4_Impact-Test'!$Y$25*S_RDY_SP)+'Exhibit4_Impact-Test'!$Y$26</f>
        <v>0.57101134809447374</v>
      </c>
      <c r="W121" s="172">
        <f t="shared" si="40"/>
        <v>0.58150316931722479</v>
      </c>
      <c r="X121" s="149">
        <f>1/PI()*ATAN('Exhibit4_Impact-Test'!$Y$25*S_RS_SP)+'Exhibit4_Impact-Test'!$Y$26</f>
        <v>0.84300985944019446</v>
      </c>
      <c r="Y121" s="172">
        <f t="shared" si="41"/>
        <v>0.84861304588887665</v>
      </c>
      <c r="Z121" s="149">
        <f>1/PI()*ATAN('Exhibit4_Impact-Test'!$Y$25*S_5050_SP)+'Exhibit4_Impact-Test'!$Y$26</f>
        <v>0.5</v>
      </c>
      <c r="AA121" s="149">
        <f t="shared" si="42"/>
        <v>0.51074046953360763</v>
      </c>
      <c r="AB121" s="195">
        <f>VLOOKUP(_xlfn.NUMBERVALUE(LEFT(A121,4)),Transactioncosts!$C:$G,5,FALSE)</f>
        <v>70</v>
      </c>
      <c r="AC121" s="174"/>
      <c r="AD121" s="175">
        <f t="shared" si="43"/>
        <v>1.0260083848300774</v>
      </c>
      <c r="AE121" s="149">
        <f t="shared" si="44"/>
        <v>1.0379614083923006</v>
      </c>
      <c r="AF121" s="149">
        <f t="shared" si="45"/>
        <v>1.0228877783504353</v>
      </c>
      <c r="AG121" s="176">
        <f t="shared" si="46"/>
        <v>1.0259052939852855</v>
      </c>
      <c r="AH121" s="149">
        <f t="shared" si="47"/>
        <v>1.0379430824630402</v>
      </c>
      <c r="AI121" s="149">
        <f t="shared" si="48"/>
        <v>1.0228125950637001</v>
      </c>
      <c r="AJ121" s="97"/>
      <c r="AK121" s="171">
        <f t="shared" si="49"/>
        <v>2.5675919064187636E-2</v>
      </c>
      <c r="AL121" s="149">
        <f t="shared" si="50"/>
        <v>3.7258605239735135E-2</v>
      </c>
      <c r="AM121" s="149">
        <f t="shared" si="51"/>
        <v>2.2629782369985231E-2</v>
      </c>
      <c r="AN121" s="149">
        <f t="shared" si="56"/>
        <v>0.64443045437579938</v>
      </c>
      <c r="AO121" s="149">
        <f t="shared" si="56"/>
        <v>1.5351830310182593</v>
      </c>
      <c r="AP121" s="149">
        <f t="shared" si="56"/>
        <v>0.62774053365383964</v>
      </c>
      <c r="AQ121" s="97"/>
      <c r="AR121" s="171">
        <f t="shared" si="52"/>
        <v>2.5575436430884918E-2</v>
      </c>
      <c r="AS121" s="149">
        <f t="shared" si="53"/>
        <v>3.7240949389630733E-2</v>
      </c>
      <c r="AT121" s="149">
        <f t="shared" si="54"/>
        <v>2.2556278656786468E-2</v>
      </c>
      <c r="AU121" s="175">
        <f t="shared" si="57"/>
        <v>0.63460323422199461</v>
      </c>
      <c r="AV121" s="149">
        <f t="shared" si="58"/>
        <v>1.3421262163688277</v>
      </c>
      <c r="AW121" s="149">
        <f t="shared" si="59"/>
        <v>0.62292534421294954</v>
      </c>
    </row>
    <row r="122" spans="1:49" ht="15" x14ac:dyDescent="0.25">
      <c r="A122" s="130">
        <v>1881.01</v>
      </c>
      <c r="B122" s="138"/>
      <c r="C122" s="166">
        <f>raw_Data!B128</f>
        <v>6.19</v>
      </c>
      <c r="D122" s="167">
        <f>raw_Data!J128</f>
        <v>2.2083333333333333E-2</v>
      </c>
      <c r="E122" s="167">
        <f>raw_Data!L128</f>
        <v>3.0322487646148311E-3</v>
      </c>
      <c r="F122" s="168">
        <f t="shared" si="34"/>
        <v>5.84</v>
      </c>
      <c r="G122" s="167">
        <f>raw_Data!K128</f>
        <v>3.7813926940639272E-3</v>
      </c>
      <c r="H122" s="167">
        <f t="shared" si="35"/>
        <v>5.9931506849315141E-2</v>
      </c>
      <c r="I122" s="165"/>
      <c r="J122" s="167">
        <f t="shared" si="36"/>
        <v>0.99785835798856237</v>
      </c>
      <c r="K122" s="167">
        <f t="shared" si="55"/>
        <v>8.9060675317709226E-4</v>
      </c>
      <c r="L122" s="93"/>
      <c r="M122" s="171">
        <f t="shared" si="31"/>
        <v>1.0008906067531771</v>
      </c>
      <c r="N122" s="172">
        <f t="shared" si="37"/>
        <v>1.0637128995433791</v>
      </c>
      <c r="O122" s="170">
        <f t="shared" si="32"/>
        <v>121</v>
      </c>
      <c r="P122" s="170">
        <f t="shared" si="33"/>
        <v>123</v>
      </c>
      <c r="Q122" s="169"/>
      <c r="R122" s="149">
        <f t="shared" si="38"/>
        <v>0.10645763891080928</v>
      </c>
      <c r="S122" s="173">
        <f t="shared" si="39"/>
        <v>0.95151657453556371</v>
      </c>
      <c r="T122" s="149">
        <v>0</v>
      </c>
      <c r="U122" s="97"/>
      <c r="V122" s="149">
        <f>1/PI()*ATAN('Exhibit4_Impact-Test'!$Y$25*S_RDY_SP)+'Exhibit4_Impact-Test'!$Y$26</f>
        <v>0.56677590577553838</v>
      </c>
      <c r="W122" s="172">
        <f t="shared" si="40"/>
        <v>0.58165819745657155</v>
      </c>
      <c r="X122" s="149">
        <f>1/PI()*ATAN('Exhibit4_Impact-Test'!$Y$25*S_RS_SP)+'Exhibit4_Impact-Test'!$Y$26</f>
        <v>0.84599505599454106</v>
      </c>
      <c r="Y122" s="172">
        <f t="shared" si="41"/>
        <v>0.85376038785732611</v>
      </c>
      <c r="Z122" s="149">
        <f>1/PI()*ATAN('Exhibit4_Impact-Test'!$Y$25*S_5050_SP)+'Exhibit4_Impact-Test'!$Y$26</f>
        <v>0.5</v>
      </c>
      <c r="AA122" s="149">
        <f t="shared" si="42"/>
        <v>0.51521413012198436</v>
      </c>
      <c r="AB122" s="195">
        <f>VLOOKUP(_xlfn.NUMBERVALUE(LEFT(A122,4)),Transactioncosts!$C:$G,5,FALSE)</f>
        <v>70</v>
      </c>
      <c r="AC122" s="174"/>
      <c r="AD122" s="175">
        <f t="shared" si="43"/>
        <v>1.0364967686522399</v>
      </c>
      <c r="AE122" s="149">
        <f t="shared" si="44"/>
        <v>1.0540379558599295</v>
      </c>
      <c r="AF122" s="149">
        <f t="shared" si="45"/>
        <v>1.0323017531482781</v>
      </c>
      <c r="AG122" s="176">
        <f t="shared" si="46"/>
        <v>1.0363236676785073</v>
      </c>
      <c r="AH122" s="149">
        <f t="shared" si="47"/>
        <v>1.0497768320092937</v>
      </c>
      <c r="AI122" s="149">
        <f t="shared" si="48"/>
        <v>1.0321952542374242</v>
      </c>
      <c r="AJ122" s="97"/>
      <c r="AK122" s="171">
        <f t="shared" si="49"/>
        <v>3.5846535331905599E-2</v>
      </c>
      <c r="AL122" s="149">
        <f t="shared" si="50"/>
        <v>5.2628460723086072E-2</v>
      </c>
      <c r="AM122" s="149">
        <f t="shared" si="51"/>
        <v>3.1791020781366482E-2</v>
      </c>
      <c r="AN122" s="149">
        <f t="shared" si="56"/>
        <v>0.680276989707705</v>
      </c>
      <c r="AO122" s="149">
        <f t="shared" si="56"/>
        <v>1.5878114917413453</v>
      </c>
      <c r="AP122" s="149">
        <f t="shared" si="56"/>
        <v>0.65953155443520617</v>
      </c>
      <c r="AQ122" s="97"/>
      <c r="AR122" s="171">
        <f t="shared" si="52"/>
        <v>3.5679515583256743E-2</v>
      </c>
      <c r="AS122" s="149">
        <f t="shared" si="53"/>
        <v>4.8577600635874955E-2</v>
      </c>
      <c r="AT122" s="149">
        <f t="shared" si="54"/>
        <v>3.1687849005803355E-2</v>
      </c>
      <c r="AU122" s="175">
        <f t="shared" si="57"/>
        <v>0.67028274980525138</v>
      </c>
      <c r="AV122" s="149">
        <f t="shared" si="58"/>
        <v>1.3907038170047026</v>
      </c>
      <c r="AW122" s="149">
        <f t="shared" si="59"/>
        <v>0.65461319321875289</v>
      </c>
    </row>
    <row r="123" spans="1:49" ht="15" x14ac:dyDescent="0.25">
      <c r="A123" s="130">
        <v>1881.02</v>
      </c>
      <c r="B123" s="138"/>
      <c r="C123" s="166">
        <f>raw_Data!B129</f>
        <v>6.17</v>
      </c>
      <c r="D123" s="167">
        <f>raw_Data!J129</f>
        <v>2.2500000000000003E-2</v>
      </c>
      <c r="E123" s="167">
        <f>raw_Data!L129</f>
        <v>3.0268750273134692E-3</v>
      </c>
      <c r="F123" s="168">
        <f t="shared" si="34"/>
        <v>6.19</v>
      </c>
      <c r="G123" s="167">
        <f>raw_Data!K129</f>
        <v>3.6348949919224557E-3</v>
      </c>
      <c r="H123" s="167">
        <f t="shared" si="35"/>
        <v>-3.231017770597866E-3</v>
      </c>
      <c r="I123" s="165"/>
      <c r="J123" s="167">
        <f t="shared" si="36"/>
        <v>0.99946386285050326</v>
      </c>
      <c r="K123" s="167">
        <f t="shared" si="55"/>
        <v>2.4907378778167288E-3</v>
      </c>
      <c r="L123" s="93"/>
      <c r="M123" s="171">
        <f t="shared" si="31"/>
        <v>1.0024907378778167</v>
      </c>
      <c r="N123" s="172">
        <f t="shared" si="37"/>
        <v>1.0004038772213246</v>
      </c>
      <c r="O123" s="170">
        <f t="shared" si="32"/>
        <v>122</v>
      </c>
      <c r="P123" s="170">
        <f t="shared" si="33"/>
        <v>124</v>
      </c>
      <c r="Q123" s="169"/>
      <c r="R123" s="149">
        <f t="shared" si="38"/>
        <v>9.0390465439824402E-2</v>
      </c>
      <c r="S123" s="173">
        <f t="shared" si="39"/>
        <v>-0.51586783868014685</v>
      </c>
      <c r="T123" s="149">
        <v>0</v>
      </c>
      <c r="U123" s="97"/>
      <c r="V123" s="149">
        <f>1/PI()*ATAN('Exhibit4_Impact-Test'!$Y$25*S_RDY_SP)+'Exhibit4_Impact-Test'!$Y$26</f>
        <v>0.55692948692332678</v>
      </c>
      <c r="W123" s="172">
        <f t="shared" si="40"/>
        <v>0.55641521841223318</v>
      </c>
      <c r="X123" s="149">
        <f>1/PI()*ATAN('Exhibit4_Impact-Test'!$Y$25*S_RS_SP)+'Exhibit4_Impact-Test'!$Y$26</f>
        <v>0.24502840919506369</v>
      </c>
      <c r="Y123" s="172">
        <f t="shared" si="41"/>
        <v>0.24464312454250431</v>
      </c>
      <c r="Z123" s="149">
        <f>1/PI()*ATAN('Exhibit4_Impact-Test'!$Y$25*S_5050_SP)+'Exhibit4_Impact-Test'!$Y$26</f>
        <v>0.5</v>
      </c>
      <c r="AA123" s="149">
        <f t="shared" si="42"/>
        <v>0.4994790388269158</v>
      </c>
      <c r="AB123" s="195">
        <f>VLOOKUP(_xlfn.NUMBERVALUE(LEFT(A123,4)),Transactioncosts!$C:$G,5,FALSE)</f>
        <v>70</v>
      </c>
      <c r="AC123" s="174"/>
      <c r="AD123" s="175">
        <f t="shared" si="43"/>
        <v>1.0013285036431161</v>
      </c>
      <c r="AE123" s="149">
        <f t="shared" si="44"/>
        <v>1.0019793977309448</v>
      </c>
      <c r="AF123" s="149">
        <f t="shared" si="45"/>
        <v>1.0014473075495707</v>
      </c>
      <c r="AG123" s="176">
        <f t="shared" si="46"/>
        <v>1.0012751793317904</v>
      </c>
      <c r="AH123" s="149">
        <f t="shared" si="47"/>
        <v>0.99794995969797307</v>
      </c>
      <c r="AI123" s="149">
        <f t="shared" si="48"/>
        <v>1.001443660821359</v>
      </c>
      <c r="AJ123" s="97"/>
      <c r="AK123" s="171">
        <f t="shared" si="49"/>
        <v>1.3276219629417044E-3</v>
      </c>
      <c r="AL123" s="149">
        <f t="shared" si="50"/>
        <v>1.9774413045281023E-3</v>
      </c>
      <c r="AM123" s="149">
        <f t="shared" si="51"/>
        <v>1.446261209461442E-3</v>
      </c>
      <c r="AN123" s="149">
        <f t="shared" si="56"/>
        <v>0.68160461167064668</v>
      </c>
      <c r="AO123" s="149">
        <f t="shared" si="56"/>
        <v>1.5897889330458734</v>
      </c>
      <c r="AP123" s="149">
        <f t="shared" si="56"/>
        <v>0.66097781564466762</v>
      </c>
      <c r="AQ123" s="97"/>
      <c r="AR123" s="171">
        <f t="shared" si="52"/>
        <v>1.2743669811481608E-3</v>
      </c>
      <c r="AS123" s="149">
        <f t="shared" si="53"/>
        <v>-2.0521445109474602E-3</v>
      </c>
      <c r="AT123" s="149">
        <f t="shared" si="54"/>
        <v>1.4426197449292054E-3</v>
      </c>
      <c r="AU123" s="175">
        <f t="shared" si="57"/>
        <v>0.67155711678639951</v>
      </c>
      <c r="AV123" s="149">
        <f t="shared" si="58"/>
        <v>1.3886516724937552</v>
      </c>
      <c r="AW123" s="149">
        <f t="shared" si="59"/>
        <v>0.65605581296368209</v>
      </c>
    </row>
    <row r="124" spans="1:49" ht="15" x14ac:dyDescent="0.25">
      <c r="A124" s="130">
        <v>1881.03</v>
      </c>
      <c r="B124" s="138"/>
      <c r="C124" s="166">
        <f>raw_Data!B130</f>
        <v>6.24</v>
      </c>
      <c r="D124" s="167">
        <f>raw_Data!J130</f>
        <v>2.2916666666666669E-2</v>
      </c>
      <c r="E124" s="167">
        <f>raw_Data!L130</f>
        <v>3.0215009733045584E-3</v>
      </c>
      <c r="F124" s="168">
        <f t="shared" si="34"/>
        <v>6.17</v>
      </c>
      <c r="G124" s="167">
        <f>raw_Data!K130</f>
        <v>3.7142085359265263E-3</v>
      </c>
      <c r="H124" s="167">
        <f t="shared" si="35"/>
        <v>1.1345218800648427E-2</v>
      </c>
      <c r="I124" s="165"/>
      <c r="J124" s="167">
        <f t="shared" si="36"/>
        <v>0.99946366910781381</v>
      </c>
      <c r="K124" s="167">
        <f t="shared" si="55"/>
        <v>2.4851700811183708E-3</v>
      </c>
      <c r="L124" s="93"/>
      <c r="M124" s="171">
        <f t="shared" si="31"/>
        <v>1.0024851700811184</v>
      </c>
      <c r="N124" s="172">
        <f t="shared" si="37"/>
        <v>1.0150594273365747</v>
      </c>
      <c r="O124" s="170">
        <f t="shared" si="32"/>
        <v>123</v>
      </c>
      <c r="P124" s="170">
        <f t="shared" si="33"/>
        <v>125</v>
      </c>
      <c r="Q124" s="169"/>
      <c r="R124" s="149">
        <f t="shared" si="38"/>
        <v>0.10196187336427277</v>
      </c>
      <c r="S124" s="173">
        <f t="shared" si="39"/>
        <v>0.78939220244829766</v>
      </c>
      <c r="T124" s="149">
        <v>0</v>
      </c>
      <c r="U124" s="97"/>
      <c r="V124" s="149">
        <f>1/PI()*ATAN('Exhibit4_Impact-Test'!$Y$25*S_RDY_SP)+'Exhibit4_Impact-Test'!$Y$26</f>
        <v>0.56403297717304091</v>
      </c>
      <c r="W124" s="172">
        <f t="shared" si="40"/>
        <v>0.5670956515790968</v>
      </c>
      <c r="X124" s="149">
        <f>1/PI()*ATAN('Exhibit4_Impact-Test'!$Y$25*S_RS_SP)+'Exhibit4_Impact-Test'!$Y$26</f>
        <v>0.82027712925275109</v>
      </c>
      <c r="Y124" s="172">
        <f t="shared" si="41"/>
        <v>0.82210743141720988</v>
      </c>
      <c r="Z124" s="149">
        <f>1/PI()*ATAN('Exhibit4_Impact-Test'!$Y$25*S_5050_SP)+'Exhibit4_Impact-Test'!$Y$26</f>
        <v>0.5</v>
      </c>
      <c r="AA124" s="149">
        <f t="shared" si="42"/>
        <v>0.50311622783247278</v>
      </c>
      <c r="AB124" s="195">
        <f>VLOOKUP(_xlfn.NUMBERVALUE(LEFT(A124,4)),Transactioncosts!$C:$G,5,FALSE)</f>
        <v>70</v>
      </c>
      <c r="AC124" s="174"/>
      <c r="AD124" s="175">
        <f t="shared" si="43"/>
        <v>1.0095774658366532</v>
      </c>
      <c r="AE124" s="149">
        <f t="shared" si="44"/>
        <v>1.0127995457251098</v>
      </c>
      <c r="AF124" s="149">
        <f t="shared" si="45"/>
        <v>1.0087722987088465</v>
      </c>
      <c r="AG124" s="176">
        <f t="shared" si="46"/>
        <v>1.0095740134188029</v>
      </c>
      <c r="AH124" s="149">
        <f t="shared" si="47"/>
        <v>1.0087624183429298</v>
      </c>
      <c r="AI124" s="149">
        <f t="shared" si="48"/>
        <v>1.0087504851140192</v>
      </c>
      <c r="AJ124" s="97"/>
      <c r="AK124" s="171">
        <f t="shared" si="49"/>
        <v>9.5318926633391997E-3</v>
      </c>
      <c r="AL124" s="149">
        <f t="shared" si="50"/>
        <v>1.2718323874014711E-2</v>
      </c>
      <c r="AM124" s="149">
        <f t="shared" si="51"/>
        <v>8.7340456452834545E-3</v>
      </c>
      <c r="AN124" s="149">
        <f t="shared" si="56"/>
        <v>0.69113650433398588</v>
      </c>
      <c r="AO124" s="149">
        <f t="shared" si="56"/>
        <v>1.6025072569198882</v>
      </c>
      <c r="AP124" s="149">
        <f t="shared" si="56"/>
        <v>0.66971186128995108</v>
      </c>
      <c r="AQ124" s="97"/>
      <c r="AR124" s="171">
        <f t="shared" si="52"/>
        <v>9.5284729913772473E-3</v>
      </c>
      <c r="AS124" s="149">
        <f t="shared" si="53"/>
        <v>8.724251151207757E-3</v>
      </c>
      <c r="AT124" s="149">
        <f t="shared" si="54"/>
        <v>8.7124215079967832E-3</v>
      </c>
      <c r="AU124" s="175">
        <f t="shared" si="57"/>
        <v>0.68108558977777678</v>
      </c>
      <c r="AV124" s="149">
        <f t="shared" si="58"/>
        <v>1.397375923644963</v>
      </c>
      <c r="AW124" s="149">
        <f t="shared" si="59"/>
        <v>0.66476823447167888</v>
      </c>
    </row>
    <row r="125" spans="1:49" ht="15" x14ac:dyDescent="0.25">
      <c r="A125" s="130">
        <v>1881.04</v>
      </c>
      <c r="B125" s="138"/>
      <c r="C125" s="166">
        <f>raw_Data!B131</f>
        <v>6.22</v>
      </c>
      <c r="D125" s="167">
        <f>raw_Data!J131</f>
        <v>2.3333333333333334E-2</v>
      </c>
      <c r="E125" s="167">
        <f>raw_Data!L131</f>
        <v>3.0161266025487965E-3</v>
      </c>
      <c r="F125" s="168">
        <f t="shared" si="34"/>
        <v>6.24</v>
      </c>
      <c r="G125" s="167">
        <f>raw_Data!K131</f>
        <v>3.7393162393162395E-3</v>
      </c>
      <c r="H125" s="167">
        <f t="shared" si="35"/>
        <v>-3.2051282051283048E-3</v>
      </c>
      <c r="I125" s="165"/>
      <c r="J125" s="167">
        <f t="shared" si="36"/>
        <v>0.99946347526456503</v>
      </c>
      <c r="K125" s="167">
        <f t="shared" si="55"/>
        <v>2.4796018671138231E-3</v>
      </c>
      <c r="L125" s="93"/>
      <c r="M125" s="171">
        <f t="shared" si="31"/>
        <v>1.0024796018671138</v>
      </c>
      <c r="N125" s="172">
        <f t="shared" si="37"/>
        <v>1.000534188034188</v>
      </c>
      <c r="O125" s="170">
        <f t="shared" si="32"/>
        <v>124</v>
      </c>
      <c r="P125" s="170">
        <f t="shared" si="33"/>
        <v>126</v>
      </c>
      <c r="Q125" s="169"/>
      <c r="R125" s="149">
        <f t="shared" si="38"/>
        <v>0.1061728550613223</v>
      </c>
      <c r="S125" s="173">
        <f t="shared" si="39"/>
        <v>-0.51474531617040686</v>
      </c>
      <c r="T125" s="149">
        <v>0</v>
      </c>
      <c r="U125" s="97"/>
      <c r="V125" s="149">
        <f>1/PI()*ATAN('Exhibit4_Impact-Test'!$Y$25*S_RDY_SP)+'Exhibit4_Impact-Test'!$Y$26</f>
        <v>0.56660244902904489</v>
      </c>
      <c r="W125" s="172">
        <f t="shared" si="40"/>
        <v>0.56612538228147691</v>
      </c>
      <c r="X125" s="149">
        <f>1/PI()*ATAN('Exhibit4_Impact-Test'!$Y$25*S_RS_SP)+'Exhibit4_Impact-Test'!$Y$26</f>
        <v>0.24537494824865319</v>
      </c>
      <c r="Y125" s="172">
        <f t="shared" si="41"/>
        <v>0.24501544340650575</v>
      </c>
      <c r="Z125" s="149">
        <f>1/PI()*ATAN('Exhibit4_Impact-Test'!$Y$25*S_5050_SP)+'Exhibit4_Impact-Test'!$Y$26</f>
        <v>0.5</v>
      </c>
      <c r="AA125" s="149">
        <f t="shared" si="42"/>
        <v>0.49951437832262213</v>
      </c>
      <c r="AB125" s="195">
        <f>VLOOKUP(_xlfn.NUMBERVALUE(LEFT(A125,4)),Transactioncosts!$C:$G,5,FALSE)</f>
        <v>70</v>
      </c>
      <c r="AC125" s="174"/>
      <c r="AD125" s="175">
        <f t="shared" si="43"/>
        <v>1.0013773256250031</v>
      </c>
      <c r="AE125" s="149">
        <f t="shared" si="44"/>
        <v>1.0020022460485376</v>
      </c>
      <c r="AF125" s="149">
        <f t="shared" si="45"/>
        <v>1.0015068949506509</v>
      </c>
      <c r="AG125" s="176">
        <f t="shared" si="46"/>
        <v>1.0013264386279013</v>
      </c>
      <c r="AH125" s="149">
        <f t="shared" si="47"/>
        <v>0.99780935203228216</v>
      </c>
      <c r="AI125" s="149">
        <f t="shared" si="48"/>
        <v>1.0015034955989093</v>
      </c>
      <c r="AJ125" s="97"/>
      <c r="AK125" s="171">
        <f t="shared" si="49"/>
        <v>1.3763779821065975E-3</v>
      </c>
      <c r="AL125" s="149">
        <f t="shared" si="50"/>
        <v>2.0002442255675421E-3</v>
      </c>
      <c r="AM125" s="149">
        <f t="shared" si="51"/>
        <v>1.5057607237523335E-3</v>
      </c>
      <c r="AN125" s="149">
        <f t="shared" si="56"/>
        <v>0.69251288231609243</v>
      </c>
      <c r="AO125" s="149">
        <f t="shared" si="56"/>
        <v>1.6045075011454557</v>
      </c>
      <c r="AP125" s="149">
        <f t="shared" si="56"/>
        <v>0.67121762201370339</v>
      </c>
      <c r="AQ125" s="97"/>
      <c r="AR125" s="171">
        <f t="shared" si="52"/>
        <v>1.3255596853408672E-3</v>
      </c>
      <c r="AS125" s="149">
        <f t="shared" si="53"/>
        <v>-2.1930509470062722E-3</v>
      </c>
      <c r="AT125" s="149">
        <f t="shared" si="54"/>
        <v>1.5023664810088183E-3</v>
      </c>
      <c r="AU125" s="175">
        <f t="shared" si="57"/>
        <v>0.68241114946311765</v>
      </c>
      <c r="AV125" s="149">
        <f t="shared" si="58"/>
        <v>1.3951828726979567</v>
      </c>
      <c r="AW125" s="149">
        <f t="shared" si="59"/>
        <v>0.66627060095268764</v>
      </c>
    </row>
    <row r="126" spans="1:49" ht="15" x14ac:dyDescent="0.25">
      <c r="A126" s="130">
        <v>1881.05</v>
      </c>
      <c r="B126" s="138"/>
      <c r="C126" s="166">
        <f>raw_Data!B132</f>
        <v>6.5</v>
      </c>
      <c r="D126" s="167">
        <f>raw_Data!J132</f>
        <v>2.3749999999999997E-2</v>
      </c>
      <c r="E126" s="167">
        <f>raw_Data!L132</f>
        <v>3.0107519150075479E-3</v>
      </c>
      <c r="F126" s="168">
        <f t="shared" si="34"/>
        <v>6.22</v>
      </c>
      <c r="G126" s="167">
        <f>raw_Data!K132</f>
        <v>3.8183279742765269E-3</v>
      </c>
      <c r="H126" s="167">
        <f t="shared" si="35"/>
        <v>4.5016077170418001E-2</v>
      </c>
      <c r="I126" s="165"/>
      <c r="J126" s="167">
        <f t="shared" si="36"/>
        <v>0.99946328132076001</v>
      </c>
      <c r="K126" s="167">
        <f t="shared" si="55"/>
        <v>2.4740332357675587E-3</v>
      </c>
      <c r="L126" s="93"/>
      <c r="M126" s="171">
        <f t="shared" si="31"/>
        <v>1.0024740332357676</v>
      </c>
      <c r="N126" s="172">
        <f t="shared" si="37"/>
        <v>1.0488344051446945</v>
      </c>
      <c r="O126" s="170">
        <f t="shared" si="32"/>
        <v>125</v>
      </c>
      <c r="P126" s="170">
        <f t="shared" si="33"/>
        <v>127</v>
      </c>
      <c r="Q126" s="169"/>
      <c r="R126" s="149">
        <f t="shared" si="38"/>
        <v>0.11737606310939321</v>
      </c>
      <c r="S126" s="173">
        <f t="shared" si="39"/>
        <v>0.93720615825155384</v>
      </c>
      <c r="T126" s="149">
        <v>0</v>
      </c>
      <c r="U126" s="97"/>
      <c r="V126" s="149">
        <f>1/PI()*ATAN('Exhibit4_Impact-Test'!$Y$25*S_RDY_SP)+'Exhibit4_Impact-Test'!$Y$26</f>
        <v>0.57339495329602208</v>
      </c>
      <c r="W126" s="172">
        <f t="shared" si="40"/>
        <v>0.58441510071127256</v>
      </c>
      <c r="X126" s="149">
        <f>1/PI()*ATAN('Exhibit4_Impact-Test'!$Y$25*S_RS_SP)+'Exhibit4_Impact-Test'!$Y$26</f>
        <v>0.84400030287156713</v>
      </c>
      <c r="Y126" s="172">
        <f t="shared" si="41"/>
        <v>0.84986048859294439</v>
      </c>
      <c r="Z126" s="149">
        <f>1/PI()*ATAN('Exhibit4_Impact-Test'!$Y$25*S_5050_SP)+'Exhibit4_Impact-Test'!$Y$26</f>
        <v>0.5</v>
      </c>
      <c r="AA126" s="149">
        <f t="shared" si="42"/>
        <v>0.5113001952903603</v>
      </c>
      <c r="AB126" s="195">
        <f>VLOOKUP(_xlfn.NUMBERVALUE(LEFT(A126,4)),Transactioncosts!$C:$G,5,FALSE)</f>
        <v>70</v>
      </c>
      <c r="AC126" s="174"/>
      <c r="AD126" s="175">
        <f t="shared" si="43"/>
        <v>1.0290568365212729</v>
      </c>
      <c r="AE126" s="149">
        <f t="shared" si="44"/>
        <v>1.0416022011681403</v>
      </c>
      <c r="AF126" s="149">
        <f t="shared" si="45"/>
        <v>1.0256542191902311</v>
      </c>
      <c r="AG126" s="176">
        <f t="shared" si="46"/>
        <v>1.0289275778180962</v>
      </c>
      <c r="AH126" s="149">
        <f t="shared" si="47"/>
        <v>1.0414128364132957</v>
      </c>
      <c r="AI126" s="149">
        <f t="shared" si="48"/>
        <v>1.0255751178231987</v>
      </c>
      <c r="AJ126" s="97"/>
      <c r="AK126" s="171">
        <f t="shared" si="49"/>
        <v>2.8642690041082788E-2</v>
      </c>
      <c r="AL126" s="149">
        <f t="shared" si="50"/>
        <v>4.0760105726597919E-2</v>
      </c>
      <c r="AM126" s="149">
        <f t="shared" si="51"/>
        <v>2.5330671612028424E-2</v>
      </c>
      <c r="AN126" s="149">
        <f t="shared" si="56"/>
        <v>0.7211555723571752</v>
      </c>
      <c r="AO126" s="149">
        <f t="shared" si="56"/>
        <v>1.6452676068720535</v>
      </c>
      <c r="AP126" s="149">
        <f t="shared" si="56"/>
        <v>0.69654829362573178</v>
      </c>
      <c r="AQ126" s="97"/>
      <c r="AR126" s="171">
        <f t="shared" si="52"/>
        <v>2.851707324588644E-2</v>
      </c>
      <c r="AS126" s="149">
        <f t="shared" si="53"/>
        <v>4.0578287782944401E-2</v>
      </c>
      <c r="AT126" s="149">
        <f t="shared" si="54"/>
        <v>2.5253545797138444E-2</v>
      </c>
      <c r="AU126" s="175">
        <f t="shared" si="57"/>
        <v>0.71092822270900413</v>
      </c>
      <c r="AV126" s="149">
        <f t="shared" si="58"/>
        <v>1.4357611604809011</v>
      </c>
      <c r="AW126" s="149">
        <f t="shared" si="59"/>
        <v>0.6915241467498261</v>
      </c>
    </row>
    <row r="127" spans="1:49" ht="15" x14ac:dyDescent="0.25">
      <c r="A127" s="130">
        <v>1881.06</v>
      </c>
      <c r="B127" s="138"/>
      <c r="C127" s="166">
        <f>raw_Data!B133</f>
        <v>6.58</v>
      </c>
      <c r="D127" s="167">
        <f>raw_Data!J133</f>
        <v>2.4166666666666666E-2</v>
      </c>
      <c r="E127" s="167">
        <f>raw_Data!L133</f>
        <v>3.0053769106412886E-3</v>
      </c>
      <c r="F127" s="168">
        <f t="shared" si="34"/>
        <v>6.5</v>
      </c>
      <c r="G127" s="167">
        <f>raw_Data!K133</f>
        <v>3.7179487179487178E-3</v>
      </c>
      <c r="H127" s="167">
        <f t="shared" si="35"/>
        <v>1.2307692307692353E-2</v>
      </c>
      <c r="I127" s="165"/>
      <c r="J127" s="167">
        <f t="shared" si="36"/>
        <v>0.99946308727624711</v>
      </c>
      <c r="K127" s="167">
        <f t="shared" si="55"/>
        <v>2.4684641868883972E-3</v>
      </c>
      <c r="L127" s="93"/>
      <c r="M127" s="171">
        <f t="shared" si="31"/>
        <v>1.0024684641868884</v>
      </c>
      <c r="N127" s="172">
        <f t="shared" si="37"/>
        <v>1.016025641025641</v>
      </c>
      <c r="O127" s="170">
        <f t="shared" si="32"/>
        <v>126</v>
      </c>
      <c r="P127" s="170">
        <f t="shared" si="33"/>
        <v>128</v>
      </c>
      <c r="Q127" s="169"/>
      <c r="R127" s="149">
        <f t="shared" si="38"/>
        <v>0.10510154062694001</v>
      </c>
      <c r="S127" s="173">
        <f t="shared" si="39"/>
        <v>0.80345576409476271</v>
      </c>
      <c r="T127" s="149">
        <v>0</v>
      </c>
      <c r="U127" s="97"/>
      <c r="V127" s="149">
        <f>1/PI()*ATAN('Exhibit4_Impact-Test'!$Y$25*S_RDY_SP)+'Exhibit4_Impact-Test'!$Y$26</f>
        <v>0.5659495716860401</v>
      </c>
      <c r="W127" s="172">
        <f t="shared" si="40"/>
        <v>0.56924646675967905</v>
      </c>
      <c r="X127" s="149">
        <f>1/PI()*ATAN('Exhibit4_Impact-Test'!$Y$25*S_RS_SP)+'Exhibit4_Impact-Test'!$Y$26</f>
        <v>0.82280838075802398</v>
      </c>
      <c r="Y127" s="172">
        <f t="shared" si="41"/>
        <v>0.82475838028833937</v>
      </c>
      <c r="Z127" s="149">
        <f>1/PI()*ATAN('Exhibit4_Impact-Test'!$Y$25*S_5050_SP)+'Exhibit4_Impact-Test'!$Y$26</f>
        <v>0.5</v>
      </c>
      <c r="AA127" s="149">
        <f t="shared" si="42"/>
        <v>0.50335824038419108</v>
      </c>
      <c r="AB127" s="195">
        <f>VLOOKUP(_xlfn.NUMBERVALUE(LEFT(A127,4)),Transactioncosts!$C:$G,5,FALSE)</f>
        <v>70</v>
      </c>
      <c r="AC127" s="174"/>
      <c r="AD127" s="175">
        <f t="shared" si="43"/>
        <v>1.0101411426120523</v>
      </c>
      <c r="AE127" s="149">
        <f t="shared" si="44"/>
        <v>1.0136234229092325</v>
      </c>
      <c r="AF127" s="149">
        <f t="shared" si="45"/>
        <v>1.0092470526062647</v>
      </c>
      <c r="AG127" s="176">
        <f t="shared" si="46"/>
        <v>1.0101320715656306</v>
      </c>
      <c r="AH127" s="149">
        <f t="shared" si="47"/>
        <v>1.008958506531221</v>
      </c>
      <c r="AI127" s="149">
        <f t="shared" si="48"/>
        <v>1.0092235449235754</v>
      </c>
      <c r="AJ127" s="97"/>
      <c r="AK127" s="171">
        <f t="shared" si="49"/>
        <v>1.0090066250170601E-2</v>
      </c>
      <c r="AL127" s="149">
        <f t="shared" si="50"/>
        <v>1.3531458389631372E-2</v>
      </c>
      <c r="AM127" s="149">
        <f t="shared" si="51"/>
        <v>9.2045603664305288E-3</v>
      </c>
      <c r="AN127" s="149">
        <f t="shared" si="56"/>
        <v>0.73124563860734582</v>
      </c>
      <c r="AO127" s="149">
        <f t="shared" si="56"/>
        <v>1.6587990652616849</v>
      </c>
      <c r="AP127" s="149">
        <f t="shared" si="56"/>
        <v>0.70575285399216237</v>
      </c>
      <c r="AQ127" s="97"/>
      <c r="AR127" s="171">
        <f t="shared" si="52"/>
        <v>1.0081086230678004E-2</v>
      </c>
      <c r="AS127" s="149">
        <f t="shared" si="53"/>
        <v>8.9186171673313695E-3</v>
      </c>
      <c r="AT127" s="149">
        <f t="shared" si="54"/>
        <v>9.1812677975725444E-3</v>
      </c>
      <c r="AU127" s="175">
        <f t="shared" si="57"/>
        <v>0.72100930893968218</v>
      </c>
      <c r="AV127" s="149">
        <f t="shared" si="58"/>
        <v>1.4446797776482325</v>
      </c>
      <c r="AW127" s="149">
        <f t="shared" si="59"/>
        <v>0.70070541454739865</v>
      </c>
    </row>
    <row r="128" spans="1:49" ht="15" x14ac:dyDescent="0.25">
      <c r="A128" s="130">
        <v>1881.07</v>
      </c>
      <c r="B128" s="138"/>
      <c r="C128" s="166">
        <f>raw_Data!B134</f>
        <v>6.35</v>
      </c>
      <c r="D128" s="167">
        <f>raw_Data!J134</f>
        <v>2.4583333333333332E-2</v>
      </c>
      <c r="E128" s="167">
        <f>raw_Data!L134</f>
        <v>3.0000015894111609E-3</v>
      </c>
      <c r="F128" s="168">
        <f t="shared" si="34"/>
        <v>6.58</v>
      </c>
      <c r="G128" s="167">
        <f>raw_Data!K134</f>
        <v>3.7360688956433637E-3</v>
      </c>
      <c r="H128" s="167">
        <f t="shared" si="35"/>
        <v>-3.4954407294832901E-2</v>
      </c>
      <c r="I128" s="165"/>
      <c r="J128" s="167">
        <f t="shared" si="36"/>
        <v>0.99946289313102965</v>
      </c>
      <c r="K128" s="167">
        <f t="shared" si="55"/>
        <v>2.4628947204408114E-3</v>
      </c>
      <c r="L128" s="93"/>
      <c r="M128" s="171">
        <f t="shared" si="31"/>
        <v>1.0024628947204408</v>
      </c>
      <c r="N128" s="172">
        <f t="shared" si="37"/>
        <v>0.96878166160081047</v>
      </c>
      <c r="O128" s="170">
        <f t="shared" si="32"/>
        <v>127</v>
      </c>
      <c r="P128" s="170">
        <f t="shared" si="33"/>
        <v>129</v>
      </c>
      <c r="Q128" s="169"/>
      <c r="R128" s="149">
        <f t="shared" si="38"/>
        <v>0.10838802328142932</v>
      </c>
      <c r="S128" s="173">
        <f t="shared" si="39"/>
        <v>-0.92082734468738414</v>
      </c>
      <c r="T128" s="149">
        <v>0</v>
      </c>
      <c r="U128" s="97"/>
      <c r="V128" s="149">
        <f>1/PI()*ATAN('Exhibit4_Impact-Test'!$Y$25*S_RDY_SP)+'Exhibit4_Impact-Test'!$Y$26</f>
        <v>0.56795060298512667</v>
      </c>
      <c r="W128" s="172">
        <f t="shared" si="40"/>
        <v>0.55954573174478517</v>
      </c>
      <c r="X128" s="149">
        <f>1/PI()*ATAN('Exhibit4_Impact-Test'!$Y$25*S_RS_SP)+'Exhibit4_Impact-Test'!$Y$26</f>
        <v>0.15834175485813057</v>
      </c>
      <c r="Y128" s="172">
        <f t="shared" si="41"/>
        <v>0.15384014818642222</v>
      </c>
      <c r="Z128" s="149">
        <f>1/PI()*ATAN('Exhibit4_Impact-Test'!$Y$25*S_5050_SP)+'Exhibit4_Impact-Test'!$Y$26</f>
        <v>0.5</v>
      </c>
      <c r="AA128" s="149">
        <f t="shared" si="42"/>
        <v>0.49145686084163842</v>
      </c>
      <c r="AB128" s="195">
        <f>VLOOKUP(_xlfn.NUMBERVALUE(LEFT(A128,4)),Transactioncosts!$C:$G,5,FALSE)</f>
        <v>70</v>
      </c>
      <c r="AC128" s="174"/>
      <c r="AD128" s="175">
        <f t="shared" si="43"/>
        <v>0.98333361806086406</v>
      </c>
      <c r="AE128" s="149">
        <f t="shared" si="44"/>
        <v>0.99712974916249286</v>
      </c>
      <c r="AF128" s="149">
        <f t="shared" si="45"/>
        <v>0.98562227816062564</v>
      </c>
      <c r="AG128" s="176">
        <f t="shared" si="46"/>
        <v>0.98316253823879474</v>
      </c>
      <c r="AH128" s="149">
        <f t="shared" si="47"/>
        <v>0.99706324783543876</v>
      </c>
      <c r="AI128" s="149">
        <f t="shared" si="48"/>
        <v>0.98556247618651716</v>
      </c>
      <c r="AJ128" s="97"/>
      <c r="AK128" s="171">
        <f t="shared" si="49"/>
        <v>-1.6806828763002081E-2</v>
      </c>
      <c r="AL128" s="149">
        <f t="shared" si="50"/>
        <v>-2.8743779064828289E-3</v>
      </c>
      <c r="AM128" s="149">
        <f t="shared" si="51"/>
        <v>-1.4482082805108255E-2</v>
      </c>
      <c r="AN128" s="149">
        <f t="shared" si="56"/>
        <v>0.71443880984434371</v>
      </c>
      <c r="AO128" s="149">
        <f t="shared" si="56"/>
        <v>1.655924687355202</v>
      </c>
      <c r="AP128" s="149">
        <f t="shared" si="56"/>
        <v>0.69127077118705416</v>
      </c>
      <c r="AQ128" s="97"/>
      <c r="AR128" s="171">
        <f t="shared" si="52"/>
        <v>-1.6980823328872827E-2</v>
      </c>
      <c r="AS128" s="149">
        <f t="shared" si="53"/>
        <v>-2.9410728825246314E-3</v>
      </c>
      <c r="AT128" s="149">
        <f t="shared" si="54"/>
        <v>-1.4542758978658147E-2</v>
      </c>
      <c r="AU128" s="175">
        <f t="shared" si="57"/>
        <v>0.70402848561080933</v>
      </c>
      <c r="AV128" s="149">
        <f t="shared" si="58"/>
        <v>1.441738704765708</v>
      </c>
      <c r="AW128" s="149">
        <f t="shared" si="59"/>
        <v>0.68616265556874045</v>
      </c>
    </row>
    <row r="129" spans="1:49" ht="15" x14ac:dyDescent="0.25">
      <c r="A129" s="130">
        <v>1881.08</v>
      </c>
      <c r="B129" s="138"/>
      <c r="C129" s="166">
        <f>raw_Data!B135</f>
        <v>6.2</v>
      </c>
      <c r="D129" s="167">
        <f>raw_Data!J135</f>
        <v>2.4999999999999998E-2</v>
      </c>
      <c r="E129" s="167">
        <f>raw_Data!L135</f>
        <v>2.9946259512783069E-3</v>
      </c>
      <c r="F129" s="168">
        <f t="shared" si="34"/>
        <v>6.35</v>
      </c>
      <c r="G129" s="167">
        <f>raw_Data!K135</f>
        <v>3.937007874015748E-3</v>
      </c>
      <c r="H129" s="167">
        <f t="shared" si="35"/>
        <v>-2.3622047244094446E-2</v>
      </c>
      <c r="I129" s="165"/>
      <c r="J129" s="167">
        <f t="shared" si="36"/>
        <v>0.99946269888504413</v>
      </c>
      <c r="K129" s="167">
        <f t="shared" si="55"/>
        <v>2.4573248363224387E-3</v>
      </c>
      <c r="L129" s="93"/>
      <c r="M129" s="171">
        <f t="shared" si="31"/>
        <v>1.0024573248363224</v>
      </c>
      <c r="N129" s="172">
        <f t="shared" si="37"/>
        <v>0.98031496062992141</v>
      </c>
      <c r="O129" s="170">
        <f t="shared" si="32"/>
        <v>128</v>
      </c>
      <c r="P129" s="170">
        <f t="shared" si="33"/>
        <v>130</v>
      </c>
      <c r="Q129" s="169"/>
      <c r="R129" s="149">
        <f t="shared" si="38"/>
        <v>0.13507351972700099</v>
      </c>
      <c r="S129" s="173">
        <f t="shared" si="39"/>
        <v>-0.8873113933426694</v>
      </c>
      <c r="T129" s="149">
        <v>0</v>
      </c>
      <c r="U129" s="97"/>
      <c r="V129" s="149">
        <f>1/PI()*ATAN('Exhibit4_Impact-Test'!$Y$25*S_RDY_SP)+'Exhibit4_Impact-Test'!$Y$26</f>
        <v>0.58398570632611713</v>
      </c>
      <c r="W129" s="172">
        <f t="shared" si="40"/>
        <v>0.57854936107102373</v>
      </c>
      <c r="X129" s="149">
        <f>1/PI()*ATAN('Exhibit4_Impact-Test'!$Y$25*S_RS_SP)+'Exhibit4_Impact-Test'!$Y$26</f>
        <v>0.16334033776558765</v>
      </c>
      <c r="Y129" s="172">
        <f t="shared" si="41"/>
        <v>0.16031084380929697</v>
      </c>
      <c r="Z129" s="149">
        <f>1/PI()*ATAN('Exhibit4_Impact-Test'!$Y$25*S_5050_SP)+'Exhibit4_Impact-Test'!$Y$26</f>
        <v>0.5</v>
      </c>
      <c r="AA129" s="149">
        <f t="shared" si="42"/>
        <v>0.49441631185570201</v>
      </c>
      <c r="AB129" s="195">
        <f>VLOOKUP(_xlfn.NUMBERVALUE(LEFT(A129,4)),Transactioncosts!$C:$G,5,FALSE)</f>
        <v>70</v>
      </c>
      <c r="AC129" s="174"/>
      <c r="AD129" s="175">
        <f t="shared" si="43"/>
        <v>0.98952650063551717</v>
      </c>
      <c r="AE129" s="149">
        <f t="shared" si="44"/>
        <v>0.99884058358792016</v>
      </c>
      <c r="AF129" s="149">
        <f t="shared" si="45"/>
        <v>0.99138614273312187</v>
      </c>
      <c r="AG129" s="176">
        <f t="shared" si="46"/>
        <v>0.98940353678514736</v>
      </c>
      <c r="AH129" s="149">
        <f t="shared" si="47"/>
        <v>0.99430198156825644</v>
      </c>
      <c r="AI129" s="149">
        <f t="shared" si="48"/>
        <v>0.9913470569161118</v>
      </c>
      <c r="AJ129" s="97"/>
      <c r="AK129" s="171">
        <f t="shared" si="49"/>
        <v>-1.052873245325534E-2</v>
      </c>
      <c r="AL129" s="149">
        <f t="shared" si="50"/>
        <v>-1.1600890552540938E-3</v>
      </c>
      <c r="AM129" s="149">
        <f t="shared" si="51"/>
        <v>-8.6511709664965231E-3</v>
      </c>
      <c r="AN129" s="149">
        <f t="shared" si="56"/>
        <v>0.70391007739108835</v>
      </c>
      <c r="AO129" s="149">
        <f t="shared" si="56"/>
        <v>1.6547645982999479</v>
      </c>
      <c r="AP129" s="149">
        <f t="shared" si="56"/>
        <v>0.68261960022055768</v>
      </c>
      <c r="AQ129" s="97"/>
      <c r="AR129" s="171">
        <f t="shared" si="52"/>
        <v>-1.0653005518197372E-2</v>
      </c>
      <c r="AS129" s="149">
        <f t="shared" si="53"/>
        <v>-5.7143140701492977E-3</v>
      </c>
      <c r="AT129" s="149">
        <f t="shared" si="54"/>
        <v>-8.6905971656664801E-3</v>
      </c>
      <c r="AU129" s="175">
        <f t="shared" si="57"/>
        <v>0.69337548009261196</v>
      </c>
      <c r="AV129" s="149">
        <f t="shared" si="58"/>
        <v>1.4360243906955588</v>
      </c>
      <c r="AW129" s="149">
        <f t="shared" si="59"/>
        <v>0.67747205840307401</v>
      </c>
    </row>
    <row r="130" spans="1:49" ht="15" x14ac:dyDescent="0.25">
      <c r="A130" s="130">
        <v>1881.09</v>
      </c>
      <c r="B130" s="138"/>
      <c r="C130" s="166">
        <f>raw_Data!B136</f>
        <v>6.25</v>
      </c>
      <c r="D130" s="167">
        <f>raw_Data!J136</f>
        <v>2.5416666666666667E-2</v>
      </c>
      <c r="E130" s="167">
        <f>raw_Data!L136</f>
        <v>2.9892499962034247E-3</v>
      </c>
      <c r="F130" s="168">
        <f t="shared" si="34"/>
        <v>6.2</v>
      </c>
      <c r="G130" s="167">
        <f>raw_Data!K136</f>
        <v>4.0994623655913982E-3</v>
      </c>
      <c r="H130" s="167">
        <f t="shared" si="35"/>
        <v>8.0645161290322509E-3</v>
      </c>
      <c r="I130" s="165"/>
      <c r="J130" s="167">
        <f t="shared" si="36"/>
        <v>0.99946250453818286</v>
      </c>
      <c r="K130" s="167">
        <f t="shared" si="55"/>
        <v>2.4517545343862857E-3</v>
      </c>
      <c r="L130" s="93"/>
      <c r="M130" s="171">
        <f t="shared" ref="M130:M193" si="60">interest_mon+bond_approx_price</f>
        <v>1.0024517545343863</v>
      </c>
      <c r="N130" s="172">
        <f t="shared" si="37"/>
        <v>1.0121639784946237</v>
      </c>
      <c r="O130" s="170">
        <f t="shared" ref="O130:O193" si="61">ROW(A130)-1</f>
        <v>129</v>
      </c>
      <c r="P130" s="170">
        <f t="shared" ref="P130:P193" si="62">ROW(A130)+1</f>
        <v>131</v>
      </c>
      <c r="Q130" s="169"/>
      <c r="R130" s="149">
        <f t="shared" si="38"/>
        <v>0.15574043696154671</v>
      </c>
      <c r="S130" s="173">
        <f t="shared" si="39"/>
        <v>0.72921715540576426</v>
      </c>
      <c r="T130" s="149">
        <v>0</v>
      </c>
      <c r="U130" s="97"/>
      <c r="V130" s="149">
        <f>1/PI()*ATAN('Exhibit4_Impact-Test'!$Y$25*S_RDY_SP)+'Exhibit4_Impact-Test'!$Y$26</f>
        <v>0.59611562540956031</v>
      </c>
      <c r="W130" s="172">
        <f t="shared" si="40"/>
        <v>0.59843484427707039</v>
      </c>
      <c r="X130" s="149">
        <f>1/PI()*ATAN('Exhibit4_Impact-Test'!$Y$25*S_RS_SP)+'Exhibit4_Impact-Test'!$Y$26</f>
        <v>0.80868256090411972</v>
      </c>
      <c r="Y130" s="172">
        <f t="shared" si="41"/>
        <v>0.81016986047584905</v>
      </c>
      <c r="Z130" s="149">
        <f>1/PI()*ATAN('Exhibit4_Impact-Test'!$Y$25*S_5050_SP)+'Exhibit4_Impact-Test'!$Y$26</f>
        <v>0.5</v>
      </c>
      <c r="AA130" s="149">
        <f t="shared" si="42"/>
        <v>0.502410440810376</v>
      </c>
      <c r="AB130" s="195">
        <f>VLOOKUP(_xlfn.NUMBERVALUE(LEFT(A130,4)),Transactioncosts!$C:$G,5,FALSE)</f>
        <v>70</v>
      </c>
      <c r="AC130" s="174"/>
      <c r="AD130" s="175">
        <f t="shared" si="43"/>
        <v>1.008241362994561</v>
      </c>
      <c r="AE130" s="149">
        <f t="shared" si="44"/>
        <v>1.0103058606786255</v>
      </c>
      <c r="AF130" s="149">
        <f t="shared" si="45"/>
        <v>1.007307866514505</v>
      </c>
      <c r="AG130" s="176">
        <f t="shared" si="46"/>
        <v>1.0082378003312007</v>
      </c>
      <c r="AH130" s="149">
        <f t="shared" si="47"/>
        <v>1.0058279962501506</v>
      </c>
      <c r="AI130" s="149">
        <f t="shared" si="48"/>
        <v>1.0072909934288323</v>
      </c>
      <c r="AJ130" s="97"/>
      <c r="AK130" s="171">
        <f t="shared" si="49"/>
        <v>8.2075884014590691E-3</v>
      </c>
      <c r="AL130" s="149">
        <f t="shared" si="50"/>
        <v>1.0253117363780409E-2</v>
      </c>
      <c r="AM130" s="149">
        <f t="shared" si="51"/>
        <v>7.2812934411219917E-3</v>
      </c>
      <c r="AN130" s="149">
        <f t="shared" si="56"/>
        <v>0.71211766579254743</v>
      </c>
      <c r="AO130" s="149">
        <f t="shared" si="56"/>
        <v>1.6650177156637282</v>
      </c>
      <c r="AP130" s="149">
        <f t="shared" si="56"/>
        <v>0.68990089366167962</v>
      </c>
      <c r="AQ130" s="97"/>
      <c r="AR130" s="171">
        <f t="shared" si="52"/>
        <v>8.2040548530593425E-3</v>
      </c>
      <c r="AS130" s="149">
        <f t="shared" si="53"/>
        <v>5.8110791766089473E-3</v>
      </c>
      <c r="AT130" s="149">
        <f t="shared" si="54"/>
        <v>7.2645426268447182E-3</v>
      </c>
      <c r="AU130" s="175">
        <f t="shared" si="57"/>
        <v>0.70157953494567127</v>
      </c>
      <c r="AV130" s="149">
        <f t="shared" si="58"/>
        <v>1.4418354698721678</v>
      </c>
      <c r="AW130" s="149">
        <f t="shared" si="59"/>
        <v>0.68473660102991873</v>
      </c>
    </row>
    <row r="131" spans="1:49" ht="15" x14ac:dyDescent="0.25">
      <c r="A131" s="130">
        <v>1881.1</v>
      </c>
      <c r="B131" s="138"/>
      <c r="C131" s="166">
        <f>raw_Data!B137</f>
        <v>6.15</v>
      </c>
      <c r="D131" s="167">
        <f>raw_Data!J137</f>
        <v>2.5833333333333333E-2</v>
      </c>
      <c r="E131" s="167">
        <f>raw_Data!L137</f>
        <v>2.9838737241476565E-3</v>
      </c>
      <c r="F131" s="168">
        <f t="shared" ref="F131:F194" si="63">C130</f>
        <v>6.25</v>
      </c>
      <c r="G131" s="167">
        <f>raw_Data!K137</f>
        <v>4.1333333333333335E-3</v>
      </c>
      <c r="H131" s="167">
        <f t="shared" ref="H131:H194" si="64">q_SP/q_SP_tminus-1</f>
        <v>-1.5999999999999903E-2</v>
      </c>
      <c r="I131" s="165"/>
      <c r="J131" s="167">
        <f t="shared" ref="J131:J194" si="65">interest_mon*((1-(1+INDEX(interest_mon,tMinus))^(-119))/INDEX(interest_mon,tMinus))+(1+INDEX(interest_mon,tMinus))^(-119)</f>
        <v>0.99946231009042696</v>
      </c>
      <c r="K131" s="167">
        <f t="shared" si="55"/>
        <v>2.4461838145746206E-3</v>
      </c>
      <c r="L131" s="93"/>
      <c r="M131" s="171">
        <f t="shared" si="60"/>
        <v>1.0024461838145746</v>
      </c>
      <c r="N131" s="172">
        <f t="shared" ref="N131:N194" si="66">(D_mon+q_SP)/INDEX(q_SP,tMinus)</f>
        <v>0.98813333333333331</v>
      </c>
      <c r="O131" s="170">
        <f t="shared" si="61"/>
        <v>130</v>
      </c>
      <c r="P131" s="170">
        <f t="shared" si="62"/>
        <v>132</v>
      </c>
      <c r="Q131" s="169"/>
      <c r="R131" s="149">
        <f t="shared" ref="R131:R194" si="67">(div_yield_mon-INDEX(interest_mon, tMinus))/(div_yield_mon+INDEX(interest_mon,tMinus))</f>
        <v>0.16062758190353363</v>
      </c>
      <c r="S131" s="173">
        <f t="shared" ref="S131:S194" si="68">price_yield/(ABS(price_yield)+INDEX(interest_mon,tMinus))</f>
        <v>-0.84258198734541445</v>
      </c>
      <c r="T131" s="149">
        <v>0</v>
      </c>
      <c r="U131" s="97"/>
      <c r="V131" s="149">
        <f>1/PI()*ATAN('Exhibit4_Impact-Test'!$Y$25*S_RDY_SP)+'Exhibit4_Impact-Test'!$Y$26</f>
        <v>0.59894379618569427</v>
      </c>
      <c r="W131" s="172">
        <f t="shared" ref="W131:W194" si="69">L_RDY_SP_set*R_SP/R_RDY</f>
        <v>0.59548451158673121</v>
      </c>
      <c r="X131" s="149">
        <f>1/PI()*ATAN('Exhibit4_Impact-Test'!$Y$25*S_RS_SP)+'Exhibit4_Impact-Test'!$Y$26</f>
        <v>0.17047494212228281</v>
      </c>
      <c r="Y131" s="172">
        <f t="shared" ref="Y131:Y194" si="70">L_RS_SP_set*R_SP/R_RS</f>
        <v>0.1684509281678804</v>
      </c>
      <c r="Z131" s="149">
        <f>1/PI()*ATAN('Exhibit4_Impact-Test'!$Y$25*S_5050_SP)+'Exhibit4_Impact-Test'!$Y$26</f>
        <v>0.5</v>
      </c>
      <c r="AA131" s="149">
        <f t="shared" ref="AA131:AA194" si="71">L_5050_SP_set*R_SP/R_5050</f>
        <v>0.49640485337110557</v>
      </c>
      <c r="AB131" s="195">
        <f>VLOOKUP(_xlfn.NUMBERVALUE(LEFT(A131,4)),Transactioncosts!$C:$G,5,FALSE)</f>
        <v>70</v>
      </c>
      <c r="AC131" s="174"/>
      <c r="AD131" s="175">
        <f t="shared" ref="AD131:AD194" si="72">R_Cash*(1-L_RDY_SP_set)+R_SP*L_RDY_SP_set</f>
        <v>0.99387359081310178</v>
      </c>
      <c r="AE131" s="149">
        <f t="shared" ref="AE131:AE194" si="73">R_Cash*(1-L_RS_SP_set)+R_SP*L_RS_SP_set</f>
        <v>1.00000620145718</v>
      </c>
      <c r="AF131" s="149">
        <f t="shared" ref="AF131:AF194" si="74">R_Cash*(1-L_5050_SP_set)+R_SP*L_5050_SP_set</f>
        <v>0.99528975857395396</v>
      </c>
      <c r="AG131" s="176">
        <f t="shared" ref="AG131:AG194" si="75">R_RDY-ABS(L_RDY_SP_act-INDEX(L_RDY_SP_set,tPlus))*TC/10000</f>
        <v>0.99378345493123754</v>
      </c>
      <c r="AH131" s="149">
        <f t="shared" ref="AH131:AH194" si="76">R_RS-ABS(L_RS_SP_act-INDEX(L_RS_SP_set,tPlus))*TC/10000</f>
        <v>0.99558949811465602</v>
      </c>
      <c r="AI131" s="149">
        <f t="shared" ref="AI131:AI194" si="77">R_5050-ABS(L_5050_SP_act-INDEX(L_5050_SP_set,tPlus))*TC/10000</f>
        <v>0.99526459254755173</v>
      </c>
      <c r="AJ131" s="97"/>
      <c r="AK131" s="171">
        <f t="shared" ref="AK131:AK194" si="78">LN(R_RDY)</f>
        <v>-6.145252632854991E-3</v>
      </c>
      <c r="AL131" s="149">
        <f t="shared" ref="AL131:AL194" si="79">LN(R_RS)</f>
        <v>6.2014379510434576E-6</v>
      </c>
      <c r="AM131" s="149">
        <f t="shared" ref="AM131:AM194" si="80">LN(R_5050)</f>
        <v>-4.7213695711092879E-3</v>
      </c>
      <c r="AN131" s="149">
        <f t="shared" si="56"/>
        <v>0.70597241315969239</v>
      </c>
      <c r="AO131" s="149">
        <f t="shared" si="56"/>
        <v>1.6650239171016792</v>
      </c>
      <c r="AP131" s="149">
        <f t="shared" si="56"/>
        <v>0.68517952409057037</v>
      </c>
      <c r="AQ131" s="97"/>
      <c r="AR131" s="171">
        <f t="shared" ref="AR131:AR194" si="81">LN(R_RDY_TC)</f>
        <v>-6.2359482406501186E-3</v>
      </c>
      <c r="AS131" s="149">
        <f t="shared" ref="AS131:AS194" si="82">LN(R_RS_TC)</f>
        <v>-4.4202568421883338E-3</v>
      </c>
      <c r="AT131" s="149">
        <f t="shared" ref="AT131:AT194" si="83">LN(R_5050_TC)</f>
        <v>-4.7466550162310415E-3</v>
      </c>
      <c r="AU131" s="175">
        <f t="shared" si="57"/>
        <v>0.69534358670502117</v>
      </c>
      <c r="AV131" s="149">
        <f t="shared" si="58"/>
        <v>1.4374152130299795</v>
      </c>
      <c r="AW131" s="149">
        <f t="shared" si="59"/>
        <v>0.67998994601368767</v>
      </c>
    </row>
    <row r="132" spans="1:49" ht="15" x14ac:dyDescent="0.25">
      <c r="A132" s="130">
        <v>1881.11</v>
      </c>
      <c r="B132" s="138"/>
      <c r="C132" s="166">
        <f>raw_Data!B138</f>
        <v>6.19</v>
      </c>
      <c r="D132" s="167">
        <f>raw_Data!J138</f>
        <v>2.6249999999999999E-2</v>
      </c>
      <c r="E132" s="167">
        <f>raw_Data!L138</f>
        <v>2.9784971350714784E-3</v>
      </c>
      <c r="F132" s="168">
        <f t="shared" si="63"/>
        <v>6.15</v>
      </c>
      <c r="G132" s="167">
        <f>raw_Data!K138</f>
        <v>4.2682926829268287E-3</v>
      </c>
      <c r="H132" s="167">
        <f t="shared" si="64"/>
        <v>6.5040650406504863E-3</v>
      </c>
      <c r="I132" s="165"/>
      <c r="J132" s="167">
        <f t="shared" si="65"/>
        <v>0.99946211554164632</v>
      </c>
      <c r="K132" s="167">
        <f t="shared" ref="K132:K195" si="84">M132-1</f>
        <v>2.4406126767178016E-3</v>
      </c>
      <c r="L132" s="93"/>
      <c r="M132" s="171">
        <f t="shared" si="60"/>
        <v>1.0024406126767178</v>
      </c>
      <c r="N132" s="172">
        <f t="shared" si="66"/>
        <v>1.0107723577235772</v>
      </c>
      <c r="O132" s="170">
        <f t="shared" si="61"/>
        <v>131</v>
      </c>
      <c r="P132" s="170">
        <f t="shared" si="62"/>
        <v>133</v>
      </c>
      <c r="Q132" s="169"/>
      <c r="R132" s="149">
        <f t="shared" si="67"/>
        <v>0.17710831311402647</v>
      </c>
      <c r="S132" s="173">
        <f t="shared" si="68"/>
        <v>0.68550874978047571</v>
      </c>
      <c r="T132" s="149">
        <v>0</v>
      </c>
      <c r="U132" s="97"/>
      <c r="V132" s="149">
        <f>1/PI()*ATAN('Exhibit4_Impact-Test'!$Y$25*S_RDY_SP)+'Exhibit4_Impact-Test'!$Y$26</f>
        <v>0.60836106613875773</v>
      </c>
      <c r="W132" s="172">
        <f t="shared" si="69"/>
        <v>0.61033137436599727</v>
      </c>
      <c r="X132" s="149">
        <f>1/PI()*ATAN('Exhibit4_Impact-Test'!$Y$25*S_RS_SP)+'Exhibit4_Impact-Test'!$Y$26</f>
        <v>0.79940854852844234</v>
      </c>
      <c r="Y132" s="172">
        <f t="shared" si="70"/>
        <v>0.80073253183591286</v>
      </c>
      <c r="Z132" s="149">
        <f>1/PI()*ATAN('Exhibit4_Impact-Test'!$Y$25*S_5050_SP)+'Exhibit4_Impact-Test'!$Y$26</f>
        <v>0.5</v>
      </c>
      <c r="AA132" s="149">
        <f t="shared" si="71"/>
        <v>0.50206926568856813</v>
      </c>
      <c r="AB132" s="195">
        <f>VLOOKUP(_xlfn.NUMBERVALUE(LEFT(A132,4)),Transactioncosts!$C:$G,5,FALSE)</f>
        <v>70</v>
      </c>
      <c r="AC132" s="174"/>
      <c r="AD132" s="175">
        <f t="shared" si="72"/>
        <v>1.0075093219762215</v>
      </c>
      <c r="AE132" s="149">
        <f t="shared" si="73"/>
        <v>1.0091010808913368</v>
      </c>
      <c r="AF132" s="149">
        <f t="shared" si="74"/>
        <v>1.0066064852001475</v>
      </c>
      <c r="AG132" s="176">
        <f t="shared" si="75"/>
        <v>1.0075019806088288</v>
      </c>
      <c r="AH132" s="149">
        <f t="shared" si="76"/>
        <v>1.0046184479563687</v>
      </c>
      <c r="AI132" s="149">
        <f t="shared" si="77"/>
        <v>1.0065920003403275</v>
      </c>
      <c r="AJ132" s="97"/>
      <c r="AK132" s="171">
        <f t="shared" si="78"/>
        <v>7.4812673777536424E-3</v>
      </c>
      <c r="AL132" s="149">
        <f t="shared" si="79"/>
        <v>9.0599156316993942E-3</v>
      </c>
      <c r="AM132" s="149">
        <f t="shared" si="80"/>
        <v>6.5847580178382088E-3</v>
      </c>
      <c r="AN132" s="149">
        <f t="shared" ref="AN132:AP195" si="85">AK132+AN131</f>
        <v>0.71345368053744607</v>
      </c>
      <c r="AO132" s="149">
        <f t="shared" si="85"/>
        <v>1.6740838327333787</v>
      </c>
      <c r="AP132" s="149">
        <f t="shared" si="85"/>
        <v>0.69176428210840857</v>
      </c>
      <c r="AQ132" s="97"/>
      <c r="AR132" s="171">
        <f t="shared" si="81"/>
        <v>7.473980701611151E-3</v>
      </c>
      <c r="AS132" s="149">
        <f t="shared" si="82"/>
        <v>4.6078156495412814E-3</v>
      </c>
      <c r="AT132" s="149">
        <f t="shared" si="83"/>
        <v>6.5703681204442701E-3</v>
      </c>
      <c r="AU132" s="175">
        <f t="shared" ref="AU132:AU195" si="86">AR132+AU131</f>
        <v>0.70281756740663237</v>
      </c>
      <c r="AV132" s="149">
        <f t="shared" ref="AV132:AV195" si="87">AS132+AV131</f>
        <v>1.4420230286795208</v>
      </c>
      <c r="AW132" s="149">
        <f t="shared" ref="AW132:AW195" si="88">AT132+AW131</f>
        <v>0.68656031413413199</v>
      </c>
    </row>
    <row r="133" spans="1:49" ht="15" x14ac:dyDescent="0.25">
      <c r="A133" s="130">
        <v>1881.12</v>
      </c>
      <c r="B133" s="138"/>
      <c r="C133" s="166">
        <f>raw_Data!B139</f>
        <v>6.01</v>
      </c>
      <c r="D133" s="167">
        <f>raw_Data!J139</f>
        <v>2.6666666666666668E-2</v>
      </c>
      <c r="E133" s="167">
        <f>raw_Data!L139</f>
        <v>2.9731202289364767E-3</v>
      </c>
      <c r="F133" s="168">
        <f t="shared" si="63"/>
        <v>6.19</v>
      </c>
      <c r="G133" s="167">
        <f>raw_Data!K139</f>
        <v>4.3080236941303177E-3</v>
      </c>
      <c r="H133" s="167">
        <f t="shared" si="64"/>
        <v>-2.9079159935379795E-2</v>
      </c>
      <c r="I133" s="165"/>
      <c r="J133" s="167">
        <f t="shared" si="65"/>
        <v>0.99946192089188846</v>
      </c>
      <c r="K133" s="167">
        <f t="shared" si="84"/>
        <v>2.4350411208249323E-3</v>
      </c>
      <c r="L133" s="93"/>
      <c r="M133" s="171">
        <f t="shared" si="60"/>
        <v>1.0024350411208249</v>
      </c>
      <c r="N133" s="172">
        <f t="shared" si="66"/>
        <v>0.97522886375875051</v>
      </c>
      <c r="O133" s="170">
        <f t="shared" si="61"/>
        <v>132</v>
      </c>
      <c r="P133" s="170">
        <f t="shared" si="62"/>
        <v>134</v>
      </c>
      <c r="Q133" s="169"/>
      <c r="R133" s="149">
        <f t="shared" si="67"/>
        <v>0.18246383839741012</v>
      </c>
      <c r="S133" s="173">
        <f t="shared" si="68"/>
        <v>-0.907089369365771</v>
      </c>
      <c r="T133" s="149">
        <v>0</v>
      </c>
      <c r="U133" s="97"/>
      <c r="V133" s="149">
        <f>1/PI()*ATAN('Exhibit4_Impact-Test'!$Y$25*S_RDY_SP)+'Exhibit4_Impact-Test'!$Y$26</f>
        <v>0.61138014113638284</v>
      </c>
      <c r="W133" s="172">
        <f t="shared" si="69"/>
        <v>0.60482300396455901</v>
      </c>
      <c r="X133" s="149">
        <f>1/PI()*ATAN('Exhibit4_Impact-Test'!$Y$25*S_RS_SP)+'Exhibit4_Impact-Test'!$Y$26</f>
        <v>0.16035639826904702</v>
      </c>
      <c r="Y133" s="172">
        <f t="shared" si="70"/>
        <v>0.15668622325886084</v>
      </c>
      <c r="Z133" s="149">
        <f>1/PI()*ATAN('Exhibit4_Impact-Test'!$Y$25*S_5050_SP)+'Exhibit4_Impact-Test'!$Y$26</f>
        <v>0.5</v>
      </c>
      <c r="AA133" s="149">
        <f t="shared" si="71"/>
        <v>0.49312163778310675</v>
      </c>
      <c r="AB133" s="195">
        <f>VLOOKUP(_xlfn.NUMBERVALUE(LEFT(A133,4)),Transactioncosts!$C:$G,5,FALSE)</f>
        <v>70</v>
      </c>
      <c r="AC133" s="174"/>
      <c r="AD133" s="175">
        <f t="shared" si="72"/>
        <v>0.98580172456541848</v>
      </c>
      <c r="AE133" s="149">
        <f t="shared" si="73"/>
        <v>0.99807235650837378</v>
      </c>
      <c r="AF133" s="149">
        <f t="shared" si="74"/>
        <v>0.98883195243978772</v>
      </c>
      <c r="AG133" s="176">
        <f t="shared" si="75"/>
        <v>0.98569705489318993</v>
      </c>
      <c r="AH133" s="149">
        <f t="shared" si="76"/>
        <v>0.99796621171432542</v>
      </c>
      <c r="AI133" s="149">
        <f t="shared" si="77"/>
        <v>0.98878380390426945</v>
      </c>
      <c r="AJ133" s="97"/>
      <c r="AK133" s="171">
        <f t="shared" si="78"/>
        <v>-1.4300035305392016E-2</v>
      </c>
      <c r="AL133" s="149">
        <f t="shared" si="79"/>
        <v>-1.9295037873840531E-3</v>
      </c>
      <c r="AM133" s="149">
        <f t="shared" si="80"/>
        <v>-1.1230878440181691E-2</v>
      </c>
      <c r="AN133" s="149">
        <f t="shared" si="85"/>
        <v>0.69915364523205403</v>
      </c>
      <c r="AO133" s="149">
        <f t="shared" si="85"/>
        <v>1.6721543289459946</v>
      </c>
      <c r="AP133" s="149">
        <f t="shared" si="85"/>
        <v>0.6805334036682269</v>
      </c>
      <c r="AQ133" s="97"/>
      <c r="AR133" s="171">
        <f t="shared" si="81"/>
        <v>-1.4406218148026735E-2</v>
      </c>
      <c r="AS133" s="149">
        <f t="shared" si="82"/>
        <v>-2.0358592414702181E-3</v>
      </c>
      <c r="AT133" s="149">
        <f t="shared" si="83"/>
        <v>-1.1279571959510026E-2</v>
      </c>
      <c r="AU133" s="175">
        <f t="shared" si="86"/>
        <v>0.68841134925860559</v>
      </c>
      <c r="AV133" s="149">
        <f t="shared" si="87"/>
        <v>1.4399871694380506</v>
      </c>
      <c r="AW133" s="149">
        <f t="shared" si="88"/>
        <v>0.67528074217462197</v>
      </c>
    </row>
    <row r="134" spans="1:49" ht="15" x14ac:dyDescent="0.25">
      <c r="A134" s="130">
        <v>1882.01</v>
      </c>
      <c r="B134" s="138"/>
      <c r="C134" s="166">
        <f>raw_Data!B140</f>
        <v>5.92</v>
      </c>
      <c r="D134" s="167">
        <f>raw_Data!J140</f>
        <v>2.6666666666666668E-2</v>
      </c>
      <c r="E134" s="167">
        <f>raw_Data!L140</f>
        <v>2.9677430057029053E-3</v>
      </c>
      <c r="F134" s="168">
        <f t="shared" si="63"/>
        <v>6.01</v>
      </c>
      <c r="G134" s="167">
        <f>raw_Data!K140</f>
        <v>4.4370493621741546E-3</v>
      </c>
      <c r="H134" s="167">
        <f t="shared" si="64"/>
        <v>-1.4975041597337757E-2</v>
      </c>
      <c r="I134" s="165"/>
      <c r="J134" s="167">
        <f t="shared" si="65"/>
        <v>0.99946172614095663</v>
      </c>
      <c r="K134" s="167">
        <f t="shared" si="84"/>
        <v>2.4294691466595353E-3</v>
      </c>
      <c r="L134" s="93"/>
      <c r="M134" s="171">
        <f t="shared" si="60"/>
        <v>1.0024294691466595</v>
      </c>
      <c r="N134" s="172">
        <f t="shared" si="66"/>
        <v>0.98946200776483639</v>
      </c>
      <c r="O134" s="170">
        <f t="shared" si="61"/>
        <v>133</v>
      </c>
      <c r="P134" s="170">
        <f t="shared" si="62"/>
        <v>135</v>
      </c>
      <c r="Q134" s="169"/>
      <c r="R134" s="149">
        <f t="shared" si="67"/>
        <v>0.19755676509668993</v>
      </c>
      <c r="S134" s="173">
        <f t="shared" si="68"/>
        <v>-0.83434959759588645</v>
      </c>
      <c r="T134" s="149">
        <v>0</v>
      </c>
      <c r="U134" s="97"/>
      <c r="V134" s="149">
        <f>1/PI()*ATAN('Exhibit4_Impact-Test'!$Y$25*S_RDY_SP)+'Exhibit4_Impact-Test'!$Y$26</f>
        <v>0.61977581428292206</v>
      </c>
      <c r="W134" s="172">
        <f t="shared" si="69"/>
        <v>0.61670275127788476</v>
      </c>
      <c r="X134" s="149">
        <f>1/PI()*ATAN('Exhibit4_Impact-Test'!$Y$25*S_RS_SP)+'Exhibit4_Impact-Test'!$Y$26</f>
        <v>0.17184976526576867</v>
      </c>
      <c r="Y134" s="172">
        <f t="shared" si="70"/>
        <v>0.17000464046912725</v>
      </c>
      <c r="Z134" s="149">
        <f>1/PI()*ATAN('Exhibit4_Impact-Test'!$Y$25*S_5050_SP)+'Exhibit4_Impact-Test'!$Y$26</f>
        <v>0.5</v>
      </c>
      <c r="AA134" s="149">
        <f t="shared" si="71"/>
        <v>0.49674493778096546</v>
      </c>
      <c r="AB134" s="195">
        <f>VLOOKUP(_xlfn.NUMBERVALUE(LEFT(A134,4)),Transactioncosts!$C:$G,5,FALSE)</f>
        <v>70</v>
      </c>
      <c r="AC134" s="174"/>
      <c r="AD134" s="175">
        <f t="shared" si="72"/>
        <v>0.99439255020955786</v>
      </c>
      <c r="AE134" s="149">
        <f t="shared" si="73"/>
        <v>1.0002010139521003</v>
      </c>
      <c r="AF134" s="149">
        <f t="shared" si="74"/>
        <v>0.99594573845574796</v>
      </c>
      <c r="AG134" s="176">
        <f t="shared" si="75"/>
        <v>0.99433996851713191</v>
      </c>
      <c r="AH134" s="149">
        <f t="shared" si="76"/>
        <v>1.0001612402858291</v>
      </c>
      <c r="AI134" s="149">
        <f t="shared" si="77"/>
        <v>0.99592295302021472</v>
      </c>
      <c r="AJ134" s="97"/>
      <c r="AK134" s="171">
        <f t="shared" si="78"/>
        <v>-5.6232305579086679E-3</v>
      </c>
      <c r="AL134" s="149">
        <f t="shared" si="79"/>
        <v>2.0099375150281276E-4</v>
      </c>
      <c r="AM134" s="149">
        <f t="shared" si="80"/>
        <v>-4.0625023436990518E-3</v>
      </c>
      <c r="AN134" s="149">
        <f t="shared" si="85"/>
        <v>0.69353041467414533</v>
      </c>
      <c r="AO134" s="149">
        <f t="shared" si="85"/>
        <v>1.6723553226974974</v>
      </c>
      <c r="AP134" s="149">
        <f t="shared" si="85"/>
        <v>0.67647090132452781</v>
      </c>
      <c r="AQ134" s="97"/>
      <c r="AR134" s="171">
        <f t="shared" si="81"/>
        <v>-5.676110160311775E-3</v>
      </c>
      <c r="AS134" s="149">
        <f t="shared" si="82"/>
        <v>1.612272880113649E-4</v>
      </c>
      <c r="AT134" s="149">
        <f t="shared" si="83"/>
        <v>-4.0853807951067656E-3</v>
      </c>
      <c r="AU134" s="175">
        <f t="shared" si="86"/>
        <v>0.68273523909829381</v>
      </c>
      <c r="AV134" s="149">
        <f t="shared" si="87"/>
        <v>1.440148396726062</v>
      </c>
      <c r="AW134" s="149">
        <f t="shared" si="88"/>
        <v>0.67119536137951519</v>
      </c>
    </row>
    <row r="135" spans="1:49" ht="15" x14ac:dyDescent="0.25">
      <c r="A135" s="130">
        <v>1882.02</v>
      </c>
      <c r="B135" s="138"/>
      <c r="C135" s="166">
        <f>raw_Data!B141</f>
        <v>5.79</v>
      </c>
      <c r="D135" s="167">
        <f>raw_Data!J141</f>
        <v>2.6666666666666668E-2</v>
      </c>
      <c r="E135" s="167">
        <f>raw_Data!L141</f>
        <v>2.9684151759497013E-3</v>
      </c>
      <c r="F135" s="168">
        <f t="shared" si="63"/>
        <v>5.92</v>
      </c>
      <c r="G135" s="167">
        <f>raw_Data!K141</f>
        <v>4.5045045045045045E-3</v>
      </c>
      <c r="H135" s="167">
        <f t="shared" si="64"/>
        <v>-2.1959459459459429E-2</v>
      </c>
      <c r="I135" s="165"/>
      <c r="J135" s="167">
        <f t="shared" si="65"/>
        <v>1.0000673063559691</v>
      </c>
      <c r="K135" s="167">
        <f t="shared" si="84"/>
        <v>3.035721531918778E-3</v>
      </c>
      <c r="L135" s="93"/>
      <c r="M135" s="171">
        <f t="shared" si="60"/>
        <v>1.0030357215319188</v>
      </c>
      <c r="N135" s="172">
        <f t="shared" si="66"/>
        <v>0.98254504504504503</v>
      </c>
      <c r="O135" s="170">
        <f t="shared" si="61"/>
        <v>134</v>
      </c>
      <c r="P135" s="170">
        <f t="shared" si="62"/>
        <v>136</v>
      </c>
      <c r="Q135" s="169"/>
      <c r="R135" s="149">
        <f t="shared" si="67"/>
        <v>0.20566255289353266</v>
      </c>
      <c r="S135" s="173">
        <f t="shared" si="68"/>
        <v>-0.88094359927270005</v>
      </c>
      <c r="T135" s="149">
        <v>0</v>
      </c>
      <c r="U135" s="97"/>
      <c r="V135" s="149">
        <f>1/PI()*ATAN('Exhibit4_Impact-Test'!$Y$25*S_RDY_SP)+'Exhibit4_Impact-Test'!$Y$26</f>
        <v>0.62421442162444563</v>
      </c>
      <c r="W135" s="172">
        <f t="shared" si="69"/>
        <v>0.61936055898770548</v>
      </c>
      <c r="X135" s="149">
        <f>1/PI()*ATAN('Exhibit4_Impact-Test'!$Y$25*S_RS_SP)+'Exhibit4_Impact-Test'!$Y$26</f>
        <v>0.16432268814467815</v>
      </c>
      <c r="Y135" s="172">
        <f t="shared" si="70"/>
        <v>0.16150796054676911</v>
      </c>
      <c r="Z135" s="149">
        <f>1/PI()*ATAN('Exhibit4_Impact-Test'!$Y$25*S_5050_SP)+'Exhibit4_Impact-Test'!$Y$26</f>
        <v>0.5</v>
      </c>
      <c r="AA135" s="149">
        <f t="shared" si="71"/>
        <v>0.49484013019470402</v>
      </c>
      <c r="AB135" s="195">
        <f>VLOOKUP(_xlfn.NUMBERVALUE(LEFT(A135,4)),Transactioncosts!$C:$G,5,FALSE)</f>
        <v>70</v>
      </c>
      <c r="AC135" s="174"/>
      <c r="AD135" s="175">
        <f t="shared" si="72"/>
        <v>0.99024514575997125</v>
      </c>
      <c r="AE135" s="149">
        <f t="shared" si="73"/>
        <v>0.99966863848969267</v>
      </c>
      <c r="AF135" s="149">
        <f t="shared" si="74"/>
        <v>0.9927903832884819</v>
      </c>
      <c r="AG135" s="176">
        <f t="shared" si="75"/>
        <v>0.99017144627213782</v>
      </c>
      <c r="AH135" s="149">
        <f t="shared" si="76"/>
        <v>0.99871240767385572</v>
      </c>
      <c r="AI135" s="149">
        <f t="shared" si="77"/>
        <v>0.9927542641998448</v>
      </c>
      <c r="AJ135" s="97"/>
      <c r="AK135" s="171">
        <f t="shared" si="78"/>
        <v>-9.8027445269947625E-3</v>
      </c>
      <c r="AL135" s="149">
        <f t="shared" si="79"/>
        <v>-3.3141642266347888E-4</v>
      </c>
      <c r="AM135" s="149">
        <f t="shared" si="80"/>
        <v>-7.2357315926403981E-3</v>
      </c>
      <c r="AN135" s="149">
        <f t="shared" si="85"/>
        <v>0.68372767014715052</v>
      </c>
      <c r="AO135" s="149">
        <f t="shared" si="85"/>
        <v>1.6720239062748339</v>
      </c>
      <c r="AP135" s="149">
        <f t="shared" si="85"/>
        <v>0.66923516973188746</v>
      </c>
      <c r="AQ135" s="97"/>
      <c r="AR135" s="171">
        <f t="shared" si="81"/>
        <v>-9.87717279442492E-3</v>
      </c>
      <c r="AS135" s="149">
        <f t="shared" si="82"/>
        <v>-1.28842198539518E-3</v>
      </c>
      <c r="AT135" s="149">
        <f t="shared" si="83"/>
        <v>-7.2721136389336137E-3</v>
      </c>
      <c r="AU135" s="175">
        <f t="shared" si="86"/>
        <v>0.67285806630386891</v>
      </c>
      <c r="AV135" s="149">
        <f t="shared" si="87"/>
        <v>1.4388599747406667</v>
      </c>
      <c r="AW135" s="149">
        <f t="shared" si="88"/>
        <v>0.66392324774058153</v>
      </c>
    </row>
    <row r="136" spans="1:49" ht="15" x14ac:dyDescent="0.25">
      <c r="A136" s="130">
        <v>1882.03</v>
      </c>
      <c r="B136" s="138"/>
      <c r="C136" s="166">
        <f>raw_Data!B142</f>
        <v>5.78</v>
      </c>
      <c r="D136" s="167">
        <f>raw_Data!J142</f>
        <v>2.6666666666666668E-2</v>
      </c>
      <c r="E136" s="167">
        <f>raw_Data!L142</f>
        <v>2.9690873412413499E-3</v>
      </c>
      <c r="F136" s="168">
        <f t="shared" si="63"/>
        <v>5.79</v>
      </c>
      <c r="G136" s="167">
        <f>raw_Data!K142</f>
        <v>4.6056419113413936E-3</v>
      </c>
      <c r="H136" s="167">
        <f t="shared" si="64"/>
        <v>-1.7271157167529916E-3</v>
      </c>
      <c r="I136" s="165"/>
      <c r="J136" s="167">
        <f t="shared" si="65"/>
        <v>1.0000673033108372</v>
      </c>
      <c r="K136" s="167">
        <f t="shared" si="84"/>
        <v>3.0363906520785022E-3</v>
      </c>
      <c r="L136" s="93"/>
      <c r="M136" s="171">
        <f t="shared" si="60"/>
        <v>1.0030363906520785</v>
      </c>
      <c r="N136" s="172">
        <f t="shared" si="66"/>
        <v>1.0028785261945883</v>
      </c>
      <c r="O136" s="170">
        <f t="shared" si="61"/>
        <v>135</v>
      </c>
      <c r="P136" s="170">
        <f t="shared" si="62"/>
        <v>137</v>
      </c>
      <c r="Q136" s="169"/>
      <c r="R136" s="149">
        <f t="shared" si="67"/>
        <v>0.21616244986308333</v>
      </c>
      <c r="S136" s="173">
        <f t="shared" si="68"/>
        <v>-0.36782118065437408</v>
      </c>
      <c r="T136" s="149">
        <v>0</v>
      </c>
      <c r="U136" s="97"/>
      <c r="V136" s="149">
        <f>1/PI()*ATAN('Exhibit4_Impact-Test'!$Y$25*S_RDY_SP)+'Exhibit4_Impact-Test'!$Y$26</f>
        <v>0.62988905724961519</v>
      </c>
      <c r="W136" s="172">
        <f t="shared" si="69"/>
        <v>0.62985236226436625</v>
      </c>
      <c r="X136" s="149">
        <f>1/PI()*ATAN('Exhibit4_Impact-Test'!$Y$25*S_RS_SP)+'Exhibit4_Impact-Test'!$Y$26</f>
        <v>0.29811236280918485</v>
      </c>
      <c r="Y136" s="172">
        <f t="shared" si="70"/>
        <v>0.29807942948050348</v>
      </c>
      <c r="Z136" s="149">
        <f>1/PI()*ATAN('Exhibit4_Impact-Test'!$Y$25*S_5050_SP)+'Exhibit4_Impact-Test'!$Y$26</f>
        <v>0.5</v>
      </c>
      <c r="AA136" s="149">
        <f t="shared" si="71"/>
        <v>0.49996065026084496</v>
      </c>
      <c r="AB136" s="195">
        <f>VLOOKUP(_xlfn.NUMBERVALUE(LEFT(A136,4)),Transactioncosts!$C:$G,5,FALSE)</f>
        <v>70</v>
      </c>
      <c r="AC136" s="174"/>
      <c r="AD136" s="175">
        <f t="shared" si="72"/>
        <v>1.0029369535577768</v>
      </c>
      <c r="AE136" s="149">
        <f t="shared" si="73"/>
        <v>1.0029893293056524</v>
      </c>
      <c r="AF136" s="149">
        <f t="shared" si="74"/>
        <v>1.0029574584233334</v>
      </c>
      <c r="AG136" s="176">
        <f t="shared" si="75"/>
        <v>1.0029340102405848</v>
      </c>
      <c r="AH136" s="149">
        <f t="shared" si="76"/>
        <v>1.001575885312016</v>
      </c>
      <c r="AI136" s="149">
        <f t="shared" si="77"/>
        <v>1.0029571829751593</v>
      </c>
      <c r="AJ136" s="97"/>
      <c r="AK136" s="171">
        <f t="shared" si="78"/>
        <v>2.9326491355425063E-3</v>
      </c>
      <c r="AL136" s="149">
        <f t="shared" si="79"/>
        <v>2.9848701451927521E-3</v>
      </c>
      <c r="AM136" s="149">
        <f t="shared" si="80"/>
        <v>2.9530937466195829E-3</v>
      </c>
      <c r="AN136" s="149">
        <f t="shared" si="85"/>
        <v>0.686660319282693</v>
      </c>
      <c r="AO136" s="149">
        <f t="shared" si="85"/>
        <v>1.6750087764200265</v>
      </c>
      <c r="AP136" s="149">
        <f t="shared" si="85"/>
        <v>0.67218826347850702</v>
      </c>
      <c r="AQ136" s="97"/>
      <c r="AR136" s="171">
        <f t="shared" si="81"/>
        <v>2.9297144331163834E-3</v>
      </c>
      <c r="AS136" s="149">
        <f t="shared" si="82"/>
        <v>1.5746449077433005E-3</v>
      </c>
      <c r="AT136" s="149">
        <f t="shared" si="83"/>
        <v>2.9528191106322254E-3</v>
      </c>
      <c r="AU136" s="175">
        <f t="shared" si="86"/>
        <v>0.67578778073698531</v>
      </c>
      <c r="AV136" s="149">
        <f t="shared" si="87"/>
        <v>1.4404346196484101</v>
      </c>
      <c r="AW136" s="149">
        <f t="shared" si="88"/>
        <v>0.66687606685121381</v>
      </c>
    </row>
    <row r="137" spans="1:49" ht="15" x14ac:dyDescent="0.25">
      <c r="A137" s="130">
        <v>1882.04</v>
      </c>
      <c r="B137" s="138"/>
      <c r="C137" s="166">
        <f>raw_Data!B143</f>
        <v>5.78</v>
      </c>
      <c r="D137" s="167">
        <f>raw_Data!J143</f>
        <v>2.6666666666666668E-2</v>
      </c>
      <c r="E137" s="167">
        <f>raw_Data!L143</f>
        <v>2.9697595015778511E-3</v>
      </c>
      <c r="F137" s="168">
        <f t="shared" si="63"/>
        <v>5.78</v>
      </c>
      <c r="G137" s="167">
        <f>raw_Data!K143</f>
        <v>4.61361014994233E-3</v>
      </c>
      <c r="H137" s="167">
        <f t="shared" si="64"/>
        <v>0</v>
      </c>
      <c r="I137" s="165"/>
      <c r="J137" s="167">
        <f t="shared" si="65"/>
        <v>1.0000673002658955</v>
      </c>
      <c r="K137" s="167">
        <f t="shared" si="84"/>
        <v>3.0370597674733713E-3</v>
      </c>
      <c r="L137" s="93"/>
      <c r="M137" s="171">
        <f t="shared" si="60"/>
        <v>1.0030370597674734</v>
      </c>
      <c r="N137" s="172">
        <f t="shared" si="66"/>
        <v>1.0046136101499423</v>
      </c>
      <c r="O137" s="170">
        <f t="shared" si="61"/>
        <v>136</v>
      </c>
      <c r="P137" s="170">
        <f t="shared" si="62"/>
        <v>138</v>
      </c>
      <c r="Q137" s="169"/>
      <c r="R137" s="149">
        <f t="shared" si="67"/>
        <v>0.21687833526433686</v>
      </c>
      <c r="S137" s="173">
        <f t="shared" si="68"/>
        <v>0</v>
      </c>
      <c r="T137" s="149">
        <v>0</v>
      </c>
      <c r="U137" s="97"/>
      <c r="V137" s="149">
        <f>1/PI()*ATAN('Exhibit4_Impact-Test'!$Y$25*S_RDY_SP)+'Exhibit4_Impact-Test'!$Y$26</f>
        <v>0.63027283614892216</v>
      </c>
      <c r="W137" s="172">
        <f t="shared" si="69"/>
        <v>0.63063874322160529</v>
      </c>
      <c r="X137" s="149">
        <f>1/PI()*ATAN('Exhibit4_Impact-Test'!$Y$25*S_RS_SP)+'Exhibit4_Impact-Test'!$Y$26</f>
        <v>0.5</v>
      </c>
      <c r="Y137" s="172">
        <f t="shared" si="70"/>
        <v>0.50039263563280501</v>
      </c>
      <c r="Z137" s="149">
        <f>1/PI()*ATAN('Exhibit4_Impact-Test'!$Y$25*S_5050_SP)+'Exhibit4_Impact-Test'!$Y$26</f>
        <v>0.5</v>
      </c>
      <c r="AA137" s="149">
        <f t="shared" si="71"/>
        <v>0.50039263563280501</v>
      </c>
      <c r="AB137" s="195">
        <f>VLOOKUP(_xlfn.NUMBERVALUE(LEFT(A137,4)),Transactioncosts!$C:$G,5,FALSE)</f>
        <v>70</v>
      </c>
      <c r="AC137" s="174"/>
      <c r="AD137" s="175">
        <f t="shared" si="72"/>
        <v>1.0040307166483637</v>
      </c>
      <c r="AE137" s="149">
        <f t="shared" si="73"/>
        <v>1.0038253349587078</v>
      </c>
      <c r="AF137" s="149">
        <f t="shared" si="74"/>
        <v>1.0038253349587078</v>
      </c>
      <c r="AG137" s="176">
        <f t="shared" si="75"/>
        <v>1.0040277507222308</v>
      </c>
      <c r="AH137" s="149">
        <f t="shared" si="76"/>
        <v>1.0015634045597552</v>
      </c>
      <c r="AI137" s="149">
        <f t="shared" si="77"/>
        <v>1.0038225865092782</v>
      </c>
      <c r="AJ137" s="97"/>
      <c r="AK137" s="171">
        <f t="shared" si="78"/>
        <v>4.0226150728209075E-3</v>
      </c>
      <c r="AL137" s="149">
        <f t="shared" si="79"/>
        <v>3.8180369705134109E-3</v>
      </c>
      <c r="AM137" s="149">
        <f t="shared" si="80"/>
        <v>3.8180369705134109E-3</v>
      </c>
      <c r="AN137" s="149">
        <f t="shared" si="85"/>
        <v>0.69068293435551387</v>
      </c>
      <c r="AO137" s="149">
        <f t="shared" si="85"/>
        <v>1.67882681339054</v>
      </c>
      <c r="AP137" s="149">
        <f t="shared" si="85"/>
        <v>0.67600630044902044</v>
      </c>
      <c r="AQ137" s="97"/>
      <c r="AR137" s="171">
        <f t="shared" si="81"/>
        <v>4.0196610491397148E-3</v>
      </c>
      <c r="AS137" s="149">
        <f t="shared" si="82"/>
        <v>1.5621837151302284E-3</v>
      </c>
      <c r="AT137" s="149">
        <f t="shared" si="83"/>
        <v>3.8152989910099195E-3</v>
      </c>
      <c r="AU137" s="175">
        <f t="shared" si="86"/>
        <v>0.67980744178612507</v>
      </c>
      <c r="AV137" s="149">
        <f t="shared" si="87"/>
        <v>1.4419968033635404</v>
      </c>
      <c r="AW137" s="149">
        <f t="shared" si="88"/>
        <v>0.67069136584222377</v>
      </c>
    </row>
    <row r="138" spans="1:49" ht="15" x14ac:dyDescent="0.25">
      <c r="A138" s="130">
        <v>1882.05</v>
      </c>
      <c r="B138" s="138"/>
      <c r="C138" s="166">
        <f>raw_Data!B144</f>
        <v>5.71</v>
      </c>
      <c r="D138" s="167">
        <f>raw_Data!J144</f>
        <v>2.6666666666666668E-2</v>
      </c>
      <c r="E138" s="167">
        <f>raw_Data!L144</f>
        <v>2.9704316569594269E-3</v>
      </c>
      <c r="F138" s="168">
        <f t="shared" si="63"/>
        <v>5.78</v>
      </c>
      <c r="G138" s="167">
        <f>raw_Data!K144</f>
        <v>4.61361014994233E-3</v>
      </c>
      <c r="H138" s="167">
        <f t="shared" si="64"/>
        <v>-1.211072664359869E-2</v>
      </c>
      <c r="I138" s="165"/>
      <c r="J138" s="167">
        <f t="shared" si="65"/>
        <v>1.0000672972211659</v>
      </c>
      <c r="K138" s="167">
        <f t="shared" si="84"/>
        <v>3.0377288781253675E-3</v>
      </c>
      <c r="L138" s="93"/>
      <c r="M138" s="171">
        <f t="shared" si="60"/>
        <v>1.0030377288781254</v>
      </c>
      <c r="N138" s="172">
        <f t="shared" si="66"/>
        <v>0.99250288350634364</v>
      </c>
      <c r="O138" s="170">
        <f t="shared" si="61"/>
        <v>137</v>
      </c>
      <c r="P138" s="170">
        <f t="shared" si="62"/>
        <v>139</v>
      </c>
      <c r="Q138" s="169"/>
      <c r="R138" s="149">
        <f t="shared" si="67"/>
        <v>0.21677047591039539</v>
      </c>
      <c r="S138" s="173">
        <f t="shared" si="68"/>
        <v>-0.8030726945412352</v>
      </c>
      <c r="T138" s="149">
        <v>0</v>
      </c>
      <c r="U138" s="97"/>
      <c r="V138" s="149">
        <f>1/PI()*ATAN('Exhibit4_Impact-Test'!$Y$25*S_RDY_SP)+'Exhibit4_Impact-Test'!$Y$26</f>
        <v>0.6302150394883177</v>
      </c>
      <c r="W138" s="172">
        <f t="shared" si="69"/>
        <v>0.62775108261145562</v>
      </c>
      <c r="X138" s="149">
        <f>1/PI()*ATAN('Exhibit4_Impact-Test'!$Y$25*S_RS_SP)+'Exhibit4_Impact-Test'!$Y$26</f>
        <v>0.17725972149671188</v>
      </c>
      <c r="Y138" s="172">
        <f t="shared" si="70"/>
        <v>0.1757251291818554</v>
      </c>
      <c r="Z138" s="149">
        <f>1/PI()*ATAN('Exhibit4_Impact-Test'!$Y$25*S_5050_SP)+'Exhibit4_Impact-Test'!$Y$26</f>
        <v>0.5</v>
      </c>
      <c r="AA138" s="149">
        <f t="shared" si="71"/>
        <v>0.49736040316433511</v>
      </c>
      <c r="AB138" s="195">
        <f>VLOOKUP(_xlfn.NUMBERVALUE(LEFT(A138,4)),Transactioncosts!$C:$G,5,FALSE)</f>
        <v>70</v>
      </c>
      <c r="AC138" s="174"/>
      <c r="AD138" s="175">
        <f t="shared" si="72"/>
        <v>0.99639851088614462</v>
      </c>
      <c r="AE138" s="149">
        <f t="shared" si="73"/>
        <v>1.0011703251215125</v>
      </c>
      <c r="AF138" s="149">
        <f t="shared" si="74"/>
        <v>0.9977703061922345</v>
      </c>
      <c r="AG138" s="176">
        <f t="shared" si="75"/>
        <v>0.99636000456433405</v>
      </c>
      <c r="AH138" s="149">
        <f t="shared" si="76"/>
        <v>1.0009206868890628</v>
      </c>
      <c r="AI138" s="149">
        <f t="shared" si="77"/>
        <v>0.99775182901438486</v>
      </c>
      <c r="AJ138" s="97"/>
      <c r="AK138" s="171">
        <f t="shared" si="78"/>
        <v>-3.6079900892623585E-3</v>
      </c>
      <c r="AL138" s="149">
        <f t="shared" si="79"/>
        <v>1.1696408249151013E-3</v>
      </c>
      <c r="AM138" s="149">
        <f t="shared" si="80"/>
        <v>-2.2321832761936521E-3</v>
      </c>
      <c r="AN138" s="149">
        <f t="shared" si="85"/>
        <v>0.68707494426625149</v>
      </c>
      <c r="AO138" s="149">
        <f t="shared" si="85"/>
        <v>1.6799964542154551</v>
      </c>
      <c r="AP138" s="149">
        <f t="shared" si="85"/>
        <v>0.67377411717282676</v>
      </c>
      <c r="AQ138" s="97"/>
      <c r="AR138" s="171">
        <f t="shared" si="81"/>
        <v>-3.6466363391885917E-3</v>
      </c>
      <c r="AS138" s="149">
        <f t="shared" si="82"/>
        <v>9.2026331685390796E-4</v>
      </c>
      <c r="AT138" s="149">
        <f t="shared" si="83"/>
        <v>-2.2507019160264855E-3</v>
      </c>
      <c r="AU138" s="175">
        <f t="shared" si="86"/>
        <v>0.67616080544693646</v>
      </c>
      <c r="AV138" s="149">
        <f t="shared" si="87"/>
        <v>1.4429170666803943</v>
      </c>
      <c r="AW138" s="149">
        <f t="shared" si="88"/>
        <v>0.66844066392619728</v>
      </c>
    </row>
    <row r="139" spans="1:49" ht="15" x14ac:dyDescent="0.25">
      <c r="A139" s="130">
        <v>1882.06</v>
      </c>
      <c r="B139" s="138"/>
      <c r="C139" s="166">
        <f>raw_Data!B145</f>
        <v>5.68</v>
      </c>
      <c r="D139" s="167">
        <f>raw_Data!J145</f>
        <v>2.6666666666666668E-2</v>
      </c>
      <c r="E139" s="167">
        <f>raw_Data!L145</f>
        <v>2.9711038073858553E-3</v>
      </c>
      <c r="F139" s="168">
        <f t="shared" si="63"/>
        <v>5.71</v>
      </c>
      <c r="G139" s="167">
        <f>raw_Data!K145</f>
        <v>4.6701692936368944E-3</v>
      </c>
      <c r="H139" s="167">
        <f t="shared" si="64"/>
        <v>-5.2539404553415547E-3</v>
      </c>
      <c r="I139" s="165"/>
      <c r="J139" s="167">
        <f t="shared" si="65"/>
        <v>1.0000672941766042</v>
      </c>
      <c r="K139" s="167">
        <f t="shared" si="84"/>
        <v>3.0383979839900821E-3</v>
      </c>
      <c r="L139" s="93"/>
      <c r="M139" s="171">
        <f t="shared" si="60"/>
        <v>1.0030383979839901</v>
      </c>
      <c r="N139" s="172">
        <f t="shared" si="66"/>
        <v>0.99941622883829528</v>
      </c>
      <c r="O139" s="170">
        <f t="shared" si="61"/>
        <v>138</v>
      </c>
      <c r="P139" s="170">
        <f t="shared" si="62"/>
        <v>140</v>
      </c>
      <c r="Q139" s="169"/>
      <c r="R139" s="149">
        <f t="shared" si="67"/>
        <v>0.222461249798003</v>
      </c>
      <c r="S139" s="173">
        <f t="shared" si="68"/>
        <v>-0.63882572232880508</v>
      </c>
      <c r="T139" s="149">
        <v>0</v>
      </c>
      <c r="U139" s="97"/>
      <c r="V139" s="149">
        <f>1/PI()*ATAN('Exhibit4_Impact-Test'!$Y$25*S_RDY_SP)+'Exhibit4_Impact-Test'!$Y$26</f>
        <v>0.63325198572724783</v>
      </c>
      <c r="W139" s="172">
        <f t="shared" si="69"/>
        <v>0.63241138496352001</v>
      </c>
      <c r="X139" s="149">
        <f>1/PI()*ATAN('Exhibit4_Impact-Test'!$Y$25*S_RS_SP)+'Exhibit4_Impact-Test'!$Y$26</f>
        <v>0.21138773381752446</v>
      </c>
      <c r="Y139" s="172">
        <f t="shared" si="70"/>
        <v>0.21078527671382086</v>
      </c>
      <c r="Z139" s="149">
        <f>1/PI()*ATAN('Exhibit4_Impact-Test'!$Y$25*S_5050_SP)+'Exhibit4_Impact-Test'!$Y$26</f>
        <v>0.5</v>
      </c>
      <c r="AA139" s="149">
        <f t="shared" si="71"/>
        <v>0.49909556773542407</v>
      </c>
      <c r="AB139" s="195">
        <f>VLOOKUP(_xlfn.NUMBERVALUE(LEFT(A139,4)),Transactioncosts!$C:$G,5,FALSE)</f>
        <v>70</v>
      </c>
      <c r="AC139" s="174"/>
      <c r="AD139" s="175">
        <f t="shared" si="72"/>
        <v>1.0007446521798389</v>
      </c>
      <c r="AE139" s="149">
        <f t="shared" si="73"/>
        <v>1.0022727158567779</v>
      </c>
      <c r="AF139" s="149">
        <f t="shared" si="74"/>
        <v>1.0012273134111427</v>
      </c>
      <c r="AG139" s="176">
        <f t="shared" si="75"/>
        <v>1.0007298757831755</v>
      </c>
      <c r="AH139" s="149">
        <f t="shared" si="76"/>
        <v>0.99782780364488288</v>
      </c>
      <c r="AI139" s="149">
        <f t="shared" si="77"/>
        <v>1.0012209823852907</v>
      </c>
      <c r="AJ139" s="97"/>
      <c r="AK139" s="171">
        <f t="shared" si="78"/>
        <v>7.4437506396583483E-4</v>
      </c>
      <c r="AL139" s="149">
        <f t="shared" si="79"/>
        <v>2.270137144476222E-3</v>
      </c>
      <c r="AM139" s="149">
        <f t="shared" si="80"/>
        <v>1.2265608777047516E-3</v>
      </c>
      <c r="AN139" s="149">
        <f t="shared" si="85"/>
        <v>0.68781931933021734</v>
      </c>
      <c r="AO139" s="149">
        <f t="shared" si="85"/>
        <v>1.6822665913599313</v>
      </c>
      <c r="AP139" s="149">
        <f t="shared" si="85"/>
        <v>0.67500067805053154</v>
      </c>
      <c r="AQ139" s="97"/>
      <c r="AR139" s="171">
        <f t="shared" si="81"/>
        <v>7.2960955338132588E-4</v>
      </c>
      <c r="AS139" s="149">
        <f t="shared" si="82"/>
        <v>-2.1745589956525327E-3</v>
      </c>
      <c r="AT139" s="149">
        <f t="shared" si="83"/>
        <v>1.2202375924890239E-3</v>
      </c>
      <c r="AU139" s="175">
        <f t="shared" si="86"/>
        <v>0.67689041500031777</v>
      </c>
      <c r="AV139" s="149">
        <f t="shared" si="87"/>
        <v>1.4407425076847418</v>
      </c>
      <c r="AW139" s="149">
        <f t="shared" si="88"/>
        <v>0.66966090151868629</v>
      </c>
    </row>
    <row r="140" spans="1:49" ht="15" x14ac:dyDescent="0.25">
      <c r="A140" s="130">
        <v>1882.07</v>
      </c>
      <c r="B140" s="138"/>
      <c r="C140" s="166">
        <f>raw_Data!B146</f>
        <v>6</v>
      </c>
      <c r="D140" s="167">
        <f>raw_Data!J146</f>
        <v>2.6666666666666668E-2</v>
      </c>
      <c r="E140" s="167">
        <f>raw_Data!L146</f>
        <v>2.9717759528575804E-3</v>
      </c>
      <c r="F140" s="168">
        <f t="shared" si="63"/>
        <v>5.68</v>
      </c>
      <c r="G140" s="167">
        <f>raw_Data!K146</f>
        <v>4.6948356807511738E-3</v>
      </c>
      <c r="H140" s="167">
        <f t="shared" si="64"/>
        <v>5.6338028169014231E-2</v>
      </c>
      <c r="I140" s="165"/>
      <c r="J140" s="167">
        <f t="shared" si="65"/>
        <v>1.000067291132277</v>
      </c>
      <c r="K140" s="167">
        <f t="shared" si="84"/>
        <v>3.0390670851345725E-3</v>
      </c>
      <c r="L140" s="93"/>
      <c r="M140" s="171">
        <f t="shared" si="60"/>
        <v>1.0030390670851346</v>
      </c>
      <c r="N140" s="172">
        <f t="shared" si="66"/>
        <v>1.0610328638497653</v>
      </c>
      <c r="O140" s="170">
        <f t="shared" si="61"/>
        <v>139</v>
      </c>
      <c r="P140" s="170">
        <f t="shared" si="62"/>
        <v>141</v>
      </c>
      <c r="Q140" s="169"/>
      <c r="R140" s="149">
        <f t="shared" si="67"/>
        <v>0.22485591962117332</v>
      </c>
      <c r="S140" s="173">
        <f t="shared" si="68"/>
        <v>0.94990478348986629</v>
      </c>
      <c r="T140" s="149">
        <v>0</v>
      </c>
      <c r="U140" s="97"/>
      <c r="V140" s="149">
        <f>1/PI()*ATAN('Exhibit4_Impact-Test'!$Y$25*S_RDY_SP)+'Exhibit4_Impact-Test'!$Y$26</f>
        <v>0.63452229877255895</v>
      </c>
      <c r="W140" s="172">
        <f t="shared" si="69"/>
        <v>0.64745603119800865</v>
      </c>
      <c r="X140" s="149">
        <f>1/PI()*ATAN('Exhibit4_Impact-Test'!$Y$25*S_RS_SP)+'Exhibit4_Impact-Test'!$Y$26</f>
        <v>0.84577273555597043</v>
      </c>
      <c r="Y140" s="172">
        <f t="shared" si="70"/>
        <v>0.85296298650110347</v>
      </c>
      <c r="Z140" s="149">
        <f>1/PI()*ATAN('Exhibit4_Impact-Test'!$Y$25*S_5050_SP)+'Exhibit4_Impact-Test'!$Y$26</f>
        <v>0.5</v>
      </c>
      <c r="AA140" s="149">
        <f t="shared" si="71"/>
        <v>0.51404839528493629</v>
      </c>
      <c r="AB140" s="195">
        <f>VLOOKUP(_xlfn.NUMBERVALUE(LEFT(A140,4)),Transactioncosts!$C:$G,5,FALSE)</f>
        <v>70</v>
      </c>
      <c r="AC140" s="174"/>
      <c r="AD140" s="175">
        <f t="shared" si="72"/>
        <v>1.0398374243227766</v>
      </c>
      <c r="AE140" s="149">
        <f t="shared" si="73"/>
        <v>1.0520886392200333</v>
      </c>
      <c r="AF140" s="149">
        <f t="shared" si="74"/>
        <v>1.03203596546745</v>
      </c>
      <c r="AG140" s="176">
        <f t="shared" si="75"/>
        <v>1.0396475810609525</v>
      </c>
      <c r="AH140" s="149">
        <f t="shared" si="76"/>
        <v>1.0519982834259805</v>
      </c>
      <c r="AI140" s="149">
        <f t="shared" si="77"/>
        <v>1.0319376267004554</v>
      </c>
      <c r="AJ140" s="97"/>
      <c r="AK140" s="171">
        <f t="shared" si="78"/>
        <v>3.9064378167043161E-2</v>
      </c>
      <c r="AL140" s="149">
        <f t="shared" si="79"/>
        <v>5.0777368579747739E-2</v>
      </c>
      <c r="AM140" s="149">
        <f t="shared" si="80"/>
        <v>3.1533516711271817E-2</v>
      </c>
      <c r="AN140" s="149">
        <f t="shared" si="85"/>
        <v>0.72688369749726045</v>
      </c>
      <c r="AO140" s="149">
        <f t="shared" si="85"/>
        <v>1.733043959939679</v>
      </c>
      <c r="AP140" s="149">
        <f t="shared" si="85"/>
        <v>0.70653419476180335</v>
      </c>
      <c r="AQ140" s="97"/>
      <c r="AR140" s="171">
        <f t="shared" si="81"/>
        <v>3.888179136130996E-2</v>
      </c>
      <c r="AS140" s="149">
        <f t="shared" si="82"/>
        <v>5.0691482589833671E-2</v>
      </c>
      <c r="AT140" s="149">
        <f t="shared" si="83"/>
        <v>3.1438225989101551E-2</v>
      </c>
      <c r="AU140" s="175">
        <f t="shared" si="86"/>
        <v>0.71577220636162775</v>
      </c>
      <c r="AV140" s="149">
        <f t="shared" si="87"/>
        <v>1.4914339902745755</v>
      </c>
      <c r="AW140" s="149">
        <f t="shared" si="88"/>
        <v>0.7010991275077878</v>
      </c>
    </row>
    <row r="141" spans="1:49" ht="15" x14ac:dyDescent="0.25">
      <c r="A141" s="130">
        <v>1882.08</v>
      </c>
      <c r="B141" s="138"/>
      <c r="C141" s="166">
        <f>raw_Data!B147</f>
        <v>6.18</v>
      </c>
      <c r="D141" s="167">
        <f>raw_Data!J147</f>
        <v>2.6666666666666668E-2</v>
      </c>
      <c r="E141" s="167">
        <f>raw_Data!L147</f>
        <v>2.9724480933743802E-3</v>
      </c>
      <c r="F141" s="168">
        <f t="shared" si="63"/>
        <v>6</v>
      </c>
      <c r="G141" s="167">
        <f>raw_Data!K147</f>
        <v>4.4444444444444444E-3</v>
      </c>
      <c r="H141" s="167">
        <f t="shared" si="64"/>
        <v>3.0000000000000027E-2</v>
      </c>
      <c r="I141" s="165"/>
      <c r="J141" s="167">
        <f t="shared" si="65"/>
        <v>1.0000672880881176</v>
      </c>
      <c r="K141" s="167">
        <f t="shared" si="84"/>
        <v>3.0397361814920032E-3</v>
      </c>
      <c r="L141" s="93"/>
      <c r="M141" s="171">
        <f t="shared" si="60"/>
        <v>1.003039736181492</v>
      </c>
      <c r="N141" s="172">
        <f t="shared" si="66"/>
        <v>1.0344444444444443</v>
      </c>
      <c r="O141" s="170">
        <f t="shared" si="61"/>
        <v>140</v>
      </c>
      <c r="P141" s="170">
        <f t="shared" si="62"/>
        <v>142</v>
      </c>
      <c r="Q141" s="169"/>
      <c r="R141" s="149">
        <f t="shared" si="67"/>
        <v>0.19857399223499503</v>
      </c>
      <c r="S141" s="173">
        <f t="shared" si="68"/>
        <v>0.90986909661443272</v>
      </c>
      <c r="T141" s="149">
        <v>0</v>
      </c>
      <c r="U141" s="97"/>
      <c r="V141" s="149">
        <f>1/PI()*ATAN('Exhibit4_Impact-Test'!$Y$25*S_RDY_SP)+'Exhibit4_Impact-Test'!$Y$26</f>
        <v>0.62033556522312705</v>
      </c>
      <c r="W141" s="172">
        <f t="shared" si="69"/>
        <v>0.62756907449199151</v>
      </c>
      <c r="X141" s="149">
        <f>1/PI()*ATAN('Exhibit4_Impact-Test'!$Y$25*S_RS_SP)+'Exhibit4_Impact-Test'!$Y$26</f>
        <v>0.84005501592212239</v>
      </c>
      <c r="Y141" s="172">
        <f t="shared" si="70"/>
        <v>0.84415403479037432</v>
      </c>
      <c r="Z141" s="149">
        <f>1/PI()*ATAN('Exhibit4_Impact-Test'!$Y$25*S_5050_SP)+'Exhibit4_Impact-Test'!$Y$26</f>
        <v>0.5</v>
      </c>
      <c r="AA141" s="149">
        <f t="shared" si="71"/>
        <v>0.50770673671029543</v>
      </c>
      <c r="AB141" s="195">
        <f>VLOOKUP(_xlfn.NUMBERVALUE(LEFT(A141,4)),Transactioncosts!$C:$G,5,FALSE)</f>
        <v>70</v>
      </c>
      <c r="AC141" s="174"/>
      <c r="AD141" s="175">
        <f t="shared" si="72"/>
        <v>1.0225211936324579</v>
      </c>
      <c r="AE141" s="149">
        <f t="shared" si="73"/>
        <v>1.029421418881356</v>
      </c>
      <c r="AF141" s="149">
        <f t="shared" si="74"/>
        <v>1.0187420903129683</v>
      </c>
      <c r="AG141" s="176">
        <f t="shared" si="75"/>
        <v>1.0224147985713261</v>
      </c>
      <c r="AH141" s="149">
        <f t="shared" si="76"/>
        <v>1.0292232597909532</v>
      </c>
      <c r="AI141" s="149">
        <f t="shared" si="77"/>
        <v>1.0186881431559962</v>
      </c>
      <c r="AJ141" s="97"/>
      <c r="AK141" s="171">
        <f t="shared" si="78"/>
        <v>2.2271335988920331E-2</v>
      </c>
      <c r="AL141" s="149">
        <f t="shared" si="79"/>
        <v>2.899691517116457E-2</v>
      </c>
      <c r="AM141" s="149">
        <f t="shared" si="80"/>
        <v>1.8568621432824742E-2</v>
      </c>
      <c r="AN141" s="149">
        <f t="shared" si="85"/>
        <v>0.74915503348618073</v>
      </c>
      <c r="AO141" s="149">
        <f t="shared" si="85"/>
        <v>1.7620408751108436</v>
      </c>
      <c r="AP141" s="149">
        <f t="shared" si="85"/>
        <v>0.72510281619462813</v>
      </c>
      <c r="AQ141" s="97"/>
      <c r="AR141" s="171">
        <f t="shared" si="81"/>
        <v>2.2167278882357214E-2</v>
      </c>
      <c r="AS141" s="149">
        <f t="shared" si="82"/>
        <v>2.8804401044693183E-2</v>
      </c>
      <c r="AT141" s="149">
        <f t="shared" si="83"/>
        <v>1.851566535501804E-2</v>
      </c>
      <c r="AU141" s="175">
        <f t="shared" si="86"/>
        <v>0.737939485243985</v>
      </c>
      <c r="AV141" s="149">
        <f t="shared" si="87"/>
        <v>1.5202383913192687</v>
      </c>
      <c r="AW141" s="149">
        <f t="shared" si="88"/>
        <v>0.71961479286280583</v>
      </c>
    </row>
    <row r="142" spans="1:49" ht="15" x14ac:dyDescent="0.25">
      <c r="A142" s="130">
        <v>1882.09</v>
      </c>
      <c r="B142" s="138"/>
      <c r="C142" s="166">
        <f>raw_Data!B148</f>
        <v>6.24</v>
      </c>
      <c r="D142" s="167">
        <f>raw_Data!J148</f>
        <v>2.6666666666666668E-2</v>
      </c>
      <c r="E142" s="167">
        <f>raw_Data!L148</f>
        <v>2.9731202289364767E-3</v>
      </c>
      <c r="F142" s="168">
        <f t="shared" si="63"/>
        <v>6.18</v>
      </c>
      <c r="G142" s="167">
        <f>raw_Data!K148</f>
        <v>4.3149946062567427E-3</v>
      </c>
      <c r="H142" s="167">
        <f t="shared" si="64"/>
        <v>9.7087378640776656E-3</v>
      </c>
      <c r="I142" s="165"/>
      <c r="J142" s="167">
        <f t="shared" si="65"/>
        <v>1.0000672850441705</v>
      </c>
      <c r="K142" s="167">
        <f t="shared" si="84"/>
        <v>3.0404052731070053E-3</v>
      </c>
      <c r="L142" s="93"/>
      <c r="M142" s="171">
        <f t="shared" si="60"/>
        <v>1.003040405273107</v>
      </c>
      <c r="N142" s="172">
        <f t="shared" si="66"/>
        <v>1.0140237324703345</v>
      </c>
      <c r="O142" s="170">
        <f t="shared" si="61"/>
        <v>141</v>
      </c>
      <c r="P142" s="170">
        <f t="shared" si="62"/>
        <v>143</v>
      </c>
      <c r="Q142" s="169"/>
      <c r="R142" s="149">
        <f t="shared" si="67"/>
        <v>0.18422738513612186</v>
      </c>
      <c r="S142" s="173">
        <f t="shared" si="68"/>
        <v>0.76560172657766024</v>
      </c>
      <c r="T142" s="149">
        <v>0</v>
      </c>
      <c r="U142" s="97"/>
      <c r="V142" s="149">
        <f>1/PI()*ATAN('Exhibit4_Impact-Test'!$Y$25*S_RDY_SP)+'Exhibit4_Impact-Test'!$Y$26</f>
        <v>0.61236978004459564</v>
      </c>
      <c r="W142" s="172">
        <f t="shared" si="69"/>
        <v>0.61495170992263704</v>
      </c>
      <c r="X142" s="149">
        <f>1/PI()*ATAN('Exhibit4_Impact-Test'!$Y$25*S_RS_SP)+'Exhibit4_Impact-Test'!$Y$26</f>
        <v>0.81584559330425144</v>
      </c>
      <c r="Y142" s="172">
        <f t="shared" si="70"/>
        <v>0.81747617672758444</v>
      </c>
      <c r="Z142" s="149">
        <f>1/PI()*ATAN('Exhibit4_Impact-Test'!$Y$25*S_5050_SP)+'Exhibit4_Impact-Test'!$Y$26</f>
        <v>0.5</v>
      </c>
      <c r="AA142" s="149">
        <f t="shared" si="71"/>
        <v>0.5027226023683895</v>
      </c>
      <c r="AB142" s="195">
        <f>VLOOKUP(_xlfn.NUMBERVALUE(LEFT(A142,4)),Transactioncosts!$C:$G,5,FALSE)</f>
        <v>70</v>
      </c>
      <c r="AC142" s="174"/>
      <c r="AD142" s="175">
        <f t="shared" si="72"/>
        <v>1.0097662629330311</v>
      </c>
      <c r="AE142" s="149">
        <f t="shared" si="73"/>
        <v>1.0120011043667838</v>
      </c>
      <c r="AF142" s="149">
        <f t="shared" si="74"/>
        <v>1.0085320688717208</v>
      </c>
      <c r="AG142" s="176">
        <f t="shared" si="75"/>
        <v>1.0097293743449307</v>
      </c>
      <c r="AH142" s="149">
        <f t="shared" si="76"/>
        <v>1.0074069859672437</v>
      </c>
      <c r="AI142" s="149">
        <f t="shared" si="77"/>
        <v>1.0085130106551421</v>
      </c>
      <c r="AJ142" s="97"/>
      <c r="AK142" s="171">
        <f t="shared" si="78"/>
        <v>9.7188812321877538E-3</v>
      </c>
      <c r="AL142" s="149">
        <f t="shared" si="79"/>
        <v>1.192966213620387E-2</v>
      </c>
      <c r="AM142" s="149">
        <f t="shared" si="80"/>
        <v>8.4958764903239684E-3</v>
      </c>
      <c r="AN142" s="149">
        <f t="shared" si="85"/>
        <v>0.75887391471836851</v>
      </c>
      <c r="AO142" s="149">
        <f t="shared" si="85"/>
        <v>1.7739705372470476</v>
      </c>
      <c r="AP142" s="149">
        <f t="shared" si="85"/>
        <v>0.73359869268495215</v>
      </c>
      <c r="AQ142" s="97"/>
      <c r="AR142" s="171">
        <f t="shared" si="81"/>
        <v>9.682348756035259E-3</v>
      </c>
      <c r="AS142" s="149">
        <f t="shared" si="82"/>
        <v>7.3796889561960318E-3</v>
      </c>
      <c r="AT142" s="149">
        <f t="shared" si="83"/>
        <v>8.4769793255826658E-3</v>
      </c>
      <c r="AU142" s="175">
        <f t="shared" si="86"/>
        <v>0.74762183400002025</v>
      </c>
      <c r="AV142" s="149">
        <f t="shared" si="87"/>
        <v>1.5276180802754649</v>
      </c>
      <c r="AW142" s="149">
        <f t="shared" si="88"/>
        <v>0.7280917721883885</v>
      </c>
    </row>
    <row r="143" spans="1:49" ht="15" x14ac:dyDescent="0.25">
      <c r="A143" s="130">
        <v>1882.1</v>
      </c>
      <c r="B143" s="138"/>
      <c r="C143" s="166">
        <f>raw_Data!B149</f>
        <v>6.07</v>
      </c>
      <c r="D143" s="167">
        <f>raw_Data!J149</f>
        <v>2.6666666666666668E-2</v>
      </c>
      <c r="E143" s="167">
        <f>raw_Data!L149</f>
        <v>2.9737923595438698E-3</v>
      </c>
      <c r="F143" s="168">
        <f t="shared" si="63"/>
        <v>6.24</v>
      </c>
      <c r="G143" s="167">
        <f>raw_Data!K149</f>
        <v>4.2735042735042739E-3</v>
      </c>
      <c r="H143" s="167">
        <f t="shared" si="64"/>
        <v>-2.7243589743589758E-2</v>
      </c>
      <c r="I143" s="165"/>
      <c r="J143" s="167">
        <f t="shared" si="65"/>
        <v>1.0000672820004131</v>
      </c>
      <c r="K143" s="167">
        <f t="shared" si="84"/>
        <v>3.0410743599569301E-3</v>
      </c>
      <c r="L143" s="93"/>
      <c r="M143" s="171">
        <f t="shared" si="60"/>
        <v>1.0030410743599569</v>
      </c>
      <c r="N143" s="172">
        <f t="shared" si="66"/>
        <v>0.9770299145299145</v>
      </c>
      <c r="O143" s="170">
        <f t="shared" si="61"/>
        <v>142</v>
      </c>
      <c r="P143" s="170">
        <f t="shared" si="62"/>
        <v>144</v>
      </c>
      <c r="Q143" s="169"/>
      <c r="R143" s="149">
        <f t="shared" si="67"/>
        <v>0.17944686441664146</v>
      </c>
      <c r="S143" s="173">
        <f t="shared" si="68"/>
        <v>-0.90160675230229537</v>
      </c>
      <c r="T143" s="149">
        <v>0</v>
      </c>
      <c r="U143" s="97"/>
      <c r="V143" s="149">
        <f>1/PI()*ATAN('Exhibit4_Impact-Test'!$Y$25*S_RDY_SP)+'Exhibit4_Impact-Test'!$Y$26</f>
        <v>0.60968191162259522</v>
      </c>
      <c r="W143" s="172">
        <f t="shared" si="69"/>
        <v>0.60341167052435818</v>
      </c>
      <c r="X143" s="149">
        <f>1/PI()*ATAN('Exhibit4_Impact-Test'!$Y$25*S_RS_SP)+'Exhibit4_Impact-Test'!$Y$26</f>
        <v>0.16117354822184143</v>
      </c>
      <c r="Y143" s="172">
        <f t="shared" si="70"/>
        <v>0.15765287379627921</v>
      </c>
      <c r="Z143" s="149">
        <f>1/PI()*ATAN('Exhibit4_Impact-Test'!$Y$25*S_5050_SP)+'Exhibit4_Impact-Test'!$Y$26</f>
        <v>0.5</v>
      </c>
      <c r="AA143" s="149">
        <f t="shared" si="71"/>
        <v>0.49343176078635809</v>
      </c>
      <c r="AB143" s="195">
        <f>VLOOKUP(_xlfn.NUMBERVALUE(LEFT(A143,4)),Transactioncosts!$C:$G,5,FALSE)</f>
        <v>70</v>
      </c>
      <c r="AC143" s="174"/>
      <c r="AD143" s="175">
        <f t="shared" si="72"/>
        <v>0.98718254071125577</v>
      </c>
      <c r="AE143" s="149">
        <f t="shared" si="73"/>
        <v>0.99884876343678353</v>
      </c>
      <c r="AF143" s="149">
        <f t="shared" si="74"/>
        <v>0.99003549444493566</v>
      </c>
      <c r="AG143" s="176">
        <f t="shared" si="75"/>
        <v>0.98708688997349447</v>
      </c>
      <c r="AH143" s="149">
        <f t="shared" si="76"/>
        <v>0.99883929366057911</v>
      </c>
      <c r="AI143" s="149">
        <f t="shared" si="77"/>
        <v>0.98998951677044011</v>
      </c>
      <c r="AJ143" s="97"/>
      <c r="AK143" s="171">
        <f t="shared" si="78"/>
        <v>-1.2900311652666455E-2</v>
      </c>
      <c r="AL143" s="149">
        <f t="shared" si="79"/>
        <v>-1.1518997450637039E-3</v>
      </c>
      <c r="AM143" s="149">
        <f t="shared" si="80"/>
        <v>-1.0014483521521492E-2</v>
      </c>
      <c r="AN143" s="149">
        <f t="shared" si="85"/>
        <v>0.74597360306570204</v>
      </c>
      <c r="AO143" s="149">
        <f t="shared" si="85"/>
        <v>1.7728186375019839</v>
      </c>
      <c r="AP143" s="149">
        <f t="shared" si="85"/>
        <v>0.72358420916343069</v>
      </c>
      <c r="AQ143" s="97"/>
      <c r="AR143" s="171">
        <f t="shared" si="81"/>
        <v>-1.2997209002490651E-2</v>
      </c>
      <c r="AS143" s="149">
        <f t="shared" si="82"/>
        <v>-1.1613804807279586E-3</v>
      </c>
      <c r="AT143" s="149">
        <f t="shared" si="83"/>
        <v>-1.0060925030334138E-2</v>
      </c>
      <c r="AU143" s="175">
        <f t="shared" si="86"/>
        <v>0.73462462499752956</v>
      </c>
      <c r="AV143" s="149">
        <f t="shared" si="87"/>
        <v>1.5264566997947369</v>
      </c>
      <c r="AW143" s="149">
        <f t="shared" si="88"/>
        <v>0.71803084715805432</v>
      </c>
    </row>
    <row r="144" spans="1:49" ht="15" x14ac:dyDescent="0.25">
      <c r="A144" s="130">
        <v>1882.11</v>
      </c>
      <c r="B144" s="138"/>
      <c r="C144" s="166">
        <f>raw_Data!B150</f>
        <v>5.81</v>
      </c>
      <c r="D144" s="167">
        <f>raw_Data!J150</f>
        <v>2.6666666666666668E-2</v>
      </c>
      <c r="E144" s="167">
        <f>raw_Data!L150</f>
        <v>2.9744644851965596E-3</v>
      </c>
      <c r="F144" s="168">
        <f t="shared" si="63"/>
        <v>6.07</v>
      </c>
      <c r="G144" s="167">
        <f>raw_Data!K150</f>
        <v>4.3931905546403076E-3</v>
      </c>
      <c r="H144" s="167">
        <f t="shared" si="64"/>
        <v>-4.2833607907743154E-2</v>
      </c>
      <c r="I144" s="165"/>
      <c r="J144" s="167">
        <f t="shared" si="65"/>
        <v>1.0000672789568459</v>
      </c>
      <c r="K144" s="167">
        <f t="shared" si="84"/>
        <v>3.0417434420424438E-3</v>
      </c>
      <c r="L144" s="93"/>
      <c r="M144" s="171">
        <f t="shared" si="60"/>
        <v>1.0030417434420424</v>
      </c>
      <c r="N144" s="172">
        <f t="shared" si="66"/>
        <v>0.96155958264689712</v>
      </c>
      <c r="O144" s="170">
        <f t="shared" si="61"/>
        <v>143</v>
      </c>
      <c r="P144" s="170">
        <f t="shared" si="62"/>
        <v>145</v>
      </c>
      <c r="Q144" s="169"/>
      <c r="R144" s="149">
        <f t="shared" si="67"/>
        <v>0.19267021678081664</v>
      </c>
      <c r="S144" s="173">
        <f t="shared" si="68"/>
        <v>-0.93508052536944386</v>
      </c>
      <c r="T144" s="149">
        <v>0</v>
      </c>
      <c r="U144" s="97"/>
      <c r="V144" s="149">
        <f>1/PI()*ATAN('Exhibit4_Impact-Test'!$Y$25*S_RDY_SP)+'Exhibit4_Impact-Test'!$Y$26</f>
        <v>0.61707606163312057</v>
      </c>
      <c r="W144" s="172">
        <f t="shared" si="69"/>
        <v>0.60704791537647351</v>
      </c>
      <c r="X144" s="149">
        <f>1/PI()*ATAN('Exhibit4_Impact-Test'!$Y$25*S_RS_SP)+'Exhibit4_Impact-Test'!$Y$26</f>
        <v>0.15630004862422298</v>
      </c>
      <c r="Y144" s="172">
        <f t="shared" si="70"/>
        <v>0.15081088858276906</v>
      </c>
      <c r="Z144" s="149">
        <f>1/PI()*ATAN('Exhibit4_Impact-Test'!$Y$25*S_5050_SP)+'Exhibit4_Impact-Test'!$Y$26</f>
        <v>0.5</v>
      </c>
      <c r="AA144" s="149">
        <f t="shared" si="71"/>
        <v>0.48944260083603669</v>
      </c>
      <c r="AB144" s="195">
        <f>VLOOKUP(_xlfn.NUMBERVALUE(LEFT(A144,4)),Transactioncosts!$C:$G,5,FALSE)</f>
        <v>70</v>
      </c>
      <c r="AC144" s="174"/>
      <c r="AD144" s="175">
        <f t="shared" si="72"/>
        <v>0.9774440950305423</v>
      </c>
      <c r="AE144" s="149">
        <f t="shared" si="73"/>
        <v>0.99655807969272336</v>
      </c>
      <c r="AF144" s="149">
        <f t="shared" si="74"/>
        <v>0.98230066304446972</v>
      </c>
      <c r="AG144" s="176">
        <f t="shared" si="75"/>
        <v>0.97729404572000589</v>
      </c>
      <c r="AH144" s="149">
        <f t="shared" si="76"/>
        <v>0.99210083106289915</v>
      </c>
      <c r="AI144" s="149">
        <f t="shared" si="77"/>
        <v>0.98222676125032193</v>
      </c>
      <c r="AJ144" s="97"/>
      <c r="AK144" s="171">
        <f t="shared" si="78"/>
        <v>-2.2814180542740141E-2</v>
      </c>
      <c r="AL144" s="149">
        <f t="shared" si="79"/>
        <v>-3.4478573420926094E-3</v>
      </c>
      <c r="AM144" s="149">
        <f t="shared" si="80"/>
        <v>-1.7857843309715925E-2</v>
      </c>
      <c r="AN144" s="149">
        <f t="shared" si="85"/>
        <v>0.72315942252296195</v>
      </c>
      <c r="AO144" s="149">
        <f t="shared" si="85"/>
        <v>1.7693707801598912</v>
      </c>
      <c r="AP144" s="149">
        <f t="shared" si="85"/>
        <v>0.70572636585371473</v>
      </c>
      <c r="AQ144" s="97"/>
      <c r="AR144" s="171">
        <f t="shared" si="81"/>
        <v>-2.2967704237503182E-2</v>
      </c>
      <c r="AS144" s="149">
        <f t="shared" si="82"/>
        <v>-7.9305326460554215E-3</v>
      </c>
      <c r="AT144" s="149">
        <f t="shared" si="83"/>
        <v>-1.7933079514890489E-2</v>
      </c>
      <c r="AU144" s="175">
        <f t="shared" si="86"/>
        <v>0.7116569207600264</v>
      </c>
      <c r="AV144" s="149">
        <f t="shared" si="87"/>
        <v>1.5185261671486814</v>
      </c>
      <c r="AW144" s="149">
        <f t="shared" si="88"/>
        <v>0.70009776764316378</v>
      </c>
    </row>
    <row r="145" spans="1:49" ht="15" x14ac:dyDescent="0.25">
      <c r="A145" s="130">
        <v>1882.12</v>
      </c>
      <c r="B145" s="138"/>
      <c r="C145" s="166">
        <f>raw_Data!B151</f>
        <v>5.84</v>
      </c>
      <c r="D145" s="167">
        <f>raw_Data!J151</f>
        <v>2.6666666666666668E-2</v>
      </c>
      <c r="E145" s="167">
        <f>raw_Data!L151</f>
        <v>2.9751366058949902E-3</v>
      </c>
      <c r="F145" s="168">
        <f t="shared" si="63"/>
        <v>5.81</v>
      </c>
      <c r="G145" s="167">
        <f>raw_Data!K151</f>
        <v>4.5897877223178432E-3</v>
      </c>
      <c r="H145" s="167">
        <f t="shared" si="64"/>
        <v>5.1635111876076056E-3</v>
      </c>
      <c r="I145" s="165"/>
      <c r="J145" s="167">
        <f t="shared" si="65"/>
        <v>1.000067275913513</v>
      </c>
      <c r="K145" s="167">
        <f t="shared" si="84"/>
        <v>3.0424125194079554E-3</v>
      </c>
      <c r="L145" s="93"/>
      <c r="M145" s="171">
        <f t="shared" si="60"/>
        <v>1.003042412519408</v>
      </c>
      <c r="N145" s="172">
        <f t="shared" si="66"/>
        <v>1.0097532989099254</v>
      </c>
      <c r="O145" s="170">
        <f t="shared" si="61"/>
        <v>144</v>
      </c>
      <c r="P145" s="170">
        <f t="shared" si="62"/>
        <v>146</v>
      </c>
      <c r="Q145" s="169"/>
      <c r="R145" s="149">
        <f t="shared" si="67"/>
        <v>0.21354698294123584</v>
      </c>
      <c r="S145" s="173">
        <f t="shared" si="68"/>
        <v>0.63449577575701632</v>
      </c>
      <c r="T145" s="149">
        <v>0</v>
      </c>
      <c r="U145" s="97"/>
      <c r="V145" s="149">
        <f>1/PI()*ATAN('Exhibit4_Impact-Test'!$Y$25*S_RDY_SP)+'Exhibit4_Impact-Test'!$Y$26</f>
        <v>0.62848353116739308</v>
      </c>
      <c r="W145" s="172">
        <f t="shared" si="69"/>
        <v>0.63003917521102415</v>
      </c>
      <c r="X145" s="149">
        <f>1/PI()*ATAN('Exhibit4_Impact-Test'!$Y$25*S_RS_SP)+'Exhibit4_Impact-Test'!$Y$26</f>
        <v>0.78756069284337049</v>
      </c>
      <c r="Y145" s="172">
        <f t="shared" si="70"/>
        <v>0.78867421053630749</v>
      </c>
      <c r="Z145" s="149">
        <f>1/PI()*ATAN('Exhibit4_Impact-Test'!$Y$25*S_5050_SP)+'Exhibit4_Impact-Test'!$Y$26</f>
        <v>0.5</v>
      </c>
      <c r="AA145" s="149">
        <f t="shared" si="71"/>
        <v>0.50166705601378492</v>
      </c>
      <c r="AB145" s="195">
        <f>VLOOKUP(_xlfn.NUMBERVALUE(LEFT(A145,4)),Transactioncosts!$C:$G,5,FALSE)</f>
        <v>70</v>
      </c>
      <c r="AC145" s="174"/>
      <c r="AD145" s="175">
        <f t="shared" si="72"/>
        <v>1.0072600940953835</v>
      </c>
      <c r="AE145" s="149">
        <f t="shared" si="73"/>
        <v>1.008327642854717</v>
      </c>
      <c r="AF145" s="149">
        <f t="shared" si="74"/>
        <v>1.0063978557146667</v>
      </c>
      <c r="AG145" s="176">
        <f t="shared" si="75"/>
        <v>1.0072440194758119</v>
      </c>
      <c r="AH145" s="149">
        <f t="shared" si="76"/>
        <v>1.004296131158195</v>
      </c>
      <c r="AI145" s="149">
        <f t="shared" si="77"/>
        <v>1.0063861863225703</v>
      </c>
      <c r="AJ145" s="97"/>
      <c r="AK145" s="171">
        <f t="shared" si="78"/>
        <v>7.2338664790492363E-3</v>
      </c>
      <c r="AL145" s="149">
        <f t="shared" si="79"/>
        <v>8.2931593489033208E-3</v>
      </c>
      <c r="AM145" s="149">
        <f t="shared" si="80"/>
        <v>6.3774763125906001E-3</v>
      </c>
      <c r="AN145" s="149">
        <f t="shared" si="85"/>
        <v>0.73039328900201117</v>
      </c>
      <c r="AO145" s="149">
        <f t="shared" si="85"/>
        <v>1.7776639395087945</v>
      </c>
      <c r="AP145" s="149">
        <f t="shared" si="85"/>
        <v>0.71210384216630529</v>
      </c>
      <c r="AQ145" s="97"/>
      <c r="AR145" s="171">
        <f t="shared" si="81"/>
        <v>7.2179075942162899E-3</v>
      </c>
      <c r="AS145" s="149">
        <f t="shared" si="82"/>
        <v>4.286929132722446E-3</v>
      </c>
      <c r="AT145" s="149">
        <f t="shared" si="83"/>
        <v>6.3658810377346621E-3</v>
      </c>
      <c r="AU145" s="175">
        <f t="shared" si="86"/>
        <v>0.71887482835424266</v>
      </c>
      <c r="AV145" s="149">
        <f t="shared" si="87"/>
        <v>1.5228130962814039</v>
      </c>
      <c r="AW145" s="149">
        <f t="shared" si="88"/>
        <v>0.70646364868089839</v>
      </c>
    </row>
    <row r="146" spans="1:49" ht="15" x14ac:dyDescent="0.25">
      <c r="A146" s="130">
        <v>1883.01</v>
      </c>
      <c r="B146" s="138"/>
      <c r="C146" s="166">
        <f>raw_Data!B152</f>
        <v>5.81</v>
      </c>
      <c r="D146" s="167">
        <f>raw_Data!J152</f>
        <v>2.6733333333333331E-2</v>
      </c>
      <c r="E146" s="167">
        <f>raw_Data!L152</f>
        <v>2.9758087216387175E-3</v>
      </c>
      <c r="F146" s="168">
        <f t="shared" si="63"/>
        <v>5.84</v>
      </c>
      <c r="G146" s="167">
        <f>raw_Data!K152</f>
        <v>4.5776255707762553E-3</v>
      </c>
      <c r="H146" s="167">
        <f t="shared" si="64"/>
        <v>-5.1369863013699391E-3</v>
      </c>
      <c r="I146" s="165"/>
      <c r="J146" s="167">
        <f t="shared" si="65"/>
        <v>1.0000672728703255</v>
      </c>
      <c r="K146" s="167">
        <f t="shared" si="84"/>
        <v>3.0430815919642029E-3</v>
      </c>
      <c r="L146" s="93"/>
      <c r="M146" s="171">
        <f t="shared" si="60"/>
        <v>1.0030430815919642</v>
      </c>
      <c r="N146" s="172">
        <f t="shared" si="66"/>
        <v>0.99944063926940641</v>
      </c>
      <c r="O146" s="170">
        <f t="shared" si="61"/>
        <v>145</v>
      </c>
      <c r="P146" s="170">
        <f t="shared" si="62"/>
        <v>147</v>
      </c>
      <c r="Q146" s="169"/>
      <c r="R146" s="149">
        <f t="shared" si="67"/>
        <v>0.21217257043138296</v>
      </c>
      <c r="S146" s="173">
        <f t="shared" si="68"/>
        <v>-0.63324808562373192</v>
      </c>
      <c r="T146" s="149">
        <v>0</v>
      </c>
      <c r="U146" s="97"/>
      <c r="V146" s="149">
        <f>1/PI()*ATAN('Exhibit4_Impact-Test'!$Y$25*S_RDY_SP)+'Exhibit4_Impact-Test'!$Y$26</f>
        <v>0.62774280098650481</v>
      </c>
      <c r="W146" s="172">
        <f t="shared" si="69"/>
        <v>0.62690163338291049</v>
      </c>
      <c r="X146" s="149">
        <f>1/PI()*ATAN('Exhibit4_Impact-Test'!$Y$25*S_RS_SP)+'Exhibit4_Impact-Test'!$Y$26</f>
        <v>0.21274396817604019</v>
      </c>
      <c r="Y146" s="172">
        <f t="shared" si="70"/>
        <v>0.21214198734625933</v>
      </c>
      <c r="Z146" s="149">
        <f>1/PI()*ATAN('Exhibit4_Impact-Test'!$Y$25*S_5050_SP)+'Exhibit4_Impact-Test'!$Y$26</f>
        <v>0.5</v>
      </c>
      <c r="AA146" s="149">
        <f t="shared" si="71"/>
        <v>0.49910050646478965</v>
      </c>
      <c r="AB146" s="195">
        <f>VLOOKUP(_xlfn.NUMBERVALUE(LEFT(A146,4)),Transactioncosts!$C:$G,5,FALSE)</f>
        <v>70</v>
      </c>
      <c r="AC146" s="174"/>
      <c r="AD146" s="175">
        <f t="shared" si="72"/>
        <v>1.0007816743580094</v>
      </c>
      <c r="AE146" s="149">
        <f t="shared" si="73"/>
        <v>1.002276683717138</v>
      </c>
      <c r="AF146" s="149">
        <f t="shared" si="74"/>
        <v>1.0012418604306852</v>
      </c>
      <c r="AG146" s="176">
        <f t="shared" si="75"/>
        <v>1.0007619035448123</v>
      </c>
      <c r="AH146" s="149">
        <f t="shared" si="76"/>
        <v>1.0019401355320376</v>
      </c>
      <c r="AI146" s="149">
        <f t="shared" si="77"/>
        <v>1.0012355639759387</v>
      </c>
      <c r="AJ146" s="97"/>
      <c r="AK146" s="171">
        <f t="shared" si="78"/>
        <v>7.8136900971996091E-4</v>
      </c>
      <c r="AL146" s="149">
        <f t="shared" si="79"/>
        <v>2.2740959996293084E-3</v>
      </c>
      <c r="AM146" s="149">
        <f t="shared" si="80"/>
        <v>1.2410899598327496E-3</v>
      </c>
      <c r="AN146" s="149">
        <f t="shared" si="85"/>
        <v>0.73117465801173109</v>
      </c>
      <c r="AO146" s="149">
        <f t="shared" si="85"/>
        <v>1.7799380355084238</v>
      </c>
      <c r="AP146" s="149">
        <f t="shared" si="85"/>
        <v>0.71334493212613803</v>
      </c>
      <c r="AQ146" s="97"/>
      <c r="AR146" s="171">
        <f t="shared" si="81"/>
        <v>7.6161344364989987E-4</v>
      </c>
      <c r="AS146" s="149">
        <f t="shared" si="82"/>
        <v>1.938255899864427E-3</v>
      </c>
      <c r="AT146" s="149">
        <f t="shared" si="83"/>
        <v>1.2348012949322043E-3</v>
      </c>
      <c r="AU146" s="175">
        <f t="shared" si="86"/>
        <v>0.71963644179789255</v>
      </c>
      <c r="AV146" s="149">
        <f t="shared" si="87"/>
        <v>1.5247513521812683</v>
      </c>
      <c r="AW146" s="149">
        <f t="shared" si="88"/>
        <v>0.70769844997583065</v>
      </c>
    </row>
    <row r="147" spans="1:49" ht="15" x14ac:dyDescent="0.25">
      <c r="A147" s="130">
        <v>1883.02</v>
      </c>
      <c r="B147" s="138"/>
      <c r="C147" s="166">
        <f>raw_Data!B153</f>
        <v>5.68</v>
      </c>
      <c r="D147" s="167">
        <f>raw_Data!J153</f>
        <v>2.6808333333333333E-2</v>
      </c>
      <c r="E147" s="167">
        <f>raw_Data!L153</f>
        <v>2.9751366058949902E-3</v>
      </c>
      <c r="F147" s="168">
        <f t="shared" si="63"/>
        <v>5.81</v>
      </c>
      <c r="G147" s="167">
        <f>raw_Data!K153</f>
        <v>4.6141709695926569E-3</v>
      </c>
      <c r="H147" s="167">
        <f t="shared" si="64"/>
        <v>-2.2375215146299476E-2</v>
      </c>
      <c r="I147" s="165"/>
      <c r="J147" s="167">
        <f t="shared" si="65"/>
        <v>0.99993272967676872</v>
      </c>
      <c r="K147" s="167">
        <f t="shared" si="84"/>
        <v>2.907866282663818E-3</v>
      </c>
      <c r="L147" s="93"/>
      <c r="M147" s="171">
        <f t="shared" si="60"/>
        <v>1.0029078662826638</v>
      </c>
      <c r="N147" s="172">
        <f t="shared" si="66"/>
        <v>0.98223895582329324</v>
      </c>
      <c r="O147" s="170">
        <f t="shared" si="61"/>
        <v>146</v>
      </c>
      <c r="P147" s="170">
        <f t="shared" si="62"/>
        <v>148</v>
      </c>
      <c r="Q147" s="169"/>
      <c r="R147" s="149">
        <f t="shared" si="67"/>
        <v>0.21585858126164983</v>
      </c>
      <c r="S147" s="173">
        <f t="shared" si="68"/>
        <v>-0.88261583685374279</v>
      </c>
      <c r="T147" s="149">
        <v>0</v>
      </c>
      <c r="U147" s="97"/>
      <c r="V147" s="149">
        <f>1/PI()*ATAN('Exhibit4_Impact-Test'!$Y$25*S_RDY_SP)+'Exhibit4_Impact-Test'!$Y$26</f>
        <v>0.62972603526819004</v>
      </c>
      <c r="W147" s="172">
        <f t="shared" si="69"/>
        <v>0.62485743022914919</v>
      </c>
      <c r="X147" s="149">
        <f>1/PI()*ATAN('Exhibit4_Impact-Test'!$Y$25*S_RS_SP)+'Exhibit4_Impact-Test'!$Y$26</f>
        <v>0.16406367518907372</v>
      </c>
      <c r="Y147" s="172">
        <f t="shared" si="70"/>
        <v>0.16122763031793508</v>
      </c>
      <c r="Z147" s="149">
        <f>1/PI()*ATAN('Exhibit4_Impact-Test'!$Y$25*S_5050_SP)+'Exhibit4_Impact-Test'!$Y$26</f>
        <v>0.5</v>
      </c>
      <c r="AA147" s="149">
        <f t="shared" si="71"/>
        <v>0.49479411038286736</v>
      </c>
      <c r="AB147" s="195">
        <f>VLOOKUP(_xlfn.NUMBERVALUE(LEFT(A147,4)),Transactioncosts!$C:$G,5,FALSE)</f>
        <v>70</v>
      </c>
      <c r="AC147" s="174"/>
      <c r="AD147" s="175">
        <f t="shared" si="72"/>
        <v>0.98989211524577114</v>
      </c>
      <c r="AE147" s="149">
        <f t="shared" si="73"/>
        <v>0.99951684887054559</v>
      </c>
      <c r="AF147" s="149">
        <f t="shared" si="74"/>
        <v>0.99257341105297847</v>
      </c>
      <c r="AG147" s="176">
        <f t="shared" si="75"/>
        <v>0.98981318820707154</v>
      </c>
      <c r="AH147" s="149">
        <f t="shared" si="76"/>
        <v>0.99488320187039891</v>
      </c>
      <c r="AI147" s="149">
        <f t="shared" si="77"/>
        <v>0.99253696982565853</v>
      </c>
      <c r="AJ147" s="97"/>
      <c r="AK147" s="171">
        <f t="shared" si="78"/>
        <v>-1.0159316290874658E-2</v>
      </c>
      <c r="AL147" s="149">
        <f t="shared" si="79"/>
        <v>-4.8326788456977827E-4</v>
      </c>
      <c r="AM147" s="149">
        <f t="shared" si="80"/>
        <v>-7.4543033596743561E-3</v>
      </c>
      <c r="AN147" s="149">
        <f t="shared" si="85"/>
        <v>0.72101534172085646</v>
      </c>
      <c r="AO147" s="149">
        <f t="shared" si="85"/>
        <v>1.7794547676238539</v>
      </c>
      <c r="AP147" s="149">
        <f t="shared" si="85"/>
        <v>0.70589062876646369</v>
      </c>
      <c r="AQ147" s="97"/>
      <c r="AR147" s="171">
        <f t="shared" si="81"/>
        <v>-1.0239052440092185E-2</v>
      </c>
      <c r="AS147" s="149">
        <f t="shared" si="82"/>
        <v>-5.1299337685845057E-3</v>
      </c>
      <c r="AT147" s="149">
        <f t="shared" si="83"/>
        <v>-7.4910179199074271E-3</v>
      </c>
      <c r="AU147" s="175">
        <f t="shared" si="86"/>
        <v>0.70939738935780039</v>
      </c>
      <c r="AV147" s="149">
        <f t="shared" si="87"/>
        <v>1.5196214184126837</v>
      </c>
      <c r="AW147" s="149">
        <f t="shared" si="88"/>
        <v>0.70020743205592317</v>
      </c>
    </row>
    <row r="148" spans="1:49" ht="15" x14ac:dyDescent="0.25">
      <c r="A148" s="130">
        <v>1883.03</v>
      </c>
      <c r="B148" s="138"/>
      <c r="C148" s="166">
        <f>raw_Data!B154</f>
        <v>5.75</v>
      </c>
      <c r="D148" s="167">
        <f>raw_Data!J154</f>
        <v>2.6875E-2</v>
      </c>
      <c r="E148" s="167">
        <f>raw_Data!L154</f>
        <v>2.9744644851965596E-3</v>
      </c>
      <c r="F148" s="168">
        <f t="shared" si="63"/>
        <v>5.68</v>
      </c>
      <c r="G148" s="167">
        <f>raw_Data!K154</f>
        <v>4.731514084507042E-3</v>
      </c>
      <c r="H148" s="167">
        <f t="shared" si="64"/>
        <v>1.2323943661971981E-2</v>
      </c>
      <c r="I148" s="165"/>
      <c r="J148" s="167">
        <f t="shared" si="65"/>
        <v>0.99993272663375232</v>
      </c>
      <c r="K148" s="167">
        <f t="shared" si="84"/>
        <v>2.9071911189488819E-3</v>
      </c>
      <c r="L148" s="93"/>
      <c r="M148" s="171">
        <f t="shared" si="60"/>
        <v>1.0029071911189489</v>
      </c>
      <c r="N148" s="172">
        <f t="shared" si="66"/>
        <v>1.017055457746479</v>
      </c>
      <c r="O148" s="170">
        <f t="shared" si="61"/>
        <v>147</v>
      </c>
      <c r="P148" s="170">
        <f t="shared" si="62"/>
        <v>149</v>
      </c>
      <c r="Q148" s="169"/>
      <c r="R148" s="149">
        <f t="shared" si="67"/>
        <v>0.22790412452447964</v>
      </c>
      <c r="S148" s="173">
        <f t="shared" si="68"/>
        <v>0.80553493714627133</v>
      </c>
      <c r="T148" s="149">
        <v>0</v>
      </c>
      <c r="U148" s="97"/>
      <c r="V148" s="149">
        <f>1/PI()*ATAN('Exhibit4_Impact-Test'!$Y$25*S_RDY_SP)+'Exhibit4_Impact-Test'!$Y$26</f>
        <v>0.63613272147195266</v>
      </c>
      <c r="W148" s="172">
        <f t="shared" si="69"/>
        <v>0.63936905457990023</v>
      </c>
      <c r="X148" s="149">
        <f>1/PI()*ATAN('Exhibit4_Impact-Test'!$Y$25*S_RS_SP)+'Exhibit4_Impact-Test'!$Y$26</f>
        <v>0.82317720176745812</v>
      </c>
      <c r="Y148" s="172">
        <f t="shared" si="70"/>
        <v>0.82520703229735071</v>
      </c>
      <c r="Z148" s="149">
        <f>1/PI()*ATAN('Exhibit4_Impact-Test'!$Y$25*S_5050_SP)+'Exhibit4_Impact-Test'!$Y$26</f>
        <v>0.5</v>
      </c>
      <c r="AA148" s="149">
        <f t="shared" si="71"/>
        <v>0.5035021109512785</v>
      </c>
      <c r="AB148" s="195">
        <f>VLOOKUP(_xlfn.NUMBERVALUE(LEFT(A148,4)),Transactioncosts!$C:$G,5,FALSE)</f>
        <v>70</v>
      </c>
      <c r="AC148" s="174"/>
      <c r="AD148" s="175">
        <f t="shared" si="72"/>
        <v>1.0119073664728304</v>
      </c>
      <c r="AE148" s="149">
        <f t="shared" si="73"/>
        <v>1.014553721651259</v>
      </c>
      <c r="AF148" s="149">
        <f t="shared" si="74"/>
        <v>1.0099813244327138</v>
      </c>
      <c r="AG148" s="176">
        <f t="shared" si="75"/>
        <v>1.0118679421284582</v>
      </c>
      <c r="AH148" s="149">
        <f t="shared" si="76"/>
        <v>1.0144866384869944</v>
      </c>
      <c r="AI148" s="149">
        <f t="shared" si="77"/>
        <v>1.0099568096560549</v>
      </c>
      <c r="AJ148" s="97"/>
      <c r="AK148" s="171">
        <f t="shared" si="78"/>
        <v>1.1837031569781532E-2</v>
      </c>
      <c r="AL148" s="149">
        <f t="shared" si="79"/>
        <v>1.4448832702584895E-2</v>
      </c>
      <c r="AM148" s="149">
        <f t="shared" si="80"/>
        <v>9.9318400215343255E-3</v>
      </c>
      <c r="AN148" s="149">
        <f t="shared" si="85"/>
        <v>0.73285237329063802</v>
      </c>
      <c r="AO148" s="149">
        <f t="shared" si="85"/>
        <v>1.7939036003264388</v>
      </c>
      <c r="AP148" s="149">
        <f t="shared" si="85"/>
        <v>0.71582246878799805</v>
      </c>
      <c r="AQ148" s="97"/>
      <c r="AR148" s="171">
        <f t="shared" si="81"/>
        <v>1.1798070382529531E-2</v>
      </c>
      <c r="AS148" s="149">
        <f t="shared" si="82"/>
        <v>1.4382709656826951E-2</v>
      </c>
      <c r="AT148" s="149">
        <f t="shared" si="83"/>
        <v>9.9075672220397589E-3</v>
      </c>
      <c r="AU148" s="175">
        <f t="shared" si="86"/>
        <v>0.72119545974032995</v>
      </c>
      <c r="AV148" s="149">
        <f t="shared" si="87"/>
        <v>1.5340041280695107</v>
      </c>
      <c r="AW148" s="149">
        <f t="shared" si="88"/>
        <v>0.71011499927796295</v>
      </c>
    </row>
    <row r="149" spans="1:49" ht="15" x14ac:dyDescent="0.25">
      <c r="A149" s="130">
        <v>1883.04</v>
      </c>
      <c r="B149" s="138"/>
      <c r="C149" s="166">
        <f>raw_Data!B155</f>
        <v>5.87</v>
      </c>
      <c r="D149" s="167">
        <f>raw_Data!J155</f>
        <v>2.6941666666666666E-2</v>
      </c>
      <c r="E149" s="167">
        <f>raw_Data!L155</f>
        <v>2.9737923595438698E-3</v>
      </c>
      <c r="F149" s="168">
        <f t="shared" si="63"/>
        <v>5.75</v>
      </c>
      <c r="G149" s="167">
        <f>raw_Data!K155</f>
        <v>4.6855072463768115E-3</v>
      </c>
      <c r="H149" s="167">
        <f t="shared" si="64"/>
        <v>2.0869565217391362E-2</v>
      </c>
      <c r="I149" s="165"/>
      <c r="J149" s="167">
        <f t="shared" si="65"/>
        <v>0.9999327235905906</v>
      </c>
      <c r="K149" s="167">
        <f t="shared" si="84"/>
        <v>2.9065159501344695E-3</v>
      </c>
      <c r="L149" s="93"/>
      <c r="M149" s="171">
        <f t="shared" si="60"/>
        <v>1.0029065159501345</v>
      </c>
      <c r="N149" s="172">
        <f t="shared" si="66"/>
        <v>1.0255550724637681</v>
      </c>
      <c r="O149" s="170">
        <f t="shared" si="61"/>
        <v>148</v>
      </c>
      <c r="P149" s="170">
        <f t="shared" si="62"/>
        <v>150</v>
      </c>
      <c r="Q149" s="169"/>
      <c r="R149" s="149">
        <f t="shared" si="67"/>
        <v>0.22337455295397035</v>
      </c>
      <c r="S149" s="173">
        <f t="shared" si="68"/>
        <v>0.87525328049420581</v>
      </c>
      <c r="T149" s="149">
        <v>0</v>
      </c>
      <c r="U149" s="97"/>
      <c r="V149" s="149">
        <f>1/PI()*ATAN('Exhibit4_Impact-Test'!$Y$25*S_RDY_SP)+'Exhibit4_Impact-Test'!$Y$26</f>
        <v>0.63373700538388533</v>
      </c>
      <c r="W149" s="172">
        <f t="shared" si="69"/>
        <v>0.63890486584293593</v>
      </c>
      <c r="X149" s="149">
        <f>1/PI()*ATAN('Exhibit4_Impact-Test'!$Y$25*S_RS_SP)+'Exhibit4_Impact-Test'!$Y$26</f>
        <v>0.83479034147801023</v>
      </c>
      <c r="Y149" s="172">
        <f t="shared" si="70"/>
        <v>0.83784724562187007</v>
      </c>
      <c r="Z149" s="149">
        <f>1/PI()*ATAN('Exhibit4_Impact-Test'!$Y$25*S_5050_SP)+'Exhibit4_Impact-Test'!$Y$26</f>
        <v>0.5</v>
      </c>
      <c r="AA149" s="149">
        <f t="shared" si="71"/>
        <v>0.50558269297358083</v>
      </c>
      <c r="AB149" s="195">
        <f>VLOOKUP(_xlfn.NUMBERVALUE(LEFT(A149,4)),Transactioncosts!$C:$G,5,FALSE)</f>
        <v>70</v>
      </c>
      <c r="AC149" s="174"/>
      <c r="AD149" s="175">
        <f t="shared" si="72"/>
        <v>1.0172597443313522</v>
      </c>
      <c r="AE149" s="149">
        <f t="shared" si="73"/>
        <v>1.0218133121761346</v>
      </c>
      <c r="AF149" s="149">
        <f t="shared" si="74"/>
        <v>1.0142307942069513</v>
      </c>
      <c r="AG149" s="176">
        <f t="shared" si="75"/>
        <v>1.0171921679950284</v>
      </c>
      <c r="AH149" s="149">
        <f t="shared" si="76"/>
        <v>1.0171315719527676</v>
      </c>
      <c r="AI149" s="149">
        <f t="shared" si="77"/>
        <v>1.0141917153561362</v>
      </c>
      <c r="AJ149" s="97"/>
      <c r="AK149" s="171">
        <f t="shared" si="78"/>
        <v>1.7112486945798058E-2</v>
      </c>
      <c r="AL149" s="149">
        <f t="shared" si="79"/>
        <v>2.1578805991893428E-2</v>
      </c>
      <c r="AM149" s="149">
        <f t="shared" si="80"/>
        <v>1.4130486969451815E-2</v>
      </c>
      <c r="AN149" s="149">
        <f t="shared" si="85"/>
        <v>0.74996486023643605</v>
      </c>
      <c r="AO149" s="149">
        <f t="shared" si="85"/>
        <v>1.8154824063183321</v>
      </c>
      <c r="AP149" s="149">
        <f t="shared" si="85"/>
        <v>0.7299529557574499</v>
      </c>
      <c r="AQ149" s="97"/>
      <c r="AR149" s="171">
        <f t="shared" si="81"/>
        <v>1.7046054963858123E-2</v>
      </c>
      <c r="AS149" s="149">
        <f t="shared" si="82"/>
        <v>1.6986481316764661E-2</v>
      </c>
      <c r="AT149" s="149">
        <f t="shared" si="83"/>
        <v>1.4091955696370683E-2</v>
      </c>
      <c r="AU149" s="175">
        <f t="shared" si="86"/>
        <v>0.73824151470418808</v>
      </c>
      <c r="AV149" s="149">
        <f t="shared" si="87"/>
        <v>1.5509906093862753</v>
      </c>
      <c r="AW149" s="149">
        <f t="shared" si="88"/>
        <v>0.72420695497433363</v>
      </c>
    </row>
    <row r="150" spans="1:49" ht="15" x14ac:dyDescent="0.25">
      <c r="A150" s="130">
        <v>1883.05</v>
      </c>
      <c r="B150" s="138"/>
      <c r="C150" s="166">
        <f>raw_Data!B156</f>
        <v>5.77</v>
      </c>
      <c r="D150" s="167">
        <f>raw_Data!J156</f>
        <v>2.7016666666666665E-2</v>
      </c>
      <c r="E150" s="167">
        <f>raw_Data!L156</f>
        <v>2.9731202289364767E-3</v>
      </c>
      <c r="F150" s="168">
        <f t="shared" si="63"/>
        <v>5.87</v>
      </c>
      <c r="G150" s="167">
        <f>raw_Data!K156</f>
        <v>4.602498580352072E-3</v>
      </c>
      <c r="H150" s="167">
        <f t="shared" si="64"/>
        <v>-1.7035775127768438E-2</v>
      </c>
      <c r="I150" s="165"/>
      <c r="J150" s="167">
        <f t="shared" si="65"/>
        <v>0.9999327205471944</v>
      </c>
      <c r="K150" s="167">
        <f t="shared" si="84"/>
        <v>2.9058407761308747E-3</v>
      </c>
      <c r="L150" s="93"/>
      <c r="M150" s="171">
        <f t="shared" si="60"/>
        <v>1.0029058407761309</v>
      </c>
      <c r="N150" s="172">
        <f t="shared" si="66"/>
        <v>0.98756672345258367</v>
      </c>
      <c r="O150" s="170">
        <f t="shared" si="61"/>
        <v>149</v>
      </c>
      <c r="P150" s="170">
        <f t="shared" si="62"/>
        <v>151</v>
      </c>
      <c r="Q150" s="169"/>
      <c r="R150" s="149">
        <f t="shared" si="67"/>
        <v>0.21497408609688001</v>
      </c>
      <c r="S150" s="173">
        <f t="shared" si="68"/>
        <v>-0.85138147731431502</v>
      </c>
      <c r="T150" s="149">
        <v>0</v>
      </c>
      <c r="U150" s="97"/>
      <c r="V150" s="149">
        <f>1/PI()*ATAN('Exhibit4_Impact-Test'!$Y$25*S_RDY_SP)+'Exhibit4_Impact-Test'!$Y$26</f>
        <v>0.62925110351097058</v>
      </c>
      <c r="W150" s="172">
        <f t="shared" si="69"/>
        <v>0.62564827129520784</v>
      </c>
      <c r="X150" s="149">
        <f>1/PI()*ATAN('Exhibit4_Impact-Test'!$Y$25*S_RS_SP)+'Exhibit4_Impact-Test'!$Y$26</f>
        <v>0.16902721371231089</v>
      </c>
      <c r="Y150" s="172">
        <f t="shared" si="70"/>
        <v>0.16687340146991156</v>
      </c>
      <c r="Z150" s="149">
        <f>1/PI()*ATAN('Exhibit4_Impact-Test'!$Y$25*S_5050_SP)+'Exhibit4_Impact-Test'!$Y$26</f>
        <v>0.5</v>
      </c>
      <c r="AA150" s="149">
        <f t="shared" si="71"/>
        <v>0.49614686542301306</v>
      </c>
      <c r="AB150" s="195">
        <f>VLOOKUP(_xlfn.NUMBERVALUE(LEFT(A150,4)),Transactioncosts!$C:$G,5,FALSE)</f>
        <v>70</v>
      </c>
      <c r="AC150" s="174"/>
      <c r="AD150" s="175">
        <f t="shared" si="72"/>
        <v>0.99325368427340455</v>
      </c>
      <c r="AE150" s="149">
        <f t="shared" si="73"/>
        <v>1.0003131125141256</v>
      </c>
      <c r="AF150" s="149">
        <f t="shared" si="74"/>
        <v>0.99523628211435722</v>
      </c>
      <c r="AG150" s="176">
        <f t="shared" si="75"/>
        <v>0.99319314181038854</v>
      </c>
      <c r="AH150" s="149">
        <f t="shared" si="76"/>
        <v>0.99579891009610155</v>
      </c>
      <c r="AI150" s="149">
        <f t="shared" si="77"/>
        <v>0.99520931017231828</v>
      </c>
      <c r="AJ150" s="97"/>
      <c r="AK150" s="171">
        <f t="shared" si="78"/>
        <v>-6.7691749830526846E-3</v>
      </c>
      <c r="AL150" s="149">
        <f t="shared" si="79"/>
        <v>3.1306350463238556E-4</v>
      </c>
      <c r="AM150" s="149">
        <f t="shared" si="80"/>
        <v>-4.7751005532883709E-3</v>
      </c>
      <c r="AN150" s="149">
        <f t="shared" si="85"/>
        <v>0.74319568525338331</v>
      </c>
      <c r="AO150" s="149">
        <f t="shared" si="85"/>
        <v>1.8157954698229646</v>
      </c>
      <c r="AP150" s="149">
        <f t="shared" si="85"/>
        <v>0.72517785520416156</v>
      </c>
      <c r="AQ150" s="97"/>
      <c r="AR150" s="171">
        <f t="shared" si="81"/>
        <v>-6.8301305165608377E-3</v>
      </c>
      <c r="AS150" s="149">
        <f t="shared" si="82"/>
        <v>-4.2099392754554816E-3</v>
      </c>
      <c r="AT150" s="149">
        <f t="shared" si="83"/>
        <v>-4.8022019642941331E-3</v>
      </c>
      <c r="AU150" s="175">
        <f t="shared" si="86"/>
        <v>0.7314113841876273</v>
      </c>
      <c r="AV150" s="149">
        <f t="shared" si="87"/>
        <v>1.5467806701108198</v>
      </c>
      <c r="AW150" s="149">
        <f t="shared" si="88"/>
        <v>0.71940475301003948</v>
      </c>
    </row>
    <row r="151" spans="1:49" ht="15" x14ac:dyDescent="0.25">
      <c r="A151" s="130">
        <v>1883.06</v>
      </c>
      <c r="B151" s="138"/>
      <c r="C151" s="166">
        <f>raw_Data!B157</f>
        <v>5.82</v>
      </c>
      <c r="D151" s="167">
        <f>raw_Data!J157</f>
        <v>2.7083333333333334E-2</v>
      </c>
      <c r="E151" s="167">
        <f>raw_Data!L157</f>
        <v>2.9724480933743802E-3</v>
      </c>
      <c r="F151" s="168">
        <f t="shared" si="63"/>
        <v>5.77</v>
      </c>
      <c r="G151" s="167">
        <f>raw_Data!K157</f>
        <v>4.6938186019641831E-3</v>
      </c>
      <c r="H151" s="167">
        <f t="shared" si="64"/>
        <v>8.6655112651647936E-3</v>
      </c>
      <c r="I151" s="165"/>
      <c r="J151" s="167">
        <f t="shared" si="65"/>
        <v>0.99993271750360835</v>
      </c>
      <c r="K151" s="167">
        <f t="shared" si="84"/>
        <v>2.9051655969827284E-3</v>
      </c>
      <c r="L151" s="93"/>
      <c r="M151" s="171">
        <f t="shared" si="60"/>
        <v>1.0029051655969827</v>
      </c>
      <c r="N151" s="172">
        <f t="shared" si="66"/>
        <v>1.0133593298671291</v>
      </c>
      <c r="O151" s="170">
        <f t="shared" si="61"/>
        <v>150</v>
      </c>
      <c r="P151" s="170">
        <f t="shared" si="62"/>
        <v>152</v>
      </c>
      <c r="Q151" s="169"/>
      <c r="R151" s="149">
        <f t="shared" si="67"/>
        <v>0.22443095099345806</v>
      </c>
      <c r="S151" s="173">
        <f t="shared" si="68"/>
        <v>0.74454726653702175</v>
      </c>
      <c r="T151" s="149">
        <v>0</v>
      </c>
      <c r="U151" s="97"/>
      <c r="V151" s="149">
        <f>1/PI()*ATAN('Exhibit4_Impact-Test'!$Y$25*S_RDY_SP)+'Exhibit4_Impact-Test'!$Y$26</f>
        <v>0.63429719458321521</v>
      </c>
      <c r="W151" s="172">
        <f t="shared" si="69"/>
        <v>0.6366992802987077</v>
      </c>
      <c r="X151" s="149">
        <f>1/PI()*ATAN('Exhibit4_Impact-Test'!$Y$25*S_RS_SP)+'Exhibit4_Impact-Test'!$Y$26</f>
        <v>0.8117594611876251</v>
      </c>
      <c r="Y151" s="172">
        <f t="shared" si="70"/>
        <v>0.81333892822223375</v>
      </c>
      <c r="Z151" s="149">
        <f>1/PI()*ATAN('Exhibit4_Impact-Test'!$Y$25*S_5050_SP)+'Exhibit4_Impact-Test'!$Y$26</f>
        <v>0.5</v>
      </c>
      <c r="AA151" s="149">
        <f t="shared" si="71"/>
        <v>0.50259245855235368</v>
      </c>
      <c r="AB151" s="195">
        <f>VLOOKUP(_xlfn.NUMBERVALUE(LEFT(A151,4)),Transactioncosts!$C:$G,5,FALSE)</f>
        <v>70</v>
      </c>
      <c r="AC151" s="174"/>
      <c r="AD151" s="175">
        <f t="shared" si="72"/>
        <v>1.0095362126652485</v>
      </c>
      <c r="AE151" s="149">
        <f t="shared" si="73"/>
        <v>1.0113914323520836</v>
      </c>
      <c r="AF151" s="149">
        <f t="shared" si="74"/>
        <v>1.008132247732056</v>
      </c>
      <c r="AG151" s="176">
        <f t="shared" si="75"/>
        <v>1.0095089017338335</v>
      </c>
      <c r="AH151" s="149">
        <f t="shared" si="76"/>
        <v>1.0068958203945835</v>
      </c>
      <c r="AI151" s="149">
        <f t="shared" si="77"/>
        <v>1.0081141005221896</v>
      </c>
      <c r="AJ151" s="97"/>
      <c r="AK151" s="171">
        <f t="shared" si="78"/>
        <v>9.4910300097405826E-3</v>
      </c>
      <c r="AL151" s="149">
        <f t="shared" si="79"/>
        <v>1.1327038550234439E-2</v>
      </c>
      <c r="AM151" s="149">
        <f t="shared" si="80"/>
        <v>8.0993591903336572E-3</v>
      </c>
      <c r="AN151" s="149">
        <f t="shared" si="85"/>
        <v>0.75268671526312392</v>
      </c>
      <c r="AO151" s="149">
        <f t="shared" si="85"/>
        <v>1.827122508373199</v>
      </c>
      <c r="AP151" s="149">
        <f t="shared" si="85"/>
        <v>0.73327721439449522</v>
      </c>
      <c r="AQ151" s="97"/>
      <c r="AR151" s="171">
        <f t="shared" si="81"/>
        <v>9.4639766950603381E-3</v>
      </c>
      <c r="AS151" s="149">
        <f t="shared" si="82"/>
        <v>6.8721529670503463E-3</v>
      </c>
      <c r="AT151" s="149">
        <f t="shared" si="83"/>
        <v>8.0813582056002455E-3</v>
      </c>
      <c r="AU151" s="175">
        <f t="shared" si="86"/>
        <v>0.74087536088268768</v>
      </c>
      <c r="AV151" s="149">
        <f t="shared" si="87"/>
        <v>1.5536528230778701</v>
      </c>
      <c r="AW151" s="149">
        <f t="shared" si="88"/>
        <v>0.72748611121563977</v>
      </c>
    </row>
    <row r="152" spans="1:49" ht="15" x14ac:dyDescent="0.25">
      <c r="A152" s="130">
        <v>1883.07</v>
      </c>
      <c r="B152" s="138"/>
      <c r="C152" s="166">
        <f>raw_Data!B158</f>
        <v>5.73</v>
      </c>
      <c r="D152" s="167">
        <f>raw_Data!J158</f>
        <v>2.7149999999999997E-2</v>
      </c>
      <c r="E152" s="167">
        <f>raw_Data!L158</f>
        <v>2.9717759528575804E-3</v>
      </c>
      <c r="F152" s="168">
        <f t="shared" si="63"/>
        <v>5.82</v>
      </c>
      <c r="G152" s="167">
        <f>raw_Data!K158</f>
        <v>4.6649484536082468E-3</v>
      </c>
      <c r="H152" s="167">
        <f t="shared" si="64"/>
        <v>-1.5463917525773141E-2</v>
      </c>
      <c r="I152" s="165"/>
      <c r="J152" s="167">
        <f t="shared" si="65"/>
        <v>0.99993271445983223</v>
      </c>
      <c r="K152" s="167">
        <f t="shared" si="84"/>
        <v>2.9044904126898086E-3</v>
      </c>
      <c r="L152" s="93"/>
      <c r="M152" s="171">
        <f t="shared" si="60"/>
        <v>1.0029044904126898</v>
      </c>
      <c r="N152" s="172">
        <f t="shared" si="66"/>
        <v>0.98920103092783507</v>
      </c>
      <c r="O152" s="170">
        <f t="shared" si="61"/>
        <v>151</v>
      </c>
      <c r="P152" s="170">
        <f t="shared" si="62"/>
        <v>153</v>
      </c>
      <c r="Q152" s="169"/>
      <c r="R152" s="149">
        <f t="shared" si="67"/>
        <v>0.22160697690923714</v>
      </c>
      <c r="S152" s="173">
        <f t="shared" si="68"/>
        <v>-0.83877255665361317</v>
      </c>
      <c r="T152" s="149">
        <v>0</v>
      </c>
      <c r="U152" s="97"/>
      <c r="V152" s="149">
        <f>1/PI()*ATAN('Exhibit4_Impact-Test'!$Y$25*S_RDY_SP)+'Exhibit4_Impact-Test'!$Y$26</f>
        <v>0.63279771866798273</v>
      </c>
      <c r="W152" s="172">
        <f t="shared" si="69"/>
        <v>0.62959504762057439</v>
      </c>
      <c r="X152" s="149">
        <f>1/PI()*ATAN('Exhibit4_Impact-Test'!$Y$25*S_RS_SP)+'Exhibit4_Impact-Test'!$Y$26</f>
        <v>0.17110864857935415</v>
      </c>
      <c r="Y152" s="172">
        <f t="shared" si="70"/>
        <v>0.16916616758319694</v>
      </c>
      <c r="Z152" s="149">
        <f>1/PI()*ATAN('Exhibit4_Impact-Test'!$Y$25*S_5050_SP)+'Exhibit4_Impact-Test'!$Y$26</f>
        <v>0.5</v>
      </c>
      <c r="AA152" s="149">
        <f t="shared" si="71"/>
        <v>0.49656055883133299</v>
      </c>
      <c r="AB152" s="195">
        <f>VLOOKUP(_xlfn.NUMBERVALUE(LEFT(A152,4)),Transactioncosts!$C:$G,5,FALSE)</f>
        <v>70</v>
      </c>
      <c r="AC152" s="174"/>
      <c r="AD152" s="175">
        <f t="shared" si="72"/>
        <v>0.99423297251281451</v>
      </c>
      <c r="AE152" s="149">
        <f t="shared" si="73"/>
        <v>1.0005597099793744</v>
      </c>
      <c r="AF152" s="149">
        <f t="shared" si="74"/>
        <v>0.99605276067026249</v>
      </c>
      <c r="AG152" s="176">
        <f t="shared" si="75"/>
        <v>0.99417795313353619</v>
      </c>
      <c r="AH152" s="149">
        <f t="shared" si="76"/>
        <v>1.0004662367050234</v>
      </c>
      <c r="AI152" s="149">
        <f t="shared" si="77"/>
        <v>0.99602868458208182</v>
      </c>
      <c r="AJ152" s="97"/>
      <c r="AK152" s="171">
        <f t="shared" si="78"/>
        <v>-5.7837210024519088E-3</v>
      </c>
      <c r="AL152" s="149">
        <f t="shared" si="79"/>
        <v>5.5955340016711197E-4</v>
      </c>
      <c r="AM152" s="149">
        <f t="shared" si="80"/>
        <v>-3.9550502400308432E-3</v>
      </c>
      <c r="AN152" s="149">
        <f t="shared" si="85"/>
        <v>0.74690299426067197</v>
      </c>
      <c r="AO152" s="149">
        <f t="shared" si="85"/>
        <v>1.827682061773366</v>
      </c>
      <c r="AP152" s="149">
        <f t="shared" si="85"/>
        <v>0.72932216415446438</v>
      </c>
      <c r="AQ152" s="97"/>
      <c r="AR152" s="171">
        <f t="shared" si="81"/>
        <v>-5.8390610517171058E-3</v>
      </c>
      <c r="AS152" s="149">
        <f t="shared" si="82"/>
        <v>4.6612805046206634E-4</v>
      </c>
      <c r="AT152" s="149">
        <f t="shared" si="83"/>
        <v>-3.9792220310379033E-3</v>
      </c>
      <c r="AU152" s="175">
        <f t="shared" si="86"/>
        <v>0.73503629983097063</v>
      </c>
      <c r="AV152" s="149">
        <f t="shared" si="87"/>
        <v>1.5541189511283322</v>
      </c>
      <c r="AW152" s="149">
        <f t="shared" si="88"/>
        <v>0.72350688918460182</v>
      </c>
    </row>
    <row r="153" spans="1:49" ht="15" x14ac:dyDescent="0.25">
      <c r="A153" s="130">
        <v>1883.08</v>
      </c>
      <c r="B153" s="138"/>
      <c r="C153" s="166">
        <f>raw_Data!B159</f>
        <v>5.47</v>
      </c>
      <c r="D153" s="167">
        <f>raw_Data!J159</f>
        <v>2.7224999999999999E-2</v>
      </c>
      <c r="E153" s="167">
        <f>raw_Data!L159</f>
        <v>2.9711038073858553E-3</v>
      </c>
      <c r="F153" s="168">
        <f t="shared" si="63"/>
        <v>5.73</v>
      </c>
      <c r="G153" s="167">
        <f>raw_Data!K159</f>
        <v>4.7513089005235595E-3</v>
      </c>
      <c r="H153" s="167">
        <f t="shared" si="64"/>
        <v>-4.5375218150087382E-2</v>
      </c>
      <c r="I153" s="165"/>
      <c r="J153" s="167">
        <f t="shared" si="65"/>
        <v>0.99993271141584406</v>
      </c>
      <c r="K153" s="167">
        <f t="shared" si="84"/>
        <v>2.9038152232299108E-3</v>
      </c>
      <c r="L153" s="93"/>
      <c r="M153" s="171">
        <f t="shared" si="60"/>
        <v>1.0029038152232299</v>
      </c>
      <c r="N153" s="172">
        <f t="shared" si="66"/>
        <v>0.95937609075043617</v>
      </c>
      <c r="O153" s="170">
        <f t="shared" si="61"/>
        <v>152</v>
      </c>
      <c r="P153" s="170">
        <f t="shared" si="62"/>
        <v>154</v>
      </c>
      <c r="Q153" s="169"/>
      <c r="R153" s="149">
        <f t="shared" si="67"/>
        <v>0.23041737614560917</v>
      </c>
      <c r="S153" s="173">
        <f t="shared" si="68"/>
        <v>-0.93853235329315832</v>
      </c>
      <c r="T153" s="149">
        <v>0</v>
      </c>
      <c r="U153" s="97"/>
      <c r="V153" s="149">
        <f>1/PI()*ATAN('Exhibit4_Impact-Test'!$Y$25*S_RDY_SP)+'Exhibit4_Impact-Test'!$Y$26</f>
        <v>0.63745495894604975</v>
      </c>
      <c r="W153" s="172">
        <f t="shared" si="69"/>
        <v>0.62713915782996965</v>
      </c>
      <c r="X153" s="149">
        <f>1/PI()*ATAN('Exhibit4_Impact-Test'!$Y$25*S_RS_SP)+'Exhibit4_Impact-Test'!$Y$26</f>
        <v>0.15581284267592355</v>
      </c>
      <c r="Y153" s="172">
        <f t="shared" si="70"/>
        <v>0.15006512295492974</v>
      </c>
      <c r="Z153" s="149">
        <f>1/PI()*ATAN('Exhibit4_Impact-Test'!$Y$25*S_5050_SP)+'Exhibit4_Impact-Test'!$Y$26</f>
        <v>0.5</v>
      </c>
      <c r="AA153" s="149">
        <f t="shared" si="71"/>
        <v>0.48890889002626881</v>
      </c>
      <c r="AB153" s="195">
        <f>VLOOKUP(_xlfn.NUMBERVALUE(LEFT(A153,4)),Transactioncosts!$C:$G,5,FALSE)</f>
        <v>70</v>
      </c>
      <c r="AC153" s="174"/>
      <c r="AD153" s="175">
        <f t="shared" si="72"/>
        <v>0.97515685140641017</v>
      </c>
      <c r="AE153" s="149">
        <f t="shared" si="73"/>
        <v>0.99612163673790954</v>
      </c>
      <c r="AF153" s="149">
        <f t="shared" si="74"/>
        <v>0.98113995298683299</v>
      </c>
      <c r="AG153" s="176">
        <f t="shared" si="75"/>
        <v>0.97500118138881497</v>
      </c>
      <c r="AH153" s="149">
        <f t="shared" si="76"/>
        <v>0.99143338434602979</v>
      </c>
      <c r="AI153" s="149">
        <f t="shared" si="77"/>
        <v>0.98106231521701692</v>
      </c>
      <c r="AJ153" s="97"/>
      <c r="AK153" s="171">
        <f t="shared" si="78"/>
        <v>-2.515694768565771E-2</v>
      </c>
      <c r="AL153" s="149">
        <f t="shared" si="79"/>
        <v>-3.8859036153537055E-3</v>
      </c>
      <c r="AM153" s="149">
        <f t="shared" si="80"/>
        <v>-1.9040165997116231E-2</v>
      </c>
      <c r="AN153" s="149">
        <f t="shared" si="85"/>
        <v>0.72174604657501429</v>
      </c>
      <c r="AO153" s="149">
        <f t="shared" si="85"/>
        <v>1.8237961581580122</v>
      </c>
      <c r="AP153" s="149">
        <f t="shared" si="85"/>
        <v>0.71028199815734816</v>
      </c>
      <c r="AQ153" s="97"/>
      <c r="AR153" s="171">
        <f t="shared" si="81"/>
        <v>-2.5316596304188088E-2</v>
      </c>
      <c r="AS153" s="149">
        <f t="shared" si="82"/>
        <v>-8.6035200206876009E-3</v>
      </c>
      <c r="AT153" s="149">
        <f t="shared" si="83"/>
        <v>-1.9119299296587591E-2</v>
      </c>
      <c r="AU153" s="175">
        <f t="shared" si="86"/>
        <v>0.7097197035267826</v>
      </c>
      <c r="AV153" s="149">
        <f t="shared" si="87"/>
        <v>1.5455154311076447</v>
      </c>
      <c r="AW153" s="149">
        <f t="shared" si="88"/>
        <v>0.7043875898880142</v>
      </c>
    </row>
    <row r="154" spans="1:49" ht="15" x14ac:dyDescent="0.25">
      <c r="A154" s="130">
        <v>1883.09</v>
      </c>
      <c r="B154" s="138"/>
      <c r="C154" s="166">
        <f>raw_Data!B160</f>
        <v>5.53</v>
      </c>
      <c r="D154" s="167">
        <f>raw_Data!J160</f>
        <v>2.7291666666666669E-2</v>
      </c>
      <c r="E154" s="167">
        <f>raw_Data!L160</f>
        <v>2.9704316569594269E-3</v>
      </c>
      <c r="F154" s="168">
        <f t="shared" si="63"/>
        <v>5.47</v>
      </c>
      <c r="G154" s="167">
        <f>raw_Data!K160</f>
        <v>4.9893357708714206E-3</v>
      </c>
      <c r="H154" s="167">
        <f t="shared" si="64"/>
        <v>1.0968921389396868E-2</v>
      </c>
      <c r="I154" s="165"/>
      <c r="J154" s="167">
        <f t="shared" si="65"/>
        <v>0.99993270837168802</v>
      </c>
      <c r="K154" s="167">
        <f t="shared" si="84"/>
        <v>2.903140028647444E-3</v>
      </c>
      <c r="L154" s="93"/>
      <c r="M154" s="171">
        <f t="shared" si="60"/>
        <v>1.0029031400286474</v>
      </c>
      <c r="N154" s="172">
        <f t="shared" si="66"/>
        <v>1.0159582571602683</v>
      </c>
      <c r="O154" s="170">
        <f t="shared" si="61"/>
        <v>153</v>
      </c>
      <c r="P154" s="170">
        <f t="shared" si="62"/>
        <v>155</v>
      </c>
      <c r="Q154" s="169"/>
      <c r="R154" s="149">
        <f t="shared" si="67"/>
        <v>0.25353272814205607</v>
      </c>
      <c r="S154" s="173">
        <f t="shared" si="68"/>
        <v>0.78686524841636807</v>
      </c>
      <c r="T154" s="149">
        <v>0</v>
      </c>
      <c r="U154" s="97"/>
      <c r="V154" s="149">
        <f>1/PI()*ATAN('Exhibit4_Impact-Test'!$Y$25*S_RDY_SP)+'Exhibit4_Impact-Test'!$Y$26</f>
        <v>0.64937773177213443</v>
      </c>
      <c r="W154" s="172">
        <f t="shared" si="69"/>
        <v>0.65231675444598458</v>
      </c>
      <c r="X154" s="149">
        <f>1/PI()*ATAN('Exhibit4_Impact-Test'!$Y$25*S_RS_SP)+'Exhibit4_Impact-Test'!$Y$26</f>
        <v>0.81981546465204425</v>
      </c>
      <c r="Y154" s="172">
        <f t="shared" si="70"/>
        <v>0.8217180548366152</v>
      </c>
      <c r="Z154" s="149">
        <f>1/PI()*ATAN('Exhibit4_Impact-Test'!$Y$25*S_5050_SP)+'Exhibit4_Impact-Test'!$Y$26</f>
        <v>0.5</v>
      </c>
      <c r="AA154" s="149">
        <f t="shared" si="71"/>
        <v>0.50323328712654547</v>
      </c>
      <c r="AB154" s="195">
        <f>VLOOKUP(_xlfn.NUMBERVALUE(LEFT(A154,4)),Transactioncosts!$C:$G,5,FALSE)</f>
        <v>70</v>
      </c>
      <c r="AC154" s="174"/>
      <c r="AD154" s="175">
        <f t="shared" si="72"/>
        <v>1.0113808423795989</v>
      </c>
      <c r="AE154" s="149">
        <f t="shared" si="73"/>
        <v>1.0136059269459941</v>
      </c>
      <c r="AF154" s="149">
        <f t="shared" si="74"/>
        <v>1.0094306985944579</v>
      </c>
      <c r="AG154" s="176">
        <f t="shared" si="75"/>
        <v>1.0113465409832105</v>
      </c>
      <c r="AH154" s="149">
        <f t="shared" si="76"/>
        <v>1.0089824382239443</v>
      </c>
      <c r="AI154" s="149">
        <f t="shared" si="77"/>
        <v>1.0094080655845721</v>
      </c>
      <c r="AJ154" s="97"/>
      <c r="AK154" s="171">
        <f t="shared" si="78"/>
        <v>1.1316567799159693E-2</v>
      </c>
      <c r="AL154" s="149">
        <f t="shared" si="79"/>
        <v>1.3514197428763678E-2</v>
      </c>
      <c r="AM154" s="149">
        <f t="shared" si="80"/>
        <v>9.3865071765051912E-3</v>
      </c>
      <c r="AN154" s="149">
        <f t="shared" si="85"/>
        <v>0.73306261437417397</v>
      </c>
      <c r="AO154" s="149">
        <f t="shared" si="85"/>
        <v>1.8373103555867758</v>
      </c>
      <c r="AP154" s="149">
        <f t="shared" si="85"/>
        <v>0.7196685053338534</v>
      </c>
      <c r="AQ154" s="97"/>
      <c r="AR154" s="171">
        <f t="shared" si="81"/>
        <v>1.1282651813571321E-2</v>
      </c>
      <c r="AS154" s="149">
        <f t="shared" si="82"/>
        <v>8.942336090114144E-3</v>
      </c>
      <c r="AT154" s="149">
        <f t="shared" si="83"/>
        <v>9.3640853662166797E-3</v>
      </c>
      <c r="AU154" s="175">
        <f t="shared" si="86"/>
        <v>0.72100235534035395</v>
      </c>
      <c r="AV154" s="149">
        <f t="shared" si="87"/>
        <v>1.5544577671977589</v>
      </c>
      <c r="AW154" s="149">
        <f t="shared" si="88"/>
        <v>0.71375167525423089</v>
      </c>
    </row>
    <row r="155" spans="1:49" ht="15" x14ac:dyDescent="0.25">
      <c r="A155" s="130">
        <v>1883.1</v>
      </c>
      <c r="B155" s="138"/>
      <c r="C155" s="166">
        <f>raw_Data!B161</f>
        <v>5.38</v>
      </c>
      <c r="D155" s="167">
        <f>raw_Data!J161</f>
        <v>2.7358333333333332E-2</v>
      </c>
      <c r="E155" s="167">
        <f>raw_Data!L161</f>
        <v>2.9697595015778511E-3</v>
      </c>
      <c r="F155" s="168">
        <f t="shared" si="63"/>
        <v>5.53</v>
      </c>
      <c r="G155" s="167">
        <f>raw_Data!K161</f>
        <v>4.9472573839662443E-3</v>
      </c>
      <c r="H155" s="167">
        <f t="shared" si="64"/>
        <v>-2.7124773960217063E-2</v>
      </c>
      <c r="I155" s="165"/>
      <c r="J155" s="167">
        <f t="shared" si="65"/>
        <v>0.99993270532729761</v>
      </c>
      <c r="K155" s="167">
        <f t="shared" si="84"/>
        <v>2.9024648288755728E-3</v>
      </c>
      <c r="L155" s="93"/>
      <c r="M155" s="171">
        <f t="shared" si="60"/>
        <v>1.0029024648288756</v>
      </c>
      <c r="N155" s="172">
        <f t="shared" si="66"/>
        <v>0.97782248342374911</v>
      </c>
      <c r="O155" s="170">
        <f t="shared" si="61"/>
        <v>154</v>
      </c>
      <c r="P155" s="170">
        <f t="shared" si="62"/>
        <v>156</v>
      </c>
      <c r="Q155" s="169"/>
      <c r="R155" s="149">
        <f t="shared" si="67"/>
        <v>0.24967205920677368</v>
      </c>
      <c r="S155" s="173">
        <f t="shared" si="68"/>
        <v>-0.90129884159142981</v>
      </c>
      <c r="T155" s="149">
        <v>0</v>
      </c>
      <c r="U155" s="97"/>
      <c r="V155" s="149">
        <f>1/PI()*ATAN('Exhibit4_Impact-Test'!$Y$25*S_RDY_SP)+'Exhibit4_Impact-Test'!$Y$26</f>
        <v>0.64741655496192552</v>
      </c>
      <c r="W155" s="172">
        <f t="shared" si="69"/>
        <v>0.64161421613112457</v>
      </c>
      <c r="X155" s="149">
        <f>1/PI()*ATAN('Exhibit4_Impact-Test'!$Y$25*S_RS_SP)+'Exhibit4_Impact-Test'!$Y$26</f>
        <v>0.16121966597237875</v>
      </c>
      <c r="Y155" s="172">
        <f t="shared" si="70"/>
        <v>0.15782427925484552</v>
      </c>
      <c r="Z155" s="149">
        <f>1/PI()*ATAN('Exhibit4_Impact-Test'!$Y$25*S_5050_SP)+'Exhibit4_Impact-Test'!$Y$26</f>
        <v>0.5</v>
      </c>
      <c r="AA155" s="149">
        <f t="shared" si="71"/>
        <v>0.49366898936996478</v>
      </c>
      <c r="AB155" s="195">
        <f>VLOOKUP(_xlfn.NUMBERVALUE(LEFT(A155,4)),Transactioncosts!$C:$G,5,FALSE)</f>
        <v>70</v>
      </c>
      <c r="AC155" s="174"/>
      <c r="AD155" s="175">
        <f t="shared" si="72"/>
        <v>0.98666526966905943</v>
      </c>
      <c r="AE155" s="149">
        <f t="shared" si="73"/>
        <v>0.99885907860414758</v>
      </c>
      <c r="AF155" s="149">
        <f t="shared" si="74"/>
        <v>0.9903624741263124</v>
      </c>
      <c r="AG155" s="176">
        <f t="shared" si="75"/>
        <v>0.98657448551686922</v>
      </c>
      <c r="AH155" s="149">
        <f t="shared" si="76"/>
        <v>0.99416776225211689</v>
      </c>
      <c r="AI155" s="149">
        <f t="shared" si="77"/>
        <v>0.99031815705190218</v>
      </c>
      <c r="AJ155" s="97"/>
      <c r="AK155" s="171">
        <f t="shared" si="78"/>
        <v>-1.342443620909632E-2</v>
      </c>
      <c r="AL155" s="149">
        <f t="shared" si="79"/>
        <v>-1.1415727421385882E-3</v>
      </c>
      <c r="AM155" s="149">
        <f t="shared" si="80"/>
        <v>-9.6842673836167806E-3</v>
      </c>
      <c r="AN155" s="149">
        <f t="shared" si="85"/>
        <v>0.71963817816507769</v>
      </c>
      <c r="AO155" s="149">
        <f t="shared" si="85"/>
        <v>1.8361687828446371</v>
      </c>
      <c r="AP155" s="149">
        <f t="shared" si="85"/>
        <v>0.70998423795023657</v>
      </c>
      <c r="AQ155" s="97"/>
      <c r="AR155" s="171">
        <f t="shared" si="81"/>
        <v>-1.3516451537710774E-2</v>
      </c>
      <c r="AS155" s="149">
        <f t="shared" si="82"/>
        <v>-5.8493116649183463E-3</v>
      </c>
      <c r="AT155" s="149">
        <f t="shared" si="83"/>
        <v>-9.72901672252585E-3</v>
      </c>
      <c r="AU155" s="175">
        <f t="shared" si="86"/>
        <v>0.7074859038026432</v>
      </c>
      <c r="AV155" s="149">
        <f t="shared" si="87"/>
        <v>1.5486084555328405</v>
      </c>
      <c r="AW155" s="149">
        <f t="shared" si="88"/>
        <v>0.70402265853170509</v>
      </c>
    </row>
    <row r="156" spans="1:49" ht="15" x14ac:dyDescent="0.25">
      <c r="A156" s="130">
        <v>1883.11</v>
      </c>
      <c r="B156" s="138"/>
      <c r="C156" s="166">
        <f>raw_Data!B162</f>
        <v>5.46</v>
      </c>
      <c r="D156" s="167">
        <f>raw_Data!J162</f>
        <v>2.7433333333333334E-2</v>
      </c>
      <c r="E156" s="167">
        <f>raw_Data!L162</f>
        <v>2.9690873412413499E-3</v>
      </c>
      <c r="F156" s="168">
        <f t="shared" si="63"/>
        <v>5.38</v>
      </c>
      <c r="G156" s="167">
        <f>raw_Data!K162</f>
        <v>5.0991325898389096E-3</v>
      </c>
      <c r="H156" s="167">
        <f t="shared" si="64"/>
        <v>1.4869888475836479E-2</v>
      </c>
      <c r="I156" s="165"/>
      <c r="J156" s="167">
        <f t="shared" si="65"/>
        <v>0.99993270228273934</v>
      </c>
      <c r="K156" s="167">
        <f t="shared" si="84"/>
        <v>2.9017896239806884E-3</v>
      </c>
      <c r="L156" s="93"/>
      <c r="M156" s="171">
        <f t="shared" si="60"/>
        <v>1.0029017896239807</v>
      </c>
      <c r="N156" s="172">
        <f t="shared" si="66"/>
        <v>1.0199690210656753</v>
      </c>
      <c r="O156" s="170">
        <f t="shared" si="61"/>
        <v>155</v>
      </c>
      <c r="P156" s="170">
        <f t="shared" si="62"/>
        <v>157</v>
      </c>
      <c r="Q156" s="169"/>
      <c r="R156" s="149">
        <f t="shared" si="67"/>
        <v>0.26389906620837916</v>
      </c>
      <c r="S156" s="173">
        <f t="shared" si="68"/>
        <v>0.83353037541224584</v>
      </c>
      <c r="T156" s="149">
        <v>0</v>
      </c>
      <c r="U156" s="97"/>
      <c r="V156" s="149">
        <f>1/PI()*ATAN('Exhibit4_Impact-Test'!$Y$25*S_RDY_SP)+'Exhibit4_Impact-Test'!$Y$26</f>
        <v>0.65458338072972466</v>
      </c>
      <c r="W156" s="172">
        <f t="shared" si="69"/>
        <v>0.65838879336354594</v>
      </c>
      <c r="X156" s="149">
        <f>1/PI()*ATAN('Exhibit4_Impact-Test'!$Y$25*S_RS_SP)+'Exhibit4_Impact-Test'!$Y$26</f>
        <v>0.82801232954494974</v>
      </c>
      <c r="Y156" s="172">
        <f t="shared" si="70"/>
        <v>0.83040213124449769</v>
      </c>
      <c r="Z156" s="149">
        <f>1/PI()*ATAN('Exhibit4_Impact-Test'!$Y$25*S_5050_SP)+'Exhibit4_Impact-Test'!$Y$26</f>
        <v>0.5</v>
      </c>
      <c r="AA156" s="149">
        <f t="shared" si="71"/>
        <v>0.50421856683864941</v>
      </c>
      <c r="AB156" s="195">
        <f>VLOOKUP(_xlfn.NUMBERVALUE(LEFT(A156,4)),Transactioncosts!$C:$G,5,FALSE)</f>
        <v>70</v>
      </c>
      <c r="AC156" s="174"/>
      <c r="AD156" s="175">
        <f t="shared" si="72"/>
        <v>1.0140737156807818</v>
      </c>
      <c r="AE156" s="149">
        <f t="shared" si="73"/>
        <v>1.0170336676889011</v>
      </c>
      <c r="AF156" s="149">
        <f t="shared" si="74"/>
        <v>1.011435405344828</v>
      </c>
      <c r="AG156" s="176">
        <f t="shared" si="75"/>
        <v>1.0140273258459778</v>
      </c>
      <c r="AH156" s="149">
        <f t="shared" si="76"/>
        <v>1.0123710669465296</v>
      </c>
      <c r="AI156" s="149">
        <f t="shared" si="77"/>
        <v>1.0114058753769575</v>
      </c>
      <c r="AJ156" s="97"/>
      <c r="AK156" s="171">
        <f t="shared" si="78"/>
        <v>1.3975600436667596E-2</v>
      </c>
      <c r="AL156" s="149">
        <f t="shared" si="79"/>
        <v>1.6890221423975112E-2</v>
      </c>
      <c r="AM156" s="149">
        <f t="shared" si="80"/>
        <v>1.1370515324352565E-2</v>
      </c>
      <c r="AN156" s="149">
        <f t="shared" si="85"/>
        <v>0.73361377860174526</v>
      </c>
      <c r="AO156" s="149">
        <f t="shared" si="85"/>
        <v>1.8530590042686121</v>
      </c>
      <c r="AP156" s="149">
        <f t="shared" si="85"/>
        <v>0.72135475327458909</v>
      </c>
      <c r="AQ156" s="97"/>
      <c r="AR156" s="171">
        <f t="shared" si="81"/>
        <v>1.3929853371938363E-2</v>
      </c>
      <c r="AS156" s="149">
        <f t="shared" si="82"/>
        <v>1.2295170602588829E-2</v>
      </c>
      <c r="AT156" s="149">
        <f t="shared" si="83"/>
        <v>1.1341318799490175E-2</v>
      </c>
      <c r="AU156" s="175">
        <f t="shared" si="86"/>
        <v>0.72141575717458162</v>
      </c>
      <c r="AV156" s="149">
        <f t="shared" si="87"/>
        <v>1.5609036261354294</v>
      </c>
      <c r="AW156" s="149">
        <f t="shared" si="88"/>
        <v>0.71536397733119528</v>
      </c>
    </row>
    <row r="157" spans="1:49" ht="15" x14ac:dyDescent="0.25">
      <c r="A157" s="130">
        <v>1883.12</v>
      </c>
      <c r="B157" s="138"/>
      <c r="C157" s="166">
        <f>raw_Data!B163</f>
        <v>5.34</v>
      </c>
      <c r="D157" s="167">
        <f>raw_Data!J163</f>
        <v>2.75E-2</v>
      </c>
      <c r="E157" s="167">
        <f>raw_Data!L163</f>
        <v>2.9684151759497013E-3</v>
      </c>
      <c r="F157" s="168">
        <f t="shared" si="63"/>
        <v>5.46</v>
      </c>
      <c r="G157" s="167">
        <f>raw_Data!K163</f>
        <v>5.036630036630037E-3</v>
      </c>
      <c r="H157" s="167">
        <f t="shared" si="64"/>
        <v>-2.1978021978022011E-2</v>
      </c>
      <c r="I157" s="165"/>
      <c r="J157" s="167">
        <f t="shared" si="65"/>
        <v>0.9999326992379689</v>
      </c>
      <c r="K157" s="167">
        <f t="shared" si="84"/>
        <v>2.901114413918604E-3</v>
      </c>
      <c r="L157" s="93"/>
      <c r="M157" s="171">
        <f t="shared" si="60"/>
        <v>1.0029011144139186</v>
      </c>
      <c r="N157" s="172">
        <f t="shared" si="66"/>
        <v>0.98305860805860801</v>
      </c>
      <c r="O157" s="170">
        <f t="shared" si="61"/>
        <v>156</v>
      </c>
      <c r="P157" s="170">
        <f t="shared" si="62"/>
        <v>158</v>
      </c>
      <c r="Q157" s="169"/>
      <c r="R157" s="149">
        <f t="shared" si="67"/>
        <v>0.25825826691104342</v>
      </c>
      <c r="S157" s="173">
        <f t="shared" si="68"/>
        <v>-0.8809847143713474</v>
      </c>
      <c r="T157" s="149">
        <v>0</v>
      </c>
      <c r="U157" s="97"/>
      <c r="V157" s="149">
        <f>1/PI()*ATAN('Exhibit4_Impact-Test'!$Y$25*S_RDY_SP)+'Exhibit4_Impact-Test'!$Y$26</f>
        <v>0.65176167410583785</v>
      </c>
      <c r="W157" s="172">
        <f t="shared" si="69"/>
        <v>0.64721241655599904</v>
      </c>
      <c r="X157" s="149">
        <f>1/PI()*ATAN('Exhibit4_Impact-Test'!$Y$25*S_RS_SP)+'Exhibit4_Impact-Test'!$Y$26</f>
        <v>0.16431631090568949</v>
      </c>
      <c r="Y157" s="172">
        <f t="shared" si="70"/>
        <v>0.1615906287304345</v>
      </c>
      <c r="Z157" s="149">
        <f>1/PI()*ATAN('Exhibit4_Impact-Test'!$Y$25*S_5050_SP)+'Exhibit4_Impact-Test'!$Y$26</f>
        <v>0.5</v>
      </c>
      <c r="AA157" s="149">
        <f t="shared" si="71"/>
        <v>0.49500430292448067</v>
      </c>
      <c r="AB157" s="195">
        <f>VLOOKUP(_xlfn.NUMBERVALUE(LEFT(A157,4)),Transactioncosts!$C:$G,5,FALSE)</f>
        <v>70</v>
      </c>
      <c r="AC157" s="174"/>
      <c r="AD157" s="175">
        <f t="shared" si="72"/>
        <v>0.98996852925332557</v>
      </c>
      <c r="AE157" s="149">
        <f t="shared" si="73"/>
        <v>0.99964066697049125</v>
      </c>
      <c r="AF157" s="149">
        <f t="shared" si="74"/>
        <v>0.99297986123626325</v>
      </c>
      <c r="AG157" s="176">
        <f t="shared" si="75"/>
        <v>0.98990855989417048</v>
      </c>
      <c r="AH157" s="149">
        <f t="shared" si="76"/>
        <v>0.99962915743351066</v>
      </c>
      <c r="AI157" s="149">
        <f t="shared" si="77"/>
        <v>0.99294489135673458</v>
      </c>
      <c r="AJ157" s="97"/>
      <c r="AK157" s="171">
        <f t="shared" si="78"/>
        <v>-1.0082124991775219E-2</v>
      </c>
      <c r="AL157" s="149">
        <f t="shared" si="79"/>
        <v>-3.5939760509168386E-4</v>
      </c>
      <c r="AM157" s="149">
        <f t="shared" si="80"/>
        <v>-7.0448958714598416E-3</v>
      </c>
      <c r="AN157" s="149">
        <f t="shared" si="85"/>
        <v>0.72353165360997007</v>
      </c>
      <c r="AO157" s="149">
        <f t="shared" si="85"/>
        <v>1.8526996066635204</v>
      </c>
      <c r="AP157" s="149">
        <f t="shared" si="85"/>
        <v>0.71430985740312924</v>
      </c>
      <c r="AQ157" s="97"/>
      <c r="AR157" s="171">
        <f t="shared" si="81"/>
        <v>-1.0142703862556788E-2</v>
      </c>
      <c r="AS157" s="149">
        <f t="shared" si="82"/>
        <v>-3.7091134559857116E-4</v>
      </c>
      <c r="AT157" s="149">
        <f t="shared" si="83"/>
        <v>-7.0801136001140842E-3</v>
      </c>
      <c r="AU157" s="175">
        <f t="shared" si="86"/>
        <v>0.71127305331202484</v>
      </c>
      <c r="AV157" s="149">
        <f t="shared" si="87"/>
        <v>1.5605327147898309</v>
      </c>
      <c r="AW157" s="149">
        <f t="shared" si="88"/>
        <v>0.70828386373108121</v>
      </c>
    </row>
    <row r="158" spans="1:49" ht="15" x14ac:dyDescent="0.25">
      <c r="A158" s="130">
        <v>1884.01</v>
      </c>
      <c r="B158" s="138"/>
      <c r="C158" s="166">
        <f>raw_Data!B164</f>
        <v>5.18</v>
      </c>
      <c r="D158" s="167">
        <f>raw_Data!J164</f>
        <v>2.7358333333333332E-2</v>
      </c>
      <c r="E158" s="167">
        <f>raw_Data!L164</f>
        <v>2.9677430057029053E-3</v>
      </c>
      <c r="F158" s="168">
        <f t="shared" si="63"/>
        <v>5.34</v>
      </c>
      <c r="G158" s="167">
        <f>raw_Data!K164</f>
        <v>5.1232833957553054E-3</v>
      </c>
      <c r="H158" s="167">
        <f t="shared" si="64"/>
        <v>-2.9962546816479474E-2</v>
      </c>
      <c r="I158" s="165"/>
      <c r="J158" s="167">
        <f t="shared" si="65"/>
        <v>0.9999326961930084</v>
      </c>
      <c r="K158" s="167">
        <f t="shared" si="84"/>
        <v>2.9004391987113021E-3</v>
      </c>
      <c r="L158" s="93"/>
      <c r="M158" s="171">
        <f t="shared" si="60"/>
        <v>1.0029004391987113</v>
      </c>
      <c r="N158" s="172">
        <f t="shared" si="66"/>
        <v>0.97516073657927582</v>
      </c>
      <c r="O158" s="170">
        <f t="shared" si="61"/>
        <v>157</v>
      </c>
      <c r="P158" s="170">
        <f t="shared" si="62"/>
        <v>159</v>
      </c>
      <c r="Q158" s="169"/>
      <c r="R158" s="149">
        <f t="shared" si="67"/>
        <v>0.26630604201455693</v>
      </c>
      <c r="S158" s="173">
        <f t="shared" si="68"/>
        <v>-0.9098594454473532</v>
      </c>
      <c r="T158" s="149">
        <v>0</v>
      </c>
      <c r="U158" s="97"/>
      <c r="V158" s="149">
        <f>1/PI()*ATAN('Exhibit4_Impact-Test'!$Y$25*S_RDY_SP)+'Exhibit4_Impact-Test'!$Y$26</f>
        <v>0.65577946786386332</v>
      </c>
      <c r="W158" s="172">
        <f t="shared" si="69"/>
        <v>0.64942047492388022</v>
      </c>
      <c r="X158" s="149">
        <f>1/PI()*ATAN('Exhibit4_Impact-Test'!$Y$25*S_RS_SP)+'Exhibit4_Impact-Test'!$Y$26</f>
        <v>0.15994640916177971</v>
      </c>
      <c r="Y158" s="172">
        <f t="shared" si="70"/>
        <v>0.15621346870414365</v>
      </c>
      <c r="Z158" s="149">
        <f>1/PI()*ATAN('Exhibit4_Impact-Test'!$Y$25*S_5050_SP)+'Exhibit4_Impact-Test'!$Y$26</f>
        <v>0.5</v>
      </c>
      <c r="AA158" s="149">
        <f t="shared" si="71"/>
        <v>0.49298815856680339</v>
      </c>
      <c r="AB158" s="195">
        <f>VLOOKUP(_xlfn.NUMBERVALUE(LEFT(A158,4)),Transactioncosts!$C:$G,5,FALSE)</f>
        <v>70</v>
      </c>
      <c r="AC158" s="174"/>
      <c r="AD158" s="175">
        <f t="shared" si="72"/>
        <v>0.98470931177623622</v>
      </c>
      <c r="AE158" s="149">
        <f t="shared" si="73"/>
        <v>0.99846357337351699</v>
      </c>
      <c r="AF158" s="149">
        <f t="shared" si="74"/>
        <v>0.98903058788899356</v>
      </c>
      <c r="AG158" s="176">
        <f t="shared" si="75"/>
        <v>0.98462380846545583</v>
      </c>
      <c r="AH158" s="149">
        <f t="shared" si="76"/>
        <v>0.99368585795691078</v>
      </c>
      <c r="AI158" s="149">
        <f t="shared" si="77"/>
        <v>0.9889815049989612</v>
      </c>
      <c r="AJ158" s="97"/>
      <c r="AK158" s="171">
        <f t="shared" si="78"/>
        <v>-1.540879631301733E-2</v>
      </c>
      <c r="AL158" s="149">
        <f t="shared" si="79"/>
        <v>-1.5376081402334952E-3</v>
      </c>
      <c r="AM158" s="149">
        <f t="shared" si="80"/>
        <v>-1.1030019739616344E-2</v>
      </c>
      <c r="AN158" s="149">
        <f t="shared" si="85"/>
        <v>0.70812285729695279</v>
      </c>
      <c r="AO158" s="149">
        <f t="shared" si="85"/>
        <v>1.851161998523287</v>
      </c>
      <c r="AP158" s="149">
        <f t="shared" si="85"/>
        <v>0.70327983766351287</v>
      </c>
      <c r="AQ158" s="97"/>
      <c r="AR158" s="171">
        <f t="shared" si="81"/>
        <v>-1.5495631099834525E-2</v>
      </c>
      <c r="AS158" s="149">
        <f t="shared" si="82"/>
        <v>-6.3341605489079869E-3</v>
      </c>
      <c r="AT158" s="149">
        <f t="shared" si="83"/>
        <v>-1.1079648243121366E-2</v>
      </c>
      <c r="AU158" s="175">
        <f t="shared" si="86"/>
        <v>0.6957774222121903</v>
      </c>
      <c r="AV158" s="149">
        <f t="shared" si="87"/>
        <v>1.5541985542409229</v>
      </c>
      <c r="AW158" s="149">
        <f t="shared" si="88"/>
        <v>0.69720421548795986</v>
      </c>
    </row>
    <row r="159" spans="1:49" ht="15" x14ac:dyDescent="0.25">
      <c r="A159" s="130">
        <v>1884.02</v>
      </c>
      <c r="B159" s="138"/>
      <c r="C159" s="166">
        <f>raw_Data!B165</f>
        <v>5.32</v>
      </c>
      <c r="D159" s="167">
        <f>raw_Data!J165</f>
        <v>2.7224999999999999E-2</v>
      </c>
      <c r="E159" s="167">
        <f>raw_Data!L165</f>
        <v>2.9610210306818541E-3</v>
      </c>
      <c r="F159" s="168">
        <f t="shared" si="63"/>
        <v>5.18</v>
      </c>
      <c r="G159" s="167">
        <f>raw_Data!K165</f>
        <v>5.255791505791506E-3</v>
      </c>
      <c r="H159" s="167">
        <f t="shared" si="64"/>
        <v>2.7027027027027195E-2</v>
      </c>
      <c r="I159" s="165"/>
      <c r="J159" s="167">
        <f t="shared" si="65"/>
        <v>0.99932690914877864</v>
      </c>
      <c r="K159" s="167">
        <f t="shared" si="84"/>
        <v>2.2879301794604956E-3</v>
      </c>
      <c r="L159" s="93"/>
      <c r="M159" s="171">
        <f t="shared" si="60"/>
        <v>1.0022879301794605</v>
      </c>
      <c r="N159" s="172">
        <f t="shared" si="66"/>
        <v>1.0322828185328186</v>
      </c>
      <c r="O159" s="170">
        <f t="shared" si="61"/>
        <v>158</v>
      </c>
      <c r="P159" s="170">
        <f t="shared" si="62"/>
        <v>160</v>
      </c>
      <c r="Q159" s="169"/>
      <c r="R159" s="149">
        <f t="shared" si="67"/>
        <v>0.27823176237547137</v>
      </c>
      <c r="S159" s="173">
        <f t="shared" si="68"/>
        <v>0.90105798435978923</v>
      </c>
      <c r="T159" s="149">
        <v>0</v>
      </c>
      <c r="U159" s="97"/>
      <c r="V159" s="149">
        <f>1/PI()*ATAN('Exhibit4_Impact-Test'!$Y$25*S_RDY_SP)+'Exhibit4_Impact-Test'!$Y$26</f>
        <v>0.66163523360679655</v>
      </c>
      <c r="W159" s="172">
        <f t="shared" si="69"/>
        <v>0.66820490036942115</v>
      </c>
      <c r="X159" s="149">
        <f>1/PI()*ATAN('Exhibit4_Impact-Test'!$Y$25*S_RS_SP)+'Exhibit4_Impact-Test'!$Y$26</f>
        <v>0.83874424250503443</v>
      </c>
      <c r="Y159" s="172">
        <f t="shared" si="70"/>
        <v>0.84269275065147597</v>
      </c>
      <c r="Z159" s="149">
        <f>1/PI()*ATAN('Exhibit4_Impact-Test'!$Y$25*S_5050_SP)+'Exhibit4_Impact-Test'!$Y$26</f>
        <v>0.5</v>
      </c>
      <c r="AA159" s="149">
        <f t="shared" si="71"/>
        <v>0.50737130629945948</v>
      </c>
      <c r="AB159" s="195">
        <f>VLOOKUP(_xlfn.NUMBERVALUE(LEFT(A159,4)),Transactioncosts!$C:$G,5,FALSE)</f>
        <v>70</v>
      </c>
      <c r="AC159" s="174"/>
      <c r="AD159" s="175">
        <f t="shared" si="72"/>
        <v>1.0221336051421444</v>
      </c>
      <c r="AE159" s="149">
        <f t="shared" si="73"/>
        <v>1.0274459700904208</v>
      </c>
      <c r="AF159" s="149">
        <f t="shared" si="74"/>
        <v>1.0172853743561396</v>
      </c>
      <c r="AG159" s="176">
        <f t="shared" si="75"/>
        <v>1.0220403958118236</v>
      </c>
      <c r="AH159" s="149">
        <f t="shared" si="76"/>
        <v>1.0231723204690051</v>
      </c>
      <c r="AI159" s="149">
        <f t="shared" si="77"/>
        <v>1.0172337752120435</v>
      </c>
      <c r="AJ159" s="97"/>
      <c r="AK159" s="171">
        <f t="shared" si="78"/>
        <v>2.18922123391108E-2</v>
      </c>
      <c r="AL159" s="149">
        <f t="shared" si="79"/>
        <v>2.7076082152068283E-2</v>
      </c>
      <c r="AM159" s="149">
        <f t="shared" si="80"/>
        <v>1.7137681791125729E-2</v>
      </c>
      <c r="AN159" s="149">
        <f t="shared" si="85"/>
        <v>0.73001506963606355</v>
      </c>
      <c r="AO159" s="149">
        <f t="shared" si="85"/>
        <v>1.8782380806753554</v>
      </c>
      <c r="AP159" s="149">
        <f t="shared" si="85"/>
        <v>0.72041751945463861</v>
      </c>
      <c r="AQ159" s="97"/>
      <c r="AR159" s="171">
        <f t="shared" si="81"/>
        <v>2.1801017235032718E-2</v>
      </c>
      <c r="AS159" s="149">
        <f t="shared" si="82"/>
        <v>2.2907918990281273E-2</v>
      </c>
      <c r="AT159" s="149">
        <f t="shared" si="83"/>
        <v>1.7086958116081283E-2</v>
      </c>
      <c r="AU159" s="175">
        <f t="shared" si="86"/>
        <v>0.71757843944722299</v>
      </c>
      <c r="AV159" s="149">
        <f t="shared" si="87"/>
        <v>1.5771064732312041</v>
      </c>
      <c r="AW159" s="149">
        <f t="shared" si="88"/>
        <v>0.71429117360404115</v>
      </c>
    </row>
    <row r="160" spans="1:49" ht="15" x14ac:dyDescent="0.25">
      <c r="A160" s="130">
        <v>1884.03</v>
      </c>
      <c r="B160" s="138"/>
      <c r="C160" s="166">
        <f>raw_Data!B166</f>
        <v>5.3</v>
      </c>
      <c r="D160" s="167">
        <f>raw_Data!J166</f>
        <v>2.7083333333333334E-2</v>
      </c>
      <c r="E160" s="167">
        <f>raw_Data!L166</f>
        <v>2.9542985600574667E-3</v>
      </c>
      <c r="F160" s="168">
        <f t="shared" si="63"/>
        <v>5.32</v>
      </c>
      <c r="G160" s="167">
        <f>raw_Data!K166</f>
        <v>5.0908521303258143E-3</v>
      </c>
      <c r="H160" s="167">
        <f t="shared" si="64"/>
        <v>-3.7593984962407401E-3</v>
      </c>
      <c r="I160" s="165"/>
      <c r="J160" s="167">
        <f t="shared" si="65"/>
        <v>0.99932660451181965</v>
      </c>
      <c r="K160" s="167">
        <f t="shared" si="84"/>
        <v>2.2809030718771162E-3</v>
      </c>
      <c r="L160" s="93"/>
      <c r="M160" s="171">
        <f t="shared" si="60"/>
        <v>1.0022809030718771</v>
      </c>
      <c r="N160" s="172">
        <f t="shared" si="66"/>
        <v>1.0013314536340852</v>
      </c>
      <c r="O160" s="170">
        <f t="shared" si="61"/>
        <v>159</v>
      </c>
      <c r="P160" s="170">
        <f t="shared" si="62"/>
        <v>161</v>
      </c>
      <c r="Q160" s="169"/>
      <c r="R160" s="149">
        <f t="shared" si="67"/>
        <v>0.264513741964785</v>
      </c>
      <c r="S160" s="173">
        <f t="shared" si="68"/>
        <v>-0.55939937695559894</v>
      </c>
      <c r="T160" s="149">
        <v>0</v>
      </c>
      <c r="U160" s="97"/>
      <c r="V160" s="149">
        <f>1/PI()*ATAN('Exhibit4_Impact-Test'!$Y$25*S_RDY_SP)+'Exhibit4_Impact-Test'!$Y$26</f>
        <v>0.65488928175215699</v>
      </c>
      <c r="W160" s="172">
        <f t="shared" si="69"/>
        <v>0.65467505277079641</v>
      </c>
      <c r="X160" s="149">
        <f>1/PI()*ATAN('Exhibit4_Impact-Test'!$Y$25*S_RS_SP)+'Exhibit4_Impact-Test'!$Y$26</f>
        <v>0.23217137616351124</v>
      </c>
      <c r="Y160" s="172">
        <f t="shared" si="70"/>
        <v>0.23200246790427739</v>
      </c>
      <c r="Z160" s="149">
        <f>1/PI()*ATAN('Exhibit4_Impact-Test'!$Y$25*S_5050_SP)+'Exhibit4_Impact-Test'!$Y$26</f>
        <v>0.5</v>
      </c>
      <c r="AA160" s="149">
        <f t="shared" si="71"/>
        <v>0.49976306558636108</v>
      </c>
      <c r="AB160" s="195">
        <f>VLOOKUP(_xlfn.NUMBERVALUE(LEFT(A160,4)),Transactioncosts!$C:$G,5,FALSE)</f>
        <v>70</v>
      </c>
      <c r="AC160" s="174"/>
      <c r="AD160" s="175">
        <f t="shared" si="72"/>
        <v>1.0016591188115016</v>
      </c>
      <c r="AE160" s="149">
        <f t="shared" si="73"/>
        <v>1.0020604680893073</v>
      </c>
      <c r="AF160" s="149">
        <f t="shared" si="74"/>
        <v>1.001806178352981</v>
      </c>
      <c r="AG160" s="176">
        <f t="shared" si="75"/>
        <v>1.0016563327139689</v>
      </c>
      <c r="AH160" s="149">
        <f t="shared" si="76"/>
        <v>1.0015269214887805</v>
      </c>
      <c r="AI160" s="149">
        <f t="shared" si="77"/>
        <v>1.0018045198120855</v>
      </c>
      <c r="AJ160" s="97"/>
      <c r="AK160" s="171">
        <f t="shared" si="78"/>
        <v>1.6577439943328885E-3</v>
      </c>
      <c r="AL160" s="149">
        <f t="shared" si="79"/>
        <v>2.0583482363605273E-3</v>
      </c>
      <c r="AM160" s="149">
        <f t="shared" si="80"/>
        <v>1.8045491742895087E-3</v>
      </c>
      <c r="AN160" s="149">
        <f t="shared" si="85"/>
        <v>0.73167281363039649</v>
      </c>
      <c r="AO160" s="149">
        <f t="shared" si="85"/>
        <v>1.8802964289117159</v>
      </c>
      <c r="AP160" s="149">
        <f t="shared" si="85"/>
        <v>0.72222206862892813</v>
      </c>
      <c r="AQ160" s="97"/>
      <c r="AR160" s="171">
        <f t="shared" si="81"/>
        <v>1.6549625077421858E-3</v>
      </c>
      <c r="AS160" s="149">
        <f t="shared" si="82"/>
        <v>1.5257569294737814E-3</v>
      </c>
      <c r="AT160" s="149">
        <f t="shared" si="83"/>
        <v>1.8028936222433654E-3</v>
      </c>
      <c r="AU160" s="175">
        <f t="shared" si="86"/>
        <v>0.71923340195496521</v>
      </c>
      <c r="AV160" s="149">
        <f t="shared" si="87"/>
        <v>1.5786322301606779</v>
      </c>
      <c r="AW160" s="149">
        <f t="shared" si="88"/>
        <v>0.71609406722628455</v>
      </c>
    </row>
    <row r="161" spans="1:49" ht="15" x14ac:dyDescent="0.25">
      <c r="A161" s="130">
        <v>1884.04</v>
      </c>
      <c r="B161" s="138"/>
      <c r="C161" s="166">
        <f>raw_Data!B167</f>
        <v>5.0599999999999996</v>
      </c>
      <c r="D161" s="167">
        <f>raw_Data!J167</f>
        <v>2.6941666666666666E-2</v>
      </c>
      <c r="E161" s="167">
        <f>raw_Data!L167</f>
        <v>2.9475755937529158E-3</v>
      </c>
      <c r="F161" s="168">
        <f t="shared" si="63"/>
        <v>5.3</v>
      </c>
      <c r="G161" s="167">
        <f>raw_Data!K167</f>
        <v>5.0833333333333329E-3</v>
      </c>
      <c r="H161" s="167">
        <f t="shared" si="64"/>
        <v>-4.5283018867924518E-2</v>
      </c>
      <c r="I161" s="165"/>
      <c r="J161" s="167">
        <f t="shared" si="65"/>
        <v>0.99932629967692987</v>
      </c>
      <c r="K161" s="167">
        <f t="shared" si="84"/>
        <v>2.2738752706827903E-3</v>
      </c>
      <c r="L161" s="93"/>
      <c r="M161" s="171">
        <f t="shared" si="60"/>
        <v>1.0022738752706828</v>
      </c>
      <c r="N161" s="172">
        <f t="shared" si="66"/>
        <v>0.95980031446540881</v>
      </c>
      <c r="O161" s="170">
        <f t="shared" si="61"/>
        <v>160</v>
      </c>
      <c r="P161" s="170">
        <f t="shared" si="62"/>
        <v>162</v>
      </c>
      <c r="Q161" s="169"/>
      <c r="R161" s="149">
        <f t="shared" si="67"/>
        <v>0.26488333896287702</v>
      </c>
      <c r="S161" s="173">
        <f t="shared" si="68"/>
        <v>-0.93875491595343763</v>
      </c>
      <c r="T161" s="149">
        <v>0</v>
      </c>
      <c r="U161" s="97"/>
      <c r="V161" s="149">
        <f>1/PI()*ATAN('Exhibit4_Impact-Test'!$Y$25*S_RDY_SP)+'Exhibit4_Impact-Test'!$Y$26</f>
        <v>0.65507306670402232</v>
      </c>
      <c r="W161" s="172">
        <f t="shared" si="69"/>
        <v>0.64522443946291652</v>
      </c>
      <c r="X161" s="149">
        <f>1/PI()*ATAN('Exhibit4_Impact-Test'!$Y$25*S_RS_SP)+'Exhibit4_Impact-Test'!$Y$26</f>
        <v>0.15578152497188541</v>
      </c>
      <c r="Y161" s="172">
        <f t="shared" si="70"/>
        <v>0.15017130872225068</v>
      </c>
      <c r="Z161" s="149">
        <f>1/PI()*ATAN('Exhibit4_Impact-Test'!$Y$25*S_5050_SP)+'Exhibit4_Impact-Test'!$Y$26</f>
        <v>0.5</v>
      </c>
      <c r="AA161" s="149">
        <f t="shared" si="71"/>
        <v>0.48917636218154759</v>
      </c>
      <c r="AB161" s="195">
        <f>VLOOKUP(_xlfn.NUMBERVALUE(LEFT(A161,4)),Transactioncosts!$C:$G,5,FALSE)</f>
        <v>70</v>
      </c>
      <c r="AC161" s="174"/>
      <c r="AD161" s="175">
        <f t="shared" si="72"/>
        <v>0.97445058954013219</v>
      </c>
      <c r="AE161" s="149">
        <f t="shared" si="73"/>
        <v>0.99565727919745106</v>
      </c>
      <c r="AF161" s="149">
        <f t="shared" si="74"/>
        <v>0.9810370948680458</v>
      </c>
      <c r="AG161" s="176">
        <f t="shared" si="75"/>
        <v>0.97431261256592661</v>
      </c>
      <c r="AH161" s="149">
        <f t="shared" si="76"/>
        <v>0.99564320745777646</v>
      </c>
      <c r="AI161" s="149">
        <f t="shared" si="77"/>
        <v>0.9809613294033166</v>
      </c>
      <c r="AJ161" s="97"/>
      <c r="AK161" s="171">
        <f t="shared" si="78"/>
        <v>-2.5881464716460204E-2</v>
      </c>
      <c r="AL161" s="149">
        <f t="shared" si="79"/>
        <v>-4.3521778038757538E-3</v>
      </c>
      <c r="AM161" s="149">
        <f t="shared" si="80"/>
        <v>-1.9145006810531971E-2</v>
      </c>
      <c r="AN161" s="149">
        <f t="shared" si="85"/>
        <v>0.70579134891393625</v>
      </c>
      <c r="AO161" s="149">
        <f t="shared" si="85"/>
        <v>1.8759442511078401</v>
      </c>
      <c r="AP161" s="149">
        <f t="shared" si="85"/>
        <v>0.70307706181839613</v>
      </c>
      <c r="AQ161" s="97"/>
      <c r="AR161" s="171">
        <f t="shared" si="81"/>
        <v>-2.6023069375545549E-2</v>
      </c>
      <c r="AS161" s="149">
        <f t="shared" si="82"/>
        <v>-4.3663110195999904E-3</v>
      </c>
      <c r="AT161" s="149">
        <f t="shared" si="83"/>
        <v>-1.9222239762230191E-2</v>
      </c>
      <c r="AU161" s="175">
        <f t="shared" si="86"/>
        <v>0.69321033257941966</v>
      </c>
      <c r="AV161" s="149">
        <f t="shared" si="87"/>
        <v>1.5742659191410779</v>
      </c>
      <c r="AW161" s="149">
        <f t="shared" si="88"/>
        <v>0.69687182746405441</v>
      </c>
    </row>
    <row r="162" spans="1:49" ht="15" x14ac:dyDescent="0.25">
      <c r="A162" s="130">
        <v>1884.05</v>
      </c>
      <c r="B162" s="138"/>
      <c r="C162" s="166">
        <f>raw_Data!B168</f>
        <v>4.6500000000000004</v>
      </c>
      <c r="D162" s="167">
        <f>raw_Data!J168</f>
        <v>2.6808333333333333E-2</v>
      </c>
      <c r="E162" s="167">
        <f>raw_Data!L168</f>
        <v>2.94085213169204E-3</v>
      </c>
      <c r="F162" s="168">
        <f t="shared" si="63"/>
        <v>5.0599999999999996</v>
      </c>
      <c r="G162" s="167">
        <f>raw_Data!K168</f>
        <v>5.2980895915678526E-3</v>
      </c>
      <c r="H162" s="167">
        <f t="shared" si="64"/>
        <v>-8.1027667984189589E-2</v>
      </c>
      <c r="I162" s="165"/>
      <c r="J162" s="167">
        <f t="shared" si="65"/>
        <v>0.99932599464402017</v>
      </c>
      <c r="K162" s="167">
        <f t="shared" si="84"/>
        <v>2.2668467757123167E-3</v>
      </c>
      <c r="L162" s="93"/>
      <c r="M162" s="171">
        <f t="shared" si="60"/>
        <v>1.0022668467757123</v>
      </c>
      <c r="N162" s="172">
        <f t="shared" si="66"/>
        <v>0.92427042160737827</v>
      </c>
      <c r="O162" s="170">
        <f t="shared" si="61"/>
        <v>161</v>
      </c>
      <c r="P162" s="170">
        <f t="shared" si="62"/>
        <v>163</v>
      </c>
      <c r="Q162" s="169"/>
      <c r="R162" s="149">
        <f t="shared" si="67"/>
        <v>0.28506056758154658</v>
      </c>
      <c r="S162" s="173">
        <f t="shared" si="68"/>
        <v>-0.96489946955596395</v>
      </c>
      <c r="T162" s="149">
        <v>0</v>
      </c>
      <c r="U162" s="97"/>
      <c r="V162" s="149">
        <f>1/PI()*ATAN('Exhibit4_Impact-Test'!$Y$25*S_RDY_SP)+'Exhibit4_Impact-Test'!$Y$26</f>
        <v>0.66493543577800662</v>
      </c>
      <c r="W162" s="172">
        <f t="shared" si="69"/>
        <v>0.64665130571529683</v>
      </c>
      <c r="X162" s="149">
        <f>1/PI()*ATAN('Exhibit4_Impact-Test'!$Y$25*S_RS_SP)+'Exhibit4_Impact-Test'!$Y$26</f>
        <v>0.15218155724718757</v>
      </c>
      <c r="Y162" s="172">
        <f t="shared" si="70"/>
        <v>0.14202070433125913</v>
      </c>
      <c r="Z162" s="149">
        <f>1/PI()*ATAN('Exhibit4_Impact-Test'!$Y$25*S_5050_SP)+'Exhibit4_Impact-Test'!$Y$26</f>
        <v>0.5</v>
      </c>
      <c r="AA162" s="149">
        <f t="shared" si="71"/>
        <v>0.47975735366028111</v>
      </c>
      <c r="AB162" s="195">
        <f>VLOOKUP(_xlfn.NUMBERVALUE(LEFT(A162,4)),Transactioncosts!$C:$G,5,FALSE)</f>
        <v>70</v>
      </c>
      <c r="AC162" s="174"/>
      <c r="AD162" s="175">
        <f t="shared" si="72"/>
        <v>0.9504042598172795</v>
      </c>
      <c r="AE162" s="149">
        <f t="shared" si="73"/>
        <v>0.99039722933388152</v>
      </c>
      <c r="AF162" s="149">
        <f t="shared" si="74"/>
        <v>0.96326863419154529</v>
      </c>
      <c r="AG162" s="176">
        <f t="shared" si="75"/>
        <v>0.95015584876616022</v>
      </c>
      <c r="AH162" s="149">
        <f t="shared" si="76"/>
        <v>0.99029506855144001</v>
      </c>
      <c r="AI162" s="149">
        <f t="shared" si="77"/>
        <v>0.96312693566716723</v>
      </c>
      <c r="AJ162" s="97"/>
      <c r="AK162" s="171">
        <f t="shared" si="78"/>
        <v>-5.0867848252825393E-2</v>
      </c>
      <c r="AL162" s="149">
        <f t="shared" si="79"/>
        <v>-9.6491745780513411E-3</v>
      </c>
      <c r="AM162" s="149">
        <f t="shared" si="80"/>
        <v>-3.742295053809979E-2</v>
      </c>
      <c r="AN162" s="149">
        <f t="shared" si="85"/>
        <v>0.65492350066111082</v>
      </c>
      <c r="AO162" s="149">
        <f t="shared" si="85"/>
        <v>1.8662950765297888</v>
      </c>
      <c r="AP162" s="149">
        <f t="shared" si="85"/>
        <v>0.66565411128029639</v>
      </c>
      <c r="AQ162" s="97"/>
      <c r="AR162" s="171">
        <f t="shared" si="81"/>
        <v>-5.1129256509698691E-2</v>
      </c>
      <c r="AS162" s="149">
        <f t="shared" si="82"/>
        <v>-9.7523312194349454E-3</v>
      </c>
      <c r="AT162" s="149">
        <f t="shared" si="83"/>
        <v>-3.7570063132055777E-2</v>
      </c>
      <c r="AU162" s="175">
        <f t="shared" si="86"/>
        <v>0.64208107606972098</v>
      </c>
      <c r="AV162" s="149">
        <f t="shared" si="87"/>
        <v>1.564513587921643</v>
      </c>
      <c r="AW162" s="149">
        <f t="shared" si="88"/>
        <v>0.65930176433199861</v>
      </c>
    </row>
    <row r="163" spans="1:49" ht="15" x14ac:dyDescent="0.25">
      <c r="A163" s="130">
        <v>1884.06</v>
      </c>
      <c r="B163" s="138"/>
      <c r="C163" s="166">
        <f>raw_Data!B169</f>
        <v>4.46</v>
      </c>
      <c r="D163" s="167">
        <f>raw_Data!J169</f>
        <v>2.6666666666666668E-2</v>
      </c>
      <c r="E163" s="167">
        <f>raw_Data!L169</f>
        <v>2.9341281737982339E-3</v>
      </c>
      <c r="F163" s="168">
        <f t="shared" si="63"/>
        <v>4.6500000000000004</v>
      </c>
      <c r="G163" s="167">
        <f>raw_Data!K169</f>
        <v>5.7347670250896057E-3</v>
      </c>
      <c r="H163" s="167">
        <f t="shared" si="64"/>
        <v>-4.0860215053763471E-2</v>
      </c>
      <c r="I163" s="165"/>
      <c r="J163" s="167">
        <f t="shared" si="65"/>
        <v>0.99932568941289035</v>
      </c>
      <c r="K163" s="167">
        <f t="shared" si="84"/>
        <v>2.2598175866885839E-3</v>
      </c>
      <c r="L163" s="93"/>
      <c r="M163" s="171">
        <f t="shared" si="60"/>
        <v>1.0022598175866886</v>
      </c>
      <c r="N163" s="172">
        <f t="shared" si="66"/>
        <v>0.96487455197132599</v>
      </c>
      <c r="O163" s="170">
        <f t="shared" si="61"/>
        <v>162</v>
      </c>
      <c r="P163" s="170">
        <f t="shared" si="62"/>
        <v>164</v>
      </c>
      <c r="Q163" s="169"/>
      <c r="R163" s="149">
        <f t="shared" si="67"/>
        <v>0.32204213242965951</v>
      </c>
      <c r="S163" s="173">
        <f t="shared" si="68"/>
        <v>-0.93285889315800563</v>
      </c>
      <c r="T163" s="149">
        <v>0</v>
      </c>
      <c r="U163" s="97"/>
      <c r="V163" s="149">
        <f>1/PI()*ATAN('Exhibit4_Impact-Test'!$Y$25*S_RDY_SP)+'Exhibit4_Impact-Test'!$Y$26</f>
        <v>0.68213859873234362</v>
      </c>
      <c r="W163" s="172">
        <f t="shared" si="69"/>
        <v>0.67383963315600892</v>
      </c>
      <c r="X163" s="149">
        <f>1/PI()*ATAN('Exhibit4_Impact-Test'!$Y$25*S_RS_SP)+'Exhibit4_Impact-Test'!$Y$26</f>
        <v>0.15661510182290933</v>
      </c>
      <c r="Y163" s="172">
        <f t="shared" si="70"/>
        <v>0.15165918337058948</v>
      </c>
      <c r="Z163" s="149">
        <f>1/PI()*ATAN('Exhibit4_Impact-Test'!$Y$25*S_5050_SP)+'Exhibit4_Impact-Test'!$Y$26</f>
        <v>0.5</v>
      </c>
      <c r="AA163" s="149">
        <f t="shared" si="71"/>
        <v>0.49049753128359946</v>
      </c>
      <c r="AB163" s="195">
        <f>VLOOKUP(_xlfn.NUMBERVALUE(LEFT(A163,4)),Transactioncosts!$C:$G,5,FALSE)</f>
        <v>70</v>
      </c>
      <c r="AC163" s="174"/>
      <c r="AD163" s="175">
        <f t="shared" si="72"/>
        <v>0.97675788488658866</v>
      </c>
      <c r="AE163" s="149">
        <f t="shared" si="73"/>
        <v>0.99640472040566197</v>
      </c>
      <c r="AF163" s="149">
        <f t="shared" si="74"/>
        <v>0.98356718477900729</v>
      </c>
      <c r="AG163" s="176">
        <f t="shared" si="75"/>
        <v>0.97664638597919873</v>
      </c>
      <c r="AH163" s="149">
        <f t="shared" si="76"/>
        <v>0.9939663346892561</v>
      </c>
      <c r="AI163" s="149">
        <f t="shared" si="77"/>
        <v>0.98350066749799248</v>
      </c>
      <c r="AJ163" s="97"/>
      <c r="AK163" s="171">
        <f t="shared" si="78"/>
        <v>-2.3516472505607545E-2</v>
      </c>
      <c r="AL163" s="149">
        <f t="shared" si="79"/>
        <v>-3.6017581448135856E-3</v>
      </c>
      <c r="AM163" s="149">
        <f t="shared" si="80"/>
        <v>-1.6569331560393939E-2</v>
      </c>
      <c r="AN163" s="149">
        <f t="shared" si="85"/>
        <v>0.63140702815550331</v>
      </c>
      <c r="AO163" s="149">
        <f t="shared" si="85"/>
        <v>1.8626933183849752</v>
      </c>
      <c r="AP163" s="149">
        <f t="shared" si="85"/>
        <v>0.64908477971990242</v>
      </c>
      <c r="AQ163" s="97"/>
      <c r="AR163" s="171">
        <f t="shared" si="81"/>
        <v>-2.3630631063745234E-2</v>
      </c>
      <c r="AS163" s="149">
        <f t="shared" si="82"/>
        <v>-6.051941420989501E-3</v>
      </c>
      <c r="AT163" s="149">
        <f t="shared" si="83"/>
        <v>-1.6636962456769135E-2</v>
      </c>
      <c r="AU163" s="175">
        <f t="shared" si="86"/>
        <v>0.61845044500597579</v>
      </c>
      <c r="AV163" s="149">
        <f t="shared" si="87"/>
        <v>1.5584616465006536</v>
      </c>
      <c r="AW163" s="149">
        <f t="shared" si="88"/>
        <v>0.64266480187522945</v>
      </c>
    </row>
    <row r="164" spans="1:49" ht="15" x14ac:dyDescent="0.25">
      <c r="A164" s="130">
        <v>1884.07</v>
      </c>
      <c r="B164" s="138"/>
      <c r="C164" s="166">
        <f>raw_Data!B170</f>
        <v>4.46</v>
      </c>
      <c r="D164" s="167">
        <f>raw_Data!J170</f>
        <v>2.6525000000000003E-2</v>
      </c>
      <c r="E164" s="167">
        <f>raw_Data!L170</f>
        <v>2.9274037199951142E-3</v>
      </c>
      <c r="F164" s="168">
        <f t="shared" si="63"/>
        <v>4.46</v>
      </c>
      <c r="G164" s="167">
        <f>raw_Data!K170</f>
        <v>5.9473094170403593E-3</v>
      </c>
      <c r="H164" s="167">
        <f t="shared" si="64"/>
        <v>0</v>
      </c>
      <c r="I164" s="165"/>
      <c r="J164" s="167">
        <f t="shared" si="65"/>
        <v>0.99932538398340676</v>
      </c>
      <c r="K164" s="167">
        <f t="shared" si="84"/>
        <v>2.2527877034019816E-3</v>
      </c>
      <c r="L164" s="93"/>
      <c r="M164" s="171">
        <f t="shared" si="60"/>
        <v>1.002252787703402</v>
      </c>
      <c r="N164" s="172">
        <f t="shared" si="66"/>
        <v>1.0059473094170404</v>
      </c>
      <c r="O164" s="170">
        <f t="shared" si="61"/>
        <v>163</v>
      </c>
      <c r="P164" s="170">
        <f t="shared" si="62"/>
        <v>165</v>
      </c>
      <c r="Q164" s="169"/>
      <c r="R164" s="149">
        <f t="shared" si="67"/>
        <v>0.33926728780375504</v>
      </c>
      <c r="S164" s="173">
        <f t="shared" si="68"/>
        <v>0</v>
      </c>
      <c r="T164" s="149">
        <v>0</v>
      </c>
      <c r="U164" s="97"/>
      <c r="V164" s="149">
        <f>1/PI()*ATAN('Exhibit4_Impact-Test'!$Y$25*S_RDY_SP)+'Exhibit4_Impact-Test'!$Y$26</f>
        <v>0.68976804849741957</v>
      </c>
      <c r="W164" s="172">
        <f t="shared" si="69"/>
        <v>0.69055485455963928</v>
      </c>
      <c r="X164" s="149">
        <f>1/PI()*ATAN('Exhibit4_Impact-Test'!$Y$25*S_RS_SP)+'Exhibit4_Impact-Test'!$Y$26</f>
        <v>0.5</v>
      </c>
      <c r="Y164" s="172">
        <f t="shared" si="70"/>
        <v>0.50091985896199687</v>
      </c>
      <c r="Z164" s="149">
        <f>1/PI()*ATAN('Exhibit4_Impact-Test'!$Y$25*S_5050_SP)+'Exhibit4_Impact-Test'!$Y$26</f>
        <v>0.5</v>
      </c>
      <c r="AA164" s="149">
        <f t="shared" si="71"/>
        <v>0.50091985896199687</v>
      </c>
      <c r="AB164" s="195">
        <f>VLOOKUP(_xlfn.NUMBERVALUE(LEFT(A164,4)),Transactioncosts!$C:$G,5,FALSE)</f>
        <v>70</v>
      </c>
      <c r="AC164" s="174"/>
      <c r="AD164" s="175">
        <f t="shared" si="72"/>
        <v>1.0048011507359496</v>
      </c>
      <c r="AE164" s="149">
        <f t="shared" si="73"/>
        <v>1.0041000485602212</v>
      </c>
      <c r="AF164" s="149">
        <f t="shared" si="74"/>
        <v>1.0041000485602212</v>
      </c>
      <c r="AG164" s="176">
        <f t="shared" si="75"/>
        <v>1.0047919312264084</v>
      </c>
      <c r="AH164" s="149">
        <f t="shared" si="76"/>
        <v>1.0016807434563484</v>
      </c>
      <c r="AI164" s="149">
        <f t="shared" si="77"/>
        <v>1.0040936095474873</v>
      </c>
      <c r="AJ164" s="97"/>
      <c r="AK164" s="171">
        <f t="shared" si="78"/>
        <v>4.789661969944692E-3</v>
      </c>
      <c r="AL164" s="149">
        <f t="shared" si="79"/>
        <v>4.0916662651896227E-3</v>
      </c>
      <c r="AM164" s="149">
        <f t="shared" si="80"/>
        <v>4.0916662651896227E-3</v>
      </c>
      <c r="AN164" s="149">
        <f t="shared" si="85"/>
        <v>0.63619669012544799</v>
      </c>
      <c r="AO164" s="149">
        <f t="shared" si="85"/>
        <v>1.8667849846501647</v>
      </c>
      <c r="AP164" s="149">
        <f t="shared" si="85"/>
        <v>0.65317644598509206</v>
      </c>
      <c r="AQ164" s="97"/>
      <c r="AR164" s="171">
        <f t="shared" si="81"/>
        <v>4.7804864710599146E-3</v>
      </c>
      <c r="AS164" s="149">
        <f t="shared" si="82"/>
        <v>1.6793325877162847E-3</v>
      </c>
      <c r="AT164" s="149">
        <f t="shared" si="83"/>
        <v>4.0852535243586577E-3</v>
      </c>
      <c r="AU164" s="175">
        <f t="shared" si="86"/>
        <v>0.62323093147703568</v>
      </c>
      <c r="AV164" s="149">
        <f t="shared" si="87"/>
        <v>1.5601409790883698</v>
      </c>
      <c r="AW164" s="149">
        <f t="shared" si="88"/>
        <v>0.64675005539958808</v>
      </c>
    </row>
    <row r="165" spans="1:49" ht="15" x14ac:dyDescent="0.25">
      <c r="A165" s="130">
        <v>1884.08</v>
      </c>
      <c r="B165" s="138"/>
      <c r="C165" s="166">
        <f>raw_Data!B171</f>
        <v>4.74</v>
      </c>
      <c r="D165" s="167">
        <f>raw_Data!J171</f>
        <v>2.6391666666666664E-2</v>
      </c>
      <c r="E165" s="167">
        <f>raw_Data!L171</f>
        <v>2.9206787702060755E-3</v>
      </c>
      <c r="F165" s="168">
        <f t="shared" si="63"/>
        <v>4.46</v>
      </c>
      <c r="G165" s="167">
        <f>raw_Data!K171</f>
        <v>5.9174140508221219E-3</v>
      </c>
      <c r="H165" s="167">
        <f t="shared" si="64"/>
        <v>6.2780269058295923E-2</v>
      </c>
      <c r="I165" s="165"/>
      <c r="J165" s="167">
        <f t="shared" si="65"/>
        <v>0.99932507835539108</v>
      </c>
      <c r="K165" s="167">
        <f t="shared" si="84"/>
        <v>2.2457571255971587E-3</v>
      </c>
      <c r="L165" s="93"/>
      <c r="M165" s="171">
        <f t="shared" si="60"/>
        <v>1.0022457571255972</v>
      </c>
      <c r="N165" s="172">
        <f t="shared" si="66"/>
        <v>1.0686976831091182</v>
      </c>
      <c r="O165" s="170">
        <f t="shared" si="61"/>
        <v>164</v>
      </c>
      <c r="P165" s="170">
        <f t="shared" si="62"/>
        <v>166</v>
      </c>
      <c r="Q165" s="169"/>
      <c r="R165" s="149">
        <f t="shared" si="67"/>
        <v>0.3380522254163682</v>
      </c>
      <c r="S165" s="173">
        <f t="shared" si="68"/>
        <v>0.95544806875336041</v>
      </c>
      <c r="T165" s="149">
        <v>0</v>
      </c>
      <c r="U165" s="97"/>
      <c r="V165" s="149">
        <f>1/PI()*ATAN('Exhibit4_Impact-Test'!$Y$25*S_RDY_SP)+'Exhibit4_Impact-Test'!$Y$26</f>
        <v>0.68923778176804629</v>
      </c>
      <c r="W165" s="172">
        <f t="shared" si="69"/>
        <v>0.70281854348152173</v>
      </c>
      <c r="X165" s="149">
        <f>1/PI()*ATAN('Exhibit4_Impact-Test'!$Y$25*S_RS_SP)+'Exhibit4_Impact-Test'!$Y$26</f>
        <v>0.84653487380096781</v>
      </c>
      <c r="Y165" s="172">
        <f t="shared" si="70"/>
        <v>0.85469076487633644</v>
      </c>
      <c r="Z165" s="149">
        <f>1/PI()*ATAN('Exhibit4_Impact-Test'!$Y$25*S_5050_SP)+'Exhibit4_Impact-Test'!$Y$26</f>
        <v>0.5</v>
      </c>
      <c r="AA165" s="149">
        <f t="shared" si="71"/>
        <v>0.51604387756142434</v>
      </c>
      <c r="AB165" s="195">
        <f>VLOOKUP(_xlfn.NUMBERVALUE(LEFT(A165,4)),Transactioncosts!$C:$G,5,FALSE)</f>
        <v>70</v>
      </c>
      <c r="AC165" s="174"/>
      <c r="AD165" s="175">
        <f t="shared" si="72"/>
        <v>1.0480469351846935</v>
      </c>
      <c r="AE165" s="149">
        <f t="shared" si="73"/>
        <v>1.0584996299018885</v>
      </c>
      <c r="AF165" s="149">
        <f t="shared" si="74"/>
        <v>1.0354717201173576</v>
      </c>
      <c r="AG165" s="176">
        <f t="shared" si="75"/>
        <v>1.0478619691726785</v>
      </c>
      <c r="AH165" s="149">
        <f t="shared" si="76"/>
        <v>1.0536306118344505</v>
      </c>
      <c r="AI165" s="149">
        <f t="shared" si="77"/>
        <v>1.0353594129744277</v>
      </c>
      <c r="AJ165" s="97"/>
      <c r="AK165" s="171">
        <f t="shared" si="78"/>
        <v>4.6928370377588444E-2</v>
      </c>
      <c r="AL165" s="149">
        <f t="shared" si="79"/>
        <v>5.6852461948780721E-2</v>
      </c>
      <c r="AM165" s="149">
        <f t="shared" si="80"/>
        <v>3.485709111587125E-2</v>
      </c>
      <c r="AN165" s="149">
        <f t="shared" si="85"/>
        <v>0.68312506050303645</v>
      </c>
      <c r="AO165" s="149">
        <f t="shared" si="85"/>
        <v>1.9236374465989454</v>
      </c>
      <c r="AP165" s="149">
        <f t="shared" si="85"/>
        <v>0.68803353710096327</v>
      </c>
      <c r="AQ165" s="97"/>
      <c r="AR165" s="171">
        <f t="shared" si="81"/>
        <v>4.6751868419788033E-2</v>
      </c>
      <c r="AS165" s="149">
        <f t="shared" si="82"/>
        <v>5.2241925537436465E-2</v>
      </c>
      <c r="AT165" s="149">
        <f t="shared" si="83"/>
        <v>3.4748625349401631E-2</v>
      </c>
      <c r="AU165" s="175">
        <f t="shared" si="86"/>
        <v>0.66998279989682374</v>
      </c>
      <c r="AV165" s="149">
        <f t="shared" si="87"/>
        <v>1.6123829046258062</v>
      </c>
      <c r="AW165" s="149">
        <f t="shared" si="88"/>
        <v>0.68149868074898967</v>
      </c>
    </row>
    <row r="166" spans="1:49" ht="15" x14ac:dyDescent="0.25">
      <c r="A166" s="130">
        <v>1884.09</v>
      </c>
      <c r="B166" s="138"/>
      <c r="C166" s="166">
        <f>raw_Data!B172</f>
        <v>4.59</v>
      </c>
      <c r="D166" s="167">
        <f>raw_Data!J172</f>
        <v>2.6249999999999999E-2</v>
      </c>
      <c r="E166" s="167">
        <f>raw_Data!L172</f>
        <v>2.9139533243547344E-3</v>
      </c>
      <c r="F166" s="168">
        <f t="shared" si="63"/>
        <v>4.74</v>
      </c>
      <c r="G166" s="167">
        <f>raw_Data!K172</f>
        <v>5.537974683544303E-3</v>
      </c>
      <c r="H166" s="167">
        <f t="shared" si="64"/>
        <v>-3.1645569620253222E-2</v>
      </c>
      <c r="I166" s="165"/>
      <c r="J166" s="167">
        <f t="shared" si="65"/>
        <v>0.99932477252870944</v>
      </c>
      <c r="K166" s="167">
        <f t="shared" si="84"/>
        <v>2.2387258530640608E-3</v>
      </c>
      <c r="L166" s="93"/>
      <c r="M166" s="171">
        <f t="shared" si="60"/>
        <v>1.0022387258530641</v>
      </c>
      <c r="N166" s="172">
        <f t="shared" si="66"/>
        <v>0.97389240506329111</v>
      </c>
      <c r="O166" s="170">
        <f t="shared" si="61"/>
        <v>165</v>
      </c>
      <c r="P166" s="170">
        <f t="shared" si="62"/>
        <v>167</v>
      </c>
      <c r="Q166" s="169"/>
      <c r="R166" s="149">
        <f t="shared" si="67"/>
        <v>0.30942228897884178</v>
      </c>
      <c r="S166" s="173">
        <f t="shared" si="68"/>
        <v>-0.9155048954918632</v>
      </c>
      <c r="T166" s="149">
        <v>0</v>
      </c>
      <c r="U166" s="97"/>
      <c r="V166" s="149">
        <f>1/PI()*ATAN('Exhibit4_Impact-Test'!$Y$25*S_RDY_SP)+'Exhibit4_Impact-Test'!$Y$26</f>
        <v>0.6763948274793683</v>
      </c>
      <c r="W166" s="172">
        <f t="shared" si="69"/>
        <v>0.67008336492396503</v>
      </c>
      <c r="X166" s="149">
        <f>1/PI()*ATAN('Exhibit4_Impact-Test'!$Y$25*S_RS_SP)+'Exhibit4_Impact-Test'!$Y$26</f>
        <v>0.15911675524234947</v>
      </c>
      <c r="Y166" s="172">
        <f t="shared" si="70"/>
        <v>0.15531542152953684</v>
      </c>
      <c r="Z166" s="149">
        <f>1/PI()*ATAN('Exhibit4_Impact-Test'!$Y$25*S_5050_SP)+'Exhibit4_Impact-Test'!$Y$26</f>
        <v>0.5</v>
      </c>
      <c r="AA166" s="149">
        <f t="shared" si="71"/>
        <v>0.49282782393680818</v>
      </c>
      <c r="AB166" s="195">
        <f>VLOOKUP(_xlfn.NUMBERVALUE(LEFT(A166,4)),Transactioncosts!$C:$G,5,FALSE)</f>
        <v>70</v>
      </c>
      <c r="AC166" s="174"/>
      <c r="AD166" s="175">
        <f t="shared" si="72"/>
        <v>0.98306542109279071</v>
      </c>
      <c r="AE166" s="149">
        <f t="shared" si="73"/>
        <v>0.99772835126593662</v>
      </c>
      <c r="AF166" s="149">
        <f t="shared" si="74"/>
        <v>0.98806556545817759</v>
      </c>
      <c r="AG166" s="176">
        <f t="shared" si="75"/>
        <v>0.98297960105558702</v>
      </c>
      <c r="AH166" s="149">
        <f t="shared" si="76"/>
        <v>0.99770442660567338</v>
      </c>
      <c r="AI166" s="149">
        <f t="shared" si="77"/>
        <v>0.98801536022573522</v>
      </c>
      <c r="AJ166" s="97"/>
      <c r="AK166" s="171">
        <f t="shared" si="78"/>
        <v>-1.7079608564452547E-2</v>
      </c>
      <c r="AL166" s="149">
        <f t="shared" si="79"/>
        <v>-2.2742328422479894E-3</v>
      </c>
      <c r="AM166" s="149">
        <f t="shared" si="80"/>
        <v>-1.2006221636341175E-2</v>
      </c>
      <c r="AN166" s="149">
        <f t="shared" si="85"/>
        <v>0.66604545193858389</v>
      </c>
      <c r="AO166" s="149">
        <f t="shared" si="85"/>
        <v>1.9213632137566974</v>
      </c>
      <c r="AP166" s="149">
        <f t="shared" si="85"/>
        <v>0.67602731546462214</v>
      </c>
      <c r="AQ166" s="97"/>
      <c r="AR166" s="171">
        <f t="shared" si="81"/>
        <v>-1.7166910774006658E-2</v>
      </c>
      <c r="AS166" s="149">
        <f t="shared" si="82"/>
        <v>-2.2982122621810494E-3</v>
      </c>
      <c r="AT166" s="149">
        <f t="shared" si="83"/>
        <v>-1.2057034567937885E-2</v>
      </c>
      <c r="AU166" s="175">
        <f t="shared" si="86"/>
        <v>0.65281588912281707</v>
      </c>
      <c r="AV166" s="149">
        <f t="shared" si="87"/>
        <v>1.6100846923636252</v>
      </c>
      <c r="AW166" s="149">
        <f t="shared" si="88"/>
        <v>0.66944164618105173</v>
      </c>
    </row>
    <row r="167" spans="1:49" ht="15" x14ac:dyDescent="0.25">
      <c r="A167" s="130">
        <v>1884.1</v>
      </c>
      <c r="B167" s="138"/>
      <c r="C167" s="166">
        <f>raw_Data!B173</f>
        <v>4.4400000000000004</v>
      </c>
      <c r="D167" s="167">
        <f>raw_Data!J173</f>
        <v>2.6108333333333334E-2</v>
      </c>
      <c r="E167" s="167">
        <f>raw_Data!L173</f>
        <v>2.9072273823647077E-3</v>
      </c>
      <c r="F167" s="168">
        <f t="shared" si="63"/>
        <v>4.59</v>
      </c>
      <c r="G167" s="167">
        <f>raw_Data!K173</f>
        <v>5.6880900508351493E-3</v>
      </c>
      <c r="H167" s="167">
        <f t="shared" si="64"/>
        <v>-3.2679738562091387E-2</v>
      </c>
      <c r="I167" s="165"/>
      <c r="J167" s="167">
        <f t="shared" si="65"/>
        <v>0.9993244665032055</v>
      </c>
      <c r="K167" s="167">
        <f t="shared" si="84"/>
        <v>2.2316938855702073E-3</v>
      </c>
      <c r="L167" s="93"/>
      <c r="M167" s="171">
        <f t="shared" si="60"/>
        <v>1.0022316938855702</v>
      </c>
      <c r="N167" s="172">
        <f t="shared" si="66"/>
        <v>0.97300835148874376</v>
      </c>
      <c r="O167" s="170">
        <f t="shared" si="61"/>
        <v>166</v>
      </c>
      <c r="P167" s="170">
        <f t="shared" si="62"/>
        <v>168</v>
      </c>
      <c r="Q167" s="169"/>
      <c r="R167" s="149">
        <f t="shared" si="67"/>
        <v>0.32249741200812976</v>
      </c>
      <c r="S167" s="173">
        <f t="shared" si="68"/>
        <v>-0.91813287214905759</v>
      </c>
      <c r="T167" s="149">
        <v>0</v>
      </c>
      <c r="U167" s="97"/>
      <c r="V167" s="149">
        <f>1/PI()*ATAN('Exhibit4_Impact-Test'!$Y$25*S_RDY_SP)+'Exhibit4_Impact-Test'!$Y$26</f>
        <v>0.68234337023878366</v>
      </c>
      <c r="W167" s="172">
        <f t="shared" si="69"/>
        <v>0.67589499248010199</v>
      </c>
      <c r="X167" s="149">
        <f>1/PI()*ATAN('Exhibit4_Impact-Test'!$Y$25*S_RS_SP)+'Exhibit4_Impact-Test'!$Y$26</f>
        <v>0.15873323013857127</v>
      </c>
      <c r="Y167" s="172">
        <f t="shared" si="70"/>
        <v>0.15482141708619621</v>
      </c>
      <c r="Z167" s="149">
        <f>1/PI()*ATAN('Exhibit4_Impact-Test'!$Y$25*S_5050_SP)+'Exhibit4_Impact-Test'!$Y$26</f>
        <v>0.5</v>
      </c>
      <c r="AA167" s="149">
        <f t="shared" si="71"/>
        <v>0.49260258456554112</v>
      </c>
      <c r="AB167" s="195">
        <f>VLOOKUP(_xlfn.NUMBERVALUE(LEFT(A167,4)),Transactioncosts!$C:$G,5,FALSE)</f>
        <v>70</v>
      </c>
      <c r="AC167" s="174"/>
      <c r="AD167" s="175">
        <f t="shared" si="72"/>
        <v>0.98229133994487783</v>
      </c>
      <c r="AE167" s="149">
        <f t="shared" si="73"/>
        <v>0.99759297835147642</v>
      </c>
      <c r="AF167" s="149">
        <f t="shared" si="74"/>
        <v>0.98762002268715698</v>
      </c>
      <c r="AG167" s="176">
        <f t="shared" si="75"/>
        <v>0.98220405566778513</v>
      </c>
      <c r="AH167" s="149">
        <f t="shared" si="76"/>
        <v>0.99751950752837082</v>
      </c>
      <c r="AI167" s="149">
        <f t="shared" si="77"/>
        <v>0.98756824077911576</v>
      </c>
      <c r="AJ167" s="97"/>
      <c r="AK167" s="171">
        <f t="shared" si="78"/>
        <v>-1.7867334440269018E-2</v>
      </c>
      <c r="AL167" s="149">
        <f t="shared" si="79"/>
        <v>-2.4099231821030336E-3</v>
      </c>
      <c r="AM167" s="149">
        <f t="shared" si="80"/>
        <v>-1.2457247630807947E-2</v>
      </c>
      <c r="AN167" s="149">
        <f t="shared" si="85"/>
        <v>0.64817811749831489</v>
      </c>
      <c r="AO167" s="149">
        <f t="shared" si="85"/>
        <v>1.9189532905745943</v>
      </c>
      <c r="AP167" s="149">
        <f t="shared" si="85"/>
        <v>0.66357006783381423</v>
      </c>
      <c r="AQ167" s="97"/>
      <c r="AR167" s="171">
        <f t="shared" si="81"/>
        <v>-1.7956196218560858E-2</v>
      </c>
      <c r="AS167" s="149">
        <f t="shared" si="82"/>
        <v>-2.4835739899234399E-3</v>
      </c>
      <c r="AT167" s="149">
        <f t="shared" si="83"/>
        <v>-1.2509680008025719E-2</v>
      </c>
      <c r="AU167" s="175">
        <f t="shared" si="86"/>
        <v>0.63485969290425626</v>
      </c>
      <c r="AV167" s="149">
        <f t="shared" si="87"/>
        <v>1.6076011183737018</v>
      </c>
      <c r="AW167" s="149">
        <f t="shared" si="88"/>
        <v>0.65693196617302596</v>
      </c>
    </row>
    <row r="168" spans="1:49" ht="15" x14ac:dyDescent="0.25">
      <c r="A168" s="130">
        <v>1884.11</v>
      </c>
      <c r="B168" s="138"/>
      <c r="C168" s="166">
        <f>raw_Data!B174</f>
        <v>4.3499999999999996</v>
      </c>
      <c r="D168" s="167">
        <f>raw_Data!J174</f>
        <v>2.5974999999999998E-2</v>
      </c>
      <c r="E168" s="167">
        <f>raw_Data!L174</f>
        <v>2.9005009441593899E-3</v>
      </c>
      <c r="F168" s="168">
        <f t="shared" si="63"/>
        <v>4.4400000000000004</v>
      </c>
      <c r="G168" s="167">
        <f>raw_Data!K174</f>
        <v>5.8502252252252245E-3</v>
      </c>
      <c r="H168" s="167">
        <f t="shared" si="64"/>
        <v>-2.0270270270270396E-2</v>
      </c>
      <c r="I168" s="165"/>
      <c r="J168" s="167">
        <f t="shared" si="65"/>
        <v>0.99932416027870041</v>
      </c>
      <c r="K168" s="167">
        <f t="shared" si="84"/>
        <v>2.2246612228598028E-3</v>
      </c>
      <c r="L168" s="93"/>
      <c r="M168" s="171">
        <f t="shared" si="60"/>
        <v>1.0022246612228598</v>
      </c>
      <c r="N168" s="172">
        <f t="shared" si="66"/>
        <v>0.98557995495495476</v>
      </c>
      <c r="O168" s="170">
        <f t="shared" si="61"/>
        <v>167</v>
      </c>
      <c r="P168" s="170">
        <f t="shared" si="62"/>
        <v>169</v>
      </c>
      <c r="Q168" s="169"/>
      <c r="R168" s="149">
        <f t="shared" si="67"/>
        <v>0.33605638245873826</v>
      </c>
      <c r="S168" s="173">
        <f t="shared" si="68"/>
        <v>-0.87456681364244782</v>
      </c>
      <c r="T168" s="149">
        <v>0</v>
      </c>
      <c r="U168" s="97"/>
      <c r="V168" s="149">
        <f>1/PI()*ATAN('Exhibit4_Impact-Test'!$Y$25*S_RDY_SP)+'Exhibit4_Impact-Test'!$Y$26</f>
        <v>0.6883641749219197</v>
      </c>
      <c r="W168" s="172">
        <f t="shared" si="69"/>
        <v>0.68476029575055097</v>
      </c>
      <c r="X168" s="149">
        <f>1/PI()*ATAN('Exhibit4_Impact-Test'!$Y$25*S_RS_SP)+'Exhibit4_Impact-Test'!$Y$26</f>
        <v>0.16531724895842204</v>
      </c>
      <c r="Y168" s="172">
        <f t="shared" si="70"/>
        <v>0.16301927726056711</v>
      </c>
      <c r="Z168" s="149">
        <f>1/PI()*ATAN('Exhibit4_Impact-Test'!$Y$25*S_5050_SP)+'Exhibit4_Impact-Test'!$Y$26</f>
        <v>0.5</v>
      </c>
      <c r="AA168" s="149">
        <f t="shared" si="71"/>
        <v>0.49581329419087727</v>
      </c>
      <c r="AB168" s="195">
        <f>VLOOKUP(_xlfn.NUMBERVALUE(LEFT(A168,4)),Transactioncosts!$C:$G,5,FALSE)</f>
        <v>70</v>
      </c>
      <c r="AC168" s="174"/>
      <c r="AD168" s="175">
        <f t="shared" si="72"/>
        <v>0.99076704172593566</v>
      </c>
      <c r="AE168" s="149">
        <f t="shared" si="73"/>
        <v>0.99947300417292873</v>
      </c>
      <c r="AF168" s="149">
        <f t="shared" si="74"/>
        <v>0.99390230808890734</v>
      </c>
      <c r="AG168" s="176">
        <f t="shared" si="75"/>
        <v>0.99071846086453863</v>
      </c>
      <c r="AH168" s="149">
        <f t="shared" si="76"/>
        <v>0.99872747583282817</v>
      </c>
      <c r="AI168" s="149">
        <f t="shared" si="77"/>
        <v>0.99387300114824351</v>
      </c>
      <c r="AJ168" s="97"/>
      <c r="AK168" s="171">
        <f t="shared" si="78"/>
        <v>-9.2758462258784105E-3</v>
      </c>
      <c r="AL168" s="149">
        <f t="shared" si="79"/>
        <v>-5.2713473817800978E-4</v>
      </c>
      <c r="AM168" s="149">
        <f t="shared" si="80"/>
        <v>-6.1163587562128429E-3</v>
      </c>
      <c r="AN168" s="149">
        <f t="shared" si="85"/>
        <v>0.63890227127243648</v>
      </c>
      <c r="AO168" s="149">
        <f t="shared" si="85"/>
        <v>1.9184261558364162</v>
      </c>
      <c r="AP168" s="149">
        <f t="shared" si="85"/>
        <v>0.65745370907760137</v>
      </c>
      <c r="AQ168" s="97"/>
      <c r="AR168" s="171">
        <f t="shared" si="81"/>
        <v>-9.324881014518803E-3</v>
      </c>
      <c r="AS168" s="149">
        <f t="shared" si="82"/>
        <v>-1.2733345135797225E-3</v>
      </c>
      <c r="AT168" s="149">
        <f t="shared" si="83"/>
        <v>-6.1458459326857234E-3</v>
      </c>
      <c r="AU168" s="175">
        <f t="shared" si="86"/>
        <v>0.62553481188973747</v>
      </c>
      <c r="AV168" s="149">
        <f t="shared" si="87"/>
        <v>1.606327783860122</v>
      </c>
      <c r="AW168" s="149">
        <f t="shared" si="88"/>
        <v>0.65078612024034022</v>
      </c>
    </row>
    <row r="169" spans="1:49" ht="15" x14ac:dyDescent="0.25">
      <c r="A169" s="130">
        <v>1884.12</v>
      </c>
      <c r="B169" s="138"/>
      <c r="C169" s="166">
        <f>raw_Data!B175</f>
        <v>4.34</v>
      </c>
      <c r="D169" s="167">
        <f>raw_Data!J175</f>
        <v>2.5833333333333333E-2</v>
      </c>
      <c r="E169" s="167">
        <f>raw_Data!L175</f>
        <v>2.8937740096619535E-3</v>
      </c>
      <c r="F169" s="168">
        <f t="shared" si="63"/>
        <v>4.3499999999999996</v>
      </c>
      <c r="G169" s="167">
        <f>raw_Data!K175</f>
        <v>5.9386973180076633E-3</v>
      </c>
      <c r="H169" s="167">
        <f t="shared" si="64"/>
        <v>-2.2988505747125743E-3</v>
      </c>
      <c r="I169" s="165"/>
      <c r="J169" s="167">
        <f t="shared" si="65"/>
        <v>0.99932385385501543</v>
      </c>
      <c r="K169" s="167">
        <f t="shared" si="84"/>
        <v>2.2176278646774961E-3</v>
      </c>
      <c r="L169" s="93"/>
      <c r="M169" s="171">
        <f t="shared" si="60"/>
        <v>1.0022176278646775</v>
      </c>
      <c r="N169" s="172">
        <f t="shared" si="66"/>
        <v>1.003639846743295</v>
      </c>
      <c r="O169" s="170">
        <f t="shared" si="61"/>
        <v>168</v>
      </c>
      <c r="P169" s="170">
        <f t="shared" si="62"/>
        <v>170</v>
      </c>
      <c r="Q169" s="169"/>
      <c r="R169" s="149">
        <f t="shared" si="67"/>
        <v>0.3437185459287817</v>
      </c>
      <c r="S169" s="173">
        <f t="shared" si="68"/>
        <v>-0.44214178756110073</v>
      </c>
      <c r="T169" s="149">
        <v>0</v>
      </c>
      <c r="U169" s="97"/>
      <c r="V169" s="149">
        <f>1/PI()*ATAN('Exhibit4_Impact-Test'!$Y$25*S_RDY_SP)+'Exhibit4_Impact-Test'!$Y$26</f>
        <v>0.6917004188072664</v>
      </c>
      <c r="W169" s="172">
        <f t="shared" si="69"/>
        <v>0.69200274048767518</v>
      </c>
      <c r="X169" s="149">
        <f>1/PI()*ATAN('Exhibit4_Impact-Test'!$Y$25*S_RS_SP)+'Exhibit4_Impact-Test'!$Y$26</f>
        <v>0.26952332584635469</v>
      </c>
      <c r="Y169" s="172">
        <f t="shared" si="70"/>
        <v>0.26980260661903127</v>
      </c>
      <c r="Z169" s="149">
        <f>1/PI()*ATAN('Exhibit4_Impact-Test'!$Y$25*S_5050_SP)+'Exhibit4_Impact-Test'!$Y$26</f>
        <v>0.5</v>
      </c>
      <c r="AA169" s="149">
        <f t="shared" si="71"/>
        <v>0.50035451643414885</v>
      </c>
      <c r="AB169" s="195">
        <f>VLOOKUP(_xlfn.NUMBERVALUE(LEFT(A169,4)),Transactioncosts!$C:$G,5,FALSE)</f>
        <v>70</v>
      </c>
      <c r="AC169" s="174"/>
      <c r="AD169" s="175">
        <f t="shared" si="72"/>
        <v>1.0032013772586528</v>
      </c>
      <c r="AE169" s="149">
        <f t="shared" si="73"/>
        <v>1.0026009490269239</v>
      </c>
      <c r="AF169" s="149">
        <f t="shared" si="74"/>
        <v>1.0029287373039861</v>
      </c>
      <c r="AG169" s="176">
        <f t="shared" si="75"/>
        <v>1.0031800695300122</v>
      </c>
      <c r="AH169" s="149">
        <f t="shared" si="76"/>
        <v>1.0018545202787092</v>
      </c>
      <c r="AI169" s="149">
        <f t="shared" si="77"/>
        <v>1.0029262556889471</v>
      </c>
      <c r="AJ169" s="97"/>
      <c r="AK169" s="171">
        <f t="shared" si="78"/>
        <v>3.1962637610600431E-3</v>
      </c>
      <c r="AL169" s="149">
        <f t="shared" si="79"/>
        <v>2.5975724126706392E-3</v>
      </c>
      <c r="AM169" s="149">
        <f t="shared" si="80"/>
        <v>2.9244569082880717E-3</v>
      </c>
      <c r="AN169" s="149">
        <f t="shared" si="85"/>
        <v>0.64209853503349656</v>
      </c>
      <c r="AO169" s="149">
        <f t="shared" si="85"/>
        <v>1.9210237282490867</v>
      </c>
      <c r="AP169" s="149">
        <f t="shared" si="85"/>
        <v>0.66037816598588939</v>
      </c>
      <c r="AQ169" s="97"/>
      <c r="AR169" s="171">
        <f t="shared" si="81"/>
        <v>3.1750238032489061E-3</v>
      </c>
      <c r="AS169" s="149">
        <f t="shared" si="82"/>
        <v>1.8528027790746069E-3</v>
      </c>
      <c r="AT169" s="149">
        <f t="shared" si="83"/>
        <v>2.921982536962439E-3</v>
      </c>
      <c r="AU169" s="175">
        <f t="shared" si="86"/>
        <v>0.62870983569298633</v>
      </c>
      <c r="AV169" s="149">
        <f t="shared" si="87"/>
        <v>1.6081805866391965</v>
      </c>
      <c r="AW169" s="149">
        <f t="shared" si="88"/>
        <v>0.65370810277730262</v>
      </c>
    </row>
    <row r="170" spans="1:49" ht="15" x14ac:dyDescent="0.25">
      <c r="A170" s="130">
        <v>1885.01</v>
      </c>
      <c r="B170" s="138"/>
      <c r="C170" s="166">
        <f>raw_Data!B176</f>
        <v>4.24</v>
      </c>
      <c r="D170" s="167">
        <f>raw_Data!J176</f>
        <v>2.5350000000000001E-2</v>
      </c>
      <c r="E170" s="167">
        <f>raw_Data!L176</f>
        <v>2.8870465787962374E-3</v>
      </c>
      <c r="F170" s="168">
        <f t="shared" si="63"/>
        <v>4.34</v>
      </c>
      <c r="G170" s="167">
        <f>raw_Data!K176</f>
        <v>5.8410138248847932E-3</v>
      </c>
      <c r="H170" s="167">
        <f t="shared" si="64"/>
        <v>-2.304147465437778E-2</v>
      </c>
      <c r="I170" s="165"/>
      <c r="J170" s="167">
        <f t="shared" si="65"/>
        <v>0.99932354723206063</v>
      </c>
      <c r="K170" s="167">
        <f t="shared" si="84"/>
        <v>2.2105938108567535E-3</v>
      </c>
      <c r="L170" s="93"/>
      <c r="M170" s="171">
        <f t="shared" si="60"/>
        <v>1.0022105938108568</v>
      </c>
      <c r="N170" s="172">
        <f t="shared" si="66"/>
        <v>0.98279953917050711</v>
      </c>
      <c r="O170" s="170">
        <f t="shared" si="61"/>
        <v>169</v>
      </c>
      <c r="P170" s="170">
        <f t="shared" si="62"/>
        <v>171</v>
      </c>
      <c r="Q170" s="169"/>
      <c r="R170" s="149">
        <f t="shared" si="67"/>
        <v>0.33741401291583561</v>
      </c>
      <c r="S170" s="173">
        <f t="shared" si="68"/>
        <v>-0.88842312456119665</v>
      </c>
      <c r="T170" s="149">
        <v>0</v>
      </c>
      <c r="U170" s="97"/>
      <c r="V170" s="149">
        <f>1/PI()*ATAN('Exhibit4_Impact-Test'!$Y$25*S_RDY_SP)+'Exhibit4_Impact-Test'!$Y$26</f>
        <v>0.68895877925331628</v>
      </c>
      <c r="W170" s="172">
        <f t="shared" si="69"/>
        <v>0.68475213746030217</v>
      </c>
      <c r="X170" s="149">
        <f>1/PI()*ATAN('Exhibit4_Impact-Test'!$Y$25*S_RS_SP)+'Exhibit4_Impact-Test'!$Y$26</f>
        <v>0.16316992830265376</v>
      </c>
      <c r="Y170" s="172">
        <f t="shared" si="70"/>
        <v>0.16051689791526519</v>
      </c>
      <c r="Z170" s="149">
        <f>1/PI()*ATAN('Exhibit4_Impact-Test'!$Y$25*S_5050_SP)+'Exhibit4_Impact-Test'!$Y$26</f>
        <v>0.5</v>
      </c>
      <c r="AA170" s="149">
        <f t="shared" si="71"/>
        <v>0.49511059054111844</v>
      </c>
      <c r="AB170" s="195">
        <f>VLOOKUP(_xlfn.NUMBERVALUE(LEFT(A170,4)),Transactioncosts!$C:$G,5,FALSE)</f>
        <v>70</v>
      </c>
      <c r="AC170" s="174"/>
      <c r="AD170" s="175">
        <f t="shared" si="72"/>
        <v>0.98883717730182208</v>
      </c>
      <c r="AE170" s="149">
        <f t="shared" si="73"/>
        <v>0.999043293416912</v>
      </c>
      <c r="AF170" s="149">
        <f t="shared" si="74"/>
        <v>0.99250506649068193</v>
      </c>
      <c r="AG170" s="176">
        <f t="shared" si="75"/>
        <v>0.98879954776770163</v>
      </c>
      <c r="AH170" s="149">
        <f t="shared" si="76"/>
        <v>0.99428233192625903</v>
      </c>
      <c r="AI170" s="149">
        <f t="shared" si="77"/>
        <v>0.99247084062446977</v>
      </c>
      <c r="AJ170" s="97"/>
      <c r="AK170" s="171">
        <f t="shared" si="78"/>
        <v>-1.1225594581566722E-2</v>
      </c>
      <c r="AL170" s="149">
        <f t="shared" si="79"/>
        <v>-9.5716451892784409E-4</v>
      </c>
      <c r="AM170" s="149">
        <f t="shared" si="80"/>
        <v>-7.5231616573151775E-3</v>
      </c>
      <c r="AN170" s="149">
        <f t="shared" si="85"/>
        <v>0.63087294045192988</v>
      </c>
      <c r="AO170" s="149">
        <f t="shared" si="85"/>
        <v>1.9200665637301588</v>
      </c>
      <c r="AP170" s="149">
        <f t="shared" si="85"/>
        <v>0.65285500432857424</v>
      </c>
      <c r="AQ170" s="97"/>
      <c r="AR170" s="171">
        <f t="shared" si="81"/>
        <v>-1.1263649633486E-2</v>
      </c>
      <c r="AS170" s="149">
        <f t="shared" si="82"/>
        <v>-5.7340765130738519E-3</v>
      </c>
      <c r="AT170" s="149">
        <f t="shared" si="83"/>
        <v>-7.5576465758402491E-3</v>
      </c>
      <c r="AU170" s="175">
        <f t="shared" si="86"/>
        <v>0.6174461860595003</v>
      </c>
      <c r="AV170" s="149">
        <f t="shared" si="87"/>
        <v>1.6024465101261227</v>
      </c>
      <c r="AW170" s="149">
        <f t="shared" si="88"/>
        <v>0.64615045620146239</v>
      </c>
    </row>
    <row r="171" spans="1:49" ht="15" x14ac:dyDescent="0.25">
      <c r="A171" s="130">
        <v>1885.02</v>
      </c>
      <c r="B171" s="138"/>
      <c r="C171" s="166">
        <f>raw_Data!B177</f>
        <v>4.37</v>
      </c>
      <c r="D171" s="167">
        <f>raw_Data!J177</f>
        <v>2.4858333333333333E-2</v>
      </c>
      <c r="E171" s="167">
        <f>raw_Data!L177</f>
        <v>2.8769545016391618E-3</v>
      </c>
      <c r="F171" s="168">
        <f t="shared" si="63"/>
        <v>4.24</v>
      </c>
      <c r="G171" s="167">
        <f>raw_Data!K177</f>
        <v>5.8628144654088044E-3</v>
      </c>
      <c r="H171" s="167">
        <f t="shared" si="64"/>
        <v>3.0660377358490587E-2</v>
      </c>
      <c r="I171" s="165"/>
      <c r="J171" s="167">
        <f t="shared" si="65"/>
        <v>0.99898484188555403</v>
      </c>
      <c r="K171" s="167">
        <f t="shared" si="84"/>
        <v>1.8617963871931931E-3</v>
      </c>
      <c r="L171" s="93"/>
      <c r="M171" s="171">
        <f t="shared" si="60"/>
        <v>1.0018617963871932</v>
      </c>
      <c r="N171" s="172">
        <f t="shared" si="66"/>
        <v>1.0365231918238993</v>
      </c>
      <c r="O171" s="170">
        <f t="shared" si="61"/>
        <v>170</v>
      </c>
      <c r="P171" s="170">
        <f t="shared" si="62"/>
        <v>172</v>
      </c>
      <c r="Q171" s="169"/>
      <c r="R171" s="149">
        <f t="shared" si="67"/>
        <v>0.34009315937461576</v>
      </c>
      <c r="S171" s="173">
        <f t="shared" si="68"/>
        <v>0.91394133319466642</v>
      </c>
      <c r="T171" s="149">
        <v>0</v>
      </c>
      <c r="U171" s="97"/>
      <c r="V171" s="149">
        <f>1/PI()*ATAN('Exhibit4_Impact-Test'!$Y$25*S_RDY_SP)+'Exhibit4_Impact-Test'!$Y$26</f>
        <v>0.69012778519180284</v>
      </c>
      <c r="W171" s="172">
        <f t="shared" si="69"/>
        <v>0.69735386691751078</v>
      </c>
      <c r="X171" s="149">
        <f>1/PI()*ATAN('Exhibit4_Impact-Test'!$Y$25*S_RS_SP)+'Exhibit4_Impact-Test'!$Y$26</f>
        <v>0.84065425372283176</v>
      </c>
      <c r="Y171" s="172">
        <f t="shared" si="70"/>
        <v>0.84515770271146373</v>
      </c>
      <c r="Z171" s="149">
        <f>1/PI()*ATAN('Exhibit4_Impact-Test'!$Y$25*S_5050_SP)+'Exhibit4_Impact-Test'!$Y$26</f>
        <v>0.5</v>
      </c>
      <c r="AA171" s="149">
        <f t="shared" si="71"/>
        <v>0.50850217099251838</v>
      </c>
      <c r="AB171" s="195">
        <f>VLOOKUP(_xlfn.NUMBERVALUE(LEFT(A171,4)),Transactioncosts!$C:$G,5,FALSE)</f>
        <v>70</v>
      </c>
      <c r="AC171" s="174"/>
      <c r="AD171" s="175">
        <f t="shared" si="72"/>
        <v>1.0257825884515843</v>
      </c>
      <c r="AE171" s="149">
        <f t="shared" si="73"/>
        <v>1.0310000459010293</v>
      </c>
      <c r="AF171" s="149">
        <f t="shared" si="74"/>
        <v>1.0191924941055461</v>
      </c>
      <c r="AG171" s="176">
        <f t="shared" si="75"/>
        <v>1.0256678890018434</v>
      </c>
      <c r="AH171" s="149">
        <f t="shared" si="76"/>
        <v>1.0301994756371893</v>
      </c>
      <c r="AI171" s="149">
        <f t="shared" si="77"/>
        <v>1.0191329789085986</v>
      </c>
      <c r="AJ171" s="97"/>
      <c r="AK171" s="171">
        <f t="shared" si="78"/>
        <v>2.5455822200184532E-2</v>
      </c>
      <c r="AL171" s="149">
        <f t="shared" si="79"/>
        <v>3.052924955570388E-2</v>
      </c>
      <c r="AM171" s="149">
        <f t="shared" si="80"/>
        <v>1.9010641312515605E-2</v>
      </c>
      <c r="AN171" s="149">
        <f t="shared" si="85"/>
        <v>0.65632876265211437</v>
      </c>
      <c r="AO171" s="149">
        <f t="shared" si="85"/>
        <v>1.9505958132858627</v>
      </c>
      <c r="AP171" s="149">
        <f t="shared" si="85"/>
        <v>0.67186564564108986</v>
      </c>
      <c r="AQ171" s="97"/>
      <c r="AR171" s="171">
        <f t="shared" si="81"/>
        <v>2.5343999418088552E-2</v>
      </c>
      <c r="AS171" s="149">
        <f t="shared" si="82"/>
        <v>2.9752449157944019E-2</v>
      </c>
      <c r="AT171" s="149">
        <f t="shared" si="83"/>
        <v>1.8952245145904899E-2</v>
      </c>
      <c r="AU171" s="175">
        <f t="shared" si="86"/>
        <v>0.64279018547758882</v>
      </c>
      <c r="AV171" s="149">
        <f t="shared" si="87"/>
        <v>1.6321989592840667</v>
      </c>
      <c r="AW171" s="149">
        <f t="shared" si="88"/>
        <v>0.66510270134736726</v>
      </c>
    </row>
    <row r="172" spans="1:49" ht="15" x14ac:dyDescent="0.25">
      <c r="A172" s="130">
        <v>1885.03</v>
      </c>
      <c r="B172" s="138"/>
      <c r="C172" s="166">
        <f>raw_Data!B178</f>
        <v>4.38</v>
      </c>
      <c r="D172" s="167">
        <f>raw_Data!J178</f>
        <v>2.4374999999999997E-2</v>
      </c>
      <c r="E172" s="167">
        <f>raw_Data!L178</f>
        <v>2.8668613072220239E-3</v>
      </c>
      <c r="F172" s="168">
        <f t="shared" si="63"/>
        <v>4.37</v>
      </c>
      <c r="G172" s="167">
        <f>raw_Data!K178</f>
        <v>5.5778032036613266E-3</v>
      </c>
      <c r="H172" s="167">
        <f t="shared" si="64"/>
        <v>2.2883295194506825E-3</v>
      </c>
      <c r="I172" s="165"/>
      <c r="J172" s="167">
        <f t="shared" si="65"/>
        <v>0.99898415095850401</v>
      </c>
      <c r="K172" s="167">
        <f t="shared" si="84"/>
        <v>1.8510122657260375E-3</v>
      </c>
      <c r="L172" s="93"/>
      <c r="M172" s="171">
        <f t="shared" si="60"/>
        <v>1.001851012265726</v>
      </c>
      <c r="N172" s="172">
        <f t="shared" si="66"/>
        <v>1.007866132723112</v>
      </c>
      <c r="O172" s="170">
        <f t="shared" si="61"/>
        <v>171</v>
      </c>
      <c r="P172" s="170">
        <f t="shared" si="62"/>
        <v>173</v>
      </c>
      <c r="Q172" s="169"/>
      <c r="R172" s="149">
        <f t="shared" si="67"/>
        <v>0.31944720312078706</v>
      </c>
      <c r="S172" s="173">
        <f t="shared" si="68"/>
        <v>0.44302104397501429</v>
      </c>
      <c r="T172" s="149">
        <v>0</v>
      </c>
      <c r="U172" s="97"/>
      <c r="V172" s="149">
        <f>1/PI()*ATAN('Exhibit4_Impact-Test'!$Y$25*S_RDY_SP)+'Exhibit4_Impact-Test'!$Y$26</f>
        <v>0.68096823124022843</v>
      </c>
      <c r="W172" s="172">
        <f t="shared" si="69"/>
        <v>0.68226729348610471</v>
      </c>
      <c r="X172" s="149">
        <f>1/PI()*ATAN('Exhibit4_Impact-Test'!$Y$25*S_RS_SP)+'Exhibit4_Impact-Test'!$Y$26</f>
        <v>0.73079052216289531</v>
      </c>
      <c r="Y172" s="172">
        <f t="shared" si="70"/>
        <v>0.73196656479712585</v>
      </c>
      <c r="Z172" s="149">
        <f>1/PI()*ATAN('Exhibit4_Impact-Test'!$Y$25*S_5050_SP)+'Exhibit4_Impact-Test'!$Y$26</f>
        <v>0.5</v>
      </c>
      <c r="AA172" s="149">
        <f t="shared" si="71"/>
        <v>0.50149650921583278</v>
      </c>
      <c r="AB172" s="195">
        <f>VLOOKUP(_xlfn.NUMBERVALUE(LEFT(A172,4)),Transactioncosts!$C:$G,5,FALSE)</f>
        <v>70</v>
      </c>
      <c r="AC172" s="174"/>
      <c r="AD172" s="175">
        <f t="shared" si="72"/>
        <v>1.0059471182042889</v>
      </c>
      <c r="AE172" s="149">
        <f t="shared" si="73"/>
        <v>1.0062468052856519</v>
      </c>
      <c r="AF172" s="149">
        <f t="shared" si="74"/>
        <v>1.004858572494419</v>
      </c>
      <c r="AG172" s="176">
        <f t="shared" si="75"/>
        <v>1.0059110280859445</v>
      </c>
      <c r="AH172" s="149">
        <f t="shared" si="76"/>
        <v>1.0030067489361743</v>
      </c>
      <c r="AI172" s="149">
        <f t="shared" si="77"/>
        <v>1.0048480969299083</v>
      </c>
      <c r="AJ172" s="97"/>
      <c r="AK172" s="171">
        <f t="shared" si="78"/>
        <v>5.9295038985588905E-3</v>
      </c>
      <c r="AL172" s="149">
        <f t="shared" si="79"/>
        <v>6.227374874194334E-3</v>
      </c>
      <c r="AM172" s="149">
        <f t="shared" si="80"/>
        <v>4.8468077223537426E-3</v>
      </c>
      <c r="AN172" s="149">
        <f t="shared" si="85"/>
        <v>0.66225826655067321</v>
      </c>
      <c r="AO172" s="149">
        <f t="shared" si="85"/>
        <v>1.9568231881600571</v>
      </c>
      <c r="AP172" s="149">
        <f t="shared" si="85"/>
        <v>0.67671245336344366</v>
      </c>
      <c r="AQ172" s="97"/>
      <c r="AR172" s="171">
        <f t="shared" si="81"/>
        <v>5.8936264999312499E-3</v>
      </c>
      <c r="AS172" s="149">
        <f t="shared" si="82"/>
        <v>3.0022377070850221E-3</v>
      </c>
      <c r="AT172" s="149">
        <f t="shared" si="83"/>
        <v>4.8363827537051375E-3</v>
      </c>
      <c r="AU172" s="175">
        <f t="shared" si="86"/>
        <v>0.64868381197752012</v>
      </c>
      <c r="AV172" s="149">
        <f t="shared" si="87"/>
        <v>1.6352011969911517</v>
      </c>
      <c r="AW172" s="149">
        <f t="shared" si="88"/>
        <v>0.66993908410107239</v>
      </c>
    </row>
    <row r="173" spans="1:49" ht="15" x14ac:dyDescent="0.25">
      <c r="A173" s="130">
        <v>1885.04</v>
      </c>
      <c r="B173" s="138"/>
      <c r="C173" s="166">
        <f>raw_Data!B179</f>
        <v>4.37</v>
      </c>
      <c r="D173" s="167">
        <f>raw_Data!J179</f>
        <v>2.3891666666666669E-2</v>
      </c>
      <c r="E173" s="167">
        <f>raw_Data!L179</f>
        <v>2.8567669952863639E-3</v>
      </c>
      <c r="F173" s="168">
        <f t="shared" si="63"/>
        <v>4.38</v>
      </c>
      <c r="G173" s="167">
        <f>raw_Data!K179</f>
        <v>5.4547184170471849E-3</v>
      </c>
      <c r="H173" s="167">
        <f t="shared" si="64"/>
        <v>-2.2831050228310223E-3</v>
      </c>
      <c r="I173" s="165"/>
      <c r="J173" s="167">
        <f t="shared" si="65"/>
        <v>0.99898345935690602</v>
      </c>
      <c r="K173" s="167">
        <f t="shared" si="84"/>
        <v>1.8402263521923867E-3</v>
      </c>
      <c r="L173" s="93"/>
      <c r="M173" s="171">
        <f t="shared" si="60"/>
        <v>1.0018402263521924</v>
      </c>
      <c r="N173" s="172">
        <f t="shared" si="66"/>
        <v>1.0031716133942161</v>
      </c>
      <c r="O173" s="170">
        <f t="shared" si="61"/>
        <v>172</v>
      </c>
      <c r="P173" s="170">
        <f t="shared" si="62"/>
        <v>174</v>
      </c>
      <c r="Q173" s="169"/>
      <c r="R173" s="149">
        <f t="shared" si="67"/>
        <v>0.31098147173641638</v>
      </c>
      <c r="S173" s="173">
        <f t="shared" si="68"/>
        <v>-0.44332426204571046</v>
      </c>
      <c r="T173" s="149">
        <v>0</v>
      </c>
      <c r="U173" s="97"/>
      <c r="V173" s="149">
        <f>1/PI()*ATAN('Exhibit4_Impact-Test'!$Y$25*S_RDY_SP)+'Exhibit4_Impact-Test'!$Y$26</f>
        <v>0.67711156229404157</v>
      </c>
      <c r="W173" s="172">
        <f t="shared" si="69"/>
        <v>0.67740184954530125</v>
      </c>
      <c r="X173" s="149">
        <f>1/PI()*ATAN('Exhibit4_Impact-Test'!$Y$25*S_RS_SP)+'Exhibit4_Impact-Test'!$Y$26</f>
        <v>0.2691013720146066</v>
      </c>
      <c r="Y173" s="172">
        <f t="shared" si="70"/>
        <v>0.26936266252314894</v>
      </c>
      <c r="Z173" s="149">
        <f>1/PI()*ATAN('Exhibit4_Impact-Test'!$Y$25*S_5050_SP)+'Exhibit4_Impact-Test'!$Y$26</f>
        <v>0.5</v>
      </c>
      <c r="AA173" s="149">
        <f t="shared" si="71"/>
        <v>0.50033201475812539</v>
      </c>
      <c r="AB173" s="195">
        <f>VLOOKUP(_xlfn.NUMBERVALUE(LEFT(A173,4)),Transactioncosts!$C:$G,5,FALSE)</f>
        <v>70</v>
      </c>
      <c r="AC173" s="174"/>
      <c r="AD173" s="175">
        <f t="shared" si="72"/>
        <v>1.0027417239122351</v>
      </c>
      <c r="AE173" s="149">
        <f t="shared" si="73"/>
        <v>1.0021985044318835</v>
      </c>
      <c r="AF173" s="149">
        <f t="shared" si="74"/>
        <v>1.0025059198732043</v>
      </c>
      <c r="AG173" s="176">
        <f t="shared" si="75"/>
        <v>1.0027177677081596</v>
      </c>
      <c r="AH173" s="149">
        <f t="shared" si="76"/>
        <v>1.0015573643526863</v>
      </c>
      <c r="AI173" s="149">
        <f t="shared" si="77"/>
        <v>1.0025035957698973</v>
      </c>
      <c r="AJ173" s="97"/>
      <c r="AK173" s="171">
        <f t="shared" si="78"/>
        <v>2.7379722430260142E-3</v>
      </c>
      <c r="AL173" s="149">
        <f t="shared" si="79"/>
        <v>2.1960912572844787E-3</v>
      </c>
      <c r="AM173" s="149">
        <f t="shared" si="80"/>
        <v>2.5027852915802868E-3</v>
      </c>
      <c r="AN173" s="149">
        <f t="shared" si="85"/>
        <v>0.66499623879369918</v>
      </c>
      <c r="AO173" s="149">
        <f t="shared" si="85"/>
        <v>1.9590192794173416</v>
      </c>
      <c r="AP173" s="149">
        <f t="shared" si="85"/>
        <v>0.67921523865502398</v>
      </c>
      <c r="AQ173" s="97"/>
      <c r="AR173" s="171">
        <f t="shared" si="81"/>
        <v>2.7140812552730138E-3</v>
      </c>
      <c r="AS173" s="149">
        <f t="shared" si="82"/>
        <v>1.5561529184226932E-3</v>
      </c>
      <c r="AT173" s="149">
        <f t="shared" si="83"/>
        <v>2.5004669950447491E-3</v>
      </c>
      <c r="AU173" s="175">
        <f t="shared" si="86"/>
        <v>0.65139789323279318</v>
      </c>
      <c r="AV173" s="149">
        <f t="shared" si="87"/>
        <v>1.6367573499095744</v>
      </c>
      <c r="AW173" s="149">
        <f t="shared" si="88"/>
        <v>0.67243955109611719</v>
      </c>
    </row>
    <row r="174" spans="1:49" ht="15" x14ac:dyDescent="0.25">
      <c r="A174" s="130">
        <v>1885.05</v>
      </c>
      <c r="B174" s="138"/>
      <c r="C174" s="166">
        <f>raw_Data!B180</f>
        <v>4.32</v>
      </c>
      <c r="D174" s="167">
        <f>raw_Data!J180</f>
        <v>2.3400000000000001E-2</v>
      </c>
      <c r="E174" s="167">
        <f>raw_Data!L180</f>
        <v>2.8466715655732777E-3</v>
      </c>
      <c r="F174" s="168">
        <f t="shared" si="63"/>
        <v>4.37</v>
      </c>
      <c r="G174" s="167">
        <f>raw_Data!K180</f>
        <v>5.3546910755148738E-3</v>
      </c>
      <c r="H174" s="167">
        <f t="shared" si="64"/>
        <v>-1.1441647597253968E-2</v>
      </c>
      <c r="I174" s="165"/>
      <c r="J174" s="167">
        <f t="shared" si="65"/>
        <v>0.99898276707991807</v>
      </c>
      <c r="K174" s="167">
        <f t="shared" si="84"/>
        <v>1.8294386454913436E-3</v>
      </c>
      <c r="L174" s="93"/>
      <c r="M174" s="171">
        <f t="shared" si="60"/>
        <v>1.0018294386454913</v>
      </c>
      <c r="N174" s="172">
        <f t="shared" si="66"/>
        <v>0.99391304347826082</v>
      </c>
      <c r="O174" s="170">
        <f t="shared" si="61"/>
        <v>173</v>
      </c>
      <c r="P174" s="170">
        <f t="shared" si="62"/>
        <v>175</v>
      </c>
      <c r="Q174" s="169"/>
      <c r="R174" s="149">
        <f t="shared" si="67"/>
        <v>0.30419982160181369</v>
      </c>
      <c r="S174" s="173">
        <f t="shared" si="68"/>
        <v>-0.80020393332441375</v>
      </c>
      <c r="T174" s="149">
        <v>0</v>
      </c>
      <c r="U174" s="97"/>
      <c r="V174" s="149">
        <f>1/PI()*ATAN('Exhibit4_Impact-Test'!$Y$25*S_RDY_SP)+'Exhibit4_Impact-Test'!$Y$26</f>
        <v>0.67397953467737159</v>
      </c>
      <c r="W174" s="172">
        <f t="shared" si="69"/>
        <v>0.67223393613370719</v>
      </c>
      <c r="X174" s="149">
        <f>1/PI()*ATAN('Exhibit4_Impact-Test'!$Y$25*S_RS_SP)+'Exhibit4_Impact-Test'!$Y$26</f>
        <v>0.17777122263781298</v>
      </c>
      <c r="Y174" s="172">
        <f t="shared" si="70"/>
        <v>0.17661458237428326</v>
      </c>
      <c r="Z174" s="149">
        <f>1/PI()*ATAN('Exhibit4_Impact-Test'!$Y$25*S_5050_SP)+'Exhibit4_Impact-Test'!$Y$26</f>
        <v>0.5</v>
      </c>
      <c r="AA174" s="149">
        <f t="shared" si="71"/>
        <v>0.49801667919630432</v>
      </c>
      <c r="AB174" s="195">
        <f>VLOOKUP(_xlfn.NUMBERVALUE(LEFT(A174,4)),Transactioncosts!$C:$G,5,FALSE)</f>
        <v>70</v>
      </c>
      <c r="AC174" s="174"/>
      <c r="AD174" s="175">
        <f t="shared" si="72"/>
        <v>0.99649395031435906</v>
      </c>
      <c r="AE174" s="149">
        <f t="shared" si="73"/>
        <v>1.0004221313977286</v>
      </c>
      <c r="AF174" s="149">
        <f t="shared" si="74"/>
        <v>0.99787124106187608</v>
      </c>
      <c r="AG174" s="176">
        <f t="shared" si="75"/>
        <v>0.99649035338462566</v>
      </c>
      <c r="AH174" s="149">
        <f t="shared" si="76"/>
        <v>1.0001449241148548</v>
      </c>
      <c r="AI174" s="149">
        <f t="shared" si="77"/>
        <v>0.99785735781625018</v>
      </c>
      <c r="AJ174" s="97"/>
      <c r="AK174" s="171">
        <f t="shared" si="78"/>
        <v>-3.5122102816254643E-3</v>
      </c>
      <c r="AL174" s="149">
        <f t="shared" si="79"/>
        <v>4.2204232533610004E-4</v>
      </c>
      <c r="AM174" s="149">
        <f t="shared" si="80"/>
        <v>-2.1310279661465891E-3</v>
      </c>
      <c r="AN174" s="149">
        <f t="shared" si="85"/>
        <v>0.66148402851207366</v>
      </c>
      <c r="AO174" s="149">
        <f t="shared" si="85"/>
        <v>1.9594413217426776</v>
      </c>
      <c r="AP174" s="149">
        <f t="shared" si="85"/>
        <v>0.67708421068887736</v>
      </c>
      <c r="AQ174" s="97"/>
      <c r="AR174" s="171">
        <f t="shared" si="81"/>
        <v>-3.515819873258197E-3</v>
      </c>
      <c r="AS174" s="149">
        <f t="shared" si="82"/>
        <v>1.4491361436975327E-4</v>
      </c>
      <c r="AT174" s="149">
        <f t="shared" si="83"/>
        <v>-2.1449409256882115E-3</v>
      </c>
      <c r="AU174" s="175">
        <f t="shared" si="86"/>
        <v>0.64788207335953496</v>
      </c>
      <c r="AV174" s="149">
        <f t="shared" si="87"/>
        <v>1.6369022635239443</v>
      </c>
      <c r="AW174" s="149">
        <f t="shared" si="88"/>
        <v>0.67029461017042902</v>
      </c>
    </row>
    <row r="175" spans="1:49" ht="15" x14ac:dyDescent="0.25">
      <c r="A175" s="130">
        <v>1885.06</v>
      </c>
      <c r="B175" s="138"/>
      <c r="C175" s="166">
        <f>raw_Data!B181</f>
        <v>4.3</v>
      </c>
      <c r="D175" s="167">
        <f>raw_Data!J181</f>
        <v>2.2916666666666669E-2</v>
      </c>
      <c r="E175" s="167">
        <f>raw_Data!L181</f>
        <v>2.8365750178240834E-3</v>
      </c>
      <c r="F175" s="168">
        <f t="shared" si="63"/>
        <v>4.32</v>
      </c>
      <c r="G175" s="167">
        <f>raw_Data!K181</f>
        <v>5.3047839506172841E-3</v>
      </c>
      <c r="H175" s="167">
        <f t="shared" si="64"/>
        <v>-4.6296296296297612E-3</v>
      </c>
      <c r="I175" s="165"/>
      <c r="J175" s="167">
        <f t="shared" si="65"/>
        <v>0.99898207412676443</v>
      </c>
      <c r="K175" s="167">
        <f t="shared" si="84"/>
        <v>1.8186491445884023E-3</v>
      </c>
      <c r="L175" s="93"/>
      <c r="M175" s="171">
        <f t="shared" si="60"/>
        <v>1.0018186491445884</v>
      </c>
      <c r="N175" s="172">
        <f t="shared" si="66"/>
        <v>1.0006751543209875</v>
      </c>
      <c r="O175" s="170">
        <f t="shared" si="61"/>
        <v>174</v>
      </c>
      <c r="P175" s="170">
        <f t="shared" si="62"/>
        <v>176</v>
      </c>
      <c r="Q175" s="169"/>
      <c r="R175" s="149">
        <f t="shared" si="67"/>
        <v>0.3015550266037349</v>
      </c>
      <c r="S175" s="173">
        <f t="shared" si="68"/>
        <v>-0.619240652396433</v>
      </c>
      <c r="T175" s="149">
        <v>0</v>
      </c>
      <c r="U175" s="97"/>
      <c r="V175" s="149">
        <f>1/PI()*ATAN('Exhibit4_Impact-Test'!$Y$25*S_RDY_SP)+'Exhibit4_Impact-Test'!$Y$26</f>
        <v>0.6727477832384805</v>
      </c>
      <c r="W175" s="172">
        <f t="shared" si="69"/>
        <v>0.67249629737313521</v>
      </c>
      <c r="X175" s="149">
        <f>1/PI()*ATAN('Exhibit4_Impact-Test'!$Y$25*S_RS_SP)+'Exhibit4_Impact-Test'!$Y$26</f>
        <v>0.21621562278481593</v>
      </c>
      <c r="Y175" s="172">
        <f t="shared" si="70"/>
        <v>0.21602214283836055</v>
      </c>
      <c r="Z175" s="149">
        <f>1/PI()*ATAN('Exhibit4_Impact-Test'!$Y$25*S_5050_SP)+'Exhibit4_Impact-Test'!$Y$26</f>
        <v>0.5</v>
      </c>
      <c r="AA175" s="149">
        <f t="shared" si="71"/>
        <v>0.49971448230660637</v>
      </c>
      <c r="AB175" s="195">
        <f>VLOOKUP(_xlfn.NUMBERVALUE(LEFT(A175,4)),Transactioncosts!$C:$G,5,FALSE)</f>
        <v>70</v>
      </c>
      <c r="AC175" s="174"/>
      <c r="AD175" s="175">
        <f t="shared" si="72"/>
        <v>1.0010493655368662</v>
      </c>
      <c r="AE175" s="149">
        <f t="shared" si="73"/>
        <v>1.0015714076991522</v>
      </c>
      <c r="AF175" s="149">
        <f t="shared" si="74"/>
        <v>1.0012469017327881</v>
      </c>
      <c r="AG175" s="176">
        <f t="shared" si="75"/>
        <v>1.0010314928195769</v>
      </c>
      <c r="AH175" s="149">
        <f t="shared" si="76"/>
        <v>0.99718355152006577</v>
      </c>
      <c r="AI175" s="149">
        <f t="shared" si="77"/>
        <v>1.0012449031089343</v>
      </c>
      <c r="AJ175" s="97"/>
      <c r="AK175" s="171">
        <f t="shared" si="78"/>
        <v>1.0488153377242442E-3</v>
      </c>
      <c r="AL175" s="149">
        <f t="shared" si="79"/>
        <v>1.5701743299885366E-3</v>
      </c>
      <c r="AM175" s="149">
        <f t="shared" si="80"/>
        <v>1.2461249964313527E-3</v>
      </c>
      <c r="AN175" s="149">
        <f t="shared" si="85"/>
        <v>0.66253284384979794</v>
      </c>
      <c r="AO175" s="149">
        <f t="shared" si="85"/>
        <v>1.9610114960726661</v>
      </c>
      <c r="AP175" s="149">
        <f t="shared" si="85"/>
        <v>0.67833033568530876</v>
      </c>
      <c r="AQ175" s="97"/>
      <c r="AR175" s="171">
        <f t="shared" si="81"/>
        <v>1.030961196404093E-3</v>
      </c>
      <c r="AS175" s="149">
        <f t="shared" si="82"/>
        <v>-2.8204221337689368E-3</v>
      </c>
      <c r="AT175" s="149">
        <f t="shared" si="83"/>
        <v>1.2441288595693514E-3</v>
      </c>
      <c r="AU175" s="175">
        <f t="shared" si="86"/>
        <v>0.64891303455593907</v>
      </c>
      <c r="AV175" s="149">
        <f t="shared" si="87"/>
        <v>1.6340818413901754</v>
      </c>
      <c r="AW175" s="149">
        <f t="shared" si="88"/>
        <v>0.67153873902999839</v>
      </c>
    </row>
    <row r="176" spans="1:49" ht="15" x14ac:dyDescent="0.25">
      <c r="A176" s="130">
        <v>1885.07</v>
      </c>
      <c r="B176" s="138"/>
      <c r="C176" s="166">
        <f>raw_Data!B182</f>
        <v>4.46</v>
      </c>
      <c r="D176" s="167">
        <f>raw_Data!J182</f>
        <v>2.2433333333333333E-2</v>
      </c>
      <c r="E176" s="167">
        <f>raw_Data!L182</f>
        <v>2.8264773517796549E-3</v>
      </c>
      <c r="F176" s="168">
        <f t="shared" si="63"/>
        <v>4.3</v>
      </c>
      <c r="G176" s="167">
        <f>raw_Data!K182</f>
        <v>5.2170542635658918E-3</v>
      </c>
      <c r="H176" s="167">
        <f t="shared" si="64"/>
        <v>3.7209302325581506E-2</v>
      </c>
      <c r="I176" s="165"/>
      <c r="J176" s="167">
        <f t="shared" si="65"/>
        <v>0.99898138049660101</v>
      </c>
      <c r="K176" s="167">
        <f t="shared" si="84"/>
        <v>1.8078578483806673E-3</v>
      </c>
      <c r="L176" s="93"/>
      <c r="M176" s="171">
        <f t="shared" si="60"/>
        <v>1.0018078578483807</v>
      </c>
      <c r="N176" s="172">
        <f t="shared" si="66"/>
        <v>1.0424263565891474</v>
      </c>
      <c r="O176" s="170">
        <f t="shared" si="61"/>
        <v>175</v>
      </c>
      <c r="P176" s="170">
        <f t="shared" si="62"/>
        <v>177</v>
      </c>
      <c r="Q176" s="169"/>
      <c r="R176" s="149">
        <f t="shared" si="67"/>
        <v>0.29557844824600144</v>
      </c>
      <c r="S176" s="173">
        <f t="shared" si="68"/>
        <v>0.92916686545534788</v>
      </c>
      <c r="T176" s="149">
        <v>0</v>
      </c>
      <c r="U176" s="97"/>
      <c r="V176" s="149">
        <f>1/PI()*ATAN('Exhibit4_Impact-Test'!$Y$25*S_RDY_SP)+'Exhibit4_Impact-Test'!$Y$26</f>
        <v>0.66994305204610549</v>
      </c>
      <c r="W176" s="172">
        <f t="shared" si="69"/>
        <v>0.67867129536615356</v>
      </c>
      <c r="X176" s="149">
        <f>1/PI()*ATAN('Exhibit4_Impact-Test'!$Y$25*S_RS_SP)+'Exhibit4_Impact-Test'!$Y$26</f>
        <v>0.84285873985070947</v>
      </c>
      <c r="Y176" s="172">
        <f t="shared" si="70"/>
        <v>0.84805141192939204</v>
      </c>
      <c r="Z176" s="149">
        <f>1/PI()*ATAN('Exhibit4_Impact-Test'!$Y$25*S_5050_SP)+'Exhibit4_Impact-Test'!$Y$26</f>
        <v>0.5</v>
      </c>
      <c r="AA176" s="149">
        <f t="shared" si="71"/>
        <v>0.50993489357870447</v>
      </c>
      <c r="AB176" s="195">
        <f>VLOOKUP(_xlfn.NUMBERVALUE(LEFT(A176,4)),Transactioncosts!$C:$G,5,FALSE)</f>
        <v>70</v>
      </c>
      <c r="AC176" s="174"/>
      <c r="AD176" s="175">
        <f t="shared" si="72"/>
        <v>1.0290199388643009</v>
      </c>
      <c r="AE176" s="149">
        <f t="shared" si="73"/>
        <v>1.0360435145116509</v>
      </c>
      <c r="AF176" s="149">
        <f t="shared" si="74"/>
        <v>1.022117107218764</v>
      </c>
      <c r="AG176" s="176">
        <f t="shared" si="75"/>
        <v>1.0288732477009934</v>
      </c>
      <c r="AH176" s="149">
        <f t="shared" si="76"/>
        <v>1.0360295823230983</v>
      </c>
      <c r="AI176" s="149">
        <f t="shared" si="77"/>
        <v>1.0220475629637131</v>
      </c>
      <c r="AJ176" s="97"/>
      <c r="AK176" s="171">
        <f t="shared" si="78"/>
        <v>2.8606833597419213E-2</v>
      </c>
      <c r="AL176" s="149">
        <f t="shared" si="79"/>
        <v>3.5409145379587635E-2</v>
      </c>
      <c r="AM176" s="149">
        <f t="shared" si="80"/>
        <v>2.1876071536731795E-2</v>
      </c>
      <c r="AN176" s="149">
        <f t="shared" si="85"/>
        <v>0.69113967744721716</v>
      </c>
      <c r="AO176" s="149">
        <f t="shared" si="85"/>
        <v>1.9964206414522538</v>
      </c>
      <c r="AP176" s="149">
        <f t="shared" si="85"/>
        <v>0.70020640722204053</v>
      </c>
      <c r="AQ176" s="97"/>
      <c r="AR176" s="171">
        <f t="shared" si="81"/>
        <v>2.8464269187843862E-2</v>
      </c>
      <c r="AS176" s="149">
        <f t="shared" si="82"/>
        <v>3.5395697795548145E-2</v>
      </c>
      <c r="AT176" s="149">
        <f t="shared" si="83"/>
        <v>2.1808029802039719E-2</v>
      </c>
      <c r="AU176" s="175">
        <f t="shared" si="86"/>
        <v>0.67737730374378291</v>
      </c>
      <c r="AV176" s="149">
        <f t="shared" si="87"/>
        <v>1.6694775391857235</v>
      </c>
      <c r="AW176" s="149">
        <f t="shared" si="88"/>
        <v>0.69334676883203805</v>
      </c>
    </row>
    <row r="177" spans="1:49" ht="15" x14ac:dyDescent="0.25">
      <c r="A177" s="130">
        <v>1885.08</v>
      </c>
      <c r="B177" s="138"/>
      <c r="C177" s="166">
        <f>raw_Data!B183</f>
        <v>4.71</v>
      </c>
      <c r="D177" s="167">
        <f>raw_Data!J183</f>
        <v>2.1941666666666665E-2</v>
      </c>
      <c r="E177" s="167">
        <f>raw_Data!L183</f>
        <v>2.8163785671813102E-3</v>
      </c>
      <c r="F177" s="168">
        <f t="shared" si="63"/>
        <v>4.46</v>
      </c>
      <c r="G177" s="167">
        <f>raw_Data!K183</f>
        <v>4.9196562032884899E-3</v>
      </c>
      <c r="H177" s="167">
        <f t="shared" si="64"/>
        <v>5.6053811659192876E-2</v>
      </c>
      <c r="I177" s="165"/>
      <c r="J177" s="167">
        <f t="shared" si="65"/>
        <v>0.99898068618867208</v>
      </c>
      <c r="K177" s="167">
        <f t="shared" si="84"/>
        <v>1.7970647558533948E-3</v>
      </c>
      <c r="L177" s="93"/>
      <c r="M177" s="171">
        <f t="shared" si="60"/>
        <v>1.0017970647558534</v>
      </c>
      <c r="N177" s="172">
        <f t="shared" si="66"/>
        <v>1.0609734678624814</v>
      </c>
      <c r="O177" s="170">
        <f t="shared" si="61"/>
        <v>176</v>
      </c>
      <c r="P177" s="170">
        <f t="shared" si="62"/>
        <v>178</v>
      </c>
      <c r="Q177" s="169"/>
      <c r="R177" s="149">
        <f t="shared" si="67"/>
        <v>0.27022240665335662</v>
      </c>
      <c r="S177" s="173">
        <f t="shared" si="68"/>
        <v>0.95199620451501299</v>
      </c>
      <c r="T177" s="149">
        <v>0</v>
      </c>
      <c r="U177" s="97"/>
      <c r="V177" s="149">
        <f>1/PI()*ATAN('Exhibit4_Impact-Test'!$Y$25*S_RDY_SP)+'Exhibit4_Impact-Test'!$Y$26</f>
        <v>0.65771541489364915</v>
      </c>
      <c r="W177" s="172">
        <f t="shared" si="69"/>
        <v>0.6705163216906177</v>
      </c>
      <c r="X177" s="149">
        <f>1/PI()*ATAN('Exhibit4_Impact-Test'!$Y$25*S_RS_SP)+'Exhibit4_Impact-Test'!$Y$26</f>
        <v>0.84606109927901585</v>
      </c>
      <c r="Y177" s="172">
        <f t="shared" si="70"/>
        <v>0.8533883173097736</v>
      </c>
      <c r="Z177" s="149">
        <f>1/PI()*ATAN('Exhibit4_Impact-Test'!$Y$25*S_5050_SP)+'Exhibit4_Impact-Test'!$Y$26</f>
        <v>0.5</v>
      </c>
      <c r="AA177" s="149">
        <f t="shared" si="71"/>
        <v>0.51434391323971296</v>
      </c>
      <c r="AB177" s="195">
        <f>VLOOKUP(_xlfn.NUMBERVALUE(LEFT(A177,4)),Transactioncosts!$C:$G,5,FALSE)</f>
        <v>70</v>
      </c>
      <c r="AC177" s="174"/>
      <c r="AD177" s="175">
        <f t="shared" si="72"/>
        <v>1.040718297277043</v>
      </c>
      <c r="AE177" s="149">
        <f t="shared" si="73"/>
        <v>1.0518639174196251</v>
      </c>
      <c r="AF177" s="149">
        <f t="shared" si="74"/>
        <v>1.0313852663091674</v>
      </c>
      <c r="AG177" s="176">
        <f t="shared" si="75"/>
        <v>1.0405071379539323</v>
      </c>
      <c r="AH177" s="149">
        <f t="shared" si="76"/>
        <v>1.0471115379703553</v>
      </c>
      <c r="AI177" s="149">
        <f t="shared" si="77"/>
        <v>1.0312848589164894</v>
      </c>
      <c r="AJ177" s="97"/>
      <c r="AK177" s="171">
        <f t="shared" si="78"/>
        <v>3.9911145208900906E-2</v>
      </c>
      <c r="AL177" s="149">
        <f t="shared" si="79"/>
        <v>5.0563749883305663E-2</v>
      </c>
      <c r="AM177" s="149">
        <f t="shared" si="80"/>
        <v>3.0902817395173313E-2</v>
      </c>
      <c r="AN177" s="149">
        <f t="shared" si="85"/>
        <v>0.73105082265611809</v>
      </c>
      <c r="AO177" s="149">
        <f t="shared" si="85"/>
        <v>2.0469843913355596</v>
      </c>
      <c r="AP177" s="149">
        <f t="shared" si="85"/>
        <v>0.73110922461721384</v>
      </c>
      <c r="AQ177" s="97"/>
      <c r="AR177" s="171">
        <f t="shared" si="81"/>
        <v>3.9708226947130013E-2</v>
      </c>
      <c r="AS177" s="149">
        <f t="shared" si="82"/>
        <v>4.6035457227130192E-2</v>
      </c>
      <c r="AT177" s="149">
        <f t="shared" si="83"/>
        <v>3.080546068114581E-2</v>
      </c>
      <c r="AU177" s="175">
        <f t="shared" si="86"/>
        <v>0.71708553069091296</v>
      </c>
      <c r="AV177" s="149">
        <f t="shared" si="87"/>
        <v>1.7155129964128537</v>
      </c>
      <c r="AW177" s="149">
        <f t="shared" si="88"/>
        <v>0.72415222951318381</v>
      </c>
    </row>
    <row r="178" spans="1:49" ht="15" x14ac:dyDescent="0.25">
      <c r="A178" s="130">
        <v>1885.09</v>
      </c>
      <c r="B178" s="138"/>
      <c r="C178" s="166">
        <f>raw_Data!B184</f>
        <v>4.6500000000000004</v>
      </c>
      <c r="D178" s="167">
        <f>raw_Data!J184</f>
        <v>2.1458333333333333E-2</v>
      </c>
      <c r="E178" s="167">
        <f>raw_Data!L184</f>
        <v>2.8062786637694792E-3</v>
      </c>
      <c r="F178" s="168">
        <f t="shared" si="63"/>
        <v>4.71</v>
      </c>
      <c r="G178" s="167">
        <f>raw_Data!K184</f>
        <v>4.5559094125973108E-3</v>
      </c>
      <c r="H178" s="167">
        <f t="shared" si="64"/>
        <v>-1.27388535031846E-2</v>
      </c>
      <c r="I178" s="165"/>
      <c r="J178" s="167">
        <f t="shared" si="65"/>
        <v>0.99897999120208669</v>
      </c>
      <c r="K178" s="167">
        <f t="shared" si="84"/>
        <v>1.7862698658561715E-3</v>
      </c>
      <c r="L178" s="93"/>
      <c r="M178" s="171">
        <f t="shared" si="60"/>
        <v>1.0017862698658562</v>
      </c>
      <c r="N178" s="172">
        <f t="shared" si="66"/>
        <v>0.99181705590941271</v>
      </c>
      <c r="O178" s="170">
        <f t="shared" si="61"/>
        <v>177</v>
      </c>
      <c r="P178" s="170">
        <f t="shared" si="62"/>
        <v>179</v>
      </c>
      <c r="Q178" s="169"/>
      <c r="R178" s="149">
        <f t="shared" si="67"/>
        <v>0.23595535743955517</v>
      </c>
      <c r="S178" s="173">
        <f t="shared" si="68"/>
        <v>-0.8189433269499875</v>
      </c>
      <c r="T178" s="149">
        <v>0</v>
      </c>
      <c r="U178" s="97"/>
      <c r="V178" s="149">
        <f>1/PI()*ATAN('Exhibit4_Impact-Test'!$Y$25*S_RDY_SP)+'Exhibit4_Impact-Test'!$Y$26</f>
        <v>0.64035070410337225</v>
      </c>
      <c r="W178" s="172">
        <f t="shared" si="69"/>
        <v>0.63804417305206784</v>
      </c>
      <c r="X178" s="149">
        <f>1/PI()*ATAN('Exhibit4_Impact-Test'!$Y$25*S_RS_SP)+'Exhibit4_Impact-Test'!$Y$26</f>
        <v>0.17447696741408536</v>
      </c>
      <c r="Y178" s="172">
        <f t="shared" si="70"/>
        <v>0.17304112142224046</v>
      </c>
      <c r="Z178" s="149">
        <f>1/PI()*ATAN('Exhibit4_Impact-Test'!$Y$25*S_5050_SP)+'Exhibit4_Impact-Test'!$Y$26</f>
        <v>0.5</v>
      </c>
      <c r="AA178" s="149">
        <f t="shared" si="71"/>
        <v>0.49749969970767216</v>
      </c>
      <c r="AB178" s="195">
        <f>VLOOKUP(_xlfn.NUMBERVALUE(LEFT(A178,4)),Transactioncosts!$C:$G,5,FALSE)</f>
        <v>70</v>
      </c>
      <c r="AC178" s="174"/>
      <c r="AD178" s="175">
        <f t="shared" si="72"/>
        <v>0.99540247668949045</v>
      </c>
      <c r="AE178" s="149">
        <f t="shared" si="73"/>
        <v>1.0000468716472337</v>
      </c>
      <c r="AF178" s="149">
        <f t="shared" si="74"/>
        <v>0.99680166288763439</v>
      </c>
      <c r="AG178" s="176">
        <f t="shared" si="75"/>
        <v>0.99539732411921533</v>
      </c>
      <c r="AH178" s="149">
        <f t="shared" si="76"/>
        <v>0.99533390250894305</v>
      </c>
      <c r="AI178" s="149">
        <f t="shared" si="77"/>
        <v>0.99678416078558807</v>
      </c>
      <c r="AJ178" s="97"/>
      <c r="AK178" s="171">
        <f t="shared" si="78"/>
        <v>-4.608124425867611E-3</v>
      </c>
      <c r="AL178" s="149">
        <f t="shared" si="79"/>
        <v>4.6870548792381456E-5</v>
      </c>
      <c r="AM178" s="149">
        <f t="shared" si="80"/>
        <v>-3.2034627243823907E-3</v>
      </c>
      <c r="AN178" s="149">
        <f t="shared" si="85"/>
        <v>0.72644269823025043</v>
      </c>
      <c r="AO178" s="149">
        <f t="shared" si="85"/>
        <v>2.047031261884352</v>
      </c>
      <c r="AP178" s="149">
        <f t="shared" si="85"/>
        <v>0.7279057618928314</v>
      </c>
      <c r="AQ178" s="97"/>
      <c r="AR178" s="171">
        <f t="shared" si="81"/>
        <v>-4.6133008080161643E-3</v>
      </c>
      <c r="AS178" s="149">
        <f t="shared" si="82"/>
        <v>-4.6770177070584963E-3</v>
      </c>
      <c r="AT178" s="149">
        <f t="shared" si="83"/>
        <v>-3.2210211378090273E-3</v>
      </c>
      <c r="AU178" s="175">
        <f t="shared" si="86"/>
        <v>0.71247222988289682</v>
      </c>
      <c r="AV178" s="149">
        <f t="shared" si="87"/>
        <v>1.7108359787057952</v>
      </c>
      <c r="AW178" s="149">
        <f t="shared" si="88"/>
        <v>0.72093120837537483</v>
      </c>
    </row>
    <row r="179" spans="1:49" ht="15" x14ac:dyDescent="0.25">
      <c r="A179" s="130">
        <v>1885.1</v>
      </c>
      <c r="B179" s="138"/>
      <c r="C179" s="166">
        <f>raw_Data!B185</f>
        <v>4.92</v>
      </c>
      <c r="D179" s="167">
        <f>raw_Data!J185</f>
        <v>2.0974999999999997E-2</v>
      </c>
      <c r="E179" s="167">
        <f>raw_Data!L185</f>
        <v>2.7961776412852579E-3</v>
      </c>
      <c r="F179" s="168">
        <f t="shared" si="63"/>
        <v>4.6500000000000004</v>
      </c>
      <c r="G179" s="167">
        <f>raw_Data!K185</f>
        <v>4.5107526881720417E-3</v>
      </c>
      <c r="H179" s="167">
        <f t="shared" si="64"/>
        <v>5.8064516129032073E-2</v>
      </c>
      <c r="I179" s="165"/>
      <c r="J179" s="167">
        <f t="shared" si="65"/>
        <v>0.99897929553610942</v>
      </c>
      <c r="K179" s="167">
        <f t="shared" si="84"/>
        <v>1.7754731773946819E-3</v>
      </c>
      <c r="L179" s="93"/>
      <c r="M179" s="171">
        <f t="shared" si="60"/>
        <v>1.0017754731773947</v>
      </c>
      <c r="N179" s="172">
        <f t="shared" si="66"/>
        <v>1.0625752688172041</v>
      </c>
      <c r="O179" s="170">
        <f t="shared" si="61"/>
        <v>178</v>
      </c>
      <c r="P179" s="170">
        <f t="shared" si="62"/>
        <v>180</v>
      </c>
      <c r="Q179" s="169"/>
      <c r="R179" s="149">
        <f t="shared" si="67"/>
        <v>0.2329461146767251</v>
      </c>
      <c r="S179" s="173">
        <f t="shared" si="68"/>
        <v>0.95389778179631479</v>
      </c>
      <c r="T179" s="149">
        <v>0</v>
      </c>
      <c r="U179" s="97"/>
      <c r="V179" s="149">
        <f>1/PI()*ATAN('Exhibit4_Impact-Test'!$Y$25*S_RDY_SP)+'Exhibit4_Impact-Test'!$Y$26</f>
        <v>0.63878025451993559</v>
      </c>
      <c r="W179" s="172">
        <f t="shared" si="69"/>
        <v>0.65226167833541127</v>
      </c>
      <c r="X179" s="149">
        <f>1/PI()*ATAN('Exhibit4_Impact-Test'!$Y$25*S_RS_SP)+'Exhibit4_Impact-Test'!$Y$26</f>
        <v>0.84632242689234127</v>
      </c>
      <c r="Y179" s="172">
        <f t="shared" si="70"/>
        <v>0.8538304316472114</v>
      </c>
      <c r="Z179" s="149">
        <f>1/PI()*ATAN('Exhibit4_Impact-Test'!$Y$25*S_5050_SP)+'Exhibit4_Impact-Test'!$Y$26</f>
        <v>0.5</v>
      </c>
      <c r="AA179" s="149">
        <f t="shared" si="71"/>
        <v>0.51472613020718172</v>
      </c>
      <c r="AB179" s="195">
        <f>VLOOKUP(_xlfn.NUMBERVALUE(LEFT(A179,4)),Transactioncosts!$C:$G,5,FALSE)</f>
        <v>70</v>
      </c>
      <c r="AC179" s="174"/>
      <c r="AD179" s="175">
        <f t="shared" si="72"/>
        <v>1.0406131821109521</v>
      </c>
      <c r="AE179" s="149">
        <f t="shared" si="73"/>
        <v>1.0532317037778365</v>
      </c>
      <c r="AF179" s="149">
        <f t="shared" si="74"/>
        <v>1.0321753709972994</v>
      </c>
      <c r="AG179" s="176">
        <f t="shared" si="75"/>
        <v>1.0403814652421246</v>
      </c>
      <c r="AH179" s="149">
        <f t="shared" si="76"/>
        <v>1.0531838190661336</v>
      </c>
      <c r="AI179" s="149">
        <f t="shared" si="77"/>
        <v>1.0320722880858491</v>
      </c>
      <c r="AJ179" s="97"/>
      <c r="AK179" s="171">
        <f t="shared" si="78"/>
        <v>3.9810137592169725E-2</v>
      </c>
      <c r="AL179" s="149">
        <f t="shared" si="79"/>
        <v>5.1863250520635597E-2</v>
      </c>
      <c r="AM179" s="149">
        <f t="shared" si="80"/>
        <v>3.166858575928902E-2</v>
      </c>
      <c r="AN179" s="149">
        <f t="shared" si="85"/>
        <v>0.7662528358224201</v>
      </c>
      <c r="AO179" s="149">
        <f t="shared" si="85"/>
        <v>2.0988945124049878</v>
      </c>
      <c r="AP179" s="149">
        <f t="shared" si="85"/>
        <v>0.7595743476521204</v>
      </c>
      <c r="AQ179" s="97"/>
      <c r="AR179" s="171">
        <f t="shared" si="81"/>
        <v>3.9587439403032249E-2</v>
      </c>
      <c r="AS179" s="149">
        <f t="shared" si="82"/>
        <v>5.1817784931162049E-2</v>
      </c>
      <c r="AT179" s="149">
        <f t="shared" si="83"/>
        <v>3.1568711201037797E-2</v>
      </c>
      <c r="AU179" s="175">
        <f t="shared" si="86"/>
        <v>0.75205966928592904</v>
      </c>
      <c r="AV179" s="149">
        <f t="shared" si="87"/>
        <v>1.7626537636369572</v>
      </c>
      <c r="AW179" s="149">
        <f t="shared" si="88"/>
        <v>0.7524999195764126</v>
      </c>
    </row>
    <row r="180" spans="1:49" ht="15" x14ac:dyDescent="0.25">
      <c r="A180" s="130">
        <v>1885.11</v>
      </c>
      <c r="B180" s="138"/>
      <c r="C180" s="166">
        <f>raw_Data!B186</f>
        <v>5.24</v>
      </c>
      <c r="D180" s="167">
        <f>raw_Data!J186</f>
        <v>2.0483333333333333E-2</v>
      </c>
      <c r="E180" s="167">
        <f>raw_Data!L186</f>
        <v>2.7860754994695203E-3</v>
      </c>
      <c r="F180" s="168">
        <f t="shared" si="63"/>
        <v>4.92</v>
      </c>
      <c r="G180" s="167">
        <f>raw_Data!K186</f>
        <v>4.163279132791328E-3</v>
      </c>
      <c r="H180" s="167">
        <f t="shared" si="64"/>
        <v>6.5040650406504197E-2</v>
      </c>
      <c r="I180" s="165"/>
      <c r="J180" s="167">
        <f t="shared" si="65"/>
        <v>0.99897859918991405</v>
      </c>
      <c r="K180" s="167">
        <f t="shared" si="84"/>
        <v>1.7646746893835719E-3</v>
      </c>
      <c r="L180" s="93"/>
      <c r="M180" s="171">
        <f t="shared" si="60"/>
        <v>1.0017646746893836</v>
      </c>
      <c r="N180" s="172">
        <f t="shared" si="66"/>
        <v>1.0692039295392954</v>
      </c>
      <c r="O180" s="170">
        <f t="shared" si="61"/>
        <v>179</v>
      </c>
      <c r="P180" s="170">
        <f t="shared" si="62"/>
        <v>181</v>
      </c>
      <c r="Q180" s="169"/>
      <c r="R180" s="149">
        <f t="shared" si="67"/>
        <v>0.19643796001412248</v>
      </c>
      <c r="S180" s="173">
        <f t="shared" si="68"/>
        <v>0.9587808315666615</v>
      </c>
      <c r="T180" s="149">
        <v>0</v>
      </c>
      <c r="U180" s="97"/>
      <c r="V180" s="149">
        <f>1/PI()*ATAN('Exhibit4_Impact-Test'!$Y$25*S_RDY_SP)+'Exhibit4_Impact-Test'!$Y$26</f>
        <v>0.61915926850289715</v>
      </c>
      <c r="W180" s="172">
        <f t="shared" si="69"/>
        <v>0.63439830903584582</v>
      </c>
      <c r="X180" s="149">
        <f>1/PI()*ATAN('Exhibit4_Impact-Test'!$Y$25*S_RS_SP)+'Exhibit4_Impact-Test'!$Y$26</f>
        <v>0.84698975854678138</v>
      </c>
      <c r="Y180" s="172">
        <f t="shared" si="70"/>
        <v>0.85524372335503596</v>
      </c>
      <c r="Z180" s="149">
        <f>1/PI()*ATAN('Exhibit4_Impact-Test'!$Y$25*S_5050_SP)+'Exhibit4_Impact-Test'!$Y$26</f>
        <v>0.5</v>
      </c>
      <c r="AA180" s="149">
        <f t="shared" si="71"/>
        <v>0.51628205630742263</v>
      </c>
      <c r="AB180" s="195">
        <f>VLOOKUP(_xlfn.NUMBERVALUE(LEFT(A180,4)),Transactioncosts!$C:$G,5,FALSE)</f>
        <v>70</v>
      </c>
      <c r="AC180" s="174"/>
      <c r="AD180" s="175">
        <f t="shared" si="72"/>
        <v>1.0435203143906355</v>
      </c>
      <c r="AE180" s="149">
        <f t="shared" si="73"/>
        <v>1.0588850328712853</v>
      </c>
      <c r="AF180" s="149">
        <f t="shared" si="74"/>
        <v>1.0354843021143396</v>
      </c>
      <c r="AG180" s="176">
        <f t="shared" si="75"/>
        <v>1.043253802376962</v>
      </c>
      <c r="AH180" s="149">
        <f t="shared" si="76"/>
        <v>1.0542327237918951</v>
      </c>
      <c r="AI180" s="149">
        <f t="shared" si="77"/>
        <v>1.0353703277201876</v>
      </c>
      <c r="AJ180" s="97"/>
      <c r="AK180" s="171">
        <f t="shared" si="78"/>
        <v>4.2599914897746435E-2</v>
      </c>
      <c r="AL180" s="149">
        <f t="shared" si="79"/>
        <v>5.7216498753645713E-2</v>
      </c>
      <c r="AM180" s="149">
        <f t="shared" si="80"/>
        <v>3.4869242022840932E-2</v>
      </c>
      <c r="AN180" s="149">
        <f t="shared" si="85"/>
        <v>0.80885275072016649</v>
      </c>
      <c r="AO180" s="149">
        <f t="shared" si="85"/>
        <v>2.1561110111586337</v>
      </c>
      <c r="AP180" s="149">
        <f t="shared" si="85"/>
        <v>0.79444358967496131</v>
      </c>
      <c r="AQ180" s="97"/>
      <c r="AR180" s="171">
        <f t="shared" si="81"/>
        <v>4.2344485224758713E-2</v>
      </c>
      <c r="AS180" s="149">
        <f t="shared" si="82"/>
        <v>5.2813226307884563E-2</v>
      </c>
      <c r="AT180" s="149">
        <f t="shared" si="83"/>
        <v>3.4759167281113404E-2</v>
      </c>
      <c r="AU180" s="175">
        <f t="shared" si="86"/>
        <v>0.7944041545106878</v>
      </c>
      <c r="AV180" s="149">
        <f t="shared" si="87"/>
        <v>1.8154669899448419</v>
      </c>
      <c r="AW180" s="149">
        <f t="shared" si="88"/>
        <v>0.78725908685752599</v>
      </c>
    </row>
    <row r="181" spans="1:49" ht="15" x14ac:dyDescent="0.25">
      <c r="A181" s="130">
        <v>1885.12</v>
      </c>
      <c r="B181" s="138"/>
      <c r="C181" s="166">
        <f>raw_Data!B187</f>
        <v>5.2</v>
      </c>
      <c r="D181" s="167">
        <f>raw_Data!J187</f>
        <v>0.02</v>
      </c>
      <c r="E181" s="167">
        <f>raw_Data!L187</f>
        <v>2.7759722380624741E-3</v>
      </c>
      <c r="F181" s="168">
        <f t="shared" si="63"/>
        <v>5.24</v>
      </c>
      <c r="G181" s="167">
        <f>raw_Data!K187</f>
        <v>3.8167938931297708E-3</v>
      </c>
      <c r="H181" s="167">
        <f t="shared" si="64"/>
        <v>-7.6335877862595547E-3</v>
      </c>
      <c r="I181" s="165"/>
      <c r="J181" s="167">
        <f t="shared" si="65"/>
        <v>0.99897790216262838</v>
      </c>
      <c r="K181" s="167">
        <f t="shared" si="84"/>
        <v>1.753874400690858E-3</v>
      </c>
      <c r="L181" s="93"/>
      <c r="M181" s="171">
        <f t="shared" si="60"/>
        <v>1.0017538744006909</v>
      </c>
      <c r="N181" s="172">
        <f t="shared" si="66"/>
        <v>0.99618320610687017</v>
      </c>
      <c r="O181" s="170">
        <f t="shared" si="61"/>
        <v>180</v>
      </c>
      <c r="P181" s="170">
        <f t="shared" si="62"/>
        <v>182</v>
      </c>
      <c r="Q181" s="169"/>
      <c r="R181" s="149">
        <f t="shared" si="67"/>
        <v>0.15610158741221097</v>
      </c>
      <c r="S181" s="173">
        <f t="shared" si="68"/>
        <v>-0.73261367252765541</v>
      </c>
      <c r="T181" s="149">
        <v>0</v>
      </c>
      <c r="U181" s="97"/>
      <c r="V181" s="149">
        <f>1/PI()*ATAN('Exhibit4_Impact-Test'!$Y$25*S_RDY_SP)+'Exhibit4_Impact-Test'!$Y$26</f>
        <v>0.59632516422532511</v>
      </c>
      <c r="W181" s="172">
        <f t="shared" si="69"/>
        <v>0.59498207877297304</v>
      </c>
      <c r="X181" s="149">
        <f>1/PI()*ATAN('Exhibit4_Impact-Test'!$Y$25*S_RS_SP)+'Exhibit4_Impact-Test'!$Y$26</f>
        <v>0.19062814058502298</v>
      </c>
      <c r="Y181" s="172">
        <f t="shared" si="70"/>
        <v>0.18976924176515439</v>
      </c>
      <c r="Z181" s="149">
        <f>1/PI()*ATAN('Exhibit4_Impact-Test'!$Y$25*S_5050_SP)+'Exhibit4_Impact-Test'!$Y$26</f>
        <v>0.5</v>
      </c>
      <c r="AA181" s="149">
        <f t="shared" si="71"/>
        <v>0.49860589496331753</v>
      </c>
      <c r="AB181" s="195">
        <f>VLOOKUP(_xlfn.NUMBERVALUE(LEFT(A181,4)),Transactioncosts!$C:$G,5,FALSE)</f>
        <v>70</v>
      </c>
      <c r="AC181" s="174"/>
      <c r="AD181" s="175">
        <f t="shared" si="72"/>
        <v>0.99843194471553343</v>
      </c>
      <c r="AE181" s="149">
        <f t="shared" si="73"/>
        <v>1.0006919482620238</v>
      </c>
      <c r="AF181" s="149">
        <f t="shared" si="74"/>
        <v>0.99896854025378046</v>
      </c>
      <c r="AG181" s="176">
        <f t="shared" si="75"/>
        <v>0.99841426134821776</v>
      </c>
      <c r="AH181" s="149">
        <f t="shared" si="76"/>
        <v>0.99852033295437992</v>
      </c>
      <c r="AI181" s="149">
        <f t="shared" si="77"/>
        <v>0.99895878151852369</v>
      </c>
      <c r="AJ181" s="97"/>
      <c r="AK181" s="171">
        <f t="shared" si="78"/>
        <v>-1.5692859698442046E-3</v>
      </c>
      <c r="AL181" s="149">
        <f t="shared" si="79"/>
        <v>6.9170897620104066E-4</v>
      </c>
      <c r="AM181" s="149">
        <f t="shared" si="80"/>
        <v>-1.0319920668999619E-3</v>
      </c>
      <c r="AN181" s="149">
        <f t="shared" si="85"/>
        <v>0.80728346475032231</v>
      </c>
      <c r="AO181" s="149">
        <f t="shared" si="85"/>
        <v>2.1568027201348348</v>
      </c>
      <c r="AP181" s="149">
        <f t="shared" si="85"/>
        <v>0.79341159760806135</v>
      </c>
      <c r="AQ181" s="97"/>
      <c r="AR181" s="171">
        <f t="shared" si="81"/>
        <v>-1.5869972660496232E-3</v>
      </c>
      <c r="AS181" s="149">
        <f t="shared" si="82"/>
        <v>-1.4807628339710266E-3</v>
      </c>
      <c r="AT181" s="149">
        <f t="shared" si="83"/>
        <v>-1.0417609260076012E-3</v>
      </c>
      <c r="AU181" s="175">
        <f t="shared" si="86"/>
        <v>0.79281715724463819</v>
      </c>
      <c r="AV181" s="149">
        <f t="shared" si="87"/>
        <v>1.8139862271108709</v>
      </c>
      <c r="AW181" s="149">
        <f t="shared" si="88"/>
        <v>0.78621732593151838</v>
      </c>
    </row>
    <row r="182" spans="1:49" ht="15" x14ac:dyDescent="0.25">
      <c r="A182" s="130">
        <v>1886.01</v>
      </c>
      <c r="B182" s="138"/>
      <c r="C182" s="166">
        <f>raw_Data!B188</f>
        <v>5.2</v>
      </c>
      <c r="D182" s="167">
        <f>raw_Data!J188</f>
        <v>1.9858333333333335E-2</v>
      </c>
      <c r="E182" s="167">
        <f>raw_Data!L188</f>
        <v>2.7658678568047712E-3</v>
      </c>
      <c r="F182" s="168">
        <f t="shared" si="63"/>
        <v>5.2</v>
      </c>
      <c r="G182" s="167">
        <f>raw_Data!K188</f>
        <v>3.8189102564102568E-3</v>
      </c>
      <c r="H182" s="167">
        <f t="shared" si="64"/>
        <v>0</v>
      </c>
      <c r="I182" s="165"/>
      <c r="J182" s="167">
        <f t="shared" si="65"/>
        <v>0.99897720445349147</v>
      </c>
      <c r="K182" s="167">
        <f t="shared" si="84"/>
        <v>1.7430723102962453E-3</v>
      </c>
      <c r="L182" s="93"/>
      <c r="M182" s="171">
        <f t="shared" si="60"/>
        <v>1.0017430723102962</v>
      </c>
      <c r="N182" s="172">
        <f t="shared" si="66"/>
        <v>1.0038189102564103</v>
      </c>
      <c r="O182" s="170">
        <f t="shared" si="61"/>
        <v>181</v>
      </c>
      <c r="P182" s="170">
        <f t="shared" si="62"/>
        <v>183</v>
      </c>
      <c r="Q182" s="169"/>
      <c r="R182" s="149">
        <f t="shared" si="67"/>
        <v>0.1581435331443562</v>
      </c>
      <c r="S182" s="173">
        <f t="shared" si="68"/>
        <v>0</v>
      </c>
      <c r="T182" s="149">
        <v>0</v>
      </c>
      <c r="U182" s="97"/>
      <c r="V182" s="149">
        <f>1/PI()*ATAN('Exhibit4_Impact-Test'!$Y$25*S_RDY_SP)+'Exhibit4_Impact-Test'!$Y$26</f>
        <v>0.59750827410378604</v>
      </c>
      <c r="W182" s="172">
        <f t="shared" si="69"/>
        <v>0.59800601185430768</v>
      </c>
      <c r="X182" s="149">
        <f>1/PI()*ATAN('Exhibit4_Impact-Test'!$Y$25*S_RS_SP)+'Exhibit4_Impact-Test'!$Y$26</f>
        <v>0.5</v>
      </c>
      <c r="Y182" s="172">
        <f t="shared" si="70"/>
        <v>0.50051752026717655</v>
      </c>
      <c r="Z182" s="149">
        <f>1/PI()*ATAN('Exhibit4_Impact-Test'!$Y$25*S_5050_SP)+'Exhibit4_Impact-Test'!$Y$26</f>
        <v>0.5</v>
      </c>
      <c r="AA182" s="149">
        <f t="shared" si="71"/>
        <v>0.50051752026717655</v>
      </c>
      <c r="AB182" s="195">
        <f>VLOOKUP(_xlfn.NUMBERVALUE(LEFT(A182,4)),Transactioncosts!$C:$G,5,FALSE)</f>
        <v>70</v>
      </c>
      <c r="AC182" s="174"/>
      <c r="AD182" s="175">
        <f t="shared" si="72"/>
        <v>1.002983402658798</v>
      </c>
      <c r="AE182" s="149">
        <f t="shared" si="73"/>
        <v>1.0027809912833532</v>
      </c>
      <c r="AF182" s="149">
        <f t="shared" si="74"/>
        <v>1.0027809912833532</v>
      </c>
      <c r="AG182" s="176">
        <f t="shared" si="75"/>
        <v>1.0029738087838116</v>
      </c>
      <c r="AH182" s="149">
        <f t="shared" si="76"/>
        <v>1.0004421721007299</v>
      </c>
      <c r="AI182" s="149">
        <f t="shared" si="77"/>
        <v>1.0027773686414829</v>
      </c>
      <c r="AJ182" s="97"/>
      <c r="AK182" s="171">
        <f t="shared" si="78"/>
        <v>2.978961144776175E-3</v>
      </c>
      <c r="AL182" s="149">
        <f t="shared" si="79"/>
        <v>2.7771314814884151E-3</v>
      </c>
      <c r="AM182" s="149">
        <f t="shared" si="80"/>
        <v>2.7771314814884151E-3</v>
      </c>
      <c r="AN182" s="149">
        <f t="shared" si="85"/>
        <v>0.81026242589509845</v>
      </c>
      <c r="AO182" s="149">
        <f t="shared" si="85"/>
        <v>2.1595798516163232</v>
      </c>
      <c r="AP182" s="149">
        <f t="shared" si="85"/>
        <v>0.79618872908954974</v>
      </c>
      <c r="AQ182" s="97"/>
      <c r="AR182" s="171">
        <f t="shared" si="81"/>
        <v>2.9693957612956169E-3</v>
      </c>
      <c r="AS182" s="149">
        <f t="shared" si="82"/>
        <v>4.4207437145432231E-4</v>
      </c>
      <c r="AT182" s="149">
        <f t="shared" si="83"/>
        <v>2.7735188796886852E-3</v>
      </c>
      <c r="AU182" s="175">
        <f t="shared" si="86"/>
        <v>0.79578655300593382</v>
      </c>
      <c r="AV182" s="149">
        <f t="shared" si="87"/>
        <v>1.8144283014823253</v>
      </c>
      <c r="AW182" s="149">
        <f t="shared" si="88"/>
        <v>0.78899084481120707</v>
      </c>
    </row>
    <row r="183" spans="1:49" ht="15" x14ac:dyDescent="0.25">
      <c r="A183" s="130">
        <v>1886.02</v>
      </c>
      <c r="B183" s="138"/>
      <c r="C183" s="166">
        <f>raw_Data!B189</f>
        <v>5.3</v>
      </c>
      <c r="D183" s="167">
        <f>raw_Data!J189</f>
        <v>1.9724999999999999E-2</v>
      </c>
      <c r="E183" s="167">
        <f>raw_Data!L189</f>
        <v>2.7759722380624741E-3</v>
      </c>
      <c r="F183" s="168">
        <f t="shared" si="63"/>
        <v>5.2</v>
      </c>
      <c r="G183" s="167">
        <f>raw_Data!K189</f>
        <v>3.7932692307692307E-3</v>
      </c>
      <c r="H183" s="167">
        <f t="shared" si="64"/>
        <v>1.9230769230769162E-2</v>
      </c>
      <c r="I183" s="165"/>
      <c r="J183" s="167">
        <f t="shared" si="65"/>
        <v>1.0010233804925917</v>
      </c>
      <c r="K183" s="167">
        <f t="shared" si="84"/>
        <v>3.7993527306541264E-3</v>
      </c>
      <c r="L183" s="93"/>
      <c r="M183" s="171">
        <f t="shared" si="60"/>
        <v>1.0037993527306541</v>
      </c>
      <c r="N183" s="172">
        <f t="shared" si="66"/>
        <v>1.0230240384615383</v>
      </c>
      <c r="O183" s="170">
        <f t="shared" si="61"/>
        <v>182</v>
      </c>
      <c r="P183" s="170">
        <f t="shared" si="62"/>
        <v>184</v>
      </c>
      <c r="Q183" s="169"/>
      <c r="R183" s="149">
        <f t="shared" si="67"/>
        <v>0.15663666733095524</v>
      </c>
      <c r="S183" s="173">
        <f t="shared" si="68"/>
        <v>0.87425951313406758</v>
      </c>
      <c r="T183" s="149">
        <v>0</v>
      </c>
      <c r="U183" s="97"/>
      <c r="V183" s="149">
        <f>1/PI()*ATAN('Exhibit4_Impact-Test'!$Y$25*S_RDY_SP)+'Exhibit4_Impact-Test'!$Y$26</f>
        <v>0.59663545828482745</v>
      </c>
      <c r="W183" s="172">
        <f t="shared" si="69"/>
        <v>0.60119251774845583</v>
      </c>
      <c r="X183" s="149">
        <f>1/PI()*ATAN('Exhibit4_Impact-Test'!$Y$25*S_RS_SP)+'Exhibit4_Impact-Test'!$Y$26</f>
        <v>0.83463454635621992</v>
      </c>
      <c r="Y183" s="172">
        <f t="shared" si="70"/>
        <v>0.83723630045243236</v>
      </c>
      <c r="Z183" s="149">
        <f>1/PI()*ATAN('Exhibit4_Impact-Test'!$Y$25*S_5050_SP)+'Exhibit4_Impact-Test'!$Y$26</f>
        <v>0.5</v>
      </c>
      <c r="AA183" s="149">
        <f t="shared" si="71"/>
        <v>0.50474256558672725</v>
      </c>
      <c r="AB183" s="195">
        <f>VLOOKUP(_xlfn.NUMBERVALUE(LEFT(A183,4)),Transactioncosts!$C:$G,5,FALSE)</f>
        <v>70</v>
      </c>
      <c r="AC183" s="174"/>
      <c r="AD183" s="175">
        <f t="shared" si="72"/>
        <v>1.015269481912082</v>
      </c>
      <c r="AE183" s="149">
        <f t="shared" si="73"/>
        <v>1.0198449395844915</v>
      </c>
      <c r="AF183" s="149">
        <f t="shared" si="74"/>
        <v>1.0134116955960963</v>
      </c>
      <c r="AG183" s="176">
        <f t="shared" si="75"/>
        <v>1.015177778189305</v>
      </c>
      <c r="AH183" s="149">
        <f t="shared" si="76"/>
        <v>1.0151333684151567</v>
      </c>
      <c r="AI183" s="149">
        <f t="shared" si="77"/>
        <v>1.0133784976369893</v>
      </c>
      <c r="AJ183" s="97"/>
      <c r="AK183" s="171">
        <f t="shared" si="78"/>
        <v>1.5154076675786983E-2</v>
      </c>
      <c r="AL183" s="149">
        <f t="shared" si="79"/>
        <v>1.9650595724761608E-2</v>
      </c>
      <c r="AM183" s="149">
        <f t="shared" si="80"/>
        <v>1.3322554940477281E-2</v>
      </c>
      <c r="AN183" s="149">
        <f t="shared" si="85"/>
        <v>0.82541650257088539</v>
      </c>
      <c r="AO183" s="149">
        <f t="shared" si="85"/>
        <v>2.1792304473410846</v>
      </c>
      <c r="AP183" s="149">
        <f t="shared" si="85"/>
        <v>0.80951128403002703</v>
      </c>
      <c r="AQ183" s="97"/>
      <c r="AR183" s="171">
        <f t="shared" si="81"/>
        <v>1.5063748082041802E-2</v>
      </c>
      <c r="AS183" s="149">
        <f t="shared" si="82"/>
        <v>1.5020001315217734E-2</v>
      </c>
      <c r="AT183" s="149">
        <f t="shared" si="83"/>
        <v>1.3289795793308655E-2</v>
      </c>
      <c r="AU183" s="175">
        <f t="shared" si="86"/>
        <v>0.81085030108797562</v>
      </c>
      <c r="AV183" s="149">
        <f t="shared" si="87"/>
        <v>1.829448302797543</v>
      </c>
      <c r="AW183" s="149">
        <f t="shared" si="88"/>
        <v>0.80228064060451576</v>
      </c>
    </row>
    <row r="184" spans="1:49" ht="15" x14ac:dyDescent="0.25">
      <c r="A184" s="130">
        <v>1886.03</v>
      </c>
      <c r="B184" s="138"/>
      <c r="C184" s="166">
        <f>raw_Data!B190</f>
        <v>5.19</v>
      </c>
      <c r="D184" s="167">
        <f>raw_Data!J190</f>
        <v>1.9583333333333331E-2</v>
      </c>
      <c r="E184" s="167">
        <f>raw_Data!L190</f>
        <v>2.7860754994695203E-3</v>
      </c>
      <c r="F184" s="168">
        <f t="shared" si="63"/>
        <v>5.3</v>
      </c>
      <c r="G184" s="167">
        <f>raw_Data!K190</f>
        <v>3.6949685534591191E-3</v>
      </c>
      <c r="H184" s="167">
        <f t="shared" si="64"/>
        <v>-2.075471698113196E-2</v>
      </c>
      <c r="I184" s="165"/>
      <c r="J184" s="167">
        <f t="shared" si="65"/>
        <v>1.0010226821918917</v>
      </c>
      <c r="K184" s="167">
        <f t="shared" si="84"/>
        <v>3.808757691361242E-3</v>
      </c>
      <c r="L184" s="93"/>
      <c r="M184" s="171">
        <f t="shared" si="60"/>
        <v>1.0038087576913612</v>
      </c>
      <c r="N184" s="172">
        <f t="shared" si="66"/>
        <v>0.98294025157232712</v>
      </c>
      <c r="O184" s="170">
        <f t="shared" si="61"/>
        <v>183</v>
      </c>
      <c r="P184" s="170">
        <f t="shared" si="62"/>
        <v>185</v>
      </c>
      <c r="Q184" s="169"/>
      <c r="R184" s="149">
        <f t="shared" si="67"/>
        <v>0.14201896524856783</v>
      </c>
      <c r="S184" s="173">
        <f t="shared" si="68"/>
        <v>-0.88202758481897503</v>
      </c>
      <c r="T184" s="149">
        <v>0</v>
      </c>
      <c r="U184" s="97"/>
      <c r="V184" s="149">
        <f>1/PI()*ATAN('Exhibit4_Impact-Test'!$Y$25*S_RDY_SP)+'Exhibit4_Impact-Test'!$Y$26</f>
        <v>0.58809198592318335</v>
      </c>
      <c r="W184" s="172">
        <f t="shared" si="69"/>
        <v>0.58299365162888017</v>
      </c>
      <c r="X184" s="149">
        <f>1/PI()*ATAN('Exhibit4_Impact-Test'!$Y$25*S_RS_SP)+'Exhibit4_Impact-Test'!$Y$26</f>
        <v>0.16415470483317696</v>
      </c>
      <c r="Y184" s="172">
        <f t="shared" si="70"/>
        <v>0.16129247664850568</v>
      </c>
      <c r="Z184" s="149">
        <f>1/PI()*ATAN('Exhibit4_Impact-Test'!$Y$25*S_5050_SP)+'Exhibit4_Impact-Test'!$Y$26</f>
        <v>0.5</v>
      </c>
      <c r="AA184" s="149">
        <f t="shared" si="71"/>
        <v>0.49474807687792222</v>
      </c>
      <c r="AB184" s="195">
        <f>VLOOKUP(_xlfn.NUMBERVALUE(LEFT(A184,4)),Transactioncosts!$C:$G,5,FALSE)</f>
        <v>70</v>
      </c>
      <c r="AC184" s="174"/>
      <c r="AD184" s="175">
        <f t="shared" si="72"/>
        <v>0.99153615648456839</v>
      </c>
      <c r="AE184" s="149">
        <f t="shared" si="73"/>
        <v>1.0003830942290819</v>
      </c>
      <c r="AF184" s="149">
        <f t="shared" si="74"/>
        <v>0.99337450463184418</v>
      </c>
      <c r="AG184" s="176">
        <f t="shared" si="75"/>
        <v>0.99148017236100339</v>
      </c>
      <c r="AH184" s="149">
        <f t="shared" si="76"/>
        <v>1.0003026232278902</v>
      </c>
      <c r="AI184" s="149">
        <f t="shared" si="77"/>
        <v>0.99333774116998963</v>
      </c>
      <c r="AJ184" s="97"/>
      <c r="AK184" s="171">
        <f t="shared" si="78"/>
        <v>-8.4998652377829987E-3</v>
      </c>
      <c r="AL184" s="149">
        <f t="shared" si="79"/>
        <v>3.8302086722345329E-4</v>
      </c>
      <c r="AM184" s="149">
        <f t="shared" si="80"/>
        <v>-6.647541393774793E-3</v>
      </c>
      <c r="AN184" s="149">
        <f t="shared" si="85"/>
        <v>0.81691663733310238</v>
      </c>
      <c r="AO184" s="149">
        <f t="shared" si="85"/>
        <v>2.1796134682083079</v>
      </c>
      <c r="AP184" s="149">
        <f t="shared" si="85"/>
        <v>0.80286374263625226</v>
      </c>
      <c r="AQ184" s="97"/>
      <c r="AR184" s="171">
        <f t="shared" si="81"/>
        <v>-8.556328840997468E-3</v>
      </c>
      <c r="AS184" s="149">
        <f t="shared" si="82"/>
        <v>3.0257744671724387E-4</v>
      </c>
      <c r="AT184" s="149">
        <f t="shared" si="83"/>
        <v>-6.6845507411892784E-3</v>
      </c>
      <c r="AU184" s="175">
        <f t="shared" si="86"/>
        <v>0.80229397224697818</v>
      </c>
      <c r="AV184" s="149">
        <f t="shared" si="87"/>
        <v>1.8297508802442601</v>
      </c>
      <c r="AW184" s="149">
        <f t="shared" si="88"/>
        <v>0.79559608986332653</v>
      </c>
    </row>
    <row r="185" spans="1:49" ht="15" x14ac:dyDescent="0.25">
      <c r="A185" s="130">
        <v>1886.04</v>
      </c>
      <c r="B185" s="138"/>
      <c r="C185" s="166">
        <f>raw_Data!B191</f>
        <v>5.12</v>
      </c>
      <c r="D185" s="167">
        <f>raw_Data!J191</f>
        <v>1.9441666666666666E-2</v>
      </c>
      <c r="E185" s="167">
        <f>raw_Data!L191</f>
        <v>2.7961776412852579E-3</v>
      </c>
      <c r="F185" s="168">
        <f t="shared" si="63"/>
        <v>5.19</v>
      </c>
      <c r="G185" s="167">
        <f>raw_Data!K191</f>
        <v>3.7459858702633265E-3</v>
      </c>
      <c r="H185" s="167">
        <f t="shared" si="64"/>
        <v>-1.3487475915221592E-2</v>
      </c>
      <c r="I185" s="165"/>
      <c r="J185" s="167">
        <f t="shared" si="65"/>
        <v>1.001021984573762</v>
      </c>
      <c r="K185" s="167">
        <f t="shared" si="84"/>
        <v>3.8181622150472716E-3</v>
      </c>
      <c r="L185" s="93"/>
      <c r="M185" s="171">
        <f t="shared" si="60"/>
        <v>1.0038181622150473</v>
      </c>
      <c r="N185" s="172">
        <f t="shared" si="66"/>
        <v>0.99025850995504161</v>
      </c>
      <c r="O185" s="170">
        <f t="shared" si="61"/>
        <v>184</v>
      </c>
      <c r="P185" s="170">
        <f t="shared" si="62"/>
        <v>186</v>
      </c>
      <c r="Q185" s="169"/>
      <c r="R185" s="149">
        <f t="shared" si="67"/>
        <v>0.14695366691465506</v>
      </c>
      <c r="S185" s="173">
        <f t="shared" si="68"/>
        <v>-0.82879732711850695</v>
      </c>
      <c r="T185" s="149">
        <v>0</v>
      </c>
      <c r="U185" s="97"/>
      <c r="V185" s="149">
        <f>1/PI()*ATAN('Exhibit4_Impact-Test'!$Y$25*S_RDY_SP)+'Exhibit4_Impact-Test'!$Y$26</f>
        <v>0.59099138356674075</v>
      </c>
      <c r="W185" s="172">
        <f t="shared" si="69"/>
        <v>0.58769992749589861</v>
      </c>
      <c r="X185" s="149">
        <f>1/PI()*ATAN('Exhibit4_Impact-Test'!$Y$25*S_RS_SP)+'Exhibit4_Impact-Test'!$Y$26</f>
        <v>0.1727883339616057</v>
      </c>
      <c r="Y185" s="172">
        <f t="shared" si="70"/>
        <v>0.17085307353806373</v>
      </c>
      <c r="Z185" s="149">
        <f>1/PI()*ATAN('Exhibit4_Impact-Test'!$Y$25*S_5050_SP)+'Exhibit4_Impact-Test'!$Y$26</f>
        <v>0.5</v>
      </c>
      <c r="AA185" s="149">
        <f t="shared" si="71"/>
        <v>0.49660001732901043</v>
      </c>
      <c r="AB185" s="195">
        <f>VLOOKUP(_xlfn.NUMBERVALUE(LEFT(A185,4)),Transactioncosts!$C:$G,5,FALSE)</f>
        <v>70</v>
      </c>
      <c r="AC185" s="174"/>
      <c r="AD185" s="175">
        <f t="shared" si="72"/>
        <v>0.99580452456522262</v>
      </c>
      <c r="AE185" s="149">
        <f t="shared" si="73"/>
        <v>1.0014752124919422</v>
      </c>
      <c r="AF185" s="149">
        <f t="shared" si="74"/>
        <v>0.99703833608504444</v>
      </c>
      <c r="AG185" s="176">
        <f t="shared" si="75"/>
        <v>0.99577531390942486</v>
      </c>
      <c r="AH185" s="149">
        <f t="shared" si="76"/>
        <v>1.0014362443053095</v>
      </c>
      <c r="AI185" s="149">
        <f t="shared" si="77"/>
        <v>0.9970145362063475</v>
      </c>
      <c r="AJ185" s="97"/>
      <c r="AK185" s="171">
        <f t="shared" si="78"/>
        <v>-4.2043011358305297E-3</v>
      </c>
      <c r="AL185" s="149">
        <f t="shared" si="79"/>
        <v>1.4741254349560048E-3</v>
      </c>
      <c r="AM185" s="149">
        <f t="shared" si="80"/>
        <v>-2.9660583201738381E-3</v>
      </c>
      <c r="AN185" s="149">
        <f t="shared" si="85"/>
        <v>0.8127123361972719</v>
      </c>
      <c r="AO185" s="149">
        <f t="shared" si="85"/>
        <v>2.1810875936432641</v>
      </c>
      <c r="AP185" s="149">
        <f t="shared" si="85"/>
        <v>0.79989768431607844</v>
      </c>
      <c r="AQ185" s="97"/>
      <c r="AR185" s="171">
        <f t="shared" si="81"/>
        <v>-4.2336352907918675E-3</v>
      </c>
      <c r="AS185" s="149">
        <f t="shared" si="82"/>
        <v>1.4352138929551864E-3</v>
      </c>
      <c r="AT185" s="149">
        <f t="shared" si="83"/>
        <v>-2.9899291803990443E-3</v>
      </c>
      <c r="AU185" s="175">
        <f t="shared" si="86"/>
        <v>0.79806033695618628</v>
      </c>
      <c r="AV185" s="149">
        <f t="shared" si="87"/>
        <v>1.8311860941372153</v>
      </c>
      <c r="AW185" s="149">
        <f t="shared" si="88"/>
        <v>0.79260616068292744</v>
      </c>
    </row>
    <row r="186" spans="1:49" ht="15" x14ac:dyDescent="0.25">
      <c r="A186" s="130">
        <v>1886.05</v>
      </c>
      <c r="B186" s="138"/>
      <c r="C186" s="166">
        <f>raw_Data!B192</f>
        <v>5.0199999999999996</v>
      </c>
      <c r="D186" s="167">
        <f>raw_Data!J192</f>
        <v>1.9308333333333334E-2</v>
      </c>
      <c r="E186" s="167">
        <f>raw_Data!L192</f>
        <v>2.8062786637694792E-3</v>
      </c>
      <c r="F186" s="168">
        <f t="shared" si="63"/>
        <v>5.12</v>
      </c>
      <c r="G186" s="167">
        <f>raw_Data!K192</f>
        <v>3.7711588541666668E-3</v>
      </c>
      <c r="H186" s="167">
        <f t="shared" si="64"/>
        <v>-1.9531250000000111E-2</v>
      </c>
      <c r="I186" s="165"/>
      <c r="J186" s="167">
        <f t="shared" si="65"/>
        <v>1.0010212876374402</v>
      </c>
      <c r="K186" s="167">
        <f t="shared" si="84"/>
        <v>3.8275663012097283E-3</v>
      </c>
      <c r="L186" s="93"/>
      <c r="M186" s="171">
        <f t="shared" si="60"/>
        <v>1.0038275663012097</v>
      </c>
      <c r="N186" s="172">
        <f t="shared" si="66"/>
        <v>0.98423990885416646</v>
      </c>
      <c r="O186" s="170">
        <f t="shared" si="61"/>
        <v>185</v>
      </c>
      <c r="P186" s="170">
        <f t="shared" si="62"/>
        <v>187</v>
      </c>
      <c r="Q186" s="169"/>
      <c r="R186" s="149">
        <f t="shared" si="67"/>
        <v>0.1484591528935075</v>
      </c>
      <c r="S186" s="173">
        <f t="shared" si="68"/>
        <v>-0.87476489964679671</v>
      </c>
      <c r="T186" s="149">
        <v>0</v>
      </c>
      <c r="U186" s="97"/>
      <c r="V186" s="149">
        <f>1/PI()*ATAN('Exhibit4_Impact-Test'!$Y$25*S_RDY_SP)+'Exhibit4_Impact-Test'!$Y$26</f>
        <v>0.59187287832414659</v>
      </c>
      <c r="W186" s="172">
        <f t="shared" si="69"/>
        <v>0.58710426376577862</v>
      </c>
      <c r="X186" s="149">
        <f>1/PI()*ATAN('Exhibit4_Impact-Test'!$Y$25*S_RS_SP)+'Exhibit4_Impact-Test'!$Y$26</f>
        <v>0.16528618973341752</v>
      </c>
      <c r="Y186" s="172">
        <f t="shared" si="70"/>
        <v>0.16258533944970144</v>
      </c>
      <c r="Z186" s="149">
        <f>1/PI()*ATAN('Exhibit4_Impact-Test'!$Y$25*S_5050_SP)+'Exhibit4_Impact-Test'!$Y$26</f>
        <v>0.5</v>
      </c>
      <c r="AA186" s="149">
        <f t="shared" si="71"/>
        <v>0.49507369400389378</v>
      </c>
      <c r="AB186" s="195">
        <f>VLOOKUP(_xlfn.NUMBERVALUE(LEFT(A186,4)),Transactioncosts!$C:$G,5,FALSE)</f>
        <v>70</v>
      </c>
      <c r="AC186" s="174"/>
      <c r="AD186" s="175">
        <f t="shared" si="72"/>
        <v>0.99223416310840085</v>
      </c>
      <c r="AE186" s="149">
        <f t="shared" si="73"/>
        <v>1.0005899970359846</v>
      </c>
      <c r="AF186" s="149">
        <f t="shared" si="74"/>
        <v>0.99403373757768809</v>
      </c>
      <c r="AG186" s="176">
        <f t="shared" si="75"/>
        <v>0.99218330452515691</v>
      </c>
      <c r="AH186" s="149">
        <f t="shared" si="76"/>
        <v>0.99581509878897545</v>
      </c>
      <c r="AI186" s="149">
        <f t="shared" si="77"/>
        <v>0.99399925343571538</v>
      </c>
      <c r="AJ186" s="97"/>
      <c r="AK186" s="171">
        <f t="shared" si="78"/>
        <v>-7.796148032475558E-3</v>
      </c>
      <c r="AL186" s="149">
        <f t="shared" si="79"/>
        <v>5.8982305616173407E-4</v>
      </c>
      <c r="AM186" s="149">
        <f t="shared" si="80"/>
        <v>-5.9841316765150395E-3</v>
      </c>
      <c r="AN186" s="149">
        <f t="shared" si="85"/>
        <v>0.80491618816479638</v>
      </c>
      <c r="AO186" s="149">
        <f t="shared" si="85"/>
        <v>2.1816774166994257</v>
      </c>
      <c r="AP186" s="149">
        <f t="shared" si="85"/>
        <v>0.79391355263956342</v>
      </c>
      <c r="AQ186" s="97"/>
      <c r="AR186" s="171">
        <f t="shared" si="81"/>
        <v>-7.8474059800441465E-3</v>
      </c>
      <c r="AS186" s="149">
        <f t="shared" si="82"/>
        <v>-4.1936824176486654E-3</v>
      </c>
      <c r="AT186" s="149">
        <f t="shared" si="83"/>
        <v>-6.0188233965539437E-3</v>
      </c>
      <c r="AU186" s="175">
        <f t="shared" si="86"/>
        <v>0.79021293097614209</v>
      </c>
      <c r="AV186" s="149">
        <f t="shared" si="87"/>
        <v>1.8269924117195666</v>
      </c>
      <c r="AW186" s="149">
        <f t="shared" si="88"/>
        <v>0.78658733728637353</v>
      </c>
    </row>
    <row r="187" spans="1:49" ht="15" x14ac:dyDescent="0.25">
      <c r="A187" s="130">
        <v>1886.06</v>
      </c>
      <c r="B187" s="138"/>
      <c r="C187" s="166">
        <f>raw_Data!B193</f>
        <v>5.25</v>
      </c>
      <c r="D187" s="167">
        <f>raw_Data!J193</f>
        <v>1.9166666666666669E-2</v>
      </c>
      <c r="E187" s="167">
        <f>raw_Data!L193</f>
        <v>2.8163785671813102E-3</v>
      </c>
      <c r="F187" s="168">
        <f t="shared" si="63"/>
        <v>5.0199999999999996</v>
      </c>
      <c r="G187" s="167">
        <f>raw_Data!K193</f>
        <v>3.8180610889774242E-3</v>
      </c>
      <c r="H187" s="167">
        <f t="shared" si="64"/>
        <v>4.5816733067729265E-2</v>
      </c>
      <c r="I187" s="165"/>
      <c r="J187" s="167">
        <f t="shared" si="65"/>
        <v>1.0010205913820531</v>
      </c>
      <c r="K187" s="167">
        <f t="shared" si="84"/>
        <v>3.8369699492344367E-3</v>
      </c>
      <c r="L187" s="93"/>
      <c r="M187" s="171">
        <f t="shared" si="60"/>
        <v>1.0038369699492344</v>
      </c>
      <c r="N187" s="172">
        <f t="shared" si="66"/>
        <v>1.0496347941567066</v>
      </c>
      <c r="O187" s="170">
        <f t="shared" si="61"/>
        <v>186</v>
      </c>
      <c r="P187" s="170">
        <f t="shared" si="62"/>
        <v>188</v>
      </c>
      <c r="Q187" s="169"/>
      <c r="R187" s="149">
        <f t="shared" si="67"/>
        <v>0.15273709727650833</v>
      </c>
      <c r="S187" s="173">
        <f t="shared" si="68"/>
        <v>0.94228496829307828</v>
      </c>
      <c r="T187" s="149">
        <v>0</v>
      </c>
      <c r="U187" s="97"/>
      <c r="V187" s="149">
        <f>1/PI()*ATAN('Exhibit4_Impact-Test'!$Y$25*S_RDY_SP)+'Exhibit4_Impact-Test'!$Y$26</f>
        <v>0.59436977565777283</v>
      </c>
      <c r="W187" s="172">
        <f t="shared" si="69"/>
        <v>0.60507877404434751</v>
      </c>
      <c r="X187" s="149">
        <f>1/PI()*ATAN('Exhibit4_Impact-Test'!$Y$25*S_RS_SP)+'Exhibit4_Impact-Test'!$Y$26</f>
        <v>0.84471366045101726</v>
      </c>
      <c r="Y187" s="172">
        <f t="shared" si="70"/>
        <v>0.85047604136854493</v>
      </c>
      <c r="Z187" s="149">
        <f>1/PI()*ATAN('Exhibit4_Impact-Test'!$Y$25*S_5050_SP)+'Exhibit4_Impact-Test'!$Y$26</f>
        <v>0.5</v>
      </c>
      <c r="AA187" s="149">
        <f t="shared" si="71"/>
        <v>0.51115131578821871</v>
      </c>
      <c r="AB187" s="195">
        <f>VLOOKUP(_xlfn.NUMBERVALUE(LEFT(A187,4)),Transactioncosts!$C:$G,5,FALSE)</f>
        <v>70</v>
      </c>
      <c r="AC187" s="174"/>
      <c r="AD187" s="175">
        <f t="shared" si="72"/>
        <v>1.0310578124490437</v>
      </c>
      <c r="AE187" s="149">
        <f t="shared" si="73"/>
        <v>1.0425230176762206</v>
      </c>
      <c r="AF187" s="149">
        <f t="shared" si="74"/>
        <v>1.0267358820529706</v>
      </c>
      <c r="AG187" s="176">
        <f t="shared" si="75"/>
        <v>1.0308696825266803</v>
      </c>
      <c r="AH187" s="149">
        <f t="shared" si="76"/>
        <v>1.0423780121041775</v>
      </c>
      <c r="AI187" s="149">
        <f t="shared" si="77"/>
        <v>1.026657822842453</v>
      </c>
      <c r="AJ187" s="97"/>
      <c r="AK187" s="171">
        <f t="shared" si="78"/>
        <v>3.0585277613108343E-2</v>
      </c>
      <c r="AL187" s="149">
        <f t="shared" si="79"/>
        <v>4.1643753752802347E-2</v>
      </c>
      <c r="AM187" s="149">
        <f t="shared" si="80"/>
        <v>2.6384723628972512E-2</v>
      </c>
      <c r="AN187" s="149">
        <f t="shared" si="85"/>
        <v>0.83550146577790474</v>
      </c>
      <c r="AO187" s="149">
        <f t="shared" si="85"/>
        <v>2.2233211704522282</v>
      </c>
      <c r="AP187" s="149">
        <f t="shared" si="85"/>
        <v>0.82029827626853591</v>
      </c>
      <c r="AQ187" s="97"/>
      <c r="AR187" s="171">
        <f t="shared" si="81"/>
        <v>3.0402797944600265E-2</v>
      </c>
      <c r="AS187" s="149">
        <f t="shared" si="82"/>
        <v>4.1504653075882261E-2</v>
      </c>
      <c r="AT187" s="149">
        <f t="shared" si="83"/>
        <v>2.6308694165777875E-2</v>
      </c>
      <c r="AU187" s="175">
        <f t="shared" si="86"/>
        <v>0.8206157289207423</v>
      </c>
      <c r="AV187" s="149">
        <f t="shared" si="87"/>
        <v>1.8684970647954489</v>
      </c>
      <c r="AW187" s="149">
        <f t="shared" si="88"/>
        <v>0.81289603145215139</v>
      </c>
    </row>
    <row r="188" spans="1:49" ht="15" x14ac:dyDescent="0.25">
      <c r="A188" s="130">
        <v>1886.07</v>
      </c>
      <c r="B188" s="138"/>
      <c r="C188" s="166">
        <f>raw_Data!B194</f>
        <v>5.33</v>
      </c>
      <c r="D188" s="167">
        <f>raw_Data!J194</f>
        <v>1.9025E-2</v>
      </c>
      <c r="E188" s="167">
        <f>raw_Data!L194</f>
        <v>2.8264773517796549E-3</v>
      </c>
      <c r="F188" s="168">
        <f t="shared" si="63"/>
        <v>5.25</v>
      </c>
      <c r="G188" s="167">
        <f>raw_Data!K194</f>
        <v>3.6238095238095239E-3</v>
      </c>
      <c r="H188" s="167">
        <f t="shared" si="64"/>
        <v>1.5238095238095273E-2</v>
      </c>
      <c r="I188" s="165"/>
      <c r="J188" s="167">
        <f t="shared" si="65"/>
        <v>1.0010198958067735</v>
      </c>
      <c r="K188" s="167">
        <f t="shared" si="84"/>
        <v>3.8463731585531846E-3</v>
      </c>
      <c r="L188" s="93"/>
      <c r="M188" s="171">
        <f t="shared" si="60"/>
        <v>1.0038463731585532</v>
      </c>
      <c r="N188" s="172">
        <f t="shared" si="66"/>
        <v>1.0188619047619047</v>
      </c>
      <c r="O188" s="170">
        <f t="shared" si="61"/>
        <v>187</v>
      </c>
      <c r="P188" s="170">
        <f t="shared" si="62"/>
        <v>189</v>
      </c>
      <c r="Q188" s="169"/>
      <c r="R188" s="149">
        <f t="shared" si="67"/>
        <v>0.12537381598492864</v>
      </c>
      <c r="S188" s="173">
        <f t="shared" si="68"/>
        <v>0.84400661035282021</v>
      </c>
      <c r="T188" s="149">
        <v>0</v>
      </c>
      <c r="U188" s="97"/>
      <c r="V188" s="149">
        <f>1/PI()*ATAN('Exhibit4_Impact-Test'!$Y$25*S_RDY_SP)+'Exhibit4_Impact-Test'!$Y$26</f>
        <v>0.57820307084956291</v>
      </c>
      <c r="W188" s="172">
        <f t="shared" si="69"/>
        <v>0.58181981099318381</v>
      </c>
      <c r="X188" s="149">
        <f>1/PI()*ATAN('Exhibit4_Impact-Test'!$Y$25*S_RS_SP)+'Exhibit4_Impact-Test'!$Y$26</f>
        <v>0.82976095964811147</v>
      </c>
      <c r="Y188" s="172">
        <f t="shared" si="70"/>
        <v>0.83184798882950872</v>
      </c>
      <c r="Z188" s="149">
        <f>1/PI()*ATAN('Exhibit4_Impact-Test'!$Y$25*S_5050_SP)+'Exhibit4_Impact-Test'!$Y$26</f>
        <v>0.5</v>
      </c>
      <c r="AA188" s="149">
        <f t="shared" si="71"/>
        <v>0.5037117392970748</v>
      </c>
      <c r="AB188" s="195">
        <f>VLOOKUP(_xlfn.NUMBERVALUE(LEFT(A188,4)),Transactioncosts!$C:$G,5,FALSE)</f>
        <v>70</v>
      </c>
      <c r="AC188" s="174"/>
      <c r="AD188" s="175">
        <f t="shared" si="72"/>
        <v>1.0125283996420498</v>
      </c>
      <c r="AE188" s="149">
        <f t="shared" si="73"/>
        <v>1.0163056750713766</v>
      </c>
      <c r="AF188" s="149">
        <f t="shared" si="74"/>
        <v>1.011354138960229</v>
      </c>
      <c r="AG188" s="176">
        <f t="shared" si="75"/>
        <v>1.012449586785916</v>
      </c>
      <c r="AH188" s="149">
        <f t="shared" si="76"/>
        <v>1.0161395098160995</v>
      </c>
      <c r="AI188" s="149">
        <f t="shared" si="77"/>
        <v>1.0113281567851495</v>
      </c>
      <c r="AJ188" s="97"/>
      <c r="AK188" s="171">
        <f t="shared" si="78"/>
        <v>1.2450568634375448E-2</v>
      </c>
      <c r="AL188" s="149">
        <f t="shared" si="79"/>
        <v>1.6174165197332703E-2</v>
      </c>
      <c r="AM188" s="149">
        <f t="shared" si="80"/>
        <v>1.1290164518830989E-2</v>
      </c>
      <c r="AN188" s="149">
        <f t="shared" si="85"/>
        <v>0.84795203441228018</v>
      </c>
      <c r="AO188" s="149">
        <f t="shared" si="85"/>
        <v>2.2394953356495608</v>
      </c>
      <c r="AP188" s="149">
        <f t="shared" si="85"/>
        <v>0.83158844078736693</v>
      </c>
      <c r="AQ188" s="97"/>
      <c r="AR188" s="171">
        <f t="shared" si="81"/>
        <v>1.2372727930227766E-2</v>
      </c>
      <c r="AS188" s="149">
        <f t="shared" si="82"/>
        <v>1.6010652540870533E-2</v>
      </c>
      <c r="AT188" s="149">
        <f t="shared" si="83"/>
        <v>1.1264473707045556E-2</v>
      </c>
      <c r="AU188" s="175">
        <f t="shared" si="86"/>
        <v>0.83298845685097012</v>
      </c>
      <c r="AV188" s="149">
        <f t="shared" si="87"/>
        <v>1.8845077173363194</v>
      </c>
      <c r="AW188" s="149">
        <f t="shared" si="88"/>
        <v>0.82416050515919692</v>
      </c>
    </row>
    <row r="189" spans="1:49" ht="15" x14ac:dyDescent="0.25">
      <c r="A189" s="130">
        <v>1886.08</v>
      </c>
      <c r="B189" s="138"/>
      <c r="C189" s="166">
        <f>raw_Data!B195</f>
        <v>5.37</v>
      </c>
      <c r="D189" s="167">
        <f>raw_Data!J195</f>
        <v>1.8891666666666668E-2</v>
      </c>
      <c r="E189" s="167">
        <f>raw_Data!L195</f>
        <v>2.8365750178240834E-3</v>
      </c>
      <c r="F189" s="168">
        <f t="shared" si="63"/>
        <v>5.33</v>
      </c>
      <c r="G189" s="167">
        <f>raw_Data!K195</f>
        <v>3.5444027517198252E-3</v>
      </c>
      <c r="H189" s="167">
        <f t="shared" si="64"/>
        <v>7.5046904315196894E-3</v>
      </c>
      <c r="I189" s="165"/>
      <c r="J189" s="167">
        <f t="shared" si="65"/>
        <v>1.0010192009108649</v>
      </c>
      <c r="K189" s="167">
        <f t="shared" si="84"/>
        <v>3.8557759286890203E-3</v>
      </c>
      <c r="L189" s="93"/>
      <c r="M189" s="171">
        <f t="shared" si="60"/>
        <v>1.003855775928689</v>
      </c>
      <c r="N189" s="172">
        <f t="shared" si="66"/>
        <v>1.0110490931832397</v>
      </c>
      <c r="O189" s="170">
        <f t="shared" si="61"/>
        <v>188</v>
      </c>
      <c r="P189" s="170">
        <f t="shared" si="62"/>
        <v>190</v>
      </c>
      <c r="Q189" s="169"/>
      <c r="R189" s="149">
        <f t="shared" si="67"/>
        <v>0.11268857493422593</v>
      </c>
      <c r="S189" s="173">
        <f t="shared" si="68"/>
        <v>0.72641259816254811</v>
      </c>
      <c r="T189" s="149">
        <v>0</v>
      </c>
      <c r="U189" s="97"/>
      <c r="V189" s="149">
        <f>1/PI()*ATAN('Exhibit4_Impact-Test'!$Y$25*S_RDY_SP)+'Exhibit4_Impact-Test'!$Y$26</f>
        <v>0.5705608315455144</v>
      </c>
      <c r="W189" s="172">
        <f t="shared" si="69"/>
        <v>0.57230942772127058</v>
      </c>
      <c r="X189" s="149">
        <f>1/PI()*ATAN('Exhibit4_Impact-Test'!$Y$25*S_RS_SP)+'Exhibit4_Impact-Test'!$Y$26</f>
        <v>0.8081100952185033</v>
      </c>
      <c r="Y189" s="172">
        <f t="shared" si="70"/>
        <v>0.80921486796420294</v>
      </c>
      <c r="Z189" s="149">
        <f>1/PI()*ATAN('Exhibit4_Impact-Test'!$Y$25*S_5050_SP)+'Exhibit4_Impact-Test'!$Y$26</f>
        <v>0.5</v>
      </c>
      <c r="AA189" s="149">
        <f t="shared" si="71"/>
        <v>0.50178502652031431</v>
      </c>
      <c r="AB189" s="195">
        <f>VLOOKUP(_xlfn.NUMBERVALUE(LEFT(A189,4)),Transactioncosts!$C:$G,5,FALSE)</f>
        <v>70</v>
      </c>
      <c r="AC189" s="174"/>
      <c r="AD189" s="175">
        <f t="shared" si="72"/>
        <v>1.0079600010030161</v>
      </c>
      <c r="AE189" s="149">
        <f t="shared" si="73"/>
        <v>1.0096687682202008</v>
      </c>
      <c r="AF189" s="149">
        <f t="shared" si="74"/>
        <v>1.0074524345559643</v>
      </c>
      <c r="AG189" s="176">
        <f t="shared" si="75"/>
        <v>1.0079086945485161</v>
      </c>
      <c r="AH189" s="149">
        <f t="shared" si="76"/>
        <v>1.0094612075683733</v>
      </c>
      <c r="AI189" s="149">
        <f t="shared" si="77"/>
        <v>1.0074399393703222</v>
      </c>
      <c r="AJ189" s="97"/>
      <c r="AK189" s="171">
        <f t="shared" si="78"/>
        <v>7.9284873172166502E-3</v>
      </c>
      <c r="AL189" s="149">
        <f t="shared" si="79"/>
        <v>9.6223248078393647E-3</v>
      </c>
      <c r="AM189" s="149">
        <f t="shared" si="80"/>
        <v>7.4248023653653858E-3</v>
      </c>
      <c r="AN189" s="149">
        <f t="shared" si="85"/>
        <v>0.8558805217294968</v>
      </c>
      <c r="AO189" s="149">
        <f t="shared" si="85"/>
        <v>2.2491176604574004</v>
      </c>
      <c r="AP189" s="149">
        <f t="shared" si="85"/>
        <v>0.83901324315273229</v>
      </c>
      <c r="AQ189" s="97"/>
      <c r="AR189" s="171">
        <f t="shared" si="81"/>
        <v>7.8775847414444093E-3</v>
      </c>
      <c r="AS189" s="149">
        <f t="shared" si="82"/>
        <v>9.4167306608082622E-3</v>
      </c>
      <c r="AT189" s="149">
        <f t="shared" si="83"/>
        <v>7.4123995335277915E-3</v>
      </c>
      <c r="AU189" s="175">
        <f t="shared" si="86"/>
        <v>0.84086604159241451</v>
      </c>
      <c r="AV189" s="149">
        <f t="shared" si="87"/>
        <v>1.8939244479971276</v>
      </c>
      <c r="AW189" s="149">
        <f t="shared" si="88"/>
        <v>0.83157290469272471</v>
      </c>
    </row>
    <row r="190" spans="1:49" ht="15" x14ac:dyDescent="0.25">
      <c r="A190" s="130">
        <v>1886.09</v>
      </c>
      <c r="B190" s="138"/>
      <c r="C190" s="166">
        <f>raw_Data!B196</f>
        <v>5.51</v>
      </c>
      <c r="D190" s="167">
        <f>raw_Data!J196</f>
        <v>1.8749999999999999E-2</v>
      </c>
      <c r="E190" s="167">
        <f>raw_Data!L196</f>
        <v>2.8466715655732777E-3</v>
      </c>
      <c r="F190" s="168">
        <f t="shared" si="63"/>
        <v>5.37</v>
      </c>
      <c r="G190" s="167">
        <f>raw_Data!K196</f>
        <v>3.4916201117318434E-3</v>
      </c>
      <c r="H190" s="167">
        <f t="shared" si="64"/>
        <v>2.607076350093096E-2</v>
      </c>
      <c r="I190" s="165"/>
      <c r="J190" s="167">
        <f t="shared" si="65"/>
        <v>1.0010185066934358</v>
      </c>
      <c r="K190" s="167">
        <f t="shared" si="84"/>
        <v>3.8651782590091166E-3</v>
      </c>
      <c r="L190" s="93"/>
      <c r="M190" s="171">
        <f t="shared" si="60"/>
        <v>1.0038651782590091</v>
      </c>
      <c r="N190" s="172">
        <f t="shared" si="66"/>
        <v>1.0295623836126628</v>
      </c>
      <c r="O190" s="170">
        <f t="shared" si="61"/>
        <v>189</v>
      </c>
      <c r="P190" s="170">
        <f t="shared" si="62"/>
        <v>191</v>
      </c>
      <c r="Q190" s="169"/>
      <c r="R190" s="149">
        <f t="shared" si="67"/>
        <v>0.10351215164784701</v>
      </c>
      <c r="S190" s="173">
        <f t="shared" si="68"/>
        <v>0.90187353235636969</v>
      </c>
      <c r="T190" s="149">
        <v>0</v>
      </c>
      <c r="U190" s="97"/>
      <c r="V190" s="149">
        <f>1/PI()*ATAN('Exhibit4_Impact-Test'!$Y$25*S_RDY_SP)+'Exhibit4_Impact-Test'!$Y$26</f>
        <v>0.56497993422125903</v>
      </c>
      <c r="W190" s="172">
        <f t="shared" si="69"/>
        <v>0.5711817208263531</v>
      </c>
      <c r="X190" s="149">
        <f>1/PI()*ATAN('Exhibit4_Impact-Test'!$Y$25*S_RS_SP)+'Exhibit4_Impact-Test'!$Y$26</f>
        <v>0.83886638965383586</v>
      </c>
      <c r="Y190" s="172">
        <f t="shared" si="70"/>
        <v>0.84225375720850681</v>
      </c>
      <c r="Z190" s="149">
        <f>1/PI()*ATAN('Exhibit4_Impact-Test'!$Y$25*S_5050_SP)+'Exhibit4_Impact-Test'!$Y$26</f>
        <v>0.5</v>
      </c>
      <c r="AA190" s="149">
        <f t="shared" si="71"/>
        <v>0.50631869210280611</v>
      </c>
      <c r="AB190" s="195">
        <f>VLOOKUP(_xlfn.NUMBERVALUE(LEFT(A190,4)),Transactioncosts!$C:$G,5,FALSE)</f>
        <v>70</v>
      </c>
      <c r="AC190" s="174"/>
      <c r="AD190" s="175">
        <f t="shared" si="72"/>
        <v>1.0183835836493866</v>
      </c>
      <c r="AE190" s="149">
        <f t="shared" si="73"/>
        <v>1.0254217001382218</v>
      </c>
      <c r="AF190" s="149">
        <f t="shared" si="74"/>
        <v>1.016713780935836</v>
      </c>
      <c r="AG190" s="176">
        <f t="shared" si="75"/>
        <v>1.0182615522089509</v>
      </c>
      <c r="AH190" s="149">
        <f t="shared" si="76"/>
        <v>1.0253952346058703</v>
      </c>
      <c r="AI190" s="149">
        <f t="shared" si="77"/>
        <v>1.0166695500911163</v>
      </c>
      <c r="AJ190" s="97"/>
      <c r="AK190" s="171">
        <f t="shared" si="78"/>
        <v>1.8216648383871478E-2</v>
      </c>
      <c r="AL190" s="149">
        <f t="shared" si="79"/>
        <v>2.5103942751517415E-2</v>
      </c>
      <c r="AM190" s="149">
        <f t="shared" si="80"/>
        <v>1.657564278155866E-2</v>
      </c>
      <c r="AN190" s="149">
        <f t="shared" si="85"/>
        <v>0.87409717011336829</v>
      </c>
      <c r="AO190" s="149">
        <f t="shared" si="85"/>
        <v>2.2742216032089178</v>
      </c>
      <c r="AP190" s="149">
        <f t="shared" si="85"/>
        <v>0.85558888593429094</v>
      </c>
      <c r="AQ190" s="97"/>
      <c r="AR190" s="171">
        <f t="shared" si="81"/>
        <v>1.809681264181387E-2</v>
      </c>
      <c r="AS190" s="149">
        <f t="shared" si="82"/>
        <v>2.5078133005260187E-2</v>
      </c>
      <c r="AT190" s="149">
        <f t="shared" si="83"/>
        <v>1.6532138102385005E-2</v>
      </c>
      <c r="AU190" s="175">
        <f t="shared" si="86"/>
        <v>0.85896285423422836</v>
      </c>
      <c r="AV190" s="149">
        <f t="shared" si="87"/>
        <v>1.9190025810023879</v>
      </c>
      <c r="AW190" s="149">
        <f t="shared" si="88"/>
        <v>0.84810504279510968</v>
      </c>
    </row>
    <row r="191" spans="1:49" ht="15" x14ac:dyDescent="0.25">
      <c r="A191" s="130">
        <v>1886.1</v>
      </c>
      <c r="B191" s="138"/>
      <c r="C191" s="166">
        <f>raw_Data!B197</f>
        <v>5.65</v>
      </c>
      <c r="D191" s="167">
        <f>raw_Data!J197</f>
        <v>1.8608333333333334E-2</v>
      </c>
      <c r="E191" s="167">
        <f>raw_Data!L197</f>
        <v>2.8567669952863639E-3</v>
      </c>
      <c r="F191" s="168">
        <f t="shared" si="63"/>
        <v>5.51</v>
      </c>
      <c r="G191" s="167">
        <f>raw_Data!K197</f>
        <v>3.3771929824561405E-3</v>
      </c>
      <c r="H191" s="167">
        <f t="shared" si="64"/>
        <v>2.5408348457350405E-2</v>
      </c>
      <c r="I191" s="165"/>
      <c r="J191" s="167">
        <f t="shared" si="65"/>
        <v>1.0010178131537288</v>
      </c>
      <c r="K191" s="167">
        <f t="shared" si="84"/>
        <v>3.8745801490152054E-3</v>
      </c>
      <c r="L191" s="93"/>
      <c r="M191" s="171">
        <f t="shared" si="60"/>
        <v>1.0038745801490152</v>
      </c>
      <c r="N191" s="172">
        <f t="shared" si="66"/>
        <v>1.0287855414398064</v>
      </c>
      <c r="O191" s="170">
        <f t="shared" si="61"/>
        <v>190</v>
      </c>
      <c r="P191" s="170">
        <f t="shared" si="62"/>
        <v>192</v>
      </c>
      <c r="Q191" s="169"/>
      <c r="R191" s="149">
        <f t="shared" si="67"/>
        <v>8.5239871913799115E-2</v>
      </c>
      <c r="S191" s="173">
        <f t="shared" si="68"/>
        <v>0.8992507680665689</v>
      </c>
      <c r="T191" s="149">
        <v>0</v>
      </c>
      <c r="U191" s="97"/>
      <c r="V191" s="149">
        <f>1/PI()*ATAN('Exhibit4_Impact-Test'!$Y$25*S_RDY_SP)+'Exhibit4_Impact-Test'!$Y$26</f>
        <v>0.5537486579069576</v>
      </c>
      <c r="W191" s="172">
        <f t="shared" si="69"/>
        <v>0.55979755459517944</v>
      </c>
      <c r="X191" s="149">
        <f>1/PI()*ATAN('Exhibit4_Impact-Test'!$Y$25*S_RS_SP)+'Exhibit4_Impact-Test'!$Y$26</f>
        <v>0.83847296687258943</v>
      </c>
      <c r="Y191" s="172">
        <f t="shared" si="70"/>
        <v>0.84176528552482122</v>
      </c>
      <c r="Z191" s="149">
        <f>1/PI()*ATAN('Exhibit4_Impact-Test'!$Y$25*S_5050_SP)+'Exhibit4_Impact-Test'!$Y$26</f>
        <v>0.5</v>
      </c>
      <c r="AA191" s="149">
        <f t="shared" si="71"/>
        <v>0.50612767501713951</v>
      </c>
      <c r="AB191" s="195">
        <f>VLOOKUP(_xlfn.NUMBERVALUE(LEFT(A191,4)),Transactioncosts!$C:$G,5,FALSE)</f>
        <v>70</v>
      </c>
      <c r="AC191" s="174"/>
      <c r="AD191" s="175">
        <f t="shared" si="72"/>
        <v>1.0176689915309631</v>
      </c>
      <c r="AE191" s="149">
        <f t="shared" si="73"/>
        <v>1.0247617477701532</v>
      </c>
      <c r="AF191" s="149">
        <f t="shared" si="74"/>
        <v>1.0163300607944108</v>
      </c>
      <c r="AG191" s="176">
        <f t="shared" si="75"/>
        <v>1.0175491136029347</v>
      </c>
      <c r="AH191" s="149">
        <f t="shared" si="76"/>
        <v>1.024735934237913</v>
      </c>
      <c r="AI191" s="149">
        <f t="shared" si="77"/>
        <v>1.0162871670692908</v>
      </c>
      <c r="AJ191" s="97"/>
      <c r="AK191" s="171">
        <f t="shared" si="78"/>
        <v>1.751470958673482E-2</v>
      </c>
      <c r="AL191" s="149">
        <f t="shared" si="79"/>
        <v>2.4460144371878323E-2</v>
      </c>
      <c r="AM191" s="149">
        <f t="shared" si="80"/>
        <v>1.6198159386360367E-2</v>
      </c>
      <c r="AN191" s="149">
        <f t="shared" si="85"/>
        <v>0.89161187970010314</v>
      </c>
      <c r="AO191" s="149">
        <f t="shared" si="85"/>
        <v>2.2986817475807961</v>
      </c>
      <c r="AP191" s="149">
        <f t="shared" si="85"/>
        <v>0.87178704532065132</v>
      </c>
      <c r="AQ191" s="97"/>
      <c r="AR191" s="171">
        <f t="shared" si="81"/>
        <v>1.7396906066940339E-2</v>
      </c>
      <c r="AS191" s="149">
        <f t="shared" si="82"/>
        <v>2.4434954265572611E-2</v>
      </c>
      <c r="AT191" s="149">
        <f t="shared" si="83"/>
        <v>1.6155953973025897E-2</v>
      </c>
      <c r="AU191" s="175">
        <f t="shared" si="86"/>
        <v>0.87635976030116869</v>
      </c>
      <c r="AV191" s="149">
        <f t="shared" si="87"/>
        <v>1.9434375352679605</v>
      </c>
      <c r="AW191" s="149">
        <f t="shared" si="88"/>
        <v>0.86426099676813561</v>
      </c>
    </row>
    <row r="192" spans="1:49" ht="15" x14ac:dyDescent="0.25">
      <c r="A192" s="130">
        <v>1886.11</v>
      </c>
      <c r="B192" s="138"/>
      <c r="C192" s="166">
        <f>raw_Data!B198</f>
        <v>5.79</v>
      </c>
      <c r="D192" s="167">
        <f>raw_Data!J198</f>
        <v>1.8475000000000002E-2</v>
      </c>
      <c r="E192" s="167">
        <f>raw_Data!L198</f>
        <v>2.8668613072220239E-3</v>
      </c>
      <c r="F192" s="168">
        <f t="shared" si="63"/>
        <v>5.65</v>
      </c>
      <c r="G192" s="167">
        <f>raw_Data!K198</f>
        <v>3.2699115044247788E-3</v>
      </c>
      <c r="H192" s="167">
        <f t="shared" si="64"/>
        <v>2.4778761061946764E-2</v>
      </c>
      <c r="I192" s="165"/>
      <c r="J192" s="167">
        <f t="shared" si="65"/>
        <v>1.0010171202908995</v>
      </c>
      <c r="K192" s="167">
        <f t="shared" si="84"/>
        <v>3.8839815981215331E-3</v>
      </c>
      <c r="L192" s="93"/>
      <c r="M192" s="171">
        <f t="shared" si="60"/>
        <v>1.0038839815981215</v>
      </c>
      <c r="N192" s="172">
        <f t="shared" si="66"/>
        <v>1.0280486725663716</v>
      </c>
      <c r="O192" s="170">
        <f t="shared" si="61"/>
        <v>191</v>
      </c>
      <c r="P192" s="170">
        <f t="shared" si="62"/>
        <v>193</v>
      </c>
      <c r="Q192" s="169"/>
      <c r="R192" s="149">
        <f t="shared" si="67"/>
        <v>6.743368517833824E-2</v>
      </c>
      <c r="S192" s="173">
        <f t="shared" si="68"/>
        <v>0.89662701615941609</v>
      </c>
      <c r="T192" s="149">
        <v>0</v>
      </c>
      <c r="U192" s="97"/>
      <c r="V192" s="149">
        <f>1/PI()*ATAN('Exhibit4_Impact-Test'!$Y$25*S_RDY_SP)+'Exhibit4_Impact-Test'!$Y$26</f>
        <v>0.54267213630540256</v>
      </c>
      <c r="W192" s="172">
        <f t="shared" si="69"/>
        <v>0.54856907417140166</v>
      </c>
      <c r="X192" s="149">
        <f>1/PI()*ATAN('Exhibit4_Impact-Test'!$Y$25*S_RS_SP)+'Exhibit4_Impact-Test'!$Y$26</f>
        <v>0.83807763806192326</v>
      </c>
      <c r="Y192" s="172">
        <f t="shared" si="70"/>
        <v>0.84127958957842541</v>
      </c>
      <c r="Z192" s="149">
        <f>1/PI()*ATAN('Exhibit4_Impact-Test'!$Y$25*S_5050_SP)+'Exhibit4_Impact-Test'!$Y$26</f>
        <v>0.5</v>
      </c>
      <c r="AA192" s="149">
        <f t="shared" si="71"/>
        <v>0.5059462332372886</v>
      </c>
      <c r="AB192" s="195">
        <f>VLOOKUP(_xlfn.NUMBERVALUE(LEFT(A192,4)),Transactioncosts!$C:$G,5,FALSE)</f>
        <v>70</v>
      </c>
      <c r="AC192" s="174"/>
      <c r="AD192" s="175">
        <f t="shared" si="72"/>
        <v>1.0169974860690216</v>
      </c>
      <c r="AE192" s="149">
        <f t="shared" si="73"/>
        <v>1.0241358687292887</v>
      </c>
      <c r="AF192" s="149">
        <f t="shared" si="74"/>
        <v>1.0159663270822465</v>
      </c>
      <c r="AG192" s="176">
        <f t="shared" si="75"/>
        <v>1.0168780127511103</v>
      </c>
      <c r="AH192" s="149">
        <f t="shared" si="76"/>
        <v>1.0193764295128578</v>
      </c>
      <c r="AI192" s="149">
        <f t="shared" si="77"/>
        <v>1.0159247034495855</v>
      </c>
      <c r="AJ192" s="97"/>
      <c r="AK192" s="171">
        <f t="shared" si="78"/>
        <v>1.6854645154834421E-2</v>
      </c>
      <c r="AL192" s="149">
        <f t="shared" si="79"/>
        <v>2.3849202121478123E-2</v>
      </c>
      <c r="AM192" s="149">
        <f t="shared" si="80"/>
        <v>1.584020597147676E-2</v>
      </c>
      <c r="AN192" s="149">
        <f t="shared" si="85"/>
        <v>0.90846652485493751</v>
      </c>
      <c r="AO192" s="149">
        <f t="shared" si="85"/>
        <v>2.3225309497022741</v>
      </c>
      <c r="AP192" s="149">
        <f t="shared" si="85"/>
        <v>0.88762725129212805</v>
      </c>
      <c r="AQ192" s="97"/>
      <c r="AR192" s="171">
        <f t="shared" si="81"/>
        <v>1.673716174140227E-2</v>
      </c>
      <c r="AS192" s="149">
        <f t="shared" si="82"/>
        <v>1.9191096734630365E-2</v>
      </c>
      <c r="AT192" s="149">
        <f t="shared" si="83"/>
        <v>1.5799235631983745E-2</v>
      </c>
      <c r="AU192" s="175">
        <f t="shared" si="86"/>
        <v>0.89309692204257096</v>
      </c>
      <c r="AV192" s="149">
        <f t="shared" si="87"/>
        <v>1.9626286320025907</v>
      </c>
      <c r="AW192" s="149">
        <f t="shared" si="88"/>
        <v>0.88006023240011932</v>
      </c>
    </row>
    <row r="193" spans="1:49" ht="15" x14ac:dyDescent="0.25">
      <c r="A193" s="130">
        <v>1886.12</v>
      </c>
      <c r="B193" s="138"/>
      <c r="C193" s="166">
        <f>raw_Data!B199</f>
        <v>5.64</v>
      </c>
      <c r="D193" s="167">
        <f>raw_Data!J199</f>
        <v>1.8333333333333333E-2</v>
      </c>
      <c r="E193" s="167">
        <f>raw_Data!L199</f>
        <v>2.8769545016391618E-3</v>
      </c>
      <c r="F193" s="168">
        <f t="shared" si="63"/>
        <v>5.79</v>
      </c>
      <c r="G193" s="167">
        <f>raw_Data!K199</f>
        <v>3.1663788140472078E-3</v>
      </c>
      <c r="H193" s="167">
        <f t="shared" si="64"/>
        <v>-2.5906735751295429E-2</v>
      </c>
      <c r="I193" s="165"/>
      <c r="J193" s="167">
        <f t="shared" si="65"/>
        <v>1.0010164281041707</v>
      </c>
      <c r="K193" s="167">
        <f t="shared" si="84"/>
        <v>3.8933826058098475E-3</v>
      </c>
      <c r="L193" s="93"/>
      <c r="M193" s="171">
        <f t="shared" si="60"/>
        <v>1.0038933826058098</v>
      </c>
      <c r="N193" s="172">
        <f t="shared" si="66"/>
        <v>0.97725964306275181</v>
      </c>
      <c r="O193" s="170">
        <f t="shared" si="61"/>
        <v>192</v>
      </c>
      <c r="P193" s="170">
        <f t="shared" si="62"/>
        <v>194</v>
      </c>
      <c r="Q193" s="169"/>
      <c r="R193" s="149">
        <f t="shared" si="67"/>
        <v>4.9644552645813377E-2</v>
      </c>
      <c r="S193" s="173">
        <f t="shared" si="68"/>
        <v>-0.90036486222450296</v>
      </c>
      <c r="T193" s="149">
        <v>0</v>
      </c>
      <c r="U193" s="97"/>
      <c r="V193" s="149">
        <f>1/PI()*ATAN('Exhibit4_Impact-Test'!$Y$25*S_RDY_SP)+'Exhibit4_Impact-Test'!$Y$26</f>
        <v>0.53150145732693799</v>
      </c>
      <c r="W193" s="172">
        <f t="shared" si="69"/>
        <v>0.52480068562015048</v>
      </c>
      <c r="X193" s="149">
        <f>1/PI()*ATAN('Exhibit4_Impact-Test'!$Y$25*S_RS_SP)+'Exhibit4_Impact-Test'!$Y$26</f>
        <v>0.16135970151684759</v>
      </c>
      <c r="Y193" s="172">
        <f t="shared" si="70"/>
        <v>0.1577540931920694</v>
      </c>
      <c r="Z193" s="149">
        <f>1/PI()*ATAN('Exhibit4_Impact-Test'!$Y$25*S_5050_SP)+'Exhibit4_Impact-Test'!$Y$26</f>
        <v>0.5</v>
      </c>
      <c r="AA193" s="149">
        <f t="shared" si="71"/>
        <v>0.49327822253052106</v>
      </c>
      <c r="AB193" s="195">
        <f>VLOOKUP(_xlfn.NUMBERVALUE(LEFT(A193,4)),Transactioncosts!$C:$G,5,FALSE)</f>
        <v>70</v>
      </c>
      <c r="AC193" s="174"/>
      <c r="AD193" s="175">
        <f t="shared" si="72"/>
        <v>0.98973751122460851</v>
      </c>
      <c r="AE193" s="149">
        <f t="shared" si="73"/>
        <v>0.99959577034286462</v>
      </c>
      <c r="AF193" s="149">
        <f t="shared" si="74"/>
        <v>0.99057651283428083</v>
      </c>
      <c r="AG193" s="176">
        <f t="shared" si="75"/>
        <v>0.9896160461886403</v>
      </c>
      <c r="AH193" s="149">
        <f t="shared" si="76"/>
        <v>0.99943910005794001</v>
      </c>
      <c r="AI193" s="149">
        <f t="shared" si="77"/>
        <v>0.99052946039199452</v>
      </c>
      <c r="AJ193" s="97"/>
      <c r="AK193" s="171">
        <f t="shared" si="78"/>
        <v>-1.0315511186535627E-2</v>
      </c>
      <c r="AL193" s="149">
        <f t="shared" si="79"/>
        <v>-4.043113799671706E-4</v>
      </c>
      <c r="AM193" s="149">
        <f t="shared" si="80"/>
        <v>-9.4681691491832424E-3</v>
      </c>
      <c r="AN193" s="149">
        <f t="shared" si="85"/>
        <v>0.89815101366840189</v>
      </c>
      <c r="AO193" s="149">
        <f t="shared" si="85"/>
        <v>2.3221266383223069</v>
      </c>
      <c r="AP193" s="149">
        <f t="shared" si="85"/>
        <v>0.8781590821429448</v>
      </c>
      <c r="AQ193" s="97"/>
      <c r="AR193" s="171">
        <f t="shared" si="81"/>
        <v>-1.0438243212520336E-2</v>
      </c>
      <c r="AS193" s="149">
        <f t="shared" si="82"/>
        <v>-5.6105730527858865E-4</v>
      </c>
      <c r="AT193" s="149">
        <f t="shared" si="83"/>
        <v>-9.5156703358244919E-3</v>
      </c>
      <c r="AU193" s="175">
        <f t="shared" si="86"/>
        <v>0.88265867883005067</v>
      </c>
      <c r="AV193" s="149">
        <f t="shared" si="87"/>
        <v>1.9620675746973122</v>
      </c>
      <c r="AW193" s="149">
        <f t="shared" si="88"/>
        <v>0.87054456206429487</v>
      </c>
    </row>
    <row r="194" spans="1:49" ht="15" x14ac:dyDescent="0.25">
      <c r="A194" s="130">
        <v>1887.01</v>
      </c>
      <c r="B194" s="138"/>
      <c r="C194" s="166">
        <f>raw_Data!B200</f>
        <v>5.58</v>
      </c>
      <c r="D194" s="167">
        <f>raw_Data!J200</f>
        <v>1.8541666666666668E-2</v>
      </c>
      <c r="E194" s="167">
        <f>raw_Data!L200</f>
        <v>2.8870465787962374E-3</v>
      </c>
      <c r="F194" s="168">
        <f t="shared" si="63"/>
        <v>5.64</v>
      </c>
      <c r="G194" s="167">
        <f>raw_Data!K200</f>
        <v>3.2875295508274236E-3</v>
      </c>
      <c r="H194" s="167">
        <f t="shared" si="64"/>
        <v>-1.0638297872340385E-2</v>
      </c>
      <c r="I194" s="165"/>
      <c r="J194" s="167">
        <f t="shared" si="65"/>
        <v>1.0010157365926995</v>
      </c>
      <c r="K194" s="167">
        <f t="shared" si="84"/>
        <v>3.9027831714957273E-3</v>
      </c>
      <c r="L194" s="93"/>
      <c r="M194" s="171">
        <f t="shared" ref="M194:M257" si="89">interest_mon+bond_approx_price</f>
        <v>1.0039027831714957</v>
      </c>
      <c r="N194" s="172">
        <f t="shared" si="66"/>
        <v>0.99264923167848707</v>
      </c>
      <c r="O194" s="170">
        <f t="shared" ref="O194:O257" si="90">ROW(A194)-1</f>
        <v>193</v>
      </c>
      <c r="P194" s="170">
        <f t="shared" ref="P194:P257" si="91">ROW(A194)+1</f>
        <v>195</v>
      </c>
      <c r="Q194" s="169"/>
      <c r="R194" s="149">
        <f t="shared" si="67"/>
        <v>6.6603311111491814E-2</v>
      </c>
      <c r="S194" s="173">
        <f t="shared" si="68"/>
        <v>-0.78713275771467917</v>
      </c>
      <c r="T194" s="149">
        <v>0</v>
      </c>
      <c r="U194" s="97"/>
      <c r="V194" s="149">
        <f>1/PI()*ATAN('Exhibit4_Impact-Test'!$Y$25*S_RDY_SP)+'Exhibit4_Impact-Test'!$Y$26</f>
        <v>0.54215283361561528</v>
      </c>
      <c r="W194" s="172">
        <f t="shared" si="69"/>
        <v>0.53935328732819954</v>
      </c>
      <c r="X194" s="149">
        <f>1/PI()*ATAN('Exhibit4_Impact-Test'!$Y$25*S_RS_SP)+'Exhibit4_Impact-Test'!$Y$26</f>
        <v>0.18013556246700824</v>
      </c>
      <c r="Y194" s="172">
        <f t="shared" si="70"/>
        <v>0.17847667355802643</v>
      </c>
      <c r="Z194" s="149">
        <f>1/PI()*ATAN('Exhibit4_Impact-Test'!$Y$25*S_5050_SP)+'Exhibit4_Impact-Test'!$Y$26</f>
        <v>0.5</v>
      </c>
      <c r="AA194" s="149">
        <f t="shared" si="71"/>
        <v>0.49718175349069121</v>
      </c>
      <c r="AB194" s="195">
        <f>VLOOKUP(_xlfn.NUMBERVALUE(LEFT(A194,4)),Transactioncosts!$C:$G,5,FALSE)</f>
        <v>70</v>
      </c>
      <c r="AC194" s="174"/>
      <c r="AD194" s="175">
        <f t="shared" si="72"/>
        <v>0.99780163834132174</v>
      </c>
      <c r="AE194" s="149">
        <f t="shared" si="73"/>
        <v>1.0018756183435511</v>
      </c>
      <c r="AF194" s="149">
        <f t="shared" si="74"/>
        <v>0.99827600742499145</v>
      </c>
      <c r="AG194" s="176">
        <f t="shared" si="75"/>
        <v>0.99774213432100078</v>
      </c>
      <c r="AH194" s="149">
        <f t="shared" si="76"/>
        <v>1.0017621046334075</v>
      </c>
      <c r="AI194" s="149">
        <f t="shared" si="77"/>
        <v>0.99825627969942632</v>
      </c>
      <c r="AJ194" s="97"/>
      <c r="AK194" s="171">
        <f t="shared" si="78"/>
        <v>-2.2007816029283611E-3</v>
      </c>
      <c r="AL194" s="149">
        <f t="shared" si="79"/>
        <v>1.8738615678166256E-3</v>
      </c>
      <c r="AM194" s="149">
        <f t="shared" si="80"/>
        <v>-1.7254803604077667E-3</v>
      </c>
      <c r="AN194" s="149">
        <f t="shared" si="85"/>
        <v>0.89595023206547353</v>
      </c>
      <c r="AO194" s="149">
        <f t="shared" si="85"/>
        <v>2.3240004998901234</v>
      </c>
      <c r="AP194" s="149">
        <f t="shared" si="85"/>
        <v>0.87643360178253704</v>
      </c>
      <c r="AQ194" s="97"/>
      <c r="AR194" s="171">
        <f t="shared" si="81"/>
        <v>-2.2604185010548349E-3</v>
      </c>
      <c r="AS194" s="149">
        <f t="shared" si="82"/>
        <v>1.7605539484168919E-3</v>
      </c>
      <c r="AT194" s="149">
        <f t="shared" si="83"/>
        <v>-1.7452423504271603E-3</v>
      </c>
      <c r="AU194" s="175">
        <f t="shared" si="86"/>
        <v>0.88039826032899582</v>
      </c>
      <c r="AV194" s="149">
        <f t="shared" si="87"/>
        <v>1.9638281286457291</v>
      </c>
      <c r="AW194" s="149">
        <f t="shared" si="88"/>
        <v>0.8687993197138677</v>
      </c>
    </row>
    <row r="195" spans="1:49" ht="15" x14ac:dyDescent="0.25">
      <c r="A195" s="130">
        <v>1887.02</v>
      </c>
      <c r="B195" s="138"/>
      <c r="C195" s="166">
        <f>raw_Data!B201</f>
        <v>5.54</v>
      </c>
      <c r="D195" s="167">
        <f>raw_Data!J201</f>
        <v>1.8749999999999999E-2</v>
      </c>
      <c r="E195" s="167">
        <f>raw_Data!L201</f>
        <v>2.8971375389519327E-3</v>
      </c>
      <c r="F195" s="168">
        <f t="shared" ref="F195:F258" si="92">C194</f>
        <v>5.58</v>
      </c>
      <c r="G195" s="167">
        <f>raw_Data!K201</f>
        <v>3.3602150537634405E-3</v>
      </c>
      <c r="H195" s="167">
        <f t="shared" ref="H195:H258" si="93">q_SP/q_SP_tminus-1</f>
        <v>-7.1684587813619638E-3</v>
      </c>
      <c r="I195" s="165"/>
      <c r="J195" s="167">
        <f t="shared" ref="J195:J258" si="94">interest_mon*((1-(1+INDEX(interest_mon,tMinus))^(-119))/INDEX(interest_mon,tMinus))+(1+INDEX(interest_mon,tMinus))^(-119)</f>
        <v>1.0010150457557119</v>
      </c>
      <c r="K195" s="167">
        <f t="shared" si="84"/>
        <v>3.9121832946638069E-3</v>
      </c>
      <c r="L195" s="93"/>
      <c r="M195" s="171">
        <f t="shared" si="89"/>
        <v>1.0039121832946638</v>
      </c>
      <c r="N195" s="172">
        <f t="shared" ref="N195:N258" si="95">(D_mon+q_SP)/INDEX(q_SP,tMinus)</f>
        <v>0.99619175627240142</v>
      </c>
      <c r="O195" s="170">
        <f t="shared" si="90"/>
        <v>194</v>
      </c>
      <c r="P195" s="170">
        <f t="shared" si="91"/>
        <v>196</v>
      </c>
      <c r="Q195" s="169"/>
      <c r="R195" s="149">
        <f t="shared" ref="R195:R258" si="96">(div_yield_mon-INDEX(interest_mon, tMinus))/(div_yield_mon+INDEX(interest_mon,tMinus))</f>
        <v>7.5740140688382335E-2</v>
      </c>
      <c r="S195" s="173">
        <f t="shared" ref="S195:S258" si="97">price_yield/(ABS(price_yield)+INDEX(interest_mon,tMinus))</f>
        <v>-0.71288896227580389</v>
      </c>
      <c r="T195" s="149">
        <v>0</v>
      </c>
      <c r="U195" s="97"/>
      <c r="V195" s="149">
        <f>1/PI()*ATAN('Exhibit4_Impact-Test'!$Y$25*S_RDY_SP)+'Exhibit4_Impact-Test'!$Y$26</f>
        <v>0.54785386165976035</v>
      </c>
      <c r="W195" s="172">
        <f t="shared" ref="W195:W258" si="98">L_RDY_SP_set*R_SP/R_RDY</f>
        <v>0.54594082726602577</v>
      </c>
      <c r="X195" s="149">
        <f>1/PI()*ATAN('Exhibit4_Impact-Test'!$Y$25*S_RS_SP)+'Exhibit4_Impact-Test'!$Y$26</f>
        <v>0.1946929178642639</v>
      </c>
      <c r="Y195" s="172">
        <f t="shared" ref="Y195:Y258" si="99">L_RS_SP_set*R_SP/R_RS</f>
        <v>0.19348535984446136</v>
      </c>
      <c r="Z195" s="149">
        <f>1/PI()*ATAN('Exhibit4_Impact-Test'!$Y$25*S_5050_SP)+'Exhibit4_Impact-Test'!$Y$26</f>
        <v>0.5</v>
      </c>
      <c r="AA195" s="149">
        <f t="shared" ref="AA195:AA258" si="100">L_5050_SP_set*R_SP/R_5050</f>
        <v>0.49806999354645198</v>
      </c>
      <c r="AB195" s="195">
        <f>VLOOKUP(_xlfn.NUMBERVALUE(LEFT(A195,4)),Transactioncosts!$C:$G,5,FALSE)</f>
        <v>70</v>
      </c>
      <c r="AC195" s="174"/>
      <c r="AD195" s="175">
        <f t="shared" ref="AD195:AD258" si="101">R_Cash*(1-L_RDY_SP_set)+R_SP*L_RDY_SP_set</f>
        <v>0.999682517536855</v>
      </c>
      <c r="AE195" s="149">
        <f t="shared" ref="AE195:AE258" si="102">R_Cash*(1-L_RS_SP_set)+R_SP*L_RS_SP_set</f>
        <v>1.0024090708305413</v>
      </c>
      <c r="AF195" s="149">
        <f t="shared" ref="AF195:AF258" si="103">R_Cash*(1-L_5050_SP_set)+R_SP*L_5050_SP_set</f>
        <v>1.0000519697835326</v>
      </c>
      <c r="AG195" s="176">
        <f t="shared" ref="AG195:AG258" si="104">R_RDY-ABS(L_RDY_SP_act-INDEX(L_RDY_SP_set,tPlus))*TC/10000</f>
        <v>0.99963726139080367</v>
      </c>
      <c r="AH195" s="149">
        <f t="shared" ref="AH195:AH258" si="105">R_RS-ABS(L_RS_SP_act-INDEX(L_RS_SP_set,tPlus))*TC/10000</f>
        <v>0.99790385725018738</v>
      </c>
      <c r="AI195" s="149">
        <f t="shared" ref="AI195:AI258" si="106">R_5050-ABS(L_5050_SP_act-INDEX(L_5050_SP_set,tPlus))*TC/10000</f>
        <v>1.0000384597383578</v>
      </c>
      <c r="AJ195" s="97"/>
      <c r="AK195" s="171">
        <f t="shared" ref="AK195:AK258" si="107">LN(R_RDY)</f>
        <v>-3.17532871371639E-4</v>
      </c>
      <c r="AL195" s="149">
        <f t="shared" ref="AL195:AL258" si="108">LN(R_RS)</f>
        <v>2.4061736714494257E-3</v>
      </c>
      <c r="AM195" s="149">
        <f t="shared" ref="AM195:AM258" si="109">LN(R_5050)</f>
        <v>5.1968433150198361E-5</v>
      </c>
      <c r="AN195" s="149">
        <f t="shared" si="85"/>
        <v>0.89563269919410193</v>
      </c>
      <c r="AO195" s="149">
        <f t="shared" si="85"/>
        <v>2.3264066735615727</v>
      </c>
      <c r="AP195" s="149">
        <f t="shared" si="85"/>
        <v>0.87648557021568729</v>
      </c>
      <c r="AQ195" s="97"/>
      <c r="AR195" s="171">
        <f t="shared" ref="AR195:AR258" si="110">LN(R_RDY_TC)</f>
        <v>-3.6280441475959455E-4</v>
      </c>
      <c r="AS195" s="149">
        <f t="shared" ref="AS195:AS258" si="111">LN(R_RS_TC)</f>
        <v>-2.0983427318816811E-3</v>
      </c>
      <c r="AT195" s="149">
        <f t="shared" ref="AT195:AT258" si="112">LN(R_5050_TC)</f>
        <v>3.8458998801034796E-5</v>
      </c>
      <c r="AU195" s="175">
        <f t="shared" si="86"/>
        <v>0.88003545591423626</v>
      </c>
      <c r="AV195" s="149">
        <f t="shared" si="87"/>
        <v>1.9617297859138474</v>
      </c>
      <c r="AW195" s="149">
        <f t="shared" si="88"/>
        <v>0.86883777871266876</v>
      </c>
    </row>
    <row r="196" spans="1:49" ht="15" x14ac:dyDescent="0.25">
      <c r="A196" s="130">
        <v>1887.03</v>
      </c>
      <c r="B196" s="138"/>
      <c r="C196" s="166">
        <f>raw_Data!B202</f>
        <v>5.67</v>
      </c>
      <c r="D196" s="167">
        <f>raw_Data!J202</f>
        <v>1.8958333333333334E-2</v>
      </c>
      <c r="E196" s="167">
        <f>raw_Data!L202</f>
        <v>2.9072273823647077E-3</v>
      </c>
      <c r="F196" s="168">
        <f t="shared" si="92"/>
        <v>5.54</v>
      </c>
      <c r="G196" s="167">
        <f>raw_Data!K202</f>
        <v>3.4220818291215405E-3</v>
      </c>
      <c r="H196" s="167">
        <f t="shared" si="93"/>
        <v>2.3465703971119023E-2</v>
      </c>
      <c r="I196" s="165"/>
      <c r="J196" s="167">
        <f t="shared" si="94"/>
        <v>1.0010143555923889</v>
      </c>
      <c r="K196" s="167">
        <f t="shared" ref="K196:K259" si="113">M196-1</f>
        <v>3.9215829747536457E-3</v>
      </c>
      <c r="L196" s="93"/>
      <c r="M196" s="171">
        <f t="shared" si="89"/>
        <v>1.0039215829747536</v>
      </c>
      <c r="N196" s="172">
        <f t="shared" si="95"/>
        <v>1.0268877858002405</v>
      </c>
      <c r="O196" s="170">
        <f t="shared" si="90"/>
        <v>195</v>
      </c>
      <c r="P196" s="170">
        <f t="shared" si="91"/>
        <v>197</v>
      </c>
      <c r="Q196" s="169"/>
      <c r="R196" s="149">
        <f t="shared" si="96"/>
        <v>8.3071066154433312E-2</v>
      </c>
      <c r="S196" s="173">
        <f t="shared" si="97"/>
        <v>0.89010526282437397</v>
      </c>
      <c r="T196" s="149">
        <v>0</v>
      </c>
      <c r="U196" s="97"/>
      <c r="V196" s="149">
        <f>1/PI()*ATAN('Exhibit4_Impact-Test'!$Y$25*S_RDY_SP)+'Exhibit4_Impact-Test'!$Y$26</f>
        <v>0.55240599098764576</v>
      </c>
      <c r="W196" s="172">
        <f t="shared" si="98"/>
        <v>0.5579916987560043</v>
      </c>
      <c r="X196" s="149">
        <f>1/PI()*ATAN('Exhibit4_Impact-Test'!$Y$25*S_RS_SP)+'Exhibit4_Impact-Test'!$Y$26</f>
        <v>0.83708729989502384</v>
      </c>
      <c r="Y196" s="172">
        <f t="shared" si="99"/>
        <v>0.84014839732485236</v>
      </c>
      <c r="Z196" s="149">
        <f>1/PI()*ATAN('Exhibit4_Impact-Test'!$Y$25*S_5050_SP)+'Exhibit4_Impact-Test'!$Y$26</f>
        <v>0.5</v>
      </c>
      <c r="AA196" s="149">
        <f t="shared" si="100"/>
        <v>0.50565444575414298</v>
      </c>
      <c r="AB196" s="195">
        <f>VLOOKUP(_xlfn.NUMBERVALUE(LEFT(A196,4)),Transactioncosts!$C:$G,5,FALSE)</f>
        <v>70</v>
      </c>
      <c r="AC196" s="174"/>
      <c r="AD196" s="175">
        <f t="shared" si="101"/>
        <v>1.0166082510057899</v>
      </c>
      <c r="AE196" s="149">
        <f t="shared" si="102"/>
        <v>1.0231462996867819</v>
      </c>
      <c r="AF196" s="149">
        <f t="shared" si="103"/>
        <v>1.0154046843874971</v>
      </c>
      <c r="AG196" s="176">
        <f t="shared" si="104"/>
        <v>1.0165351477031876</v>
      </c>
      <c r="AH196" s="149">
        <f t="shared" si="105"/>
        <v>1.0231220478570673</v>
      </c>
      <c r="AI196" s="149">
        <f t="shared" si="106"/>
        <v>1.0153651032672182</v>
      </c>
      <c r="AJ196" s="97"/>
      <c r="AK196" s="171">
        <f t="shared" si="107"/>
        <v>1.6471842273342977E-2</v>
      </c>
      <c r="AL196" s="149">
        <f t="shared" si="108"/>
        <v>2.2882487190982535E-2</v>
      </c>
      <c r="AM196" s="149">
        <f t="shared" si="109"/>
        <v>1.5287236862545305E-2</v>
      </c>
      <c r="AN196" s="149">
        <f t="shared" ref="AN196:AP259" si="114">AK196+AN195</f>
        <v>0.91210454146744491</v>
      </c>
      <c r="AO196" s="149">
        <f t="shared" si="114"/>
        <v>2.3492891607525554</v>
      </c>
      <c r="AP196" s="149">
        <f t="shared" si="114"/>
        <v>0.89177280707823259</v>
      </c>
      <c r="AQ196" s="97"/>
      <c r="AR196" s="171">
        <f t="shared" si="110"/>
        <v>1.6399930668209602E-2</v>
      </c>
      <c r="AS196" s="149">
        <f t="shared" si="111"/>
        <v>2.2858783721449904E-2</v>
      </c>
      <c r="AT196" s="149">
        <f t="shared" si="112"/>
        <v>1.5248255466894711E-2</v>
      </c>
      <c r="AU196" s="175">
        <f t="shared" ref="AU196:AU259" si="115">AR196+AU195</f>
        <v>0.89643538658244581</v>
      </c>
      <c r="AV196" s="149">
        <f t="shared" ref="AV196:AV259" si="116">AS196+AV195</f>
        <v>1.9845885696352974</v>
      </c>
      <c r="AW196" s="149">
        <f t="shared" ref="AW196:AW259" si="117">AT196+AW195</f>
        <v>0.88408603417956344</v>
      </c>
    </row>
    <row r="197" spans="1:49" ht="15" x14ac:dyDescent="0.25">
      <c r="A197" s="130">
        <v>1887.04</v>
      </c>
      <c r="B197" s="138"/>
      <c r="C197" s="166">
        <f>raw_Data!B203</f>
        <v>5.8</v>
      </c>
      <c r="D197" s="167">
        <f>raw_Data!J203</f>
        <v>1.9166666666666669E-2</v>
      </c>
      <c r="E197" s="167">
        <f>raw_Data!L203</f>
        <v>2.9173161092930222E-3</v>
      </c>
      <c r="F197" s="168">
        <f t="shared" si="92"/>
        <v>5.67</v>
      </c>
      <c r="G197" s="167">
        <f>raw_Data!K203</f>
        <v>3.3803644914756031E-3</v>
      </c>
      <c r="H197" s="167">
        <f t="shared" si="93"/>
        <v>2.2927689594356204E-2</v>
      </c>
      <c r="I197" s="165"/>
      <c r="J197" s="167">
        <f t="shared" si="94"/>
        <v>1.0010136661019362</v>
      </c>
      <c r="K197" s="167">
        <f t="shared" si="113"/>
        <v>3.9309822112292281E-3</v>
      </c>
      <c r="L197" s="93"/>
      <c r="M197" s="171">
        <f t="shared" si="89"/>
        <v>1.0039309822112292</v>
      </c>
      <c r="N197" s="172">
        <f t="shared" si="95"/>
        <v>1.0263080540858318</v>
      </c>
      <c r="O197" s="170">
        <f t="shared" si="90"/>
        <v>196</v>
      </c>
      <c r="P197" s="170">
        <f t="shared" si="91"/>
        <v>198</v>
      </c>
      <c r="Q197" s="169"/>
      <c r="R197" s="149">
        <f t="shared" si="96"/>
        <v>7.5249335294708716E-2</v>
      </c>
      <c r="S197" s="173">
        <f t="shared" si="97"/>
        <v>0.88746906425190664</v>
      </c>
      <c r="T197" s="149">
        <v>0</v>
      </c>
      <c r="U197" s="97"/>
      <c r="V197" s="149">
        <f>1/PI()*ATAN('Exhibit4_Impact-Test'!$Y$25*S_RDY_SP)+'Exhibit4_Impact-Test'!$Y$26</f>
        <v>0.54754836981281174</v>
      </c>
      <c r="W197" s="172">
        <f t="shared" si="98"/>
        <v>0.55300375927729362</v>
      </c>
      <c r="X197" s="149">
        <f>1/PI()*ATAN('Exhibit4_Impact-Test'!$Y$25*S_RS_SP)+'Exhibit4_Impact-Test'!$Y$26</f>
        <v>0.83668385022275538</v>
      </c>
      <c r="Y197" s="172">
        <f t="shared" si="99"/>
        <v>0.83967380940554426</v>
      </c>
      <c r="Z197" s="149">
        <f>1/PI()*ATAN('Exhibit4_Impact-Test'!$Y$25*S_5050_SP)+'Exhibit4_Impact-Test'!$Y$26</f>
        <v>0.5</v>
      </c>
      <c r="AA197" s="149">
        <f t="shared" si="100"/>
        <v>0.50551094513368622</v>
      </c>
      <c r="AB197" s="195">
        <f>VLOOKUP(_xlfn.NUMBERVALUE(LEFT(A197,4)),Transactioncosts!$C:$G,5,FALSE)</f>
        <v>70</v>
      </c>
      <c r="AC197" s="174"/>
      <c r="AD197" s="175">
        <f t="shared" si="101"/>
        <v>1.0161835114373519</v>
      </c>
      <c r="AE197" s="149">
        <f t="shared" si="102"/>
        <v>1.022653516863983</v>
      </c>
      <c r="AF197" s="149">
        <f t="shared" si="103"/>
        <v>1.0151195181485306</v>
      </c>
      <c r="AG197" s="176">
        <f t="shared" si="104"/>
        <v>1.0161120379632849</v>
      </c>
      <c r="AH197" s="149">
        <f t="shared" si="105"/>
        <v>1.0225970527440726</v>
      </c>
      <c r="AI197" s="149">
        <f t="shared" si="106"/>
        <v>1.0150809415325948</v>
      </c>
      <c r="AJ197" s="97"/>
      <c r="AK197" s="171">
        <f t="shared" si="107"/>
        <v>1.6053954339648697E-2</v>
      </c>
      <c r="AL197" s="149">
        <f t="shared" si="108"/>
        <v>2.2400736407408434E-2</v>
      </c>
      <c r="AM197" s="149">
        <f t="shared" si="109"/>
        <v>1.5006357432016865E-2</v>
      </c>
      <c r="AN197" s="149">
        <f t="shared" si="114"/>
        <v>0.92815849580709364</v>
      </c>
      <c r="AO197" s="149">
        <f t="shared" si="114"/>
        <v>2.371689897159964</v>
      </c>
      <c r="AP197" s="149">
        <f t="shared" si="114"/>
        <v>0.90677916451024942</v>
      </c>
      <c r="AQ197" s="97"/>
      <c r="AR197" s="171">
        <f t="shared" si="110"/>
        <v>1.5983616662515521E-2</v>
      </c>
      <c r="AS197" s="149">
        <f t="shared" si="111"/>
        <v>2.2345521539593481E-2</v>
      </c>
      <c r="AT197" s="149">
        <f t="shared" si="112"/>
        <v>1.4968354666569188E-2</v>
      </c>
      <c r="AU197" s="175">
        <f t="shared" si="115"/>
        <v>0.91241900324496128</v>
      </c>
      <c r="AV197" s="149">
        <f t="shared" si="116"/>
        <v>2.006934091174891</v>
      </c>
      <c r="AW197" s="149">
        <f t="shared" si="117"/>
        <v>0.89905438884613265</v>
      </c>
    </row>
    <row r="198" spans="1:49" ht="15" x14ac:dyDescent="0.25">
      <c r="A198" s="130">
        <v>1887.05</v>
      </c>
      <c r="B198" s="138"/>
      <c r="C198" s="166">
        <f>raw_Data!B204</f>
        <v>5.9</v>
      </c>
      <c r="D198" s="167">
        <f>raw_Data!J204</f>
        <v>1.9375E-2</v>
      </c>
      <c r="E198" s="167">
        <f>raw_Data!L204</f>
        <v>2.9274037199951142E-3</v>
      </c>
      <c r="F198" s="168">
        <f t="shared" si="92"/>
        <v>5.8</v>
      </c>
      <c r="G198" s="167">
        <f>raw_Data!K204</f>
        <v>3.3405172413793105E-3</v>
      </c>
      <c r="H198" s="167">
        <f t="shared" si="93"/>
        <v>1.7241379310344973E-2</v>
      </c>
      <c r="I198" s="165"/>
      <c r="J198" s="167">
        <f t="shared" si="94"/>
        <v>1.0010129772835374</v>
      </c>
      <c r="K198" s="167">
        <f t="shared" si="113"/>
        <v>3.9403810035325559E-3</v>
      </c>
      <c r="L198" s="93"/>
      <c r="M198" s="171">
        <f t="shared" si="89"/>
        <v>1.0039403810035326</v>
      </c>
      <c r="N198" s="172">
        <f t="shared" si="95"/>
        <v>1.0205818965517242</v>
      </c>
      <c r="O198" s="170">
        <f t="shared" si="90"/>
        <v>197</v>
      </c>
      <c r="P198" s="170">
        <f t="shared" si="91"/>
        <v>199</v>
      </c>
      <c r="Q198" s="169"/>
      <c r="R198" s="149">
        <f t="shared" si="96"/>
        <v>6.7627421244897831E-2</v>
      </c>
      <c r="S198" s="173">
        <f t="shared" si="97"/>
        <v>0.85528249479621288</v>
      </c>
      <c r="T198" s="149">
        <v>0</v>
      </c>
      <c r="U198" s="97"/>
      <c r="V198" s="149">
        <f>1/PI()*ATAN('Exhibit4_Impact-Test'!$Y$25*S_RDY_SP)+'Exhibit4_Impact-Test'!$Y$26</f>
        <v>0.5427932629820178</v>
      </c>
      <c r="W198" s="172">
        <f t="shared" si="98"/>
        <v>0.54687027464321192</v>
      </c>
      <c r="X198" s="149">
        <f>1/PI()*ATAN('Exhibit4_Impact-Test'!$Y$25*S_RS_SP)+'Exhibit4_Impact-Test'!$Y$26</f>
        <v>0.83160750656121896</v>
      </c>
      <c r="Y198" s="172">
        <f t="shared" si="99"/>
        <v>0.83389721542865625</v>
      </c>
      <c r="Z198" s="149">
        <f>1/PI()*ATAN('Exhibit4_Impact-Test'!$Y$25*S_5050_SP)+'Exhibit4_Impact-Test'!$Y$26</f>
        <v>0.5</v>
      </c>
      <c r="AA198" s="149">
        <f t="shared" si="100"/>
        <v>0.50410998578101285</v>
      </c>
      <c r="AB198" s="195">
        <f>VLOOKUP(_xlfn.NUMBERVALUE(LEFT(A198,4)),Transactioncosts!$C:$G,5,FALSE)</f>
        <v>70</v>
      </c>
      <c r="AC198" s="174"/>
      <c r="AD198" s="175">
        <f t="shared" si="101"/>
        <v>1.0129732835289014</v>
      </c>
      <c r="AE198" s="149">
        <f t="shared" si="102"/>
        <v>1.0177795902539639</v>
      </c>
      <c r="AF198" s="149">
        <f t="shared" si="103"/>
        <v>1.0122611387776284</v>
      </c>
      <c r="AG198" s="176">
        <f t="shared" si="104"/>
        <v>1.0129232533134698</v>
      </c>
      <c r="AH198" s="149">
        <f t="shared" si="105"/>
        <v>1.013064095990353</v>
      </c>
      <c r="AI198" s="149">
        <f t="shared" si="106"/>
        <v>1.0122323688771613</v>
      </c>
      <c r="AJ198" s="97"/>
      <c r="AK198" s="171">
        <f t="shared" si="107"/>
        <v>1.2889851304641318E-2</v>
      </c>
      <c r="AL198" s="149">
        <f t="shared" si="108"/>
        <v>1.7623382165447319E-2</v>
      </c>
      <c r="AM198" s="149">
        <f t="shared" si="109"/>
        <v>1.2186579848477109E-2</v>
      </c>
      <c r="AN198" s="149">
        <f t="shared" si="114"/>
        <v>0.94104834711173491</v>
      </c>
      <c r="AO198" s="149">
        <f t="shared" si="114"/>
        <v>2.3893132793254113</v>
      </c>
      <c r="AP198" s="149">
        <f t="shared" si="114"/>
        <v>0.91896574435872658</v>
      </c>
      <c r="AQ198" s="97"/>
      <c r="AR198" s="171">
        <f t="shared" si="110"/>
        <v>1.284046061313074E-2</v>
      </c>
      <c r="AS198" s="149">
        <f t="shared" si="111"/>
        <v>1.2979496700555938E-2</v>
      </c>
      <c r="AT198" s="149">
        <f t="shared" si="112"/>
        <v>1.2158158023106736E-2</v>
      </c>
      <c r="AU198" s="175">
        <f t="shared" si="115"/>
        <v>0.92525946385809199</v>
      </c>
      <c r="AV198" s="149">
        <f t="shared" si="116"/>
        <v>2.0199135878754468</v>
      </c>
      <c r="AW198" s="149">
        <f t="shared" si="117"/>
        <v>0.91121254686923936</v>
      </c>
    </row>
    <row r="199" spans="1:49" ht="15" x14ac:dyDescent="0.25">
      <c r="A199" s="130">
        <v>1887.06</v>
      </c>
      <c r="B199" s="138"/>
      <c r="C199" s="166">
        <f>raw_Data!B205</f>
        <v>5.73</v>
      </c>
      <c r="D199" s="167">
        <f>raw_Data!J205</f>
        <v>1.9583333333333331E-2</v>
      </c>
      <c r="E199" s="167">
        <f>raw_Data!L205</f>
        <v>2.9374902147289994E-3</v>
      </c>
      <c r="F199" s="168">
        <f t="shared" si="92"/>
        <v>5.9</v>
      </c>
      <c r="G199" s="167">
        <f>raw_Data!K205</f>
        <v>3.319209039548022E-3</v>
      </c>
      <c r="H199" s="167">
        <f t="shared" si="93"/>
        <v>-2.8813559322033888E-2</v>
      </c>
      <c r="I199" s="165"/>
      <c r="J199" s="167">
        <f t="shared" si="94"/>
        <v>1.0010122891363782</v>
      </c>
      <c r="K199" s="167">
        <f t="shared" si="113"/>
        <v>3.9497793511071855E-3</v>
      </c>
      <c r="L199" s="93"/>
      <c r="M199" s="171">
        <f t="shared" si="89"/>
        <v>1.0039497793511072</v>
      </c>
      <c r="N199" s="172">
        <f t="shared" si="95"/>
        <v>0.97450564971751408</v>
      </c>
      <c r="O199" s="170">
        <f t="shared" si="90"/>
        <v>198</v>
      </c>
      <c r="P199" s="170">
        <f t="shared" si="91"/>
        <v>200</v>
      </c>
      <c r="Q199" s="169"/>
      <c r="R199" s="149">
        <f t="shared" si="96"/>
        <v>6.2722844305393377E-2</v>
      </c>
      <c r="S199" s="173">
        <f t="shared" si="97"/>
        <v>-0.90777205732167399</v>
      </c>
      <c r="T199" s="149">
        <v>0</v>
      </c>
      <c r="U199" s="97"/>
      <c r="V199" s="149">
        <f>1/PI()*ATAN('Exhibit4_Impact-Test'!$Y$25*S_RDY_SP)+'Exhibit4_Impact-Test'!$Y$26</f>
        <v>0.53972310101011112</v>
      </c>
      <c r="W199" s="172">
        <f t="shared" si="98"/>
        <v>0.53232012362483805</v>
      </c>
      <c r="X199" s="149">
        <f>1/PI()*ATAN('Exhibit4_Impact-Test'!$Y$25*S_RS_SP)+'Exhibit4_Impact-Test'!$Y$26</f>
        <v>0.16025517776995429</v>
      </c>
      <c r="Y199" s="172">
        <f t="shared" si="99"/>
        <v>0.1562897308778263</v>
      </c>
      <c r="Z199" s="149">
        <f>1/PI()*ATAN('Exhibit4_Impact-Test'!$Y$25*S_5050_SP)+'Exhibit4_Impact-Test'!$Y$26</f>
        <v>0.5</v>
      </c>
      <c r="AA199" s="149">
        <f t="shared" si="100"/>
        <v>0.49255880895748699</v>
      </c>
      <c r="AB199" s="195">
        <f>VLOOKUP(_xlfn.NUMBERVALUE(LEFT(A199,4)),Transactioncosts!$C:$G,5,FALSE)</f>
        <v>70</v>
      </c>
      <c r="AC199" s="174"/>
      <c r="AD199" s="175">
        <f t="shared" si="101"/>
        <v>0.98805810239872072</v>
      </c>
      <c r="AE199" s="149">
        <f t="shared" si="102"/>
        <v>0.99923120512239416</v>
      </c>
      <c r="AF199" s="149">
        <f t="shared" si="103"/>
        <v>0.98922771453431069</v>
      </c>
      <c r="AG199" s="176">
        <f t="shared" si="104"/>
        <v>0.98792727782016654</v>
      </c>
      <c r="AH199" s="149">
        <f t="shared" si="105"/>
        <v>0.99918758613227321</v>
      </c>
      <c r="AI199" s="149">
        <f t="shared" si="106"/>
        <v>0.98917562619701305</v>
      </c>
      <c r="AJ199" s="97"/>
      <c r="AK199" s="171">
        <f t="shared" si="107"/>
        <v>-1.2013774867526346E-2</v>
      </c>
      <c r="AL199" s="149">
        <f t="shared" si="108"/>
        <v>-7.690905519394097E-4</v>
      </c>
      <c r="AM199" s="149">
        <f t="shared" si="109"/>
        <v>-1.083072660815004E-2</v>
      </c>
      <c r="AN199" s="149">
        <f t="shared" si="114"/>
        <v>0.9290345722442086</v>
      </c>
      <c r="AO199" s="149">
        <f t="shared" si="114"/>
        <v>2.388544188773472</v>
      </c>
      <c r="AP199" s="149">
        <f t="shared" si="114"/>
        <v>0.90813501775057659</v>
      </c>
      <c r="AQ199" s="97"/>
      <c r="AR199" s="171">
        <f t="shared" si="110"/>
        <v>-1.2146189388458519E-2</v>
      </c>
      <c r="AS199" s="149">
        <f t="shared" si="111"/>
        <v>-8.1274405471746776E-4</v>
      </c>
      <c r="AT199" s="149">
        <f t="shared" si="112"/>
        <v>-1.0883383552502368E-2</v>
      </c>
      <c r="AU199" s="175">
        <f t="shared" si="115"/>
        <v>0.91311327446963342</v>
      </c>
      <c r="AV199" s="149">
        <f t="shared" si="116"/>
        <v>2.0191008438207292</v>
      </c>
      <c r="AW199" s="149">
        <f t="shared" si="117"/>
        <v>0.90032916331673696</v>
      </c>
    </row>
    <row r="200" spans="1:49" ht="15" x14ac:dyDescent="0.25">
      <c r="A200" s="130">
        <v>1887.07</v>
      </c>
      <c r="B200" s="138"/>
      <c r="C200" s="166">
        <f>raw_Data!B206</f>
        <v>5.59</v>
      </c>
      <c r="D200" s="167">
        <f>raw_Data!J206</f>
        <v>1.9791666666666666E-2</v>
      </c>
      <c r="E200" s="167">
        <f>raw_Data!L206</f>
        <v>2.9475755937529158E-3</v>
      </c>
      <c r="F200" s="168">
        <f t="shared" si="92"/>
        <v>5.73</v>
      </c>
      <c r="G200" s="167">
        <f>raw_Data!K206</f>
        <v>3.4540430482838855E-3</v>
      </c>
      <c r="H200" s="167">
        <f t="shared" si="93"/>
        <v>-2.4432809773124009E-2</v>
      </c>
      <c r="I200" s="165"/>
      <c r="J200" s="167">
        <f t="shared" si="94"/>
        <v>1.0010116016596891</v>
      </c>
      <c r="K200" s="167">
        <f t="shared" si="113"/>
        <v>3.95917725344197E-3</v>
      </c>
      <c r="L200" s="93"/>
      <c r="M200" s="171">
        <f t="shared" si="89"/>
        <v>1.003959177253442</v>
      </c>
      <c r="N200" s="172">
        <f t="shared" si="95"/>
        <v>0.97902123327515989</v>
      </c>
      <c r="O200" s="170">
        <f t="shared" si="90"/>
        <v>199</v>
      </c>
      <c r="P200" s="170">
        <f t="shared" si="91"/>
        <v>201</v>
      </c>
      <c r="Q200" s="169"/>
      <c r="R200" s="149">
        <f t="shared" si="96"/>
        <v>8.0818297003024564E-2</v>
      </c>
      <c r="S200" s="173">
        <f t="shared" si="97"/>
        <v>-0.89267599492761629</v>
      </c>
      <c r="T200" s="149">
        <v>0</v>
      </c>
      <c r="U200" s="97"/>
      <c r="V200" s="149">
        <f>1/PI()*ATAN('Exhibit4_Impact-Test'!$Y$25*S_RDY_SP)+'Exhibit4_Impact-Test'!$Y$26</f>
        <v>0.55100934913257082</v>
      </c>
      <c r="W200" s="172">
        <f t="shared" si="98"/>
        <v>0.54477880417623337</v>
      </c>
      <c r="X200" s="149">
        <f>1/PI()*ATAN('Exhibit4_Impact-Test'!$Y$25*S_RS_SP)+'Exhibit4_Impact-Test'!$Y$26</f>
        <v>0.16252101518081369</v>
      </c>
      <c r="Y200" s="172">
        <f t="shared" si="99"/>
        <v>0.15912644484349392</v>
      </c>
      <c r="Z200" s="149">
        <f>1/PI()*ATAN('Exhibit4_Impact-Test'!$Y$25*S_5050_SP)+'Exhibit4_Impact-Test'!$Y$26</f>
        <v>0.5</v>
      </c>
      <c r="AA200" s="149">
        <f t="shared" si="100"/>
        <v>0.49371200445403435</v>
      </c>
      <c r="AB200" s="195">
        <f>VLOOKUP(_xlfn.NUMBERVALUE(LEFT(A200,4)),Transactioncosts!$C:$G,5,FALSE)</f>
        <v>70</v>
      </c>
      <c r="AC200" s="174"/>
      <c r="AD200" s="175">
        <f t="shared" si="101"/>
        <v>0.99021813697326433</v>
      </c>
      <c r="AE200" s="149">
        <f t="shared" si="102"/>
        <v>0.99990623728156935</v>
      </c>
      <c r="AF200" s="149">
        <f t="shared" si="103"/>
        <v>0.99149020526430087</v>
      </c>
      <c r="AG200" s="176">
        <f t="shared" si="104"/>
        <v>0.99010641866426496</v>
      </c>
      <c r="AH200" s="149">
        <f t="shared" si="105"/>
        <v>0.99988462604188255</v>
      </c>
      <c r="AI200" s="149">
        <f t="shared" si="106"/>
        <v>0.99144618929547912</v>
      </c>
      <c r="AJ200" s="97"/>
      <c r="AK200" s="171">
        <f t="shared" si="107"/>
        <v>-9.830019747842398E-3</v>
      </c>
      <c r="AL200" s="149">
        <f t="shared" si="108"/>
        <v>-9.3767114429118618E-5</v>
      </c>
      <c r="AM200" s="149">
        <f t="shared" si="109"/>
        <v>-8.5462097757700931E-3</v>
      </c>
      <c r="AN200" s="149">
        <f t="shared" si="114"/>
        <v>0.91920455249636623</v>
      </c>
      <c r="AO200" s="149">
        <f t="shared" si="114"/>
        <v>2.388450421659043</v>
      </c>
      <c r="AP200" s="149">
        <f t="shared" si="114"/>
        <v>0.89958880797480645</v>
      </c>
      <c r="AQ200" s="97"/>
      <c r="AR200" s="171">
        <f t="shared" si="110"/>
        <v>-9.9428480302568584E-3</v>
      </c>
      <c r="AS200" s="149">
        <f t="shared" si="111"/>
        <v>-1.1538061420451861E-4</v>
      </c>
      <c r="AT200" s="149">
        <f t="shared" si="112"/>
        <v>-8.59060451172808E-3</v>
      </c>
      <c r="AU200" s="175">
        <f t="shared" si="115"/>
        <v>0.90317042643937651</v>
      </c>
      <c r="AV200" s="149">
        <f t="shared" si="116"/>
        <v>2.0189854632065245</v>
      </c>
      <c r="AW200" s="149">
        <f t="shared" si="117"/>
        <v>0.89173855880500885</v>
      </c>
    </row>
    <row r="201" spans="1:49" ht="15" x14ac:dyDescent="0.25">
      <c r="A201" s="130">
        <v>1887.08</v>
      </c>
      <c r="B201" s="138"/>
      <c r="C201" s="166">
        <f>raw_Data!B207</f>
        <v>5.45</v>
      </c>
      <c r="D201" s="167">
        <f>raw_Data!J207</f>
        <v>0.02</v>
      </c>
      <c r="E201" s="167">
        <f>raw_Data!L207</f>
        <v>2.9576598573248791E-3</v>
      </c>
      <c r="F201" s="168">
        <f t="shared" si="92"/>
        <v>5.59</v>
      </c>
      <c r="G201" s="167">
        <f>raw_Data!K207</f>
        <v>3.5778175313059034E-3</v>
      </c>
      <c r="H201" s="167">
        <f t="shared" si="93"/>
        <v>-2.5044722719141266E-2</v>
      </c>
      <c r="I201" s="165"/>
      <c r="J201" s="167">
        <f t="shared" si="94"/>
        <v>1.0010109148526571</v>
      </c>
      <c r="K201" s="167">
        <f t="shared" si="113"/>
        <v>3.9685747099820201E-3</v>
      </c>
      <c r="L201" s="93"/>
      <c r="M201" s="171">
        <f t="shared" si="89"/>
        <v>1.003968574709982</v>
      </c>
      <c r="N201" s="172">
        <f t="shared" si="95"/>
        <v>0.97853309481216455</v>
      </c>
      <c r="O201" s="170">
        <f t="shared" si="90"/>
        <v>200</v>
      </c>
      <c r="P201" s="170">
        <f t="shared" si="91"/>
        <v>202</v>
      </c>
      <c r="Q201" s="169"/>
      <c r="R201" s="149">
        <f t="shared" si="96"/>
        <v>9.6582983656989516E-2</v>
      </c>
      <c r="S201" s="173">
        <f t="shared" si="97"/>
        <v>-0.89470047936738495</v>
      </c>
      <c r="T201" s="149">
        <v>0</v>
      </c>
      <c r="U201" s="97"/>
      <c r="V201" s="149">
        <f>1/PI()*ATAN('Exhibit4_Impact-Test'!$Y$25*S_RDY_SP)+'Exhibit4_Impact-Test'!$Y$26</f>
        <v>0.56073856260472044</v>
      </c>
      <c r="W201" s="172">
        <f t="shared" si="98"/>
        <v>0.55440836495634316</v>
      </c>
      <c r="X201" s="149">
        <f>1/PI()*ATAN('Exhibit4_Impact-Test'!$Y$25*S_RS_SP)+'Exhibit4_Impact-Test'!$Y$26</f>
        <v>0.16221376479874733</v>
      </c>
      <c r="Y201" s="172">
        <f t="shared" si="99"/>
        <v>0.15875652719328617</v>
      </c>
      <c r="Z201" s="149">
        <f>1/PI()*ATAN('Exhibit4_Impact-Test'!$Y$25*S_5050_SP)+'Exhibit4_Impact-Test'!$Y$26</f>
        <v>0.5</v>
      </c>
      <c r="AA201" s="149">
        <f t="shared" si="100"/>
        <v>0.49358500416699563</v>
      </c>
      <c r="AB201" s="195">
        <f>VLOOKUP(_xlfn.NUMBERVALUE(LEFT(A201,4)),Transactioncosts!$C:$G,5,FALSE)</f>
        <v>70</v>
      </c>
      <c r="AC201" s="174"/>
      <c r="AD201" s="175">
        <f t="shared" si="101"/>
        <v>0.98970592027291859</v>
      </c>
      <c r="AE201" s="149">
        <f t="shared" si="102"/>
        <v>0.99984258975629414</v>
      </c>
      <c r="AF201" s="149">
        <f t="shared" si="103"/>
        <v>0.99125083476107334</v>
      </c>
      <c r="AG201" s="176">
        <f t="shared" si="104"/>
        <v>0.98959339192005968</v>
      </c>
      <c r="AH201" s="149">
        <f t="shared" si="105"/>
        <v>0.99972510426443806</v>
      </c>
      <c r="AI201" s="149">
        <f t="shared" si="106"/>
        <v>0.99120592979024236</v>
      </c>
      <c r="AJ201" s="97"/>
      <c r="AK201" s="171">
        <f t="shared" si="107"/>
        <v>-1.0347430211035055E-2</v>
      </c>
      <c r="AL201" s="149">
        <f t="shared" si="108"/>
        <v>-1.5742263399852593E-4</v>
      </c>
      <c r="AM201" s="149">
        <f t="shared" si="109"/>
        <v>-8.7876639037256146E-3</v>
      </c>
      <c r="AN201" s="149">
        <f t="shared" si="114"/>
        <v>0.90885712228533122</v>
      </c>
      <c r="AO201" s="149">
        <f t="shared" si="114"/>
        <v>2.3882929990250443</v>
      </c>
      <c r="AP201" s="149">
        <f t="shared" si="114"/>
        <v>0.8908011440710808</v>
      </c>
      <c r="AQ201" s="97"/>
      <c r="AR201" s="171">
        <f t="shared" si="110"/>
        <v>-1.0461135452366616E-2</v>
      </c>
      <c r="AS201" s="149">
        <f t="shared" si="111"/>
        <v>-2.7493352632049456E-4</v>
      </c>
      <c r="AT201" s="149">
        <f t="shared" si="112"/>
        <v>-8.8329662494227492E-3</v>
      </c>
      <c r="AU201" s="175">
        <f t="shared" si="115"/>
        <v>0.89270929098700991</v>
      </c>
      <c r="AV201" s="149">
        <f t="shared" si="116"/>
        <v>2.0187105296802041</v>
      </c>
      <c r="AW201" s="149">
        <f t="shared" si="117"/>
        <v>0.88290559255558609</v>
      </c>
    </row>
    <row r="202" spans="1:49" ht="15" x14ac:dyDescent="0.25">
      <c r="A202" s="130">
        <v>1887.09</v>
      </c>
      <c r="B202" s="138"/>
      <c r="C202" s="166">
        <f>raw_Data!B208</f>
        <v>5.38</v>
      </c>
      <c r="D202" s="167">
        <f>raw_Data!J208</f>
        <v>2.0208333333333332E-2</v>
      </c>
      <c r="E202" s="167">
        <f>raw_Data!L208</f>
        <v>2.9677430057029053E-3</v>
      </c>
      <c r="F202" s="168">
        <f t="shared" si="92"/>
        <v>5.45</v>
      </c>
      <c r="G202" s="167">
        <f>raw_Data!K208</f>
        <v>3.7079510703363909E-3</v>
      </c>
      <c r="H202" s="167">
        <f t="shared" si="93"/>
        <v>-1.2844036697247763E-2</v>
      </c>
      <c r="I202" s="165"/>
      <c r="J202" s="167">
        <f t="shared" si="94"/>
        <v>1.0010102287144933</v>
      </c>
      <c r="K202" s="167">
        <f t="shared" si="113"/>
        <v>3.977971720196205E-3</v>
      </c>
      <c r="L202" s="93"/>
      <c r="M202" s="171">
        <f t="shared" si="89"/>
        <v>1.0039779717201962</v>
      </c>
      <c r="N202" s="172">
        <f t="shared" si="95"/>
        <v>0.99086391437308863</v>
      </c>
      <c r="O202" s="170">
        <f t="shared" si="90"/>
        <v>201</v>
      </c>
      <c r="P202" s="170">
        <f t="shared" si="91"/>
        <v>203</v>
      </c>
      <c r="Q202" s="169"/>
      <c r="R202" s="149">
        <f t="shared" si="96"/>
        <v>0.11256150728778927</v>
      </c>
      <c r="S202" s="173">
        <f t="shared" si="97"/>
        <v>-0.81282643625573225</v>
      </c>
      <c r="T202" s="149">
        <v>0</v>
      </c>
      <c r="U202" s="97"/>
      <c r="V202" s="149">
        <f>1/PI()*ATAN('Exhibit4_Impact-Test'!$Y$25*S_RDY_SP)+'Exhibit4_Impact-Test'!$Y$26</f>
        <v>0.57048384393619034</v>
      </c>
      <c r="W202" s="172">
        <f t="shared" si="98"/>
        <v>0.56725918263883146</v>
      </c>
      <c r="X202" s="149">
        <f>1/PI()*ATAN('Exhibit4_Impact-Test'!$Y$25*S_RS_SP)+'Exhibit4_Impact-Test'!$Y$26</f>
        <v>0.17554016888701018</v>
      </c>
      <c r="Y202" s="172">
        <f t="shared" si="99"/>
        <v>0.17364540170337481</v>
      </c>
      <c r="Z202" s="149">
        <f>1/PI()*ATAN('Exhibit4_Impact-Test'!$Y$25*S_5050_SP)+'Exhibit4_Impact-Test'!$Y$26</f>
        <v>0.5</v>
      </c>
      <c r="AA202" s="149">
        <f t="shared" si="100"/>
        <v>0.49671300832448673</v>
      </c>
      <c r="AB202" s="195">
        <f>VLOOKUP(_xlfn.NUMBERVALUE(LEFT(A202,4)),Transactioncosts!$C:$G,5,FALSE)</f>
        <v>70</v>
      </c>
      <c r="AC202" s="174"/>
      <c r="AD202" s="175">
        <f t="shared" si="101"/>
        <v>0.99649661387521871</v>
      </c>
      <c r="AE202" s="149">
        <f t="shared" si="102"/>
        <v>1.0016759278786909</v>
      </c>
      <c r="AF202" s="149">
        <f t="shared" si="103"/>
        <v>0.99742094304664242</v>
      </c>
      <c r="AG202" s="176">
        <f t="shared" si="104"/>
        <v>0.99643284895686646</v>
      </c>
      <c r="AH202" s="149">
        <f t="shared" si="105"/>
        <v>1.0015711435745849</v>
      </c>
      <c r="AI202" s="149">
        <f t="shared" si="106"/>
        <v>0.99739793410491384</v>
      </c>
      <c r="AJ202" s="97"/>
      <c r="AK202" s="171">
        <f t="shared" si="107"/>
        <v>-3.5095373529046652E-3</v>
      </c>
      <c r="AL202" s="149">
        <f t="shared" si="108"/>
        <v>1.6745250786726511E-3</v>
      </c>
      <c r="AM202" s="149">
        <f t="shared" si="109"/>
        <v>-2.582388450054512E-3</v>
      </c>
      <c r="AN202" s="149">
        <f t="shared" si="114"/>
        <v>0.90534758493242651</v>
      </c>
      <c r="AO202" s="149">
        <f t="shared" si="114"/>
        <v>2.3899675241037168</v>
      </c>
      <c r="AP202" s="149">
        <f t="shared" si="114"/>
        <v>0.88821875562102626</v>
      </c>
      <c r="AQ202" s="97"/>
      <c r="AR202" s="171">
        <f t="shared" si="110"/>
        <v>-3.5735284971606129E-3</v>
      </c>
      <c r="AS202" s="149">
        <f t="shared" si="111"/>
        <v>1.56991061978263E-3</v>
      </c>
      <c r="AT202" s="149">
        <f t="shared" si="112"/>
        <v>-2.6054571526752234E-3</v>
      </c>
      <c r="AU202" s="175">
        <f t="shared" si="115"/>
        <v>0.88913576248984927</v>
      </c>
      <c r="AV202" s="149">
        <f t="shared" si="116"/>
        <v>2.0202804402999868</v>
      </c>
      <c r="AW202" s="149">
        <f t="shared" si="117"/>
        <v>0.88030013540291085</v>
      </c>
    </row>
    <row r="203" spans="1:49" ht="15" x14ac:dyDescent="0.25">
      <c r="A203" s="130">
        <v>1887.1</v>
      </c>
      <c r="B203" s="138"/>
      <c r="C203" s="166">
        <f>raw_Data!B209</f>
        <v>5.2</v>
      </c>
      <c r="D203" s="167">
        <f>raw_Data!J209</f>
        <v>2.0416666666666666E-2</v>
      </c>
      <c r="E203" s="167">
        <f>raw_Data!L209</f>
        <v>2.977825039144566E-3</v>
      </c>
      <c r="F203" s="168">
        <f t="shared" si="92"/>
        <v>5.38</v>
      </c>
      <c r="G203" s="167">
        <f>raw_Data!K209</f>
        <v>3.7949194547707561E-3</v>
      </c>
      <c r="H203" s="167">
        <f t="shared" si="93"/>
        <v>-3.3457249070631967E-2</v>
      </c>
      <c r="I203" s="165"/>
      <c r="J203" s="167">
        <f t="shared" si="94"/>
        <v>1.0010095432443646</v>
      </c>
      <c r="K203" s="167">
        <f t="shared" si="113"/>
        <v>3.9873682835092072E-3</v>
      </c>
      <c r="L203" s="93"/>
      <c r="M203" s="171">
        <f t="shared" si="89"/>
        <v>1.0039873682835092</v>
      </c>
      <c r="N203" s="172">
        <f t="shared" si="95"/>
        <v>0.97033767038413887</v>
      </c>
      <c r="O203" s="170">
        <f t="shared" si="90"/>
        <v>202</v>
      </c>
      <c r="P203" s="170">
        <f t="shared" si="91"/>
        <v>204</v>
      </c>
      <c r="Q203" s="169"/>
      <c r="R203" s="149">
        <f t="shared" si="96"/>
        <v>0.12231520557214308</v>
      </c>
      <c r="S203" s="173">
        <f t="shared" si="97"/>
        <v>-0.91852453942931578</v>
      </c>
      <c r="T203" s="149">
        <v>0</v>
      </c>
      <c r="U203" s="97"/>
      <c r="V203" s="149">
        <f>1/PI()*ATAN('Exhibit4_Impact-Test'!$Y$25*S_RDY_SP)+'Exhibit4_Impact-Test'!$Y$26</f>
        <v>0.5763684566891516</v>
      </c>
      <c r="W203" s="172">
        <f t="shared" si="98"/>
        <v>0.56802371238999416</v>
      </c>
      <c r="X203" s="149">
        <f>1/PI()*ATAN('Exhibit4_Impact-Test'!$Y$25*S_RS_SP)+'Exhibit4_Impact-Test'!$Y$26</f>
        <v>0.15867621540250937</v>
      </c>
      <c r="Y203" s="172">
        <f t="shared" si="99"/>
        <v>0.15417796373085027</v>
      </c>
      <c r="Z203" s="149">
        <f>1/PI()*ATAN('Exhibit4_Impact-Test'!$Y$25*S_5050_SP)+'Exhibit4_Impact-Test'!$Y$26</f>
        <v>0.5</v>
      </c>
      <c r="AA203" s="149">
        <f t="shared" si="100"/>
        <v>0.49147817678438643</v>
      </c>
      <c r="AB203" s="195">
        <f>VLOOKUP(_xlfn.NUMBERVALUE(LEFT(A203,4)),Transactioncosts!$C:$G,5,FALSE)</f>
        <v>70</v>
      </c>
      <c r="AC203" s="174"/>
      <c r="AD203" s="175">
        <f t="shared" si="101"/>
        <v>0.98459274383719286</v>
      </c>
      <c r="AE203" s="149">
        <f t="shared" si="102"/>
        <v>0.99864796157139923</v>
      </c>
      <c r="AF203" s="149">
        <f t="shared" si="103"/>
        <v>0.98716251933382404</v>
      </c>
      <c r="AG203" s="176">
        <f t="shared" si="104"/>
        <v>0.98445089019771592</v>
      </c>
      <c r="AH203" s="149">
        <f t="shared" si="105"/>
        <v>0.99389399627642827</v>
      </c>
      <c r="AI203" s="149">
        <f t="shared" si="106"/>
        <v>0.98710286657131474</v>
      </c>
      <c r="AJ203" s="97"/>
      <c r="AK203" s="171">
        <f t="shared" si="107"/>
        <v>-1.5527181340694748E-2</v>
      </c>
      <c r="AL203" s="149">
        <f t="shared" si="108"/>
        <v>-1.3529532572389288E-3</v>
      </c>
      <c r="AM203" s="149">
        <f t="shared" si="109"/>
        <v>-1.2920593190921944E-2</v>
      </c>
      <c r="AN203" s="149">
        <f t="shared" si="114"/>
        <v>0.88982040359173176</v>
      </c>
      <c r="AO203" s="149">
        <f t="shared" si="114"/>
        <v>2.3886145708464781</v>
      </c>
      <c r="AP203" s="149">
        <f t="shared" si="114"/>
        <v>0.87529816243010428</v>
      </c>
      <c r="AQ203" s="97"/>
      <c r="AR203" s="171">
        <f t="shared" si="110"/>
        <v>-1.5671265135761968E-2</v>
      </c>
      <c r="AS203" s="149">
        <f t="shared" si="111"/>
        <v>-6.1247215974766711E-3</v>
      </c>
      <c r="AT203" s="149">
        <f t="shared" si="112"/>
        <v>-1.2981023529166569E-2</v>
      </c>
      <c r="AU203" s="175">
        <f t="shared" si="115"/>
        <v>0.87346449735408727</v>
      </c>
      <c r="AV203" s="149">
        <f t="shared" si="116"/>
        <v>2.0141557187025101</v>
      </c>
      <c r="AW203" s="149">
        <f t="shared" si="117"/>
        <v>0.86731911187374433</v>
      </c>
    </row>
    <row r="204" spans="1:49" ht="15" x14ac:dyDescent="0.25">
      <c r="A204" s="130">
        <v>1887.11</v>
      </c>
      <c r="B204" s="138"/>
      <c r="C204" s="166">
        <f>raw_Data!B210</f>
        <v>5.3</v>
      </c>
      <c r="D204" s="167">
        <f>raw_Data!J210</f>
        <v>2.0625000000000001E-2</v>
      </c>
      <c r="E204" s="167">
        <f>raw_Data!L210</f>
        <v>2.9879059579080991E-3</v>
      </c>
      <c r="F204" s="168">
        <f t="shared" si="92"/>
        <v>5.2</v>
      </c>
      <c r="G204" s="167">
        <f>raw_Data!K210</f>
        <v>3.9663461538461536E-3</v>
      </c>
      <c r="H204" s="167">
        <f t="shared" si="93"/>
        <v>1.9230769230769162E-2</v>
      </c>
      <c r="I204" s="165"/>
      <c r="J204" s="167">
        <f t="shared" si="94"/>
        <v>1.0010088584415509</v>
      </c>
      <c r="K204" s="167">
        <f t="shared" si="113"/>
        <v>3.9967643994589519E-3</v>
      </c>
      <c r="L204" s="93"/>
      <c r="M204" s="171">
        <f t="shared" si="89"/>
        <v>1.003996764399459</v>
      </c>
      <c r="N204" s="172">
        <f t="shared" si="95"/>
        <v>1.0231971153846153</v>
      </c>
      <c r="O204" s="170">
        <f t="shared" si="90"/>
        <v>203</v>
      </c>
      <c r="P204" s="170">
        <f t="shared" si="91"/>
        <v>205</v>
      </c>
      <c r="Q204" s="169"/>
      <c r="R204" s="149">
        <f t="shared" si="96"/>
        <v>0.14235264183857926</v>
      </c>
      <c r="S204" s="173">
        <f t="shared" si="97"/>
        <v>0.86591564495468021</v>
      </c>
      <c r="T204" s="149">
        <v>0</v>
      </c>
      <c r="U204" s="97"/>
      <c r="V204" s="149">
        <f>1/PI()*ATAN('Exhibit4_Impact-Test'!$Y$25*S_RDY_SP)+'Exhibit4_Impact-Test'!$Y$26</f>
        <v>0.58828851802955195</v>
      </c>
      <c r="W204" s="172">
        <f t="shared" si="98"/>
        <v>0.59286889800519427</v>
      </c>
      <c r="X204" s="149">
        <f>1/PI()*ATAN('Exhibit4_Impact-Test'!$Y$25*S_RS_SP)+'Exhibit4_Impact-Test'!$Y$26</f>
        <v>0.83331586301242411</v>
      </c>
      <c r="Y204" s="172">
        <f t="shared" si="99"/>
        <v>0.83593051752733971</v>
      </c>
      <c r="Z204" s="149">
        <f>1/PI()*ATAN('Exhibit4_Impact-Test'!$Y$25*S_5050_SP)+'Exhibit4_Impact-Test'!$Y$26</f>
        <v>0.5</v>
      </c>
      <c r="AA204" s="149">
        <f t="shared" si="100"/>
        <v>0.50473569676206831</v>
      </c>
      <c r="AB204" s="195">
        <f>VLOOKUP(_xlfn.NUMBERVALUE(LEFT(A204,4)),Transactioncosts!$C:$G,5,FALSE)</f>
        <v>70</v>
      </c>
      <c r="AC204" s="174"/>
      <c r="AD204" s="175">
        <f t="shared" si="101"/>
        <v>1.0152921104261639</v>
      </c>
      <c r="AE204" s="149">
        <f t="shared" si="102"/>
        <v>1.0199967214507959</v>
      </c>
      <c r="AF204" s="149">
        <f t="shared" si="103"/>
        <v>1.0135969398920373</v>
      </c>
      <c r="AG204" s="176">
        <f t="shared" si="104"/>
        <v>1.0152349526229938</v>
      </c>
      <c r="AH204" s="149">
        <f t="shared" si="105"/>
        <v>1.0155987716809947</v>
      </c>
      <c r="AI204" s="149">
        <f t="shared" si="106"/>
        <v>1.0135637900147028</v>
      </c>
      <c r="AJ204" s="97"/>
      <c r="AK204" s="171">
        <f t="shared" si="107"/>
        <v>1.5176364612452559E-2</v>
      </c>
      <c r="AL204" s="149">
        <f t="shared" si="108"/>
        <v>1.9799413027088365E-2</v>
      </c>
      <c r="AM204" s="149">
        <f t="shared" si="109"/>
        <v>1.3505330971337168E-2</v>
      </c>
      <c r="AN204" s="149">
        <f t="shared" si="114"/>
        <v>0.90499676820418429</v>
      </c>
      <c r="AO204" s="149">
        <f t="shared" si="114"/>
        <v>2.4084139838735665</v>
      </c>
      <c r="AP204" s="149">
        <f t="shared" si="114"/>
        <v>0.88880349340144149</v>
      </c>
      <c r="AQ204" s="97"/>
      <c r="AR204" s="171">
        <f t="shared" si="110"/>
        <v>1.5120066123035406E-2</v>
      </c>
      <c r="AS204" s="149">
        <f t="shared" si="111"/>
        <v>1.5478361396093944E-2</v>
      </c>
      <c r="AT204" s="149">
        <f t="shared" si="112"/>
        <v>1.3472625249636478E-2</v>
      </c>
      <c r="AU204" s="175">
        <f t="shared" si="115"/>
        <v>0.88858456347712267</v>
      </c>
      <c r="AV204" s="149">
        <f t="shared" si="116"/>
        <v>2.0296340800986039</v>
      </c>
      <c r="AW204" s="149">
        <f t="shared" si="117"/>
        <v>0.88079173712338077</v>
      </c>
    </row>
    <row r="205" spans="1:49" ht="15" x14ac:dyDescent="0.25">
      <c r="A205" s="130">
        <v>1887.12</v>
      </c>
      <c r="B205" s="138"/>
      <c r="C205" s="166">
        <f>raw_Data!B211</f>
        <v>5.27</v>
      </c>
      <c r="D205" s="167">
        <f>raw_Data!J211</f>
        <v>2.0833333333333332E-2</v>
      </c>
      <c r="E205" s="167">
        <f>raw_Data!L211</f>
        <v>2.9979857622506323E-3</v>
      </c>
      <c r="F205" s="168">
        <f t="shared" si="92"/>
        <v>5.3</v>
      </c>
      <c r="G205" s="167">
        <f>raw_Data!K211</f>
        <v>3.9308176100628931E-3</v>
      </c>
      <c r="H205" s="167">
        <f t="shared" si="93"/>
        <v>-5.6603773584905648E-3</v>
      </c>
      <c r="I205" s="165"/>
      <c r="J205" s="167">
        <f t="shared" si="94"/>
        <v>1.0010081743051549</v>
      </c>
      <c r="K205" s="167">
        <f t="shared" si="113"/>
        <v>4.0061600674055065E-3</v>
      </c>
      <c r="L205" s="93"/>
      <c r="M205" s="171">
        <f t="shared" si="89"/>
        <v>1.0040061600674055</v>
      </c>
      <c r="N205" s="172">
        <f t="shared" si="95"/>
        <v>0.99827044025157219</v>
      </c>
      <c r="O205" s="170">
        <f t="shared" si="90"/>
        <v>204</v>
      </c>
      <c r="P205" s="170">
        <f t="shared" si="91"/>
        <v>206</v>
      </c>
      <c r="Q205" s="169"/>
      <c r="R205" s="149">
        <f t="shared" si="96"/>
        <v>0.13628404761245799</v>
      </c>
      <c r="S205" s="173">
        <f t="shared" si="97"/>
        <v>-0.65450877953518194</v>
      </c>
      <c r="T205" s="149">
        <v>0</v>
      </c>
      <c r="U205" s="97"/>
      <c r="V205" s="149">
        <f>1/PI()*ATAN('Exhibit4_Impact-Test'!$Y$25*S_RDY_SP)+'Exhibit4_Impact-Test'!$Y$26</f>
        <v>0.58470349755234308</v>
      </c>
      <c r="W205" s="172">
        <f t="shared" si="98"/>
        <v>0.58331162771279865</v>
      </c>
      <c r="X205" s="149">
        <f>1/PI()*ATAN('Exhibit4_Impact-Test'!$Y$25*S_RS_SP)+'Exhibit4_Impact-Test'!$Y$26</f>
        <v>0.20765197898429993</v>
      </c>
      <c r="Y205" s="172">
        <f t="shared" si="99"/>
        <v>0.20671091510548675</v>
      </c>
      <c r="Z205" s="149">
        <f>1/PI()*ATAN('Exhibit4_Impact-Test'!$Y$25*S_5050_SP)+'Exhibit4_Impact-Test'!$Y$26</f>
        <v>0.5</v>
      </c>
      <c r="AA205" s="149">
        <f t="shared" si="100"/>
        <v>0.49856770043286736</v>
      </c>
      <c r="AB205" s="195">
        <f>VLOOKUP(_xlfn.NUMBERVALUE(LEFT(A205,4)),Transactioncosts!$C:$G,5,FALSE)</f>
        <v>70</v>
      </c>
      <c r="AC205" s="174"/>
      <c r="AD205" s="175">
        <f t="shared" si="101"/>
        <v>1.0006524646301074</v>
      </c>
      <c r="AE205" s="149">
        <f t="shared" si="102"/>
        <v>1.0028151264967484</v>
      </c>
      <c r="AF205" s="149">
        <f t="shared" si="103"/>
        <v>1.0011383001594889</v>
      </c>
      <c r="AG205" s="176">
        <f t="shared" si="104"/>
        <v>1.0006519244223406</v>
      </c>
      <c r="AH205" s="149">
        <f t="shared" si="105"/>
        <v>0.99861914923282558</v>
      </c>
      <c r="AI205" s="149">
        <f t="shared" si="106"/>
        <v>1.0011282740625189</v>
      </c>
      <c r="AJ205" s="97"/>
      <c r="AK205" s="171">
        <f t="shared" si="107"/>
        <v>6.5225186760224641E-4</v>
      </c>
      <c r="AL205" s="149">
        <f t="shared" si="108"/>
        <v>2.8111714490530863E-3</v>
      </c>
      <c r="AM205" s="149">
        <f t="shared" si="109"/>
        <v>1.1376527870851909E-3</v>
      </c>
      <c r="AN205" s="149">
        <f t="shared" si="114"/>
        <v>0.90564902007178649</v>
      </c>
      <c r="AO205" s="149">
        <f t="shared" si="114"/>
        <v>2.4112251553226196</v>
      </c>
      <c r="AP205" s="149">
        <f t="shared" si="114"/>
        <v>0.88994114618852671</v>
      </c>
      <c r="AQ205" s="97"/>
      <c r="AR205" s="171">
        <f t="shared" si="110"/>
        <v>6.5171201192642159E-4</v>
      </c>
      <c r="AS205" s="149">
        <f t="shared" si="111"/>
        <v>-1.3818050201501553E-3</v>
      </c>
      <c r="AT205" s="149">
        <f t="shared" si="112"/>
        <v>1.1276380396992559E-3</v>
      </c>
      <c r="AU205" s="175">
        <f t="shared" si="115"/>
        <v>0.88923627548904904</v>
      </c>
      <c r="AV205" s="149">
        <f t="shared" si="116"/>
        <v>2.028252275078454</v>
      </c>
      <c r="AW205" s="149">
        <f t="shared" si="117"/>
        <v>0.88191937516308005</v>
      </c>
    </row>
    <row r="206" spans="1:49" ht="15" x14ac:dyDescent="0.25">
      <c r="A206" s="130">
        <v>1888.01</v>
      </c>
      <c r="B206" s="138"/>
      <c r="C206" s="166">
        <f>raw_Data!B212</f>
        <v>5.31</v>
      </c>
      <c r="D206" s="167">
        <f>raw_Data!J212</f>
        <v>2.0691666666666667E-2</v>
      </c>
      <c r="E206" s="167">
        <f>raw_Data!L212</f>
        <v>3.0080644524299593E-3</v>
      </c>
      <c r="F206" s="168">
        <f t="shared" si="92"/>
        <v>5.27</v>
      </c>
      <c r="G206" s="167">
        <f>raw_Data!K212</f>
        <v>3.926312460468059E-3</v>
      </c>
      <c r="H206" s="167">
        <f t="shared" si="93"/>
        <v>7.5901328273244584E-3</v>
      </c>
      <c r="I206" s="165"/>
      <c r="J206" s="167">
        <f t="shared" si="94"/>
        <v>1.0010074908344582</v>
      </c>
      <c r="K206" s="167">
        <f t="shared" si="113"/>
        <v>4.0155552868881284E-3</v>
      </c>
      <c r="L206" s="93"/>
      <c r="M206" s="171">
        <f t="shared" si="89"/>
        <v>1.0040155552868881</v>
      </c>
      <c r="N206" s="172">
        <f t="shared" si="95"/>
        <v>1.0115164452877925</v>
      </c>
      <c r="O206" s="170">
        <f t="shared" si="90"/>
        <v>205</v>
      </c>
      <c r="P206" s="170">
        <f t="shared" si="91"/>
        <v>207</v>
      </c>
      <c r="Q206" s="169"/>
      <c r="R206" s="149">
        <f t="shared" si="96"/>
        <v>0.13406798326097186</v>
      </c>
      <c r="S206" s="173">
        <f t="shared" si="97"/>
        <v>0.71685377936714778</v>
      </c>
      <c r="T206" s="149">
        <v>0</v>
      </c>
      <c r="U206" s="97"/>
      <c r="V206" s="149">
        <f>1/PI()*ATAN('Exhibit4_Impact-Test'!$Y$25*S_RDY_SP)+'Exhibit4_Impact-Test'!$Y$26</f>
        <v>0.58338880025091822</v>
      </c>
      <c r="W206" s="172">
        <f t="shared" si="98"/>
        <v>0.58519669295781296</v>
      </c>
      <c r="X206" s="149">
        <f>1/PI()*ATAN('Exhibit4_Impact-Test'!$Y$25*S_RS_SP)+'Exhibit4_Impact-Test'!$Y$26</f>
        <v>0.80613623852304184</v>
      </c>
      <c r="Y206" s="172">
        <f t="shared" si="99"/>
        <v>0.80729680418536764</v>
      </c>
      <c r="Z206" s="149">
        <f>1/PI()*ATAN('Exhibit4_Impact-Test'!$Y$25*S_5050_SP)+'Exhibit4_Impact-Test'!$Y$26</f>
        <v>0.5</v>
      </c>
      <c r="AA206" s="149">
        <f t="shared" si="100"/>
        <v>0.50186077174630961</v>
      </c>
      <c r="AB206" s="195">
        <f>VLOOKUP(_xlfn.NUMBERVALUE(LEFT(A206,4)),Transactioncosts!$C:$G,5,FALSE)</f>
        <v>70</v>
      </c>
      <c r="AC206" s="174"/>
      <c r="AD206" s="175">
        <f t="shared" si="101"/>
        <v>1.0083914905053297</v>
      </c>
      <c r="AE206" s="149">
        <f t="shared" si="102"/>
        <v>1.0100622945377924</v>
      </c>
      <c r="AF206" s="149">
        <f t="shared" si="103"/>
        <v>1.0077660002873403</v>
      </c>
      <c r="AG206" s="176">
        <f t="shared" si="104"/>
        <v>1.0083431618389074</v>
      </c>
      <c r="AH206" s="149">
        <f t="shared" si="105"/>
        <v>1.0058679880983463</v>
      </c>
      <c r="AI206" s="149">
        <f t="shared" si="106"/>
        <v>1.0077529748851162</v>
      </c>
      <c r="AJ206" s="97"/>
      <c r="AK206" s="171">
        <f t="shared" si="107"/>
        <v>8.3564776856790441E-3</v>
      </c>
      <c r="AL206" s="149">
        <f t="shared" si="108"/>
        <v>1.0012006711363727E-2</v>
      </c>
      <c r="AM206" s="149">
        <f t="shared" si="109"/>
        <v>7.7360001278361703E-3</v>
      </c>
      <c r="AN206" s="149">
        <f t="shared" si="114"/>
        <v>0.91400549775746553</v>
      </c>
      <c r="AO206" s="149">
        <f t="shared" si="114"/>
        <v>2.4212371620339832</v>
      </c>
      <c r="AP206" s="149">
        <f t="shared" si="114"/>
        <v>0.89767714631636286</v>
      </c>
      <c r="AQ206" s="97"/>
      <c r="AR206" s="171">
        <f t="shared" si="110"/>
        <v>8.3085500454459348E-3</v>
      </c>
      <c r="AS206" s="149">
        <f t="shared" si="111"/>
        <v>5.8508385125246249E-3</v>
      </c>
      <c r="AT206" s="149">
        <f t="shared" si="112"/>
        <v>7.7230750178423936E-3</v>
      </c>
      <c r="AU206" s="175">
        <f t="shared" si="115"/>
        <v>0.89754482553449499</v>
      </c>
      <c r="AV206" s="149">
        <f t="shared" si="116"/>
        <v>2.0341031135909784</v>
      </c>
      <c r="AW206" s="149">
        <f t="shared" si="117"/>
        <v>0.88964245018092247</v>
      </c>
    </row>
    <row r="207" spans="1:49" ht="15" x14ac:dyDescent="0.25">
      <c r="A207" s="130">
        <v>1888.02</v>
      </c>
      <c r="B207" s="138"/>
      <c r="C207" s="166">
        <f>raw_Data!B213</f>
        <v>5.28</v>
      </c>
      <c r="D207" s="167">
        <f>raw_Data!J213</f>
        <v>2.0558333333333335E-2</v>
      </c>
      <c r="E207" s="167">
        <f>raw_Data!L213</f>
        <v>2.9932819922244835E-3</v>
      </c>
      <c r="F207" s="168">
        <f t="shared" si="92"/>
        <v>5.31</v>
      </c>
      <c r="G207" s="167">
        <f>raw_Data!K213</f>
        <v>3.8716258631512875E-3</v>
      </c>
      <c r="H207" s="167">
        <f t="shared" si="93"/>
        <v>-5.6497175141241307E-3</v>
      </c>
      <c r="I207" s="165"/>
      <c r="J207" s="167">
        <f t="shared" si="94"/>
        <v>0.99852314691410538</v>
      </c>
      <c r="K207" s="167">
        <f t="shared" si="113"/>
        <v>1.5164289063298586E-3</v>
      </c>
      <c r="L207" s="93"/>
      <c r="M207" s="171">
        <f t="shared" si="89"/>
        <v>1.0015164289063299</v>
      </c>
      <c r="N207" s="172">
        <f t="shared" si="95"/>
        <v>0.99822190834902713</v>
      </c>
      <c r="O207" s="170">
        <f t="shared" si="90"/>
        <v>206</v>
      </c>
      <c r="P207" s="170">
        <f t="shared" si="91"/>
        <v>208</v>
      </c>
      <c r="Q207" s="169"/>
      <c r="R207" s="149">
        <f t="shared" si="96"/>
        <v>0.12552329699572648</v>
      </c>
      <c r="S207" s="173">
        <f t="shared" si="97"/>
        <v>-0.65255945875624677</v>
      </c>
      <c r="T207" s="149">
        <v>0</v>
      </c>
      <c r="U207" s="97"/>
      <c r="V207" s="149">
        <f>1/PI()*ATAN('Exhibit4_Impact-Test'!$Y$25*S_RDY_SP)+'Exhibit4_Impact-Test'!$Y$26</f>
        <v>0.57829259775462827</v>
      </c>
      <c r="W207" s="172">
        <f t="shared" si="98"/>
        <v>0.57748884966815006</v>
      </c>
      <c r="X207" s="149">
        <f>1/PI()*ATAN('Exhibit4_Impact-Test'!$Y$25*S_RS_SP)+'Exhibit4_Impact-Test'!$Y$26</f>
        <v>0.20811016997877801</v>
      </c>
      <c r="Y207" s="172">
        <f t="shared" si="99"/>
        <v>0.20756768261477707</v>
      </c>
      <c r="Z207" s="149">
        <f>1/PI()*ATAN('Exhibit4_Impact-Test'!$Y$25*S_5050_SP)+'Exhibit4_Impact-Test'!$Y$26</f>
        <v>0.5</v>
      </c>
      <c r="AA207" s="149">
        <f t="shared" si="100"/>
        <v>0.49917626208991311</v>
      </c>
      <c r="AB207" s="195">
        <f>VLOOKUP(_xlfn.NUMBERVALUE(LEFT(A207,4)),Transactioncosts!$C:$G,5,FALSE)</f>
        <v>70</v>
      </c>
      <c r="AC207" s="174"/>
      <c r="AD207" s="175">
        <f t="shared" si="101"/>
        <v>0.99961123205489133</v>
      </c>
      <c r="AE207" s="149">
        <f t="shared" si="102"/>
        <v>1.000830805673151</v>
      </c>
      <c r="AF207" s="149">
        <f t="shared" si="103"/>
        <v>0.9998691686276785</v>
      </c>
      <c r="AG207" s="176">
        <f t="shared" si="104"/>
        <v>0.99959802763280625</v>
      </c>
      <c r="AH207" s="149">
        <f t="shared" si="105"/>
        <v>1.0004802293825252</v>
      </c>
      <c r="AI207" s="149">
        <f t="shared" si="106"/>
        <v>0.99986340246230787</v>
      </c>
      <c r="AJ207" s="97"/>
      <c r="AK207" s="171">
        <f t="shared" si="107"/>
        <v>-3.8884353495815058E-4</v>
      </c>
      <c r="AL207" s="149">
        <f t="shared" si="108"/>
        <v>8.3046074514990531E-4</v>
      </c>
      <c r="AM207" s="149">
        <f t="shared" si="109"/>
        <v>-1.3083993149204346E-4</v>
      </c>
      <c r="AN207" s="149">
        <f t="shared" si="114"/>
        <v>0.91361665422250737</v>
      </c>
      <c r="AO207" s="149">
        <f t="shared" si="114"/>
        <v>2.4220676227791329</v>
      </c>
      <c r="AP207" s="149">
        <f t="shared" si="114"/>
        <v>0.89754630638487087</v>
      </c>
      <c r="AQ207" s="97"/>
      <c r="AR207" s="171">
        <f t="shared" si="110"/>
        <v>-4.0205317974274172E-4</v>
      </c>
      <c r="AS207" s="149">
        <f t="shared" si="111"/>
        <v>4.801141092988958E-4</v>
      </c>
      <c r="AT207" s="149">
        <f t="shared" si="112"/>
        <v>-1.3660686798545396E-4</v>
      </c>
      <c r="AU207" s="175">
        <f t="shared" si="115"/>
        <v>0.89714277235475226</v>
      </c>
      <c r="AV207" s="149">
        <f t="shared" si="116"/>
        <v>2.0345832277002773</v>
      </c>
      <c r="AW207" s="149">
        <f t="shared" si="117"/>
        <v>0.88950584331293703</v>
      </c>
    </row>
    <row r="208" spans="1:49" ht="15" x14ac:dyDescent="0.25">
      <c r="A208" s="130">
        <v>1888.03</v>
      </c>
      <c r="B208" s="138"/>
      <c r="C208" s="166">
        <f>raw_Data!B214</f>
        <v>5.08</v>
      </c>
      <c r="D208" s="167">
        <f>raw_Data!J214</f>
        <v>2.0416666666666666E-2</v>
      </c>
      <c r="E208" s="167">
        <f>raw_Data!L214</f>
        <v>2.9784971350714784E-3</v>
      </c>
      <c r="F208" s="168">
        <f t="shared" si="92"/>
        <v>5.28</v>
      </c>
      <c r="G208" s="167">
        <f>raw_Data!K214</f>
        <v>3.866792929292929E-3</v>
      </c>
      <c r="H208" s="167">
        <f t="shared" si="93"/>
        <v>-3.7878787878787956E-2</v>
      </c>
      <c r="I208" s="165"/>
      <c r="J208" s="167">
        <f t="shared" si="94"/>
        <v>0.99852167755333909</v>
      </c>
      <c r="K208" s="167">
        <f t="shared" si="113"/>
        <v>1.5001746884104605E-3</v>
      </c>
      <c r="L208" s="93"/>
      <c r="M208" s="171">
        <f t="shared" si="89"/>
        <v>1.0015001746884105</v>
      </c>
      <c r="N208" s="172">
        <f t="shared" si="95"/>
        <v>0.96598800505050508</v>
      </c>
      <c r="O208" s="170">
        <f t="shared" si="90"/>
        <v>207</v>
      </c>
      <c r="P208" s="170">
        <f t="shared" si="91"/>
        <v>209</v>
      </c>
      <c r="Q208" s="169"/>
      <c r="R208" s="149">
        <f t="shared" si="96"/>
        <v>0.12733256517776187</v>
      </c>
      <c r="S208" s="173">
        <f t="shared" si="97"/>
        <v>-0.92676460963022089</v>
      </c>
      <c r="T208" s="149">
        <v>0</v>
      </c>
      <c r="U208" s="97"/>
      <c r="V208" s="149">
        <f>1/PI()*ATAN('Exhibit4_Impact-Test'!$Y$25*S_RDY_SP)+'Exhibit4_Impact-Test'!$Y$26</f>
        <v>0.57937519568030038</v>
      </c>
      <c r="W208" s="172">
        <f t="shared" si="98"/>
        <v>0.57055260671623986</v>
      </c>
      <c r="X208" s="149">
        <f>1/PI()*ATAN('Exhibit4_Impact-Test'!$Y$25*S_RS_SP)+'Exhibit4_Impact-Test'!$Y$26</f>
        <v>0.15748535538251845</v>
      </c>
      <c r="Y208" s="172">
        <f t="shared" si="99"/>
        <v>0.15275410616802967</v>
      </c>
      <c r="Z208" s="149">
        <f>1/PI()*ATAN('Exhibit4_Impact-Test'!$Y$25*S_5050_SP)+'Exhibit4_Impact-Test'!$Y$26</f>
        <v>0.5</v>
      </c>
      <c r="AA208" s="149">
        <f t="shared" si="100"/>
        <v>0.49097525209970566</v>
      </c>
      <c r="AB208" s="195">
        <f>VLOOKUP(_xlfn.NUMBERVALUE(LEFT(A208,4)),Transactioncosts!$C:$G,5,FALSE)</f>
        <v>70</v>
      </c>
      <c r="AC208" s="174"/>
      <c r="AD208" s="175">
        <f t="shared" si="101"/>
        <v>0.98092530445541704</v>
      </c>
      <c r="AE208" s="149">
        <f t="shared" si="102"/>
        <v>0.99590752803258076</v>
      </c>
      <c r="AF208" s="149">
        <f t="shared" si="103"/>
        <v>0.98374408986945783</v>
      </c>
      <c r="AG208" s="176">
        <f t="shared" si="104"/>
        <v>0.98078904831660541</v>
      </c>
      <c r="AH208" s="149">
        <f t="shared" si="105"/>
        <v>0.99158260052369163</v>
      </c>
      <c r="AI208" s="149">
        <f t="shared" si="106"/>
        <v>0.9836809166341558</v>
      </c>
      <c r="AJ208" s="97"/>
      <c r="AK208" s="171">
        <f t="shared" si="107"/>
        <v>-1.9258964563023347E-2</v>
      </c>
      <c r="AL208" s="149">
        <f t="shared" si="108"/>
        <v>-4.1008690485309389E-3</v>
      </c>
      <c r="AM208" s="149">
        <f t="shared" si="109"/>
        <v>-1.6389487025157419E-2</v>
      </c>
      <c r="AN208" s="149">
        <f t="shared" si="114"/>
        <v>0.89435768965948403</v>
      </c>
      <c r="AO208" s="149">
        <f t="shared" si="114"/>
        <v>2.4179667537306018</v>
      </c>
      <c r="AP208" s="149">
        <f t="shared" si="114"/>
        <v>0.88115681935971346</v>
      </c>
      <c r="AQ208" s="97"/>
      <c r="AR208" s="171">
        <f t="shared" si="110"/>
        <v>-1.939787993450769E-2</v>
      </c>
      <c r="AS208" s="149">
        <f t="shared" si="111"/>
        <v>-8.4530258450662508E-3</v>
      </c>
      <c r="AT208" s="149">
        <f t="shared" si="112"/>
        <v>-1.6453706230580661E-2</v>
      </c>
      <c r="AU208" s="175">
        <f t="shared" si="115"/>
        <v>0.87774489242024456</v>
      </c>
      <c r="AV208" s="149">
        <f t="shared" si="116"/>
        <v>2.026130201855211</v>
      </c>
      <c r="AW208" s="149">
        <f t="shared" si="117"/>
        <v>0.87305213708235641</v>
      </c>
    </row>
    <row r="209" spans="1:49" ht="15" x14ac:dyDescent="0.25">
      <c r="A209" s="130">
        <v>1888.04</v>
      </c>
      <c r="B209" s="138"/>
      <c r="C209" s="166">
        <f>raw_Data!B215</f>
        <v>5.0999999999999996</v>
      </c>
      <c r="D209" s="167">
        <f>raw_Data!J215</f>
        <v>2.0274999999999998E-2</v>
      </c>
      <c r="E209" s="167">
        <f>raw_Data!L215</f>
        <v>2.9637098801584827E-3</v>
      </c>
      <c r="F209" s="168">
        <f t="shared" si="92"/>
        <v>5.08</v>
      </c>
      <c r="G209" s="167">
        <f>raw_Data!K215</f>
        <v>3.991141732283464E-3</v>
      </c>
      <c r="H209" s="167">
        <f t="shared" si="93"/>
        <v>3.937007874015741E-3</v>
      </c>
      <c r="I209" s="165"/>
      <c r="J209" s="167">
        <f t="shared" si="94"/>
        <v>0.99852020609338754</v>
      </c>
      <c r="K209" s="167">
        <f t="shared" si="113"/>
        <v>1.4839159735460239E-3</v>
      </c>
      <c r="L209" s="93"/>
      <c r="M209" s="171">
        <f t="shared" si="89"/>
        <v>1.001483915973546</v>
      </c>
      <c r="N209" s="172">
        <f t="shared" si="95"/>
        <v>1.0079281496062991</v>
      </c>
      <c r="O209" s="170">
        <f t="shared" si="90"/>
        <v>208</v>
      </c>
      <c r="P209" s="170">
        <f t="shared" si="91"/>
        <v>210</v>
      </c>
      <c r="Q209" s="169"/>
      <c r="R209" s="149">
        <f t="shared" si="96"/>
        <v>0.14529369691665184</v>
      </c>
      <c r="S209" s="173">
        <f t="shared" si="97"/>
        <v>0.56930157216896993</v>
      </c>
      <c r="T209" s="149">
        <v>0</v>
      </c>
      <c r="U209" s="97"/>
      <c r="V209" s="149">
        <f>1/PI()*ATAN('Exhibit4_Impact-Test'!$Y$25*S_RDY_SP)+'Exhibit4_Impact-Test'!$Y$26</f>
        <v>0.59001776940361461</v>
      </c>
      <c r="W209" s="172">
        <f t="shared" si="98"/>
        <v>0.59156841200970367</v>
      </c>
      <c r="X209" s="149">
        <f>1/PI()*ATAN('Exhibit4_Impact-Test'!$Y$25*S_RS_SP)+'Exhibit4_Impact-Test'!$Y$26</f>
        <v>0.77060089315219082</v>
      </c>
      <c r="Y209" s="172">
        <f t="shared" si="99"/>
        <v>0.77173277310809196</v>
      </c>
      <c r="Z209" s="149">
        <f>1/PI()*ATAN('Exhibit4_Impact-Test'!$Y$25*S_5050_SP)+'Exhibit4_Impact-Test'!$Y$26</f>
        <v>0.5</v>
      </c>
      <c r="AA209" s="149">
        <f t="shared" si="100"/>
        <v>0.50160351222706867</v>
      </c>
      <c r="AB209" s="195">
        <f>VLOOKUP(_xlfn.NUMBERVALUE(LEFT(A209,4)),Transactioncosts!$C:$G,5,FALSE)</f>
        <v>70</v>
      </c>
      <c r="AC209" s="174"/>
      <c r="AD209" s="175">
        <f t="shared" si="101"/>
        <v>1.0052861283270587</v>
      </c>
      <c r="AE209" s="149">
        <f t="shared" si="102"/>
        <v>1.0064498481666269</v>
      </c>
      <c r="AF209" s="149">
        <f t="shared" si="103"/>
        <v>1.0047060327899224</v>
      </c>
      <c r="AG209" s="176">
        <f t="shared" si="104"/>
        <v>1.0052640900537693</v>
      </c>
      <c r="AH209" s="149">
        <f t="shared" si="105"/>
        <v>1.0060691252709248</v>
      </c>
      <c r="AI209" s="149">
        <f t="shared" si="106"/>
        <v>1.004694808204333</v>
      </c>
      <c r="AJ209" s="97"/>
      <c r="AK209" s="171">
        <f t="shared" si="107"/>
        <v>5.2722057933608573E-3</v>
      </c>
      <c r="AL209" s="149">
        <f t="shared" si="108"/>
        <v>6.4291369045683241E-3</v>
      </c>
      <c r="AM209" s="149">
        <f t="shared" si="109"/>
        <v>4.6949940365549067E-3</v>
      </c>
      <c r="AN209" s="149">
        <f t="shared" si="114"/>
        <v>0.89962989545284489</v>
      </c>
      <c r="AO209" s="149">
        <f t="shared" si="114"/>
        <v>2.4243958906351701</v>
      </c>
      <c r="AP209" s="149">
        <f t="shared" si="114"/>
        <v>0.88585181339626839</v>
      </c>
      <c r="AQ209" s="97"/>
      <c r="AR209" s="171">
        <f t="shared" si="110"/>
        <v>5.2502831643324475E-3</v>
      </c>
      <c r="AS209" s="149">
        <f t="shared" si="111"/>
        <v>6.0507823098849434E-3</v>
      </c>
      <c r="AT209" s="149">
        <f t="shared" si="112"/>
        <v>4.6838219644022893E-3</v>
      </c>
      <c r="AU209" s="175">
        <f t="shared" si="115"/>
        <v>0.88299517558457696</v>
      </c>
      <c r="AV209" s="149">
        <f t="shared" si="116"/>
        <v>2.032180984165096</v>
      </c>
      <c r="AW209" s="149">
        <f t="shared" si="117"/>
        <v>0.87773595904675872</v>
      </c>
    </row>
    <row r="210" spans="1:49" ht="15" x14ac:dyDescent="0.25">
      <c r="A210" s="130">
        <v>1888.05</v>
      </c>
      <c r="B210" s="138"/>
      <c r="C210" s="166">
        <f>raw_Data!B216</f>
        <v>5.17</v>
      </c>
      <c r="D210" s="167">
        <f>raw_Data!J216</f>
        <v>2.0141666666666665E-2</v>
      </c>
      <c r="E210" s="167">
        <f>raw_Data!L216</f>
        <v>2.948920226671925E-3</v>
      </c>
      <c r="F210" s="168">
        <f t="shared" si="92"/>
        <v>5.0999999999999996</v>
      </c>
      <c r="G210" s="167">
        <f>raw_Data!K216</f>
        <v>3.9493464052287579E-3</v>
      </c>
      <c r="H210" s="167">
        <f t="shared" si="93"/>
        <v>1.3725490196078383E-2</v>
      </c>
      <c r="I210" s="165"/>
      <c r="J210" s="167">
        <f t="shared" si="94"/>
        <v>0.99851873253050827</v>
      </c>
      <c r="K210" s="167">
        <f t="shared" si="113"/>
        <v>1.4676527571801934E-3</v>
      </c>
      <c r="L210" s="93"/>
      <c r="M210" s="171">
        <f t="shared" si="89"/>
        <v>1.0014676527571802</v>
      </c>
      <c r="N210" s="172">
        <f t="shared" si="95"/>
        <v>1.0176748366013073</v>
      </c>
      <c r="O210" s="170">
        <f t="shared" si="90"/>
        <v>209</v>
      </c>
      <c r="P210" s="170">
        <f t="shared" si="91"/>
        <v>211</v>
      </c>
      <c r="Q210" s="169"/>
      <c r="R210" s="149">
        <f t="shared" si="96"/>
        <v>0.14257608854620574</v>
      </c>
      <c r="S210" s="173">
        <f t="shared" si="97"/>
        <v>0.82241749954340837</v>
      </c>
      <c r="T210" s="149">
        <v>0</v>
      </c>
      <c r="U210" s="97"/>
      <c r="V210" s="149">
        <f>1/PI()*ATAN('Exhibit4_Impact-Test'!$Y$25*S_RDY_SP)+'Exhibit4_Impact-Test'!$Y$26</f>
        <v>0.58842008725406236</v>
      </c>
      <c r="W210" s="172">
        <f t="shared" si="98"/>
        <v>0.5923024510010837</v>
      </c>
      <c r="X210" s="149">
        <f>1/PI()*ATAN('Exhibit4_Impact-Test'!$Y$25*S_RS_SP)+'Exhibit4_Impact-Test'!$Y$26</f>
        <v>0.82612175820839218</v>
      </c>
      <c r="Y210" s="172">
        <f t="shared" si="99"/>
        <v>0.82841575132463241</v>
      </c>
      <c r="Z210" s="149">
        <f>1/PI()*ATAN('Exhibit4_Impact-Test'!$Y$25*S_5050_SP)+'Exhibit4_Impact-Test'!$Y$26</f>
        <v>0.5</v>
      </c>
      <c r="AA210" s="149">
        <f t="shared" si="100"/>
        <v>0.50401338289138686</v>
      </c>
      <c r="AB210" s="195">
        <f>VLOOKUP(_xlfn.NUMBERVALUE(LEFT(A210,4)),Transactioncosts!$C:$G,5,FALSE)</f>
        <v>70</v>
      </c>
      <c r="AC210" s="174"/>
      <c r="AD210" s="175">
        <f t="shared" si="101"/>
        <v>1.0110042852888841</v>
      </c>
      <c r="AE210" s="149">
        <f t="shared" si="102"/>
        <v>1.0148567599700973</v>
      </c>
      <c r="AF210" s="149">
        <f t="shared" si="103"/>
        <v>1.0095712446792438</v>
      </c>
      <c r="AG210" s="176">
        <f t="shared" si="104"/>
        <v>1.0109452775902918</v>
      </c>
      <c r="AH210" s="149">
        <f t="shared" si="105"/>
        <v>1.010174234210754</v>
      </c>
      <c r="AI210" s="149">
        <f t="shared" si="106"/>
        <v>1.009543150999004</v>
      </c>
      <c r="AJ210" s="97"/>
      <c r="AK210" s="171">
        <f t="shared" si="107"/>
        <v>1.0944178692935909E-2</v>
      </c>
      <c r="AL210" s="149">
        <f t="shared" si="108"/>
        <v>1.4747479352767255E-2</v>
      </c>
      <c r="AM210" s="149">
        <f t="shared" si="109"/>
        <v>9.5257305046264062E-3</v>
      </c>
      <c r="AN210" s="149">
        <f t="shared" si="114"/>
        <v>0.91057407414578084</v>
      </c>
      <c r="AO210" s="149">
        <f t="shared" si="114"/>
        <v>2.4391433699879372</v>
      </c>
      <c r="AP210" s="149">
        <f t="shared" si="114"/>
        <v>0.89537754390089486</v>
      </c>
      <c r="AQ210" s="97"/>
      <c r="AR210" s="171">
        <f t="shared" si="110"/>
        <v>1.0885811560844873E-2</v>
      </c>
      <c r="AS210" s="149">
        <f t="shared" si="111"/>
        <v>1.0122825094739397E-2</v>
      </c>
      <c r="AT210" s="149">
        <f t="shared" si="112"/>
        <v>9.497902779459718E-3</v>
      </c>
      <c r="AU210" s="175">
        <f t="shared" si="115"/>
        <v>0.89388098714542186</v>
      </c>
      <c r="AV210" s="149">
        <f t="shared" si="116"/>
        <v>2.0423038092598356</v>
      </c>
      <c r="AW210" s="149">
        <f t="shared" si="117"/>
        <v>0.88723386182621844</v>
      </c>
    </row>
    <row r="211" spans="1:49" ht="15" x14ac:dyDescent="0.25">
      <c r="A211" s="130">
        <v>1888.06</v>
      </c>
      <c r="B211" s="138"/>
      <c r="C211" s="166">
        <f>raw_Data!B217</f>
        <v>5.01</v>
      </c>
      <c r="D211" s="167">
        <f>raw_Data!J217</f>
        <v>0.02</v>
      </c>
      <c r="E211" s="167">
        <f>raw_Data!L217</f>
        <v>2.9341281737982339E-3</v>
      </c>
      <c r="F211" s="168">
        <f t="shared" si="92"/>
        <v>5.17</v>
      </c>
      <c r="G211" s="167">
        <f>raw_Data!K217</f>
        <v>3.8684719535783366E-3</v>
      </c>
      <c r="H211" s="167">
        <f t="shared" si="93"/>
        <v>-3.0947775628626717E-2</v>
      </c>
      <c r="I211" s="165"/>
      <c r="J211" s="167">
        <f t="shared" si="94"/>
        <v>0.9985172568610623</v>
      </c>
      <c r="K211" s="167">
        <f t="shared" si="113"/>
        <v>1.4513850348605306E-3</v>
      </c>
      <c r="L211" s="93"/>
      <c r="M211" s="171">
        <f t="shared" si="89"/>
        <v>1.0014513850348605</v>
      </c>
      <c r="N211" s="172">
        <f t="shared" si="95"/>
        <v>0.97292069632495148</v>
      </c>
      <c r="O211" s="170">
        <f t="shared" si="90"/>
        <v>210</v>
      </c>
      <c r="P211" s="170">
        <f t="shared" si="91"/>
        <v>212</v>
      </c>
      <c r="Q211" s="169"/>
      <c r="R211" s="149">
        <f t="shared" si="96"/>
        <v>0.134883207917878</v>
      </c>
      <c r="S211" s="173">
        <f t="shared" si="97"/>
        <v>-0.91300272335508603</v>
      </c>
      <c r="T211" s="149">
        <v>0</v>
      </c>
      <c r="U211" s="97"/>
      <c r="V211" s="149">
        <f>1/PI()*ATAN('Exhibit4_Impact-Test'!$Y$25*S_RDY_SP)+'Exhibit4_Impact-Test'!$Y$26</f>
        <v>0.58387277977363206</v>
      </c>
      <c r="W211" s="172">
        <f t="shared" si="98"/>
        <v>0.57683376922892526</v>
      </c>
      <c r="X211" s="149">
        <f>1/PI()*ATAN('Exhibit4_Impact-Test'!$Y$25*S_RS_SP)+'Exhibit4_Impact-Test'!$Y$26</f>
        <v>0.15948349998989431</v>
      </c>
      <c r="Y211" s="172">
        <f t="shared" si="99"/>
        <v>0.15564711544070137</v>
      </c>
      <c r="Z211" s="149">
        <f>1/PI()*ATAN('Exhibit4_Impact-Test'!$Y$25*S_5050_SP)+'Exhibit4_Impact-Test'!$Y$26</f>
        <v>0.5</v>
      </c>
      <c r="AA211" s="149">
        <f t="shared" si="100"/>
        <v>0.49277474368198648</v>
      </c>
      <c r="AB211" s="195">
        <f>VLOOKUP(_xlfn.NUMBERVALUE(LEFT(A211,4)),Transactioncosts!$C:$G,5,FALSE)</f>
        <v>70</v>
      </c>
      <c r="AC211" s="174"/>
      <c r="AD211" s="175">
        <f t="shared" si="101"/>
        <v>0.98479309250894975</v>
      </c>
      <c r="AE211" s="149">
        <f t="shared" si="102"/>
        <v>0.99690121094228212</v>
      </c>
      <c r="AF211" s="149">
        <f t="shared" si="103"/>
        <v>0.98718604067990601</v>
      </c>
      <c r="AG211" s="176">
        <f t="shared" si="104"/>
        <v>0.98468451951671387</v>
      </c>
      <c r="AH211" s="149">
        <f t="shared" si="105"/>
        <v>0.9921223147580871</v>
      </c>
      <c r="AI211" s="149">
        <f t="shared" si="106"/>
        <v>0.98713546388567996</v>
      </c>
      <c r="AJ211" s="97"/>
      <c r="AK211" s="171">
        <f t="shared" si="107"/>
        <v>-1.5323718241945386E-2</v>
      </c>
      <c r="AL211" s="149">
        <f t="shared" si="108"/>
        <v>-3.1036002463399816E-3</v>
      </c>
      <c r="AM211" s="149">
        <f t="shared" si="109"/>
        <v>-1.2896766247129489E-2</v>
      </c>
      <c r="AN211" s="149">
        <f t="shared" si="114"/>
        <v>0.8952503559038355</v>
      </c>
      <c r="AO211" s="149">
        <f t="shared" si="114"/>
        <v>2.4360397697415972</v>
      </c>
      <c r="AP211" s="149">
        <f t="shared" si="114"/>
        <v>0.88248077765376531</v>
      </c>
      <c r="AQ211" s="97"/>
      <c r="AR211" s="171">
        <f t="shared" si="110"/>
        <v>-1.5433973866769873E-2</v>
      </c>
      <c r="AS211" s="149">
        <f t="shared" si="111"/>
        <v>-7.9088781308018948E-3</v>
      </c>
      <c r="AT211" s="149">
        <f t="shared" si="112"/>
        <v>-1.2948000855191193E-2</v>
      </c>
      <c r="AU211" s="175">
        <f t="shared" si="115"/>
        <v>0.87844701327865193</v>
      </c>
      <c r="AV211" s="149">
        <f t="shared" si="116"/>
        <v>2.0343949311290337</v>
      </c>
      <c r="AW211" s="149">
        <f t="shared" si="117"/>
        <v>0.87428586097102723</v>
      </c>
    </row>
    <row r="212" spans="1:49" ht="15" x14ac:dyDescent="0.25">
      <c r="A212" s="130">
        <v>1888.07</v>
      </c>
      <c r="B212" s="138"/>
      <c r="C212" s="166">
        <f>raw_Data!B218</f>
        <v>5.14</v>
      </c>
      <c r="D212" s="167">
        <f>raw_Data!J218</f>
        <v>1.9858333333333335E-2</v>
      </c>
      <c r="E212" s="167">
        <f>raw_Data!L218</f>
        <v>2.9193337207231718E-3</v>
      </c>
      <c r="F212" s="168">
        <f t="shared" si="92"/>
        <v>5.01</v>
      </c>
      <c r="G212" s="167">
        <f>raw_Data!K218</f>
        <v>3.9637391882900875E-3</v>
      </c>
      <c r="H212" s="167">
        <f t="shared" si="93"/>
        <v>2.5948103792415189E-2</v>
      </c>
      <c r="I212" s="165"/>
      <c r="J212" s="167">
        <f t="shared" si="94"/>
        <v>0.99851577908133682</v>
      </c>
      <c r="K212" s="167">
        <f t="shared" si="113"/>
        <v>1.4351128020599901E-3</v>
      </c>
      <c r="L212" s="93"/>
      <c r="M212" s="171">
        <f t="shared" si="89"/>
        <v>1.00143511280206</v>
      </c>
      <c r="N212" s="172">
        <f t="shared" si="95"/>
        <v>1.0299118429807053</v>
      </c>
      <c r="O212" s="170">
        <f t="shared" si="90"/>
        <v>211</v>
      </c>
      <c r="P212" s="170">
        <f t="shared" si="91"/>
        <v>213</v>
      </c>
      <c r="Q212" s="169"/>
      <c r="R212" s="149">
        <f t="shared" si="96"/>
        <v>0.1492651221667069</v>
      </c>
      <c r="S212" s="173">
        <f t="shared" si="97"/>
        <v>0.89841061531426691</v>
      </c>
      <c r="T212" s="149">
        <v>0</v>
      </c>
      <c r="U212" s="97"/>
      <c r="V212" s="149">
        <f>1/PI()*ATAN('Exhibit4_Impact-Test'!$Y$25*S_RDY_SP)+'Exhibit4_Impact-Test'!$Y$26</f>
        <v>0.59234419669119143</v>
      </c>
      <c r="W212" s="172">
        <f t="shared" si="98"/>
        <v>0.59909694876662278</v>
      </c>
      <c r="X212" s="149">
        <f>1/PI()*ATAN('Exhibit4_Impact-Test'!$Y$25*S_RS_SP)+'Exhibit4_Impact-Test'!$Y$26</f>
        <v>0.83834657032570603</v>
      </c>
      <c r="Y212" s="172">
        <f t="shared" si="99"/>
        <v>0.84211052240233075</v>
      </c>
      <c r="Z212" s="149">
        <f>1/PI()*ATAN('Exhibit4_Impact-Test'!$Y$25*S_5050_SP)+'Exhibit4_Impact-Test'!$Y$26</f>
        <v>0.5</v>
      </c>
      <c r="AA212" s="149">
        <f t="shared" si="100"/>
        <v>0.5070093220898525</v>
      </c>
      <c r="AB212" s="195">
        <f>VLOOKUP(_xlfn.NUMBERVALUE(LEFT(A212,4)),Transactioncosts!$C:$G,5,FALSE)</f>
        <v>70</v>
      </c>
      <c r="AC212" s="174"/>
      <c r="AD212" s="175">
        <f t="shared" si="101"/>
        <v>1.0183031386641215</v>
      </c>
      <c r="AE212" s="149">
        <f t="shared" si="102"/>
        <v>1.0253084818814178</v>
      </c>
      <c r="AF212" s="149">
        <f t="shared" si="103"/>
        <v>1.0156734778913825</v>
      </c>
      <c r="AG212" s="176">
        <f t="shared" si="104"/>
        <v>1.0182007632255148</v>
      </c>
      <c r="AH212" s="149">
        <f t="shared" si="105"/>
        <v>1.0252623828740386</v>
      </c>
      <c r="AI212" s="149">
        <f t="shared" si="106"/>
        <v>1.0156244126367535</v>
      </c>
      <c r="AJ212" s="97"/>
      <c r="AK212" s="171">
        <f t="shared" si="107"/>
        <v>1.8137652449518243E-2</v>
      </c>
      <c r="AL212" s="149">
        <f t="shared" si="108"/>
        <v>2.4993525244707698E-2</v>
      </c>
      <c r="AM212" s="149">
        <f t="shared" si="109"/>
        <v>1.555191747449482E-2</v>
      </c>
      <c r="AN212" s="149">
        <f t="shared" si="114"/>
        <v>0.91338800835335376</v>
      </c>
      <c r="AO212" s="149">
        <f t="shared" si="114"/>
        <v>2.4610332949863047</v>
      </c>
      <c r="AP212" s="149">
        <f t="shared" si="114"/>
        <v>0.89803269512826012</v>
      </c>
      <c r="AQ212" s="97"/>
      <c r="AR212" s="171">
        <f t="shared" si="110"/>
        <v>1.8037112068919964E-2</v>
      </c>
      <c r="AS212" s="149">
        <f t="shared" si="111"/>
        <v>2.4948563123983879E-2</v>
      </c>
      <c r="AT212" s="149">
        <f t="shared" si="112"/>
        <v>1.5503608208909177E-2</v>
      </c>
      <c r="AU212" s="175">
        <f t="shared" si="115"/>
        <v>0.89648412534757194</v>
      </c>
      <c r="AV212" s="149">
        <f t="shared" si="116"/>
        <v>2.0593434942530178</v>
      </c>
      <c r="AW212" s="149">
        <f t="shared" si="117"/>
        <v>0.8897894691799364</v>
      </c>
    </row>
    <row r="213" spans="1:49" ht="15" x14ac:dyDescent="0.25">
      <c r="A213" s="130">
        <v>1888.08</v>
      </c>
      <c r="B213" s="138"/>
      <c r="C213" s="166">
        <f>raw_Data!B219</f>
        <v>5.25</v>
      </c>
      <c r="D213" s="167">
        <f>raw_Data!J219</f>
        <v>1.9724999999999999E-2</v>
      </c>
      <c r="E213" s="167">
        <f>raw_Data!L219</f>
        <v>2.9045368666327231E-3</v>
      </c>
      <c r="F213" s="168">
        <f t="shared" si="92"/>
        <v>5.14</v>
      </c>
      <c r="G213" s="167">
        <f>raw_Data!K219</f>
        <v>3.8375486381322958E-3</v>
      </c>
      <c r="H213" s="167">
        <f t="shared" si="93"/>
        <v>2.1400778210116878E-2</v>
      </c>
      <c r="I213" s="165"/>
      <c r="J213" s="167">
        <f t="shared" si="94"/>
        <v>0.9985142991877004</v>
      </c>
      <c r="K213" s="167">
        <f t="shared" si="113"/>
        <v>1.418836054333017E-3</v>
      </c>
      <c r="L213" s="93"/>
      <c r="M213" s="171">
        <f t="shared" si="89"/>
        <v>1.001418836054333</v>
      </c>
      <c r="N213" s="172">
        <f t="shared" si="95"/>
        <v>1.0252383268482492</v>
      </c>
      <c r="O213" s="170">
        <f t="shared" si="90"/>
        <v>212</v>
      </c>
      <c r="P213" s="170">
        <f t="shared" si="91"/>
        <v>214</v>
      </c>
      <c r="Q213" s="169"/>
      <c r="R213" s="149">
        <f t="shared" si="96"/>
        <v>0.13589328164130687</v>
      </c>
      <c r="S213" s="173">
        <f t="shared" si="97"/>
        <v>0.87996215934264688</v>
      </c>
      <c r="T213" s="149">
        <v>0</v>
      </c>
      <c r="U213" s="97"/>
      <c r="V213" s="149">
        <f>1/PI()*ATAN('Exhibit4_Impact-Test'!$Y$25*S_RDY_SP)+'Exhibit4_Impact-Test'!$Y$26</f>
        <v>0.58447188610850787</v>
      </c>
      <c r="W213" s="172">
        <f t="shared" si="98"/>
        <v>0.5901693913574837</v>
      </c>
      <c r="X213" s="149">
        <f>1/PI()*ATAN('Exhibit4_Impact-Test'!$Y$25*S_RS_SP)+'Exhibit4_Impact-Test'!$Y$26</f>
        <v>0.8355249499195867</v>
      </c>
      <c r="Y213" s="172">
        <f t="shared" si="99"/>
        <v>0.83872996314042003</v>
      </c>
      <c r="Z213" s="149">
        <f>1/PI()*ATAN('Exhibit4_Impact-Test'!$Y$25*S_5050_SP)+'Exhibit4_Impact-Test'!$Y$26</f>
        <v>0.5</v>
      </c>
      <c r="AA213" s="149">
        <f t="shared" si="100"/>
        <v>0.50587654666756809</v>
      </c>
      <c r="AB213" s="195">
        <f>VLOOKUP(_xlfn.NUMBERVALUE(LEFT(A213,4)),Transactioncosts!$C:$G,5,FALSE)</f>
        <v>70</v>
      </c>
      <c r="AC213" s="174"/>
      <c r="AD213" s="175">
        <f t="shared" si="101"/>
        <v>1.0153406587647975</v>
      </c>
      <c r="AE213" s="149">
        <f t="shared" si="102"/>
        <v>1.02132061490703</v>
      </c>
      <c r="AF213" s="149">
        <f t="shared" si="103"/>
        <v>1.0133285814512911</v>
      </c>
      <c r="AG213" s="176">
        <f t="shared" si="104"/>
        <v>1.0152529777844383</v>
      </c>
      <c r="AH213" s="149">
        <f t="shared" si="105"/>
        <v>1.0213143432225045</v>
      </c>
      <c r="AI213" s="149">
        <f t="shared" si="106"/>
        <v>1.0132874456246181</v>
      </c>
      <c r="AJ213" s="97"/>
      <c r="AK213" s="171">
        <f t="shared" si="107"/>
        <v>1.5224180583296221E-2</v>
      </c>
      <c r="AL213" s="149">
        <f t="shared" si="108"/>
        <v>2.1096510365430515E-2</v>
      </c>
      <c r="AM213" s="149">
        <f t="shared" si="109"/>
        <v>1.324053738174707E-2</v>
      </c>
      <c r="AN213" s="149">
        <f t="shared" si="114"/>
        <v>0.92861218893664998</v>
      </c>
      <c r="AO213" s="149">
        <f t="shared" si="114"/>
        <v>2.4821298053517351</v>
      </c>
      <c r="AP213" s="149">
        <f t="shared" si="114"/>
        <v>0.91127323251000714</v>
      </c>
      <c r="AQ213" s="97"/>
      <c r="AR213" s="171">
        <f t="shared" si="110"/>
        <v>1.5137820635313068E-2</v>
      </c>
      <c r="AS213" s="149">
        <f t="shared" si="111"/>
        <v>2.1090369586824378E-2</v>
      </c>
      <c r="AT213" s="149">
        <f t="shared" si="112"/>
        <v>1.319994180159864E-2</v>
      </c>
      <c r="AU213" s="175">
        <f t="shared" si="115"/>
        <v>0.91162194598288504</v>
      </c>
      <c r="AV213" s="149">
        <f t="shared" si="116"/>
        <v>2.0804338638398421</v>
      </c>
      <c r="AW213" s="149">
        <f t="shared" si="117"/>
        <v>0.90298941098153507</v>
      </c>
    </row>
    <row r="214" spans="1:49" ht="15" x14ac:dyDescent="0.25">
      <c r="A214" s="130">
        <v>1888.09</v>
      </c>
      <c r="B214" s="138"/>
      <c r="C214" s="166">
        <f>raw_Data!B220</f>
        <v>5.38</v>
      </c>
      <c r="D214" s="167">
        <f>raw_Data!J220</f>
        <v>1.9583333333333331E-2</v>
      </c>
      <c r="E214" s="167">
        <f>raw_Data!L220</f>
        <v>2.8897376107117623E-3</v>
      </c>
      <c r="F214" s="168">
        <f t="shared" si="92"/>
        <v>5.25</v>
      </c>
      <c r="G214" s="167">
        <f>raw_Data!K220</f>
        <v>3.7301587301587298E-3</v>
      </c>
      <c r="H214" s="167">
        <f t="shared" si="93"/>
        <v>2.4761904761904763E-2</v>
      </c>
      <c r="I214" s="165"/>
      <c r="J214" s="167">
        <f t="shared" si="94"/>
        <v>0.99851281717638063</v>
      </c>
      <c r="K214" s="167">
        <f t="shared" si="113"/>
        <v>1.4025547870923916E-3</v>
      </c>
      <c r="L214" s="93"/>
      <c r="M214" s="171">
        <f t="shared" si="89"/>
        <v>1.0014025547870924</v>
      </c>
      <c r="N214" s="172">
        <f t="shared" si="95"/>
        <v>1.0284920634920636</v>
      </c>
      <c r="O214" s="170">
        <f t="shared" si="90"/>
        <v>213</v>
      </c>
      <c r="P214" s="170">
        <f t="shared" si="91"/>
        <v>215</v>
      </c>
      <c r="Q214" s="169"/>
      <c r="R214" s="149">
        <f t="shared" si="96"/>
        <v>0.12444005176745086</v>
      </c>
      <c r="S214" s="173">
        <f t="shared" si="97"/>
        <v>0.89501588582910707</v>
      </c>
      <c r="T214" s="149">
        <v>0</v>
      </c>
      <c r="U214" s="97"/>
      <c r="V214" s="149">
        <f>1/PI()*ATAN('Exhibit4_Impact-Test'!$Y$25*S_RDY_SP)+'Exhibit4_Impact-Test'!$Y$26</f>
        <v>0.57764353702045845</v>
      </c>
      <c r="W214" s="172">
        <f t="shared" si="98"/>
        <v>0.58414180499159429</v>
      </c>
      <c r="X214" s="149">
        <f>1/PI()*ATAN('Exhibit4_Impact-Test'!$Y$25*S_RS_SP)+'Exhibit4_Impact-Test'!$Y$26</f>
        <v>0.83783400820821718</v>
      </c>
      <c r="Y214" s="172">
        <f t="shared" si="99"/>
        <v>0.84142799871551932</v>
      </c>
      <c r="Z214" s="149">
        <f>1/PI()*ATAN('Exhibit4_Impact-Test'!$Y$25*S_5050_SP)+'Exhibit4_Impact-Test'!$Y$26</f>
        <v>0.5</v>
      </c>
      <c r="AA214" s="149">
        <f t="shared" si="100"/>
        <v>0.5066726391757066</v>
      </c>
      <c r="AB214" s="195">
        <f>VLOOKUP(_xlfn.NUMBERVALUE(LEFT(A214,4)),Transactioncosts!$C:$G,5,FALSE)</f>
        <v>70</v>
      </c>
      <c r="AC214" s="174"/>
      <c r="AD214" s="175">
        <f t="shared" si="101"/>
        <v>1.0170506344115784</v>
      </c>
      <c r="AE214" s="149">
        <f t="shared" si="102"/>
        <v>1.0240990664457699</v>
      </c>
      <c r="AF214" s="149">
        <f t="shared" si="103"/>
        <v>1.014947309139578</v>
      </c>
      <c r="AG214" s="176">
        <f t="shared" si="104"/>
        <v>1.0169497557543044</v>
      </c>
      <c r="AH214" s="149">
        <f t="shared" si="105"/>
        <v>1.0196558386572441</v>
      </c>
      <c r="AI214" s="149">
        <f t="shared" si="106"/>
        <v>1.014900600665348</v>
      </c>
      <c r="AJ214" s="97"/>
      <c r="AK214" s="171">
        <f t="shared" si="107"/>
        <v>1.6906903842358788E-2</v>
      </c>
      <c r="AL214" s="149">
        <f t="shared" si="108"/>
        <v>2.3813266513808495E-2</v>
      </c>
      <c r="AM214" s="149">
        <f t="shared" si="109"/>
        <v>1.4836698968511237E-2</v>
      </c>
      <c r="AN214" s="149">
        <f t="shared" si="114"/>
        <v>0.94551909277900881</v>
      </c>
      <c r="AO214" s="149">
        <f t="shared" si="114"/>
        <v>2.5059430718655435</v>
      </c>
      <c r="AP214" s="149">
        <f t="shared" si="114"/>
        <v>0.92610993147851839</v>
      </c>
      <c r="AQ214" s="97"/>
      <c r="AR214" s="171">
        <f t="shared" si="110"/>
        <v>1.6807711474604595E-2</v>
      </c>
      <c r="AS214" s="149">
        <f t="shared" si="111"/>
        <v>1.9465157278444997E-2</v>
      </c>
      <c r="AT214" s="149">
        <f t="shared" si="112"/>
        <v>1.479067731929056E-2</v>
      </c>
      <c r="AU214" s="175">
        <f t="shared" si="115"/>
        <v>0.92842965745748962</v>
      </c>
      <c r="AV214" s="149">
        <f t="shared" si="116"/>
        <v>2.0998990211182869</v>
      </c>
      <c r="AW214" s="149">
        <f t="shared" si="117"/>
        <v>0.91778008830082558</v>
      </c>
    </row>
    <row r="215" spans="1:49" ht="15" x14ac:dyDescent="0.25">
      <c r="A215" s="130">
        <v>1888.1</v>
      </c>
      <c r="B215" s="138"/>
      <c r="C215" s="166">
        <f>raw_Data!B221</f>
        <v>5.35</v>
      </c>
      <c r="D215" s="167">
        <f>raw_Data!J221</f>
        <v>1.9441666666666666E-2</v>
      </c>
      <c r="E215" s="167">
        <f>raw_Data!L221</f>
        <v>2.8749359521447193E-3</v>
      </c>
      <c r="F215" s="168">
        <f t="shared" si="92"/>
        <v>5.38</v>
      </c>
      <c r="G215" s="167">
        <f>raw_Data!K221</f>
        <v>3.6136926889714992E-3</v>
      </c>
      <c r="H215" s="167">
        <f t="shared" si="93"/>
        <v>-5.5762081784387352E-3</v>
      </c>
      <c r="I215" s="165"/>
      <c r="J215" s="167">
        <f t="shared" si="94"/>
        <v>0.99851133304366457</v>
      </c>
      <c r="K215" s="167">
        <f t="shared" si="113"/>
        <v>1.3862689958092922E-3</v>
      </c>
      <c r="L215" s="93"/>
      <c r="M215" s="171">
        <f t="shared" si="89"/>
        <v>1.0013862689958093</v>
      </c>
      <c r="N215" s="172">
        <f t="shared" si="95"/>
        <v>0.99803748451053276</v>
      </c>
      <c r="O215" s="170">
        <f t="shared" si="90"/>
        <v>214</v>
      </c>
      <c r="P215" s="170">
        <f t="shared" si="91"/>
        <v>216</v>
      </c>
      <c r="Q215" s="169"/>
      <c r="R215" s="149">
        <f t="shared" si="96"/>
        <v>0.11131895705793846</v>
      </c>
      <c r="S215" s="173">
        <f t="shared" si="97"/>
        <v>-0.65866334575221408</v>
      </c>
      <c r="T215" s="149">
        <v>0</v>
      </c>
      <c r="U215" s="97"/>
      <c r="V215" s="149">
        <f>1/PI()*ATAN('Exhibit4_Impact-Test'!$Y$25*S_RDY_SP)+'Exhibit4_Impact-Test'!$Y$26</f>
        <v>0.56973056823815049</v>
      </c>
      <c r="W215" s="172">
        <f t="shared" si="98"/>
        <v>0.56890922664500809</v>
      </c>
      <c r="X215" s="149">
        <f>1/PI()*ATAN('Exhibit4_Impact-Test'!$Y$25*S_RS_SP)+'Exhibit4_Impact-Test'!$Y$26</f>
        <v>0.20668117178325318</v>
      </c>
      <c r="Y215" s="172">
        <f t="shared" si="99"/>
        <v>0.20613247233948889</v>
      </c>
      <c r="Z215" s="149">
        <f>1/PI()*ATAN('Exhibit4_Impact-Test'!$Y$25*S_5050_SP)+'Exhibit4_Impact-Test'!$Y$26</f>
        <v>0.5</v>
      </c>
      <c r="AA215" s="149">
        <f t="shared" si="100"/>
        <v>0.49916256259349634</v>
      </c>
      <c r="AB215" s="195">
        <f>VLOOKUP(_xlfn.NUMBERVALUE(LEFT(A215,4)),Transactioncosts!$C:$G,5,FALSE)</f>
        <v>70</v>
      </c>
      <c r="AC215" s="174"/>
      <c r="AD215" s="175">
        <f t="shared" si="101"/>
        <v>0.99947836410810553</v>
      </c>
      <c r="AE215" s="149">
        <f t="shared" si="102"/>
        <v>1.0006941382943428</v>
      </c>
      <c r="AF215" s="149">
        <f t="shared" si="103"/>
        <v>0.99971187675317097</v>
      </c>
      <c r="AG215" s="176">
        <f t="shared" si="104"/>
        <v>0.99946456063465583</v>
      </c>
      <c r="AH215" s="149">
        <f t="shared" si="105"/>
        <v>1.0004054093712584</v>
      </c>
      <c r="AI215" s="149">
        <f t="shared" si="106"/>
        <v>0.99970601469132547</v>
      </c>
      <c r="AJ215" s="97"/>
      <c r="AK215" s="171">
        <f t="shared" si="107"/>
        <v>-5.217719912279132E-4</v>
      </c>
      <c r="AL215" s="149">
        <f t="shared" si="108"/>
        <v>6.9389749178407685E-4</v>
      </c>
      <c r="AM215" s="149">
        <f t="shared" si="109"/>
        <v>-2.8816476230628655E-4</v>
      </c>
      <c r="AN215" s="149">
        <f t="shared" si="114"/>
        <v>0.94499732078778087</v>
      </c>
      <c r="AO215" s="149">
        <f t="shared" si="114"/>
        <v>2.5066369693573276</v>
      </c>
      <c r="AP215" s="149">
        <f t="shared" si="114"/>
        <v>0.92582176671621208</v>
      </c>
      <c r="AQ215" s="97"/>
      <c r="AR215" s="171">
        <f t="shared" si="110"/>
        <v>-5.355827641910267E-4</v>
      </c>
      <c r="AS215" s="149">
        <f t="shared" si="111"/>
        <v>4.0532721508312295E-4</v>
      </c>
      <c r="AT215" s="149">
        <f t="shared" si="112"/>
        <v>-2.9402853082671131E-4</v>
      </c>
      <c r="AU215" s="175">
        <f t="shared" si="115"/>
        <v>0.92789407469329854</v>
      </c>
      <c r="AV215" s="149">
        <f t="shared" si="116"/>
        <v>2.1003043483333701</v>
      </c>
      <c r="AW215" s="149">
        <f t="shared" si="117"/>
        <v>0.91748605976999886</v>
      </c>
    </row>
    <row r="216" spans="1:49" ht="15" x14ac:dyDescent="0.25">
      <c r="A216" s="130">
        <v>1888.11</v>
      </c>
      <c r="B216" s="138"/>
      <c r="C216" s="166">
        <f>raw_Data!B222</f>
        <v>5.24</v>
      </c>
      <c r="D216" s="167">
        <f>raw_Data!J222</f>
        <v>1.9308333333333334E-2</v>
      </c>
      <c r="E216" s="167">
        <f>raw_Data!L222</f>
        <v>2.8601318901162465E-3</v>
      </c>
      <c r="F216" s="168">
        <f t="shared" si="92"/>
        <v>5.35</v>
      </c>
      <c r="G216" s="167">
        <f>raw_Data!K222</f>
        <v>3.6090342679127728E-3</v>
      </c>
      <c r="H216" s="167">
        <f t="shared" si="93"/>
        <v>-2.0560747663551315E-2</v>
      </c>
      <c r="I216" s="165"/>
      <c r="J216" s="167">
        <f t="shared" si="94"/>
        <v>0.99850984678589849</v>
      </c>
      <c r="K216" s="167">
        <f t="shared" si="113"/>
        <v>1.3699786760148491E-3</v>
      </c>
      <c r="L216" s="93"/>
      <c r="M216" s="171">
        <f t="shared" si="89"/>
        <v>1.0013699786760148</v>
      </c>
      <c r="N216" s="172">
        <f t="shared" si="95"/>
        <v>0.98304828660436139</v>
      </c>
      <c r="O216" s="170">
        <f t="shared" si="90"/>
        <v>215</v>
      </c>
      <c r="P216" s="170">
        <f t="shared" si="91"/>
        <v>217</v>
      </c>
      <c r="Q216" s="169"/>
      <c r="R216" s="149">
        <f t="shared" si="96"/>
        <v>0.1132174101443582</v>
      </c>
      <c r="S216" s="173">
        <f t="shared" si="97"/>
        <v>-0.8773265589650121</v>
      </c>
      <c r="T216" s="149">
        <v>0</v>
      </c>
      <c r="U216" s="97"/>
      <c r="V216" s="149">
        <f>1/PI()*ATAN('Exhibit4_Impact-Test'!$Y$25*S_RDY_SP)+'Exhibit4_Impact-Test'!$Y$26</f>
        <v>0.57088115142353768</v>
      </c>
      <c r="W216" s="172">
        <f t="shared" si="98"/>
        <v>0.56635160768449766</v>
      </c>
      <c r="X216" s="149">
        <f>1/PI()*ATAN('Exhibit4_Impact-Test'!$Y$25*S_RS_SP)+'Exhibit4_Impact-Test'!$Y$26</f>
        <v>0.16488548332744263</v>
      </c>
      <c r="Y216" s="172">
        <f t="shared" si="99"/>
        <v>0.16235844605126559</v>
      </c>
      <c r="Z216" s="149">
        <f>1/PI()*ATAN('Exhibit4_Impact-Test'!$Y$25*S_5050_SP)+'Exhibit4_Impact-Test'!$Y$26</f>
        <v>0.5</v>
      </c>
      <c r="AA216" s="149">
        <f t="shared" si="100"/>
        <v>0.49538361131012248</v>
      </c>
      <c r="AB216" s="195">
        <f>VLOOKUP(_xlfn.NUMBERVALUE(LEFT(A216,4)),Transactioncosts!$C:$G,5,FALSE)</f>
        <v>70</v>
      </c>
      <c r="AC216" s="174"/>
      <c r="AD216" s="175">
        <f t="shared" si="101"/>
        <v>0.99091047001012178</v>
      </c>
      <c r="AE216" s="149">
        <f t="shared" si="102"/>
        <v>0.99834899762340368</v>
      </c>
      <c r="AF216" s="149">
        <f t="shared" si="103"/>
        <v>0.99220913264018806</v>
      </c>
      <c r="AG216" s="176">
        <f t="shared" si="104"/>
        <v>0.99084009949172935</v>
      </c>
      <c r="AH216" s="149">
        <f t="shared" si="105"/>
        <v>0.99832287975883127</v>
      </c>
      <c r="AI216" s="149">
        <f t="shared" si="106"/>
        <v>0.99217681791935897</v>
      </c>
      <c r="AJ216" s="97"/>
      <c r="AK216" s="171">
        <f t="shared" si="107"/>
        <v>-9.1310918109071097E-3</v>
      </c>
      <c r="AL216" s="149">
        <f t="shared" si="108"/>
        <v>-1.6523667829856793E-3</v>
      </c>
      <c r="AM216" s="149">
        <f t="shared" si="109"/>
        <v>-7.8213747227697424E-3</v>
      </c>
      <c r="AN216" s="149">
        <f t="shared" si="114"/>
        <v>0.93586622897687377</v>
      </c>
      <c r="AO216" s="149">
        <f t="shared" si="114"/>
        <v>2.5049846025743419</v>
      </c>
      <c r="AP216" s="149">
        <f t="shared" si="114"/>
        <v>0.9180003919934423</v>
      </c>
      <c r="AQ216" s="97"/>
      <c r="AR216" s="171">
        <f t="shared" si="110"/>
        <v>-9.2021103533059066E-3</v>
      </c>
      <c r="AS216" s="149">
        <f t="shared" si="111"/>
        <v>-1.6785281817310131E-3</v>
      </c>
      <c r="AT216" s="149">
        <f t="shared" si="112"/>
        <v>-7.8539437104939713E-3</v>
      </c>
      <c r="AU216" s="175">
        <f t="shared" si="115"/>
        <v>0.91869196433999267</v>
      </c>
      <c r="AV216" s="149">
        <f t="shared" si="116"/>
        <v>2.0986258201516392</v>
      </c>
      <c r="AW216" s="149">
        <f t="shared" si="117"/>
        <v>0.90963211605950489</v>
      </c>
    </row>
    <row r="217" spans="1:49" ht="15" x14ac:dyDescent="0.25">
      <c r="A217" s="130">
        <v>1888.12</v>
      </c>
      <c r="B217" s="138"/>
      <c r="C217" s="166">
        <f>raw_Data!B223</f>
        <v>5.14</v>
      </c>
      <c r="D217" s="167">
        <f>raw_Data!J223</f>
        <v>1.9166666666666669E-2</v>
      </c>
      <c r="E217" s="167">
        <f>raw_Data!L223</f>
        <v>2.8453254238101078E-3</v>
      </c>
      <c r="F217" s="168">
        <f t="shared" si="92"/>
        <v>5.24</v>
      </c>
      <c r="G217" s="167">
        <f>raw_Data!K223</f>
        <v>3.657760814249364E-3</v>
      </c>
      <c r="H217" s="167">
        <f t="shared" si="93"/>
        <v>-1.9083969465648942E-2</v>
      </c>
      <c r="I217" s="165"/>
      <c r="J217" s="167">
        <f t="shared" si="94"/>
        <v>0.99850835839931007</v>
      </c>
      <c r="K217" s="167">
        <f t="shared" si="113"/>
        <v>1.3536838231202886E-3</v>
      </c>
      <c r="L217" s="93"/>
      <c r="M217" s="171">
        <f t="shared" si="89"/>
        <v>1.0013536838231203</v>
      </c>
      <c r="N217" s="172">
        <f t="shared" si="95"/>
        <v>0.98457379134860046</v>
      </c>
      <c r="O217" s="170">
        <f t="shared" si="90"/>
        <v>216</v>
      </c>
      <c r="P217" s="170">
        <f t="shared" si="91"/>
        <v>218</v>
      </c>
      <c r="Q217" s="169"/>
      <c r="R217" s="149">
        <f t="shared" si="96"/>
        <v>0.12237527684352258</v>
      </c>
      <c r="S217" s="173">
        <f t="shared" si="97"/>
        <v>-0.86966283814739909</v>
      </c>
      <c r="T217" s="149">
        <v>0</v>
      </c>
      <c r="U217" s="97"/>
      <c r="V217" s="149">
        <f>1/PI()*ATAN('Exhibit4_Impact-Test'!$Y$25*S_RDY_SP)+'Exhibit4_Impact-Test'!$Y$26</f>
        <v>0.57640453888341792</v>
      </c>
      <c r="W217" s="172">
        <f t="shared" si="98"/>
        <v>0.57227315477908403</v>
      </c>
      <c r="X217" s="149">
        <f>1/PI()*ATAN('Exhibit4_Impact-Test'!$Y$25*S_RS_SP)+'Exhibit4_Impact-Test'!$Y$26</f>
        <v>0.16608956956161119</v>
      </c>
      <c r="Y217" s="172">
        <f t="shared" si="99"/>
        <v>0.1637621544395628</v>
      </c>
      <c r="Z217" s="149">
        <f>1/PI()*ATAN('Exhibit4_Impact-Test'!$Y$25*S_5050_SP)+'Exhibit4_Impact-Test'!$Y$26</f>
        <v>0.5</v>
      </c>
      <c r="AA217" s="149">
        <f t="shared" si="100"/>
        <v>0.49577530078910131</v>
      </c>
      <c r="AB217" s="195">
        <f>VLOOKUP(_xlfn.NUMBERVALUE(LEFT(A217,4)),Transactioncosts!$C:$G,5,FALSE)</f>
        <v>70</v>
      </c>
      <c r="AC217" s="174"/>
      <c r="AD217" s="175">
        <f t="shared" si="101"/>
        <v>0.9916816776388313</v>
      </c>
      <c r="AE217" s="149">
        <f t="shared" si="102"/>
        <v>0.99856671870473712</v>
      </c>
      <c r="AF217" s="149">
        <f t="shared" si="103"/>
        <v>0.99296373758586043</v>
      </c>
      <c r="AG217" s="176">
        <f t="shared" si="104"/>
        <v>0.99160959343910937</v>
      </c>
      <c r="AH217" s="149">
        <f t="shared" si="105"/>
        <v>0.99387264634372918</v>
      </c>
      <c r="AI217" s="149">
        <f t="shared" si="106"/>
        <v>0.99293416469138418</v>
      </c>
      <c r="AJ217" s="97"/>
      <c r="AK217" s="171">
        <f t="shared" si="107"/>
        <v>-8.3531126702937036E-3</v>
      </c>
      <c r="AL217" s="149">
        <f t="shared" si="108"/>
        <v>-1.4343094254157926E-3</v>
      </c>
      <c r="AM217" s="149">
        <f t="shared" si="109"/>
        <v>-7.0611336441868608E-3</v>
      </c>
      <c r="AN217" s="149">
        <f t="shared" si="114"/>
        <v>0.92751311630658007</v>
      </c>
      <c r="AO217" s="149">
        <f t="shared" si="114"/>
        <v>2.5035502931489262</v>
      </c>
      <c r="AP217" s="149">
        <f t="shared" si="114"/>
        <v>0.91093925834925549</v>
      </c>
      <c r="AQ217" s="97"/>
      <c r="AR217" s="171">
        <f t="shared" si="110"/>
        <v>-8.4258041612560956E-3</v>
      </c>
      <c r="AS217" s="149">
        <f t="shared" si="111"/>
        <v>-6.1462029245521344E-3</v>
      </c>
      <c r="AT217" s="149">
        <f t="shared" si="112"/>
        <v>-7.09091653931407E-3</v>
      </c>
      <c r="AU217" s="175">
        <f t="shared" si="115"/>
        <v>0.91026616017873663</v>
      </c>
      <c r="AV217" s="149">
        <f t="shared" si="116"/>
        <v>2.0924796172270872</v>
      </c>
      <c r="AW217" s="149">
        <f t="shared" si="117"/>
        <v>0.90254119952019085</v>
      </c>
    </row>
    <row r="218" spans="1:49" ht="15" x14ac:dyDescent="0.25">
      <c r="A218" s="130">
        <v>1889.01</v>
      </c>
      <c r="B218" s="138"/>
      <c r="C218" s="166">
        <f>raw_Data!B224</f>
        <v>5.24</v>
      </c>
      <c r="D218" s="167">
        <f>raw_Data!J224</f>
        <v>1.9099999999999999E-2</v>
      </c>
      <c r="E218" s="167">
        <f>raw_Data!L224</f>
        <v>2.8305165524094011E-3</v>
      </c>
      <c r="F218" s="168">
        <f t="shared" si="92"/>
        <v>5.14</v>
      </c>
      <c r="G218" s="167">
        <f>raw_Data!K224</f>
        <v>3.7159533073929962E-3</v>
      </c>
      <c r="H218" s="167">
        <f t="shared" si="93"/>
        <v>1.9455252918288091E-2</v>
      </c>
      <c r="I218" s="165"/>
      <c r="J218" s="167">
        <f t="shared" si="94"/>
        <v>0.99850686788014131</v>
      </c>
      <c r="K218" s="167">
        <f t="shared" si="113"/>
        <v>1.3373844325506035E-3</v>
      </c>
      <c r="L218" s="93"/>
      <c r="M218" s="171">
        <f t="shared" si="89"/>
        <v>1.0013373844325506</v>
      </c>
      <c r="N218" s="172">
        <f t="shared" si="95"/>
        <v>1.023171206225681</v>
      </c>
      <c r="O218" s="170">
        <f t="shared" si="90"/>
        <v>217</v>
      </c>
      <c r="P218" s="170">
        <f t="shared" si="91"/>
        <v>219</v>
      </c>
      <c r="Q218" s="169"/>
      <c r="R218" s="149">
        <f t="shared" si="96"/>
        <v>0.13269179976191112</v>
      </c>
      <c r="S218" s="173">
        <f t="shared" si="97"/>
        <v>0.87241024066004558</v>
      </c>
      <c r="T218" s="149">
        <v>0</v>
      </c>
      <c r="U218" s="97"/>
      <c r="V218" s="149">
        <f>1/PI()*ATAN('Exhibit4_Impact-Test'!$Y$25*S_RDY_SP)+'Exhibit4_Impact-Test'!$Y$26</f>
        <v>0.5825708975964955</v>
      </c>
      <c r="W218" s="172">
        <f t="shared" si="98"/>
        <v>0.58780688805379855</v>
      </c>
      <c r="X218" s="149">
        <f>1/PI()*ATAN('Exhibit4_Impact-Test'!$Y$25*S_RS_SP)+'Exhibit4_Impact-Test'!$Y$26</f>
        <v>0.8343439202978431</v>
      </c>
      <c r="Y218" s="172">
        <f t="shared" si="99"/>
        <v>0.83730378517605974</v>
      </c>
      <c r="Z218" s="149">
        <f>1/PI()*ATAN('Exhibit4_Impact-Test'!$Y$25*S_5050_SP)+'Exhibit4_Impact-Test'!$Y$26</f>
        <v>0.5</v>
      </c>
      <c r="AA218" s="149">
        <f t="shared" si="100"/>
        <v>0.50539237568412376</v>
      </c>
      <c r="AB218" s="195">
        <f>VLOOKUP(_xlfn.NUMBERVALUE(LEFT(A218,4)),Transactioncosts!$C:$G,5,FALSE)</f>
        <v>70</v>
      </c>
      <c r="AC218" s="174"/>
      <c r="AD218" s="175">
        <f t="shared" si="101"/>
        <v>1.0140571335925366</v>
      </c>
      <c r="AE218" s="149">
        <f t="shared" si="102"/>
        <v>1.0195543009025154</v>
      </c>
      <c r="AF218" s="149">
        <f t="shared" si="103"/>
        <v>1.0122542953291158</v>
      </c>
      <c r="AG218" s="176">
        <f t="shared" si="104"/>
        <v>1.0139835028579178</v>
      </c>
      <c r="AH218" s="149">
        <f t="shared" si="105"/>
        <v>1.0194507664638788</v>
      </c>
      <c r="AI218" s="149">
        <f t="shared" si="106"/>
        <v>1.0122165486993269</v>
      </c>
      <c r="AJ218" s="97"/>
      <c r="AK218" s="171">
        <f t="shared" si="107"/>
        <v>1.395924834749989E-2</v>
      </c>
      <c r="AL218" s="149">
        <f t="shared" si="108"/>
        <v>1.9365571901888867E-2</v>
      </c>
      <c r="AM218" s="149">
        <f t="shared" si="109"/>
        <v>1.2179819269232048E-2</v>
      </c>
      <c r="AN218" s="149">
        <f t="shared" si="114"/>
        <v>0.94147236465407991</v>
      </c>
      <c r="AO218" s="149">
        <f t="shared" si="114"/>
        <v>2.5229158650508152</v>
      </c>
      <c r="AP218" s="149">
        <f t="shared" si="114"/>
        <v>0.92311907761848755</v>
      </c>
      <c r="AQ218" s="97"/>
      <c r="AR218" s="171">
        <f t="shared" si="110"/>
        <v>1.3886635665754056E-2</v>
      </c>
      <c r="AS218" s="149">
        <f t="shared" si="111"/>
        <v>1.9264018021143144E-2</v>
      </c>
      <c r="AT218" s="149">
        <f t="shared" si="112"/>
        <v>1.2142528902808977E-2</v>
      </c>
      <c r="AU218" s="175">
        <f t="shared" si="115"/>
        <v>0.92415279584449073</v>
      </c>
      <c r="AV218" s="149">
        <f t="shared" si="116"/>
        <v>2.1117436352482302</v>
      </c>
      <c r="AW218" s="149">
        <f t="shared" si="117"/>
        <v>0.91468372842299983</v>
      </c>
    </row>
    <row r="219" spans="1:49" ht="15" x14ac:dyDescent="0.25">
      <c r="A219" s="130">
        <v>1889.02</v>
      </c>
      <c r="B219" s="138"/>
      <c r="C219" s="166">
        <f>raw_Data!B225</f>
        <v>5.3</v>
      </c>
      <c r="D219" s="167">
        <f>raw_Data!J225</f>
        <v>1.9025E-2</v>
      </c>
      <c r="E219" s="167">
        <f>raw_Data!L225</f>
        <v>2.8284969744645228E-3</v>
      </c>
      <c r="F219" s="168">
        <f t="shared" si="92"/>
        <v>5.24</v>
      </c>
      <c r="G219" s="167">
        <f>raw_Data!K225</f>
        <v>3.6307251908396948E-3</v>
      </c>
      <c r="H219" s="167">
        <f t="shared" si="93"/>
        <v>1.1450381679389166E-2</v>
      </c>
      <c r="I219" s="165"/>
      <c r="J219" s="167">
        <f t="shared" si="94"/>
        <v>0.99979620182861639</v>
      </c>
      <c r="K219" s="167">
        <f t="shared" si="113"/>
        <v>2.624698803080916E-3</v>
      </c>
      <c r="L219" s="93"/>
      <c r="M219" s="171">
        <f t="shared" si="89"/>
        <v>1.0026246988030809</v>
      </c>
      <c r="N219" s="172">
        <f t="shared" si="95"/>
        <v>1.015081106870229</v>
      </c>
      <c r="O219" s="170">
        <f t="shared" si="90"/>
        <v>218</v>
      </c>
      <c r="P219" s="170">
        <f t="shared" si="91"/>
        <v>220</v>
      </c>
      <c r="Q219" s="169"/>
      <c r="R219" s="149">
        <f t="shared" si="96"/>
        <v>0.12384750025277669</v>
      </c>
      <c r="S219" s="173">
        <f t="shared" si="97"/>
        <v>0.801797022395494</v>
      </c>
      <c r="T219" s="149">
        <v>0</v>
      </c>
      <c r="U219" s="97"/>
      <c r="V219" s="149">
        <f>1/PI()*ATAN('Exhibit4_Impact-Test'!$Y$25*S_RDY_SP)+'Exhibit4_Impact-Test'!$Y$26</f>
        <v>0.57728821167969846</v>
      </c>
      <c r="W219" s="172">
        <f t="shared" si="98"/>
        <v>0.58029835923197548</v>
      </c>
      <c r="X219" s="149">
        <f>1/PI()*ATAN('Exhibit4_Impact-Test'!$Y$25*S_RS_SP)+'Exhibit4_Impact-Test'!$Y$26</f>
        <v>0.82251315108510314</v>
      </c>
      <c r="Y219" s="172">
        <f t="shared" si="99"/>
        <v>0.82430849658707983</v>
      </c>
      <c r="Z219" s="149">
        <f>1/PI()*ATAN('Exhibit4_Impact-Test'!$Y$25*S_5050_SP)+'Exhibit4_Impact-Test'!$Y$26</f>
        <v>0.5</v>
      </c>
      <c r="AA219" s="149">
        <f t="shared" si="100"/>
        <v>0.50308677509677668</v>
      </c>
      <c r="AB219" s="195">
        <f>VLOOKUP(_xlfn.NUMBERVALUE(LEFT(A219,4)),Transactioncosts!$C:$G,5,FALSE)</f>
        <v>70</v>
      </c>
      <c r="AC219" s="174"/>
      <c r="AD219" s="175">
        <f t="shared" si="101"/>
        <v>1.0098156363401174</v>
      </c>
      <c r="AE219" s="149">
        <f t="shared" si="102"/>
        <v>1.0128702582535929</v>
      </c>
      <c r="AF219" s="149">
        <f t="shared" si="103"/>
        <v>1.0088529028366549</v>
      </c>
      <c r="AG219" s="176">
        <f t="shared" si="104"/>
        <v>1.0097651294142729</v>
      </c>
      <c r="AH219" s="149">
        <f t="shared" si="105"/>
        <v>1.0082513143249368</v>
      </c>
      <c r="AI219" s="149">
        <f t="shared" si="106"/>
        <v>1.0088312954109775</v>
      </c>
      <c r="AJ219" s="97"/>
      <c r="AK219" s="171">
        <f t="shared" si="107"/>
        <v>9.7677759139176042E-3</v>
      </c>
      <c r="AL219" s="149">
        <f t="shared" si="108"/>
        <v>1.2788140315344835E-2</v>
      </c>
      <c r="AM219" s="149">
        <f t="shared" si="109"/>
        <v>8.813945646323729E-3</v>
      </c>
      <c r="AN219" s="149">
        <f t="shared" si="114"/>
        <v>0.95124014056799755</v>
      </c>
      <c r="AO219" s="149">
        <f t="shared" si="114"/>
        <v>2.5357040053661599</v>
      </c>
      <c r="AP219" s="149">
        <f t="shared" si="114"/>
        <v>0.93193302326481131</v>
      </c>
      <c r="AQ219" s="97"/>
      <c r="AR219" s="171">
        <f t="shared" si="110"/>
        <v>9.7177586759725001E-3</v>
      </c>
      <c r="AS219" s="149">
        <f t="shared" si="111"/>
        <v>8.2174583409711181E-3</v>
      </c>
      <c r="AT219" s="149">
        <f t="shared" si="112"/>
        <v>8.7925276011242334E-3</v>
      </c>
      <c r="AU219" s="175">
        <f t="shared" si="115"/>
        <v>0.93387055452046319</v>
      </c>
      <c r="AV219" s="149">
        <f t="shared" si="116"/>
        <v>2.1199610935892013</v>
      </c>
      <c r="AW219" s="149">
        <f t="shared" si="117"/>
        <v>0.92347625602412409</v>
      </c>
    </row>
    <row r="220" spans="1:49" ht="15" x14ac:dyDescent="0.25">
      <c r="A220" s="130">
        <v>1889.03</v>
      </c>
      <c r="B220" s="138"/>
      <c r="C220" s="166">
        <f>raw_Data!B226</f>
        <v>5.19</v>
      </c>
      <c r="D220" s="167">
        <f>raw_Data!J226</f>
        <v>1.8958333333333334E-2</v>
      </c>
      <c r="E220" s="167">
        <f>raw_Data!L226</f>
        <v>2.8264773517796549E-3</v>
      </c>
      <c r="F220" s="168">
        <f t="shared" si="92"/>
        <v>5.3</v>
      </c>
      <c r="G220" s="167">
        <f>raw_Data!K226</f>
        <v>3.5770440251572328E-3</v>
      </c>
      <c r="H220" s="167">
        <f t="shared" si="93"/>
        <v>-2.075471698113196E-2</v>
      </c>
      <c r="I220" s="165"/>
      <c r="J220" s="167">
        <f t="shared" si="94"/>
        <v>0.99979617405233279</v>
      </c>
      <c r="K220" s="167">
        <f t="shared" si="113"/>
        <v>2.6226514041125526E-3</v>
      </c>
      <c r="L220" s="93"/>
      <c r="M220" s="171">
        <f t="shared" si="89"/>
        <v>1.0026226514041126</v>
      </c>
      <c r="N220" s="172">
        <f t="shared" si="95"/>
        <v>0.98282232704402517</v>
      </c>
      <c r="O220" s="170">
        <f t="shared" si="90"/>
        <v>219</v>
      </c>
      <c r="P220" s="170">
        <f t="shared" si="91"/>
        <v>221</v>
      </c>
      <c r="Q220" s="169"/>
      <c r="R220" s="149">
        <f t="shared" si="96"/>
        <v>0.11685930208500912</v>
      </c>
      <c r="S220" s="173">
        <f t="shared" si="97"/>
        <v>-0.88006312541665688</v>
      </c>
      <c r="T220" s="149">
        <v>0</v>
      </c>
      <c r="U220" s="97"/>
      <c r="V220" s="149">
        <f>1/PI()*ATAN('Exhibit4_Impact-Test'!$Y$25*S_RDY_SP)+'Exhibit4_Impact-Test'!$Y$26</f>
        <v>0.57308308411132403</v>
      </c>
      <c r="W220" s="172">
        <f t="shared" si="98"/>
        <v>0.56819612258540786</v>
      </c>
      <c r="X220" s="149">
        <f>1/PI()*ATAN('Exhibit4_Impact-Test'!$Y$25*S_RS_SP)+'Exhibit4_Impact-Test'!$Y$26</f>
        <v>0.16445936392191912</v>
      </c>
      <c r="Y220" s="172">
        <f t="shared" si="99"/>
        <v>0.1617368269518451</v>
      </c>
      <c r="Z220" s="149">
        <f>1/PI()*ATAN('Exhibit4_Impact-Test'!$Y$25*S_5050_SP)+'Exhibit4_Impact-Test'!$Y$26</f>
        <v>0.5</v>
      </c>
      <c r="AA220" s="149">
        <f t="shared" si="100"/>
        <v>0.49501363055259184</v>
      </c>
      <c r="AB220" s="195">
        <f>VLOOKUP(_xlfn.NUMBERVALUE(LEFT(A220,4)),Transactioncosts!$C:$G,5,FALSE)</f>
        <v>70</v>
      </c>
      <c r="AC220" s="174"/>
      <c r="AD220" s="175">
        <f t="shared" si="101"/>
        <v>0.99127542045342909</v>
      </c>
      <c r="AE220" s="149">
        <f t="shared" si="102"/>
        <v>0.99936630265440485</v>
      </c>
      <c r="AF220" s="149">
        <f t="shared" si="103"/>
        <v>0.99272248922406892</v>
      </c>
      <c r="AG220" s="176">
        <f t="shared" si="104"/>
        <v>0.99120355223239309</v>
      </c>
      <c r="AH220" s="149">
        <f t="shared" si="105"/>
        <v>0.99851638661710629</v>
      </c>
      <c r="AI220" s="149">
        <f t="shared" si="106"/>
        <v>0.99268758463793705</v>
      </c>
      <c r="AJ220" s="97"/>
      <c r="AK220" s="171">
        <f t="shared" si="107"/>
        <v>-8.7628615160726449E-3</v>
      </c>
      <c r="AL220" s="149">
        <f t="shared" si="108"/>
        <v>-6.3389821662350053E-4</v>
      </c>
      <c r="AM220" s="149">
        <f t="shared" si="109"/>
        <v>-7.304121040404123E-3</v>
      </c>
      <c r="AN220" s="149">
        <f t="shared" si="114"/>
        <v>0.94247727905192491</v>
      </c>
      <c r="AO220" s="149">
        <f t="shared" si="114"/>
        <v>2.5350701071495365</v>
      </c>
      <c r="AP220" s="149">
        <f t="shared" si="114"/>
        <v>0.92462890222440719</v>
      </c>
      <c r="AQ220" s="97"/>
      <c r="AR220" s="171">
        <f t="shared" si="110"/>
        <v>-8.8353649040607812E-3</v>
      </c>
      <c r="AS220" s="149">
        <f t="shared" si="111"/>
        <v>-1.484715026972748E-3</v>
      </c>
      <c r="AT220" s="149">
        <f t="shared" si="112"/>
        <v>-7.3392821253557752E-3</v>
      </c>
      <c r="AU220" s="175">
        <f t="shared" si="115"/>
        <v>0.92503518961640241</v>
      </c>
      <c r="AV220" s="149">
        <f t="shared" si="116"/>
        <v>2.1184763785622285</v>
      </c>
      <c r="AW220" s="149">
        <f t="shared" si="117"/>
        <v>0.91613697389876836</v>
      </c>
    </row>
    <row r="221" spans="1:49" ht="15" x14ac:dyDescent="0.25">
      <c r="A221" s="130">
        <v>1889.04</v>
      </c>
      <c r="B221" s="138"/>
      <c r="C221" s="166">
        <f>raw_Data!B227</f>
        <v>5.18</v>
      </c>
      <c r="D221" s="167">
        <f>raw_Data!J227</f>
        <v>1.8891666666666668E-2</v>
      </c>
      <c r="E221" s="167">
        <f>raw_Data!L227</f>
        <v>2.824457684352577E-3</v>
      </c>
      <c r="F221" s="168">
        <f t="shared" si="92"/>
        <v>5.19</v>
      </c>
      <c r="G221" s="167">
        <f>raw_Data!K227</f>
        <v>3.6400128452151572E-3</v>
      </c>
      <c r="H221" s="167">
        <f t="shared" si="93"/>
        <v>-1.9267822736032114E-3</v>
      </c>
      <c r="I221" s="165"/>
      <c r="J221" s="167">
        <f t="shared" si="94"/>
        <v>0.99979614627060698</v>
      </c>
      <c r="K221" s="167">
        <f t="shared" si="113"/>
        <v>2.620603954959666E-3</v>
      </c>
      <c r="L221" s="93"/>
      <c r="M221" s="171">
        <f t="shared" si="89"/>
        <v>1.0026206039549597</v>
      </c>
      <c r="N221" s="172">
        <f t="shared" si="95"/>
        <v>1.0017132305716119</v>
      </c>
      <c r="O221" s="170">
        <f t="shared" si="90"/>
        <v>220</v>
      </c>
      <c r="P221" s="170">
        <f t="shared" si="91"/>
        <v>222</v>
      </c>
      <c r="Q221" s="169"/>
      <c r="R221" s="149">
        <f t="shared" si="96"/>
        <v>0.12580789093495862</v>
      </c>
      <c r="S221" s="173">
        <f t="shared" si="97"/>
        <v>-0.40536020025373909</v>
      </c>
      <c r="T221" s="149">
        <v>0</v>
      </c>
      <c r="U221" s="97"/>
      <c r="V221" s="149">
        <f>1/PI()*ATAN('Exhibit4_Impact-Test'!$Y$25*S_RDY_SP)+'Exhibit4_Impact-Test'!$Y$26</f>
        <v>0.57846301130483047</v>
      </c>
      <c r="W221" s="172">
        <f t="shared" si="98"/>
        <v>0.57824221687628974</v>
      </c>
      <c r="X221" s="149">
        <f>1/PI()*ATAN('Exhibit4_Impact-Test'!$Y$25*S_RS_SP)+'Exhibit4_Impact-Test'!$Y$26</f>
        <v>0.28315340370877662</v>
      </c>
      <c r="Y221" s="172">
        <f t="shared" si="99"/>
        <v>0.28296966158638259</v>
      </c>
      <c r="Z221" s="149">
        <f>1/PI()*ATAN('Exhibit4_Impact-Test'!$Y$25*S_5050_SP)+'Exhibit4_Impact-Test'!$Y$26</f>
        <v>0.5</v>
      </c>
      <c r="AA221" s="149">
        <f t="shared" si="100"/>
        <v>0.49977364714207856</v>
      </c>
      <c r="AB221" s="195">
        <f>VLOOKUP(_xlfn.NUMBERVALUE(LEFT(A221,4)),Transactioncosts!$C:$G,5,FALSE)</f>
        <v>70</v>
      </c>
      <c r="AC221" s="174"/>
      <c r="AD221" s="175">
        <f t="shared" si="101"/>
        <v>1.0020957220152504</v>
      </c>
      <c r="AE221" s="149">
        <f t="shared" si="102"/>
        <v>1.0023636780930301</v>
      </c>
      <c r="AF221" s="149">
        <f t="shared" si="103"/>
        <v>1.0021669172632857</v>
      </c>
      <c r="AG221" s="176">
        <f t="shared" si="104"/>
        <v>1.0020945143945523</v>
      </c>
      <c r="AH221" s="149">
        <f t="shared" si="105"/>
        <v>0.99846873508069944</v>
      </c>
      <c r="AI221" s="149">
        <f t="shared" si="106"/>
        <v>1.0021653327932802</v>
      </c>
      <c r="AJ221" s="97"/>
      <c r="AK221" s="171">
        <f t="shared" si="107"/>
        <v>2.0935290532258688E-3</v>
      </c>
      <c r="AL221" s="149">
        <f t="shared" si="108"/>
        <v>2.3608890001136028E-3</v>
      </c>
      <c r="AM221" s="149">
        <f t="shared" si="109"/>
        <v>2.164572884178882E-3</v>
      </c>
      <c r="AN221" s="149">
        <f t="shared" si="114"/>
        <v>0.94457080810515082</v>
      </c>
      <c r="AO221" s="149">
        <f t="shared" si="114"/>
        <v>2.53743099614965</v>
      </c>
      <c r="AP221" s="149">
        <f t="shared" si="114"/>
        <v>0.92679347510858612</v>
      </c>
      <c r="AQ221" s="97"/>
      <c r="AR221" s="171">
        <f t="shared" si="110"/>
        <v>2.0923239573460779E-3</v>
      </c>
      <c r="AS221" s="149">
        <f t="shared" si="111"/>
        <v>-1.5324385036257705E-3</v>
      </c>
      <c r="AT221" s="149">
        <f t="shared" si="112"/>
        <v>2.162991838915176E-3</v>
      </c>
      <c r="AU221" s="175">
        <f t="shared" si="115"/>
        <v>0.92712751357374845</v>
      </c>
      <c r="AV221" s="149">
        <f t="shared" si="116"/>
        <v>2.1169439400586025</v>
      </c>
      <c r="AW221" s="149">
        <f t="shared" si="117"/>
        <v>0.91829996573768358</v>
      </c>
    </row>
    <row r="222" spans="1:49" ht="15" x14ac:dyDescent="0.25">
      <c r="A222" s="130">
        <v>1889.05</v>
      </c>
      <c r="B222" s="138"/>
      <c r="C222" s="166">
        <f>raw_Data!B228</f>
        <v>5.32</v>
      </c>
      <c r="D222" s="167">
        <f>raw_Data!J228</f>
        <v>1.8816666666666666E-2</v>
      </c>
      <c r="E222" s="167">
        <f>raw_Data!L228</f>
        <v>2.8224379721812909E-3</v>
      </c>
      <c r="F222" s="168">
        <f t="shared" si="92"/>
        <v>5.18</v>
      </c>
      <c r="G222" s="167">
        <f>raw_Data!K228</f>
        <v>3.6325611325611325E-3</v>
      </c>
      <c r="H222" s="167">
        <f t="shared" si="93"/>
        <v>2.7027027027027195E-2</v>
      </c>
      <c r="I222" s="165"/>
      <c r="J222" s="167">
        <f t="shared" si="94"/>
        <v>0.99979611848346006</v>
      </c>
      <c r="K222" s="167">
        <f t="shared" si="113"/>
        <v>2.6185564556413521E-3</v>
      </c>
      <c r="L222" s="93"/>
      <c r="M222" s="171">
        <f t="shared" si="89"/>
        <v>1.0026185564556414</v>
      </c>
      <c r="N222" s="172">
        <f t="shared" si="95"/>
        <v>1.0306595881595884</v>
      </c>
      <c r="O222" s="170">
        <f t="shared" si="90"/>
        <v>221</v>
      </c>
      <c r="P222" s="170">
        <f t="shared" si="91"/>
        <v>223</v>
      </c>
      <c r="Q222" s="169"/>
      <c r="R222" s="149">
        <f t="shared" si="96"/>
        <v>0.12515116822825187</v>
      </c>
      <c r="S222" s="173">
        <f t="shared" si="97"/>
        <v>0.9053830081933627</v>
      </c>
      <c r="T222" s="149">
        <v>0</v>
      </c>
      <c r="U222" s="97"/>
      <c r="V222" s="149">
        <f>1/PI()*ATAN('Exhibit4_Impact-Test'!$Y$25*S_RDY_SP)+'Exhibit4_Impact-Test'!$Y$26</f>
        <v>0.57806969963371269</v>
      </c>
      <c r="W222" s="172">
        <f t="shared" si="98"/>
        <v>0.5847826577908749</v>
      </c>
      <c r="X222" s="149">
        <f>1/PI()*ATAN('Exhibit4_Impact-Test'!$Y$25*S_RS_SP)+'Exhibit4_Impact-Test'!$Y$26</f>
        <v>0.83939009191933289</v>
      </c>
      <c r="Y222" s="172">
        <f t="shared" si="99"/>
        <v>0.84307406802989238</v>
      </c>
      <c r="Z222" s="149">
        <f>1/PI()*ATAN('Exhibit4_Impact-Test'!$Y$25*S_5050_SP)+'Exhibit4_Impact-Test'!$Y$26</f>
        <v>0.5</v>
      </c>
      <c r="AA222" s="149">
        <f t="shared" si="100"/>
        <v>0.50689552282313377</v>
      </c>
      <c r="AB222" s="195">
        <f>VLOOKUP(_xlfn.NUMBERVALUE(LEFT(A222,4)),Transactioncosts!$C:$G,5,FALSE)</f>
        <v>70</v>
      </c>
      <c r="AC222" s="174"/>
      <c r="AD222" s="175">
        <f t="shared" si="101"/>
        <v>1.0188282272301614</v>
      </c>
      <c r="AE222" s="149">
        <f t="shared" si="102"/>
        <v>1.0261559206351303</v>
      </c>
      <c r="AF222" s="149">
        <f t="shared" si="103"/>
        <v>1.0166390723076149</v>
      </c>
      <c r="AG222" s="176">
        <f t="shared" si="104"/>
        <v>1.0187198317245747</v>
      </c>
      <c r="AH222" s="149">
        <f t="shared" si="105"/>
        <v>1.0260776209847462</v>
      </c>
      <c r="AI222" s="149">
        <f t="shared" si="106"/>
        <v>1.0165908036478528</v>
      </c>
      <c r="AJ222" s="97"/>
      <c r="AK222" s="171">
        <f t="shared" si="107"/>
        <v>1.8653170090118045E-2</v>
      </c>
      <c r="AL222" s="149">
        <f t="shared" si="108"/>
        <v>2.5819704632345276E-2</v>
      </c>
      <c r="AM222" s="149">
        <f t="shared" si="109"/>
        <v>1.6502159590350042E-2</v>
      </c>
      <c r="AN222" s="149">
        <f t="shared" si="114"/>
        <v>0.96322397819526884</v>
      </c>
      <c r="AO222" s="149">
        <f t="shared" si="114"/>
        <v>2.5632507007819951</v>
      </c>
      <c r="AP222" s="149">
        <f t="shared" si="114"/>
        <v>0.94329563469893618</v>
      </c>
      <c r="AQ222" s="97"/>
      <c r="AR222" s="171">
        <f t="shared" si="110"/>
        <v>1.8546772103368629E-2</v>
      </c>
      <c r="AS222" s="149">
        <f t="shared" si="111"/>
        <v>2.5743397868193792E-2</v>
      </c>
      <c r="AT222" s="149">
        <f t="shared" si="112"/>
        <v>1.6454679804279688E-2</v>
      </c>
      <c r="AU222" s="175">
        <f t="shared" si="115"/>
        <v>0.94567428567711709</v>
      </c>
      <c r="AV222" s="149">
        <f t="shared" si="116"/>
        <v>2.1426873379267963</v>
      </c>
      <c r="AW222" s="149">
        <f t="shared" si="117"/>
        <v>0.9347546455419633</v>
      </c>
    </row>
    <row r="223" spans="1:49" ht="15" x14ac:dyDescent="0.25">
      <c r="A223" s="130">
        <v>1889.06</v>
      </c>
      <c r="B223" s="138"/>
      <c r="C223" s="166">
        <f>raw_Data!B229</f>
        <v>5.41</v>
      </c>
      <c r="D223" s="167">
        <f>raw_Data!J229</f>
        <v>1.8749999999999999E-2</v>
      </c>
      <c r="E223" s="167">
        <f>raw_Data!L229</f>
        <v>2.8204182152635759E-3</v>
      </c>
      <c r="F223" s="168">
        <f t="shared" si="92"/>
        <v>5.32</v>
      </c>
      <c r="G223" s="167">
        <f>raw_Data!K229</f>
        <v>3.5244360902255637E-3</v>
      </c>
      <c r="H223" s="167">
        <f t="shared" si="93"/>
        <v>1.6917293233082775E-2</v>
      </c>
      <c r="I223" s="165"/>
      <c r="J223" s="167">
        <f t="shared" si="94"/>
        <v>0.99979609069086839</v>
      </c>
      <c r="K223" s="167">
        <f t="shared" si="113"/>
        <v>2.6165089061320757E-3</v>
      </c>
      <c r="L223" s="93"/>
      <c r="M223" s="171">
        <f t="shared" si="89"/>
        <v>1.0026165089061321</v>
      </c>
      <c r="N223" s="172">
        <f t="shared" si="95"/>
        <v>1.0204417293233081</v>
      </c>
      <c r="O223" s="170">
        <f t="shared" si="90"/>
        <v>222</v>
      </c>
      <c r="P223" s="170">
        <f t="shared" si="91"/>
        <v>224</v>
      </c>
      <c r="Q223" s="169"/>
      <c r="R223" s="149">
        <f t="shared" si="96"/>
        <v>0.11060533282080941</v>
      </c>
      <c r="S223" s="173">
        <f t="shared" si="97"/>
        <v>0.85701740602077592</v>
      </c>
      <c r="T223" s="149">
        <v>0</v>
      </c>
      <c r="U223" s="97"/>
      <c r="V223" s="149">
        <f>1/PI()*ATAN('Exhibit4_Impact-Test'!$Y$25*S_RDY_SP)+'Exhibit4_Impact-Test'!$Y$26</f>
        <v>0.56929758556419863</v>
      </c>
      <c r="W223" s="172">
        <f t="shared" si="98"/>
        <v>0.57361320505322977</v>
      </c>
      <c r="X223" s="149">
        <f>1/PI()*ATAN('Exhibit4_Impact-Test'!$Y$25*S_RS_SP)+'Exhibit4_Impact-Test'!$Y$26</f>
        <v>0.83188840368929662</v>
      </c>
      <c r="Y223" s="172">
        <f t="shared" si="99"/>
        <v>0.83433851979627838</v>
      </c>
      <c r="Z223" s="149">
        <f>1/PI()*ATAN('Exhibit4_Impact-Test'!$Y$25*S_5050_SP)+'Exhibit4_Impact-Test'!$Y$26</f>
        <v>0.5</v>
      </c>
      <c r="AA223" s="149">
        <f t="shared" si="100"/>
        <v>0.50440551341536666</v>
      </c>
      <c r="AB223" s="195">
        <f>VLOOKUP(_xlfn.NUMBERVALUE(LEFT(A223,4)),Transactioncosts!$C:$G,5,FALSE)</f>
        <v>70</v>
      </c>
      <c r="AC223" s="174"/>
      <c r="AD223" s="175">
        <f t="shared" si="101"/>
        <v>1.01276436385178</v>
      </c>
      <c r="AE223" s="149">
        <f t="shared" si="102"/>
        <v>1.0174451030643865</v>
      </c>
      <c r="AF223" s="149">
        <f t="shared" si="103"/>
        <v>1.0115291191147202</v>
      </c>
      <c r="AG223" s="176">
        <f t="shared" si="104"/>
        <v>1.0126927753461661</v>
      </c>
      <c r="AH223" s="149">
        <f t="shared" si="105"/>
        <v>1.0127579955002539</v>
      </c>
      <c r="AI223" s="149">
        <f t="shared" si="106"/>
        <v>1.0114982805208126</v>
      </c>
      <c r="AJ223" s="97"/>
      <c r="AK223" s="171">
        <f t="shared" si="107"/>
        <v>1.2683586018381586E-2</v>
      </c>
      <c r="AL223" s="149">
        <f t="shared" si="108"/>
        <v>1.7294684116836673E-2</v>
      </c>
      <c r="AM223" s="149">
        <f t="shared" si="109"/>
        <v>1.1463165263415905E-2</v>
      </c>
      <c r="AN223" s="149">
        <f t="shared" si="114"/>
        <v>0.97590756421365044</v>
      </c>
      <c r="AO223" s="149">
        <f t="shared" si="114"/>
        <v>2.5805453848988318</v>
      </c>
      <c r="AP223" s="149">
        <f t="shared" si="114"/>
        <v>0.95475879996235213</v>
      </c>
      <c r="AQ223" s="97"/>
      <c r="AR223" s="171">
        <f t="shared" si="110"/>
        <v>1.2612897279273427E-2</v>
      </c>
      <c r="AS223" s="149">
        <f t="shared" si="111"/>
        <v>1.2677297910529567E-2</v>
      </c>
      <c r="AT223" s="149">
        <f t="shared" si="112"/>
        <v>1.1432677694225723E-2</v>
      </c>
      <c r="AU223" s="175">
        <f t="shared" si="115"/>
        <v>0.95828718295639048</v>
      </c>
      <c r="AV223" s="149">
        <f t="shared" si="116"/>
        <v>2.155364635837326</v>
      </c>
      <c r="AW223" s="149">
        <f t="shared" si="117"/>
        <v>0.94618732323618904</v>
      </c>
    </row>
    <row r="224" spans="1:49" ht="15" x14ac:dyDescent="0.25">
      <c r="A224" s="130">
        <v>1889.07</v>
      </c>
      <c r="B224" s="138"/>
      <c r="C224" s="166">
        <f>raw_Data!B230</f>
        <v>5.3</v>
      </c>
      <c r="D224" s="167">
        <f>raw_Data!J230</f>
        <v>1.8683333333333333E-2</v>
      </c>
      <c r="E224" s="167">
        <f>raw_Data!L230</f>
        <v>2.8183984135976559E-3</v>
      </c>
      <c r="F224" s="168">
        <f t="shared" si="92"/>
        <v>5.41</v>
      </c>
      <c r="G224" s="167">
        <f>raw_Data!K230</f>
        <v>3.4534812076401724E-3</v>
      </c>
      <c r="H224" s="167">
        <f t="shared" si="93"/>
        <v>-2.0332717190388205E-2</v>
      </c>
      <c r="I224" s="165"/>
      <c r="J224" s="167">
        <f t="shared" si="94"/>
        <v>0.99979606289287548</v>
      </c>
      <c r="K224" s="167">
        <f t="shared" si="113"/>
        <v>2.614461306473137E-3</v>
      </c>
      <c r="L224" s="93"/>
      <c r="M224" s="171">
        <f t="shared" si="89"/>
        <v>1.0026144613064731</v>
      </c>
      <c r="N224" s="172">
        <f t="shared" si="95"/>
        <v>0.98312076401725201</v>
      </c>
      <c r="O224" s="170">
        <f t="shared" si="90"/>
        <v>223</v>
      </c>
      <c r="P224" s="170">
        <f t="shared" si="91"/>
        <v>225</v>
      </c>
      <c r="Q224" s="169"/>
      <c r="R224" s="149">
        <f t="shared" si="96"/>
        <v>0.10090423032054219</v>
      </c>
      <c r="S224" s="173">
        <f t="shared" si="97"/>
        <v>-0.87818417826144191</v>
      </c>
      <c r="T224" s="149">
        <v>0</v>
      </c>
      <c r="U224" s="97"/>
      <c r="V224" s="149">
        <f>1/PI()*ATAN('Exhibit4_Impact-Test'!$Y$25*S_RDY_SP)+'Exhibit4_Impact-Test'!$Y$26</f>
        <v>0.56338627567980837</v>
      </c>
      <c r="W224" s="172">
        <f t="shared" si="98"/>
        <v>0.55855070940697416</v>
      </c>
      <c r="X224" s="149">
        <f>1/PI()*ATAN('Exhibit4_Impact-Test'!$Y$25*S_RS_SP)+'Exhibit4_Impact-Test'!$Y$26</f>
        <v>0.16475172492018336</v>
      </c>
      <c r="Y224" s="172">
        <f t="shared" si="99"/>
        <v>0.16206762180707157</v>
      </c>
      <c r="Z224" s="149">
        <f>1/PI()*ATAN('Exhibit4_Impact-Test'!$Y$25*S_5050_SP)+'Exhibit4_Impact-Test'!$Y$26</f>
        <v>0.5</v>
      </c>
      <c r="AA224" s="149">
        <f t="shared" si="100"/>
        <v>0.49509156683111089</v>
      </c>
      <c r="AB224" s="195">
        <f>VLOOKUP(_xlfn.NUMBERVALUE(LEFT(A224,4)),Transactioncosts!$C:$G,5,FALSE)</f>
        <v>70</v>
      </c>
      <c r="AC224" s="174"/>
      <c r="AD224" s="175">
        <f t="shared" si="101"/>
        <v>0.99163197979146922</v>
      </c>
      <c r="AE224" s="149">
        <f t="shared" si="102"/>
        <v>0.99940284105300214</v>
      </c>
      <c r="AF224" s="149">
        <f t="shared" si="103"/>
        <v>0.99286761266186252</v>
      </c>
      <c r="AG224" s="176">
        <f t="shared" si="104"/>
        <v>0.99156176014852815</v>
      </c>
      <c r="AH224" s="149">
        <f t="shared" si="105"/>
        <v>0.99475239938205207</v>
      </c>
      <c r="AI224" s="149">
        <f t="shared" si="106"/>
        <v>0.99283325362968033</v>
      </c>
      <c r="AJ224" s="97"/>
      <c r="AK224" s="171">
        <f t="shared" si="107"/>
        <v>-8.4032286438174061E-3</v>
      </c>
      <c r="AL224" s="149">
        <f t="shared" si="108"/>
        <v>-5.9733731741570741E-4</v>
      </c>
      <c r="AM224" s="149">
        <f t="shared" si="109"/>
        <v>-7.1579444071562274E-3</v>
      </c>
      <c r="AN224" s="149">
        <f t="shared" si="114"/>
        <v>0.96750433556983306</v>
      </c>
      <c r="AO224" s="149">
        <f t="shared" si="114"/>
        <v>2.579948047581416</v>
      </c>
      <c r="AP224" s="149">
        <f t="shared" si="114"/>
        <v>0.94760085555519591</v>
      </c>
      <c r="AQ224" s="97"/>
      <c r="AR224" s="171">
        <f t="shared" si="110"/>
        <v>-8.4740433519886211E-3</v>
      </c>
      <c r="AS224" s="149">
        <f t="shared" si="111"/>
        <v>-5.2614176327181721E-3</v>
      </c>
      <c r="AT224" s="149">
        <f t="shared" si="112"/>
        <v>-7.1925508604935651E-3</v>
      </c>
      <c r="AU224" s="175">
        <f t="shared" si="115"/>
        <v>0.94981313960440183</v>
      </c>
      <c r="AV224" s="149">
        <f t="shared" si="116"/>
        <v>2.1501032182046078</v>
      </c>
      <c r="AW224" s="149">
        <f t="shared" si="117"/>
        <v>0.93899477237569551</v>
      </c>
    </row>
    <row r="225" spans="1:49" ht="15" x14ac:dyDescent="0.25">
      <c r="A225" s="130">
        <v>1889.08</v>
      </c>
      <c r="B225" s="138"/>
      <c r="C225" s="166">
        <f>raw_Data!B231</f>
        <v>5.37</v>
      </c>
      <c r="D225" s="167">
        <f>raw_Data!J231</f>
        <v>1.8608333333333334E-2</v>
      </c>
      <c r="E225" s="167">
        <f>raw_Data!L231</f>
        <v>2.8163785671813102E-3</v>
      </c>
      <c r="F225" s="168">
        <f t="shared" si="92"/>
        <v>5.3</v>
      </c>
      <c r="G225" s="167">
        <f>raw_Data!K231</f>
        <v>3.5110062893081765E-3</v>
      </c>
      <c r="H225" s="167">
        <f t="shared" si="93"/>
        <v>1.3207547169811429E-2</v>
      </c>
      <c r="I225" s="165"/>
      <c r="J225" s="167">
        <f t="shared" si="94"/>
        <v>0.99979603508943526</v>
      </c>
      <c r="K225" s="167">
        <f t="shared" si="113"/>
        <v>2.6124136566165745E-3</v>
      </c>
      <c r="L225" s="93"/>
      <c r="M225" s="171">
        <f t="shared" si="89"/>
        <v>1.0026124136566166</v>
      </c>
      <c r="N225" s="172">
        <f t="shared" si="95"/>
        <v>1.0167185534591194</v>
      </c>
      <c r="O225" s="170">
        <f t="shared" si="90"/>
        <v>224</v>
      </c>
      <c r="P225" s="170">
        <f t="shared" si="91"/>
        <v>226</v>
      </c>
      <c r="Q225" s="169"/>
      <c r="R225" s="149">
        <f t="shared" si="96"/>
        <v>0.10942701695035301</v>
      </c>
      <c r="S225" s="173">
        <f t="shared" si="97"/>
        <v>0.8241352811957996</v>
      </c>
      <c r="T225" s="149">
        <v>0</v>
      </c>
      <c r="U225" s="97"/>
      <c r="V225" s="149">
        <f>1/PI()*ATAN('Exhibit4_Impact-Test'!$Y$25*S_RDY_SP)+'Exhibit4_Impact-Test'!$Y$26</f>
        <v>0.56858208696998846</v>
      </c>
      <c r="W225" s="172">
        <f t="shared" si="98"/>
        <v>0.57200586888262184</v>
      </c>
      <c r="X225" s="149">
        <f>1/PI()*ATAN('Exhibit4_Impact-Test'!$Y$25*S_RS_SP)+'Exhibit4_Impact-Test'!$Y$26</f>
        <v>0.82641643194280379</v>
      </c>
      <c r="Y225" s="172">
        <f t="shared" si="99"/>
        <v>0.82841152049182254</v>
      </c>
      <c r="Z225" s="149">
        <f>1/PI()*ATAN('Exhibit4_Impact-Test'!$Y$25*S_5050_SP)+'Exhibit4_Impact-Test'!$Y$26</f>
        <v>0.5</v>
      </c>
      <c r="AA225" s="149">
        <f t="shared" si="100"/>
        <v>0.50349277558563144</v>
      </c>
      <c r="AB225" s="195">
        <f>VLOOKUP(_xlfn.NUMBERVALUE(LEFT(A225,4)),Transactioncosts!$C:$G,5,FALSE)</f>
        <v>70</v>
      </c>
      <c r="AC225" s="174"/>
      <c r="AD225" s="175">
        <f t="shared" si="101"/>
        <v>1.010632912064614</v>
      </c>
      <c r="AE225" s="149">
        <f t="shared" si="102"/>
        <v>1.0142699593806874</v>
      </c>
      <c r="AF225" s="149">
        <f t="shared" si="103"/>
        <v>1.009665483557868</v>
      </c>
      <c r="AG225" s="176">
        <f t="shared" si="104"/>
        <v>1.0105752084410573</v>
      </c>
      <c r="AH225" s="149">
        <f t="shared" si="105"/>
        <v>1.0142031862426253</v>
      </c>
      <c r="AI225" s="149">
        <f t="shared" si="106"/>
        <v>1.0096410341287685</v>
      </c>
      <c r="AJ225" s="97"/>
      <c r="AK225" s="171">
        <f t="shared" si="107"/>
        <v>1.0576780201323669E-2</v>
      </c>
      <c r="AL225" s="149">
        <f t="shared" si="108"/>
        <v>1.4169101866362001E-2</v>
      </c>
      <c r="AM225" s="149">
        <f t="shared" si="109"/>
        <v>9.6190715947272673E-3</v>
      </c>
      <c r="AN225" s="149">
        <f t="shared" si="114"/>
        <v>0.97808111577115675</v>
      </c>
      <c r="AO225" s="149">
        <f t="shared" si="114"/>
        <v>2.5941171494477779</v>
      </c>
      <c r="AP225" s="149">
        <f t="shared" si="114"/>
        <v>0.95721992714992321</v>
      </c>
      <c r="AQ225" s="97"/>
      <c r="AR225" s="171">
        <f t="shared" si="110"/>
        <v>1.0519682049988351E-2</v>
      </c>
      <c r="AS225" s="149">
        <f t="shared" si="111"/>
        <v>1.4103266005305298E-2</v>
      </c>
      <c r="AT225" s="149">
        <f t="shared" si="112"/>
        <v>9.5948559257472855E-3</v>
      </c>
      <c r="AU225" s="175">
        <f t="shared" si="115"/>
        <v>0.96033282165439016</v>
      </c>
      <c r="AV225" s="149">
        <f t="shared" si="116"/>
        <v>2.1642064842099131</v>
      </c>
      <c r="AW225" s="149">
        <f t="shared" si="117"/>
        <v>0.94858962830144278</v>
      </c>
    </row>
    <row r="226" spans="1:49" ht="15" x14ac:dyDescent="0.25">
      <c r="A226" s="130">
        <v>1889.09</v>
      </c>
      <c r="B226" s="138"/>
      <c r="C226" s="166">
        <f>raw_Data!B232</f>
        <v>5.5</v>
      </c>
      <c r="D226" s="167">
        <f>raw_Data!J232</f>
        <v>1.8541666666666668E-2</v>
      </c>
      <c r="E226" s="167">
        <f>raw_Data!L232</f>
        <v>2.8143586760123185E-3</v>
      </c>
      <c r="F226" s="168">
        <f t="shared" si="92"/>
        <v>5.37</v>
      </c>
      <c r="G226" s="167">
        <f>raw_Data!K232</f>
        <v>3.4528243327126011E-3</v>
      </c>
      <c r="H226" s="167">
        <f t="shared" si="93"/>
        <v>2.4208566108007368E-2</v>
      </c>
      <c r="I226" s="165"/>
      <c r="J226" s="167">
        <f t="shared" si="94"/>
        <v>0.99979600728054629</v>
      </c>
      <c r="K226" s="167">
        <f t="shared" si="113"/>
        <v>2.6103659565586135E-3</v>
      </c>
      <c r="L226" s="93"/>
      <c r="M226" s="171">
        <f t="shared" si="89"/>
        <v>1.0026103659565586</v>
      </c>
      <c r="N226" s="172">
        <f t="shared" si="95"/>
        <v>1.0276613904407201</v>
      </c>
      <c r="O226" s="170">
        <f t="shared" si="90"/>
        <v>225</v>
      </c>
      <c r="P226" s="170">
        <f t="shared" si="91"/>
        <v>227</v>
      </c>
      <c r="Q226" s="169"/>
      <c r="R226" s="149">
        <f t="shared" si="96"/>
        <v>0.10151940776108252</v>
      </c>
      <c r="S226" s="173">
        <f t="shared" si="97"/>
        <v>0.89578596363355378</v>
      </c>
      <c r="T226" s="149">
        <v>0</v>
      </c>
      <c r="U226" s="97"/>
      <c r="V226" s="149">
        <f>1/PI()*ATAN('Exhibit4_Impact-Test'!$Y$25*S_RDY_SP)+'Exhibit4_Impact-Test'!$Y$26</f>
        <v>0.56376249408880408</v>
      </c>
      <c r="W226" s="172">
        <f t="shared" si="98"/>
        <v>0.56982200637591052</v>
      </c>
      <c r="X226" s="149">
        <f>1/PI()*ATAN('Exhibit4_Impact-Test'!$Y$25*S_RS_SP)+'Exhibit4_Impact-Test'!$Y$26</f>
        <v>0.83795054021497617</v>
      </c>
      <c r="Y226" s="172">
        <f t="shared" si="99"/>
        <v>0.84127377011840287</v>
      </c>
      <c r="Z226" s="149">
        <f>1/PI()*ATAN('Exhibit4_Impact-Test'!$Y$25*S_5050_SP)+'Exhibit4_Impact-Test'!$Y$26</f>
        <v>0.5</v>
      </c>
      <c r="AA226" s="149">
        <f t="shared" si="100"/>
        <v>0.50616937717949007</v>
      </c>
      <c r="AB226" s="195">
        <f>VLOOKUP(_xlfn.NUMBERVALUE(LEFT(A226,4)),Transactioncosts!$C:$G,5,FALSE)</f>
        <v>70</v>
      </c>
      <c r="AC226" s="174"/>
      <c r="AD226" s="175">
        <f t="shared" si="101"/>
        <v>1.0167331939992292</v>
      </c>
      <c r="AE226" s="149">
        <f t="shared" si="102"/>
        <v>1.0236018854560003</v>
      </c>
      <c r="AF226" s="149">
        <f t="shared" si="103"/>
        <v>1.0151358781986395</v>
      </c>
      <c r="AG226" s="176">
        <f t="shared" si="104"/>
        <v>1.0166336504352165</v>
      </c>
      <c r="AH226" s="149">
        <f t="shared" si="105"/>
        <v>1.0188797102533018</v>
      </c>
      <c r="AI226" s="149">
        <f t="shared" si="106"/>
        <v>1.015092692558383</v>
      </c>
      <c r="AJ226" s="97"/>
      <c r="AK226" s="171">
        <f t="shared" si="107"/>
        <v>1.6594736530875107E-2</v>
      </c>
      <c r="AL226" s="149">
        <f t="shared" si="108"/>
        <v>2.3327667286950966E-2</v>
      </c>
      <c r="AM226" s="149">
        <f t="shared" si="109"/>
        <v>1.5022473680385067E-2</v>
      </c>
      <c r="AN226" s="149">
        <f t="shared" si="114"/>
        <v>0.99467585230203182</v>
      </c>
      <c r="AO226" s="149">
        <f t="shared" si="114"/>
        <v>2.6174448167347291</v>
      </c>
      <c r="AP226" s="149">
        <f t="shared" si="114"/>
        <v>0.97224240083030833</v>
      </c>
      <c r="AQ226" s="97"/>
      <c r="AR226" s="171">
        <f t="shared" si="110"/>
        <v>1.6496826442132639E-2</v>
      </c>
      <c r="AS226" s="149">
        <f t="shared" si="111"/>
        <v>1.870370041608314E-2</v>
      </c>
      <c r="AT226" s="149">
        <f t="shared" si="112"/>
        <v>1.4979931041703823E-2</v>
      </c>
      <c r="AU226" s="175">
        <f t="shared" si="115"/>
        <v>0.97682964809652284</v>
      </c>
      <c r="AV226" s="149">
        <f t="shared" si="116"/>
        <v>2.1829101846259964</v>
      </c>
      <c r="AW226" s="149">
        <f t="shared" si="117"/>
        <v>0.96356955934314659</v>
      </c>
    </row>
    <row r="227" spans="1:49" ht="15" x14ac:dyDescent="0.25">
      <c r="A227" s="130">
        <v>1889.1</v>
      </c>
      <c r="B227" s="138"/>
      <c r="C227" s="166">
        <f>raw_Data!B233</f>
        <v>5.4</v>
      </c>
      <c r="D227" s="167">
        <f>raw_Data!J233</f>
        <v>1.8475000000000002E-2</v>
      </c>
      <c r="E227" s="167">
        <f>raw_Data!L233</f>
        <v>2.8123387400886823E-3</v>
      </c>
      <c r="F227" s="168">
        <f t="shared" si="92"/>
        <v>5.5</v>
      </c>
      <c r="G227" s="167">
        <f>raw_Data!K233</f>
        <v>3.3590909090909092E-3</v>
      </c>
      <c r="H227" s="167">
        <f t="shared" si="93"/>
        <v>-1.8181818181818077E-2</v>
      </c>
      <c r="I227" s="165"/>
      <c r="J227" s="167">
        <f t="shared" si="94"/>
        <v>0.99979597946622989</v>
      </c>
      <c r="K227" s="167">
        <f t="shared" si="113"/>
        <v>2.6083182063185717E-3</v>
      </c>
      <c r="L227" s="93"/>
      <c r="M227" s="171">
        <f t="shared" si="89"/>
        <v>1.0026083182063186</v>
      </c>
      <c r="N227" s="172">
        <f t="shared" si="95"/>
        <v>0.98517727272727273</v>
      </c>
      <c r="O227" s="170">
        <f t="shared" si="90"/>
        <v>226</v>
      </c>
      <c r="P227" s="170">
        <f t="shared" si="91"/>
        <v>228</v>
      </c>
      <c r="Q227" s="169"/>
      <c r="R227" s="149">
        <f t="shared" si="96"/>
        <v>8.823790096108515E-2</v>
      </c>
      <c r="S227" s="173">
        <f t="shared" si="97"/>
        <v>-0.86595851734966123</v>
      </c>
      <c r="T227" s="149">
        <v>0</v>
      </c>
      <c r="U227" s="97"/>
      <c r="V227" s="149">
        <f>1/PI()*ATAN('Exhibit4_Impact-Test'!$Y$25*S_RDY_SP)+'Exhibit4_Impact-Test'!$Y$26</f>
        <v>0.55560149723124175</v>
      </c>
      <c r="W227" s="172">
        <f t="shared" si="98"/>
        <v>0.55126695143457083</v>
      </c>
      <c r="X227" s="149">
        <f>1/PI()*ATAN('Exhibit4_Impact-Test'!$Y$25*S_RS_SP)+'Exhibit4_Impact-Test'!$Y$26</f>
        <v>0.16667731259005214</v>
      </c>
      <c r="Y227" s="172">
        <f t="shared" si="99"/>
        <v>0.16425549095842551</v>
      </c>
      <c r="Z227" s="149">
        <f>1/PI()*ATAN('Exhibit4_Impact-Test'!$Y$25*S_5050_SP)+'Exhibit4_Impact-Test'!$Y$26</f>
        <v>0.5</v>
      </c>
      <c r="AA227" s="149">
        <f t="shared" si="100"/>
        <v>0.49561546135595563</v>
      </c>
      <c r="AB227" s="195">
        <f>VLOOKUP(_xlfn.NUMBERVALUE(LEFT(A227,4)),Transactioncosts!$C:$G,5,FALSE)</f>
        <v>70</v>
      </c>
      <c r="AC227" s="174"/>
      <c r="AD227" s="175">
        <f t="shared" si="101"/>
        <v>0.99292360323985474</v>
      </c>
      <c r="AE227" s="149">
        <f t="shared" si="102"/>
        <v>0.99970295839023626</v>
      </c>
      <c r="AF227" s="149">
        <f t="shared" si="103"/>
        <v>0.99389279546679565</v>
      </c>
      <c r="AG227" s="176">
        <f t="shared" si="104"/>
        <v>0.99286120784401799</v>
      </c>
      <c r="AH227" s="149">
        <f t="shared" si="105"/>
        <v>0.9995655644893191</v>
      </c>
      <c r="AI227" s="149">
        <f t="shared" si="106"/>
        <v>0.99386210369628736</v>
      </c>
      <c r="AJ227" s="97"/>
      <c r="AK227" s="171">
        <f t="shared" si="107"/>
        <v>-7.1015532039333563E-3</v>
      </c>
      <c r="AL227" s="149">
        <f t="shared" si="108"/>
        <v>-2.9708573536101155E-4</v>
      </c>
      <c r="AM227" s="149">
        <f t="shared" si="109"/>
        <v>-6.125929785032405E-3</v>
      </c>
      <c r="AN227" s="149">
        <f t="shared" si="114"/>
        <v>0.98757429909809846</v>
      </c>
      <c r="AO227" s="149">
        <f t="shared" si="114"/>
        <v>2.6171477309993683</v>
      </c>
      <c r="AP227" s="149">
        <f t="shared" si="114"/>
        <v>0.96611647104527587</v>
      </c>
      <c r="AQ227" s="97"/>
      <c r="AR227" s="171">
        <f t="shared" si="110"/>
        <v>-7.1643952556088575E-3</v>
      </c>
      <c r="AS227" s="149">
        <f t="shared" si="111"/>
        <v>-4.3452990512722384E-4</v>
      </c>
      <c r="AT227" s="149">
        <f t="shared" si="112"/>
        <v>-6.1568106250430689E-3</v>
      </c>
      <c r="AU227" s="175">
        <f t="shared" si="115"/>
        <v>0.96966525284091398</v>
      </c>
      <c r="AV227" s="149">
        <f t="shared" si="116"/>
        <v>2.1824756547208692</v>
      </c>
      <c r="AW227" s="149">
        <f t="shared" si="117"/>
        <v>0.95741274871810356</v>
      </c>
    </row>
    <row r="228" spans="1:49" ht="15" x14ac:dyDescent="0.25">
      <c r="A228" s="130">
        <v>1889.11</v>
      </c>
      <c r="B228" s="138"/>
      <c r="C228" s="166">
        <f>raw_Data!B234</f>
        <v>5.35</v>
      </c>
      <c r="D228" s="167">
        <f>raw_Data!J234</f>
        <v>1.84E-2</v>
      </c>
      <c r="E228" s="167">
        <f>raw_Data!L234</f>
        <v>2.8103187594084034E-3</v>
      </c>
      <c r="F228" s="168">
        <f t="shared" si="92"/>
        <v>5.4</v>
      </c>
      <c r="G228" s="167">
        <f>raw_Data!K234</f>
        <v>3.4074074074074072E-3</v>
      </c>
      <c r="H228" s="167">
        <f t="shared" si="93"/>
        <v>-9.2592592592594114E-3</v>
      </c>
      <c r="I228" s="165"/>
      <c r="J228" s="167">
        <f t="shared" si="94"/>
        <v>0.99979595164648472</v>
      </c>
      <c r="K228" s="167">
        <f t="shared" si="113"/>
        <v>2.6062704058931185E-3</v>
      </c>
      <c r="L228" s="93"/>
      <c r="M228" s="171">
        <f t="shared" si="89"/>
        <v>1.0026062704058931</v>
      </c>
      <c r="N228" s="172">
        <f t="shared" si="95"/>
        <v>0.994148148148148</v>
      </c>
      <c r="O228" s="170">
        <f t="shared" si="90"/>
        <v>227</v>
      </c>
      <c r="P228" s="170">
        <f t="shared" si="91"/>
        <v>229</v>
      </c>
      <c r="Q228" s="169"/>
      <c r="R228" s="149">
        <f t="shared" si="96"/>
        <v>9.5674108429374433E-2</v>
      </c>
      <c r="S228" s="173">
        <f t="shared" si="97"/>
        <v>-0.76702846298886374</v>
      </c>
      <c r="T228" s="149">
        <v>0</v>
      </c>
      <c r="U228" s="97"/>
      <c r="V228" s="149">
        <f>1/PI()*ATAN('Exhibit4_Impact-Test'!$Y$25*S_RDY_SP)+'Exhibit4_Impact-Test'!$Y$26</f>
        <v>0.56018057941124211</v>
      </c>
      <c r="W228" s="172">
        <f t="shared" si="98"/>
        <v>0.55809222969101757</v>
      </c>
      <c r="X228" s="149">
        <f>1/PI()*ATAN('Exhibit4_Impact-Test'!$Y$25*S_RS_SP)+'Exhibit4_Impact-Test'!$Y$26</f>
        <v>0.18388319108944967</v>
      </c>
      <c r="Y228" s="172">
        <f t="shared" si="99"/>
        <v>0.18261521190284946</v>
      </c>
      <c r="Z228" s="149">
        <f>1/PI()*ATAN('Exhibit4_Impact-Test'!$Y$25*S_5050_SP)+'Exhibit4_Impact-Test'!$Y$26</f>
        <v>0.5</v>
      </c>
      <c r="AA228" s="149">
        <f t="shared" si="100"/>
        <v>0.49788203241741913</v>
      </c>
      <c r="AB228" s="195">
        <f>VLOOKUP(_xlfn.NUMBERVALUE(LEFT(A228,4)),Transactioncosts!$C:$G,5,FALSE)</f>
        <v>70</v>
      </c>
      <c r="AC228" s="174"/>
      <c r="AD228" s="175">
        <f t="shared" si="101"/>
        <v>0.99786819457881837</v>
      </c>
      <c r="AE228" s="149">
        <f t="shared" si="102"/>
        <v>1.0010509638945142</v>
      </c>
      <c r="AF228" s="149">
        <f t="shared" si="103"/>
        <v>0.99837720927702056</v>
      </c>
      <c r="AG228" s="176">
        <f t="shared" si="104"/>
        <v>0.99783998458513645</v>
      </c>
      <c r="AH228" s="149">
        <f t="shared" si="105"/>
        <v>1.0008946045298497</v>
      </c>
      <c r="AI228" s="149">
        <f t="shared" si="106"/>
        <v>0.99836238350394246</v>
      </c>
      <c r="AJ228" s="97"/>
      <c r="AK228" s="171">
        <f t="shared" si="107"/>
        <v>-2.1340809529276374E-3</v>
      </c>
      <c r="AL228" s="149">
        <f t="shared" si="108"/>
        <v>1.0504120185943465E-3</v>
      </c>
      <c r="AM228" s="149">
        <f t="shared" si="109"/>
        <v>-1.6241088740933489E-3</v>
      </c>
      <c r="AN228" s="149">
        <f t="shared" si="114"/>
        <v>0.9854402181451708</v>
      </c>
      <c r="AO228" s="149">
        <f t="shared" si="114"/>
        <v>2.6181981430179624</v>
      </c>
      <c r="AP228" s="149">
        <f t="shared" si="114"/>
        <v>0.9644923621711825</v>
      </c>
      <c r="AQ228" s="97"/>
      <c r="AR228" s="171">
        <f t="shared" si="110"/>
        <v>-2.1623516129152241E-3</v>
      </c>
      <c r="AS228" s="149">
        <f t="shared" si="111"/>
        <v>8.9420460971307582E-4</v>
      </c>
      <c r="AT228" s="149">
        <f t="shared" si="112"/>
        <v>-1.6389588556652789E-3</v>
      </c>
      <c r="AU228" s="175">
        <f t="shared" si="115"/>
        <v>0.96750290122799876</v>
      </c>
      <c r="AV228" s="149">
        <f t="shared" si="116"/>
        <v>2.1833698593305821</v>
      </c>
      <c r="AW228" s="149">
        <f t="shared" si="117"/>
        <v>0.95577378986243833</v>
      </c>
    </row>
    <row r="229" spans="1:49" ht="15" x14ac:dyDescent="0.25">
      <c r="A229" s="130">
        <v>1889.12</v>
      </c>
      <c r="B229" s="138"/>
      <c r="C229" s="166">
        <f>raw_Data!B235</f>
        <v>5.32</v>
      </c>
      <c r="D229" s="167">
        <f>raw_Data!J235</f>
        <v>1.8333333333333333E-2</v>
      </c>
      <c r="E229" s="167">
        <f>raw_Data!L235</f>
        <v>2.8082987339692611E-3</v>
      </c>
      <c r="F229" s="168">
        <f t="shared" si="92"/>
        <v>5.35</v>
      </c>
      <c r="G229" s="167">
        <f>raw_Data!K235</f>
        <v>3.426791277258567E-3</v>
      </c>
      <c r="H229" s="167">
        <f t="shared" si="93"/>
        <v>-5.6074766355138639E-3</v>
      </c>
      <c r="I229" s="165"/>
      <c r="J229" s="167">
        <f t="shared" si="94"/>
        <v>0.99979592382128701</v>
      </c>
      <c r="K229" s="167">
        <f t="shared" si="113"/>
        <v>2.6042225552562748E-3</v>
      </c>
      <c r="L229" s="93"/>
      <c r="M229" s="171">
        <f t="shared" si="89"/>
        <v>1.0026042225552563</v>
      </c>
      <c r="N229" s="172">
        <f t="shared" si="95"/>
        <v>0.99781931464174467</v>
      </c>
      <c r="O229" s="170">
        <f t="shared" si="90"/>
        <v>228</v>
      </c>
      <c r="P229" s="170">
        <f t="shared" si="91"/>
        <v>230</v>
      </c>
      <c r="Q229" s="169"/>
      <c r="R229" s="149">
        <f t="shared" si="96"/>
        <v>9.8839448755276157E-2</v>
      </c>
      <c r="S229" s="173">
        <f t="shared" si="97"/>
        <v>-0.66614551345550321</v>
      </c>
      <c r="T229" s="149">
        <v>0</v>
      </c>
      <c r="U229" s="97"/>
      <c r="V229" s="149">
        <f>1/PI()*ATAN('Exhibit4_Impact-Test'!$Y$25*S_RDY_SP)+'Exhibit4_Impact-Test'!$Y$26</f>
        <v>0.56212222878844176</v>
      </c>
      <c r="W229" s="172">
        <f t="shared" si="98"/>
        <v>0.5609443669051265</v>
      </c>
      <c r="X229" s="149">
        <f>1/PI()*ATAN('Exhibit4_Impact-Test'!$Y$25*S_RS_SP)+'Exhibit4_Impact-Test'!$Y$26</f>
        <v>0.20495226399778516</v>
      </c>
      <c r="Y229" s="172">
        <f t="shared" si="99"/>
        <v>0.20417384220747042</v>
      </c>
      <c r="Z229" s="149">
        <f>1/PI()*ATAN('Exhibit4_Impact-Test'!$Y$25*S_5050_SP)+'Exhibit4_Impact-Test'!$Y$26</f>
        <v>0.5</v>
      </c>
      <c r="AA229" s="149">
        <f t="shared" si="100"/>
        <v>0.49880402629129816</v>
      </c>
      <c r="AB229" s="195">
        <f>VLOOKUP(_xlfn.NUMBERVALUE(LEFT(A229,4)),Transactioncosts!$C:$G,5,FALSE)</f>
        <v>70</v>
      </c>
      <c r="AC229" s="174"/>
      <c r="AD229" s="175">
        <f t="shared" si="101"/>
        <v>0.99991451945436571</v>
      </c>
      <c r="AE229" s="149">
        <f t="shared" si="102"/>
        <v>1.001623544845361</v>
      </c>
      <c r="AF229" s="149">
        <f t="shared" si="103"/>
        <v>1.0002117685985006</v>
      </c>
      <c r="AG229" s="176">
        <f t="shared" si="104"/>
        <v>0.99989282750414621</v>
      </c>
      <c r="AH229" s="149">
        <f t="shared" si="105"/>
        <v>0.99729661620663834</v>
      </c>
      <c r="AI229" s="149">
        <f t="shared" si="106"/>
        <v>1.0002033967825397</v>
      </c>
      <c r="AJ229" s="97"/>
      <c r="AK229" s="171">
        <f t="shared" si="107"/>
        <v>-8.5484199304340904E-5</v>
      </c>
      <c r="AL229" s="149">
        <f t="shared" si="108"/>
        <v>1.6222283211932585E-3</v>
      </c>
      <c r="AM229" s="149">
        <f t="shared" si="109"/>
        <v>2.1174617869607924E-4</v>
      </c>
      <c r="AN229" s="149">
        <f t="shared" si="114"/>
        <v>0.98535473394586648</v>
      </c>
      <c r="AO229" s="149">
        <f t="shared" si="114"/>
        <v>2.6198203713391557</v>
      </c>
      <c r="AP229" s="149">
        <f t="shared" si="114"/>
        <v>0.96470410834987863</v>
      </c>
      <c r="AQ229" s="97"/>
      <c r="AR229" s="171">
        <f t="shared" si="110"/>
        <v>-1.0717823923608368E-4</v>
      </c>
      <c r="AS229" s="149">
        <f t="shared" si="111"/>
        <v>-2.7070445344092417E-3</v>
      </c>
      <c r="AT229" s="149">
        <f t="shared" si="112"/>
        <v>2.0337610021852365E-4</v>
      </c>
      <c r="AU229" s="175">
        <f t="shared" si="115"/>
        <v>0.96739572298876264</v>
      </c>
      <c r="AV229" s="149">
        <f t="shared" si="116"/>
        <v>2.1806628147961731</v>
      </c>
      <c r="AW229" s="149">
        <f t="shared" si="117"/>
        <v>0.95597716596265681</v>
      </c>
    </row>
    <row r="230" spans="1:49" ht="15" x14ac:dyDescent="0.25">
      <c r="A230" s="130">
        <v>1890.01</v>
      </c>
      <c r="B230" s="138"/>
      <c r="C230" s="166">
        <f>raw_Data!B236</f>
        <v>5.38</v>
      </c>
      <c r="D230" s="167">
        <f>raw_Data!J236</f>
        <v>1.8333333333333333E-2</v>
      </c>
      <c r="E230" s="167">
        <f>raw_Data!L236</f>
        <v>2.8062786637694792E-3</v>
      </c>
      <c r="F230" s="168">
        <f t="shared" si="92"/>
        <v>5.32</v>
      </c>
      <c r="G230" s="167">
        <f>raw_Data!K236</f>
        <v>3.4461152882205512E-3</v>
      </c>
      <c r="H230" s="167">
        <f t="shared" si="93"/>
        <v>1.1278195488721776E-2</v>
      </c>
      <c r="I230" s="165"/>
      <c r="J230" s="167">
        <f t="shared" si="94"/>
        <v>0.99979589599068053</v>
      </c>
      <c r="K230" s="167">
        <f t="shared" si="113"/>
        <v>2.6021746544500068E-3</v>
      </c>
      <c r="L230" s="93"/>
      <c r="M230" s="171">
        <f t="shared" si="89"/>
        <v>1.00260217465445</v>
      </c>
      <c r="N230" s="172">
        <f t="shared" si="95"/>
        <v>1.0147243107769424</v>
      </c>
      <c r="O230" s="170">
        <f t="shared" si="90"/>
        <v>229</v>
      </c>
      <c r="P230" s="170">
        <f t="shared" si="91"/>
        <v>231</v>
      </c>
      <c r="Q230" s="169"/>
      <c r="R230" s="149">
        <f t="shared" si="96"/>
        <v>0.10197862693265963</v>
      </c>
      <c r="S230" s="173">
        <f t="shared" si="97"/>
        <v>0.80063891770561679</v>
      </c>
      <c r="T230" s="149">
        <v>0</v>
      </c>
      <c r="U230" s="97"/>
      <c r="V230" s="149">
        <f>1/PI()*ATAN('Exhibit4_Impact-Test'!$Y$25*S_RDY_SP)+'Exhibit4_Impact-Test'!$Y$26</f>
        <v>0.56404321693648063</v>
      </c>
      <c r="W230" s="172">
        <f t="shared" si="98"/>
        <v>0.56699615709344386</v>
      </c>
      <c r="X230" s="149">
        <f>1/PI()*ATAN('Exhibit4_Impact-Test'!$Y$25*S_RS_SP)+'Exhibit4_Impact-Test'!$Y$26</f>
        <v>0.82230650488213808</v>
      </c>
      <c r="Y230" s="172">
        <f t="shared" si="99"/>
        <v>0.82405578448912031</v>
      </c>
      <c r="Z230" s="149">
        <f>1/PI()*ATAN('Exhibit4_Impact-Test'!$Y$25*S_5050_SP)+'Exhibit4_Impact-Test'!$Y$26</f>
        <v>0.5</v>
      </c>
      <c r="AA230" s="149">
        <f t="shared" si="100"/>
        <v>0.5030045052722093</v>
      </c>
      <c r="AB230" s="195">
        <f>VLOOKUP(_xlfn.NUMBERVALUE(LEFT(A230,4)),Transactioncosts!$C:$G,5,FALSE)</f>
        <v>70</v>
      </c>
      <c r="AC230" s="174"/>
      <c r="AD230" s="175">
        <f t="shared" si="101"/>
        <v>1.0094395833091225</v>
      </c>
      <c r="AE230" s="149">
        <f t="shared" si="102"/>
        <v>1.0125702860410422</v>
      </c>
      <c r="AF230" s="149">
        <f t="shared" si="103"/>
        <v>1.0086632427156963</v>
      </c>
      <c r="AG230" s="176">
        <f t="shared" si="104"/>
        <v>1.0093966381742348</v>
      </c>
      <c r="AH230" s="149">
        <f t="shared" si="105"/>
        <v>1.008047854442734</v>
      </c>
      <c r="AI230" s="149">
        <f t="shared" si="106"/>
        <v>1.0086422111787909</v>
      </c>
      <c r="AJ230" s="97"/>
      <c r="AK230" s="171">
        <f t="shared" si="107"/>
        <v>9.3953088461759416E-3</v>
      </c>
      <c r="AL230" s="149">
        <f t="shared" si="108"/>
        <v>1.2491935901358026E-2</v>
      </c>
      <c r="AM230" s="149">
        <f t="shared" si="109"/>
        <v>8.6259321605973733E-3</v>
      </c>
      <c r="AN230" s="149">
        <f t="shared" si="114"/>
        <v>0.99475004279204238</v>
      </c>
      <c r="AO230" s="149">
        <f t="shared" si="114"/>
        <v>2.6323123072405137</v>
      </c>
      <c r="AP230" s="149">
        <f t="shared" si="114"/>
        <v>0.973330040510476</v>
      </c>
      <c r="AQ230" s="97"/>
      <c r="AR230" s="171">
        <f t="shared" si="110"/>
        <v>9.3527643995910594E-3</v>
      </c>
      <c r="AS230" s="149">
        <f t="shared" si="111"/>
        <v>8.0156431678610335E-3</v>
      </c>
      <c r="AT230" s="149">
        <f t="shared" si="112"/>
        <v>8.605081042720784E-3</v>
      </c>
      <c r="AU230" s="175">
        <f t="shared" si="115"/>
        <v>0.97674848738835374</v>
      </c>
      <c r="AV230" s="149">
        <f t="shared" si="116"/>
        <v>2.1886784579640342</v>
      </c>
      <c r="AW230" s="149">
        <f t="shared" si="117"/>
        <v>0.96458224700537754</v>
      </c>
    </row>
    <row r="231" spans="1:49" ht="15" x14ac:dyDescent="0.25">
      <c r="A231" s="130">
        <v>1890.02</v>
      </c>
      <c r="B231" s="138"/>
      <c r="C231" s="166">
        <f>raw_Data!B237</f>
        <v>5.32</v>
      </c>
      <c r="D231" s="167">
        <f>raw_Data!J237</f>
        <v>1.8333333333333333E-2</v>
      </c>
      <c r="E231" s="167">
        <f>raw_Data!L237</f>
        <v>2.8197449530138474E-3</v>
      </c>
      <c r="F231" s="168">
        <f t="shared" si="92"/>
        <v>5.38</v>
      </c>
      <c r="G231" s="167">
        <f>raw_Data!K237</f>
        <v>3.4076827757125155E-3</v>
      </c>
      <c r="H231" s="167">
        <f t="shared" si="93"/>
        <v>-1.1152416356877248E-2</v>
      </c>
      <c r="I231" s="165"/>
      <c r="J231" s="167">
        <f t="shared" si="94"/>
        <v>1.0013607633846218</v>
      </c>
      <c r="K231" s="167">
        <f t="shared" si="113"/>
        <v>4.1805083376356134E-3</v>
      </c>
      <c r="L231" s="93"/>
      <c r="M231" s="171">
        <f t="shared" si="89"/>
        <v>1.0041805083376356</v>
      </c>
      <c r="N231" s="172">
        <f t="shared" si="95"/>
        <v>0.99225526641883532</v>
      </c>
      <c r="O231" s="170">
        <f t="shared" si="90"/>
        <v>230</v>
      </c>
      <c r="P231" s="170">
        <f t="shared" si="91"/>
        <v>232</v>
      </c>
      <c r="Q231" s="169"/>
      <c r="R231" s="149">
        <f t="shared" si="96"/>
        <v>9.6782723517056496E-2</v>
      </c>
      <c r="S231" s="173">
        <f t="shared" si="97"/>
        <v>-0.79895837973258765</v>
      </c>
      <c r="T231" s="149">
        <v>0</v>
      </c>
      <c r="U231" s="97"/>
      <c r="V231" s="149">
        <f>1/PI()*ATAN('Exhibit4_Impact-Test'!$Y$25*S_RDY_SP)+'Exhibit4_Impact-Test'!$Y$26</f>
        <v>0.56086113782376446</v>
      </c>
      <c r="W231" s="172">
        <f t="shared" si="98"/>
        <v>0.55791661481276011</v>
      </c>
      <c r="X231" s="149">
        <f>1/PI()*ATAN('Exhibit4_Impact-Test'!$Y$25*S_RS_SP)+'Exhibit4_Impact-Test'!$Y$26</f>
        <v>0.1779941275879518</v>
      </c>
      <c r="Y231" s="172">
        <f t="shared" si="99"/>
        <v>0.17625290223312173</v>
      </c>
      <c r="Z231" s="149">
        <f>1/PI()*ATAN('Exhibit4_Impact-Test'!$Y$25*S_5050_SP)+'Exhibit4_Impact-Test'!$Y$26</f>
        <v>0.5</v>
      </c>
      <c r="AA231" s="149">
        <f t="shared" si="100"/>
        <v>0.49701336700394105</v>
      </c>
      <c r="AB231" s="195">
        <f>VLOOKUP(_xlfn.NUMBERVALUE(LEFT(A231,4)),Transactioncosts!$C:$G,5,FALSE)</f>
        <v>70</v>
      </c>
      <c r="AC231" s="174"/>
      <c r="AD231" s="175">
        <f t="shared" si="101"/>
        <v>0.99749210358623364</v>
      </c>
      <c r="AE231" s="149">
        <f t="shared" si="102"/>
        <v>1.0020578853060236</v>
      </c>
      <c r="AF231" s="149">
        <f t="shared" si="103"/>
        <v>0.99821788737823547</v>
      </c>
      <c r="AG231" s="176">
        <f t="shared" si="104"/>
        <v>0.99745783668452848</v>
      </c>
      <c r="AH231" s="149">
        <f t="shared" si="105"/>
        <v>1.0019496377766566</v>
      </c>
      <c r="AI231" s="149">
        <f t="shared" si="106"/>
        <v>0.99819698094726306</v>
      </c>
      <c r="AJ231" s="97"/>
      <c r="AK231" s="171">
        <f t="shared" si="107"/>
        <v>-2.5110464537288976E-3</v>
      </c>
      <c r="AL231" s="149">
        <f t="shared" si="108"/>
        <v>2.0557707605549547E-3</v>
      </c>
      <c r="AM231" s="149">
        <f t="shared" si="109"/>
        <v>-1.7837024736069951E-3</v>
      </c>
      <c r="AN231" s="149">
        <f t="shared" si="114"/>
        <v>0.99223899633831347</v>
      </c>
      <c r="AO231" s="149">
        <f t="shared" si="114"/>
        <v>2.6343680780010685</v>
      </c>
      <c r="AP231" s="149">
        <f t="shared" si="114"/>
        <v>0.97154633803686896</v>
      </c>
      <c r="AQ231" s="97"/>
      <c r="AR231" s="171">
        <f t="shared" si="110"/>
        <v>-2.5454000994187529E-3</v>
      </c>
      <c r="AS231" s="149">
        <f t="shared" si="111"/>
        <v>1.947739699567953E-3</v>
      </c>
      <c r="AT231" s="149">
        <f t="shared" si="112"/>
        <v>-1.8046464480332236E-3</v>
      </c>
      <c r="AU231" s="175">
        <f t="shared" si="115"/>
        <v>0.97420308728893501</v>
      </c>
      <c r="AV231" s="149">
        <f t="shared" si="116"/>
        <v>2.1906261976636019</v>
      </c>
      <c r="AW231" s="149">
        <f t="shared" si="117"/>
        <v>0.96277760055734429</v>
      </c>
    </row>
    <row r="232" spans="1:49" ht="15" x14ac:dyDescent="0.25">
      <c r="A232" s="130">
        <v>1890.03</v>
      </c>
      <c r="B232" s="138"/>
      <c r="C232" s="166">
        <f>raw_Data!B238</f>
        <v>5.28</v>
      </c>
      <c r="D232" s="167">
        <f>raw_Data!J238</f>
        <v>1.8333333333333333E-2</v>
      </c>
      <c r="E232" s="167">
        <f>raw_Data!L238</f>
        <v>2.8332092534104625E-3</v>
      </c>
      <c r="F232" s="168">
        <f t="shared" si="92"/>
        <v>5.32</v>
      </c>
      <c r="G232" s="167">
        <f>raw_Data!K238</f>
        <v>3.4461152882205512E-3</v>
      </c>
      <c r="H232" s="167">
        <f t="shared" si="93"/>
        <v>-7.5187969924812581E-3</v>
      </c>
      <c r="I232" s="165"/>
      <c r="J232" s="167">
        <f t="shared" si="94"/>
        <v>1.0013595270345987</v>
      </c>
      <c r="K232" s="167">
        <f t="shared" si="113"/>
        <v>4.1927362880092023E-3</v>
      </c>
      <c r="L232" s="93"/>
      <c r="M232" s="171">
        <f t="shared" si="89"/>
        <v>1.0041927362880092</v>
      </c>
      <c r="N232" s="172">
        <f t="shared" si="95"/>
        <v>0.99592731829573933</v>
      </c>
      <c r="O232" s="170">
        <f t="shared" si="90"/>
        <v>231</v>
      </c>
      <c r="P232" s="170">
        <f t="shared" si="91"/>
        <v>233</v>
      </c>
      <c r="Q232" s="169"/>
      <c r="R232" s="149">
        <f t="shared" si="96"/>
        <v>9.9965577126135574E-2</v>
      </c>
      <c r="S232" s="173">
        <f t="shared" si="97"/>
        <v>-0.72725893381488704</v>
      </c>
      <c r="T232" s="149">
        <v>0</v>
      </c>
      <c r="U232" s="97"/>
      <c r="V232" s="149">
        <f>1/PI()*ATAN('Exhibit4_Impact-Test'!$Y$25*S_RDY_SP)+'Exhibit4_Impact-Test'!$Y$26</f>
        <v>0.56281188648493274</v>
      </c>
      <c r="W232" s="172">
        <f t="shared" si="98"/>
        <v>0.56077720761308236</v>
      </c>
      <c r="X232" s="149">
        <f>1/PI()*ATAN('Exhibit4_Impact-Test'!$Y$25*S_RS_SP)+'Exhibit4_Impact-Test'!$Y$26</f>
        <v>0.1917168349998315</v>
      </c>
      <c r="Y232" s="172">
        <f t="shared" si="99"/>
        <v>0.1904393453526505</v>
      </c>
      <c r="Z232" s="149">
        <f>1/PI()*ATAN('Exhibit4_Impact-Test'!$Y$25*S_5050_SP)+'Exhibit4_Impact-Test'!$Y$26</f>
        <v>0.5</v>
      </c>
      <c r="AA232" s="149">
        <f t="shared" si="100"/>
        <v>0.4979337695321519</v>
      </c>
      <c r="AB232" s="195">
        <f>VLOOKUP(_xlfn.NUMBERVALUE(LEFT(A232,4)),Transactioncosts!$C:$G,5,FALSE)</f>
        <v>70</v>
      </c>
      <c r="AC232" s="174"/>
      <c r="AD232" s="175">
        <f t="shared" si="101"/>
        <v>0.99954086079519333</v>
      </c>
      <c r="AE232" s="149">
        <f t="shared" si="102"/>
        <v>1.0026081165105807</v>
      </c>
      <c r="AF232" s="149">
        <f t="shared" si="103"/>
        <v>1.0000600272918743</v>
      </c>
      <c r="AG232" s="176">
        <f t="shared" si="104"/>
        <v>0.99952071774510287</v>
      </c>
      <c r="AH232" s="149">
        <f t="shared" si="105"/>
        <v>0.99809216482939511</v>
      </c>
      <c r="AI232" s="149">
        <f t="shared" si="106"/>
        <v>1.0000455636785994</v>
      </c>
      <c r="AJ232" s="97"/>
      <c r="AK232" s="171">
        <f t="shared" si="107"/>
        <v>-4.5924464148600807E-4</v>
      </c>
      <c r="AL232" s="149">
        <f t="shared" si="108"/>
        <v>2.6047212768763976E-3</v>
      </c>
      <c r="AM232" s="149">
        <f t="shared" si="109"/>
        <v>6.0025490308475206E-5</v>
      </c>
      <c r="AN232" s="149">
        <f t="shared" si="114"/>
        <v>0.99177975169682742</v>
      </c>
      <c r="AO232" s="149">
        <f t="shared" si="114"/>
        <v>2.6369727992779448</v>
      </c>
      <c r="AP232" s="149">
        <f t="shared" si="114"/>
        <v>0.97160636352717744</v>
      </c>
      <c r="AQ232" s="97"/>
      <c r="AR232" s="171">
        <f t="shared" si="110"/>
        <v>-4.7939714734913393E-4</v>
      </c>
      <c r="AS232" s="149">
        <f t="shared" si="111"/>
        <v>-1.9096574061762497E-3</v>
      </c>
      <c r="AT232" s="149">
        <f t="shared" si="112"/>
        <v>4.5562640606551091E-5</v>
      </c>
      <c r="AU232" s="175">
        <f t="shared" si="115"/>
        <v>0.97372369014158588</v>
      </c>
      <c r="AV232" s="149">
        <f t="shared" si="116"/>
        <v>2.1887165402574258</v>
      </c>
      <c r="AW232" s="149">
        <f t="shared" si="117"/>
        <v>0.9628231631979508</v>
      </c>
    </row>
    <row r="233" spans="1:49" ht="15" x14ac:dyDescent="0.25">
      <c r="A233" s="130">
        <v>1890.04</v>
      </c>
      <c r="B233" s="138"/>
      <c r="C233" s="166">
        <f>raw_Data!B239</f>
        <v>5.39</v>
      </c>
      <c r="D233" s="167">
        <f>raw_Data!J239</f>
        <v>1.8333333333333333E-2</v>
      </c>
      <c r="E233" s="167">
        <f>raw_Data!L239</f>
        <v>2.8466715655732777E-3</v>
      </c>
      <c r="F233" s="168">
        <f t="shared" si="92"/>
        <v>5.28</v>
      </c>
      <c r="G233" s="167">
        <f>raw_Data!K239</f>
        <v>3.472222222222222E-3</v>
      </c>
      <c r="H233" s="167">
        <f t="shared" si="93"/>
        <v>2.0833333333333259E-2</v>
      </c>
      <c r="I233" s="165"/>
      <c r="J233" s="167">
        <f t="shared" si="94"/>
        <v>1.0013582922941344</v>
      </c>
      <c r="K233" s="167">
        <f t="shared" si="113"/>
        <v>4.2049638597076999E-3</v>
      </c>
      <c r="L233" s="93"/>
      <c r="M233" s="171">
        <f t="shared" si="89"/>
        <v>1.0042049638597077</v>
      </c>
      <c r="N233" s="172">
        <f t="shared" si="95"/>
        <v>1.0243055555555556</v>
      </c>
      <c r="O233" s="170">
        <f t="shared" si="90"/>
        <v>232</v>
      </c>
      <c r="P233" s="170">
        <f t="shared" si="91"/>
        <v>234</v>
      </c>
      <c r="Q233" s="169"/>
      <c r="R233" s="149">
        <f t="shared" si="96"/>
        <v>0.10134325799609792</v>
      </c>
      <c r="S233" s="173">
        <f t="shared" si="97"/>
        <v>0.88028630531789542</v>
      </c>
      <c r="T233" s="149">
        <v>0</v>
      </c>
      <c r="U233" s="97"/>
      <c r="V233" s="149">
        <f>1/PI()*ATAN('Exhibit4_Impact-Test'!$Y$25*S_RDY_SP)+'Exhibit4_Impact-Test'!$Y$26</f>
        <v>0.56365478619743703</v>
      </c>
      <c r="W233" s="172">
        <f t="shared" si="98"/>
        <v>0.56852286348914183</v>
      </c>
      <c r="X233" s="149">
        <f>1/PI()*ATAN('Exhibit4_Impact-Test'!$Y$25*S_RS_SP)+'Exhibit4_Impact-Test'!$Y$26</f>
        <v>0.83557529980772771</v>
      </c>
      <c r="Y233" s="172">
        <f t="shared" si="99"/>
        <v>0.83828010212533777</v>
      </c>
      <c r="Z233" s="149">
        <f>1/PI()*ATAN('Exhibit4_Impact-Test'!$Y$25*S_5050_SP)+'Exhibit4_Impact-Test'!$Y$26</f>
        <v>0.5</v>
      </c>
      <c r="AA233" s="149">
        <f t="shared" si="100"/>
        <v>0.50495451995527285</v>
      </c>
      <c r="AB233" s="195">
        <f>VLOOKUP(_xlfn.NUMBERVALUE(LEFT(A233,4)),Transactioncosts!$C:$G,5,FALSE)</f>
        <v>70</v>
      </c>
      <c r="AC233" s="174"/>
      <c r="AD233" s="175">
        <f t="shared" si="101"/>
        <v>1.0155347585744727</v>
      </c>
      <c r="AE233" s="149">
        <f t="shared" si="102"/>
        <v>1.0210005217922786</v>
      </c>
      <c r="AF233" s="149">
        <f t="shared" si="103"/>
        <v>1.0142552597076318</v>
      </c>
      <c r="AG233" s="176">
        <f t="shared" si="104"/>
        <v>1.015446643566438</v>
      </c>
      <c r="AH233" s="149">
        <f t="shared" si="105"/>
        <v>1.0209602288974977</v>
      </c>
      <c r="AI233" s="149">
        <f t="shared" si="106"/>
        <v>1.0142205780679447</v>
      </c>
      <c r="AJ233" s="97"/>
      <c r="AK233" s="171">
        <f t="shared" si="107"/>
        <v>1.541532949239131E-2</v>
      </c>
      <c r="AL233" s="149">
        <f t="shared" si="108"/>
        <v>2.0783050242416154E-2</v>
      </c>
      <c r="AM233" s="149">
        <f t="shared" si="109"/>
        <v>1.4154608900814807E-2</v>
      </c>
      <c r="AN233" s="149">
        <f t="shared" si="114"/>
        <v>1.0071950811892187</v>
      </c>
      <c r="AO233" s="149">
        <f t="shared" si="114"/>
        <v>2.657755849520361</v>
      </c>
      <c r="AP233" s="149">
        <f t="shared" si="114"/>
        <v>0.98576097242799221</v>
      </c>
      <c r="AQ233" s="97"/>
      <c r="AR233" s="171">
        <f t="shared" si="110"/>
        <v>1.5328558625856402E-2</v>
      </c>
      <c r="AS233" s="149">
        <f t="shared" si="111"/>
        <v>2.0743585336175884E-2</v>
      </c>
      <c r="AT233" s="149">
        <f t="shared" si="112"/>
        <v>1.4120414123588949E-2</v>
      </c>
      <c r="AU233" s="175">
        <f t="shared" si="115"/>
        <v>0.98905224876744224</v>
      </c>
      <c r="AV233" s="149">
        <f t="shared" si="116"/>
        <v>2.2094601255936017</v>
      </c>
      <c r="AW233" s="149">
        <f t="shared" si="117"/>
        <v>0.9769435773215398</v>
      </c>
    </row>
    <row r="234" spans="1:49" ht="15" x14ac:dyDescent="0.25">
      <c r="A234" s="130">
        <v>1890.05</v>
      </c>
      <c r="B234" s="138"/>
      <c r="C234" s="166">
        <f>raw_Data!B240</f>
        <v>5.62</v>
      </c>
      <c r="D234" s="167">
        <f>raw_Data!J240</f>
        <v>1.8333333333333333E-2</v>
      </c>
      <c r="E234" s="167">
        <f>raw_Data!L240</f>
        <v>2.8601318901162465E-3</v>
      </c>
      <c r="F234" s="168">
        <f t="shared" si="92"/>
        <v>5.39</v>
      </c>
      <c r="G234" s="167">
        <f>raw_Data!K240</f>
        <v>3.4013605442176874E-3</v>
      </c>
      <c r="H234" s="167">
        <f t="shared" si="93"/>
        <v>4.2671614100185717E-2</v>
      </c>
      <c r="I234" s="165"/>
      <c r="J234" s="167">
        <f t="shared" si="94"/>
        <v>1.0013570591606946</v>
      </c>
      <c r="K234" s="167">
        <f t="shared" si="113"/>
        <v>4.2171910508108645E-3</v>
      </c>
      <c r="L234" s="93"/>
      <c r="M234" s="171">
        <f t="shared" si="89"/>
        <v>1.0042171910508109</v>
      </c>
      <c r="N234" s="172">
        <f t="shared" si="95"/>
        <v>1.0460729746444033</v>
      </c>
      <c r="O234" s="170">
        <f t="shared" si="90"/>
        <v>233</v>
      </c>
      <c r="P234" s="170">
        <f t="shared" si="91"/>
        <v>235</v>
      </c>
      <c r="Q234" s="169"/>
      <c r="R234" s="149">
        <f t="shared" si="96"/>
        <v>8.8778189499888374E-2</v>
      </c>
      <c r="S234" s="173">
        <f t="shared" si="97"/>
        <v>0.93746092314468077</v>
      </c>
      <c r="T234" s="149">
        <v>0</v>
      </c>
      <c r="U234" s="97"/>
      <c r="V234" s="149">
        <f>1/PI()*ATAN('Exhibit4_Impact-Test'!$Y$25*S_RDY_SP)+'Exhibit4_Impact-Test'!$Y$26</f>
        <v>0.55593500519845929</v>
      </c>
      <c r="W234" s="172">
        <f t="shared" si="98"/>
        <v>0.56599157802822841</v>
      </c>
      <c r="X234" s="149">
        <f>1/PI()*ATAN('Exhibit4_Impact-Test'!$Y$25*S_RS_SP)+'Exhibit4_Impact-Test'!$Y$26</f>
        <v>0.84403622995118632</v>
      </c>
      <c r="Y234" s="172">
        <f t="shared" si="99"/>
        <v>0.84933648784227589</v>
      </c>
      <c r="Z234" s="149">
        <f>1/PI()*ATAN('Exhibit4_Impact-Test'!$Y$25*S_5050_SP)+'Exhibit4_Impact-Test'!$Y$26</f>
        <v>0.5</v>
      </c>
      <c r="AA234" s="149">
        <f t="shared" si="100"/>
        <v>0.51020728292363426</v>
      </c>
      <c r="AB234" s="195">
        <f>VLOOKUP(_xlfn.NUMBERVALUE(LEFT(A234,4)),Transactioncosts!$C:$G,5,FALSE)</f>
        <v>70</v>
      </c>
      <c r="AC234" s="174"/>
      <c r="AD234" s="175">
        <f t="shared" si="101"/>
        <v>1.0274862863205003</v>
      </c>
      <c r="AE234" s="149">
        <f t="shared" si="102"/>
        <v>1.0395449888367994</v>
      </c>
      <c r="AF234" s="149">
        <f t="shared" si="103"/>
        <v>1.0251450828476072</v>
      </c>
      <c r="AG234" s="176">
        <f t="shared" si="104"/>
        <v>1.0273153104674153</v>
      </c>
      <c r="AH234" s="149">
        <f t="shared" si="105"/>
        <v>1.0349618157680205</v>
      </c>
      <c r="AI234" s="149">
        <f t="shared" si="106"/>
        <v>1.0250736318671418</v>
      </c>
      <c r="AJ234" s="97"/>
      <c r="AK234" s="171">
        <f t="shared" si="107"/>
        <v>2.7115320652470319E-2</v>
      </c>
      <c r="AL234" s="149">
        <f t="shared" si="108"/>
        <v>3.8783106683688777E-2</v>
      </c>
      <c r="AM234" s="149">
        <f t="shared" si="109"/>
        <v>2.48341468154985E-2</v>
      </c>
      <c r="AN234" s="149">
        <f t="shared" si="114"/>
        <v>1.0343104018416891</v>
      </c>
      <c r="AO234" s="149">
        <f t="shared" si="114"/>
        <v>2.6965389562040496</v>
      </c>
      <c r="AP234" s="149">
        <f t="shared" si="114"/>
        <v>1.0105951192434908</v>
      </c>
      <c r="AQ234" s="97"/>
      <c r="AR234" s="171">
        <f t="shared" si="110"/>
        <v>2.6948904728181702E-2</v>
      </c>
      <c r="AS234" s="149">
        <f t="shared" si="111"/>
        <v>3.436453305901177E-2</v>
      </c>
      <c r="AT234" s="149">
        <f t="shared" si="112"/>
        <v>2.476444597823518E-2</v>
      </c>
      <c r="AU234" s="175">
        <f t="shared" si="115"/>
        <v>1.0160011534956239</v>
      </c>
      <c r="AV234" s="149">
        <f t="shared" si="116"/>
        <v>2.2438246586526134</v>
      </c>
      <c r="AW234" s="149">
        <f t="shared" si="117"/>
        <v>1.001708023299775</v>
      </c>
    </row>
    <row r="235" spans="1:49" ht="15" x14ac:dyDescent="0.25">
      <c r="A235" s="130">
        <v>1890.06</v>
      </c>
      <c r="B235" s="138"/>
      <c r="C235" s="166">
        <f>raw_Data!B241</f>
        <v>5.58</v>
      </c>
      <c r="D235" s="167">
        <f>raw_Data!J241</f>
        <v>1.8333333333333333E-2</v>
      </c>
      <c r="E235" s="167">
        <f>raw_Data!L241</f>
        <v>2.873590227652878E-3</v>
      </c>
      <c r="F235" s="168">
        <f t="shared" si="92"/>
        <v>5.62</v>
      </c>
      <c r="G235" s="167">
        <f>raw_Data!K241</f>
        <v>3.262158956109134E-3</v>
      </c>
      <c r="H235" s="167">
        <f t="shared" si="93"/>
        <v>-7.1174377224199059E-3</v>
      </c>
      <c r="I235" s="165"/>
      <c r="J235" s="167">
        <f t="shared" si="94"/>
        <v>1.0013558276317047</v>
      </c>
      <c r="K235" s="167">
        <f t="shared" si="113"/>
        <v>4.2294178593575982E-3</v>
      </c>
      <c r="L235" s="93"/>
      <c r="M235" s="171">
        <f t="shared" si="89"/>
        <v>1.0042294178593576</v>
      </c>
      <c r="N235" s="172">
        <f t="shared" si="95"/>
        <v>0.99614472123368925</v>
      </c>
      <c r="O235" s="170">
        <f t="shared" si="90"/>
        <v>234</v>
      </c>
      <c r="P235" s="170">
        <f t="shared" si="91"/>
        <v>236</v>
      </c>
      <c r="Q235" s="169"/>
      <c r="R235" s="149">
        <f t="shared" si="96"/>
        <v>6.5666116832844054E-2</v>
      </c>
      <c r="S235" s="173">
        <f t="shared" si="97"/>
        <v>-0.71334383009238234</v>
      </c>
      <c r="T235" s="149">
        <v>0</v>
      </c>
      <c r="U235" s="97"/>
      <c r="V235" s="149">
        <f>1/PI()*ATAN('Exhibit4_Impact-Test'!$Y$25*S_RDY_SP)+'Exhibit4_Impact-Test'!$Y$26</f>
        <v>0.54156645615894861</v>
      </c>
      <c r="W235" s="172">
        <f t="shared" si="98"/>
        <v>0.53955895141770605</v>
      </c>
      <c r="X235" s="149">
        <f>1/PI()*ATAN('Exhibit4_Impact-Test'!$Y$25*S_RS_SP)+'Exhibit4_Impact-Test'!$Y$26</f>
        <v>0.19459747801672428</v>
      </c>
      <c r="Y235" s="172">
        <f t="shared" si="99"/>
        <v>0.19333372590050441</v>
      </c>
      <c r="Z235" s="149">
        <f>1/PI()*ATAN('Exhibit4_Impact-Test'!$Y$25*S_5050_SP)+'Exhibit4_Impact-Test'!$Y$26</f>
        <v>0.5</v>
      </c>
      <c r="AA235" s="149">
        <f t="shared" si="100"/>
        <v>0.49797920387299804</v>
      </c>
      <c r="AB235" s="195">
        <f>VLOOKUP(_xlfn.NUMBERVALUE(LEFT(A235,4)),Transactioncosts!$C:$G,5,FALSE)</f>
        <v>70</v>
      </c>
      <c r="AC235" s="174"/>
      <c r="AD235" s="175">
        <f t="shared" si="101"/>
        <v>0.9998510173586741</v>
      </c>
      <c r="AE235" s="149">
        <f t="shared" si="102"/>
        <v>1.0026561562854721</v>
      </c>
      <c r="AF235" s="149">
        <f t="shared" si="103"/>
        <v>1.0001870695465234</v>
      </c>
      <c r="AG235" s="176">
        <f t="shared" si="104"/>
        <v>0.99983162706245854</v>
      </c>
      <c r="AH235" s="149">
        <f t="shared" si="105"/>
        <v>1.0026480443200518</v>
      </c>
      <c r="AI235" s="149">
        <f t="shared" si="106"/>
        <v>1.0001729239736343</v>
      </c>
      <c r="AJ235" s="97"/>
      <c r="AK235" s="171">
        <f t="shared" si="107"/>
        <v>-1.4899374034199673E-4</v>
      </c>
      <c r="AL235" s="149">
        <f t="shared" si="108"/>
        <v>2.652634936489586E-3</v>
      </c>
      <c r="AM235" s="149">
        <f t="shared" si="109"/>
        <v>1.8705205119760914E-4</v>
      </c>
      <c r="AN235" s="149">
        <f t="shared" si="114"/>
        <v>1.034161408101347</v>
      </c>
      <c r="AO235" s="149">
        <f t="shared" si="114"/>
        <v>2.6991915911405391</v>
      </c>
      <c r="AP235" s="149">
        <f t="shared" si="114"/>
        <v>1.0107821712946883</v>
      </c>
      <c r="AQ235" s="97"/>
      <c r="AR235" s="171">
        <f t="shared" si="110"/>
        <v>-1.6838711385580338E-4</v>
      </c>
      <c r="AS235" s="149">
        <f t="shared" si="111"/>
        <v>2.6445444279095203E-3</v>
      </c>
      <c r="AT235" s="149">
        <f t="shared" si="112"/>
        <v>1.7290902400741033E-4</v>
      </c>
      <c r="AU235" s="175">
        <f t="shared" si="115"/>
        <v>1.0158327663817681</v>
      </c>
      <c r="AV235" s="149">
        <f t="shared" si="116"/>
        <v>2.2464692030805229</v>
      </c>
      <c r="AW235" s="149">
        <f t="shared" si="117"/>
        <v>1.0018809323237825</v>
      </c>
    </row>
    <row r="236" spans="1:49" ht="15" x14ac:dyDescent="0.25">
      <c r="A236" s="130">
        <v>1890.07</v>
      </c>
      <c r="B236" s="138"/>
      <c r="C236" s="166">
        <f>raw_Data!B242</f>
        <v>5.54</v>
      </c>
      <c r="D236" s="167">
        <f>raw_Data!J242</f>
        <v>1.8333333333333333E-2</v>
      </c>
      <c r="E236" s="167">
        <f>raw_Data!L242</f>
        <v>2.8870465787962374E-3</v>
      </c>
      <c r="F236" s="168">
        <f t="shared" si="92"/>
        <v>5.58</v>
      </c>
      <c r="G236" s="167">
        <f>raw_Data!K242</f>
        <v>3.2855436081242534E-3</v>
      </c>
      <c r="H236" s="167">
        <f t="shared" si="93"/>
        <v>-7.1684587813619638E-3</v>
      </c>
      <c r="I236" s="165"/>
      <c r="J236" s="167">
        <f t="shared" si="94"/>
        <v>1.0013545977045943</v>
      </c>
      <c r="K236" s="167">
        <f t="shared" si="113"/>
        <v>4.2416442833905776E-3</v>
      </c>
      <c r="L236" s="93"/>
      <c r="M236" s="171">
        <f t="shared" si="89"/>
        <v>1.0042416442833906</v>
      </c>
      <c r="N236" s="172">
        <f t="shared" si="95"/>
        <v>0.99611708482676231</v>
      </c>
      <c r="O236" s="170">
        <f t="shared" si="90"/>
        <v>235</v>
      </c>
      <c r="P236" s="170">
        <f t="shared" si="91"/>
        <v>237</v>
      </c>
      <c r="Q236" s="169"/>
      <c r="R236" s="149">
        <f t="shared" si="96"/>
        <v>6.688495354304913E-2</v>
      </c>
      <c r="S236" s="173">
        <f t="shared" si="97"/>
        <v>-0.71384423387366169</v>
      </c>
      <c r="T236" s="149">
        <v>0</v>
      </c>
      <c r="U236" s="97"/>
      <c r="V236" s="149">
        <f>1/PI()*ATAN('Exhibit4_Impact-Test'!$Y$25*S_RDY_SP)+'Exhibit4_Impact-Test'!$Y$26</f>
        <v>0.54232899373422161</v>
      </c>
      <c r="W236" s="172">
        <f t="shared" si="98"/>
        <v>0.5403120791355035</v>
      </c>
      <c r="X236" s="149">
        <f>1/PI()*ATAN('Exhibit4_Impact-Test'!$Y$25*S_RS_SP)+'Exhibit4_Impact-Test'!$Y$26</f>
        <v>0.19449257810339277</v>
      </c>
      <c r="Y236" s="172">
        <f t="shared" si="99"/>
        <v>0.19322312088016838</v>
      </c>
      <c r="Z236" s="149">
        <f>1/PI()*ATAN('Exhibit4_Impact-Test'!$Y$25*S_5050_SP)+'Exhibit4_Impact-Test'!$Y$26</f>
        <v>0.5</v>
      </c>
      <c r="AA236" s="149">
        <f t="shared" si="100"/>
        <v>0.49796922438500757</v>
      </c>
      <c r="AB236" s="195">
        <f>VLOOKUP(_xlfn.NUMBERVALUE(LEFT(A236,4)),Transactioncosts!$C:$G,5,FALSE)</f>
        <v>70</v>
      </c>
      <c r="AC236" s="174"/>
      <c r="AD236" s="175">
        <f t="shared" si="101"/>
        <v>0.99983546012874358</v>
      </c>
      <c r="AE236" s="149">
        <f t="shared" si="102"/>
        <v>1.0026614777687166</v>
      </c>
      <c r="AF236" s="149">
        <f t="shared" si="103"/>
        <v>1.0001793645550765</v>
      </c>
      <c r="AG236" s="176">
        <f t="shared" si="104"/>
        <v>0.99981584710283922</v>
      </c>
      <c r="AH236" s="149">
        <f t="shared" si="105"/>
        <v>1.0024489406130059</v>
      </c>
      <c r="AI236" s="149">
        <f t="shared" si="106"/>
        <v>1.0001651491257715</v>
      </c>
      <c r="AJ236" s="97"/>
      <c r="AK236" s="171">
        <f t="shared" si="107"/>
        <v>-1.6455340942610213E-4</v>
      </c>
      <c r="AL236" s="149">
        <f t="shared" si="108"/>
        <v>2.6579423084032881E-3</v>
      </c>
      <c r="AM236" s="149">
        <f t="shared" si="109"/>
        <v>1.7934847117791653E-4</v>
      </c>
      <c r="AN236" s="149">
        <f t="shared" si="114"/>
        <v>1.0339968546919209</v>
      </c>
      <c r="AO236" s="149">
        <f t="shared" si="114"/>
        <v>2.7018495334489425</v>
      </c>
      <c r="AP236" s="149">
        <f t="shared" si="114"/>
        <v>1.0109615197658661</v>
      </c>
      <c r="AQ236" s="97"/>
      <c r="AR236" s="171">
        <f t="shared" si="110"/>
        <v>-1.8416985538751912E-4</v>
      </c>
      <c r="AS236" s="149">
        <f t="shared" si="111"/>
        <v>2.4459468446540135E-3</v>
      </c>
      <c r="AT236" s="149">
        <f t="shared" si="112"/>
        <v>1.6513549015586101E-4</v>
      </c>
      <c r="AU236" s="175">
        <f t="shared" si="115"/>
        <v>1.0156485965263806</v>
      </c>
      <c r="AV236" s="149">
        <f t="shared" si="116"/>
        <v>2.2489151499251769</v>
      </c>
      <c r="AW236" s="149">
        <f t="shared" si="117"/>
        <v>1.0020460678139385</v>
      </c>
    </row>
    <row r="237" spans="1:49" ht="15" x14ac:dyDescent="0.25">
      <c r="A237" s="130">
        <v>1890.08</v>
      </c>
      <c r="B237" s="138"/>
      <c r="C237" s="166">
        <f>raw_Data!B243</f>
        <v>5.41</v>
      </c>
      <c r="D237" s="167">
        <f>raw_Data!J243</f>
        <v>1.8333333333333333E-2</v>
      </c>
      <c r="E237" s="167">
        <f>raw_Data!L243</f>
        <v>2.9005009441593899E-3</v>
      </c>
      <c r="F237" s="168">
        <f t="shared" si="92"/>
        <v>5.54</v>
      </c>
      <c r="G237" s="167">
        <f>raw_Data!K243</f>
        <v>3.3092659446450059E-3</v>
      </c>
      <c r="H237" s="167">
        <f t="shared" si="93"/>
        <v>-2.3465703971119134E-2</v>
      </c>
      <c r="I237" s="165"/>
      <c r="J237" s="167">
        <f t="shared" si="94"/>
        <v>1.0013533693768433</v>
      </c>
      <c r="K237" s="167">
        <f t="shared" si="113"/>
        <v>4.2538703210026618E-3</v>
      </c>
      <c r="L237" s="93"/>
      <c r="M237" s="171">
        <f t="shared" si="89"/>
        <v>1.0042538703210027</v>
      </c>
      <c r="N237" s="172">
        <f t="shared" si="95"/>
        <v>0.97984356197352596</v>
      </c>
      <c r="O237" s="170">
        <f t="shared" si="90"/>
        <v>236</v>
      </c>
      <c r="P237" s="170">
        <f t="shared" si="91"/>
        <v>238</v>
      </c>
      <c r="Q237" s="169"/>
      <c r="R237" s="149">
        <f t="shared" si="96"/>
        <v>6.8140424526921817E-2</v>
      </c>
      <c r="S237" s="173">
        <f t="shared" si="97"/>
        <v>-0.8904461007465686</v>
      </c>
      <c r="T237" s="149">
        <v>0</v>
      </c>
      <c r="U237" s="97"/>
      <c r="V237" s="149">
        <f>1/PI()*ATAN('Exhibit4_Impact-Test'!$Y$25*S_RDY_SP)+'Exhibit4_Impact-Test'!$Y$26</f>
        <v>0.54311393997898394</v>
      </c>
      <c r="W237" s="172">
        <f t="shared" si="98"/>
        <v>0.53700170427371852</v>
      </c>
      <c r="X237" s="149">
        <f>1/PI()*ATAN('Exhibit4_Impact-Test'!$Y$25*S_RS_SP)+'Exhibit4_Impact-Test'!$Y$26</f>
        <v>0.16286067006434973</v>
      </c>
      <c r="Y237" s="172">
        <f t="shared" si="99"/>
        <v>0.15953356632872356</v>
      </c>
      <c r="Z237" s="149">
        <f>1/PI()*ATAN('Exhibit4_Impact-Test'!$Y$25*S_5050_SP)+'Exhibit4_Impact-Test'!$Y$26</f>
        <v>0.5</v>
      </c>
      <c r="AA237" s="149">
        <f t="shared" si="100"/>
        <v>0.49384851067539381</v>
      </c>
      <c r="AB237" s="195">
        <f>VLOOKUP(_xlfn.NUMBERVALUE(LEFT(A237,4)),Transactioncosts!$C:$G,5,FALSE)</f>
        <v>70</v>
      </c>
      <c r="AC237" s="174"/>
      <c r="AD237" s="175">
        <f t="shared" si="101"/>
        <v>0.9909962915783026</v>
      </c>
      <c r="AE237" s="149">
        <f t="shared" si="102"/>
        <v>1.0002783911470552</v>
      </c>
      <c r="AF237" s="149">
        <f t="shared" si="103"/>
        <v>0.99204871614726431</v>
      </c>
      <c r="AG237" s="176">
        <f t="shared" si="104"/>
        <v>0.99091206504562368</v>
      </c>
      <c r="AH237" s="149">
        <f t="shared" si="105"/>
        <v>1.0002121089837426</v>
      </c>
      <c r="AI237" s="149">
        <f t="shared" si="106"/>
        <v>0.99200565572199206</v>
      </c>
      <c r="AJ237" s="97"/>
      <c r="AK237" s="171">
        <f t="shared" si="107"/>
        <v>-9.0444867597535613E-3</v>
      </c>
      <c r="AL237" s="149">
        <f t="shared" si="108"/>
        <v>2.783524034302323E-4</v>
      </c>
      <c r="AM237" s="149">
        <f t="shared" si="109"/>
        <v>-7.9830638836530105E-3</v>
      </c>
      <c r="AN237" s="149">
        <f t="shared" si="114"/>
        <v>1.0249523679321673</v>
      </c>
      <c r="AO237" s="149">
        <f t="shared" si="114"/>
        <v>2.7021278858523727</v>
      </c>
      <c r="AP237" s="149">
        <f t="shared" si="114"/>
        <v>1.002978455882213</v>
      </c>
      <c r="AQ237" s="97"/>
      <c r="AR237" s="171">
        <f t="shared" si="110"/>
        <v>-9.1294821455877515E-3</v>
      </c>
      <c r="AS237" s="149">
        <f t="shared" si="111"/>
        <v>2.1208649181252129E-4</v>
      </c>
      <c r="AT237" s="149">
        <f t="shared" si="112"/>
        <v>-8.0264703808635048E-3</v>
      </c>
      <c r="AU237" s="175">
        <f t="shared" si="115"/>
        <v>1.0065191143807928</v>
      </c>
      <c r="AV237" s="149">
        <f t="shared" si="116"/>
        <v>2.2491272364169896</v>
      </c>
      <c r="AW237" s="149">
        <f t="shared" si="117"/>
        <v>0.994019597433075</v>
      </c>
    </row>
    <row r="238" spans="1:49" ht="15" x14ac:dyDescent="0.25">
      <c r="A238" s="130">
        <v>1890.09</v>
      </c>
      <c r="B238" s="138"/>
      <c r="C238" s="166">
        <f>raw_Data!B244</f>
        <v>5.32</v>
      </c>
      <c r="D238" s="167">
        <f>raw_Data!J244</f>
        <v>1.8333333333333333E-2</v>
      </c>
      <c r="E238" s="167">
        <f>raw_Data!L244</f>
        <v>2.9139533243547344E-3</v>
      </c>
      <c r="F238" s="168">
        <f t="shared" si="92"/>
        <v>5.41</v>
      </c>
      <c r="G238" s="167">
        <f>raw_Data!K244</f>
        <v>3.3887861983980284E-3</v>
      </c>
      <c r="H238" s="167">
        <f t="shared" si="93"/>
        <v>-1.6635859519408491E-2</v>
      </c>
      <c r="I238" s="165"/>
      <c r="J238" s="167">
        <f t="shared" si="94"/>
        <v>1.0013521426458687</v>
      </c>
      <c r="K238" s="167">
        <f t="shared" si="113"/>
        <v>4.2660959702234269E-3</v>
      </c>
      <c r="L238" s="93"/>
      <c r="M238" s="171">
        <f t="shared" si="89"/>
        <v>1.0042660959702234</v>
      </c>
      <c r="N238" s="172">
        <f t="shared" si="95"/>
        <v>0.98675292667898962</v>
      </c>
      <c r="O238" s="170">
        <f t="shared" si="90"/>
        <v>237</v>
      </c>
      <c r="P238" s="170">
        <f t="shared" si="91"/>
        <v>239</v>
      </c>
      <c r="Q238" s="169"/>
      <c r="R238" s="149">
        <f t="shared" si="96"/>
        <v>7.7637615070010421E-2</v>
      </c>
      <c r="S238" s="173">
        <f t="shared" si="97"/>
        <v>-0.85153319884896939</v>
      </c>
      <c r="T238" s="149">
        <v>0</v>
      </c>
      <c r="U238" s="97"/>
      <c r="V238" s="149">
        <f>1/PI()*ATAN('Exhibit4_Impact-Test'!$Y$25*S_RDY_SP)+'Exhibit4_Impact-Test'!$Y$26</f>
        <v>0.54903406608499505</v>
      </c>
      <c r="W238" s="172">
        <f t="shared" si="98"/>
        <v>0.54467456137338144</v>
      </c>
      <c r="X238" s="149">
        <f>1/PI()*ATAN('Exhibit4_Impact-Test'!$Y$25*S_RS_SP)+'Exhibit4_Impact-Test'!$Y$26</f>
        <v>0.16900244680196436</v>
      </c>
      <c r="Y238" s="172">
        <f t="shared" si="99"/>
        <v>0.16654609525204633</v>
      </c>
      <c r="Z238" s="149">
        <f>1/PI()*ATAN('Exhibit4_Impact-Test'!$Y$25*S_5050_SP)+'Exhibit4_Impact-Test'!$Y$26</f>
        <v>0.5</v>
      </c>
      <c r="AA238" s="149">
        <f t="shared" si="100"/>
        <v>0.49560195832083737</v>
      </c>
      <c r="AB238" s="195">
        <f>VLOOKUP(_xlfn.NUMBERVALUE(LEFT(A238,4)),Transactioncosts!$C:$G,5,FALSE)</f>
        <v>70</v>
      </c>
      <c r="AC238" s="174"/>
      <c r="AD238" s="175">
        <f t="shared" si="101"/>
        <v>0.99465076942422248</v>
      </c>
      <c r="AE238" s="149">
        <f t="shared" si="102"/>
        <v>1.0013063275087477</v>
      </c>
      <c r="AF238" s="149">
        <f t="shared" si="103"/>
        <v>0.99550951132460652</v>
      </c>
      <c r="AG238" s="176">
        <f t="shared" si="104"/>
        <v>0.99459404232497761</v>
      </c>
      <c r="AH238" s="149">
        <f t="shared" si="105"/>
        <v>1.0012304129436966</v>
      </c>
      <c r="AI238" s="149">
        <f t="shared" si="106"/>
        <v>0.9954787250328524</v>
      </c>
      <c r="AJ238" s="97"/>
      <c r="AK238" s="171">
        <f t="shared" si="107"/>
        <v>-5.3635889366665584E-3</v>
      </c>
      <c r="AL238" s="149">
        <f t="shared" si="108"/>
        <v>1.3054750053193389E-3</v>
      </c>
      <c r="AM238" s="149">
        <f t="shared" si="109"/>
        <v>-4.5006012044860738E-3</v>
      </c>
      <c r="AN238" s="149">
        <f t="shared" si="114"/>
        <v>1.0195887789955007</v>
      </c>
      <c r="AO238" s="149">
        <f t="shared" si="114"/>
        <v>2.7034333608576921</v>
      </c>
      <c r="AP238" s="149">
        <f t="shared" si="114"/>
        <v>0.99847785467772698</v>
      </c>
      <c r="AQ238" s="97"/>
      <c r="AR238" s="171">
        <f t="shared" si="110"/>
        <v>-5.4206227405756554E-3</v>
      </c>
      <c r="AS238" s="149">
        <f t="shared" si="111"/>
        <v>1.2296566060321572E-3</v>
      </c>
      <c r="AT238" s="149">
        <f t="shared" si="112"/>
        <v>-4.5315268435173759E-3</v>
      </c>
      <c r="AU238" s="175">
        <f t="shared" si="115"/>
        <v>1.001098491640217</v>
      </c>
      <c r="AV238" s="149">
        <f t="shared" si="116"/>
        <v>2.2503568930230218</v>
      </c>
      <c r="AW238" s="149">
        <f t="shared" si="117"/>
        <v>0.98948807058955757</v>
      </c>
    </row>
    <row r="239" spans="1:49" ht="15" x14ac:dyDescent="0.25">
      <c r="A239" s="130">
        <v>1890.1</v>
      </c>
      <c r="B239" s="138"/>
      <c r="C239" s="166">
        <f>raw_Data!B245</f>
        <v>5.08</v>
      </c>
      <c r="D239" s="167">
        <f>raw_Data!J245</f>
        <v>1.8333333333333333E-2</v>
      </c>
      <c r="E239" s="167">
        <f>raw_Data!L245</f>
        <v>2.9274037199951142E-3</v>
      </c>
      <c r="F239" s="168">
        <f t="shared" si="92"/>
        <v>5.32</v>
      </c>
      <c r="G239" s="167">
        <f>raw_Data!K245</f>
        <v>3.4461152882205512E-3</v>
      </c>
      <c r="H239" s="167">
        <f t="shared" si="93"/>
        <v>-4.5112781954887216E-2</v>
      </c>
      <c r="I239" s="165"/>
      <c r="J239" s="167">
        <f t="shared" si="94"/>
        <v>1.0013509175092037</v>
      </c>
      <c r="K239" s="167">
        <f t="shared" si="113"/>
        <v>4.2783212291988004E-3</v>
      </c>
      <c r="L239" s="93"/>
      <c r="M239" s="171">
        <f t="shared" si="89"/>
        <v>1.0042783212291988</v>
      </c>
      <c r="N239" s="172">
        <f t="shared" si="95"/>
        <v>0.95833333333333337</v>
      </c>
      <c r="O239" s="170">
        <f t="shared" si="90"/>
        <v>238</v>
      </c>
      <c r="P239" s="170">
        <f t="shared" si="91"/>
        <v>240</v>
      </c>
      <c r="Q239" s="169"/>
      <c r="R239" s="149">
        <f t="shared" si="96"/>
        <v>8.3672362089555599E-2</v>
      </c>
      <c r="S239" s="173">
        <f t="shared" si="97"/>
        <v>-0.93932643334151011</v>
      </c>
      <c r="T239" s="149">
        <v>0</v>
      </c>
      <c r="U239" s="97"/>
      <c r="V239" s="149">
        <f>1/PI()*ATAN('Exhibit4_Impact-Test'!$Y$25*S_RDY_SP)+'Exhibit4_Impact-Test'!$Y$26</f>
        <v>0.55277843269407112</v>
      </c>
      <c r="W239" s="172">
        <f t="shared" si="98"/>
        <v>0.54117511705813337</v>
      </c>
      <c r="X239" s="149">
        <f>1/PI()*ATAN('Exhibit4_Impact-Test'!$Y$25*S_RS_SP)+'Exhibit4_Impact-Test'!$Y$26</f>
        <v>0.15570115738761875</v>
      </c>
      <c r="Y239" s="172">
        <f t="shared" si="99"/>
        <v>0.14964389020127902</v>
      </c>
      <c r="Z239" s="149">
        <f>1/PI()*ATAN('Exhibit4_Impact-Test'!$Y$25*S_5050_SP)+'Exhibit4_Impact-Test'!$Y$26</f>
        <v>0.5</v>
      </c>
      <c r="AA239" s="149">
        <f t="shared" si="100"/>
        <v>0.48829493654818162</v>
      </c>
      <c r="AB239" s="195">
        <f>VLOOKUP(_xlfn.NUMBERVALUE(LEFT(A239,4)),Transactioncosts!$C:$G,5,FALSE)</f>
        <v>70</v>
      </c>
      <c r="AC239" s="174"/>
      <c r="AD239" s="175">
        <f t="shared" si="101"/>
        <v>0.97888092282997419</v>
      </c>
      <c r="AE239" s="149">
        <f t="shared" si="102"/>
        <v>0.99712463343765234</v>
      </c>
      <c r="AF239" s="149">
        <f t="shared" si="103"/>
        <v>0.98130582728126603</v>
      </c>
      <c r="AG239" s="176">
        <f t="shared" si="104"/>
        <v>0.97871106649479289</v>
      </c>
      <c r="AH239" s="149">
        <f t="shared" si="105"/>
        <v>0.99710352177635031</v>
      </c>
      <c r="AI239" s="149">
        <f t="shared" si="106"/>
        <v>0.98122389183710335</v>
      </c>
      <c r="AJ239" s="97"/>
      <c r="AK239" s="171">
        <f t="shared" si="107"/>
        <v>-2.1345275279385938E-2</v>
      </c>
      <c r="AL239" s="149">
        <f t="shared" si="108"/>
        <v>-2.8795083701640594E-3</v>
      </c>
      <c r="AM239" s="149">
        <f t="shared" si="109"/>
        <v>-1.8871117459321313E-2</v>
      </c>
      <c r="AN239" s="149">
        <f t="shared" si="114"/>
        <v>0.99824350371611481</v>
      </c>
      <c r="AO239" s="149">
        <f t="shared" si="114"/>
        <v>2.7005538524875279</v>
      </c>
      <c r="AP239" s="149">
        <f t="shared" si="114"/>
        <v>0.97960673721840563</v>
      </c>
      <c r="AQ239" s="97"/>
      <c r="AR239" s="171">
        <f t="shared" si="110"/>
        <v>-2.1518811273131138E-2</v>
      </c>
      <c r="AS239" s="149">
        <f t="shared" si="111"/>
        <v>-2.9006811344213712E-3</v>
      </c>
      <c r="AT239" s="149">
        <f t="shared" si="112"/>
        <v>-1.8954617284482785E-2</v>
      </c>
      <c r="AU239" s="175">
        <f t="shared" si="115"/>
        <v>0.97957968036708587</v>
      </c>
      <c r="AV239" s="149">
        <f t="shared" si="116"/>
        <v>2.2474562118886006</v>
      </c>
      <c r="AW239" s="149">
        <f t="shared" si="117"/>
        <v>0.97053345330507479</v>
      </c>
    </row>
    <row r="240" spans="1:49" ht="15" x14ac:dyDescent="0.25">
      <c r="A240" s="130">
        <v>1890.11</v>
      </c>
      <c r="B240" s="138"/>
      <c r="C240" s="166">
        <f>raw_Data!B246</f>
        <v>4.71</v>
      </c>
      <c r="D240" s="167">
        <f>raw_Data!J246</f>
        <v>1.8333333333333333E-2</v>
      </c>
      <c r="E240" s="167">
        <f>raw_Data!L246</f>
        <v>2.94085213169204E-3</v>
      </c>
      <c r="F240" s="168">
        <f t="shared" si="92"/>
        <v>5.08</v>
      </c>
      <c r="G240" s="167">
        <f>raw_Data!K246</f>
        <v>3.6089238845144356E-3</v>
      </c>
      <c r="H240" s="167">
        <f t="shared" si="93"/>
        <v>-7.283464566929132E-2</v>
      </c>
      <c r="I240" s="165"/>
      <c r="J240" s="167">
        <f t="shared" si="94"/>
        <v>1.0013496939642079</v>
      </c>
      <c r="K240" s="167">
        <f t="shared" si="113"/>
        <v>4.2905460958999608E-3</v>
      </c>
      <c r="L240" s="93"/>
      <c r="M240" s="171">
        <f t="shared" si="89"/>
        <v>1.0042905460959</v>
      </c>
      <c r="N240" s="172">
        <f t="shared" si="95"/>
        <v>0.93077427821522307</v>
      </c>
      <c r="O240" s="170">
        <f t="shared" si="90"/>
        <v>239</v>
      </c>
      <c r="P240" s="170">
        <f t="shared" si="91"/>
        <v>241</v>
      </c>
      <c r="Q240" s="169"/>
      <c r="R240" s="149">
        <f t="shared" si="96"/>
        <v>0.10426652483714653</v>
      </c>
      <c r="S240" s="173">
        <f t="shared" si="97"/>
        <v>-0.96136055263033737</v>
      </c>
      <c r="T240" s="149">
        <v>0</v>
      </c>
      <c r="U240" s="97"/>
      <c r="V240" s="149">
        <f>1/PI()*ATAN('Exhibit4_Impact-Test'!$Y$25*S_RDY_SP)+'Exhibit4_Impact-Test'!$Y$26</f>
        <v>0.56544030779831278</v>
      </c>
      <c r="W240" s="172">
        <f t="shared" si="98"/>
        <v>0.54667658568784239</v>
      </c>
      <c r="X240" s="149">
        <f>1/PI()*ATAN('Exhibit4_Impact-Test'!$Y$25*S_RS_SP)+'Exhibit4_Impact-Test'!$Y$26</f>
        <v>0.15265984181586034</v>
      </c>
      <c r="Y240" s="172">
        <f t="shared" si="99"/>
        <v>0.14308377313985635</v>
      </c>
      <c r="Z240" s="149">
        <f>1/PI()*ATAN('Exhibit4_Impact-Test'!$Y$25*S_5050_SP)+'Exhibit4_Impact-Test'!$Y$26</f>
        <v>0.5</v>
      </c>
      <c r="AA240" s="149">
        <f t="shared" si="100"/>
        <v>0.4810041847288376</v>
      </c>
      <c r="AB240" s="195">
        <f>VLOOKUP(_xlfn.NUMBERVALUE(LEFT(A240,4)),Transactioncosts!$C:$G,5,FALSE)</f>
        <v>70</v>
      </c>
      <c r="AC240" s="174"/>
      <c r="AD240" s="175">
        <f t="shared" si="101"/>
        <v>0.96272148495726673</v>
      </c>
      <c r="AE240" s="149">
        <f t="shared" si="102"/>
        <v>0.99306756427034348</v>
      </c>
      <c r="AF240" s="149">
        <f t="shared" si="103"/>
        <v>0.96753241215556152</v>
      </c>
      <c r="AG240" s="176">
        <f t="shared" si="104"/>
        <v>0.96244298704807008</v>
      </c>
      <c r="AH240" s="149">
        <f t="shared" si="105"/>
        <v>0.99292668017455898</v>
      </c>
      <c r="AI240" s="149">
        <f t="shared" si="106"/>
        <v>0.96739944144866341</v>
      </c>
      <c r="AJ240" s="97"/>
      <c r="AK240" s="171">
        <f t="shared" si="107"/>
        <v>-3.7991125051102699E-2</v>
      </c>
      <c r="AL240" s="149">
        <f t="shared" si="108"/>
        <v>-6.9565766973949316E-3</v>
      </c>
      <c r="AM240" s="149">
        <f t="shared" si="109"/>
        <v>-3.3006353703363106E-2</v>
      </c>
      <c r="AN240" s="149">
        <f t="shared" si="114"/>
        <v>0.96025237866501212</v>
      </c>
      <c r="AO240" s="149">
        <f t="shared" si="114"/>
        <v>2.693597275790133</v>
      </c>
      <c r="AP240" s="149">
        <f t="shared" si="114"/>
        <v>0.9466003835150425</v>
      </c>
      <c r="AQ240" s="97"/>
      <c r="AR240" s="171">
        <f t="shared" si="110"/>
        <v>-3.8280448810385739E-2</v>
      </c>
      <c r="AS240" s="149">
        <f t="shared" si="111"/>
        <v>-7.0984543452430014E-3</v>
      </c>
      <c r="AT240" s="149">
        <f t="shared" si="112"/>
        <v>-3.314379596714076E-2</v>
      </c>
      <c r="AU240" s="175">
        <f t="shared" si="115"/>
        <v>0.94129923155670014</v>
      </c>
      <c r="AV240" s="149">
        <f t="shared" si="116"/>
        <v>2.2403577575433578</v>
      </c>
      <c r="AW240" s="149">
        <f t="shared" si="117"/>
        <v>0.937389657337934</v>
      </c>
    </row>
    <row r="241" spans="1:49" ht="15" x14ac:dyDescent="0.25">
      <c r="A241" s="130">
        <v>1890.12</v>
      </c>
      <c r="B241" s="138"/>
      <c r="C241" s="166">
        <f>raw_Data!B247</f>
        <v>4.5999999999999996</v>
      </c>
      <c r="D241" s="167">
        <f>raw_Data!J247</f>
        <v>1.8333333333333333E-2</v>
      </c>
      <c r="E241" s="167">
        <f>raw_Data!L247</f>
        <v>2.9542985600574667E-3</v>
      </c>
      <c r="F241" s="168">
        <f t="shared" si="92"/>
        <v>4.71</v>
      </c>
      <c r="G241" s="167">
        <f>raw_Data!K247</f>
        <v>3.8924274593064401E-3</v>
      </c>
      <c r="H241" s="167">
        <f t="shared" si="93"/>
        <v>-2.3354564755838747E-2</v>
      </c>
      <c r="I241" s="165"/>
      <c r="J241" s="167">
        <f t="shared" si="94"/>
        <v>1.001348472008424</v>
      </c>
      <c r="K241" s="167">
        <f t="shared" si="113"/>
        <v>4.3027705684814954E-3</v>
      </c>
      <c r="L241" s="93"/>
      <c r="M241" s="171">
        <f t="shared" si="89"/>
        <v>1.0043027705684815</v>
      </c>
      <c r="N241" s="172">
        <f t="shared" si="95"/>
        <v>0.98053786270346777</v>
      </c>
      <c r="O241" s="170">
        <f t="shared" si="90"/>
        <v>240</v>
      </c>
      <c r="P241" s="170">
        <f t="shared" si="91"/>
        <v>242</v>
      </c>
      <c r="Q241" s="169"/>
      <c r="R241" s="149">
        <f t="shared" si="96"/>
        <v>0.13925602120362759</v>
      </c>
      <c r="S241" s="173">
        <f t="shared" si="97"/>
        <v>-0.88816103793788548</v>
      </c>
      <c r="T241" s="149">
        <v>0</v>
      </c>
      <c r="U241" s="97"/>
      <c r="V241" s="149">
        <f>1/PI()*ATAN('Exhibit4_Impact-Test'!$Y$25*S_RDY_SP)+'Exhibit4_Impact-Test'!$Y$26</f>
        <v>0.58646200128736514</v>
      </c>
      <c r="W241" s="172">
        <f t="shared" si="98"/>
        <v>0.58064236413888415</v>
      </c>
      <c r="X241" s="149">
        <f>1/PI()*ATAN('Exhibit4_Impact-Test'!$Y$25*S_RS_SP)+'Exhibit4_Impact-Test'!$Y$26</f>
        <v>0.1632100725376498</v>
      </c>
      <c r="Y241" s="172">
        <f t="shared" si="99"/>
        <v>0.15996581447864711</v>
      </c>
      <c r="Z241" s="149">
        <f>1/PI()*ATAN('Exhibit4_Impact-Test'!$Y$25*S_5050_SP)+'Exhibit4_Impact-Test'!$Y$26</f>
        <v>0.5</v>
      </c>
      <c r="AA241" s="149">
        <f t="shared" si="100"/>
        <v>0.49401339647459808</v>
      </c>
      <c r="AB241" s="195">
        <f>VLOOKUP(_xlfn.NUMBERVALUE(LEFT(A241,4)),Transactioncosts!$C:$G,5,FALSE)</f>
        <v>70</v>
      </c>
      <c r="AC241" s="174"/>
      <c r="AD241" s="175">
        <f t="shared" si="101"/>
        <v>0.99036555514155578</v>
      </c>
      <c r="AE241" s="149">
        <f t="shared" si="102"/>
        <v>1.0004240982319821</v>
      </c>
      <c r="AF241" s="149">
        <f t="shared" si="103"/>
        <v>0.99242031663597463</v>
      </c>
      <c r="AG241" s="176">
        <f t="shared" si="104"/>
        <v>0.9902863921867735</v>
      </c>
      <c r="AH241" s="149">
        <f t="shared" si="105"/>
        <v>0.99562683797555829</v>
      </c>
      <c r="AI241" s="149">
        <f t="shared" si="106"/>
        <v>0.99237841041129682</v>
      </c>
      <c r="AJ241" s="97"/>
      <c r="AK241" s="171">
        <f t="shared" si="107"/>
        <v>-9.6811563908930399E-3</v>
      </c>
      <c r="AL241" s="149">
        <f t="shared" si="108"/>
        <v>4.2400832774481948E-4</v>
      </c>
      <c r="AM241" s="149">
        <f t="shared" si="109"/>
        <v>-7.6085551491605003E-3</v>
      </c>
      <c r="AN241" s="149">
        <f t="shared" si="114"/>
        <v>0.95057122227411905</v>
      </c>
      <c r="AO241" s="149">
        <f t="shared" si="114"/>
        <v>2.6940212841178779</v>
      </c>
      <c r="AP241" s="149">
        <f t="shared" si="114"/>
        <v>0.93899182836588202</v>
      </c>
      <c r="AQ241" s="97"/>
      <c r="AR241" s="171">
        <f t="shared" si="110"/>
        <v>-9.7610926512049136E-3</v>
      </c>
      <c r="AS241" s="149">
        <f t="shared" si="111"/>
        <v>-4.3827522674920877E-3</v>
      </c>
      <c r="AT241" s="149">
        <f t="shared" si="112"/>
        <v>-7.6507823272748089E-3</v>
      </c>
      <c r="AU241" s="175">
        <f t="shared" si="115"/>
        <v>0.93153813890549519</v>
      </c>
      <c r="AV241" s="149">
        <f t="shared" si="116"/>
        <v>2.2359750052758658</v>
      </c>
      <c r="AW241" s="149">
        <f t="shared" si="117"/>
        <v>0.92973887501065922</v>
      </c>
    </row>
    <row r="242" spans="1:49" ht="15" x14ac:dyDescent="0.25">
      <c r="A242" s="130">
        <v>1891.01</v>
      </c>
      <c r="B242" s="138"/>
      <c r="C242" s="166">
        <f>raw_Data!B248</f>
        <v>4.84</v>
      </c>
      <c r="D242" s="167">
        <f>raw_Data!J248</f>
        <v>1.8333333333333333E-2</v>
      </c>
      <c r="E242" s="167">
        <f>raw_Data!L248</f>
        <v>2.9677430057029053E-3</v>
      </c>
      <c r="F242" s="168">
        <f t="shared" si="92"/>
        <v>4.5999999999999996</v>
      </c>
      <c r="G242" s="167">
        <f>raw_Data!K248</f>
        <v>3.9855072463768123E-3</v>
      </c>
      <c r="H242" s="167">
        <f t="shared" si="93"/>
        <v>5.2173913043478404E-2</v>
      </c>
      <c r="I242" s="165"/>
      <c r="J242" s="167">
        <f t="shared" si="94"/>
        <v>1.0013472516393098</v>
      </c>
      <c r="K242" s="167">
        <f t="shared" si="113"/>
        <v>4.3149946450127263E-3</v>
      </c>
      <c r="L242" s="93"/>
      <c r="M242" s="171">
        <f t="shared" si="89"/>
        <v>1.0043149946450127</v>
      </c>
      <c r="N242" s="172">
        <f t="shared" si="95"/>
        <v>1.0561594202898552</v>
      </c>
      <c r="O242" s="170">
        <f t="shared" si="90"/>
        <v>241</v>
      </c>
      <c r="P242" s="170">
        <f t="shared" si="91"/>
        <v>243</v>
      </c>
      <c r="Q242" s="169"/>
      <c r="R242" s="149">
        <f t="shared" si="96"/>
        <v>0.14859330579009211</v>
      </c>
      <c r="S242" s="173">
        <f t="shared" si="97"/>
        <v>0.94641040450751757</v>
      </c>
      <c r="T242" s="149">
        <v>0</v>
      </c>
      <c r="U242" s="97"/>
      <c r="V242" s="149">
        <f>1/PI()*ATAN('Exhibit4_Impact-Test'!$Y$25*S_RDY_SP)+'Exhibit4_Impact-Test'!$Y$26</f>
        <v>0.59195135767921481</v>
      </c>
      <c r="W242" s="172">
        <f t="shared" si="98"/>
        <v>0.60405059070312028</v>
      </c>
      <c r="X242" s="149">
        <f>1/PI()*ATAN('Exhibit4_Impact-Test'!$Y$25*S_RS_SP)+'Exhibit4_Impact-Test'!$Y$26</f>
        <v>0.84528870825348035</v>
      </c>
      <c r="Y242" s="172">
        <f t="shared" si="99"/>
        <v>0.85175731087869377</v>
      </c>
      <c r="Z242" s="149">
        <f>1/PI()*ATAN('Exhibit4_Impact-Test'!$Y$25*S_5050_SP)+'Exhibit4_Impact-Test'!$Y$26</f>
        <v>0.5</v>
      </c>
      <c r="AA242" s="149">
        <f t="shared" si="100"/>
        <v>0.51258070114073251</v>
      </c>
      <c r="AB242" s="195">
        <f>VLOOKUP(_xlfn.NUMBERVALUE(LEFT(A242,4)),Transactioncosts!$C:$G,5,FALSE)</f>
        <v>70</v>
      </c>
      <c r="AC242" s="174"/>
      <c r="AD242" s="175">
        <f t="shared" si="101"/>
        <v>1.0350043727935763</v>
      </c>
      <c r="AE242" s="149">
        <f t="shared" si="102"/>
        <v>1.0481385022284853</v>
      </c>
      <c r="AF242" s="149">
        <f t="shared" si="103"/>
        <v>1.030237207467434</v>
      </c>
      <c r="AG242" s="176">
        <f t="shared" si="104"/>
        <v>1.0348067501108527</v>
      </c>
      <c r="AH242" s="149">
        <f t="shared" si="105"/>
        <v>1.0479400612363003</v>
      </c>
      <c r="AI242" s="149">
        <f t="shared" si="106"/>
        <v>1.0301491425594489</v>
      </c>
      <c r="AJ242" s="97"/>
      <c r="AK242" s="171">
        <f t="shared" si="107"/>
        <v>3.4405651629737168E-2</v>
      </c>
      <c r="AL242" s="149">
        <f t="shared" si="108"/>
        <v>4.7015735781636862E-2</v>
      </c>
      <c r="AM242" s="149">
        <f t="shared" si="109"/>
        <v>2.9789074238984661E-2</v>
      </c>
      <c r="AN242" s="149">
        <f t="shared" si="114"/>
        <v>0.98497687390385624</v>
      </c>
      <c r="AO242" s="149">
        <f t="shared" si="114"/>
        <v>2.7410370198995149</v>
      </c>
      <c r="AP242" s="149">
        <f t="shared" si="114"/>
        <v>0.96878090260486671</v>
      </c>
      <c r="AQ242" s="97"/>
      <c r="AR242" s="171">
        <f t="shared" si="110"/>
        <v>3.4214694415199816E-2</v>
      </c>
      <c r="AS242" s="149">
        <f t="shared" si="111"/>
        <v>4.6826390786428515E-2</v>
      </c>
      <c r="AT242" s="149">
        <f t="shared" si="112"/>
        <v>2.9703590360645481E-2</v>
      </c>
      <c r="AU242" s="175">
        <f t="shared" si="115"/>
        <v>0.96575283332069506</v>
      </c>
      <c r="AV242" s="149">
        <f t="shared" si="116"/>
        <v>2.2828013960622942</v>
      </c>
      <c r="AW242" s="149">
        <f t="shared" si="117"/>
        <v>0.95944246537130473</v>
      </c>
    </row>
    <row r="243" spans="1:49" ht="15" x14ac:dyDescent="0.25">
      <c r="A243" s="130">
        <v>1891.02</v>
      </c>
      <c r="B243" s="138"/>
      <c r="C243" s="166">
        <f>raw_Data!B249</f>
        <v>4.9000000000000004</v>
      </c>
      <c r="D243" s="167">
        <f>raw_Data!J249</f>
        <v>1.8333333333333333E-2</v>
      </c>
      <c r="E243" s="167">
        <f>raw_Data!L249</f>
        <v>2.9663986503432049E-3</v>
      </c>
      <c r="F243" s="168">
        <f t="shared" si="92"/>
        <v>4.84</v>
      </c>
      <c r="G243" s="167">
        <f>raw_Data!K249</f>
        <v>3.787878787878788E-3</v>
      </c>
      <c r="H243" s="167">
        <f t="shared" si="93"/>
        <v>1.2396694214876103E-2</v>
      </c>
      <c r="I243" s="165"/>
      <c r="J243" s="167">
        <f t="shared" si="94"/>
        <v>0.99986538579947548</v>
      </c>
      <c r="K243" s="167">
        <f t="shared" si="113"/>
        <v>2.8317844498186862E-3</v>
      </c>
      <c r="L243" s="93"/>
      <c r="M243" s="171">
        <f t="shared" si="89"/>
        <v>1.0028317844498187</v>
      </c>
      <c r="N243" s="172">
        <f t="shared" si="95"/>
        <v>1.016184573002755</v>
      </c>
      <c r="O243" s="170">
        <f t="shared" si="90"/>
        <v>242</v>
      </c>
      <c r="P243" s="170">
        <f t="shared" si="91"/>
        <v>244</v>
      </c>
      <c r="Q243" s="169"/>
      <c r="R243" s="149">
        <f t="shared" si="96"/>
        <v>0.12140048795435356</v>
      </c>
      <c r="S243" s="173">
        <f t="shared" si="97"/>
        <v>0.80684336412088475</v>
      </c>
      <c r="T243" s="149">
        <v>0</v>
      </c>
      <c r="U243" s="97"/>
      <c r="V243" s="149">
        <f>1/PI()*ATAN('Exhibit4_Impact-Test'!$Y$25*S_RDY_SP)+'Exhibit4_Impact-Test'!$Y$26</f>
        <v>0.57581877888545463</v>
      </c>
      <c r="W243" s="172">
        <f t="shared" si="98"/>
        <v>0.5790462627168721</v>
      </c>
      <c r="X243" s="149">
        <f>1/PI()*ATAN('Exhibit4_Impact-Test'!$Y$25*S_RS_SP)+'Exhibit4_Impact-Test'!$Y$26</f>
        <v>0.82340859770940877</v>
      </c>
      <c r="Y243" s="172">
        <f t="shared" si="99"/>
        <v>0.8253237056149656</v>
      </c>
      <c r="Z243" s="149">
        <f>1/PI()*ATAN('Exhibit4_Impact-Test'!$Y$25*S_5050_SP)+'Exhibit4_Impact-Test'!$Y$26</f>
        <v>0.5</v>
      </c>
      <c r="AA243" s="149">
        <f t="shared" si="100"/>
        <v>0.50330675591201834</v>
      </c>
      <c r="AB243" s="195">
        <f>VLOOKUP(_xlfn.NUMBERVALUE(LEFT(A243,4)),Transactioncosts!$C:$G,5,FALSE)</f>
        <v>70</v>
      </c>
      <c r="AC243" s="174"/>
      <c r="AD243" s="175">
        <f t="shared" si="101"/>
        <v>1.0105205708490861</v>
      </c>
      <c r="AE243" s="149">
        <f t="shared" si="102"/>
        <v>1.0138265853477022</v>
      </c>
      <c r="AF243" s="149">
        <f t="shared" si="103"/>
        <v>1.009508178726287</v>
      </c>
      <c r="AG243" s="176">
        <f t="shared" si="104"/>
        <v>1.0104732933245484</v>
      </c>
      <c r="AH243" s="149">
        <f t="shared" si="105"/>
        <v>1.0092216623641985</v>
      </c>
      <c r="AI243" s="149">
        <f t="shared" si="106"/>
        <v>1.0094850314349029</v>
      </c>
      <c r="AJ243" s="97"/>
      <c r="AK243" s="171">
        <f t="shared" si="107"/>
        <v>1.0465614753876617E-2</v>
      </c>
      <c r="AL243" s="149">
        <f t="shared" si="108"/>
        <v>1.3731870176183292E-2</v>
      </c>
      <c r="AM243" s="149">
        <f t="shared" si="109"/>
        <v>9.463260497507087E-3</v>
      </c>
      <c r="AN243" s="149">
        <f t="shared" si="114"/>
        <v>0.99544248865773288</v>
      </c>
      <c r="AO243" s="149">
        <f t="shared" si="114"/>
        <v>2.7547688900756984</v>
      </c>
      <c r="AP243" s="149">
        <f t="shared" si="114"/>
        <v>0.97824416310237383</v>
      </c>
      <c r="AQ243" s="97"/>
      <c r="AR243" s="171">
        <f t="shared" si="110"/>
        <v>1.0418828343106727E-2</v>
      </c>
      <c r="AS243" s="149">
        <f t="shared" si="111"/>
        <v>9.1794024416341855E-3</v>
      </c>
      <c r="AT243" s="149">
        <f t="shared" si="112"/>
        <v>9.4403309588948683E-3</v>
      </c>
      <c r="AU243" s="175">
        <f t="shared" si="115"/>
        <v>0.97617166166380176</v>
      </c>
      <c r="AV243" s="149">
        <f t="shared" si="116"/>
        <v>2.2919807985039284</v>
      </c>
      <c r="AW243" s="149">
        <f t="shared" si="117"/>
        <v>0.96888279633019958</v>
      </c>
    </row>
    <row r="244" spans="1:49" ht="15" x14ac:dyDescent="0.25">
      <c r="A244" s="130">
        <v>1891.03</v>
      </c>
      <c r="B244" s="138"/>
      <c r="C244" s="166">
        <f>raw_Data!B250</f>
        <v>4.8099999999999996</v>
      </c>
      <c r="D244" s="167">
        <f>raw_Data!J250</f>
        <v>1.8333333333333333E-2</v>
      </c>
      <c r="E244" s="167">
        <f>raw_Data!L250</f>
        <v>2.9650542751620268E-3</v>
      </c>
      <c r="F244" s="168">
        <f t="shared" si="92"/>
        <v>4.9000000000000004</v>
      </c>
      <c r="G244" s="167">
        <f>raw_Data!K250</f>
        <v>3.7414965986394557E-3</v>
      </c>
      <c r="H244" s="167">
        <f t="shared" si="93"/>
        <v>-1.8367346938775619E-2</v>
      </c>
      <c r="I244" s="165"/>
      <c r="J244" s="167">
        <f t="shared" si="94"/>
        <v>0.99986537361760597</v>
      </c>
      <c r="K244" s="167">
        <f t="shared" si="113"/>
        <v>2.8304278927679949E-3</v>
      </c>
      <c r="L244" s="93"/>
      <c r="M244" s="171">
        <f t="shared" si="89"/>
        <v>1.002830427892768</v>
      </c>
      <c r="N244" s="172">
        <f t="shared" si="95"/>
        <v>0.98537414965986381</v>
      </c>
      <c r="O244" s="170">
        <f t="shared" si="90"/>
        <v>243</v>
      </c>
      <c r="P244" s="170">
        <f t="shared" si="91"/>
        <v>245</v>
      </c>
      <c r="Q244" s="169"/>
      <c r="R244" s="149">
        <f t="shared" si="96"/>
        <v>0.11555009724008501</v>
      </c>
      <c r="S244" s="173">
        <f t="shared" si="97"/>
        <v>-0.86095275028234131</v>
      </c>
      <c r="T244" s="149">
        <v>0</v>
      </c>
      <c r="U244" s="97"/>
      <c r="V244" s="149">
        <f>1/PI()*ATAN('Exhibit4_Impact-Test'!$Y$25*S_RDY_SP)+'Exhibit4_Impact-Test'!$Y$26</f>
        <v>0.57229233064006513</v>
      </c>
      <c r="W244" s="172">
        <f t="shared" si="98"/>
        <v>0.56798867803633368</v>
      </c>
      <c r="X244" s="149">
        <f>1/PI()*ATAN('Exhibit4_Impact-Test'!$Y$25*S_RS_SP)+'Exhibit4_Impact-Test'!$Y$26</f>
        <v>0.16747756511445355</v>
      </c>
      <c r="Y244" s="172">
        <f t="shared" si="99"/>
        <v>0.1650434300238724</v>
      </c>
      <c r="Z244" s="149">
        <f>1/PI()*ATAN('Exhibit4_Impact-Test'!$Y$25*S_5050_SP)+'Exhibit4_Impact-Test'!$Y$26</f>
        <v>0.5</v>
      </c>
      <c r="AA244" s="149">
        <f t="shared" si="100"/>
        <v>0.49561003972378137</v>
      </c>
      <c r="AB244" s="195">
        <f>VLOOKUP(_xlfn.NUMBERVALUE(LEFT(A244,4)),Transactioncosts!$C:$G,5,FALSE)</f>
        <v>70</v>
      </c>
      <c r="AC244" s="174"/>
      <c r="AD244" s="175">
        <f t="shared" si="101"/>
        <v>0.99284033373855785</v>
      </c>
      <c r="AE244" s="149">
        <f t="shared" si="102"/>
        <v>0.99990689291836077</v>
      </c>
      <c r="AF244" s="149">
        <f t="shared" si="103"/>
        <v>0.9941022887763159</v>
      </c>
      <c r="AG244" s="176">
        <f t="shared" si="104"/>
        <v>0.99277078446294209</v>
      </c>
      <c r="AH244" s="149">
        <f t="shared" si="105"/>
        <v>0.99517330373800383</v>
      </c>
      <c r="AI244" s="149">
        <f t="shared" si="106"/>
        <v>0.99407155905438238</v>
      </c>
      <c r="AJ244" s="97"/>
      <c r="AK244" s="171">
        <f t="shared" si="107"/>
        <v>-7.1854196694231083E-3</v>
      </c>
      <c r="AL244" s="149">
        <f t="shared" si="108"/>
        <v>-9.3111416372622778E-5</v>
      </c>
      <c r="AM244" s="149">
        <f t="shared" si="109"/>
        <v>-5.9151714064467082E-3</v>
      </c>
      <c r="AN244" s="149">
        <f t="shared" si="114"/>
        <v>0.98825706898830978</v>
      </c>
      <c r="AO244" s="149">
        <f t="shared" si="114"/>
        <v>2.7546757786593257</v>
      </c>
      <c r="AP244" s="149">
        <f t="shared" si="114"/>
        <v>0.97232899169592713</v>
      </c>
      <c r="AQ244" s="97"/>
      <c r="AR244" s="171">
        <f t="shared" si="110"/>
        <v>-7.2554729391763441E-3</v>
      </c>
      <c r="AS244" s="149">
        <f t="shared" si="111"/>
        <v>-4.8383823791216512E-3</v>
      </c>
      <c r="AT244" s="149">
        <f t="shared" si="112"/>
        <v>-5.9460839164060322E-3</v>
      </c>
      <c r="AU244" s="175">
        <f t="shared" si="115"/>
        <v>0.96891618872462537</v>
      </c>
      <c r="AV244" s="149">
        <f t="shared" si="116"/>
        <v>2.2871424161248068</v>
      </c>
      <c r="AW244" s="149">
        <f t="shared" si="117"/>
        <v>0.96293671241379353</v>
      </c>
    </row>
    <row r="245" spans="1:49" ht="15" x14ac:dyDescent="0.25">
      <c r="A245" s="130">
        <v>1891.04</v>
      </c>
      <c r="B245" s="138"/>
      <c r="C245" s="166">
        <f>raw_Data!B251</f>
        <v>4.97</v>
      </c>
      <c r="D245" s="167">
        <f>raw_Data!J251</f>
        <v>1.8333333333333333E-2</v>
      </c>
      <c r="E245" s="167">
        <f>raw_Data!L251</f>
        <v>2.9637098801584827E-3</v>
      </c>
      <c r="F245" s="168">
        <f t="shared" si="92"/>
        <v>4.8099999999999996</v>
      </c>
      <c r="G245" s="167">
        <f>raw_Data!K251</f>
        <v>3.811503811503812E-3</v>
      </c>
      <c r="H245" s="167">
        <f t="shared" si="93"/>
        <v>3.3264033264033266E-2</v>
      </c>
      <c r="I245" s="165"/>
      <c r="J245" s="167">
        <f t="shared" si="94"/>
        <v>0.99986536143412685</v>
      </c>
      <c r="K245" s="167">
        <f t="shared" si="113"/>
        <v>2.8290713142853363E-3</v>
      </c>
      <c r="L245" s="93"/>
      <c r="M245" s="171">
        <f t="shared" si="89"/>
        <v>1.0028290713142853</v>
      </c>
      <c r="N245" s="172">
        <f t="shared" si="95"/>
        <v>1.0370755370755371</v>
      </c>
      <c r="O245" s="170">
        <f t="shared" si="90"/>
        <v>244</v>
      </c>
      <c r="P245" s="170">
        <f t="shared" si="91"/>
        <v>246</v>
      </c>
      <c r="Q245" s="169"/>
      <c r="R245" s="149">
        <f t="shared" si="96"/>
        <v>0.12490847499814617</v>
      </c>
      <c r="S245" s="173">
        <f t="shared" si="97"/>
        <v>0.91815818513358327</v>
      </c>
      <c r="T245" s="149">
        <v>0</v>
      </c>
      <c r="U245" s="97"/>
      <c r="V245" s="149">
        <f>1/PI()*ATAN('Exhibit4_Impact-Test'!$Y$25*S_RDY_SP)+'Exhibit4_Impact-Test'!$Y$26</f>
        <v>0.5779242888385876</v>
      </c>
      <c r="W245" s="172">
        <f t="shared" si="98"/>
        <v>0.58609316641365394</v>
      </c>
      <c r="X245" s="149">
        <f>1/PI()*ATAN('Exhibit4_Impact-Test'!$Y$25*S_RS_SP)+'Exhibit4_Impact-Test'!$Y$26</f>
        <v>0.84127045578915505</v>
      </c>
      <c r="Y245" s="172">
        <f t="shared" si="99"/>
        <v>0.84570328660617045</v>
      </c>
      <c r="Z245" s="149">
        <f>1/PI()*ATAN('Exhibit4_Impact-Test'!$Y$25*S_5050_SP)+'Exhibit4_Impact-Test'!$Y$26</f>
        <v>0.5</v>
      </c>
      <c r="AA245" s="149">
        <f t="shared" si="100"/>
        <v>0.50839413412284118</v>
      </c>
      <c r="AB245" s="195">
        <f>VLOOKUP(_xlfn.NUMBERVALUE(LEFT(A245,4)),Transactioncosts!$C:$G,5,FALSE)</f>
        <v>70</v>
      </c>
      <c r="AC245" s="174"/>
      <c r="AD245" s="175">
        <f t="shared" si="101"/>
        <v>1.0226209356845919</v>
      </c>
      <c r="AE245" s="149">
        <f t="shared" si="102"/>
        <v>1.0316396111744213</v>
      </c>
      <c r="AF245" s="149">
        <f t="shared" si="103"/>
        <v>1.0199523041949112</v>
      </c>
      <c r="AG245" s="176">
        <f t="shared" si="104"/>
        <v>1.0224965201507692</v>
      </c>
      <c r="AH245" s="149">
        <f t="shared" si="105"/>
        <v>1.0273128046823441</v>
      </c>
      <c r="AI245" s="149">
        <f t="shared" si="106"/>
        <v>1.0198935452560514</v>
      </c>
      <c r="AJ245" s="97"/>
      <c r="AK245" s="171">
        <f t="shared" si="107"/>
        <v>2.2368876449099909E-2</v>
      </c>
      <c r="AL245" s="149">
        <f t="shared" si="108"/>
        <v>3.1149392091696398E-2</v>
      </c>
      <c r="AM245" s="149">
        <f t="shared" si="109"/>
        <v>1.9755865609644808E-2</v>
      </c>
      <c r="AN245" s="149">
        <f t="shared" si="114"/>
        <v>1.0106259454374098</v>
      </c>
      <c r="AO245" s="149">
        <f t="shared" si="114"/>
        <v>2.7858251707510222</v>
      </c>
      <c r="AP245" s="149">
        <f t="shared" si="114"/>
        <v>0.99208485730557194</v>
      </c>
      <c r="AQ245" s="97"/>
      <c r="AR245" s="171">
        <f t="shared" si="110"/>
        <v>2.2247205653497255E-2</v>
      </c>
      <c r="AS245" s="149">
        <f t="shared" si="111"/>
        <v>2.6946465566512742E-2</v>
      </c>
      <c r="AT245" s="149">
        <f t="shared" si="112"/>
        <v>1.9698254453495986E-2</v>
      </c>
      <c r="AU245" s="175">
        <f t="shared" si="115"/>
        <v>0.99116339437812262</v>
      </c>
      <c r="AV245" s="149">
        <f t="shared" si="116"/>
        <v>2.3140888816913194</v>
      </c>
      <c r="AW245" s="149">
        <f t="shared" si="117"/>
        <v>0.98263496686728946</v>
      </c>
    </row>
    <row r="246" spans="1:49" ht="15" x14ac:dyDescent="0.25">
      <c r="A246" s="130">
        <v>1891.05</v>
      </c>
      <c r="B246" s="138"/>
      <c r="C246" s="166">
        <f>raw_Data!B252</f>
        <v>4.95</v>
      </c>
      <c r="D246" s="167">
        <f>raw_Data!J252</f>
        <v>1.8333333333333333E-2</v>
      </c>
      <c r="E246" s="167">
        <f>raw_Data!L252</f>
        <v>2.9623654653319065E-3</v>
      </c>
      <c r="F246" s="168">
        <f t="shared" si="92"/>
        <v>4.97</v>
      </c>
      <c r="G246" s="167">
        <f>raw_Data!K252</f>
        <v>3.6887994634473508E-3</v>
      </c>
      <c r="H246" s="167">
        <f t="shared" si="93"/>
        <v>-4.0241448692152071E-3</v>
      </c>
      <c r="I246" s="165"/>
      <c r="J246" s="167">
        <f t="shared" si="94"/>
        <v>0.9998653492490599</v>
      </c>
      <c r="K246" s="167">
        <f t="shared" si="113"/>
        <v>2.8277147143918047E-3</v>
      </c>
      <c r="L246" s="93"/>
      <c r="M246" s="171">
        <f t="shared" si="89"/>
        <v>1.0028277147143918</v>
      </c>
      <c r="N246" s="172">
        <f t="shared" si="95"/>
        <v>0.99966465459423215</v>
      </c>
      <c r="O246" s="170">
        <f t="shared" si="90"/>
        <v>245</v>
      </c>
      <c r="P246" s="170">
        <f t="shared" si="91"/>
        <v>247</v>
      </c>
      <c r="Q246" s="169"/>
      <c r="R246" s="149">
        <f t="shared" si="96"/>
        <v>0.10899489889267117</v>
      </c>
      <c r="S246" s="173">
        <f t="shared" si="97"/>
        <v>-0.57587700568273614</v>
      </c>
      <c r="T246" s="149">
        <v>0</v>
      </c>
      <c r="U246" s="97"/>
      <c r="V246" s="149">
        <f>1/PI()*ATAN('Exhibit4_Impact-Test'!$Y$25*S_RDY_SP)+'Exhibit4_Impact-Test'!$Y$26</f>
        <v>0.56831951872468955</v>
      </c>
      <c r="W246" s="172">
        <f t="shared" si="98"/>
        <v>0.56754431598233401</v>
      </c>
      <c r="X246" s="149">
        <f>1/PI()*ATAN('Exhibit4_Impact-Test'!$Y$25*S_RS_SP)+'Exhibit4_Impact-Test'!$Y$26</f>
        <v>0.2275880734522957</v>
      </c>
      <c r="Y246" s="172">
        <f t="shared" si="99"/>
        <v>0.22703320318058243</v>
      </c>
      <c r="Z246" s="149">
        <f>1/PI()*ATAN('Exhibit4_Impact-Test'!$Y$25*S_5050_SP)+'Exhibit4_Impact-Test'!$Y$26</f>
        <v>0.5</v>
      </c>
      <c r="AA246" s="149">
        <f t="shared" si="100"/>
        <v>0.49921021918269493</v>
      </c>
      <c r="AB246" s="195">
        <f>VLOOKUP(_xlfn.NUMBERVALUE(LEFT(A246,4)),Transactioncosts!$C:$G,5,FALSE)</f>
        <v>70</v>
      </c>
      <c r="AC246" s="174"/>
      <c r="AD246" s="175">
        <f t="shared" si="101"/>
        <v>1.0010300859092054</v>
      </c>
      <c r="AE246" s="149">
        <f t="shared" si="102"/>
        <v>1.0021078399554308</v>
      </c>
      <c r="AF246" s="149">
        <f t="shared" si="103"/>
        <v>1.0012461846543119</v>
      </c>
      <c r="AG246" s="176">
        <f t="shared" si="104"/>
        <v>1.0010152417983778</v>
      </c>
      <c r="AH246" s="149">
        <f t="shared" si="105"/>
        <v>1.0016785249153115</v>
      </c>
      <c r="AI246" s="149">
        <f t="shared" si="106"/>
        <v>1.0012406561885907</v>
      </c>
      <c r="AJ246" s="97"/>
      <c r="AK246" s="171">
        <f t="shared" si="107"/>
        <v>1.0295557347674625E-3</v>
      </c>
      <c r="AL246" s="149">
        <f t="shared" si="108"/>
        <v>2.1056215775686997E-3</v>
      </c>
      <c r="AM246" s="149">
        <f t="shared" si="109"/>
        <v>1.2454088107116336E-3</v>
      </c>
      <c r="AN246" s="149">
        <f t="shared" si="114"/>
        <v>1.0116555011721773</v>
      </c>
      <c r="AO246" s="149">
        <f t="shared" si="114"/>
        <v>2.787930792328591</v>
      </c>
      <c r="AP246" s="149">
        <f t="shared" si="114"/>
        <v>0.99333026611628361</v>
      </c>
      <c r="AQ246" s="97"/>
      <c r="AR246" s="171">
        <f t="shared" si="110"/>
        <v>1.0147267889664122E-3</v>
      </c>
      <c r="AS246" s="149">
        <f t="shared" si="111"/>
        <v>1.6771177667683833E-3</v>
      </c>
      <c r="AT246" s="149">
        <f t="shared" si="112"/>
        <v>1.2398872106606656E-3</v>
      </c>
      <c r="AU246" s="175">
        <f t="shared" si="115"/>
        <v>0.99217812116708903</v>
      </c>
      <c r="AV246" s="149">
        <f t="shared" si="116"/>
        <v>2.3157659994580877</v>
      </c>
      <c r="AW246" s="149">
        <f t="shared" si="117"/>
        <v>0.98387485407795017</v>
      </c>
    </row>
    <row r="247" spans="1:49" ht="15" x14ac:dyDescent="0.25">
      <c r="A247" s="130">
        <v>1891.06</v>
      </c>
      <c r="B247" s="138"/>
      <c r="C247" s="166">
        <f>raw_Data!B253</f>
        <v>4.8499999999999996</v>
      </c>
      <c r="D247" s="167">
        <f>raw_Data!J253</f>
        <v>1.8333333333333333E-2</v>
      </c>
      <c r="E247" s="167">
        <f>raw_Data!L253</f>
        <v>2.9610210306818541E-3</v>
      </c>
      <c r="F247" s="168">
        <f t="shared" si="92"/>
        <v>4.95</v>
      </c>
      <c r="G247" s="167">
        <f>raw_Data!K253</f>
        <v>3.7037037037037034E-3</v>
      </c>
      <c r="H247" s="167">
        <f t="shared" si="93"/>
        <v>-2.0202020202020332E-2</v>
      </c>
      <c r="I247" s="165"/>
      <c r="J247" s="167">
        <f t="shared" si="94"/>
        <v>0.99986533706242697</v>
      </c>
      <c r="K247" s="167">
        <f t="shared" si="113"/>
        <v>2.8263580931087162E-3</v>
      </c>
      <c r="L247" s="93"/>
      <c r="M247" s="171">
        <f t="shared" si="89"/>
        <v>1.0028263580931087</v>
      </c>
      <c r="N247" s="172">
        <f t="shared" si="95"/>
        <v>0.98350168350168343</v>
      </c>
      <c r="O247" s="170">
        <f t="shared" si="90"/>
        <v>246</v>
      </c>
      <c r="P247" s="170">
        <f t="shared" si="91"/>
        <v>248</v>
      </c>
      <c r="Q247" s="169"/>
      <c r="R247" s="149">
        <f t="shared" si="96"/>
        <v>0.11121070297550593</v>
      </c>
      <c r="S247" s="173">
        <f t="shared" si="97"/>
        <v>-0.87211551785260388</v>
      </c>
      <c r="T247" s="149">
        <v>0</v>
      </c>
      <c r="U247" s="97"/>
      <c r="V247" s="149">
        <f>1/PI()*ATAN('Exhibit4_Impact-Test'!$Y$25*S_RDY_SP)+'Exhibit4_Impact-Test'!$Y$26</f>
        <v>0.56966490324343833</v>
      </c>
      <c r="W247" s="172">
        <f t="shared" si="98"/>
        <v>0.56488843894882546</v>
      </c>
      <c r="X247" s="149">
        <f>1/PI()*ATAN('Exhibit4_Impact-Test'!$Y$25*S_RS_SP)+'Exhibit4_Impact-Test'!$Y$26</f>
        <v>0.16570248316353198</v>
      </c>
      <c r="Y247" s="172">
        <f t="shared" si="99"/>
        <v>0.16302993592241949</v>
      </c>
      <c r="Z247" s="149">
        <f>1/PI()*ATAN('Exhibit4_Impact-Test'!$Y$25*S_5050_SP)+'Exhibit4_Impact-Test'!$Y$26</f>
        <v>0.5</v>
      </c>
      <c r="AA247" s="149">
        <f t="shared" si="100"/>
        <v>0.49513557826633969</v>
      </c>
      <c r="AB247" s="195">
        <f>VLOOKUP(_xlfn.NUMBERVALUE(LEFT(A247,4)),Transactioncosts!$C:$G,5,FALSE)</f>
        <v>70</v>
      </c>
      <c r="AC247" s="174"/>
      <c r="AD247" s="175">
        <f t="shared" si="101"/>
        <v>0.99181776921177345</v>
      </c>
      <c r="AE247" s="149">
        <f t="shared" si="102"/>
        <v>0.99962421152698233</v>
      </c>
      <c r="AF247" s="149">
        <f t="shared" si="103"/>
        <v>0.99316402079739607</v>
      </c>
      <c r="AG247" s="176">
        <f t="shared" si="104"/>
        <v>0.99174083477615727</v>
      </c>
      <c r="AH247" s="149">
        <f t="shared" si="105"/>
        <v>0.99957813430412146</v>
      </c>
      <c r="AI247" s="149">
        <f t="shared" si="106"/>
        <v>0.99312996984526047</v>
      </c>
      <c r="AJ247" s="97"/>
      <c r="AK247" s="171">
        <f t="shared" si="107"/>
        <v>-8.2158889636052227E-3</v>
      </c>
      <c r="AL247" s="149">
        <f t="shared" si="108"/>
        <v>-3.7585909920011945E-4</v>
      </c>
      <c r="AM247" s="149">
        <f t="shared" si="109"/>
        <v>-6.8594515405365217E-3</v>
      </c>
      <c r="AN247" s="149">
        <f t="shared" si="114"/>
        <v>1.003439612208572</v>
      </c>
      <c r="AO247" s="149">
        <f t="shared" si="114"/>
        <v>2.7875549332293907</v>
      </c>
      <c r="AP247" s="149">
        <f t="shared" si="114"/>
        <v>0.98647081457574703</v>
      </c>
      <c r="AQ247" s="97"/>
      <c r="AR247" s="171">
        <f t="shared" si="110"/>
        <v>-8.2934610963368537E-3</v>
      </c>
      <c r="AS247" s="149">
        <f t="shared" si="111"/>
        <v>-4.219547062457162E-4</v>
      </c>
      <c r="AT247" s="149">
        <f t="shared" si="112"/>
        <v>-6.8937374542022214E-3</v>
      </c>
      <c r="AU247" s="175">
        <f t="shared" si="115"/>
        <v>0.98388466007075215</v>
      </c>
      <c r="AV247" s="149">
        <f t="shared" si="116"/>
        <v>2.3153440447518419</v>
      </c>
      <c r="AW247" s="149">
        <f t="shared" si="117"/>
        <v>0.97698111662374798</v>
      </c>
    </row>
    <row r="248" spans="1:49" ht="15" x14ac:dyDescent="0.25">
      <c r="A248" s="130">
        <v>1891.07</v>
      </c>
      <c r="B248" s="138"/>
      <c r="C248" s="166">
        <f>raw_Data!B254</f>
        <v>4.7699999999999996</v>
      </c>
      <c r="D248" s="167">
        <f>raw_Data!J254</f>
        <v>1.8333333333333333E-2</v>
      </c>
      <c r="E248" s="167">
        <f>raw_Data!L254</f>
        <v>2.9596765762076593E-3</v>
      </c>
      <c r="F248" s="168">
        <f t="shared" si="92"/>
        <v>4.8499999999999996</v>
      </c>
      <c r="G248" s="167">
        <f>raw_Data!K254</f>
        <v>3.7800687285223372E-3</v>
      </c>
      <c r="H248" s="167">
        <f t="shared" si="93"/>
        <v>-1.6494845360824795E-2</v>
      </c>
      <c r="I248" s="165"/>
      <c r="J248" s="167">
        <f t="shared" si="94"/>
        <v>0.99986532487420587</v>
      </c>
      <c r="K248" s="167">
        <f t="shared" si="113"/>
        <v>2.8250014504136445E-3</v>
      </c>
      <c r="L248" s="93"/>
      <c r="M248" s="171">
        <f t="shared" si="89"/>
        <v>1.0028250014504136</v>
      </c>
      <c r="N248" s="172">
        <f t="shared" si="95"/>
        <v>0.98728522336769764</v>
      </c>
      <c r="O248" s="170">
        <f t="shared" si="90"/>
        <v>247</v>
      </c>
      <c r="P248" s="170">
        <f t="shared" si="91"/>
        <v>249</v>
      </c>
      <c r="Q248" s="169"/>
      <c r="R248" s="149">
        <f t="shared" si="96"/>
        <v>0.12150078505069105</v>
      </c>
      <c r="S248" s="173">
        <f t="shared" si="97"/>
        <v>-0.84780831801073264</v>
      </c>
      <c r="T248" s="149">
        <v>0</v>
      </c>
      <c r="U248" s="97"/>
      <c r="V248" s="149">
        <f>1/PI()*ATAN('Exhibit4_Impact-Test'!$Y$25*S_RDY_SP)+'Exhibit4_Impact-Test'!$Y$26</f>
        <v>0.57587907260828242</v>
      </c>
      <c r="W248" s="172">
        <f t="shared" si="98"/>
        <v>0.57206021362409221</v>
      </c>
      <c r="X248" s="149">
        <f>1/PI()*ATAN('Exhibit4_Impact-Test'!$Y$25*S_RS_SP)+'Exhibit4_Impact-Test'!$Y$26</f>
        <v>0.1696123963311098</v>
      </c>
      <c r="Y248" s="172">
        <f t="shared" si="99"/>
        <v>0.16742412549728339</v>
      </c>
      <c r="Z248" s="149">
        <f>1/PI()*ATAN('Exhibit4_Impact-Test'!$Y$25*S_5050_SP)+'Exhibit4_Impact-Test'!$Y$26</f>
        <v>0.5</v>
      </c>
      <c r="AA248" s="149">
        <f t="shared" si="100"/>
        <v>0.49609574939897205</v>
      </c>
      <c r="AB248" s="195">
        <f>VLOOKUP(_xlfn.NUMBERVALUE(LEFT(A248,4)),Transactioncosts!$C:$G,5,FALSE)</f>
        <v>70</v>
      </c>
      <c r="AC248" s="174"/>
      <c r="AD248" s="175">
        <f t="shared" si="101"/>
        <v>0.99387596845960058</v>
      </c>
      <c r="AE248" s="149">
        <f t="shared" si="102"/>
        <v>1.0001892624513504</v>
      </c>
      <c r="AF248" s="149">
        <f t="shared" si="103"/>
        <v>0.99505511240905564</v>
      </c>
      <c r="AG248" s="176">
        <f t="shared" si="104"/>
        <v>0.99381399470440623</v>
      </c>
      <c r="AH248" s="149">
        <f t="shared" si="105"/>
        <v>0.99547156329085307</v>
      </c>
      <c r="AI248" s="149">
        <f t="shared" si="106"/>
        <v>0.99502778265484848</v>
      </c>
      <c r="AJ248" s="97"/>
      <c r="AK248" s="171">
        <f t="shared" si="107"/>
        <v>-6.1428603329923585E-3</v>
      </c>
      <c r="AL248" s="149">
        <f t="shared" si="108"/>
        <v>1.8924454347216959E-4</v>
      </c>
      <c r="AM248" s="149">
        <f t="shared" si="109"/>
        <v>-4.9571540016431935E-3</v>
      </c>
      <c r="AN248" s="149">
        <f t="shared" si="114"/>
        <v>0.99729675187557965</v>
      </c>
      <c r="AO248" s="149">
        <f t="shared" si="114"/>
        <v>2.7877441777728631</v>
      </c>
      <c r="AP248" s="149">
        <f t="shared" si="114"/>
        <v>0.98151366057410383</v>
      </c>
      <c r="AQ248" s="97"/>
      <c r="AR248" s="171">
        <f t="shared" si="110"/>
        <v>-6.2052179001813347E-3</v>
      </c>
      <c r="AS248" s="149">
        <f t="shared" si="111"/>
        <v>-4.5387211386651357E-3</v>
      </c>
      <c r="AT248" s="149">
        <f t="shared" si="112"/>
        <v>-4.9846199471841228E-3</v>
      </c>
      <c r="AU248" s="175">
        <f t="shared" si="115"/>
        <v>0.97767944217057079</v>
      </c>
      <c r="AV248" s="149">
        <f t="shared" si="116"/>
        <v>2.3108053236131769</v>
      </c>
      <c r="AW248" s="149">
        <f t="shared" si="117"/>
        <v>0.97199649667656385</v>
      </c>
    </row>
    <row r="249" spans="1:49" ht="15" x14ac:dyDescent="0.25">
      <c r="A249" s="130">
        <v>1891.08</v>
      </c>
      <c r="B249" s="138"/>
      <c r="C249" s="166">
        <f>raw_Data!B255</f>
        <v>4.93</v>
      </c>
      <c r="D249" s="167">
        <f>raw_Data!J255</f>
        <v>1.8333333333333333E-2</v>
      </c>
      <c r="E249" s="167">
        <f>raw_Data!L255</f>
        <v>2.9583321019088782E-3</v>
      </c>
      <c r="F249" s="168">
        <f t="shared" si="92"/>
        <v>4.7699999999999996</v>
      </c>
      <c r="G249" s="167">
        <f>raw_Data!K255</f>
        <v>3.8434661076170514E-3</v>
      </c>
      <c r="H249" s="167">
        <f t="shared" si="93"/>
        <v>3.3542976939203495E-2</v>
      </c>
      <c r="I249" s="165"/>
      <c r="J249" s="167">
        <f t="shared" si="94"/>
        <v>0.99986531268441847</v>
      </c>
      <c r="K249" s="167">
        <f t="shared" si="113"/>
        <v>2.8236447863272396E-3</v>
      </c>
      <c r="L249" s="93"/>
      <c r="M249" s="171">
        <f t="shared" si="89"/>
        <v>1.0028236447863272</v>
      </c>
      <c r="N249" s="172">
        <f t="shared" si="95"/>
        <v>1.0373864430468205</v>
      </c>
      <c r="O249" s="170">
        <f t="shared" si="90"/>
        <v>248</v>
      </c>
      <c r="P249" s="170">
        <f t="shared" si="91"/>
        <v>250</v>
      </c>
      <c r="Q249" s="169"/>
      <c r="R249" s="149">
        <f t="shared" si="96"/>
        <v>0.12990901006834796</v>
      </c>
      <c r="S249" s="173">
        <f t="shared" si="97"/>
        <v>0.91891886503653475</v>
      </c>
      <c r="T249" s="149">
        <v>0</v>
      </c>
      <c r="U249" s="97"/>
      <c r="V249" s="149">
        <f>1/PI()*ATAN('Exhibit4_Impact-Test'!$Y$25*S_RDY_SP)+'Exhibit4_Impact-Test'!$Y$26</f>
        <v>0.58091360722328889</v>
      </c>
      <c r="W249" s="172">
        <f t="shared" si="98"/>
        <v>0.58913963419306048</v>
      </c>
      <c r="X249" s="149">
        <f>1/PI()*ATAN('Exhibit4_Impact-Test'!$Y$25*S_RS_SP)+'Exhibit4_Impact-Test'!$Y$26</f>
        <v>0.84138114842548228</v>
      </c>
      <c r="Y249" s="172">
        <f t="shared" si="99"/>
        <v>0.84585124723855853</v>
      </c>
      <c r="Z249" s="149">
        <f>1/PI()*ATAN('Exhibit4_Impact-Test'!$Y$25*S_5050_SP)+'Exhibit4_Impact-Test'!$Y$26</f>
        <v>0.5</v>
      </c>
      <c r="AA249" s="149">
        <f t="shared" si="100"/>
        <v>0.50847040176563418</v>
      </c>
      <c r="AB249" s="195">
        <f>VLOOKUP(_xlfn.NUMBERVALUE(LEFT(A249,4)),Transactioncosts!$C:$G,5,FALSE)</f>
        <v>70</v>
      </c>
      <c r="AC249" s="174"/>
      <c r="AD249" s="175">
        <f t="shared" si="101"/>
        <v>1.0229016445995611</v>
      </c>
      <c r="AE249" s="149">
        <f t="shared" si="102"/>
        <v>1.0319041316795392</v>
      </c>
      <c r="AF249" s="149">
        <f t="shared" si="103"/>
        <v>1.020105043916574</v>
      </c>
      <c r="AG249" s="176">
        <f t="shared" si="104"/>
        <v>1.0227766514213215</v>
      </c>
      <c r="AH249" s="149">
        <f t="shared" si="105"/>
        <v>1.0318904351242633</v>
      </c>
      <c r="AI249" s="149">
        <f t="shared" si="106"/>
        <v>1.0200457511042145</v>
      </c>
      <c r="AJ249" s="97"/>
      <c r="AK249" s="171">
        <f t="shared" si="107"/>
        <v>2.2643338260899971E-2</v>
      </c>
      <c r="AL249" s="149">
        <f t="shared" si="108"/>
        <v>3.1405767084940757E-2</v>
      </c>
      <c r="AM249" s="149">
        <f t="shared" si="109"/>
        <v>1.9905606225603015E-2</v>
      </c>
      <c r="AN249" s="149">
        <f t="shared" si="114"/>
        <v>1.0199400901364797</v>
      </c>
      <c r="AO249" s="149">
        <f t="shared" si="114"/>
        <v>2.8191499448578039</v>
      </c>
      <c r="AP249" s="149">
        <f t="shared" si="114"/>
        <v>1.0014192667997068</v>
      </c>
      <c r="AQ249" s="97"/>
      <c r="AR249" s="171">
        <f t="shared" si="110"/>
        <v>2.2521136076286349E-2</v>
      </c>
      <c r="AS249" s="149">
        <f t="shared" si="111"/>
        <v>3.1392493907952644E-2</v>
      </c>
      <c r="AT249" s="149">
        <f t="shared" si="112"/>
        <v>1.9847480314007748E-2</v>
      </c>
      <c r="AU249" s="175">
        <f t="shared" si="115"/>
        <v>1.000200578246857</v>
      </c>
      <c r="AV249" s="149">
        <f t="shared" si="116"/>
        <v>2.3421978175211295</v>
      </c>
      <c r="AW249" s="149">
        <f t="shared" si="117"/>
        <v>0.99184397699057159</v>
      </c>
    </row>
    <row r="250" spans="1:49" ht="15" x14ac:dyDescent="0.25">
      <c r="A250" s="130">
        <v>1891.09</v>
      </c>
      <c r="B250" s="138"/>
      <c r="C250" s="166">
        <f>raw_Data!B256</f>
        <v>5.33</v>
      </c>
      <c r="D250" s="167">
        <f>raw_Data!J256</f>
        <v>1.8333333333333333E-2</v>
      </c>
      <c r="E250" s="167">
        <f>raw_Data!L256</f>
        <v>2.9569876077846224E-3</v>
      </c>
      <c r="F250" s="168">
        <f t="shared" si="92"/>
        <v>4.93</v>
      </c>
      <c r="G250" s="167">
        <f>raw_Data!K256</f>
        <v>3.7187288708586887E-3</v>
      </c>
      <c r="H250" s="167">
        <f t="shared" si="93"/>
        <v>8.1135902636916946E-2</v>
      </c>
      <c r="I250" s="165"/>
      <c r="J250" s="167">
        <f t="shared" si="94"/>
        <v>0.99986530049302003</v>
      </c>
      <c r="K250" s="167">
        <f t="shared" si="113"/>
        <v>2.8222881008046485E-3</v>
      </c>
      <c r="L250" s="93"/>
      <c r="M250" s="171">
        <f t="shared" si="89"/>
        <v>1.0028222881008046</v>
      </c>
      <c r="N250" s="172">
        <f t="shared" si="95"/>
        <v>1.0848546315077756</v>
      </c>
      <c r="O250" s="170">
        <f t="shared" si="90"/>
        <v>249</v>
      </c>
      <c r="P250" s="170">
        <f t="shared" si="91"/>
        <v>251</v>
      </c>
      <c r="Q250" s="169"/>
      <c r="R250" s="149">
        <f t="shared" si="96"/>
        <v>0.11388195675478976</v>
      </c>
      <c r="S250" s="173">
        <f t="shared" si="97"/>
        <v>0.96482122572258766</v>
      </c>
      <c r="T250" s="149">
        <v>0</v>
      </c>
      <c r="U250" s="97"/>
      <c r="V250" s="149">
        <f>1/PI()*ATAN('Exhibit4_Impact-Test'!$Y$25*S_RDY_SP)+'Exhibit4_Impact-Test'!$Y$26</f>
        <v>0.57128346587310896</v>
      </c>
      <c r="W250" s="172">
        <f t="shared" si="98"/>
        <v>0.59042371548648698</v>
      </c>
      <c r="X250" s="149">
        <f>1/PI()*ATAN('Exhibit4_Impact-Test'!$Y$25*S_RS_SP)+'Exhibit4_Impact-Test'!$Y$26</f>
        <v>0.84780789799226852</v>
      </c>
      <c r="Y250" s="172">
        <f t="shared" si="99"/>
        <v>0.8576781911800615</v>
      </c>
      <c r="Z250" s="149">
        <f>1/PI()*ATAN('Exhibit4_Impact-Test'!$Y$25*S_5050_SP)+'Exhibit4_Impact-Test'!$Y$26</f>
        <v>0.5</v>
      </c>
      <c r="AA250" s="149">
        <f t="shared" si="100"/>
        <v>0.51964680038287514</v>
      </c>
      <c r="AB250" s="195">
        <f>VLOOKUP(_xlfn.NUMBERVALUE(LEFT(A250,4)),Transactioncosts!$C:$G,5,FALSE)</f>
        <v>70</v>
      </c>
      <c r="AC250" s="174"/>
      <c r="AD250" s="175">
        <f t="shared" si="101"/>
        <v>1.0496860095560321</v>
      </c>
      <c r="AE250" s="149">
        <f t="shared" si="102"/>
        <v>1.0723699567320486</v>
      </c>
      <c r="AF250" s="149">
        <f t="shared" si="103"/>
        <v>1.0438384598042902</v>
      </c>
      <c r="AG250" s="176">
        <f t="shared" si="104"/>
        <v>1.0493867809503981</v>
      </c>
      <c r="AH250" s="149">
        <f t="shared" si="105"/>
        <v>1.0698662093937881</v>
      </c>
      <c r="AI250" s="149">
        <f t="shared" si="106"/>
        <v>1.0437009322016102</v>
      </c>
      <c r="AJ250" s="97"/>
      <c r="AK250" s="171">
        <f t="shared" si="107"/>
        <v>4.8491080930433937E-2</v>
      </c>
      <c r="AL250" s="149">
        <f t="shared" si="108"/>
        <v>6.9871112004070313E-2</v>
      </c>
      <c r="AM250" s="149">
        <f t="shared" si="109"/>
        <v>4.2904745499990141E-2</v>
      </c>
      <c r="AN250" s="149">
        <f t="shared" si="114"/>
        <v>1.0684311710669137</v>
      </c>
      <c r="AO250" s="149">
        <f t="shared" si="114"/>
        <v>2.8890210568618744</v>
      </c>
      <c r="AP250" s="149">
        <f t="shared" si="114"/>
        <v>1.0443240122996971</v>
      </c>
      <c r="AQ250" s="97"/>
      <c r="AR250" s="171">
        <f t="shared" si="110"/>
        <v>4.8205975421931072E-2</v>
      </c>
      <c r="AS250" s="149">
        <f t="shared" si="111"/>
        <v>6.7533602706187898E-2</v>
      </c>
      <c r="AT250" s="149">
        <f t="shared" si="112"/>
        <v>4.2772985013547912E-2</v>
      </c>
      <c r="AU250" s="175">
        <f t="shared" si="115"/>
        <v>1.0484065536687881</v>
      </c>
      <c r="AV250" s="149">
        <f t="shared" si="116"/>
        <v>2.4097314202273172</v>
      </c>
      <c r="AW250" s="149">
        <f t="shared" si="117"/>
        <v>1.0346169620041195</v>
      </c>
    </row>
    <row r="251" spans="1:49" ht="15" x14ac:dyDescent="0.25">
      <c r="A251" s="130">
        <v>1891.1</v>
      </c>
      <c r="B251" s="138"/>
      <c r="C251" s="166">
        <f>raw_Data!B257</f>
        <v>5.33</v>
      </c>
      <c r="D251" s="167">
        <f>raw_Data!J257</f>
        <v>1.8333333333333333E-2</v>
      </c>
      <c r="E251" s="167">
        <f>raw_Data!L257</f>
        <v>2.955643093834226E-3</v>
      </c>
      <c r="F251" s="168">
        <f t="shared" si="92"/>
        <v>5.33</v>
      </c>
      <c r="G251" s="167">
        <f>raw_Data!K257</f>
        <v>3.4396497811131957E-3</v>
      </c>
      <c r="H251" s="167">
        <f t="shared" si="93"/>
        <v>0</v>
      </c>
      <c r="I251" s="165"/>
      <c r="J251" s="167">
        <f t="shared" si="94"/>
        <v>0.99986528830003241</v>
      </c>
      <c r="K251" s="167">
        <f t="shared" si="113"/>
        <v>2.8209313938667435E-3</v>
      </c>
      <c r="L251" s="93"/>
      <c r="M251" s="171">
        <f t="shared" si="89"/>
        <v>1.0028209313938667</v>
      </c>
      <c r="N251" s="172">
        <f t="shared" si="95"/>
        <v>1.0034396497811133</v>
      </c>
      <c r="O251" s="170">
        <f t="shared" si="90"/>
        <v>250</v>
      </c>
      <c r="P251" s="170">
        <f t="shared" si="91"/>
        <v>252</v>
      </c>
      <c r="Q251" s="169"/>
      <c r="R251" s="149">
        <f t="shared" si="96"/>
        <v>7.5455609562345233E-2</v>
      </c>
      <c r="S251" s="173">
        <f t="shared" si="97"/>
        <v>0</v>
      </c>
      <c r="T251" s="149">
        <v>0</v>
      </c>
      <c r="U251" s="97"/>
      <c r="V251" s="149">
        <f>1/PI()*ATAN('Exhibit4_Impact-Test'!$Y$25*S_RDY_SP)+'Exhibit4_Impact-Test'!$Y$26</f>
        <v>0.54767677182448737</v>
      </c>
      <c r="W251" s="172">
        <f t="shared" si="98"/>
        <v>0.54782956224277035</v>
      </c>
      <c r="X251" s="149">
        <f>1/PI()*ATAN('Exhibit4_Impact-Test'!$Y$25*S_RS_SP)+'Exhibit4_Impact-Test'!$Y$26</f>
        <v>0.5</v>
      </c>
      <c r="Y251" s="172">
        <f t="shared" si="99"/>
        <v>0.50015419691565788</v>
      </c>
      <c r="Z251" s="149">
        <f>1/PI()*ATAN('Exhibit4_Impact-Test'!$Y$25*S_5050_SP)+'Exhibit4_Impact-Test'!$Y$26</f>
        <v>0.5</v>
      </c>
      <c r="AA251" s="149">
        <f t="shared" si="100"/>
        <v>0.50015419691565788</v>
      </c>
      <c r="AB251" s="195">
        <f>VLOOKUP(_xlfn.NUMBERVALUE(LEFT(A251,4)),Transactioncosts!$C:$G,5,FALSE)</f>
        <v>70</v>
      </c>
      <c r="AC251" s="174"/>
      <c r="AD251" s="175">
        <f t="shared" si="101"/>
        <v>1.0031597890828623</v>
      </c>
      <c r="AE251" s="149">
        <f t="shared" si="102"/>
        <v>1.0031302905874901</v>
      </c>
      <c r="AF251" s="149">
        <f t="shared" si="103"/>
        <v>1.0031302905874901</v>
      </c>
      <c r="AG251" s="176">
        <f t="shared" si="104"/>
        <v>1.0031597046191794</v>
      </c>
      <c r="AH251" s="149">
        <f t="shared" si="105"/>
        <v>1.0008308322794393</v>
      </c>
      <c r="AI251" s="149">
        <f t="shared" si="106"/>
        <v>1.0031292112090806</v>
      </c>
      <c r="AJ251" s="97"/>
      <c r="AK251" s="171">
        <f t="shared" si="107"/>
        <v>3.1548074405389828E-3</v>
      </c>
      <c r="AL251" s="149">
        <f t="shared" si="108"/>
        <v>3.1254014282447672E-3</v>
      </c>
      <c r="AM251" s="149">
        <f t="shared" si="109"/>
        <v>3.1254014282447672E-3</v>
      </c>
      <c r="AN251" s="149">
        <f t="shared" si="114"/>
        <v>1.0715859785074526</v>
      </c>
      <c r="AO251" s="149">
        <f t="shared" si="114"/>
        <v>2.8921464582901191</v>
      </c>
      <c r="AP251" s="149">
        <f t="shared" si="114"/>
        <v>1.0474494137279418</v>
      </c>
      <c r="AQ251" s="97"/>
      <c r="AR251" s="171">
        <f t="shared" si="110"/>
        <v>3.1547232428992731E-3</v>
      </c>
      <c r="AS251" s="149">
        <f t="shared" si="111"/>
        <v>8.3048732935152975E-4</v>
      </c>
      <c r="AT251" s="149">
        <f t="shared" si="112"/>
        <v>3.1243254174808813E-3</v>
      </c>
      <c r="AU251" s="175">
        <f t="shared" si="115"/>
        <v>1.0515612769116873</v>
      </c>
      <c r="AV251" s="149">
        <f t="shared" si="116"/>
        <v>2.4105619075566689</v>
      </c>
      <c r="AW251" s="149">
        <f t="shared" si="117"/>
        <v>1.0377412874216003</v>
      </c>
    </row>
    <row r="252" spans="1:49" ht="15" x14ac:dyDescent="0.25">
      <c r="A252" s="130">
        <v>1891.11</v>
      </c>
      <c r="B252" s="138"/>
      <c r="C252" s="166">
        <f>raw_Data!B258</f>
        <v>5.25</v>
      </c>
      <c r="D252" s="167">
        <f>raw_Data!J258</f>
        <v>1.8333333333333333E-2</v>
      </c>
      <c r="E252" s="167">
        <f>raw_Data!L258</f>
        <v>2.9542985600574667E-3</v>
      </c>
      <c r="F252" s="168">
        <f t="shared" si="92"/>
        <v>5.33</v>
      </c>
      <c r="G252" s="167">
        <f>raw_Data!K258</f>
        <v>3.4396497811131957E-3</v>
      </c>
      <c r="H252" s="167">
        <f t="shared" si="93"/>
        <v>-1.5009380863039379E-2</v>
      </c>
      <c r="I252" s="165"/>
      <c r="J252" s="167">
        <f t="shared" si="94"/>
        <v>0.99986527610550013</v>
      </c>
      <c r="K252" s="167">
        <f t="shared" si="113"/>
        <v>2.8195746655574894E-3</v>
      </c>
      <c r="L252" s="93"/>
      <c r="M252" s="171">
        <f t="shared" si="89"/>
        <v>1.0028195746655575</v>
      </c>
      <c r="N252" s="172">
        <f t="shared" si="95"/>
        <v>0.98843026891807384</v>
      </c>
      <c r="O252" s="170">
        <f t="shared" si="90"/>
        <v>251</v>
      </c>
      <c r="P252" s="170">
        <f t="shared" si="91"/>
        <v>253</v>
      </c>
      <c r="Q252" s="169"/>
      <c r="R252" s="149">
        <f t="shared" si="96"/>
        <v>7.5681707897224171E-2</v>
      </c>
      <c r="S252" s="173">
        <f t="shared" si="97"/>
        <v>-0.83547792082384809</v>
      </c>
      <c r="T252" s="149">
        <v>0</v>
      </c>
      <c r="U252" s="97"/>
      <c r="V252" s="149">
        <f>1/PI()*ATAN('Exhibit4_Impact-Test'!$Y$25*S_RDY_SP)+'Exhibit4_Impact-Test'!$Y$26</f>
        <v>0.54781749600234042</v>
      </c>
      <c r="W252" s="172">
        <f t="shared" si="98"/>
        <v>0.54423493187969263</v>
      </c>
      <c r="X252" s="149">
        <f>1/PI()*ATAN('Exhibit4_Impact-Test'!$Y$25*S_RS_SP)+'Exhibit4_Impact-Test'!$Y$26</f>
        <v>0.17166015290840081</v>
      </c>
      <c r="Y252" s="172">
        <f t="shared" si="99"/>
        <v>0.16961481000638576</v>
      </c>
      <c r="Z252" s="149">
        <f>1/PI()*ATAN('Exhibit4_Impact-Test'!$Y$25*S_5050_SP)+'Exhibit4_Impact-Test'!$Y$26</f>
        <v>0.5</v>
      </c>
      <c r="AA252" s="149">
        <f t="shared" si="100"/>
        <v>0.49638686581850844</v>
      </c>
      <c r="AB252" s="195">
        <f>VLOOKUP(_xlfn.NUMBERVALUE(LEFT(A252,4)),Transactioncosts!$C:$G,5,FALSE)</f>
        <v>70</v>
      </c>
      <c r="AC252" s="174"/>
      <c r="AD252" s="175">
        <f t="shared" si="101"/>
        <v>0.99493686122175895</v>
      </c>
      <c r="AE252" s="149">
        <f t="shared" si="102"/>
        <v>1.0003495042406987</v>
      </c>
      <c r="AF252" s="149">
        <f t="shared" si="103"/>
        <v>0.99562492179181561</v>
      </c>
      <c r="AG252" s="176">
        <f t="shared" si="104"/>
        <v>0.99487814445212086</v>
      </c>
      <c r="AH252" s="149">
        <f t="shared" si="105"/>
        <v>0.9956546068460328</v>
      </c>
      <c r="AI252" s="149">
        <f t="shared" si="106"/>
        <v>0.99559962985254513</v>
      </c>
      <c r="AJ252" s="97"/>
      <c r="AK252" s="171">
        <f t="shared" si="107"/>
        <v>-5.0759998954988594E-3</v>
      </c>
      <c r="AL252" s="149">
        <f t="shared" si="108"/>
        <v>3.4944317831884332E-4</v>
      </c>
      <c r="AM252" s="149">
        <f t="shared" si="109"/>
        <v>-4.3846768696758952E-3</v>
      </c>
      <c r="AN252" s="149">
        <f t="shared" si="114"/>
        <v>1.0665099786119538</v>
      </c>
      <c r="AO252" s="149">
        <f t="shared" si="114"/>
        <v>2.8924959014684379</v>
      </c>
      <c r="AP252" s="149">
        <f t="shared" si="114"/>
        <v>1.043064736858266</v>
      </c>
      <c r="AQ252" s="97"/>
      <c r="AR252" s="171">
        <f t="shared" si="110"/>
        <v>-5.1350172106640413E-3</v>
      </c>
      <c r="AS252" s="149">
        <f t="shared" si="111"/>
        <v>-4.3548618147903635E-3</v>
      </c>
      <c r="AT252" s="149">
        <f t="shared" si="112"/>
        <v>-4.4100802720706189E-3</v>
      </c>
      <c r="AU252" s="175">
        <f t="shared" si="115"/>
        <v>1.0464262597010232</v>
      </c>
      <c r="AV252" s="149">
        <f t="shared" si="116"/>
        <v>2.4062070457418785</v>
      </c>
      <c r="AW252" s="149">
        <f t="shared" si="117"/>
        <v>1.0333312071495298</v>
      </c>
    </row>
    <row r="253" spans="1:49" ht="15" x14ac:dyDescent="0.25">
      <c r="A253" s="130">
        <v>1891.12</v>
      </c>
      <c r="B253" s="138"/>
      <c r="C253" s="166">
        <f>raw_Data!B259</f>
        <v>5.41</v>
      </c>
      <c r="D253" s="167">
        <f>raw_Data!J259</f>
        <v>1.8333333333333333E-2</v>
      </c>
      <c r="E253" s="167">
        <f>raw_Data!L259</f>
        <v>2.9529540064532345E-3</v>
      </c>
      <c r="F253" s="168">
        <f t="shared" si="92"/>
        <v>5.25</v>
      </c>
      <c r="G253" s="167">
        <f>raw_Data!K259</f>
        <v>3.4920634920634921E-3</v>
      </c>
      <c r="H253" s="167">
        <f t="shared" si="93"/>
        <v>3.0476190476190546E-2</v>
      </c>
      <c r="I253" s="165"/>
      <c r="J253" s="167">
        <f t="shared" si="94"/>
        <v>0.99986526390933372</v>
      </c>
      <c r="K253" s="167">
        <f t="shared" si="113"/>
        <v>2.818217915786958E-3</v>
      </c>
      <c r="L253" s="93"/>
      <c r="M253" s="171">
        <f t="shared" si="89"/>
        <v>1.002818217915787</v>
      </c>
      <c r="N253" s="172">
        <f t="shared" si="95"/>
        <v>1.033968253968254</v>
      </c>
      <c r="O253" s="170">
        <f t="shared" si="90"/>
        <v>252</v>
      </c>
      <c r="P253" s="170">
        <f t="shared" si="91"/>
        <v>254</v>
      </c>
      <c r="Q253" s="169"/>
      <c r="R253" s="149">
        <f t="shared" si="96"/>
        <v>8.3421459678810914E-2</v>
      </c>
      <c r="S253" s="173">
        <f t="shared" si="97"/>
        <v>0.91162861671409656</v>
      </c>
      <c r="T253" s="149">
        <v>0</v>
      </c>
      <c r="U253" s="97"/>
      <c r="V253" s="149">
        <f>1/PI()*ATAN('Exhibit4_Impact-Test'!$Y$25*S_RDY_SP)+'Exhibit4_Impact-Test'!$Y$26</f>
        <v>0.55262304182799593</v>
      </c>
      <c r="W253" s="172">
        <f t="shared" si="98"/>
        <v>0.56017304560327996</v>
      </c>
      <c r="X253" s="149">
        <f>1/PI()*ATAN('Exhibit4_Impact-Test'!$Y$25*S_RS_SP)+'Exhibit4_Impact-Test'!$Y$26</f>
        <v>0.84031443781580029</v>
      </c>
      <c r="Y253" s="172">
        <f t="shared" si="99"/>
        <v>0.84437656175590503</v>
      </c>
      <c r="Z253" s="149">
        <f>1/PI()*ATAN('Exhibit4_Impact-Test'!$Y$25*S_5050_SP)+'Exhibit4_Impact-Test'!$Y$26</f>
        <v>0.5</v>
      </c>
      <c r="AA253" s="149">
        <f t="shared" si="100"/>
        <v>0.50764685853977931</v>
      </c>
      <c r="AB253" s="195">
        <f>VLOOKUP(_xlfn.NUMBERVALUE(LEFT(A253,4)),Transactioncosts!$C:$G,5,FALSE)</f>
        <v>70</v>
      </c>
      <c r="AC253" s="174"/>
      <c r="AD253" s="175">
        <f t="shared" si="101"/>
        <v>1.020032445592153</v>
      </c>
      <c r="AE253" s="149">
        <f t="shared" si="102"/>
        <v>1.0289940429491578</v>
      </c>
      <c r="AF253" s="149">
        <f t="shared" si="103"/>
        <v>1.0183932359420205</v>
      </c>
      <c r="AG253" s="176">
        <f t="shared" si="104"/>
        <v>1.019932318172907</v>
      </c>
      <c r="AH253" s="149">
        <f t="shared" si="105"/>
        <v>1.0289125218054243</v>
      </c>
      <c r="AI253" s="149">
        <f t="shared" si="106"/>
        <v>1.018339707932242</v>
      </c>
      <c r="AJ253" s="97"/>
      <c r="AK253" s="171">
        <f t="shared" si="107"/>
        <v>1.9834436194342921E-2</v>
      </c>
      <c r="AL253" s="149">
        <f t="shared" si="108"/>
        <v>2.8581667670099637E-2</v>
      </c>
      <c r="AM253" s="149">
        <f t="shared" si="109"/>
        <v>1.8226126391025783E-2</v>
      </c>
      <c r="AN253" s="149">
        <f t="shared" si="114"/>
        <v>1.0863444148062968</v>
      </c>
      <c r="AO253" s="149">
        <f t="shared" si="114"/>
        <v>2.9210775691385376</v>
      </c>
      <c r="AP253" s="149">
        <f t="shared" si="114"/>
        <v>1.0612908632492917</v>
      </c>
      <c r="AQ253" s="97"/>
      <c r="AR253" s="171">
        <f t="shared" si="110"/>
        <v>1.9736270362162918E-2</v>
      </c>
      <c r="AS253" s="149">
        <f t="shared" si="111"/>
        <v>2.850244041540077E-2</v>
      </c>
      <c r="AT253" s="149">
        <f t="shared" si="112"/>
        <v>1.8173563771118503E-2</v>
      </c>
      <c r="AU253" s="175">
        <f t="shared" si="115"/>
        <v>1.0661625300631861</v>
      </c>
      <c r="AV253" s="149">
        <f t="shared" si="116"/>
        <v>2.4347094861572791</v>
      </c>
      <c r="AW253" s="149">
        <f t="shared" si="117"/>
        <v>1.0515047709206482</v>
      </c>
    </row>
    <row r="254" spans="1:49" ht="15" x14ac:dyDescent="0.25">
      <c r="A254" s="130">
        <v>1892.01</v>
      </c>
      <c r="B254" s="138"/>
      <c r="C254" s="166">
        <f>raw_Data!B260</f>
        <v>5.51</v>
      </c>
      <c r="D254" s="167">
        <f>raw_Data!J260</f>
        <v>1.8475000000000002E-2</v>
      </c>
      <c r="E254" s="167">
        <f>raw_Data!L260</f>
        <v>2.9516094330215292E-3</v>
      </c>
      <c r="F254" s="168">
        <f t="shared" si="92"/>
        <v>5.41</v>
      </c>
      <c r="G254" s="167">
        <f>raw_Data!K260</f>
        <v>3.4149722735674678E-3</v>
      </c>
      <c r="H254" s="167">
        <f t="shared" si="93"/>
        <v>1.8484288354898348E-2</v>
      </c>
      <c r="I254" s="165"/>
      <c r="J254" s="167">
        <f t="shared" si="94"/>
        <v>0.9998652517116442</v>
      </c>
      <c r="K254" s="167">
        <f t="shared" si="113"/>
        <v>2.8168611446657277E-3</v>
      </c>
      <c r="L254" s="93"/>
      <c r="M254" s="171">
        <f t="shared" si="89"/>
        <v>1.0028168611446657</v>
      </c>
      <c r="N254" s="172">
        <f t="shared" si="95"/>
        <v>1.0218992606284656</v>
      </c>
      <c r="O254" s="170">
        <f t="shared" si="90"/>
        <v>253</v>
      </c>
      <c r="P254" s="170">
        <f t="shared" si="91"/>
        <v>255</v>
      </c>
      <c r="Q254" s="169"/>
      <c r="R254" s="149">
        <f t="shared" si="96"/>
        <v>7.255395976611892E-2</v>
      </c>
      <c r="S254" s="173">
        <f t="shared" si="97"/>
        <v>0.86225121885187028</v>
      </c>
      <c r="T254" s="149">
        <v>0</v>
      </c>
      <c r="U254" s="97"/>
      <c r="V254" s="149">
        <f>1/PI()*ATAN('Exhibit4_Impact-Test'!$Y$25*S_RDY_SP)+'Exhibit4_Impact-Test'!$Y$26</f>
        <v>0.54586912856813019</v>
      </c>
      <c r="W254" s="172">
        <f t="shared" si="98"/>
        <v>0.55053779736379171</v>
      </c>
      <c r="X254" s="149">
        <f>1/PI()*ATAN('Exhibit4_Impact-Test'!$Y$25*S_RS_SP)+'Exhibit4_Impact-Test'!$Y$26</f>
        <v>0.83273068407967599</v>
      </c>
      <c r="Y254" s="172">
        <f t="shared" si="99"/>
        <v>0.83533986616297196</v>
      </c>
      <c r="Z254" s="149">
        <f>1/PI()*ATAN('Exhibit4_Impact-Test'!$Y$25*S_5050_SP)+'Exhibit4_Impact-Test'!$Y$26</f>
        <v>0.5</v>
      </c>
      <c r="AA254" s="149">
        <f t="shared" si="100"/>
        <v>0.5047123641874024</v>
      </c>
      <c r="AB254" s="195">
        <f>VLOOKUP(_xlfn.NUMBERVALUE(LEFT(A254,4)),Transactioncosts!$C:$G,5,FALSE)</f>
        <v>70</v>
      </c>
      <c r="AC254" s="174"/>
      <c r="AD254" s="175">
        <f t="shared" si="101"/>
        <v>1.0132333539218765</v>
      </c>
      <c r="AE254" s="149">
        <f t="shared" si="102"/>
        <v>1.018707360720692</v>
      </c>
      <c r="AF254" s="149">
        <f t="shared" si="103"/>
        <v>1.0123580608865657</v>
      </c>
      <c r="AG254" s="176">
        <f t="shared" si="104"/>
        <v>1.0131774706639483</v>
      </c>
      <c r="AH254" s="149">
        <f t="shared" si="105"/>
        <v>1.0178101439288112</v>
      </c>
      <c r="AI254" s="149">
        <f t="shared" si="106"/>
        <v>1.0123250743372538</v>
      </c>
      <c r="AJ254" s="97"/>
      <c r="AK254" s="171">
        <f t="shared" si="107"/>
        <v>1.3146557989533575E-2</v>
      </c>
      <c r="AL254" s="149">
        <f t="shared" si="108"/>
        <v>1.8534530189714897E-2</v>
      </c>
      <c r="AM254" s="149">
        <f t="shared" si="109"/>
        <v>1.2282323392771679E-2</v>
      </c>
      <c r="AN254" s="149">
        <f t="shared" si="114"/>
        <v>1.0994909727958304</v>
      </c>
      <c r="AO254" s="149">
        <f t="shared" si="114"/>
        <v>2.9396120993282526</v>
      </c>
      <c r="AP254" s="149">
        <f t="shared" si="114"/>
        <v>1.0735731866420632</v>
      </c>
      <c r="AQ254" s="97"/>
      <c r="AR254" s="171">
        <f t="shared" si="110"/>
        <v>1.3091403074977827E-2</v>
      </c>
      <c r="AS254" s="149">
        <f t="shared" si="111"/>
        <v>1.7653401647601801E-2</v>
      </c>
      <c r="AT254" s="149">
        <f t="shared" si="112"/>
        <v>1.224973898611478E-2</v>
      </c>
      <c r="AU254" s="175">
        <f t="shared" si="115"/>
        <v>1.0792539331381639</v>
      </c>
      <c r="AV254" s="149">
        <f t="shared" si="116"/>
        <v>2.4523628878048811</v>
      </c>
      <c r="AW254" s="149">
        <f t="shared" si="117"/>
        <v>1.0637545099067629</v>
      </c>
    </row>
    <row r="255" spans="1:49" ht="15" x14ac:dyDescent="0.25">
      <c r="A255" s="130">
        <v>1892.02</v>
      </c>
      <c r="B255" s="138"/>
      <c r="C255" s="166">
        <f>raw_Data!B261</f>
        <v>5.52</v>
      </c>
      <c r="D255" s="167">
        <f>raw_Data!J261</f>
        <v>1.8608333333333334E-2</v>
      </c>
      <c r="E255" s="167">
        <f>raw_Data!L261</f>
        <v>2.9616932504850091E-3</v>
      </c>
      <c r="F255" s="168">
        <f t="shared" si="92"/>
        <v>5.51</v>
      </c>
      <c r="G255" s="167">
        <f>raw_Data!K261</f>
        <v>3.3771929824561405E-3</v>
      </c>
      <c r="H255" s="167">
        <f t="shared" si="93"/>
        <v>1.814882032667775E-3</v>
      </c>
      <c r="I255" s="165"/>
      <c r="J255" s="167">
        <f t="shared" si="94"/>
        <v>1.0010106403171768</v>
      </c>
      <c r="K255" s="167">
        <f t="shared" si="113"/>
        <v>3.972333567661801E-3</v>
      </c>
      <c r="L255" s="93"/>
      <c r="M255" s="171">
        <f t="shared" si="89"/>
        <v>1.0039723335676618</v>
      </c>
      <c r="N255" s="172">
        <f t="shared" si="95"/>
        <v>1.005192075015124</v>
      </c>
      <c r="O255" s="170">
        <f t="shared" si="90"/>
        <v>254</v>
      </c>
      <c r="P255" s="170">
        <f t="shared" si="91"/>
        <v>256</v>
      </c>
      <c r="Q255" s="169"/>
      <c r="R255" s="149">
        <f t="shared" si="96"/>
        <v>6.7245510524045995E-2</v>
      </c>
      <c r="S255" s="173">
        <f t="shared" si="97"/>
        <v>0.38075847732695284</v>
      </c>
      <c r="T255" s="149">
        <v>0</v>
      </c>
      <c r="U255" s="97"/>
      <c r="V255" s="149">
        <f>1/PI()*ATAN('Exhibit4_Impact-Test'!$Y$25*S_RDY_SP)+'Exhibit4_Impact-Test'!$Y$26</f>
        <v>0.54255447480260388</v>
      </c>
      <c r="W255" s="172">
        <f t="shared" si="98"/>
        <v>0.54285580495801</v>
      </c>
      <c r="X255" s="149">
        <f>1/PI()*ATAN('Exhibit4_Impact-Test'!$Y$25*S_RS_SP)+'Exhibit4_Impact-Test'!$Y$26</f>
        <v>0.70716603875142825</v>
      </c>
      <c r="Y255" s="172">
        <f t="shared" si="99"/>
        <v>0.70741741017927384</v>
      </c>
      <c r="Z255" s="149">
        <f>1/PI()*ATAN('Exhibit4_Impact-Test'!$Y$25*S_5050_SP)+'Exhibit4_Impact-Test'!$Y$26</f>
        <v>0.5</v>
      </c>
      <c r="AA255" s="149">
        <f t="shared" si="100"/>
        <v>0.50030354445914227</v>
      </c>
      <c r="AB255" s="195">
        <f>VLOOKUP(_xlfn.NUMBERVALUE(LEFT(A255,4)),Transactioncosts!$C:$G,5,FALSE)</f>
        <v>70</v>
      </c>
      <c r="AC255" s="174"/>
      <c r="AD255" s="175">
        <f t="shared" si="101"/>
        <v>1.0046341097480846</v>
      </c>
      <c r="AE255" s="149">
        <f t="shared" si="102"/>
        <v>1.0048348932953646</v>
      </c>
      <c r="AF255" s="149">
        <f t="shared" si="103"/>
        <v>1.0045822042913928</v>
      </c>
      <c r="AG255" s="176">
        <f t="shared" si="104"/>
        <v>1.0046310783966292</v>
      </c>
      <c r="AH255" s="149">
        <f t="shared" si="105"/>
        <v>1.0040493843183851</v>
      </c>
      <c r="AI255" s="149">
        <f t="shared" si="106"/>
        <v>1.0045800794801787</v>
      </c>
      <c r="AJ255" s="97"/>
      <c r="AK255" s="171">
        <f t="shared" si="107"/>
        <v>4.6234053190989813E-3</v>
      </c>
      <c r="AL255" s="149">
        <f t="shared" si="108"/>
        <v>4.823242736490361E-3</v>
      </c>
      <c r="AM255" s="149">
        <f t="shared" si="109"/>
        <v>4.57173795372799E-3</v>
      </c>
      <c r="AN255" s="149">
        <f t="shared" si="114"/>
        <v>1.1041143781149294</v>
      </c>
      <c r="AO255" s="149">
        <f t="shared" si="114"/>
        <v>2.9444353420647431</v>
      </c>
      <c r="AP255" s="149">
        <f t="shared" si="114"/>
        <v>1.0781449245957913</v>
      </c>
      <c r="AQ255" s="97"/>
      <c r="AR255" s="171">
        <f t="shared" si="110"/>
        <v>4.6203879459087273E-3</v>
      </c>
      <c r="AS255" s="149">
        <f t="shared" si="111"/>
        <v>4.0412076279813264E-3</v>
      </c>
      <c r="AT255" s="149">
        <f t="shared" si="112"/>
        <v>4.5696228321857914E-3</v>
      </c>
      <c r="AU255" s="175">
        <f t="shared" si="115"/>
        <v>1.0838743210840727</v>
      </c>
      <c r="AV255" s="149">
        <f t="shared" si="116"/>
        <v>2.4564040954328625</v>
      </c>
      <c r="AW255" s="149">
        <f t="shared" si="117"/>
        <v>1.0683241327389488</v>
      </c>
    </row>
    <row r="256" spans="1:49" ht="15" x14ac:dyDescent="0.25">
      <c r="A256" s="130">
        <v>1892.03</v>
      </c>
      <c r="B256" s="138"/>
      <c r="C256" s="166">
        <f>raw_Data!B262</f>
        <v>5.58</v>
      </c>
      <c r="D256" s="167">
        <f>raw_Data!J262</f>
        <v>1.8749999999999999E-2</v>
      </c>
      <c r="E256" s="167">
        <f>raw_Data!L262</f>
        <v>2.9717759528575804E-3</v>
      </c>
      <c r="F256" s="168">
        <f t="shared" si="92"/>
        <v>5.52</v>
      </c>
      <c r="G256" s="167">
        <f>raw_Data!K262</f>
        <v>3.3967391304347829E-3</v>
      </c>
      <c r="H256" s="167">
        <f t="shared" si="93"/>
        <v>1.0869565217391353E-2</v>
      </c>
      <c r="I256" s="165"/>
      <c r="J256" s="167">
        <f t="shared" si="94"/>
        <v>1.0010099544463218</v>
      </c>
      <c r="K256" s="167">
        <f t="shared" si="113"/>
        <v>3.9817303991793729E-3</v>
      </c>
      <c r="L256" s="93"/>
      <c r="M256" s="171">
        <f t="shared" si="89"/>
        <v>1.0039817303991794</v>
      </c>
      <c r="N256" s="172">
        <f t="shared" si="95"/>
        <v>1.0142663043478262</v>
      </c>
      <c r="O256" s="170">
        <f t="shared" si="90"/>
        <v>255</v>
      </c>
      <c r="P256" s="170">
        <f t="shared" si="91"/>
        <v>257</v>
      </c>
      <c r="Q256" s="169"/>
      <c r="R256" s="149">
        <f t="shared" si="96"/>
        <v>6.8420304547902017E-2</v>
      </c>
      <c r="S256" s="173">
        <f t="shared" si="97"/>
        <v>0.78586957525494461</v>
      </c>
      <c r="T256" s="149">
        <v>0</v>
      </c>
      <c r="U256" s="97"/>
      <c r="V256" s="149">
        <f>1/PI()*ATAN('Exhibit4_Impact-Test'!$Y$25*S_RDY_SP)+'Exhibit4_Impact-Test'!$Y$26</f>
        <v>0.54328885516593528</v>
      </c>
      <c r="W256" s="172">
        <f t="shared" si="98"/>
        <v>0.54581653816618303</v>
      </c>
      <c r="X256" s="149">
        <f>1/PI()*ATAN('Exhibit4_Impact-Test'!$Y$25*S_RS_SP)+'Exhibit4_Impact-Test'!$Y$26</f>
        <v>0.81963297831920889</v>
      </c>
      <c r="Y256" s="172">
        <f t="shared" si="99"/>
        <v>0.82113475679925729</v>
      </c>
      <c r="Z256" s="149">
        <f>1/PI()*ATAN('Exhibit4_Impact-Test'!$Y$25*S_5050_SP)+'Exhibit4_Impact-Test'!$Y$26</f>
        <v>0.5</v>
      </c>
      <c r="AA256" s="149">
        <f t="shared" si="100"/>
        <v>0.50254789643581543</v>
      </c>
      <c r="AB256" s="195">
        <f>VLOOKUP(_xlfn.NUMBERVALUE(LEFT(A256,4)),Transactioncosts!$C:$G,5,FALSE)</f>
        <v>70</v>
      </c>
      <c r="AC256" s="174"/>
      <c r="AD256" s="175">
        <f t="shared" si="101"/>
        <v>1.0095692248056092</v>
      </c>
      <c r="AE256" s="149">
        <f t="shared" si="102"/>
        <v>1.012411306375453</v>
      </c>
      <c r="AF256" s="149">
        <f t="shared" si="103"/>
        <v>1.0091240173735028</v>
      </c>
      <c r="AG256" s="176">
        <f t="shared" si="104"/>
        <v>1.0095369676449659</v>
      </c>
      <c r="AH256" s="149">
        <f t="shared" si="105"/>
        <v>1.0087261516138746</v>
      </c>
      <c r="AI256" s="149">
        <f t="shared" si="106"/>
        <v>1.0091061820984522</v>
      </c>
      <c r="AJ256" s="97"/>
      <c r="AK256" s="171">
        <f t="shared" si="107"/>
        <v>9.5237297784113648E-3</v>
      </c>
      <c r="AL256" s="149">
        <f t="shared" si="108"/>
        <v>1.2334917520044134E-2</v>
      </c>
      <c r="AM256" s="149">
        <f t="shared" si="109"/>
        <v>9.0826449914588291E-3</v>
      </c>
      <c r="AN256" s="149">
        <f t="shared" si="114"/>
        <v>1.1136381078933408</v>
      </c>
      <c r="AO256" s="149">
        <f t="shared" si="114"/>
        <v>2.9567702595847871</v>
      </c>
      <c r="AP256" s="149">
        <f t="shared" si="114"/>
        <v>1.08722756958725</v>
      </c>
      <c r="AQ256" s="97"/>
      <c r="AR256" s="171">
        <f t="shared" si="110"/>
        <v>9.4917778575400302E-3</v>
      </c>
      <c r="AS256" s="149">
        <f t="shared" si="111"/>
        <v>8.6882987997553823E-3</v>
      </c>
      <c r="AT256" s="149">
        <f t="shared" si="112"/>
        <v>9.0649708182592142E-3</v>
      </c>
      <c r="AU256" s="175">
        <f t="shared" si="115"/>
        <v>1.0933660989416127</v>
      </c>
      <c r="AV256" s="149">
        <f t="shared" si="116"/>
        <v>2.4650923942326179</v>
      </c>
      <c r="AW256" s="149">
        <f t="shared" si="117"/>
        <v>1.0773891035572081</v>
      </c>
    </row>
    <row r="257" spans="1:49" ht="15" x14ac:dyDescent="0.25">
      <c r="A257" s="130">
        <v>1892.04</v>
      </c>
      <c r="B257" s="138"/>
      <c r="C257" s="166">
        <f>raw_Data!B263</f>
        <v>5.57</v>
      </c>
      <c r="D257" s="167">
        <f>raw_Data!J263</f>
        <v>1.8891666666666668E-2</v>
      </c>
      <c r="E257" s="167">
        <f>raw_Data!L263</f>
        <v>2.9818575403970371E-3</v>
      </c>
      <c r="F257" s="168">
        <f t="shared" si="92"/>
        <v>5.58</v>
      </c>
      <c r="G257" s="167">
        <f>raw_Data!K263</f>
        <v>3.385603345280765E-3</v>
      </c>
      <c r="H257" s="167">
        <f t="shared" si="93"/>
        <v>-1.7921146953404632E-3</v>
      </c>
      <c r="I257" s="165"/>
      <c r="J257" s="167">
        <f t="shared" si="94"/>
        <v>1.0010092692432089</v>
      </c>
      <c r="K257" s="167">
        <f t="shared" si="113"/>
        <v>3.9911267836059139E-3</v>
      </c>
      <c r="L257" s="93"/>
      <c r="M257" s="171">
        <f t="shared" si="89"/>
        <v>1.0039911267836059</v>
      </c>
      <c r="N257" s="172">
        <f t="shared" si="95"/>
        <v>1.0015934886499402</v>
      </c>
      <c r="O257" s="170">
        <f t="shared" si="90"/>
        <v>256</v>
      </c>
      <c r="P257" s="170">
        <f t="shared" si="91"/>
        <v>258</v>
      </c>
      <c r="Q257" s="169"/>
      <c r="R257" s="149">
        <f t="shared" si="96"/>
        <v>6.5094022712215246E-2</v>
      </c>
      <c r="S257" s="173">
        <f t="shared" si="97"/>
        <v>-0.37618720236962955</v>
      </c>
      <c r="T257" s="149">
        <v>0</v>
      </c>
      <c r="U257" s="97"/>
      <c r="V257" s="149">
        <f>1/PI()*ATAN('Exhibit4_Impact-Test'!$Y$25*S_RDY_SP)+'Exhibit4_Impact-Test'!$Y$26</f>
        <v>0.54120837235999808</v>
      </c>
      <c r="W257" s="172">
        <f t="shared" si="98"/>
        <v>0.54061463356609329</v>
      </c>
      <c r="X257" s="149">
        <f>1/PI()*ATAN('Exhibit4_Impact-Test'!$Y$25*S_RS_SP)+'Exhibit4_Impact-Test'!$Y$26</f>
        <v>0.29468407657377432</v>
      </c>
      <c r="Y257" s="172">
        <f t="shared" si="99"/>
        <v>0.29418737005773715</v>
      </c>
      <c r="Z257" s="149">
        <f>1/PI()*ATAN('Exhibit4_Impact-Test'!$Y$25*S_5050_SP)+'Exhibit4_Impact-Test'!$Y$26</f>
        <v>0.5</v>
      </c>
      <c r="AA257" s="149">
        <f t="shared" si="100"/>
        <v>0.49940225954187745</v>
      </c>
      <c r="AB257" s="195">
        <f>VLOOKUP(_xlfn.NUMBERVALUE(LEFT(A257,4)),Transactioncosts!$C:$G,5,FALSE)</f>
        <v>70</v>
      </c>
      <c r="AC257" s="174"/>
      <c r="AD257" s="175">
        <f t="shared" si="101"/>
        <v>1.0026935049517764</v>
      </c>
      <c r="AE257" s="149">
        <f t="shared" si="102"/>
        <v>1.0032845810042286</v>
      </c>
      <c r="AF257" s="149">
        <f t="shared" si="103"/>
        <v>1.0027923077167731</v>
      </c>
      <c r="AG257" s="176">
        <f t="shared" si="104"/>
        <v>1.0026774904949571</v>
      </c>
      <c r="AH257" s="149">
        <f t="shared" si="105"/>
        <v>1.0018438925946327</v>
      </c>
      <c r="AI257" s="149">
        <f t="shared" si="106"/>
        <v>1.0027881235335663</v>
      </c>
      <c r="AJ257" s="97"/>
      <c r="AK257" s="171">
        <f t="shared" si="107"/>
        <v>2.6898839679483822E-3</v>
      </c>
      <c r="AL257" s="149">
        <f t="shared" si="108"/>
        <v>3.2791985508908417E-3</v>
      </c>
      <c r="AM257" s="149">
        <f t="shared" si="109"/>
        <v>2.7884164676075028E-3</v>
      </c>
      <c r="AN257" s="149">
        <f t="shared" si="114"/>
        <v>1.1163279918612892</v>
      </c>
      <c r="AO257" s="149">
        <f t="shared" si="114"/>
        <v>2.960049458135678</v>
      </c>
      <c r="AP257" s="149">
        <f t="shared" si="114"/>
        <v>1.0900159860548575</v>
      </c>
      <c r="AQ257" s="97"/>
      <c r="AR257" s="171">
        <f t="shared" si="110"/>
        <v>2.673912402730759E-3</v>
      </c>
      <c r="AS257" s="149">
        <f t="shared" si="111"/>
        <v>1.8421947115047795E-3</v>
      </c>
      <c r="AT257" s="149">
        <f t="shared" si="112"/>
        <v>2.7842439266895611E-3</v>
      </c>
      <c r="AU257" s="175">
        <f t="shared" si="115"/>
        <v>1.0960400113443436</v>
      </c>
      <c r="AV257" s="149">
        <f t="shared" si="116"/>
        <v>2.4669345889441225</v>
      </c>
      <c r="AW257" s="149">
        <f t="shared" si="117"/>
        <v>1.0801733474838977</v>
      </c>
    </row>
    <row r="258" spans="1:49" ht="15" x14ac:dyDescent="0.25">
      <c r="A258" s="130">
        <v>1892.05</v>
      </c>
      <c r="B258" s="138"/>
      <c r="C258" s="166">
        <f>raw_Data!B264</f>
        <v>5.57</v>
      </c>
      <c r="D258" s="167">
        <f>raw_Data!J264</f>
        <v>1.9025E-2</v>
      </c>
      <c r="E258" s="167">
        <f>raw_Data!L264</f>
        <v>2.9919380133611728E-3</v>
      </c>
      <c r="F258" s="168">
        <f t="shared" si="92"/>
        <v>5.57</v>
      </c>
      <c r="G258" s="167">
        <f>raw_Data!K264</f>
        <v>3.4156193895870735E-3</v>
      </c>
      <c r="H258" s="167">
        <f t="shared" si="93"/>
        <v>0</v>
      </c>
      <c r="I258" s="165"/>
      <c r="J258" s="167">
        <f t="shared" si="94"/>
        <v>1.0010085847070522</v>
      </c>
      <c r="K258" s="167">
        <f t="shared" si="113"/>
        <v>4.000522720413402E-3</v>
      </c>
      <c r="L258" s="93"/>
      <c r="M258" s="171">
        <f t="shared" ref="M258:M321" si="118">interest_mon+bond_approx_price</f>
        <v>1.0040005227204134</v>
      </c>
      <c r="N258" s="172">
        <f t="shared" si="95"/>
        <v>1.0034156193895871</v>
      </c>
      <c r="O258" s="170">
        <f t="shared" ref="O258:O321" si="119">ROW(A258)-1</f>
        <v>257</v>
      </c>
      <c r="P258" s="170">
        <f t="shared" ref="P258:P321" si="120">ROW(A258)+1</f>
        <v>259</v>
      </c>
      <c r="Q258" s="169"/>
      <c r="R258" s="149">
        <f t="shared" si="96"/>
        <v>6.7802018504678485E-2</v>
      </c>
      <c r="S258" s="173">
        <f t="shared" si="97"/>
        <v>0</v>
      </c>
      <c r="T258" s="149">
        <v>0</v>
      </c>
      <c r="U258" s="97"/>
      <c r="V258" s="149">
        <f>1/PI()*ATAN('Exhibit4_Impact-Test'!$Y$25*S_RDY_SP)+'Exhibit4_Impact-Test'!$Y$26</f>
        <v>0.54290241311170417</v>
      </c>
      <c r="W258" s="172">
        <f t="shared" si="98"/>
        <v>0.54275779648180511</v>
      </c>
      <c r="X258" s="149">
        <f>1/PI()*ATAN('Exhibit4_Impact-Test'!$Y$25*S_RS_SP)+'Exhibit4_Impact-Test'!$Y$26</f>
        <v>0.5</v>
      </c>
      <c r="Y258" s="172">
        <f t="shared" si="99"/>
        <v>0.49985431437992439</v>
      </c>
      <c r="Z258" s="149">
        <f>1/PI()*ATAN('Exhibit4_Impact-Test'!$Y$25*S_5050_SP)+'Exhibit4_Impact-Test'!$Y$26</f>
        <v>0.5</v>
      </c>
      <c r="AA258" s="149">
        <f t="shared" si="100"/>
        <v>0.49985431437992439</v>
      </c>
      <c r="AB258" s="195">
        <f>VLOOKUP(_xlfn.NUMBERVALUE(LEFT(A258,4)),Transactioncosts!$C:$G,5,FALSE)</f>
        <v>70</v>
      </c>
      <c r="AC258" s="174"/>
      <c r="AD258" s="175">
        <f t="shared" si="101"/>
        <v>1.0036829772906708</v>
      </c>
      <c r="AE258" s="149">
        <f t="shared" si="102"/>
        <v>1.0037080710550002</v>
      </c>
      <c r="AF258" s="149">
        <f t="shared" si="103"/>
        <v>1.0037080710550002</v>
      </c>
      <c r="AG258" s="176">
        <f t="shared" si="104"/>
        <v>1.0036731639320731</v>
      </c>
      <c r="AH258" s="149">
        <f t="shared" si="105"/>
        <v>1.0016819705123174</v>
      </c>
      <c r="AI258" s="149">
        <f t="shared" si="106"/>
        <v>1.0037070512556596</v>
      </c>
      <c r="AJ258" s="97"/>
      <c r="AK258" s="171">
        <f t="shared" si="107"/>
        <v>3.676211736309362E-3</v>
      </c>
      <c r="AL258" s="149">
        <f t="shared" si="108"/>
        <v>3.7012131074685498E-3</v>
      </c>
      <c r="AM258" s="149">
        <f t="shared" si="109"/>
        <v>3.7012131074685498E-3</v>
      </c>
      <c r="AN258" s="149">
        <f t="shared" si="114"/>
        <v>1.1200042035975986</v>
      </c>
      <c r="AO258" s="149">
        <f t="shared" si="114"/>
        <v>2.9637506712431465</v>
      </c>
      <c r="AP258" s="149">
        <f t="shared" si="114"/>
        <v>1.093717199162326</v>
      </c>
      <c r="AQ258" s="97"/>
      <c r="AR258" s="171">
        <f t="shared" si="110"/>
        <v>3.6664343396667983E-3</v>
      </c>
      <c r="AS258" s="149">
        <f t="shared" si="111"/>
        <v>1.6805575840292337E-3</v>
      </c>
      <c r="AT258" s="149">
        <f t="shared" si="112"/>
        <v>3.7001970751300512E-3</v>
      </c>
      <c r="AU258" s="175">
        <f t="shared" si="115"/>
        <v>1.0997064456840104</v>
      </c>
      <c r="AV258" s="149">
        <f t="shared" si="116"/>
        <v>2.4686151465281516</v>
      </c>
      <c r="AW258" s="149">
        <f t="shared" si="117"/>
        <v>1.0838735445590277</v>
      </c>
    </row>
    <row r="259" spans="1:49" ht="15" x14ac:dyDescent="0.25">
      <c r="A259" s="130">
        <v>1892.06</v>
      </c>
      <c r="B259" s="138"/>
      <c r="C259" s="166">
        <f>raw_Data!B265</f>
        <v>5.54</v>
      </c>
      <c r="D259" s="167">
        <f>raw_Data!J265</f>
        <v>1.9166666666666669E-2</v>
      </c>
      <c r="E259" s="167">
        <f>raw_Data!L265</f>
        <v>3.0020173720075594E-3</v>
      </c>
      <c r="F259" s="168">
        <f t="shared" ref="F259:F322" si="121">C258</f>
        <v>5.57</v>
      </c>
      <c r="G259" s="167">
        <f>raw_Data!K265</f>
        <v>3.4410532615200481E-3</v>
      </c>
      <c r="H259" s="167">
        <f t="shared" ref="H259:H322" si="122">q_SP/q_SP_tminus-1</f>
        <v>-5.3859964093357915E-3</v>
      </c>
      <c r="I259" s="165"/>
      <c r="J259" s="167">
        <f t="shared" ref="J259:J322" si="123">interest_mon*((1-(1+INDEX(interest_mon,tMinus))^(-119))/INDEX(interest_mon,tMinus))+(1+INDEX(interest_mon,tMinus))^(-119)</f>
        <v>1.0010079008370432</v>
      </c>
      <c r="K259" s="167">
        <f t="shared" si="113"/>
        <v>4.0099182090507224E-3</v>
      </c>
      <c r="L259" s="93"/>
      <c r="M259" s="171">
        <f t="shared" si="118"/>
        <v>1.0040099182090507</v>
      </c>
      <c r="N259" s="172">
        <f t="shared" ref="N259:N322" si="124">(D_mon+q_SP)/INDEX(q_SP,tMinus)</f>
        <v>0.99805505685218432</v>
      </c>
      <c r="O259" s="170">
        <f t="shared" si="119"/>
        <v>258</v>
      </c>
      <c r="P259" s="170">
        <f t="shared" si="120"/>
        <v>260</v>
      </c>
      <c r="Q259" s="169"/>
      <c r="R259" s="149">
        <f t="shared" ref="R259:R322" si="125">(div_yield_mon-INDEX(interest_mon, tMinus))/(div_yield_mon+INDEX(interest_mon,tMinus))</f>
        <v>6.9814372345339118E-2</v>
      </c>
      <c r="S259" s="173">
        <f t="shared" ref="S259:S322" si="126">price_yield/(ABS(price_yield)+INDEX(interest_mon,tMinus))</f>
        <v>-0.64287879775525514</v>
      </c>
      <c r="T259" s="149">
        <v>0</v>
      </c>
      <c r="U259" s="97"/>
      <c r="V259" s="149">
        <f>1/PI()*ATAN('Exhibit4_Impact-Test'!$Y$25*S_RDY_SP)+'Exhibit4_Impact-Test'!$Y$26</f>
        <v>0.54415970485292309</v>
      </c>
      <c r="W259" s="172">
        <f t="shared" ref="W259:W322" si="127">L_RDY_SP_set*R_SP/R_RDY</f>
        <v>0.54268373775701151</v>
      </c>
      <c r="X259" s="149">
        <f>1/PI()*ATAN('Exhibit4_Impact-Test'!$Y$25*S_RS_SP)+'Exhibit4_Impact-Test'!$Y$26</f>
        <v>0.2104113797109633</v>
      </c>
      <c r="Y259" s="172">
        <f t="shared" ref="Y259:Y322" si="128">L_RS_SP_set*R_SP/R_RS</f>
        <v>0.20942476842395102</v>
      </c>
      <c r="Z259" s="149">
        <f>1/PI()*ATAN('Exhibit4_Impact-Test'!$Y$25*S_5050_SP)+'Exhibit4_Impact-Test'!$Y$26</f>
        <v>0.5</v>
      </c>
      <c r="AA259" s="149">
        <f t="shared" ref="AA259:AA322" si="129">L_5050_SP_set*R_SP/R_5050</f>
        <v>0.49851282015542869</v>
      </c>
      <c r="AB259" s="195">
        <f>VLOOKUP(_xlfn.NUMBERVALUE(LEFT(A259,4)),Transactioncosts!$C:$G,5,FALSE)</f>
        <v>70</v>
      </c>
      <c r="AC259" s="174"/>
      <c r="AD259" s="175">
        <f t="shared" ref="AD259:AD322" si="130">R_Cash*(1-L_RDY_SP_set)+R_SP*L_RDY_SP_set</f>
        <v>1.0007695226106581</v>
      </c>
      <c r="AE259" s="149">
        <f t="shared" ref="AE259:AE322" si="131">R_Cash*(1-L_RS_SP_set)+R_SP*L_RS_SP_set</f>
        <v>1.0027569476149649</v>
      </c>
      <c r="AF259" s="149">
        <f t="shared" ref="AF259:AF322" si="132">R_Cash*(1-L_5050_SP_set)+R_SP*L_5050_SP_set</f>
        <v>1.0010324875306176</v>
      </c>
      <c r="AG259" s="176">
        <f t="shared" ref="AG259:AG322" si="133">R_RDY-ABS(L_RDY_SP_act-INDEX(L_RDY_SP_set,tPlus))*TC/10000</f>
        <v>1.0007387770393652</v>
      </c>
      <c r="AH259" s="149">
        <f t="shared" ref="AH259:AH322" si="134">R_RS-ABS(L_RS_SP_act-INDEX(L_RS_SP_set,tPlus))*TC/10000</f>
        <v>1.0007229209939326</v>
      </c>
      <c r="AI259" s="149">
        <f t="shared" ref="AI259:AI322" si="135">R_5050-ABS(L_5050_SP_act-INDEX(L_5050_SP_set,tPlus))*TC/10000</f>
        <v>1.0010220772717056</v>
      </c>
      <c r="AJ259" s="97"/>
      <c r="AK259" s="171">
        <f t="shared" ref="AK259:AK322" si="136">LN(R_RDY)</f>
        <v>7.6922667994113218E-4</v>
      </c>
      <c r="AL259" s="149">
        <f t="shared" ref="AL259:AL322" si="137">LN(R_RS)</f>
        <v>2.7531542054438419E-3</v>
      </c>
      <c r="AM259" s="149">
        <f t="shared" ref="AM259:AM322" si="138">LN(R_5050)</f>
        <v>1.0319548819709983E-3</v>
      </c>
      <c r="AN259" s="149">
        <f t="shared" si="114"/>
        <v>1.1207734302775396</v>
      </c>
      <c r="AO259" s="149">
        <f t="shared" si="114"/>
        <v>2.9665038254485903</v>
      </c>
      <c r="AP259" s="149">
        <f t="shared" si="114"/>
        <v>1.0947491540442971</v>
      </c>
      <c r="AQ259" s="97"/>
      <c r="AR259" s="171">
        <f t="shared" ref="AR259:AR322" si="139">LN(R_RDY_TC)</f>
        <v>7.385042779399064E-4</v>
      </c>
      <c r="AS259" s="149">
        <f t="shared" ref="AS259:AS322" si="140">LN(R_RS_TC)</f>
        <v>7.2265981241898154E-4</v>
      </c>
      <c r="AT259" s="149">
        <f t="shared" ref="AT259:AT322" si="141">LN(R_5050_TC)</f>
        <v>1.0215553063598901E-3</v>
      </c>
      <c r="AU259" s="175">
        <f t="shared" si="115"/>
        <v>1.1004449499619504</v>
      </c>
      <c r="AV259" s="149">
        <f t="shared" si="116"/>
        <v>2.4693378063405707</v>
      </c>
      <c r="AW259" s="149">
        <f t="shared" si="117"/>
        <v>1.0848950998653877</v>
      </c>
    </row>
    <row r="260" spans="1:49" ht="15" x14ac:dyDescent="0.25">
      <c r="A260" s="130">
        <v>1892.07</v>
      </c>
      <c r="B260" s="138"/>
      <c r="C260" s="166">
        <f>raw_Data!B266</f>
        <v>5.54</v>
      </c>
      <c r="D260" s="167">
        <f>raw_Data!J266</f>
        <v>1.9308333333333334E-2</v>
      </c>
      <c r="E260" s="167">
        <f>raw_Data!L266</f>
        <v>3.0120956165935464E-3</v>
      </c>
      <c r="F260" s="168">
        <f t="shared" si="121"/>
        <v>5.54</v>
      </c>
      <c r="G260" s="167">
        <f>raw_Data!K266</f>
        <v>3.4852587244283994E-3</v>
      </c>
      <c r="H260" s="167">
        <f t="shared" si="122"/>
        <v>0</v>
      </c>
      <c r="I260" s="165"/>
      <c r="J260" s="167">
        <f t="shared" si="123"/>
        <v>1.0010072176323757</v>
      </c>
      <c r="K260" s="167">
        <f t="shared" ref="K260:K323" si="142">M260-1</f>
        <v>4.0193132489692029E-3</v>
      </c>
      <c r="L260" s="93"/>
      <c r="M260" s="171">
        <f t="shared" si="118"/>
        <v>1.0040193132489692</v>
      </c>
      <c r="N260" s="172">
        <f t="shared" si="124"/>
        <v>1.0034852587244283</v>
      </c>
      <c r="O260" s="170">
        <f t="shared" si="119"/>
        <v>259</v>
      </c>
      <c r="P260" s="170">
        <f t="shared" si="120"/>
        <v>261</v>
      </c>
      <c r="Q260" s="169"/>
      <c r="R260" s="149">
        <f t="shared" si="125"/>
        <v>7.4490640638268477E-2</v>
      </c>
      <c r="S260" s="173">
        <f t="shared" si="126"/>
        <v>0</v>
      </c>
      <c r="T260" s="149">
        <v>0</v>
      </c>
      <c r="U260" s="97"/>
      <c r="V260" s="149">
        <f>1/PI()*ATAN('Exhibit4_Impact-Test'!$Y$25*S_RDY_SP)+'Exhibit4_Impact-Test'!$Y$26</f>
        <v>0.54707596222743216</v>
      </c>
      <c r="W260" s="172">
        <f t="shared" si="127"/>
        <v>0.54694412352116839</v>
      </c>
      <c r="X260" s="149">
        <f>1/PI()*ATAN('Exhibit4_Impact-Test'!$Y$25*S_RS_SP)+'Exhibit4_Impact-Test'!$Y$26</f>
        <v>0.5</v>
      </c>
      <c r="Y260" s="172">
        <f t="shared" si="128"/>
        <v>0.499866985477394</v>
      </c>
      <c r="Z260" s="149">
        <f>1/PI()*ATAN('Exhibit4_Impact-Test'!$Y$25*S_5050_SP)+'Exhibit4_Impact-Test'!$Y$26</f>
        <v>0.5</v>
      </c>
      <c r="AA260" s="149">
        <f t="shared" si="129"/>
        <v>0.499866985477394</v>
      </c>
      <c r="AB260" s="195">
        <f>VLOOKUP(_xlfn.NUMBERVALUE(LEFT(A260,4)),Transactioncosts!$C:$G,5,FALSE)</f>
        <v>70</v>
      </c>
      <c r="AC260" s="174"/>
      <c r="AD260" s="175">
        <f t="shared" si="130"/>
        <v>1.0037271448560741</v>
      </c>
      <c r="AE260" s="149">
        <f t="shared" si="131"/>
        <v>1.0037522859866987</v>
      </c>
      <c r="AF260" s="149">
        <f t="shared" si="132"/>
        <v>1.0037522859866987</v>
      </c>
      <c r="AG260" s="176">
        <f t="shared" si="133"/>
        <v>1.0037185745252</v>
      </c>
      <c r="AH260" s="149">
        <f t="shared" si="134"/>
        <v>1.001462522454607</v>
      </c>
      <c r="AI260" s="149">
        <f t="shared" si="135"/>
        <v>1.0037513548850405</v>
      </c>
      <c r="AJ260" s="97"/>
      <c r="AK260" s="171">
        <f t="shared" si="136"/>
        <v>3.7202162622635873E-3</v>
      </c>
      <c r="AL260" s="149">
        <f t="shared" si="137"/>
        <v>3.7452637225162126E-3</v>
      </c>
      <c r="AM260" s="149">
        <f t="shared" si="138"/>
        <v>3.7452637225162126E-3</v>
      </c>
      <c r="AN260" s="149">
        <f t="shared" ref="AN260:AP323" si="143">AK260+AN259</f>
        <v>1.1244936465398032</v>
      </c>
      <c r="AO260" s="149">
        <f t="shared" si="143"/>
        <v>2.9702490891711064</v>
      </c>
      <c r="AP260" s="149">
        <f t="shared" si="143"/>
        <v>1.0984944177668132</v>
      </c>
      <c r="AQ260" s="97"/>
      <c r="AR260" s="171">
        <f t="shared" si="139"/>
        <v>3.7116777191872796E-3</v>
      </c>
      <c r="AS260" s="149">
        <f t="shared" si="140"/>
        <v>1.4614540102642322E-3</v>
      </c>
      <c r="AT260" s="149">
        <f t="shared" si="141"/>
        <v>3.7443361011268786E-3</v>
      </c>
      <c r="AU260" s="175">
        <f t="shared" ref="AU260:AU323" si="144">AR260+AU259</f>
        <v>1.1041566276811376</v>
      </c>
      <c r="AV260" s="149">
        <f t="shared" ref="AV260:AV323" si="145">AS260+AV259</f>
        <v>2.4707992603508351</v>
      </c>
      <c r="AW260" s="149">
        <f t="shared" ref="AW260:AW323" si="146">AT260+AW259</f>
        <v>1.0886394359665146</v>
      </c>
    </row>
    <row r="261" spans="1:49" ht="15" x14ac:dyDescent="0.25">
      <c r="A261" s="130">
        <v>1892.08</v>
      </c>
      <c r="B261" s="138"/>
      <c r="C261" s="166">
        <f>raw_Data!B267</f>
        <v>5.62</v>
      </c>
      <c r="D261" s="167">
        <f>raw_Data!J267</f>
        <v>1.9441666666666666E-2</v>
      </c>
      <c r="E261" s="167">
        <f>raw_Data!L267</f>
        <v>3.0221727473769278E-3</v>
      </c>
      <c r="F261" s="168">
        <f t="shared" si="121"/>
        <v>5.54</v>
      </c>
      <c r="G261" s="167">
        <f>raw_Data!K267</f>
        <v>3.5093261131167266E-3</v>
      </c>
      <c r="H261" s="167">
        <f t="shared" si="122"/>
        <v>1.4440433212996373E-2</v>
      </c>
      <c r="I261" s="165"/>
      <c r="J261" s="167">
        <f t="shared" si="123"/>
        <v>1.0010065350923103</v>
      </c>
      <c r="K261" s="167">
        <f t="shared" si="142"/>
        <v>4.0287078396872289E-3</v>
      </c>
      <c r="L261" s="93"/>
      <c r="M261" s="171">
        <f t="shared" si="118"/>
        <v>1.0040287078396872</v>
      </c>
      <c r="N261" s="172">
        <f t="shared" si="124"/>
        <v>1.0179497593261131</v>
      </c>
      <c r="O261" s="170">
        <f t="shared" si="119"/>
        <v>260</v>
      </c>
      <c r="P261" s="170">
        <f t="shared" si="120"/>
        <v>262</v>
      </c>
      <c r="Q261" s="169"/>
      <c r="R261" s="149">
        <f t="shared" si="125"/>
        <v>7.6245720202068684E-2</v>
      </c>
      <c r="S261" s="173">
        <f t="shared" si="126"/>
        <v>0.82741208188198589</v>
      </c>
      <c r="T261" s="149">
        <v>0</v>
      </c>
      <c r="U261" s="97"/>
      <c r="V261" s="149">
        <f>1/PI()*ATAN('Exhibit4_Impact-Test'!$Y$25*S_RDY_SP)+'Exhibit4_Impact-Test'!$Y$26</f>
        <v>0.54816845650318746</v>
      </c>
      <c r="W261" s="172">
        <f t="shared" si="127"/>
        <v>0.55157668057429343</v>
      </c>
      <c r="X261" s="149">
        <f>1/PI()*ATAN('Exhibit4_Impact-Test'!$Y$25*S_RS_SP)+'Exhibit4_Impact-Test'!$Y$26</f>
        <v>0.8269760614904953</v>
      </c>
      <c r="Y261" s="172">
        <f t="shared" si="128"/>
        <v>0.82893749537562211</v>
      </c>
      <c r="Z261" s="149">
        <f>1/PI()*ATAN('Exhibit4_Impact-Test'!$Y$25*S_5050_SP)+'Exhibit4_Impact-Test'!$Y$26</f>
        <v>0.5</v>
      </c>
      <c r="AA261" s="149">
        <f t="shared" si="129"/>
        <v>0.50344243316941428</v>
      </c>
      <c r="AB261" s="195">
        <f>VLOOKUP(_xlfn.NUMBERVALUE(LEFT(A261,4)),Transactioncosts!$C:$G,5,FALSE)</f>
        <v>70</v>
      </c>
      <c r="AC261" s="174"/>
      <c r="AD261" s="175">
        <f t="shared" si="130"/>
        <v>1.0116597891459027</v>
      </c>
      <c r="AE261" s="149">
        <f t="shared" si="131"/>
        <v>1.0155410841697381</v>
      </c>
      <c r="AF261" s="149">
        <f t="shared" si="132"/>
        <v>1.0109892335829</v>
      </c>
      <c r="AG261" s="176">
        <f t="shared" si="133"/>
        <v>1.0116133376472614</v>
      </c>
      <c r="AH261" s="149">
        <f t="shared" si="134"/>
        <v>1.010877094111907</v>
      </c>
      <c r="AI261" s="149">
        <f t="shared" si="135"/>
        <v>1.0109651365507142</v>
      </c>
      <c r="AJ261" s="97"/>
      <c r="AK261" s="171">
        <f t="shared" si="136"/>
        <v>1.159233761191057E-2</v>
      </c>
      <c r="AL261" s="149">
        <f t="shared" si="137"/>
        <v>1.5421558304858342E-2</v>
      </c>
      <c r="AM261" s="149">
        <f t="shared" si="138"/>
        <v>1.0929290706556296E-2</v>
      </c>
      <c r="AN261" s="149">
        <f t="shared" si="143"/>
        <v>1.1360859841517137</v>
      </c>
      <c r="AO261" s="149">
        <f t="shared" si="143"/>
        <v>2.9856706474759647</v>
      </c>
      <c r="AP261" s="149">
        <f t="shared" si="143"/>
        <v>1.1094237084733696</v>
      </c>
      <c r="AQ261" s="97"/>
      <c r="AR261" s="171">
        <f t="shared" si="139"/>
        <v>1.1546420431442564E-2</v>
      </c>
      <c r="AS261" s="149">
        <f t="shared" si="140"/>
        <v>1.0818364015140518E-2</v>
      </c>
      <c r="AT261" s="149">
        <f t="shared" si="141"/>
        <v>1.0905455319820626E-2</v>
      </c>
      <c r="AU261" s="175">
        <f t="shared" si="144"/>
        <v>1.1157030481125803</v>
      </c>
      <c r="AV261" s="149">
        <f t="shared" si="145"/>
        <v>2.4816176243659758</v>
      </c>
      <c r="AW261" s="149">
        <f t="shared" si="146"/>
        <v>1.0995448912863353</v>
      </c>
    </row>
    <row r="262" spans="1:49" ht="15" x14ac:dyDescent="0.25">
      <c r="A262" s="130">
        <v>1892.09</v>
      </c>
      <c r="B262" s="138"/>
      <c r="C262" s="166">
        <f>raw_Data!B268</f>
        <v>5.48</v>
      </c>
      <c r="D262" s="167">
        <f>raw_Data!J268</f>
        <v>1.9583333333333331E-2</v>
      </c>
      <c r="E262" s="167">
        <f>raw_Data!L268</f>
        <v>3.0322487646148311E-3</v>
      </c>
      <c r="F262" s="168">
        <f t="shared" si="121"/>
        <v>5.62</v>
      </c>
      <c r="G262" s="167">
        <f>raw_Data!K268</f>
        <v>3.4845788849347564E-3</v>
      </c>
      <c r="H262" s="167">
        <f t="shared" si="122"/>
        <v>-2.4911032028469671E-2</v>
      </c>
      <c r="I262" s="165"/>
      <c r="J262" s="167">
        <f t="shared" si="123"/>
        <v>1.001005853215998</v>
      </c>
      <c r="K262" s="167">
        <f t="shared" si="142"/>
        <v>4.0381019806128293E-3</v>
      </c>
      <c r="L262" s="93"/>
      <c r="M262" s="171">
        <f t="shared" si="118"/>
        <v>1.0040381019806128</v>
      </c>
      <c r="N262" s="172">
        <f t="shared" si="124"/>
        <v>0.97857354685646503</v>
      </c>
      <c r="O262" s="170">
        <f t="shared" si="119"/>
        <v>261</v>
      </c>
      <c r="P262" s="170">
        <f t="shared" si="120"/>
        <v>263</v>
      </c>
      <c r="Q262" s="169"/>
      <c r="R262" s="149">
        <f t="shared" si="125"/>
        <v>7.1065589050852945E-2</v>
      </c>
      <c r="S262" s="173">
        <f t="shared" si="126"/>
        <v>-0.89180716027291818</v>
      </c>
      <c r="T262" s="149">
        <v>0</v>
      </c>
      <c r="U262" s="97"/>
      <c r="V262" s="149">
        <f>1/PI()*ATAN('Exhibit4_Impact-Test'!$Y$25*S_RDY_SP)+'Exhibit4_Impact-Test'!$Y$26</f>
        <v>0.54494075219695404</v>
      </c>
      <c r="W262" s="172">
        <f t="shared" si="127"/>
        <v>0.53856329840744244</v>
      </c>
      <c r="X262" s="149">
        <f>1/PI()*ATAN('Exhibit4_Impact-Test'!$Y$25*S_RS_SP)+'Exhibit4_Impact-Test'!$Y$26</f>
        <v>0.16265320139973866</v>
      </c>
      <c r="Y262" s="172">
        <f t="shared" si="128"/>
        <v>0.15918464188495307</v>
      </c>
      <c r="Z262" s="149">
        <f>1/PI()*ATAN('Exhibit4_Impact-Test'!$Y$25*S_5050_SP)+'Exhibit4_Impact-Test'!$Y$26</f>
        <v>0.5</v>
      </c>
      <c r="AA262" s="149">
        <f t="shared" si="129"/>
        <v>0.49357802746213958</v>
      </c>
      <c r="AB262" s="195">
        <f>VLOOKUP(_xlfn.NUMBERVALUE(LEFT(A262,4)),Transactioncosts!$C:$G,5,FALSE)</f>
        <v>70</v>
      </c>
      <c r="AC262" s="174"/>
      <c r="AD262" s="175">
        <f t="shared" si="130"/>
        <v>0.99016142815689889</v>
      </c>
      <c r="AE262" s="149">
        <f t="shared" si="131"/>
        <v>0.99989621056745015</v>
      </c>
      <c r="AF262" s="149">
        <f t="shared" si="132"/>
        <v>0.99130582441853887</v>
      </c>
      <c r="AG262" s="176">
        <f t="shared" si="133"/>
        <v>0.99005387803893519</v>
      </c>
      <c r="AH262" s="149">
        <f t="shared" si="134"/>
        <v>0.99517412636641167</v>
      </c>
      <c r="AI262" s="149">
        <f t="shared" si="135"/>
        <v>0.99126087061077384</v>
      </c>
      <c r="AJ262" s="97"/>
      <c r="AK262" s="171">
        <f t="shared" si="136"/>
        <v>-9.8872904017912114E-3</v>
      </c>
      <c r="AL262" s="149">
        <f t="shared" si="137"/>
        <v>-1.0379481904571537E-4</v>
      </c>
      <c r="AM262" s="149">
        <f t="shared" si="138"/>
        <v>-8.7321904248466916E-3</v>
      </c>
      <c r="AN262" s="149">
        <f t="shared" si="143"/>
        <v>1.1261986937499224</v>
      </c>
      <c r="AO262" s="149">
        <f t="shared" si="143"/>
        <v>2.9855668526569188</v>
      </c>
      <c r="AP262" s="149">
        <f t="shared" si="143"/>
        <v>1.1006915180485228</v>
      </c>
      <c r="AQ262" s="97"/>
      <c r="AR262" s="171">
        <f t="shared" si="139"/>
        <v>-9.9959150727882973E-3</v>
      </c>
      <c r="AS262" s="149">
        <f t="shared" si="140"/>
        <v>-4.837555761220279E-3</v>
      </c>
      <c r="AT262" s="149">
        <f t="shared" si="141"/>
        <v>-8.7775395249656916E-3</v>
      </c>
      <c r="AU262" s="175">
        <f t="shared" si="144"/>
        <v>1.1057071330397918</v>
      </c>
      <c r="AV262" s="149">
        <f t="shared" si="145"/>
        <v>2.4767800686047554</v>
      </c>
      <c r="AW262" s="149">
        <f t="shared" si="146"/>
        <v>1.0907673517613696</v>
      </c>
    </row>
    <row r="263" spans="1:49" ht="15" x14ac:dyDescent="0.25">
      <c r="A263" s="130">
        <v>1892.1</v>
      </c>
      <c r="B263" s="138"/>
      <c r="C263" s="166">
        <f>raw_Data!B269</f>
        <v>5.59</v>
      </c>
      <c r="D263" s="167">
        <f>raw_Data!J269</f>
        <v>1.9724999999999999E-2</v>
      </c>
      <c r="E263" s="167">
        <f>raw_Data!L269</f>
        <v>3.042323668564606E-3</v>
      </c>
      <c r="F263" s="168">
        <f t="shared" si="121"/>
        <v>5.48</v>
      </c>
      <c r="G263" s="167">
        <f>raw_Data!K269</f>
        <v>3.599452554744525E-3</v>
      </c>
      <c r="H263" s="167">
        <f t="shared" si="122"/>
        <v>2.007299270072993E-2</v>
      </c>
      <c r="I263" s="165"/>
      <c r="J263" s="167">
        <f t="shared" si="123"/>
        <v>1.0010051720026798</v>
      </c>
      <c r="K263" s="167">
        <f t="shared" si="142"/>
        <v>4.0474956712444055E-3</v>
      </c>
      <c r="L263" s="93"/>
      <c r="M263" s="171">
        <f t="shared" si="118"/>
        <v>1.0040474956712444</v>
      </c>
      <c r="N263" s="172">
        <f t="shared" si="124"/>
        <v>1.0236724452554744</v>
      </c>
      <c r="O263" s="170">
        <f t="shared" si="119"/>
        <v>262</v>
      </c>
      <c r="P263" s="170">
        <f t="shared" si="120"/>
        <v>264</v>
      </c>
      <c r="Q263" s="169"/>
      <c r="R263" s="149">
        <f t="shared" si="125"/>
        <v>8.5529151995115432E-2</v>
      </c>
      <c r="S263" s="173">
        <f t="shared" si="126"/>
        <v>0.86876359768138067</v>
      </c>
      <c r="T263" s="149">
        <v>0</v>
      </c>
      <c r="U263" s="97"/>
      <c r="V263" s="149">
        <f>1/PI()*ATAN('Exhibit4_Impact-Test'!$Y$25*S_RDY_SP)+'Exhibit4_Impact-Test'!$Y$26</f>
        <v>0.5539276009736861</v>
      </c>
      <c r="W263" s="172">
        <f t="shared" si="127"/>
        <v>0.55870548743439097</v>
      </c>
      <c r="X263" s="149">
        <f>1/PI()*ATAN('Exhibit4_Impact-Test'!$Y$25*S_RS_SP)+'Exhibit4_Impact-Test'!$Y$26</f>
        <v>0.83376809917615879</v>
      </c>
      <c r="Y263" s="172">
        <f t="shared" si="128"/>
        <v>0.83643368962917919</v>
      </c>
      <c r="Z263" s="149">
        <f>1/PI()*ATAN('Exhibit4_Impact-Test'!$Y$25*S_5050_SP)+'Exhibit4_Impact-Test'!$Y$26</f>
        <v>0.5</v>
      </c>
      <c r="AA263" s="149">
        <f t="shared" si="129"/>
        <v>0.504839166688685</v>
      </c>
      <c r="AB263" s="195">
        <f>VLOOKUP(_xlfn.NUMBERVALUE(LEFT(A263,4)),Transactioncosts!$C:$G,5,FALSE)</f>
        <v>70</v>
      </c>
      <c r="AC263" s="174"/>
      <c r="AD263" s="175">
        <f t="shared" si="130"/>
        <v>1.0149182969136665</v>
      </c>
      <c r="AE263" s="149">
        <f t="shared" si="131"/>
        <v>1.0204101525825158</v>
      </c>
      <c r="AF263" s="149">
        <f t="shared" si="132"/>
        <v>1.0138599704633595</v>
      </c>
      <c r="AG263" s="176">
        <f t="shared" si="133"/>
        <v>1.0148493739206506</v>
      </c>
      <c r="AH263" s="149">
        <f t="shared" si="134"/>
        <v>1.0162185466426534</v>
      </c>
      <c r="AI263" s="149">
        <f t="shared" si="135"/>
        <v>1.0138260962965386</v>
      </c>
      <c r="AJ263" s="97"/>
      <c r="AK263" s="171">
        <f t="shared" si="136"/>
        <v>1.4808113602241756E-2</v>
      </c>
      <c r="AL263" s="149">
        <f t="shared" si="137"/>
        <v>2.0204656846484571E-2</v>
      </c>
      <c r="AM263" s="149">
        <f t="shared" si="138"/>
        <v>1.3764799442853876E-2</v>
      </c>
      <c r="AN263" s="149">
        <f t="shared" si="143"/>
        <v>1.1410068073521642</v>
      </c>
      <c r="AO263" s="149">
        <f t="shared" si="143"/>
        <v>3.0057715095034032</v>
      </c>
      <c r="AP263" s="149">
        <f t="shared" si="143"/>
        <v>1.1144563174913766</v>
      </c>
      <c r="AQ263" s="97"/>
      <c r="AR263" s="171">
        <f t="shared" si="139"/>
        <v>1.4740201403192755E-2</v>
      </c>
      <c r="AS263" s="149">
        <f t="shared" si="140"/>
        <v>1.6088430987776219E-2</v>
      </c>
      <c r="AT263" s="149">
        <f t="shared" si="141"/>
        <v>1.3731387794592013E-2</v>
      </c>
      <c r="AU263" s="175">
        <f t="shared" si="144"/>
        <v>1.1204473344429846</v>
      </c>
      <c r="AV263" s="149">
        <f t="shared" si="145"/>
        <v>2.4928684995925314</v>
      </c>
      <c r="AW263" s="149">
        <f t="shared" si="146"/>
        <v>1.1044987395559616</v>
      </c>
    </row>
    <row r="264" spans="1:49" ht="15" x14ac:dyDescent="0.25">
      <c r="A264" s="130">
        <v>1892.11</v>
      </c>
      <c r="B264" s="138"/>
      <c r="C264" s="166">
        <f>raw_Data!B270</f>
        <v>5.57</v>
      </c>
      <c r="D264" s="167">
        <f>raw_Data!J270</f>
        <v>1.9858333333333335E-2</v>
      </c>
      <c r="E264" s="167">
        <f>raw_Data!L270</f>
        <v>3.0523974594831582E-3</v>
      </c>
      <c r="F264" s="168">
        <f t="shared" si="121"/>
        <v>5.59</v>
      </c>
      <c r="G264" s="167">
        <f>raw_Data!K270</f>
        <v>3.5524746571258202E-3</v>
      </c>
      <c r="H264" s="167">
        <f t="shared" si="122"/>
        <v>-3.5778175313058158E-3</v>
      </c>
      <c r="I264" s="165"/>
      <c r="J264" s="167">
        <f t="shared" si="123"/>
        <v>1.001004491451531</v>
      </c>
      <c r="K264" s="167">
        <f t="shared" si="142"/>
        <v>4.0568889110141892E-3</v>
      </c>
      <c r="L264" s="93"/>
      <c r="M264" s="171">
        <f t="shared" si="118"/>
        <v>1.0040568889110142</v>
      </c>
      <c r="N264" s="172">
        <f t="shared" si="124"/>
        <v>0.99997465712582001</v>
      </c>
      <c r="O264" s="170">
        <f t="shared" si="119"/>
        <v>263</v>
      </c>
      <c r="P264" s="170">
        <f t="shared" si="120"/>
        <v>265</v>
      </c>
      <c r="Q264" s="169"/>
      <c r="R264" s="149">
        <f t="shared" si="125"/>
        <v>7.7356571553354542E-2</v>
      </c>
      <c r="S264" s="173">
        <f t="shared" si="126"/>
        <v>-0.54044429314828601</v>
      </c>
      <c r="T264" s="149">
        <v>0</v>
      </c>
      <c r="U264" s="97"/>
      <c r="V264" s="149">
        <f>1/PI()*ATAN('Exhibit4_Impact-Test'!$Y$25*S_RDY_SP)+'Exhibit4_Impact-Test'!$Y$26</f>
        <v>0.54885934557495242</v>
      </c>
      <c r="W264" s="172">
        <f t="shared" si="127"/>
        <v>0.54785036550640676</v>
      </c>
      <c r="X264" s="149">
        <f>1/PI()*ATAN('Exhibit4_Impact-Test'!$Y$25*S_RS_SP)+'Exhibit4_Impact-Test'!$Y$26</f>
        <v>0.23763284107743066</v>
      </c>
      <c r="Y264" s="172">
        <f t="shared" si="128"/>
        <v>0.23689556561998434</v>
      </c>
      <c r="Z264" s="149">
        <f>1/PI()*ATAN('Exhibit4_Impact-Test'!$Y$25*S_5050_SP)+'Exhibit4_Impact-Test'!$Y$26</f>
        <v>0.5</v>
      </c>
      <c r="AA264" s="149">
        <f t="shared" si="129"/>
        <v>0.49898149512834084</v>
      </c>
      <c r="AB264" s="195">
        <f>VLOOKUP(_xlfn.NUMBERVALUE(LEFT(A264,4)),Transactioncosts!$C:$G,5,FALSE)</f>
        <v>70</v>
      </c>
      <c r="AC264" s="174"/>
      <c r="AD264" s="175">
        <f t="shared" si="130"/>
        <v>1.0018163178449073</v>
      </c>
      <c r="AE264" s="149">
        <f t="shared" si="131"/>
        <v>1.0030868165739619</v>
      </c>
      <c r="AF264" s="149">
        <f t="shared" si="132"/>
        <v>1.0020157730184172</v>
      </c>
      <c r="AG264" s="176">
        <f t="shared" si="133"/>
        <v>1.0017932990074232</v>
      </c>
      <c r="AH264" s="149">
        <f t="shared" si="134"/>
        <v>1.0026997306407512</v>
      </c>
      <c r="AI264" s="149">
        <f t="shared" si="135"/>
        <v>1.0020086434843156</v>
      </c>
      <c r="AJ264" s="97"/>
      <c r="AK264" s="171">
        <f t="shared" si="136"/>
        <v>1.8146703342840937E-3</v>
      </c>
      <c r="AL264" s="149">
        <f t="shared" si="137"/>
        <v>3.0820621372180481E-3</v>
      </c>
      <c r="AM264" s="149">
        <f t="shared" si="138"/>
        <v>2.0137440741228511E-3</v>
      </c>
      <c r="AN264" s="149">
        <f t="shared" si="143"/>
        <v>1.1428214776864483</v>
      </c>
      <c r="AO264" s="149">
        <f t="shared" si="143"/>
        <v>3.0088535716406213</v>
      </c>
      <c r="AP264" s="149">
        <f t="shared" si="143"/>
        <v>1.1164700615654994</v>
      </c>
      <c r="AQ264" s="97"/>
      <c r="AR264" s="171">
        <f t="shared" si="139"/>
        <v>1.7916929665458626E-3</v>
      </c>
      <c r="AS264" s="149">
        <f t="shared" si="140"/>
        <v>2.6960929137693976E-3</v>
      </c>
      <c r="AT264" s="149">
        <f t="shared" si="141"/>
        <v>2.006628857319248E-3</v>
      </c>
      <c r="AU264" s="175">
        <f t="shared" si="144"/>
        <v>1.1222390274095304</v>
      </c>
      <c r="AV264" s="149">
        <f t="shared" si="145"/>
        <v>2.4955645925063008</v>
      </c>
      <c r="AW264" s="149">
        <f t="shared" si="146"/>
        <v>1.1065053684132808</v>
      </c>
    </row>
    <row r="265" spans="1:49" ht="15" x14ac:dyDescent="0.25">
      <c r="A265" s="130">
        <v>1892.12</v>
      </c>
      <c r="B265" s="138"/>
      <c r="C265" s="166">
        <f>raw_Data!B271</f>
        <v>5.51</v>
      </c>
      <c r="D265" s="167">
        <f>raw_Data!J271</f>
        <v>0.02</v>
      </c>
      <c r="E265" s="167">
        <f>raw_Data!L271</f>
        <v>3.0624701376278374E-3</v>
      </c>
      <c r="F265" s="168">
        <f t="shared" si="121"/>
        <v>5.57</v>
      </c>
      <c r="G265" s="167">
        <f>raw_Data!K271</f>
        <v>3.5906642728904844E-3</v>
      </c>
      <c r="H265" s="167">
        <f t="shared" si="122"/>
        <v>-1.0771992818671583E-2</v>
      </c>
      <c r="I265" s="165"/>
      <c r="J265" s="167">
        <f t="shared" si="123"/>
        <v>1.0010038115618169</v>
      </c>
      <c r="K265" s="167">
        <f t="shared" si="142"/>
        <v>4.0662816994447848E-3</v>
      </c>
      <c r="L265" s="93"/>
      <c r="M265" s="171">
        <f t="shared" si="118"/>
        <v>1.0040662816994448</v>
      </c>
      <c r="N265" s="172">
        <f t="shared" si="124"/>
        <v>0.99281867145421887</v>
      </c>
      <c r="O265" s="170">
        <f t="shared" si="119"/>
        <v>264</v>
      </c>
      <c r="P265" s="170">
        <f t="shared" si="120"/>
        <v>266</v>
      </c>
      <c r="Q265" s="169"/>
      <c r="R265" s="149">
        <f t="shared" si="125"/>
        <v>8.1026917269816978E-2</v>
      </c>
      <c r="S265" s="173">
        <f t="shared" si="126"/>
        <v>-0.7792020191800757</v>
      </c>
      <c r="T265" s="149">
        <v>0</v>
      </c>
      <c r="U265" s="97"/>
      <c r="V265" s="149">
        <f>1/PI()*ATAN('Exhibit4_Impact-Test'!$Y$25*S_RDY_SP)+'Exhibit4_Impact-Test'!$Y$26</f>
        <v>0.55113877086126717</v>
      </c>
      <c r="W265" s="172">
        <f t="shared" si="127"/>
        <v>0.5483503358266083</v>
      </c>
      <c r="X265" s="149">
        <f>1/PI()*ATAN('Exhibit4_Impact-Test'!$Y$25*S_RS_SP)+'Exhibit4_Impact-Test'!$Y$26</f>
        <v>0.18159757516130104</v>
      </c>
      <c r="Y265" s="172">
        <f t="shared" si="128"/>
        <v>0.17992933259215971</v>
      </c>
      <c r="Z265" s="149">
        <f>1/PI()*ATAN('Exhibit4_Impact-Test'!$Y$25*S_5050_SP)+'Exhibit4_Impact-Test'!$Y$26</f>
        <v>0.5</v>
      </c>
      <c r="AA265" s="149">
        <f t="shared" si="129"/>
        <v>0.49718371100261366</v>
      </c>
      <c r="AB265" s="195">
        <f>VLOOKUP(_xlfn.NUMBERVALUE(LEFT(A265,4)),Transactioncosts!$C:$G,5,FALSE)</f>
        <v>70</v>
      </c>
      <c r="AC265" s="174"/>
      <c r="AD265" s="175">
        <f t="shared" si="130"/>
        <v>0.99786728761376442</v>
      </c>
      <c r="AE265" s="149">
        <f t="shared" si="131"/>
        <v>1.0020237429525525</v>
      </c>
      <c r="AF265" s="149">
        <f t="shared" si="132"/>
        <v>0.99844247657683183</v>
      </c>
      <c r="AG265" s="176">
        <f t="shared" si="133"/>
        <v>0.99782438784486338</v>
      </c>
      <c r="AH265" s="149">
        <f t="shared" si="134"/>
        <v>0.99746161189933968</v>
      </c>
      <c r="AI265" s="149">
        <f t="shared" si="135"/>
        <v>0.9984227625538501</v>
      </c>
      <c r="AJ265" s="97"/>
      <c r="AK265" s="171">
        <f t="shared" si="136"/>
        <v>-2.1349898559982509E-3</v>
      </c>
      <c r="AL265" s="149">
        <f t="shared" si="137"/>
        <v>2.0216979433672921E-3</v>
      </c>
      <c r="AM265" s="149">
        <f t="shared" si="138"/>
        <v>-1.5587376237026548E-3</v>
      </c>
      <c r="AN265" s="149">
        <f t="shared" si="143"/>
        <v>1.1406864878304499</v>
      </c>
      <c r="AO265" s="149">
        <f t="shared" si="143"/>
        <v>3.0108752695839884</v>
      </c>
      <c r="AP265" s="149">
        <f t="shared" si="143"/>
        <v>1.1149113239417967</v>
      </c>
      <c r="AQ265" s="97"/>
      <c r="AR265" s="171">
        <f t="shared" si="139"/>
        <v>-2.1779822374719954E-3</v>
      </c>
      <c r="AS265" s="149">
        <f t="shared" si="140"/>
        <v>-2.5416152700975564E-3</v>
      </c>
      <c r="AT265" s="149">
        <f t="shared" si="141"/>
        <v>-1.5784825945660411E-3</v>
      </c>
      <c r="AU265" s="175">
        <f t="shared" si="144"/>
        <v>1.1200610451720585</v>
      </c>
      <c r="AV265" s="149">
        <f t="shared" si="145"/>
        <v>2.4930229772362034</v>
      </c>
      <c r="AW265" s="149">
        <f t="shared" si="146"/>
        <v>1.1049268858187149</v>
      </c>
    </row>
    <row r="266" spans="1:49" ht="15" x14ac:dyDescent="0.25">
      <c r="A266" s="130">
        <v>1893.01</v>
      </c>
      <c r="B266" s="138"/>
      <c r="C266" s="166">
        <f>raw_Data!B272</f>
        <v>5.61</v>
      </c>
      <c r="D266" s="167">
        <f>raw_Data!J272</f>
        <v>2.0066666666666667E-2</v>
      </c>
      <c r="E266" s="167">
        <f>raw_Data!L272</f>
        <v>3.0725417032555491E-3</v>
      </c>
      <c r="F266" s="168">
        <f t="shared" si="121"/>
        <v>5.51</v>
      </c>
      <c r="G266" s="167">
        <f>raw_Data!K272</f>
        <v>3.6418632788868723E-3</v>
      </c>
      <c r="H266" s="167">
        <f t="shared" si="122"/>
        <v>1.8148820326678861E-2</v>
      </c>
      <c r="I266" s="165"/>
      <c r="J266" s="167">
        <f t="shared" si="123"/>
        <v>1.0010031323327153</v>
      </c>
      <c r="K266" s="167">
        <f t="shared" si="142"/>
        <v>4.0756740359708665E-3</v>
      </c>
      <c r="L266" s="93"/>
      <c r="M266" s="171">
        <f t="shared" si="118"/>
        <v>1.0040756740359709</v>
      </c>
      <c r="N266" s="172">
        <f t="shared" si="124"/>
        <v>1.0217906836055657</v>
      </c>
      <c r="O266" s="170">
        <f t="shared" si="119"/>
        <v>265</v>
      </c>
      <c r="P266" s="170">
        <f t="shared" si="120"/>
        <v>267</v>
      </c>
      <c r="Q266" s="169"/>
      <c r="R266" s="149">
        <f t="shared" si="125"/>
        <v>8.6420693194020196E-2</v>
      </c>
      <c r="S266" s="173">
        <f t="shared" si="126"/>
        <v>0.85562075335391741</v>
      </c>
      <c r="T266" s="149">
        <v>0</v>
      </c>
      <c r="U266" s="97"/>
      <c r="V266" s="149">
        <f>1/PI()*ATAN('Exhibit4_Impact-Test'!$Y$25*S_RDY_SP)+'Exhibit4_Impact-Test'!$Y$26</f>
        <v>0.55447887424103814</v>
      </c>
      <c r="W266" s="172">
        <f t="shared" si="127"/>
        <v>0.55879506185874539</v>
      </c>
      <c r="X266" s="149">
        <f>1/PI()*ATAN('Exhibit4_Impact-Test'!$Y$25*S_RS_SP)+'Exhibit4_Impact-Test'!$Y$26</f>
        <v>0.83166234019399177</v>
      </c>
      <c r="Y266" s="172">
        <f t="shared" si="128"/>
        <v>0.83409665711973691</v>
      </c>
      <c r="Z266" s="149">
        <f>1/PI()*ATAN('Exhibit4_Impact-Test'!$Y$25*S_5050_SP)+'Exhibit4_Impact-Test'!$Y$26</f>
        <v>0.5</v>
      </c>
      <c r="AA266" s="149">
        <f t="shared" si="129"/>
        <v>0.5043722058720147</v>
      </c>
      <c r="AB266" s="195">
        <f>VLOOKUP(_xlfn.NUMBERVALUE(LEFT(A266,4)),Transactioncosts!$C:$G,5,FALSE)</f>
        <v>70</v>
      </c>
      <c r="AC266" s="174"/>
      <c r="AD266" s="175">
        <f t="shared" si="130"/>
        <v>1.0138982725992891</v>
      </c>
      <c r="AE266" s="149">
        <f t="shared" si="131"/>
        <v>1.018808580351179</v>
      </c>
      <c r="AF266" s="149">
        <f t="shared" si="132"/>
        <v>1.0129331788207683</v>
      </c>
      <c r="AG266" s="176">
        <f t="shared" si="133"/>
        <v>1.013830262312357</v>
      </c>
      <c r="AH266" s="149">
        <f t="shared" si="134"/>
        <v>1.01415127755539</v>
      </c>
      <c r="AI266" s="149">
        <f t="shared" si="135"/>
        <v>1.0129025733796642</v>
      </c>
      <c r="AJ266" s="97"/>
      <c r="AK266" s="171">
        <f t="shared" si="136"/>
        <v>1.3802577255929163E-2</v>
      </c>
      <c r="AL266" s="149">
        <f t="shared" si="137"/>
        <v>1.8633886104954565E-2</v>
      </c>
      <c r="AM266" s="149">
        <f t="shared" si="138"/>
        <v>1.2850259439090114E-2</v>
      </c>
      <c r="AN266" s="149">
        <f t="shared" si="143"/>
        <v>1.1544890650863791</v>
      </c>
      <c r="AO266" s="149">
        <f t="shared" si="143"/>
        <v>3.0295091556889431</v>
      </c>
      <c r="AP266" s="149">
        <f t="shared" si="143"/>
        <v>1.1277615833808867</v>
      </c>
      <c r="AQ266" s="97"/>
      <c r="AR266" s="171">
        <f t="shared" si="139"/>
        <v>1.3735496987750546E-2</v>
      </c>
      <c r="AS266" s="149">
        <f t="shared" si="140"/>
        <v>1.4052082952073672E-2</v>
      </c>
      <c r="AT266" s="149">
        <f t="shared" si="141"/>
        <v>1.282004431323581E-2</v>
      </c>
      <c r="AU266" s="175">
        <f t="shared" si="144"/>
        <v>1.1337965421598091</v>
      </c>
      <c r="AV266" s="149">
        <f t="shared" si="145"/>
        <v>2.507075060188277</v>
      </c>
      <c r="AW266" s="149">
        <f t="shared" si="146"/>
        <v>1.1177469301319507</v>
      </c>
    </row>
    <row r="267" spans="1:49" ht="15" x14ac:dyDescent="0.25">
      <c r="A267" s="130">
        <v>1893.02</v>
      </c>
      <c r="B267" s="138"/>
      <c r="C267" s="166">
        <f>raw_Data!B273</f>
        <v>5.51</v>
      </c>
      <c r="D267" s="167">
        <f>raw_Data!J273</f>
        <v>2.0141666666666665E-2</v>
      </c>
      <c r="E267" s="167">
        <f>raw_Data!L273</f>
        <v>3.0691846383101851E-3</v>
      </c>
      <c r="F267" s="168">
        <f t="shared" si="121"/>
        <v>5.61</v>
      </c>
      <c r="G267" s="167">
        <f>raw_Data!K273</f>
        <v>3.5903149138443251E-3</v>
      </c>
      <c r="H267" s="167">
        <f t="shared" si="122"/>
        <v>-1.782531194295911E-2</v>
      </c>
      <c r="I267" s="165"/>
      <c r="J267" s="167">
        <f t="shared" si="123"/>
        <v>0.99966582414259197</v>
      </c>
      <c r="K267" s="167">
        <f t="shared" si="142"/>
        <v>2.7350087809021595E-3</v>
      </c>
      <c r="L267" s="93"/>
      <c r="M267" s="171">
        <f t="shared" si="118"/>
        <v>1.0027350087809022</v>
      </c>
      <c r="N267" s="172">
        <f t="shared" si="124"/>
        <v>0.98576500297088521</v>
      </c>
      <c r="O267" s="170">
        <f t="shared" si="119"/>
        <v>266</v>
      </c>
      <c r="P267" s="170">
        <f t="shared" si="120"/>
        <v>268</v>
      </c>
      <c r="Q267" s="169"/>
      <c r="R267" s="149">
        <f t="shared" si="125"/>
        <v>7.7710393656069091E-2</v>
      </c>
      <c r="S267" s="173">
        <f t="shared" si="126"/>
        <v>-0.85297333614870563</v>
      </c>
      <c r="T267" s="149">
        <v>0</v>
      </c>
      <c r="U267" s="97"/>
      <c r="V267" s="149">
        <f>1/PI()*ATAN('Exhibit4_Impact-Test'!$Y$25*S_RDY_SP)+'Exhibit4_Impact-Test'!$Y$26</f>
        <v>0.54907930658270876</v>
      </c>
      <c r="W267" s="172">
        <f t="shared" si="127"/>
        <v>0.54484984008338055</v>
      </c>
      <c r="X267" s="149">
        <f>1/PI()*ATAN('Exhibit4_Impact-Test'!$Y$25*S_RS_SP)+'Exhibit4_Impact-Test'!$Y$26</f>
        <v>0.16876768629272376</v>
      </c>
      <c r="Y267" s="172">
        <f t="shared" si="128"/>
        <v>0.16638673931409029</v>
      </c>
      <c r="Z267" s="149">
        <f>1/PI()*ATAN('Exhibit4_Impact-Test'!$Y$25*S_5050_SP)+'Exhibit4_Impact-Test'!$Y$26</f>
        <v>0.5</v>
      </c>
      <c r="AA267" s="149">
        <f t="shared" si="129"/>
        <v>0.49573296311045356</v>
      </c>
      <c r="AB267" s="195">
        <f>VLOOKUP(_xlfn.NUMBERVALUE(LEFT(A267,4)),Transactioncosts!$C:$G,5,FALSE)</f>
        <v>70</v>
      </c>
      <c r="AC267" s="174"/>
      <c r="AD267" s="175">
        <f t="shared" si="130"/>
        <v>0.99341712975803353</v>
      </c>
      <c r="AE267" s="149">
        <f t="shared" si="131"/>
        <v>0.99987102016397156</v>
      </c>
      <c r="AF267" s="149">
        <f t="shared" si="132"/>
        <v>0.99425000587589363</v>
      </c>
      <c r="AG267" s="176">
        <f t="shared" si="133"/>
        <v>0.99333933338227709</v>
      </c>
      <c r="AH267" s="149">
        <f t="shared" si="134"/>
        <v>0.99981347979713941</v>
      </c>
      <c r="AI267" s="149">
        <f t="shared" si="135"/>
        <v>0.99422013661766684</v>
      </c>
      <c r="AJ267" s="97"/>
      <c r="AK267" s="171">
        <f t="shared" si="136"/>
        <v>-6.6046328919892152E-3</v>
      </c>
      <c r="AL267" s="149">
        <f t="shared" si="137"/>
        <v>-1.2898815464278986E-4</v>
      </c>
      <c r="AM267" s="149">
        <f t="shared" si="138"/>
        <v>-5.7665889844616507E-3</v>
      </c>
      <c r="AN267" s="149">
        <f t="shared" si="143"/>
        <v>1.1478844321943897</v>
      </c>
      <c r="AO267" s="149">
        <f t="shared" si="143"/>
        <v>3.0293801675343004</v>
      </c>
      <c r="AP267" s="149">
        <f t="shared" si="143"/>
        <v>1.1219949943964251</v>
      </c>
      <c r="AQ267" s="97"/>
      <c r="AR267" s="171">
        <f t="shared" si="139"/>
        <v>-6.6829478513106408E-3</v>
      </c>
      <c r="AS267" s="149">
        <f t="shared" si="140"/>
        <v>-1.8653759991692453E-4</v>
      </c>
      <c r="AT267" s="149">
        <f t="shared" si="141"/>
        <v>-5.7966314352792224E-3</v>
      </c>
      <c r="AU267" s="175">
        <f t="shared" si="144"/>
        <v>1.1271135943084984</v>
      </c>
      <c r="AV267" s="149">
        <f t="shared" si="145"/>
        <v>2.5068885225883601</v>
      </c>
      <c r="AW267" s="149">
        <f t="shared" si="146"/>
        <v>1.1119502986966714</v>
      </c>
    </row>
    <row r="268" spans="1:49" ht="15" x14ac:dyDescent="0.25">
      <c r="A268" s="130">
        <v>1893.03</v>
      </c>
      <c r="B268" s="138"/>
      <c r="C268" s="166">
        <f>raw_Data!B274</f>
        <v>5.31</v>
      </c>
      <c r="D268" s="167">
        <f>raw_Data!J274</f>
        <v>2.0208333333333332E-2</v>
      </c>
      <c r="E268" s="167">
        <f>raw_Data!L274</f>
        <v>3.0658274497707971E-3</v>
      </c>
      <c r="F268" s="168">
        <f t="shared" si="121"/>
        <v>5.51</v>
      </c>
      <c r="G268" s="167">
        <f>raw_Data!K274</f>
        <v>3.6675741076830004E-3</v>
      </c>
      <c r="H268" s="167">
        <f t="shared" si="122"/>
        <v>-3.629764065335761E-2</v>
      </c>
      <c r="I268" s="165"/>
      <c r="J268" s="167">
        <f t="shared" si="123"/>
        <v>0.99966574876388514</v>
      </c>
      <c r="K268" s="167">
        <f t="shared" si="142"/>
        <v>2.7315762136559396E-3</v>
      </c>
      <c r="L268" s="93"/>
      <c r="M268" s="171">
        <f t="shared" si="118"/>
        <v>1.0027315762136559</v>
      </c>
      <c r="N268" s="172">
        <f t="shared" si="124"/>
        <v>0.96736993345432554</v>
      </c>
      <c r="O268" s="170">
        <f t="shared" si="119"/>
        <v>267</v>
      </c>
      <c r="P268" s="170">
        <f t="shared" si="120"/>
        <v>269</v>
      </c>
      <c r="Q268" s="169"/>
      <c r="R268" s="149">
        <f t="shared" si="125"/>
        <v>8.882453594300356E-2</v>
      </c>
      <c r="S268" s="173">
        <f t="shared" si="126"/>
        <v>-0.92203626745182843</v>
      </c>
      <c r="T268" s="149">
        <v>0</v>
      </c>
      <c r="U268" s="97"/>
      <c r="V268" s="149">
        <f>1/PI()*ATAN('Exhibit4_Impact-Test'!$Y$25*S_RDY_SP)+'Exhibit4_Impact-Test'!$Y$26</f>
        <v>0.55596360804858347</v>
      </c>
      <c r="W268" s="172">
        <f t="shared" si="127"/>
        <v>0.54708362516933273</v>
      </c>
      <c r="X268" s="149">
        <f>1/PI()*ATAN('Exhibit4_Impact-Test'!$Y$25*S_RS_SP)+'Exhibit4_Impact-Test'!$Y$26</f>
        <v>0.15816668690950375</v>
      </c>
      <c r="Y268" s="172">
        <f t="shared" si="128"/>
        <v>0.15344477311255553</v>
      </c>
      <c r="Z268" s="149">
        <f>1/PI()*ATAN('Exhibit4_Impact-Test'!$Y$25*S_5050_SP)+'Exhibit4_Impact-Test'!$Y$26</f>
        <v>0.5</v>
      </c>
      <c r="AA268" s="149">
        <f t="shared" si="129"/>
        <v>0.49102542620626438</v>
      </c>
      <c r="AB268" s="195">
        <f>VLOOKUP(_xlfn.NUMBERVALUE(LEFT(A268,4)),Transactioncosts!$C:$G,5,FALSE)</f>
        <v>70</v>
      </c>
      <c r="AC268" s="174"/>
      <c r="AD268" s="175">
        <f t="shared" si="130"/>
        <v>0.98307178971865361</v>
      </c>
      <c r="AE268" s="149">
        <f t="shared" si="131"/>
        <v>0.9971385423347352</v>
      </c>
      <c r="AF268" s="149">
        <f t="shared" si="132"/>
        <v>0.98505075483399074</v>
      </c>
      <c r="AG268" s="176">
        <f t="shared" si="133"/>
        <v>0.98292183548297196</v>
      </c>
      <c r="AH268" s="149">
        <f t="shared" si="134"/>
        <v>0.99471265574652312</v>
      </c>
      <c r="AI268" s="149">
        <f t="shared" si="135"/>
        <v>0.98498793281743457</v>
      </c>
      <c r="AJ268" s="97"/>
      <c r="AK268" s="171">
        <f t="shared" si="136"/>
        <v>-1.7073130251720456E-2</v>
      </c>
      <c r="AL268" s="149">
        <f t="shared" si="137"/>
        <v>-2.8655594618634305E-3</v>
      </c>
      <c r="AM268" s="149">
        <f t="shared" si="138"/>
        <v>-1.5062111387312687E-2</v>
      </c>
      <c r="AN268" s="149">
        <f t="shared" si="143"/>
        <v>1.1308113019426693</v>
      </c>
      <c r="AO268" s="149">
        <f t="shared" si="143"/>
        <v>3.026514608072437</v>
      </c>
      <c r="AP268" s="149">
        <f t="shared" si="143"/>
        <v>1.1069328830091125</v>
      </c>
      <c r="AQ268" s="97"/>
      <c r="AR268" s="171">
        <f t="shared" si="139"/>
        <v>-1.7225678290585095E-2</v>
      </c>
      <c r="AS268" s="149">
        <f t="shared" si="140"/>
        <v>-5.3013717253339501E-3</v>
      </c>
      <c r="AT268" s="149">
        <f t="shared" si="141"/>
        <v>-1.5125888831858562E-2</v>
      </c>
      <c r="AU268" s="175">
        <f t="shared" si="144"/>
        <v>1.1098879160179134</v>
      </c>
      <c r="AV268" s="149">
        <f t="shared" si="145"/>
        <v>2.5015871508630263</v>
      </c>
      <c r="AW268" s="149">
        <f t="shared" si="146"/>
        <v>1.0968244098648128</v>
      </c>
    </row>
    <row r="269" spans="1:49" ht="15" x14ac:dyDescent="0.25">
      <c r="A269" s="130">
        <v>1893.04</v>
      </c>
      <c r="B269" s="138"/>
      <c r="C269" s="166">
        <f>raw_Data!B275</f>
        <v>5.31</v>
      </c>
      <c r="D269" s="167">
        <f>raw_Data!J275</f>
        <v>2.0274999999999998E-2</v>
      </c>
      <c r="E269" s="167">
        <f>raw_Data!L275</f>
        <v>3.0624701376278374E-3</v>
      </c>
      <c r="F269" s="168">
        <f t="shared" si="121"/>
        <v>5.31</v>
      </c>
      <c r="G269" s="167">
        <f>raw_Data!K275</f>
        <v>3.8182674199623351E-3</v>
      </c>
      <c r="H269" s="167">
        <f t="shared" si="122"/>
        <v>0</v>
      </c>
      <c r="I269" s="165"/>
      <c r="J269" s="167">
        <f t="shared" si="123"/>
        <v>0.99966567336075374</v>
      </c>
      <c r="K269" s="167">
        <f t="shared" si="142"/>
        <v>2.7281434983814634E-3</v>
      </c>
      <c r="L269" s="93"/>
      <c r="M269" s="171">
        <f t="shared" si="118"/>
        <v>1.0027281434983815</v>
      </c>
      <c r="N269" s="172">
        <f t="shared" si="124"/>
        <v>1.0038182674199623</v>
      </c>
      <c r="O269" s="170">
        <f t="shared" si="119"/>
        <v>268</v>
      </c>
      <c r="P269" s="170">
        <f t="shared" si="120"/>
        <v>270</v>
      </c>
      <c r="Q269" s="169"/>
      <c r="R269" s="149">
        <f t="shared" si="125"/>
        <v>0.10930122033903739</v>
      </c>
      <c r="S269" s="173">
        <f t="shared" si="126"/>
        <v>0</v>
      </c>
      <c r="T269" s="149">
        <v>0</v>
      </c>
      <c r="U269" s="97"/>
      <c r="V269" s="149">
        <f>1/PI()*ATAN('Exhibit4_Impact-Test'!$Y$25*S_RDY_SP)+'Exhibit4_Impact-Test'!$Y$26</f>
        <v>0.56850565883813542</v>
      </c>
      <c r="W269" s="172">
        <f t="shared" si="127"/>
        <v>0.5687721815519674</v>
      </c>
      <c r="X269" s="149">
        <f>1/PI()*ATAN('Exhibit4_Impact-Test'!$Y$25*S_RS_SP)+'Exhibit4_Impact-Test'!$Y$26</f>
        <v>0.5</v>
      </c>
      <c r="Y269" s="172">
        <f t="shared" si="128"/>
        <v>0.50027164184083872</v>
      </c>
      <c r="Z269" s="149">
        <f>1/PI()*ATAN('Exhibit4_Impact-Test'!$Y$25*S_5050_SP)+'Exhibit4_Impact-Test'!$Y$26</f>
        <v>0.5</v>
      </c>
      <c r="AA269" s="149">
        <f t="shared" si="129"/>
        <v>0.50027164184083872</v>
      </c>
      <c r="AB269" s="195">
        <f>VLOOKUP(_xlfn.NUMBERVALUE(LEFT(A269,4)),Transactioncosts!$C:$G,5,FALSE)</f>
        <v>70</v>
      </c>
      <c r="AC269" s="174"/>
      <c r="AD269" s="175">
        <f t="shared" si="130"/>
        <v>1.0033478851166349</v>
      </c>
      <c r="AE269" s="149">
        <f t="shared" si="131"/>
        <v>1.003273205459172</v>
      </c>
      <c r="AF269" s="149">
        <f t="shared" si="132"/>
        <v>1.003273205459172</v>
      </c>
      <c r="AG269" s="176">
        <f t="shared" si="133"/>
        <v>1.0033397031657019</v>
      </c>
      <c r="AH269" s="149">
        <f t="shared" si="134"/>
        <v>1.0008350127614867</v>
      </c>
      <c r="AI269" s="149">
        <f t="shared" si="135"/>
        <v>1.0032713039662862</v>
      </c>
      <c r="AJ269" s="97"/>
      <c r="AK269" s="171">
        <f t="shared" si="136"/>
        <v>3.3422934260073302E-3</v>
      </c>
      <c r="AL269" s="149">
        <f t="shared" si="137"/>
        <v>3.2678601831314332E-3</v>
      </c>
      <c r="AM269" s="149">
        <f t="shared" si="138"/>
        <v>3.2678601831314332E-3</v>
      </c>
      <c r="AN269" s="149">
        <f t="shared" si="143"/>
        <v>1.1341535953686765</v>
      </c>
      <c r="AO269" s="149">
        <f t="shared" si="143"/>
        <v>3.0297824682555685</v>
      </c>
      <c r="AP269" s="149">
        <f t="shared" si="143"/>
        <v>1.110200743192244</v>
      </c>
      <c r="AQ269" s="97"/>
      <c r="AR269" s="171">
        <f t="shared" si="139"/>
        <v>3.3341387426567008E-3</v>
      </c>
      <c r="AS269" s="149">
        <f t="shared" si="140"/>
        <v>8.3466433227915172E-4</v>
      </c>
      <c r="AT269" s="149">
        <f t="shared" si="141"/>
        <v>3.2659648921205611E-3</v>
      </c>
      <c r="AU269" s="175">
        <f t="shared" si="144"/>
        <v>1.11322205476057</v>
      </c>
      <c r="AV269" s="149">
        <f t="shared" si="145"/>
        <v>2.5024218151953055</v>
      </c>
      <c r="AW269" s="149">
        <f t="shared" si="146"/>
        <v>1.1000903747569333</v>
      </c>
    </row>
    <row r="270" spans="1:49" ht="15" x14ac:dyDescent="0.25">
      <c r="A270" s="130">
        <v>1893.05</v>
      </c>
      <c r="B270" s="138"/>
      <c r="C270" s="166">
        <f>raw_Data!B276</f>
        <v>4.84</v>
      </c>
      <c r="D270" s="167">
        <f>raw_Data!J276</f>
        <v>2.035E-2</v>
      </c>
      <c r="E270" s="167">
        <f>raw_Data!L276</f>
        <v>3.0591127018719799E-3</v>
      </c>
      <c r="F270" s="168">
        <f t="shared" si="121"/>
        <v>5.31</v>
      </c>
      <c r="G270" s="167">
        <f>raw_Data!K276</f>
        <v>3.8323917137476462E-3</v>
      </c>
      <c r="H270" s="167">
        <f t="shared" si="122"/>
        <v>-8.851224105461386E-2</v>
      </c>
      <c r="I270" s="165"/>
      <c r="J270" s="167">
        <f t="shared" si="123"/>
        <v>0.9996655979332103</v>
      </c>
      <c r="K270" s="167">
        <f t="shared" si="142"/>
        <v>2.7247106350822836E-3</v>
      </c>
      <c r="L270" s="93"/>
      <c r="M270" s="171">
        <f t="shared" si="118"/>
        <v>1.0027247106350823</v>
      </c>
      <c r="N270" s="172">
        <f t="shared" si="124"/>
        <v>0.91532015065913364</v>
      </c>
      <c r="O270" s="170">
        <f t="shared" si="119"/>
        <v>269</v>
      </c>
      <c r="P270" s="170">
        <f t="shared" si="120"/>
        <v>271</v>
      </c>
      <c r="Q270" s="169"/>
      <c r="R270" s="149">
        <f t="shared" si="125"/>
        <v>0.11166599022810211</v>
      </c>
      <c r="S270" s="173">
        <f t="shared" si="126"/>
        <v>-0.96655768718506974</v>
      </c>
      <c r="T270" s="149">
        <v>0</v>
      </c>
      <c r="U270" s="97"/>
      <c r="V270" s="149">
        <f>1/PI()*ATAN('Exhibit4_Impact-Test'!$Y$25*S_RDY_SP)+'Exhibit4_Impact-Test'!$Y$26</f>
        <v>0.56994103168523669</v>
      </c>
      <c r="W270" s="172">
        <f t="shared" si="127"/>
        <v>0.54745874539138706</v>
      </c>
      <c r="X270" s="149">
        <f>1/PI()*ATAN('Exhibit4_Impact-Test'!$Y$25*S_RS_SP)+'Exhibit4_Impact-Test'!$Y$26</f>
        <v>0.1519583993143816</v>
      </c>
      <c r="Y270" s="172">
        <f t="shared" si="128"/>
        <v>0.14057465213591336</v>
      </c>
      <c r="Z270" s="149">
        <f>1/PI()*ATAN('Exhibit4_Impact-Test'!$Y$25*S_5050_SP)+'Exhibit4_Impact-Test'!$Y$26</f>
        <v>0.5</v>
      </c>
      <c r="AA270" s="149">
        <f t="shared" si="129"/>
        <v>0.47721519403957741</v>
      </c>
      <c r="AB270" s="195">
        <f>VLOOKUP(_xlfn.NUMBERVALUE(LEFT(A270,4)),Transactioncosts!$C:$G,5,FALSE)</f>
        <v>70</v>
      </c>
      <c r="AC270" s="174"/>
      <c r="AD270" s="175">
        <f t="shared" si="130"/>
        <v>0.95290926554839595</v>
      </c>
      <c r="AE270" s="149">
        <f t="shared" si="131"/>
        <v>0.98944285360835926</v>
      </c>
      <c r="AF270" s="149">
        <f t="shared" si="132"/>
        <v>0.95902243064710802</v>
      </c>
      <c r="AG270" s="176">
        <f t="shared" si="133"/>
        <v>0.95255428600770664</v>
      </c>
      <c r="AH270" s="149">
        <f t="shared" si="134"/>
        <v>0.9893371575550225</v>
      </c>
      <c r="AI270" s="149">
        <f t="shared" si="135"/>
        <v>0.95886293700538505</v>
      </c>
      <c r="AJ270" s="97"/>
      <c r="AK270" s="171">
        <f t="shared" si="136"/>
        <v>-4.8235589148773884E-2</v>
      </c>
      <c r="AL270" s="149">
        <f t="shared" si="137"/>
        <v>-1.0613268403272293E-2</v>
      </c>
      <c r="AM270" s="149">
        <f t="shared" si="138"/>
        <v>-4.1840814750638423E-2</v>
      </c>
      <c r="AN270" s="149">
        <f t="shared" si="143"/>
        <v>1.0859180062199028</v>
      </c>
      <c r="AO270" s="149">
        <f t="shared" si="143"/>
        <v>3.0191691998522963</v>
      </c>
      <c r="AP270" s="149">
        <f t="shared" si="143"/>
        <v>1.0683599284416057</v>
      </c>
      <c r="AQ270" s="97"/>
      <c r="AR270" s="171">
        <f t="shared" si="139"/>
        <v>-4.8608180421386843E-2</v>
      </c>
      <c r="AS270" s="149">
        <f t="shared" si="140"/>
        <v>-1.0720097917256668E-2</v>
      </c>
      <c r="AT270" s="149">
        <f t="shared" si="141"/>
        <v>-4.2007137143812379E-2</v>
      </c>
      <c r="AU270" s="175">
        <f t="shared" si="144"/>
        <v>1.0646138743391831</v>
      </c>
      <c r="AV270" s="149">
        <f t="shared" si="145"/>
        <v>2.4917017172780489</v>
      </c>
      <c r="AW270" s="149">
        <f t="shared" si="146"/>
        <v>1.0580832376131208</v>
      </c>
    </row>
    <row r="271" spans="1:49" ht="15" x14ac:dyDescent="0.25">
      <c r="A271" s="130">
        <v>1893.06</v>
      </c>
      <c r="B271" s="138"/>
      <c r="C271" s="166">
        <f>raw_Data!B277</f>
        <v>4.6100000000000003</v>
      </c>
      <c r="D271" s="167">
        <f>raw_Data!J277</f>
        <v>2.0416666666666666E-2</v>
      </c>
      <c r="E271" s="167">
        <f>raw_Data!L277</f>
        <v>3.0557551424936769E-3</v>
      </c>
      <c r="F271" s="168">
        <f t="shared" si="121"/>
        <v>4.84</v>
      </c>
      <c r="G271" s="167">
        <f>raw_Data!K277</f>
        <v>4.2183195592286503E-3</v>
      </c>
      <c r="H271" s="167">
        <f t="shared" si="122"/>
        <v>-4.7520661157024691E-2</v>
      </c>
      <c r="I271" s="165"/>
      <c r="J271" s="167">
        <f t="shared" si="123"/>
        <v>0.9996655224812232</v>
      </c>
      <c r="K271" s="167">
        <f t="shared" si="142"/>
        <v>2.7212776237168779E-3</v>
      </c>
      <c r="L271" s="93"/>
      <c r="M271" s="171">
        <f t="shared" si="118"/>
        <v>1.0027212776237169</v>
      </c>
      <c r="N271" s="172">
        <f t="shared" si="124"/>
        <v>0.956697658402204</v>
      </c>
      <c r="O271" s="170">
        <f t="shared" si="119"/>
        <v>270</v>
      </c>
      <c r="P271" s="170">
        <f t="shared" si="120"/>
        <v>272</v>
      </c>
      <c r="Q271" s="169"/>
      <c r="R271" s="149">
        <f t="shared" si="125"/>
        <v>0.15928789382937564</v>
      </c>
      <c r="S271" s="173">
        <f t="shared" si="126"/>
        <v>-0.93951905142150216</v>
      </c>
      <c r="T271" s="149">
        <v>0</v>
      </c>
      <c r="U271" s="97"/>
      <c r="V271" s="149">
        <f>1/PI()*ATAN('Exhibit4_Impact-Test'!$Y$25*S_RDY_SP)+'Exhibit4_Impact-Test'!$Y$26</f>
        <v>0.59817010834700235</v>
      </c>
      <c r="W271" s="172">
        <f t="shared" si="127"/>
        <v>0.58682632597909135</v>
      </c>
      <c r="X271" s="149">
        <f>1/PI()*ATAN('Exhibit4_Impact-Test'!$Y$25*S_RS_SP)+'Exhibit4_Impact-Test'!$Y$26</f>
        <v>0.15567408832687313</v>
      </c>
      <c r="Y271" s="172">
        <f t="shared" si="128"/>
        <v>0.14959775955910412</v>
      </c>
      <c r="Z271" s="149">
        <f>1/PI()*ATAN('Exhibit4_Impact-Test'!$Y$25*S_5050_SP)+'Exhibit4_Impact-Test'!$Y$26</f>
        <v>0.5</v>
      </c>
      <c r="AA271" s="149">
        <f t="shared" si="129"/>
        <v>0.48825579911081762</v>
      </c>
      <c r="AB271" s="195">
        <f>VLOOKUP(_xlfn.NUMBERVALUE(LEFT(A271,4)),Transactioncosts!$C:$G,5,FALSE)</f>
        <v>70</v>
      </c>
      <c r="AC271" s="174"/>
      <c r="AD271" s="175">
        <f t="shared" si="130"/>
        <v>0.97519132432746325</v>
      </c>
      <c r="AE271" s="149">
        <f t="shared" si="131"/>
        <v>0.9955565926599047</v>
      </c>
      <c r="AF271" s="149">
        <f t="shared" si="132"/>
        <v>0.97970946801296044</v>
      </c>
      <c r="AG271" s="176">
        <f t="shared" si="133"/>
        <v>0.97500940121765034</v>
      </c>
      <c r="AH271" s="149">
        <f t="shared" si="134"/>
        <v>0.99554168494930861</v>
      </c>
      <c r="AI271" s="149">
        <f t="shared" si="135"/>
        <v>0.97962725860673616</v>
      </c>
      <c r="AJ271" s="97"/>
      <c r="AK271" s="171">
        <f t="shared" si="136"/>
        <v>-2.5121597155444104E-2</v>
      </c>
      <c r="AL271" s="149">
        <f t="shared" si="137"/>
        <v>-4.453308615643606E-3</v>
      </c>
      <c r="AM271" s="149">
        <f t="shared" si="138"/>
        <v>-2.0499212482096383E-2</v>
      </c>
      <c r="AN271" s="149">
        <f t="shared" si="143"/>
        <v>1.0607964090644586</v>
      </c>
      <c r="AO271" s="149">
        <f t="shared" si="143"/>
        <v>3.0147158912366527</v>
      </c>
      <c r="AP271" s="149">
        <f t="shared" si="143"/>
        <v>1.0478607159595092</v>
      </c>
      <c r="AQ271" s="97"/>
      <c r="AR271" s="171">
        <f t="shared" si="139"/>
        <v>-2.5308165756263136E-2</v>
      </c>
      <c r="AS271" s="149">
        <f t="shared" si="140"/>
        <v>-4.4682829750351165E-3</v>
      </c>
      <c r="AT271" s="149">
        <f t="shared" si="141"/>
        <v>-2.0583128028776661E-2</v>
      </c>
      <c r="AU271" s="175">
        <f t="shared" si="144"/>
        <v>1.03930570858292</v>
      </c>
      <c r="AV271" s="149">
        <f t="shared" si="145"/>
        <v>2.4872334343030138</v>
      </c>
      <c r="AW271" s="149">
        <f t="shared" si="146"/>
        <v>1.0375001095843441</v>
      </c>
    </row>
    <row r="272" spans="1:49" ht="15" x14ac:dyDescent="0.25">
      <c r="A272" s="130">
        <v>1893.07</v>
      </c>
      <c r="B272" s="138"/>
      <c r="C272" s="166">
        <f>raw_Data!B278</f>
        <v>4.18</v>
      </c>
      <c r="D272" s="167">
        <f>raw_Data!J278</f>
        <v>2.0483333333333333E-2</v>
      </c>
      <c r="E272" s="167">
        <f>raw_Data!L278</f>
        <v>3.0523974594831582E-3</v>
      </c>
      <c r="F272" s="168">
        <f t="shared" si="121"/>
        <v>4.6100000000000003</v>
      </c>
      <c r="G272" s="167">
        <f>raw_Data!K278</f>
        <v>4.4432393347794644E-3</v>
      </c>
      <c r="H272" s="167">
        <f t="shared" si="122"/>
        <v>-9.3275488069414436E-2</v>
      </c>
      <c r="I272" s="165"/>
      <c r="J272" s="167">
        <f t="shared" si="123"/>
        <v>0.99966544700476057</v>
      </c>
      <c r="K272" s="167">
        <f t="shared" si="142"/>
        <v>2.7178444642437238E-3</v>
      </c>
      <c r="L272" s="93"/>
      <c r="M272" s="171">
        <f t="shared" si="118"/>
        <v>1.0027178444642437</v>
      </c>
      <c r="N272" s="172">
        <f t="shared" si="124"/>
        <v>0.91116775126536498</v>
      </c>
      <c r="O272" s="170">
        <f t="shared" si="119"/>
        <v>271</v>
      </c>
      <c r="P272" s="170">
        <f t="shared" si="120"/>
        <v>273</v>
      </c>
      <c r="Q272" s="169"/>
      <c r="R272" s="149">
        <f t="shared" si="125"/>
        <v>0.18502269824184725</v>
      </c>
      <c r="S272" s="173">
        <f t="shared" si="126"/>
        <v>-0.96827867013226776</v>
      </c>
      <c r="T272" s="149">
        <v>0</v>
      </c>
      <c r="U272" s="97"/>
      <c r="V272" s="149">
        <f>1/PI()*ATAN('Exhibit4_Impact-Test'!$Y$25*S_RDY_SP)+'Exhibit4_Impact-Test'!$Y$26</f>
        <v>0.61281534166664586</v>
      </c>
      <c r="W272" s="172">
        <f t="shared" si="127"/>
        <v>0.58986794682376253</v>
      </c>
      <c r="X272" s="149">
        <f>1/PI()*ATAN('Exhibit4_Impact-Test'!$Y$25*S_RS_SP)+'Exhibit4_Impact-Test'!$Y$26</f>
        <v>0.15172743250139664</v>
      </c>
      <c r="Y272" s="172">
        <f t="shared" si="128"/>
        <v>0.13981122862681533</v>
      </c>
      <c r="Z272" s="149">
        <f>1/PI()*ATAN('Exhibit4_Impact-Test'!$Y$25*S_5050_SP)+'Exhibit4_Impact-Test'!$Y$26</f>
        <v>0.5</v>
      </c>
      <c r="AA272" s="149">
        <f t="shared" si="129"/>
        <v>0.47608266309042935</v>
      </c>
      <c r="AB272" s="195">
        <f>VLOOKUP(_xlfn.NUMBERVALUE(LEFT(A272,4)),Transactioncosts!$C:$G,5,FALSE)</f>
        <v>70</v>
      </c>
      <c r="AC272" s="174"/>
      <c r="AD272" s="175">
        <f t="shared" si="130"/>
        <v>0.94661454282095958</v>
      </c>
      <c r="AE272" s="149">
        <f t="shared" si="131"/>
        <v>0.98882718387791424</v>
      </c>
      <c r="AF272" s="149">
        <f t="shared" si="132"/>
        <v>0.95694279786480441</v>
      </c>
      <c r="AG272" s="176">
        <f t="shared" si="133"/>
        <v>0.94626796616939124</v>
      </c>
      <c r="AH272" s="149">
        <f t="shared" si="134"/>
        <v>0.98866198115829373</v>
      </c>
      <c r="AI272" s="149">
        <f t="shared" si="135"/>
        <v>0.9567753765064374</v>
      </c>
      <c r="AJ272" s="97"/>
      <c r="AK272" s="171">
        <f t="shared" si="136"/>
        <v>-5.4863298411269315E-2</v>
      </c>
      <c r="AL272" s="149">
        <f t="shared" si="137"/>
        <v>-1.1235700870686443E-2</v>
      </c>
      <c r="AM272" s="149">
        <f t="shared" si="138"/>
        <v>-4.4011661661697551E-2</v>
      </c>
      <c r="AN272" s="149">
        <f t="shared" si="143"/>
        <v>1.0059331106531892</v>
      </c>
      <c r="AO272" s="149">
        <f t="shared" si="143"/>
        <v>3.0034801903659663</v>
      </c>
      <c r="AP272" s="149">
        <f t="shared" si="143"/>
        <v>1.0038490542978118</v>
      </c>
      <c r="AQ272" s="97"/>
      <c r="AR272" s="171">
        <f t="shared" si="139"/>
        <v>-5.5229487705950944E-2</v>
      </c>
      <c r="AS272" s="149">
        <f t="shared" si="140"/>
        <v>-1.1402784183127053E-2</v>
      </c>
      <c r="AT272" s="149">
        <f t="shared" si="141"/>
        <v>-4.4186631373577034E-2</v>
      </c>
      <c r="AU272" s="175">
        <f t="shared" si="144"/>
        <v>0.98407622087696911</v>
      </c>
      <c r="AV272" s="149">
        <f t="shared" si="145"/>
        <v>2.4758306501198866</v>
      </c>
      <c r="AW272" s="149">
        <f t="shared" si="146"/>
        <v>0.9933134782107671</v>
      </c>
    </row>
    <row r="273" spans="1:49" ht="15" x14ac:dyDescent="0.25">
      <c r="A273" s="130">
        <v>1893.08</v>
      </c>
      <c r="B273" s="138"/>
      <c r="C273" s="166">
        <f>raw_Data!B279</f>
        <v>4.08</v>
      </c>
      <c r="D273" s="167">
        <f>raw_Data!J279</f>
        <v>2.0558333333333335E-2</v>
      </c>
      <c r="E273" s="167">
        <f>raw_Data!L279</f>
        <v>3.0490396528310981E-3</v>
      </c>
      <c r="F273" s="168">
        <f t="shared" si="121"/>
        <v>4.18</v>
      </c>
      <c r="G273" s="167">
        <f>raw_Data!K279</f>
        <v>4.9182615629984059E-3</v>
      </c>
      <c r="H273" s="167">
        <f t="shared" si="122"/>
        <v>-2.3923444976076458E-2</v>
      </c>
      <c r="I273" s="165"/>
      <c r="J273" s="167">
        <f t="shared" si="123"/>
        <v>0.99966537150385726</v>
      </c>
      <c r="K273" s="167">
        <f t="shared" si="142"/>
        <v>2.7144111566883566E-3</v>
      </c>
      <c r="L273" s="93"/>
      <c r="M273" s="171">
        <f t="shared" si="118"/>
        <v>1.0027144111566884</v>
      </c>
      <c r="N273" s="172">
        <f t="shared" si="124"/>
        <v>0.980994816586922</v>
      </c>
      <c r="O273" s="170">
        <f t="shared" si="119"/>
        <v>272</v>
      </c>
      <c r="P273" s="170">
        <f t="shared" si="120"/>
        <v>274</v>
      </c>
      <c r="Q273" s="169"/>
      <c r="R273" s="149">
        <f t="shared" si="125"/>
        <v>0.23409157238473044</v>
      </c>
      <c r="S273" s="173">
        <f t="shared" si="126"/>
        <v>-0.88684700146900763</v>
      </c>
      <c r="T273" s="149">
        <v>0</v>
      </c>
      <c r="U273" s="97"/>
      <c r="V273" s="149">
        <f>1/PI()*ATAN('Exhibit4_Impact-Test'!$Y$25*S_RDY_SP)+'Exhibit4_Impact-Test'!$Y$26</f>
        <v>0.63937889704781459</v>
      </c>
      <c r="W273" s="172">
        <f t="shared" si="127"/>
        <v>0.63431434924281915</v>
      </c>
      <c r="X273" s="149">
        <f>1/PI()*ATAN('Exhibit4_Impact-Test'!$Y$25*S_RS_SP)+'Exhibit4_Impact-Test'!$Y$26</f>
        <v>0.16341161714402569</v>
      </c>
      <c r="Y273" s="172">
        <f t="shared" si="128"/>
        <v>0.16043988828370254</v>
      </c>
      <c r="Z273" s="149">
        <f>1/PI()*ATAN('Exhibit4_Impact-Test'!$Y$25*S_5050_SP)+'Exhibit4_Impact-Test'!$Y$26</f>
        <v>0.5</v>
      </c>
      <c r="AA273" s="149">
        <f t="shared" si="129"/>
        <v>0.49452550951873336</v>
      </c>
      <c r="AB273" s="195">
        <f>VLOOKUP(_xlfn.NUMBERVALUE(LEFT(A273,4)),Transactioncosts!$C:$G,5,FALSE)</f>
        <v>70</v>
      </c>
      <c r="AC273" s="174"/>
      <c r="AD273" s="175">
        <f t="shared" si="130"/>
        <v>0.98882736073634547</v>
      </c>
      <c r="AE273" s="149">
        <f t="shared" si="131"/>
        <v>0.99916517708433028</v>
      </c>
      <c r="AF273" s="149">
        <f t="shared" si="132"/>
        <v>0.99185461387180518</v>
      </c>
      <c r="AG273" s="176">
        <f t="shared" si="133"/>
        <v>0.98874326449226646</v>
      </c>
      <c r="AH273" s="149">
        <f t="shared" si="134"/>
        <v>0.99435924530983633</v>
      </c>
      <c r="AI273" s="149">
        <f t="shared" si="135"/>
        <v>0.99181629243843628</v>
      </c>
      <c r="AJ273" s="97"/>
      <c r="AK273" s="171">
        <f t="shared" si="136"/>
        <v>-1.1235522013937457E-2</v>
      </c>
      <c r="AL273" s="149">
        <f t="shared" si="137"/>
        <v>-8.3517157437900888E-4</v>
      </c>
      <c r="AM273" s="149">
        <f t="shared" si="138"/>
        <v>-8.1787410349954629E-3</v>
      </c>
      <c r="AN273" s="149">
        <f t="shared" si="143"/>
        <v>0.99469758863925184</v>
      </c>
      <c r="AO273" s="149">
        <f t="shared" si="143"/>
        <v>3.0026450187915872</v>
      </c>
      <c r="AP273" s="149">
        <f t="shared" si="143"/>
        <v>0.9956703132628163</v>
      </c>
      <c r="AQ273" s="97"/>
      <c r="AR273" s="171">
        <f t="shared" si="139"/>
        <v>-1.1320572067833745E-2</v>
      </c>
      <c r="AS273" s="149">
        <f t="shared" si="140"/>
        <v>-5.656723827204193E-3</v>
      </c>
      <c r="AT273" s="149">
        <f t="shared" si="141"/>
        <v>-8.2173779210351471E-3</v>
      </c>
      <c r="AU273" s="175">
        <f t="shared" si="144"/>
        <v>0.97275564880913534</v>
      </c>
      <c r="AV273" s="149">
        <f t="shared" si="145"/>
        <v>2.4701739262926825</v>
      </c>
      <c r="AW273" s="149">
        <f t="shared" si="146"/>
        <v>0.98509610028973194</v>
      </c>
    </row>
    <row r="274" spans="1:49" ht="15" x14ac:dyDescent="0.25">
      <c r="A274" s="130">
        <v>1893.09</v>
      </c>
      <c r="B274" s="138"/>
      <c r="C274" s="166">
        <f>raw_Data!B280</f>
        <v>4.37</v>
      </c>
      <c r="D274" s="167">
        <f>raw_Data!J280</f>
        <v>2.0625000000000001E-2</v>
      </c>
      <c r="E274" s="167">
        <f>raw_Data!L280</f>
        <v>3.0456817225281707E-3</v>
      </c>
      <c r="F274" s="168">
        <f t="shared" si="121"/>
        <v>4.08</v>
      </c>
      <c r="G274" s="167">
        <f>raw_Data!K280</f>
        <v>5.0551470588235297E-3</v>
      </c>
      <c r="H274" s="167">
        <f t="shared" si="122"/>
        <v>7.1078431372548989E-2</v>
      </c>
      <c r="I274" s="165"/>
      <c r="J274" s="167">
        <f t="shared" si="123"/>
        <v>0.99966529597850351</v>
      </c>
      <c r="K274" s="167">
        <f t="shared" si="142"/>
        <v>2.7109777010316805E-3</v>
      </c>
      <c r="L274" s="93"/>
      <c r="M274" s="171">
        <f t="shared" si="118"/>
        <v>1.0027109777010317</v>
      </c>
      <c r="N274" s="172">
        <f t="shared" si="124"/>
        <v>1.0761335784313726</v>
      </c>
      <c r="O274" s="170">
        <f t="shared" si="119"/>
        <v>273</v>
      </c>
      <c r="P274" s="170">
        <f t="shared" si="120"/>
        <v>275</v>
      </c>
      <c r="Q274" s="169"/>
      <c r="R274" s="149">
        <f t="shared" si="125"/>
        <v>0.24753963320063313</v>
      </c>
      <c r="S274" s="173">
        <f t="shared" si="126"/>
        <v>0.9588676153299881</v>
      </c>
      <c r="T274" s="149">
        <v>0</v>
      </c>
      <c r="U274" s="97"/>
      <c r="V274" s="149">
        <f>1/PI()*ATAN('Exhibit4_Impact-Test'!$Y$25*S_RDY_SP)+'Exhibit4_Impact-Test'!$Y$26</f>
        <v>0.64632809839695926</v>
      </c>
      <c r="W274" s="172">
        <f t="shared" si="127"/>
        <v>0.66230988680799641</v>
      </c>
      <c r="X274" s="149">
        <f>1/PI()*ATAN('Exhibit4_Impact-Test'!$Y$25*S_RS_SP)+'Exhibit4_Impact-Test'!$Y$26</f>
        <v>0.84700157035426593</v>
      </c>
      <c r="Y274" s="172">
        <f t="shared" si="128"/>
        <v>0.85593652003327181</v>
      </c>
      <c r="Z274" s="149">
        <f>1/PI()*ATAN('Exhibit4_Impact-Test'!$Y$25*S_5050_SP)+'Exhibit4_Impact-Test'!$Y$26</f>
        <v>0.5</v>
      </c>
      <c r="AA274" s="149">
        <f t="shared" si="129"/>
        <v>0.51765947350747099</v>
      </c>
      <c r="AB274" s="195">
        <f>VLOOKUP(_xlfn.NUMBERVALUE(LEFT(A274,4)),Transactioncosts!$C:$G,5,FALSE)</f>
        <v>70</v>
      </c>
      <c r="AC274" s="174"/>
      <c r="AD274" s="175">
        <f t="shared" si="130"/>
        <v>1.0501660676104321</v>
      </c>
      <c r="AE274" s="149">
        <f t="shared" si="131"/>
        <v>1.0649000358191247</v>
      </c>
      <c r="AF274" s="149">
        <f t="shared" si="132"/>
        <v>1.0394222780662021</v>
      </c>
      <c r="AG274" s="176">
        <f t="shared" si="133"/>
        <v>1.0499426787940807</v>
      </c>
      <c r="AH274" s="149">
        <f t="shared" si="134"/>
        <v>1.0647860242221987</v>
      </c>
      <c r="AI274" s="149">
        <f t="shared" si="135"/>
        <v>1.0392986617516498</v>
      </c>
      <c r="AJ274" s="97"/>
      <c r="AK274" s="171">
        <f t="shared" si="136"/>
        <v>4.8948311292499415E-2</v>
      </c>
      <c r="AL274" s="149">
        <f t="shared" si="137"/>
        <v>6.2880931675339757E-2</v>
      </c>
      <c r="AM274" s="149">
        <f t="shared" si="138"/>
        <v>3.8665056945539192E-2</v>
      </c>
      <c r="AN274" s="149">
        <f t="shared" si="143"/>
        <v>1.0436458999317513</v>
      </c>
      <c r="AO274" s="149">
        <f t="shared" si="143"/>
        <v>3.065525950466927</v>
      </c>
      <c r="AP274" s="149">
        <f t="shared" si="143"/>
        <v>1.0343353702083555</v>
      </c>
      <c r="AQ274" s="97"/>
      <c r="AR274" s="171">
        <f t="shared" si="139"/>
        <v>4.873557105456993E-2</v>
      </c>
      <c r="AS274" s="149">
        <f t="shared" si="140"/>
        <v>6.2773862751732551E-2</v>
      </c>
      <c r="AT274" s="149">
        <f t="shared" si="141"/>
        <v>3.8546121967466644E-2</v>
      </c>
      <c r="AU274" s="175">
        <f t="shared" si="144"/>
        <v>1.0214912198637052</v>
      </c>
      <c r="AV274" s="149">
        <f t="shared" si="145"/>
        <v>2.5329477890444152</v>
      </c>
      <c r="AW274" s="149">
        <f t="shared" si="146"/>
        <v>1.0236422222571986</v>
      </c>
    </row>
    <row r="275" spans="1:49" ht="15" x14ac:dyDescent="0.25">
      <c r="A275" s="130">
        <v>1893.1</v>
      </c>
      <c r="B275" s="138"/>
      <c r="C275" s="166">
        <f>raw_Data!B281</f>
        <v>4.5</v>
      </c>
      <c r="D275" s="167">
        <f>raw_Data!J281</f>
        <v>2.0691666666666667E-2</v>
      </c>
      <c r="E275" s="167">
        <f>raw_Data!L281</f>
        <v>3.042323668564606E-3</v>
      </c>
      <c r="F275" s="168">
        <f t="shared" si="121"/>
        <v>4.37</v>
      </c>
      <c r="G275" s="167">
        <f>raw_Data!K281</f>
        <v>4.7349351639969488E-3</v>
      </c>
      <c r="H275" s="167">
        <f t="shared" si="122"/>
        <v>2.9748283752860427E-2</v>
      </c>
      <c r="I275" s="165"/>
      <c r="J275" s="167">
        <f t="shared" si="123"/>
        <v>0.99966522042864558</v>
      </c>
      <c r="K275" s="167">
        <f t="shared" si="142"/>
        <v>2.7075440972101905E-3</v>
      </c>
      <c r="L275" s="93"/>
      <c r="M275" s="171">
        <f t="shared" si="118"/>
        <v>1.0027075440972102</v>
      </c>
      <c r="N275" s="172">
        <f t="shared" si="124"/>
        <v>1.0344832189168573</v>
      </c>
      <c r="O275" s="170">
        <f t="shared" si="119"/>
        <v>274</v>
      </c>
      <c r="P275" s="170">
        <f t="shared" si="120"/>
        <v>276</v>
      </c>
      <c r="Q275" s="169"/>
      <c r="R275" s="149">
        <f t="shared" si="125"/>
        <v>0.21711047672766356</v>
      </c>
      <c r="S275" s="173">
        <f t="shared" si="126"/>
        <v>0.90712676315970664</v>
      </c>
      <c r="T275" s="149">
        <v>0</v>
      </c>
      <c r="U275" s="97"/>
      <c r="V275" s="149">
        <f>1/PI()*ATAN('Exhibit4_Impact-Test'!$Y$25*S_RDY_SP)+'Exhibit4_Impact-Test'!$Y$26</f>
        <v>0.63039719875778344</v>
      </c>
      <c r="W275" s="172">
        <f t="shared" si="127"/>
        <v>0.63763621517816471</v>
      </c>
      <c r="X275" s="149">
        <f>1/PI()*ATAN('Exhibit4_Impact-Test'!$Y$25*S_RS_SP)+'Exhibit4_Impact-Test'!$Y$26</f>
        <v>0.8396491490438488</v>
      </c>
      <c r="Y275" s="172">
        <f t="shared" si="128"/>
        <v>0.84380523784426542</v>
      </c>
      <c r="Z275" s="149">
        <f>1/PI()*ATAN('Exhibit4_Impact-Test'!$Y$25*S_5050_SP)+'Exhibit4_Impact-Test'!$Y$26</f>
        <v>0.5</v>
      </c>
      <c r="AA275" s="149">
        <f t="shared" si="129"/>
        <v>0.50779889527199562</v>
      </c>
      <c r="AB275" s="195">
        <f>VLOOKUP(_xlfn.NUMBERVALUE(LEFT(A275,4)),Transactioncosts!$C:$G,5,FALSE)</f>
        <v>70</v>
      </c>
      <c r="AC275" s="174"/>
      <c r="AD275" s="175">
        <f t="shared" si="130"/>
        <v>1.022738840492154</v>
      </c>
      <c r="AE275" s="149">
        <f t="shared" si="131"/>
        <v>1.029387962419821</v>
      </c>
      <c r="AF275" s="149">
        <f t="shared" si="132"/>
        <v>1.0185953815070339</v>
      </c>
      <c r="AG275" s="176">
        <f t="shared" si="133"/>
        <v>1.0226437450682657</v>
      </c>
      <c r="AH275" s="149">
        <f t="shared" si="134"/>
        <v>1.0292808056555069</v>
      </c>
      <c r="AI275" s="149">
        <f t="shared" si="135"/>
        <v>1.0185407892401299</v>
      </c>
      <c r="AJ275" s="97"/>
      <c r="AK275" s="171">
        <f t="shared" si="136"/>
        <v>2.2484166491532558E-2</v>
      </c>
      <c r="AL275" s="149">
        <f t="shared" si="137"/>
        <v>2.8964414385184309E-2</v>
      </c>
      <c r="AM275" s="149">
        <f t="shared" si="138"/>
        <v>1.8424601300453744E-2</v>
      </c>
      <c r="AN275" s="149">
        <f t="shared" si="143"/>
        <v>1.0661300664232838</v>
      </c>
      <c r="AO275" s="149">
        <f t="shared" si="143"/>
        <v>3.0944903648521112</v>
      </c>
      <c r="AP275" s="149">
        <f t="shared" si="143"/>
        <v>1.0527599715088092</v>
      </c>
      <c r="AQ275" s="97"/>
      <c r="AR275" s="171">
        <f t="shared" si="139"/>
        <v>2.23911810279541E-2</v>
      </c>
      <c r="AS275" s="149">
        <f t="shared" si="140"/>
        <v>2.8860311417215342E-2</v>
      </c>
      <c r="AT275" s="149">
        <f t="shared" si="141"/>
        <v>1.8371004228543712E-2</v>
      </c>
      <c r="AU275" s="175">
        <f t="shared" si="144"/>
        <v>1.0438824008916592</v>
      </c>
      <c r="AV275" s="149">
        <f t="shared" si="145"/>
        <v>2.5618081004616307</v>
      </c>
      <c r="AW275" s="149">
        <f t="shared" si="146"/>
        <v>1.0420132264857422</v>
      </c>
    </row>
    <row r="276" spans="1:49" ht="15" x14ac:dyDescent="0.25">
      <c r="A276" s="130">
        <v>1893.11</v>
      </c>
      <c r="B276" s="138"/>
      <c r="C276" s="166">
        <f>raw_Data!B282</f>
        <v>4.57</v>
      </c>
      <c r="D276" s="167">
        <f>raw_Data!J282</f>
        <v>2.0766666666666666E-2</v>
      </c>
      <c r="E276" s="167">
        <f>raw_Data!L282</f>
        <v>3.0389654909308561E-3</v>
      </c>
      <c r="F276" s="168">
        <f t="shared" si="121"/>
        <v>4.5</v>
      </c>
      <c r="G276" s="167">
        <f>raw_Data!K282</f>
        <v>4.6148148148148146E-3</v>
      </c>
      <c r="H276" s="167">
        <f t="shared" si="122"/>
        <v>1.5555555555555545E-2</v>
      </c>
      <c r="I276" s="165"/>
      <c r="J276" s="167">
        <f t="shared" si="123"/>
        <v>0.99966514485429592</v>
      </c>
      <c r="K276" s="167">
        <f t="shared" si="142"/>
        <v>2.7041103452267734E-3</v>
      </c>
      <c r="L276" s="93"/>
      <c r="M276" s="171">
        <f t="shared" si="118"/>
        <v>1.0027041103452268</v>
      </c>
      <c r="N276" s="172">
        <f t="shared" si="124"/>
        <v>1.0201703703703704</v>
      </c>
      <c r="O276" s="170">
        <f t="shared" si="119"/>
        <v>275</v>
      </c>
      <c r="P276" s="170">
        <f t="shared" si="120"/>
        <v>277</v>
      </c>
      <c r="Q276" s="169"/>
      <c r="R276" s="149">
        <f t="shared" si="125"/>
        <v>0.20536276700016029</v>
      </c>
      <c r="S276" s="173">
        <f t="shared" si="126"/>
        <v>0.83641555943545842</v>
      </c>
      <c r="T276" s="149">
        <v>0</v>
      </c>
      <c r="U276" s="97"/>
      <c r="V276" s="149">
        <f>1/PI()*ATAN('Exhibit4_Impact-Test'!$Y$25*S_RDY_SP)+'Exhibit4_Impact-Test'!$Y$26</f>
        <v>0.62405115462268834</v>
      </c>
      <c r="W276" s="172">
        <f t="shared" si="127"/>
        <v>0.62809393894992116</v>
      </c>
      <c r="X276" s="149">
        <f>1/PI()*ATAN('Exhibit4_Impact-Test'!$Y$25*S_RS_SP)+'Exhibit4_Impact-Test'!$Y$26</f>
        <v>0.82849712865654668</v>
      </c>
      <c r="Y276" s="172">
        <f t="shared" si="128"/>
        <v>0.8309369987744547</v>
      </c>
      <c r="Z276" s="149">
        <f>1/PI()*ATAN('Exhibit4_Impact-Test'!$Y$25*S_5050_SP)+'Exhibit4_Impact-Test'!$Y$26</f>
        <v>0.5</v>
      </c>
      <c r="AA276" s="149">
        <f t="shared" si="129"/>
        <v>0.50431718828618699</v>
      </c>
      <c r="AB276" s="195">
        <f>VLOOKUP(_xlfn.NUMBERVALUE(LEFT(A276,4)),Transactioncosts!$C:$G,5,FALSE)</f>
        <v>70</v>
      </c>
      <c r="AC276" s="174"/>
      <c r="AD276" s="175">
        <f t="shared" si="130"/>
        <v>1.0136039500808578</v>
      </c>
      <c r="AE276" s="149">
        <f t="shared" si="131"/>
        <v>1.017174856624427</v>
      </c>
      <c r="AF276" s="149">
        <f t="shared" si="132"/>
        <v>1.0114372403577985</v>
      </c>
      <c r="AG276" s="176">
        <f t="shared" si="133"/>
        <v>1.0135552335176365</v>
      </c>
      <c r="AH276" s="149">
        <f t="shared" si="134"/>
        <v>1.0124673957905956</v>
      </c>
      <c r="AI276" s="149">
        <f t="shared" si="135"/>
        <v>1.0114070200397951</v>
      </c>
      <c r="AJ276" s="97"/>
      <c r="AK276" s="171">
        <f t="shared" si="136"/>
        <v>1.3512247097760796E-2</v>
      </c>
      <c r="AL276" s="149">
        <f t="shared" si="137"/>
        <v>1.7029036038175217E-2</v>
      </c>
      <c r="AM276" s="149">
        <f t="shared" si="138"/>
        <v>1.1372329588808967E-2</v>
      </c>
      <c r="AN276" s="149">
        <f t="shared" si="143"/>
        <v>1.0796423135210447</v>
      </c>
      <c r="AO276" s="149">
        <f t="shared" si="143"/>
        <v>3.1115194008902862</v>
      </c>
      <c r="AP276" s="149">
        <f t="shared" si="143"/>
        <v>1.0641323010976182</v>
      </c>
      <c r="AQ276" s="97"/>
      <c r="AR276" s="171">
        <f t="shared" si="139"/>
        <v>1.3464183222338688E-2</v>
      </c>
      <c r="AS276" s="149">
        <f t="shared" si="140"/>
        <v>1.2390317791771053E-2</v>
      </c>
      <c r="AT276" s="149">
        <f t="shared" si="141"/>
        <v>1.1342450553040116E-2</v>
      </c>
      <c r="AU276" s="175">
        <f t="shared" si="144"/>
        <v>1.057346584113998</v>
      </c>
      <c r="AV276" s="149">
        <f t="shared" si="145"/>
        <v>2.5741984182534017</v>
      </c>
      <c r="AW276" s="149">
        <f t="shared" si="146"/>
        <v>1.0533556770387824</v>
      </c>
    </row>
    <row r="277" spans="1:49" ht="15" x14ac:dyDescent="0.25">
      <c r="A277" s="130">
        <v>1893.12</v>
      </c>
      <c r="B277" s="138"/>
      <c r="C277" s="166">
        <f>raw_Data!B283</f>
        <v>4.41</v>
      </c>
      <c r="D277" s="167">
        <f>raw_Data!J283</f>
        <v>2.0833333333333332E-2</v>
      </c>
      <c r="E277" s="167">
        <f>raw_Data!L283</f>
        <v>3.0356071896173731E-3</v>
      </c>
      <c r="F277" s="168">
        <f t="shared" si="121"/>
        <v>4.57</v>
      </c>
      <c r="G277" s="167">
        <f>raw_Data!K283</f>
        <v>4.5587162654996344E-3</v>
      </c>
      <c r="H277" s="167">
        <f t="shared" si="122"/>
        <v>-3.5010940919037226E-2</v>
      </c>
      <c r="I277" s="165"/>
      <c r="J277" s="167">
        <f t="shared" si="123"/>
        <v>0.99966506925544485</v>
      </c>
      <c r="K277" s="167">
        <f t="shared" si="142"/>
        <v>2.7006764450621112E-3</v>
      </c>
      <c r="L277" s="93"/>
      <c r="M277" s="171">
        <f t="shared" si="118"/>
        <v>1.0027006764450621</v>
      </c>
      <c r="N277" s="172">
        <f t="shared" si="124"/>
        <v>0.9695477753464623</v>
      </c>
      <c r="O277" s="170">
        <f t="shared" si="119"/>
        <v>276</v>
      </c>
      <c r="P277" s="170">
        <f t="shared" si="120"/>
        <v>278</v>
      </c>
      <c r="Q277" s="169"/>
      <c r="R277" s="149">
        <f t="shared" si="125"/>
        <v>0.20002822219850136</v>
      </c>
      <c r="S277" s="173">
        <f t="shared" si="126"/>
        <v>-0.92013211653696136</v>
      </c>
      <c r="T277" s="149">
        <v>0</v>
      </c>
      <c r="U277" s="97"/>
      <c r="V277" s="149">
        <f>1/PI()*ATAN('Exhibit4_Impact-Test'!$Y$25*S_RDY_SP)+'Exhibit4_Impact-Test'!$Y$26</f>
        <v>0.6211344299183259</v>
      </c>
      <c r="W277" s="172">
        <f t="shared" si="127"/>
        <v>0.61319054555009878</v>
      </c>
      <c r="X277" s="149">
        <f>1/PI()*ATAN('Exhibit4_Impact-Test'!$Y$25*S_RS_SP)+'Exhibit4_Impact-Test'!$Y$26</f>
        <v>0.15844259394140087</v>
      </c>
      <c r="Y277" s="172">
        <f t="shared" si="128"/>
        <v>0.15401072374573069</v>
      </c>
      <c r="Z277" s="149">
        <f>1/PI()*ATAN('Exhibit4_Impact-Test'!$Y$25*S_5050_SP)+'Exhibit4_Impact-Test'!$Y$26</f>
        <v>0.5</v>
      </c>
      <c r="AA277" s="149">
        <f t="shared" si="129"/>
        <v>0.49159515093839096</v>
      </c>
      <c r="AB277" s="195">
        <f>VLOOKUP(_xlfn.NUMBERVALUE(LEFT(A277,4)),Transactioncosts!$C:$G,5,FALSE)</f>
        <v>70</v>
      </c>
      <c r="AC277" s="174"/>
      <c r="AD277" s="175">
        <f t="shared" si="130"/>
        <v>0.98210826812104468</v>
      </c>
      <c r="AE277" s="149">
        <f t="shared" si="131"/>
        <v>0.99744784479831716</v>
      </c>
      <c r="AF277" s="149">
        <f t="shared" si="132"/>
        <v>0.98612422589576221</v>
      </c>
      <c r="AG277" s="176">
        <f t="shared" si="133"/>
        <v>0.98200984980370065</v>
      </c>
      <c r="AH277" s="149">
        <f t="shared" si="134"/>
        <v>0.99736423605197189</v>
      </c>
      <c r="AI277" s="149">
        <f t="shared" si="135"/>
        <v>0.98606539195233089</v>
      </c>
      <c r="AJ277" s="97"/>
      <c r="AK277" s="171">
        <f t="shared" si="136"/>
        <v>-1.805372403596172E-2</v>
      </c>
      <c r="AL277" s="149">
        <f t="shared" si="137"/>
        <v>-2.5554175015487322E-3</v>
      </c>
      <c r="AM277" s="149">
        <f t="shared" si="138"/>
        <v>-1.3972942563249583E-2</v>
      </c>
      <c r="AN277" s="149">
        <f t="shared" si="143"/>
        <v>1.0615885894850829</v>
      </c>
      <c r="AO277" s="149">
        <f t="shared" si="143"/>
        <v>3.1089639833887377</v>
      </c>
      <c r="AP277" s="149">
        <f t="shared" si="143"/>
        <v>1.0501593585343687</v>
      </c>
      <c r="AQ277" s="97"/>
      <c r="AR277" s="171">
        <f t="shared" si="139"/>
        <v>-1.8153940327974124E-2</v>
      </c>
      <c r="AS277" s="149">
        <f t="shared" si="140"/>
        <v>-2.6392436896863101E-3</v>
      </c>
      <c r="AT277" s="149">
        <f t="shared" si="141"/>
        <v>-1.4032606140135219E-2</v>
      </c>
      <c r="AU277" s="175">
        <f t="shared" si="144"/>
        <v>1.0391926437860239</v>
      </c>
      <c r="AV277" s="149">
        <f t="shared" si="145"/>
        <v>2.5715591745637152</v>
      </c>
      <c r="AW277" s="149">
        <f t="shared" si="146"/>
        <v>1.0393230708986472</v>
      </c>
    </row>
    <row r="278" spans="1:49" ht="15" x14ac:dyDescent="0.25">
      <c r="A278" s="130">
        <v>1894.01</v>
      </c>
      <c r="B278" s="138"/>
      <c r="C278" s="166">
        <f>raw_Data!B284</f>
        <v>4.32</v>
      </c>
      <c r="D278" s="167">
        <f>raw_Data!J284</f>
        <v>2.0558333333333335E-2</v>
      </c>
      <c r="E278" s="167">
        <f>raw_Data!L284</f>
        <v>3.0322487646148311E-3</v>
      </c>
      <c r="F278" s="168">
        <f t="shared" si="121"/>
        <v>4.41</v>
      </c>
      <c r="G278" s="167">
        <f>raw_Data!K284</f>
        <v>4.6617535903250192E-3</v>
      </c>
      <c r="H278" s="167">
        <f t="shared" si="122"/>
        <v>-2.0408163265306034E-2</v>
      </c>
      <c r="I278" s="165"/>
      <c r="J278" s="167">
        <f t="shared" si="123"/>
        <v>0.99966499363210504</v>
      </c>
      <c r="K278" s="167">
        <f t="shared" si="142"/>
        <v>2.6972423967199788E-3</v>
      </c>
      <c r="L278" s="93"/>
      <c r="M278" s="171">
        <f t="shared" si="118"/>
        <v>1.00269724239672</v>
      </c>
      <c r="N278" s="172">
        <f t="shared" si="124"/>
        <v>0.98425359032501902</v>
      </c>
      <c r="O278" s="170">
        <f t="shared" si="119"/>
        <v>277</v>
      </c>
      <c r="P278" s="170">
        <f t="shared" si="120"/>
        <v>279</v>
      </c>
      <c r="Q278" s="169"/>
      <c r="R278" s="149">
        <f t="shared" si="125"/>
        <v>0.21126025493634407</v>
      </c>
      <c r="S278" s="173">
        <f t="shared" si="126"/>
        <v>-0.87051540214258205</v>
      </c>
      <c r="T278" s="149">
        <v>0</v>
      </c>
      <c r="U278" s="97"/>
      <c r="V278" s="149">
        <f>1/PI()*ATAN('Exhibit4_Impact-Test'!$Y$25*S_RDY_SP)+'Exhibit4_Impact-Test'!$Y$26</f>
        <v>0.62725030517068203</v>
      </c>
      <c r="W278" s="172">
        <f t="shared" si="127"/>
        <v>0.62289944472424019</v>
      </c>
      <c r="X278" s="149">
        <f>1/PI()*ATAN('Exhibit4_Impact-Test'!$Y$25*S_RS_SP)+'Exhibit4_Impact-Test'!$Y$26</f>
        <v>0.16595483036649133</v>
      </c>
      <c r="Y278" s="172">
        <f t="shared" si="128"/>
        <v>0.16340104546133039</v>
      </c>
      <c r="Z278" s="149">
        <f>1/PI()*ATAN('Exhibit4_Impact-Test'!$Y$25*S_5050_SP)+'Exhibit4_Impact-Test'!$Y$26</f>
        <v>0.5</v>
      </c>
      <c r="AA278" s="149">
        <f t="shared" si="129"/>
        <v>0.49535880511788088</v>
      </c>
      <c r="AB278" s="195">
        <f>VLOOKUP(_xlfn.NUMBERVALUE(LEFT(A278,4)),Transactioncosts!$C:$G,5,FALSE)</f>
        <v>70</v>
      </c>
      <c r="AC278" s="174"/>
      <c r="AD278" s="175">
        <f t="shared" si="130"/>
        <v>0.99112845600628374</v>
      </c>
      <c r="AE278" s="149">
        <f t="shared" si="131"/>
        <v>0.99963642924582241</v>
      </c>
      <c r="AF278" s="149">
        <f t="shared" si="132"/>
        <v>0.99347541636086945</v>
      </c>
      <c r="AG278" s="176">
        <f t="shared" si="133"/>
        <v>0.99108387352852734</v>
      </c>
      <c r="AH278" s="149">
        <f t="shared" si="134"/>
        <v>0.99499933095163939</v>
      </c>
      <c r="AI278" s="149">
        <f t="shared" si="135"/>
        <v>0.99344292799669465</v>
      </c>
      <c r="AJ278" s="97"/>
      <c r="AK278" s="171">
        <f t="shared" si="136"/>
        <v>-8.9111304426619537E-3</v>
      </c>
      <c r="AL278" s="149">
        <f t="shared" si="137"/>
        <v>-3.6363686204798006E-4</v>
      </c>
      <c r="AM278" s="149">
        <f t="shared" si="138"/>
        <v>-6.5459617746542742E-3</v>
      </c>
      <c r="AN278" s="149">
        <f t="shared" si="143"/>
        <v>1.052677459042421</v>
      </c>
      <c r="AO278" s="149">
        <f t="shared" si="143"/>
        <v>3.1086003465266896</v>
      </c>
      <c r="AP278" s="149">
        <f t="shared" si="143"/>
        <v>1.0436133967597145</v>
      </c>
      <c r="AQ278" s="97"/>
      <c r="AR278" s="171">
        <f t="shared" si="139"/>
        <v>-8.9561129877704128E-3</v>
      </c>
      <c r="AS278" s="149">
        <f t="shared" si="140"/>
        <v>-5.0132142341830195E-3</v>
      </c>
      <c r="AT278" s="149">
        <f t="shared" si="141"/>
        <v>-6.5786640387105241E-3</v>
      </c>
      <c r="AU278" s="175">
        <f t="shared" si="144"/>
        <v>1.0302365307982535</v>
      </c>
      <c r="AV278" s="149">
        <f t="shared" si="145"/>
        <v>2.566545960329532</v>
      </c>
      <c r="AW278" s="149">
        <f t="shared" si="146"/>
        <v>1.0327444068599367</v>
      </c>
    </row>
    <row r="279" spans="1:49" ht="15" x14ac:dyDescent="0.25">
      <c r="A279" s="130">
        <v>1894.02</v>
      </c>
      <c r="B279" s="138"/>
      <c r="C279" s="166">
        <f>raw_Data!B285</f>
        <v>4.38</v>
      </c>
      <c r="D279" s="167">
        <f>raw_Data!J285</f>
        <v>2.0274999999999998E-2</v>
      </c>
      <c r="E279" s="167">
        <f>raw_Data!L285</f>
        <v>3.0161266025487965E-3</v>
      </c>
      <c r="F279" s="168">
        <f t="shared" si="121"/>
        <v>4.32</v>
      </c>
      <c r="G279" s="167">
        <f>raw_Data!K285</f>
        <v>4.6932870370370366E-3</v>
      </c>
      <c r="H279" s="167">
        <f t="shared" si="122"/>
        <v>1.388888888888884E-2</v>
      </c>
      <c r="I279" s="165"/>
      <c r="J279" s="167">
        <f t="shared" si="123"/>
        <v>0.99839149375396219</v>
      </c>
      <c r="K279" s="167">
        <f t="shared" si="142"/>
        <v>1.4076203565109857E-3</v>
      </c>
      <c r="L279" s="93"/>
      <c r="M279" s="171">
        <f t="shared" si="118"/>
        <v>1.001407620356511</v>
      </c>
      <c r="N279" s="172">
        <f t="shared" si="124"/>
        <v>1.0185821759259257</v>
      </c>
      <c r="O279" s="170">
        <f t="shared" si="119"/>
        <v>278</v>
      </c>
      <c r="P279" s="170">
        <f t="shared" si="120"/>
        <v>280</v>
      </c>
      <c r="Q279" s="169"/>
      <c r="R279" s="149">
        <f t="shared" si="125"/>
        <v>0.2150062228780357</v>
      </c>
      <c r="S279" s="173">
        <f t="shared" si="126"/>
        <v>0.82080112893668367</v>
      </c>
      <c r="T279" s="149">
        <v>0</v>
      </c>
      <c r="U279" s="97"/>
      <c r="V279" s="149">
        <f>1/PI()*ATAN('Exhibit4_Impact-Test'!$Y$25*S_RDY_SP)+'Exhibit4_Impact-Test'!$Y$26</f>
        <v>0.62926837011801984</v>
      </c>
      <c r="W279" s="172">
        <f t="shared" si="127"/>
        <v>0.63322666615190948</v>
      </c>
      <c r="X279" s="149">
        <f>1/PI()*ATAN('Exhibit4_Impact-Test'!$Y$25*S_RS_SP)+'Exhibit4_Impact-Test'!$Y$26</f>
        <v>0.82584365891604272</v>
      </c>
      <c r="Y279" s="172">
        <f t="shared" si="128"/>
        <v>0.82827588389169404</v>
      </c>
      <c r="Z279" s="149">
        <f>1/PI()*ATAN('Exhibit4_Impact-Test'!$Y$25*S_5050_SP)+'Exhibit4_Impact-Test'!$Y$26</f>
        <v>0.5</v>
      </c>
      <c r="AA279" s="149">
        <f t="shared" si="129"/>
        <v>0.50425114909021385</v>
      </c>
      <c r="AB279" s="195">
        <f>VLOOKUP(_xlfn.NUMBERVALUE(LEFT(A279,4)),Transactioncosts!$C:$G,5,FALSE)</f>
        <v>70</v>
      </c>
      <c r="AC279" s="174"/>
      <c r="AD279" s="175">
        <f t="shared" si="130"/>
        <v>1.012215024947178</v>
      </c>
      <c r="AE279" s="149">
        <f t="shared" si="131"/>
        <v>1.0155911181682133</v>
      </c>
      <c r="AF279" s="149">
        <f t="shared" si="132"/>
        <v>1.0099948981412183</v>
      </c>
      <c r="AG279" s="176">
        <f t="shared" si="133"/>
        <v>1.0121472505882478</v>
      </c>
      <c r="AH279" s="149">
        <f t="shared" si="134"/>
        <v>1.0155108545212215</v>
      </c>
      <c r="AI279" s="149">
        <f t="shared" si="135"/>
        <v>1.0099651400975869</v>
      </c>
      <c r="AJ279" s="97"/>
      <c r="AK279" s="171">
        <f t="shared" si="136"/>
        <v>1.2141023539853035E-2</v>
      </c>
      <c r="AL279" s="149">
        <f t="shared" si="137"/>
        <v>1.5470825406652879E-2</v>
      </c>
      <c r="AM279" s="149">
        <f t="shared" si="138"/>
        <v>9.9452794950816228E-3</v>
      </c>
      <c r="AN279" s="149">
        <f t="shared" si="143"/>
        <v>1.0648184825822742</v>
      </c>
      <c r="AO279" s="149">
        <f t="shared" si="143"/>
        <v>3.1240711719333425</v>
      </c>
      <c r="AP279" s="149">
        <f t="shared" si="143"/>
        <v>1.0535586762547962</v>
      </c>
      <c r="AQ279" s="97"/>
      <c r="AR279" s="171">
        <f t="shared" si="139"/>
        <v>1.2074064814357596E-2</v>
      </c>
      <c r="AS279" s="149">
        <f t="shared" si="140"/>
        <v>1.539179082531438E-2</v>
      </c>
      <c r="AT279" s="149">
        <f t="shared" si="141"/>
        <v>9.9158155026557362E-3</v>
      </c>
      <c r="AU279" s="175">
        <f t="shared" si="144"/>
        <v>1.0423105956126111</v>
      </c>
      <c r="AV279" s="149">
        <f t="shared" si="145"/>
        <v>2.5819377511548463</v>
      </c>
      <c r="AW279" s="149">
        <f t="shared" si="146"/>
        <v>1.0426602223625925</v>
      </c>
    </row>
    <row r="280" spans="1:49" ht="15" x14ac:dyDescent="0.25">
      <c r="A280" s="130">
        <v>1894.03</v>
      </c>
      <c r="B280" s="138"/>
      <c r="C280" s="166">
        <f>raw_Data!B286</f>
        <v>4.51</v>
      </c>
      <c r="D280" s="167">
        <f>raw_Data!J286</f>
        <v>0.02</v>
      </c>
      <c r="E280" s="167">
        <f>raw_Data!L286</f>
        <v>3.0000015894111609E-3</v>
      </c>
      <c r="F280" s="168">
        <f t="shared" si="121"/>
        <v>4.38</v>
      </c>
      <c r="G280" s="167">
        <f>raw_Data!K286</f>
        <v>4.5662100456621011E-3</v>
      </c>
      <c r="H280" s="167">
        <f t="shared" si="122"/>
        <v>2.9680365296803624E-2</v>
      </c>
      <c r="I280" s="165"/>
      <c r="J280" s="167">
        <f t="shared" si="123"/>
        <v>0.99838974904354194</v>
      </c>
      <c r="K280" s="167">
        <f t="shared" si="142"/>
        <v>1.3897506329532128E-3</v>
      </c>
      <c r="L280" s="93"/>
      <c r="M280" s="171">
        <f t="shared" si="118"/>
        <v>1.0013897506329532</v>
      </c>
      <c r="N280" s="172">
        <f t="shared" si="124"/>
        <v>1.0342465753424657</v>
      </c>
      <c r="O280" s="170">
        <f t="shared" si="119"/>
        <v>279</v>
      </c>
      <c r="P280" s="170">
        <f t="shared" si="120"/>
        <v>281</v>
      </c>
      <c r="Q280" s="169"/>
      <c r="R280" s="149">
        <f t="shared" si="125"/>
        <v>0.20443347678041399</v>
      </c>
      <c r="S280" s="173">
        <f t="shared" si="126"/>
        <v>0.90775381616372941</v>
      </c>
      <c r="T280" s="149">
        <v>0</v>
      </c>
      <c r="U280" s="97"/>
      <c r="V280" s="149">
        <f>1/PI()*ATAN('Exhibit4_Impact-Test'!$Y$25*S_RDY_SP)+'Exhibit4_Impact-Test'!$Y$26</f>
        <v>0.62354461487618473</v>
      </c>
      <c r="W280" s="172">
        <f t="shared" si="127"/>
        <v>0.63109219658845905</v>
      </c>
      <c r="X280" s="149">
        <f>1/PI()*ATAN('Exhibit4_Impact-Test'!$Y$25*S_RS_SP)+'Exhibit4_Impact-Test'!$Y$26</f>
        <v>0.83974211917625685</v>
      </c>
      <c r="Y280" s="172">
        <f t="shared" si="128"/>
        <v>0.84403929934818578</v>
      </c>
      <c r="Z280" s="149">
        <f>1/PI()*ATAN('Exhibit4_Impact-Test'!$Y$25*S_5050_SP)+'Exhibit4_Impact-Test'!$Y$26</f>
        <v>0.5</v>
      </c>
      <c r="AA280" s="149">
        <f t="shared" si="129"/>
        <v>0.50807040636145273</v>
      </c>
      <c r="AB280" s="195">
        <f>VLOOKUP(_xlfn.NUMBERVALUE(LEFT(A280,4)),Transactioncosts!$C:$G,5,FALSE)</f>
        <v>70</v>
      </c>
      <c r="AC280" s="174"/>
      <c r="AD280" s="175">
        <f t="shared" si="130"/>
        <v>1.0218774467425005</v>
      </c>
      <c r="AE280" s="149">
        <f t="shared" si="131"/>
        <v>1.0289810102439221</v>
      </c>
      <c r="AF280" s="149">
        <f t="shared" si="132"/>
        <v>1.0178181629877094</v>
      </c>
      <c r="AG280" s="176">
        <f t="shared" si="133"/>
        <v>1.0217544622840244</v>
      </c>
      <c r="AH280" s="149">
        <f t="shared" si="134"/>
        <v>1.0288478173236828</v>
      </c>
      <c r="AI280" s="149">
        <f t="shared" si="135"/>
        <v>1.0177616701431793</v>
      </c>
      <c r="AJ280" s="97"/>
      <c r="AK280" s="171">
        <f t="shared" si="136"/>
        <v>2.164156946636437E-2</v>
      </c>
      <c r="AL280" s="149">
        <f t="shared" si="137"/>
        <v>2.8569002108176887E-2</v>
      </c>
      <c r="AM280" s="149">
        <f t="shared" si="138"/>
        <v>1.7661280354014989E-2</v>
      </c>
      <c r="AN280" s="149">
        <f t="shared" si="143"/>
        <v>1.0864600520486385</v>
      </c>
      <c r="AO280" s="149">
        <f t="shared" si="143"/>
        <v>3.1526401740415193</v>
      </c>
      <c r="AP280" s="149">
        <f t="shared" si="143"/>
        <v>1.0712199566088112</v>
      </c>
      <c r="AQ280" s="97"/>
      <c r="AR280" s="171">
        <f t="shared" si="139"/>
        <v>2.15212107480636E-2</v>
      </c>
      <c r="AS280" s="149">
        <f t="shared" si="140"/>
        <v>2.8439552157198497E-2</v>
      </c>
      <c r="AT280" s="149">
        <f t="shared" si="141"/>
        <v>1.7605774946047037E-2</v>
      </c>
      <c r="AU280" s="175">
        <f t="shared" si="144"/>
        <v>1.0638318063606746</v>
      </c>
      <c r="AV280" s="149">
        <f t="shared" si="145"/>
        <v>2.6103773033120445</v>
      </c>
      <c r="AW280" s="149">
        <f t="shared" si="146"/>
        <v>1.0602659973086395</v>
      </c>
    </row>
    <row r="281" spans="1:49" ht="15" x14ac:dyDescent="0.25">
      <c r="A281" s="130">
        <v>1894.04</v>
      </c>
      <c r="B281" s="138"/>
      <c r="C281" s="166">
        <f>raw_Data!B287</f>
        <v>4.57</v>
      </c>
      <c r="D281" s="167">
        <f>raw_Data!J287</f>
        <v>1.9724999999999999E-2</v>
      </c>
      <c r="E281" s="167">
        <f>raw_Data!L287</f>
        <v>2.9838737241476565E-3</v>
      </c>
      <c r="F281" s="168">
        <f t="shared" si="121"/>
        <v>4.51</v>
      </c>
      <c r="G281" s="167">
        <f>raw_Data!K287</f>
        <v>4.3736141906873614E-3</v>
      </c>
      <c r="H281" s="167">
        <f t="shared" si="122"/>
        <v>1.330376940133049E-2</v>
      </c>
      <c r="I281" s="165"/>
      <c r="J281" s="167">
        <f t="shared" si="123"/>
        <v>0.99838800161510521</v>
      </c>
      <c r="K281" s="167">
        <f t="shared" si="142"/>
        <v>1.3718753392528704E-3</v>
      </c>
      <c r="L281" s="93"/>
      <c r="M281" s="171">
        <f t="shared" si="118"/>
        <v>1.0013718753392529</v>
      </c>
      <c r="N281" s="172">
        <f t="shared" si="124"/>
        <v>1.0176773835920179</v>
      </c>
      <c r="O281" s="170">
        <f t="shared" si="119"/>
        <v>280</v>
      </c>
      <c r="P281" s="170">
        <f t="shared" si="120"/>
        <v>282</v>
      </c>
      <c r="Q281" s="169"/>
      <c r="R281" s="149">
        <f t="shared" si="125"/>
        <v>0.1862875205653646</v>
      </c>
      <c r="S281" s="173">
        <f t="shared" si="126"/>
        <v>0.81599339250319702</v>
      </c>
      <c r="T281" s="149">
        <v>0</v>
      </c>
      <c r="U281" s="97"/>
      <c r="V281" s="149">
        <f>1/PI()*ATAN('Exhibit4_Impact-Test'!$Y$25*S_RDY_SP)+'Exhibit4_Impact-Test'!$Y$26</f>
        <v>0.61352298823473028</v>
      </c>
      <c r="W281" s="172">
        <f t="shared" si="127"/>
        <v>0.61734574214486437</v>
      </c>
      <c r="X281" s="149">
        <f>1/PI()*ATAN('Exhibit4_Impact-Test'!$Y$25*S_RS_SP)+'Exhibit4_Impact-Test'!$Y$26</f>
        <v>0.82501173931399774</v>
      </c>
      <c r="Y281" s="172">
        <f t="shared" si="128"/>
        <v>0.82733133667675329</v>
      </c>
      <c r="Z281" s="149">
        <f>1/PI()*ATAN('Exhibit4_Impact-Test'!$Y$25*S_5050_SP)+'Exhibit4_Impact-Test'!$Y$26</f>
        <v>0.5</v>
      </c>
      <c r="AA281" s="149">
        <f t="shared" si="129"/>
        <v>0.50403791739617976</v>
      </c>
      <c r="AB281" s="195">
        <f>VLOOKUP(_xlfn.NUMBERVALUE(LEFT(A281,4)),Transactioncosts!$C:$G,5,FALSE)</f>
        <v>70</v>
      </c>
      <c r="AC281" s="174"/>
      <c r="AD281" s="175">
        <f t="shared" si="130"/>
        <v>1.0113756794871753</v>
      </c>
      <c r="AE281" s="149">
        <f t="shared" si="131"/>
        <v>1.0148241110632652</v>
      </c>
      <c r="AF281" s="149">
        <f t="shared" si="132"/>
        <v>1.0095246294656355</v>
      </c>
      <c r="AG281" s="176">
        <f t="shared" si="133"/>
        <v>1.0113064337431503</v>
      </c>
      <c r="AH281" s="149">
        <f t="shared" si="134"/>
        <v>1.0101362165845782</v>
      </c>
      <c r="AI281" s="149">
        <f t="shared" si="135"/>
        <v>1.0094963640438621</v>
      </c>
      <c r="AJ281" s="97"/>
      <c r="AK281" s="171">
        <f t="shared" si="136"/>
        <v>1.1311462990580133E-2</v>
      </c>
      <c r="AL281" s="149">
        <f t="shared" si="137"/>
        <v>1.4715307884532181E-2</v>
      </c>
      <c r="AM281" s="149">
        <f t="shared" si="138"/>
        <v>9.4795561607396456E-3</v>
      </c>
      <c r="AN281" s="149">
        <f t="shared" si="143"/>
        <v>1.0977715150392187</v>
      </c>
      <c r="AO281" s="149">
        <f t="shared" si="143"/>
        <v>3.1673554819260517</v>
      </c>
      <c r="AP281" s="149">
        <f t="shared" si="143"/>
        <v>1.0806995127695509</v>
      </c>
      <c r="AQ281" s="97"/>
      <c r="AR281" s="171">
        <f t="shared" si="139"/>
        <v>1.124299375994906E-2</v>
      </c>
      <c r="AS281" s="149">
        <f t="shared" si="140"/>
        <v>1.0085189664832715E-2</v>
      </c>
      <c r="AT281" s="149">
        <f t="shared" si="141"/>
        <v>9.4515570246572807E-3</v>
      </c>
      <c r="AU281" s="175">
        <f t="shared" si="144"/>
        <v>1.0750748001206236</v>
      </c>
      <c r="AV281" s="149">
        <f t="shared" si="145"/>
        <v>2.6204624929768774</v>
      </c>
      <c r="AW281" s="149">
        <f t="shared" si="146"/>
        <v>1.0697175543332968</v>
      </c>
    </row>
    <row r="282" spans="1:49" ht="15" x14ac:dyDescent="0.25">
      <c r="A282" s="130">
        <v>1894.05</v>
      </c>
      <c r="B282" s="138"/>
      <c r="C282" s="166">
        <f>raw_Data!B288</f>
        <v>4.4000000000000004</v>
      </c>
      <c r="D282" s="167">
        <f>raw_Data!J288</f>
        <v>1.9441666666666666E-2</v>
      </c>
      <c r="E282" s="167">
        <f>raw_Data!L288</f>
        <v>2.9677430057029053E-3</v>
      </c>
      <c r="F282" s="168">
        <f t="shared" si="121"/>
        <v>4.57</v>
      </c>
      <c r="G282" s="167">
        <f>raw_Data!K288</f>
        <v>4.2541940189642592E-3</v>
      </c>
      <c r="H282" s="167">
        <f t="shared" si="122"/>
        <v>-3.7199124726477018E-2</v>
      </c>
      <c r="I282" s="165"/>
      <c r="J282" s="167">
        <f t="shared" si="123"/>
        <v>0.9983862514634132</v>
      </c>
      <c r="K282" s="167">
        <f t="shared" si="142"/>
        <v>1.3539944691161043E-3</v>
      </c>
      <c r="L282" s="93"/>
      <c r="M282" s="171">
        <f t="shared" si="118"/>
        <v>1.0013539944691161</v>
      </c>
      <c r="N282" s="172">
        <f t="shared" si="124"/>
        <v>0.96705506929248719</v>
      </c>
      <c r="O282" s="170">
        <f t="shared" si="119"/>
        <v>281</v>
      </c>
      <c r="P282" s="170">
        <f t="shared" si="120"/>
        <v>283</v>
      </c>
      <c r="Q282" s="169"/>
      <c r="R282" s="149">
        <f t="shared" si="125"/>
        <v>0.17550544425692879</v>
      </c>
      <c r="S282" s="173">
        <f t="shared" si="126"/>
        <v>-0.92574288034243823</v>
      </c>
      <c r="T282" s="149">
        <v>0</v>
      </c>
      <c r="U282" s="97"/>
      <c r="V282" s="149">
        <f>1/PI()*ATAN('Exhibit4_Impact-Test'!$Y$25*S_RDY_SP)+'Exhibit4_Impact-Test'!$Y$26</f>
        <v>0.60745349299842277</v>
      </c>
      <c r="W282" s="172">
        <f t="shared" si="127"/>
        <v>0.59911229075445127</v>
      </c>
      <c r="X282" s="149">
        <f>1/PI()*ATAN('Exhibit4_Impact-Test'!$Y$25*S_RS_SP)+'Exhibit4_Impact-Test'!$Y$26</f>
        <v>0.15763212543576816</v>
      </c>
      <c r="Y282" s="172">
        <f t="shared" si="128"/>
        <v>0.15305923660435392</v>
      </c>
      <c r="Z282" s="149">
        <f>1/PI()*ATAN('Exhibit4_Impact-Test'!$Y$25*S_5050_SP)+'Exhibit4_Impact-Test'!$Y$26</f>
        <v>0.5</v>
      </c>
      <c r="AA282" s="149">
        <f t="shared" si="129"/>
        <v>0.49128765310827105</v>
      </c>
      <c r="AB282" s="195">
        <f>VLOOKUP(_xlfn.NUMBERVALUE(LEFT(A282,4)),Transactioncosts!$C:$G,5,FALSE)</f>
        <v>70</v>
      </c>
      <c r="AC282" s="174"/>
      <c r="AD282" s="175">
        <f t="shared" si="130"/>
        <v>0.98051899256448127</v>
      </c>
      <c r="AE282" s="149">
        <f t="shared" si="131"/>
        <v>0.99594738199336164</v>
      </c>
      <c r="AF282" s="149">
        <f t="shared" si="132"/>
        <v>0.9842045318808017</v>
      </c>
      <c r="AG282" s="176">
        <f t="shared" si="133"/>
        <v>0.98040533024326171</v>
      </c>
      <c r="AH282" s="149">
        <f t="shared" si="134"/>
        <v>0.99580026092163598</v>
      </c>
      <c r="AI282" s="149">
        <f t="shared" si="135"/>
        <v>0.98414354545255955</v>
      </c>
      <c r="AJ282" s="97"/>
      <c r="AK282" s="171">
        <f t="shared" si="136"/>
        <v>-1.9673263248298087E-2</v>
      </c>
      <c r="AL282" s="149">
        <f t="shared" si="137"/>
        <v>-4.0608521169908027E-3</v>
      </c>
      <c r="AM282" s="149">
        <f t="shared" si="138"/>
        <v>-1.5921545926841304E-2</v>
      </c>
      <c r="AN282" s="149">
        <f t="shared" si="143"/>
        <v>1.0780982517909206</v>
      </c>
      <c r="AO282" s="149">
        <f t="shared" si="143"/>
        <v>3.163294629809061</v>
      </c>
      <c r="AP282" s="149">
        <f t="shared" si="143"/>
        <v>1.0647779668427095</v>
      </c>
      <c r="AQ282" s="97"/>
      <c r="AR282" s="171">
        <f t="shared" si="139"/>
        <v>-1.9789190538326406E-2</v>
      </c>
      <c r="AS282" s="149">
        <f t="shared" si="140"/>
        <v>-4.2085827519601042E-3</v>
      </c>
      <c r="AT282" s="149">
        <f t="shared" si="141"/>
        <v>-1.5983513044307934E-2</v>
      </c>
      <c r="AU282" s="175">
        <f t="shared" si="144"/>
        <v>1.0552856095822971</v>
      </c>
      <c r="AV282" s="149">
        <f t="shared" si="145"/>
        <v>2.6162539102249172</v>
      </c>
      <c r="AW282" s="149">
        <f t="shared" si="146"/>
        <v>1.0537340412889888</v>
      </c>
    </row>
    <row r="283" spans="1:49" ht="15" x14ac:dyDescent="0.25">
      <c r="A283" s="130">
        <v>1894.06</v>
      </c>
      <c r="B283" s="138"/>
      <c r="C283" s="166">
        <f>raw_Data!B289</f>
        <v>4.34</v>
      </c>
      <c r="D283" s="167">
        <f>raw_Data!J289</f>
        <v>1.9166666666666669E-2</v>
      </c>
      <c r="E283" s="167">
        <f>raw_Data!L289</f>
        <v>2.9516094330215292E-3</v>
      </c>
      <c r="F283" s="168">
        <f t="shared" si="121"/>
        <v>4.4000000000000004</v>
      </c>
      <c r="G283" s="167">
        <f>raw_Data!K289</f>
        <v>4.3560606060606064E-3</v>
      </c>
      <c r="H283" s="167">
        <f t="shared" si="122"/>
        <v>-1.363636363636378E-2</v>
      </c>
      <c r="I283" s="165"/>
      <c r="J283" s="167">
        <f t="shared" si="123"/>
        <v>0.99838449858332678</v>
      </c>
      <c r="K283" s="167">
        <f t="shared" si="142"/>
        <v>1.3361080163483141E-3</v>
      </c>
      <c r="L283" s="93"/>
      <c r="M283" s="171">
        <f t="shared" si="118"/>
        <v>1.0013361080163483</v>
      </c>
      <c r="N283" s="172">
        <f t="shared" si="124"/>
        <v>0.99071969696969697</v>
      </c>
      <c r="O283" s="170">
        <f t="shared" si="119"/>
        <v>282</v>
      </c>
      <c r="P283" s="170">
        <f t="shared" si="120"/>
        <v>284</v>
      </c>
      <c r="Q283" s="169"/>
      <c r="R283" s="149">
        <f t="shared" si="125"/>
        <v>0.18956237413681901</v>
      </c>
      <c r="S283" s="173">
        <f t="shared" si="126"/>
        <v>-0.82126451788835808</v>
      </c>
      <c r="T283" s="149">
        <v>0</v>
      </c>
      <c r="U283" s="97"/>
      <c r="V283" s="149">
        <f>1/PI()*ATAN('Exhibit4_Impact-Test'!$Y$25*S_RDY_SP)+'Exhibit4_Impact-Test'!$Y$26</f>
        <v>0.61534976521438522</v>
      </c>
      <c r="W283" s="172">
        <f t="shared" si="127"/>
        <v>0.61282379312117907</v>
      </c>
      <c r="X283" s="149">
        <f>1/PI()*ATAN('Exhibit4_Impact-Test'!$Y$25*S_RS_SP)+'Exhibit4_Impact-Test'!$Y$26</f>
        <v>0.17407653256515493</v>
      </c>
      <c r="Y283" s="172">
        <f t="shared" si="128"/>
        <v>0.17254938797835262</v>
      </c>
      <c r="Z283" s="149">
        <f>1/PI()*ATAN('Exhibit4_Impact-Test'!$Y$25*S_5050_SP)+'Exhibit4_Impact-Test'!$Y$26</f>
        <v>0.5</v>
      </c>
      <c r="AA283" s="149">
        <f t="shared" si="129"/>
        <v>0.49733531284111648</v>
      </c>
      <c r="AB283" s="195">
        <f>VLOOKUP(_xlfn.NUMBERVALUE(LEFT(A283,4)),Transactioncosts!$C:$G,5,FALSE)</f>
        <v>70</v>
      </c>
      <c r="AC283" s="174"/>
      <c r="AD283" s="175">
        <f t="shared" si="130"/>
        <v>0.99480330197137201</v>
      </c>
      <c r="AE283" s="149">
        <f t="shared" si="131"/>
        <v>0.9994880399930608</v>
      </c>
      <c r="AF283" s="149">
        <f t="shared" si="132"/>
        <v>0.99602790249302264</v>
      </c>
      <c r="AG283" s="176">
        <f t="shared" si="133"/>
        <v>0.99477675475717064</v>
      </c>
      <c r="AH283" s="149">
        <f t="shared" si="134"/>
        <v>0.99943649955019132</v>
      </c>
      <c r="AI283" s="149">
        <f t="shared" si="135"/>
        <v>0.99600924968291049</v>
      </c>
      <c r="AJ283" s="97"/>
      <c r="AK283" s="171">
        <f t="shared" si="136"/>
        <v>-5.2102478270209251E-3</v>
      </c>
      <c r="AL283" s="149">
        <f t="shared" si="137"/>
        <v>-5.1209110320949867E-4</v>
      </c>
      <c r="AM283" s="149">
        <f t="shared" si="138"/>
        <v>-3.9800072387114766E-3</v>
      </c>
      <c r="AN283" s="149">
        <f t="shared" si="143"/>
        <v>1.0728880039638997</v>
      </c>
      <c r="AO283" s="149">
        <f t="shared" si="143"/>
        <v>3.1627825387058515</v>
      </c>
      <c r="AP283" s="149">
        <f t="shared" si="143"/>
        <v>1.060797959603998</v>
      </c>
      <c r="AQ283" s="97"/>
      <c r="AR283" s="171">
        <f t="shared" si="139"/>
        <v>-5.236934075823191E-3</v>
      </c>
      <c r="AS283" s="149">
        <f t="shared" si="140"/>
        <v>-5.6365927585565407E-4</v>
      </c>
      <c r="AT283" s="149">
        <f t="shared" si="141"/>
        <v>-3.9987346104297427E-3</v>
      </c>
      <c r="AU283" s="175">
        <f t="shared" si="144"/>
        <v>1.050048675506474</v>
      </c>
      <c r="AV283" s="149">
        <f t="shared" si="145"/>
        <v>2.6156902509490614</v>
      </c>
      <c r="AW283" s="149">
        <f t="shared" si="146"/>
        <v>1.0497353066785591</v>
      </c>
    </row>
    <row r="284" spans="1:49" ht="15" x14ac:dyDescent="0.25">
      <c r="A284" s="130">
        <v>1894.07</v>
      </c>
      <c r="B284" s="138"/>
      <c r="C284" s="166">
        <f>raw_Data!B290</f>
        <v>4.25</v>
      </c>
      <c r="D284" s="167">
        <f>raw_Data!J290</f>
        <v>1.8891666666666668E-2</v>
      </c>
      <c r="E284" s="167">
        <f>raw_Data!L290</f>
        <v>2.9354730050472622E-3</v>
      </c>
      <c r="F284" s="168">
        <f t="shared" si="121"/>
        <v>4.34</v>
      </c>
      <c r="G284" s="167">
        <f>raw_Data!K290</f>
        <v>4.3529185867895552E-3</v>
      </c>
      <c r="H284" s="167">
        <f t="shared" si="122"/>
        <v>-2.0737327188940058E-2</v>
      </c>
      <c r="I284" s="165"/>
      <c r="J284" s="167">
        <f t="shared" si="123"/>
        <v>0.99838274296960683</v>
      </c>
      <c r="K284" s="167">
        <f t="shared" si="142"/>
        <v>1.3182159746540911E-3</v>
      </c>
      <c r="L284" s="93"/>
      <c r="M284" s="171">
        <f t="shared" si="118"/>
        <v>1.0013182159746541</v>
      </c>
      <c r="N284" s="172">
        <f t="shared" si="124"/>
        <v>0.98361559139784949</v>
      </c>
      <c r="O284" s="170">
        <f t="shared" si="119"/>
        <v>283</v>
      </c>
      <c r="P284" s="170">
        <f t="shared" si="120"/>
        <v>285</v>
      </c>
      <c r="Q284" s="169"/>
      <c r="R284" s="149">
        <f t="shared" si="125"/>
        <v>0.19184116344922553</v>
      </c>
      <c r="S284" s="173">
        <f t="shared" si="126"/>
        <v>-0.87540135379968276</v>
      </c>
      <c r="T284" s="149">
        <v>0</v>
      </c>
      <c r="U284" s="97"/>
      <c r="V284" s="149">
        <f>1/PI()*ATAN('Exhibit4_Impact-Test'!$Y$25*S_RDY_SP)+'Exhibit4_Impact-Test'!$Y$26</f>
        <v>0.61661625229280981</v>
      </c>
      <c r="W284" s="172">
        <f t="shared" si="127"/>
        <v>0.61239078638997879</v>
      </c>
      <c r="X284" s="149">
        <f>1/PI()*ATAN('Exhibit4_Impact-Test'!$Y$25*S_RS_SP)+'Exhibit4_Impact-Test'!$Y$26</f>
        <v>0.16518646756842609</v>
      </c>
      <c r="Y284" s="172">
        <f t="shared" si="128"/>
        <v>0.16274135053400735</v>
      </c>
      <c r="Z284" s="149">
        <f>1/PI()*ATAN('Exhibit4_Impact-Test'!$Y$25*S_5050_SP)+'Exhibit4_Impact-Test'!$Y$26</f>
        <v>0.5</v>
      </c>
      <c r="AA284" s="149">
        <f t="shared" si="129"/>
        <v>0.49554075191045338</v>
      </c>
      <c r="AB284" s="195">
        <f>VLOOKUP(_xlfn.NUMBERVALUE(LEFT(A284,4)),Transactioncosts!$C:$G,5,FALSE)</f>
        <v>70</v>
      </c>
      <c r="AC284" s="174"/>
      <c r="AD284" s="175">
        <f t="shared" si="130"/>
        <v>0.99040248995235824</v>
      </c>
      <c r="AE284" s="149">
        <f t="shared" si="131"/>
        <v>0.99839398195412177</v>
      </c>
      <c r="AF284" s="149">
        <f t="shared" si="132"/>
        <v>0.99246690368625179</v>
      </c>
      <c r="AG284" s="176">
        <f t="shared" si="133"/>
        <v>0.9903518241756839</v>
      </c>
      <c r="AH284" s="149">
        <f t="shared" si="134"/>
        <v>0.99363466337691919</v>
      </c>
      <c r="AI284" s="149">
        <f t="shared" si="135"/>
        <v>0.99243568894962497</v>
      </c>
      <c r="AJ284" s="97"/>
      <c r="AK284" s="171">
        <f t="shared" si="136"/>
        <v>-9.6438629673665129E-3</v>
      </c>
      <c r="AL284" s="149">
        <f t="shared" si="137"/>
        <v>-1.6073090753229552E-3</v>
      </c>
      <c r="AM284" s="149">
        <f t="shared" si="138"/>
        <v>-7.5616133886325142E-3</v>
      </c>
      <c r="AN284" s="149">
        <f t="shared" si="143"/>
        <v>1.0632441409965332</v>
      </c>
      <c r="AO284" s="149">
        <f t="shared" si="143"/>
        <v>3.1611752296305284</v>
      </c>
      <c r="AP284" s="149">
        <f t="shared" si="143"/>
        <v>1.0532363462153655</v>
      </c>
      <c r="AQ284" s="97"/>
      <c r="AR284" s="171">
        <f t="shared" si="139"/>
        <v>-9.6950210300540546E-3</v>
      </c>
      <c r="AS284" s="149">
        <f t="shared" si="140"/>
        <v>-6.3856817599590868E-3</v>
      </c>
      <c r="AT284" s="149">
        <f t="shared" si="141"/>
        <v>-7.5930655482953592E-3</v>
      </c>
      <c r="AU284" s="175">
        <f t="shared" si="144"/>
        <v>1.0403536544764198</v>
      </c>
      <c r="AV284" s="149">
        <f t="shared" si="145"/>
        <v>2.6093045691891024</v>
      </c>
      <c r="AW284" s="149">
        <f t="shared" si="146"/>
        <v>1.0421422411302637</v>
      </c>
    </row>
    <row r="285" spans="1:49" ht="15" x14ac:dyDescent="0.25">
      <c r="A285" s="130">
        <v>1894.08</v>
      </c>
      <c r="B285" s="138"/>
      <c r="C285" s="166">
        <f>raw_Data!B291</f>
        <v>4.41</v>
      </c>
      <c r="D285" s="167">
        <f>raw_Data!J291</f>
        <v>1.8608333333333334E-2</v>
      </c>
      <c r="E285" s="167">
        <f>raw_Data!L291</f>
        <v>2.9193337207231718E-3</v>
      </c>
      <c r="F285" s="168">
        <f t="shared" si="121"/>
        <v>4.25</v>
      </c>
      <c r="G285" s="167">
        <f>raw_Data!K291</f>
        <v>4.3784313725490197E-3</v>
      </c>
      <c r="H285" s="167">
        <f t="shared" si="122"/>
        <v>3.7647058823529367E-2</v>
      </c>
      <c r="I285" s="165"/>
      <c r="J285" s="167">
        <f t="shared" si="123"/>
        <v>0.9983809846170244</v>
      </c>
      <c r="K285" s="167">
        <f t="shared" si="142"/>
        <v>1.3003183377475747E-3</v>
      </c>
      <c r="L285" s="93"/>
      <c r="M285" s="171">
        <f t="shared" si="118"/>
        <v>1.0013003183377476</v>
      </c>
      <c r="N285" s="172">
        <f t="shared" si="124"/>
        <v>1.0420254901960784</v>
      </c>
      <c r="O285" s="170">
        <f t="shared" si="119"/>
        <v>284</v>
      </c>
      <c r="P285" s="170">
        <f t="shared" si="120"/>
        <v>286</v>
      </c>
      <c r="Q285" s="169"/>
      <c r="R285" s="149">
        <f t="shared" si="125"/>
        <v>0.19728975018073541</v>
      </c>
      <c r="S285" s="173">
        <f t="shared" si="126"/>
        <v>0.92766658774649891</v>
      </c>
      <c r="T285" s="149">
        <v>0</v>
      </c>
      <c r="U285" s="97"/>
      <c r="V285" s="149">
        <f>1/PI()*ATAN('Exhibit4_Impact-Test'!$Y$25*S_RDY_SP)+'Exhibit4_Impact-Test'!$Y$26</f>
        <v>0.61962875448631627</v>
      </c>
      <c r="W285" s="172">
        <f t="shared" si="127"/>
        <v>0.62897911785557314</v>
      </c>
      <c r="X285" s="149">
        <f>1/PI()*ATAN('Exhibit4_Impact-Test'!$Y$25*S_RS_SP)+'Exhibit4_Impact-Test'!$Y$26</f>
        <v>0.84264400442008736</v>
      </c>
      <c r="Y285" s="172">
        <f t="shared" si="128"/>
        <v>0.84785824573061019</v>
      </c>
      <c r="Z285" s="149">
        <f>1/PI()*ATAN('Exhibit4_Impact-Test'!$Y$25*S_5050_SP)+'Exhibit4_Impact-Test'!$Y$26</f>
        <v>0.5</v>
      </c>
      <c r="AA285" s="149">
        <f t="shared" si="129"/>
        <v>0.50996541317303501</v>
      </c>
      <c r="AB285" s="195">
        <f>VLOOKUP(_xlfn.NUMBERVALUE(LEFT(A285,4)),Transactioncosts!$C:$G,5,FALSE)</f>
        <v>70</v>
      </c>
      <c r="AC285" s="174"/>
      <c r="AD285" s="175">
        <f t="shared" si="130"/>
        <v>1.0265348058525663</v>
      </c>
      <c r="AE285" s="149">
        <f t="shared" si="131"/>
        <v>1.0356171402331478</v>
      </c>
      <c r="AF285" s="149">
        <f t="shared" si="132"/>
        <v>1.021662904266913</v>
      </c>
      <c r="AG285" s="176">
        <f t="shared" si="133"/>
        <v>1.0263818332944081</v>
      </c>
      <c r="AH285" s="149">
        <f t="shared" si="134"/>
        <v>1.0354912072021278</v>
      </c>
      <c r="AI285" s="149">
        <f t="shared" si="135"/>
        <v>1.0215931463747017</v>
      </c>
      <c r="AJ285" s="97"/>
      <c r="AK285" s="171">
        <f t="shared" si="136"/>
        <v>2.6188864210892351E-2</v>
      </c>
      <c r="AL285" s="149">
        <f t="shared" si="137"/>
        <v>3.4997519775223494E-2</v>
      </c>
      <c r="AM285" s="149">
        <f t="shared" si="138"/>
        <v>2.1431598103411099E-2</v>
      </c>
      <c r="AN285" s="149">
        <f t="shared" si="143"/>
        <v>1.0894330052074255</v>
      </c>
      <c r="AO285" s="149">
        <f t="shared" si="143"/>
        <v>3.1961727494057519</v>
      </c>
      <c r="AP285" s="149">
        <f t="shared" si="143"/>
        <v>1.0746679443187765</v>
      </c>
      <c r="AQ285" s="97"/>
      <c r="AR285" s="171">
        <f t="shared" si="139"/>
        <v>2.6039834722286475E-2</v>
      </c>
      <c r="AS285" s="149">
        <f t="shared" si="140"/>
        <v>3.4875910462672487E-2</v>
      </c>
      <c r="AT285" s="149">
        <f t="shared" si="141"/>
        <v>2.1363316996678042E-2</v>
      </c>
      <c r="AU285" s="175">
        <f t="shared" si="144"/>
        <v>1.0663934891987064</v>
      </c>
      <c r="AV285" s="149">
        <f t="shared" si="145"/>
        <v>2.6441804796517747</v>
      </c>
      <c r="AW285" s="149">
        <f t="shared" si="146"/>
        <v>1.0635055581269417</v>
      </c>
    </row>
    <row r="286" spans="1:49" ht="15" x14ac:dyDescent="0.25">
      <c r="A286" s="130">
        <v>1894.09</v>
      </c>
      <c r="B286" s="138"/>
      <c r="C286" s="166">
        <f>raw_Data!B292</f>
        <v>4.4800000000000004</v>
      </c>
      <c r="D286" s="167">
        <f>raw_Data!J292</f>
        <v>1.8333333333333333E-2</v>
      </c>
      <c r="E286" s="167">
        <f>raw_Data!L292</f>
        <v>2.9031915789923257E-3</v>
      </c>
      <c r="F286" s="168">
        <f t="shared" si="121"/>
        <v>4.41</v>
      </c>
      <c r="G286" s="167">
        <f>raw_Data!K292</f>
        <v>4.1572184429327285E-3</v>
      </c>
      <c r="H286" s="167">
        <f t="shared" si="122"/>
        <v>1.5873015873016039E-2</v>
      </c>
      <c r="I286" s="165"/>
      <c r="J286" s="167">
        <f t="shared" si="123"/>
        <v>0.99837922352040664</v>
      </c>
      <c r="K286" s="167">
        <f t="shared" si="142"/>
        <v>1.2824150993990813E-3</v>
      </c>
      <c r="L286" s="93"/>
      <c r="M286" s="171">
        <f t="shared" si="118"/>
        <v>1.0012824150993991</v>
      </c>
      <c r="N286" s="172">
        <f t="shared" si="124"/>
        <v>1.0200302343159486</v>
      </c>
      <c r="O286" s="170">
        <f t="shared" si="119"/>
        <v>285</v>
      </c>
      <c r="P286" s="170">
        <f t="shared" si="120"/>
        <v>287</v>
      </c>
      <c r="Q286" s="169"/>
      <c r="R286" s="149">
        <f t="shared" si="125"/>
        <v>0.17492766160435377</v>
      </c>
      <c r="S286" s="173">
        <f t="shared" si="126"/>
        <v>0.8446530751164949</v>
      </c>
      <c r="T286" s="149">
        <v>0</v>
      </c>
      <c r="U286" s="97"/>
      <c r="V286" s="149">
        <f>1/PI()*ATAN('Exhibit4_Impact-Test'!$Y$25*S_RDY_SP)+'Exhibit4_Impact-Test'!$Y$26</f>
        <v>0.60712589526153782</v>
      </c>
      <c r="W286" s="172">
        <f t="shared" si="127"/>
        <v>0.61154177508989604</v>
      </c>
      <c r="X286" s="149">
        <f>1/PI()*ATAN('Exhibit4_Impact-Test'!$Y$25*S_RS_SP)+'Exhibit4_Impact-Test'!$Y$26</f>
        <v>0.82986781272777765</v>
      </c>
      <c r="Y286" s="172">
        <f t="shared" si="128"/>
        <v>0.83247092723881189</v>
      </c>
      <c r="Z286" s="149">
        <f>1/PI()*ATAN('Exhibit4_Impact-Test'!$Y$25*S_5050_SP)+'Exhibit4_Impact-Test'!$Y$26</f>
        <v>0.5</v>
      </c>
      <c r="AA286" s="149">
        <f t="shared" si="129"/>
        <v>0.50463753571768633</v>
      </c>
      <c r="AB286" s="195">
        <f>VLOOKUP(_xlfn.NUMBERVALUE(LEFT(A286,4)),Transactioncosts!$C:$G,5,FALSE)</f>
        <v>70</v>
      </c>
      <c r="AC286" s="174"/>
      <c r="AD286" s="175">
        <f t="shared" si="130"/>
        <v>1.0126647016254482</v>
      </c>
      <c r="AE286" s="149">
        <f t="shared" si="131"/>
        <v>1.0168406268260528</v>
      </c>
      <c r="AF286" s="149">
        <f t="shared" si="132"/>
        <v>1.0106563247076739</v>
      </c>
      <c r="AG286" s="176">
        <f t="shared" si="133"/>
        <v>1.0125845942031051</v>
      </c>
      <c r="AH286" s="149">
        <f t="shared" si="134"/>
        <v>1.0121276698805308</v>
      </c>
      <c r="AI286" s="149">
        <f t="shared" si="135"/>
        <v>1.01062386195765</v>
      </c>
      <c r="AJ286" s="97"/>
      <c r="AK286" s="171">
        <f t="shared" si="136"/>
        <v>1.2585175041555999E-2</v>
      </c>
      <c r="AL286" s="149">
        <f t="shared" si="137"/>
        <v>1.6700395667340502E-2</v>
      </c>
      <c r="AM286" s="149">
        <f t="shared" si="138"/>
        <v>1.0599946250630161E-2</v>
      </c>
      <c r="AN286" s="149">
        <f t="shared" si="143"/>
        <v>1.1020181802489815</v>
      </c>
      <c r="AO286" s="149">
        <f t="shared" si="143"/>
        <v>3.2128731450730923</v>
      </c>
      <c r="AP286" s="149">
        <f t="shared" si="143"/>
        <v>1.0852678905694066</v>
      </c>
      <c r="AQ286" s="97"/>
      <c r="AR286" s="171">
        <f t="shared" si="139"/>
        <v>1.2506066338691736E-2</v>
      </c>
      <c r="AS286" s="149">
        <f t="shared" si="140"/>
        <v>1.2054718916703445E-2</v>
      </c>
      <c r="AT286" s="149">
        <f t="shared" si="141"/>
        <v>1.0567825270826531E-2</v>
      </c>
      <c r="AU286" s="175">
        <f t="shared" si="144"/>
        <v>1.0788995555373981</v>
      </c>
      <c r="AV286" s="149">
        <f t="shared" si="145"/>
        <v>2.6562351985684782</v>
      </c>
      <c r="AW286" s="149">
        <f t="shared" si="146"/>
        <v>1.0740733833977683</v>
      </c>
    </row>
    <row r="287" spans="1:49" ht="15" x14ac:dyDescent="0.25">
      <c r="A287" s="130">
        <v>1894.1</v>
      </c>
      <c r="B287" s="138"/>
      <c r="C287" s="166">
        <f>raw_Data!B293</f>
        <v>4.34</v>
      </c>
      <c r="D287" s="167">
        <f>raw_Data!J293</f>
        <v>1.8058333333333332E-2</v>
      </c>
      <c r="E287" s="167">
        <f>raw_Data!L293</f>
        <v>2.8870465787962374E-3</v>
      </c>
      <c r="F287" s="168">
        <f t="shared" si="121"/>
        <v>4.4800000000000004</v>
      </c>
      <c r="G287" s="167">
        <f>raw_Data!K293</f>
        <v>4.0308779761904752E-3</v>
      </c>
      <c r="H287" s="167">
        <f t="shared" si="122"/>
        <v>-3.1250000000000111E-2</v>
      </c>
      <c r="I287" s="165"/>
      <c r="J287" s="167">
        <f t="shared" si="123"/>
        <v>0.99837745967441283</v>
      </c>
      <c r="K287" s="167">
        <f t="shared" si="142"/>
        <v>1.2645062532090634E-3</v>
      </c>
      <c r="L287" s="93"/>
      <c r="M287" s="171">
        <f t="shared" si="118"/>
        <v>1.0012645062532091</v>
      </c>
      <c r="N287" s="172">
        <f t="shared" si="124"/>
        <v>0.97278087797619039</v>
      </c>
      <c r="O287" s="170">
        <f t="shared" si="119"/>
        <v>286</v>
      </c>
      <c r="P287" s="170">
        <f t="shared" si="120"/>
        <v>288</v>
      </c>
      <c r="Q287" s="169"/>
      <c r="R287" s="149">
        <f t="shared" si="125"/>
        <v>0.16262980753564429</v>
      </c>
      <c r="S287" s="173">
        <f t="shared" si="126"/>
        <v>-0.91499501379607306</v>
      </c>
      <c r="T287" s="149">
        <v>0</v>
      </c>
      <c r="U287" s="97"/>
      <c r="V287" s="149">
        <f>1/PI()*ATAN('Exhibit4_Impact-Test'!$Y$25*S_RDY_SP)+'Exhibit4_Impact-Test'!$Y$26</f>
        <v>0.60009785761232004</v>
      </c>
      <c r="W287" s="172">
        <f t="shared" si="127"/>
        <v>0.59315240882172859</v>
      </c>
      <c r="X287" s="149">
        <f>1/PI()*ATAN('Exhibit4_Impact-Test'!$Y$25*S_RS_SP)+'Exhibit4_Impact-Test'!$Y$26</f>
        <v>0.15919136359282987</v>
      </c>
      <c r="Y287" s="172">
        <f t="shared" si="128"/>
        <v>0.15536633772099989</v>
      </c>
      <c r="Z287" s="149">
        <f>1/PI()*ATAN('Exhibit4_Impact-Test'!$Y$25*S_5050_SP)+'Exhibit4_Impact-Test'!$Y$26</f>
        <v>0.5</v>
      </c>
      <c r="AA287" s="149">
        <f t="shared" si="129"/>
        <v>0.49278546772415321</v>
      </c>
      <c r="AB287" s="195">
        <f>VLOOKUP(_xlfn.NUMBERVALUE(LEFT(A287,4)),Transactioncosts!$C:$G,5,FALSE)</f>
        <v>70</v>
      </c>
      <c r="AC287" s="174"/>
      <c r="AD287" s="175">
        <f t="shared" si="130"/>
        <v>0.9841715419471444</v>
      </c>
      <c r="AE287" s="149">
        <f t="shared" si="131"/>
        <v>0.99673015862771908</v>
      </c>
      <c r="AF287" s="149">
        <f t="shared" si="132"/>
        <v>0.98702269211469973</v>
      </c>
      <c r="AG287" s="176">
        <f t="shared" si="133"/>
        <v>0.98408106318845634</v>
      </c>
      <c r="AH287" s="149">
        <f t="shared" si="134"/>
        <v>0.99431772299176613</v>
      </c>
      <c r="AI287" s="149">
        <f t="shared" si="135"/>
        <v>0.98697219038876882</v>
      </c>
      <c r="AJ287" s="97"/>
      <c r="AK287" s="171">
        <f t="shared" si="136"/>
        <v>-1.595506587671169E-2</v>
      </c>
      <c r="AL287" s="149">
        <f t="shared" si="137"/>
        <v>-3.2751989857997005E-3</v>
      </c>
      <c r="AM287" s="149">
        <f t="shared" si="138"/>
        <v>-1.3062248815274973E-2</v>
      </c>
      <c r="AN287" s="149">
        <f t="shared" si="143"/>
        <v>1.0860631143722699</v>
      </c>
      <c r="AO287" s="149">
        <f t="shared" si="143"/>
        <v>3.2095979460872925</v>
      </c>
      <c r="AP287" s="149">
        <f t="shared" si="143"/>
        <v>1.0722056417541317</v>
      </c>
      <c r="AQ287" s="97"/>
      <c r="AR287" s="171">
        <f t="shared" si="139"/>
        <v>-1.6047004033954024E-2</v>
      </c>
      <c r="AS287" s="149">
        <f t="shared" si="140"/>
        <v>-5.6984825630251165E-3</v>
      </c>
      <c r="AT287" s="149">
        <f t="shared" si="141"/>
        <v>-1.3113415843507465E-2</v>
      </c>
      <c r="AU287" s="175">
        <f t="shared" si="144"/>
        <v>1.0628525515034442</v>
      </c>
      <c r="AV287" s="149">
        <f t="shared" si="145"/>
        <v>2.6505367160054529</v>
      </c>
      <c r="AW287" s="149">
        <f t="shared" si="146"/>
        <v>1.0609599675542607</v>
      </c>
    </row>
    <row r="288" spans="1:49" ht="15" x14ac:dyDescent="0.25">
      <c r="A288" s="130">
        <v>1894.11</v>
      </c>
      <c r="B288" s="138"/>
      <c r="C288" s="166">
        <f>raw_Data!B294</f>
        <v>4.34</v>
      </c>
      <c r="D288" s="167">
        <f>raw_Data!J294</f>
        <v>1.7774999999999999E-2</v>
      </c>
      <c r="E288" s="167">
        <f>raw_Data!L294</f>
        <v>2.8708987190766422E-3</v>
      </c>
      <c r="F288" s="168">
        <f t="shared" si="121"/>
        <v>4.34</v>
      </c>
      <c r="G288" s="167">
        <f>raw_Data!K294</f>
        <v>4.095622119815668E-3</v>
      </c>
      <c r="H288" s="167">
        <f t="shared" si="122"/>
        <v>0</v>
      </c>
      <c r="I288" s="165"/>
      <c r="J288" s="167">
        <f t="shared" si="123"/>
        <v>0.99837569307386931</v>
      </c>
      <c r="K288" s="167">
        <f t="shared" si="142"/>
        <v>1.2465917929458392E-3</v>
      </c>
      <c r="L288" s="93"/>
      <c r="M288" s="171">
        <f t="shared" si="118"/>
        <v>1.0012465917929458</v>
      </c>
      <c r="N288" s="172">
        <f t="shared" si="124"/>
        <v>1.0040956221198158</v>
      </c>
      <c r="O288" s="170">
        <f t="shared" si="119"/>
        <v>287</v>
      </c>
      <c r="P288" s="170">
        <f t="shared" si="120"/>
        <v>289</v>
      </c>
      <c r="Q288" s="169"/>
      <c r="R288" s="149">
        <f t="shared" si="125"/>
        <v>0.17308218292809524</v>
      </c>
      <c r="S288" s="173">
        <f t="shared" si="126"/>
        <v>0</v>
      </c>
      <c r="T288" s="149">
        <v>0</v>
      </c>
      <c r="U288" s="97"/>
      <c r="V288" s="149">
        <f>1/PI()*ATAN('Exhibit4_Impact-Test'!$Y$25*S_RDY_SP)+'Exhibit4_Impact-Test'!$Y$26</f>
        <v>0.6060779457771599</v>
      </c>
      <c r="W288" s="172">
        <f t="shared" si="127"/>
        <v>0.60675612810070145</v>
      </c>
      <c r="X288" s="149">
        <f>1/PI()*ATAN('Exhibit4_Impact-Test'!$Y$25*S_RS_SP)+'Exhibit4_Impact-Test'!$Y$26</f>
        <v>0.5</v>
      </c>
      <c r="Y288" s="172">
        <f t="shared" si="128"/>
        <v>0.50071036013382242</v>
      </c>
      <c r="Z288" s="149">
        <f>1/PI()*ATAN('Exhibit4_Impact-Test'!$Y$25*S_5050_SP)+'Exhibit4_Impact-Test'!$Y$26</f>
        <v>0.5</v>
      </c>
      <c r="AA288" s="149">
        <f t="shared" si="129"/>
        <v>0.50071036013382242</v>
      </c>
      <c r="AB288" s="195">
        <f>VLOOKUP(_xlfn.NUMBERVALUE(LEFT(A288,4)),Transactioncosts!$C:$G,5,FALSE)</f>
        <v>70</v>
      </c>
      <c r="AC288" s="174"/>
      <c r="AD288" s="175">
        <f t="shared" si="130"/>
        <v>1.002973326240912</v>
      </c>
      <c r="AE288" s="149">
        <f t="shared" si="131"/>
        <v>1.002671106956381</v>
      </c>
      <c r="AF288" s="149">
        <f t="shared" si="132"/>
        <v>1.002671106956381</v>
      </c>
      <c r="AG288" s="176">
        <f t="shared" si="133"/>
        <v>1.0029492361346208</v>
      </c>
      <c r="AH288" s="149">
        <f t="shared" si="134"/>
        <v>1.0004593731254541</v>
      </c>
      <c r="AI288" s="149">
        <f t="shared" si="135"/>
        <v>1.0026661344354442</v>
      </c>
      <c r="AJ288" s="97"/>
      <c r="AK288" s="171">
        <f t="shared" si="136"/>
        <v>2.9689146490158237E-3</v>
      </c>
      <c r="AL288" s="149">
        <f t="shared" si="137"/>
        <v>2.6675458901111409E-3</v>
      </c>
      <c r="AM288" s="149">
        <f t="shared" si="138"/>
        <v>2.6675458901111409E-3</v>
      </c>
      <c r="AN288" s="149">
        <f t="shared" si="143"/>
        <v>1.0890320290212856</v>
      </c>
      <c r="AO288" s="149">
        <f t="shared" si="143"/>
        <v>3.2122654919774036</v>
      </c>
      <c r="AP288" s="149">
        <f t="shared" si="143"/>
        <v>1.0748731876442428</v>
      </c>
      <c r="AQ288" s="97"/>
      <c r="AR288" s="171">
        <f t="shared" si="139"/>
        <v>2.9448956696752171E-3</v>
      </c>
      <c r="AS288" s="149">
        <f t="shared" si="140"/>
        <v>4.5926764592162068E-4</v>
      </c>
      <c r="AT288" s="149">
        <f t="shared" si="141"/>
        <v>2.6625866036288884E-3</v>
      </c>
      <c r="AU288" s="175">
        <f t="shared" si="144"/>
        <v>1.0657974471731193</v>
      </c>
      <c r="AV288" s="149">
        <f t="shared" si="145"/>
        <v>2.6509959836513746</v>
      </c>
      <c r="AW288" s="149">
        <f t="shared" si="146"/>
        <v>1.0636225541578896</v>
      </c>
    </row>
    <row r="289" spans="1:49" ht="15" x14ac:dyDescent="0.25">
      <c r="A289" s="130">
        <v>1894.12</v>
      </c>
      <c r="B289" s="138"/>
      <c r="C289" s="166">
        <f>raw_Data!B295</f>
        <v>4.3</v>
      </c>
      <c r="D289" s="167">
        <f>raw_Data!J295</f>
        <v>1.7499999999999998E-2</v>
      </c>
      <c r="E289" s="167">
        <f>raw_Data!L295</f>
        <v>2.8547479987741653E-3</v>
      </c>
      <c r="F289" s="168">
        <f t="shared" si="121"/>
        <v>4.34</v>
      </c>
      <c r="G289" s="167">
        <f>raw_Data!K295</f>
        <v>4.0322580645161289E-3</v>
      </c>
      <c r="H289" s="167">
        <f t="shared" si="122"/>
        <v>-9.2165898617511122E-3</v>
      </c>
      <c r="I289" s="165"/>
      <c r="J289" s="167">
        <f t="shared" si="123"/>
        <v>0.99837392371345679</v>
      </c>
      <c r="K289" s="167">
        <f t="shared" si="142"/>
        <v>1.2286717122309554E-3</v>
      </c>
      <c r="L289" s="93"/>
      <c r="M289" s="171">
        <f t="shared" si="118"/>
        <v>1.001228671712231</v>
      </c>
      <c r="N289" s="172">
        <f t="shared" si="124"/>
        <v>0.99481566820276501</v>
      </c>
      <c r="O289" s="170">
        <f t="shared" si="119"/>
        <v>288</v>
      </c>
      <c r="P289" s="170">
        <f t="shared" si="120"/>
        <v>290</v>
      </c>
      <c r="Q289" s="169"/>
      <c r="R289" s="149">
        <f t="shared" si="125"/>
        <v>0.16823597983458422</v>
      </c>
      <c r="S289" s="173">
        <f t="shared" si="126"/>
        <v>-0.76249005739453268</v>
      </c>
      <c r="T289" s="149">
        <v>0</v>
      </c>
      <c r="U289" s="97"/>
      <c r="V289" s="149">
        <f>1/PI()*ATAN('Exhibit4_Impact-Test'!$Y$25*S_RDY_SP)+'Exhibit4_Impact-Test'!$Y$26</f>
        <v>0.6033146843448185</v>
      </c>
      <c r="W289" s="172">
        <f t="shared" si="127"/>
        <v>0.60177582218716386</v>
      </c>
      <c r="X289" s="149">
        <f>1/PI()*ATAN('Exhibit4_Impact-Test'!$Y$25*S_RS_SP)+'Exhibit4_Impact-Test'!$Y$26</f>
        <v>0.18474838428712609</v>
      </c>
      <c r="Y289" s="172">
        <f t="shared" si="128"/>
        <v>0.18378252304651768</v>
      </c>
      <c r="Z289" s="149">
        <f>1/PI()*ATAN('Exhibit4_Impact-Test'!$Y$25*S_5050_SP)+'Exhibit4_Impact-Test'!$Y$26</f>
        <v>0.5</v>
      </c>
      <c r="AA289" s="149">
        <f t="shared" si="129"/>
        <v>0.49839357188083827</v>
      </c>
      <c r="AB289" s="195">
        <f>VLOOKUP(_xlfn.NUMBERVALUE(LEFT(A289,4)),Transactioncosts!$C:$G,5,FALSE)</f>
        <v>70</v>
      </c>
      <c r="AC289" s="174"/>
      <c r="AD289" s="175">
        <f t="shared" si="130"/>
        <v>0.99735961252421523</v>
      </c>
      <c r="AE289" s="149">
        <f t="shared" si="131"/>
        <v>1.0000438796754294</v>
      </c>
      <c r="AF289" s="149">
        <f t="shared" si="132"/>
        <v>0.99802216995749804</v>
      </c>
      <c r="AG289" s="176">
        <f t="shared" si="133"/>
        <v>0.99733570200278365</v>
      </c>
      <c r="AH289" s="149">
        <f t="shared" si="134"/>
        <v>0.99999845371694918</v>
      </c>
      <c r="AI289" s="149">
        <f t="shared" si="135"/>
        <v>0.9980109249606639</v>
      </c>
      <c r="AJ289" s="97"/>
      <c r="AK289" s="171">
        <f t="shared" si="136"/>
        <v>-2.6438794469215402E-3</v>
      </c>
      <c r="AL289" s="149">
        <f t="shared" si="137"/>
        <v>4.387871274460705E-5</v>
      </c>
      <c r="AM289" s="149">
        <f t="shared" si="138"/>
        <v>-1.9797885311383209E-3</v>
      </c>
      <c r="AN289" s="149">
        <f t="shared" si="143"/>
        <v>1.0863881495743641</v>
      </c>
      <c r="AO289" s="149">
        <f t="shared" si="143"/>
        <v>3.2123093706901482</v>
      </c>
      <c r="AP289" s="149">
        <f t="shared" si="143"/>
        <v>1.0728933991131044</v>
      </c>
      <c r="AQ289" s="97"/>
      <c r="AR289" s="171">
        <f t="shared" si="139"/>
        <v>-2.6678535559081003E-3</v>
      </c>
      <c r="AS289" s="149">
        <f t="shared" si="140"/>
        <v>-1.5462842463208069E-6</v>
      </c>
      <c r="AT289" s="149">
        <f t="shared" si="141"/>
        <v>-1.9910558762168021E-3</v>
      </c>
      <c r="AU289" s="175">
        <f t="shared" si="144"/>
        <v>1.0631295936172112</v>
      </c>
      <c r="AV289" s="149">
        <f t="shared" si="145"/>
        <v>2.6509944373671281</v>
      </c>
      <c r="AW289" s="149">
        <f t="shared" si="146"/>
        <v>1.0616314982816728</v>
      </c>
    </row>
    <row r="290" spans="1:49" ht="15" x14ac:dyDescent="0.25">
      <c r="A290" s="130">
        <v>1895.01</v>
      </c>
      <c r="B290" s="138"/>
      <c r="C290" s="166">
        <f>raw_Data!B296</f>
        <v>4.25</v>
      </c>
      <c r="D290" s="167">
        <f>raw_Data!J296</f>
        <v>1.7358333333333333E-2</v>
      </c>
      <c r="E290" s="167">
        <f>raw_Data!L296</f>
        <v>2.8385944168292099E-3</v>
      </c>
      <c r="F290" s="168">
        <f t="shared" si="121"/>
        <v>4.3</v>
      </c>
      <c r="G290" s="167">
        <f>raw_Data!K296</f>
        <v>4.0368217054263566E-3</v>
      </c>
      <c r="H290" s="167">
        <f t="shared" si="122"/>
        <v>-1.1627906976744096E-2</v>
      </c>
      <c r="I290" s="165"/>
      <c r="J290" s="167">
        <f t="shared" si="123"/>
        <v>0.99837215158793369</v>
      </c>
      <c r="K290" s="167">
        <f t="shared" si="142"/>
        <v>1.210746004762786E-3</v>
      </c>
      <c r="L290" s="93"/>
      <c r="M290" s="171">
        <f t="shared" si="118"/>
        <v>1.0012107460047628</v>
      </c>
      <c r="N290" s="172">
        <f t="shared" si="124"/>
        <v>0.9924089147286822</v>
      </c>
      <c r="O290" s="170">
        <f t="shared" si="119"/>
        <v>289</v>
      </c>
      <c r="P290" s="170">
        <f t="shared" si="120"/>
        <v>291</v>
      </c>
      <c r="Q290" s="169"/>
      <c r="R290" s="149">
        <f t="shared" si="125"/>
        <v>0.17152459561305727</v>
      </c>
      <c r="S290" s="173">
        <f t="shared" si="126"/>
        <v>-0.80288503705985659</v>
      </c>
      <c r="T290" s="149">
        <v>0</v>
      </c>
      <c r="U290" s="97"/>
      <c r="V290" s="149">
        <f>1/PI()*ATAN('Exhibit4_Impact-Test'!$Y$25*S_RDY_SP)+'Exhibit4_Impact-Test'!$Y$26</f>
        <v>0.60519161096309615</v>
      </c>
      <c r="W290" s="172">
        <f t="shared" si="127"/>
        <v>0.60307985574100176</v>
      </c>
      <c r="X290" s="149">
        <f>1/PI()*ATAN('Exhibit4_Impact-Test'!$Y$25*S_RS_SP)+'Exhibit4_Impact-Test'!$Y$26</f>
        <v>0.17729310040647933</v>
      </c>
      <c r="Y290" s="172">
        <f t="shared" si="128"/>
        <v>0.17600881384544131</v>
      </c>
      <c r="Z290" s="149">
        <f>1/PI()*ATAN('Exhibit4_Impact-Test'!$Y$25*S_5050_SP)+'Exhibit4_Impact-Test'!$Y$26</f>
        <v>0.5</v>
      </c>
      <c r="AA290" s="149">
        <f t="shared" si="129"/>
        <v>0.49779249988113516</v>
      </c>
      <c r="AB290" s="195">
        <f>VLOOKUP(_xlfn.NUMBERVALUE(LEFT(A290,4)),Transactioncosts!$C:$G,5,FALSE)</f>
        <v>70</v>
      </c>
      <c r="AC290" s="174"/>
      <c r="AD290" s="175">
        <f t="shared" si="130"/>
        <v>0.99588395155536624</v>
      </c>
      <c r="AE290" s="149">
        <f t="shared" si="131"/>
        <v>0.99965024204857178</v>
      </c>
      <c r="AF290" s="149">
        <f t="shared" si="132"/>
        <v>0.99680983036672255</v>
      </c>
      <c r="AG290" s="176">
        <f t="shared" si="133"/>
        <v>0.99585054816675178</v>
      </c>
      <c r="AH290" s="149">
        <f t="shared" si="134"/>
        <v>0.99962320038377828</v>
      </c>
      <c r="AI290" s="149">
        <f t="shared" si="135"/>
        <v>0.99679437786589054</v>
      </c>
      <c r="AJ290" s="97"/>
      <c r="AK290" s="171">
        <f t="shared" si="136"/>
        <v>-4.1245426885251147E-3</v>
      </c>
      <c r="AL290" s="149">
        <f t="shared" si="137"/>
        <v>-3.4981913100629215E-4</v>
      </c>
      <c r="AM290" s="149">
        <f t="shared" si="138"/>
        <v>-3.1952690726946443E-3</v>
      </c>
      <c r="AN290" s="149">
        <f t="shared" si="143"/>
        <v>1.0822636068858391</v>
      </c>
      <c r="AO290" s="149">
        <f t="shared" si="143"/>
        <v>3.2119595515591417</v>
      </c>
      <c r="AP290" s="149">
        <f t="shared" si="143"/>
        <v>1.0696981300404098</v>
      </c>
      <c r="AQ290" s="97"/>
      <c r="AR290" s="171">
        <f t="shared" si="139"/>
        <v>-4.158084697886557E-3</v>
      </c>
      <c r="AS290" s="149">
        <f t="shared" si="140"/>
        <v>-3.7687062303456937E-4</v>
      </c>
      <c r="AT290" s="149">
        <f t="shared" si="141"/>
        <v>-3.210771147548331E-3</v>
      </c>
      <c r="AU290" s="175">
        <f t="shared" si="144"/>
        <v>1.0589715089193246</v>
      </c>
      <c r="AV290" s="149">
        <f t="shared" si="145"/>
        <v>2.6506175667440934</v>
      </c>
      <c r="AW290" s="149">
        <f t="shared" si="146"/>
        <v>1.0584207271341244</v>
      </c>
    </row>
    <row r="291" spans="1:49" ht="15" x14ac:dyDescent="0.25">
      <c r="A291" s="130">
        <v>1895.02</v>
      </c>
      <c r="B291" s="138"/>
      <c r="C291" s="166">
        <f>raw_Data!B297</f>
        <v>4.1900000000000004</v>
      </c>
      <c r="D291" s="167">
        <f>raw_Data!J297</f>
        <v>1.7225000000000001E-2</v>
      </c>
      <c r="E291" s="167">
        <f>raw_Data!L297</f>
        <v>2.8480176874603469E-3</v>
      </c>
      <c r="F291" s="168">
        <f t="shared" si="121"/>
        <v>4.25</v>
      </c>
      <c r="G291" s="167">
        <f>raw_Data!K297</f>
        <v>4.0529411764705882E-3</v>
      </c>
      <c r="H291" s="167">
        <f t="shared" si="122"/>
        <v>-1.4117647058823457E-2</v>
      </c>
      <c r="I291" s="165"/>
      <c r="J291" s="167">
        <f t="shared" si="123"/>
        <v>1.0009504802444427</v>
      </c>
      <c r="K291" s="167">
        <f t="shared" si="142"/>
        <v>3.798497931903011E-3</v>
      </c>
      <c r="L291" s="93"/>
      <c r="M291" s="171">
        <f t="shared" si="118"/>
        <v>1.003798497931903</v>
      </c>
      <c r="N291" s="172">
        <f t="shared" si="124"/>
        <v>0.98993529411764714</v>
      </c>
      <c r="O291" s="170">
        <f t="shared" si="119"/>
        <v>290</v>
      </c>
      <c r="P291" s="170">
        <f t="shared" si="120"/>
        <v>292</v>
      </c>
      <c r="Q291" s="169"/>
      <c r="R291" s="149">
        <f t="shared" si="125"/>
        <v>0.17620844341600883</v>
      </c>
      <c r="S291" s="173">
        <f t="shared" si="126"/>
        <v>-0.83259294691543961</v>
      </c>
      <c r="T291" s="149">
        <v>0</v>
      </c>
      <c r="U291" s="97"/>
      <c r="V291" s="149">
        <f>1/PI()*ATAN('Exhibit4_Impact-Test'!$Y$25*S_RDY_SP)+'Exhibit4_Impact-Test'!$Y$26</f>
        <v>0.60785176840020361</v>
      </c>
      <c r="W291" s="172">
        <f t="shared" si="127"/>
        <v>0.6045318588336025</v>
      </c>
      <c r="X291" s="149">
        <f>1/PI()*ATAN('Exhibit4_Impact-Test'!$Y$25*S_RS_SP)+'Exhibit4_Impact-Test'!$Y$26</f>
        <v>0.17214571887494234</v>
      </c>
      <c r="Y291" s="172">
        <f t="shared" si="128"/>
        <v>0.17017283765091493</v>
      </c>
      <c r="Z291" s="149">
        <f>1/PI()*ATAN('Exhibit4_Impact-Test'!$Y$25*S_5050_SP)+'Exhibit4_Impact-Test'!$Y$26</f>
        <v>0.5</v>
      </c>
      <c r="AA291" s="149">
        <f t="shared" si="129"/>
        <v>0.49652330620328089</v>
      </c>
      <c r="AB291" s="195">
        <f>VLOOKUP(_xlfn.NUMBERVALUE(LEFT(A291,4)),Transactioncosts!$C:$G,5,FALSE)</f>
        <v>70</v>
      </c>
      <c r="AC291" s="174"/>
      <c r="AD291" s="175">
        <f t="shared" si="130"/>
        <v>0.99537172497771509</v>
      </c>
      <c r="AE291" s="149">
        <f t="shared" si="131"/>
        <v>1.001412006745388</v>
      </c>
      <c r="AF291" s="149">
        <f t="shared" si="132"/>
        <v>0.99686689602477507</v>
      </c>
      <c r="AG291" s="176">
        <f t="shared" si="133"/>
        <v>0.99534341016363592</v>
      </c>
      <c r="AH291" s="149">
        <f t="shared" si="134"/>
        <v>0.99910321660894441</v>
      </c>
      <c r="AI291" s="149">
        <f t="shared" si="135"/>
        <v>0.99684255916819808</v>
      </c>
      <c r="AJ291" s="97"/>
      <c r="AK291" s="171">
        <f t="shared" si="136"/>
        <v>-4.6390186495842423E-3</v>
      </c>
      <c r="AL291" s="149">
        <f t="shared" si="137"/>
        <v>1.4110108012731239E-3</v>
      </c>
      <c r="AM291" s="149">
        <f t="shared" si="138"/>
        <v>-3.1380224215072213E-3</v>
      </c>
      <c r="AN291" s="149">
        <f t="shared" si="143"/>
        <v>1.077624588236255</v>
      </c>
      <c r="AO291" s="149">
        <f t="shared" si="143"/>
        <v>3.213370562360415</v>
      </c>
      <c r="AP291" s="149">
        <f t="shared" si="143"/>
        <v>1.0665601076189026</v>
      </c>
      <c r="AQ291" s="97"/>
      <c r="AR291" s="171">
        <f t="shared" si="139"/>
        <v>-4.6674655263686153E-3</v>
      </c>
      <c r="AS291" s="149">
        <f t="shared" si="140"/>
        <v>-8.9718574184648181E-4</v>
      </c>
      <c r="AT291" s="149">
        <f t="shared" si="141"/>
        <v>-3.1624360656466008E-3</v>
      </c>
      <c r="AU291" s="175">
        <f t="shared" si="144"/>
        <v>1.054304043392956</v>
      </c>
      <c r="AV291" s="149">
        <f t="shared" si="145"/>
        <v>2.6497203810022469</v>
      </c>
      <c r="AW291" s="149">
        <f t="shared" si="146"/>
        <v>1.0552582910684778</v>
      </c>
    </row>
    <row r="292" spans="1:49" ht="15" x14ac:dyDescent="0.25">
      <c r="A292" s="130">
        <v>1895.03</v>
      </c>
      <c r="B292" s="138"/>
      <c r="C292" s="166">
        <f>raw_Data!B298</f>
        <v>4.1900000000000004</v>
      </c>
      <c r="D292" s="167">
        <f>raw_Data!J298</f>
        <v>1.7083333333333332E-2</v>
      </c>
      <c r="E292" s="167">
        <f>raw_Data!L298</f>
        <v>2.8574399841878595E-3</v>
      </c>
      <c r="F292" s="168">
        <f t="shared" si="121"/>
        <v>4.1900000000000004</v>
      </c>
      <c r="G292" s="167">
        <f>raw_Data!K298</f>
        <v>4.0771678599840887E-3</v>
      </c>
      <c r="H292" s="167">
        <f t="shared" si="122"/>
        <v>0</v>
      </c>
      <c r="I292" s="165"/>
      <c r="J292" s="167">
        <f t="shared" si="123"/>
        <v>1.0009498761899989</v>
      </c>
      <c r="K292" s="167">
        <f t="shared" si="142"/>
        <v>3.8073161741867256E-3</v>
      </c>
      <c r="L292" s="93"/>
      <c r="M292" s="171">
        <f t="shared" si="118"/>
        <v>1.0038073161741867</v>
      </c>
      <c r="N292" s="172">
        <f t="shared" si="124"/>
        <v>1.004077167859984</v>
      </c>
      <c r="O292" s="170">
        <f t="shared" si="119"/>
        <v>291</v>
      </c>
      <c r="P292" s="170">
        <f t="shared" si="120"/>
        <v>293</v>
      </c>
      <c r="Q292" s="169"/>
      <c r="R292" s="149">
        <f t="shared" si="125"/>
        <v>0.17748985411334264</v>
      </c>
      <c r="S292" s="173">
        <f t="shared" si="126"/>
        <v>0</v>
      </c>
      <c r="T292" s="149">
        <v>0</v>
      </c>
      <c r="U292" s="97"/>
      <c r="V292" s="149">
        <f>1/PI()*ATAN('Exhibit4_Impact-Test'!$Y$25*S_RDY_SP)+'Exhibit4_Impact-Test'!$Y$26</f>
        <v>0.60857683227348269</v>
      </c>
      <c r="W292" s="172">
        <f t="shared" si="127"/>
        <v>0.60864085964532633</v>
      </c>
      <c r="X292" s="149">
        <f>1/PI()*ATAN('Exhibit4_Impact-Test'!$Y$25*S_RS_SP)+'Exhibit4_Impact-Test'!$Y$26</f>
        <v>0.5</v>
      </c>
      <c r="Y292" s="172">
        <f t="shared" si="128"/>
        <v>0.50006719801062838</v>
      </c>
      <c r="Z292" s="149">
        <f>1/PI()*ATAN('Exhibit4_Impact-Test'!$Y$25*S_5050_SP)+'Exhibit4_Impact-Test'!$Y$26</f>
        <v>0.5</v>
      </c>
      <c r="AA292" s="149">
        <f t="shared" si="129"/>
        <v>0.50006719801062838</v>
      </c>
      <c r="AB292" s="195">
        <f>VLOOKUP(_xlfn.NUMBERVALUE(LEFT(A292,4)),Transactioncosts!$C:$G,5,FALSE)</f>
        <v>70</v>
      </c>
      <c r="AC292" s="174"/>
      <c r="AD292" s="175">
        <f t="shared" si="130"/>
        <v>1.0039715416583128</v>
      </c>
      <c r="AE292" s="149">
        <f t="shared" si="131"/>
        <v>1.0039422420170854</v>
      </c>
      <c r="AF292" s="149">
        <f t="shared" si="132"/>
        <v>1.0039422420170854</v>
      </c>
      <c r="AG292" s="176">
        <f t="shared" si="133"/>
        <v>1.0039487028754619</v>
      </c>
      <c r="AH292" s="149">
        <f t="shared" si="134"/>
        <v>1.0015342885461125</v>
      </c>
      <c r="AI292" s="149">
        <f t="shared" si="135"/>
        <v>1.0039417716310111</v>
      </c>
      <c r="AJ292" s="97"/>
      <c r="AK292" s="171">
        <f t="shared" si="136"/>
        <v>3.9636759059716066E-3</v>
      </c>
      <c r="AL292" s="149">
        <f t="shared" si="137"/>
        <v>3.9344917433170815E-3</v>
      </c>
      <c r="AM292" s="149">
        <f t="shared" si="138"/>
        <v>3.9344917433170815E-3</v>
      </c>
      <c r="AN292" s="149">
        <f t="shared" si="143"/>
        <v>1.0815882641422265</v>
      </c>
      <c r="AO292" s="149">
        <f t="shared" si="143"/>
        <v>3.2173050541037322</v>
      </c>
      <c r="AP292" s="149">
        <f t="shared" si="143"/>
        <v>1.0704945993622197</v>
      </c>
      <c r="AQ292" s="97"/>
      <c r="AR292" s="171">
        <f t="shared" si="139"/>
        <v>3.9409272107342533E-3</v>
      </c>
      <c r="AS292" s="149">
        <f t="shared" si="140"/>
        <v>1.5331127279836611E-3</v>
      </c>
      <c r="AT292" s="149">
        <f t="shared" si="141"/>
        <v>3.934023204227058E-3</v>
      </c>
      <c r="AU292" s="175">
        <f t="shared" si="144"/>
        <v>1.0582449706036903</v>
      </c>
      <c r="AV292" s="149">
        <f t="shared" si="145"/>
        <v>2.6512534937302306</v>
      </c>
      <c r="AW292" s="149">
        <f t="shared" si="146"/>
        <v>1.0591923142727049</v>
      </c>
    </row>
    <row r="293" spans="1:49" ht="15" x14ac:dyDescent="0.25">
      <c r="A293" s="130">
        <v>1895.04</v>
      </c>
      <c r="B293" s="138"/>
      <c r="C293" s="166">
        <f>raw_Data!B299</f>
        <v>4.37</v>
      </c>
      <c r="D293" s="167">
        <f>raw_Data!J299</f>
        <v>1.6941666666666667E-2</v>
      </c>
      <c r="E293" s="167">
        <f>raw_Data!L299</f>
        <v>2.8668613072220239E-3</v>
      </c>
      <c r="F293" s="168">
        <f t="shared" si="121"/>
        <v>4.1900000000000004</v>
      </c>
      <c r="G293" s="167">
        <f>raw_Data!K299</f>
        <v>4.0433571996817816E-3</v>
      </c>
      <c r="H293" s="167">
        <f t="shared" si="122"/>
        <v>4.2959427207637235E-2</v>
      </c>
      <c r="I293" s="165"/>
      <c r="J293" s="167">
        <f t="shared" si="123"/>
        <v>1.0009492726857929</v>
      </c>
      <c r="K293" s="167">
        <f t="shared" si="142"/>
        <v>3.8161339930149474E-3</v>
      </c>
      <c r="L293" s="93"/>
      <c r="M293" s="171">
        <f t="shared" si="118"/>
        <v>1.0038161339930149</v>
      </c>
      <c r="N293" s="172">
        <f t="shared" si="124"/>
        <v>1.0470027844073191</v>
      </c>
      <c r="O293" s="170">
        <f t="shared" si="119"/>
        <v>292</v>
      </c>
      <c r="P293" s="170">
        <f t="shared" si="120"/>
        <v>294</v>
      </c>
      <c r="Q293" s="169"/>
      <c r="R293" s="149">
        <f t="shared" si="125"/>
        <v>0.17185220546199501</v>
      </c>
      <c r="S293" s="173">
        <f t="shared" si="126"/>
        <v>0.93763344900417589</v>
      </c>
      <c r="T293" s="149">
        <v>0</v>
      </c>
      <c r="U293" s="97"/>
      <c r="V293" s="149">
        <f>1/PI()*ATAN('Exhibit4_Impact-Test'!$Y$25*S_RDY_SP)+'Exhibit4_Impact-Test'!$Y$26</f>
        <v>0.60537817638090341</v>
      </c>
      <c r="W293" s="172">
        <f t="shared" si="127"/>
        <v>0.61539515757154073</v>
      </c>
      <c r="X293" s="149">
        <f>1/PI()*ATAN('Exhibit4_Impact-Test'!$Y$25*S_RS_SP)+'Exhibit4_Impact-Test'!$Y$26</f>
        <v>0.84406055100676092</v>
      </c>
      <c r="Y293" s="172">
        <f t="shared" si="128"/>
        <v>0.84952484129017558</v>
      </c>
      <c r="Z293" s="149">
        <f>1/PI()*ATAN('Exhibit4_Impact-Test'!$Y$25*S_5050_SP)+'Exhibit4_Impact-Test'!$Y$26</f>
        <v>0.5</v>
      </c>
      <c r="AA293" s="149">
        <f t="shared" si="129"/>
        <v>0.51052912327529876</v>
      </c>
      <c r="AB293" s="195">
        <f>VLOOKUP(_xlfn.NUMBERVALUE(LEFT(A293,4)),Transactioncosts!$C:$G,5,FALSE)</f>
        <v>70</v>
      </c>
      <c r="AC293" s="174"/>
      <c r="AD293" s="175">
        <f t="shared" si="130"/>
        <v>1.0299603896648259</v>
      </c>
      <c r="AE293" s="149">
        <f t="shared" si="131"/>
        <v>1.0402682819378488</v>
      </c>
      <c r="AF293" s="149">
        <f t="shared" si="132"/>
        <v>1.025409459200167</v>
      </c>
      <c r="AG293" s="176">
        <f t="shared" si="133"/>
        <v>1.0297852318620282</v>
      </c>
      <c r="AH293" s="149">
        <f t="shared" si="134"/>
        <v>1.0402424851295917</v>
      </c>
      <c r="AI293" s="149">
        <f t="shared" si="135"/>
        <v>1.02533575533724</v>
      </c>
      <c r="AJ293" s="97"/>
      <c r="AK293" s="171">
        <f t="shared" si="136"/>
        <v>2.9520344865977703E-2</v>
      </c>
      <c r="AL293" s="149">
        <f t="shared" si="137"/>
        <v>3.9478643288221635E-2</v>
      </c>
      <c r="AM293" s="149">
        <f t="shared" si="138"/>
        <v>2.509200521292566E-2</v>
      </c>
      <c r="AN293" s="149">
        <f t="shared" si="143"/>
        <v>1.1111086090082043</v>
      </c>
      <c r="AO293" s="149">
        <f t="shared" si="143"/>
        <v>3.2567836973919539</v>
      </c>
      <c r="AP293" s="149">
        <f t="shared" si="143"/>
        <v>1.0955866045751455</v>
      </c>
      <c r="AQ293" s="97"/>
      <c r="AR293" s="171">
        <f t="shared" si="139"/>
        <v>2.9350267744425056E-2</v>
      </c>
      <c r="AS293" s="149">
        <f t="shared" si="140"/>
        <v>3.9453844754451219E-2</v>
      </c>
      <c r="AT293" s="149">
        <f t="shared" si="141"/>
        <v>2.5020125134955658E-2</v>
      </c>
      <c r="AU293" s="175">
        <f t="shared" si="144"/>
        <v>1.0875952383481153</v>
      </c>
      <c r="AV293" s="149">
        <f t="shared" si="145"/>
        <v>2.6907073384846818</v>
      </c>
      <c r="AW293" s="149">
        <f t="shared" si="146"/>
        <v>1.0842124394076604</v>
      </c>
    </row>
    <row r="294" spans="1:49" ht="15" x14ac:dyDescent="0.25">
      <c r="A294" s="130">
        <v>1895.05</v>
      </c>
      <c r="B294" s="138"/>
      <c r="C294" s="166">
        <f>raw_Data!B300</f>
        <v>4.6100000000000003</v>
      </c>
      <c r="D294" s="167">
        <f>raw_Data!J300</f>
        <v>1.6808333333333331E-2</v>
      </c>
      <c r="E294" s="167">
        <f>raw_Data!L300</f>
        <v>2.8762816567733385E-3</v>
      </c>
      <c r="F294" s="168">
        <f t="shared" si="121"/>
        <v>4.37</v>
      </c>
      <c r="G294" s="167">
        <f>raw_Data!K300</f>
        <v>3.8463005339435538E-3</v>
      </c>
      <c r="H294" s="167">
        <f t="shared" si="122"/>
        <v>5.4919908466819267E-2</v>
      </c>
      <c r="I294" s="165"/>
      <c r="J294" s="167">
        <f t="shared" si="123"/>
        <v>1.0009486697312409</v>
      </c>
      <c r="K294" s="167">
        <f t="shared" si="142"/>
        <v>3.8249513880141972E-3</v>
      </c>
      <c r="L294" s="93"/>
      <c r="M294" s="171">
        <f t="shared" si="118"/>
        <v>1.0038249513880142</v>
      </c>
      <c r="N294" s="172">
        <f t="shared" si="124"/>
        <v>1.0587662090007628</v>
      </c>
      <c r="O294" s="170">
        <f t="shared" si="119"/>
        <v>293</v>
      </c>
      <c r="P294" s="170">
        <f t="shared" si="120"/>
        <v>295</v>
      </c>
      <c r="Q294" s="169"/>
      <c r="R294" s="149">
        <f t="shared" si="125"/>
        <v>0.14589834863142134</v>
      </c>
      <c r="S294" s="173">
        <f t="shared" si="126"/>
        <v>0.95038896760569813</v>
      </c>
      <c r="T294" s="149">
        <v>0</v>
      </c>
      <c r="U294" s="97"/>
      <c r="V294" s="149">
        <f>1/PI()*ATAN('Exhibit4_Impact-Test'!$Y$25*S_RDY_SP)+'Exhibit4_Impact-Test'!$Y$26</f>
        <v>0.59037261431470944</v>
      </c>
      <c r="W294" s="172">
        <f t="shared" si="127"/>
        <v>0.60319428825215649</v>
      </c>
      <c r="X294" s="149">
        <f>1/PI()*ATAN('Exhibit4_Impact-Test'!$Y$25*S_RS_SP)+'Exhibit4_Impact-Test'!$Y$26</f>
        <v>0.84583958296774364</v>
      </c>
      <c r="Y294" s="172">
        <f t="shared" si="128"/>
        <v>0.8526605756504767</v>
      </c>
      <c r="Z294" s="149">
        <f>1/PI()*ATAN('Exhibit4_Impact-Test'!$Y$25*S_5050_SP)+'Exhibit4_Impact-Test'!$Y$26</f>
        <v>0.5</v>
      </c>
      <c r="AA294" s="149">
        <f t="shared" si="129"/>
        <v>0.51331850409035795</v>
      </c>
      <c r="AB294" s="195">
        <f>VLOOKUP(_xlfn.NUMBERVALUE(LEFT(A294,4)),Transactioncosts!$C:$G,5,FALSE)</f>
        <v>70</v>
      </c>
      <c r="AC294" s="174"/>
      <c r="AD294" s="175">
        <f t="shared" si="130"/>
        <v>1.0362607652785905</v>
      </c>
      <c r="AE294" s="149">
        <f t="shared" si="131"/>
        <v>1.0502964418149048</v>
      </c>
      <c r="AF294" s="149">
        <f t="shared" si="132"/>
        <v>1.0312955801943886</v>
      </c>
      <c r="AG294" s="176">
        <f t="shared" si="133"/>
        <v>1.0360372394263904</v>
      </c>
      <c r="AH294" s="149">
        <f t="shared" si="134"/>
        <v>1.0501673198858408</v>
      </c>
      <c r="AI294" s="149">
        <f t="shared" si="135"/>
        <v>1.0312023506657562</v>
      </c>
      <c r="AJ294" s="97"/>
      <c r="AK294" s="171">
        <f t="shared" si="136"/>
        <v>3.5618816102033331E-2</v>
      </c>
      <c r="AL294" s="149">
        <f t="shared" si="137"/>
        <v>4.9072449861081439E-2</v>
      </c>
      <c r="AM294" s="149">
        <f t="shared" si="138"/>
        <v>3.0815856666384544E-2</v>
      </c>
      <c r="AN294" s="149">
        <f t="shared" si="143"/>
        <v>1.1467274251102377</v>
      </c>
      <c r="AO294" s="149">
        <f t="shared" si="143"/>
        <v>3.3058561472530354</v>
      </c>
      <c r="AP294" s="149">
        <f t="shared" si="143"/>
        <v>1.12640246124153</v>
      </c>
      <c r="AQ294" s="97"/>
      <c r="AR294" s="171">
        <f t="shared" si="139"/>
        <v>3.5403088583539875E-2</v>
      </c>
      <c r="AS294" s="149">
        <f t="shared" si="140"/>
        <v>4.894950374643664E-2</v>
      </c>
      <c r="AT294" s="149">
        <f t="shared" si="141"/>
        <v>3.0725452184226287E-2</v>
      </c>
      <c r="AU294" s="175">
        <f t="shared" si="144"/>
        <v>1.1229983269316552</v>
      </c>
      <c r="AV294" s="149">
        <f t="shared" si="145"/>
        <v>2.7396568422311183</v>
      </c>
      <c r="AW294" s="149">
        <f t="shared" si="146"/>
        <v>1.1149378915918868</v>
      </c>
    </row>
    <row r="295" spans="1:49" ht="15" x14ac:dyDescent="0.25">
      <c r="A295" s="130">
        <v>1895.06</v>
      </c>
      <c r="B295" s="138"/>
      <c r="C295" s="166">
        <f>raw_Data!B301</f>
        <v>4.7</v>
      </c>
      <c r="D295" s="167">
        <f>raw_Data!J301</f>
        <v>1.6666666666666666E-2</v>
      </c>
      <c r="E295" s="167">
        <f>raw_Data!L301</f>
        <v>2.8857010330520794E-3</v>
      </c>
      <c r="F295" s="168">
        <f t="shared" si="121"/>
        <v>4.6100000000000003</v>
      </c>
      <c r="G295" s="167">
        <f>raw_Data!K301</f>
        <v>3.6153289949385392E-3</v>
      </c>
      <c r="H295" s="167">
        <f t="shared" si="122"/>
        <v>1.9522776572667988E-2</v>
      </c>
      <c r="I295" s="165"/>
      <c r="J295" s="167">
        <f t="shared" si="123"/>
        <v>1.0009480673257147</v>
      </c>
      <c r="K295" s="167">
        <f t="shared" si="142"/>
        <v>3.8337683587668092E-3</v>
      </c>
      <c r="L295" s="93"/>
      <c r="M295" s="171">
        <f t="shared" si="118"/>
        <v>1.0038337683587668</v>
      </c>
      <c r="N295" s="172">
        <f t="shared" si="124"/>
        <v>1.0231381055676065</v>
      </c>
      <c r="O295" s="170">
        <f t="shared" si="119"/>
        <v>294</v>
      </c>
      <c r="P295" s="170">
        <f t="shared" si="120"/>
        <v>296</v>
      </c>
      <c r="Q295" s="169"/>
      <c r="R295" s="149">
        <f t="shared" si="125"/>
        <v>0.11384652866855308</v>
      </c>
      <c r="S295" s="173">
        <f t="shared" si="126"/>
        <v>0.87158917007534031</v>
      </c>
      <c r="T295" s="149">
        <v>0</v>
      </c>
      <c r="U295" s="97"/>
      <c r="V295" s="149">
        <f>1/PI()*ATAN('Exhibit4_Impact-Test'!$Y$25*S_RDY_SP)+'Exhibit4_Impact-Test'!$Y$26</f>
        <v>0.57126202365214107</v>
      </c>
      <c r="W295" s="172">
        <f t="shared" si="127"/>
        <v>0.5759208377556051</v>
      </c>
      <c r="X295" s="149">
        <f>1/PI()*ATAN('Exhibit4_Impact-Test'!$Y$25*S_RS_SP)+'Exhibit4_Impact-Test'!$Y$26</f>
        <v>0.83421458578418606</v>
      </c>
      <c r="Y295" s="172">
        <f t="shared" si="128"/>
        <v>0.83683219816462284</v>
      </c>
      <c r="Z295" s="149">
        <f>1/PI()*ATAN('Exhibit4_Impact-Test'!$Y$25*S_5050_SP)+'Exhibit4_Impact-Test'!$Y$26</f>
        <v>0.5</v>
      </c>
      <c r="AA295" s="149">
        <f t="shared" si="129"/>
        <v>0.50476186607647544</v>
      </c>
      <c r="AB295" s="195">
        <f>VLOOKUP(_xlfn.NUMBERVALUE(LEFT(A295,4)),Transactioncosts!$C:$G,5,FALSE)</f>
        <v>70</v>
      </c>
      <c r="AC295" s="174"/>
      <c r="AD295" s="175">
        <f t="shared" si="130"/>
        <v>1.014861603097952</v>
      </c>
      <c r="AE295" s="149">
        <f t="shared" si="131"/>
        <v>1.0199377280272772</v>
      </c>
      <c r="AF295" s="149">
        <f t="shared" si="132"/>
        <v>1.0134859369631868</v>
      </c>
      <c r="AG295" s="176">
        <f t="shared" si="133"/>
        <v>1.0147633511439249</v>
      </c>
      <c r="AH295" s="149">
        <f t="shared" si="134"/>
        <v>1.0195243859973602</v>
      </c>
      <c r="AI295" s="149">
        <f t="shared" si="135"/>
        <v>1.0134526039006515</v>
      </c>
      <c r="AJ295" s="97"/>
      <c r="AK295" s="171">
        <f t="shared" si="136"/>
        <v>1.4752251569388922E-2</v>
      </c>
      <c r="AL295" s="149">
        <f t="shared" si="137"/>
        <v>1.9741574478844608E-2</v>
      </c>
      <c r="AM295" s="149">
        <f t="shared" si="138"/>
        <v>1.339581109898382E-2</v>
      </c>
      <c r="AN295" s="149">
        <f t="shared" si="143"/>
        <v>1.1614796766796267</v>
      </c>
      <c r="AO295" s="149">
        <f t="shared" si="143"/>
        <v>3.3255977217318802</v>
      </c>
      <c r="AP295" s="149">
        <f t="shared" si="143"/>
        <v>1.1397982723405138</v>
      </c>
      <c r="AQ295" s="97"/>
      <c r="AR295" s="171">
        <f t="shared" si="139"/>
        <v>1.4655433727355069E-2</v>
      </c>
      <c r="AS295" s="149">
        <f t="shared" si="140"/>
        <v>1.9336230312131115E-2</v>
      </c>
      <c r="AT295" s="149">
        <f t="shared" si="141"/>
        <v>1.3362921041523984E-2</v>
      </c>
      <c r="AU295" s="175">
        <f t="shared" si="144"/>
        <v>1.1376537606590102</v>
      </c>
      <c r="AV295" s="149">
        <f t="shared" si="145"/>
        <v>2.7589930725432494</v>
      </c>
      <c r="AW295" s="149">
        <f t="shared" si="146"/>
        <v>1.1283008126334109</v>
      </c>
    </row>
    <row r="296" spans="1:49" ht="15" x14ac:dyDescent="0.25">
      <c r="A296" s="130">
        <v>1895.07</v>
      </c>
      <c r="B296" s="138"/>
      <c r="C296" s="166">
        <f>raw_Data!B302</f>
        <v>4.72</v>
      </c>
      <c r="D296" s="167">
        <f>raw_Data!J302</f>
        <v>1.6525000000000001E-2</v>
      </c>
      <c r="E296" s="167">
        <f>raw_Data!L302</f>
        <v>2.8951194362685229E-3</v>
      </c>
      <c r="F296" s="168">
        <f t="shared" si="121"/>
        <v>4.7</v>
      </c>
      <c r="G296" s="167">
        <f>raw_Data!K302</f>
        <v>3.5159574468085109E-3</v>
      </c>
      <c r="H296" s="167">
        <f t="shared" si="122"/>
        <v>4.2553191489360653E-3</v>
      </c>
      <c r="I296" s="165"/>
      <c r="J296" s="167">
        <f t="shared" si="123"/>
        <v>1.0009474654686097</v>
      </c>
      <c r="K296" s="167">
        <f t="shared" si="142"/>
        <v>3.8425849048782101E-3</v>
      </c>
      <c r="L296" s="93"/>
      <c r="M296" s="171">
        <f t="shared" si="118"/>
        <v>1.0038425849048782</v>
      </c>
      <c r="N296" s="172">
        <f t="shared" si="124"/>
        <v>1.0077712765957445</v>
      </c>
      <c r="O296" s="170">
        <f t="shared" si="119"/>
        <v>295</v>
      </c>
      <c r="P296" s="170">
        <f t="shared" si="120"/>
        <v>297</v>
      </c>
      <c r="Q296" s="169"/>
      <c r="R296" s="149">
        <f t="shared" si="125"/>
        <v>9.8452052032953305E-2</v>
      </c>
      <c r="S296" s="173">
        <f t="shared" si="126"/>
        <v>0.59589793061631346</v>
      </c>
      <c r="T296" s="149">
        <v>0</v>
      </c>
      <c r="U296" s="97"/>
      <c r="V296" s="149">
        <f>1/PI()*ATAN('Exhibit4_Impact-Test'!$Y$25*S_RDY_SP)+'Exhibit4_Impact-Test'!$Y$26</f>
        <v>0.56188484432315755</v>
      </c>
      <c r="W296" s="172">
        <f t="shared" si="127"/>
        <v>0.562846155414785</v>
      </c>
      <c r="X296" s="149">
        <f>1/PI()*ATAN('Exhibit4_Impact-Test'!$Y$25*S_RS_SP)+'Exhibit4_Impact-Test'!$Y$26</f>
        <v>0.77778333674790301</v>
      </c>
      <c r="Y296" s="172">
        <f t="shared" si="128"/>
        <v>0.77845770577640472</v>
      </c>
      <c r="Z296" s="149">
        <f>1/PI()*ATAN('Exhibit4_Impact-Test'!$Y$25*S_5050_SP)+'Exhibit4_Impact-Test'!$Y$26</f>
        <v>0.5</v>
      </c>
      <c r="AA296" s="149">
        <f t="shared" si="129"/>
        <v>0.50097650244066616</v>
      </c>
      <c r="AB296" s="195">
        <f>VLOOKUP(_xlfn.NUMBERVALUE(LEFT(A296,4)),Transactioncosts!$C:$G,5,FALSE)</f>
        <v>70</v>
      </c>
      <c r="AC296" s="174"/>
      <c r="AD296" s="175">
        <f t="shared" si="130"/>
        <v>1.0060500572239943</v>
      </c>
      <c r="AE296" s="149">
        <f t="shared" si="131"/>
        <v>1.0068982558372539</v>
      </c>
      <c r="AF296" s="149">
        <f t="shared" si="132"/>
        <v>1.0058069307503112</v>
      </c>
      <c r="AG296" s="176">
        <f t="shared" si="133"/>
        <v>1.0060100574589756</v>
      </c>
      <c r="AH296" s="149">
        <f t="shared" si="134"/>
        <v>1.0065476809401444</v>
      </c>
      <c r="AI296" s="149">
        <f t="shared" si="135"/>
        <v>1.0058000952332267</v>
      </c>
      <c r="AJ296" s="97"/>
      <c r="AK296" s="171">
        <f t="shared" si="136"/>
        <v>6.0318291115883564E-3</v>
      </c>
      <c r="AL296" s="149">
        <f t="shared" si="137"/>
        <v>6.8745717274381821E-3</v>
      </c>
      <c r="AM296" s="149">
        <f t="shared" si="138"/>
        <v>5.7901355157513983E-3</v>
      </c>
      <c r="AN296" s="149">
        <f t="shared" si="143"/>
        <v>1.1675115057912151</v>
      </c>
      <c r="AO296" s="149">
        <f t="shared" si="143"/>
        <v>3.3324722934593183</v>
      </c>
      <c r="AP296" s="149">
        <f t="shared" si="143"/>
        <v>1.1455884078562653</v>
      </c>
      <c r="AQ296" s="97"/>
      <c r="AR296" s="171">
        <f t="shared" si="139"/>
        <v>5.9920691017039153E-3</v>
      </c>
      <c r="AS296" s="149">
        <f t="shared" si="140"/>
        <v>6.5263379911865791E-3</v>
      </c>
      <c r="AT296" s="149">
        <f t="shared" si="141"/>
        <v>5.7833394397819732E-3</v>
      </c>
      <c r="AU296" s="175">
        <f t="shared" si="144"/>
        <v>1.1436458297607142</v>
      </c>
      <c r="AV296" s="149">
        <f t="shared" si="145"/>
        <v>2.7655194105344361</v>
      </c>
      <c r="AW296" s="149">
        <f t="shared" si="146"/>
        <v>1.1340841520731928</v>
      </c>
    </row>
    <row r="297" spans="1:49" ht="15" x14ac:dyDescent="0.25">
      <c r="A297" s="130">
        <v>1895.08</v>
      </c>
      <c r="B297" s="138"/>
      <c r="C297" s="166">
        <f>raw_Data!B303</f>
        <v>4.79</v>
      </c>
      <c r="D297" s="167">
        <f>raw_Data!J303</f>
        <v>1.6391666666666669E-2</v>
      </c>
      <c r="E297" s="167">
        <f>raw_Data!L303</f>
        <v>2.9045368666327231E-3</v>
      </c>
      <c r="F297" s="168">
        <f t="shared" si="121"/>
        <v>4.72</v>
      </c>
      <c r="G297" s="167">
        <f>raw_Data!K303</f>
        <v>3.4728107344632773E-3</v>
      </c>
      <c r="H297" s="167">
        <f t="shared" si="122"/>
        <v>1.4830508474576343E-2</v>
      </c>
      <c r="I297" s="165"/>
      <c r="J297" s="167">
        <f t="shared" si="123"/>
        <v>1.0009468641592993</v>
      </c>
      <c r="K297" s="167">
        <f t="shared" si="142"/>
        <v>3.8514010259320663E-3</v>
      </c>
      <c r="L297" s="93"/>
      <c r="M297" s="171">
        <f t="shared" si="118"/>
        <v>1.0038514010259321</v>
      </c>
      <c r="N297" s="172">
        <f t="shared" si="124"/>
        <v>1.0183033192090396</v>
      </c>
      <c r="O297" s="170">
        <f t="shared" si="119"/>
        <v>296</v>
      </c>
      <c r="P297" s="170">
        <f t="shared" si="120"/>
        <v>298</v>
      </c>
      <c r="Q297" s="169"/>
      <c r="R297" s="149">
        <f t="shared" si="125"/>
        <v>9.0718849407289651E-2</v>
      </c>
      <c r="S297" s="173">
        <f t="shared" si="126"/>
        <v>0.83667041580528523</v>
      </c>
      <c r="T297" s="149">
        <v>0</v>
      </c>
      <c r="U297" s="97"/>
      <c r="V297" s="149">
        <f>1/PI()*ATAN('Exhibit4_Impact-Test'!$Y$25*S_RDY_SP)+'Exhibit4_Impact-Test'!$Y$26</f>
        <v>0.55713190326924988</v>
      </c>
      <c r="W297" s="172">
        <f t="shared" si="127"/>
        <v>0.56065576633563474</v>
      </c>
      <c r="X297" s="149">
        <f>1/PI()*ATAN('Exhibit4_Impact-Test'!$Y$25*S_RS_SP)+'Exhibit4_Impact-Test'!$Y$26</f>
        <v>0.82853983393492059</v>
      </c>
      <c r="Y297" s="172">
        <f t="shared" si="128"/>
        <v>0.83056091188159342</v>
      </c>
      <c r="Z297" s="149">
        <f>1/PI()*ATAN('Exhibit4_Impact-Test'!$Y$25*S_5050_SP)+'Exhibit4_Impact-Test'!$Y$26</f>
        <v>0.5</v>
      </c>
      <c r="AA297" s="149">
        <f t="shared" si="129"/>
        <v>0.50357339575416571</v>
      </c>
      <c r="AB297" s="195">
        <f>VLOOKUP(_xlfn.NUMBERVALUE(LEFT(A297,4)),Transactioncosts!$C:$G,5,FALSE)</f>
        <v>70</v>
      </c>
      <c r="AC297" s="174"/>
      <c r="AD297" s="175">
        <f t="shared" si="130"/>
        <v>1.0119030257091781</v>
      </c>
      <c r="AE297" s="149">
        <f t="shared" si="131"/>
        <v>1.0158253909174051</v>
      </c>
      <c r="AF297" s="149">
        <f t="shared" si="132"/>
        <v>1.0110773601174858</v>
      </c>
      <c r="AG297" s="176">
        <f t="shared" si="133"/>
        <v>1.0118210254320217</v>
      </c>
      <c r="AH297" s="149">
        <f t="shared" si="134"/>
        <v>1.0156037019939164</v>
      </c>
      <c r="AI297" s="149">
        <f t="shared" si="135"/>
        <v>1.0110523463472068</v>
      </c>
      <c r="AJ297" s="97"/>
      <c r="AK297" s="171">
        <f t="shared" si="136"/>
        <v>1.1832741875777514E-2</v>
      </c>
      <c r="AL297" s="149">
        <f t="shared" si="137"/>
        <v>1.5701475053520021E-2</v>
      </c>
      <c r="AM297" s="149">
        <f t="shared" si="138"/>
        <v>1.1016455525871481E-2</v>
      </c>
      <c r="AN297" s="149">
        <f t="shared" si="143"/>
        <v>1.1793442476669926</v>
      </c>
      <c r="AO297" s="149">
        <f t="shared" si="143"/>
        <v>3.3481737685128383</v>
      </c>
      <c r="AP297" s="149">
        <f t="shared" si="143"/>
        <v>1.1566048633821366</v>
      </c>
      <c r="AQ297" s="97"/>
      <c r="AR297" s="171">
        <f t="shared" si="139"/>
        <v>1.1751702885155179E-2</v>
      </c>
      <c r="AS297" s="149">
        <f t="shared" si="140"/>
        <v>1.5483215971632927E-2</v>
      </c>
      <c r="AT297" s="149">
        <f t="shared" si="141"/>
        <v>1.0991715500342565E-2</v>
      </c>
      <c r="AU297" s="175">
        <f t="shared" si="144"/>
        <v>1.1553975326458694</v>
      </c>
      <c r="AV297" s="149">
        <f t="shared" si="145"/>
        <v>2.7810026265060688</v>
      </c>
      <c r="AW297" s="149">
        <f t="shared" si="146"/>
        <v>1.1450758675735353</v>
      </c>
    </row>
    <row r="298" spans="1:49" ht="15" x14ac:dyDescent="0.25">
      <c r="A298" s="130">
        <v>1895.09</v>
      </c>
      <c r="B298" s="138"/>
      <c r="C298" s="166">
        <f>raw_Data!B304</f>
        <v>4.82</v>
      </c>
      <c r="D298" s="167">
        <f>raw_Data!J304</f>
        <v>1.6250000000000001E-2</v>
      </c>
      <c r="E298" s="167">
        <f>raw_Data!L304</f>
        <v>2.9139533243547344E-3</v>
      </c>
      <c r="F298" s="168">
        <f t="shared" si="121"/>
        <v>4.79</v>
      </c>
      <c r="G298" s="167">
        <f>raw_Data!K304</f>
        <v>3.3924843423799585E-3</v>
      </c>
      <c r="H298" s="167">
        <f t="shared" si="122"/>
        <v>6.2630480167014113E-3</v>
      </c>
      <c r="I298" s="165"/>
      <c r="J298" s="167">
        <f t="shared" si="123"/>
        <v>1.0009462633971806</v>
      </c>
      <c r="K298" s="167">
        <f t="shared" si="142"/>
        <v>3.8602167215353589E-3</v>
      </c>
      <c r="L298" s="93"/>
      <c r="M298" s="171">
        <f t="shared" si="118"/>
        <v>1.0038602167215354</v>
      </c>
      <c r="N298" s="172">
        <f t="shared" si="124"/>
        <v>1.0096555323590815</v>
      </c>
      <c r="O298" s="170">
        <f t="shared" si="119"/>
        <v>297</v>
      </c>
      <c r="P298" s="170">
        <f t="shared" si="120"/>
        <v>299</v>
      </c>
      <c r="Q298" s="169"/>
      <c r="R298" s="149">
        <f t="shared" si="125"/>
        <v>7.7488618753396452E-2</v>
      </c>
      <c r="S298" s="173">
        <f t="shared" si="126"/>
        <v>0.6831731689866416</v>
      </c>
      <c r="T298" s="149">
        <v>0</v>
      </c>
      <c r="U298" s="97"/>
      <c r="V298" s="149">
        <f>1/PI()*ATAN('Exhibit4_Impact-Test'!$Y$25*S_RDY_SP)+'Exhibit4_Impact-Test'!$Y$26</f>
        <v>0.5489414410275788</v>
      </c>
      <c r="W298" s="172">
        <f t="shared" si="127"/>
        <v>0.55036635508193543</v>
      </c>
      <c r="X298" s="149">
        <f>1/PI()*ATAN('Exhibit4_Impact-Test'!$Y$25*S_RS_SP)+'Exhibit4_Impact-Test'!$Y$26</f>
        <v>0.79889106566891677</v>
      </c>
      <c r="Y298" s="172">
        <f t="shared" si="128"/>
        <v>0.7998143264951495</v>
      </c>
      <c r="Z298" s="149">
        <f>1/PI()*ATAN('Exhibit4_Impact-Test'!$Y$25*S_5050_SP)+'Exhibit4_Impact-Test'!$Y$26</f>
        <v>0.5</v>
      </c>
      <c r="AA298" s="149">
        <f t="shared" si="129"/>
        <v>0.50143910362762045</v>
      </c>
      <c r="AB298" s="195">
        <f>VLOOKUP(_xlfn.NUMBERVALUE(LEFT(A298,4)),Transactioncosts!$C:$G,5,FALSE)</f>
        <v>70</v>
      </c>
      <c r="AC298" s="174"/>
      <c r="AD298" s="175">
        <f t="shared" si="130"/>
        <v>1.0070415056388196</v>
      </c>
      <c r="AE298" s="149">
        <f t="shared" si="131"/>
        <v>1.0084900426071022</v>
      </c>
      <c r="AF298" s="149">
        <f t="shared" si="132"/>
        <v>1.0067578745403085</v>
      </c>
      <c r="AG298" s="176">
        <f t="shared" si="133"/>
        <v>1.0069919574252377</v>
      </c>
      <c r="AH298" s="149">
        <f t="shared" si="134"/>
        <v>1.0040960179335183</v>
      </c>
      <c r="AI298" s="149">
        <f t="shared" si="135"/>
        <v>1.0067478008149151</v>
      </c>
      <c r="AJ298" s="97"/>
      <c r="AK298" s="171">
        <f t="shared" si="136"/>
        <v>7.0168300060097829E-3</v>
      </c>
      <c r="AL298" s="149">
        <f t="shared" si="137"/>
        <v>8.454204894970117E-3</v>
      </c>
      <c r="AM298" s="149">
        <f t="shared" si="138"/>
        <v>6.7351424623764439E-3</v>
      </c>
      <c r="AN298" s="149">
        <f t="shared" si="143"/>
        <v>1.1863610776730025</v>
      </c>
      <c r="AO298" s="149">
        <f t="shared" si="143"/>
        <v>3.3566279734078086</v>
      </c>
      <c r="AP298" s="149">
        <f t="shared" si="143"/>
        <v>1.1633400058445131</v>
      </c>
      <c r="AQ298" s="97"/>
      <c r="AR298" s="171">
        <f t="shared" si="139"/>
        <v>6.9676270364459657E-3</v>
      </c>
      <c r="AS298" s="149">
        <f t="shared" si="140"/>
        <v>4.0876520887154237E-3</v>
      </c>
      <c r="AT298" s="149">
        <f t="shared" si="141"/>
        <v>6.7251363069264795E-3</v>
      </c>
      <c r="AU298" s="175">
        <f t="shared" si="144"/>
        <v>1.1623651596823155</v>
      </c>
      <c r="AV298" s="149">
        <f t="shared" si="145"/>
        <v>2.7850902785947844</v>
      </c>
      <c r="AW298" s="149">
        <f t="shared" si="146"/>
        <v>1.1518010038804618</v>
      </c>
    </row>
    <row r="299" spans="1:49" ht="15" x14ac:dyDescent="0.25">
      <c r="A299" s="130">
        <v>1895.1</v>
      </c>
      <c r="B299" s="138"/>
      <c r="C299" s="166">
        <f>raw_Data!B305</f>
        <v>4.75</v>
      </c>
      <c r="D299" s="167">
        <f>raw_Data!J305</f>
        <v>1.6108333333333332E-2</v>
      </c>
      <c r="E299" s="167">
        <f>raw_Data!L305</f>
        <v>2.9233688096448329E-3</v>
      </c>
      <c r="F299" s="168">
        <f t="shared" si="121"/>
        <v>4.82</v>
      </c>
      <c r="G299" s="167">
        <f>raw_Data!K305</f>
        <v>3.3419778699861685E-3</v>
      </c>
      <c r="H299" s="167">
        <f t="shared" si="122"/>
        <v>-1.4522821576763545E-2</v>
      </c>
      <c r="I299" s="165"/>
      <c r="J299" s="167">
        <f t="shared" si="123"/>
        <v>1.0009456631816731</v>
      </c>
      <c r="K299" s="167">
        <f t="shared" si="142"/>
        <v>3.8690319913179394E-3</v>
      </c>
      <c r="L299" s="93"/>
      <c r="M299" s="171">
        <f t="shared" si="118"/>
        <v>1.0038690319913179</v>
      </c>
      <c r="N299" s="172">
        <f t="shared" si="124"/>
        <v>0.98881915629322259</v>
      </c>
      <c r="O299" s="170">
        <f t="shared" si="119"/>
        <v>298</v>
      </c>
      <c r="P299" s="170">
        <f t="shared" si="120"/>
        <v>300</v>
      </c>
      <c r="Q299" s="169"/>
      <c r="R299" s="149">
        <f t="shared" si="125"/>
        <v>6.8418998280963164E-2</v>
      </c>
      <c r="S299" s="173">
        <f t="shared" si="126"/>
        <v>-0.83288461651426993</v>
      </c>
      <c r="T299" s="149">
        <v>0</v>
      </c>
      <c r="U299" s="97"/>
      <c r="V299" s="149">
        <f>1/PI()*ATAN('Exhibit4_Impact-Test'!$Y$25*S_RDY_SP)+'Exhibit4_Impact-Test'!$Y$26</f>
        <v>0.54328803885597376</v>
      </c>
      <c r="W299" s="172">
        <f t="shared" si="127"/>
        <v>0.53953761669195699</v>
      </c>
      <c r="X299" s="149">
        <f>1/PI()*ATAN('Exhibit4_Impact-Test'!$Y$25*S_RS_SP)+'Exhibit4_Impact-Test'!$Y$26</f>
        <v>0.17209651598316933</v>
      </c>
      <c r="Y299" s="172">
        <f t="shared" si="128"/>
        <v>0.16995495920368761</v>
      </c>
      <c r="Z299" s="149">
        <f>1/PI()*ATAN('Exhibit4_Impact-Test'!$Y$25*S_5050_SP)+'Exhibit4_Impact-Test'!$Y$26</f>
        <v>0.5</v>
      </c>
      <c r="AA299" s="149">
        <f t="shared" si="129"/>
        <v>0.49622372537093934</v>
      </c>
      <c r="AB299" s="195">
        <f>VLOOKUP(_xlfn.NUMBERVALUE(LEFT(A299,4)),Transactioncosts!$C:$G,5,FALSE)</f>
        <v>70</v>
      </c>
      <c r="AC299" s="174"/>
      <c r="AD299" s="175">
        <f t="shared" si="130"/>
        <v>0.99569261453827351</v>
      </c>
      <c r="AE299" s="149">
        <f t="shared" si="131"/>
        <v>1.0012790008176959</v>
      </c>
      <c r="AF299" s="149">
        <f t="shared" si="132"/>
        <v>0.99634409414227032</v>
      </c>
      <c r="AG299" s="176">
        <f t="shared" si="133"/>
        <v>0.99565963473968866</v>
      </c>
      <c r="AH299" s="149">
        <f t="shared" si="134"/>
        <v>1.0011984031307692</v>
      </c>
      <c r="AI299" s="149">
        <f t="shared" si="135"/>
        <v>0.9963176602198669</v>
      </c>
      <c r="AJ299" s="97"/>
      <c r="AK299" s="171">
        <f t="shared" si="136"/>
        <v>-4.3166889719659868E-3</v>
      </c>
      <c r="AL299" s="149">
        <f t="shared" si="137"/>
        <v>1.2781835928966797E-3</v>
      </c>
      <c r="AM299" s="149">
        <f t="shared" si="138"/>
        <v>-3.6626050141909568E-3</v>
      </c>
      <c r="AN299" s="149">
        <f t="shared" si="143"/>
        <v>1.1820443887010366</v>
      </c>
      <c r="AO299" s="149">
        <f t="shared" si="143"/>
        <v>3.3579061570007052</v>
      </c>
      <c r="AP299" s="149">
        <f t="shared" si="143"/>
        <v>1.1596774008303221</v>
      </c>
      <c r="AQ299" s="97"/>
      <c r="AR299" s="171">
        <f t="shared" si="139"/>
        <v>-4.3498119903569591E-3</v>
      </c>
      <c r="AS299" s="149">
        <f t="shared" si="140"/>
        <v>1.1976856189257392E-3</v>
      </c>
      <c r="AT299" s="149">
        <f t="shared" si="141"/>
        <v>-3.6891362830800273E-3</v>
      </c>
      <c r="AU299" s="175">
        <f t="shared" si="144"/>
        <v>1.1580153476919586</v>
      </c>
      <c r="AV299" s="149">
        <f t="shared" si="145"/>
        <v>2.7862879642137099</v>
      </c>
      <c r="AW299" s="149">
        <f t="shared" si="146"/>
        <v>1.1481118675973818</v>
      </c>
    </row>
    <row r="300" spans="1:49" ht="15" x14ac:dyDescent="0.25">
      <c r="A300" s="130">
        <v>1895.11</v>
      </c>
      <c r="B300" s="138"/>
      <c r="C300" s="166">
        <f>raw_Data!B306</f>
        <v>4.59</v>
      </c>
      <c r="D300" s="167">
        <f>raw_Data!J306</f>
        <v>1.5975E-2</v>
      </c>
      <c r="E300" s="167">
        <f>raw_Data!L306</f>
        <v>2.9327833227126288E-3</v>
      </c>
      <c r="F300" s="168">
        <f t="shared" si="121"/>
        <v>4.75</v>
      </c>
      <c r="G300" s="167">
        <f>raw_Data!K306</f>
        <v>3.3631578947368422E-3</v>
      </c>
      <c r="H300" s="167">
        <f t="shared" si="122"/>
        <v>-3.3684210526315872E-2</v>
      </c>
      <c r="I300" s="165"/>
      <c r="J300" s="167">
        <f t="shared" si="123"/>
        <v>1.0009450635121084</v>
      </c>
      <c r="K300" s="167">
        <f t="shared" si="142"/>
        <v>3.8778468348210637E-3</v>
      </c>
      <c r="L300" s="93"/>
      <c r="M300" s="171">
        <f t="shared" si="118"/>
        <v>1.0038778468348211</v>
      </c>
      <c r="N300" s="172">
        <f t="shared" si="124"/>
        <v>0.96967894736842108</v>
      </c>
      <c r="O300" s="170">
        <f t="shared" si="119"/>
        <v>299</v>
      </c>
      <c r="P300" s="170">
        <f t="shared" si="120"/>
        <v>301</v>
      </c>
      <c r="Q300" s="169"/>
      <c r="R300" s="149">
        <f t="shared" si="125"/>
        <v>6.995740347137612E-2</v>
      </c>
      <c r="S300" s="173">
        <f t="shared" si="126"/>
        <v>-0.92014307248190208</v>
      </c>
      <c r="T300" s="149">
        <v>0</v>
      </c>
      <c r="U300" s="97"/>
      <c r="V300" s="149">
        <f>1/PI()*ATAN('Exhibit4_Impact-Test'!$Y$25*S_RDY_SP)+'Exhibit4_Impact-Test'!$Y$26</f>
        <v>0.54424901648978652</v>
      </c>
      <c r="W300" s="172">
        <f t="shared" si="127"/>
        <v>0.53563939050460851</v>
      </c>
      <c r="X300" s="149">
        <f>1/PI()*ATAN('Exhibit4_Impact-Test'!$Y$25*S_RS_SP)+'Exhibit4_Impact-Test'!$Y$26</f>
        <v>0.15844100392843685</v>
      </c>
      <c r="Y300" s="172">
        <f t="shared" si="128"/>
        <v>0.15387397355928598</v>
      </c>
      <c r="Z300" s="149">
        <f>1/PI()*ATAN('Exhibit4_Impact-Test'!$Y$25*S_5050_SP)+'Exhibit4_Impact-Test'!$Y$26</f>
        <v>0.5</v>
      </c>
      <c r="AA300" s="149">
        <f t="shared" si="129"/>
        <v>0.49133571945665577</v>
      </c>
      <c r="AB300" s="195">
        <f>VLOOKUP(_xlfn.NUMBERVALUE(LEFT(A300,4)),Transactioncosts!$C:$G,5,FALSE)</f>
        <v>70</v>
      </c>
      <c r="AC300" s="174"/>
      <c r="AD300" s="175">
        <f t="shared" si="130"/>
        <v>0.98526512943519973</v>
      </c>
      <c r="AE300" s="149">
        <f t="shared" si="131"/>
        <v>0.99845933887011695</v>
      </c>
      <c r="AF300" s="149">
        <f t="shared" si="132"/>
        <v>0.98677839710162107</v>
      </c>
      <c r="AG300" s="176">
        <f t="shared" si="133"/>
        <v>0.98515690209471163</v>
      </c>
      <c r="AH300" s="149">
        <f t="shared" si="134"/>
        <v>0.99845929815725121</v>
      </c>
      <c r="AI300" s="149">
        <f t="shared" si="135"/>
        <v>0.98671774713781768</v>
      </c>
      <c r="AJ300" s="97"/>
      <c r="AK300" s="171">
        <f t="shared" si="136"/>
        <v>-1.4844507089680567E-2</v>
      </c>
      <c r="AL300" s="149">
        <f t="shared" si="137"/>
        <v>-1.5418491686418321E-3</v>
      </c>
      <c r="AM300" s="149">
        <f t="shared" si="138"/>
        <v>-1.330978643764307E-2</v>
      </c>
      <c r="AN300" s="149">
        <f t="shared" si="143"/>
        <v>1.167199881611356</v>
      </c>
      <c r="AO300" s="149">
        <f t="shared" si="143"/>
        <v>3.3563643078320635</v>
      </c>
      <c r="AP300" s="149">
        <f t="shared" si="143"/>
        <v>1.1463676143926791</v>
      </c>
      <c r="AQ300" s="97"/>
      <c r="AR300" s="171">
        <f t="shared" si="139"/>
        <v>-1.4954359028874428E-2</v>
      </c>
      <c r="AS300" s="149">
        <f t="shared" si="140"/>
        <v>-1.5418899443299251E-3</v>
      </c>
      <c r="AT300" s="149">
        <f t="shared" si="141"/>
        <v>-1.337125092441141E-2</v>
      </c>
      <c r="AU300" s="175">
        <f t="shared" si="144"/>
        <v>1.1430609886630843</v>
      </c>
      <c r="AV300" s="149">
        <f t="shared" si="145"/>
        <v>2.7847460742693801</v>
      </c>
      <c r="AW300" s="149">
        <f t="shared" si="146"/>
        <v>1.1347406166729703</v>
      </c>
    </row>
    <row r="301" spans="1:49" ht="15" x14ac:dyDescent="0.25">
      <c r="A301" s="130">
        <v>1895.12</v>
      </c>
      <c r="B301" s="138"/>
      <c r="C301" s="166">
        <f>raw_Data!B307</f>
        <v>4.32</v>
      </c>
      <c r="D301" s="167">
        <f>raw_Data!J307</f>
        <v>1.5833333333333335E-2</v>
      </c>
      <c r="E301" s="167">
        <f>raw_Data!L307</f>
        <v>2.9421968637683982E-3</v>
      </c>
      <c r="F301" s="168">
        <f t="shared" si="121"/>
        <v>4.59</v>
      </c>
      <c r="G301" s="167">
        <f>raw_Data!K307</f>
        <v>3.4495279593318813E-3</v>
      </c>
      <c r="H301" s="167">
        <f t="shared" si="122"/>
        <v>-5.8823529411764608E-2</v>
      </c>
      <c r="I301" s="165"/>
      <c r="J301" s="167">
        <f t="shared" si="123"/>
        <v>1.0009444643879524</v>
      </c>
      <c r="K301" s="167">
        <f t="shared" si="142"/>
        <v>3.8866612517207688E-3</v>
      </c>
      <c r="L301" s="93"/>
      <c r="M301" s="171">
        <f t="shared" si="118"/>
        <v>1.0038866612517208</v>
      </c>
      <c r="N301" s="172">
        <f t="shared" si="124"/>
        <v>0.94462599854756724</v>
      </c>
      <c r="O301" s="170">
        <f t="shared" si="119"/>
        <v>300</v>
      </c>
      <c r="P301" s="170">
        <f t="shared" si="120"/>
        <v>302</v>
      </c>
      <c r="Q301" s="169"/>
      <c r="R301" s="149">
        <f t="shared" si="125"/>
        <v>8.096512592123499E-2</v>
      </c>
      <c r="S301" s="173">
        <f t="shared" si="126"/>
        <v>-0.95251038812303768</v>
      </c>
      <c r="T301" s="149">
        <v>0</v>
      </c>
      <c r="U301" s="97"/>
      <c r="V301" s="149">
        <f>1/PI()*ATAN('Exhibit4_Impact-Test'!$Y$25*S_RDY_SP)+'Exhibit4_Impact-Test'!$Y$26</f>
        <v>0.55110043914576701</v>
      </c>
      <c r="W301" s="172">
        <f t="shared" si="127"/>
        <v>0.53600571400071506</v>
      </c>
      <c r="X301" s="149">
        <f>1/PI()*ATAN('Exhibit4_Impact-Test'!$Y$25*S_RS_SP)+'Exhibit4_Impact-Test'!$Y$26</f>
        <v>0.15386815743560128</v>
      </c>
      <c r="Y301" s="172">
        <f t="shared" si="128"/>
        <v>0.14611227272400504</v>
      </c>
      <c r="Z301" s="149">
        <f>1/PI()*ATAN('Exhibit4_Impact-Test'!$Y$25*S_5050_SP)+'Exhibit4_Impact-Test'!$Y$26</f>
        <v>0.5</v>
      </c>
      <c r="AA301" s="149">
        <f t="shared" si="129"/>
        <v>0.48479335958990949</v>
      </c>
      <c r="AB301" s="195">
        <f>VLOOKUP(_xlfn.NUMBERVALUE(LEFT(A301,4)),Transactioncosts!$C:$G,5,FALSE)</f>
        <v>70</v>
      </c>
      <c r="AC301" s="174"/>
      <c r="AD301" s="175">
        <f t="shared" si="130"/>
        <v>0.97122808401139271</v>
      </c>
      <c r="AE301" s="149">
        <f t="shared" si="131"/>
        <v>0.99476833227301986</v>
      </c>
      <c r="AF301" s="149">
        <f t="shared" si="132"/>
        <v>0.97425632989964406</v>
      </c>
      <c r="AG301" s="176">
        <f t="shared" si="133"/>
        <v>0.97100898336435937</v>
      </c>
      <c r="AH301" s="149">
        <f t="shared" si="134"/>
        <v>0.99454309813506436</v>
      </c>
      <c r="AI301" s="149">
        <f t="shared" si="135"/>
        <v>0.97414988341677344</v>
      </c>
      <c r="AJ301" s="97"/>
      <c r="AK301" s="171">
        <f t="shared" si="136"/>
        <v>-2.9193942279301867E-2</v>
      </c>
      <c r="AL301" s="149">
        <f t="shared" si="137"/>
        <v>-5.2454008195082068E-3</v>
      </c>
      <c r="AM301" s="149">
        <f t="shared" si="138"/>
        <v>-2.608083758181387E-2</v>
      </c>
      <c r="AN301" s="149">
        <f t="shared" si="143"/>
        <v>1.1380059393320541</v>
      </c>
      <c r="AO301" s="149">
        <f t="shared" si="143"/>
        <v>3.3511189070125553</v>
      </c>
      <c r="AP301" s="149">
        <f t="shared" si="143"/>
        <v>1.1202867768108653</v>
      </c>
      <c r="AQ301" s="97"/>
      <c r="AR301" s="171">
        <f t="shared" si="139"/>
        <v>-2.9419559071034492E-2</v>
      </c>
      <c r="AS301" s="149">
        <f t="shared" si="140"/>
        <v>-5.4718451413726214E-3</v>
      </c>
      <c r="AT301" s="149">
        <f t="shared" si="141"/>
        <v>-2.6190102767121748E-2</v>
      </c>
      <c r="AU301" s="175">
        <f t="shared" si="144"/>
        <v>1.1136414295920498</v>
      </c>
      <c r="AV301" s="149">
        <f t="shared" si="145"/>
        <v>2.7792742291280077</v>
      </c>
      <c r="AW301" s="149">
        <f t="shared" si="146"/>
        <v>1.1085505139058487</v>
      </c>
    </row>
    <row r="302" spans="1:49" ht="15" x14ac:dyDescent="0.25">
      <c r="A302" s="130">
        <v>1896.01</v>
      </c>
      <c r="B302" s="138"/>
      <c r="C302" s="166">
        <f>raw_Data!B308</f>
        <v>4.2699999999999996</v>
      </c>
      <c r="D302" s="167">
        <f>raw_Data!J308</f>
        <v>1.5766666666666668E-2</v>
      </c>
      <c r="E302" s="167">
        <f>raw_Data!L308</f>
        <v>2.9516094330215292E-3</v>
      </c>
      <c r="F302" s="168">
        <f t="shared" si="121"/>
        <v>4.32</v>
      </c>
      <c r="G302" s="167">
        <f>raw_Data!K308</f>
        <v>3.6496913580246915E-3</v>
      </c>
      <c r="H302" s="167">
        <f t="shared" si="122"/>
        <v>-1.1574074074074292E-2</v>
      </c>
      <c r="I302" s="165"/>
      <c r="J302" s="167">
        <f t="shared" si="123"/>
        <v>1.0009438658085157</v>
      </c>
      <c r="K302" s="167">
        <f t="shared" si="142"/>
        <v>3.8954752415372162E-3</v>
      </c>
      <c r="L302" s="93"/>
      <c r="M302" s="171">
        <f t="shared" si="118"/>
        <v>1.0038954752415372</v>
      </c>
      <c r="N302" s="172">
        <f t="shared" si="124"/>
        <v>0.99207561728395055</v>
      </c>
      <c r="O302" s="170">
        <f t="shared" si="119"/>
        <v>301</v>
      </c>
      <c r="P302" s="170">
        <f t="shared" si="120"/>
        <v>303</v>
      </c>
      <c r="Q302" s="169"/>
      <c r="R302" s="149">
        <f t="shared" si="125"/>
        <v>0.10732804781447652</v>
      </c>
      <c r="S302" s="173">
        <f t="shared" si="126"/>
        <v>-0.79731730853146732</v>
      </c>
      <c r="T302" s="149">
        <v>0</v>
      </c>
      <c r="U302" s="97"/>
      <c r="V302" s="149">
        <f>1/PI()*ATAN('Exhibit4_Impact-Test'!$Y$25*S_RDY_SP)+'Exhibit4_Impact-Test'!$Y$26</f>
        <v>0.56730580643404882</v>
      </c>
      <c r="W302" s="172">
        <f t="shared" si="127"/>
        <v>0.56439621078695923</v>
      </c>
      <c r="X302" s="149">
        <f>1/PI()*ATAN('Exhibit4_Impact-Test'!$Y$25*S_RS_SP)+'Exhibit4_Impact-Test'!$Y$26</f>
        <v>0.17828857814622617</v>
      </c>
      <c r="Y302" s="172">
        <f t="shared" si="128"/>
        <v>0.17656003899207134</v>
      </c>
      <c r="Z302" s="149">
        <f>1/PI()*ATAN('Exhibit4_Impact-Test'!$Y$25*S_5050_SP)+'Exhibit4_Impact-Test'!$Y$26</f>
        <v>0.5</v>
      </c>
      <c r="AA302" s="149">
        <f t="shared" si="129"/>
        <v>0.49703907085582311</v>
      </c>
      <c r="AB302" s="195">
        <f>VLOOKUP(_xlfn.NUMBERVALUE(LEFT(A302,4)),Transactioncosts!$C:$G,5,FALSE)</f>
        <v>70</v>
      </c>
      <c r="AC302" s="174"/>
      <c r="AD302" s="175">
        <f t="shared" si="130"/>
        <v>0.99719000119097267</v>
      </c>
      <c r="AE302" s="149">
        <f t="shared" si="131"/>
        <v>1.0017881295723887</v>
      </c>
      <c r="AF302" s="149">
        <f t="shared" si="132"/>
        <v>0.99798554626274383</v>
      </c>
      <c r="AG302" s="176">
        <f t="shared" si="133"/>
        <v>0.99716189465291361</v>
      </c>
      <c r="AH302" s="149">
        <f t="shared" si="134"/>
        <v>0.9971186631200083</v>
      </c>
      <c r="AI302" s="149">
        <f t="shared" si="135"/>
        <v>0.99796481975873463</v>
      </c>
      <c r="AJ302" s="97"/>
      <c r="AK302" s="171">
        <f t="shared" si="136"/>
        <v>-2.81395426730715E-3</v>
      </c>
      <c r="AL302" s="149">
        <f t="shared" si="137"/>
        <v>1.7865327719455806E-3</v>
      </c>
      <c r="AM302" s="149">
        <f t="shared" si="138"/>
        <v>-2.0164854782099232E-3</v>
      </c>
      <c r="AN302" s="149">
        <f t="shared" si="143"/>
        <v>1.1351919850647469</v>
      </c>
      <c r="AO302" s="149">
        <f t="shared" si="143"/>
        <v>3.3529054397845011</v>
      </c>
      <c r="AP302" s="149">
        <f t="shared" si="143"/>
        <v>1.1182702913326554</v>
      </c>
      <c r="AQ302" s="97"/>
      <c r="AR302" s="171">
        <f t="shared" si="139"/>
        <v>-2.8421404044873563E-3</v>
      </c>
      <c r="AS302" s="149">
        <f t="shared" si="140"/>
        <v>-2.8854959220885085E-3</v>
      </c>
      <c r="AT302" s="149">
        <f t="shared" si="141"/>
        <v>-2.0372540347459792E-3</v>
      </c>
      <c r="AU302" s="175">
        <f t="shared" si="144"/>
        <v>1.1107992891875624</v>
      </c>
      <c r="AV302" s="149">
        <f t="shared" si="145"/>
        <v>2.7763887332059194</v>
      </c>
      <c r="AW302" s="149">
        <f t="shared" si="146"/>
        <v>1.1065132598711027</v>
      </c>
    </row>
    <row r="303" spans="1:49" ht="15" x14ac:dyDescent="0.25">
      <c r="A303" s="130">
        <v>1896.02</v>
      </c>
      <c r="B303" s="138"/>
      <c r="C303" s="166">
        <f>raw_Data!B309</f>
        <v>4.45</v>
      </c>
      <c r="D303" s="167">
        <f>raw_Data!J309</f>
        <v>1.5691666666666666E-2</v>
      </c>
      <c r="E303" s="167">
        <f>raw_Data!L309</f>
        <v>2.9381626080386969E-3</v>
      </c>
      <c r="F303" s="168">
        <f t="shared" si="121"/>
        <v>4.2699999999999996</v>
      </c>
      <c r="G303" s="167">
        <f>raw_Data!K309</f>
        <v>3.6748633879781422E-3</v>
      </c>
      <c r="H303" s="167">
        <f t="shared" si="122"/>
        <v>4.2154566744730726E-2</v>
      </c>
      <c r="I303" s="165"/>
      <c r="J303" s="167">
        <f t="shared" si="123"/>
        <v>0.99865230568533303</v>
      </c>
      <c r="K303" s="167">
        <f t="shared" si="142"/>
        <v>1.5904682933718384E-3</v>
      </c>
      <c r="L303" s="93"/>
      <c r="M303" s="171">
        <f t="shared" si="118"/>
        <v>1.0015904682933718</v>
      </c>
      <c r="N303" s="172">
        <f t="shared" si="124"/>
        <v>1.0458294301327091</v>
      </c>
      <c r="O303" s="170">
        <f t="shared" si="119"/>
        <v>302</v>
      </c>
      <c r="P303" s="170">
        <f t="shared" si="120"/>
        <v>304</v>
      </c>
      <c r="Q303" s="169"/>
      <c r="R303" s="149">
        <f t="shared" si="125"/>
        <v>0.10914614373193833</v>
      </c>
      <c r="S303" s="173">
        <f t="shared" si="126"/>
        <v>0.93456307576616626</v>
      </c>
      <c r="T303" s="149">
        <v>0</v>
      </c>
      <c r="U303" s="97"/>
      <c r="V303" s="149">
        <f>1/PI()*ATAN('Exhibit4_Impact-Test'!$Y$25*S_RDY_SP)+'Exhibit4_Impact-Test'!$Y$26</f>
        <v>0.56841143050968657</v>
      </c>
      <c r="W303" s="172">
        <f t="shared" si="127"/>
        <v>0.57898152098458067</v>
      </c>
      <c r="X303" s="149">
        <f>1/PI()*ATAN('Exhibit4_Impact-Test'!$Y$25*S_RS_SP)+'Exhibit4_Impact-Test'!$Y$26</f>
        <v>0.84362667504641908</v>
      </c>
      <c r="Y303" s="172">
        <f t="shared" si="128"/>
        <v>0.84924412601169219</v>
      </c>
      <c r="Z303" s="149">
        <f>1/PI()*ATAN('Exhibit4_Impact-Test'!$Y$25*S_5050_SP)+'Exhibit4_Impact-Test'!$Y$26</f>
        <v>0.5</v>
      </c>
      <c r="AA303" s="149">
        <f t="shared" si="129"/>
        <v>0.51080358793849412</v>
      </c>
      <c r="AB303" s="195">
        <f>VLOOKUP(_xlfn.NUMBERVALUE(LEFT(A303,4)),Transactioncosts!$C:$G,5,FALSE)</f>
        <v>70</v>
      </c>
      <c r="AC303" s="174"/>
      <c r="AD303" s="175">
        <f t="shared" si="130"/>
        <v>1.0267363998767332</v>
      </c>
      <c r="AE303" s="149">
        <f t="shared" si="131"/>
        <v>1.0389116365773974</v>
      </c>
      <c r="AF303" s="149">
        <f t="shared" si="132"/>
        <v>1.0237099492130404</v>
      </c>
      <c r="AG303" s="176">
        <f t="shared" si="133"/>
        <v>1.0265754141526435</v>
      </c>
      <c r="AH303" s="149">
        <f t="shared" si="134"/>
        <v>1.0341602152697853</v>
      </c>
      <c r="AI303" s="149">
        <f t="shared" si="135"/>
        <v>1.023634324097471</v>
      </c>
      <c r="AJ303" s="97"/>
      <c r="AK303" s="171">
        <f t="shared" si="136"/>
        <v>2.6385227968638639E-2</v>
      </c>
      <c r="AL303" s="149">
        <f t="shared" si="137"/>
        <v>3.8173661895415434E-2</v>
      </c>
      <c r="AM303" s="149">
        <f t="shared" si="138"/>
        <v>2.3433233772046692E-2</v>
      </c>
      <c r="AN303" s="149">
        <f t="shared" si="143"/>
        <v>1.1615772130333857</v>
      </c>
      <c r="AO303" s="149">
        <f t="shared" si="143"/>
        <v>3.3910791016799164</v>
      </c>
      <c r="AP303" s="149">
        <f t="shared" si="143"/>
        <v>1.1417035251047021</v>
      </c>
      <c r="AQ303" s="97"/>
      <c r="AR303" s="171">
        <f t="shared" si="139"/>
        <v>2.6228422048252327E-2</v>
      </c>
      <c r="AS303" s="149">
        <f t="shared" si="140"/>
        <v>3.3589711152604958E-2</v>
      </c>
      <c r="AT303" s="149">
        <f t="shared" si="141"/>
        <v>2.3359357466444734E-2</v>
      </c>
      <c r="AU303" s="175">
        <f t="shared" si="144"/>
        <v>1.1370277112358147</v>
      </c>
      <c r="AV303" s="149">
        <f t="shared" si="145"/>
        <v>2.8099784443585243</v>
      </c>
      <c r="AW303" s="149">
        <f t="shared" si="146"/>
        <v>1.1298726173375475</v>
      </c>
    </row>
    <row r="304" spans="1:49" ht="15" x14ac:dyDescent="0.25">
      <c r="A304" s="130">
        <v>1896.03</v>
      </c>
      <c r="B304" s="138"/>
      <c r="C304" s="166">
        <f>raw_Data!B310</f>
        <v>4.38</v>
      </c>
      <c r="D304" s="167">
        <f>raw_Data!J310</f>
        <v>1.5625E-2</v>
      </c>
      <c r="E304" s="167">
        <f>raw_Data!L310</f>
        <v>2.9247137996020189E-3</v>
      </c>
      <c r="F304" s="168">
        <f t="shared" si="121"/>
        <v>4.45</v>
      </c>
      <c r="G304" s="167">
        <f>raw_Data!K310</f>
        <v>3.5112359550561797E-3</v>
      </c>
      <c r="H304" s="167">
        <f t="shared" si="122"/>
        <v>-1.573033707865179E-2</v>
      </c>
      <c r="I304" s="165"/>
      <c r="J304" s="167">
        <f t="shared" si="123"/>
        <v>0.99865108478704956</v>
      </c>
      <c r="K304" s="167">
        <f t="shared" si="142"/>
        <v>1.5757985866515778E-3</v>
      </c>
      <c r="L304" s="93"/>
      <c r="M304" s="171">
        <f t="shared" si="118"/>
        <v>1.0015757985866516</v>
      </c>
      <c r="N304" s="172">
        <f t="shared" si="124"/>
        <v>0.98778089887640441</v>
      </c>
      <c r="O304" s="170">
        <f t="shared" si="119"/>
        <v>303</v>
      </c>
      <c r="P304" s="170">
        <f t="shared" si="120"/>
        <v>305</v>
      </c>
      <c r="Q304" s="169"/>
      <c r="R304" s="149">
        <f t="shared" si="125"/>
        <v>8.8856866483140992E-2</v>
      </c>
      <c r="S304" s="173">
        <f t="shared" si="126"/>
        <v>-0.8426138866352807</v>
      </c>
      <c r="T304" s="149">
        <v>0</v>
      </c>
      <c r="U304" s="97"/>
      <c r="V304" s="149">
        <f>1/PI()*ATAN('Exhibit4_Impact-Test'!$Y$25*S_RDY_SP)+'Exhibit4_Impact-Test'!$Y$26</f>
        <v>0.55598356040035191</v>
      </c>
      <c r="W304" s="172">
        <f t="shared" si="127"/>
        <v>0.55255719079543819</v>
      </c>
      <c r="X304" s="149">
        <f>1/PI()*ATAN('Exhibit4_Impact-Test'!$Y$25*S_RS_SP)+'Exhibit4_Impact-Test'!$Y$26</f>
        <v>0.17046965349568338</v>
      </c>
      <c r="Y304" s="172">
        <f t="shared" si="128"/>
        <v>0.16851740558660205</v>
      </c>
      <c r="Z304" s="149">
        <f>1/PI()*ATAN('Exhibit4_Impact-Test'!$Y$25*S_5050_SP)+'Exhibit4_Impact-Test'!$Y$26</f>
        <v>0.5</v>
      </c>
      <c r="AA304" s="149">
        <f t="shared" si="129"/>
        <v>0.49653282397072396</v>
      </c>
      <c r="AB304" s="195">
        <f>VLOOKUP(_xlfn.NUMBERVALUE(LEFT(A304,4)),Transactioncosts!$C:$G,5,FALSE)</f>
        <v>70</v>
      </c>
      <c r="AC304" s="174"/>
      <c r="AD304" s="175">
        <f t="shared" si="130"/>
        <v>0.9939060611303826</v>
      </c>
      <c r="AE304" s="149">
        <f t="shared" si="131"/>
        <v>0.99922418681303804</v>
      </c>
      <c r="AF304" s="149">
        <f t="shared" si="132"/>
        <v>0.99467834873152805</v>
      </c>
      <c r="AG304" s="176">
        <f t="shared" si="133"/>
        <v>0.99384755520905865</v>
      </c>
      <c r="AH304" s="149">
        <f t="shared" si="134"/>
        <v>0.99470386120015897</v>
      </c>
      <c r="AI304" s="149">
        <f t="shared" si="135"/>
        <v>0.99465407849932308</v>
      </c>
      <c r="AJ304" s="97"/>
      <c r="AK304" s="171">
        <f t="shared" si="136"/>
        <v>-6.1125826965751215E-3</v>
      </c>
      <c r="AL304" s="149">
        <f t="shared" si="137"/>
        <v>-7.7611428575350642E-4</v>
      </c>
      <c r="AM304" s="149">
        <f t="shared" si="138"/>
        <v>-5.3358616922848908E-3</v>
      </c>
      <c r="AN304" s="149">
        <f t="shared" si="143"/>
        <v>1.1554646303368106</v>
      </c>
      <c r="AO304" s="149">
        <f t="shared" si="143"/>
        <v>3.390302987394163</v>
      </c>
      <c r="AP304" s="149">
        <f t="shared" si="143"/>
        <v>1.1363676634124171</v>
      </c>
      <c r="AQ304" s="97"/>
      <c r="AR304" s="171">
        <f t="shared" si="139"/>
        <v>-6.1714490680005547E-3</v>
      </c>
      <c r="AS304" s="149">
        <f t="shared" si="140"/>
        <v>-5.3102130577440277E-3</v>
      </c>
      <c r="AT304" s="149">
        <f t="shared" si="141"/>
        <v>-5.3602620708982918E-3</v>
      </c>
      <c r="AU304" s="175">
        <f t="shared" si="144"/>
        <v>1.1308562621678142</v>
      </c>
      <c r="AV304" s="149">
        <f t="shared" si="145"/>
        <v>2.8046682313007802</v>
      </c>
      <c r="AW304" s="149">
        <f t="shared" si="146"/>
        <v>1.1245123552666492</v>
      </c>
    </row>
    <row r="305" spans="1:49" ht="15" x14ac:dyDescent="0.25">
      <c r="A305" s="130">
        <v>1896.04</v>
      </c>
      <c r="B305" s="138"/>
      <c r="C305" s="166">
        <f>raw_Data!B311</f>
        <v>4.42</v>
      </c>
      <c r="D305" s="167">
        <f>raw_Data!J311</f>
        <v>1.5558333333333334E-2</v>
      </c>
      <c r="E305" s="167">
        <f>raw_Data!L311</f>
        <v>2.9112630070997625E-3</v>
      </c>
      <c r="F305" s="168">
        <f t="shared" si="121"/>
        <v>4.38</v>
      </c>
      <c r="G305" s="167">
        <f>raw_Data!K311</f>
        <v>3.5521308980213094E-3</v>
      </c>
      <c r="H305" s="167">
        <f t="shared" si="122"/>
        <v>9.1324200913243114E-3</v>
      </c>
      <c r="I305" s="165"/>
      <c r="J305" s="167">
        <f t="shared" si="123"/>
        <v>0.99864986230130137</v>
      </c>
      <c r="K305" s="167">
        <f t="shared" si="142"/>
        <v>1.5611253084011345E-3</v>
      </c>
      <c r="L305" s="93"/>
      <c r="M305" s="171">
        <f t="shared" si="118"/>
        <v>1.0015611253084011</v>
      </c>
      <c r="N305" s="172">
        <f t="shared" si="124"/>
        <v>1.0126845509893454</v>
      </c>
      <c r="O305" s="170">
        <f t="shared" si="119"/>
        <v>304</v>
      </c>
      <c r="P305" s="170">
        <f t="shared" si="120"/>
        <v>306</v>
      </c>
      <c r="Q305" s="169"/>
      <c r="R305" s="149">
        <f t="shared" si="125"/>
        <v>9.687079553559784E-2</v>
      </c>
      <c r="S305" s="173">
        <f t="shared" si="126"/>
        <v>0.75742876988344388</v>
      </c>
      <c r="T305" s="149">
        <v>0</v>
      </c>
      <c r="U305" s="97"/>
      <c r="V305" s="149">
        <f>1/PI()*ATAN('Exhibit4_Impact-Test'!$Y$25*S_RDY_SP)+'Exhibit4_Impact-Test'!$Y$26</f>
        <v>0.56091517955599779</v>
      </c>
      <c r="W305" s="172">
        <f t="shared" si="127"/>
        <v>0.56363355624576095</v>
      </c>
      <c r="X305" s="149">
        <f>1/PI()*ATAN('Exhibit4_Impact-Test'!$Y$25*S_RS_SP)+'Exhibit4_Impact-Test'!$Y$26</f>
        <v>0.8142782074264685</v>
      </c>
      <c r="Y305" s="172">
        <f t="shared" si="128"/>
        <v>0.81594271935265505</v>
      </c>
      <c r="Z305" s="149">
        <f>1/PI()*ATAN('Exhibit4_Impact-Test'!$Y$25*S_5050_SP)+'Exhibit4_Impact-Test'!$Y$26</f>
        <v>0.5</v>
      </c>
      <c r="AA305" s="149">
        <f t="shared" si="129"/>
        <v>0.50276118891847132</v>
      </c>
      <c r="AB305" s="195">
        <f>VLOOKUP(_xlfn.NUMBERVALUE(LEFT(A305,4)),Transactioncosts!$C:$G,5,FALSE)</f>
        <v>70</v>
      </c>
      <c r="AC305" s="174"/>
      <c r="AD305" s="175">
        <f t="shared" si="130"/>
        <v>1.0078004236215059</v>
      </c>
      <c r="AE305" s="149">
        <f t="shared" si="131"/>
        <v>1.0106186884323218</v>
      </c>
      <c r="AF305" s="149">
        <f t="shared" si="132"/>
        <v>1.0071228381488733</v>
      </c>
      <c r="AG305" s="176">
        <f t="shared" si="133"/>
        <v>1.0077615387258361</v>
      </c>
      <c r="AH305" s="149">
        <f t="shared" si="134"/>
        <v>1.006439691153683</v>
      </c>
      <c r="AI305" s="149">
        <f t="shared" si="135"/>
        <v>1.007103509826444</v>
      </c>
      <c r="AJ305" s="97"/>
      <c r="AK305" s="171">
        <f t="shared" si="136"/>
        <v>7.7701576071041358E-3</v>
      </c>
      <c r="AL305" s="149">
        <f t="shared" si="137"/>
        <v>1.0562706117435313E-2</v>
      </c>
      <c r="AM305" s="149">
        <f t="shared" si="138"/>
        <v>7.0975905560103541E-3</v>
      </c>
      <c r="AN305" s="149">
        <f t="shared" si="143"/>
        <v>1.1632347879439147</v>
      </c>
      <c r="AO305" s="149">
        <f t="shared" si="143"/>
        <v>3.4008656935115984</v>
      </c>
      <c r="AP305" s="149">
        <f t="shared" si="143"/>
        <v>1.1434652539684276</v>
      </c>
      <c r="AQ305" s="97"/>
      <c r="AR305" s="171">
        <f t="shared" si="139"/>
        <v>7.7315729380132668E-3</v>
      </c>
      <c r="AS305" s="149">
        <f t="shared" si="140"/>
        <v>6.4190449320626307E-3</v>
      </c>
      <c r="AT305" s="149">
        <f t="shared" si="141"/>
        <v>7.0783987482482755E-3</v>
      </c>
      <c r="AU305" s="175">
        <f t="shared" si="144"/>
        <v>1.1385878351058274</v>
      </c>
      <c r="AV305" s="149">
        <f t="shared" si="145"/>
        <v>2.8110872762328429</v>
      </c>
      <c r="AW305" s="149">
        <f t="shared" si="146"/>
        <v>1.1315907540148975</v>
      </c>
    </row>
    <row r="306" spans="1:49" ht="15" x14ac:dyDescent="0.25">
      <c r="A306" s="130">
        <v>1896.05</v>
      </c>
      <c r="B306" s="138"/>
      <c r="C306" s="166">
        <f>raw_Data!B312</f>
        <v>4.4000000000000004</v>
      </c>
      <c r="D306" s="167">
        <f>raw_Data!J312</f>
        <v>1.5483333333333333E-2</v>
      </c>
      <c r="E306" s="167">
        <f>raw_Data!L312</f>
        <v>2.8978102299197506E-3</v>
      </c>
      <c r="F306" s="168">
        <f t="shared" si="121"/>
        <v>4.42</v>
      </c>
      <c r="G306" s="167">
        <f>raw_Data!K312</f>
        <v>3.5030165912518854E-3</v>
      </c>
      <c r="H306" s="167">
        <f t="shared" si="122"/>
        <v>-4.5248868778279272E-3</v>
      </c>
      <c r="I306" s="165"/>
      <c r="J306" s="167">
        <f t="shared" si="123"/>
        <v>0.99864863822554506</v>
      </c>
      <c r="K306" s="167">
        <f t="shared" si="142"/>
        <v>1.5464484554648106E-3</v>
      </c>
      <c r="L306" s="93"/>
      <c r="M306" s="171">
        <f t="shared" si="118"/>
        <v>1.0015464484554648</v>
      </c>
      <c r="N306" s="172">
        <f t="shared" si="124"/>
        <v>0.99897812971342392</v>
      </c>
      <c r="O306" s="170">
        <f t="shared" si="119"/>
        <v>305</v>
      </c>
      <c r="P306" s="170">
        <f t="shared" si="120"/>
        <v>307</v>
      </c>
      <c r="Q306" s="169"/>
      <c r="R306" s="149">
        <f t="shared" si="125"/>
        <v>9.225565787687097E-2</v>
      </c>
      <c r="S306" s="173">
        <f t="shared" si="126"/>
        <v>-0.60849861122345139</v>
      </c>
      <c r="T306" s="149">
        <v>0</v>
      </c>
      <c r="U306" s="97"/>
      <c r="V306" s="149">
        <f>1/PI()*ATAN('Exhibit4_Impact-Test'!$Y$25*S_RDY_SP)+'Exhibit4_Impact-Test'!$Y$26</f>
        <v>0.55807857115007786</v>
      </c>
      <c r="W306" s="172">
        <f t="shared" si="127"/>
        <v>0.55744522635998284</v>
      </c>
      <c r="X306" s="149">
        <f>1/PI()*ATAN('Exhibit4_Impact-Test'!$Y$25*S_RS_SP)+'Exhibit4_Impact-Test'!$Y$26</f>
        <v>0.21894310811853568</v>
      </c>
      <c r="Y306" s="172">
        <f t="shared" si="128"/>
        <v>0.21850433938168465</v>
      </c>
      <c r="Z306" s="149">
        <f>1/PI()*ATAN('Exhibit4_Impact-Test'!$Y$25*S_5050_SP)+'Exhibit4_Impact-Test'!$Y$26</f>
        <v>0.5</v>
      </c>
      <c r="AA306" s="149">
        <f t="shared" si="129"/>
        <v>0.49935808868082199</v>
      </c>
      <c r="AB306" s="195">
        <f>VLOOKUP(_xlfn.NUMBERVALUE(LEFT(A306,4)),Transactioncosts!$C:$G,5,FALSE)</f>
        <v>70</v>
      </c>
      <c r="AC306" s="174"/>
      <c r="AD306" s="175">
        <f t="shared" si="130"/>
        <v>1.0001131248016486</v>
      </c>
      <c r="AE306" s="149">
        <f t="shared" si="131"/>
        <v>1.0009841327674434</v>
      </c>
      <c r="AF306" s="149">
        <f t="shared" si="132"/>
        <v>1.0002622890844444</v>
      </c>
      <c r="AG306" s="176">
        <f t="shared" si="133"/>
        <v>1.0000983369512786</v>
      </c>
      <c r="AH306" s="149">
        <f t="shared" si="134"/>
        <v>1.0006251747195136</v>
      </c>
      <c r="AI306" s="149">
        <f t="shared" si="135"/>
        <v>1.0002577957052101</v>
      </c>
      <c r="AJ306" s="97"/>
      <c r="AK306" s="171">
        <f t="shared" si="136"/>
        <v>1.131184035207469E-4</v>
      </c>
      <c r="AL306" s="149">
        <f t="shared" si="137"/>
        <v>9.8364882627359593E-4</v>
      </c>
      <c r="AM306" s="149">
        <f t="shared" si="138"/>
        <v>2.6225469267604989E-4</v>
      </c>
      <c r="AN306" s="149">
        <f t="shared" si="143"/>
        <v>1.1633479063474355</v>
      </c>
      <c r="AO306" s="149">
        <f t="shared" si="143"/>
        <v>3.4018493423378722</v>
      </c>
      <c r="AP306" s="149">
        <f t="shared" si="143"/>
        <v>1.1437275086611036</v>
      </c>
      <c r="AQ306" s="97"/>
      <c r="AR306" s="171">
        <f t="shared" si="139"/>
        <v>9.8332116517549223E-5</v>
      </c>
      <c r="AS306" s="149">
        <f t="shared" si="140"/>
        <v>6.249793792089687E-4</v>
      </c>
      <c r="AT306" s="149">
        <f t="shared" si="141"/>
        <v>2.5776248160711739E-4</v>
      </c>
      <c r="AU306" s="175">
        <f t="shared" si="144"/>
        <v>1.1386861672223449</v>
      </c>
      <c r="AV306" s="149">
        <f t="shared" si="145"/>
        <v>2.811712255612052</v>
      </c>
      <c r="AW306" s="149">
        <f t="shared" si="146"/>
        <v>1.1318485164965046</v>
      </c>
    </row>
    <row r="307" spans="1:49" ht="15" x14ac:dyDescent="0.25">
      <c r="A307" s="130">
        <v>1896.06</v>
      </c>
      <c r="B307" s="138"/>
      <c r="C307" s="166">
        <f>raw_Data!B313</f>
        <v>4.32</v>
      </c>
      <c r="D307" s="167">
        <f>raw_Data!J313</f>
        <v>1.5416666666666667E-2</v>
      </c>
      <c r="E307" s="167">
        <f>raw_Data!L313</f>
        <v>2.8843554674495842E-3</v>
      </c>
      <c r="F307" s="168">
        <f t="shared" si="121"/>
        <v>4.4000000000000004</v>
      </c>
      <c r="G307" s="167">
        <f>raw_Data!K313</f>
        <v>3.5037878787878788E-3</v>
      </c>
      <c r="H307" s="167">
        <f t="shared" si="122"/>
        <v>-1.8181818181818188E-2</v>
      </c>
      <c r="I307" s="165"/>
      <c r="J307" s="167">
        <f t="shared" si="123"/>
        <v>0.99864741255725464</v>
      </c>
      <c r="K307" s="167">
        <f t="shared" si="142"/>
        <v>1.5317680247042276E-3</v>
      </c>
      <c r="L307" s="93"/>
      <c r="M307" s="171">
        <f t="shared" si="118"/>
        <v>1.0015317680247042</v>
      </c>
      <c r="N307" s="172">
        <f t="shared" si="124"/>
        <v>0.98532196969696972</v>
      </c>
      <c r="O307" s="170">
        <f t="shared" si="119"/>
        <v>306</v>
      </c>
      <c r="P307" s="170">
        <f t="shared" si="120"/>
        <v>308</v>
      </c>
      <c r="Q307" s="169"/>
      <c r="R307" s="149">
        <f t="shared" si="125"/>
        <v>9.4660370516521625E-2</v>
      </c>
      <c r="S307" s="173">
        <f t="shared" si="126"/>
        <v>-0.86253029828997652</v>
      </c>
      <c r="T307" s="149">
        <v>0</v>
      </c>
      <c r="U307" s="97"/>
      <c r="V307" s="149">
        <f>1/PI()*ATAN('Exhibit4_Impact-Test'!$Y$25*S_RDY_SP)+'Exhibit4_Impact-Test'!$Y$26</f>
        <v>0.55955777641285576</v>
      </c>
      <c r="W307" s="172">
        <f t="shared" si="127"/>
        <v>0.55553248017257395</v>
      </c>
      <c r="X307" s="149">
        <f>1/PI()*ATAN('Exhibit4_Impact-Test'!$Y$25*S_RS_SP)+'Exhibit4_Impact-Test'!$Y$26</f>
        <v>0.16722461824885893</v>
      </c>
      <c r="Y307" s="172">
        <f t="shared" si="128"/>
        <v>0.16496456850083463</v>
      </c>
      <c r="Z307" s="149">
        <f>1/PI()*ATAN('Exhibit4_Impact-Test'!$Y$25*S_5050_SP)+'Exhibit4_Impact-Test'!$Y$26</f>
        <v>0.5</v>
      </c>
      <c r="AA307" s="149">
        <f t="shared" si="129"/>
        <v>0.49592073688667132</v>
      </c>
      <c r="AB307" s="195">
        <f>VLOOKUP(_xlfn.NUMBERVALUE(LEFT(A307,4)),Transactioncosts!$C:$G,5,FALSE)</f>
        <v>70</v>
      </c>
      <c r="AC307" s="174"/>
      <c r="AD307" s="175">
        <f t="shared" si="130"/>
        <v>0.99246144931633618</v>
      </c>
      <c r="AE307" s="149">
        <f t="shared" si="131"/>
        <v>0.99882109068745784</v>
      </c>
      <c r="AF307" s="149">
        <f t="shared" si="132"/>
        <v>0.99342686886083698</v>
      </c>
      <c r="AG307" s="176">
        <f t="shared" si="133"/>
        <v>0.99239364741633684</v>
      </c>
      <c r="AH307" s="149">
        <f t="shared" si="134"/>
        <v>0.99873873279180647</v>
      </c>
      <c r="AI307" s="149">
        <f t="shared" si="135"/>
        <v>0.99339831401904366</v>
      </c>
      <c r="AJ307" s="97"/>
      <c r="AK307" s="171">
        <f t="shared" si="136"/>
        <v>-7.5671091738152658E-3</v>
      </c>
      <c r="AL307" s="149">
        <f t="shared" si="137"/>
        <v>-1.1796047727691882E-3</v>
      </c>
      <c r="AM307" s="149">
        <f t="shared" si="138"/>
        <v>-6.594829301158441E-3</v>
      </c>
      <c r="AN307" s="149">
        <f t="shared" si="143"/>
        <v>1.1557807971736203</v>
      </c>
      <c r="AO307" s="149">
        <f t="shared" si="143"/>
        <v>3.4006697375651029</v>
      </c>
      <c r="AP307" s="149">
        <f t="shared" si="143"/>
        <v>1.1371326793599452</v>
      </c>
      <c r="AQ307" s="97"/>
      <c r="AR307" s="171">
        <f t="shared" si="139"/>
        <v>-7.6354284180133077E-3</v>
      </c>
      <c r="AS307" s="149">
        <f t="shared" si="140"/>
        <v>-1.2620632751179004E-3</v>
      </c>
      <c r="AT307" s="149">
        <f t="shared" si="141"/>
        <v>-6.6235734926870498E-3</v>
      </c>
      <c r="AU307" s="175">
        <f t="shared" si="144"/>
        <v>1.1310507388043316</v>
      </c>
      <c r="AV307" s="149">
        <f t="shared" si="145"/>
        <v>2.8104501923369343</v>
      </c>
      <c r="AW307" s="149">
        <f t="shared" si="146"/>
        <v>1.1252249430038177</v>
      </c>
    </row>
    <row r="308" spans="1:49" ht="15" x14ac:dyDescent="0.25">
      <c r="A308" s="130">
        <v>1896.07</v>
      </c>
      <c r="B308" s="138"/>
      <c r="C308" s="166">
        <f>raw_Data!B314</f>
        <v>4.04</v>
      </c>
      <c r="D308" s="167">
        <f>raw_Data!J314</f>
        <v>1.5350000000000001E-2</v>
      </c>
      <c r="E308" s="167">
        <f>raw_Data!L314</f>
        <v>2.8708987190766422E-3</v>
      </c>
      <c r="F308" s="168">
        <f t="shared" si="121"/>
        <v>4.32</v>
      </c>
      <c r="G308" s="167">
        <f>raw_Data!K314</f>
        <v>3.5532407407407405E-3</v>
      </c>
      <c r="H308" s="167">
        <f t="shared" si="122"/>
        <v>-6.4814814814814881E-2</v>
      </c>
      <c r="I308" s="165"/>
      <c r="J308" s="167">
        <f t="shared" si="123"/>
        <v>0.99864618529389992</v>
      </c>
      <c r="K308" s="167">
        <f t="shared" si="142"/>
        <v>1.5170840129765661E-3</v>
      </c>
      <c r="L308" s="93"/>
      <c r="M308" s="171">
        <f t="shared" si="118"/>
        <v>1.0015170840129766</v>
      </c>
      <c r="N308" s="172">
        <f t="shared" si="124"/>
        <v>0.93873842592592582</v>
      </c>
      <c r="O308" s="170">
        <f t="shared" si="119"/>
        <v>307</v>
      </c>
      <c r="P308" s="170">
        <f t="shared" si="120"/>
        <v>309</v>
      </c>
      <c r="Q308" s="169"/>
      <c r="R308" s="149">
        <f t="shared" si="125"/>
        <v>0.10390295564672997</v>
      </c>
      <c r="S308" s="173">
        <f t="shared" si="126"/>
        <v>-0.95739452262969293</v>
      </c>
      <c r="T308" s="149">
        <v>0</v>
      </c>
      <c r="U308" s="97"/>
      <c r="V308" s="149">
        <f>1/PI()*ATAN('Exhibit4_Impact-Test'!$Y$25*S_RDY_SP)+'Exhibit4_Impact-Test'!$Y$26</f>
        <v>0.56521846588676949</v>
      </c>
      <c r="W308" s="172">
        <f t="shared" si="127"/>
        <v>0.5492483779877948</v>
      </c>
      <c r="X308" s="149">
        <f>1/PI()*ATAN('Exhibit4_Impact-Test'!$Y$25*S_RS_SP)+'Exhibit4_Impact-Test'!$Y$26</f>
        <v>0.15319915483635854</v>
      </c>
      <c r="Y308" s="172">
        <f t="shared" si="128"/>
        <v>0.14498841989442185</v>
      </c>
      <c r="Z308" s="149">
        <f>1/PI()*ATAN('Exhibit4_Impact-Test'!$Y$25*S_5050_SP)+'Exhibit4_Impact-Test'!$Y$26</f>
        <v>0.5</v>
      </c>
      <c r="AA308" s="149">
        <f t="shared" si="129"/>
        <v>0.48382206421642182</v>
      </c>
      <c r="AB308" s="195">
        <f>VLOOKUP(_xlfn.NUMBERVALUE(LEFT(A308,4)),Transactioncosts!$C:$G,5,FALSE)</f>
        <v>70</v>
      </c>
      <c r="AC308" s="174"/>
      <c r="AD308" s="175">
        <f t="shared" si="130"/>
        <v>0.96603342719858365</v>
      </c>
      <c r="AE308" s="149">
        <f t="shared" si="131"/>
        <v>0.99189944665227969</v>
      </c>
      <c r="AF308" s="149">
        <f t="shared" si="132"/>
        <v>0.97012775496945114</v>
      </c>
      <c r="AG308" s="176">
        <f t="shared" si="133"/>
        <v>0.96578305788079843</v>
      </c>
      <c r="AH308" s="149">
        <f t="shared" si="134"/>
        <v>0.99183679013930914</v>
      </c>
      <c r="AI308" s="149">
        <f t="shared" si="135"/>
        <v>0.97001450941896605</v>
      </c>
      <c r="AJ308" s="97"/>
      <c r="AK308" s="171">
        <f t="shared" si="136"/>
        <v>-3.4556841643072274E-2</v>
      </c>
      <c r="AL308" s="149">
        <f t="shared" si="137"/>
        <v>-8.1335410967830601E-3</v>
      </c>
      <c r="AM308" s="149">
        <f t="shared" si="138"/>
        <v>-3.0327510003129245E-2</v>
      </c>
      <c r="AN308" s="149">
        <f t="shared" si="143"/>
        <v>1.1212239555305479</v>
      </c>
      <c r="AO308" s="149">
        <f t="shared" si="143"/>
        <v>3.3925361964683201</v>
      </c>
      <c r="AP308" s="149">
        <f t="shared" si="143"/>
        <v>1.1068051693568159</v>
      </c>
      <c r="AQ308" s="97"/>
      <c r="AR308" s="171">
        <f t="shared" si="139"/>
        <v>-3.4816047754129699E-2</v>
      </c>
      <c r="AS308" s="149">
        <f t="shared" si="140"/>
        <v>-8.1967113024074972E-3</v>
      </c>
      <c r="AT308" s="149">
        <f t="shared" si="141"/>
        <v>-3.0444249432698234E-2</v>
      </c>
      <c r="AU308" s="175">
        <f t="shared" si="144"/>
        <v>1.0962346910502019</v>
      </c>
      <c r="AV308" s="149">
        <f t="shared" si="145"/>
        <v>2.8022534810345268</v>
      </c>
      <c r="AW308" s="149">
        <f t="shared" si="146"/>
        <v>1.0947806935711195</v>
      </c>
    </row>
    <row r="309" spans="1:49" ht="15" x14ac:dyDescent="0.25">
      <c r="A309" s="130">
        <v>1896.08</v>
      </c>
      <c r="B309" s="138"/>
      <c r="C309" s="166">
        <f>raw_Data!B315</f>
        <v>3.81</v>
      </c>
      <c r="D309" s="167">
        <f>raw_Data!J315</f>
        <v>1.5274999999999999E-2</v>
      </c>
      <c r="E309" s="167">
        <f>raw_Data!L315</f>
        <v>2.8574399841878595E-3</v>
      </c>
      <c r="F309" s="168">
        <f t="shared" si="121"/>
        <v>4.04</v>
      </c>
      <c r="G309" s="167">
        <f>raw_Data!K315</f>
        <v>3.7809405940594054E-3</v>
      </c>
      <c r="H309" s="167">
        <f t="shared" si="122"/>
        <v>-5.6930693069306981E-2</v>
      </c>
      <c r="I309" s="165"/>
      <c r="J309" s="167">
        <f t="shared" si="123"/>
        <v>0.99864495643292361</v>
      </c>
      <c r="K309" s="167">
        <f t="shared" si="142"/>
        <v>1.5023964171114734E-3</v>
      </c>
      <c r="L309" s="93"/>
      <c r="M309" s="171">
        <f t="shared" si="118"/>
        <v>1.0015023964171115</v>
      </c>
      <c r="N309" s="172">
        <f t="shared" si="124"/>
        <v>0.94685024752475244</v>
      </c>
      <c r="O309" s="170">
        <f t="shared" si="119"/>
        <v>308</v>
      </c>
      <c r="P309" s="170">
        <f t="shared" si="120"/>
        <v>310</v>
      </c>
      <c r="Q309" s="169"/>
      <c r="R309" s="149">
        <f t="shared" si="125"/>
        <v>0.13681056203291217</v>
      </c>
      <c r="S309" s="173">
        <f t="shared" si="126"/>
        <v>-0.95199293809375973</v>
      </c>
      <c r="T309" s="149">
        <v>0</v>
      </c>
      <c r="U309" s="97"/>
      <c r="V309" s="149">
        <f>1/PI()*ATAN('Exhibit4_Impact-Test'!$Y$25*S_RDY_SP)+'Exhibit4_Impact-Test'!$Y$26</f>
        <v>0.58501542338568302</v>
      </c>
      <c r="W309" s="172">
        <f t="shared" si="127"/>
        <v>0.5713304095100511</v>
      </c>
      <c r="X309" s="149">
        <f>1/PI()*ATAN('Exhibit4_Impact-Test'!$Y$25*S_RS_SP)+'Exhibit4_Impact-Test'!$Y$26</f>
        <v>0.15393935031878525</v>
      </c>
      <c r="Y309" s="172">
        <f t="shared" si="128"/>
        <v>0.14677181082356902</v>
      </c>
      <c r="Z309" s="149">
        <f>1/PI()*ATAN('Exhibit4_Impact-Test'!$Y$25*S_5050_SP)+'Exhibit4_Impact-Test'!$Y$26</f>
        <v>0.5</v>
      </c>
      <c r="AA309" s="149">
        <f t="shared" si="129"/>
        <v>0.48597478001164407</v>
      </c>
      <c r="AB309" s="195">
        <f>VLOOKUP(_xlfn.NUMBERVALUE(LEFT(A309,4)),Transactioncosts!$C:$G,5,FALSE)</f>
        <v>70</v>
      </c>
      <c r="AC309" s="174"/>
      <c r="AD309" s="175">
        <f t="shared" si="130"/>
        <v>0.96953004639391072</v>
      </c>
      <c r="AE309" s="149">
        <f t="shared" si="131"/>
        <v>0.99308928012309616</v>
      </c>
      <c r="AF309" s="149">
        <f t="shared" si="132"/>
        <v>0.97417632197093196</v>
      </c>
      <c r="AG309" s="176">
        <f t="shared" si="133"/>
        <v>0.96931670613008314</v>
      </c>
      <c r="AH309" s="149">
        <f t="shared" si="134"/>
        <v>0.98819775368185137</v>
      </c>
      <c r="AI309" s="149">
        <f t="shared" si="135"/>
        <v>0.97407814543101345</v>
      </c>
      <c r="AJ309" s="97"/>
      <c r="AK309" s="171">
        <f t="shared" si="136"/>
        <v>-3.0943813140764397E-2</v>
      </c>
      <c r="AL309" s="149">
        <f t="shared" si="137"/>
        <v>-6.9347094890575391E-3</v>
      </c>
      <c r="AM309" s="149">
        <f t="shared" si="138"/>
        <v>-2.6162963005733716E-2</v>
      </c>
      <c r="AN309" s="149">
        <f t="shared" si="143"/>
        <v>1.0902801423897834</v>
      </c>
      <c r="AO309" s="149">
        <f t="shared" si="143"/>
        <v>3.3856014869792626</v>
      </c>
      <c r="AP309" s="149">
        <f t="shared" si="143"/>
        <v>1.0806422063510823</v>
      </c>
      <c r="AQ309" s="97"/>
      <c r="AR309" s="171">
        <f t="shared" si="139"/>
        <v>-3.1163882379770386E-2</v>
      </c>
      <c r="AS309" s="149">
        <f t="shared" si="140"/>
        <v>-1.1872445714285973E-2</v>
      </c>
      <c r="AT309" s="149">
        <f t="shared" si="141"/>
        <v>-2.6263747109293377E-2</v>
      </c>
      <c r="AU309" s="175">
        <f t="shared" si="144"/>
        <v>1.0650708086704315</v>
      </c>
      <c r="AV309" s="149">
        <f t="shared" si="145"/>
        <v>2.790381035320241</v>
      </c>
      <c r="AW309" s="149">
        <f t="shared" si="146"/>
        <v>1.068516946461826</v>
      </c>
    </row>
    <row r="310" spans="1:49" ht="15" x14ac:dyDescent="0.25">
      <c r="A310" s="130">
        <v>1896.09</v>
      </c>
      <c r="B310" s="138"/>
      <c r="C310" s="166">
        <f>raw_Data!B316</f>
        <v>4.01</v>
      </c>
      <c r="D310" s="167">
        <f>raw_Data!J316</f>
        <v>1.5208333333333332E-2</v>
      </c>
      <c r="E310" s="167">
        <f>raw_Data!L316</f>
        <v>2.8439792621699489E-3</v>
      </c>
      <c r="F310" s="168">
        <f t="shared" si="121"/>
        <v>3.81</v>
      </c>
      <c r="G310" s="167">
        <f>raw_Data!K316</f>
        <v>3.9916885389326331E-3</v>
      </c>
      <c r="H310" s="167">
        <f t="shared" si="122"/>
        <v>5.2493438320209806E-2</v>
      </c>
      <c r="I310" s="165"/>
      <c r="J310" s="167">
        <f t="shared" si="123"/>
        <v>0.99864372597178575</v>
      </c>
      <c r="K310" s="167">
        <f t="shared" si="142"/>
        <v>1.487705233955694E-3</v>
      </c>
      <c r="L310" s="93"/>
      <c r="M310" s="171">
        <f t="shared" si="118"/>
        <v>1.0014877052339557</v>
      </c>
      <c r="N310" s="172">
        <f t="shared" si="124"/>
        <v>1.0564851268591426</v>
      </c>
      <c r="O310" s="170">
        <f t="shared" si="119"/>
        <v>309</v>
      </c>
      <c r="P310" s="170">
        <f t="shared" si="120"/>
        <v>311</v>
      </c>
      <c r="Q310" s="169"/>
      <c r="R310" s="149">
        <f t="shared" si="125"/>
        <v>0.16560479934285202</v>
      </c>
      <c r="S310" s="173">
        <f t="shared" si="126"/>
        <v>0.94837588721765897</v>
      </c>
      <c r="T310" s="149">
        <v>0</v>
      </c>
      <c r="U310" s="97"/>
      <c r="V310" s="149">
        <f>1/PI()*ATAN('Exhibit4_Impact-Test'!$Y$25*S_RDY_SP)+'Exhibit4_Impact-Test'!$Y$26</f>
        <v>0.60180759005684603</v>
      </c>
      <c r="W310" s="172">
        <f t="shared" si="127"/>
        <v>0.61454633231594669</v>
      </c>
      <c r="X310" s="149">
        <f>1/PI()*ATAN('Exhibit4_Impact-Test'!$Y$25*S_RS_SP)+'Exhibit4_Impact-Test'!$Y$26</f>
        <v>0.84556130242996441</v>
      </c>
      <c r="Y310" s="172">
        <f t="shared" si="128"/>
        <v>0.8524143830601022</v>
      </c>
      <c r="Z310" s="149">
        <f>1/PI()*ATAN('Exhibit4_Impact-Test'!$Y$25*S_5050_SP)+'Exhibit4_Impact-Test'!$Y$26</f>
        <v>0.5</v>
      </c>
      <c r="AA310" s="149">
        <f t="shared" si="129"/>
        <v>0.51336203781884981</v>
      </c>
      <c r="AB310" s="195">
        <f>VLOOKUP(_xlfn.NUMBERVALUE(LEFT(A310,4)),Transactioncosts!$C:$G,5,FALSE)</f>
        <v>70</v>
      </c>
      <c r="AC310" s="174"/>
      <c r="AD310" s="175">
        <f t="shared" si="130"/>
        <v>1.0345855710015497</v>
      </c>
      <c r="AE310" s="149">
        <f t="shared" si="131"/>
        <v>1.0479913966936387</v>
      </c>
      <c r="AF310" s="149">
        <f t="shared" si="132"/>
        <v>1.0289864160465492</v>
      </c>
      <c r="AG310" s="176">
        <f t="shared" si="133"/>
        <v>1.0343953031797763</v>
      </c>
      <c r="AH310" s="149">
        <f t="shared" si="134"/>
        <v>1.0478813546466861</v>
      </c>
      <c r="AI310" s="149">
        <f t="shared" si="135"/>
        <v>1.0288928817818173</v>
      </c>
      <c r="AJ310" s="97"/>
      <c r="AK310" s="171">
        <f t="shared" si="136"/>
        <v>3.4000932038787499E-2</v>
      </c>
      <c r="AL310" s="149">
        <f t="shared" si="137"/>
        <v>4.687537660335913E-2</v>
      </c>
      <c r="AM310" s="149">
        <f t="shared" si="138"/>
        <v>2.8574255643833521E-2</v>
      </c>
      <c r="AN310" s="149">
        <f t="shared" si="143"/>
        <v>1.1242810744285709</v>
      </c>
      <c r="AO310" s="149">
        <f t="shared" si="143"/>
        <v>3.4324768635826217</v>
      </c>
      <c r="AP310" s="149">
        <f t="shared" si="143"/>
        <v>1.1092164619949159</v>
      </c>
      <c r="AQ310" s="97"/>
      <c r="AR310" s="171">
        <f t="shared" si="139"/>
        <v>3.3817007842402658E-2</v>
      </c>
      <c r="AS310" s="149">
        <f t="shared" si="140"/>
        <v>4.6770368274982911E-2</v>
      </c>
      <c r="AT310" s="149">
        <f t="shared" si="141"/>
        <v>2.8483352095802279E-2</v>
      </c>
      <c r="AU310" s="175">
        <f t="shared" si="144"/>
        <v>1.0988878165128342</v>
      </c>
      <c r="AV310" s="149">
        <f t="shared" si="145"/>
        <v>2.8371514035952239</v>
      </c>
      <c r="AW310" s="149">
        <f t="shared" si="146"/>
        <v>1.0970002985576284</v>
      </c>
    </row>
    <row r="311" spans="1:49" ht="15" x14ac:dyDescent="0.25">
      <c r="A311" s="130">
        <v>1896.1</v>
      </c>
      <c r="B311" s="138"/>
      <c r="C311" s="166">
        <f>raw_Data!B317</f>
        <v>4.0999999999999996</v>
      </c>
      <c r="D311" s="167">
        <f>raw_Data!J317</f>
        <v>1.5141666666666666E-2</v>
      </c>
      <c r="E311" s="167">
        <f>raw_Data!L317</f>
        <v>2.8305165524094011E-3</v>
      </c>
      <c r="F311" s="168">
        <f t="shared" si="121"/>
        <v>4.01</v>
      </c>
      <c r="G311" s="167">
        <f>raw_Data!K317</f>
        <v>3.7759767248545305E-3</v>
      </c>
      <c r="H311" s="167">
        <f t="shared" si="122"/>
        <v>2.244389027431426E-2</v>
      </c>
      <c r="I311" s="165"/>
      <c r="J311" s="167">
        <f t="shared" si="123"/>
        <v>0.99864249390794235</v>
      </c>
      <c r="K311" s="167">
        <f t="shared" si="142"/>
        <v>1.4730104603517535E-3</v>
      </c>
      <c r="L311" s="93"/>
      <c r="M311" s="171">
        <f t="shared" si="118"/>
        <v>1.0014730104603518</v>
      </c>
      <c r="N311" s="172">
        <f t="shared" si="124"/>
        <v>1.0262198669991687</v>
      </c>
      <c r="O311" s="170">
        <f t="shared" si="119"/>
        <v>310</v>
      </c>
      <c r="P311" s="170">
        <f t="shared" si="120"/>
        <v>312</v>
      </c>
      <c r="Q311" s="169"/>
      <c r="R311" s="149">
        <f t="shared" si="125"/>
        <v>0.14078605122320356</v>
      </c>
      <c r="S311" s="173">
        <f t="shared" si="126"/>
        <v>0.88753582985443746</v>
      </c>
      <c r="T311" s="149">
        <v>0</v>
      </c>
      <c r="U311" s="97"/>
      <c r="V311" s="149">
        <f>1/PI()*ATAN('Exhibit4_Impact-Test'!$Y$25*S_RDY_SP)+'Exhibit4_Impact-Test'!$Y$26</f>
        <v>0.5873652149197568</v>
      </c>
      <c r="W311" s="172">
        <f t="shared" si="127"/>
        <v>0.59326854107789295</v>
      </c>
      <c r="X311" s="149">
        <f>1/PI()*ATAN('Exhibit4_Impact-Test'!$Y$25*S_RS_SP)+'Exhibit4_Impact-Test'!$Y$26</f>
        <v>0.83669409063830691</v>
      </c>
      <c r="Y311" s="172">
        <f t="shared" si="128"/>
        <v>0.84000206302478353</v>
      </c>
      <c r="Z311" s="149">
        <f>1/PI()*ATAN('Exhibit4_Impact-Test'!$Y$25*S_5050_SP)+'Exhibit4_Impact-Test'!$Y$26</f>
        <v>0.5</v>
      </c>
      <c r="AA311" s="149">
        <f t="shared" si="129"/>
        <v>0.50610222011772865</v>
      </c>
      <c r="AB311" s="195">
        <f>VLOOKUP(_xlfn.NUMBERVALUE(LEFT(A311,4)),Transactioncosts!$C:$G,5,FALSE)</f>
        <v>70</v>
      </c>
      <c r="AC311" s="174"/>
      <c r="AD311" s="175">
        <f t="shared" si="130"/>
        <v>1.0160084531698623</v>
      </c>
      <c r="AE311" s="149">
        <f t="shared" si="131"/>
        <v>1.0221785590882537</v>
      </c>
      <c r="AF311" s="149">
        <f t="shared" si="132"/>
        <v>1.0138464387297601</v>
      </c>
      <c r="AG311" s="176">
        <f t="shared" si="133"/>
        <v>1.0159214432856931</v>
      </c>
      <c r="AH311" s="149">
        <f t="shared" si="134"/>
        <v>1.0221282920955099</v>
      </c>
      <c r="AI311" s="149">
        <f t="shared" si="135"/>
        <v>1.0138037231889361</v>
      </c>
      <c r="AJ311" s="97"/>
      <c r="AK311" s="171">
        <f t="shared" si="136"/>
        <v>1.5881669170755824E-2</v>
      </c>
      <c r="AL311" s="149">
        <f t="shared" si="137"/>
        <v>2.1936191871105161E-2</v>
      </c>
      <c r="AM311" s="149">
        <f t="shared" si="138"/>
        <v>1.3751452605719796E-2</v>
      </c>
      <c r="AN311" s="149">
        <f t="shared" si="143"/>
        <v>1.1401627435993267</v>
      </c>
      <c r="AO311" s="149">
        <f t="shared" si="143"/>
        <v>3.4544130554537267</v>
      </c>
      <c r="AP311" s="149">
        <f t="shared" si="143"/>
        <v>1.1229679146006357</v>
      </c>
      <c r="AQ311" s="97"/>
      <c r="AR311" s="171">
        <f t="shared" si="139"/>
        <v>1.5796026566279982E-2</v>
      </c>
      <c r="AS311" s="149">
        <f t="shared" si="140"/>
        <v>2.1887014329363009E-2</v>
      </c>
      <c r="AT311" s="149">
        <f t="shared" si="141"/>
        <v>1.3709319557689536E-2</v>
      </c>
      <c r="AU311" s="175">
        <f t="shared" si="144"/>
        <v>1.1146838430791142</v>
      </c>
      <c r="AV311" s="149">
        <f t="shared" si="145"/>
        <v>2.8590384179245869</v>
      </c>
      <c r="AW311" s="149">
        <f t="shared" si="146"/>
        <v>1.110709618115318</v>
      </c>
    </row>
    <row r="312" spans="1:49" ht="15" x14ac:dyDescent="0.25">
      <c r="A312" s="130">
        <v>1896.11</v>
      </c>
      <c r="B312" s="138"/>
      <c r="C312" s="166">
        <f>raw_Data!B318</f>
        <v>4.38</v>
      </c>
      <c r="D312" s="167">
        <f>raw_Data!J318</f>
        <v>1.5066666666666666E-2</v>
      </c>
      <c r="E312" s="167">
        <f>raw_Data!L318</f>
        <v>2.8170518542924849E-3</v>
      </c>
      <c r="F312" s="168">
        <f t="shared" si="121"/>
        <v>4.0999999999999996</v>
      </c>
      <c r="G312" s="167">
        <f>raw_Data!K318</f>
        <v>3.6747967479674798E-3</v>
      </c>
      <c r="H312" s="167">
        <f t="shared" si="122"/>
        <v>6.8292682926829329E-2</v>
      </c>
      <c r="I312" s="165"/>
      <c r="J312" s="167">
        <f t="shared" si="123"/>
        <v>0.99864126023884414</v>
      </c>
      <c r="K312" s="167">
        <f t="shared" si="142"/>
        <v>1.4583120931366267E-3</v>
      </c>
      <c r="L312" s="93"/>
      <c r="M312" s="171">
        <f t="shared" si="118"/>
        <v>1.0014583120931366</v>
      </c>
      <c r="N312" s="172">
        <f t="shared" si="124"/>
        <v>1.0719674796747969</v>
      </c>
      <c r="O312" s="170">
        <f t="shared" si="119"/>
        <v>311</v>
      </c>
      <c r="P312" s="170">
        <f t="shared" si="120"/>
        <v>313</v>
      </c>
      <c r="Q312" s="169"/>
      <c r="R312" s="149">
        <f t="shared" si="125"/>
        <v>0.12978317208936974</v>
      </c>
      <c r="S312" s="173">
        <f t="shared" si="126"/>
        <v>0.96020262624383701</v>
      </c>
      <c r="T312" s="149">
        <v>0</v>
      </c>
      <c r="U312" s="97"/>
      <c r="V312" s="149">
        <f>1/PI()*ATAN('Exhibit4_Impact-Test'!$Y$25*S_RDY_SP)+'Exhibit4_Impact-Test'!$Y$26</f>
        <v>0.58083855762516234</v>
      </c>
      <c r="W312" s="172">
        <f t="shared" si="127"/>
        <v>0.59730662499596998</v>
      </c>
      <c r="X312" s="149">
        <f>1/PI()*ATAN('Exhibit4_Impact-Test'!$Y$25*S_RS_SP)+'Exhibit4_Impact-Test'!$Y$26</f>
        <v>0.8471830619881684</v>
      </c>
      <c r="Y312" s="172">
        <f t="shared" si="128"/>
        <v>0.8557850766718551</v>
      </c>
      <c r="Z312" s="149">
        <f>1/PI()*ATAN('Exhibit4_Impact-Test'!$Y$25*S_5050_SP)+'Exhibit4_Impact-Test'!$Y$26</f>
        <v>0.5</v>
      </c>
      <c r="AA312" s="149">
        <f t="shared" si="129"/>
        <v>0.51700306031245513</v>
      </c>
      <c r="AB312" s="195">
        <f>VLOOKUP(_xlfn.NUMBERVALUE(LEFT(A312,4)),Transactioncosts!$C:$G,5,FALSE)</f>
        <v>70</v>
      </c>
      <c r="AC312" s="174"/>
      <c r="AD312" s="175">
        <f t="shared" si="130"/>
        <v>1.0424127552906191</v>
      </c>
      <c r="AE312" s="149">
        <f t="shared" si="131"/>
        <v>1.0611924845832046</v>
      </c>
      <c r="AF312" s="149">
        <f t="shared" si="132"/>
        <v>1.0367128958839666</v>
      </c>
      <c r="AG312" s="176">
        <f t="shared" si="133"/>
        <v>1.0421600560325039</v>
      </c>
      <c r="AH312" s="149">
        <f t="shared" si="134"/>
        <v>1.0563027412944734</v>
      </c>
      <c r="AI312" s="149">
        <f t="shared" si="135"/>
        <v>1.0365938744617795</v>
      </c>
      <c r="AJ312" s="97"/>
      <c r="AK312" s="171">
        <f t="shared" si="136"/>
        <v>4.1537983218156653E-2</v>
      </c>
      <c r="AL312" s="149">
        <f t="shared" si="137"/>
        <v>5.9393261257882114E-2</v>
      </c>
      <c r="AM312" s="149">
        <f t="shared" si="138"/>
        <v>3.6055030629035111E-2</v>
      </c>
      <c r="AN312" s="149">
        <f t="shared" si="143"/>
        <v>1.1817007268174833</v>
      </c>
      <c r="AO312" s="149">
        <f t="shared" si="143"/>
        <v>3.5138063167116087</v>
      </c>
      <c r="AP312" s="149">
        <f t="shared" si="143"/>
        <v>1.1590229452296708</v>
      </c>
      <c r="AQ312" s="97"/>
      <c r="AR312" s="171">
        <f t="shared" si="139"/>
        <v>4.1295536172910458E-2</v>
      </c>
      <c r="AS312" s="149">
        <f t="shared" si="140"/>
        <v>5.4774831029140179E-2</v>
      </c>
      <c r="AT312" s="149">
        <f t="shared" si="141"/>
        <v>3.5940217496680353E-2</v>
      </c>
      <c r="AU312" s="175">
        <f t="shared" si="144"/>
        <v>1.1559793792520245</v>
      </c>
      <c r="AV312" s="149">
        <f t="shared" si="145"/>
        <v>2.9138132489537272</v>
      </c>
      <c r="AW312" s="149">
        <f t="shared" si="146"/>
        <v>1.1466498356119983</v>
      </c>
    </row>
    <row r="313" spans="1:49" ht="15" x14ac:dyDescent="0.25">
      <c r="A313" s="130">
        <v>1896.12</v>
      </c>
      <c r="B313" s="138"/>
      <c r="C313" s="166">
        <f>raw_Data!B319</f>
        <v>4.22</v>
      </c>
      <c r="D313" s="167">
        <f>raw_Data!J319</f>
        <v>1.4999999999999999E-2</v>
      </c>
      <c r="E313" s="167">
        <f>raw_Data!L319</f>
        <v>2.8035851672048029E-3</v>
      </c>
      <c r="F313" s="168">
        <f t="shared" si="121"/>
        <v>4.38</v>
      </c>
      <c r="G313" s="167">
        <f>raw_Data!K319</f>
        <v>3.4246575342465752E-3</v>
      </c>
      <c r="H313" s="167">
        <f t="shared" si="122"/>
        <v>-3.6529680365296802E-2</v>
      </c>
      <c r="I313" s="165"/>
      <c r="J313" s="167">
        <f t="shared" si="123"/>
        <v>0.99864002496189286</v>
      </c>
      <c r="K313" s="167">
        <f t="shared" si="142"/>
        <v>1.44361012909755E-3</v>
      </c>
      <c r="L313" s="93"/>
      <c r="M313" s="171">
        <f t="shared" si="118"/>
        <v>1.0014436101290976</v>
      </c>
      <c r="N313" s="172">
        <f t="shared" si="124"/>
        <v>0.96689497716894968</v>
      </c>
      <c r="O313" s="170">
        <f t="shared" si="119"/>
        <v>312</v>
      </c>
      <c r="P313" s="170">
        <f t="shared" si="120"/>
        <v>314</v>
      </c>
      <c r="Q313" s="169"/>
      <c r="R313" s="149">
        <f t="shared" si="125"/>
        <v>9.7346038101320018E-2</v>
      </c>
      <c r="S313" s="173">
        <f t="shared" si="126"/>
        <v>-0.9284044266097915</v>
      </c>
      <c r="T313" s="149">
        <v>0</v>
      </c>
      <c r="U313" s="97"/>
      <c r="V313" s="149">
        <f>1/PI()*ATAN('Exhibit4_Impact-Test'!$Y$25*S_RDY_SP)+'Exhibit4_Impact-Test'!$Y$26</f>
        <v>0.56120673097952123</v>
      </c>
      <c r="W313" s="172">
        <f t="shared" si="127"/>
        <v>0.55254353729492578</v>
      </c>
      <c r="X313" s="149">
        <f>1/PI()*ATAN('Exhibit4_Impact-Test'!$Y$25*S_RS_SP)+'Exhibit4_Impact-Test'!$Y$26</f>
        <v>0.15725032113882292</v>
      </c>
      <c r="Y313" s="172">
        <f t="shared" si="128"/>
        <v>0.15265350699192221</v>
      </c>
      <c r="Z313" s="149">
        <f>1/PI()*ATAN('Exhibit4_Impact-Test'!$Y$25*S_5050_SP)+'Exhibit4_Impact-Test'!$Y$26</f>
        <v>0.5</v>
      </c>
      <c r="AA313" s="149">
        <f t="shared" si="129"/>
        <v>0.49122391005716831</v>
      </c>
      <c r="AB313" s="195">
        <f>VLOOKUP(_xlfn.NUMBERVALUE(LEFT(A313,4)),Transactioncosts!$C:$G,5,FALSE)</f>
        <v>70</v>
      </c>
      <c r="AC313" s="174"/>
      <c r="AD313" s="175">
        <f t="shared" si="130"/>
        <v>0.98205468476572155</v>
      </c>
      <c r="AE313" s="149">
        <f t="shared" si="131"/>
        <v>0.99601082650120687</v>
      </c>
      <c r="AF313" s="149">
        <f t="shared" si="132"/>
        <v>0.98416929364902361</v>
      </c>
      <c r="AG313" s="176">
        <f t="shared" si="133"/>
        <v>0.98190565026605836</v>
      </c>
      <c r="AH313" s="149">
        <f t="shared" si="134"/>
        <v>0.9935794010501503</v>
      </c>
      <c r="AI313" s="149">
        <f t="shared" si="135"/>
        <v>0.98410786101942382</v>
      </c>
      <c r="AJ313" s="97"/>
      <c r="AK313" s="171">
        <f t="shared" si="136"/>
        <v>-1.8108285044006057E-2</v>
      </c>
      <c r="AL313" s="149">
        <f t="shared" si="137"/>
        <v>-3.9971514754852397E-3</v>
      </c>
      <c r="AM313" s="149">
        <f t="shared" si="138"/>
        <v>-1.5957350336882541E-2</v>
      </c>
      <c r="AN313" s="149">
        <f t="shared" si="143"/>
        <v>1.1635924417734773</v>
      </c>
      <c r="AO313" s="149">
        <f t="shared" si="143"/>
        <v>3.5098091652361236</v>
      </c>
      <c r="AP313" s="149">
        <f t="shared" si="143"/>
        <v>1.1430655948927881</v>
      </c>
      <c r="AQ313" s="97"/>
      <c r="AR313" s="171">
        <f t="shared" si="139"/>
        <v>-1.8260054402369247E-2</v>
      </c>
      <c r="AS313" s="149">
        <f t="shared" si="140"/>
        <v>-6.4412996501223875E-3</v>
      </c>
      <c r="AT313" s="149">
        <f t="shared" si="141"/>
        <v>-1.6019773080015062E-2</v>
      </c>
      <c r="AU313" s="175">
        <f t="shared" si="144"/>
        <v>1.1377193248496553</v>
      </c>
      <c r="AV313" s="149">
        <f t="shared" si="145"/>
        <v>2.907371949303605</v>
      </c>
      <c r="AW313" s="149">
        <f t="shared" si="146"/>
        <v>1.1306300625319832</v>
      </c>
    </row>
    <row r="314" spans="1:49" ht="15" x14ac:dyDescent="0.25">
      <c r="A314" s="130">
        <v>1897.01</v>
      </c>
      <c r="B314" s="138"/>
      <c r="C314" s="166">
        <f>raw_Data!B320</f>
        <v>4.22</v>
      </c>
      <c r="D314" s="167">
        <f>raw_Data!J320</f>
        <v>1.4999999999999999E-2</v>
      </c>
      <c r="E314" s="167">
        <f>raw_Data!L320</f>
        <v>2.7901164905321796E-3</v>
      </c>
      <c r="F314" s="168">
        <f t="shared" si="121"/>
        <v>4.22</v>
      </c>
      <c r="G314" s="167">
        <f>raw_Data!K320</f>
        <v>3.5545023696682467E-3</v>
      </c>
      <c r="H314" s="167">
        <f t="shared" si="122"/>
        <v>0</v>
      </c>
      <c r="I314" s="165"/>
      <c r="J314" s="167">
        <f t="shared" si="123"/>
        <v>0.99863878807457485</v>
      </c>
      <c r="K314" s="167">
        <f t="shared" si="142"/>
        <v>1.4289045651070253E-3</v>
      </c>
      <c r="L314" s="93"/>
      <c r="M314" s="171">
        <f t="shared" si="118"/>
        <v>1.001428904565107</v>
      </c>
      <c r="N314" s="172">
        <f t="shared" si="124"/>
        <v>1.0035545023696681</v>
      </c>
      <c r="O314" s="170">
        <f t="shared" si="119"/>
        <v>313</v>
      </c>
      <c r="P314" s="170">
        <f t="shared" si="120"/>
        <v>315</v>
      </c>
      <c r="Q314" s="169"/>
      <c r="R314" s="149">
        <f t="shared" si="125"/>
        <v>0.11810425668230891</v>
      </c>
      <c r="S314" s="173">
        <f t="shared" si="126"/>
        <v>0</v>
      </c>
      <c r="T314" s="149">
        <v>0</v>
      </c>
      <c r="U314" s="97"/>
      <c r="V314" s="149">
        <f>1/PI()*ATAN('Exhibit4_Impact-Test'!$Y$25*S_RDY_SP)+'Exhibit4_Impact-Test'!$Y$26</f>
        <v>0.57383418010394582</v>
      </c>
      <c r="W314" s="172">
        <f t="shared" si="127"/>
        <v>0.57435261872809729</v>
      </c>
      <c r="X314" s="149">
        <f>1/PI()*ATAN('Exhibit4_Impact-Test'!$Y$25*S_RS_SP)+'Exhibit4_Impact-Test'!$Y$26</f>
        <v>0.5</v>
      </c>
      <c r="Y314" s="172">
        <f t="shared" si="128"/>
        <v>0.50053007865232435</v>
      </c>
      <c r="Z314" s="149">
        <f>1/PI()*ATAN('Exhibit4_Impact-Test'!$Y$25*S_5050_SP)+'Exhibit4_Impact-Test'!$Y$26</f>
        <v>0.5</v>
      </c>
      <c r="AA314" s="149">
        <f t="shared" si="129"/>
        <v>0.50053007865232435</v>
      </c>
      <c r="AB314" s="195">
        <f>VLOOKUP(_xlfn.NUMBERVALUE(LEFT(A314,4)),Transactioncosts!$C:$G,5,FALSE)</f>
        <v>70</v>
      </c>
      <c r="AC314" s="174"/>
      <c r="AD314" s="175">
        <f t="shared" si="130"/>
        <v>1.0026486452385182</v>
      </c>
      <c r="AE314" s="149">
        <f t="shared" si="131"/>
        <v>1.0024917034673875</v>
      </c>
      <c r="AF314" s="149">
        <f t="shared" si="132"/>
        <v>1.0024917034673875</v>
      </c>
      <c r="AG314" s="176">
        <f t="shared" si="133"/>
        <v>1.0026422665564723</v>
      </c>
      <c r="AH314" s="149">
        <f t="shared" si="134"/>
        <v>1.0002678294323464</v>
      </c>
      <c r="AI314" s="149">
        <f t="shared" si="135"/>
        <v>1.0024879929168211</v>
      </c>
      <c r="AJ314" s="97"/>
      <c r="AK314" s="171">
        <f t="shared" si="136"/>
        <v>2.6451437591401049E-3</v>
      </c>
      <c r="AL314" s="149">
        <f t="shared" si="137"/>
        <v>2.4886043213372079E-3</v>
      </c>
      <c r="AM314" s="149">
        <f t="shared" si="138"/>
        <v>2.4886043213372079E-3</v>
      </c>
      <c r="AN314" s="149">
        <f t="shared" si="143"/>
        <v>1.1662375855326175</v>
      </c>
      <c r="AO314" s="149">
        <f t="shared" si="143"/>
        <v>3.5122977695574606</v>
      </c>
      <c r="AP314" s="149">
        <f t="shared" si="143"/>
        <v>1.1455541992141254</v>
      </c>
      <c r="AQ314" s="97"/>
      <c r="AR314" s="171">
        <f t="shared" si="139"/>
        <v>2.6387819070932063E-3</v>
      </c>
      <c r="AS314" s="149">
        <f t="shared" si="140"/>
        <v>2.677935724467108E-4</v>
      </c>
      <c r="AT314" s="149">
        <f t="shared" si="141"/>
        <v>2.4849029865326145E-3</v>
      </c>
      <c r="AU314" s="175">
        <f t="shared" si="144"/>
        <v>1.1403581067567485</v>
      </c>
      <c r="AV314" s="149">
        <f t="shared" si="145"/>
        <v>2.9076397428760519</v>
      </c>
      <c r="AW314" s="149">
        <f t="shared" si="146"/>
        <v>1.1331149655185158</v>
      </c>
    </row>
    <row r="315" spans="1:49" ht="15" x14ac:dyDescent="0.25">
      <c r="A315" s="130">
        <v>1897.02</v>
      </c>
      <c r="B315" s="138"/>
      <c r="C315" s="166">
        <f>raw_Data!B321</f>
        <v>4.18</v>
      </c>
      <c r="D315" s="167">
        <f>raw_Data!J321</f>
        <v>1.4999999999999999E-2</v>
      </c>
      <c r="E315" s="167">
        <f>raw_Data!L321</f>
        <v>2.7867490104194204E-3</v>
      </c>
      <c r="F315" s="168">
        <f t="shared" si="121"/>
        <v>4.22</v>
      </c>
      <c r="G315" s="167">
        <f>raw_Data!K321</f>
        <v>3.5545023696682467E-3</v>
      </c>
      <c r="H315" s="167">
        <f t="shared" si="122"/>
        <v>-9.4786729857819774E-3</v>
      </c>
      <c r="I315" s="165"/>
      <c r="J315" s="167">
        <f t="shared" si="123"/>
        <v>0.99965940626721139</v>
      </c>
      <c r="K315" s="167">
        <f t="shared" si="142"/>
        <v>2.4461552776307016E-3</v>
      </c>
      <c r="L315" s="93"/>
      <c r="M315" s="171">
        <f t="shared" si="118"/>
        <v>1.0024461552776307</v>
      </c>
      <c r="N315" s="172">
        <f t="shared" si="124"/>
        <v>0.99407582938388617</v>
      </c>
      <c r="O315" s="170">
        <f t="shared" si="119"/>
        <v>314</v>
      </c>
      <c r="P315" s="170">
        <f t="shared" si="120"/>
        <v>316</v>
      </c>
      <c r="Q315" s="169"/>
      <c r="R315" s="149">
        <f t="shared" si="125"/>
        <v>0.12047782474862803</v>
      </c>
      <c r="S315" s="173">
        <f t="shared" si="126"/>
        <v>-0.77258420678594952</v>
      </c>
      <c r="T315" s="149">
        <v>0</v>
      </c>
      <c r="U315" s="97"/>
      <c r="V315" s="149">
        <f>1/PI()*ATAN('Exhibit4_Impact-Test'!$Y$25*S_RDY_SP)+'Exhibit4_Impact-Test'!$Y$26</f>
        <v>0.5752638590203818</v>
      </c>
      <c r="W315" s="172">
        <f t="shared" si="127"/>
        <v>0.57321383601532383</v>
      </c>
      <c r="X315" s="149">
        <f>1/PI()*ATAN('Exhibit4_Impact-Test'!$Y$25*S_RS_SP)+'Exhibit4_Impact-Test'!$Y$26</f>
        <v>0.18283378793217342</v>
      </c>
      <c r="Y315" s="172">
        <f t="shared" si="128"/>
        <v>0.18158435861918157</v>
      </c>
      <c r="Z315" s="149">
        <f>1/PI()*ATAN('Exhibit4_Impact-Test'!$Y$25*S_5050_SP)+'Exhibit4_Impact-Test'!$Y$26</f>
        <v>0.5</v>
      </c>
      <c r="AA315" s="149">
        <f t="shared" si="129"/>
        <v>0.4979037731720336</v>
      </c>
      <c r="AB315" s="195">
        <f>VLOOKUP(_xlfn.NUMBERVALUE(LEFT(A315,4)),Transactioncosts!$C:$G,5,FALSE)</f>
        <v>70</v>
      </c>
      <c r="AC315" s="174"/>
      <c r="AD315" s="175">
        <f t="shared" si="130"/>
        <v>0.99763100930273696</v>
      </c>
      <c r="AE315" s="149">
        <f t="shared" si="131"/>
        <v>1.0009157768882506</v>
      </c>
      <c r="AF315" s="149">
        <f t="shared" si="132"/>
        <v>0.99826099233075838</v>
      </c>
      <c r="AG315" s="176">
        <f t="shared" si="133"/>
        <v>0.99759445638085553</v>
      </c>
      <c r="AH315" s="149">
        <f t="shared" si="134"/>
        <v>0.99702502081110067</v>
      </c>
      <c r="AI315" s="149">
        <f t="shared" si="135"/>
        <v>0.99824631874296266</v>
      </c>
      <c r="AJ315" s="97"/>
      <c r="AK315" s="171">
        <f t="shared" si="136"/>
        <v>-2.3718011952980774E-3</v>
      </c>
      <c r="AL315" s="149">
        <f t="shared" si="137"/>
        <v>9.1535782042499606E-4</v>
      </c>
      <c r="AM315" s="149">
        <f t="shared" si="138"/>
        <v>-1.740521498373347E-3</v>
      </c>
      <c r="AN315" s="149">
        <f t="shared" si="143"/>
        <v>1.1638657843373195</v>
      </c>
      <c r="AO315" s="149">
        <f t="shared" si="143"/>
        <v>3.5132131273778855</v>
      </c>
      <c r="AP315" s="149">
        <f t="shared" si="143"/>
        <v>1.1438136777157519</v>
      </c>
      <c r="AQ315" s="97"/>
      <c r="AR315" s="171">
        <f t="shared" si="139"/>
        <v>-2.4084415875887735E-3</v>
      </c>
      <c r="AS315" s="149">
        <f t="shared" si="140"/>
        <v>-2.9794132358016887E-3</v>
      </c>
      <c r="AT315" s="149">
        <f t="shared" si="141"/>
        <v>-1.7552207561367401E-3</v>
      </c>
      <c r="AU315" s="175">
        <f t="shared" si="144"/>
        <v>1.1379496651691599</v>
      </c>
      <c r="AV315" s="149">
        <f t="shared" si="145"/>
        <v>2.90466032964025</v>
      </c>
      <c r="AW315" s="149">
        <f t="shared" si="146"/>
        <v>1.1313597447623791</v>
      </c>
    </row>
    <row r="316" spans="1:49" ht="15" x14ac:dyDescent="0.25">
      <c r="A316" s="130">
        <v>1897.03</v>
      </c>
      <c r="B316" s="138"/>
      <c r="C316" s="166">
        <f>raw_Data!B322</f>
        <v>4.1900000000000004</v>
      </c>
      <c r="D316" s="167">
        <f>raw_Data!J322</f>
        <v>1.4999999999999999E-2</v>
      </c>
      <c r="E316" s="167">
        <f>raw_Data!L322</f>
        <v>2.7833814059092798E-3</v>
      </c>
      <c r="F316" s="168">
        <f t="shared" si="121"/>
        <v>4.18</v>
      </c>
      <c r="G316" s="167">
        <f>raw_Data!K322</f>
        <v>3.5885167464114833E-3</v>
      </c>
      <c r="H316" s="167">
        <f t="shared" si="122"/>
        <v>2.3923444976077235E-3</v>
      </c>
      <c r="I316" s="165"/>
      <c r="J316" s="167">
        <f t="shared" si="123"/>
        <v>0.99965932880288566</v>
      </c>
      <c r="K316" s="167">
        <f t="shared" si="142"/>
        <v>2.4427102087949404E-3</v>
      </c>
      <c r="L316" s="93"/>
      <c r="M316" s="171">
        <f t="shared" si="118"/>
        <v>1.0024427102087949</v>
      </c>
      <c r="N316" s="172">
        <f t="shared" si="124"/>
        <v>1.0059808612440193</v>
      </c>
      <c r="O316" s="170">
        <f t="shared" si="119"/>
        <v>315</v>
      </c>
      <c r="P316" s="170">
        <f t="shared" si="120"/>
        <v>317</v>
      </c>
      <c r="Q316" s="169"/>
      <c r="R316" s="149">
        <f t="shared" si="125"/>
        <v>0.12576224530451821</v>
      </c>
      <c r="S316" s="173">
        <f t="shared" si="126"/>
        <v>0.46192340298544482</v>
      </c>
      <c r="T316" s="149">
        <v>0</v>
      </c>
      <c r="U316" s="97"/>
      <c r="V316" s="149">
        <f>1/PI()*ATAN('Exhibit4_Impact-Test'!$Y$25*S_RDY_SP)+'Exhibit4_Impact-Test'!$Y$26</f>
        <v>0.57843568199838047</v>
      </c>
      <c r="W316" s="172">
        <f t="shared" si="127"/>
        <v>0.57929459657153759</v>
      </c>
      <c r="X316" s="149">
        <f>1/PI()*ATAN('Exhibit4_Impact-Test'!$Y$25*S_RS_SP)+'Exhibit4_Impact-Test'!$Y$26</f>
        <v>0.7374066553548837</v>
      </c>
      <c r="Y316" s="172">
        <f t="shared" si="128"/>
        <v>0.73808833245465011</v>
      </c>
      <c r="Z316" s="149">
        <f>1/PI()*ATAN('Exhibit4_Impact-Test'!$Y$25*S_5050_SP)+'Exhibit4_Impact-Test'!$Y$26</f>
        <v>0.5</v>
      </c>
      <c r="AA316" s="149">
        <f t="shared" si="129"/>
        <v>0.50088082790042765</v>
      </c>
      <c r="AB316" s="195">
        <f>VLOOKUP(_xlfn.NUMBERVALUE(LEFT(A316,4)),Transactioncosts!$C:$G,5,FALSE)</f>
        <v>70</v>
      </c>
      <c r="AC316" s="174"/>
      <c r="AD316" s="175">
        <f t="shared" si="130"/>
        <v>1.0044893030158684</v>
      </c>
      <c r="AE316" s="149">
        <f t="shared" si="131"/>
        <v>1.0050517663298202</v>
      </c>
      <c r="AF316" s="149">
        <f t="shared" si="132"/>
        <v>1.0042117857264072</v>
      </c>
      <c r="AG316" s="176">
        <f t="shared" si="133"/>
        <v>1.0044808554124467</v>
      </c>
      <c r="AH316" s="149">
        <f t="shared" si="134"/>
        <v>1.000996747609832</v>
      </c>
      <c r="AI316" s="149">
        <f t="shared" si="135"/>
        <v>1.0042056199311042</v>
      </c>
      <c r="AJ316" s="97"/>
      <c r="AK316" s="171">
        <f t="shared" si="136"/>
        <v>4.4792561528037966E-3</v>
      </c>
      <c r="AL316" s="149">
        <f t="shared" si="137"/>
        <v>5.0390489703978445E-3</v>
      </c>
      <c r="AM316" s="149">
        <f t="shared" si="138"/>
        <v>4.2029409829836854E-3</v>
      </c>
      <c r="AN316" s="149">
        <f t="shared" si="143"/>
        <v>1.1683450404901232</v>
      </c>
      <c r="AO316" s="149">
        <f t="shared" si="143"/>
        <v>3.5182521763482835</v>
      </c>
      <c r="AP316" s="149">
        <f t="shared" si="143"/>
        <v>1.1480166186987357</v>
      </c>
      <c r="AQ316" s="97"/>
      <c r="AR316" s="171">
        <f t="shared" si="139"/>
        <v>4.4708462683799013E-3</v>
      </c>
      <c r="AS316" s="149">
        <f t="shared" si="140"/>
        <v>9.962511867781282E-4</v>
      </c>
      <c r="AT316" s="149">
        <f t="shared" si="141"/>
        <v>4.1968010289226984E-3</v>
      </c>
      <c r="AU316" s="175">
        <f t="shared" si="144"/>
        <v>1.1424205114375396</v>
      </c>
      <c r="AV316" s="149">
        <f t="shared" si="145"/>
        <v>2.9056565808270283</v>
      </c>
      <c r="AW316" s="149">
        <f t="shared" si="146"/>
        <v>1.1355565457913017</v>
      </c>
    </row>
    <row r="317" spans="1:49" ht="15" x14ac:dyDescent="0.25">
      <c r="A317" s="130">
        <v>1897.04</v>
      </c>
      <c r="B317" s="138"/>
      <c r="C317" s="166">
        <f>raw_Data!B323</f>
        <v>4.0599999999999996</v>
      </c>
      <c r="D317" s="167">
        <f>raw_Data!J323</f>
        <v>1.4999999999999999E-2</v>
      </c>
      <c r="E317" s="167">
        <f>raw_Data!L323</f>
        <v>2.7800136769926542E-3</v>
      </c>
      <c r="F317" s="168">
        <f t="shared" si="121"/>
        <v>4.1900000000000004</v>
      </c>
      <c r="G317" s="167">
        <f>raw_Data!K323</f>
        <v>3.5799522673031024E-3</v>
      </c>
      <c r="H317" s="167">
        <f t="shared" si="122"/>
        <v>-3.1026252983293756E-2</v>
      </c>
      <c r="I317" s="165"/>
      <c r="J317" s="167">
        <f t="shared" si="123"/>
        <v>0.99965925131335998</v>
      </c>
      <c r="K317" s="167">
        <f t="shared" si="142"/>
        <v>2.4392649903526298E-3</v>
      </c>
      <c r="L317" s="93"/>
      <c r="M317" s="171">
        <f t="shared" si="118"/>
        <v>1.0024392649903526</v>
      </c>
      <c r="N317" s="172">
        <f t="shared" si="124"/>
        <v>0.97255369928400925</v>
      </c>
      <c r="O317" s="170">
        <f t="shared" si="119"/>
        <v>316</v>
      </c>
      <c r="P317" s="170">
        <f t="shared" si="120"/>
        <v>318</v>
      </c>
      <c r="Q317" s="169"/>
      <c r="R317" s="149">
        <f t="shared" si="125"/>
        <v>0.1251813754081659</v>
      </c>
      <c r="S317" s="173">
        <f t="shared" si="126"/>
        <v>-0.91767490373104599</v>
      </c>
      <c r="T317" s="149">
        <v>0</v>
      </c>
      <c r="U317" s="97"/>
      <c r="V317" s="149">
        <f>1/PI()*ATAN('Exhibit4_Impact-Test'!$Y$25*S_RDY_SP)+'Exhibit4_Impact-Test'!$Y$26</f>
        <v>0.57808779608271588</v>
      </c>
      <c r="W317" s="172">
        <f t="shared" si="127"/>
        <v>0.57068885835060723</v>
      </c>
      <c r="X317" s="149">
        <f>1/PI()*ATAN('Exhibit4_Impact-Test'!$Y$25*S_RS_SP)+'Exhibit4_Impact-Test'!$Y$26</f>
        <v>0.15879994388490148</v>
      </c>
      <c r="Y317" s="172">
        <f t="shared" si="128"/>
        <v>0.1547985251381129</v>
      </c>
      <c r="Z317" s="149">
        <f>1/PI()*ATAN('Exhibit4_Impact-Test'!$Y$25*S_5050_SP)+'Exhibit4_Impact-Test'!$Y$26</f>
        <v>0.5</v>
      </c>
      <c r="AA317" s="149">
        <f t="shared" si="129"/>
        <v>0.49243400704535578</v>
      </c>
      <c r="AB317" s="195">
        <f>VLOOKUP(_xlfn.NUMBERVALUE(LEFT(A317,4)),Transactioncosts!$C:$G,5,FALSE)</f>
        <v>70</v>
      </c>
      <c r="AC317" s="174"/>
      <c r="AD317" s="175">
        <f t="shared" si="130"/>
        <v>0.98516278417648739</v>
      </c>
      <c r="AE317" s="149">
        <f t="shared" si="131"/>
        <v>0.99769343883321671</v>
      </c>
      <c r="AF317" s="149">
        <f t="shared" si="132"/>
        <v>0.987496482137181</v>
      </c>
      <c r="AG317" s="176">
        <f t="shared" si="133"/>
        <v>0.98504411470712394</v>
      </c>
      <c r="AH317" s="149">
        <f t="shared" si="134"/>
        <v>0.99325603130568341</v>
      </c>
      <c r="AI317" s="149">
        <f t="shared" si="135"/>
        <v>0.9874435201864985</v>
      </c>
      <c r="AJ317" s="97"/>
      <c r="AK317" s="171">
        <f t="shared" si="136"/>
        <v>-1.4948388341156318E-2</v>
      </c>
      <c r="AL317" s="149">
        <f t="shared" si="137"/>
        <v>-2.3092253765549754E-3</v>
      </c>
      <c r="AM317" s="149">
        <f t="shared" si="138"/>
        <v>-1.2582344605933557E-2</v>
      </c>
      <c r="AN317" s="149">
        <f t="shared" si="143"/>
        <v>1.1533966521489669</v>
      </c>
      <c r="AO317" s="149">
        <f t="shared" si="143"/>
        <v>3.5159429509717284</v>
      </c>
      <c r="AP317" s="149">
        <f t="shared" si="143"/>
        <v>1.1354342740928021</v>
      </c>
      <c r="AQ317" s="97"/>
      <c r="AR317" s="171">
        <f t="shared" si="139"/>
        <v>-1.5068852308239372E-2</v>
      </c>
      <c r="AS317" s="149">
        <f t="shared" si="140"/>
        <v>-6.7668120121993792E-3</v>
      </c>
      <c r="AT317" s="149">
        <f t="shared" si="141"/>
        <v>-1.2635978590391695E-2</v>
      </c>
      <c r="AU317" s="175">
        <f t="shared" si="144"/>
        <v>1.1273516591293002</v>
      </c>
      <c r="AV317" s="149">
        <f t="shared" si="145"/>
        <v>2.8988897688148287</v>
      </c>
      <c r="AW317" s="149">
        <f t="shared" si="146"/>
        <v>1.1229205672009099</v>
      </c>
    </row>
    <row r="318" spans="1:49" ht="15" x14ac:dyDescent="0.25">
      <c r="A318" s="130">
        <v>1897.05</v>
      </c>
      <c r="B318" s="138"/>
      <c r="C318" s="166">
        <f>raw_Data!B324</f>
        <v>4.08</v>
      </c>
      <c r="D318" s="167">
        <f>raw_Data!J324</f>
        <v>1.4999999999999999E-2</v>
      </c>
      <c r="E318" s="167">
        <f>raw_Data!L324</f>
        <v>2.7766458236597735E-3</v>
      </c>
      <c r="F318" s="168">
        <f t="shared" si="121"/>
        <v>4.0599999999999996</v>
      </c>
      <c r="G318" s="167">
        <f>raw_Data!K324</f>
        <v>3.6945812807881776E-3</v>
      </c>
      <c r="H318" s="167">
        <f t="shared" si="122"/>
        <v>4.9261083743843415E-3</v>
      </c>
      <c r="I318" s="165"/>
      <c r="J318" s="167">
        <f t="shared" si="123"/>
        <v>0.99965917379855718</v>
      </c>
      <c r="K318" s="167">
        <f t="shared" si="142"/>
        <v>2.4358196222169504E-3</v>
      </c>
      <c r="L318" s="93"/>
      <c r="M318" s="171">
        <f t="shared" si="118"/>
        <v>1.002435819622217</v>
      </c>
      <c r="N318" s="172">
        <f t="shared" si="124"/>
        <v>1.0086206896551724</v>
      </c>
      <c r="O318" s="170">
        <f t="shared" si="119"/>
        <v>317</v>
      </c>
      <c r="P318" s="170">
        <f t="shared" si="120"/>
        <v>319</v>
      </c>
      <c r="Q318" s="169"/>
      <c r="R318" s="149">
        <f t="shared" si="125"/>
        <v>0.14125479813937139</v>
      </c>
      <c r="S318" s="173">
        <f t="shared" si="126"/>
        <v>0.63924608792097992</v>
      </c>
      <c r="T318" s="149">
        <v>0</v>
      </c>
      <c r="U318" s="97"/>
      <c r="V318" s="149">
        <f>1/PI()*ATAN('Exhibit4_Impact-Test'!$Y$25*S_RDY_SP)+'Exhibit4_Impact-Test'!$Y$26</f>
        <v>0.58764163968823591</v>
      </c>
      <c r="W318" s="172">
        <f t="shared" si="127"/>
        <v>0.58913130811281722</v>
      </c>
      <c r="X318" s="149">
        <f>1/PI()*ATAN('Exhibit4_Impact-Test'!$Y$25*S_RS_SP)+'Exhibit4_Impact-Test'!$Y$26</f>
        <v>0.78871388621430305</v>
      </c>
      <c r="Y318" s="172">
        <f t="shared" si="128"/>
        <v>0.78973707598105536</v>
      </c>
      <c r="Z318" s="149">
        <f>1/PI()*ATAN('Exhibit4_Impact-Test'!$Y$25*S_5050_SP)+'Exhibit4_Impact-Test'!$Y$26</f>
        <v>0.5</v>
      </c>
      <c r="AA318" s="149">
        <f t="shared" si="129"/>
        <v>0.50153771661920576</v>
      </c>
      <c r="AB318" s="195">
        <f>VLOOKUP(_xlfn.NUMBERVALUE(LEFT(A318,4)),Transactioncosts!$C:$G,5,FALSE)</f>
        <v>70</v>
      </c>
      <c r="AC318" s="174"/>
      <c r="AD318" s="175">
        <f t="shared" si="130"/>
        <v>1.0060703067896415</v>
      </c>
      <c r="AE318" s="149">
        <f t="shared" si="131"/>
        <v>1.0073139125016395</v>
      </c>
      <c r="AF318" s="149">
        <f t="shared" si="132"/>
        <v>1.0055282546386946</v>
      </c>
      <c r="AG318" s="176">
        <f t="shared" si="133"/>
        <v>1.0060523838400466</v>
      </c>
      <c r="AH318" s="149">
        <f t="shared" si="134"/>
        <v>1.006927663062948</v>
      </c>
      <c r="AI318" s="149">
        <f t="shared" si="135"/>
        <v>1.0055174906223601</v>
      </c>
      <c r="AJ318" s="97"/>
      <c r="AK318" s="171">
        <f t="shared" si="136"/>
        <v>6.0519567003847431E-3</v>
      </c>
      <c r="AL318" s="149">
        <f t="shared" si="137"/>
        <v>7.2872955475198143E-3</v>
      </c>
      <c r="AM318" s="149">
        <f t="shared" si="138"/>
        <v>5.5130299239790027E-3</v>
      </c>
      <c r="AN318" s="149">
        <f t="shared" si="143"/>
        <v>1.1594486088493516</v>
      </c>
      <c r="AO318" s="149">
        <f t="shared" si="143"/>
        <v>3.523230246519248</v>
      </c>
      <c r="AP318" s="149">
        <f t="shared" si="143"/>
        <v>1.140947304016781</v>
      </c>
      <c r="AQ318" s="97"/>
      <c r="AR318" s="171">
        <f t="shared" si="139"/>
        <v>6.0341417334556927E-3</v>
      </c>
      <c r="AS318" s="149">
        <f t="shared" si="140"/>
        <v>6.9037770578693862E-3</v>
      </c>
      <c r="AT318" s="149">
        <f t="shared" si="141"/>
        <v>5.5023250294136223E-3</v>
      </c>
      <c r="AU318" s="175">
        <f t="shared" si="144"/>
        <v>1.133385800862756</v>
      </c>
      <c r="AV318" s="149">
        <f t="shared" si="145"/>
        <v>2.9057935458726982</v>
      </c>
      <c r="AW318" s="149">
        <f t="shared" si="146"/>
        <v>1.1284228922303237</v>
      </c>
    </row>
    <row r="319" spans="1:49" ht="15" x14ac:dyDescent="0.25">
      <c r="A319" s="130">
        <v>1897.06</v>
      </c>
      <c r="B319" s="138"/>
      <c r="C319" s="166">
        <f>raw_Data!B325</f>
        <v>4.2699999999999996</v>
      </c>
      <c r="D319" s="167">
        <f>raw_Data!J325</f>
        <v>1.4999999999999999E-2</v>
      </c>
      <c r="E319" s="167">
        <f>raw_Data!L325</f>
        <v>2.7732778459008678E-3</v>
      </c>
      <c r="F319" s="168">
        <f t="shared" si="121"/>
        <v>4.08</v>
      </c>
      <c r="G319" s="167">
        <f>raw_Data!K325</f>
        <v>3.6764705882352941E-3</v>
      </c>
      <c r="H319" s="167">
        <f t="shared" si="122"/>
        <v>4.6568627450980227E-2</v>
      </c>
      <c r="I319" s="165"/>
      <c r="J319" s="167">
        <f t="shared" si="123"/>
        <v>0.99965909625846694</v>
      </c>
      <c r="K319" s="167">
        <f t="shared" si="142"/>
        <v>2.4323741043676961E-3</v>
      </c>
      <c r="L319" s="93"/>
      <c r="M319" s="171">
        <f t="shared" si="118"/>
        <v>1.0024323741043677</v>
      </c>
      <c r="N319" s="172">
        <f t="shared" si="124"/>
        <v>1.0502450980392155</v>
      </c>
      <c r="O319" s="170">
        <f t="shared" si="119"/>
        <v>318</v>
      </c>
      <c r="P319" s="170">
        <f t="shared" si="120"/>
        <v>320</v>
      </c>
      <c r="Q319" s="169"/>
      <c r="R319" s="149">
        <f t="shared" si="125"/>
        <v>0.13944034279574877</v>
      </c>
      <c r="S319" s="173">
        <f t="shared" si="126"/>
        <v>0.94373025744115646</v>
      </c>
      <c r="T319" s="149">
        <v>0</v>
      </c>
      <c r="U319" s="97"/>
      <c r="V319" s="149">
        <f>1/PI()*ATAN('Exhibit4_Impact-Test'!$Y$25*S_RDY_SP)+'Exhibit4_Impact-Test'!$Y$26</f>
        <v>0.58657088674212499</v>
      </c>
      <c r="W319" s="172">
        <f t="shared" si="127"/>
        <v>0.59782279942322336</v>
      </c>
      <c r="X319" s="149">
        <f>1/PI()*ATAN('Exhibit4_Impact-Test'!$Y$25*S_RS_SP)+'Exhibit4_Impact-Test'!$Y$26</f>
        <v>0.84491556722270644</v>
      </c>
      <c r="Y319" s="172">
        <f t="shared" si="128"/>
        <v>0.85092331167363022</v>
      </c>
      <c r="Z319" s="149">
        <f>1/PI()*ATAN('Exhibit4_Impact-Test'!$Y$25*S_5050_SP)+'Exhibit4_Impact-Test'!$Y$26</f>
        <v>0.5</v>
      </c>
      <c r="AA319" s="149">
        <f t="shared" si="129"/>
        <v>0.51164642877015598</v>
      </c>
      <c r="AB319" s="195">
        <f>VLOOKUP(_xlfn.NUMBERVALUE(LEFT(A319,4)),Transactioncosts!$C:$G,5,FALSE)</f>
        <v>70</v>
      </c>
      <c r="AC319" s="174"/>
      <c r="AD319" s="175">
        <f t="shared" si="130"/>
        <v>1.0304779259803878</v>
      </c>
      <c r="AE319" s="149">
        <f t="shared" si="131"/>
        <v>1.0428300888682422</v>
      </c>
      <c r="AF319" s="149">
        <f t="shared" si="132"/>
        <v>1.0263387360717915</v>
      </c>
      <c r="AG319" s="176">
        <f t="shared" si="133"/>
        <v>1.0303081122140121</v>
      </c>
      <c r="AH319" s="149">
        <f t="shared" si="134"/>
        <v>1.0427856864035931</v>
      </c>
      <c r="AI319" s="149">
        <f t="shared" si="135"/>
        <v>1.0262572110704005</v>
      </c>
      <c r="AJ319" s="97"/>
      <c r="AK319" s="171">
        <f t="shared" si="136"/>
        <v>3.0022700430340825E-2</v>
      </c>
      <c r="AL319" s="149">
        <f t="shared" si="137"/>
        <v>4.1938256581390367E-2</v>
      </c>
      <c r="AM319" s="149">
        <f t="shared" si="138"/>
        <v>2.5997844377116136E-2</v>
      </c>
      <c r="AN319" s="149">
        <f t="shared" si="143"/>
        <v>1.1894713092796925</v>
      </c>
      <c r="AO319" s="149">
        <f t="shared" si="143"/>
        <v>3.5651685031006384</v>
      </c>
      <c r="AP319" s="149">
        <f t="shared" si="143"/>
        <v>1.1669451483938971</v>
      </c>
      <c r="AQ319" s="97"/>
      <c r="AR319" s="171">
        <f t="shared" si="139"/>
        <v>2.9857895580528426E-2</v>
      </c>
      <c r="AS319" s="149">
        <f t="shared" si="140"/>
        <v>4.1895676864471973E-2</v>
      </c>
      <c r="AT319" s="149">
        <f t="shared" si="141"/>
        <v>2.5918408381398226E-2</v>
      </c>
      <c r="AU319" s="175">
        <f t="shared" si="144"/>
        <v>1.1632436964432844</v>
      </c>
      <c r="AV319" s="149">
        <f t="shared" si="145"/>
        <v>2.94768922273717</v>
      </c>
      <c r="AW319" s="149">
        <f t="shared" si="146"/>
        <v>1.1543413006117218</v>
      </c>
    </row>
    <row r="320" spans="1:49" ht="15" x14ac:dyDescent="0.25">
      <c r="A320" s="130">
        <v>1897.07</v>
      </c>
      <c r="B320" s="138"/>
      <c r="C320" s="166">
        <f>raw_Data!B326</f>
        <v>4.46</v>
      </c>
      <c r="D320" s="167">
        <f>raw_Data!J326</f>
        <v>1.4999999999999999E-2</v>
      </c>
      <c r="E320" s="167">
        <f>raw_Data!L326</f>
        <v>2.7699097437066111E-3</v>
      </c>
      <c r="F320" s="168">
        <f t="shared" si="121"/>
        <v>4.2699999999999996</v>
      </c>
      <c r="G320" s="167">
        <f>raw_Data!K326</f>
        <v>3.5128805620608904E-3</v>
      </c>
      <c r="H320" s="167">
        <f t="shared" si="122"/>
        <v>4.4496487119437989E-2</v>
      </c>
      <c r="I320" s="165"/>
      <c r="J320" s="167">
        <f t="shared" si="123"/>
        <v>0.99965901869312446</v>
      </c>
      <c r="K320" s="167">
        <f t="shared" si="142"/>
        <v>2.4289284368310682E-3</v>
      </c>
      <c r="L320" s="93"/>
      <c r="M320" s="171">
        <f t="shared" si="118"/>
        <v>1.0024289284368311</v>
      </c>
      <c r="N320" s="172">
        <f t="shared" si="124"/>
        <v>1.0480093676814988</v>
      </c>
      <c r="O320" s="170">
        <f t="shared" si="119"/>
        <v>319</v>
      </c>
      <c r="P320" s="170">
        <f t="shared" si="120"/>
        <v>321</v>
      </c>
      <c r="Q320" s="169"/>
      <c r="R320" s="149">
        <f t="shared" si="125"/>
        <v>0.11765575541705661</v>
      </c>
      <c r="S320" s="173">
        <f t="shared" si="126"/>
        <v>0.94133083064968892</v>
      </c>
      <c r="T320" s="149">
        <v>0</v>
      </c>
      <c r="U320" s="97"/>
      <c r="V320" s="149">
        <f>1/PI()*ATAN('Exhibit4_Impact-Test'!$Y$25*S_RDY_SP)+'Exhibit4_Impact-Test'!$Y$26</f>
        <v>0.57356368994098506</v>
      </c>
      <c r="W320" s="172">
        <f t="shared" si="127"/>
        <v>0.58440244857192192</v>
      </c>
      <c r="X320" s="149">
        <f>1/PI()*ATAN('Exhibit4_Impact-Test'!$Y$25*S_RS_SP)+'Exhibit4_Impact-Test'!$Y$26</f>
        <v>0.84458010243804971</v>
      </c>
      <c r="Y320" s="172">
        <f t="shared" si="128"/>
        <v>0.85032796562314505</v>
      </c>
      <c r="Z320" s="149">
        <f>1/PI()*ATAN('Exhibit4_Impact-Test'!$Y$25*S_5050_SP)+'Exhibit4_Impact-Test'!$Y$26</f>
        <v>0.5</v>
      </c>
      <c r="AA320" s="149">
        <f t="shared" si="129"/>
        <v>0.5111148039253256</v>
      </c>
      <c r="AB320" s="195">
        <f>VLOOKUP(_xlfn.NUMBERVALUE(LEFT(A320,4)),Transactioncosts!$C:$G,5,FALSE)</f>
        <v>70</v>
      </c>
      <c r="AC320" s="174"/>
      <c r="AD320" s="175">
        <f t="shared" si="130"/>
        <v>1.0285722133591335</v>
      </c>
      <c r="AE320" s="149">
        <f t="shared" si="131"/>
        <v>1.0409252604832637</v>
      </c>
      <c r="AF320" s="149">
        <f t="shared" si="132"/>
        <v>1.0252191480591648</v>
      </c>
      <c r="AG320" s="176">
        <f t="shared" si="133"/>
        <v>1.0284072400660336</v>
      </c>
      <c r="AH320" s="149">
        <f t="shared" si="134"/>
        <v>1.0409022363453717</v>
      </c>
      <c r="AI320" s="149">
        <f t="shared" si="135"/>
        <v>1.0251413444316875</v>
      </c>
      <c r="AJ320" s="97"/>
      <c r="AK320" s="171">
        <f t="shared" si="136"/>
        <v>2.8171639954451717E-2</v>
      </c>
      <c r="AL320" s="149">
        <f t="shared" si="137"/>
        <v>4.0109991169950378E-2</v>
      </c>
      <c r="AM320" s="149">
        <f t="shared" si="138"/>
        <v>2.4906392722321678E-2</v>
      </c>
      <c r="AN320" s="149">
        <f t="shared" si="143"/>
        <v>1.2176429492341443</v>
      </c>
      <c r="AO320" s="149">
        <f t="shared" si="143"/>
        <v>3.6052784942705887</v>
      </c>
      <c r="AP320" s="149">
        <f t="shared" si="143"/>
        <v>1.1918515411162187</v>
      </c>
      <c r="AQ320" s="97"/>
      <c r="AR320" s="171">
        <f t="shared" si="139"/>
        <v>2.8011236511258388E-2</v>
      </c>
      <c r="AS320" s="149">
        <f t="shared" si="140"/>
        <v>4.0087872009810524E-2</v>
      </c>
      <c r="AT320" s="149">
        <f t="shared" si="141"/>
        <v>2.4830500089977635E-2</v>
      </c>
      <c r="AU320" s="175">
        <f t="shared" si="144"/>
        <v>1.1912549329545428</v>
      </c>
      <c r="AV320" s="149">
        <f t="shared" si="145"/>
        <v>2.9877770947469804</v>
      </c>
      <c r="AW320" s="149">
        <f t="shared" si="146"/>
        <v>1.1791718007016994</v>
      </c>
    </row>
    <row r="321" spans="1:49" ht="15" x14ac:dyDescent="0.25">
      <c r="A321" s="130">
        <v>1897.08</v>
      </c>
      <c r="B321" s="138"/>
      <c r="C321" s="166">
        <f>raw_Data!B327</f>
        <v>4.75</v>
      </c>
      <c r="D321" s="167">
        <f>raw_Data!J327</f>
        <v>1.4999999999999999E-2</v>
      </c>
      <c r="E321" s="167">
        <f>raw_Data!L327</f>
        <v>2.7665415170670116E-3</v>
      </c>
      <c r="F321" s="168">
        <f t="shared" si="121"/>
        <v>4.46</v>
      </c>
      <c r="G321" s="167">
        <f>raw_Data!K327</f>
        <v>3.3632286995515692E-3</v>
      </c>
      <c r="H321" s="167">
        <f t="shared" si="122"/>
        <v>6.5022421524663754E-2</v>
      </c>
      <c r="I321" s="165"/>
      <c r="J321" s="167">
        <f t="shared" si="123"/>
        <v>0.99965894110245246</v>
      </c>
      <c r="K321" s="167">
        <f t="shared" si="142"/>
        <v>2.4254826195195811E-3</v>
      </c>
      <c r="L321" s="93"/>
      <c r="M321" s="171">
        <f t="shared" si="118"/>
        <v>1.0024254826195196</v>
      </c>
      <c r="N321" s="172">
        <f t="shared" si="124"/>
        <v>1.0683856502242153</v>
      </c>
      <c r="O321" s="170">
        <f t="shared" si="119"/>
        <v>320</v>
      </c>
      <c r="P321" s="170">
        <f t="shared" si="120"/>
        <v>322</v>
      </c>
      <c r="Q321" s="169"/>
      <c r="R321" s="149">
        <f t="shared" si="125"/>
        <v>9.6739860241889838E-2</v>
      </c>
      <c r="S321" s="173">
        <f t="shared" si="126"/>
        <v>0.95914125252985716</v>
      </c>
      <c r="T321" s="149">
        <v>0</v>
      </c>
      <c r="U321" s="97"/>
      <c r="V321" s="149">
        <f>1/PI()*ATAN('Exhibit4_Impact-Test'!$Y$25*S_RDY_SP)+'Exhibit4_Impact-Test'!$Y$26</f>
        <v>0.56083483527191613</v>
      </c>
      <c r="W321" s="172">
        <f t="shared" si="127"/>
        <v>0.57646466622923798</v>
      </c>
      <c r="X321" s="149">
        <f>1/PI()*ATAN('Exhibit4_Impact-Test'!$Y$25*S_RS_SP)+'Exhibit4_Impact-Test'!$Y$26</f>
        <v>0.84703880306714519</v>
      </c>
      <c r="Y321" s="172">
        <f t="shared" si="128"/>
        <v>0.85511411022366968</v>
      </c>
      <c r="Z321" s="149">
        <f>1/PI()*ATAN('Exhibit4_Impact-Test'!$Y$25*S_5050_SP)+'Exhibit4_Impact-Test'!$Y$26</f>
        <v>0.5</v>
      </c>
      <c r="AA321" s="149">
        <f t="shared" si="129"/>
        <v>0.51592616693974302</v>
      </c>
      <c r="AB321" s="195">
        <f>VLOOKUP(_xlfn.NUMBERVALUE(LEFT(A321,4)),Transactioncosts!$C:$G,5,FALSE)</f>
        <v>70</v>
      </c>
      <c r="AC321" s="174"/>
      <c r="AD321" s="175">
        <f t="shared" si="130"/>
        <v>1.039418242352607</v>
      </c>
      <c r="AE321" s="149">
        <f t="shared" si="131"/>
        <v>1.0582963040375093</v>
      </c>
      <c r="AF321" s="149">
        <f t="shared" si="132"/>
        <v>1.0354055664218675</v>
      </c>
      <c r="AG321" s="176">
        <f t="shared" si="133"/>
        <v>1.0391756691027068</v>
      </c>
      <c r="AH321" s="149">
        <f t="shared" si="134"/>
        <v>1.0582270811634718</v>
      </c>
      <c r="AI321" s="149">
        <f t="shared" si="135"/>
        <v>1.0352940832532893</v>
      </c>
      <c r="AJ321" s="97"/>
      <c r="AK321" s="171">
        <f t="shared" si="136"/>
        <v>3.8661174287340595E-2</v>
      </c>
      <c r="AL321" s="149">
        <f t="shared" si="137"/>
        <v>5.6660354753425207E-2</v>
      </c>
      <c r="AM321" s="149">
        <f t="shared" si="138"/>
        <v>3.4793201578869212E-2</v>
      </c>
      <c r="AN321" s="149">
        <f t="shared" si="143"/>
        <v>1.2563041235214849</v>
      </c>
      <c r="AO321" s="149">
        <f t="shared" si="143"/>
        <v>3.6619388490240139</v>
      </c>
      <c r="AP321" s="149">
        <f t="shared" si="143"/>
        <v>1.2266447426950879</v>
      </c>
      <c r="AQ321" s="97"/>
      <c r="AR321" s="171">
        <f t="shared" si="139"/>
        <v>3.8427772996530829E-2</v>
      </c>
      <c r="AS321" s="149">
        <f t="shared" si="140"/>
        <v>5.6594942885504221E-2</v>
      </c>
      <c r="AT321" s="149">
        <f t="shared" si="141"/>
        <v>3.468552476663482E-2</v>
      </c>
      <c r="AU321" s="175">
        <f t="shared" si="144"/>
        <v>1.2296827059510735</v>
      </c>
      <c r="AV321" s="149">
        <f t="shared" si="145"/>
        <v>3.0443720376324848</v>
      </c>
      <c r="AW321" s="149">
        <f t="shared" si="146"/>
        <v>1.2138573254683342</v>
      </c>
    </row>
    <row r="322" spans="1:49" ht="15" x14ac:dyDescent="0.25">
      <c r="A322" s="130">
        <v>1897.09</v>
      </c>
      <c r="B322" s="138"/>
      <c r="C322" s="166">
        <f>raw_Data!B328</f>
        <v>4.9800000000000004</v>
      </c>
      <c r="D322" s="167">
        <f>raw_Data!J328</f>
        <v>1.4999999999999999E-2</v>
      </c>
      <c r="E322" s="167">
        <f>raw_Data!L328</f>
        <v>2.7631731659727432E-3</v>
      </c>
      <c r="F322" s="168">
        <f t="shared" si="121"/>
        <v>4.75</v>
      </c>
      <c r="G322" s="167">
        <f>raw_Data!K328</f>
        <v>3.1578947368421052E-3</v>
      </c>
      <c r="H322" s="167">
        <f t="shared" si="122"/>
        <v>4.8421052631579142E-2</v>
      </c>
      <c r="I322" s="165"/>
      <c r="J322" s="167">
        <f t="shared" si="123"/>
        <v>0.99965886348650823</v>
      </c>
      <c r="K322" s="167">
        <f t="shared" si="142"/>
        <v>2.4220366524809744E-3</v>
      </c>
      <c r="L322" s="93"/>
      <c r="M322" s="171">
        <f t="shared" ref="M322:M385" si="147">interest_mon+bond_approx_price</f>
        <v>1.002422036652481</v>
      </c>
      <c r="N322" s="172">
        <f t="shared" si="124"/>
        <v>1.0515789473684212</v>
      </c>
      <c r="O322" s="170">
        <f t="shared" ref="O322:O385" si="148">ROW(A322)-1</f>
        <v>321</v>
      </c>
      <c r="P322" s="170">
        <f t="shared" ref="P322:P385" si="149">ROW(A322)+1</f>
        <v>323</v>
      </c>
      <c r="Q322" s="169"/>
      <c r="R322" s="149">
        <f t="shared" si="125"/>
        <v>6.6057461503930825E-2</v>
      </c>
      <c r="S322" s="173">
        <f t="shared" si="126"/>
        <v>0.9459528902836668</v>
      </c>
      <c r="T322" s="149">
        <v>0</v>
      </c>
      <c r="U322" s="97"/>
      <c r="V322" s="149">
        <f>1/PI()*ATAN('Exhibit4_Impact-Test'!$Y$25*S_RDY_SP)+'Exhibit4_Impact-Test'!$Y$26</f>
        <v>0.54181134481489923</v>
      </c>
      <c r="W322" s="172">
        <f t="shared" si="127"/>
        <v>0.55367007203728724</v>
      </c>
      <c r="X322" s="149">
        <f>1/PI()*ATAN('Exhibit4_Impact-Test'!$Y$25*S_RS_SP)+'Exhibit4_Impact-Test'!$Y$26</f>
        <v>0.84522512821832163</v>
      </c>
      <c r="Y322" s="172">
        <f t="shared" si="128"/>
        <v>0.8513849639057981</v>
      </c>
      <c r="Z322" s="149">
        <f>1/PI()*ATAN('Exhibit4_Impact-Test'!$Y$25*S_5050_SP)+'Exhibit4_Impact-Test'!$Y$26</f>
        <v>0.5</v>
      </c>
      <c r="AA322" s="149">
        <f t="shared" si="129"/>
        <v>0.51196613611637876</v>
      </c>
      <c r="AB322" s="195">
        <f>VLOOKUP(_xlfn.NUMBERVALUE(LEFT(A322,4)),Transactioncosts!$C:$G,5,FALSE)</f>
        <v>70</v>
      </c>
      <c r="AC322" s="174"/>
      <c r="AD322" s="175">
        <f t="shared" si="130"/>
        <v>1.0290558085544306</v>
      </c>
      <c r="AE322" s="149">
        <f t="shared" si="131"/>
        <v>1.0439706928151782</v>
      </c>
      <c r="AF322" s="149">
        <f t="shared" si="132"/>
        <v>1.0270004920104512</v>
      </c>
      <c r="AG322" s="176">
        <f t="shared" si="133"/>
        <v>1.0288716842777967</v>
      </c>
      <c r="AH322" s="149">
        <f t="shared" si="134"/>
        <v>1.0391194108736248</v>
      </c>
      <c r="AI322" s="149">
        <f t="shared" si="135"/>
        <v>1.0269167290576364</v>
      </c>
      <c r="AJ322" s="97"/>
      <c r="AK322" s="171">
        <f t="shared" si="136"/>
        <v>2.8641691099800567E-2</v>
      </c>
      <c r="AL322" s="149">
        <f t="shared" si="137"/>
        <v>4.3031417050307705E-2</v>
      </c>
      <c r="AM322" s="149">
        <f t="shared" si="138"/>
        <v>2.6642410021721401E-2</v>
      </c>
      <c r="AN322" s="149">
        <f t="shared" si="143"/>
        <v>1.2849458146212855</v>
      </c>
      <c r="AO322" s="149">
        <f t="shared" si="143"/>
        <v>3.7049702660743216</v>
      </c>
      <c r="AP322" s="149">
        <f t="shared" si="143"/>
        <v>1.2532871527168092</v>
      </c>
      <c r="AQ322" s="97"/>
      <c r="AR322" s="171">
        <f t="shared" si="139"/>
        <v>2.8462749637804024E-2</v>
      </c>
      <c r="AS322" s="149">
        <f t="shared" si="140"/>
        <v>3.8373634169337596E-2</v>
      </c>
      <c r="AT322" s="149">
        <f t="shared" si="141"/>
        <v>2.6560845923614625E-2</v>
      </c>
      <c r="AU322" s="175">
        <f t="shared" si="144"/>
        <v>1.2581454555888776</v>
      </c>
      <c r="AV322" s="149">
        <f t="shared" si="145"/>
        <v>3.0827456718018222</v>
      </c>
      <c r="AW322" s="149">
        <f t="shared" si="146"/>
        <v>1.2404181713919489</v>
      </c>
    </row>
    <row r="323" spans="1:49" ht="15" x14ac:dyDescent="0.25">
      <c r="A323" s="130">
        <v>1897.1</v>
      </c>
      <c r="B323" s="138"/>
      <c r="C323" s="166">
        <f>raw_Data!B329</f>
        <v>4.82</v>
      </c>
      <c r="D323" s="167">
        <f>raw_Data!J329</f>
        <v>1.4999999999999999E-2</v>
      </c>
      <c r="E323" s="167">
        <f>raw_Data!L329</f>
        <v>2.7598046904140361E-3</v>
      </c>
      <c r="F323" s="168">
        <f t="shared" ref="F323:F386" si="150">C322</f>
        <v>4.9800000000000004</v>
      </c>
      <c r="G323" s="167">
        <f>raw_Data!K329</f>
        <v>3.0120481927710841E-3</v>
      </c>
      <c r="H323" s="167">
        <f t="shared" ref="H323:H386" si="151">q_SP/q_SP_tminus-1</f>
        <v>-3.2128514056224966E-2</v>
      </c>
      <c r="I323" s="165"/>
      <c r="J323" s="167">
        <f t="shared" ref="J323:J386" si="152">interest_mon*((1-(1+INDEX(interest_mon,tMinus))^(-119))/INDEX(interest_mon,tMinus))+(1+INDEX(interest_mon,tMinus))^(-119)</f>
        <v>0.99965878584523682</v>
      </c>
      <c r="K323" s="167">
        <f t="shared" si="142"/>
        <v>2.4185905356508552E-3</v>
      </c>
      <c r="L323" s="93"/>
      <c r="M323" s="171">
        <f t="shared" si="147"/>
        <v>1.0024185905356509</v>
      </c>
      <c r="N323" s="172">
        <f t="shared" ref="N323:N386" si="153">(D_mon+q_SP)/INDEX(q_SP,tMinus)</f>
        <v>0.97088353413654604</v>
      </c>
      <c r="O323" s="170">
        <f t="shared" si="148"/>
        <v>322</v>
      </c>
      <c r="P323" s="170">
        <f t="shared" si="149"/>
        <v>324</v>
      </c>
      <c r="Q323" s="169"/>
      <c r="R323" s="149">
        <f t="shared" ref="R323:R386" si="154">(div_yield_mon-INDEX(interest_mon, tMinus))/(div_yield_mon+INDEX(interest_mon,tMinus))</f>
        <v>4.3093590935962649E-2</v>
      </c>
      <c r="S323" s="173">
        <f t="shared" ref="S323:S386" si="155">price_yield/(ABS(price_yield)+INDEX(interest_mon,tMinus))</f>
        <v>-0.92080712095186834</v>
      </c>
      <c r="T323" s="149">
        <v>0</v>
      </c>
      <c r="U323" s="97"/>
      <c r="V323" s="149">
        <f>1/PI()*ATAN('Exhibit4_Impact-Test'!$Y$25*S_RDY_SP)+'Exhibit4_Impact-Test'!$Y$26</f>
        <v>0.52736660394675439</v>
      </c>
      <c r="W323" s="172">
        <f t="shared" ref="W323:W386" si="156">L_RDY_SP_set*R_SP/R_RDY</f>
        <v>0.51939313898263706</v>
      </c>
      <c r="X323" s="149">
        <f>1/PI()*ATAN('Exhibit4_Impact-Test'!$Y$25*S_RS_SP)+'Exhibit4_Impact-Test'!$Y$26</f>
        <v>0.15834468654102113</v>
      </c>
      <c r="Y323" s="172">
        <f t="shared" ref="Y323:Y386" si="157">L_RS_SP_set*R_SP/R_RS</f>
        <v>0.15413110844616595</v>
      </c>
      <c r="Z323" s="149">
        <f>1/PI()*ATAN('Exhibit4_Impact-Test'!$Y$25*S_5050_SP)+'Exhibit4_Impact-Test'!$Y$26</f>
        <v>0.5</v>
      </c>
      <c r="AA323" s="149">
        <f t="shared" ref="AA323:AA386" si="158">L_5050_SP_set*R_SP/R_5050</f>
        <v>0.49200957217731084</v>
      </c>
      <c r="AB323" s="195">
        <f>VLOOKUP(_xlfn.NUMBERVALUE(LEFT(A323,4)),Transactioncosts!$C:$G,5,FALSE)</f>
        <v>70</v>
      </c>
      <c r="AC323" s="174"/>
      <c r="AD323" s="175">
        <f t="shared" ref="AD323:AD386" si="159">R_Cash*(1-L_RDY_SP_set)+R_SP*L_RDY_SP_set</f>
        <v>0.98578805493718558</v>
      </c>
      <c r="AE323" s="149">
        <f t="shared" ref="AE323:AE386" si="160">R_Cash*(1-L_RS_SP_set)+R_SP*L_RS_SP_set</f>
        <v>0.99742518191508112</v>
      </c>
      <c r="AF323" s="149">
        <f t="shared" ref="AF323:AF386" si="161">R_Cash*(1-L_5050_SP_set)+R_SP*L_5050_SP_set</f>
        <v>0.98665106233609845</v>
      </c>
      <c r="AG323" s="176">
        <f t="shared" ref="AG323:AG386" si="162">R_RDY-ABS(L_RDY_SP_act-INDEX(L_RDY_SP_set,tPlus))*TC/10000</f>
        <v>0.98565776023131901</v>
      </c>
      <c r="AH323" s="149">
        <f t="shared" ref="AH323:AH386" si="163">R_RS-ABS(L_RS_SP_act-INDEX(L_RS_SP_set,tPlus))*TC/10000</f>
        <v>0.99740237024574652</v>
      </c>
      <c r="AI323" s="149">
        <f t="shared" ref="AI323:AI386" si="164">R_5050-ABS(L_5050_SP_act-INDEX(L_5050_SP_set,tPlus))*TC/10000</f>
        <v>0.98659512934133964</v>
      </c>
      <c r="AJ323" s="97"/>
      <c r="AK323" s="171">
        <f t="shared" ref="AK323:AK386" si="165">LN(R_RDY)</f>
        <v>-1.4313901910276296E-2</v>
      </c>
      <c r="AL323" s="149">
        <f t="shared" ref="AL323:AL386" si="166">LN(R_RS)</f>
        <v>-2.5781386300953034E-3</v>
      </c>
      <c r="AM323" s="149">
        <f t="shared" ref="AM323:AM386" si="167">LN(R_5050)</f>
        <v>-1.3438835657102499E-2</v>
      </c>
      <c r="AN323" s="149">
        <f t="shared" si="143"/>
        <v>1.2706319127110093</v>
      </c>
      <c r="AO323" s="149">
        <f t="shared" si="143"/>
        <v>3.7023921274442264</v>
      </c>
      <c r="AP323" s="149">
        <f t="shared" si="143"/>
        <v>1.2398483170597068</v>
      </c>
      <c r="AQ323" s="97"/>
      <c r="AR323" s="171">
        <f t="shared" ref="AR323:AR386" si="168">LN(R_RDY_TC)</f>
        <v>-1.4446083789234137E-2</v>
      </c>
      <c r="AS323" s="149">
        <f t="shared" ref="AS323:AS386" si="169">LN(R_RS_TC)</f>
        <v>-2.601009448488486E-3</v>
      </c>
      <c r="AT323" s="149">
        <f t="shared" ref="AT323:AT386" si="170">LN(R_5050_TC)</f>
        <v>-1.3495527006625636E-2</v>
      </c>
      <c r="AU323" s="175">
        <f t="shared" si="144"/>
        <v>1.2436993717996434</v>
      </c>
      <c r="AV323" s="149">
        <f t="shared" si="145"/>
        <v>3.0801446623533337</v>
      </c>
      <c r="AW323" s="149">
        <f t="shared" si="146"/>
        <v>1.2269226443853232</v>
      </c>
    </row>
    <row r="324" spans="1:49" ht="15" x14ac:dyDescent="0.25">
      <c r="A324" s="130">
        <v>1897.11</v>
      </c>
      <c r="B324" s="138"/>
      <c r="C324" s="166">
        <f>raw_Data!B330</f>
        <v>4.6500000000000004</v>
      </c>
      <c r="D324" s="167">
        <f>raw_Data!J330</f>
        <v>1.4999999999999999E-2</v>
      </c>
      <c r="E324" s="167">
        <f>raw_Data!L330</f>
        <v>2.7564360903813423E-3</v>
      </c>
      <c r="F324" s="168">
        <f t="shared" si="150"/>
        <v>4.82</v>
      </c>
      <c r="G324" s="167">
        <f>raw_Data!K330</f>
        <v>3.1120331950207467E-3</v>
      </c>
      <c r="H324" s="167">
        <f t="shared" si="151"/>
        <v>-3.526970954356845E-2</v>
      </c>
      <c r="I324" s="165"/>
      <c r="J324" s="167">
        <f t="shared" si="152"/>
        <v>0.99965870817865077</v>
      </c>
      <c r="K324" s="167">
        <f t="shared" ref="K324:K387" si="171">M324-1</f>
        <v>2.4151442690321101E-3</v>
      </c>
      <c r="L324" s="93"/>
      <c r="M324" s="171">
        <f t="shared" si="147"/>
        <v>1.0024151442690321</v>
      </c>
      <c r="N324" s="172">
        <f t="shared" si="153"/>
        <v>0.96784232365145229</v>
      </c>
      <c r="O324" s="170">
        <f t="shared" si="148"/>
        <v>323</v>
      </c>
      <c r="P324" s="170">
        <f t="shared" si="149"/>
        <v>325</v>
      </c>
      <c r="Q324" s="169"/>
      <c r="R324" s="149">
        <f t="shared" si="154"/>
        <v>5.99860744589732E-2</v>
      </c>
      <c r="S324" s="173">
        <f t="shared" si="155"/>
        <v>-0.92742992525663337</v>
      </c>
      <c r="T324" s="149">
        <v>0</v>
      </c>
      <c r="U324" s="97"/>
      <c r="V324" s="149">
        <f>1/PI()*ATAN('Exhibit4_Impact-Test'!$Y$25*S_RDY_SP)+'Exhibit4_Impact-Test'!$Y$26</f>
        <v>0.5380066683921485</v>
      </c>
      <c r="W324" s="172">
        <f t="shared" si="156"/>
        <v>0.52927203151186408</v>
      </c>
      <c r="X324" s="149">
        <f>1/PI()*ATAN('Exhibit4_Impact-Test'!$Y$25*S_RS_SP)+'Exhibit4_Impact-Test'!$Y$26</f>
        <v>0.15738991835110688</v>
      </c>
      <c r="Y324" s="172">
        <f t="shared" si="157"/>
        <v>0.15279101101854725</v>
      </c>
      <c r="Z324" s="149">
        <f>1/PI()*ATAN('Exhibit4_Impact-Test'!$Y$25*S_5050_SP)+'Exhibit4_Impact-Test'!$Y$26</f>
        <v>0.5</v>
      </c>
      <c r="AA324" s="149">
        <f t="shared" si="158"/>
        <v>0.49122631910283537</v>
      </c>
      <c r="AB324" s="195">
        <f>VLOOKUP(_xlfn.NUMBERVALUE(LEFT(A324,4)),Transactioncosts!$C:$G,5,FALSE)</f>
        <v>70</v>
      </c>
      <c r="AC324" s="174"/>
      <c r="AD324" s="175">
        <f t="shared" si="159"/>
        <v>0.98381473623164861</v>
      </c>
      <c r="AE324" s="149">
        <f t="shared" si="160"/>
        <v>0.99697373085486363</v>
      </c>
      <c r="AF324" s="149">
        <f t="shared" si="161"/>
        <v>0.98512873396024214</v>
      </c>
      <c r="AG324" s="176">
        <f t="shared" si="162"/>
        <v>0.98367282171393633</v>
      </c>
      <c r="AH324" s="149">
        <f t="shared" si="163"/>
        <v>0.99218764294133532</v>
      </c>
      <c r="AI324" s="149">
        <f t="shared" si="164"/>
        <v>0.98506731819396198</v>
      </c>
      <c r="AJ324" s="97"/>
      <c r="AK324" s="171">
        <f t="shared" si="165"/>
        <v>-1.6317675843418943E-2</v>
      </c>
      <c r="AL324" s="149">
        <f t="shared" si="166"/>
        <v>-3.0308575571238593E-3</v>
      </c>
      <c r="AM324" s="149">
        <f t="shared" si="167"/>
        <v>-1.4982951973933709E-2</v>
      </c>
      <c r="AN324" s="149">
        <f t="shared" ref="AN324:AP387" si="172">AK324+AN323</f>
        <v>1.2543142368675904</v>
      </c>
      <c r="AO324" s="149">
        <f t="shared" si="172"/>
        <v>3.6993612698871026</v>
      </c>
      <c r="AP324" s="149">
        <f t="shared" si="172"/>
        <v>1.224865365085773</v>
      </c>
      <c r="AQ324" s="97"/>
      <c r="AR324" s="171">
        <f t="shared" si="168"/>
        <v>-1.6461935477880447E-2</v>
      </c>
      <c r="AS324" s="149">
        <f t="shared" si="169"/>
        <v>-7.8430333941786213E-3</v>
      </c>
      <c r="AT324" s="149">
        <f t="shared" si="170"/>
        <v>-1.5045296801224272E-2</v>
      </c>
      <c r="AU324" s="175">
        <f t="shared" ref="AU324:AU387" si="173">AR324+AU323</f>
        <v>1.2272374363217629</v>
      </c>
      <c r="AV324" s="149">
        <f t="shared" ref="AV324:AV387" si="174">AS324+AV323</f>
        <v>3.0723016289591549</v>
      </c>
      <c r="AW324" s="149">
        <f t="shared" ref="AW324:AW387" si="175">AT324+AW323</f>
        <v>1.2118773475840989</v>
      </c>
    </row>
    <row r="325" spans="1:49" ht="15" x14ac:dyDescent="0.25">
      <c r="A325" s="130">
        <v>1897.12</v>
      </c>
      <c r="B325" s="138"/>
      <c r="C325" s="166">
        <f>raw_Data!B331</f>
        <v>4.75</v>
      </c>
      <c r="D325" s="167">
        <f>raw_Data!J331</f>
        <v>1.4999999999999999E-2</v>
      </c>
      <c r="E325" s="167">
        <f>raw_Data!L331</f>
        <v>2.7530673658651139E-3</v>
      </c>
      <c r="F325" s="168">
        <f t="shared" si="150"/>
        <v>4.6500000000000004</v>
      </c>
      <c r="G325" s="167">
        <f>raw_Data!K331</f>
        <v>3.2258064516129028E-3</v>
      </c>
      <c r="H325" s="167">
        <f t="shared" si="151"/>
        <v>2.1505376344086002E-2</v>
      </c>
      <c r="I325" s="165"/>
      <c r="J325" s="167">
        <f t="shared" si="152"/>
        <v>0.99965863048674009</v>
      </c>
      <c r="K325" s="167">
        <f t="shared" si="171"/>
        <v>2.4116978526051991E-3</v>
      </c>
      <c r="L325" s="93"/>
      <c r="M325" s="171">
        <f t="shared" si="147"/>
        <v>1.0024116978526052</v>
      </c>
      <c r="N325" s="172">
        <f t="shared" si="153"/>
        <v>1.0247311827956989</v>
      </c>
      <c r="O325" s="170">
        <f t="shared" si="148"/>
        <v>324</v>
      </c>
      <c r="P325" s="170">
        <f t="shared" si="149"/>
        <v>326</v>
      </c>
      <c r="Q325" s="169"/>
      <c r="R325" s="149">
        <f t="shared" si="154"/>
        <v>7.8460603684432167E-2</v>
      </c>
      <c r="S325" s="173">
        <f t="shared" si="155"/>
        <v>0.88638787403757879</v>
      </c>
      <c r="T325" s="149">
        <v>0</v>
      </c>
      <c r="U325" s="97"/>
      <c r="V325" s="149">
        <f>1/PI()*ATAN('Exhibit4_Impact-Test'!$Y$25*S_RDY_SP)+'Exhibit4_Impact-Test'!$Y$26</f>
        <v>0.54954553404218931</v>
      </c>
      <c r="W325" s="172">
        <f t="shared" si="156"/>
        <v>0.55499069617935637</v>
      </c>
      <c r="X325" s="149">
        <f>1/PI()*ATAN('Exhibit4_Impact-Test'!$Y$25*S_RS_SP)+'Exhibit4_Impact-Test'!$Y$26</f>
        <v>0.83651785580830129</v>
      </c>
      <c r="Y325" s="172">
        <f t="shared" si="157"/>
        <v>0.83950715195146441</v>
      </c>
      <c r="Z325" s="149">
        <f>1/PI()*ATAN('Exhibit4_Impact-Test'!$Y$25*S_5050_SP)+'Exhibit4_Impact-Test'!$Y$26</f>
        <v>0.5</v>
      </c>
      <c r="AA325" s="149">
        <f t="shared" si="158"/>
        <v>0.5055051583083171</v>
      </c>
      <c r="AB325" s="195">
        <f>VLOOKUP(_xlfn.NUMBERVALUE(LEFT(A325,4)),Transactioncosts!$C:$G,5,FALSE)</f>
        <v>70</v>
      </c>
      <c r="AC325" s="174"/>
      <c r="AD325" s="175">
        <f t="shared" si="159"/>
        <v>1.0146772711252041</v>
      </c>
      <c r="AE325" s="149">
        <f t="shared" si="160"/>
        <v>1.0210823455399476</v>
      </c>
      <c r="AF325" s="149">
        <f t="shared" si="161"/>
        <v>1.013571440324152</v>
      </c>
      <c r="AG325" s="176">
        <f t="shared" si="162"/>
        <v>1.0146160823320145</v>
      </c>
      <c r="AH325" s="149">
        <f t="shared" si="163"/>
        <v>1.0210798223836912</v>
      </c>
      <c r="AI325" s="149">
        <f t="shared" si="164"/>
        <v>1.0135329042159937</v>
      </c>
      <c r="AJ325" s="97"/>
      <c r="AK325" s="171">
        <f t="shared" si="165"/>
        <v>1.4570602451359257E-2</v>
      </c>
      <c r="AL325" s="149">
        <f t="shared" si="166"/>
        <v>2.0863187781417838E-2</v>
      </c>
      <c r="AM325" s="149">
        <f t="shared" si="167"/>
        <v>1.3480173152050495E-2</v>
      </c>
      <c r="AN325" s="149">
        <f t="shared" si="172"/>
        <v>1.2688848393189496</v>
      </c>
      <c r="AO325" s="149">
        <f t="shared" si="172"/>
        <v>3.7202244576685204</v>
      </c>
      <c r="AP325" s="149">
        <f t="shared" si="172"/>
        <v>1.2383455382378235</v>
      </c>
      <c r="AQ325" s="97"/>
      <c r="AR325" s="171">
        <f t="shared" si="168"/>
        <v>1.4510296933575036E-2</v>
      </c>
      <c r="AS325" s="149">
        <f t="shared" si="169"/>
        <v>2.0860716717859804E-2</v>
      </c>
      <c r="AT325" s="149">
        <f t="shared" si="170"/>
        <v>1.3442152308903738E-2</v>
      </c>
      <c r="AU325" s="175">
        <f t="shared" si="173"/>
        <v>1.2417477332553379</v>
      </c>
      <c r="AV325" s="149">
        <f t="shared" si="174"/>
        <v>3.0931623456770145</v>
      </c>
      <c r="AW325" s="149">
        <f t="shared" si="175"/>
        <v>1.2253194998930026</v>
      </c>
    </row>
    <row r="326" spans="1:49" ht="15" x14ac:dyDescent="0.25">
      <c r="A326" s="130">
        <v>1898.01</v>
      </c>
      <c r="B326" s="138"/>
      <c r="C326" s="166">
        <f>raw_Data!B332</f>
        <v>4.88</v>
      </c>
      <c r="D326" s="167">
        <f>raw_Data!J332</f>
        <v>1.5141666666666666E-2</v>
      </c>
      <c r="E326" s="167">
        <f>raw_Data!L332</f>
        <v>2.749698516855581E-3</v>
      </c>
      <c r="F326" s="168">
        <f t="shared" si="150"/>
        <v>4.75</v>
      </c>
      <c r="G326" s="167">
        <f>raw_Data!K332</f>
        <v>3.1877192982456139E-3</v>
      </c>
      <c r="H326" s="167">
        <f t="shared" si="151"/>
        <v>2.7368421052631486E-2</v>
      </c>
      <c r="I326" s="165"/>
      <c r="J326" s="167">
        <f t="shared" si="152"/>
        <v>0.99965855276947235</v>
      </c>
      <c r="K326" s="167">
        <f t="shared" si="171"/>
        <v>2.4082512863279337E-3</v>
      </c>
      <c r="L326" s="93"/>
      <c r="M326" s="171">
        <f t="shared" si="147"/>
        <v>1.0024082512863279</v>
      </c>
      <c r="N326" s="172">
        <f t="shared" si="153"/>
        <v>1.0305561403508772</v>
      </c>
      <c r="O326" s="170">
        <f t="shared" si="148"/>
        <v>325</v>
      </c>
      <c r="P326" s="170">
        <f t="shared" si="149"/>
        <v>327</v>
      </c>
      <c r="Q326" s="169"/>
      <c r="R326" s="149">
        <f t="shared" si="154"/>
        <v>7.3164036508212613E-2</v>
      </c>
      <c r="S326" s="173">
        <f t="shared" si="155"/>
        <v>0.90860121758875145</v>
      </c>
      <c r="T326" s="149">
        <v>0</v>
      </c>
      <c r="U326" s="97"/>
      <c r="V326" s="149">
        <f>1/PI()*ATAN('Exhibit4_Impact-Test'!$Y$25*S_RDY_SP)+'Exhibit4_Impact-Test'!$Y$26</f>
        <v>0.5462494400094019</v>
      </c>
      <c r="W326" s="172">
        <f t="shared" si="156"/>
        <v>0.55310429673109085</v>
      </c>
      <c r="X326" s="149">
        <f>1/PI()*ATAN('Exhibit4_Impact-Test'!$Y$25*S_RS_SP)+'Exhibit4_Impact-Test'!$Y$26</f>
        <v>0.83986760284523987</v>
      </c>
      <c r="Y326" s="172">
        <f t="shared" si="157"/>
        <v>0.84355710585179178</v>
      </c>
      <c r="Z326" s="149">
        <f>1/PI()*ATAN('Exhibit4_Impact-Test'!$Y$25*S_5050_SP)+'Exhibit4_Impact-Test'!$Y$26</f>
        <v>0.5</v>
      </c>
      <c r="AA326" s="149">
        <f t="shared" si="158"/>
        <v>0.50692286819688981</v>
      </c>
      <c r="AB326" s="195">
        <f>VLOOKUP(_xlfn.NUMBERVALUE(LEFT(A326,4)),Transactioncosts!$C:$G,5,FALSE)</f>
        <v>70</v>
      </c>
      <c r="AC326" s="174"/>
      <c r="AD326" s="175">
        <f t="shared" si="159"/>
        <v>1.0177840199252848</v>
      </c>
      <c r="AE326" s="149">
        <f t="shared" si="160"/>
        <v>1.0260487514001246</v>
      </c>
      <c r="AF326" s="149">
        <f t="shared" si="161"/>
        <v>1.0164821958186026</v>
      </c>
      <c r="AG326" s="176">
        <f t="shared" si="162"/>
        <v>1.0176990216356956</v>
      </c>
      <c r="AH326" s="149">
        <f t="shared" si="163"/>
        <v>1.0220689239009846</v>
      </c>
      <c r="AI326" s="149">
        <f t="shared" si="164"/>
        <v>1.0164337357412243</v>
      </c>
      <c r="AJ326" s="97"/>
      <c r="AK326" s="171">
        <f t="shared" si="165"/>
        <v>1.7627734445374819E-2</v>
      </c>
      <c r="AL326" s="149">
        <f t="shared" si="166"/>
        <v>2.5715261604256093E-2</v>
      </c>
      <c r="AM326" s="149">
        <f t="shared" si="167"/>
        <v>1.6347838751959307E-2</v>
      </c>
      <c r="AN326" s="149">
        <f t="shared" si="172"/>
        <v>1.2865125737643244</v>
      </c>
      <c r="AO326" s="149">
        <f t="shared" si="172"/>
        <v>3.7459397192727764</v>
      </c>
      <c r="AP326" s="149">
        <f t="shared" si="172"/>
        <v>1.2546933769897828</v>
      </c>
      <c r="AQ326" s="97"/>
      <c r="AR326" s="171">
        <f t="shared" si="168"/>
        <v>1.7544217866849645E-2</v>
      </c>
      <c r="AS326" s="149">
        <f t="shared" si="169"/>
        <v>2.1828929723751122E-2</v>
      </c>
      <c r="AT326" s="149">
        <f t="shared" si="170"/>
        <v>1.6300163315277338E-2</v>
      </c>
      <c r="AU326" s="175">
        <f t="shared" si="173"/>
        <v>1.2592919511221876</v>
      </c>
      <c r="AV326" s="149">
        <f t="shared" si="174"/>
        <v>3.1149912754007656</v>
      </c>
      <c r="AW326" s="149">
        <f t="shared" si="175"/>
        <v>1.2416196632082799</v>
      </c>
    </row>
    <row r="327" spans="1:49" ht="15" x14ac:dyDescent="0.25">
      <c r="A327" s="130">
        <v>1898.02</v>
      </c>
      <c r="B327" s="138"/>
      <c r="C327" s="166">
        <f>raw_Data!B333</f>
        <v>4.87</v>
      </c>
      <c r="D327" s="167">
        <f>raw_Data!J333</f>
        <v>1.5274999999999999E-2</v>
      </c>
      <c r="E327" s="167">
        <f>raw_Data!L333</f>
        <v>2.7328524040728386E-3</v>
      </c>
      <c r="F327" s="168">
        <f t="shared" si="150"/>
        <v>4.88</v>
      </c>
      <c r="G327" s="167">
        <f>raw_Data!K333</f>
        <v>3.1301229508196721E-3</v>
      </c>
      <c r="H327" s="167">
        <f t="shared" si="151"/>
        <v>-2.049180327868827E-3</v>
      </c>
      <c r="I327" s="165"/>
      <c r="J327" s="167">
        <f t="shared" si="152"/>
        <v>0.99829224890178281</v>
      </c>
      <c r="K327" s="167">
        <f t="shared" si="171"/>
        <v>1.0251013058555358E-3</v>
      </c>
      <c r="L327" s="93"/>
      <c r="M327" s="171">
        <f t="shared" si="147"/>
        <v>1.0010251013058555</v>
      </c>
      <c r="N327" s="172">
        <f t="shared" si="153"/>
        <v>1.0010809426229508</v>
      </c>
      <c r="O327" s="170">
        <f t="shared" si="148"/>
        <v>326</v>
      </c>
      <c r="P327" s="170">
        <f t="shared" si="149"/>
        <v>328</v>
      </c>
      <c r="Q327" s="169"/>
      <c r="R327" s="149">
        <f t="shared" si="154"/>
        <v>6.4699997449837912E-2</v>
      </c>
      <c r="S327" s="173">
        <f t="shared" si="155"/>
        <v>-0.42701230728539225</v>
      </c>
      <c r="T327" s="149">
        <v>0</v>
      </c>
      <c r="U327" s="97"/>
      <c r="V327" s="149">
        <f>1/PI()*ATAN('Exhibit4_Impact-Test'!$Y$25*S_RDY_SP)+'Exhibit4_Impact-Test'!$Y$26</f>
        <v>0.540961683932627</v>
      </c>
      <c r="W327" s="172">
        <f t="shared" si="156"/>
        <v>0.54097553594985071</v>
      </c>
      <c r="X327" s="149">
        <f>1/PI()*ATAN('Exhibit4_Impact-Test'!$Y$25*S_RS_SP)+'Exhibit4_Impact-Test'!$Y$26</f>
        <v>0.27501032026036826</v>
      </c>
      <c r="Y327" s="172">
        <f t="shared" si="157"/>
        <v>0.27502144231026326</v>
      </c>
      <c r="Z327" s="149">
        <f>1/PI()*ATAN('Exhibit4_Impact-Test'!$Y$25*S_5050_SP)+'Exhibit4_Impact-Test'!$Y$26</f>
        <v>0.5</v>
      </c>
      <c r="AA327" s="149">
        <f t="shared" si="158"/>
        <v>0.50001394564420421</v>
      </c>
      <c r="AB327" s="195">
        <f>VLOOKUP(_xlfn.NUMBERVALUE(LEFT(A327,4)),Transactioncosts!$C:$G,5,FALSE)</f>
        <v>70</v>
      </c>
      <c r="AC327" s="174"/>
      <c r="AD327" s="175">
        <f t="shared" si="159"/>
        <v>1.0010553093187844</v>
      </c>
      <c r="AE327" s="149">
        <f t="shared" si="160"/>
        <v>1.0010404582443537</v>
      </c>
      <c r="AF327" s="149">
        <f t="shared" si="161"/>
        <v>1.0010530219644032</v>
      </c>
      <c r="AG327" s="176">
        <f t="shared" si="162"/>
        <v>1.0010174822122766</v>
      </c>
      <c r="AH327" s="149">
        <f t="shared" si="163"/>
        <v>1.0002016563771015</v>
      </c>
      <c r="AI327" s="149">
        <f t="shared" si="164"/>
        <v>1.0010529243448938</v>
      </c>
      <c r="AJ327" s="97"/>
      <c r="AK327" s="171">
        <f t="shared" si="165"/>
        <v>1.0547528713535997E-3</v>
      </c>
      <c r="AL327" s="149">
        <f t="shared" si="166"/>
        <v>1.0399173428323894E-3</v>
      </c>
      <c r="AM327" s="149">
        <f t="shared" si="167"/>
        <v>1.0524679256835806E-3</v>
      </c>
      <c r="AN327" s="149">
        <f t="shared" si="172"/>
        <v>1.287567326635678</v>
      </c>
      <c r="AO327" s="149">
        <f t="shared" si="172"/>
        <v>3.7469796366156087</v>
      </c>
      <c r="AP327" s="149">
        <f t="shared" si="172"/>
        <v>1.2557458449154664</v>
      </c>
      <c r="AQ327" s="97"/>
      <c r="AR327" s="171">
        <f t="shared" si="168"/>
        <v>1.0169649281056758E-3</v>
      </c>
      <c r="AS327" s="149">
        <f t="shared" si="169"/>
        <v>2.0163604718730148E-4</v>
      </c>
      <c r="AT327" s="149">
        <f t="shared" si="170"/>
        <v>1.0523704088568164E-3</v>
      </c>
      <c r="AU327" s="175">
        <f t="shared" si="173"/>
        <v>1.2603089160502934</v>
      </c>
      <c r="AV327" s="149">
        <f t="shared" si="174"/>
        <v>3.1151929114479531</v>
      </c>
      <c r="AW327" s="149">
        <f t="shared" si="175"/>
        <v>1.2426720336171366</v>
      </c>
    </row>
    <row r="328" spans="1:49" ht="15" x14ac:dyDescent="0.25">
      <c r="A328" s="130">
        <v>1898.03</v>
      </c>
      <c r="B328" s="138"/>
      <c r="C328" s="166">
        <f>raw_Data!B334</f>
        <v>4.6500000000000004</v>
      </c>
      <c r="D328" s="167">
        <f>raw_Data!J334</f>
        <v>1.5416666666666667E-2</v>
      </c>
      <c r="E328" s="167">
        <f>raw_Data!L334</f>
        <v>2.7160031775159688E-3</v>
      </c>
      <c r="F328" s="168">
        <f t="shared" si="150"/>
        <v>4.87</v>
      </c>
      <c r="G328" s="167">
        <f>raw_Data!K334</f>
        <v>3.1656399726214921E-3</v>
      </c>
      <c r="H328" s="167">
        <f t="shared" si="151"/>
        <v>-4.5174537987679675E-2</v>
      </c>
      <c r="I328" s="165"/>
      <c r="J328" s="167">
        <f t="shared" si="152"/>
        <v>0.99829030326402624</v>
      </c>
      <c r="K328" s="167">
        <f t="shared" si="171"/>
        <v>1.0063064415422041E-3</v>
      </c>
      <c r="L328" s="93"/>
      <c r="M328" s="171">
        <f t="shared" si="147"/>
        <v>1.0010063064415422</v>
      </c>
      <c r="N328" s="172">
        <f t="shared" si="153"/>
        <v>0.95799110198494186</v>
      </c>
      <c r="O328" s="170">
        <f t="shared" si="148"/>
        <v>327</v>
      </c>
      <c r="P328" s="170">
        <f t="shared" si="149"/>
        <v>329</v>
      </c>
      <c r="Q328" s="169"/>
      <c r="R328" s="149">
        <f t="shared" si="154"/>
        <v>7.3372574025635851E-2</v>
      </c>
      <c r="S328" s="173">
        <f t="shared" si="155"/>
        <v>-0.94295551517781462</v>
      </c>
      <c r="T328" s="149">
        <v>0</v>
      </c>
      <c r="U328" s="97"/>
      <c r="V328" s="149">
        <f>1/PI()*ATAN('Exhibit4_Impact-Test'!$Y$25*S_RDY_SP)+'Exhibit4_Impact-Test'!$Y$26</f>
        <v>0.54637940830810028</v>
      </c>
      <c r="W328" s="172">
        <f t="shared" si="156"/>
        <v>0.53547277598669674</v>
      </c>
      <c r="X328" s="149">
        <f>1/PI()*ATAN('Exhibit4_Impact-Test'!$Y$25*S_RS_SP)+'Exhibit4_Impact-Test'!$Y$26</f>
        <v>0.15519260413137159</v>
      </c>
      <c r="Y328" s="172">
        <f t="shared" si="157"/>
        <v>0.14952081747870988</v>
      </c>
      <c r="Z328" s="149">
        <f>1/PI()*ATAN('Exhibit4_Impact-Test'!$Y$25*S_5050_SP)+'Exhibit4_Impact-Test'!$Y$26</f>
        <v>0.5</v>
      </c>
      <c r="AA328" s="149">
        <f t="shared" si="158"/>
        <v>0.48902111756973909</v>
      </c>
      <c r="AB328" s="195">
        <f>VLOOKUP(_xlfn.NUMBERVALUE(LEFT(A328,4)),Transactioncosts!$C:$G,5,FALSE)</f>
        <v>70</v>
      </c>
      <c r="AC328" s="174"/>
      <c r="AD328" s="175">
        <f t="shared" si="159"/>
        <v>0.97750368448229286</v>
      </c>
      <c r="AE328" s="149">
        <f t="shared" si="160"/>
        <v>0.99433066484467902</v>
      </c>
      <c r="AF328" s="149">
        <f t="shared" si="161"/>
        <v>0.97949870421324203</v>
      </c>
      <c r="AG328" s="176">
        <f t="shared" si="162"/>
        <v>0.97729544522178435</v>
      </c>
      <c r="AH328" s="149">
        <f t="shared" si="163"/>
        <v>0.99420799936327975</v>
      </c>
      <c r="AI328" s="149">
        <f t="shared" si="164"/>
        <v>0.97942185203623022</v>
      </c>
      <c r="AJ328" s="97"/>
      <c r="AK328" s="171">
        <f t="shared" si="165"/>
        <v>-2.2753217838371788E-2</v>
      </c>
      <c r="AL328" s="149">
        <f t="shared" si="166"/>
        <v>-5.6854668353658313E-3</v>
      </c>
      <c r="AM328" s="149">
        <f t="shared" si="167"/>
        <v>-2.0714364504754543E-2</v>
      </c>
      <c r="AN328" s="149">
        <f t="shared" si="172"/>
        <v>1.2648141087973062</v>
      </c>
      <c r="AO328" s="149">
        <f t="shared" si="172"/>
        <v>3.7412941697802431</v>
      </c>
      <c r="AP328" s="149">
        <f t="shared" si="172"/>
        <v>1.2350314804107119</v>
      </c>
      <c r="AQ328" s="97"/>
      <c r="AR328" s="171">
        <f t="shared" si="168"/>
        <v>-2.2966272221435411E-2</v>
      </c>
      <c r="AS328" s="149">
        <f t="shared" si="169"/>
        <v>-5.8088393236787224E-3</v>
      </c>
      <c r="AT328" s="149">
        <f t="shared" si="170"/>
        <v>-2.07928283064703E-2</v>
      </c>
      <c r="AU328" s="175">
        <f t="shared" si="173"/>
        <v>1.2373426438288579</v>
      </c>
      <c r="AV328" s="149">
        <f t="shared" si="174"/>
        <v>3.1093840721242745</v>
      </c>
      <c r="AW328" s="149">
        <f t="shared" si="175"/>
        <v>1.2218792053106664</v>
      </c>
    </row>
    <row r="329" spans="1:49" ht="15" x14ac:dyDescent="0.25">
      <c r="A329" s="130">
        <v>1898.04</v>
      </c>
      <c r="B329" s="138"/>
      <c r="C329" s="166">
        <f>raw_Data!B335</f>
        <v>4.57</v>
      </c>
      <c r="D329" s="167">
        <f>raw_Data!J335</f>
        <v>1.5558333333333334E-2</v>
      </c>
      <c r="E329" s="167">
        <f>raw_Data!L335</f>
        <v>2.6991508359812677E-3</v>
      </c>
      <c r="F329" s="168">
        <f t="shared" si="150"/>
        <v>4.6500000000000004</v>
      </c>
      <c r="G329" s="167">
        <f>raw_Data!K335</f>
        <v>3.3458781362007166E-3</v>
      </c>
      <c r="H329" s="167">
        <f t="shared" si="151"/>
        <v>-1.7204301075268824E-2</v>
      </c>
      <c r="I329" s="165"/>
      <c r="J329" s="167">
        <f t="shared" si="152"/>
        <v>0.99828835444937036</v>
      </c>
      <c r="K329" s="167">
        <f t="shared" si="171"/>
        <v>9.8750528535163085E-4</v>
      </c>
      <c r="L329" s="93"/>
      <c r="M329" s="171">
        <f t="shared" si="147"/>
        <v>1.0009875052853516</v>
      </c>
      <c r="N329" s="172">
        <f t="shared" si="153"/>
        <v>0.98614157706093175</v>
      </c>
      <c r="O329" s="170">
        <f t="shared" si="148"/>
        <v>328</v>
      </c>
      <c r="P329" s="170">
        <f t="shared" si="149"/>
        <v>330</v>
      </c>
      <c r="Q329" s="169"/>
      <c r="R329" s="149">
        <f t="shared" si="154"/>
        <v>0.1039075043022504</v>
      </c>
      <c r="S329" s="173">
        <f t="shared" si="155"/>
        <v>-0.86365654143378456</v>
      </c>
      <c r="T329" s="149">
        <v>0</v>
      </c>
      <c r="U329" s="97"/>
      <c r="V329" s="149">
        <f>1/PI()*ATAN('Exhibit4_Impact-Test'!$Y$25*S_RDY_SP)+'Exhibit4_Impact-Test'!$Y$26</f>
        <v>0.5652212417736181</v>
      </c>
      <c r="W329" s="172">
        <f t="shared" si="156"/>
        <v>0.5615456987577544</v>
      </c>
      <c r="X329" s="149">
        <f>1/PI()*ATAN('Exhibit4_Impact-Test'!$Y$25*S_RS_SP)+'Exhibit4_Impact-Test'!$Y$26</f>
        <v>0.16704445767861176</v>
      </c>
      <c r="Y329" s="172">
        <f t="shared" si="157"/>
        <v>0.16497569874938586</v>
      </c>
      <c r="Z329" s="149">
        <f>1/PI()*ATAN('Exhibit4_Impact-Test'!$Y$25*S_5050_SP)+'Exhibit4_Impact-Test'!$Y$26</f>
        <v>0.5</v>
      </c>
      <c r="AA329" s="149">
        <f t="shared" si="158"/>
        <v>0.49626447814681196</v>
      </c>
      <c r="AB329" s="195">
        <f>VLOOKUP(_xlfn.NUMBERVALUE(LEFT(A329,4)),Transactioncosts!$C:$G,5,FALSE)</f>
        <v>70</v>
      </c>
      <c r="AC329" s="174"/>
      <c r="AD329" s="175">
        <f t="shared" si="159"/>
        <v>0.99259627129906303</v>
      </c>
      <c r="AE329" s="149">
        <f t="shared" si="160"/>
        <v>0.9985075752563678</v>
      </c>
      <c r="AF329" s="149">
        <f t="shared" si="161"/>
        <v>0.99356454117314175</v>
      </c>
      <c r="AG329" s="176">
        <f t="shared" si="162"/>
        <v>0.99250325955958796</v>
      </c>
      <c r="AH329" s="149">
        <f t="shared" si="163"/>
        <v>0.9937318346585079</v>
      </c>
      <c r="AI329" s="149">
        <f t="shared" si="164"/>
        <v>0.9935383925201694</v>
      </c>
      <c r="AJ329" s="97"/>
      <c r="AK329" s="171">
        <f t="shared" si="165"/>
        <v>-7.4312723348820761E-3</v>
      </c>
      <c r="AL329" s="149">
        <f t="shared" si="166"/>
        <v>-1.4935395187232457E-3</v>
      </c>
      <c r="AM329" s="149">
        <f t="shared" si="167"/>
        <v>-6.4562556648257883E-3</v>
      </c>
      <c r="AN329" s="149">
        <f t="shared" si="172"/>
        <v>1.257382836462424</v>
      </c>
      <c r="AO329" s="149">
        <f t="shared" si="172"/>
        <v>3.7398006302615197</v>
      </c>
      <c r="AP329" s="149">
        <f t="shared" si="172"/>
        <v>1.2285752247458861</v>
      </c>
      <c r="AQ329" s="97"/>
      <c r="AR329" s="171">
        <f t="shared" si="168"/>
        <v>-7.5249822351639043E-3</v>
      </c>
      <c r="AS329" s="149">
        <f t="shared" si="169"/>
        <v>-6.2878927695919906E-3</v>
      </c>
      <c r="AT329" s="149">
        <f t="shared" si="170"/>
        <v>-6.4825740326672114E-3</v>
      </c>
      <c r="AU329" s="175">
        <f t="shared" si="173"/>
        <v>1.229817661593694</v>
      </c>
      <c r="AV329" s="149">
        <f t="shared" si="174"/>
        <v>3.1030961793546825</v>
      </c>
      <c r="AW329" s="149">
        <f t="shared" si="175"/>
        <v>1.2153966312779991</v>
      </c>
    </row>
    <row r="330" spans="1:49" ht="15" x14ac:dyDescent="0.25">
      <c r="A330" s="130">
        <v>1898.05</v>
      </c>
      <c r="B330" s="138"/>
      <c r="C330" s="166">
        <f>raw_Data!B336</f>
        <v>4.87</v>
      </c>
      <c r="D330" s="167">
        <f>raw_Data!J336</f>
        <v>1.5691666666666666E-2</v>
      </c>
      <c r="E330" s="167">
        <f>raw_Data!L336</f>
        <v>2.6822953782641434E-3</v>
      </c>
      <c r="F330" s="168">
        <f t="shared" si="150"/>
        <v>4.57</v>
      </c>
      <c r="G330" s="167">
        <f>raw_Data!K336</f>
        <v>3.4336250911743251E-3</v>
      </c>
      <c r="H330" s="167">
        <f t="shared" si="151"/>
        <v>6.5645514223194645E-2</v>
      </c>
      <c r="I330" s="165"/>
      <c r="J330" s="167">
        <f t="shared" si="152"/>
        <v>0.99828640245144862</v>
      </c>
      <c r="K330" s="167">
        <f t="shared" si="171"/>
        <v>9.686978297127613E-4</v>
      </c>
      <c r="L330" s="93"/>
      <c r="M330" s="171">
        <f t="shared" si="147"/>
        <v>1.0009686978297128</v>
      </c>
      <c r="N330" s="172">
        <f t="shared" si="153"/>
        <v>1.069079139314369</v>
      </c>
      <c r="O330" s="170">
        <f t="shared" si="148"/>
        <v>329</v>
      </c>
      <c r="P330" s="170">
        <f t="shared" si="149"/>
        <v>331</v>
      </c>
      <c r="Q330" s="169"/>
      <c r="R330" s="149">
        <f t="shared" si="154"/>
        <v>0.11976212141403145</v>
      </c>
      <c r="S330" s="173">
        <f t="shared" si="155"/>
        <v>0.96050678083440422</v>
      </c>
      <c r="T330" s="149">
        <v>0</v>
      </c>
      <c r="U330" s="97"/>
      <c r="V330" s="149">
        <f>1/PI()*ATAN('Exhibit4_Impact-Test'!$Y$25*S_RDY_SP)+'Exhibit4_Impact-Test'!$Y$26</f>
        <v>0.57483309011133443</v>
      </c>
      <c r="W330" s="172">
        <f t="shared" si="156"/>
        <v>0.59083718497424775</v>
      </c>
      <c r="X330" s="149">
        <f>1/PI()*ATAN('Exhibit4_Impact-Test'!$Y$25*S_RS_SP)+'Exhibit4_Impact-Test'!$Y$26</f>
        <v>0.84722435558652021</v>
      </c>
      <c r="Y330" s="172">
        <f t="shared" si="157"/>
        <v>0.85555165538191957</v>
      </c>
      <c r="Z330" s="149">
        <f>1/PI()*ATAN('Exhibit4_Impact-Test'!$Y$25*S_5050_SP)+'Exhibit4_Impact-Test'!$Y$26</f>
        <v>0.5</v>
      </c>
      <c r="AA330" s="149">
        <f t="shared" si="158"/>
        <v>0.51645141727222688</v>
      </c>
      <c r="AB330" s="195">
        <f>VLOOKUP(_xlfn.NUMBERVALUE(LEFT(A330,4)),Transactioncosts!$C:$G,5,FALSE)</f>
        <v>70</v>
      </c>
      <c r="AC330" s="174"/>
      <c r="AD330" s="175">
        <f t="shared" si="159"/>
        <v>1.040120833377185</v>
      </c>
      <c r="AE330" s="149">
        <f t="shared" si="160"/>
        <v>1.0586735227252642</v>
      </c>
      <c r="AF330" s="149">
        <f t="shared" si="161"/>
        <v>1.0350239185720409</v>
      </c>
      <c r="AG330" s="176">
        <f t="shared" si="162"/>
        <v>1.0399071215370776</v>
      </c>
      <c r="AH330" s="149">
        <f t="shared" si="163"/>
        <v>1.0585911458093207</v>
      </c>
      <c r="AI330" s="149">
        <f t="shared" si="164"/>
        <v>1.0349087586511354</v>
      </c>
      <c r="AJ330" s="97"/>
      <c r="AK330" s="171">
        <f t="shared" si="165"/>
        <v>3.9336892343818708E-2</v>
      </c>
      <c r="AL330" s="149">
        <f t="shared" si="166"/>
        <v>5.701673082168883E-2</v>
      </c>
      <c r="AM330" s="149">
        <f t="shared" si="167"/>
        <v>3.4424536181747151E-2</v>
      </c>
      <c r="AN330" s="149">
        <f t="shared" si="172"/>
        <v>1.2967197288062426</v>
      </c>
      <c r="AO330" s="149">
        <f t="shared" si="172"/>
        <v>3.7968173610832086</v>
      </c>
      <c r="AP330" s="149">
        <f t="shared" si="172"/>
        <v>1.2629997609276333</v>
      </c>
      <c r="AQ330" s="97"/>
      <c r="AR330" s="171">
        <f t="shared" si="168"/>
        <v>3.9131402950895483E-2</v>
      </c>
      <c r="AS330" s="149">
        <f t="shared" si="169"/>
        <v>5.6938916349828714E-2</v>
      </c>
      <c r="AT330" s="149">
        <f t="shared" si="170"/>
        <v>3.4313266938750517E-2</v>
      </c>
      <c r="AU330" s="175">
        <f t="shared" si="173"/>
        <v>1.2689490645445896</v>
      </c>
      <c r="AV330" s="149">
        <f t="shared" si="174"/>
        <v>3.1600350957045111</v>
      </c>
      <c r="AW330" s="149">
        <f t="shared" si="175"/>
        <v>1.2497098982167496</v>
      </c>
    </row>
    <row r="331" spans="1:49" ht="15" x14ac:dyDescent="0.25">
      <c r="A331" s="130">
        <v>1898.06</v>
      </c>
      <c r="B331" s="138"/>
      <c r="C331" s="166">
        <f>raw_Data!B337</f>
        <v>5.0599999999999996</v>
      </c>
      <c r="D331" s="167">
        <f>raw_Data!J337</f>
        <v>1.5833333333333335E-2</v>
      </c>
      <c r="E331" s="167">
        <f>raw_Data!L337</f>
        <v>2.665436803160004E-3</v>
      </c>
      <c r="F331" s="168">
        <f t="shared" si="150"/>
        <v>4.87</v>
      </c>
      <c r="G331" s="167">
        <f>raw_Data!K337</f>
        <v>3.2511978097193705E-3</v>
      </c>
      <c r="H331" s="167">
        <f t="shared" si="151"/>
        <v>3.9014373716632411E-2</v>
      </c>
      <c r="I331" s="165"/>
      <c r="J331" s="167">
        <f t="shared" si="152"/>
        <v>0.99828444726397048</v>
      </c>
      <c r="K331" s="167">
        <f t="shared" si="171"/>
        <v>9.4988406713047979E-4</v>
      </c>
      <c r="L331" s="93"/>
      <c r="M331" s="171">
        <f t="shared" si="147"/>
        <v>1.0009498840671305</v>
      </c>
      <c r="N331" s="172">
        <f t="shared" si="153"/>
        <v>1.0422655715263516</v>
      </c>
      <c r="O331" s="170">
        <f t="shared" si="148"/>
        <v>330</v>
      </c>
      <c r="P331" s="170">
        <f t="shared" si="149"/>
        <v>332</v>
      </c>
      <c r="Q331" s="169"/>
      <c r="R331" s="149">
        <f t="shared" si="154"/>
        <v>9.5879849092498484E-2</v>
      </c>
      <c r="S331" s="173">
        <f t="shared" si="155"/>
        <v>0.935671231383985</v>
      </c>
      <c r="T331" s="149">
        <v>0</v>
      </c>
      <c r="U331" s="97"/>
      <c r="V331" s="149">
        <f>1/PI()*ATAN('Exhibit4_Impact-Test'!$Y$25*S_RDY_SP)+'Exhibit4_Impact-Test'!$Y$26</f>
        <v>0.56030692210177191</v>
      </c>
      <c r="W331" s="172">
        <f t="shared" si="156"/>
        <v>0.57024605526967698</v>
      </c>
      <c r="X331" s="149">
        <f>1/PI()*ATAN('Exhibit4_Impact-Test'!$Y$25*S_RS_SP)+'Exhibit4_Impact-Test'!$Y$26</f>
        <v>0.843783524532841</v>
      </c>
      <c r="Y331" s="172">
        <f t="shared" si="157"/>
        <v>0.8490411807019328</v>
      </c>
      <c r="Z331" s="149">
        <f>1/PI()*ATAN('Exhibit4_Impact-Test'!$Y$25*S_5050_SP)+'Exhibit4_Impact-Test'!$Y$26</f>
        <v>0.5</v>
      </c>
      <c r="AA331" s="149">
        <f t="shared" si="158"/>
        <v>0.5101104578438157</v>
      </c>
      <c r="AB331" s="195">
        <f>VLOOKUP(_xlfn.NUMBERVALUE(LEFT(A331,4)),Transactioncosts!$C:$G,5,FALSE)</f>
        <v>70</v>
      </c>
      <c r="AC331" s="174"/>
      <c r="AD331" s="175">
        <f t="shared" si="159"/>
        <v>1.0240993497419255</v>
      </c>
      <c r="AE331" s="149">
        <f t="shared" si="160"/>
        <v>1.0358113804499693</v>
      </c>
      <c r="AF331" s="149">
        <f t="shared" si="161"/>
        <v>1.021607727796741</v>
      </c>
      <c r="AG331" s="176">
        <f t="shared" si="162"/>
        <v>1.0239804192730029</v>
      </c>
      <c r="AH331" s="149">
        <f t="shared" si="163"/>
        <v>1.0353150519444283</v>
      </c>
      <c r="AI331" s="149">
        <f t="shared" si="164"/>
        <v>1.0215369545918342</v>
      </c>
      <c r="AJ331" s="97"/>
      <c r="AK331" s="171">
        <f t="shared" si="165"/>
        <v>2.3813543143409815E-2</v>
      </c>
      <c r="AL331" s="149">
        <f t="shared" si="166"/>
        <v>3.5185062058678045E-2</v>
      </c>
      <c r="AM331" s="149">
        <f t="shared" si="167"/>
        <v>2.1377590113163002E-2</v>
      </c>
      <c r="AN331" s="149">
        <f t="shared" si="172"/>
        <v>1.3205332719496525</v>
      </c>
      <c r="AO331" s="149">
        <f t="shared" si="172"/>
        <v>3.8320024231418865</v>
      </c>
      <c r="AP331" s="149">
        <f t="shared" si="172"/>
        <v>1.2843773510407963</v>
      </c>
      <c r="AQ331" s="97"/>
      <c r="AR331" s="171">
        <f t="shared" si="168"/>
        <v>2.3697404630783892E-2</v>
      </c>
      <c r="AS331" s="149">
        <f t="shared" si="169"/>
        <v>3.4705778411596847E-2</v>
      </c>
      <c r="AT331" s="149">
        <f t="shared" si="170"/>
        <v>2.1308311412006752E-2</v>
      </c>
      <c r="AU331" s="175">
        <f t="shared" si="173"/>
        <v>1.2926464691753734</v>
      </c>
      <c r="AV331" s="149">
        <f t="shared" si="174"/>
        <v>3.1947408741161079</v>
      </c>
      <c r="AW331" s="149">
        <f t="shared" si="175"/>
        <v>1.2710182096287563</v>
      </c>
    </row>
    <row r="332" spans="1:49" ht="15" x14ac:dyDescent="0.25">
      <c r="A332" s="130">
        <v>1898.07</v>
      </c>
      <c r="B332" s="138"/>
      <c r="C332" s="166">
        <f>raw_Data!B338</f>
        <v>5.08</v>
      </c>
      <c r="D332" s="167">
        <f>raw_Data!J338</f>
        <v>1.5975E-2</v>
      </c>
      <c r="E332" s="167">
        <f>raw_Data!L338</f>
        <v>2.648575109462703E-3</v>
      </c>
      <c r="F332" s="168">
        <f t="shared" si="150"/>
        <v>5.0599999999999996</v>
      </c>
      <c r="G332" s="167">
        <f>raw_Data!K338</f>
        <v>3.1571146245059291E-3</v>
      </c>
      <c r="H332" s="167">
        <f t="shared" si="151"/>
        <v>3.9525691699606735E-3</v>
      </c>
      <c r="I332" s="165"/>
      <c r="J332" s="167">
        <f t="shared" si="152"/>
        <v>0.99828248888047277</v>
      </c>
      <c r="K332" s="167">
        <f t="shared" si="171"/>
        <v>9.310639899355877E-4</v>
      </c>
      <c r="L332" s="93"/>
      <c r="M332" s="171">
        <f t="shared" si="147"/>
        <v>1.0009310639899356</v>
      </c>
      <c r="N332" s="172">
        <f t="shared" si="153"/>
        <v>1.0071096837944664</v>
      </c>
      <c r="O332" s="170">
        <f t="shared" si="148"/>
        <v>331</v>
      </c>
      <c r="P332" s="170">
        <f t="shared" si="149"/>
        <v>333</v>
      </c>
      <c r="Q332" s="169"/>
      <c r="R332" s="149">
        <f t="shared" si="154"/>
        <v>8.4443706071828106E-2</v>
      </c>
      <c r="S332" s="173">
        <f t="shared" si="155"/>
        <v>0.59724472688816044</v>
      </c>
      <c r="T332" s="149">
        <v>0</v>
      </c>
      <c r="U332" s="97"/>
      <c r="V332" s="149">
        <f>1/PI()*ATAN('Exhibit4_Impact-Test'!$Y$25*S_RDY_SP)+'Exhibit4_Impact-Test'!$Y$26</f>
        <v>0.55325598828072975</v>
      </c>
      <c r="W332" s="172">
        <f t="shared" si="156"/>
        <v>0.55477650605453588</v>
      </c>
      <c r="X332" s="149">
        <f>1/PI()*ATAN('Exhibit4_Impact-Test'!$Y$25*S_RS_SP)+'Exhibit4_Impact-Test'!$Y$26</f>
        <v>0.77813710848178907</v>
      </c>
      <c r="Y332" s="172">
        <f t="shared" si="157"/>
        <v>0.77919769726437127</v>
      </c>
      <c r="Z332" s="149">
        <f>1/PI()*ATAN('Exhibit4_Impact-Test'!$Y$25*S_5050_SP)+'Exhibit4_Impact-Test'!$Y$26</f>
        <v>0.5</v>
      </c>
      <c r="AA332" s="149">
        <f t="shared" si="158"/>
        <v>0.50153846972760596</v>
      </c>
      <c r="AB332" s="195">
        <f>VLOOKUP(_xlfn.NUMBERVALUE(LEFT(A332,4)),Transactioncosts!$C:$G,5,FALSE)</f>
        <v>70</v>
      </c>
      <c r="AC332" s="174"/>
      <c r="AD332" s="175">
        <f t="shared" si="159"/>
        <v>1.0043494223961023</v>
      </c>
      <c r="AE332" s="149">
        <f t="shared" si="160"/>
        <v>1.0057388773390414</v>
      </c>
      <c r="AF332" s="149">
        <f t="shared" si="161"/>
        <v>1.0040203738922009</v>
      </c>
      <c r="AG332" s="176">
        <f t="shared" si="162"/>
        <v>1.0043370744779727</v>
      </c>
      <c r="AH332" s="149">
        <f t="shared" si="163"/>
        <v>1.0052885636698339</v>
      </c>
      <c r="AI332" s="149">
        <f t="shared" si="164"/>
        <v>1.0040096046041076</v>
      </c>
      <c r="AJ332" s="97"/>
      <c r="AK332" s="171">
        <f t="shared" si="165"/>
        <v>4.3399909960516025E-3</v>
      </c>
      <c r="AL332" s="149">
        <f t="shared" si="166"/>
        <v>5.7224727153099685E-3</v>
      </c>
      <c r="AM332" s="149">
        <f t="shared" si="167"/>
        <v>4.0123137849585972E-3</v>
      </c>
      <c r="AN332" s="149">
        <f t="shared" si="172"/>
        <v>1.3248732629457041</v>
      </c>
      <c r="AO332" s="149">
        <f t="shared" si="172"/>
        <v>3.8377248958571966</v>
      </c>
      <c r="AP332" s="149">
        <f t="shared" si="172"/>
        <v>1.2883896648257549</v>
      </c>
      <c r="AQ332" s="97"/>
      <c r="AR332" s="171">
        <f t="shared" si="168"/>
        <v>4.3276964760765721E-3</v>
      </c>
      <c r="AS332" s="149">
        <f t="shared" si="169"/>
        <v>5.274628327360629E-3</v>
      </c>
      <c r="AT332" s="149">
        <f t="shared" si="170"/>
        <v>4.0015875625329135E-3</v>
      </c>
      <c r="AU332" s="175">
        <f t="shared" si="173"/>
        <v>1.29697416565145</v>
      </c>
      <c r="AV332" s="149">
        <f t="shared" si="174"/>
        <v>3.2000155024434687</v>
      </c>
      <c r="AW332" s="149">
        <f t="shared" si="175"/>
        <v>1.2750197971912893</v>
      </c>
    </row>
    <row r="333" spans="1:49" ht="15" x14ac:dyDescent="0.25">
      <c r="A333" s="130">
        <v>1898.08</v>
      </c>
      <c r="B333" s="138"/>
      <c r="C333" s="166">
        <f>raw_Data!B339</f>
        <v>5.27</v>
      </c>
      <c r="D333" s="167">
        <f>raw_Data!J339</f>
        <v>1.6108333333333332E-2</v>
      </c>
      <c r="E333" s="167">
        <f>raw_Data!L339</f>
        <v>2.6317102959660943E-3</v>
      </c>
      <c r="F333" s="168">
        <f t="shared" si="150"/>
        <v>5.08</v>
      </c>
      <c r="G333" s="167">
        <f>raw_Data!K339</f>
        <v>3.1709317585301836E-3</v>
      </c>
      <c r="H333" s="167">
        <f t="shared" si="151"/>
        <v>3.740157480314954E-2</v>
      </c>
      <c r="I333" s="165"/>
      <c r="J333" s="167">
        <f t="shared" si="152"/>
        <v>0.99828052729463579</v>
      </c>
      <c r="K333" s="167">
        <f t="shared" si="171"/>
        <v>9.1223759060188314E-4</v>
      </c>
      <c r="L333" s="93"/>
      <c r="M333" s="171">
        <f t="shared" si="147"/>
        <v>1.0009122375906019</v>
      </c>
      <c r="N333" s="172">
        <f t="shared" si="153"/>
        <v>1.0405725065616798</v>
      </c>
      <c r="O333" s="170">
        <f t="shared" si="148"/>
        <v>332</v>
      </c>
      <c r="P333" s="170">
        <f t="shared" si="149"/>
        <v>334</v>
      </c>
      <c r="Q333" s="169"/>
      <c r="R333" s="149">
        <f t="shared" si="154"/>
        <v>8.9759606942029155E-2</v>
      </c>
      <c r="S333" s="173">
        <f t="shared" si="155"/>
        <v>0.93386853444389639</v>
      </c>
      <c r="T333" s="149">
        <v>0</v>
      </c>
      <c r="U333" s="97"/>
      <c r="V333" s="149">
        <f>1/PI()*ATAN('Exhibit4_Impact-Test'!$Y$25*S_RDY_SP)+'Exhibit4_Impact-Test'!$Y$26</f>
        <v>0.55654049435876696</v>
      </c>
      <c r="W333" s="172">
        <f t="shared" si="156"/>
        <v>0.56610884802742201</v>
      </c>
      <c r="X333" s="149">
        <f>1/PI()*ATAN('Exhibit4_Impact-Test'!$Y$25*S_RS_SP)+'Exhibit4_Impact-Test'!$Y$26</f>
        <v>0.84352822143688944</v>
      </c>
      <c r="Y333" s="172">
        <f t="shared" si="157"/>
        <v>0.84858899285089384</v>
      </c>
      <c r="Z333" s="149">
        <f>1/PI()*ATAN('Exhibit4_Impact-Test'!$Y$25*S_5050_SP)+'Exhibit4_Impact-Test'!$Y$26</f>
        <v>0.5</v>
      </c>
      <c r="AA333" s="149">
        <f t="shared" si="158"/>
        <v>0.50971358445971304</v>
      </c>
      <c r="AB333" s="195">
        <f>VLOOKUP(_xlfn.NUMBERVALUE(LEFT(A333,4)),Transactioncosts!$C:$G,5,FALSE)</f>
        <v>70</v>
      </c>
      <c r="AC333" s="174"/>
      <c r="AD333" s="175">
        <f t="shared" si="159"/>
        <v>1.0229847832901673</v>
      </c>
      <c r="AE333" s="149">
        <f t="shared" si="160"/>
        <v>1.0343667937374839</v>
      </c>
      <c r="AF333" s="149">
        <f t="shared" si="161"/>
        <v>1.0207423720761408</v>
      </c>
      <c r="AG333" s="176">
        <f t="shared" si="162"/>
        <v>1.0228713988457339</v>
      </c>
      <c r="AH333" s="149">
        <f t="shared" si="163"/>
        <v>1.0303726808895137</v>
      </c>
      <c r="AI333" s="149">
        <f t="shared" si="164"/>
        <v>1.0206743769849229</v>
      </c>
      <c r="AJ333" s="97"/>
      <c r="AK333" s="171">
        <f t="shared" si="165"/>
        <v>2.2724612264694681E-2</v>
      </c>
      <c r="AL333" s="149">
        <f t="shared" si="166"/>
        <v>3.378944600497652E-2</v>
      </c>
      <c r="AM333" s="149">
        <f t="shared" si="167"/>
        <v>2.0530178327652891E-2</v>
      </c>
      <c r="AN333" s="149">
        <f t="shared" si="172"/>
        <v>1.3475978752103988</v>
      </c>
      <c r="AO333" s="149">
        <f t="shared" si="172"/>
        <v>3.8715143418621731</v>
      </c>
      <c r="AP333" s="149">
        <f t="shared" si="172"/>
        <v>1.3089198431534077</v>
      </c>
      <c r="AQ333" s="97"/>
      <c r="AR333" s="171">
        <f t="shared" si="168"/>
        <v>2.2613769239129569E-2</v>
      </c>
      <c r="AS333" s="149">
        <f t="shared" si="169"/>
        <v>2.9920562904588381E-2</v>
      </c>
      <c r="AT333" s="149">
        <f t="shared" si="170"/>
        <v>2.0463562737010433E-2</v>
      </c>
      <c r="AU333" s="175">
        <f t="shared" si="173"/>
        <v>1.3195879348905795</v>
      </c>
      <c r="AV333" s="149">
        <f t="shared" si="174"/>
        <v>3.2299360653480571</v>
      </c>
      <c r="AW333" s="149">
        <f t="shared" si="175"/>
        <v>1.2954833599282998</v>
      </c>
    </row>
    <row r="334" spans="1:49" ht="15" x14ac:dyDescent="0.25">
      <c r="A334" s="130">
        <v>1898.09</v>
      </c>
      <c r="B334" s="138"/>
      <c r="C334" s="166">
        <f>raw_Data!B340</f>
        <v>5.26</v>
      </c>
      <c r="D334" s="167">
        <f>raw_Data!J340</f>
        <v>1.6250000000000001E-2</v>
      </c>
      <c r="E334" s="167">
        <f>raw_Data!L340</f>
        <v>2.6148423614624772E-3</v>
      </c>
      <c r="F334" s="168">
        <f t="shared" si="150"/>
        <v>5.27</v>
      </c>
      <c r="G334" s="167">
        <f>raw_Data!K340</f>
        <v>3.0834914611005695E-3</v>
      </c>
      <c r="H334" s="167">
        <f t="shared" si="151"/>
        <v>-1.8975332068310591E-3</v>
      </c>
      <c r="I334" s="165"/>
      <c r="J334" s="167">
        <f t="shared" si="152"/>
        <v>0.99827856249996705</v>
      </c>
      <c r="K334" s="167">
        <f t="shared" si="171"/>
        <v>8.9340486142952535E-4</v>
      </c>
      <c r="L334" s="93"/>
      <c r="M334" s="171">
        <f t="shared" si="147"/>
        <v>1.0008934048614295</v>
      </c>
      <c r="N334" s="172">
        <f t="shared" si="153"/>
        <v>1.0011859582542695</v>
      </c>
      <c r="O334" s="170">
        <f t="shared" si="148"/>
        <v>333</v>
      </c>
      <c r="P334" s="170">
        <f t="shared" si="149"/>
        <v>335</v>
      </c>
      <c r="Q334" s="169"/>
      <c r="R334" s="149">
        <f t="shared" si="154"/>
        <v>7.9049031746930398E-2</v>
      </c>
      <c r="S334" s="173">
        <f t="shared" si="155"/>
        <v>-0.4189514663230598</v>
      </c>
      <c r="T334" s="149">
        <v>0</v>
      </c>
      <c r="U334" s="97"/>
      <c r="V334" s="149">
        <f>1/PI()*ATAN('Exhibit4_Impact-Test'!$Y$25*S_RDY_SP)+'Exhibit4_Impact-Test'!$Y$26</f>
        <v>0.54991107025120822</v>
      </c>
      <c r="W334" s="172">
        <f t="shared" si="156"/>
        <v>0.54998340355550412</v>
      </c>
      <c r="X334" s="149">
        <f>1/PI()*ATAN('Exhibit4_Impact-Test'!$Y$25*S_RS_SP)+'Exhibit4_Impact-Test'!$Y$26</f>
        <v>0.27800144314086089</v>
      </c>
      <c r="Y334" s="172">
        <f t="shared" si="157"/>
        <v>0.27806010629407635</v>
      </c>
      <c r="Z334" s="149">
        <f>1/PI()*ATAN('Exhibit4_Impact-Test'!$Y$25*S_5050_SP)+'Exhibit4_Impact-Test'!$Y$26</f>
        <v>0.5</v>
      </c>
      <c r="AA334" s="149">
        <f t="shared" si="158"/>
        <v>0.5000730623865941</v>
      </c>
      <c r="AB334" s="195">
        <f>VLOOKUP(_xlfn.NUMBERVALUE(LEFT(A334,4)),Transactioncosts!$C:$G,5,FALSE)</f>
        <v>70</v>
      </c>
      <c r="AC334" s="174"/>
      <c r="AD334" s="175">
        <f t="shared" si="159"/>
        <v>1.0010542832107918</v>
      </c>
      <c r="AE334" s="149">
        <f t="shared" si="160"/>
        <v>1.0009747351268348</v>
      </c>
      <c r="AF334" s="149">
        <f t="shared" si="161"/>
        <v>1.0010396815578495</v>
      </c>
      <c r="AG334" s="176">
        <f t="shared" si="162"/>
        <v>1.001018168779314</v>
      </c>
      <c r="AH334" s="149">
        <f t="shared" si="163"/>
        <v>1.0001700361177812</v>
      </c>
      <c r="AI334" s="149">
        <f t="shared" si="164"/>
        <v>1.0010391701211434</v>
      </c>
      <c r="AJ334" s="97"/>
      <c r="AK334" s="171">
        <f t="shared" si="165"/>
        <v>1.0537278445554631E-3</v>
      </c>
      <c r="AL334" s="149">
        <f t="shared" si="166"/>
        <v>9.7426038102692411E-4</v>
      </c>
      <c r="AM334" s="149">
        <f t="shared" si="167"/>
        <v>1.0391414632971185E-3</v>
      </c>
      <c r="AN334" s="149">
        <f t="shared" si="172"/>
        <v>1.3486516030549542</v>
      </c>
      <c r="AO334" s="149">
        <f t="shared" si="172"/>
        <v>3.8724886022431999</v>
      </c>
      <c r="AP334" s="149">
        <f t="shared" si="172"/>
        <v>1.3099589846167048</v>
      </c>
      <c r="AQ334" s="97"/>
      <c r="AR334" s="171">
        <f t="shared" si="168"/>
        <v>1.0176507970482238E-3</v>
      </c>
      <c r="AS334" s="149">
        <f t="shared" si="169"/>
        <v>1.7002166327904043E-4</v>
      </c>
      <c r="AT334" s="149">
        <f t="shared" si="170"/>
        <v>1.0386305576395639E-3</v>
      </c>
      <c r="AU334" s="175">
        <f t="shared" si="173"/>
        <v>1.3206055856876278</v>
      </c>
      <c r="AV334" s="149">
        <f t="shared" si="174"/>
        <v>3.2301060870113361</v>
      </c>
      <c r="AW334" s="149">
        <f t="shared" si="175"/>
        <v>1.2965219904859393</v>
      </c>
    </row>
    <row r="335" spans="1:49" ht="15" x14ac:dyDescent="0.25">
      <c r="A335" s="130">
        <v>1898.1</v>
      </c>
      <c r="B335" s="138"/>
      <c r="C335" s="166">
        <f>raw_Data!B341</f>
        <v>5.15</v>
      </c>
      <c r="D335" s="167">
        <f>raw_Data!J341</f>
        <v>1.6391666666666669E-2</v>
      </c>
      <c r="E335" s="167">
        <f>raw_Data!L341</f>
        <v>2.5979713047445951E-3</v>
      </c>
      <c r="F335" s="168">
        <f t="shared" si="150"/>
        <v>5.26</v>
      </c>
      <c r="G335" s="167">
        <f>raw_Data!K341</f>
        <v>3.1162864385297852E-3</v>
      </c>
      <c r="H335" s="167">
        <f t="shared" si="151"/>
        <v>-2.0912547528517011E-2</v>
      </c>
      <c r="I335" s="165"/>
      <c r="J335" s="167">
        <f t="shared" si="152"/>
        <v>0.99827659449016237</v>
      </c>
      <c r="K335" s="167">
        <f t="shared" si="171"/>
        <v>8.745657949069674E-4</v>
      </c>
      <c r="L335" s="93"/>
      <c r="M335" s="171">
        <f t="shared" si="147"/>
        <v>1.000874565794907</v>
      </c>
      <c r="N335" s="172">
        <f t="shared" si="153"/>
        <v>0.98220373891001267</v>
      </c>
      <c r="O335" s="170">
        <f t="shared" si="148"/>
        <v>334</v>
      </c>
      <c r="P335" s="170">
        <f t="shared" si="149"/>
        <v>336</v>
      </c>
      <c r="Q335" s="169"/>
      <c r="R335" s="149">
        <f t="shared" si="154"/>
        <v>8.7494819008078317E-2</v>
      </c>
      <c r="S335" s="173">
        <f t="shared" si="155"/>
        <v>-0.88885964938354001</v>
      </c>
      <c r="T335" s="149">
        <v>0</v>
      </c>
      <c r="U335" s="97"/>
      <c r="V335" s="149">
        <f>1/PI()*ATAN('Exhibit4_Impact-Test'!$Y$25*S_RDY_SP)+'Exhibit4_Impact-Test'!$Y$26</f>
        <v>0.55514260805232385</v>
      </c>
      <c r="W335" s="172">
        <f t="shared" si="156"/>
        <v>0.55048749493705196</v>
      </c>
      <c r="X335" s="149">
        <f>1/PI()*ATAN('Exhibit4_Impact-Test'!$Y$25*S_RS_SP)+'Exhibit4_Impact-Test'!$Y$26</f>
        <v>0.16310310500071357</v>
      </c>
      <c r="Y335" s="172">
        <f t="shared" si="157"/>
        <v>0.16054898388795039</v>
      </c>
      <c r="Z335" s="149">
        <f>1/PI()*ATAN('Exhibit4_Impact-Test'!$Y$25*S_5050_SP)+'Exhibit4_Impact-Test'!$Y$26</f>
        <v>0.5</v>
      </c>
      <c r="AA335" s="149">
        <f t="shared" si="158"/>
        <v>0.49529246352990774</v>
      </c>
      <c r="AB335" s="195">
        <f>VLOOKUP(_xlfn.NUMBERVALUE(LEFT(A335,4)),Transactioncosts!$C:$G,5,FALSE)</f>
        <v>70</v>
      </c>
      <c r="AC335" s="174"/>
      <c r="AD335" s="175">
        <f t="shared" si="159"/>
        <v>0.99050959426353336</v>
      </c>
      <c r="AE335" s="149">
        <f t="shared" si="160"/>
        <v>0.99782929595704983</v>
      </c>
      <c r="AF335" s="149">
        <f t="shared" si="161"/>
        <v>0.99153915235245982</v>
      </c>
      <c r="AG335" s="176">
        <f t="shared" si="162"/>
        <v>0.99040101247854273</v>
      </c>
      <c r="AH335" s="149">
        <f t="shared" si="163"/>
        <v>0.99305526070203554</v>
      </c>
      <c r="AI335" s="149">
        <f t="shared" si="164"/>
        <v>0.99150619959716912</v>
      </c>
      <c r="AJ335" s="97"/>
      <c r="AK335" s="171">
        <f t="shared" si="165"/>
        <v>-9.5357266072191877E-3</v>
      </c>
      <c r="AL335" s="149">
        <f t="shared" si="166"/>
        <v>-2.1730634359521726E-3</v>
      </c>
      <c r="AM335" s="149">
        <f t="shared" si="167"/>
        <v>-8.4968438014531907E-3</v>
      </c>
      <c r="AN335" s="149">
        <f t="shared" si="172"/>
        <v>1.3391158764477351</v>
      </c>
      <c r="AO335" s="149">
        <f t="shared" si="172"/>
        <v>3.8703155388072479</v>
      </c>
      <c r="AP335" s="149">
        <f t="shared" si="172"/>
        <v>1.3014621408152516</v>
      </c>
      <c r="AQ335" s="97"/>
      <c r="AR335" s="171">
        <f t="shared" si="168"/>
        <v>-9.6453547597767138E-3</v>
      </c>
      <c r="AS335" s="149">
        <f t="shared" si="169"/>
        <v>-6.9689662315701667E-3</v>
      </c>
      <c r="AT335" s="149">
        <f t="shared" si="170"/>
        <v>-8.5300782963287913E-3</v>
      </c>
      <c r="AU335" s="175">
        <f t="shared" si="173"/>
        <v>1.310960230927851</v>
      </c>
      <c r="AV335" s="149">
        <f t="shared" si="174"/>
        <v>3.2231371207797661</v>
      </c>
      <c r="AW335" s="149">
        <f t="shared" si="175"/>
        <v>1.2879919121896104</v>
      </c>
    </row>
    <row r="336" spans="1:49" ht="15" x14ac:dyDescent="0.25">
      <c r="A336" s="130">
        <v>1898.11</v>
      </c>
      <c r="B336" s="138"/>
      <c r="C336" s="166">
        <f>raw_Data!B342</f>
        <v>5.32</v>
      </c>
      <c r="D336" s="167">
        <f>raw_Data!J342</f>
        <v>1.6525000000000001E-2</v>
      </c>
      <c r="E336" s="167">
        <f>raw_Data!L342</f>
        <v>2.5810971246031933E-3</v>
      </c>
      <c r="F336" s="168">
        <f t="shared" si="150"/>
        <v>5.15</v>
      </c>
      <c r="G336" s="167">
        <f>raw_Data!K342</f>
        <v>3.2087378640776698E-3</v>
      </c>
      <c r="H336" s="167">
        <f t="shared" si="151"/>
        <v>3.3009708737864019E-2</v>
      </c>
      <c r="I336" s="165"/>
      <c r="J336" s="167">
        <f t="shared" si="152"/>
        <v>0.99827462325865468</v>
      </c>
      <c r="K336" s="167">
        <f t="shared" si="171"/>
        <v>8.5572038325798516E-4</v>
      </c>
      <c r="L336" s="93"/>
      <c r="M336" s="171">
        <f t="shared" si="147"/>
        <v>1.000855720383258</v>
      </c>
      <c r="N336" s="172">
        <f t="shared" si="153"/>
        <v>1.0362184466019417</v>
      </c>
      <c r="O336" s="170">
        <f t="shared" si="148"/>
        <v>335</v>
      </c>
      <c r="P336" s="170">
        <f t="shared" si="149"/>
        <v>337</v>
      </c>
      <c r="Q336" s="169"/>
      <c r="R336" s="149">
        <f t="shared" si="154"/>
        <v>0.1051829085245804</v>
      </c>
      <c r="S336" s="173">
        <f t="shared" si="155"/>
        <v>0.92703901794119048</v>
      </c>
      <c r="T336" s="149">
        <v>0</v>
      </c>
      <c r="U336" s="97"/>
      <c r="V336" s="149">
        <f>1/PI()*ATAN('Exhibit4_Impact-Test'!$Y$25*S_RDY_SP)+'Exhibit4_Impact-Test'!$Y$26</f>
        <v>0.56599917850713921</v>
      </c>
      <c r="W336" s="172">
        <f t="shared" si="156"/>
        <v>0.57450823146461438</v>
      </c>
      <c r="X336" s="149">
        <f>1/PI()*ATAN('Exhibit4_Impact-Test'!$Y$25*S_RS_SP)+'Exhibit4_Impact-Test'!$Y$26</f>
        <v>0.84255402031855775</v>
      </c>
      <c r="Y336" s="172">
        <f t="shared" si="157"/>
        <v>0.84710561472804979</v>
      </c>
      <c r="Z336" s="149">
        <f>1/PI()*ATAN('Exhibit4_Impact-Test'!$Y$25*S_5050_SP)+'Exhibit4_Impact-Test'!$Y$26</f>
        <v>0.5</v>
      </c>
      <c r="AA336" s="149">
        <f t="shared" si="158"/>
        <v>0.50867978367989897</v>
      </c>
      <c r="AB336" s="195">
        <f>VLOOKUP(_xlfn.NUMBERVALUE(LEFT(A336,4)),Transactioncosts!$C:$G,5,FALSE)</f>
        <v>70</v>
      </c>
      <c r="AC336" s="174"/>
      <c r="AD336" s="175">
        <f t="shared" si="159"/>
        <v>1.0208709943728058</v>
      </c>
      <c r="AE336" s="149">
        <f t="shared" si="160"/>
        <v>1.0306507275282344</v>
      </c>
      <c r="AF336" s="149">
        <f t="shared" si="161"/>
        <v>1.0185370834925997</v>
      </c>
      <c r="AG336" s="176">
        <f t="shared" si="162"/>
        <v>1.0207745064110965</v>
      </c>
      <c r="AH336" s="149">
        <f t="shared" si="163"/>
        <v>1.0306503287466899</v>
      </c>
      <c r="AI336" s="149">
        <f t="shared" si="164"/>
        <v>1.0184763250068405</v>
      </c>
      <c r="AJ336" s="97"/>
      <c r="AK336" s="171">
        <f t="shared" si="165"/>
        <v>2.0656178969056291E-2</v>
      </c>
      <c r="AL336" s="149">
        <f t="shared" si="166"/>
        <v>3.0190377055433888E-2</v>
      </c>
      <c r="AM336" s="149">
        <f t="shared" si="167"/>
        <v>1.8367365931176903E-2</v>
      </c>
      <c r="AN336" s="149">
        <f t="shared" si="172"/>
        <v>1.3597720554167914</v>
      </c>
      <c r="AO336" s="149">
        <f t="shared" si="172"/>
        <v>3.9005059158626816</v>
      </c>
      <c r="AP336" s="149">
        <f t="shared" si="172"/>
        <v>1.3198295067464285</v>
      </c>
      <c r="AQ336" s="97"/>
      <c r="AR336" s="171">
        <f t="shared" si="168"/>
        <v>2.0561659169469001E-2</v>
      </c>
      <c r="AS336" s="149">
        <f t="shared" si="169"/>
        <v>3.018999013325846E-2</v>
      </c>
      <c r="AT336" s="149">
        <f t="shared" si="170"/>
        <v>1.8307711453181066E-2</v>
      </c>
      <c r="AU336" s="175">
        <f t="shared" si="173"/>
        <v>1.33152189009732</v>
      </c>
      <c r="AV336" s="149">
        <f t="shared" si="174"/>
        <v>3.2533271109130246</v>
      </c>
      <c r="AW336" s="149">
        <f t="shared" si="175"/>
        <v>1.3062996236427915</v>
      </c>
    </row>
    <row r="337" spans="1:49" ht="15" x14ac:dyDescent="0.25">
      <c r="A337" s="130">
        <v>1898.12</v>
      </c>
      <c r="B337" s="138"/>
      <c r="C337" s="166">
        <f>raw_Data!B343</f>
        <v>5.65</v>
      </c>
      <c r="D337" s="167">
        <f>raw_Data!J343</f>
        <v>1.6666666666666666E-2</v>
      </c>
      <c r="E337" s="167">
        <f>raw_Data!L343</f>
        <v>2.5642198198294608E-3</v>
      </c>
      <c r="F337" s="168">
        <f t="shared" si="150"/>
        <v>5.32</v>
      </c>
      <c r="G337" s="167">
        <f>raw_Data!K343</f>
        <v>3.1328320802005011E-3</v>
      </c>
      <c r="H337" s="167">
        <f t="shared" si="151"/>
        <v>6.203007518796988E-2</v>
      </c>
      <c r="I337" s="165"/>
      <c r="J337" s="167">
        <f t="shared" si="152"/>
        <v>0.99827264879911071</v>
      </c>
      <c r="K337" s="167">
        <f t="shared" si="171"/>
        <v>8.3686861894016751E-4</v>
      </c>
      <c r="L337" s="93"/>
      <c r="M337" s="171">
        <f t="shared" si="147"/>
        <v>1.0008368686189402</v>
      </c>
      <c r="N337" s="172">
        <f t="shared" si="153"/>
        <v>1.0651629072681705</v>
      </c>
      <c r="O337" s="170">
        <f t="shared" si="148"/>
        <v>336</v>
      </c>
      <c r="P337" s="170">
        <f t="shared" si="149"/>
        <v>338</v>
      </c>
      <c r="Q337" s="169"/>
      <c r="R337" s="149">
        <f t="shared" si="154"/>
        <v>9.6559641504389795E-2</v>
      </c>
      <c r="S337" s="173">
        <f t="shared" si="155"/>
        <v>0.96005184502586527</v>
      </c>
      <c r="T337" s="149">
        <v>0</v>
      </c>
      <c r="U337" s="97"/>
      <c r="V337" s="149">
        <f>1/PI()*ATAN('Exhibit4_Impact-Test'!$Y$25*S_RDY_SP)+'Exhibit4_Impact-Test'!$Y$26</f>
        <v>0.56072423693469775</v>
      </c>
      <c r="W337" s="172">
        <f t="shared" si="156"/>
        <v>0.57600461059817609</v>
      </c>
      <c r="X337" s="149">
        <f>1/PI()*ATAN('Exhibit4_Impact-Test'!$Y$25*S_RS_SP)+'Exhibit4_Impact-Test'!$Y$26</f>
        <v>0.84716258352010521</v>
      </c>
      <c r="Y337" s="172">
        <f t="shared" si="157"/>
        <v>0.85505471601217853</v>
      </c>
      <c r="Z337" s="149">
        <f>1/PI()*ATAN('Exhibit4_Impact-Test'!$Y$25*S_5050_SP)+'Exhibit4_Impact-Test'!$Y$26</f>
        <v>0.5</v>
      </c>
      <c r="AA337" s="149">
        <f t="shared" si="158"/>
        <v>0.5155677748371511</v>
      </c>
      <c r="AB337" s="195">
        <f>VLOOKUP(_xlfn.NUMBERVALUE(LEFT(A337,4)),Transactioncosts!$C:$G,5,FALSE)</f>
        <v>70</v>
      </c>
      <c r="AC337" s="174"/>
      <c r="AD337" s="175">
        <f t="shared" si="159"/>
        <v>1.0369060375555617</v>
      </c>
      <c r="AE337" s="149">
        <f t="shared" si="160"/>
        <v>1.0553314817086363</v>
      </c>
      <c r="AF337" s="149">
        <f t="shared" si="161"/>
        <v>1.0329998879435554</v>
      </c>
      <c r="AG337" s="176">
        <f t="shared" si="162"/>
        <v>1.0366923308140503</v>
      </c>
      <c r="AH337" s="149">
        <f t="shared" si="163"/>
        <v>1.0552831869775343</v>
      </c>
      <c r="AI337" s="149">
        <f t="shared" si="164"/>
        <v>1.0328909135196953</v>
      </c>
      <c r="AJ337" s="97"/>
      <c r="AK337" s="171">
        <f t="shared" si="165"/>
        <v>3.6241315263148839E-2</v>
      </c>
      <c r="AL337" s="149">
        <f t="shared" si="166"/>
        <v>5.3854918249029056E-2</v>
      </c>
      <c r="AM337" s="149">
        <f t="shared" si="167"/>
        <v>3.2467081660782493E-2</v>
      </c>
      <c r="AN337" s="149">
        <f t="shared" si="172"/>
        <v>1.3960133706799402</v>
      </c>
      <c r="AO337" s="149">
        <f t="shared" si="172"/>
        <v>3.9543608341117107</v>
      </c>
      <c r="AP337" s="149">
        <f t="shared" si="172"/>
        <v>1.3522965884072109</v>
      </c>
      <c r="AQ337" s="97"/>
      <c r="AR337" s="171">
        <f t="shared" si="168"/>
        <v>3.6035193628865349E-2</v>
      </c>
      <c r="AS337" s="149">
        <f t="shared" si="169"/>
        <v>5.3809154584228497E-2</v>
      </c>
      <c r="AT337" s="149">
        <f t="shared" si="170"/>
        <v>3.2361582934631108E-2</v>
      </c>
      <c r="AU337" s="175">
        <f t="shared" si="173"/>
        <v>1.3675570837261855</v>
      </c>
      <c r="AV337" s="149">
        <f t="shared" si="174"/>
        <v>3.3071362654972529</v>
      </c>
      <c r="AW337" s="149">
        <f t="shared" si="175"/>
        <v>1.3386612065774226</v>
      </c>
    </row>
    <row r="338" spans="1:49" ht="15" x14ac:dyDescent="0.25">
      <c r="A338" s="130">
        <v>1899.01</v>
      </c>
      <c r="B338" s="138"/>
      <c r="C338" s="166">
        <f>raw_Data!B344</f>
        <v>6.08</v>
      </c>
      <c r="D338" s="167">
        <f>raw_Data!J344</f>
        <v>1.6733333333333333E-2</v>
      </c>
      <c r="E338" s="167">
        <f>raw_Data!L344</f>
        <v>2.5473393892132545E-3</v>
      </c>
      <c r="F338" s="168">
        <f t="shared" si="150"/>
        <v>5.65</v>
      </c>
      <c r="G338" s="167">
        <f>raw_Data!K344</f>
        <v>2.9616519174041297E-3</v>
      </c>
      <c r="H338" s="167">
        <f t="shared" si="151"/>
        <v>7.6106194690265472E-2</v>
      </c>
      <c r="I338" s="165"/>
      <c r="J338" s="167">
        <f t="shared" si="152"/>
        <v>0.99827067110500123</v>
      </c>
      <c r="K338" s="167">
        <f t="shared" si="171"/>
        <v>8.1801049421459382E-4</v>
      </c>
      <c r="L338" s="93"/>
      <c r="M338" s="171">
        <f t="shared" si="147"/>
        <v>1.0008180104942146</v>
      </c>
      <c r="N338" s="172">
        <f t="shared" si="153"/>
        <v>1.0790678466076695</v>
      </c>
      <c r="O338" s="170">
        <f t="shared" si="148"/>
        <v>337</v>
      </c>
      <c r="P338" s="170">
        <f t="shared" si="149"/>
        <v>339</v>
      </c>
      <c r="Q338" s="169"/>
      <c r="R338" s="149">
        <f t="shared" si="154"/>
        <v>7.1922063426979724E-2</v>
      </c>
      <c r="S338" s="173">
        <f t="shared" si="155"/>
        <v>0.96740553820902497</v>
      </c>
      <c r="T338" s="149">
        <v>0</v>
      </c>
      <c r="U338" s="97"/>
      <c r="V338" s="149">
        <f>1/PI()*ATAN('Exhibit4_Impact-Test'!$Y$25*S_RDY_SP)+'Exhibit4_Impact-Test'!$Y$26</f>
        <v>0.54547507609654511</v>
      </c>
      <c r="W338" s="172">
        <f t="shared" si="156"/>
        <v>0.56406694453168382</v>
      </c>
      <c r="X338" s="149">
        <f>1/PI()*ATAN('Exhibit4_Impact-Test'!$Y$25*S_RS_SP)+'Exhibit4_Impact-Test'!$Y$26</f>
        <v>0.84815546871190417</v>
      </c>
      <c r="Y338" s="172">
        <f t="shared" si="157"/>
        <v>0.8575986412389498</v>
      </c>
      <c r="Z338" s="149">
        <f>1/PI()*ATAN('Exhibit4_Impact-Test'!$Y$25*S_5050_SP)+'Exhibit4_Impact-Test'!$Y$26</f>
        <v>0.5</v>
      </c>
      <c r="AA338" s="149">
        <f t="shared" si="158"/>
        <v>0.51881108904276318</v>
      </c>
      <c r="AB338" s="195">
        <f>VLOOKUP(_xlfn.NUMBERVALUE(LEFT(A338,4)),Transactioncosts!$C:$G,5,FALSE)</f>
        <v>70</v>
      </c>
      <c r="AC338" s="174"/>
      <c r="AD338" s="175">
        <f t="shared" si="159"/>
        <v>1.0435013458027436</v>
      </c>
      <c r="AE338" s="149">
        <f t="shared" si="160"/>
        <v>1.0671860369196517</v>
      </c>
      <c r="AF338" s="149">
        <f t="shared" si="161"/>
        <v>1.0399429285509421</v>
      </c>
      <c r="AG338" s="176">
        <f t="shared" si="162"/>
        <v>1.0432346812982374</v>
      </c>
      <c r="AH338" s="149">
        <f t="shared" si="163"/>
        <v>1.0670905560797881</v>
      </c>
      <c r="AI338" s="149">
        <f t="shared" si="164"/>
        <v>1.0398112509276427</v>
      </c>
      <c r="AJ338" s="97"/>
      <c r="AK338" s="171">
        <f t="shared" si="165"/>
        <v>4.2581737235047205E-2</v>
      </c>
      <c r="AL338" s="149">
        <f t="shared" si="166"/>
        <v>6.5025312247724426E-2</v>
      </c>
      <c r="AM338" s="149">
        <f t="shared" si="167"/>
        <v>3.916583525419199E-2</v>
      </c>
      <c r="AN338" s="149">
        <f t="shared" si="172"/>
        <v>1.4385951079149875</v>
      </c>
      <c r="AO338" s="149">
        <f t="shared" si="172"/>
        <v>4.0193861463594347</v>
      </c>
      <c r="AP338" s="149">
        <f t="shared" si="172"/>
        <v>1.3914624236614028</v>
      </c>
      <c r="AQ338" s="97"/>
      <c r="AR338" s="171">
        <f t="shared" si="168"/>
        <v>4.2326156747151733E-2</v>
      </c>
      <c r="AS338" s="149">
        <f t="shared" si="169"/>
        <v>6.4935838521366238E-2</v>
      </c>
      <c r="AT338" s="149">
        <f t="shared" si="170"/>
        <v>3.9039207189419146E-2</v>
      </c>
      <c r="AU338" s="175">
        <f t="shared" si="173"/>
        <v>1.4098832404733372</v>
      </c>
      <c r="AV338" s="149">
        <f t="shared" si="174"/>
        <v>3.3720721040186192</v>
      </c>
      <c r="AW338" s="149">
        <f t="shared" si="175"/>
        <v>1.3777004137668418</v>
      </c>
    </row>
    <row r="339" spans="1:49" ht="15" x14ac:dyDescent="0.25">
      <c r="A339" s="130">
        <v>1899.02</v>
      </c>
      <c r="B339" s="138"/>
      <c r="C339" s="166">
        <f>raw_Data!B345</f>
        <v>6.31</v>
      </c>
      <c r="D339" s="167">
        <f>raw_Data!J345</f>
        <v>1.6808333333333331E-2</v>
      </c>
      <c r="E339" s="167">
        <f>raw_Data!L345</f>
        <v>2.5507157254620605E-3</v>
      </c>
      <c r="F339" s="168">
        <f t="shared" si="150"/>
        <v>6.08</v>
      </c>
      <c r="G339" s="167">
        <f>raw_Data!K345</f>
        <v>2.7645285087719296E-3</v>
      </c>
      <c r="H339" s="167">
        <f t="shared" si="151"/>
        <v>3.7828947368421018E-2</v>
      </c>
      <c r="I339" s="165"/>
      <c r="J339" s="167">
        <f t="shared" si="152"/>
        <v>1.0003462234827445</v>
      </c>
      <c r="K339" s="167">
        <f t="shared" si="171"/>
        <v>2.8969392082065504E-3</v>
      </c>
      <c r="L339" s="93"/>
      <c r="M339" s="171">
        <f t="shared" si="147"/>
        <v>1.0028969392082066</v>
      </c>
      <c r="N339" s="172">
        <f t="shared" si="153"/>
        <v>1.0405934758771929</v>
      </c>
      <c r="O339" s="170">
        <f t="shared" si="148"/>
        <v>338</v>
      </c>
      <c r="P339" s="170">
        <f t="shared" si="149"/>
        <v>340</v>
      </c>
      <c r="Q339" s="169"/>
      <c r="R339" s="149">
        <f t="shared" si="154"/>
        <v>4.0887522756553468E-2</v>
      </c>
      <c r="S339" s="173">
        <f t="shared" si="155"/>
        <v>0.93691001343179214</v>
      </c>
      <c r="T339" s="149">
        <v>0</v>
      </c>
      <c r="U339" s="97"/>
      <c r="V339" s="149">
        <f>1/PI()*ATAN('Exhibit4_Impact-Test'!$Y$25*S_RDY_SP)+'Exhibit4_Impact-Test'!$Y$26</f>
        <v>0.5259720153165196</v>
      </c>
      <c r="W339" s="172">
        <f t="shared" si="156"/>
        <v>0.53516188836348155</v>
      </c>
      <c r="X339" s="149">
        <f>1/PI()*ATAN('Exhibit4_Impact-Test'!$Y$25*S_RS_SP)+'Exhibit4_Impact-Test'!$Y$26</f>
        <v>0.84395852125842685</v>
      </c>
      <c r="Y339" s="172">
        <f t="shared" si="157"/>
        <v>0.8487563356120047</v>
      </c>
      <c r="Z339" s="149">
        <f>1/PI()*ATAN('Exhibit4_Impact-Test'!$Y$25*S_5050_SP)+'Exhibit4_Impact-Test'!$Y$26</f>
        <v>0.5</v>
      </c>
      <c r="AA339" s="149">
        <f t="shared" si="158"/>
        <v>0.50922356581433026</v>
      </c>
      <c r="AB339" s="195">
        <f>VLOOKUP(_xlfn.NUMBERVALUE(LEFT(A339,4)),Transactioncosts!$C:$G,5,FALSE)</f>
        <v>70</v>
      </c>
      <c r="AC339" s="174"/>
      <c r="AD339" s="175">
        <f t="shared" si="159"/>
        <v>1.0227242625704465</v>
      </c>
      <c r="AE339" s="149">
        <f t="shared" si="160"/>
        <v>1.0347112525519282</v>
      </c>
      <c r="AF339" s="149">
        <f t="shared" si="161"/>
        <v>1.0217452075426996</v>
      </c>
      <c r="AG339" s="176">
        <f t="shared" si="162"/>
        <v>1.0225834760190928</v>
      </c>
      <c r="AH339" s="149">
        <f t="shared" si="163"/>
        <v>1.0345832322572164</v>
      </c>
      <c r="AI339" s="149">
        <f t="shared" si="164"/>
        <v>1.0216806425819993</v>
      </c>
      <c r="AJ339" s="97"/>
      <c r="AK339" s="171">
        <f t="shared" si="165"/>
        <v>2.2469912583274836E-2</v>
      </c>
      <c r="AL339" s="149">
        <f t="shared" si="166"/>
        <v>3.4122404752708967E-2</v>
      </c>
      <c r="AM339" s="149">
        <f t="shared" si="167"/>
        <v>2.151215301102399E-2</v>
      </c>
      <c r="AN339" s="149">
        <f t="shared" si="172"/>
        <v>1.4610650204982623</v>
      </c>
      <c r="AO339" s="149">
        <f t="shared" si="172"/>
        <v>4.0535085511121434</v>
      </c>
      <c r="AP339" s="149">
        <f t="shared" si="172"/>
        <v>1.4129745766724269</v>
      </c>
      <c r="AQ339" s="97"/>
      <c r="AR339" s="171">
        <f t="shared" si="168"/>
        <v>2.2332244741003749E-2</v>
      </c>
      <c r="AS339" s="149">
        <f t="shared" si="169"/>
        <v>3.3998671474710154E-2</v>
      </c>
      <c r="AT339" s="149">
        <f t="shared" si="170"/>
        <v>2.1448960152112242E-2</v>
      </c>
      <c r="AU339" s="175">
        <f t="shared" si="173"/>
        <v>1.4322154852143409</v>
      </c>
      <c r="AV339" s="149">
        <f t="shared" si="174"/>
        <v>3.4060707754933293</v>
      </c>
      <c r="AW339" s="149">
        <f t="shared" si="175"/>
        <v>1.399149373918954</v>
      </c>
    </row>
    <row r="340" spans="1:49" ht="15" x14ac:dyDescent="0.25">
      <c r="A340" s="130">
        <v>1899.03</v>
      </c>
      <c r="B340" s="138"/>
      <c r="C340" s="166">
        <f>raw_Data!B346</f>
        <v>6.4</v>
      </c>
      <c r="D340" s="167">
        <f>raw_Data!J346</f>
        <v>1.6875000000000001E-2</v>
      </c>
      <c r="E340" s="167">
        <f>raw_Data!L346</f>
        <v>2.5540919366382475E-3</v>
      </c>
      <c r="F340" s="168">
        <f t="shared" si="150"/>
        <v>6.31</v>
      </c>
      <c r="G340" s="167">
        <f>raw_Data!K346</f>
        <v>2.6743264659271002E-3</v>
      </c>
      <c r="H340" s="167">
        <f t="shared" si="151"/>
        <v>1.4263074484944571E-2</v>
      </c>
      <c r="I340" s="165"/>
      <c r="J340" s="167">
        <f t="shared" si="152"/>
        <v>1.0003461442037684</v>
      </c>
      <c r="K340" s="167">
        <f t="shared" si="171"/>
        <v>2.9002361404066868E-3</v>
      </c>
      <c r="L340" s="93"/>
      <c r="M340" s="171">
        <f t="shared" si="147"/>
        <v>1.0029002361404067</v>
      </c>
      <c r="N340" s="172">
        <f t="shared" si="153"/>
        <v>1.0169374009508718</v>
      </c>
      <c r="O340" s="170">
        <f t="shared" si="148"/>
        <v>339</v>
      </c>
      <c r="P340" s="170">
        <f t="shared" si="149"/>
        <v>341</v>
      </c>
      <c r="Q340" s="169"/>
      <c r="R340" s="149">
        <f t="shared" si="154"/>
        <v>2.3657366952701254E-2</v>
      </c>
      <c r="S340" s="173">
        <f t="shared" si="155"/>
        <v>0.84829620843708786</v>
      </c>
      <c r="T340" s="149">
        <v>0</v>
      </c>
      <c r="U340" s="97"/>
      <c r="V340" s="149">
        <f>1/PI()*ATAN('Exhibit4_Impact-Test'!$Y$25*S_RDY_SP)+'Exhibit4_Impact-Test'!$Y$26</f>
        <v>0.51504952388439917</v>
      </c>
      <c r="W340" s="172">
        <f t="shared" si="156"/>
        <v>0.51852047485482067</v>
      </c>
      <c r="X340" s="149">
        <f>1/PI()*ATAN('Exhibit4_Impact-Test'!$Y$25*S_RS_SP)+'Exhibit4_Impact-Test'!$Y$26</f>
        <v>0.83046772208175468</v>
      </c>
      <c r="Y340" s="172">
        <f t="shared" si="157"/>
        <v>0.83241567216848855</v>
      </c>
      <c r="Z340" s="149">
        <f>1/PI()*ATAN('Exhibit4_Impact-Test'!$Y$25*S_5050_SP)+'Exhibit4_Impact-Test'!$Y$26</f>
        <v>0.5</v>
      </c>
      <c r="AA340" s="149">
        <f t="shared" si="158"/>
        <v>0.50347482504353169</v>
      </c>
      <c r="AB340" s="195">
        <f>VLOOKUP(_xlfn.NUMBERVALUE(LEFT(A340,4)),Transactioncosts!$C:$G,5,FALSE)</f>
        <v>70</v>
      </c>
      <c r="AC340" s="174"/>
      <c r="AD340" s="175">
        <f t="shared" si="159"/>
        <v>1.0101300711927237</v>
      </c>
      <c r="AE340" s="149">
        <f t="shared" si="160"/>
        <v>1.0145576484250398</v>
      </c>
      <c r="AF340" s="149">
        <f t="shared" si="161"/>
        <v>1.0099188185456391</v>
      </c>
      <c r="AG340" s="176">
        <f t="shared" si="162"/>
        <v>1.0100801122252925</v>
      </c>
      <c r="AH340" s="149">
        <f t="shared" si="163"/>
        <v>1.0145230511340912</v>
      </c>
      <c r="AI340" s="149">
        <f t="shared" si="164"/>
        <v>1.0098944947703343</v>
      </c>
      <c r="AJ340" s="97"/>
      <c r="AK340" s="171">
        <f t="shared" si="165"/>
        <v>1.0079105920435549E-2</v>
      </c>
      <c r="AL340" s="149">
        <f t="shared" si="166"/>
        <v>1.4452703139504936E-2</v>
      </c>
      <c r="AM340" s="149">
        <f t="shared" si="167"/>
        <v>9.8699499451244416E-3</v>
      </c>
      <c r="AN340" s="149">
        <f t="shared" si="172"/>
        <v>1.4711441264186977</v>
      </c>
      <c r="AO340" s="149">
        <f t="shared" si="172"/>
        <v>4.0679612542516486</v>
      </c>
      <c r="AP340" s="149">
        <f t="shared" si="172"/>
        <v>1.4228445266175513</v>
      </c>
      <c r="AQ340" s="97"/>
      <c r="AR340" s="171">
        <f t="shared" si="168"/>
        <v>1.0029646742522817E-2</v>
      </c>
      <c r="AS340" s="149">
        <f t="shared" si="169"/>
        <v>1.4418601695477167E-2</v>
      </c>
      <c r="AT340" s="149">
        <f t="shared" si="170"/>
        <v>9.845864773345812E-3</v>
      </c>
      <c r="AU340" s="175">
        <f t="shared" si="173"/>
        <v>1.4422451319568637</v>
      </c>
      <c r="AV340" s="149">
        <f t="shared" si="174"/>
        <v>3.4204893771888063</v>
      </c>
      <c r="AW340" s="149">
        <f t="shared" si="175"/>
        <v>1.4089952386922997</v>
      </c>
    </row>
    <row r="341" spans="1:49" ht="15" x14ac:dyDescent="0.25">
      <c r="A341" s="130">
        <v>1899.04</v>
      </c>
      <c r="B341" s="138"/>
      <c r="C341" s="166">
        <f>raw_Data!B347</f>
        <v>6.48</v>
      </c>
      <c r="D341" s="167">
        <f>raw_Data!J347</f>
        <v>1.6941666666666667E-2</v>
      </c>
      <c r="E341" s="167">
        <f>raw_Data!L347</f>
        <v>2.5574680227520297E-3</v>
      </c>
      <c r="F341" s="168">
        <f t="shared" si="150"/>
        <v>6.4</v>
      </c>
      <c r="G341" s="167">
        <f>raw_Data!K347</f>
        <v>2.6471354166666666E-3</v>
      </c>
      <c r="H341" s="167">
        <f t="shared" si="151"/>
        <v>1.2499999999999956E-2</v>
      </c>
      <c r="I341" s="165"/>
      <c r="J341" s="167">
        <f t="shared" si="152"/>
        <v>1.0003460649508122</v>
      </c>
      <c r="K341" s="167">
        <f t="shared" si="171"/>
        <v>2.9035329735642712E-3</v>
      </c>
      <c r="L341" s="93"/>
      <c r="M341" s="171">
        <f t="shared" si="147"/>
        <v>1.0029035329735643</v>
      </c>
      <c r="N341" s="172">
        <f t="shared" si="153"/>
        <v>1.0151471354166668</v>
      </c>
      <c r="O341" s="170">
        <f t="shared" si="148"/>
        <v>340</v>
      </c>
      <c r="P341" s="170">
        <f t="shared" si="149"/>
        <v>342</v>
      </c>
      <c r="Q341" s="169"/>
      <c r="R341" s="149">
        <f t="shared" si="154"/>
        <v>1.7888754655052377E-2</v>
      </c>
      <c r="S341" s="173">
        <f t="shared" si="155"/>
        <v>0.83033902360977518</v>
      </c>
      <c r="T341" s="149">
        <v>0</v>
      </c>
      <c r="U341" s="97"/>
      <c r="V341" s="149">
        <f>1/PI()*ATAN('Exhibit4_Impact-Test'!$Y$25*S_RDY_SP)+'Exhibit4_Impact-Test'!$Y$26</f>
        <v>0.51138347950750018</v>
      </c>
      <c r="W341" s="172">
        <f t="shared" si="156"/>
        <v>0.51441501044924132</v>
      </c>
      <c r="X341" s="149">
        <f>1/PI()*ATAN('Exhibit4_Impact-Test'!$Y$25*S_RS_SP)+'Exhibit4_Impact-Test'!$Y$26</f>
        <v>0.82747320203297603</v>
      </c>
      <c r="Y341" s="172">
        <f t="shared" si="157"/>
        <v>0.8291986241504411</v>
      </c>
      <c r="Z341" s="149">
        <f>1/PI()*ATAN('Exhibit4_Impact-Test'!$Y$25*S_5050_SP)+'Exhibit4_Impact-Test'!$Y$26</f>
        <v>0.5</v>
      </c>
      <c r="AA341" s="149">
        <f t="shared" si="158"/>
        <v>0.50303352206039242</v>
      </c>
      <c r="AB341" s="195">
        <f>VLOOKUP(_xlfn.NUMBERVALUE(LEFT(A341,4)),Transactioncosts!$C:$G,5,FALSE)</f>
        <v>70</v>
      </c>
      <c r="AC341" s="174"/>
      <c r="AD341" s="175">
        <f t="shared" si="159"/>
        <v>1.0091647089926246</v>
      </c>
      <c r="AE341" s="149">
        <f t="shared" si="160"/>
        <v>1.0130347858915771</v>
      </c>
      <c r="AF341" s="149">
        <f t="shared" si="161"/>
        <v>1.0090253341951154</v>
      </c>
      <c r="AG341" s="176">
        <f t="shared" si="162"/>
        <v>1.0091227330218773</v>
      </c>
      <c r="AH341" s="149">
        <f t="shared" si="163"/>
        <v>1.0083175121690247</v>
      </c>
      <c r="AI341" s="149">
        <f t="shared" si="164"/>
        <v>1.0090040995406926</v>
      </c>
      <c r="AJ341" s="97"/>
      <c r="AK341" s="171">
        <f t="shared" si="165"/>
        <v>9.122967883417472E-3</v>
      </c>
      <c r="AL341" s="149">
        <f t="shared" si="166"/>
        <v>1.2950564155318417E-2</v>
      </c>
      <c r="AM341" s="149">
        <f t="shared" si="167"/>
        <v>8.9848492773910889E-3</v>
      </c>
      <c r="AN341" s="149">
        <f t="shared" si="172"/>
        <v>1.4802670943021152</v>
      </c>
      <c r="AO341" s="149">
        <f t="shared" si="172"/>
        <v>4.0809118184069666</v>
      </c>
      <c r="AP341" s="149">
        <f t="shared" si="172"/>
        <v>1.4318293758949425</v>
      </c>
      <c r="AQ341" s="97"/>
      <c r="AR341" s="171">
        <f t="shared" si="168"/>
        <v>9.0813722515173459E-3</v>
      </c>
      <c r="AS341" s="149">
        <f t="shared" si="169"/>
        <v>8.283112280714669E-3</v>
      </c>
      <c r="AT341" s="149">
        <f t="shared" si="170"/>
        <v>8.9638043371452931E-3</v>
      </c>
      <c r="AU341" s="175">
        <f t="shared" si="173"/>
        <v>1.4513265042083809</v>
      </c>
      <c r="AV341" s="149">
        <f t="shared" si="174"/>
        <v>3.4287724894695208</v>
      </c>
      <c r="AW341" s="149">
        <f t="shared" si="175"/>
        <v>1.4179590430294451</v>
      </c>
    </row>
    <row r="342" spans="1:49" ht="15" x14ac:dyDescent="0.25">
      <c r="A342" s="130">
        <v>1899.05</v>
      </c>
      <c r="B342" s="138"/>
      <c r="C342" s="166">
        <f>raw_Data!B348</f>
        <v>6.21</v>
      </c>
      <c r="D342" s="167">
        <f>raw_Data!J348</f>
        <v>1.7016666666666666E-2</v>
      </c>
      <c r="E342" s="167">
        <f>raw_Data!L348</f>
        <v>2.5608439838125108E-3</v>
      </c>
      <c r="F342" s="168">
        <f t="shared" si="150"/>
        <v>6.48</v>
      </c>
      <c r="G342" s="167">
        <f>raw_Data!K348</f>
        <v>2.6260288065843617E-3</v>
      </c>
      <c r="H342" s="167">
        <f t="shared" si="151"/>
        <v>-4.1666666666666741E-2</v>
      </c>
      <c r="I342" s="165"/>
      <c r="J342" s="167">
        <f t="shared" si="152"/>
        <v>1.0003459857237522</v>
      </c>
      <c r="K342" s="167">
        <f t="shared" si="171"/>
        <v>2.9068297075647287E-3</v>
      </c>
      <c r="L342" s="93"/>
      <c r="M342" s="171">
        <f t="shared" si="147"/>
        <v>1.0029068297075647</v>
      </c>
      <c r="N342" s="172">
        <f t="shared" si="153"/>
        <v>0.96095936213991762</v>
      </c>
      <c r="O342" s="170">
        <f t="shared" si="148"/>
        <v>341</v>
      </c>
      <c r="P342" s="170">
        <f t="shared" si="149"/>
        <v>343</v>
      </c>
      <c r="Q342" s="169"/>
      <c r="R342" s="149">
        <f t="shared" si="154"/>
        <v>1.3226743661596757E-2</v>
      </c>
      <c r="S342" s="173">
        <f t="shared" si="155"/>
        <v>-0.94217030947665015</v>
      </c>
      <c r="T342" s="149">
        <v>0</v>
      </c>
      <c r="U342" s="97"/>
      <c r="V342" s="149">
        <f>1/PI()*ATAN('Exhibit4_Impact-Test'!$Y$25*S_RDY_SP)+'Exhibit4_Impact-Test'!$Y$26</f>
        <v>0.50841844319964258</v>
      </c>
      <c r="W342" s="172">
        <f t="shared" si="156"/>
        <v>0.49773781150748397</v>
      </c>
      <c r="X342" s="149">
        <f>1/PI()*ATAN('Exhibit4_Impact-Test'!$Y$25*S_RS_SP)+'Exhibit4_Impact-Test'!$Y$26</f>
        <v>0.15530237807151559</v>
      </c>
      <c r="Y342" s="172">
        <f t="shared" si="157"/>
        <v>0.14977963592431395</v>
      </c>
      <c r="Z342" s="149">
        <f>1/PI()*ATAN('Exhibit4_Impact-Test'!$Y$25*S_5050_SP)+'Exhibit4_Impact-Test'!$Y$26</f>
        <v>0.5</v>
      </c>
      <c r="AA342" s="149">
        <f t="shared" si="158"/>
        <v>0.48932018185816789</v>
      </c>
      <c r="AB342" s="195">
        <f>VLOOKUP(_xlfn.NUMBERVALUE(LEFT(A342,4)),Transactioncosts!$C:$G,5,FALSE)</f>
        <v>70</v>
      </c>
      <c r="AC342" s="174"/>
      <c r="AD342" s="175">
        <f t="shared" si="159"/>
        <v>0.98157996355065413</v>
      </c>
      <c r="AE342" s="149">
        <f t="shared" si="160"/>
        <v>0.99639228824023129</v>
      </c>
      <c r="AF342" s="149">
        <f t="shared" si="161"/>
        <v>0.98193309592374112</v>
      </c>
      <c r="AG342" s="176">
        <f t="shared" si="162"/>
        <v>0.98140491859671153</v>
      </c>
      <c r="AH342" s="149">
        <f t="shared" si="163"/>
        <v>0.9963087337173423</v>
      </c>
      <c r="AI342" s="149">
        <f t="shared" si="164"/>
        <v>0.98185833719674831</v>
      </c>
      <c r="AJ342" s="97"/>
      <c r="AK342" s="171">
        <f t="shared" si="165"/>
        <v>-1.8591797824474652E-2</v>
      </c>
      <c r="AL342" s="149">
        <f t="shared" si="166"/>
        <v>-3.6142352464721078E-3</v>
      </c>
      <c r="AM342" s="149">
        <f t="shared" si="167"/>
        <v>-1.8232103372542798E-2</v>
      </c>
      <c r="AN342" s="149">
        <f t="shared" si="172"/>
        <v>1.4616752964776405</v>
      </c>
      <c r="AO342" s="149">
        <f t="shared" si="172"/>
        <v>4.0772975831604947</v>
      </c>
      <c r="AP342" s="149">
        <f t="shared" si="172"/>
        <v>1.4135972725223998</v>
      </c>
      <c r="AQ342" s="97"/>
      <c r="AR342" s="171">
        <f t="shared" si="168"/>
        <v>-1.8770143522394742E-2</v>
      </c>
      <c r="AS342" s="149">
        <f t="shared" si="169"/>
        <v>-3.6980958176438747E-3</v>
      </c>
      <c r="AT342" s="149">
        <f t="shared" si="170"/>
        <v>-1.8308240507849603E-2</v>
      </c>
      <c r="AU342" s="175">
        <f t="shared" si="173"/>
        <v>1.4325563606859861</v>
      </c>
      <c r="AV342" s="149">
        <f t="shared" si="174"/>
        <v>3.4250743936518768</v>
      </c>
      <c r="AW342" s="149">
        <f t="shared" si="175"/>
        <v>1.3996508025215955</v>
      </c>
    </row>
    <row r="343" spans="1:49" ht="15" x14ac:dyDescent="0.25">
      <c r="A343" s="130">
        <v>1899.06</v>
      </c>
      <c r="B343" s="138"/>
      <c r="C343" s="166">
        <f>raw_Data!B349</f>
        <v>6.07</v>
      </c>
      <c r="D343" s="167">
        <f>raw_Data!J349</f>
        <v>1.7083333333333332E-2</v>
      </c>
      <c r="E343" s="167">
        <f>raw_Data!L349</f>
        <v>2.5642198198294608E-3</v>
      </c>
      <c r="F343" s="168">
        <f t="shared" si="150"/>
        <v>6.21</v>
      </c>
      <c r="G343" s="167">
        <f>raw_Data!K349</f>
        <v>2.7509393451422433E-3</v>
      </c>
      <c r="H343" s="167">
        <f t="shared" si="151"/>
        <v>-2.254428341384862E-2</v>
      </c>
      <c r="I343" s="165"/>
      <c r="J343" s="167">
        <f t="shared" si="152"/>
        <v>1.0003459065226463</v>
      </c>
      <c r="K343" s="167">
        <f t="shared" si="171"/>
        <v>2.9101263424757828E-3</v>
      </c>
      <c r="L343" s="93"/>
      <c r="M343" s="171">
        <f t="shared" si="147"/>
        <v>1.0029101263424758</v>
      </c>
      <c r="N343" s="172">
        <f t="shared" si="153"/>
        <v>0.98020665593129364</v>
      </c>
      <c r="O343" s="170">
        <f t="shared" si="148"/>
        <v>342</v>
      </c>
      <c r="P343" s="170">
        <f t="shared" si="149"/>
        <v>344</v>
      </c>
      <c r="Q343" s="169"/>
      <c r="R343" s="149">
        <f t="shared" si="154"/>
        <v>3.5787484081572896E-2</v>
      </c>
      <c r="S343" s="173">
        <f t="shared" si="155"/>
        <v>-0.89799518069559425</v>
      </c>
      <c r="T343" s="149">
        <v>0</v>
      </c>
      <c r="U343" s="97"/>
      <c r="V343" s="149">
        <f>1/PI()*ATAN('Exhibit4_Impact-Test'!$Y$25*S_RDY_SP)+'Exhibit4_Impact-Test'!$Y$26</f>
        <v>0.52274423349927812</v>
      </c>
      <c r="W343" s="172">
        <f t="shared" si="156"/>
        <v>0.51702891266473927</v>
      </c>
      <c r="X343" s="149">
        <f>1/PI()*ATAN('Exhibit4_Impact-Test'!$Y$25*S_RS_SP)+'Exhibit4_Impact-Test'!$Y$26</f>
        <v>0.16171599633702188</v>
      </c>
      <c r="Y343" s="172">
        <f t="shared" si="157"/>
        <v>0.15863587943434684</v>
      </c>
      <c r="Z343" s="149">
        <f>1/PI()*ATAN('Exhibit4_Impact-Test'!$Y$25*S_5050_SP)+'Exhibit4_Impact-Test'!$Y$26</f>
        <v>0.5</v>
      </c>
      <c r="AA343" s="149">
        <f t="shared" si="158"/>
        <v>0.49427581103288554</v>
      </c>
      <c r="AB343" s="195">
        <f>VLOOKUP(_xlfn.NUMBERVALUE(LEFT(A343,4)),Transactioncosts!$C:$G,5,FALSE)</f>
        <v>70</v>
      </c>
      <c r="AC343" s="174"/>
      <c r="AD343" s="175">
        <f t="shared" si="159"/>
        <v>0.9910420181046089</v>
      </c>
      <c r="AE343" s="149">
        <f t="shared" si="160"/>
        <v>0.99923861200462349</v>
      </c>
      <c r="AF343" s="149">
        <f t="shared" si="161"/>
        <v>0.99155839113688471</v>
      </c>
      <c r="AG343" s="176">
        <f t="shared" si="162"/>
        <v>0.99094596224525966</v>
      </c>
      <c r="AH343" s="149">
        <f t="shared" si="163"/>
        <v>0.99444722416627762</v>
      </c>
      <c r="AI343" s="149">
        <f t="shared" si="164"/>
        <v>0.99151832181411492</v>
      </c>
      <c r="AJ343" s="97"/>
      <c r="AK343" s="171">
        <f t="shared" si="165"/>
        <v>-8.9983458490647799E-3</v>
      </c>
      <c r="AL343" s="149">
        <f t="shared" si="166"/>
        <v>-7.6167799842882951E-4</v>
      </c>
      <c r="AM343" s="149">
        <f t="shared" si="167"/>
        <v>-8.4774410398606934E-3</v>
      </c>
      <c r="AN343" s="149">
        <f t="shared" si="172"/>
        <v>1.4526769506285757</v>
      </c>
      <c r="AO343" s="149">
        <f t="shared" si="172"/>
        <v>4.076535905162066</v>
      </c>
      <c r="AP343" s="149">
        <f t="shared" si="172"/>
        <v>1.4051198314825391</v>
      </c>
      <c r="AQ343" s="97"/>
      <c r="AR343" s="171">
        <f t="shared" si="168"/>
        <v>-9.095274650224805E-3</v>
      </c>
      <c r="AS343" s="149">
        <f t="shared" si="169"/>
        <v>-5.5682498023566576E-3</v>
      </c>
      <c r="AT343" s="149">
        <f t="shared" si="170"/>
        <v>-8.5178523083845551E-3</v>
      </c>
      <c r="AU343" s="175">
        <f t="shared" si="173"/>
        <v>1.4234610860357613</v>
      </c>
      <c r="AV343" s="149">
        <f t="shared" si="174"/>
        <v>3.41950614384952</v>
      </c>
      <c r="AW343" s="149">
        <f t="shared" si="175"/>
        <v>1.3911329502132108</v>
      </c>
    </row>
    <row r="344" spans="1:49" ht="15" x14ac:dyDescent="0.25">
      <c r="A344" s="130">
        <v>1899.07</v>
      </c>
      <c r="B344" s="138"/>
      <c r="C344" s="166">
        <f>raw_Data!B350</f>
        <v>6.28</v>
      </c>
      <c r="D344" s="167">
        <f>raw_Data!J350</f>
        <v>1.7150000000000002E-2</v>
      </c>
      <c r="E344" s="167">
        <f>raw_Data!L350</f>
        <v>2.5675955308128717E-3</v>
      </c>
      <c r="F344" s="168">
        <f t="shared" si="150"/>
        <v>6.07</v>
      </c>
      <c r="G344" s="167">
        <f>raw_Data!K350</f>
        <v>2.8253706754530479E-3</v>
      </c>
      <c r="H344" s="167">
        <f t="shared" si="151"/>
        <v>3.4596375617792496E-2</v>
      </c>
      <c r="I344" s="165"/>
      <c r="J344" s="167">
        <f t="shared" si="152"/>
        <v>1.000345827347507</v>
      </c>
      <c r="K344" s="167">
        <f t="shared" si="171"/>
        <v>2.9134228783198601E-3</v>
      </c>
      <c r="L344" s="93"/>
      <c r="M344" s="171">
        <f t="shared" si="147"/>
        <v>1.0029134228783199</v>
      </c>
      <c r="N344" s="172">
        <f t="shared" si="153"/>
        <v>1.0374217462932456</v>
      </c>
      <c r="O344" s="170">
        <f t="shared" si="148"/>
        <v>343</v>
      </c>
      <c r="P344" s="170">
        <f t="shared" si="149"/>
        <v>345</v>
      </c>
      <c r="Q344" s="169"/>
      <c r="R344" s="149">
        <f t="shared" si="154"/>
        <v>4.8454674961329915E-2</v>
      </c>
      <c r="S344" s="173">
        <f t="shared" si="155"/>
        <v>0.93099626661973756</v>
      </c>
      <c r="T344" s="149">
        <v>0</v>
      </c>
      <c r="U344" s="97"/>
      <c r="V344" s="149">
        <f>1/PI()*ATAN('Exhibit4_Impact-Test'!$Y$25*S_RDY_SP)+'Exhibit4_Impact-Test'!$Y$26</f>
        <v>0.53075117828606166</v>
      </c>
      <c r="W344" s="172">
        <f t="shared" si="156"/>
        <v>0.53916697007060244</v>
      </c>
      <c r="X344" s="149">
        <f>1/PI()*ATAN('Exhibit4_Impact-Test'!$Y$25*S_RS_SP)+'Exhibit4_Impact-Test'!$Y$26</f>
        <v>0.84311985634089925</v>
      </c>
      <c r="Y344" s="172">
        <f t="shared" si="157"/>
        <v>0.84754266406912815</v>
      </c>
      <c r="Z344" s="149">
        <f>1/PI()*ATAN('Exhibit4_Impact-Test'!$Y$25*S_5050_SP)+'Exhibit4_Impact-Test'!$Y$26</f>
        <v>0.5</v>
      </c>
      <c r="AA344" s="149">
        <f t="shared" si="158"/>
        <v>0.50845653300897053</v>
      </c>
      <c r="AB344" s="195">
        <f>VLOOKUP(_xlfn.NUMBERVALUE(LEFT(A344,4)),Transactioncosts!$C:$G,5,FALSE)</f>
        <v>70</v>
      </c>
      <c r="AC344" s="174"/>
      <c r="AD344" s="175">
        <f t="shared" si="159"/>
        <v>1.0212287561914681</v>
      </c>
      <c r="AE344" s="149">
        <f t="shared" si="160"/>
        <v>1.0320080755584773</v>
      </c>
      <c r="AF344" s="149">
        <f t="shared" si="161"/>
        <v>1.0201675845857827</v>
      </c>
      <c r="AG344" s="176">
        <f t="shared" si="162"/>
        <v>1.0211014291469349</v>
      </c>
      <c r="AH344" s="149">
        <f t="shared" si="163"/>
        <v>1.0319541916990458</v>
      </c>
      <c r="AI344" s="149">
        <f t="shared" si="164"/>
        <v>1.02010838885472</v>
      </c>
      <c r="AJ344" s="97"/>
      <c r="AK344" s="171">
        <f t="shared" si="165"/>
        <v>2.1006565204815517E-2</v>
      </c>
      <c r="AL344" s="149">
        <f t="shared" si="166"/>
        <v>3.1506492182317901E-2</v>
      </c>
      <c r="AM344" s="149">
        <f t="shared" si="167"/>
        <v>1.9966912414153156E-2</v>
      </c>
      <c r="AN344" s="149">
        <f t="shared" si="172"/>
        <v>1.4736835158333912</v>
      </c>
      <c r="AO344" s="149">
        <f t="shared" si="172"/>
        <v>4.1080423973443843</v>
      </c>
      <c r="AP344" s="149">
        <f t="shared" si="172"/>
        <v>1.4250867438966921</v>
      </c>
      <c r="AQ344" s="97"/>
      <c r="AR344" s="171">
        <f t="shared" si="168"/>
        <v>2.0881877193432982E-2</v>
      </c>
      <c r="AS344" s="149">
        <f t="shared" si="169"/>
        <v>3.1454278185677989E-2</v>
      </c>
      <c r="AT344" s="149">
        <f t="shared" si="170"/>
        <v>1.990888523366393E-2</v>
      </c>
      <c r="AU344" s="175">
        <f t="shared" si="173"/>
        <v>1.4443429632291942</v>
      </c>
      <c r="AV344" s="149">
        <f t="shared" si="174"/>
        <v>3.4509604220351981</v>
      </c>
      <c r="AW344" s="149">
        <f t="shared" si="175"/>
        <v>1.4110418354468748</v>
      </c>
    </row>
    <row r="345" spans="1:49" ht="15" x14ac:dyDescent="0.25">
      <c r="A345" s="130">
        <v>1899.08</v>
      </c>
      <c r="B345" s="138"/>
      <c r="C345" s="166">
        <f>raw_Data!B351</f>
        <v>6.44</v>
      </c>
      <c r="D345" s="167">
        <f>raw_Data!J351</f>
        <v>1.7225000000000001E-2</v>
      </c>
      <c r="E345" s="167">
        <f>raw_Data!L351</f>
        <v>2.5709711167722915E-3</v>
      </c>
      <c r="F345" s="168">
        <f t="shared" si="150"/>
        <v>6.28</v>
      </c>
      <c r="G345" s="167">
        <f>raw_Data!K351</f>
        <v>2.7428343949044585E-3</v>
      </c>
      <c r="H345" s="167">
        <f t="shared" si="151"/>
        <v>2.5477707006369421E-2</v>
      </c>
      <c r="I345" s="165"/>
      <c r="J345" s="167">
        <f t="shared" si="152"/>
        <v>1.0003457481982783</v>
      </c>
      <c r="K345" s="167">
        <f t="shared" si="171"/>
        <v>2.9167193150505533E-3</v>
      </c>
      <c r="L345" s="93"/>
      <c r="M345" s="171">
        <f t="shared" si="147"/>
        <v>1.0029167193150506</v>
      </c>
      <c r="N345" s="172">
        <f t="shared" si="153"/>
        <v>1.0282205414012739</v>
      </c>
      <c r="O345" s="170">
        <f t="shared" si="148"/>
        <v>344</v>
      </c>
      <c r="P345" s="170">
        <f t="shared" si="149"/>
        <v>346</v>
      </c>
      <c r="Q345" s="169"/>
      <c r="R345" s="149">
        <f t="shared" si="154"/>
        <v>3.2998997546872931E-2</v>
      </c>
      <c r="S345" s="173">
        <f t="shared" si="155"/>
        <v>0.90844828550489809</v>
      </c>
      <c r="T345" s="149">
        <v>0</v>
      </c>
      <c r="U345" s="97"/>
      <c r="V345" s="149">
        <f>1/PI()*ATAN('Exhibit4_Impact-Test'!$Y$25*S_RDY_SP)+'Exhibit4_Impact-Test'!$Y$26</f>
        <v>0.5209773922801576</v>
      </c>
      <c r="W345" s="172">
        <f t="shared" si="156"/>
        <v>0.5271921585815964</v>
      </c>
      <c r="X345" s="149">
        <f>1/PI()*ATAN('Exhibit4_Impact-Test'!$Y$25*S_RS_SP)+'Exhibit4_Impact-Test'!$Y$26</f>
        <v>0.8398449698646191</v>
      </c>
      <c r="Y345" s="172">
        <f t="shared" si="157"/>
        <v>0.84316815570746828</v>
      </c>
      <c r="Z345" s="149">
        <f>1/PI()*ATAN('Exhibit4_Impact-Test'!$Y$25*S_5050_SP)+'Exhibit4_Impact-Test'!$Y$26</f>
        <v>0.5</v>
      </c>
      <c r="AA345" s="149">
        <f t="shared" si="158"/>
        <v>0.50622897885229567</v>
      </c>
      <c r="AB345" s="195">
        <f>VLOOKUP(_xlfn.NUMBERVALUE(LEFT(A345,4)),Transactioncosts!$C:$G,5,FALSE)</f>
        <v>70</v>
      </c>
      <c r="AC345" s="174"/>
      <c r="AD345" s="175">
        <f t="shared" si="159"/>
        <v>1.0160994385602522</v>
      </c>
      <c r="AE345" s="149">
        <f t="shared" si="160"/>
        <v>1.0241680070125145</v>
      </c>
      <c r="AF345" s="149">
        <f t="shared" si="161"/>
        <v>1.0155686303581621</v>
      </c>
      <c r="AG345" s="176">
        <f t="shared" si="162"/>
        <v>1.0160057478881206</v>
      </c>
      <c r="AH345" s="149">
        <f t="shared" si="163"/>
        <v>1.0194996591562471</v>
      </c>
      <c r="AI345" s="149">
        <f t="shared" si="164"/>
        <v>1.015525027506196</v>
      </c>
      <c r="AJ345" s="97"/>
      <c r="AK345" s="171">
        <f t="shared" si="165"/>
        <v>1.5971216965753272E-2</v>
      </c>
      <c r="AL345" s="149">
        <f t="shared" si="166"/>
        <v>2.3880582507571267E-2</v>
      </c>
      <c r="AM345" s="149">
        <f t="shared" si="167"/>
        <v>1.544868257907032E-2</v>
      </c>
      <c r="AN345" s="149">
        <f t="shared" si="172"/>
        <v>1.4896547327991445</v>
      </c>
      <c r="AO345" s="149">
        <f t="shared" si="172"/>
        <v>4.1319229798519554</v>
      </c>
      <c r="AP345" s="149">
        <f t="shared" si="172"/>
        <v>1.4405354264757624</v>
      </c>
      <c r="AQ345" s="97"/>
      <c r="AR345" s="171">
        <f t="shared" si="168"/>
        <v>1.5879006510484725E-2</v>
      </c>
      <c r="AS345" s="149">
        <f t="shared" si="169"/>
        <v>1.9311976707890321E-2</v>
      </c>
      <c r="AT345" s="149">
        <f t="shared" si="170"/>
        <v>1.5405747235538515E-2</v>
      </c>
      <c r="AU345" s="175">
        <f t="shared" si="173"/>
        <v>1.460221969739679</v>
      </c>
      <c r="AV345" s="149">
        <f t="shared" si="174"/>
        <v>3.4702723987430883</v>
      </c>
      <c r="AW345" s="149">
        <f t="shared" si="175"/>
        <v>1.4264475826824132</v>
      </c>
    </row>
    <row r="346" spans="1:49" ht="15" x14ac:dyDescent="0.25">
      <c r="A346" s="130">
        <v>1899.09</v>
      </c>
      <c r="B346" s="138"/>
      <c r="C346" s="166">
        <f>raw_Data!B352</f>
        <v>6.37</v>
      </c>
      <c r="D346" s="167">
        <f>raw_Data!J352</f>
        <v>1.7291666666666667E-2</v>
      </c>
      <c r="E346" s="167">
        <f>raw_Data!L352</f>
        <v>2.5743465777174901E-3</v>
      </c>
      <c r="F346" s="168">
        <f t="shared" si="150"/>
        <v>6.44</v>
      </c>
      <c r="G346" s="167">
        <f>raw_Data!K352</f>
        <v>2.6850414078674945E-3</v>
      </c>
      <c r="H346" s="167">
        <f t="shared" si="151"/>
        <v>-1.0869565217391353E-2</v>
      </c>
      <c r="I346" s="165"/>
      <c r="J346" s="167">
        <f t="shared" si="152"/>
        <v>1.0003456690749728</v>
      </c>
      <c r="K346" s="167">
        <f t="shared" si="171"/>
        <v>2.9200156526902887E-3</v>
      </c>
      <c r="L346" s="93"/>
      <c r="M346" s="171">
        <f t="shared" si="147"/>
        <v>1.0029200156526903</v>
      </c>
      <c r="N346" s="172">
        <f t="shared" si="153"/>
        <v>0.99181547619047616</v>
      </c>
      <c r="O346" s="170">
        <f t="shared" si="148"/>
        <v>345</v>
      </c>
      <c r="P346" s="170">
        <f t="shared" si="149"/>
        <v>347</v>
      </c>
      <c r="Q346" s="169"/>
      <c r="R346" s="149">
        <f t="shared" si="154"/>
        <v>2.1702819496804891E-2</v>
      </c>
      <c r="S346" s="173">
        <f t="shared" si="155"/>
        <v>-0.80871513957093333</v>
      </c>
      <c r="T346" s="149">
        <v>0</v>
      </c>
      <c r="U346" s="97"/>
      <c r="V346" s="149">
        <f>1/PI()*ATAN('Exhibit4_Impact-Test'!$Y$25*S_RDY_SP)+'Exhibit4_Impact-Test'!$Y$26</f>
        <v>0.51380777684850543</v>
      </c>
      <c r="W346" s="172">
        <f t="shared" si="156"/>
        <v>0.51102601027370143</v>
      </c>
      <c r="X346" s="149">
        <f>1/PI()*ATAN('Exhibit4_Impact-Test'!$Y$25*S_RS_SP)+'Exhibit4_Impact-Test'!$Y$26</f>
        <v>0.17626131909784659</v>
      </c>
      <c r="Y346" s="172">
        <f t="shared" si="157"/>
        <v>0.17465056543700166</v>
      </c>
      <c r="Z346" s="149">
        <f>1/PI()*ATAN('Exhibit4_Impact-Test'!$Y$25*S_5050_SP)+'Exhibit4_Impact-Test'!$Y$26</f>
        <v>0.5</v>
      </c>
      <c r="AA346" s="149">
        <f t="shared" si="158"/>
        <v>0.4972165383561824</v>
      </c>
      <c r="AB346" s="195">
        <f>VLOOKUP(_xlfn.NUMBERVALUE(LEFT(A346,4)),Transactioncosts!$C:$G,5,FALSE)</f>
        <v>70</v>
      </c>
      <c r="AC346" s="174"/>
      <c r="AD346" s="175">
        <f t="shared" si="159"/>
        <v>0.99721441691868351</v>
      </c>
      <c r="AE346" s="149">
        <f t="shared" si="160"/>
        <v>1.0009627148791063</v>
      </c>
      <c r="AF346" s="149">
        <f t="shared" si="161"/>
        <v>0.99736774592158328</v>
      </c>
      <c r="AG346" s="176">
        <f t="shared" si="162"/>
        <v>0.9971650367759487</v>
      </c>
      <c r="AH346" s="149">
        <f t="shared" si="163"/>
        <v>1.0007185692438298</v>
      </c>
      <c r="AI346" s="149">
        <f t="shared" si="164"/>
        <v>0.99734826169007651</v>
      </c>
      <c r="AJ346" s="97"/>
      <c r="AK346" s="171">
        <f t="shared" si="165"/>
        <v>-2.7894700378395905E-3</v>
      </c>
      <c r="AL346" s="149">
        <f t="shared" si="166"/>
        <v>9.6225176634356859E-4</v>
      </c>
      <c r="AM346" s="149">
        <f t="shared" si="167"/>
        <v>-2.6357245506309205E-3</v>
      </c>
      <c r="AN346" s="149">
        <f t="shared" si="172"/>
        <v>1.4868652627613048</v>
      </c>
      <c r="AO346" s="149">
        <f t="shared" si="172"/>
        <v>4.1328852316182987</v>
      </c>
      <c r="AP346" s="149">
        <f t="shared" si="172"/>
        <v>1.4378997019251314</v>
      </c>
      <c r="AQ346" s="97"/>
      <c r="AR346" s="171">
        <f t="shared" si="168"/>
        <v>-2.8389893433593346E-3</v>
      </c>
      <c r="AS346" s="149">
        <f t="shared" si="169"/>
        <v>7.1831119655991333E-4</v>
      </c>
      <c r="AT346" s="149">
        <f t="shared" si="170"/>
        <v>-2.6552603957668112E-3</v>
      </c>
      <c r="AU346" s="175">
        <f t="shared" si="173"/>
        <v>1.4573829803963196</v>
      </c>
      <c r="AV346" s="149">
        <f t="shared" si="174"/>
        <v>3.4709907099396484</v>
      </c>
      <c r="AW346" s="149">
        <f t="shared" si="175"/>
        <v>1.4237923222866464</v>
      </c>
    </row>
    <row r="347" spans="1:49" ht="15" x14ac:dyDescent="0.25">
      <c r="A347" s="130">
        <v>1899.1</v>
      </c>
      <c r="B347" s="138"/>
      <c r="C347" s="166">
        <f>raw_Data!B353</f>
        <v>6.34</v>
      </c>
      <c r="D347" s="167">
        <f>raw_Data!J353</f>
        <v>1.7358333333333333E-2</v>
      </c>
      <c r="E347" s="167">
        <f>raw_Data!L353</f>
        <v>2.5777219136577934E-3</v>
      </c>
      <c r="F347" s="168">
        <f t="shared" si="150"/>
        <v>6.37</v>
      </c>
      <c r="G347" s="167">
        <f>raw_Data!K353</f>
        <v>2.7250130821559393E-3</v>
      </c>
      <c r="H347" s="167">
        <f t="shared" si="151"/>
        <v>-4.7095761381475976E-3</v>
      </c>
      <c r="I347" s="165"/>
      <c r="J347" s="167">
        <f t="shared" si="152"/>
        <v>1.0003455899775349</v>
      </c>
      <c r="K347" s="167">
        <f t="shared" si="171"/>
        <v>2.9233118911926592E-3</v>
      </c>
      <c r="L347" s="93"/>
      <c r="M347" s="171">
        <f t="shared" si="147"/>
        <v>1.0029233118911927</v>
      </c>
      <c r="N347" s="172">
        <f t="shared" si="153"/>
        <v>0.99801543694400829</v>
      </c>
      <c r="O347" s="170">
        <f t="shared" si="148"/>
        <v>346</v>
      </c>
      <c r="P347" s="170">
        <f t="shared" si="149"/>
        <v>348</v>
      </c>
      <c r="Q347" s="169"/>
      <c r="R347" s="149">
        <f t="shared" si="154"/>
        <v>2.8431077358136457E-2</v>
      </c>
      <c r="S347" s="173">
        <f t="shared" si="155"/>
        <v>-0.64657140415420467</v>
      </c>
      <c r="T347" s="149">
        <v>0</v>
      </c>
      <c r="U347" s="97"/>
      <c r="V347" s="149">
        <f>1/PI()*ATAN('Exhibit4_Impact-Test'!$Y$25*S_RDY_SP)+'Exhibit4_Impact-Test'!$Y$26</f>
        <v>0.51808031637868179</v>
      </c>
      <c r="W347" s="172">
        <f t="shared" si="156"/>
        <v>0.51685541825897219</v>
      </c>
      <c r="X347" s="149">
        <f>1/PI()*ATAN('Exhibit4_Impact-Test'!$Y$25*S_RS_SP)+'Exhibit4_Impact-Test'!$Y$26</f>
        <v>0.2095285133336432</v>
      </c>
      <c r="Y347" s="172">
        <f t="shared" si="157"/>
        <v>0.20871717754824853</v>
      </c>
      <c r="Z347" s="149">
        <f>1/PI()*ATAN('Exhibit4_Impact-Test'!$Y$25*S_5050_SP)+'Exhibit4_Impact-Test'!$Y$26</f>
        <v>0.5</v>
      </c>
      <c r="AA347" s="149">
        <f t="shared" si="158"/>
        <v>0.49877360690075057</v>
      </c>
      <c r="AB347" s="195">
        <f>VLOOKUP(_xlfn.NUMBERVALUE(LEFT(A347,4)),Transactioncosts!$C:$G,5,FALSE)</f>
        <v>70</v>
      </c>
      <c r="AC347" s="174"/>
      <c r="AD347" s="175">
        <f t="shared" si="159"/>
        <v>1.0003806384858085</v>
      </c>
      <c r="AE347" s="149">
        <f t="shared" si="160"/>
        <v>1.0018949721498818</v>
      </c>
      <c r="AF347" s="149">
        <f t="shared" si="161"/>
        <v>1.0004693744176005</v>
      </c>
      <c r="AG347" s="176">
        <f t="shared" si="162"/>
        <v>1.0003549378257524</v>
      </c>
      <c r="AH347" s="149">
        <f t="shared" si="163"/>
        <v>0.99750713004455049</v>
      </c>
      <c r="AI347" s="149">
        <f t="shared" si="164"/>
        <v>1.0004607896659057</v>
      </c>
      <c r="AJ347" s="97"/>
      <c r="AK347" s="171">
        <f t="shared" si="165"/>
        <v>3.8056606135782658E-4</v>
      </c>
      <c r="AL347" s="149">
        <f t="shared" si="166"/>
        <v>1.8931789551693411E-3</v>
      </c>
      <c r="AM347" s="149">
        <f t="shared" si="167"/>
        <v>4.6926429588611276E-4</v>
      </c>
      <c r="AN347" s="149">
        <f t="shared" si="172"/>
        <v>1.4872458288226627</v>
      </c>
      <c r="AO347" s="149">
        <f t="shared" si="172"/>
        <v>4.1347784105734684</v>
      </c>
      <c r="AP347" s="149">
        <f t="shared" si="172"/>
        <v>1.4383689662210175</v>
      </c>
      <c r="AQ347" s="97"/>
      <c r="AR347" s="171">
        <f t="shared" si="168"/>
        <v>3.5487485022343764E-4</v>
      </c>
      <c r="AS347" s="149">
        <f t="shared" si="169"/>
        <v>-2.4959823293284134E-3</v>
      </c>
      <c r="AT347" s="149">
        <f t="shared" si="170"/>
        <v>4.6068353494902532E-4</v>
      </c>
      <c r="AU347" s="175">
        <f t="shared" si="173"/>
        <v>1.457737855246543</v>
      </c>
      <c r="AV347" s="149">
        <f t="shared" si="174"/>
        <v>3.4684947276103202</v>
      </c>
      <c r="AW347" s="149">
        <f t="shared" si="175"/>
        <v>1.4242530058215954</v>
      </c>
    </row>
    <row r="348" spans="1:49" ht="15" x14ac:dyDescent="0.25">
      <c r="A348" s="130">
        <v>1899.11</v>
      </c>
      <c r="B348" s="138"/>
      <c r="C348" s="166">
        <f>raw_Data!B354</f>
        <v>6.46</v>
      </c>
      <c r="D348" s="167">
        <f>raw_Data!J354</f>
        <v>1.7433333333333332E-2</v>
      </c>
      <c r="E348" s="167">
        <f>raw_Data!L354</f>
        <v>2.5810971246031933E-3</v>
      </c>
      <c r="F348" s="168">
        <f t="shared" si="150"/>
        <v>6.34</v>
      </c>
      <c r="G348" s="167">
        <f>raw_Data!K354</f>
        <v>2.7497371188222922E-3</v>
      </c>
      <c r="H348" s="167">
        <f t="shared" si="151"/>
        <v>1.8927444794952786E-2</v>
      </c>
      <c r="I348" s="165"/>
      <c r="J348" s="167">
        <f t="shared" si="152"/>
        <v>1.0003455109060224</v>
      </c>
      <c r="K348" s="167">
        <f t="shared" si="171"/>
        <v>2.9266080306256104E-3</v>
      </c>
      <c r="L348" s="93"/>
      <c r="M348" s="171">
        <f t="shared" si="147"/>
        <v>1.0029266080306256</v>
      </c>
      <c r="N348" s="172">
        <f t="shared" si="153"/>
        <v>1.0216771819137749</v>
      </c>
      <c r="O348" s="170">
        <f t="shared" si="148"/>
        <v>347</v>
      </c>
      <c r="P348" s="170">
        <f t="shared" si="149"/>
        <v>349</v>
      </c>
      <c r="Q348" s="169"/>
      <c r="R348" s="149">
        <f t="shared" si="154"/>
        <v>3.2288414442188738E-2</v>
      </c>
      <c r="S348" s="173">
        <f t="shared" si="155"/>
        <v>0.88013476256263179</v>
      </c>
      <c r="T348" s="149">
        <v>0</v>
      </c>
      <c r="U348" s="97"/>
      <c r="V348" s="149">
        <f>1/PI()*ATAN('Exhibit4_Impact-Test'!$Y$25*S_RDY_SP)+'Exhibit4_Impact-Test'!$Y$26</f>
        <v>0.52052694112413556</v>
      </c>
      <c r="W348" s="172">
        <f t="shared" si="156"/>
        <v>0.52514805683081267</v>
      </c>
      <c r="X348" s="149">
        <f>1/PI()*ATAN('Exhibit4_Impact-Test'!$Y$25*S_RS_SP)+'Exhibit4_Impact-Test'!$Y$26</f>
        <v>0.83555176402415199</v>
      </c>
      <c r="Y348" s="172">
        <f t="shared" si="157"/>
        <v>0.83808115616869472</v>
      </c>
      <c r="Z348" s="149">
        <f>1/PI()*ATAN('Exhibit4_Impact-Test'!$Y$25*S_5050_SP)+'Exhibit4_Impact-Test'!$Y$26</f>
        <v>0.5</v>
      </c>
      <c r="AA348" s="149">
        <f t="shared" si="158"/>
        <v>0.50463067736420275</v>
      </c>
      <c r="AB348" s="195">
        <f>VLOOKUP(_xlfn.NUMBERVALUE(LEFT(A348,4)),Transactioncosts!$C:$G,5,FALSE)</f>
        <v>70</v>
      </c>
      <c r="AC348" s="174"/>
      <c r="AD348" s="175">
        <f t="shared" si="159"/>
        <v>1.0126867868983433</v>
      </c>
      <c r="AE348" s="149">
        <f t="shared" si="160"/>
        <v>1.0185936831151561</v>
      </c>
      <c r="AF348" s="149">
        <f t="shared" si="161"/>
        <v>1.0123018949722002</v>
      </c>
      <c r="AG348" s="176">
        <f t="shared" si="162"/>
        <v>1.0126183932959327</v>
      </c>
      <c r="AH348" s="149">
        <f t="shared" si="163"/>
        <v>1.0137937185280983</v>
      </c>
      <c r="AI348" s="149">
        <f t="shared" si="164"/>
        <v>1.0122694802306509</v>
      </c>
      <c r="AJ348" s="97"/>
      <c r="AK348" s="171">
        <f t="shared" si="165"/>
        <v>1.2606983871303499E-2</v>
      </c>
      <c r="AL348" s="149">
        <f t="shared" si="166"/>
        <v>1.8422933912868273E-2</v>
      </c>
      <c r="AM348" s="149">
        <f t="shared" si="167"/>
        <v>1.2226841568065961E-2</v>
      </c>
      <c r="AN348" s="149">
        <f t="shared" si="172"/>
        <v>1.4998528126939661</v>
      </c>
      <c r="AO348" s="149">
        <f t="shared" si="172"/>
        <v>4.1532013444863365</v>
      </c>
      <c r="AP348" s="149">
        <f t="shared" si="172"/>
        <v>1.4505958077890835</v>
      </c>
      <c r="AQ348" s="97"/>
      <c r="AR348" s="171">
        <f t="shared" si="168"/>
        <v>1.253944481288855E-2</v>
      </c>
      <c r="AS348" s="149">
        <f t="shared" si="169"/>
        <v>1.3699451069367327E-2</v>
      </c>
      <c r="AT348" s="149">
        <f t="shared" si="170"/>
        <v>1.2194820230661761E-2</v>
      </c>
      <c r="AU348" s="175">
        <f t="shared" si="173"/>
        <v>1.4702773000594316</v>
      </c>
      <c r="AV348" s="149">
        <f t="shared" si="174"/>
        <v>3.4821941786796877</v>
      </c>
      <c r="AW348" s="149">
        <f t="shared" si="175"/>
        <v>1.4364478260522571</v>
      </c>
    </row>
    <row r="349" spans="1:49" ht="15" x14ac:dyDescent="0.25">
      <c r="A349" s="130">
        <v>1899.12</v>
      </c>
      <c r="B349" s="138"/>
      <c r="C349" s="166">
        <f>raw_Data!B355</f>
        <v>6.02</v>
      </c>
      <c r="D349" s="167">
        <f>raw_Data!J355</f>
        <v>1.7499999999999998E-2</v>
      </c>
      <c r="E349" s="167">
        <f>raw_Data!L355</f>
        <v>2.5844722105634599E-3</v>
      </c>
      <c r="F349" s="168">
        <f t="shared" si="150"/>
        <v>6.46</v>
      </c>
      <c r="G349" s="167">
        <f>raw_Data!K355</f>
        <v>2.7089783281733742E-3</v>
      </c>
      <c r="H349" s="167">
        <f t="shared" si="151"/>
        <v>-6.8111455108359142E-2</v>
      </c>
      <c r="I349" s="165"/>
      <c r="J349" s="167">
        <f t="shared" si="152"/>
        <v>1.0003454318604026</v>
      </c>
      <c r="K349" s="167">
        <f t="shared" si="171"/>
        <v>2.9299040709660495E-3</v>
      </c>
      <c r="L349" s="93"/>
      <c r="M349" s="171">
        <f t="shared" si="147"/>
        <v>1.002929904070966</v>
      </c>
      <c r="N349" s="172">
        <f t="shared" si="153"/>
        <v>0.93459752321981415</v>
      </c>
      <c r="O349" s="170">
        <f t="shared" si="148"/>
        <v>348</v>
      </c>
      <c r="P349" s="170">
        <f t="shared" si="149"/>
        <v>350</v>
      </c>
      <c r="Q349" s="169"/>
      <c r="R349" s="149">
        <f t="shared" si="154"/>
        <v>2.4173795763737311E-2</v>
      </c>
      <c r="S349" s="173">
        <f t="shared" si="155"/>
        <v>-0.96348841507239169</v>
      </c>
      <c r="T349" s="149">
        <v>0</v>
      </c>
      <c r="U349" s="97"/>
      <c r="V349" s="149">
        <f>1/PI()*ATAN('Exhibit4_Impact-Test'!$Y$25*S_RDY_SP)+'Exhibit4_Impact-Test'!$Y$26</f>
        <v>0.51537754220072451</v>
      </c>
      <c r="W349" s="172">
        <f t="shared" si="156"/>
        <v>0.49774117896240677</v>
      </c>
      <c r="X349" s="149">
        <f>1/PI()*ATAN('Exhibit4_Impact-Test'!$Y$25*S_RS_SP)+'Exhibit4_Impact-Test'!$Y$26</f>
        <v>0.15237192944613975</v>
      </c>
      <c r="Y349" s="172">
        <f t="shared" si="157"/>
        <v>0.14347994953461651</v>
      </c>
      <c r="Z349" s="149">
        <f>1/PI()*ATAN('Exhibit4_Impact-Test'!$Y$25*S_5050_SP)+'Exhibit4_Impact-Test'!$Y$26</f>
        <v>0.5</v>
      </c>
      <c r="AA349" s="149">
        <f t="shared" si="158"/>
        <v>0.48236608682574877</v>
      </c>
      <c r="AB349" s="195">
        <f>VLOOKUP(_xlfn.NUMBERVALUE(LEFT(A349,4)),Transactioncosts!$C:$G,5,FALSE)</f>
        <v>70</v>
      </c>
      <c r="AC349" s="174"/>
      <c r="AD349" s="175">
        <f t="shared" si="159"/>
        <v>0.96771292957517552</v>
      </c>
      <c r="AE349" s="149">
        <f t="shared" si="160"/>
        <v>0.99251796735702758</v>
      </c>
      <c r="AF349" s="149">
        <f t="shared" si="161"/>
        <v>0.96876371364539016</v>
      </c>
      <c r="AG349" s="176">
        <f t="shared" si="162"/>
        <v>0.96736016453206264</v>
      </c>
      <c r="AH349" s="149">
        <f t="shared" si="163"/>
        <v>0.98772194697136095</v>
      </c>
      <c r="AI349" s="149">
        <f t="shared" si="164"/>
        <v>0.9686402762531704</v>
      </c>
      <c r="AJ349" s="97"/>
      <c r="AK349" s="171">
        <f t="shared" si="165"/>
        <v>-3.2819796044502018E-2</v>
      </c>
      <c r="AL349" s="149">
        <f t="shared" si="166"/>
        <v>-7.5101634541448904E-3</v>
      </c>
      <c r="AM349" s="149">
        <f t="shared" si="167"/>
        <v>-3.1734542393727916E-2</v>
      </c>
      <c r="AN349" s="149">
        <f t="shared" si="172"/>
        <v>1.4670330166494641</v>
      </c>
      <c r="AO349" s="149">
        <f t="shared" si="172"/>
        <v>4.1456911810321913</v>
      </c>
      <c r="AP349" s="149">
        <f t="shared" si="172"/>
        <v>1.4188612653953556</v>
      </c>
      <c r="AQ349" s="97"/>
      <c r="AR349" s="171">
        <f t="shared" si="168"/>
        <v>-3.3184397307467237E-2</v>
      </c>
      <c r="AS349" s="149">
        <f t="shared" si="169"/>
        <v>-1.2354051034107232E-2</v>
      </c>
      <c r="AT349" s="149">
        <f t="shared" si="170"/>
        <v>-3.1861967951877249E-2</v>
      </c>
      <c r="AU349" s="175">
        <f t="shared" si="173"/>
        <v>1.4370929027519643</v>
      </c>
      <c r="AV349" s="149">
        <f t="shared" si="174"/>
        <v>3.4698401276455804</v>
      </c>
      <c r="AW349" s="149">
        <f t="shared" si="175"/>
        <v>1.4045858581003798</v>
      </c>
    </row>
    <row r="350" spans="1:49" ht="15" x14ac:dyDescent="0.25">
      <c r="A350" s="130">
        <v>1900.01</v>
      </c>
      <c r="B350" s="138"/>
      <c r="C350" s="166">
        <f>raw_Data!B356</f>
        <v>6.1</v>
      </c>
      <c r="D350" s="167">
        <f>raw_Data!J356</f>
        <v>1.8124999999999999E-2</v>
      </c>
      <c r="E350" s="167">
        <f>raw_Data!L356</f>
        <v>2.587847171547919E-3</v>
      </c>
      <c r="F350" s="168">
        <f t="shared" si="150"/>
        <v>6.02</v>
      </c>
      <c r="G350" s="167">
        <f>raw_Data!K356</f>
        <v>3.0107973421926912E-3</v>
      </c>
      <c r="H350" s="167">
        <f t="shared" si="151"/>
        <v>1.3289036544850585E-2</v>
      </c>
      <c r="I350" s="165"/>
      <c r="J350" s="167">
        <f t="shared" si="152"/>
        <v>1.0003453528406194</v>
      </c>
      <c r="K350" s="167">
        <f t="shared" si="171"/>
        <v>2.9332000121673474E-3</v>
      </c>
      <c r="L350" s="93"/>
      <c r="M350" s="171">
        <f t="shared" si="147"/>
        <v>1.0029332000121673</v>
      </c>
      <c r="N350" s="172">
        <f t="shared" si="153"/>
        <v>1.0162998338870433</v>
      </c>
      <c r="O350" s="170">
        <f t="shared" si="148"/>
        <v>349</v>
      </c>
      <c r="P350" s="170">
        <f t="shared" si="149"/>
        <v>351</v>
      </c>
      <c r="Q350" s="169"/>
      <c r="R350" s="149">
        <f t="shared" si="154"/>
        <v>7.6193850467709739E-2</v>
      </c>
      <c r="S350" s="173">
        <f t="shared" si="155"/>
        <v>0.83718330645189187</v>
      </c>
      <c r="T350" s="149">
        <v>0</v>
      </c>
      <c r="U350" s="97"/>
      <c r="V350" s="149">
        <f>1/PI()*ATAN('Exhibit4_Impact-Test'!$Y$25*S_RDY_SP)+'Exhibit4_Impact-Test'!$Y$26</f>
        <v>0.54813618512138229</v>
      </c>
      <c r="W350" s="172">
        <f t="shared" si="156"/>
        <v>0.5514132493966426</v>
      </c>
      <c r="X350" s="149">
        <f>1/PI()*ATAN('Exhibit4_Impact-Test'!$Y$25*S_RS_SP)+'Exhibit4_Impact-Test'!$Y$26</f>
        <v>0.82862571891556169</v>
      </c>
      <c r="Y350" s="172">
        <f t="shared" si="157"/>
        <v>0.83049762578929076</v>
      </c>
      <c r="Z350" s="149">
        <f>1/PI()*ATAN('Exhibit4_Impact-Test'!$Y$25*S_5050_SP)+'Exhibit4_Impact-Test'!$Y$26</f>
        <v>0.5</v>
      </c>
      <c r="AA350" s="149">
        <f t="shared" si="158"/>
        <v>0.50330982943782987</v>
      </c>
      <c r="AB350" s="195">
        <f>VLOOKUP(_xlfn.NUMBERVALUE(LEFT(A350,4)),Transactioncosts!$C:$G,5,FALSE)</f>
        <v>70</v>
      </c>
      <c r="AC350" s="174"/>
      <c r="AD350" s="175">
        <f t="shared" si="159"/>
        <v>1.0102599357122561</v>
      </c>
      <c r="AE350" s="149">
        <f t="shared" si="160"/>
        <v>1.0140091366162174</v>
      </c>
      <c r="AF350" s="149">
        <f t="shared" si="161"/>
        <v>1.0096165169496052</v>
      </c>
      <c r="AG350" s="176">
        <f t="shared" si="162"/>
        <v>1.0102410430025677</v>
      </c>
      <c r="AH350" s="149">
        <f t="shared" si="163"/>
        <v>1.0139799118316797</v>
      </c>
      <c r="AI350" s="149">
        <f t="shared" si="164"/>
        <v>1.0095933481435404</v>
      </c>
      <c r="AJ350" s="97"/>
      <c r="AK350" s="171">
        <f t="shared" si="165"/>
        <v>1.0207659832568817E-2</v>
      </c>
      <c r="AL350" s="149">
        <f t="shared" si="166"/>
        <v>1.3911915598039778E-2</v>
      </c>
      <c r="AM350" s="149">
        <f t="shared" si="167"/>
        <v>9.5705725656069114E-3</v>
      </c>
      <c r="AN350" s="149">
        <f t="shared" si="172"/>
        <v>1.4772406764820329</v>
      </c>
      <c r="AO350" s="149">
        <f t="shared" si="172"/>
        <v>4.1596030966302306</v>
      </c>
      <c r="AP350" s="149">
        <f t="shared" si="172"/>
        <v>1.4284318379609626</v>
      </c>
      <c r="AQ350" s="97"/>
      <c r="AR350" s="171">
        <f t="shared" si="168"/>
        <v>1.0188958817436387E-2</v>
      </c>
      <c r="AS350" s="149">
        <f t="shared" si="169"/>
        <v>1.3883094155870652E-2</v>
      </c>
      <c r="AT350" s="149">
        <f t="shared" si="170"/>
        <v>9.5476241772632017E-3</v>
      </c>
      <c r="AU350" s="175">
        <f t="shared" si="173"/>
        <v>1.4472818615694008</v>
      </c>
      <c r="AV350" s="149">
        <f t="shared" si="174"/>
        <v>3.4837232218014509</v>
      </c>
      <c r="AW350" s="149">
        <f t="shared" si="175"/>
        <v>1.414133482277643</v>
      </c>
    </row>
    <row r="351" spans="1:49" ht="15" x14ac:dyDescent="0.25">
      <c r="A351" s="130">
        <v>1900.02</v>
      </c>
      <c r="B351" s="138"/>
      <c r="C351" s="166">
        <f>raw_Data!B357</f>
        <v>6.21</v>
      </c>
      <c r="D351" s="167">
        <f>raw_Data!J357</f>
        <v>1.8749999999999999E-2</v>
      </c>
      <c r="E351" s="167">
        <f>raw_Data!L357</f>
        <v>2.5844722105634599E-3</v>
      </c>
      <c r="F351" s="168">
        <f t="shared" si="150"/>
        <v>6.1</v>
      </c>
      <c r="G351" s="167">
        <f>raw_Data!K357</f>
        <v>3.0737704918032786E-3</v>
      </c>
      <c r="H351" s="167">
        <f t="shared" si="151"/>
        <v>1.8032786885245899E-2</v>
      </c>
      <c r="I351" s="165"/>
      <c r="J351" s="167">
        <f t="shared" si="152"/>
        <v>0.99965471336822476</v>
      </c>
      <c r="K351" s="167">
        <f t="shared" si="171"/>
        <v>2.2391855787882164E-3</v>
      </c>
      <c r="L351" s="93"/>
      <c r="M351" s="171">
        <f t="shared" si="147"/>
        <v>1.0022391855787882</v>
      </c>
      <c r="N351" s="172">
        <f t="shared" si="153"/>
        <v>1.0211065573770493</v>
      </c>
      <c r="O351" s="170">
        <f t="shared" si="148"/>
        <v>350</v>
      </c>
      <c r="P351" s="170">
        <f t="shared" si="149"/>
        <v>352</v>
      </c>
      <c r="Q351" s="169"/>
      <c r="R351" s="149">
        <f t="shared" si="154"/>
        <v>8.5827646646088468E-2</v>
      </c>
      <c r="S351" s="173">
        <f t="shared" si="155"/>
        <v>0.87450205631793809</v>
      </c>
      <c r="T351" s="149">
        <v>0</v>
      </c>
      <c r="U351" s="97"/>
      <c r="V351" s="149">
        <f>1/PI()*ATAN('Exhibit4_Impact-Test'!$Y$25*S_RDY_SP)+'Exhibit4_Impact-Test'!$Y$26</f>
        <v>0.55411220792357319</v>
      </c>
      <c r="W351" s="172">
        <f t="shared" si="156"/>
        <v>0.55871537295715634</v>
      </c>
      <c r="X351" s="149">
        <f>1/PI()*ATAN('Exhibit4_Impact-Test'!$Y$25*S_RS_SP)+'Exhibit4_Impact-Test'!$Y$26</f>
        <v>0.83467259500897084</v>
      </c>
      <c r="Y351" s="172">
        <f t="shared" si="157"/>
        <v>0.83723017995306726</v>
      </c>
      <c r="Z351" s="149">
        <f>1/PI()*ATAN('Exhibit4_Impact-Test'!$Y$25*S_5050_SP)+'Exhibit4_Impact-Test'!$Y$26</f>
        <v>0.5</v>
      </c>
      <c r="AA351" s="149">
        <f t="shared" si="158"/>
        <v>0.50466241913028131</v>
      </c>
      <c r="AB351" s="195">
        <f>VLOOKUP(_xlfn.NUMBERVALUE(LEFT(A351,4)),Transactioncosts!$C:$G,5,FALSE)</f>
        <v>70</v>
      </c>
      <c r="AC351" s="174"/>
      <c r="AD351" s="175">
        <f t="shared" si="159"/>
        <v>1.0126938266236376</v>
      </c>
      <c r="AE351" s="149">
        <f t="shared" si="160"/>
        <v>1.0179872637586418</v>
      </c>
      <c r="AF351" s="149">
        <f t="shared" si="161"/>
        <v>1.0116728714779186</v>
      </c>
      <c r="AG351" s="176">
        <f t="shared" si="162"/>
        <v>1.012691316122506</v>
      </c>
      <c r="AH351" s="149">
        <f t="shared" si="163"/>
        <v>1.0178260295012747</v>
      </c>
      <c r="AI351" s="149">
        <f t="shared" si="164"/>
        <v>1.0116402345440068</v>
      </c>
      <c r="AJ351" s="97"/>
      <c r="AK351" s="171">
        <f t="shared" si="165"/>
        <v>1.2613935379822229E-2</v>
      </c>
      <c r="AL351" s="149">
        <f t="shared" si="166"/>
        <v>1.7827407007475694E-2</v>
      </c>
      <c r="AM351" s="149">
        <f t="shared" si="167"/>
        <v>1.1605269081135272E-2</v>
      </c>
      <c r="AN351" s="149">
        <f t="shared" si="172"/>
        <v>1.4898546118618552</v>
      </c>
      <c r="AO351" s="149">
        <f t="shared" si="172"/>
        <v>4.177430503637706</v>
      </c>
      <c r="AP351" s="149">
        <f t="shared" si="172"/>
        <v>1.4400371070420979</v>
      </c>
      <c r="AQ351" s="97"/>
      <c r="AR351" s="171">
        <f t="shared" si="168"/>
        <v>1.2611456344029317E-2</v>
      </c>
      <c r="AS351" s="149">
        <f t="shared" si="169"/>
        <v>1.7669009124685501E-2</v>
      </c>
      <c r="AT351" s="149">
        <f t="shared" si="170"/>
        <v>1.1573008197915999E-2</v>
      </c>
      <c r="AU351" s="175">
        <f t="shared" si="173"/>
        <v>1.4598933179134301</v>
      </c>
      <c r="AV351" s="149">
        <f t="shared" si="174"/>
        <v>3.5013922309261365</v>
      </c>
      <c r="AW351" s="149">
        <f t="shared" si="175"/>
        <v>1.425706490475559</v>
      </c>
    </row>
    <row r="352" spans="1:49" ht="15" x14ac:dyDescent="0.25">
      <c r="A352" s="130">
        <v>1900.03</v>
      </c>
      <c r="B352" s="138"/>
      <c r="C352" s="166">
        <f>raw_Data!B358</f>
        <v>6.26</v>
      </c>
      <c r="D352" s="167">
        <f>raw_Data!J358</f>
        <v>1.9375E-2</v>
      </c>
      <c r="E352" s="167">
        <f>raw_Data!L358</f>
        <v>2.5810971246031933E-3</v>
      </c>
      <c r="F352" s="168">
        <f t="shared" si="150"/>
        <v>6.21</v>
      </c>
      <c r="G352" s="167">
        <f>raw_Data!K358</f>
        <v>3.1199677938808373E-3</v>
      </c>
      <c r="H352" s="167">
        <f t="shared" si="151"/>
        <v>8.0515297906602612E-3</v>
      </c>
      <c r="I352" s="165"/>
      <c r="J352" s="167">
        <f t="shared" si="152"/>
        <v>0.99965463437086233</v>
      </c>
      <c r="K352" s="167">
        <f t="shared" si="171"/>
        <v>2.2357314954655205E-3</v>
      </c>
      <c r="L352" s="93"/>
      <c r="M352" s="171">
        <f t="shared" si="147"/>
        <v>1.0022357314954655</v>
      </c>
      <c r="N352" s="172">
        <f t="shared" si="153"/>
        <v>1.0111714975845412</v>
      </c>
      <c r="O352" s="170">
        <f t="shared" si="148"/>
        <v>351</v>
      </c>
      <c r="P352" s="170">
        <f t="shared" si="149"/>
        <v>353</v>
      </c>
      <c r="Q352" s="169"/>
      <c r="R352" s="149">
        <f t="shared" si="154"/>
        <v>9.3873470998060426E-2</v>
      </c>
      <c r="S352" s="173">
        <f t="shared" si="155"/>
        <v>0.75700717146667473</v>
      </c>
      <c r="T352" s="149">
        <v>0</v>
      </c>
      <c r="U352" s="97"/>
      <c r="V352" s="149">
        <f>1/PI()*ATAN('Exhibit4_Impact-Test'!$Y$25*S_RDY_SP)+'Exhibit4_Impact-Test'!$Y$26</f>
        <v>0.55907401597595263</v>
      </c>
      <c r="W352" s="172">
        <f t="shared" si="156"/>
        <v>0.56126095915429886</v>
      </c>
      <c r="X352" s="149">
        <f>1/PI()*ATAN('Exhibit4_Impact-Test'!$Y$25*S_RS_SP)+'Exhibit4_Impact-Test'!$Y$26</f>
        <v>0.81419671461490484</v>
      </c>
      <c r="Y352" s="172">
        <f t="shared" si="157"/>
        <v>0.81553578493284318</v>
      </c>
      <c r="Z352" s="149">
        <f>1/PI()*ATAN('Exhibit4_Impact-Test'!$Y$25*S_5050_SP)+'Exhibit4_Impact-Test'!$Y$26</f>
        <v>0.5</v>
      </c>
      <c r="AA352" s="149">
        <f t="shared" si="158"/>
        <v>0.5022190657607698</v>
      </c>
      <c r="AB352" s="195">
        <f>VLOOKUP(_xlfn.NUMBERVALUE(LEFT(A352,4)),Transactioncosts!$C:$G,5,FALSE)</f>
        <v>70</v>
      </c>
      <c r="AC352" s="174"/>
      <c r="AD352" s="175">
        <f t="shared" si="159"/>
        <v>1.0072314861287066</v>
      </c>
      <c r="AE352" s="149">
        <f t="shared" si="160"/>
        <v>1.0095112028877582</v>
      </c>
      <c r="AF352" s="149">
        <f t="shared" si="161"/>
        <v>1.0067036145400032</v>
      </c>
      <c r="AG352" s="176">
        <f t="shared" si="162"/>
        <v>1.0071936983905436</v>
      </c>
      <c r="AH352" s="149">
        <f t="shared" si="163"/>
        <v>1.0094257132483955</v>
      </c>
      <c r="AI352" s="149">
        <f t="shared" si="164"/>
        <v>1.0066880810796779</v>
      </c>
      <c r="AJ352" s="97"/>
      <c r="AK352" s="171">
        <f t="shared" si="165"/>
        <v>7.2054643085366554E-3</v>
      </c>
      <c r="AL352" s="149">
        <f t="shared" si="166"/>
        <v>9.466256171049188E-3</v>
      </c>
      <c r="AM352" s="149">
        <f t="shared" si="167"/>
        <v>6.6812452305568242E-3</v>
      </c>
      <c r="AN352" s="149">
        <f t="shared" si="172"/>
        <v>1.4970600761703918</v>
      </c>
      <c r="AO352" s="149">
        <f t="shared" si="172"/>
        <v>4.1868967598087554</v>
      </c>
      <c r="AP352" s="149">
        <f t="shared" si="172"/>
        <v>1.4467183522726548</v>
      </c>
      <c r="AQ352" s="97"/>
      <c r="AR352" s="171">
        <f t="shared" si="168"/>
        <v>7.1679471662195165E-3</v>
      </c>
      <c r="AS352" s="149">
        <f t="shared" si="169"/>
        <v>9.3815683942984132E-3</v>
      </c>
      <c r="AT352" s="149">
        <f t="shared" si="170"/>
        <v>6.6658150881166349E-3</v>
      </c>
      <c r="AU352" s="175">
        <f t="shared" si="173"/>
        <v>1.4670612650796497</v>
      </c>
      <c r="AV352" s="149">
        <f t="shared" si="174"/>
        <v>3.5107737993204351</v>
      </c>
      <c r="AW352" s="149">
        <f t="shared" si="175"/>
        <v>1.4323723055636757</v>
      </c>
    </row>
    <row r="353" spans="1:49" ht="15" x14ac:dyDescent="0.25">
      <c r="A353" s="130">
        <v>1900.04</v>
      </c>
      <c r="B353" s="138"/>
      <c r="C353" s="166">
        <f>raw_Data!B359</f>
        <v>6.34</v>
      </c>
      <c r="D353" s="167">
        <f>raw_Data!J359</f>
        <v>0.02</v>
      </c>
      <c r="E353" s="167">
        <f>raw_Data!L359</f>
        <v>2.5777219136577934E-3</v>
      </c>
      <c r="F353" s="168">
        <f t="shared" si="150"/>
        <v>6.26</v>
      </c>
      <c r="G353" s="167">
        <f>raw_Data!K359</f>
        <v>3.1948881789137383E-3</v>
      </c>
      <c r="H353" s="167">
        <f t="shared" si="151"/>
        <v>1.2779552715654896E-2</v>
      </c>
      <c r="I353" s="165"/>
      <c r="J353" s="167">
        <f t="shared" si="152"/>
        <v>0.99965455534767222</v>
      </c>
      <c r="K353" s="167">
        <f t="shared" si="171"/>
        <v>2.2322772613301289E-3</v>
      </c>
      <c r="L353" s="93"/>
      <c r="M353" s="171">
        <f t="shared" si="147"/>
        <v>1.0022322772613301</v>
      </c>
      <c r="N353" s="172">
        <f t="shared" si="153"/>
        <v>1.0159744408945686</v>
      </c>
      <c r="O353" s="170">
        <f t="shared" si="148"/>
        <v>352</v>
      </c>
      <c r="P353" s="170">
        <f t="shared" si="149"/>
        <v>354</v>
      </c>
      <c r="Q353" s="169"/>
      <c r="R353" s="149">
        <f t="shared" si="154"/>
        <v>0.10626603463426659</v>
      </c>
      <c r="S353" s="173">
        <f t="shared" si="155"/>
        <v>0.83196693164383562</v>
      </c>
      <c r="T353" s="149">
        <v>0</v>
      </c>
      <c r="U353" s="97"/>
      <c r="V353" s="149">
        <f>1/PI()*ATAN('Exhibit4_Impact-Test'!$Y$25*S_RDY_SP)+'Exhibit4_Impact-Test'!$Y$26</f>
        <v>0.5666592074632909</v>
      </c>
      <c r="W353" s="172">
        <f t="shared" si="156"/>
        <v>0.57000021090285014</v>
      </c>
      <c r="X353" s="149">
        <f>1/PI()*ATAN('Exhibit4_Impact-Test'!$Y$25*S_RS_SP)+'Exhibit4_Impact-Test'!$Y$26</f>
        <v>0.82774859055607775</v>
      </c>
      <c r="Y353" s="172">
        <f t="shared" si="157"/>
        <v>0.82968165621449796</v>
      </c>
      <c r="Z353" s="149">
        <f>1/PI()*ATAN('Exhibit4_Impact-Test'!$Y$25*S_5050_SP)+'Exhibit4_Impact-Test'!$Y$26</f>
        <v>0.5</v>
      </c>
      <c r="AA353" s="149">
        <f t="shared" si="158"/>
        <v>0.50340454808459745</v>
      </c>
      <c r="AB353" s="195">
        <f>VLOOKUP(_xlfn.NUMBERVALUE(LEFT(A353,4)),Transactioncosts!$C:$G,5,FALSE)</f>
        <v>70</v>
      </c>
      <c r="AC353" s="174"/>
      <c r="AD353" s="175">
        <f t="shared" si="159"/>
        <v>1.010019400814572</v>
      </c>
      <c r="AE353" s="149">
        <f t="shared" si="160"/>
        <v>1.0136073338399343</v>
      </c>
      <c r="AF353" s="149">
        <f t="shared" si="161"/>
        <v>1.0091033590779492</v>
      </c>
      <c r="AG353" s="176">
        <f t="shared" si="162"/>
        <v>1.0100021413842033</v>
      </c>
      <c r="AH353" s="149">
        <f t="shared" si="163"/>
        <v>1.0088806694162895</v>
      </c>
      <c r="AI353" s="149">
        <f t="shared" si="164"/>
        <v>1.0090795272413571</v>
      </c>
      <c r="AJ353" s="97"/>
      <c r="AK353" s="171">
        <f t="shared" si="165"/>
        <v>9.9695393959818301E-3</v>
      </c>
      <c r="AL353" s="149">
        <f t="shared" si="166"/>
        <v>1.3515585436594379E-2</v>
      </c>
      <c r="AM353" s="149">
        <f t="shared" si="167"/>
        <v>9.0621732688023083E-3</v>
      </c>
      <c r="AN353" s="149">
        <f t="shared" si="172"/>
        <v>1.5070296155663736</v>
      </c>
      <c r="AO353" s="149">
        <f t="shared" si="172"/>
        <v>4.2004123452453497</v>
      </c>
      <c r="AP353" s="149">
        <f t="shared" si="172"/>
        <v>1.4557805255414571</v>
      </c>
      <c r="AQ353" s="97"/>
      <c r="AR353" s="171">
        <f t="shared" si="168"/>
        <v>9.9524510333000044E-3</v>
      </c>
      <c r="AS353" s="149">
        <f t="shared" si="169"/>
        <v>8.841468189456525E-3</v>
      </c>
      <c r="AT353" s="149">
        <f t="shared" si="170"/>
        <v>9.0385561459391476E-3</v>
      </c>
      <c r="AU353" s="175">
        <f t="shared" si="173"/>
        <v>1.4770137161129497</v>
      </c>
      <c r="AV353" s="149">
        <f t="shared" si="174"/>
        <v>3.5196152675098915</v>
      </c>
      <c r="AW353" s="149">
        <f t="shared" si="175"/>
        <v>1.4414108617096149</v>
      </c>
    </row>
    <row r="354" spans="1:49" ht="15" x14ac:dyDescent="0.25">
      <c r="A354" s="130">
        <v>1900.05</v>
      </c>
      <c r="B354" s="138"/>
      <c r="C354" s="166">
        <f>raw_Data!B360</f>
        <v>6.04</v>
      </c>
      <c r="D354" s="167">
        <f>raw_Data!J360</f>
        <v>2.0625000000000001E-2</v>
      </c>
      <c r="E354" s="167">
        <f>raw_Data!L360</f>
        <v>2.5743465777174901E-3</v>
      </c>
      <c r="F354" s="168">
        <f t="shared" si="150"/>
        <v>6.34</v>
      </c>
      <c r="G354" s="167">
        <f>raw_Data!K360</f>
        <v>3.2531545741324923E-3</v>
      </c>
      <c r="H354" s="167">
        <f t="shared" si="151"/>
        <v>-4.7318611987381631E-2</v>
      </c>
      <c r="I354" s="165"/>
      <c r="J354" s="167">
        <f t="shared" si="152"/>
        <v>0.99965447629859883</v>
      </c>
      <c r="K354" s="167">
        <f t="shared" si="171"/>
        <v>2.2288228763163165E-3</v>
      </c>
      <c r="L354" s="93"/>
      <c r="M354" s="171">
        <f t="shared" si="147"/>
        <v>1.0022288228763163</v>
      </c>
      <c r="N354" s="172">
        <f t="shared" si="153"/>
        <v>0.95593454258675081</v>
      </c>
      <c r="O354" s="170">
        <f t="shared" si="148"/>
        <v>353</v>
      </c>
      <c r="P354" s="170">
        <f t="shared" si="149"/>
        <v>355</v>
      </c>
      <c r="Q354" s="169"/>
      <c r="R354" s="149">
        <f t="shared" si="154"/>
        <v>0.11583724366122976</v>
      </c>
      <c r="S354" s="173">
        <f t="shared" si="155"/>
        <v>-0.94833845070120282</v>
      </c>
      <c r="T354" s="149">
        <v>0</v>
      </c>
      <c r="U354" s="97"/>
      <c r="V354" s="149">
        <f>1/PI()*ATAN('Exhibit4_Impact-Test'!$Y$25*S_RDY_SP)+'Exhibit4_Impact-Test'!$Y$26</f>
        <v>0.57246584381265386</v>
      </c>
      <c r="W354" s="172">
        <f t="shared" si="156"/>
        <v>0.56085351186383503</v>
      </c>
      <c r="X354" s="149">
        <f>1/PI()*ATAN('Exhibit4_Impact-Test'!$Y$25*S_RS_SP)+'Exhibit4_Impact-Test'!$Y$26</f>
        <v>0.15444388140810927</v>
      </c>
      <c r="Y354" s="172">
        <f t="shared" si="157"/>
        <v>0.14836836861575967</v>
      </c>
      <c r="Z354" s="149">
        <f>1/PI()*ATAN('Exhibit4_Impact-Test'!$Y$25*S_5050_SP)+'Exhibit4_Impact-Test'!$Y$26</f>
        <v>0.5</v>
      </c>
      <c r="AA354" s="149">
        <f t="shared" si="158"/>
        <v>0.48817915780009041</v>
      </c>
      <c r="AB354" s="195">
        <f>VLOOKUP(_xlfn.NUMBERVALUE(LEFT(A354,4)),Transactioncosts!$C:$G,5,FALSE)</f>
        <v>70</v>
      </c>
      <c r="AC354" s="174"/>
      <c r="AD354" s="175">
        <f t="shared" si="159"/>
        <v>0.97572692864665078</v>
      </c>
      <c r="AE354" s="149">
        <f t="shared" si="160"/>
        <v>0.99507895454140094</v>
      </c>
      <c r="AF354" s="149">
        <f t="shared" si="161"/>
        <v>0.97908168273153362</v>
      </c>
      <c r="AG354" s="176">
        <f t="shared" si="162"/>
        <v>0.97548342407406297</v>
      </c>
      <c r="AH354" s="149">
        <f t="shared" si="163"/>
        <v>0.99500879350780425</v>
      </c>
      <c r="AI354" s="149">
        <f t="shared" si="164"/>
        <v>0.97899893683613426</v>
      </c>
      <c r="AJ354" s="97"/>
      <c r="AK354" s="171">
        <f t="shared" si="165"/>
        <v>-2.457251793920576E-2</v>
      </c>
      <c r="AL354" s="149">
        <f t="shared" si="166"/>
        <v>-4.9331936738015907E-3</v>
      </c>
      <c r="AM354" s="149">
        <f t="shared" si="167"/>
        <v>-2.1140205068450608E-2</v>
      </c>
      <c r="AN354" s="149">
        <f t="shared" si="172"/>
        <v>1.4824570976271678</v>
      </c>
      <c r="AO354" s="149">
        <f t="shared" si="172"/>
        <v>4.1954791515715479</v>
      </c>
      <c r="AP354" s="149">
        <f t="shared" si="172"/>
        <v>1.4346403204730065</v>
      </c>
      <c r="AQ354" s="97"/>
      <c r="AR354" s="171">
        <f t="shared" si="168"/>
        <v>-2.4822111299052801E-2</v>
      </c>
      <c r="AS354" s="149">
        <f t="shared" si="169"/>
        <v>-5.0037041663108161E-3</v>
      </c>
      <c r="AT354" s="149">
        <f t="shared" si="170"/>
        <v>-2.1224722421435683E-2</v>
      </c>
      <c r="AU354" s="175">
        <f t="shared" si="173"/>
        <v>1.452191604813897</v>
      </c>
      <c r="AV354" s="149">
        <f t="shared" si="174"/>
        <v>3.5146115633435806</v>
      </c>
      <c r="AW354" s="149">
        <f t="shared" si="175"/>
        <v>1.4201861392881792</v>
      </c>
    </row>
    <row r="355" spans="1:49" ht="15" x14ac:dyDescent="0.25">
      <c r="A355" s="130">
        <v>1900.06</v>
      </c>
      <c r="B355" s="138"/>
      <c r="C355" s="166">
        <f>raw_Data!B361</f>
        <v>5.86</v>
      </c>
      <c r="D355" s="167">
        <f>raw_Data!J361</f>
        <v>2.1250000000000002E-2</v>
      </c>
      <c r="E355" s="167">
        <f>raw_Data!L361</f>
        <v>2.5709711167722915E-3</v>
      </c>
      <c r="F355" s="168">
        <f t="shared" si="150"/>
        <v>6.04</v>
      </c>
      <c r="G355" s="167">
        <f>raw_Data!K361</f>
        <v>3.5182119205298015E-3</v>
      </c>
      <c r="H355" s="167">
        <f t="shared" si="151"/>
        <v>-2.9801324503311188E-2</v>
      </c>
      <c r="I355" s="165"/>
      <c r="J355" s="167">
        <f t="shared" si="152"/>
        <v>0.99965439722360894</v>
      </c>
      <c r="K355" s="167">
        <f t="shared" si="171"/>
        <v>2.2253683403812285E-3</v>
      </c>
      <c r="L355" s="93"/>
      <c r="M355" s="171">
        <f t="shared" si="147"/>
        <v>1.0022253683403812</v>
      </c>
      <c r="N355" s="172">
        <f t="shared" si="153"/>
        <v>0.97371688741721862</v>
      </c>
      <c r="O355" s="170">
        <f t="shared" si="148"/>
        <v>354</v>
      </c>
      <c r="P355" s="170">
        <f t="shared" si="149"/>
        <v>356</v>
      </c>
      <c r="Q355" s="169"/>
      <c r="R355" s="149">
        <f t="shared" si="154"/>
        <v>0.15492101439548636</v>
      </c>
      <c r="S355" s="173">
        <f t="shared" si="155"/>
        <v>-0.92048515160428623</v>
      </c>
      <c r="T355" s="149">
        <v>0</v>
      </c>
      <c r="U355" s="97"/>
      <c r="V355" s="149">
        <f>1/PI()*ATAN('Exhibit4_Impact-Test'!$Y$25*S_RDY_SP)+'Exhibit4_Impact-Test'!$Y$26</f>
        <v>0.59563987937638307</v>
      </c>
      <c r="W355" s="172">
        <f t="shared" si="156"/>
        <v>0.58867069255937043</v>
      </c>
      <c r="X355" s="149">
        <f>1/PI()*ATAN('Exhibit4_Impact-Test'!$Y$25*S_RS_SP)+'Exhibit4_Impact-Test'!$Y$26</f>
        <v>0.1583913734152913</v>
      </c>
      <c r="Y355" s="172">
        <f t="shared" si="157"/>
        <v>0.15458236869766279</v>
      </c>
      <c r="Z355" s="149">
        <f>1/PI()*ATAN('Exhibit4_Impact-Test'!$Y$25*S_5050_SP)+'Exhibit4_Impact-Test'!$Y$26</f>
        <v>0.5</v>
      </c>
      <c r="AA355" s="149">
        <f t="shared" si="158"/>
        <v>0.49278610474569962</v>
      </c>
      <c r="AB355" s="195">
        <f>VLOOKUP(_xlfn.NUMBERVALUE(LEFT(A355,4)),Transactioncosts!$C:$G,5,FALSE)</f>
        <v>70</v>
      </c>
      <c r="AC355" s="174"/>
      <c r="AD355" s="175">
        <f t="shared" si="159"/>
        <v>0.98524458020210481</v>
      </c>
      <c r="AE355" s="149">
        <f t="shared" si="160"/>
        <v>0.99770987089297791</v>
      </c>
      <c r="AF355" s="149">
        <f t="shared" si="161"/>
        <v>0.98797112787879993</v>
      </c>
      <c r="AG355" s="176">
        <f t="shared" si="162"/>
        <v>0.98507830577563604</v>
      </c>
      <c r="AH355" s="149">
        <f t="shared" si="163"/>
        <v>0.99529194747386152</v>
      </c>
      <c r="AI355" s="149">
        <f t="shared" si="164"/>
        <v>0.98792063061201985</v>
      </c>
      <c r="AJ355" s="97"/>
      <c r="AK355" s="171">
        <f t="shared" si="165"/>
        <v>-1.4865363858865875E-2</v>
      </c>
      <c r="AL355" s="149">
        <f t="shared" si="166"/>
        <v>-2.2927554632482436E-3</v>
      </c>
      <c r="AM355" s="149">
        <f t="shared" si="167"/>
        <v>-1.2101804456000339E-2</v>
      </c>
      <c r="AN355" s="149">
        <f t="shared" si="172"/>
        <v>1.467591733768302</v>
      </c>
      <c r="AO355" s="149">
        <f t="shared" si="172"/>
        <v>4.1931863961082998</v>
      </c>
      <c r="AP355" s="149">
        <f t="shared" si="172"/>
        <v>1.4225385160170061</v>
      </c>
      <c r="AQ355" s="97"/>
      <c r="AR355" s="171">
        <f t="shared" si="168"/>
        <v>-1.5034142720489838E-2</v>
      </c>
      <c r="AS355" s="149">
        <f t="shared" si="169"/>
        <v>-4.7191703145794987E-3</v>
      </c>
      <c r="AT355" s="149">
        <f t="shared" si="170"/>
        <v>-1.2152917849812603E-2</v>
      </c>
      <c r="AU355" s="175">
        <f t="shared" si="173"/>
        <v>1.4371574620934071</v>
      </c>
      <c r="AV355" s="149">
        <f t="shared" si="174"/>
        <v>3.5098923930290011</v>
      </c>
      <c r="AW355" s="149">
        <f t="shared" si="175"/>
        <v>1.4080332214383666</v>
      </c>
    </row>
    <row r="356" spans="1:49" ht="15" x14ac:dyDescent="0.25">
      <c r="A356" s="130">
        <v>1900.07</v>
      </c>
      <c r="B356" s="138"/>
      <c r="C356" s="166">
        <f>raw_Data!B362</f>
        <v>5.86</v>
      </c>
      <c r="D356" s="167">
        <f>raw_Data!J362</f>
        <v>2.1875000000000002E-2</v>
      </c>
      <c r="E356" s="167">
        <f>raw_Data!L362</f>
        <v>2.5675955308128717E-3</v>
      </c>
      <c r="F356" s="168">
        <f t="shared" si="150"/>
        <v>5.86</v>
      </c>
      <c r="G356" s="167">
        <f>raw_Data!K362</f>
        <v>3.7329351535836178E-3</v>
      </c>
      <c r="H356" s="167">
        <f t="shared" si="151"/>
        <v>0</v>
      </c>
      <c r="I356" s="165"/>
      <c r="J356" s="167">
        <f t="shared" si="152"/>
        <v>0.99965431812276084</v>
      </c>
      <c r="K356" s="167">
        <f t="shared" si="171"/>
        <v>2.221913653573715E-3</v>
      </c>
      <c r="L356" s="93"/>
      <c r="M356" s="171">
        <f t="shared" si="147"/>
        <v>1.0022219136535737</v>
      </c>
      <c r="N356" s="172">
        <f t="shared" si="153"/>
        <v>1.0037329351535835</v>
      </c>
      <c r="O356" s="170">
        <f t="shared" si="148"/>
        <v>355</v>
      </c>
      <c r="P356" s="170">
        <f t="shared" si="149"/>
        <v>357</v>
      </c>
      <c r="Q356" s="169"/>
      <c r="R356" s="149">
        <f t="shared" si="154"/>
        <v>0.18432444693466604</v>
      </c>
      <c r="S356" s="173">
        <f t="shared" si="155"/>
        <v>0</v>
      </c>
      <c r="T356" s="149">
        <v>0</v>
      </c>
      <c r="U356" s="97"/>
      <c r="V356" s="149">
        <f>1/PI()*ATAN('Exhibit4_Impact-Test'!$Y$25*S_RDY_SP)+'Exhibit4_Impact-Test'!$Y$26</f>
        <v>0.61242418205490157</v>
      </c>
      <c r="W356" s="172">
        <f t="shared" si="156"/>
        <v>0.61278171407150128</v>
      </c>
      <c r="X356" s="149">
        <f>1/PI()*ATAN('Exhibit4_Impact-Test'!$Y$25*S_RS_SP)+'Exhibit4_Impact-Test'!$Y$26</f>
        <v>0.5</v>
      </c>
      <c r="Y356" s="172">
        <f t="shared" si="157"/>
        <v>0.50037663397581167</v>
      </c>
      <c r="Z356" s="149">
        <f>1/PI()*ATAN('Exhibit4_Impact-Test'!$Y$25*S_5050_SP)+'Exhibit4_Impact-Test'!$Y$26</f>
        <v>0.5</v>
      </c>
      <c r="AA356" s="149">
        <f t="shared" si="158"/>
        <v>0.50037663397581167</v>
      </c>
      <c r="AB356" s="195">
        <f>VLOOKUP(_xlfn.NUMBERVALUE(LEFT(A356,4)),Transactioncosts!$C:$G,5,FALSE)</f>
        <v>70</v>
      </c>
      <c r="AC356" s="174"/>
      <c r="AD356" s="175">
        <f t="shared" si="159"/>
        <v>1.0031472997597846</v>
      </c>
      <c r="AE356" s="149">
        <f t="shared" si="160"/>
        <v>1.0029774244035785</v>
      </c>
      <c r="AF356" s="149">
        <f t="shared" si="161"/>
        <v>1.0029774244035785</v>
      </c>
      <c r="AG356" s="176">
        <f t="shared" si="162"/>
        <v>1.003094606392644</v>
      </c>
      <c r="AH356" s="149">
        <f t="shared" si="163"/>
        <v>1.0006744136379058</v>
      </c>
      <c r="AI356" s="149">
        <f t="shared" si="164"/>
        <v>1.0029747879657478</v>
      </c>
      <c r="AJ356" s="97"/>
      <c r="AK356" s="171">
        <f t="shared" si="165"/>
        <v>3.1423573792823071E-3</v>
      </c>
      <c r="AL356" s="149">
        <f t="shared" si="166"/>
        <v>2.9730006542831454E-3</v>
      </c>
      <c r="AM356" s="149">
        <f t="shared" si="167"/>
        <v>2.9730006542831454E-3</v>
      </c>
      <c r="AN356" s="149">
        <f t="shared" si="172"/>
        <v>1.4707340911475844</v>
      </c>
      <c r="AO356" s="149">
        <f t="shared" si="172"/>
        <v>4.1961593967625825</v>
      </c>
      <c r="AP356" s="149">
        <f t="shared" si="172"/>
        <v>1.4255115166712893</v>
      </c>
      <c r="AQ356" s="97"/>
      <c r="AR356" s="171">
        <f t="shared" si="168"/>
        <v>3.0898279540010811E-3</v>
      </c>
      <c r="AS356" s="149">
        <f t="shared" si="169"/>
        <v>6.7418632322527718E-4</v>
      </c>
      <c r="AT356" s="149">
        <f t="shared" si="170"/>
        <v>2.970372039489173E-3</v>
      </c>
      <c r="AU356" s="175">
        <f t="shared" si="173"/>
        <v>1.4402472900474081</v>
      </c>
      <c r="AV356" s="149">
        <f t="shared" si="174"/>
        <v>3.5105665793522265</v>
      </c>
      <c r="AW356" s="149">
        <f t="shared" si="175"/>
        <v>1.4110035934778558</v>
      </c>
    </row>
    <row r="357" spans="1:49" ht="15" x14ac:dyDescent="0.25">
      <c r="A357" s="130">
        <v>1900.08</v>
      </c>
      <c r="B357" s="138"/>
      <c r="C357" s="166">
        <f>raw_Data!B363</f>
        <v>5.94</v>
      </c>
      <c r="D357" s="167">
        <f>raw_Data!J363</f>
        <v>2.2500000000000003E-2</v>
      </c>
      <c r="E357" s="167">
        <f>raw_Data!L363</f>
        <v>2.5642198198294608E-3</v>
      </c>
      <c r="F357" s="168">
        <f t="shared" si="150"/>
        <v>5.86</v>
      </c>
      <c r="G357" s="167">
        <f>raw_Data!K363</f>
        <v>3.8395904436860071E-3</v>
      </c>
      <c r="H357" s="167">
        <f t="shared" si="151"/>
        <v>1.3651877133105783E-2</v>
      </c>
      <c r="I357" s="165"/>
      <c r="J357" s="167">
        <f t="shared" si="152"/>
        <v>0.99965423899599848</v>
      </c>
      <c r="K357" s="167">
        <f t="shared" si="171"/>
        <v>2.2184588158280505E-3</v>
      </c>
      <c r="L357" s="93"/>
      <c r="M357" s="171">
        <f t="shared" si="147"/>
        <v>1.0022184588158281</v>
      </c>
      <c r="N357" s="172">
        <f t="shared" si="153"/>
        <v>1.0174914675767919</v>
      </c>
      <c r="O357" s="170">
        <f t="shared" si="148"/>
        <v>356</v>
      </c>
      <c r="P357" s="170">
        <f t="shared" si="149"/>
        <v>358</v>
      </c>
      <c r="Q357" s="169"/>
      <c r="R357" s="149">
        <f t="shared" si="154"/>
        <v>0.1985262981183594</v>
      </c>
      <c r="S357" s="173">
        <f t="shared" si="155"/>
        <v>0.84169673182256621</v>
      </c>
      <c r="T357" s="149">
        <v>0</v>
      </c>
      <c r="U357" s="97"/>
      <c r="V357" s="149">
        <f>1/PI()*ATAN('Exhibit4_Impact-Test'!$Y$25*S_RDY_SP)+'Exhibit4_Impact-Test'!$Y$26</f>
        <v>0.62030933794870979</v>
      </c>
      <c r="W357" s="172">
        <f t="shared" si="156"/>
        <v>0.62386494965847272</v>
      </c>
      <c r="X357" s="149">
        <f>1/PI()*ATAN('Exhibit4_Impact-Test'!$Y$25*S_RS_SP)+'Exhibit4_Impact-Test'!$Y$26</f>
        <v>0.8293781719290636</v>
      </c>
      <c r="Y357" s="172">
        <f t="shared" si="157"/>
        <v>0.83150775565806412</v>
      </c>
      <c r="Z357" s="149">
        <f>1/PI()*ATAN('Exhibit4_Impact-Test'!$Y$25*S_5050_SP)+'Exhibit4_Impact-Test'!$Y$26</f>
        <v>0.5</v>
      </c>
      <c r="AA357" s="149">
        <f t="shared" si="158"/>
        <v>0.50378099066637816</v>
      </c>
      <c r="AB357" s="195">
        <f>VLOOKUP(_xlfn.NUMBERVALUE(LEFT(A357,4)),Transactioncosts!$C:$G,5,FALSE)</f>
        <v>70</v>
      </c>
      <c r="AC357" s="174"/>
      <c r="AD357" s="175">
        <f t="shared" si="159"/>
        <v>1.0116924487688264</v>
      </c>
      <c r="AE357" s="149">
        <f t="shared" si="160"/>
        <v>1.0148855589018528</v>
      </c>
      <c r="AF357" s="149">
        <f t="shared" si="161"/>
        <v>1.0098549631963101</v>
      </c>
      <c r="AG357" s="176">
        <f t="shared" si="162"/>
        <v>1.0116895011295983</v>
      </c>
      <c r="AH357" s="149">
        <f t="shared" si="163"/>
        <v>1.0101929341501164</v>
      </c>
      <c r="AI357" s="149">
        <f t="shared" si="164"/>
        <v>1.0098284962616455</v>
      </c>
      <c r="AJ357" s="97"/>
      <c r="AK357" s="171">
        <f t="shared" si="165"/>
        <v>1.1624620298349925E-2</v>
      </c>
      <c r="AL357" s="149">
        <f t="shared" si="166"/>
        <v>1.4775856286617159E-2</v>
      </c>
      <c r="AM357" s="149">
        <f t="shared" si="167"/>
        <v>9.806719745854035E-3</v>
      </c>
      <c r="AN357" s="149">
        <f t="shared" si="172"/>
        <v>1.4823587114459342</v>
      </c>
      <c r="AO357" s="149">
        <f t="shared" si="172"/>
        <v>4.2109352530491995</v>
      </c>
      <c r="AP357" s="149">
        <f t="shared" si="172"/>
        <v>1.4353182364171433</v>
      </c>
      <c r="AQ357" s="97"/>
      <c r="AR357" s="171">
        <f t="shared" si="168"/>
        <v>1.162170672167382E-2</v>
      </c>
      <c r="AS357" s="149">
        <f t="shared" si="169"/>
        <v>1.0141336521430245E-2</v>
      </c>
      <c r="AT357" s="149">
        <f t="shared" si="170"/>
        <v>9.7805107530119697E-3</v>
      </c>
      <c r="AU357" s="175">
        <f t="shared" si="173"/>
        <v>1.4518689967690819</v>
      </c>
      <c r="AV357" s="149">
        <f t="shared" si="174"/>
        <v>3.5207079158736567</v>
      </c>
      <c r="AW357" s="149">
        <f t="shared" si="175"/>
        <v>1.4207841042308678</v>
      </c>
    </row>
    <row r="358" spans="1:49" ht="15" x14ac:dyDescent="0.25">
      <c r="A358" s="130">
        <v>1900.09</v>
      </c>
      <c r="B358" s="138"/>
      <c r="C358" s="166">
        <f>raw_Data!B364</f>
        <v>5.8</v>
      </c>
      <c r="D358" s="167">
        <f>raw_Data!J364</f>
        <v>2.3125000000000003E-2</v>
      </c>
      <c r="E358" s="167">
        <f>raw_Data!L364</f>
        <v>2.5608439838125108E-3</v>
      </c>
      <c r="F358" s="168">
        <f t="shared" si="150"/>
        <v>5.94</v>
      </c>
      <c r="G358" s="167">
        <f>raw_Data!K364</f>
        <v>3.8930976430976436E-3</v>
      </c>
      <c r="H358" s="167">
        <f t="shared" si="151"/>
        <v>-2.3569023569023684E-2</v>
      </c>
      <c r="I358" s="165"/>
      <c r="J358" s="167">
        <f t="shared" si="152"/>
        <v>0.99965415984333461</v>
      </c>
      <c r="K358" s="167">
        <f t="shared" si="171"/>
        <v>2.2150038271471217E-3</v>
      </c>
      <c r="L358" s="93"/>
      <c r="M358" s="171">
        <f t="shared" si="147"/>
        <v>1.0022150038271471</v>
      </c>
      <c r="N358" s="172">
        <f t="shared" si="153"/>
        <v>0.98032407407407407</v>
      </c>
      <c r="O358" s="170">
        <f t="shared" si="148"/>
        <v>357</v>
      </c>
      <c r="P358" s="170">
        <f t="shared" si="149"/>
        <v>359</v>
      </c>
      <c r="Q358" s="169"/>
      <c r="R358" s="149">
        <f t="shared" si="154"/>
        <v>0.20579409807517843</v>
      </c>
      <c r="S358" s="173">
        <f t="shared" si="155"/>
        <v>-0.90187900592074222</v>
      </c>
      <c r="T358" s="149">
        <v>0</v>
      </c>
      <c r="U358" s="97"/>
      <c r="V358" s="149">
        <f>1/PI()*ATAN('Exhibit4_Impact-Test'!$Y$25*S_RDY_SP)+'Exhibit4_Impact-Test'!$Y$26</f>
        <v>0.6242860409767701</v>
      </c>
      <c r="W358" s="172">
        <f t="shared" si="156"/>
        <v>0.6190919799463146</v>
      </c>
      <c r="X358" s="149">
        <f>1/PI()*ATAN('Exhibit4_Impact-Test'!$Y$25*S_RS_SP)+'Exhibit4_Impact-Test'!$Y$26</f>
        <v>0.16113279112428025</v>
      </c>
      <c r="Y358" s="172">
        <f t="shared" si="157"/>
        <v>0.15816992742482586</v>
      </c>
      <c r="Z358" s="149">
        <f>1/PI()*ATAN('Exhibit4_Impact-Test'!$Y$25*S_5050_SP)+'Exhibit4_Impact-Test'!$Y$26</f>
        <v>0.5</v>
      </c>
      <c r="AA358" s="149">
        <f t="shared" si="158"/>
        <v>0.49447906727360769</v>
      </c>
      <c r="AB358" s="195">
        <f>VLOOKUP(_xlfn.NUMBERVALUE(LEFT(A358,4)),Transactioncosts!$C:$G,5,FALSE)</f>
        <v>70</v>
      </c>
      <c r="AC358" s="174"/>
      <c r="AD358" s="175">
        <f t="shared" si="159"/>
        <v>0.98854880195830064</v>
      </c>
      <c r="AE358" s="149">
        <f t="shared" si="160"/>
        <v>0.99868765721572894</v>
      </c>
      <c r="AF358" s="149">
        <f t="shared" si="161"/>
        <v>0.99126953895061054</v>
      </c>
      <c r="AG358" s="176">
        <f t="shared" si="162"/>
        <v>0.98842003953211022</v>
      </c>
      <c r="AH358" s="149">
        <f t="shared" si="163"/>
        <v>0.99389007429071607</v>
      </c>
      <c r="AI358" s="149">
        <f t="shared" si="164"/>
        <v>0.99123089242152584</v>
      </c>
      <c r="AJ358" s="97"/>
      <c r="AK358" s="171">
        <f t="shared" si="165"/>
        <v>-1.1517267880144235E-2</v>
      </c>
      <c r="AL358" s="149">
        <f t="shared" si="166"/>
        <v>-1.3132046601963964E-3</v>
      </c>
      <c r="AM358" s="149">
        <f t="shared" si="167"/>
        <v>-8.7687948017625035E-3</v>
      </c>
      <c r="AN358" s="149">
        <f t="shared" si="172"/>
        <v>1.4708414435657899</v>
      </c>
      <c r="AO358" s="149">
        <f t="shared" si="172"/>
        <v>4.2096220483890034</v>
      </c>
      <c r="AP358" s="149">
        <f t="shared" si="172"/>
        <v>1.4265494416153808</v>
      </c>
      <c r="AQ358" s="97"/>
      <c r="AR358" s="171">
        <f t="shared" si="168"/>
        <v>-1.1647530354362515E-2</v>
      </c>
      <c r="AS358" s="149">
        <f t="shared" si="169"/>
        <v>-6.1286676857568558E-3</v>
      </c>
      <c r="AT358" s="149">
        <f t="shared" si="170"/>
        <v>-8.8077824644918826E-3</v>
      </c>
      <c r="AU358" s="175">
        <f t="shared" si="173"/>
        <v>1.4402214664147193</v>
      </c>
      <c r="AV358" s="149">
        <f t="shared" si="174"/>
        <v>3.5145792481878999</v>
      </c>
      <c r="AW358" s="149">
        <f t="shared" si="175"/>
        <v>1.4119763217663759</v>
      </c>
    </row>
    <row r="359" spans="1:49" ht="15" x14ac:dyDescent="0.25">
      <c r="A359" s="130">
        <v>1900.1</v>
      </c>
      <c r="B359" s="138"/>
      <c r="C359" s="166">
        <f>raw_Data!B365</f>
        <v>6.01</v>
      </c>
      <c r="D359" s="167">
        <f>raw_Data!J365</f>
        <v>2.3749999999999997E-2</v>
      </c>
      <c r="E359" s="167">
        <f>raw_Data!L365</f>
        <v>2.5574680227520297E-3</v>
      </c>
      <c r="F359" s="168">
        <f t="shared" si="150"/>
        <v>5.8</v>
      </c>
      <c r="G359" s="167">
        <f>raw_Data!K365</f>
        <v>4.0948275862068961E-3</v>
      </c>
      <c r="H359" s="167">
        <f t="shared" si="151"/>
        <v>3.6206896551724155E-2</v>
      </c>
      <c r="I359" s="165"/>
      <c r="J359" s="167">
        <f t="shared" si="152"/>
        <v>0.99965408066471317</v>
      </c>
      <c r="K359" s="167">
        <f t="shared" si="171"/>
        <v>2.2115486874652035E-3</v>
      </c>
      <c r="L359" s="93"/>
      <c r="M359" s="171">
        <f t="shared" si="147"/>
        <v>1.0022115486874652</v>
      </c>
      <c r="N359" s="172">
        <f t="shared" si="153"/>
        <v>1.0403017241379309</v>
      </c>
      <c r="O359" s="170">
        <f t="shared" si="148"/>
        <v>358</v>
      </c>
      <c r="P359" s="170">
        <f t="shared" si="149"/>
        <v>360</v>
      </c>
      <c r="Q359" s="169"/>
      <c r="R359" s="149">
        <f t="shared" si="154"/>
        <v>0.23047765897948483</v>
      </c>
      <c r="S359" s="173">
        <f t="shared" si="155"/>
        <v>0.93394394544440629</v>
      </c>
      <c r="T359" s="149">
        <v>0</v>
      </c>
      <c r="U359" s="97"/>
      <c r="V359" s="149">
        <f>1/PI()*ATAN('Exhibit4_Impact-Test'!$Y$25*S_RDY_SP)+'Exhibit4_Impact-Test'!$Y$26</f>
        <v>0.63748661225923076</v>
      </c>
      <c r="W359" s="172">
        <f t="shared" si="156"/>
        <v>0.64606196270282357</v>
      </c>
      <c r="X359" s="149">
        <f>1/PI()*ATAN('Exhibit4_Impact-Test'!$Y$25*S_RS_SP)+'Exhibit4_Impact-Test'!$Y$26</f>
        <v>0.84353891671238346</v>
      </c>
      <c r="Y359" s="172">
        <f t="shared" si="157"/>
        <v>0.84839918485681265</v>
      </c>
      <c r="Z359" s="149">
        <f>1/PI()*ATAN('Exhibit4_Impact-Test'!$Y$25*S_5050_SP)+'Exhibit4_Impact-Test'!$Y$26</f>
        <v>0.5</v>
      </c>
      <c r="AA359" s="149">
        <f t="shared" si="158"/>
        <v>0.50932433976249658</v>
      </c>
      <c r="AB359" s="195">
        <f>VLOOKUP(_xlfn.NUMBERVALUE(LEFT(A359,4)),Transactioncosts!$C:$G,5,FALSE)</f>
        <v>70</v>
      </c>
      <c r="AC359" s="174"/>
      <c r="AD359" s="175">
        <f t="shared" si="159"/>
        <v>1.0264935255957424</v>
      </c>
      <c r="AE359" s="149">
        <f t="shared" si="160"/>
        <v>1.0343420940243355</v>
      </c>
      <c r="AF359" s="149">
        <f t="shared" si="161"/>
        <v>1.021256636412698</v>
      </c>
      <c r="AG359" s="176">
        <f t="shared" si="162"/>
        <v>1.02641904739353</v>
      </c>
      <c r="AH359" s="149">
        <f t="shared" si="163"/>
        <v>1.0343412583617433</v>
      </c>
      <c r="AI359" s="149">
        <f t="shared" si="164"/>
        <v>1.0211913660343606</v>
      </c>
      <c r="AJ359" s="97"/>
      <c r="AK359" s="171">
        <f t="shared" si="165"/>
        <v>2.6148650195140927E-2</v>
      </c>
      <c r="AL359" s="149">
        <f t="shared" si="166"/>
        <v>3.376556665366167E-2</v>
      </c>
      <c r="AM359" s="149">
        <f t="shared" si="167"/>
        <v>2.1033865494288907E-2</v>
      </c>
      <c r="AN359" s="149">
        <f t="shared" si="172"/>
        <v>1.4969900937609308</v>
      </c>
      <c r="AO359" s="149">
        <f t="shared" si="172"/>
        <v>4.243387615042665</v>
      </c>
      <c r="AP359" s="149">
        <f t="shared" si="172"/>
        <v>1.4475833071096698</v>
      </c>
      <c r="AQ359" s="97"/>
      <c r="AR359" s="171">
        <f t="shared" si="168"/>
        <v>2.6076091623261143E-2</v>
      </c>
      <c r="AS359" s="149">
        <f t="shared" si="169"/>
        <v>3.3764758736305668E-2</v>
      </c>
      <c r="AT359" s="149">
        <f t="shared" si="170"/>
        <v>2.096995162399062E-2</v>
      </c>
      <c r="AU359" s="175">
        <f t="shared" si="173"/>
        <v>1.4662975580379805</v>
      </c>
      <c r="AV359" s="149">
        <f t="shared" si="174"/>
        <v>3.5483440069242054</v>
      </c>
      <c r="AW359" s="149">
        <f t="shared" si="175"/>
        <v>1.4329462733903664</v>
      </c>
    </row>
    <row r="360" spans="1:49" ht="15" x14ac:dyDescent="0.25">
      <c r="A360" s="130">
        <v>1900.11</v>
      </c>
      <c r="B360" s="138"/>
      <c r="C360" s="166">
        <f>raw_Data!B366</f>
        <v>6.48</v>
      </c>
      <c r="D360" s="167">
        <f>raw_Data!J366</f>
        <v>2.4374999999999997E-2</v>
      </c>
      <c r="E360" s="167">
        <f>raw_Data!L366</f>
        <v>2.5540919366382475E-3</v>
      </c>
      <c r="F360" s="168">
        <f t="shared" si="150"/>
        <v>6.01</v>
      </c>
      <c r="G360" s="167">
        <f>raw_Data!K366</f>
        <v>4.0557404326123127E-3</v>
      </c>
      <c r="H360" s="167">
        <f t="shared" si="151"/>
        <v>7.820299500831962E-2</v>
      </c>
      <c r="I360" s="165"/>
      <c r="J360" s="167">
        <f t="shared" si="152"/>
        <v>0.99965400146014693</v>
      </c>
      <c r="K360" s="167">
        <f t="shared" si="171"/>
        <v>2.2080933967851823E-3</v>
      </c>
      <c r="L360" s="93"/>
      <c r="M360" s="171">
        <f t="shared" si="147"/>
        <v>1.0022080933967852</v>
      </c>
      <c r="N360" s="172">
        <f t="shared" si="153"/>
        <v>1.0822587354409319</v>
      </c>
      <c r="O360" s="170">
        <f t="shared" si="148"/>
        <v>359</v>
      </c>
      <c r="P360" s="170">
        <f t="shared" si="149"/>
        <v>361</v>
      </c>
      <c r="Q360" s="169"/>
      <c r="R360" s="149">
        <f t="shared" si="154"/>
        <v>0.22655756581284697</v>
      </c>
      <c r="S360" s="173">
        <f t="shared" si="155"/>
        <v>0.96833267261273537</v>
      </c>
      <c r="T360" s="149">
        <v>0</v>
      </c>
      <c r="U360" s="97"/>
      <c r="V360" s="149">
        <f>1/PI()*ATAN('Exhibit4_Impact-Test'!$Y$25*S_RDY_SP)+'Exhibit4_Impact-Test'!$Y$26</f>
        <v>0.63542221952960964</v>
      </c>
      <c r="W360" s="172">
        <f t="shared" si="156"/>
        <v>0.65303218491952764</v>
      </c>
      <c r="X360" s="149">
        <f>1/PI()*ATAN('Exhibit4_Impact-Test'!$Y$25*S_RS_SP)+'Exhibit4_Impact-Test'!$Y$26</f>
        <v>0.84827980448650775</v>
      </c>
      <c r="Y360" s="172">
        <f t="shared" si="157"/>
        <v>0.85790739307985886</v>
      </c>
      <c r="Z360" s="149">
        <f>1/PI()*ATAN('Exhibit4_Impact-Test'!$Y$25*S_5050_SP)+'Exhibit4_Impact-Test'!$Y$26</f>
        <v>0.5</v>
      </c>
      <c r="AA360" s="149">
        <f t="shared" si="158"/>
        <v>0.51920170686735811</v>
      </c>
      <c r="AB360" s="195">
        <f>VLOOKUP(_xlfn.NUMBERVALUE(LEFT(A360,4)),Transactioncosts!$C:$G,5,FALSE)</f>
        <v>70</v>
      </c>
      <c r="AC360" s="174"/>
      <c r="AD360" s="175">
        <f t="shared" si="159"/>
        <v>1.0530740500392473</v>
      </c>
      <c r="AE360" s="149">
        <f t="shared" si="160"/>
        <v>1.0701134363790135</v>
      </c>
      <c r="AF360" s="149">
        <f t="shared" si="161"/>
        <v>1.0422334144188585</v>
      </c>
      <c r="AG360" s="176">
        <f t="shared" si="162"/>
        <v>1.0528635143248193</v>
      </c>
      <c r="AH360" s="149">
        <f t="shared" si="163"/>
        <v>1.0700374982408711</v>
      </c>
      <c r="AI360" s="149">
        <f t="shared" si="164"/>
        <v>1.042099002470787</v>
      </c>
      <c r="AJ360" s="97"/>
      <c r="AK360" s="171">
        <f t="shared" si="165"/>
        <v>5.1713553603558927E-2</v>
      </c>
      <c r="AL360" s="149">
        <f t="shared" si="166"/>
        <v>6.7764658162078453E-2</v>
      </c>
      <c r="AM360" s="149">
        <f t="shared" si="167"/>
        <v>4.1365924405674388E-2</v>
      </c>
      <c r="AN360" s="149">
        <f t="shared" si="172"/>
        <v>1.5487036473644897</v>
      </c>
      <c r="AO360" s="149">
        <f t="shared" si="172"/>
        <v>4.3111522732047431</v>
      </c>
      <c r="AP360" s="149">
        <f t="shared" si="172"/>
        <v>1.4889492315153441</v>
      </c>
      <c r="AQ360" s="97"/>
      <c r="AR360" s="171">
        <f t="shared" si="168"/>
        <v>5.1513608725142795E-2</v>
      </c>
      <c r="AS360" s="149">
        <f t="shared" si="169"/>
        <v>6.7693692944676448E-2</v>
      </c>
      <c r="AT360" s="149">
        <f t="shared" si="170"/>
        <v>4.1236950785949744E-2</v>
      </c>
      <c r="AU360" s="175">
        <f t="shared" si="173"/>
        <v>1.5178111667631233</v>
      </c>
      <c r="AV360" s="149">
        <f t="shared" si="174"/>
        <v>3.6160376998688819</v>
      </c>
      <c r="AW360" s="149">
        <f t="shared" si="175"/>
        <v>1.4741832241763162</v>
      </c>
    </row>
    <row r="361" spans="1:49" ht="15" x14ac:dyDescent="0.25">
      <c r="A361" s="130">
        <v>1900.12</v>
      </c>
      <c r="B361" s="138"/>
      <c r="C361" s="166">
        <f>raw_Data!B367</f>
        <v>6.87</v>
      </c>
      <c r="D361" s="167">
        <f>raw_Data!J367</f>
        <v>2.4999999999999998E-2</v>
      </c>
      <c r="E361" s="167">
        <f>raw_Data!L367</f>
        <v>2.5507157254620605E-3</v>
      </c>
      <c r="F361" s="168">
        <f t="shared" si="150"/>
        <v>6.48</v>
      </c>
      <c r="G361" s="167">
        <f>raw_Data!K367</f>
        <v>3.858024691358024E-3</v>
      </c>
      <c r="H361" s="167">
        <f t="shared" si="151"/>
        <v>6.0185185185185119E-2</v>
      </c>
      <c r="I361" s="165"/>
      <c r="J361" s="167">
        <f t="shared" si="152"/>
        <v>0.99965392222969385</v>
      </c>
      <c r="K361" s="167">
        <f t="shared" si="171"/>
        <v>2.2046379551559081E-3</v>
      </c>
      <c r="L361" s="93"/>
      <c r="M361" s="171">
        <f t="shared" si="147"/>
        <v>1.0022046379551559</v>
      </c>
      <c r="N361" s="172">
        <f t="shared" si="153"/>
        <v>1.0640432098765431</v>
      </c>
      <c r="O361" s="170">
        <f t="shared" si="148"/>
        <v>360</v>
      </c>
      <c r="P361" s="170">
        <f t="shared" si="149"/>
        <v>362</v>
      </c>
      <c r="Q361" s="169"/>
      <c r="R361" s="149">
        <f t="shared" si="154"/>
        <v>0.20335449748786674</v>
      </c>
      <c r="S361" s="173">
        <f t="shared" si="155"/>
        <v>0.9592903830932118</v>
      </c>
      <c r="T361" s="149">
        <v>0</v>
      </c>
      <c r="U361" s="97"/>
      <c r="V361" s="149">
        <f>1/PI()*ATAN('Exhibit4_Impact-Test'!$Y$25*S_RDY_SP)+'Exhibit4_Impact-Test'!$Y$26</f>
        <v>0.62295565428694566</v>
      </c>
      <c r="W361" s="172">
        <f t="shared" si="156"/>
        <v>0.63691201090529392</v>
      </c>
      <c r="X361" s="149">
        <f>1/PI()*ATAN('Exhibit4_Impact-Test'!$Y$25*S_RS_SP)+'Exhibit4_Impact-Test'!$Y$26</f>
        <v>0.84705908763096782</v>
      </c>
      <c r="Y361" s="172">
        <f t="shared" si="157"/>
        <v>0.85465561335791518</v>
      </c>
      <c r="Z361" s="149">
        <f>1/PI()*ATAN('Exhibit4_Impact-Test'!$Y$25*S_5050_SP)+'Exhibit4_Impact-Test'!$Y$26</f>
        <v>0.5</v>
      </c>
      <c r="AA361" s="149">
        <f t="shared" si="158"/>
        <v>0.51496397733366794</v>
      </c>
      <c r="AB361" s="195">
        <f>VLOOKUP(_xlfn.NUMBERVALUE(LEFT(A361,4)),Transactioncosts!$C:$G,5,FALSE)</f>
        <v>70</v>
      </c>
      <c r="AC361" s="174"/>
      <c r="AD361" s="175">
        <f t="shared" si="159"/>
        <v>1.0407273259866141</v>
      </c>
      <c r="AE361" s="149">
        <f t="shared" si="160"/>
        <v>1.0545855622672882</v>
      </c>
      <c r="AF361" s="149">
        <f t="shared" si="161"/>
        <v>1.0331239239158494</v>
      </c>
      <c r="AG361" s="176">
        <f t="shared" si="162"/>
        <v>1.0405332095544859</v>
      </c>
      <c r="AH361" s="149">
        <f t="shared" si="163"/>
        <v>1.0544931725432474</v>
      </c>
      <c r="AI361" s="149">
        <f t="shared" si="164"/>
        <v>1.0330191760745138</v>
      </c>
      <c r="AJ361" s="97"/>
      <c r="AK361" s="171">
        <f t="shared" si="165"/>
        <v>3.9919820630896302E-2</v>
      </c>
      <c r="AL361" s="149">
        <f t="shared" si="166"/>
        <v>5.3147857775202596E-2</v>
      </c>
      <c r="AM361" s="149">
        <f t="shared" si="167"/>
        <v>3.2587148010854154E-2</v>
      </c>
      <c r="AN361" s="149">
        <f t="shared" si="172"/>
        <v>1.5886234679953861</v>
      </c>
      <c r="AO361" s="149">
        <f t="shared" si="172"/>
        <v>4.3643001309799461</v>
      </c>
      <c r="AP361" s="149">
        <f t="shared" si="172"/>
        <v>1.5215363795261982</v>
      </c>
      <c r="AQ361" s="97"/>
      <c r="AR361" s="171">
        <f t="shared" si="168"/>
        <v>3.973328326147408E-2</v>
      </c>
      <c r="AS361" s="149">
        <f t="shared" si="169"/>
        <v>5.3060246324216916E-2</v>
      </c>
      <c r="AT361" s="149">
        <f t="shared" si="170"/>
        <v>3.2485753444886425E-2</v>
      </c>
      <c r="AU361" s="175">
        <f t="shared" si="173"/>
        <v>1.5575444500245974</v>
      </c>
      <c r="AV361" s="149">
        <f t="shared" si="174"/>
        <v>3.6690979461930988</v>
      </c>
      <c r="AW361" s="149">
        <f t="shared" si="175"/>
        <v>1.5066689776212026</v>
      </c>
    </row>
    <row r="362" spans="1:49" ht="15" x14ac:dyDescent="0.25">
      <c r="A362" s="130">
        <v>1901.01</v>
      </c>
      <c r="B362" s="138"/>
      <c r="C362" s="166">
        <f>raw_Data!B368</f>
        <v>7.07</v>
      </c>
      <c r="D362" s="167">
        <f>raw_Data!J368</f>
        <v>2.514166666666667E-2</v>
      </c>
      <c r="E362" s="167">
        <f>raw_Data!L368</f>
        <v>2.5473393892132545E-3</v>
      </c>
      <c r="F362" s="168">
        <f t="shared" si="150"/>
        <v>6.87</v>
      </c>
      <c r="G362" s="167">
        <f>raw_Data!K368</f>
        <v>3.659631246967492E-3</v>
      </c>
      <c r="H362" s="167">
        <f t="shared" si="151"/>
        <v>2.9112081513828159E-2</v>
      </c>
      <c r="I362" s="165"/>
      <c r="J362" s="167">
        <f t="shared" si="152"/>
        <v>0.99965384297322979</v>
      </c>
      <c r="K362" s="167">
        <f t="shared" si="171"/>
        <v>2.2011823624430438E-3</v>
      </c>
      <c r="L362" s="93"/>
      <c r="M362" s="171">
        <f t="shared" si="147"/>
        <v>1.002201182362443</v>
      </c>
      <c r="N362" s="172">
        <f t="shared" si="153"/>
        <v>1.0327717127607958</v>
      </c>
      <c r="O362" s="170">
        <f t="shared" si="148"/>
        <v>361</v>
      </c>
      <c r="P362" s="170">
        <f t="shared" si="149"/>
        <v>363</v>
      </c>
      <c r="Q362" s="169"/>
      <c r="R362" s="149">
        <f t="shared" si="154"/>
        <v>0.17855935045632601</v>
      </c>
      <c r="S362" s="173">
        <f t="shared" si="155"/>
        <v>0.91944123868194161</v>
      </c>
      <c r="T362" s="149">
        <v>0</v>
      </c>
      <c r="U362" s="97"/>
      <c r="V362" s="149">
        <f>1/PI()*ATAN('Exhibit4_Impact-Test'!$Y$25*S_RDY_SP)+'Exhibit4_Impact-Test'!$Y$26</f>
        <v>0.60918109202982473</v>
      </c>
      <c r="W362" s="172">
        <f t="shared" si="156"/>
        <v>0.61631083725294766</v>
      </c>
      <c r="X362" s="149">
        <f>1/PI()*ATAN('Exhibit4_Impact-Test'!$Y$25*S_RS_SP)+'Exhibit4_Impact-Test'!$Y$26</f>
        <v>0.84145708135207253</v>
      </c>
      <c r="Y362" s="172">
        <f t="shared" si="157"/>
        <v>0.8454246127812356</v>
      </c>
      <c r="Z362" s="149">
        <f>1/PI()*ATAN('Exhibit4_Impact-Test'!$Y$25*S_5050_SP)+'Exhibit4_Impact-Test'!$Y$26</f>
        <v>0.5</v>
      </c>
      <c r="AA362" s="149">
        <f t="shared" si="158"/>
        <v>0.50751128687551916</v>
      </c>
      <c r="AB362" s="195">
        <f>VLOOKUP(_xlfn.NUMBERVALUE(LEFT(A362,4)),Transactioncosts!$C:$G,5,FALSE)</f>
        <v>85</v>
      </c>
      <c r="AC362" s="174"/>
      <c r="AD362" s="175">
        <f t="shared" si="159"/>
        <v>1.0208241714544426</v>
      </c>
      <c r="AE362" s="149">
        <f t="shared" si="160"/>
        <v>1.0279249716468257</v>
      </c>
      <c r="AF362" s="149">
        <f t="shared" si="161"/>
        <v>1.0174864475616194</v>
      </c>
      <c r="AG362" s="176">
        <f t="shared" si="162"/>
        <v>1.0207118247255544</v>
      </c>
      <c r="AH362" s="149">
        <f t="shared" si="163"/>
        <v>1.0278782968243072</v>
      </c>
      <c r="AI362" s="149">
        <f t="shared" si="164"/>
        <v>1.0174226016231775</v>
      </c>
      <c r="AJ362" s="97"/>
      <c r="AK362" s="171">
        <f t="shared" si="165"/>
        <v>2.0610312260690492E-2</v>
      </c>
      <c r="AL362" s="149">
        <f t="shared" si="166"/>
        <v>2.7542179590102349E-2</v>
      </c>
      <c r="AM362" s="149">
        <f t="shared" si="167"/>
        <v>1.7335318896149903E-2</v>
      </c>
      <c r="AN362" s="149">
        <f t="shared" si="172"/>
        <v>1.6092337802560766</v>
      </c>
      <c r="AO362" s="149">
        <f t="shared" si="172"/>
        <v>4.3918423105700484</v>
      </c>
      <c r="AP362" s="149">
        <f t="shared" si="172"/>
        <v>1.5388716984223481</v>
      </c>
      <c r="AQ362" s="97"/>
      <c r="AR362" s="171">
        <f t="shared" si="168"/>
        <v>2.0500251277967892E-2</v>
      </c>
      <c r="AS362" s="149">
        <f t="shared" si="169"/>
        <v>2.7496771721321936E-2</v>
      </c>
      <c r="AT362" s="149">
        <f t="shared" si="170"/>
        <v>1.7272568240548451E-2</v>
      </c>
      <c r="AU362" s="175">
        <f t="shared" si="173"/>
        <v>1.5780447013025654</v>
      </c>
      <c r="AV362" s="149">
        <f t="shared" si="174"/>
        <v>3.696594717914421</v>
      </c>
      <c r="AW362" s="149">
        <f t="shared" si="175"/>
        <v>1.5239415458617509</v>
      </c>
    </row>
    <row r="363" spans="1:49" ht="15" x14ac:dyDescent="0.25">
      <c r="A363" s="130">
        <v>1901.02</v>
      </c>
      <c r="B363" s="138"/>
      <c r="C363" s="166">
        <f>raw_Data!B369</f>
        <v>7.25</v>
      </c>
      <c r="D363" s="167">
        <f>raw_Data!J369</f>
        <v>2.5275000000000002E-2</v>
      </c>
      <c r="E363" s="167">
        <f>raw_Data!L369</f>
        <v>2.5527414671757676E-3</v>
      </c>
      <c r="F363" s="168">
        <f t="shared" si="150"/>
        <v>7.07</v>
      </c>
      <c r="G363" s="167">
        <f>raw_Data!K369</f>
        <v>3.5749646393210752E-3</v>
      </c>
      <c r="H363" s="167">
        <f t="shared" si="151"/>
        <v>2.5459688826025451E-2</v>
      </c>
      <c r="I363" s="165"/>
      <c r="J363" s="167">
        <f t="shared" si="152"/>
        <v>1.0005539514160948</v>
      </c>
      <c r="K363" s="167">
        <f t="shared" si="171"/>
        <v>3.1066928832705898E-3</v>
      </c>
      <c r="L363" s="93"/>
      <c r="M363" s="171">
        <f t="shared" si="147"/>
        <v>1.0031066928832706</v>
      </c>
      <c r="N363" s="172">
        <f t="shared" si="153"/>
        <v>1.0290346534653465</v>
      </c>
      <c r="O363" s="170">
        <f t="shared" si="148"/>
        <v>362</v>
      </c>
      <c r="P363" s="170">
        <f t="shared" si="149"/>
        <v>364</v>
      </c>
      <c r="Q363" s="169"/>
      <c r="R363" s="149">
        <f t="shared" si="154"/>
        <v>0.16784943140986622</v>
      </c>
      <c r="S363" s="173">
        <f t="shared" si="155"/>
        <v>0.90904642328930707</v>
      </c>
      <c r="T363" s="149">
        <v>0</v>
      </c>
      <c r="U363" s="97"/>
      <c r="V363" s="149">
        <f>1/PI()*ATAN('Exhibit4_Impact-Test'!$Y$25*S_RDY_SP)+'Exhibit4_Impact-Test'!$Y$26</f>
        <v>0.60309357503080441</v>
      </c>
      <c r="W363" s="172">
        <f t="shared" si="156"/>
        <v>0.60918580461851513</v>
      </c>
      <c r="X363" s="149">
        <f>1/PI()*ATAN('Exhibit4_Impact-Test'!$Y$25*S_RS_SP)+'Exhibit4_Impact-Test'!$Y$26</f>
        <v>0.83993345719082924</v>
      </c>
      <c r="Y363" s="172">
        <f t="shared" si="157"/>
        <v>0.84333470987782699</v>
      </c>
      <c r="Z363" s="149">
        <f>1/PI()*ATAN('Exhibit4_Impact-Test'!$Y$25*S_5050_SP)+'Exhibit4_Impact-Test'!$Y$26</f>
        <v>0.5</v>
      </c>
      <c r="AA363" s="149">
        <f t="shared" si="158"/>
        <v>0.50637946780342413</v>
      </c>
      <c r="AB363" s="195">
        <f>VLOOKUP(_xlfn.NUMBERVALUE(LEFT(A363,4)),Transactioncosts!$C:$G,5,FALSE)</f>
        <v>85</v>
      </c>
      <c r="AC363" s="174"/>
      <c r="AD363" s="175">
        <f t="shared" si="159"/>
        <v>1.0187436793239726</v>
      </c>
      <c r="AE363" s="149">
        <f t="shared" si="160"/>
        <v>1.024884454452881</v>
      </c>
      <c r="AF363" s="149">
        <f t="shared" si="161"/>
        <v>1.0160706731743085</v>
      </c>
      <c r="AG363" s="176">
        <f t="shared" si="162"/>
        <v>1.0186402732153728</v>
      </c>
      <c r="AH363" s="149">
        <f t="shared" si="163"/>
        <v>1.0248831961594651</v>
      </c>
      <c r="AI363" s="149">
        <f t="shared" si="164"/>
        <v>1.0160164476979794</v>
      </c>
      <c r="AJ363" s="97"/>
      <c r="AK363" s="171">
        <f t="shared" si="165"/>
        <v>1.85701812091216E-2</v>
      </c>
      <c r="AL363" s="149">
        <f t="shared" si="166"/>
        <v>2.4579878873121862E-2</v>
      </c>
      <c r="AM363" s="149">
        <f t="shared" si="167"/>
        <v>1.5942906948024471E-2</v>
      </c>
      <c r="AN363" s="149">
        <f t="shared" si="172"/>
        <v>1.6278039614651982</v>
      </c>
      <c r="AO363" s="149">
        <f t="shared" si="172"/>
        <v>4.4164221894431703</v>
      </c>
      <c r="AP363" s="149">
        <f t="shared" si="172"/>
        <v>1.5548146053703724</v>
      </c>
      <c r="AQ363" s="97"/>
      <c r="AR363" s="171">
        <f t="shared" si="168"/>
        <v>1.8468672498836793E-2</v>
      </c>
      <c r="AS363" s="149">
        <f t="shared" si="169"/>
        <v>2.4578651130635506E-2</v>
      </c>
      <c r="AT363" s="149">
        <f t="shared" si="170"/>
        <v>1.5889537704368465E-2</v>
      </c>
      <c r="AU363" s="175">
        <f t="shared" si="173"/>
        <v>1.5965133738014021</v>
      </c>
      <c r="AV363" s="149">
        <f t="shared" si="174"/>
        <v>3.7211733690450566</v>
      </c>
      <c r="AW363" s="149">
        <f t="shared" si="175"/>
        <v>1.5398310835661193</v>
      </c>
    </row>
    <row r="364" spans="1:49" ht="15" x14ac:dyDescent="0.25">
      <c r="A364" s="130">
        <v>1901.03</v>
      </c>
      <c r="B364" s="138"/>
      <c r="C364" s="166">
        <f>raw_Data!B370</f>
        <v>7.51</v>
      </c>
      <c r="D364" s="167">
        <f>raw_Data!J370</f>
        <v>2.5416666666666667E-2</v>
      </c>
      <c r="E364" s="167">
        <f>raw_Data!L370</f>
        <v>2.5581432249679459E-3</v>
      </c>
      <c r="F364" s="168">
        <f t="shared" si="150"/>
        <v>7.25</v>
      </c>
      <c r="G364" s="167">
        <f>raw_Data!K370</f>
        <v>3.5057471264367816E-3</v>
      </c>
      <c r="H364" s="167">
        <f t="shared" si="151"/>
        <v>3.5862068965517135E-2</v>
      </c>
      <c r="I364" s="165"/>
      <c r="J364" s="167">
        <f t="shared" si="152"/>
        <v>1.0005537484845828</v>
      </c>
      <c r="K364" s="167">
        <f t="shared" si="171"/>
        <v>3.1118917095507292E-3</v>
      </c>
      <c r="L364" s="93"/>
      <c r="M364" s="171">
        <f t="shared" si="147"/>
        <v>1.0031118917095507</v>
      </c>
      <c r="N364" s="172">
        <f t="shared" si="153"/>
        <v>1.0393678160919539</v>
      </c>
      <c r="O364" s="170">
        <f t="shared" si="148"/>
        <v>363</v>
      </c>
      <c r="P364" s="170">
        <f t="shared" si="149"/>
        <v>365</v>
      </c>
      <c r="Q364" s="169"/>
      <c r="R364" s="149">
        <f t="shared" si="154"/>
        <v>0.15730089188675966</v>
      </c>
      <c r="S364" s="173">
        <f t="shared" si="155"/>
        <v>0.9335479873928193</v>
      </c>
      <c r="T364" s="149">
        <v>0</v>
      </c>
      <c r="U364" s="97"/>
      <c r="V364" s="149">
        <f>1/PI()*ATAN('Exhibit4_Impact-Test'!$Y$25*S_RDY_SP)+'Exhibit4_Impact-Test'!$Y$26</f>
        <v>0.59702038007735903</v>
      </c>
      <c r="W364" s="172">
        <f t="shared" si="156"/>
        <v>0.60553235139179318</v>
      </c>
      <c r="X364" s="149">
        <f>1/PI()*ATAN('Exhibit4_Impact-Test'!$Y$25*S_RS_SP)+'Exhibit4_Impact-Test'!$Y$26</f>
        <v>0.84348274439735693</v>
      </c>
      <c r="Y364" s="172">
        <f t="shared" si="157"/>
        <v>0.84811322186997973</v>
      </c>
      <c r="Z364" s="149">
        <f>1/PI()*ATAN('Exhibit4_Impact-Test'!$Y$25*S_5050_SP)+'Exhibit4_Impact-Test'!$Y$26</f>
        <v>0.5</v>
      </c>
      <c r="AA364" s="149">
        <f t="shared" si="158"/>
        <v>0.50887546746337775</v>
      </c>
      <c r="AB364" s="195">
        <f>VLOOKUP(_xlfn.NUMBERVALUE(LEFT(A364,4)),Transactioncosts!$C:$G,5,FALSE)</f>
        <v>85</v>
      </c>
      <c r="AC364" s="174"/>
      <c r="AD364" s="175">
        <f t="shared" si="159"/>
        <v>1.0247574174643892</v>
      </c>
      <c r="AE364" s="149">
        <f t="shared" si="160"/>
        <v>1.0336931383082832</v>
      </c>
      <c r="AF364" s="149">
        <f t="shared" si="161"/>
        <v>1.0212398539007523</v>
      </c>
      <c r="AG364" s="176">
        <f t="shared" si="162"/>
        <v>1.0246078868732831</v>
      </c>
      <c r="AH364" s="149">
        <f t="shared" si="163"/>
        <v>1.0336893627640997</v>
      </c>
      <c r="AI364" s="149">
        <f t="shared" si="164"/>
        <v>1.0211644124273136</v>
      </c>
      <c r="AJ364" s="97"/>
      <c r="AK364" s="171">
        <f t="shared" si="165"/>
        <v>2.4455918692179956E-2</v>
      </c>
      <c r="AL364" s="149">
        <f t="shared" si="166"/>
        <v>3.3137960578864104E-2</v>
      </c>
      <c r="AM364" s="149">
        <f t="shared" si="167"/>
        <v>2.1017432161819873E-2</v>
      </c>
      <c r="AN364" s="149">
        <f t="shared" si="172"/>
        <v>1.6522598801573782</v>
      </c>
      <c r="AO364" s="149">
        <f t="shared" si="172"/>
        <v>4.4495601500220348</v>
      </c>
      <c r="AP364" s="149">
        <f t="shared" si="172"/>
        <v>1.5758320375321924</v>
      </c>
      <c r="AQ364" s="97"/>
      <c r="AR364" s="171">
        <f t="shared" si="168"/>
        <v>2.4309990007767297E-2</v>
      </c>
      <c r="AS364" s="149">
        <f t="shared" si="169"/>
        <v>3.3134308091545897E-2</v>
      </c>
      <c r="AT364" s="149">
        <f t="shared" si="170"/>
        <v>2.0943556999378419E-2</v>
      </c>
      <c r="AU364" s="175">
        <f t="shared" si="173"/>
        <v>1.6208233638091694</v>
      </c>
      <c r="AV364" s="149">
        <f t="shared" si="174"/>
        <v>3.7543076771366026</v>
      </c>
      <c r="AW364" s="149">
        <f t="shared" si="175"/>
        <v>1.5607746405654976</v>
      </c>
    </row>
    <row r="365" spans="1:49" ht="15" x14ac:dyDescent="0.25">
      <c r="A365" s="130">
        <v>1901.04</v>
      </c>
      <c r="B365" s="138"/>
      <c r="C365" s="166">
        <f>raw_Data!B371</f>
        <v>8.14</v>
      </c>
      <c r="D365" s="167">
        <f>raw_Data!J371</f>
        <v>2.5558333333333332E-2</v>
      </c>
      <c r="E365" s="167">
        <f>raw_Data!L371</f>
        <v>2.5635446626290914E-3</v>
      </c>
      <c r="F365" s="168">
        <f t="shared" si="150"/>
        <v>7.51</v>
      </c>
      <c r="G365" s="167">
        <f>raw_Data!K371</f>
        <v>3.4032401242787393E-3</v>
      </c>
      <c r="H365" s="167">
        <f t="shared" si="151"/>
        <v>8.3888149134487389E-2</v>
      </c>
      <c r="I365" s="165"/>
      <c r="J365" s="167">
        <f t="shared" si="152"/>
        <v>1.0005535456593628</v>
      </c>
      <c r="K365" s="167">
        <f t="shared" si="171"/>
        <v>3.1170903219919222E-3</v>
      </c>
      <c r="L365" s="93"/>
      <c r="M365" s="171">
        <f t="shared" si="147"/>
        <v>1.0031170903219919</v>
      </c>
      <c r="N365" s="172">
        <f t="shared" si="153"/>
        <v>1.0872913892587661</v>
      </c>
      <c r="O365" s="170">
        <f t="shared" si="148"/>
        <v>364</v>
      </c>
      <c r="P365" s="170">
        <f t="shared" si="149"/>
        <v>366</v>
      </c>
      <c r="Q365" s="169"/>
      <c r="R365" s="149">
        <f t="shared" si="154"/>
        <v>0.14176187804087195</v>
      </c>
      <c r="S365" s="173">
        <f t="shared" si="155"/>
        <v>0.97040771610735088</v>
      </c>
      <c r="T365" s="149">
        <v>0</v>
      </c>
      <c r="U365" s="97"/>
      <c r="V365" s="149">
        <f>1/PI()*ATAN('Exhibit4_Impact-Test'!$Y$25*S_RDY_SP)+'Exhibit4_Impact-Test'!$Y$26</f>
        <v>0.58794051714402362</v>
      </c>
      <c r="W365" s="172">
        <f t="shared" si="156"/>
        <v>0.60731395679681466</v>
      </c>
      <c r="X365" s="149">
        <f>1/PI()*ATAN('Exhibit4_Impact-Test'!$Y$25*S_RS_SP)+'Exhibit4_Impact-Test'!$Y$26</f>
        <v>0.84855740353863096</v>
      </c>
      <c r="Y365" s="172">
        <f t="shared" si="157"/>
        <v>0.85862404621335386</v>
      </c>
      <c r="Z365" s="149">
        <f>1/PI()*ATAN('Exhibit4_Impact-Test'!$Y$25*S_5050_SP)+'Exhibit4_Impact-Test'!$Y$26</f>
        <v>0.5</v>
      </c>
      <c r="AA365" s="149">
        <f t="shared" si="158"/>
        <v>0.52013345711113257</v>
      </c>
      <c r="AB365" s="195">
        <f>VLOOKUP(_xlfn.NUMBERVALUE(LEFT(A365,4)),Transactioncosts!$C:$G,5,FALSE)</f>
        <v>85</v>
      </c>
      <c r="AC365" s="174"/>
      <c r="AD365" s="175">
        <f t="shared" si="159"/>
        <v>1.0526065711691146</v>
      </c>
      <c r="AE365" s="149">
        <f t="shared" si="160"/>
        <v>1.0745438148724655</v>
      </c>
      <c r="AF365" s="149">
        <f t="shared" si="161"/>
        <v>1.0452042397903791</v>
      </c>
      <c r="AG365" s="176">
        <f t="shared" si="162"/>
        <v>1.0522472890911894</v>
      </c>
      <c r="AH365" s="149">
        <f t="shared" si="163"/>
        <v>1.0685544909093225</v>
      </c>
      <c r="AI365" s="149">
        <f t="shared" si="164"/>
        <v>1.0450331054049344</v>
      </c>
      <c r="AJ365" s="97"/>
      <c r="AK365" s="171">
        <f t="shared" si="165"/>
        <v>5.1269536715998161E-2</v>
      </c>
      <c r="AL365" s="149">
        <f t="shared" si="166"/>
        <v>7.1896213256007965E-2</v>
      </c>
      <c r="AM365" s="149">
        <f t="shared" si="167"/>
        <v>4.4212311095414826E-2</v>
      </c>
      <c r="AN365" s="149">
        <f t="shared" si="172"/>
        <v>1.7035294168733763</v>
      </c>
      <c r="AO365" s="149">
        <f t="shared" si="172"/>
        <v>4.5214563632780429</v>
      </c>
      <c r="AP365" s="149">
        <f t="shared" si="172"/>
        <v>1.6200443486276073</v>
      </c>
      <c r="AQ365" s="97"/>
      <c r="AR365" s="171">
        <f t="shared" si="168"/>
        <v>5.0928152367946435E-2</v>
      </c>
      <c r="AS365" s="149">
        <f t="shared" si="169"/>
        <v>6.6306792052140254E-2</v>
      </c>
      <c r="AT365" s="149">
        <f t="shared" si="170"/>
        <v>4.4048564728314026E-2</v>
      </c>
      <c r="AU365" s="175">
        <f t="shared" si="173"/>
        <v>1.6717515161771157</v>
      </c>
      <c r="AV365" s="149">
        <f t="shared" si="174"/>
        <v>3.8206144691887429</v>
      </c>
      <c r="AW365" s="149">
        <f t="shared" si="175"/>
        <v>1.6048232052938116</v>
      </c>
    </row>
    <row r="366" spans="1:49" ht="15" x14ac:dyDescent="0.25">
      <c r="A366" s="130">
        <v>1901.05</v>
      </c>
      <c r="B366" s="138"/>
      <c r="C366" s="166">
        <f>raw_Data!B372</f>
        <v>7.73</v>
      </c>
      <c r="D366" s="167">
        <f>raw_Data!J372</f>
        <v>2.5691666666666668E-2</v>
      </c>
      <c r="E366" s="167">
        <f>raw_Data!L372</f>
        <v>2.5689457801991722E-3</v>
      </c>
      <c r="F366" s="168">
        <f t="shared" si="150"/>
        <v>8.14</v>
      </c>
      <c r="G366" s="167">
        <f>raw_Data!K372</f>
        <v>3.1562244062244061E-3</v>
      </c>
      <c r="H366" s="167">
        <f t="shared" si="151"/>
        <v>-5.0368550368550369E-2</v>
      </c>
      <c r="I366" s="165"/>
      <c r="J366" s="167">
        <f t="shared" si="152"/>
        <v>1.0005533429404356</v>
      </c>
      <c r="K366" s="167">
        <f t="shared" si="171"/>
        <v>3.1222887206348027E-3</v>
      </c>
      <c r="L366" s="93"/>
      <c r="M366" s="171">
        <f t="shared" si="147"/>
        <v>1.0031222887206348</v>
      </c>
      <c r="N366" s="172">
        <f t="shared" si="153"/>
        <v>0.95278767403767406</v>
      </c>
      <c r="O366" s="170">
        <f t="shared" si="148"/>
        <v>365</v>
      </c>
      <c r="P366" s="170">
        <f t="shared" si="149"/>
        <v>367</v>
      </c>
      <c r="Q366" s="169"/>
      <c r="R366" s="149">
        <f t="shared" si="154"/>
        <v>0.10361952317667866</v>
      </c>
      <c r="S366" s="173">
        <f t="shared" si="155"/>
        <v>-0.9515691819657045</v>
      </c>
      <c r="T366" s="149">
        <v>0</v>
      </c>
      <c r="U366" s="97"/>
      <c r="V366" s="149">
        <f>1/PI()*ATAN('Exhibit4_Impact-Test'!$Y$25*S_RDY_SP)+'Exhibit4_Impact-Test'!$Y$26</f>
        <v>0.5650454770409159</v>
      </c>
      <c r="W366" s="172">
        <f t="shared" si="156"/>
        <v>0.55235343423694327</v>
      </c>
      <c r="X366" s="149">
        <f>1/PI()*ATAN('Exhibit4_Impact-Test'!$Y$25*S_RS_SP)+'Exhibit4_Impact-Test'!$Y$26</f>
        <v>0.15399769760830695</v>
      </c>
      <c r="Y366" s="172">
        <f t="shared" si="157"/>
        <v>0.1474094851994095</v>
      </c>
      <c r="Z366" s="149">
        <f>1/PI()*ATAN('Exhibit4_Impact-Test'!$Y$25*S_5050_SP)+'Exhibit4_Impact-Test'!$Y$26</f>
        <v>0.5</v>
      </c>
      <c r="AA366" s="149">
        <f t="shared" si="158"/>
        <v>0.48713268615596789</v>
      </c>
      <c r="AB366" s="195">
        <f>VLOOKUP(_xlfn.NUMBERVALUE(LEFT(A366,4)),Transactioncosts!$C:$G,5,FALSE)</f>
        <v>85</v>
      </c>
      <c r="AC366" s="174"/>
      <c r="AD366" s="175">
        <f t="shared" si="159"/>
        <v>0.97468094235543057</v>
      </c>
      <c r="AE366" s="149">
        <f t="shared" si="160"/>
        <v>0.99537087394945756</v>
      </c>
      <c r="AF366" s="149">
        <f t="shared" si="161"/>
        <v>0.97795498137915438</v>
      </c>
      <c r="AG366" s="176">
        <f t="shared" si="162"/>
        <v>0.97443378135579772</v>
      </c>
      <c r="AH366" s="149">
        <f t="shared" si="163"/>
        <v>0.98940608195603674</v>
      </c>
      <c r="AI366" s="149">
        <f t="shared" si="164"/>
        <v>0.97784560921148012</v>
      </c>
      <c r="AJ366" s="97"/>
      <c r="AK366" s="171">
        <f t="shared" si="165"/>
        <v>-2.5645100148342214E-2</v>
      </c>
      <c r="AL366" s="149">
        <f t="shared" si="166"/>
        <v>-4.6398736353146829E-3</v>
      </c>
      <c r="AM366" s="149">
        <f t="shared" si="167"/>
        <v>-2.2291641316451068E-2</v>
      </c>
      <c r="AN366" s="149">
        <f t="shared" si="172"/>
        <v>1.6778843167250341</v>
      </c>
      <c r="AO366" s="149">
        <f t="shared" si="172"/>
        <v>4.5168164896427285</v>
      </c>
      <c r="AP366" s="149">
        <f t="shared" si="172"/>
        <v>1.5977527073111562</v>
      </c>
      <c r="AQ366" s="97"/>
      <c r="AR366" s="171">
        <f t="shared" si="168"/>
        <v>-2.5898713748353421E-2</v>
      </c>
      <c r="AS366" s="149">
        <f t="shared" si="169"/>
        <v>-1.0650433091961644E-2</v>
      </c>
      <c r="AT366" s="149">
        <f t="shared" si="170"/>
        <v>-2.2403485201062272E-2</v>
      </c>
      <c r="AU366" s="175">
        <f t="shared" si="173"/>
        <v>1.6458528024287622</v>
      </c>
      <c r="AV366" s="149">
        <f t="shared" si="174"/>
        <v>3.8099640360967815</v>
      </c>
      <c r="AW366" s="149">
        <f t="shared" si="175"/>
        <v>1.5824197200927494</v>
      </c>
    </row>
    <row r="367" spans="1:49" ht="15" x14ac:dyDescent="0.25">
      <c r="A367" s="130">
        <v>1901.06</v>
      </c>
      <c r="B367" s="138"/>
      <c r="C367" s="166">
        <f>raw_Data!B373</f>
        <v>8.5</v>
      </c>
      <c r="D367" s="167">
        <f>raw_Data!J373</f>
        <v>2.5833333333333333E-2</v>
      </c>
      <c r="E367" s="167">
        <f>raw_Data!L373</f>
        <v>2.5743465777174901E-3</v>
      </c>
      <c r="F367" s="168">
        <f t="shared" si="150"/>
        <v>7.73</v>
      </c>
      <c r="G367" s="167">
        <f>raw_Data!K373</f>
        <v>3.3419577404053468E-3</v>
      </c>
      <c r="H367" s="167">
        <f t="shared" si="151"/>
        <v>9.9611901681759374E-2</v>
      </c>
      <c r="I367" s="165"/>
      <c r="J367" s="167">
        <f t="shared" si="152"/>
        <v>1.0005531403276657</v>
      </c>
      <c r="K367" s="167">
        <f t="shared" si="171"/>
        <v>3.1274869053832255E-3</v>
      </c>
      <c r="L367" s="93"/>
      <c r="M367" s="171">
        <f t="shared" si="147"/>
        <v>1.0031274869053832</v>
      </c>
      <c r="N367" s="172">
        <f t="shared" si="153"/>
        <v>1.1029538594221646</v>
      </c>
      <c r="O367" s="170">
        <f t="shared" si="148"/>
        <v>366</v>
      </c>
      <c r="P367" s="170">
        <f t="shared" si="149"/>
        <v>368</v>
      </c>
      <c r="Q367" s="169"/>
      <c r="R367" s="149">
        <f t="shared" si="154"/>
        <v>0.13077729276270056</v>
      </c>
      <c r="S367" s="173">
        <f t="shared" si="155"/>
        <v>0.97485883270682816</v>
      </c>
      <c r="T367" s="149">
        <v>0</v>
      </c>
      <c r="U367" s="97"/>
      <c r="V367" s="149">
        <f>1/PI()*ATAN('Exhibit4_Impact-Test'!$Y$25*S_RDY_SP)+'Exhibit4_Impact-Test'!$Y$26</f>
        <v>0.58143119889963146</v>
      </c>
      <c r="W367" s="172">
        <f t="shared" si="156"/>
        <v>0.60432540845865468</v>
      </c>
      <c r="X367" s="149">
        <f>1/PI()*ATAN('Exhibit4_Impact-Test'!$Y$25*S_RS_SP)+'Exhibit4_Impact-Test'!$Y$26</f>
        <v>0.8491497197195117</v>
      </c>
      <c r="Y367" s="172">
        <f t="shared" si="157"/>
        <v>0.86090380106825259</v>
      </c>
      <c r="Z367" s="149">
        <f>1/PI()*ATAN('Exhibit4_Impact-Test'!$Y$25*S_5050_SP)+'Exhibit4_Impact-Test'!$Y$26</f>
        <v>0.5</v>
      </c>
      <c r="AA367" s="149">
        <f t="shared" si="158"/>
        <v>0.52369955289021775</v>
      </c>
      <c r="AB367" s="195">
        <f>VLOOKUP(_xlfn.NUMBERVALUE(LEFT(A367,4)),Transactioncosts!$C:$G,5,FALSE)</f>
        <v>85</v>
      </c>
      <c r="AC367" s="174"/>
      <c r="AD367" s="175">
        <f t="shared" si="159"/>
        <v>1.0611696543596167</v>
      </c>
      <c r="AE367" s="149">
        <f t="shared" si="160"/>
        <v>1.0878950231486237</v>
      </c>
      <c r="AF367" s="149">
        <f t="shared" si="161"/>
        <v>1.0530406731637738</v>
      </c>
      <c r="AG367" s="176">
        <f t="shared" si="162"/>
        <v>1.0607412609214244</v>
      </c>
      <c r="AH367" s="149">
        <f t="shared" si="163"/>
        <v>1.0818730288798939</v>
      </c>
      <c r="AI367" s="149">
        <f t="shared" si="164"/>
        <v>1.0528392269642071</v>
      </c>
      <c r="AJ367" s="97"/>
      <c r="AK367" s="171">
        <f t="shared" si="165"/>
        <v>5.937174728232647E-2</v>
      </c>
      <c r="AL367" s="149">
        <f t="shared" si="166"/>
        <v>8.4244657702037359E-2</v>
      </c>
      <c r="AM367" s="149">
        <f t="shared" si="167"/>
        <v>5.168185839236409E-2</v>
      </c>
      <c r="AN367" s="149">
        <f t="shared" si="172"/>
        <v>1.7372560640073607</v>
      </c>
      <c r="AO367" s="149">
        <f t="shared" si="172"/>
        <v>4.6010611473447662</v>
      </c>
      <c r="AP367" s="149">
        <f t="shared" si="172"/>
        <v>1.6494345657035203</v>
      </c>
      <c r="AQ367" s="97"/>
      <c r="AR367" s="171">
        <f t="shared" si="168"/>
        <v>5.8967966481796481E-2</v>
      </c>
      <c r="AS367" s="149">
        <f t="shared" si="169"/>
        <v>7.8693824998571887E-2</v>
      </c>
      <c r="AT367" s="149">
        <f t="shared" si="170"/>
        <v>5.149054054924402E-2</v>
      </c>
      <c r="AU367" s="175">
        <f t="shared" si="173"/>
        <v>1.7048207689105588</v>
      </c>
      <c r="AV367" s="149">
        <f t="shared" si="174"/>
        <v>3.8886578610953535</v>
      </c>
      <c r="AW367" s="149">
        <f t="shared" si="175"/>
        <v>1.6339102606419935</v>
      </c>
    </row>
    <row r="368" spans="1:49" ht="15" x14ac:dyDescent="0.25">
      <c r="A368" s="130">
        <v>1901.07</v>
      </c>
      <c r="B368" s="138"/>
      <c r="C368" s="166">
        <f>raw_Data!B374</f>
        <v>7.93</v>
      </c>
      <c r="D368" s="167">
        <f>raw_Data!J374</f>
        <v>2.5974999999999998E-2</v>
      </c>
      <c r="E368" s="167">
        <f>raw_Data!L374</f>
        <v>2.5797470552240132E-3</v>
      </c>
      <c r="F368" s="168">
        <f t="shared" si="150"/>
        <v>8.5</v>
      </c>
      <c r="G368" s="167">
        <f>raw_Data!K374</f>
        <v>3.0558823529411761E-3</v>
      </c>
      <c r="H368" s="167">
        <f t="shared" si="151"/>
        <v>-6.7058823529411837E-2</v>
      </c>
      <c r="I368" s="165"/>
      <c r="J368" s="167">
        <f t="shared" si="152"/>
        <v>1.0005529378210543</v>
      </c>
      <c r="K368" s="167">
        <f t="shared" si="171"/>
        <v>3.1326848762782689E-3</v>
      </c>
      <c r="L368" s="93"/>
      <c r="M368" s="171">
        <f t="shared" si="147"/>
        <v>1.0031326848762783</v>
      </c>
      <c r="N368" s="172">
        <f t="shared" si="153"/>
        <v>0.93599705882352935</v>
      </c>
      <c r="O368" s="170">
        <f t="shared" si="148"/>
        <v>367</v>
      </c>
      <c r="P368" s="170">
        <f t="shared" si="149"/>
        <v>369</v>
      </c>
      <c r="Q368" s="169"/>
      <c r="R368" s="149">
        <f t="shared" si="154"/>
        <v>8.5526855329371543E-2</v>
      </c>
      <c r="S368" s="173">
        <f t="shared" si="155"/>
        <v>-0.96302988110756838</v>
      </c>
      <c r="T368" s="149">
        <v>0</v>
      </c>
      <c r="U368" s="97"/>
      <c r="V368" s="149">
        <f>1/PI()*ATAN('Exhibit4_Impact-Test'!$Y$25*S_RDY_SP)+'Exhibit4_Impact-Test'!$Y$26</f>
        <v>0.55392618043601904</v>
      </c>
      <c r="W368" s="172">
        <f t="shared" si="156"/>
        <v>0.53675265355811486</v>
      </c>
      <c r="X368" s="149">
        <f>1/PI()*ATAN('Exhibit4_Impact-Test'!$Y$25*S_RS_SP)+'Exhibit4_Impact-Test'!$Y$26</f>
        <v>0.15243388710002337</v>
      </c>
      <c r="Y368" s="172">
        <f t="shared" si="157"/>
        <v>0.1436980786063396</v>
      </c>
      <c r="Z368" s="149">
        <f>1/PI()*ATAN('Exhibit4_Impact-Test'!$Y$25*S_5050_SP)+'Exhibit4_Impact-Test'!$Y$26</f>
        <v>0.5</v>
      </c>
      <c r="AA368" s="149">
        <f t="shared" si="158"/>
        <v>0.48268923823409154</v>
      </c>
      <c r="AB368" s="195">
        <f>VLOOKUP(_xlfn.NUMBERVALUE(LEFT(A368,4)),Transactioncosts!$C:$G,5,FALSE)</f>
        <v>85</v>
      </c>
      <c r="AC368" s="174"/>
      <c r="AD368" s="175">
        <f t="shared" si="159"/>
        <v>0.9659445039656982</v>
      </c>
      <c r="AE368" s="149">
        <f t="shared" si="160"/>
        <v>0.99289894043416416</v>
      </c>
      <c r="AF368" s="149">
        <f t="shared" si="161"/>
        <v>0.96956487184990381</v>
      </c>
      <c r="AG368" s="176">
        <f t="shared" si="162"/>
        <v>0.96561267925217698</v>
      </c>
      <c r="AH368" s="149">
        <f t="shared" si="163"/>
        <v>0.98706855871038368</v>
      </c>
      <c r="AI368" s="149">
        <f t="shared" si="164"/>
        <v>0.96941773037489354</v>
      </c>
      <c r="AJ368" s="97"/>
      <c r="AK368" s="171">
        <f t="shared" si="165"/>
        <v>-3.464889573076535E-2</v>
      </c>
      <c r="AL368" s="149">
        <f t="shared" si="166"/>
        <v>-7.1263920857059619E-3</v>
      </c>
      <c r="AM368" s="149">
        <f t="shared" si="167"/>
        <v>-3.0907893851131709E-2</v>
      </c>
      <c r="AN368" s="149">
        <f t="shared" si="172"/>
        <v>1.7026071682765953</v>
      </c>
      <c r="AO368" s="149">
        <f t="shared" si="172"/>
        <v>4.5939347552590606</v>
      </c>
      <c r="AP368" s="149">
        <f t="shared" si="172"/>
        <v>1.6185266718523885</v>
      </c>
      <c r="AQ368" s="97"/>
      <c r="AR368" s="171">
        <f t="shared" si="168"/>
        <v>-3.4992478327924313E-2</v>
      </c>
      <c r="AS368" s="149">
        <f t="shared" si="169"/>
        <v>-1.3015780248360415E-2</v>
      </c>
      <c r="AT368" s="149">
        <f t="shared" si="170"/>
        <v>-3.1059665687685464E-2</v>
      </c>
      <c r="AU368" s="175">
        <f t="shared" si="173"/>
        <v>1.6698282905826345</v>
      </c>
      <c r="AV368" s="149">
        <f t="shared" si="174"/>
        <v>3.8756420808469931</v>
      </c>
      <c r="AW368" s="149">
        <f t="shared" si="175"/>
        <v>1.6028505949543081</v>
      </c>
    </row>
    <row r="369" spans="1:49" ht="15" x14ac:dyDescent="0.25">
      <c r="A369" s="130">
        <v>1901.08</v>
      </c>
      <c r="B369" s="138"/>
      <c r="C369" s="166">
        <f>raw_Data!B375</f>
        <v>8.0399999999999991</v>
      </c>
      <c r="D369" s="167">
        <f>raw_Data!J375</f>
        <v>2.6108333333333334E-2</v>
      </c>
      <c r="E369" s="167">
        <f>raw_Data!L375</f>
        <v>2.5851472127580433E-3</v>
      </c>
      <c r="F369" s="168">
        <f t="shared" si="150"/>
        <v>7.93</v>
      </c>
      <c r="G369" s="167">
        <f>raw_Data!K375</f>
        <v>3.2923497267759567E-3</v>
      </c>
      <c r="H369" s="167">
        <f t="shared" si="151"/>
        <v>1.3871374527112179E-2</v>
      </c>
      <c r="I369" s="165"/>
      <c r="J369" s="167">
        <f t="shared" si="152"/>
        <v>1.0005527354204655</v>
      </c>
      <c r="K369" s="167">
        <f t="shared" si="171"/>
        <v>3.1378826332235654E-3</v>
      </c>
      <c r="L369" s="93"/>
      <c r="M369" s="171">
        <f t="shared" si="147"/>
        <v>1.0031378826332236</v>
      </c>
      <c r="N369" s="172">
        <f t="shared" si="153"/>
        <v>1.017163724253888</v>
      </c>
      <c r="O369" s="170">
        <f t="shared" si="148"/>
        <v>368</v>
      </c>
      <c r="P369" s="170">
        <f t="shared" si="149"/>
        <v>370</v>
      </c>
      <c r="Q369" s="169"/>
      <c r="R369" s="149">
        <f t="shared" si="154"/>
        <v>0.12135404064461605</v>
      </c>
      <c r="S369" s="173">
        <f t="shared" si="155"/>
        <v>0.84318716250970238</v>
      </c>
      <c r="T369" s="149">
        <v>0</v>
      </c>
      <c r="U369" s="97"/>
      <c r="V369" s="149">
        <f>1/PI()*ATAN('Exhibit4_Impact-Test'!$Y$25*S_RDY_SP)+'Exhibit4_Impact-Test'!$Y$26</f>
        <v>0.57579085514884687</v>
      </c>
      <c r="W369" s="172">
        <f t="shared" si="156"/>
        <v>0.57917875620112735</v>
      </c>
      <c r="X369" s="149">
        <f>1/PI()*ATAN('Exhibit4_Impact-Test'!$Y$25*S_RS_SP)+'Exhibit4_Impact-Test'!$Y$26</f>
        <v>0.82962534022757262</v>
      </c>
      <c r="Y369" s="172">
        <f t="shared" si="157"/>
        <v>0.83157898939593922</v>
      </c>
      <c r="Z369" s="149">
        <f>1/PI()*ATAN('Exhibit4_Impact-Test'!$Y$25*S_5050_SP)+'Exhibit4_Impact-Test'!$Y$26</f>
        <v>0.5</v>
      </c>
      <c r="AA369" s="149">
        <f t="shared" si="158"/>
        <v>0.5034712246856734</v>
      </c>
      <c r="AB369" s="195">
        <f>VLOOKUP(_xlfn.NUMBERVALUE(LEFT(A369,4)),Transactioncosts!$C:$G,5,FALSE)</f>
        <v>85</v>
      </c>
      <c r="AC369" s="174"/>
      <c r="AD369" s="175">
        <f t="shared" si="159"/>
        <v>1.0112138339741683</v>
      </c>
      <c r="AE369" s="149">
        <f t="shared" si="160"/>
        <v>1.0147740762597453</v>
      </c>
      <c r="AF369" s="149">
        <f t="shared" si="161"/>
        <v>1.0101508034435558</v>
      </c>
      <c r="AG369" s="176">
        <f t="shared" si="162"/>
        <v>1.0111586366608254</v>
      </c>
      <c r="AH369" s="149">
        <f t="shared" si="163"/>
        <v>1.0094636359284941</v>
      </c>
      <c r="AI369" s="149">
        <f t="shared" si="164"/>
        <v>1.0101212980337275</v>
      </c>
      <c r="AJ369" s="97"/>
      <c r="AK369" s="171">
        <f t="shared" si="165"/>
        <v>1.1151425066646195E-2</v>
      </c>
      <c r="AL369" s="149">
        <f t="shared" si="166"/>
        <v>1.46660027522724E-2</v>
      </c>
      <c r="AM369" s="149">
        <f t="shared" si="167"/>
        <v>1.0099630047642921E-2</v>
      </c>
      <c r="AN369" s="149">
        <f t="shared" si="172"/>
        <v>1.7137585933432415</v>
      </c>
      <c r="AO369" s="149">
        <f t="shared" si="172"/>
        <v>4.6086007580113328</v>
      </c>
      <c r="AP369" s="149">
        <f t="shared" si="172"/>
        <v>1.6286263019000315</v>
      </c>
      <c r="AQ369" s="97"/>
      <c r="AR369" s="171">
        <f t="shared" si="168"/>
        <v>1.1096838372891124E-2</v>
      </c>
      <c r="AS369" s="149">
        <f t="shared" si="169"/>
        <v>9.4191362581524021E-3</v>
      </c>
      <c r="AT369" s="149">
        <f t="shared" si="170"/>
        <v>1.0070420705189704E-2</v>
      </c>
      <c r="AU369" s="175">
        <f t="shared" si="173"/>
        <v>1.6809251289555256</v>
      </c>
      <c r="AV369" s="149">
        <f t="shared" si="174"/>
        <v>3.8850612171051457</v>
      </c>
      <c r="AW369" s="149">
        <f t="shared" si="175"/>
        <v>1.6129210156594977</v>
      </c>
    </row>
    <row r="370" spans="1:49" ht="15" x14ac:dyDescent="0.25">
      <c r="A370" s="130">
        <v>1901.09</v>
      </c>
      <c r="B370" s="138"/>
      <c r="C370" s="166">
        <f>raw_Data!B376</f>
        <v>8</v>
      </c>
      <c r="D370" s="167">
        <f>raw_Data!J376</f>
        <v>2.6249999999999999E-2</v>
      </c>
      <c r="E370" s="167">
        <f>raw_Data!L376</f>
        <v>2.5905470503595485E-3</v>
      </c>
      <c r="F370" s="168">
        <f t="shared" si="150"/>
        <v>8.0399999999999991</v>
      </c>
      <c r="G370" s="167">
        <f>raw_Data!K376</f>
        <v>3.2649253731343287E-3</v>
      </c>
      <c r="H370" s="167">
        <f t="shared" si="151"/>
        <v>-4.9751243781093191E-3</v>
      </c>
      <c r="I370" s="165"/>
      <c r="J370" s="167">
        <f t="shared" si="152"/>
        <v>1.0005525331259011</v>
      </c>
      <c r="K370" s="167">
        <f t="shared" si="171"/>
        <v>3.1430801762606375E-3</v>
      </c>
      <c r="L370" s="93"/>
      <c r="M370" s="171">
        <f t="shared" si="147"/>
        <v>1.0031430801762606</v>
      </c>
      <c r="N370" s="172">
        <f t="shared" si="153"/>
        <v>0.99828980099502485</v>
      </c>
      <c r="O370" s="170">
        <f t="shared" si="148"/>
        <v>369</v>
      </c>
      <c r="P370" s="170">
        <f t="shared" si="149"/>
        <v>371</v>
      </c>
      <c r="Q370" s="169"/>
      <c r="R370" s="149">
        <f t="shared" si="154"/>
        <v>0.11619995314512696</v>
      </c>
      <c r="S370" s="173">
        <f t="shared" si="155"/>
        <v>-0.65806159452249802</v>
      </c>
      <c r="T370" s="149">
        <v>0</v>
      </c>
      <c r="U370" s="97"/>
      <c r="V370" s="149">
        <f>1/PI()*ATAN('Exhibit4_Impact-Test'!$Y$25*S_RDY_SP)+'Exhibit4_Impact-Test'!$Y$26</f>
        <v>0.57268495463137004</v>
      </c>
      <c r="W370" s="172">
        <f t="shared" si="156"/>
        <v>0.57149770698653757</v>
      </c>
      <c r="X370" s="149">
        <f>1/PI()*ATAN('Exhibit4_Impact-Test'!$Y$25*S_RS_SP)+'Exhibit4_Impact-Test'!$Y$26</f>
        <v>0.20682130336638732</v>
      </c>
      <c r="Y370" s="172">
        <f t="shared" si="157"/>
        <v>0.20602684071633576</v>
      </c>
      <c r="Z370" s="149">
        <f>1/PI()*ATAN('Exhibit4_Impact-Test'!$Y$25*S_5050_SP)+'Exhibit4_Impact-Test'!$Y$26</f>
        <v>0.5</v>
      </c>
      <c r="AA370" s="149">
        <f t="shared" si="158"/>
        <v>0.4987875488539002</v>
      </c>
      <c r="AB370" s="195">
        <f>VLOOKUP(_xlfn.NUMBERVALUE(LEFT(A370,4)),Transactioncosts!$C:$G,5,FALSE)</f>
        <v>85</v>
      </c>
      <c r="AC370" s="174"/>
      <c r="AD370" s="175">
        <f t="shared" si="159"/>
        <v>1.0003636802085412</v>
      </c>
      <c r="AE370" s="149">
        <f t="shared" si="160"/>
        <v>1.0021393186503964</v>
      </c>
      <c r="AF370" s="149">
        <f t="shared" si="161"/>
        <v>1.0007164405856428</v>
      </c>
      <c r="AG370" s="176">
        <f t="shared" si="162"/>
        <v>1.000332661009772</v>
      </c>
      <c r="AH370" s="149">
        <f t="shared" si="163"/>
        <v>1.0018801779187547</v>
      </c>
      <c r="AI370" s="149">
        <f t="shared" si="164"/>
        <v>1.000706134750901</v>
      </c>
      <c r="AJ370" s="97"/>
      <c r="AK370" s="171">
        <f t="shared" si="165"/>
        <v>3.6361409292359471E-4</v>
      </c>
      <c r="AL370" s="149">
        <f t="shared" si="166"/>
        <v>2.1370335666868918E-3</v>
      </c>
      <c r="AM370" s="149">
        <f t="shared" si="167"/>
        <v>7.1618406460049718E-4</v>
      </c>
      <c r="AN370" s="149">
        <f t="shared" si="172"/>
        <v>1.7141222074361651</v>
      </c>
      <c r="AO370" s="149">
        <f t="shared" si="172"/>
        <v>4.6107377915780194</v>
      </c>
      <c r="AP370" s="149">
        <f t="shared" si="172"/>
        <v>1.6293424859646319</v>
      </c>
      <c r="AQ370" s="97"/>
      <c r="AR370" s="171">
        <f t="shared" si="168"/>
        <v>3.3260569036638329E-4</v>
      </c>
      <c r="AS370" s="149">
        <f t="shared" si="169"/>
        <v>1.8784125966517112E-3</v>
      </c>
      <c r="AT370" s="149">
        <f t="shared" si="170"/>
        <v>7.0588555506142332E-4</v>
      </c>
      <c r="AU370" s="175">
        <f t="shared" si="173"/>
        <v>1.6812577346458919</v>
      </c>
      <c r="AV370" s="149">
        <f t="shared" si="174"/>
        <v>3.8869396297017973</v>
      </c>
      <c r="AW370" s="149">
        <f t="shared" si="175"/>
        <v>1.6136269012145592</v>
      </c>
    </row>
    <row r="371" spans="1:49" ht="15" x14ac:dyDescent="0.25">
      <c r="A371" s="130">
        <v>1901.1</v>
      </c>
      <c r="B371" s="138"/>
      <c r="C371" s="166">
        <f>raw_Data!B377</f>
        <v>7.91</v>
      </c>
      <c r="D371" s="167">
        <f>raw_Data!J377</f>
        <v>2.6391666666666664E-2</v>
      </c>
      <c r="E371" s="167">
        <f>raw_Data!L377</f>
        <v>2.5959465680680527E-3</v>
      </c>
      <c r="F371" s="168">
        <f t="shared" si="150"/>
        <v>8</v>
      </c>
      <c r="G371" s="167">
        <f>raw_Data!K377</f>
        <v>3.298958333333333E-3</v>
      </c>
      <c r="H371" s="167">
        <f t="shared" si="151"/>
        <v>-1.1249999999999982E-2</v>
      </c>
      <c r="I371" s="165"/>
      <c r="J371" s="167">
        <f t="shared" si="152"/>
        <v>1.0005523309372479</v>
      </c>
      <c r="K371" s="167">
        <f t="shared" si="171"/>
        <v>3.1482775053159884E-3</v>
      </c>
      <c r="L371" s="93"/>
      <c r="M371" s="171">
        <f t="shared" si="147"/>
        <v>1.003148277505316</v>
      </c>
      <c r="N371" s="172">
        <f t="shared" si="153"/>
        <v>0.9920489583333334</v>
      </c>
      <c r="O371" s="170">
        <f t="shared" si="148"/>
        <v>370</v>
      </c>
      <c r="P371" s="170">
        <f t="shared" si="149"/>
        <v>372</v>
      </c>
      <c r="Q371" s="169"/>
      <c r="R371" s="149">
        <f t="shared" si="154"/>
        <v>0.12028366336760037</v>
      </c>
      <c r="S371" s="173">
        <f t="shared" si="155"/>
        <v>-0.81282914317376964</v>
      </c>
      <c r="T371" s="149">
        <v>0</v>
      </c>
      <c r="U371" s="97"/>
      <c r="V371" s="149">
        <f>1/PI()*ATAN('Exhibit4_Impact-Test'!$Y$25*S_RDY_SP)+'Exhibit4_Impact-Test'!$Y$26</f>
        <v>0.57514702448879484</v>
      </c>
      <c r="W371" s="172">
        <f t="shared" si="156"/>
        <v>0.57242606983903033</v>
      </c>
      <c r="X371" s="149">
        <f>1/PI()*ATAN('Exhibit4_Impact-Test'!$Y$25*S_RS_SP)+'Exhibit4_Impact-Test'!$Y$26</f>
        <v>0.17553969581730272</v>
      </c>
      <c r="Y371" s="172">
        <f t="shared" si="157"/>
        <v>0.17393526634346265</v>
      </c>
      <c r="Z371" s="149">
        <f>1/PI()*ATAN('Exhibit4_Impact-Test'!$Y$25*S_5050_SP)+'Exhibit4_Impact-Test'!$Y$26</f>
        <v>0.5</v>
      </c>
      <c r="AA371" s="149">
        <f t="shared" si="158"/>
        <v>0.49721849074051139</v>
      </c>
      <c r="AB371" s="195">
        <f>VLOOKUP(_xlfn.NUMBERVALUE(LEFT(A371,4)),Transactioncosts!$C:$G,5,FALSE)</f>
        <v>85</v>
      </c>
      <c r="AC371" s="174"/>
      <c r="AD371" s="175">
        <f t="shared" si="159"/>
        <v>0.9967645371096987</v>
      </c>
      <c r="AE371" s="149">
        <f t="shared" si="160"/>
        <v>1.0011999063940868</v>
      </c>
      <c r="AF371" s="149">
        <f t="shared" si="161"/>
        <v>0.99759861791932469</v>
      </c>
      <c r="AG371" s="176">
        <f t="shared" si="162"/>
        <v>0.99670558536270815</v>
      </c>
      <c r="AH371" s="149">
        <f t="shared" si="163"/>
        <v>0.99556036198698672</v>
      </c>
      <c r="AI371" s="149">
        <f t="shared" si="164"/>
        <v>0.99757497509061899</v>
      </c>
      <c r="AJ371" s="97"/>
      <c r="AK371" s="171">
        <f t="shared" si="165"/>
        <v>-3.2407083176714713E-3</v>
      </c>
      <c r="AL371" s="149">
        <f t="shared" si="166"/>
        <v>1.1991870817570386E-3</v>
      </c>
      <c r="AM371" s="149">
        <f t="shared" si="167"/>
        <v>-2.4042700229188968E-3</v>
      </c>
      <c r="AN371" s="149">
        <f t="shared" si="172"/>
        <v>1.7108814991184935</v>
      </c>
      <c r="AO371" s="149">
        <f t="shared" si="172"/>
        <v>4.6119369786597764</v>
      </c>
      <c r="AP371" s="149">
        <f t="shared" si="172"/>
        <v>1.626938215941713</v>
      </c>
      <c r="AQ371" s="97"/>
      <c r="AR371" s="171">
        <f t="shared" si="168"/>
        <v>-3.2998531689969819E-3</v>
      </c>
      <c r="AS371" s="149">
        <f t="shared" si="169"/>
        <v>-4.4495224723201587E-3</v>
      </c>
      <c r="AT371" s="149">
        <f t="shared" si="170"/>
        <v>-2.4279700446008644E-3</v>
      </c>
      <c r="AU371" s="175">
        <f t="shared" si="173"/>
        <v>1.677957881476895</v>
      </c>
      <c r="AV371" s="149">
        <f t="shared" si="174"/>
        <v>3.8824901072294771</v>
      </c>
      <c r="AW371" s="149">
        <f t="shared" si="175"/>
        <v>1.6111989311699584</v>
      </c>
    </row>
    <row r="372" spans="1:49" ht="15" x14ac:dyDescent="0.25">
      <c r="A372" s="130">
        <v>1901.11</v>
      </c>
      <c r="B372" s="138"/>
      <c r="C372" s="166">
        <f>raw_Data!B378</f>
        <v>8.08</v>
      </c>
      <c r="D372" s="167">
        <f>raw_Data!J378</f>
        <v>2.6525000000000003E-2</v>
      </c>
      <c r="E372" s="167">
        <f>raw_Data!L378</f>
        <v>2.6013457659233019E-3</v>
      </c>
      <c r="F372" s="168">
        <f t="shared" si="150"/>
        <v>7.91</v>
      </c>
      <c r="G372" s="167">
        <f>raw_Data!K378</f>
        <v>3.353350189633376E-3</v>
      </c>
      <c r="H372" s="167">
        <f t="shared" si="151"/>
        <v>2.1491782553729522E-2</v>
      </c>
      <c r="I372" s="165"/>
      <c r="J372" s="167">
        <f t="shared" si="152"/>
        <v>1.0005521288544619</v>
      </c>
      <c r="K372" s="167">
        <f t="shared" si="171"/>
        <v>3.1534746203851771E-3</v>
      </c>
      <c r="L372" s="93"/>
      <c r="M372" s="171">
        <f t="shared" si="147"/>
        <v>1.0031534746203852</v>
      </c>
      <c r="N372" s="172">
        <f t="shared" si="153"/>
        <v>1.0248451327433628</v>
      </c>
      <c r="O372" s="170">
        <f t="shared" si="148"/>
        <v>371</v>
      </c>
      <c r="P372" s="170">
        <f t="shared" si="149"/>
        <v>373</v>
      </c>
      <c r="Q372" s="169"/>
      <c r="R372" s="149">
        <f t="shared" si="154"/>
        <v>0.12730977330805632</v>
      </c>
      <c r="S372" s="173">
        <f t="shared" si="155"/>
        <v>0.89222950179562932</v>
      </c>
      <c r="T372" s="149">
        <v>0</v>
      </c>
      <c r="U372" s="97"/>
      <c r="V372" s="149">
        <f>1/PI()*ATAN('Exhibit4_Impact-Test'!$Y$25*S_RDY_SP)+'Exhibit4_Impact-Test'!$Y$26</f>
        <v>0.57936156948497408</v>
      </c>
      <c r="W372" s="172">
        <f t="shared" si="156"/>
        <v>0.58456604587252903</v>
      </c>
      <c r="X372" s="149">
        <f>1/PI()*ATAN('Exhibit4_Impact-Test'!$Y$25*S_RS_SP)+'Exhibit4_Impact-Test'!$Y$26</f>
        <v>0.8374110789434801</v>
      </c>
      <c r="Y372" s="172">
        <f t="shared" si="157"/>
        <v>0.84030283254204408</v>
      </c>
      <c r="Z372" s="149">
        <f>1/PI()*ATAN('Exhibit4_Impact-Test'!$Y$25*S_5050_SP)+'Exhibit4_Impact-Test'!$Y$26</f>
        <v>0.5</v>
      </c>
      <c r="AA372" s="149">
        <f t="shared" si="158"/>
        <v>0.50534804561606061</v>
      </c>
      <c r="AB372" s="195">
        <f>VLOOKUP(_xlfn.NUMBERVALUE(LEFT(A372,4)),Transactioncosts!$C:$G,5,FALSE)</f>
        <v>85</v>
      </c>
      <c r="AC372" s="174"/>
      <c r="AD372" s="175">
        <f t="shared" si="159"/>
        <v>1.015720787715245</v>
      </c>
      <c r="AE372" s="149">
        <f t="shared" si="160"/>
        <v>1.021318309453221</v>
      </c>
      <c r="AF372" s="149">
        <f t="shared" si="161"/>
        <v>1.013999303681874</v>
      </c>
      <c r="AG372" s="176">
        <f t="shared" si="162"/>
        <v>1.015631278516081</v>
      </c>
      <c r="AH372" s="149">
        <f t="shared" si="163"/>
        <v>1.0155994764800047</v>
      </c>
      <c r="AI372" s="149">
        <f t="shared" si="164"/>
        <v>1.0139538452941375</v>
      </c>
      <c r="AJ372" s="97"/>
      <c r="AK372" s="171">
        <f t="shared" si="165"/>
        <v>1.5598496146761476E-2</v>
      </c>
      <c r="AL372" s="149">
        <f t="shared" si="166"/>
        <v>2.1094253036656959E-2</v>
      </c>
      <c r="AM372" s="149">
        <f t="shared" si="167"/>
        <v>1.3902218464489332E-2</v>
      </c>
      <c r="AN372" s="149">
        <f t="shared" si="172"/>
        <v>1.726479995265255</v>
      </c>
      <c r="AO372" s="149">
        <f t="shared" si="172"/>
        <v>4.6330312316964335</v>
      </c>
      <c r="AP372" s="149">
        <f t="shared" si="172"/>
        <v>1.6408404344062022</v>
      </c>
      <c r="AQ372" s="97"/>
      <c r="AR372" s="171">
        <f t="shared" si="168"/>
        <v>1.5510368440383188E-2</v>
      </c>
      <c r="AS372" s="149">
        <f t="shared" si="169"/>
        <v>1.5479055369723233E-2</v>
      </c>
      <c r="AT372" s="149">
        <f t="shared" si="170"/>
        <v>1.3857386671637436E-2</v>
      </c>
      <c r="AU372" s="175">
        <f t="shared" si="173"/>
        <v>1.6934682499172782</v>
      </c>
      <c r="AV372" s="149">
        <f t="shared" si="174"/>
        <v>3.8979691625992001</v>
      </c>
      <c r="AW372" s="149">
        <f t="shared" si="175"/>
        <v>1.6250563178415958</v>
      </c>
    </row>
    <row r="373" spans="1:49" ht="15" x14ac:dyDescent="0.25">
      <c r="A373" s="130">
        <v>1901.12</v>
      </c>
      <c r="B373" s="138"/>
      <c r="C373" s="166">
        <f>raw_Data!B379</f>
        <v>7.95</v>
      </c>
      <c r="D373" s="167">
        <f>raw_Data!J379</f>
        <v>2.6666666666666668E-2</v>
      </c>
      <c r="E373" s="167">
        <f>raw_Data!L379</f>
        <v>2.606744643964598E-3</v>
      </c>
      <c r="F373" s="168">
        <f t="shared" si="150"/>
        <v>8.08</v>
      </c>
      <c r="G373" s="167">
        <f>raw_Data!K379</f>
        <v>3.3003300330033004E-3</v>
      </c>
      <c r="H373" s="167">
        <f t="shared" si="151"/>
        <v>-1.6089108910891103E-2</v>
      </c>
      <c r="I373" s="165"/>
      <c r="J373" s="167">
        <f t="shared" si="152"/>
        <v>1.0005519268774306</v>
      </c>
      <c r="K373" s="167">
        <f t="shared" si="171"/>
        <v>3.1586715213951511E-3</v>
      </c>
      <c r="L373" s="93"/>
      <c r="M373" s="171">
        <f t="shared" si="147"/>
        <v>1.0031586715213952</v>
      </c>
      <c r="N373" s="172">
        <f t="shared" si="153"/>
        <v>0.98721122112211224</v>
      </c>
      <c r="O373" s="170">
        <f t="shared" si="148"/>
        <v>372</v>
      </c>
      <c r="P373" s="170">
        <f t="shared" si="149"/>
        <v>374</v>
      </c>
      <c r="Q373" s="169"/>
      <c r="R373" s="149">
        <f t="shared" si="154"/>
        <v>0.11843826921281068</v>
      </c>
      <c r="S373" s="173">
        <f t="shared" si="155"/>
        <v>-0.860819556778879</v>
      </c>
      <c r="T373" s="149">
        <v>0</v>
      </c>
      <c r="U373" s="97"/>
      <c r="V373" s="149">
        <f>1/PI()*ATAN('Exhibit4_Impact-Test'!$Y$25*S_RDY_SP)+'Exhibit4_Impact-Test'!$Y$26</f>
        <v>0.57403555185324917</v>
      </c>
      <c r="W373" s="172">
        <f t="shared" si="156"/>
        <v>0.5701125803365239</v>
      </c>
      <c r="X373" s="149">
        <f>1/PI()*ATAN('Exhibit4_Impact-Test'!$Y$25*S_RS_SP)+'Exhibit4_Impact-Test'!$Y$26</f>
        <v>0.16749895334013892</v>
      </c>
      <c r="Y373" s="172">
        <f t="shared" si="157"/>
        <v>0.16527627568715786</v>
      </c>
      <c r="Z373" s="149">
        <f>1/PI()*ATAN('Exhibit4_Impact-Test'!$Y$25*S_5050_SP)+'Exhibit4_Impact-Test'!$Y$26</f>
        <v>0.5</v>
      </c>
      <c r="AA373" s="149">
        <f t="shared" si="158"/>
        <v>0.49599384756114295</v>
      </c>
      <c r="AB373" s="195">
        <f>VLOOKUP(_xlfn.NUMBERVALUE(LEFT(A373,4)),Transactioncosts!$C:$G,5,FALSE)</f>
        <v>85</v>
      </c>
      <c r="AC373" s="174"/>
      <c r="AD373" s="175">
        <f t="shared" si="159"/>
        <v>0.99400426803079045</v>
      </c>
      <c r="AE373" s="149">
        <f t="shared" si="160"/>
        <v>1.0004874902710714</v>
      </c>
      <c r="AF373" s="149">
        <f t="shared" si="161"/>
        <v>0.99518494632175369</v>
      </c>
      <c r="AG373" s="176">
        <f t="shared" si="162"/>
        <v>0.99392908156784809</v>
      </c>
      <c r="AH373" s="149">
        <f t="shared" si="163"/>
        <v>0.99477549287510247</v>
      </c>
      <c r="AI373" s="149">
        <f t="shared" si="164"/>
        <v>0.99515089402602341</v>
      </c>
      <c r="AJ373" s="97"/>
      <c r="AK373" s="171">
        <f t="shared" si="165"/>
        <v>-6.0137785412295612E-3</v>
      </c>
      <c r="AL373" s="149">
        <f t="shared" si="166"/>
        <v>4.8737148629194281E-4</v>
      </c>
      <c r="AM373" s="149">
        <f t="shared" si="167"/>
        <v>-4.8266833960369298E-3</v>
      </c>
      <c r="AN373" s="149">
        <f t="shared" si="172"/>
        <v>1.7204662167240254</v>
      </c>
      <c r="AO373" s="149">
        <f t="shared" si="172"/>
        <v>4.6335186031827256</v>
      </c>
      <c r="AP373" s="149">
        <f t="shared" si="172"/>
        <v>1.6360137510101653</v>
      </c>
      <c r="AQ373" s="97"/>
      <c r="AR373" s="171">
        <f t="shared" si="168"/>
        <v>-6.0894213820656346E-3</v>
      </c>
      <c r="AS373" s="149">
        <f t="shared" si="169"/>
        <v>-5.2382025844232268E-3</v>
      </c>
      <c r="AT373" s="149">
        <f t="shared" si="170"/>
        <v>-4.8609010341292558E-3</v>
      </c>
      <c r="AU373" s="175">
        <f t="shared" si="173"/>
        <v>1.6873788285352125</v>
      </c>
      <c r="AV373" s="149">
        <f t="shared" si="174"/>
        <v>3.8927309600147768</v>
      </c>
      <c r="AW373" s="149">
        <f t="shared" si="175"/>
        <v>1.6201954168074666</v>
      </c>
    </row>
    <row r="374" spans="1:49" ht="15" x14ac:dyDescent="0.25">
      <c r="A374" s="130">
        <v>1902.01</v>
      </c>
      <c r="B374" s="138"/>
      <c r="C374" s="166">
        <f>raw_Data!B380</f>
        <v>8.1199999999999992</v>
      </c>
      <c r="D374" s="167">
        <f>raw_Data!J380</f>
        <v>2.6733333333333331E-2</v>
      </c>
      <c r="E374" s="167">
        <f>raw_Data!L380</f>
        <v>2.6121432022319091E-3</v>
      </c>
      <c r="F374" s="168">
        <f t="shared" si="150"/>
        <v>7.95</v>
      </c>
      <c r="G374" s="167">
        <f>raw_Data!K380</f>
        <v>3.3626834381551359E-3</v>
      </c>
      <c r="H374" s="167">
        <f t="shared" si="151"/>
        <v>2.1383647798741912E-2</v>
      </c>
      <c r="I374" s="165"/>
      <c r="J374" s="167">
        <f t="shared" si="152"/>
        <v>1.0005517250061553</v>
      </c>
      <c r="K374" s="167">
        <f t="shared" si="171"/>
        <v>3.1638682083872105E-3</v>
      </c>
      <c r="L374" s="93"/>
      <c r="M374" s="171">
        <f t="shared" si="147"/>
        <v>1.0031638682083872</v>
      </c>
      <c r="N374" s="172">
        <f t="shared" si="153"/>
        <v>1.024746331236897</v>
      </c>
      <c r="O374" s="170">
        <f t="shared" si="148"/>
        <v>373</v>
      </c>
      <c r="P374" s="170">
        <f t="shared" si="149"/>
        <v>375</v>
      </c>
      <c r="Q374" s="169"/>
      <c r="R374" s="149">
        <f t="shared" si="154"/>
        <v>0.1266350450648373</v>
      </c>
      <c r="S374" s="173">
        <f t="shared" si="155"/>
        <v>0.89134214247682753</v>
      </c>
      <c r="T374" s="149">
        <v>0</v>
      </c>
      <c r="U374" s="97"/>
      <c r="V374" s="149">
        <f>1/PI()*ATAN('Exhibit4_Impact-Test'!$Y$25*S_RDY_SP)+'Exhibit4_Impact-Test'!$Y$26</f>
        <v>0.57895804656503247</v>
      </c>
      <c r="W374" s="172">
        <f t="shared" si="156"/>
        <v>0.58413799529587385</v>
      </c>
      <c r="X374" s="149">
        <f>1/PI()*ATAN('Exhibit4_Impact-Test'!$Y$25*S_RS_SP)+'Exhibit4_Impact-Test'!$Y$26</f>
        <v>0.83727596933056203</v>
      </c>
      <c r="Y374" s="172">
        <f t="shared" si="157"/>
        <v>0.84015532897185552</v>
      </c>
      <c r="Z374" s="149">
        <f>1/PI()*ATAN('Exhibit4_Impact-Test'!$Y$25*S_5050_SP)+'Exhibit4_Impact-Test'!$Y$26</f>
        <v>0.5</v>
      </c>
      <c r="AA374" s="149">
        <f t="shared" si="158"/>
        <v>0.50532135570756864</v>
      </c>
      <c r="AB374" s="195">
        <f>VLOOKUP(_xlfn.NUMBERVALUE(LEFT(A374,4)),Transactioncosts!$C:$G,5,FALSE)</f>
        <v>100</v>
      </c>
      <c r="AC374" s="174"/>
      <c r="AD374" s="175">
        <f t="shared" si="159"/>
        <v>1.0156592088434353</v>
      </c>
      <c r="AE374" s="149">
        <f t="shared" si="160"/>
        <v>1.0212343458611237</v>
      </c>
      <c r="AF374" s="149">
        <f t="shared" si="161"/>
        <v>1.0139550997226421</v>
      </c>
      <c r="AG374" s="176">
        <f t="shared" si="162"/>
        <v>1.0155469336616896</v>
      </c>
      <c r="AH374" s="149">
        <f t="shared" si="163"/>
        <v>1.0209947694223884</v>
      </c>
      <c r="AI374" s="149">
        <f t="shared" si="164"/>
        <v>1.0139018861655664</v>
      </c>
      <c r="AJ374" s="97"/>
      <c r="AK374" s="171">
        <f t="shared" si="165"/>
        <v>1.5537868522257083E-2</v>
      </c>
      <c r="AL374" s="149">
        <f t="shared" si="166"/>
        <v>2.1012038664433932E-2</v>
      </c>
      <c r="AM374" s="149">
        <f t="shared" si="167"/>
        <v>1.3858623836163693E-2</v>
      </c>
      <c r="AN374" s="149">
        <f t="shared" si="172"/>
        <v>1.7360040852462826</v>
      </c>
      <c r="AO374" s="149">
        <f t="shared" si="172"/>
        <v>4.6545306418471597</v>
      </c>
      <c r="AP374" s="149">
        <f t="shared" si="172"/>
        <v>1.6498723748463291</v>
      </c>
      <c r="AQ374" s="97"/>
      <c r="AR374" s="171">
        <f t="shared" si="168"/>
        <v>1.5427318263954298E-2</v>
      </c>
      <c r="AS374" s="149">
        <f t="shared" si="169"/>
        <v>2.0777416174683518E-2</v>
      </c>
      <c r="AT374" s="149">
        <f t="shared" si="170"/>
        <v>1.380614128196171E-2</v>
      </c>
      <c r="AU374" s="175">
        <f t="shared" si="173"/>
        <v>1.7028061467991669</v>
      </c>
      <c r="AV374" s="149">
        <f t="shared" si="174"/>
        <v>3.9135083761894602</v>
      </c>
      <c r="AW374" s="149">
        <f t="shared" si="175"/>
        <v>1.6340015580894283</v>
      </c>
    </row>
    <row r="375" spans="1:49" ht="15" x14ac:dyDescent="0.25">
      <c r="A375" s="130">
        <v>1902.02</v>
      </c>
      <c r="B375" s="138"/>
      <c r="C375" s="166">
        <f>raw_Data!B381</f>
        <v>8.19</v>
      </c>
      <c r="D375" s="167">
        <f>raw_Data!J381</f>
        <v>2.6808333333333333E-2</v>
      </c>
      <c r="E375" s="167">
        <f>raw_Data!L381</f>
        <v>2.6202404401427515E-3</v>
      </c>
      <c r="F375" s="168">
        <f t="shared" si="150"/>
        <v>8.1199999999999992</v>
      </c>
      <c r="G375" s="167">
        <f>raw_Data!K381</f>
        <v>3.3015188834154357E-3</v>
      </c>
      <c r="H375" s="167">
        <f t="shared" si="151"/>
        <v>8.6206896551723755E-3</v>
      </c>
      <c r="I375" s="165"/>
      <c r="J375" s="167">
        <f t="shared" si="152"/>
        <v>1.0008272726121124</v>
      </c>
      <c r="K375" s="167">
        <f t="shared" si="171"/>
        <v>3.4475130522551023E-3</v>
      </c>
      <c r="L375" s="93"/>
      <c r="M375" s="171">
        <f t="shared" si="147"/>
        <v>1.0034475130522551</v>
      </c>
      <c r="N375" s="172">
        <f t="shared" si="153"/>
        <v>1.0119222085385879</v>
      </c>
      <c r="O375" s="170">
        <f t="shared" si="148"/>
        <v>374</v>
      </c>
      <c r="P375" s="170">
        <f t="shared" si="149"/>
        <v>376</v>
      </c>
      <c r="Q375" s="169"/>
      <c r="R375" s="149">
        <f t="shared" si="154"/>
        <v>0.1165733975325821</v>
      </c>
      <c r="S375" s="173">
        <f t="shared" si="155"/>
        <v>0.76745463629772814</v>
      </c>
      <c r="T375" s="149">
        <v>0</v>
      </c>
      <c r="U375" s="97"/>
      <c r="V375" s="149">
        <f>1/PI()*ATAN('Exhibit4_Impact-Test'!$Y$25*S_RDY_SP)+'Exhibit4_Impact-Test'!$Y$26</f>
        <v>0.5729104771213005</v>
      </c>
      <c r="W375" s="172">
        <f t="shared" si="156"/>
        <v>0.57496702502670027</v>
      </c>
      <c r="X375" s="149">
        <f>1/PI()*ATAN('Exhibit4_Impact-Test'!$Y$25*S_RS_SP)+'Exhibit4_Impact-Test'!$Y$26</f>
        <v>0.81619768509833412</v>
      </c>
      <c r="Y375" s="172">
        <f t="shared" si="157"/>
        <v>0.81745600869822366</v>
      </c>
      <c r="Z375" s="149">
        <f>1/PI()*ATAN('Exhibit4_Impact-Test'!$Y$25*S_5050_SP)+'Exhibit4_Impact-Test'!$Y$26</f>
        <v>0.5</v>
      </c>
      <c r="AA375" s="149">
        <f t="shared" si="158"/>
        <v>0.50210251632629554</v>
      </c>
      <c r="AB375" s="195">
        <f>VLOOKUP(_xlfn.NUMBERVALUE(LEFT(A375,4)),Transactioncosts!$C:$G,5,FALSE)</f>
        <v>100</v>
      </c>
      <c r="AC375" s="174"/>
      <c r="AD375" s="175">
        <f t="shared" si="159"/>
        <v>1.0083027548867878</v>
      </c>
      <c r="AE375" s="149">
        <f t="shared" si="160"/>
        <v>1.0103645398901133</v>
      </c>
      <c r="AF375" s="149">
        <f t="shared" si="161"/>
        <v>1.0076848607954214</v>
      </c>
      <c r="AG375" s="176">
        <f t="shared" si="162"/>
        <v>1.0082547378210527</v>
      </c>
      <c r="AH375" s="149">
        <f t="shared" si="163"/>
        <v>1.0089925047719315</v>
      </c>
      <c r="AI375" s="149">
        <f t="shared" si="164"/>
        <v>1.0076638356321586</v>
      </c>
      <c r="AJ375" s="97"/>
      <c r="AK375" s="171">
        <f t="shared" si="165"/>
        <v>8.2684766227494877E-3</v>
      </c>
      <c r="AL375" s="149">
        <f t="shared" si="166"/>
        <v>1.0311196317664043E-2</v>
      </c>
      <c r="AM375" s="149">
        <f t="shared" si="167"/>
        <v>7.6554826679174027E-3</v>
      </c>
      <c r="AN375" s="149">
        <f t="shared" si="172"/>
        <v>1.744272561869032</v>
      </c>
      <c r="AO375" s="149">
        <f t="shared" si="172"/>
        <v>4.6648418381648238</v>
      </c>
      <c r="AP375" s="149">
        <f t="shared" si="172"/>
        <v>1.6575278575142465</v>
      </c>
      <c r="AQ375" s="97"/>
      <c r="AR375" s="171">
        <f t="shared" si="168"/>
        <v>8.2208538141583052E-3</v>
      </c>
      <c r="AS375" s="149">
        <f t="shared" si="169"/>
        <v>8.9523129711673102E-3</v>
      </c>
      <c r="AT375" s="149">
        <f t="shared" si="170"/>
        <v>7.6346176302185794E-3</v>
      </c>
      <c r="AU375" s="175">
        <f t="shared" si="173"/>
        <v>1.7110270006133252</v>
      </c>
      <c r="AV375" s="149">
        <f t="shared" si="174"/>
        <v>3.9224606891606277</v>
      </c>
      <c r="AW375" s="149">
        <f t="shared" si="175"/>
        <v>1.6416361757196469</v>
      </c>
    </row>
    <row r="376" spans="1:49" ht="15" x14ac:dyDescent="0.25">
      <c r="A376" s="130">
        <v>1902.03</v>
      </c>
      <c r="B376" s="138"/>
      <c r="C376" s="166">
        <f>raw_Data!B382</f>
        <v>8.1999999999999993</v>
      </c>
      <c r="D376" s="167">
        <f>raw_Data!J382</f>
        <v>2.6875E-2</v>
      </c>
      <c r="E376" s="167">
        <f>raw_Data!L382</f>
        <v>2.6283369587845051E-3</v>
      </c>
      <c r="F376" s="168">
        <f t="shared" si="150"/>
        <v>8.19</v>
      </c>
      <c r="G376" s="167">
        <f>raw_Data!K382</f>
        <v>3.2814407814407815E-3</v>
      </c>
      <c r="H376" s="167">
        <f t="shared" si="151"/>
        <v>1.2210012210012167E-3</v>
      </c>
      <c r="I376" s="165"/>
      <c r="J376" s="167">
        <f t="shared" si="152"/>
        <v>1.0008268189442497</v>
      </c>
      <c r="K376" s="167">
        <f t="shared" si="171"/>
        <v>3.455155903034246E-3</v>
      </c>
      <c r="L376" s="93"/>
      <c r="M376" s="171">
        <f t="shared" si="147"/>
        <v>1.0034551559030342</v>
      </c>
      <c r="N376" s="172">
        <f t="shared" si="153"/>
        <v>1.004502442002442</v>
      </c>
      <c r="O376" s="170">
        <f t="shared" si="148"/>
        <v>375</v>
      </c>
      <c r="P376" s="170">
        <f t="shared" si="149"/>
        <v>377</v>
      </c>
      <c r="Q376" s="169"/>
      <c r="R376" s="149">
        <f t="shared" si="154"/>
        <v>0.11203592950427393</v>
      </c>
      <c r="S376" s="173">
        <f t="shared" si="155"/>
        <v>0.31786628614185858</v>
      </c>
      <c r="T376" s="149">
        <v>0</v>
      </c>
      <c r="U376" s="97"/>
      <c r="V376" s="149">
        <f>1/PI()*ATAN('Exhibit4_Impact-Test'!$Y$25*S_RDY_SP)+'Exhibit4_Impact-Test'!$Y$26</f>
        <v>0.57016531845319074</v>
      </c>
      <c r="W376" s="172">
        <f t="shared" si="156"/>
        <v>0.57042094812498523</v>
      </c>
      <c r="X376" s="149">
        <f>1/PI()*ATAN('Exhibit4_Impact-Test'!$Y$25*S_RS_SP)+'Exhibit4_Impact-Test'!$Y$26</f>
        <v>0.68025249688004785</v>
      </c>
      <c r="Y376" s="172">
        <f t="shared" si="157"/>
        <v>0.68047934566209223</v>
      </c>
      <c r="Z376" s="149">
        <f>1/PI()*ATAN('Exhibit4_Impact-Test'!$Y$25*S_5050_SP)+'Exhibit4_Impact-Test'!$Y$26</f>
        <v>0.5</v>
      </c>
      <c r="AA376" s="149">
        <f t="shared" si="158"/>
        <v>0.50026078391807172</v>
      </c>
      <c r="AB376" s="195">
        <f>VLOOKUP(_xlfn.NUMBERVALUE(LEFT(A376,4)),Transactioncosts!$C:$G,5,FALSE)</f>
        <v>100</v>
      </c>
      <c r="AC376" s="174"/>
      <c r="AD376" s="175">
        <f t="shared" si="159"/>
        <v>1.0040522821154148</v>
      </c>
      <c r="AE376" s="149">
        <f t="shared" si="160"/>
        <v>1.0041675748871042</v>
      </c>
      <c r="AF376" s="149">
        <f t="shared" si="161"/>
        <v>1.0039787989527382</v>
      </c>
      <c r="AG376" s="176">
        <f t="shared" si="162"/>
        <v>1.0040442523735327</v>
      </c>
      <c r="AH376" s="149">
        <f t="shared" si="163"/>
        <v>1.0025446938091702</v>
      </c>
      <c r="AI376" s="149">
        <f t="shared" si="164"/>
        <v>1.0039761911135574</v>
      </c>
      <c r="AJ376" s="97"/>
      <c r="AK376" s="171">
        <f t="shared" si="165"/>
        <v>4.0440937338773637E-3</v>
      </c>
      <c r="AL376" s="149">
        <f t="shared" si="166"/>
        <v>4.1589146001426505E-3</v>
      </c>
      <c r="AM376" s="149">
        <f t="shared" si="167"/>
        <v>3.970904465641298E-3</v>
      </c>
      <c r="AN376" s="149">
        <f t="shared" si="172"/>
        <v>1.7483166556029093</v>
      </c>
      <c r="AO376" s="149">
        <f t="shared" si="172"/>
        <v>4.6690007527649664</v>
      </c>
      <c r="AP376" s="149">
        <f t="shared" si="172"/>
        <v>1.6614987619798878</v>
      </c>
      <c r="AQ376" s="97"/>
      <c r="AR376" s="171">
        <f t="shared" si="168"/>
        <v>4.0360963674717061E-3</v>
      </c>
      <c r="AS376" s="149">
        <f t="shared" si="169"/>
        <v>2.5414615581106229E-3</v>
      </c>
      <c r="AT376" s="149">
        <f t="shared" si="170"/>
        <v>3.9683069580340796E-3</v>
      </c>
      <c r="AU376" s="175">
        <f t="shared" si="173"/>
        <v>1.715063096980797</v>
      </c>
      <c r="AV376" s="149">
        <f t="shared" si="174"/>
        <v>3.9250021507187385</v>
      </c>
      <c r="AW376" s="149">
        <f t="shared" si="175"/>
        <v>1.645604482677681</v>
      </c>
    </row>
    <row r="377" spans="1:49" ht="15" x14ac:dyDescent="0.25">
      <c r="A377" s="130">
        <v>1902.04</v>
      </c>
      <c r="B377" s="138"/>
      <c r="C377" s="166">
        <f>raw_Data!B383</f>
        <v>8.48</v>
      </c>
      <c r="D377" s="167">
        <f>raw_Data!J383</f>
        <v>2.6941666666666666E-2</v>
      </c>
      <c r="E377" s="167">
        <f>raw_Data!L383</f>
        <v>2.6364327582906188E-3</v>
      </c>
      <c r="F377" s="168">
        <f t="shared" si="150"/>
        <v>8.1999999999999993</v>
      </c>
      <c r="G377" s="167">
        <f>raw_Data!K383</f>
        <v>3.2855691056910569E-3</v>
      </c>
      <c r="H377" s="167">
        <f t="shared" si="151"/>
        <v>3.4146341463414887E-2</v>
      </c>
      <c r="I377" s="165"/>
      <c r="J377" s="167">
        <f t="shared" si="152"/>
        <v>1.0008263656323699</v>
      </c>
      <c r="K377" s="167">
        <f t="shared" si="171"/>
        <v>3.4627983906605486E-3</v>
      </c>
      <c r="L377" s="93"/>
      <c r="M377" s="171">
        <f t="shared" si="147"/>
        <v>1.0034627983906605</v>
      </c>
      <c r="N377" s="172">
        <f t="shared" si="153"/>
        <v>1.0374319105691059</v>
      </c>
      <c r="O377" s="170">
        <f t="shared" si="148"/>
        <v>376</v>
      </c>
      <c r="P377" s="170">
        <f t="shared" si="149"/>
        <v>378</v>
      </c>
      <c r="Q377" s="169"/>
      <c r="R377" s="149">
        <f t="shared" si="154"/>
        <v>0.11113334228531314</v>
      </c>
      <c r="S377" s="173">
        <f t="shared" si="155"/>
        <v>0.9285286215528703</v>
      </c>
      <c r="T377" s="149">
        <v>0</v>
      </c>
      <c r="U377" s="97"/>
      <c r="V377" s="149">
        <f>1/PI()*ATAN('Exhibit4_Impact-Test'!$Y$25*S_RDY_SP)+'Exhibit4_Impact-Test'!$Y$26</f>
        <v>0.5696179739367756</v>
      </c>
      <c r="W377" s="172">
        <f t="shared" si="156"/>
        <v>0.57775988024693348</v>
      </c>
      <c r="X377" s="149">
        <f>1/PI()*ATAN('Exhibit4_Impact-Test'!$Y$25*S_RS_SP)+'Exhibit4_Impact-Test'!$Y$26</f>
        <v>0.84276745345549509</v>
      </c>
      <c r="Y377" s="172">
        <f t="shared" si="157"/>
        <v>0.84712875853931768</v>
      </c>
      <c r="Z377" s="149">
        <f>1/PI()*ATAN('Exhibit4_Impact-Test'!$Y$25*S_5050_SP)+'Exhibit4_Impact-Test'!$Y$26</f>
        <v>0.5</v>
      </c>
      <c r="AA377" s="149">
        <f t="shared" si="158"/>
        <v>0.50832211285308282</v>
      </c>
      <c r="AB377" s="195">
        <f>VLOOKUP(_xlfn.NUMBERVALUE(LEFT(A377,4)),Transactioncosts!$C:$G,5,FALSE)</f>
        <v>100</v>
      </c>
      <c r="AC377" s="174"/>
      <c r="AD377" s="175">
        <f t="shared" si="159"/>
        <v>1.0228122152461776</v>
      </c>
      <c r="AE377" s="149">
        <f t="shared" si="160"/>
        <v>1.032090860557433</v>
      </c>
      <c r="AF377" s="149">
        <f t="shared" si="161"/>
        <v>1.0204473544798831</v>
      </c>
      <c r="AG377" s="176">
        <f t="shared" si="162"/>
        <v>1.0226284503497376</v>
      </c>
      <c r="AH377" s="149">
        <f t="shared" si="163"/>
        <v>1.026210644302231</v>
      </c>
      <c r="AI377" s="149">
        <f t="shared" si="164"/>
        <v>1.0203641333513522</v>
      </c>
      <c r="AJ377" s="97"/>
      <c r="AK377" s="171">
        <f t="shared" si="165"/>
        <v>2.2555907310564394E-2</v>
      </c>
      <c r="AL377" s="149">
        <f t="shared" si="166"/>
        <v>3.1586706359605275E-2</v>
      </c>
      <c r="AM377" s="149">
        <f t="shared" si="167"/>
        <v>2.0241113970259964E-2</v>
      </c>
      <c r="AN377" s="149">
        <f t="shared" si="172"/>
        <v>1.7708725629134736</v>
      </c>
      <c r="AO377" s="149">
        <f t="shared" si="172"/>
        <v>4.7005874591245718</v>
      </c>
      <c r="AP377" s="149">
        <f t="shared" si="172"/>
        <v>1.6817398759501478</v>
      </c>
      <c r="AQ377" s="97"/>
      <c r="AR377" s="171">
        <f t="shared" si="168"/>
        <v>2.2376224858733518E-2</v>
      </c>
      <c r="AS377" s="149">
        <f t="shared" si="169"/>
        <v>2.5873032013572932E-2</v>
      </c>
      <c r="AT377" s="149">
        <f t="shared" si="170"/>
        <v>2.0159557070886132E-2</v>
      </c>
      <c r="AU377" s="175">
        <f t="shared" si="173"/>
        <v>1.7374393218395305</v>
      </c>
      <c r="AV377" s="149">
        <f t="shared" si="174"/>
        <v>3.9508751827323114</v>
      </c>
      <c r="AW377" s="149">
        <f t="shared" si="175"/>
        <v>1.6657640397485671</v>
      </c>
    </row>
    <row r="378" spans="1:49" ht="15" x14ac:dyDescent="0.25">
      <c r="A378" s="130">
        <v>1902.05</v>
      </c>
      <c r="B378" s="138"/>
      <c r="C378" s="166">
        <f>raw_Data!B384</f>
        <v>8.4600000000000009</v>
      </c>
      <c r="D378" s="167">
        <f>raw_Data!J384</f>
        <v>2.7016666666666665E-2</v>
      </c>
      <c r="E378" s="167">
        <f>raw_Data!L384</f>
        <v>2.6445278387947635E-3</v>
      </c>
      <c r="F378" s="168">
        <f t="shared" si="150"/>
        <v>8.48</v>
      </c>
      <c r="G378" s="167">
        <f>raw_Data!K384</f>
        <v>3.1859276729559742E-3</v>
      </c>
      <c r="H378" s="167">
        <f t="shared" si="151"/>
        <v>-2.3584905660376521E-3</v>
      </c>
      <c r="I378" s="165"/>
      <c r="J378" s="167">
        <f t="shared" si="152"/>
        <v>1.0008259126761583</v>
      </c>
      <c r="K378" s="167">
        <f t="shared" si="171"/>
        <v>3.4704405149530437E-3</v>
      </c>
      <c r="L378" s="93"/>
      <c r="M378" s="171">
        <f t="shared" si="147"/>
        <v>1.003470440514953</v>
      </c>
      <c r="N378" s="172">
        <f t="shared" si="153"/>
        <v>1.0008274371069183</v>
      </c>
      <c r="O378" s="170">
        <f t="shared" si="148"/>
        <v>377</v>
      </c>
      <c r="P378" s="170">
        <f t="shared" si="149"/>
        <v>379</v>
      </c>
      <c r="Q378" s="169"/>
      <c r="R378" s="149">
        <f t="shared" si="154"/>
        <v>9.4376657225891822E-2</v>
      </c>
      <c r="S378" s="173">
        <f t="shared" si="155"/>
        <v>-0.47217753164505832</v>
      </c>
      <c r="T378" s="149">
        <v>0</v>
      </c>
      <c r="U378" s="97"/>
      <c r="V378" s="149">
        <f>1/PI()*ATAN('Exhibit4_Impact-Test'!$Y$25*S_RDY_SP)+'Exhibit4_Impact-Test'!$Y$26</f>
        <v>0.55938339060293452</v>
      </c>
      <c r="W378" s="172">
        <f t="shared" si="156"/>
        <v>0.55873325506638194</v>
      </c>
      <c r="X378" s="149">
        <f>1/PI()*ATAN('Exhibit4_Impact-Test'!$Y$25*S_RS_SP)+'Exhibit4_Impact-Test'!$Y$26</f>
        <v>0.2591071330191087</v>
      </c>
      <c r="Y378" s="172">
        <f t="shared" si="157"/>
        <v>0.25860116343738543</v>
      </c>
      <c r="Z378" s="149">
        <f>1/PI()*ATAN('Exhibit4_Impact-Test'!$Y$25*S_5050_SP)+'Exhibit4_Impact-Test'!$Y$26</f>
        <v>0.5</v>
      </c>
      <c r="AA378" s="149">
        <f t="shared" si="158"/>
        <v>0.49934066601637811</v>
      </c>
      <c r="AB378" s="195">
        <f>VLOOKUP(_xlfn.NUMBERVALUE(LEFT(A378,4)),Transactioncosts!$C:$G,5,FALSE)</f>
        <v>100</v>
      </c>
      <c r="AC378" s="174"/>
      <c r="AD378" s="175">
        <f t="shared" si="159"/>
        <v>1.0019919883071915</v>
      </c>
      <c r="AE378" s="149">
        <f t="shared" si="160"/>
        <v>1.0027856194793374</v>
      </c>
      <c r="AF378" s="149">
        <f t="shared" si="161"/>
        <v>1.0021489388109357</v>
      </c>
      <c r="AG378" s="176">
        <f t="shared" si="162"/>
        <v>1.0019801275027072</v>
      </c>
      <c r="AH378" s="149">
        <f t="shared" si="163"/>
        <v>1.0021937343296508</v>
      </c>
      <c r="AI378" s="149">
        <f t="shared" si="164"/>
        <v>1.0021423454710994</v>
      </c>
      <c r="AJ378" s="97"/>
      <c r="AK378" s="171">
        <f t="shared" si="165"/>
        <v>1.9900069293015709E-3</v>
      </c>
      <c r="AL378" s="149">
        <f t="shared" si="166"/>
        <v>2.7817468315440119E-3</v>
      </c>
      <c r="AM378" s="149">
        <f t="shared" si="167"/>
        <v>2.1466331444956756E-3</v>
      </c>
      <c r="AN378" s="149">
        <f t="shared" si="172"/>
        <v>1.7728625698427751</v>
      </c>
      <c r="AO378" s="149">
        <f t="shared" si="172"/>
        <v>4.7033692059561156</v>
      </c>
      <c r="AP378" s="149">
        <f t="shared" si="172"/>
        <v>1.6838865090946435</v>
      </c>
      <c r="AQ378" s="97"/>
      <c r="AR378" s="171">
        <f t="shared" si="168"/>
        <v>1.9781696343702613E-3</v>
      </c>
      <c r="AS378" s="149">
        <f t="shared" si="169"/>
        <v>2.1913316078101606E-3</v>
      </c>
      <c r="AT378" s="149">
        <f t="shared" si="170"/>
        <v>2.1400539213178326E-3</v>
      </c>
      <c r="AU378" s="175">
        <f t="shared" si="173"/>
        <v>1.7394174914739009</v>
      </c>
      <c r="AV378" s="149">
        <f t="shared" si="174"/>
        <v>3.9530665143401218</v>
      </c>
      <c r="AW378" s="149">
        <f t="shared" si="175"/>
        <v>1.667904093669885</v>
      </c>
    </row>
    <row r="379" spans="1:49" ht="15" x14ac:dyDescent="0.25">
      <c r="A379" s="130">
        <v>1902.06</v>
      </c>
      <c r="B379" s="138"/>
      <c r="C379" s="166">
        <f>raw_Data!B385</f>
        <v>8.41</v>
      </c>
      <c r="D379" s="167">
        <f>raw_Data!J385</f>
        <v>2.7083333333333334E-2</v>
      </c>
      <c r="E379" s="167">
        <f>raw_Data!L385</f>
        <v>2.6526222004303879E-3</v>
      </c>
      <c r="F379" s="168">
        <f t="shared" si="150"/>
        <v>8.4600000000000009</v>
      </c>
      <c r="G379" s="167">
        <f>raw_Data!K385</f>
        <v>3.2013396375098501E-3</v>
      </c>
      <c r="H379" s="167">
        <f t="shared" si="151"/>
        <v>-5.9101654846336338E-3</v>
      </c>
      <c r="I379" s="165"/>
      <c r="J379" s="167">
        <f t="shared" si="152"/>
        <v>1.0008254600752546</v>
      </c>
      <c r="K379" s="167">
        <f t="shared" si="171"/>
        <v>3.4780822756850238E-3</v>
      </c>
      <c r="L379" s="93"/>
      <c r="M379" s="171">
        <f t="shared" si="147"/>
        <v>1.003478082275685</v>
      </c>
      <c r="N379" s="172">
        <f t="shared" si="153"/>
        <v>0.99729117415287627</v>
      </c>
      <c r="O379" s="170">
        <f t="shared" si="148"/>
        <v>378</v>
      </c>
      <c r="P379" s="170">
        <f t="shared" si="149"/>
        <v>380</v>
      </c>
      <c r="Q379" s="169"/>
      <c r="R379" s="149">
        <f t="shared" si="154"/>
        <v>9.5248789161239716E-2</v>
      </c>
      <c r="S379" s="173">
        <f t="shared" si="155"/>
        <v>-0.6908681890965862</v>
      </c>
      <c r="T379" s="149">
        <v>0</v>
      </c>
      <c r="U379" s="97"/>
      <c r="V379" s="149">
        <f>1/PI()*ATAN('Exhibit4_Impact-Test'!$Y$25*S_RDY_SP)+'Exhibit4_Impact-Test'!$Y$26</f>
        <v>0.55991933551480622</v>
      </c>
      <c r="W379" s="172">
        <f t="shared" si="156"/>
        <v>0.55839484271590101</v>
      </c>
      <c r="X379" s="149">
        <f>1/PI()*ATAN('Exhibit4_Impact-Test'!$Y$25*S_RS_SP)+'Exhibit4_Impact-Test'!$Y$26</f>
        <v>0.19941264846871504</v>
      </c>
      <c r="Y379" s="172">
        <f t="shared" si="157"/>
        <v>0.19842713745382373</v>
      </c>
      <c r="Z379" s="149">
        <f>1/PI()*ATAN('Exhibit4_Impact-Test'!$Y$25*S_5050_SP)+'Exhibit4_Impact-Test'!$Y$26</f>
        <v>0.5</v>
      </c>
      <c r="AA379" s="149">
        <f t="shared" si="158"/>
        <v>0.4984538676554206</v>
      </c>
      <c r="AB379" s="195">
        <f>VLOOKUP(_xlfn.NUMBERVALUE(LEFT(A379,4)),Transactioncosts!$C:$G,5,FALSE)</f>
        <v>100</v>
      </c>
      <c r="AC379" s="174"/>
      <c r="AD379" s="175">
        <f t="shared" si="159"/>
        <v>1.0000139127906706</v>
      </c>
      <c r="AE379" s="149">
        <f t="shared" si="160"/>
        <v>1.002244334541083</v>
      </c>
      <c r="AF379" s="149">
        <f t="shared" si="161"/>
        <v>1.0003846282142805</v>
      </c>
      <c r="AG379" s="176">
        <f t="shared" si="162"/>
        <v>0.99998246434263605</v>
      </c>
      <c r="AH379" s="149">
        <f t="shared" si="163"/>
        <v>0.99585040511893796</v>
      </c>
      <c r="AI379" s="149">
        <f t="shared" si="164"/>
        <v>1.0003691668908348</v>
      </c>
      <c r="AJ379" s="97"/>
      <c r="AK379" s="171">
        <f t="shared" si="165"/>
        <v>1.391269388867043E-5</v>
      </c>
      <c r="AL379" s="149">
        <f t="shared" si="166"/>
        <v>2.2418197842510252E-3</v>
      </c>
      <c r="AM379" s="149">
        <f t="shared" si="167"/>
        <v>3.8455426381060921E-4</v>
      </c>
      <c r="AN379" s="149">
        <f t="shared" si="172"/>
        <v>1.7728764825366639</v>
      </c>
      <c r="AO379" s="149">
        <f t="shared" si="172"/>
        <v>4.7056110257403665</v>
      </c>
      <c r="AP379" s="149">
        <f t="shared" si="172"/>
        <v>1.6842710633584541</v>
      </c>
      <c r="AQ379" s="97"/>
      <c r="AR379" s="171">
        <f t="shared" si="168"/>
        <v>-1.7535811115391033E-5</v>
      </c>
      <c r="AS379" s="149">
        <f t="shared" si="169"/>
        <v>-4.1582283417539567E-3</v>
      </c>
      <c r="AT379" s="149">
        <f t="shared" si="170"/>
        <v>3.690987655040222E-4</v>
      </c>
      <c r="AU379" s="175">
        <f t="shared" si="173"/>
        <v>1.7393999556627855</v>
      </c>
      <c r="AV379" s="149">
        <f t="shared" si="174"/>
        <v>3.948908285998368</v>
      </c>
      <c r="AW379" s="149">
        <f t="shared" si="175"/>
        <v>1.6682731924353891</v>
      </c>
    </row>
    <row r="380" spans="1:49" ht="15" x14ac:dyDescent="0.25">
      <c r="A380" s="130">
        <v>1902.07</v>
      </c>
      <c r="B380" s="138"/>
      <c r="C380" s="166">
        <f>raw_Data!B386</f>
        <v>8.6</v>
      </c>
      <c r="D380" s="167">
        <f>raw_Data!J386</f>
        <v>2.7149999999999997E-2</v>
      </c>
      <c r="E380" s="167">
        <f>raw_Data!L386</f>
        <v>2.6607158433307188E-3</v>
      </c>
      <c r="F380" s="168">
        <f t="shared" si="150"/>
        <v>8.41</v>
      </c>
      <c r="G380" s="167">
        <f>raw_Data!K386</f>
        <v>3.2282996432818072E-3</v>
      </c>
      <c r="H380" s="167">
        <f t="shared" si="151"/>
        <v>2.2592152199762072E-2</v>
      </c>
      <c r="I380" s="165"/>
      <c r="J380" s="167">
        <f t="shared" si="152"/>
        <v>1.0008250078292993</v>
      </c>
      <c r="K380" s="167">
        <f t="shared" si="171"/>
        <v>3.4857236726300034E-3</v>
      </c>
      <c r="L380" s="93"/>
      <c r="M380" s="171">
        <f t="shared" si="147"/>
        <v>1.00348572367263</v>
      </c>
      <c r="N380" s="172">
        <f t="shared" si="153"/>
        <v>1.025820451843044</v>
      </c>
      <c r="O380" s="170">
        <f t="shared" si="148"/>
        <v>379</v>
      </c>
      <c r="P380" s="170">
        <f t="shared" si="149"/>
        <v>381</v>
      </c>
      <c r="Q380" s="169"/>
      <c r="R380" s="149">
        <f t="shared" si="154"/>
        <v>9.7888980358908556E-2</v>
      </c>
      <c r="S380" s="173">
        <f t="shared" si="155"/>
        <v>0.89492390946420319</v>
      </c>
      <c r="T380" s="149">
        <v>0</v>
      </c>
      <c r="U380" s="97"/>
      <c r="V380" s="149">
        <f>1/PI()*ATAN('Exhibit4_Impact-Test'!$Y$25*S_RDY_SP)+'Exhibit4_Impact-Test'!$Y$26</f>
        <v>0.56153968751936223</v>
      </c>
      <c r="W380" s="172">
        <f t="shared" si="156"/>
        <v>0.56695203819776907</v>
      </c>
      <c r="X380" s="149">
        <f>1/PI()*ATAN('Exhibit4_Impact-Test'!$Y$25*S_RS_SP)+'Exhibit4_Impact-Test'!$Y$26</f>
        <v>0.83782007966832128</v>
      </c>
      <c r="Y380" s="172">
        <f t="shared" si="157"/>
        <v>0.84078896486042454</v>
      </c>
      <c r="Z380" s="149">
        <f>1/PI()*ATAN('Exhibit4_Impact-Test'!$Y$25*S_5050_SP)+'Exhibit4_Impact-Test'!$Y$26</f>
        <v>0.5</v>
      </c>
      <c r="AA380" s="149">
        <f t="shared" si="158"/>
        <v>0.50550304543491043</v>
      </c>
      <c r="AB380" s="195">
        <f>VLOOKUP(_xlfn.NUMBERVALUE(LEFT(A380,4)),Transactioncosts!$C:$G,5,FALSE)</f>
        <v>100</v>
      </c>
      <c r="AC380" s="174"/>
      <c r="AD380" s="175">
        <f t="shared" si="159"/>
        <v>1.0160275599502742</v>
      </c>
      <c r="AE380" s="149">
        <f t="shared" si="160"/>
        <v>1.0221982074077367</v>
      </c>
      <c r="AF380" s="149">
        <f t="shared" si="161"/>
        <v>1.014653087757837</v>
      </c>
      <c r="AG380" s="176">
        <f t="shared" si="162"/>
        <v>1.0159043762499513</v>
      </c>
      <c r="AH380" s="149">
        <f t="shared" si="163"/>
        <v>1.0221903442418958</v>
      </c>
      <c r="AI380" s="149">
        <f t="shared" si="164"/>
        <v>1.0145980573034878</v>
      </c>
      <c r="AJ380" s="97"/>
      <c r="AK380" s="171">
        <f t="shared" si="165"/>
        <v>1.5900474723697832E-2</v>
      </c>
      <c r="AL380" s="149">
        <f t="shared" si="166"/>
        <v>2.1955413689515139E-2</v>
      </c>
      <c r="AM380" s="149">
        <f t="shared" si="167"/>
        <v>1.4546768611528912E-2</v>
      </c>
      <c r="AN380" s="149">
        <f t="shared" si="172"/>
        <v>1.7887769572603618</v>
      </c>
      <c r="AO380" s="149">
        <f t="shared" si="172"/>
        <v>4.7275664394298813</v>
      </c>
      <c r="AP380" s="149">
        <f t="shared" si="172"/>
        <v>1.6988178319699829</v>
      </c>
      <c r="AQ380" s="97"/>
      <c r="AR380" s="171">
        <f t="shared" si="168"/>
        <v>1.5779226862704915E-2</v>
      </c>
      <c r="AS380" s="149">
        <f t="shared" si="169"/>
        <v>2.1947721251759523E-2</v>
      </c>
      <c r="AT380" s="149">
        <f t="shared" si="170"/>
        <v>1.4492531407330112E-2</v>
      </c>
      <c r="AU380" s="175">
        <f t="shared" si="173"/>
        <v>1.7551791825254903</v>
      </c>
      <c r="AV380" s="149">
        <f t="shared" si="174"/>
        <v>3.9708560072501276</v>
      </c>
      <c r="AW380" s="149">
        <f t="shared" si="175"/>
        <v>1.6827657238427192</v>
      </c>
    </row>
    <row r="381" spans="1:49" ht="15" x14ac:dyDescent="0.25">
      <c r="A381" s="130">
        <v>1902.08</v>
      </c>
      <c r="B381" s="138"/>
      <c r="C381" s="166">
        <f>raw_Data!B387</f>
        <v>8.83</v>
      </c>
      <c r="D381" s="167">
        <f>raw_Data!J387</f>
        <v>2.7224999999999999E-2</v>
      </c>
      <c r="E381" s="167">
        <f>raw_Data!L387</f>
        <v>2.668808767629649E-3</v>
      </c>
      <c r="F381" s="168">
        <f t="shared" si="150"/>
        <v>8.6</v>
      </c>
      <c r="G381" s="167">
        <f>raw_Data!K387</f>
        <v>3.1656976744186046E-3</v>
      </c>
      <c r="H381" s="167">
        <f t="shared" si="151"/>
        <v>2.6744186046511631E-2</v>
      </c>
      <c r="I381" s="165"/>
      <c r="J381" s="167">
        <f t="shared" si="152"/>
        <v>1.0008245559380238</v>
      </c>
      <c r="K381" s="167">
        <f t="shared" si="171"/>
        <v>3.4933647056534234E-3</v>
      </c>
      <c r="L381" s="93"/>
      <c r="M381" s="171">
        <f t="shared" si="147"/>
        <v>1.0034933647056534</v>
      </c>
      <c r="N381" s="172">
        <f t="shared" si="153"/>
        <v>1.0299098837209302</v>
      </c>
      <c r="O381" s="170">
        <f t="shared" si="148"/>
        <v>380</v>
      </c>
      <c r="P381" s="170">
        <f t="shared" si="149"/>
        <v>382</v>
      </c>
      <c r="Q381" s="169"/>
      <c r="R381" s="149">
        <f t="shared" si="154"/>
        <v>8.6671127881591647E-2</v>
      </c>
      <c r="S381" s="173">
        <f t="shared" si="155"/>
        <v>0.90951454783633068</v>
      </c>
      <c r="T381" s="149">
        <v>0</v>
      </c>
      <c r="U381" s="97"/>
      <c r="V381" s="149">
        <f>1/PI()*ATAN('Exhibit4_Impact-Test'!$Y$25*S_RDY_SP)+'Exhibit4_Impact-Test'!$Y$26</f>
        <v>0.55463366816548609</v>
      </c>
      <c r="W381" s="172">
        <f t="shared" si="156"/>
        <v>0.56104265869024372</v>
      </c>
      <c r="X381" s="149">
        <f>1/PI()*ATAN('Exhibit4_Impact-Test'!$Y$25*S_RS_SP)+'Exhibit4_Impact-Test'!$Y$26</f>
        <v>0.84000264827634163</v>
      </c>
      <c r="Y381" s="172">
        <f t="shared" si="157"/>
        <v>0.84346407983815497</v>
      </c>
      <c r="Z381" s="149">
        <f>1/PI()*ATAN('Exhibit4_Impact-Test'!$Y$25*S_5050_SP)+'Exhibit4_Impact-Test'!$Y$26</f>
        <v>0.5</v>
      </c>
      <c r="AA381" s="149">
        <f t="shared" si="158"/>
        <v>0.50649564198240493</v>
      </c>
      <c r="AB381" s="195">
        <f>VLOOKUP(_xlfn.NUMBERVALUE(LEFT(A381,4)),Transactioncosts!$C:$G,5,FALSE)</f>
        <v>100</v>
      </c>
      <c r="AC381" s="174"/>
      <c r="AD381" s="175">
        <f t="shared" si="159"/>
        <v>1.0181448555472596</v>
      </c>
      <c r="AE381" s="149">
        <f t="shared" si="160"/>
        <v>1.0256833106367282</v>
      </c>
      <c r="AF381" s="149">
        <f t="shared" si="161"/>
        <v>1.0167016242132918</v>
      </c>
      <c r="AG381" s="176">
        <f t="shared" si="162"/>
        <v>1.0179975561715939</v>
      </c>
      <c r="AH381" s="149">
        <f t="shared" si="163"/>
        <v>1.0246129355094467</v>
      </c>
      <c r="AI381" s="149">
        <f t="shared" si="164"/>
        <v>1.0166366677934677</v>
      </c>
      <c r="AJ381" s="97"/>
      <c r="AK381" s="171">
        <f t="shared" si="165"/>
        <v>1.7982202256210583E-2</v>
      </c>
      <c r="AL381" s="149">
        <f t="shared" si="166"/>
        <v>2.5359035005254601E-2</v>
      </c>
      <c r="AM381" s="149">
        <f t="shared" si="167"/>
        <v>1.6563685832168447E-2</v>
      </c>
      <c r="AN381" s="149">
        <f t="shared" si="172"/>
        <v>1.8067591595165724</v>
      </c>
      <c r="AO381" s="149">
        <f t="shared" si="172"/>
        <v>4.7529254744351359</v>
      </c>
      <c r="AP381" s="149">
        <f t="shared" si="172"/>
        <v>1.7153815178021514</v>
      </c>
      <c r="AQ381" s="97"/>
      <c r="AR381" s="171">
        <f t="shared" si="168"/>
        <v>1.7837517508154752E-2</v>
      </c>
      <c r="AS381" s="149">
        <f t="shared" si="169"/>
        <v>2.4314917379291576E-2</v>
      </c>
      <c r="AT381" s="149">
        <f t="shared" si="170"/>
        <v>1.649979442747547E-2</v>
      </c>
      <c r="AU381" s="175">
        <f t="shared" si="173"/>
        <v>1.773016700033645</v>
      </c>
      <c r="AV381" s="149">
        <f t="shared" si="174"/>
        <v>3.9951709246294191</v>
      </c>
      <c r="AW381" s="149">
        <f t="shared" si="175"/>
        <v>1.6992655182701946</v>
      </c>
    </row>
    <row r="382" spans="1:49" ht="15" x14ac:dyDescent="0.25">
      <c r="A382" s="130">
        <v>1902.09</v>
      </c>
      <c r="B382" s="138"/>
      <c r="C382" s="166">
        <f>raw_Data!B388</f>
        <v>8.85</v>
      </c>
      <c r="D382" s="167">
        <f>raw_Data!J388</f>
        <v>2.7291666666666669E-2</v>
      </c>
      <c r="E382" s="167">
        <f>raw_Data!L388</f>
        <v>2.6769009734601834E-3</v>
      </c>
      <c r="F382" s="168">
        <f t="shared" si="150"/>
        <v>8.83</v>
      </c>
      <c r="G382" s="167">
        <f>raw_Data!K388</f>
        <v>3.0907889769724427E-3</v>
      </c>
      <c r="H382" s="167">
        <f t="shared" si="151"/>
        <v>2.2650056625141968E-3</v>
      </c>
      <c r="I382" s="165"/>
      <c r="J382" s="167">
        <f t="shared" si="152"/>
        <v>1.0008241044010013</v>
      </c>
      <c r="K382" s="167">
        <f t="shared" si="171"/>
        <v>3.5010053744615188E-3</v>
      </c>
      <c r="L382" s="93"/>
      <c r="M382" s="171">
        <f t="shared" si="147"/>
        <v>1.0035010053744615</v>
      </c>
      <c r="N382" s="172">
        <f t="shared" si="153"/>
        <v>1.0053557946394867</v>
      </c>
      <c r="O382" s="170">
        <f t="shared" si="148"/>
        <v>381</v>
      </c>
      <c r="P382" s="170">
        <f t="shared" si="149"/>
        <v>383</v>
      </c>
      <c r="Q382" s="169"/>
      <c r="R382" s="149">
        <f t="shared" si="154"/>
        <v>7.3265569585701462E-2</v>
      </c>
      <c r="S382" s="173">
        <f t="shared" si="155"/>
        <v>0.45907800031468965</v>
      </c>
      <c r="T382" s="149">
        <v>0</v>
      </c>
      <c r="U382" s="97"/>
      <c r="V382" s="149">
        <f>1/PI()*ATAN('Exhibit4_Impact-Test'!$Y$25*S_RDY_SP)+'Exhibit4_Impact-Test'!$Y$26</f>
        <v>0.54631272112367224</v>
      </c>
      <c r="W382" s="172">
        <f t="shared" si="156"/>
        <v>0.54677037417818963</v>
      </c>
      <c r="X382" s="149">
        <f>1/PI()*ATAN('Exhibit4_Impact-Test'!$Y$25*S_RS_SP)+'Exhibit4_Impact-Test'!$Y$26</f>
        <v>0.73642656711000454</v>
      </c>
      <c r="Y382" s="172">
        <f t="shared" si="157"/>
        <v>0.73678484260449517</v>
      </c>
      <c r="Z382" s="149">
        <f>1/PI()*ATAN('Exhibit4_Impact-Test'!$Y$25*S_5050_SP)+'Exhibit4_Impact-Test'!$Y$26</f>
        <v>0.5</v>
      </c>
      <c r="AA382" s="149">
        <f t="shared" si="158"/>
        <v>0.50046165293240719</v>
      </c>
      <c r="AB382" s="195">
        <f>VLOOKUP(_xlfn.NUMBERVALUE(LEFT(A382,4)),Transactioncosts!$C:$G,5,FALSE)</f>
        <v>100</v>
      </c>
      <c r="AC382" s="174"/>
      <c r="AD382" s="175">
        <f t="shared" si="159"/>
        <v>1.0045143003449484</v>
      </c>
      <c r="AE382" s="149">
        <f t="shared" si="160"/>
        <v>1.0048669214656165</v>
      </c>
      <c r="AF382" s="149">
        <f t="shared" si="161"/>
        <v>1.0044284000069741</v>
      </c>
      <c r="AG382" s="176">
        <f t="shared" si="162"/>
        <v>1.0045008851477415</v>
      </c>
      <c r="AH382" s="149">
        <f t="shared" si="163"/>
        <v>0.9990808052820106</v>
      </c>
      <c r="AI382" s="149">
        <f t="shared" si="164"/>
        <v>1.0044237834776499</v>
      </c>
      <c r="AJ382" s="97"/>
      <c r="AK382" s="171">
        <f t="shared" si="165"/>
        <v>4.5041414531979667E-3</v>
      </c>
      <c r="AL382" s="149">
        <f t="shared" si="166"/>
        <v>4.855116291083793E-3</v>
      </c>
      <c r="AM382" s="149">
        <f t="shared" si="167"/>
        <v>4.4186234959047192E-3</v>
      </c>
      <c r="AN382" s="149">
        <f t="shared" si="172"/>
        <v>1.8112633009697703</v>
      </c>
      <c r="AO382" s="149">
        <f t="shared" si="172"/>
        <v>4.7577805907262194</v>
      </c>
      <c r="AP382" s="149">
        <f t="shared" si="172"/>
        <v>1.7198001412980561</v>
      </c>
      <c r="AQ382" s="97"/>
      <c r="AR382" s="171">
        <f t="shared" si="168"/>
        <v>4.4907864548844149E-3</v>
      </c>
      <c r="AS382" s="149">
        <f t="shared" si="169"/>
        <v>-9.1961743651446776E-4</v>
      </c>
      <c r="AT382" s="149">
        <f t="shared" si="170"/>
        <v>4.4140273097222661E-3</v>
      </c>
      <c r="AU382" s="175">
        <f t="shared" si="173"/>
        <v>1.7775074864885294</v>
      </c>
      <c r="AV382" s="149">
        <f t="shared" si="174"/>
        <v>3.9942513071929047</v>
      </c>
      <c r="AW382" s="149">
        <f t="shared" si="175"/>
        <v>1.7036795455799167</v>
      </c>
    </row>
    <row r="383" spans="1:49" ht="15" x14ac:dyDescent="0.25">
      <c r="A383" s="130">
        <v>1902.1</v>
      </c>
      <c r="B383" s="138"/>
      <c r="C383" s="166">
        <f>raw_Data!B389</f>
        <v>8.57</v>
      </c>
      <c r="D383" s="167">
        <f>raw_Data!J389</f>
        <v>2.7358333333333332E-2</v>
      </c>
      <c r="E383" s="167">
        <f>raw_Data!L389</f>
        <v>2.6849924609559928E-3</v>
      </c>
      <c r="F383" s="168">
        <f t="shared" si="150"/>
        <v>8.85</v>
      </c>
      <c r="G383" s="167">
        <f>raw_Data!K389</f>
        <v>3.0913370998116758E-3</v>
      </c>
      <c r="H383" s="167">
        <f t="shared" si="151"/>
        <v>-3.1638418079095953E-2</v>
      </c>
      <c r="I383" s="165"/>
      <c r="J383" s="167">
        <f t="shared" si="152"/>
        <v>1.000823653217964</v>
      </c>
      <c r="K383" s="167">
        <f t="shared" si="171"/>
        <v>3.5086456789199527E-3</v>
      </c>
      <c r="L383" s="93"/>
      <c r="M383" s="171">
        <f t="shared" si="147"/>
        <v>1.00350864567892</v>
      </c>
      <c r="N383" s="172">
        <f t="shared" si="153"/>
        <v>0.97145291902071573</v>
      </c>
      <c r="O383" s="170">
        <f t="shared" si="148"/>
        <v>382</v>
      </c>
      <c r="P383" s="170">
        <f t="shared" si="149"/>
        <v>384</v>
      </c>
      <c r="Q383" s="169"/>
      <c r="R383" s="149">
        <f t="shared" si="154"/>
        <v>7.1847957918355479E-2</v>
      </c>
      <c r="S383" s="173">
        <f t="shared" si="155"/>
        <v>-0.9219910801540171</v>
      </c>
      <c r="T383" s="149">
        <v>0</v>
      </c>
      <c r="U383" s="97"/>
      <c r="V383" s="149">
        <f>1/PI()*ATAN('Exhibit4_Impact-Test'!$Y$25*S_RDY_SP)+'Exhibit4_Impact-Test'!$Y$26</f>
        <v>0.54542885445750589</v>
      </c>
      <c r="W383" s="172">
        <f t="shared" si="156"/>
        <v>0.53736843055337269</v>
      </c>
      <c r="X383" s="149">
        <f>1/PI()*ATAN('Exhibit4_Impact-Test'!$Y$25*S_RS_SP)+'Exhibit4_Impact-Test'!$Y$26</f>
        <v>0.15817322424390473</v>
      </c>
      <c r="Y383" s="172">
        <f t="shared" si="157"/>
        <v>0.15389818503917904</v>
      </c>
      <c r="Z383" s="149">
        <f>1/PI()*ATAN('Exhibit4_Impact-Test'!$Y$25*S_5050_SP)+'Exhibit4_Impact-Test'!$Y$26</f>
        <v>0.5</v>
      </c>
      <c r="AA383" s="149">
        <f t="shared" si="158"/>
        <v>0.49188446822683368</v>
      </c>
      <c r="AB383" s="195">
        <f>VLOOKUP(_xlfn.NUMBERVALUE(LEFT(A383,4)),Transactioncosts!$C:$G,5,FALSE)</f>
        <v>100</v>
      </c>
      <c r="AC383" s="174"/>
      <c r="AD383" s="175">
        <f t="shared" si="159"/>
        <v>0.98602452740893265</v>
      </c>
      <c r="AE383" s="149">
        <f t="shared" si="160"/>
        <v>0.99843828803791057</v>
      </c>
      <c r="AF383" s="149">
        <f t="shared" si="161"/>
        <v>0.98748078234981784</v>
      </c>
      <c r="AG383" s="176">
        <f t="shared" si="162"/>
        <v>0.98584563660770741</v>
      </c>
      <c r="AH383" s="149">
        <f t="shared" si="163"/>
        <v>0.99841389586209928</v>
      </c>
      <c r="AI383" s="149">
        <f t="shared" si="164"/>
        <v>0.98739962703208617</v>
      </c>
      <c r="AJ383" s="97"/>
      <c r="AK383" s="171">
        <f t="shared" si="165"/>
        <v>-1.407404902060725E-2</v>
      </c>
      <c r="AL383" s="149">
        <f t="shared" si="166"/>
        <v>-1.5629327053474733E-3</v>
      </c>
      <c r="AM383" s="149">
        <f t="shared" si="167"/>
        <v>-1.2598243307802983E-2</v>
      </c>
      <c r="AN383" s="149">
        <f t="shared" si="172"/>
        <v>1.797189251949163</v>
      </c>
      <c r="AO383" s="149">
        <f t="shared" si="172"/>
        <v>4.7562176580208719</v>
      </c>
      <c r="AP383" s="149">
        <f t="shared" si="172"/>
        <v>1.7072018979902532</v>
      </c>
      <c r="AQ383" s="97"/>
      <c r="AR383" s="171">
        <f t="shared" si="168"/>
        <v>-1.4255491800137545E-2</v>
      </c>
      <c r="AS383" s="149">
        <f t="shared" si="169"/>
        <v>-1.5873633327210704E-3</v>
      </c>
      <c r="AT383" s="149">
        <f t="shared" si="170"/>
        <v>-1.2680430884723405E-2</v>
      </c>
      <c r="AU383" s="175">
        <f t="shared" si="173"/>
        <v>1.7632519946883918</v>
      </c>
      <c r="AV383" s="149">
        <f t="shared" si="174"/>
        <v>3.9926639438601836</v>
      </c>
      <c r="AW383" s="149">
        <f t="shared" si="175"/>
        <v>1.6909991146951933</v>
      </c>
    </row>
    <row r="384" spans="1:49" ht="15" x14ac:dyDescent="0.25">
      <c r="A384" s="130">
        <v>1902.11</v>
      </c>
      <c r="B384" s="138"/>
      <c r="C384" s="166">
        <f>raw_Data!B390</f>
        <v>8.24</v>
      </c>
      <c r="D384" s="167">
        <f>raw_Data!J390</f>
        <v>2.7433333333333334E-2</v>
      </c>
      <c r="E384" s="167">
        <f>raw_Data!L390</f>
        <v>2.6930832302500818E-3</v>
      </c>
      <c r="F384" s="168">
        <f t="shared" si="150"/>
        <v>8.57</v>
      </c>
      <c r="G384" s="167">
        <f>raw_Data!K390</f>
        <v>3.2010890704006222E-3</v>
      </c>
      <c r="H384" s="167">
        <f t="shared" si="151"/>
        <v>-3.8506417736289378E-2</v>
      </c>
      <c r="I384" s="165"/>
      <c r="J384" s="167">
        <f t="shared" si="152"/>
        <v>1.0008232023885082</v>
      </c>
      <c r="K384" s="167">
        <f t="shared" si="171"/>
        <v>3.5162856187582747E-3</v>
      </c>
      <c r="L384" s="93"/>
      <c r="M384" s="171">
        <f t="shared" si="147"/>
        <v>1.0035162856187583</v>
      </c>
      <c r="N384" s="172">
        <f t="shared" si="153"/>
        <v>0.96469467133411113</v>
      </c>
      <c r="O384" s="170">
        <f t="shared" si="148"/>
        <v>383</v>
      </c>
      <c r="P384" s="170">
        <f t="shared" si="149"/>
        <v>385</v>
      </c>
      <c r="Q384" s="169"/>
      <c r="R384" s="149">
        <f t="shared" si="154"/>
        <v>8.7680846195428139E-2</v>
      </c>
      <c r="S384" s="173">
        <f t="shared" si="155"/>
        <v>-0.93481668998223444</v>
      </c>
      <c r="T384" s="149">
        <v>0</v>
      </c>
      <c r="U384" s="97"/>
      <c r="V384" s="149">
        <f>1/PI()*ATAN('Exhibit4_Impact-Test'!$Y$25*S_RDY_SP)+'Exhibit4_Impact-Test'!$Y$26</f>
        <v>0.55525751067589124</v>
      </c>
      <c r="W384" s="172">
        <f t="shared" si="156"/>
        <v>0.54549452329547199</v>
      </c>
      <c r="X384" s="149">
        <f>1/PI()*ATAN('Exhibit4_Impact-Test'!$Y$25*S_RS_SP)+'Exhibit4_Impact-Test'!$Y$26</f>
        <v>0.15633740262030987</v>
      </c>
      <c r="Y384" s="172">
        <f t="shared" si="157"/>
        <v>0.15120388043499319</v>
      </c>
      <c r="Z384" s="149">
        <f>1/PI()*ATAN('Exhibit4_Impact-Test'!$Y$25*S_5050_SP)+'Exhibit4_Impact-Test'!$Y$26</f>
        <v>0.5</v>
      </c>
      <c r="AA384" s="149">
        <f t="shared" si="158"/>
        <v>0.49013784214860034</v>
      </c>
      <c r="AB384" s="195">
        <f>VLOOKUP(_xlfn.NUMBERVALUE(LEFT(A384,4)),Transactioncosts!$C:$G,5,FALSE)</f>
        <v>100</v>
      </c>
      <c r="AC384" s="174"/>
      <c r="AD384" s="175">
        <f t="shared" si="159"/>
        <v>0.98196029271064544</v>
      </c>
      <c r="AE384" s="149">
        <f t="shared" si="160"/>
        <v>0.99744701527596891</v>
      </c>
      <c r="AF384" s="149">
        <f t="shared" si="161"/>
        <v>0.9841054784764347</v>
      </c>
      <c r="AG384" s="176">
        <f t="shared" si="162"/>
        <v>0.98174514975338234</v>
      </c>
      <c r="AH384" s="149">
        <f t="shared" si="163"/>
        <v>0.99733800537635631</v>
      </c>
      <c r="AI384" s="149">
        <f t="shared" si="164"/>
        <v>0.98400685689792067</v>
      </c>
      <c r="AJ384" s="97"/>
      <c r="AK384" s="171">
        <f t="shared" si="165"/>
        <v>-1.8204406566735047E-2</v>
      </c>
      <c r="AL384" s="149">
        <f t="shared" si="166"/>
        <v>-2.5562491467294962E-3</v>
      </c>
      <c r="AM384" s="149">
        <f t="shared" si="167"/>
        <v>-1.6022194101091701E-2</v>
      </c>
      <c r="AN384" s="149">
        <f t="shared" si="172"/>
        <v>1.778984845382428</v>
      </c>
      <c r="AO384" s="149">
        <f t="shared" si="172"/>
        <v>4.7536614088741427</v>
      </c>
      <c r="AP384" s="149">
        <f t="shared" si="172"/>
        <v>1.6911797038891616</v>
      </c>
      <c r="AQ384" s="97"/>
      <c r="AR384" s="171">
        <f t="shared" si="168"/>
        <v>-1.8423525945305344E-2</v>
      </c>
      <c r="AS384" s="149">
        <f t="shared" si="169"/>
        <v>-2.6655440317346641E-3</v>
      </c>
      <c r="AT384" s="149">
        <f t="shared" si="170"/>
        <v>-1.6122413561966961E-2</v>
      </c>
      <c r="AU384" s="175">
        <f t="shared" si="173"/>
        <v>1.7448284687430864</v>
      </c>
      <c r="AV384" s="149">
        <f t="shared" si="174"/>
        <v>3.9899983998284489</v>
      </c>
      <c r="AW384" s="149">
        <f t="shared" si="175"/>
        <v>1.6748767011332264</v>
      </c>
    </row>
    <row r="385" spans="1:49" ht="15" x14ac:dyDescent="0.25">
      <c r="A385" s="130">
        <v>1902.12</v>
      </c>
      <c r="B385" s="138"/>
      <c r="C385" s="166">
        <f>raw_Data!B391</f>
        <v>8.0500000000000007</v>
      </c>
      <c r="D385" s="167">
        <f>raw_Data!J391</f>
        <v>2.75E-2</v>
      </c>
      <c r="E385" s="167">
        <f>raw_Data!L391</f>
        <v>2.7011732814758993E-3</v>
      </c>
      <c r="F385" s="168">
        <f t="shared" si="150"/>
        <v>8.24</v>
      </c>
      <c r="G385" s="167">
        <f>raw_Data!K391</f>
        <v>3.3373786407766988E-3</v>
      </c>
      <c r="H385" s="167">
        <f t="shared" si="151"/>
        <v>-2.30582524271844E-2</v>
      </c>
      <c r="I385" s="165"/>
      <c r="J385" s="167">
        <f t="shared" si="152"/>
        <v>1.0008227519123445</v>
      </c>
      <c r="K385" s="167">
        <f t="shared" si="171"/>
        <v>3.5239251938203875E-3</v>
      </c>
      <c r="L385" s="93"/>
      <c r="M385" s="171">
        <f t="shared" si="147"/>
        <v>1.0035239251938204</v>
      </c>
      <c r="N385" s="172">
        <f t="shared" si="153"/>
        <v>0.98027912621359226</v>
      </c>
      <c r="O385" s="170">
        <f t="shared" si="148"/>
        <v>384</v>
      </c>
      <c r="P385" s="170">
        <f t="shared" si="149"/>
        <v>386</v>
      </c>
      <c r="Q385" s="169"/>
      <c r="R385" s="149">
        <f t="shared" si="154"/>
        <v>0.10684014331010365</v>
      </c>
      <c r="S385" s="173">
        <f t="shared" si="155"/>
        <v>-0.89541966808729079</v>
      </c>
      <c r="T385" s="149">
        <v>0</v>
      </c>
      <c r="U385" s="97"/>
      <c r="V385" s="149">
        <f>1/PI()*ATAN('Exhibit4_Impact-Test'!$Y$25*S_RDY_SP)+'Exhibit4_Impact-Test'!$Y$26</f>
        <v>0.56700881902178013</v>
      </c>
      <c r="W385" s="172">
        <f t="shared" si="156"/>
        <v>0.56124634978194154</v>
      </c>
      <c r="X385" s="149">
        <f>1/PI()*ATAN('Exhibit4_Impact-Test'!$Y$25*S_RS_SP)+'Exhibit4_Impact-Test'!$Y$26</f>
        <v>0.16210487039625288</v>
      </c>
      <c r="Y385" s="172">
        <f t="shared" si="157"/>
        <v>0.15894683074390148</v>
      </c>
      <c r="Z385" s="149">
        <f>1/PI()*ATAN('Exhibit4_Impact-Test'!$Y$25*S_5050_SP)+'Exhibit4_Impact-Test'!$Y$26</f>
        <v>0.5</v>
      </c>
      <c r="AA385" s="149">
        <f t="shared" si="158"/>
        <v>0.49414135416221461</v>
      </c>
      <c r="AB385" s="195">
        <f>VLOOKUP(_xlfn.NUMBERVALUE(LEFT(A385,4)),Transactioncosts!$C:$G,5,FALSE)</f>
        <v>100</v>
      </c>
      <c r="AC385" s="174"/>
      <c r="AD385" s="175">
        <f t="shared" si="159"/>
        <v>0.99034391917564257</v>
      </c>
      <c r="AE385" s="149">
        <f t="shared" si="160"/>
        <v>0.9997558300677436</v>
      </c>
      <c r="AF385" s="149">
        <f t="shared" si="161"/>
        <v>0.99190152570370627</v>
      </c>
      <c r="AG385" s="176">
        <f t="shared" si="162"/>
        <v>0.99021016896292935</v>
      </c>
      <c r="AH385" s="149">
        <f t="shared" si="163"/>
        <v>0.99288794255443424</v>
      </c>
      <c r="AI385" s="149">
        <f t="shared" si="164"/>
        <v>0.9918429392453284</v>
      </c>
      <c r="AJ385" s="97"/>
      <c r="AK385" s="171">
        <f t="shared" si="165"/>
        <v>-9.7030030738060116E-3</v>
      </c>
      <c r="AL385" s="149">
        <f t="shared" si="166"/>
        <v>-2.4419974658758278E-4</v>
      </c>
      <c r="AM385" s="149">
        <f t="shared" si="167"/>
        <v>-8.1314450685468168E-3</v>
      </c>
      <c r="AN385" s="149">
        <f t="shared" si="172"/>
        <v>1.7692818423086218</v>
      </c>
      <c r="AO385" s="149">
        <f t="shared" si="172"/>
        <v>4.7534172091275551</v>
      </c>
      <c r="AP385" s="149">
        <f t="shared" si="172"/>
        <v>1.6830482588206148</v>
      </c>
      <c r="AQ385" s="97"/>
      <c r="AR385" s="171">
        <f t="shared" si="168"/>
        <v>-9.8380665024874799E-3</v>
      </c>
      <c r="AS385" s="149">
        <f t="shared" si="169"/>
        <v>-7.1374686819149907E-3</v>
      </c>
      <c r="AT385" s="149">
        <f t="shared" si="170"/>
        <v>-8.1905116060268859E-3</v>
      </c>
      <c r="AU385" s="175">
        <f t="shared" si="173"/>
        <v>1.7349904022405989</v>
      </c>
      <c r="AV385" s="149">
        <f t="shared" si="174"/>
        <v>3.9828609311465342</v>
      </c>
      <c r="AW385" s="149">
        <f t="shared" si="175"/>
        <v>1.6666861895271996</v>
      </c>
    </row>
    <row r="386" spans="1:49" ht="15" x14ac:dyDescent="0.25">
      <c r="A386" s="130">
        <v>1903.01</v>
      </c>
      <c r="B386" s="138"/>
      <c r="C386" s="166">
        <f>raw_Data!B392</f>
        <v>8.4600000000000009</v>
      </c>
      <c r="D386" s="167">
        <f>raw_Data!J392</f>
        <v>2.7641666666666665E-2</v>
      </c>
      <c r="E386" s="167">
        <f>raw_Data!L392</f>
        <v>2.7092626147666721E-3</v>
      </c>
      <c r="F386" s="168">
        <f t="shared" si="150"/>
        <v>8.0500000000000007</v>
      </c>
      <c r="G386" s="167">
        <f>raw_Data!K392</f>
        <v>3.4337474120082812E-3</v>
      </c>
      <c r="H386" s="167">
        <f t="shared" si="151"/>
        <v>5.0931677018633659E-2</v>
      </c>
      <c r="I386" s="165"/>
      <c r="J386" s="167">
        <f t="shared" si="152"/>
        <v>1.0008223017891154</v>
      </c>
      <c r="K386" s="167">
        <f t="shared" si="171"/>
        <v>3.531564403882026E-3</v>
      </c>
      <c r="L386" s="93"/>
      <c r="M386" s="171">
        <f t="shared" ref="M386:M449" si="176">interest_mon+bond_approx_price</f>
        <v>1.003531564403882</v>
      </c>
      <c r="N386" s="172">
        <f t="shared" si="153"/>
        <v>1.0543654244306417</v>
      </c>
      <c r="O386" s="170">
        <f t="shared" ref="O386:O449" si="177">ROW(A386)-1</f>
        <v>385</v>
      </c>
      <c r="P386" s="170">
        <f t="shared" ref="P386:P449" si="178">ROW(A386)+1</f>
        <v>387</v>
      </c>
      <c r="Q386" s="169"/>
      <c r="R386" s="149">
        <f t="shared" si="154"/>
        <v>0.11941052983952008</v>
      </c>
      <c r="S386" s="173">
        <f t="shared" si="155"/>
        <v>0.94963584321248762</v>
      </c>
      <c r="T386" s="149">
        <v>0</v>
      </c>
      <c r="U386" s="97"/>
      <c r="V386" s="149">
        <f>1/PI()*ATAN('Exhibit4_Impact-Test'!$Y$25*S_RDY_SP)+'Exhibit4_Impact-Test'!$Y$26</f>
        <v>0.57462137105326749</v>
      </c>
      <c r="W386" s="172">
        <f t="shared" si="156"/>
        <v>0.58665284348090796</v>
      </c>
      <c r="X386" s="149">
        <f>1/PI()*ATAN('Exhibit4_Impact-Test'!$Y$25*S_RS_SP)+'Exhibit4_Impact-Test'!$Y$26</f>
        <v>0.84573558207483379</v>
      </c>
      <c r="Y386" s="172">
        <f t="shared" si="157"/>
        <v>0.85207288464703068</v>
      </c>
      <c r="Z386" s="149">
        <f>1/PI()*ATAN('Exhibit4_Impact-Test'!$Y$25*S_5050_SP)+'Exhibit4_Impact-Test'!$Y$26</f>
        <v>0.5</v>
      </c>
      <c r="AA386" s="149">
        <f t="shared" si="158"/>
        <v>0.51235092434231821</v>
      </c>
      <c r="AB386" s="195">
        <f>VLOOKUP(_xlfn.NUMBERVALUE(LEFT(A386,4)),Transactioncosts!$C:$G,5,FALSE)</f>
        <v>76.666666666666671</v>
      </c>
      <c r="AC386" s="174"/>
      <c r="AD386" s="175">
        <f t="shared" si="159"/>
        <v>1.0327417867483886</v>
      </c>
      <c r="AE386" s="149">
        <f t="shared" si="160"/>
        <v>1.0465235686027243</v>
      </c>
      <c r="AF386" s="149">
        <f t="shared" si="161"/>
        <v>1.028948494417262</v>
      </c>
      <c r="AG386" s="176">
        <f t="shared" si="162"/>
        <v>1.0325392418037895</v>
      </c>
      <c r="AH386" s="149">
        <f t="shared" si="163"/>
        <v>1.0415285881936374</v>
      </c>
      <c r="AI386" s="149">
        <f t="shared" si="164"/>
        <v>1.0288538039973043</v>
      </c>
      <c r="AJ386" s="97"/>
      <c r="AK386" s="171">
        <f t="shared" si="165"/>
        <v>3.2217194465619686E-2</v>
      </c>
      <c r="AL386" s="149">
        <f t="shared" si="166"/>
        <v>4.5473784009822604E-2</v>
      </c>
      <c r="AM386" s="149">
        <f t="shared" si="167"/>
        <v>2.8537401582902196E-2</v>
      </c>
      <c r="AN386" s="149">
        <f t="shared" si="172"/>
        <v>1.8014990367742416</v>
      </c>
      <c r="AO386" s="149">
        <f t="shared" si="172"/>
        <v>4.7988909931373778</v>
      </c>
      <c r="AP386" s="149">
        <f t="shared" si="172"/>
        <v>1.7115856604035171</v>
      </c>
      <c r="AQ386" s="97"/>
      <c r="AR386" s="171">
        <f t="shared" si="168"/>
        <v>3.2021051720445302E-2</v>
      </c>
      <c r="AS386" s="149">
        <f t="shared" si="169"/>
        <v>4.0689430399912248E-2</v>
      </c>
      <c r="AT386" s="149">
        <f t="shared" si="170"/>
        <v>2.8445370953820406E-2</v>
      </c>
      <c r="AU386" s="175">
        <f t="shared" si="173"/>
        <v>1.7670114539610442</v>
      </c>
      <c r="AV386" s="149">
        <f t="shared" si="174"/>
        <v>4.0235503615464463</v>
      </c>
      <c r="AW386" s="149">
        <f t="shared" si="175"/>
        <v>1.69513156048102</v>
      </c>
    </row>
    <row r="387" spans="1:49" ht="15" x14ac:dyDescent="0.25">
      <c r="A387" s="130">
        <v>1903.02</v>
      </c>
      <c r="B387" s="138"/>
      <c r="C387" s="166">
        <f>raw_Data!B393</f>
        <v>8.41</v>
      </c>
      <c r="D387" s="167">
        <f>raw_Data!J393</f>
        <v>2.7774999999999998E-2</v>
      </c>
      <c r="E387" s="167">
        <f>raw_Data!L393</f>
        <v>2.7160031775159688E-3</v>
      </c>
      <c r="F387" s="168">
        <f t="shared" ref="F387:F450" si="179">C386</f>
        <v>8.4600000000000009</v>
      </c>
      <c r="G387" s="167">
        <f>raw_Data!K393</f>
        <v>3.2830969267139474E-3</v>
      </c>
      <c r="H387" s="167">
        <f t="shared" ref="H387:H450" si="180">q_SP/q_SP_tminus-1</f>
        <v>-5.9101654846336338E-3</v>
      </c>
      <c r="I387" s="165"/>
      <c r="J387" s="167">
        <f t="shared" ref="J387:J450" si="181">interest_mon*((1-(1+INDEX(interest_mon,tMinus))^(-119))/INDEX(interest_mon,tMinus))+(1+INDEX(interest_mon,tMinus))^(-119)</f>
        <v>1.0006848817463023</v>
      </c>
      <c r="K387" s="167">
        <f t="shared" si="171"/>
        <v>3.4008849238182925E-3</v>
      </c>
      <c r="L387" s="93"/>
      <c r="M387" s="171">
        <f t="shared" si="176"/>
        <v>1.0034008849238183</v>
      </c>
      <c r="N387" s="172">
        <f t="shared" ref="N387:N450" si="182">(D_mon+q_SP)/INDEX(q_SP,tMinus)</f>
        <v>0.99737293144208028</v>
      </c>
      <c r="O387" s="170">
        <f t="shared" si="177"/>
        <v>386</v>
      </c>
      <c r="P387" s="170">
        <f t="shared" si="178"/>
        <v>388</v>
      </c>
      <c r="Q387" s="169"/>
      <c r="R387" s="149">
        <f t="shared" ref="R387:R450" si="183">(div_yield_mon-INDEX(interest_mon, tMinus))/(div_yield_mon+INDEX(interest_mon,tMinus))</f>
        <v>9.5760994976194252E-2</v>
      </c>
      <c r="S387" s="173">
        <f t="shared" ref="S387:S450" si="184">price_yield/(ABS(price_yield)+INDEX(interest_mon,tMinus))</f>
        <v>-0.68567953888319244</v>
      </c>
      <c r="T387" s="149">
        <v>0</v>
      </c>
      <c r="U387" s="97"/>
      <c r="V387" s="149">
        <f>1/PI()*ATAN('Exhibit4_Impact-Test'!$Y$25*S_RDY_SP)+'Exhibit4_Impact-Test'!$Y$26</f>
        <v>0.56023393766362961</v>
      </c>
      <c r="W387" s="172">
        <f t="shared" ref="W387:W450" si="185">L_RDY_SP_set*R_SP/R_RDY</f>
        <v>0.55874885485133619</v>
      </c>
      <c r="X387" s="149">
        <f>1/PI()*ATAN('Exhibit4_Impact-Test'!$Y$25*S_RS_SP)+'Exhibit4_Impact-Test'!$Y$26</f>
        <v>0.20055370085306928</v>
      </c>
      <c r="Y387" s="172">
        <f t="shared" ref="Y387:Y450" si="186">L_RS_SP_set*R_SP/R_RS</f>
        <v>0.19958934136836179</v>
      </c>
      <c r="Z387" s="149">
        <f>1/PI()*ATAN('Exhibit4_Impact-Test'!$Y$25*S_5050_SP)+'Exhibit4_Impact-Test'!$Y$26</f>
        <v>0.5</v>
      </c>
      <c r="AA387" s="149">
        <f t="shared" ref="AA387:AA450" si="187">L_5050_SP_set*R_SP/R_5050</f>
        <v>0.49849359447019181</v>
      </c>
      <c r="AB387" s="195">
        <f>VLOOKUP(_xlfn.NUMBERVALUE(LEFT(A387,4)),Transactioncosts!$C:$G,5,FALSE)</f>
        <v>76.666666666666671</v>
      </c>
      <c r="AC387" s="174"/>
      <c r="AD387" s="175">
        <f t="shared" ref="AD387:AD450" si="188">R_Cash*(1-L_RDY_SP_set)+R_SP*L_RDY_SP_set</f>
        <v>1.0000238208086909</v>
      </c>
      <c r="AE387" s="149">
        <f t="shared" ref="AE387:AE450" si="189">R_Cash*(1-L_RS_SP_set)+R_SP*L_RS_SP_set</f>
        <v>1.0021919565444857</v>
      </c>
      <c r="AF387" s="149">
        <f t="shared" ref="AF387:AF450" si="190">R_Cash*(1-L_5050_SP_set)+R_SP*L_5050_SP_set</f>
        <v>1.0003869081829493</v>
      </c>
      <c r="AG387" s="176">
        <f t="shared" ref="AG387:AG450" si="191">R_RDY-ABS(L_RDY_SP_act-INDEX(L_RDY_SP_set,tPlus))*TC/10000</f>
        <v>0.99999257826825672</v>
      </c>
      <c r="AH387" s="149">
        <f t="shared" ref="AH387:AH450" si="192">R_RS-ABS(L_RS_SP_act-INDEX(L_RS_SP_set,tPlus))*TC/10000</f>
        <v>1.0018598729917747</v>
      </c>
      <c r="AI387" s="149">
        <f t="shared" ref="AI387:AI450" si="193">R_5050-ABS(L_5050_SP_act-INDEX(L_5050_SP_set,tPlus))*TC/10000</f>
        <v>1.0003753590738875</v>
      </c>
      <c r="AJ387" s="97"/>
      <c r="AK387" s="171">
        <f t="shared" ref="AK387:AK450" si="194">LN(R_RDY)</f>
        <v>2.3820524979941882E-5</v>
      </c>
      <c r="AL387" s="149">
        <f t="shared" ref="AL387:AL450" si="195">LN(R_RS)</f>
        <v>2.1895577125232656E-3</v>
      </c>
      <c r="AM387" s="149">
        <f t="shared" ref="AM387:AM450" si="196">LN(R_5050)</f>
        <v>3.8683335327912167E-4</v>
      </c>
      <c r="AN387" s="149">
        <f t="shared" si="172"/>
        <v>1.8015228572992215</v>
      </c>
      <c r="AO387" s="149">
        <f t="shared" si="172"/>
        <v>4.8010805508499006</v>
      </c>
      <c r="AP387" s="149">
        <f t="shared" si="172"/>
        <v>1.7119724937567962</v>
      </c>
      <c r="AQ387" s="97"/>
      <c r="AR387" s="171">
        <f t="shared" ref="AR387:AR450" si="197">LN(R_RDY_TC)</f>
        <v>-7.4217592844718354E-6</v>
      </c>
      <c r="AS387" s="149">
        <f t="shared" ref="AS387:AS450" si="198">LN(R_RS_TC)</f>
        <v>1.8581455695276215E-3</v>
      </c>
      <c r="AT387" s="149">
        <f t="shared" ref="AT387:AT450" si="199">LN(R_5050_TC)</f>
        <v>3.7528864429405874E-4</v>
      </c>
      <c r="AU387" s="175">
        <f t="shared" si="173"/>
        <v>1.7670040322017597</v>
      </c>
      <c r="AV387" s="149">
        <f t="shared" si="174"/>
        <v>4.0254085071159738</v>
      </c>
      <c r="AW387" s="149">
        <f t="shared" si="175"/>
        <v>1.695506849125314</v>
      </c>
    </row>
    <row r="388" spans="1:49" ht="15" x14ac:dyDescent="0.25">
      <c r="A388" s="130">
        <v>1903.03</v>
      </c>
      <c r="B388" s="138"/>
      <c r="C388" s="166">
        <f>raw_Data!B394</f>
        <v>8.08</v>
      </c>
      <c r="D388" s="167">
        <f>raw_Data!J394</f>
        <v>2.7916666666666669E-2</v>
      </c>
      <c r="E388" s="167">
        <f>raw_Data!L394</f>
        <v>2.7227432418686082E-3</v>
      </c>
      <c r="F388" s="168">
        <f t="shared" si="179"/>
        <v>8.41</v>
      </c>
      <c r="G388" s="167">
        <f>raw_Data!K394</f>
        <v>3.3194609591755851E-3</v>
      </c>
      <c r="H388" s="167">
        <f t="shared" si="180"/>
        <v>-3.9239001189060652E-2</v>
      </c>
      <c r="I388" s="165"/>
      <c r="J388" s="167">
        <f t="shared" si="181"/>
        <v>1.000684569627099</v>
      </c>
      <c r="K388" s="167">
        <f t="shared" ref="K388:K451" si="200">M388-1</f>
        <v>3.4073128689675602E-3</v>
      </c>
      <c r="L388" s="93"/>
      <c r="M388" s="171">
        <f t="shared" si="176"/>
        <v>1.0034073128689676</v>
      </c>
      <c r="N388" s="172">
        <f t="shared" si="182"/>
        <v>0.96408045977011492</v>
      </c>
      <c r="O388" s="170">
        <f t="shared" si="177"/>
        <v>387</v>
      </c>
      <c r="P388" s="170">
        <f t="shared" si="178"/>
        <v>389</v>
      </c>
      <c r="Q388" s="169"/>
      <c r="R388" s="149">
        <f t="shared" si="183"/>
        <v>9.9985314798078206E-2</v>
      </c>
      <c r="S388" s="173">
        <f t="shared" si="184"/>
        <v>-0.93526390430602202</v>
      </c>
      <c r="T388" s="149">
        <v>0</v>
      </c>
      <c r="U388" s="97"/>
      <c r="V388" s="149">
        <f>1/PI()*ATAN('Exhibit4_Impact-Test'!$Y$25*S_RDY_SP)+'Exhibit4_Impact-Test'!$Y$26</f>
        <v>0.56282396882101426</v>
      </c>
      <c r="W388" s="172">
        <f t="shared" si="185"/>
        <v>0.55296280490450789</v>
      </c>
      <c r="X388" s="149">
        <f>1/PI()*ATAN('Exhibit4_Impact-Test'!$Y$25*S_RS_SP)+'Exhibit4_Impact-Test'!$Y$26</f>
        <v>0.15627409536258452</v>
      </c>
      <c r="Y388" s="172">
        <f t="shared" si="186"/>
        <v>0.15107451254049675</v>
      </c>
      <c r="Z388" s="149">
        <f>1/PI()*ATAN('Exhibit4_Impact-Test'!$Y$25*S_5050_SP)+'Exhibit4_Impact-Test'!$Y$26</f>
        <v>0.5</v>
      </c>
      <c r="AA388" s="149">
        <f t="shared" si="187"/>
        <v>0.49000582020235334</v>
      </c>
      <c r="AB388" s="195">
        <f>VLOOKUP(_xlfn.NUMBERVALUE(LEFT(A388,4)),Transactioncosts!$C:$G,5,FALSE)</f>
        <v>76.666666666666671</v>
      </c>
      <c r="AC388" s="174"/>
      <c r="AD388" s="175">
        <f t="shared" si="188"/>
        <v>0.98127321732663031</v>
      </c>
      <c r="AE388" s="149">
        <f t="shared" si="189"/>
        <v>0.99726154447748705</v>
      </c>
      <c r="AF388" s="149">
        <f t="shared" si="190"/>
        <v>0.98374388631954124</v>
      </c>
      <c r="AG388" s="176">
        <f t="shared" si="191"/>
        <v>0.98109969273695474</v>
      </c>
      <c r="AH388" s="149">
        <f t="shared" si="192"/>
        <v>0.99722410308320564</v>
      </c>
      <c r="AI388" s="149">
        <f t="shared" si="193"/>
        <v>0.98366726427442597</v>
      </c>
      <c r="AJ388" s="97"/>
      <c r="AK388" s="171">
        <f t="shared" si="194"/>
        <v>-1.8904349195620868E-2</v>
      </c>
      <c r="AL388" s="149">
        <f t="shared" si="195"/>
        <v>-2.7422119512800314E-3</v>
      </c>
      <c r="AM388" s="149">
        <f t="shared" si="196"/>
        <v>-1.6389693938662409E-2</v>
      </c>
      <c r="AN388" s="149">
        <f t="shared" ref="AN388:AP451" si="201">AK388+AN387</f>
        <v>1.7826185081036006</v>
      </c>
      <c r="AO388" s="149">
        <f t="shared" si="201"/>
        <v>4.7983383388986205</v>
      </c>
      <c r="AP388" s="149">
        <f t="shared" si="201"/>
        <v>1.6955827998181339</v>
      </c>
      <c r="AQ388" s="97"/>
      <c r="AR388" s="171">
        <f t="shared" si="197"/>
        <v>-1.908120099502959E-2</v>
      </c>
      <c r="AS388" s="149">
        <f t="shared" si="198"/>
        <v>-2.7797568635049975E-3</v>
      </c>
      <c r="AT388" s="149">
        <f t="shared" si="199"/>
        <v>-1.6467585176730137E-2</v>
      </c>
      <c r="AU388" s="175">
        <f t="shared" ref="AU388:AU451" si="202">AR388+AU387</f>
        <v>1.7479228312067301</v>
      </c>
      <c r="AV388" s="149">
        <f t="shared" ref="AV388:AV451" si="203">AS388+AV387</f>
        <v>4.0226287502524691</v>
      </c>
      <c r="AW388" s="149">
        <f t="shared" ref="AW388:AW451" si="204">AT388+AW387</f>
        <v>1.6790392639485838</v>
      </c>
    </row>
    <row r="389" spans="1:49" ht="15" x14ac:dyDescent="0.25">
      <c r="A389" s="130">
        <v>1903.04</v>
      </c>
      <c r="B389" s="138"/>
      <c r="C389" s="166">
        <f>raw_Data!B395</f>
        <v>7.75</v>
      </c>
      <c r="D389" s="167">
        <f>raw_Data!J395</f>
        <v>2.8058333333333334E-2</v>
      </c>
      <c r="E389" s="167">
        <f>raw_Data!L395</f>
        <v>2.7294828079018618E-3</v>
      </c>
      <c r="F389" s="168">
        <f t="shared" si="179"/>
        <v>8.08</v>
      </c>
      <c r="G389" s="167">
        <f>raw_Data!K395</f>
        <v>3.47256600660066E-3</v>
      </c>
      <c r="H389" s="167">
        <f t="shared" si="180"/>
        <v>-4.0841584158415878E-2</v>
      </c>
      <c r="I389" s="165"/>
      <c r="J389" s="167">
        <f t="shared" si="181"/>
        <v>1.0006842577116115</v>
      </c>
      <c r="K389" s="167">
        <f t="shared" si="200"/>
        <v>3.4137405195133752E-3</v>
      </c>
      <c r="L389" s="93"/>
      <c r="M389" s="171">
        <f t="shared" si="176"/>
        <v>1.0034137405195134</v>
      </c>
      <c r="N389" s="172">
        <f t="shared" si="182"/>
        <v>0.96263098184818474</v>
      </c>
      <c r="O389" s="170">
        <f t="shared" si="177"/>
        <v>388</v>
      </c>
      <c r="P389" s="170">
        <f t="shared" si="178"/>
        <v>390</v>
      </c>
      <c r="Q389" s="169"/>
      <c r="R389" s="149">
        <f t="shared" si="183"/>
        <v>0.12103072415913982</v>
      </c>
      <c r="S389" s="173">
        <f t="shared" si="184"/>
        <v>-0.93750062483804519</v>
      </c>
      <c r="T389" s="149">
        <v>0</v>
      </c>
      <c r="U389" s="97"/>
      <c r="V389" s="149">
        <f>1/PI()*ATAN('Exhibit4_Impact-Test'!$Y$25*S_RDY_SP)+'Exhibit4_Impact-Test'!$Y$26</f>
        <v>0.57559644703610369</v>
      </c>
      <c r="W389" s="172">
        <f t="shared" si="185"/>
        <v>0.56542987536339973</v>
      </c>
      <c r="X389" s="149">
        <f>1/PI()*ATAN('Exhibit4_Impact-Test'!$Y$25*S_RS_SP)+'Exhibit4_Impact-Test'!$Y$26</f>
        <v>0.15595817266415368</v>
      </c>
      <c r="Y389" s="172">
        <f t="shared" si="186"/>
        <v>0.15057385944978474</v>
      </c>
      <c r="Z389" s="149">
        <f>1/PI()*ATAN('Exhibit4_Impact-Test'!$Y$25*S_5050_SP)+'Exhibit4_Impact-Test'!$Y$26</f>
        <v>0.5</v>
      </c>
      <c r="AA389" s="149">
        <f t="shared" si="187"/>
        <v>0.48962822203194484</v>
      </c>
      <c r="AB389" s="195">
        <f>VLOOKUP(_xlfn.NUMBERVALUE(LEFT(A389,4)),Transactioncosts!$C:$G,5,FALSE)</f>
        <v>76.666666666666671</v>
      </c>
      <c r="AC389" s="174"/>
      <c r="AD389" s="175">
        <f t="shared" si="188"/>
        <v>0.9799393295279657</v>
      </c>
      <c r="AE389" s="149">
        <f t="shared" si="189"/>
        <v>0.99705333600092971</v>
      </c>
      <c r="AF389" s="149">
        <f t="shared" si="190"/>
        <v>0.98302236118384911</v>
      </c>
      <c r="AG389" s="176">
        <f t="shared" si="191"/>
        <v>0.97976282104557666</v>
      </c>
      <c r="AH389" s="149">
        <f t="shared" si="192"/>
        <v>0.99694251149631163</v>
      </c>
      <c r="AI389" s="149">
        <f t="shared" si="193"/>
        <v>0.98294284421942735</v>
      </c>
      <c r="AJ389" s="97"/>
      <c r="AK389" s="171">
        <f t="shared" si="194"/>
        <v>-2.0264617878871665E-2</v>
      </c>
      <c r="AL389" s="149">
        <f t="shared" si="195"/>
        <v>-2.9510139607840172E-3</v>
      </c>
      <c r="AM389" s="149">
        <f t="shared" si="196"/>
        <v>-1.7123411195582906E-2</v>
      </c>
      <c r="AN389" s="149">
        <f t="shared" si="201"/>
        <v>1.7623538902247289</v>
      </c>
      <c r="AO389" s="149">
        <f t="shared" si="201"/>
        <v>4.7953873249378365</v>
      </c>
      <c r="AP389" s="149">
        <f t="shared" si="201"/>
        <v>1.678459388622551</v>
      </c>
      <c r="AQ389" s="97"/>
      <c r="AR389" s="171">
        <f t="shared" si="197"/>
        <v>-2.0444755950174677E-2</v>
      </c>
      <c r="AS389" s="149">
        <f t="shared" si="198"/>
        <v>-3.0621721709390621E-3</v>
      </c>
      <c r="AT389" s="149">
        <f t="shared" si="199"/>
        <v>-1.7204304757937501E-2</v>
      </c>
      <c r="AU389" s="175">
        <f t="shared" si="202"/>
        <v>1.7274780752565555</v>
      </c>
      <c r="AV389" s="149">
        <f t="shared" si="203"/>
        <v>4.0195665780815304</v>
      </c>
      <c r="AW389" s="149">
        <f t="shared" si="204"/>
        <v>1.6618349591906463</v>
      </c>
    </row>
    <row r="390" spans="1:49" ht="15" x14ac:dyDescent="0.25">
      <c r="A390" s="130">
        <v>1903.05</v>
      </c>
      <c r="B390" s="138"/>
      <c r="C390" s="166">
        <f>raw_Data!B396</f>
        <v>7.6</v>
      </c>
      <c r="D390" s="167">
        <f>raw_Data!J396</f>
        <v>2.8191666666666667E-2</v>
      </c>
      <c r="E390" s="167">
        <f>raw_Data!L396</f>
        <v>2.7362218756927792E-3</v>
      </c>
      <c r="F390" s="168">
        <f t="shared" si="179"/>
        <v>7.75</v>
      </c>
      <c r="G390" s="167">
        <f>raw_Data!K396</f>
        <v>3.6376344086021506E-3</v>
      </c>
      <c r="H390" s="167">
        <f t="shared" si="180"/>
        <v>-1.9354838709677469E-2</v>
      </c>
      <c r="I390" s="165"/>
      <c r="J390" s="167">
        <f t="shared" si="181"/>
        <v>1.0006839459996573</v>
      </c>
      <c r="K390" s="167">
        <f t="shared" si="200"/>
        <v>3.4201678753500442E-3</v>
      </c>
      <c r="L390" s="93"/>
      <c r="M390" s="171">
        <f t="shared" si="176"/>
        <v>1.00342016787535</v>
      </c>
      <c r="N390" s="172">
        <f t="shared" si="182"/>
        <v>0.98428279569892463</v>
      </c>
      <c r="O390" s="170">
        <f t="shared" si="177"/>
        <v>389</v>
      </c>
      <c r="P390" s="170">
        <f t="shared" si="178"/>
        <v>391</v>
      </c>
      <c r="Q390" s="169"/>
      <c r="R390" s="149">
        <f t="shared" si="183"/>
        <v>0.14263151907213148</v>
      </c>
      <c r="S390" s="173">
        <f t="shared" si="184"/>
        <v>-0.87640630907636585</v>
      </c>
      <c r="T390" s="149">
        <v>0</v>
      </c>
      <c r="U390" s="97"/>
      <c r="V390" s="149">
        <f>1/PI()*ATAN('Exhibit4_Impact-Test'!$Y$25*S_RDY_SP)+'Exhibit4_Impact-Test'!$Y$26</f>
        <v>0.58845272089240941</v>
      </c>
      <c r="W390" s="172">
        <f t="shared" si="185"/>
        <v>0.583781477943908</v>
      </c>
      <c r="X390" s="149">
        <f>1/PI()*ATAN('Exhibit4_Impact-Test'!$Y$25*S_RS_SP)+'Exhibit4_Impact-Test'!$Y$26</f>
        <v>0.16502922961735611</v>
      </c>
      <c r="Y390" s="172">
        <f t="shared" si="186"/>
        <v>0.16239289396606096</v>
      </c>
      <c r="Z390" s="149">
        <f>1/PI()*ATAN('Exhibit4_Impact-Test'!$Y$25*S_5050_SP)+'Exhibit4_Impact-Test'!$Y$26</f>
        <v>0.5</v>
      </c>
      <c r="AA390" s="149">
        <f t="shared" si="187"/>
        <v>0.49518605834797047</v>
      </c>
      <c r="AB390" s="195">
        <f>VLOOKUP(_xlfn.NUMBERVALUE(LEFT(A390,4)),Transactioncosts!$C:$G,5,FALSE)</f>
        <v>76.666666666666671</v>
      </c>
      <c r="AC390" s="174"/>
      <c r="AD390" s="175">
        <f t="shared" si="188"/>
        <v>0.99215872914740177</v>
      </c>
      <c r="AE390" s="149">
        <f t="shared" si="189"/>
        <v>1.000261942088174</v>
      </c>
      <c r="AF390" s="149">
        <f t="shared" si="190"/>
        <v>0.99385148178713734</v>
      </c>
      <c r="AG390" s="176">
        <f t="shared" si="191"/>
        <v>0.99207443809410867</v>
      </c>
      <c r="AH390" s="149">
        <f t="shared" si="192"/>
        <v>1.0001962559834061</v>
      </c>
      <c r="AI390" s="149">
        <f t="shared" si="193"/>
        <v>0.99381457490113845</v>
      </c>
      <c r="AJ390" s="97"/>
      <c r="AK390" s="171">
        <f t="shared" si="194"/>
        <v>-7.8721752762031406E-3</v>
      </c>
      <c r="AL390" s="149">
        <f t="shared" si="195"/>
        <v>2.6190778733496288E-4</v>
      </c>
      <c r="AM390" s="149">
        <f t="shared" si="196"/>
        <v>-6.1674981901205491E-3</v>
      </c>
      <c r="AN390" s="149">
        <f t="shared" si="201"/>
        <v>1.7544817149485257</v>
      </c>
      <c r="AO390" s="149">
        <f t="shared" si="201"/>
        <v>4.7956492327251716</v>
      </c>
      <c r="AP390" s="149">
        <f t="shared" si="201"/>
        <v>1.6722918904324304</v>
      </c>
      <c r="AQ390" s="97"/>
      <c r="AR390" s="171">
        <f t="shared" si="197"/>
        <v>-7.9571361111850404E-3</v>
      </c>
      <c r="AS390" s="149">
        <f t="shared" si="198"/>
        <v>1.962367277199227E-4</v>
      </c>
      <c r="AT390" s="149">
        <f t="shared" si="199"/>
        <v>-6.2046340921790887E-3</v>
      </c>
      <c r="AU390" s="175">
        <f t="shared" si="202"/>
        <v>1.7195209391453705</v>
      </c>
      <c r="AV390" s="149">
        <f t="shared" si="203"/>
        <v>4.0197628148092504</v>
      </c>
      <c r="AW390" s="149">
        <f t="shared" si="204"/>
        <v>1.6556303250984672</v>
      </c>
    </row>
    <row r="391" spans="1:49" ht="15" x14ac:dyDescent="0.25">
      <c r="A391" s="130">
        <v>1903.06</v>
      </c>
      <c r="B391" s="138"/>
      <c r="C391" s="166">
        <f>raw_Data!B397</f>
        <v>7.18</v>
      </c>
      <c r="D391" s="167">
        <f>raw_Data!J397</f>
        <v>2.8333333333333335E-2</v>
      </c>
      <c r="E391" s="167">
        <f>raw_Data!L397</f>
        <v>2.7429604453184098E-3</v>
      </c>
      <c r="F391" s="168">
        <f t="shared" si="179"/>
        <v>7.6</v>
      </c>
      <c r="G391" s="167">
        <f>raw_Data!K397</f>
        <v>3.7280701754385968E-3</v>
      </c>
      <c r="H391" s="167">
        <f t="shared" si="180"/>
        <v>-5.5263157894736792E-2</v>
      </c>
      <c r="I391" s="165"/>
      <c r="J391" s="167">
        <f t="shared" si="181"/>
        <v>1.0006836344910752</v>
      </c>
      <c r="K391" s="167">
        <f t="shared" si="200"/>
        <v>3.4265949363936343E-3</v>
      </c>
      <c r="L391" s="93"/>
      <c r="M391" s="171">
        <f t="shared" si="176"/>
        <v>1.0034265949363936</v>
      </c>
      <c r="N391" s="172">
        <f t="shared" si="182"/>
        <v>0.94846491228070173</v>
      </c>
      <c r="O391" s="170">
        <f t="shared" si="177"/>
        <v>390</v>
      </c>
      <c r="P391" s="170">
        <f t="shared" si="178"/>
        <v>392</v>
      </c>
      <c r="Q391" s="169"/>
      <c r="R391" s="149">
        <f t="shared" si="183"/>
        <v>0.15343494568322064</v>
      </c>
      <c r="S391" s="173">
        <f t="shared" si="184"/>
        <v>-0.95282325627406428</v>
      </c>
      <c r="T391" s="149">
        <v>0</v>
      </c>
      <c r="U391" s="97"/>
      <c r="V391" s="149">
        <f>1/PI()*ATAN('Exhibit4_Impact-Test'!$Y$25*S_RDY_SP)+'Exhibit4_Impact-Test'!$Y$26</f>
        <v>0.59477596315605719</v>
      </c>
      <c r="W391" s="172">
        <f t="shared" si="185"/>
        <v>0.58112990632619921</v>
      </c>
      <c r="X391" s="149">
        <f>1/PI()*ATAN('Exhibit4_Impact-Test'!$Y$25*S_RS_SP)+'Exhibit4_Impact-Test'!$Y$26</f>
        <v>0.15382514117026252</v>
      </c>
      <c r="Y391" s="172">
        <f t="shared" si="186"/>
        <v>0.14663501428484726</v>
      </c>
      <c r="Z391" s="149">
        <f>1/PI()*ATAN('Exhibit4_Impact-Test'!$Y$25*S_5050_SP)+'Exhibit4_Impact-Test'!$Y$26</f>
        <v>0.5</v>
      </c>
      <c r="AA391" s="149">
        <f t="shared" si="187"/>
        <v>0.48592091761953171</v>
      </c>
      <c r="AB391" s="195">
        <f>VLOOKUP(_xlfn.NUMBERVALUE(LEFT(A391,4)),Transactioncosts!$C:$G,5,FALSE)</f>
        <v>76.666666666666671</v>
      </c>
      <c r="AC391" s="174"/>
      <c r="AD391" s="175">
        <f t="shared" si="188"/>
        <v>0.97073670719817695</v>
      </c>
      <c r="AE391" s="149">
        <f t="shared" si="189"/>
        <v>0.99497210634292665</v>
      </c>
      <c r="AF391" s="149">
        <f t="shared" si="190"/>
        <v>0.97594575360854763</v>
      </c>
      <c r="AG391" s="176">
        <f t="shared" si="191"/>
        <v>0.97050556136654287</v>
      </c>
      <c r="AH391" s="149">
        <f t="shared" si="192"/>
        <v>0.99490727472980289</v>
      </c>
      <c r="AI391" s="149">
        <f t="shared" si="193"/>
        <v>0.97583781397696401</v>
      </c>
      <c r="AJ391" s="97"/>
      <c r="AK391" s="171">
        <f t="shared" si="194"/>
        <v>-2.9700003795892424E-2</v>
      </c>
      <c r="AL391" s="149">
        <f t="shared" si="195"/>
        <v>-5.0405760427036997E-3</v>
      </c>
      <c r="AM391" s="149">
        <f t="shared" si="196"/>
        <v>-2.4348274432798772E-2</v>
      </c>
      <c r="AN391" s="149">
        <f t="shared" si="201"/>
        <v>1.7247817111526333</v>
      </c>
      <c r="AO391" s="149">
        <f t="shared" si="201"/>
        <v>4.7906086566824682</v>
      </c>
      <c r="AP391" s="149">
        <f t="shared" si="201"/>
        <v>1.6479436159996317</v>
      </c>
      <c r="AQ391" s="97"/>
      <c r="AR391" s="171">
        <f t="shared" si="197"/>
        <v>-2.9938145975742417E-2</v>
      </c>
      <c r="AS391" s="149">
        <f t="shared" si="198"/>
        <v>-5.1057373924451605E-3</v>
      </c>
      <c r="AT391" s="149">
        <f t="shared" si="199"/>
        <v>-2.4458880581437671E-2</v>
      </c>
      <c r="AU391" s="175">
        <f t="shared" si="202"/>
        <v>1.6895827931696281</v>
      </c>
      <c r="AV391" s="149">
        <f t="shared" si="203"/>
        <v>4.0146570774168051</v>
      </c>
      <c r="AW391" s="149">
        <f t="shared" si="204"/>
        <v>1.6311714445170296</v>
      </c>
    </row>
    <row r="392" spans="1:49" ht="15" x14ac:dyDescent="0.25">
      <c r="A392" s="130">
        <v>1903.07</v>
      </c>
      <c r="B392" s="138"/>
      <c r="C392" s="166">
        <f>raw_Data!B398</f>
        <v>6.85</v>
      </c>
      <c r="D392" s="167">
        <f>raw_Data!J398</f>
        <v>2.8475E-2</v>
      </c>
      <c r="E392" s="167">
        <f>raw_Data!L398</f>
        <v>2.749698516855581E-3</v>
      </c>
      <c r="F392" s="168">
        <f t="shared" si="179"/>
        <v>7.18</v>
      </c>
      <c r="G392" s="167">
        <f>raw_Data!K398</f>
        <v>3.9658774373259051E-3</v>
      </c>
      <c r="H392" s="167">
        <f t="shared" si="180"/>
        <v>-4.5961002785515293E-2</v>
      </c>
      <c r="I392" s="165"/>
      <c r="J392" s="167">
        <f t="shared" si="181"/>
        <v>1.0006833231856822</v>
      </c>
      <c r="K392" s="167">
        <f t="shared" si="200"/>
        <v>3.4330217025377863E-3</v>
      </c>
      <c r="L392" s="93"/>
      <c r="M392" s="171">
        <f t="shared" si="176"/>
        <v>1.0034330217025378</v>
      </c>
      <c r="N392" s="172">
        <f t="shared" si="182"/>
        <v>0.95800487465181061</v>
      </c>
      <c r="O392" s="170">
        <f t="shared" si="177"/>
        <v>391</v>
      </c>
      <c r="P392" s="170">
        <f t="shared" si="178"/>
        <v>393</v>
      </c>
      <c r="Q392" s="169"/>
      <c r="R392" s="149">
        <f t="shared" si="183"/>
        <v>0.18228447510576568</v>
      </c>
      <c r="S392" s="173">
        <f t="shared" si="184"/>
        <v>-0.94368096016502645</v>
      </c>
      <c r="T392" s="149">
        <v>0</v>
      </c>
      <c r="U392" s="97"/>
      <c r="V392" s="149">
        <f>1/PI()*ATAN('Exhibit4_Impact-Test'!$Y$25*S_RDY_SP)+'Exhibit4_Impact-Test'!$Y$26</f>
        <v>0.61127936262629734</v>
      </c>
      <c r="W392" s="172">
        <f t="shared" si="185"/>
        <v>0.60021561671926449</v>
      </c>
      <c r="X392" s="149">
        <f>1/PI()*ATAN('Exhibit4_Impact-Test'!$Y$25*S_RS_SP)+'Exhibit4_Impact-Test'!$Y$26</f>
        <v>0.1550913116488159</v>
      </c>
      <c r="Y392" s="172">
        <f t="shared" si="186"/>
        <v>0.14911691582505607</v>
      </c>
      <c r="Z392" s="149">
        <f>1/PI()*ATAN('Exhibit4_Impact-Test'!$Y$25*S_5050_SP)+'Exhibit4_Impact-Test'!$Y$26</f>
        <v>0.5</v>
      </c>
      <c r="AA392" s="149">
        <f t="shared" si="187"/>
        <v>0.48841968253617341</v>
      </c>
      <c r="AB392" s="195">
        <f>VLOOKUP(_xlfn.NUMBERVALUE(LEFT(A392,4)),Transactioncosts!$C:$G,5,FALSE)</f>
        <v>76.666666666666671</v>
      </c>
      <c r="AC392" s="174"/>
      <c r="AD392" s="175">
        <f t="shared" si="188"/>
        <v>0.97566373292807551</v>
      </c>
      <c r="AE392" s="149">
        <f t="shared" si="189"/>
        <v>0.99638751079066523</v>
      </c>
      <c r="AF392" s="149">
        <f t="shared" si="190"/>
        <v>0.9807189481771742</v>
      </c>
      <c r="AG392" s="176">
        <f t="shared" si="191"/>
        <v>0.97547837929385584</v>
      </c>
      <c r="AH392" s="149">
        <f t="shared" si="192"/>
        <v>0.99631713034871006</v>
      </c>
      <c r="AI392" s="149">
        <f t="shared" si="193"/>
        <v>0.98063016574328488</v>
      </c>
      <c r="AJ392" s="97"/>
      <c r="AK392" s="171">
        <f t="shared" si="194"/>
        <v>-2.4637287869534695E-2</v>
      </c>
      <c r="AL392" s="149">
        <f t="shared" si="195"/>
        <v>-3.6190300056004321E-3</v>
      </c>
      <c r="AM392" s="149">
        <f t="shared" si="196"/>
        <v>-1.9469355696611495E-2</v>
      </c>
      <c r="AN392" s="149">
        <f t="shared" si="201"/>
        <v>1.7001444232830987</v>
      </c>
      <c r="AO392" s="149">
        <f t="shared" si="201"/>
        <v>4.7869896266768679</v>
      </c>
      <c r="AP392" s="149">
        <f t="shared" si="201"/>
        <v>1.6284742603030202</v>
      </c>
      <c r="AQ392" s="97"/>
      <c r="AR392" s="171">
        <f t="shared" si="197"/>
        <v>-2.4827282881805916E-2</v>
      </c>
      <c r="AS392" s="149">
        <f t="shared" si="198"/>
        <v>-3.6896681127553377E-3</v>
      </c>
      <c r="AT392" s="149">
        <f t="shared" si="199"/>
        <v>-1.9559887701668461E-2</v>
      </c>
      <c r="AU392" s="175">
        <f t="shared" si="202"/>
        <v>1.6647555102878222</v>
      </c>
      <c r="AV392" s="149">
        <f t="shared" si="203"/>
        <v>4.0109674093040502</v>
      </c>
      <c r="AW392" s="149">
        <f t="shared" si="204"/>
        <v>1.6116115568153611</v>
      </c>
    </row>
    <row r="393" spans="1:49" ht="15" x14ac:dyDescent="0.25">
      <c r="A393" s="130">
        <v>1903.08</v>
      </c>
      <c r="B393" s="138"/>
      <c r="C393" s="166">
        <f>raw_Data!B399</f>
        <v>6.63</v>
      </c>
      <c r="D393" s="167">
        <f>raw_Data!J399</f>
        <v>2.8608333333333333E-2</v>
      </c>
      <c r="E393" s="167">
        <f>raw_Data!L399</f>
        <v>2.7564360903813423E-3</v>
      </c>
      <c r="F393" s="168">
        <f t="shared" si="179"/>
        <v>6.85</v>
      </c>
      <c r="G393" s="167">
        <f>raw_Data!K399</f>
        <v>4.1763990267639902E-3</v>
      </c>
      <c r="H393" s="167">
        <f t="shared" si="180"/>
        <v>-3.2116788321167822E-2</v>
      </c>
      <c r="I393" s="165"/>
      <c r="J393" s="167">
        <f t="shared" si="181"/>
        <v>1.000683012083341</v>
      </c>
      <c r="K393" s="167">
        <f t="shared" si="200"/>
        <v>3.4394481737223259E-3</v>
      </c>
      <c r="L393" s="93"/>
      <c r="M393" s="171">
        <f t="shared" si="176"/>
        <v>1.0034394481737223</v>
      </c>
      <c r="N393" s="172">
        <f t="shared" si="182"/>
        <v>0.97205961070559621</v>
      </c>
      <c r="O393" s="170">
        <f t="shared" si="177"/>
        <v>392</v>
      </c>
      <c r="P393" s="170">
        <f t="shared" si="178"/>
        <v>394</v>
      </c>
      <c r="Q393" s="169"/>
      <c r="R393" s="149">
        <f t="shared" si="183"/>
        <v>0.20598908706140126</v>
      </c>
      <c r="S393" s="173">
        <f t="shared" si="184"/>
        <v>-0.92113634707076608</v>
      </c>
      <c r="T393" s="149">
        <v>0</v>
      </c>
      <c r="U393" s="97"/>
      <c r="V393" s="149">
        <f>1/PI()*ATAN('Exhibit4_Impact-Test'!$Y$25*S_RDY_SP)+'Exhibit4_Impact-Test'!$Y$26</f>
        <v>0.62439217770444166</v>
      </c>
      <c r="W393" s="172">
        <f t="shared" si="185"/>
        <v>0.61691193665694843</v>
      </c>
      <c r="X393" s="149">
        <f>1/PI()*ATAN('Exhibit4_Impact-Test'!$Y$25*S_RS_SP)+'Exhibit4_Impact-Test'!$Y$26</f>
        <v>0.15829697347138866</v>
      </c>
      <c r="Y393" s="172">
        <f t="shared" si="186"/>
        <v>0.15410955610694629</v>
      </c>
      <c r="Z393" s="149">
        <f>1/PI()*ATAN('Exhibit4_Impact-Test'!$Y$25*S_5050_SP)+'Exhibit4_Impact-Test'!$Y$26</f>
        <v>0.5</v>
      </c>
      <c r="AA393" s="149">
        <f t="shared" si="187"/>
        <v>0.49205774426287818</v>
      </c>
      <c r="AB393" s="195">
        <f>VLOOKUP(_xlfn.NUMBERVALUE(LEFT(A393,4)),Transactioncosts!$C:$G,5,FALSE)</f>
        <v>76.666666666666671</v>
      </c>
      <c r="AC393" s="174"/>
      <c r="AD393" s="175">
        <f t="shared" si="188"/>
        <v>0.98384612312098763</v>
      </c>
      <c r="AE393" s="149">
        <f t="shared" si="189"/>
        <v>0.99847211487449394</v>
      </c>
      <c r="AF393" s="149">
        <f t="shared" si="190"/>
        <v>0.98774952943965921</v>
      </c>
      <c r="AG393" s="176">
        <f t="shared" si="191"/>
        <v>0.9837196756689055</v>
      </c>
      <c r="AH393" s="149">
        <f t="shared" si="192"/>
        <v>0.99841321388409565</v>
      </c>
      <c r="AI393" s="149">
        <f t="shared" si="193"/>
        <v>0.98768863881234126</v>
      </c>
      <c r="AJ393" s="97"/>
      <c r="AK393" s="171">
        <f t="shared" si="194"/>
        <v>-1.6285773100431004E-2</v>
      </c>
      <c r="AL393" s="149">
        <f t="shared" si="195"/>
        <v>-1.52905353226362E-3</v>
      </c>
      <c r="AM393" s="149">
        <f t="shared" si="196"/>
        <v>-1.232612608694458E-2</v>
      </c>
      <c r="AN393" s="149">
        <f t="shared" si="201"/>
        <v>1.6838586501826676</v>
      </c>
      <c r="AO393" s="149">
        <f t="shared" si="201"/>
        <v>4.7854605731446043</v>
      </c>
      <c r="AP393" s="149">
        <f t="shared" si="201"/>
        <v>1.6161481342160757</v>
      </c>
      <c r="AQ393" s="97"/>
      <c r="AR393" s="171">
        <f t="shared" si="197"/>
        <v>-1.6414304966896637E-2</v>
      </c>
      <c r="AS393" s="149">
        <f t="shared" si="198"/>
        <v>-1.588046394364511E-3</v>
      </c>
      <c r="AT393" s="149">
        <f t="shared" si="199"/>
        <v>-1.2387773804717615E-2</v>
      </c>
      <c r="AU393" s="175">
        <f t="shared" si="202"/>
        <v>1.6483412053209257</v>
      </c>
      <c r="AV393" s="149">
        <f t="shared" si="203"/>
        <v>4.0093793629096854</v>
      </c>
      <c r="AW393" s="149">
        <f t="shared" si="204"/>
        <v>1.5992237830106435</v>
      </c>
    </row>
    <row r="394" spans="1:49" ht="15" x14ac:dyDescent="0.25">
      <c r="A394" s="130">
        <v>1903.09</v>
      </c>
      <c r="B394" s="138"/>
      <c r="C394" s="166">
        <f>raw_Data!B400</f>
        <v>6.47</v>
      </c>
      <c r="D394" s="167">
        <f>raw_Data!J400</f>
        <v>2.8749999999999998E-2</v>
      </c>
      <c r="E394" s="167">
        <f>raw_Data!L400</f>
        <v>2.7631731659727432E-3</v>
      </c>
      <c r="F394" s="168">
        <f t="shared" si="179"/>
        <v>6.63</v>
      </c>
      <c r="G394" s="167">
        <f>raw_Data!K400</f>
        <v>4.336349924585218E-3</v>
      </c>
      <c r="H394" s="167">
        <f t="shared" si="180"/>
        <v>-2.4132730015082982E-2</v>
      </c>
      <c r="I394" s="165"/>
      <c r="J394" s="167">
        <f t="shared" si="181"/>
        <v>1.000682701183891</v>
      </c>
      <c r="K394" s="167">
        <f t="shared" si="200"/>
        <v>3.4458743498637645E-3</v>
      </c>
      <c r="L394" s="93"/>
      <c r="M394" s="171">
        <f t="shared" si="176"/>
        <v>1.0034458743498638</v>
      </c>
      <c r="N394" s="172">
        <f t="shared" si="182"/>
        <v>0.98020361990950222</v>
      </c>
      <c r="O394" s="170">
        <f t="shared" si="177"/>
        <v>393</v>
      </c>
      <c r="P394" s="170">
        <f t="shared" si="178"/>
        <v>395</v>
      </c>
      <c r="Q394" s="169"/>
      <c r="R394" s="149">
        <f t="shared" si="183"/>
        <v>0.22274940071081847</v>
      </c>
      <c r="S394" s="173">
        <f t="shared" si="184"/>
        <v>-0.89748897085279311</v>
      </c>
      <c r="T394" s="149">
        <v>0</v>
      </c>
      <c r="U394" s="97"/>
      <c r="V394" s="149">
        <f>1/PI()*ATAN('Exhibit4_Impact-Test'!$Y$25*S_RDY_SP)+'Exhibit4_Impact-Test'!$Y$26</f>
        <v>0.63340508258070194</v>
      </c>
      <c r="W394" s="172">
        <f t="shared" si="185"/>
        <v>0.62794661030122045</v>
      </c>
      <c r="X394" s="149">
        <f>1/PI()*ATAN('Exhibit4_Impact-Test'!$Y$25*S_RS_SP)+'Exhibit4_Impact-Test'!$Y$26</f>
        <v>0.16179229398498401</v>
      </c>
      <c r="Y394" s="172">
        <f t="shared" si="186"/>
        <v>0.1586392911658264</v>
      </c>
      <c r="Z394" s="149">
        <f>1/PI()*ATAN('Exhibit4_Impact-Test'!$Y$25*S_5050_SP)+'Exhibit4_Impact-Test'!$Y$26</f>
        <v>0.5</v>
      </c>
      <c r="AA394" s="149">
        <f t="shared" si="187"/>
        <v>0.49414154201444754</v>
      </c>
      <c r="AB394" s="195">
        <f>VLOOKUP(_xlfn.NUMBERVALUE(LEFT(A394,4)),Transactioncosts!$C:$G,5,FALSE)</f>
        <v>76.666666666666671</v>
      </c>
      <c r="AC394" s="174"/>
      <c r="AD394" s="175">
        <f t="shared" si="188"/>
        <v>0.98872411225670487</v>
      </c>
      <c r="AE394" s="149">
        <f t="shared" si="189"/>
        <v>0.99968545668657494</v>
      </c>
      <c r="AF394" s="149">
        <f t="shared" si="190"/>
        <v>0.99182474712968305</v>
      </c>
      <c r="AG394" s="176">
        <f t="shared" si="191"/>
        <v>0.98863085445781207</v>
      </c>
      <c r="AH394" s="149">
        <f t="shared" si="192"/>
        <v>0.99968237645011115</v>
      </c>
      <c r="AI394" s="149">
        <f t="shared" si="193"/>
        <v>0.99177983228512712</v>
      </c>
      <c r="AJ394" s="97"/>
      <c r="AK394" s="171">
        <f t="shared" si="194"/>
        <v>-1.1339942537139467E-2</v>
      </c>
      <c r="AL394" s="149">
        <f t="shared" si="195"/>
        <v>-3.1459279254889808E-4</v>
      </c>
      <c r="AM394" s="149">
        <f t="shared" si="196"/>
        <v>-8.2088535044918531E-3</v>
      </c>
      <c r="AN394" s="149">
        <f t="shared" si="201"/>
        <v>1.6725187076455281</v>
      </c>
      <c r="AO394" s="149">
        <f t="shared" si="201"/>
        <v>4.7851459803520555</v>
      </c>
      <c r="AP394" s="149">
        <f t="shared" si="201"/>
        <v>1.6079392807115838</v>
      </c>
      <c r="AQ394" s="97"/>
      <c r="AR394" s="171">
        <f t="shared" si="197"/>
        <v>-1.1434268341592167E-2</v>
      </c>
      <c r="AS394" s="149">
        <f t="shared" si="198"/>
        <v>-3.1767400293223377E-4</v>
      </c>
      <c r="AT394" s="149">
        <f t="shared" si="199"/>
        <v>-8.2541395912751978E-3</v>
      </c>
      <c r="AU394" s="175">
        <f t="shared" si="202"/>
        <v>1.6369069369793334</v>
      </c>
      <c r="AV394" s="149">
        <f t="shared" si="203"/>
        <v>4.009061688906753</v>
      </c>
      <c r="AW394" s="149">
        <f t="shared" si="204"/>
        <v>1.5909696434193683</v>
      </c>
    </row>
    <row r="395" spans="1:49" ht="15" x14ac:dyDescent="0.25">
      <c r="A395" s="130">
        <v>1903.1</v>
      </c>
      <c r="B395" s="138"/>
      <c r="C395" s="166">
        <f>raw_Data!B401</f>
        <v>6.26</v>
      </c>
      <c r="D395" s="167">
        <f>raw_Data!J401</f>
        <v>2.8891666666666666E-2</v>
      </c>
      <c r="E395" s="167">
        <f>raw_Data!L401</f>
        <v>2.7699097437066111E-3</v>
      </c>
      <c r="F395" s="168">
        <f t="shared" si="179"/>
        <v>6.47</v>
      </c>
      <c r="G395" s="167">
        <f>raw_Data!K401</f>
        <v>4.4654817104585265E-3</v>
      </c>
      <c r="H395" s="167">
        <f t="shared" si="180"/>
        <v>-3.2457496136012343E-2</v>
      </c>
      <c r="I395" s="165"/>
      <c r="J395" s="167">
        <f t="shared" si="181"/>
        <v>1.0006823904871498</v>
      </c>
      <c r="K395" s="167">
        <f t="shared" si="200"/>
        <v>3.4523002308564088E-3</v>
      </c>
      <c r="L395" s="93"/>
      <c r="M395" s="171">
        <f t="shared" si="176"/>
        <v>1.0034523002308564</v>
      </c>
      <c r="N395" s="172">
        <f t="shared" si="182"/>
        <v>0.97200798557444612</v>
      </c>
      <c r="O395" s="170">
        <f t="shared" si="177"/>
        <v>394</v>
      </c>
      <c r="P395" s="170">
        <f t="shared" si="178"/>
        <v>396</v>
      </c>
      <c r="Q395" s="169"/>
      <c r="R395" s="149">
        <f t="shared" si="183"/>
        <v>0.23549451088557152</v>
      </c>
      <c r="S395" s="173">
        <f t="shared" si="184"/>
        <v>-0.92154682972430035</v>
      </c>
      <c r="T395" s="149">
        <v>0</v>
      </c>
      <c r="U395" s="97"/>
      <c r="V395" s="149">
        <f>1/PI()*ATAN('Exhibit4_Impact-Test'!$Y$25*S_RDY_SP)+'Exhibit4_Impact-Test'!$Y$26</f>
        <v>0.64011067102637231</v>
      </c>
      <c r="W395" s="172">
        <f t="shared" si="185"/>
        <v>0.63274403303274207</v>
      </c>
      <c r="X395" s="149">
        <f>1/PI()*ATAN('Exhibit4_Impact-Test'!$Y$25*S_RS_SP)+'Exhibit4_Impact-Test'!$Y$26</f>
        <v>0.15823752119228912</v>
      </c>
      <c r="Y395" s="172">
        <f t="shared" si="186"/>
        <v>0.15404279842134783</v>
      </c>
      <c r="Z395" s="149">
        <f>1/PI()*ATAN('Exhibit4_Impact-Test'!$Y$25*S_5050_SP)+'Exhibit4_Impact-Test'!$Y$26</f>
        <v>0.5</v>
      </c>
      <c r="AA395" s="149">
        <f t="shared" si="187"/>
        <v>0.49204126884191146</v>
      </c>
      <c r="AB395" s="195">
        <f>VLOOKUP(_xlfn.NUMBERVALUE(LEFT(A395,4)),Transactioncosts!$C:$G,5,FALSE)</f>
        <v>76.666666666666671</v>
      </c>
      <c r="AC395" s="174"/>
      <c r="AD395" s="175">
        <f t="shared" si="188"/>
        <v>0.98332445887617725</v>
      </c>
      <c r="AE395" s="149">
        <f t="shared" si="189"/>
        <v>0.99847662982403573</v>
      </c>
      <c r="AF395" s="149">
        <f t="shared" si="190"/>
        <v>0.98773014290265126</v>
      </c>
      <c r="AG395" s="176">
        <f t="shared" si="191"/>
        <v>0.98320276804326323</v>
      </c>
      <c r="AH395" s="149">
        <f t="shared" si="192"/>
        <v>0.99382371250788204</v>
      </c>
      <c r="AI395" s="149">
        <f t="shared" si="193"/>
        <v>0.98766912596377254</v>
      </c>
      <c r="AJ395" s="97"/>
      <c r="AK395" s="171">
        <f t="shared" si="194"/>
        <v>-1.6816143228789781E-2</v>
      </c>
      <c r="AL395" s="149">
        <f t="shared" si="195"/>
        <v>-1.5245316840651788E-3</v>
      </c>
      <c r="AM395" s="149">
        <f t="shared" si="196"/>
        <v>-1.2345753256264511E-2</v>
      </c>
      <c r="AN395" s="149">
        <f t="shared" si="201"/>
        <v>1.6557025644167382</v>
      </c>
      <c r="AO395" s="149">
        <f t="shared" si="201"/>
        <v>4.78362144866799</v>
      </c>
      <c r="AP395" s="149">
        <f t="shared" si="201"/>
        <v>1.5955935274553192</v>
      </c>
      <c r="AQ395" s="97"/>
      <c r="AR395" s="171">
        <f t="shared" si="197"/>
        <v>-1.6939905393283158E-2</v>
      </c>
      <c r="AS395" s="149">
        <f t="shared" si="198"/>
        <v>-6.1954396559463594E-3</v>
      </c>
      <c r="AT395" s="149">
        <f t="shared" si="199"/>
        <v>-1.2407530072586955E-2</v>
      </c>
      <c r="AU395" s="175">
        <f t="shared" si="202"/>
        <v>1.6199670315860504</v>
      </c>
      <c r="AV395" s="149">
        <f t="shared" si="203"/>
        <v>4.0028662492508067</v>
      </c>
      <c r="AW395" s="149">
        <f t="shared" si="204"/>
        <v>1.5785621133467813</v>
      </c>
    </row>
    <row r="396" spans="1:49" ht="15" x14ac:dyDescent="0.25">
      <c r="A396" s="130">
        <v>1903.11</v>
      </c>
      <c r="B396" s="138"/>
      <c r="C396" s="166">
        <f>raw_Data!B402</f>
        <v>6.28</v>
      </c>
      <c r="D396" s="167">
        <f>raw_Data!J402</f>
        <v>2.9024999999999999E-2</v>
      </c>
      <c r="E396" s="167">
        <f>raw_Data!L402</f>
        <v>2.7766458236597735E-3</v>
      </c>
      <c r="F396" s="168">
        <f t="shared" si="179"/>
        <v>6.26</v>
      </c>
      <c r="G396" s="167">
        <f>raw_Data!K402</f>
        <v>4.6365814696485621E-3</v>
      </c>
      <c r="H396" s="167">
        <f t="shared" si="180"/>
        <v>3.1948881789138905E-3</v>
      </c>
      <c r="I396" s="165"/>
      <c r="J396" s="167">
        <f t="shared" si="181"/>
        <v>1.0006820799929577</v>
      </c>
      <c r="K396" s="167">
        <f t="shared" si="200"/>
        <v>3.4587258166174362E-3</v>
      </c>
      <c r="L396" s="93"/>
      <c r="M396" s="171">
        <f t="shared" si="176"/>
        <v>1.0034587258166174</v>
      </c>
      <c r="N396" s="172">
        <f t="shared" si="182"/>
        <v>1.0078314696485624</v>
      </c>
      <c r="O396" s="170">
        <f t="shared" si="177"/>
        <v>395</v>
      </c>
      <c r="P396" s="170">
        <f t="shared" si="178"/>
        <v>397</v>
      </c>
      <c r="Q396" s="169"/>
      <c r="R396" s="149">
        <f t="shared" si="183"/>
        <v>0.25203185586395105</v>
      </c>
      <c r="S396" s="173">
        <f t="shared" si="184"/>
        <v>0.53562387533663292</v>
      </c>
      <c r="T396" s="149">
        <v>0</v>
      </c>
      <c r="U396" s="97"/>
      <c r="V396" s="149">
        <f>1/PI()*ATAN('Exhibit4_Impact-Test'!$Y$25*S_RDY_SP)+'Exhibit4_Impact-Test'!$Y$26</f>
        <v>0.64861675036934696</v>
      </c>
      <c r="W396" s="172">
        <f t="shared" si="185"/>
        <v>0.64960712145620181</v>
      </c>
      <c r="X396" s="149">
        <f>1/PI()*ATAN('Exhibit4_Impact-Test'!$Y$25*S_RS_SP)+'Exhibit4_Impact-Test'!$Y$26</f>
        <v>0.76094505705009619</v>
      </c>
      <c r="Y396" s="172">
        <f t="shared" si="186"/>
        <v>0.7617351311671311</v>
      </c>
      <c r="Z396" s="149">
        <f>1/PI()*ATAN('Exhibit4_Impact-Test'!$Y$25*S_5050_SP)+'Exhibit4_Impact-Test'!$Y$26</f>
        <v>0.5</v>
      </c>
      <c r="AA396" s="149">
        <f t="shared" si="187"/>
        <v>0.50108704945755822</v>
      </c>
      <c r="AB396" s="195">
        <f>VLOOKUP(_xlfn.NUMBERVALUE(LEFT(A396,4)),Transactioncosts!$C:$G,5,FALSE)</f>
        <v>76.666666666666671</v>
      </c>
      <c r="AC396" s="174"/>
      <c r="AD396" s="175">
        <f t="shared" si="188"/>
        <v>1.0062949607110911</v>
      </c>
      <c r="AE396" s="149">
        <f t="shared" si="189"/>
        <v>1.0067861436212824</v>
      </c>
      <c r="AF396" s="149">
        <f t="shared" si="190"/>
        <v>1.0056450977325899</v>
      </c>
      <c r="AG396" s="176">
        <f t="shared" si="191"/>
        <v>1.0062860010631745</v>
      </c>
      <c r="AH396" s="149">
        <f t="shared" si="192"/>
        <v>1.0061489070125895</v>
      </c>
      <c r="AI396" s="149">
        <f t="shared" si="193"/>
        <v>1.0056367636867487</v>
      </c>
      <c r="AJ396" s="97"/>
      <c r="AK396" s="171">
        <f t="shared" si="194"/>
        <v>6.2752302044657765E-3</v>
      </c>
      <c r="AL396" s="149">
        <f t="shared" si="195"/>
        <v>6.7632213925818358E-3</v>
      </c>
      <c r="AM396" s="149">
        <f t="shared" si="196"/>
        <v>5.6292238799988186E-3</v>
      </c>
      <c r="AN396" s="149">
        <f t="shared" si="201"/>
        <v>1.661977794621204</v>
      </c>
      <c r="AO396" s="149">
        <f t="shared" si="201"/>
        <v>4.7903846700605719</v>
      </c>
      <c r="AP396" s="149">
        <f t="shared" si="201"/>
        <v>1.6012227513353181</v>
      </c>
      <c r="AQ396" s="97"/>
      <c r="AR396" s="171">
        <f t="shared" si="197"/>
        <v>6.2663265647246395E-3</v>
      </c>
      <c r="AS396" s="149">
        <f t="shared" si="198"/>
        <v>6.1300796230254516E-3</v>
      </c>
      <c r="AT396" s="149">
        <f t="shared" si="199"/>
        <v>5.6209365822300367E-3</v>
      </c>
      <c r="AU396" s="175">
        <f t="shared" si="202"/>
        <v>1.6262333581507751</v>
      </c>
      <c r="AV396" s="149">
        <f t="shared" si="203"/>
        <v>4.0089963288738319</v>
      </c>
      <c r="AW396" s="149">
        <f t="shared" si="204"/>
        <v>1.5841830499290113</v>
      </c>
    </row>
    <row r="397" spans="1:49" ht="15" x14ac:dyDescent="0.25">
      <c r="A397" s="130">
        <v>1903.12</v>
      </c>
      <c r="B397" s="138"/>
      <c r="C397" s="166">
        <f>raw_Data!B403</f>
        <v>6.57</v>
      </c>
      <c r="D397" s="167">
        <f>raw_Data!J403</f>
        <v>2.9166666666666664E-2</v>
      </c>
      <c r="E397" s="167">
        <f>raw_Data!L403</f>
        <v>2.7833814059092798E-3</v>
      </c>
      <c r="F397" s="168">
        <f t="shared" si="179"/>
        <v>6.28</v>
      </c>
      <c r="G397" s="167">
        <f>raw_Data!K403</f>
        <v>4.6443736730360924E-3</v>
      </c>
      <c r="H397" s="167">
        <f t="shared" si="180"/>
        <v>4.6178343949044631E-2</v>
      </c>
      <c r="I397" s="165"/>
      <c r="J397" s="167">
        <f t="shared" si="181"/>
        <v>1.0006817697011772</v>
      </c>
      <c r="K397" s="167">
        <f t="shared" si="200"/>
        <v>3.4651511070864505E-3</v>
      </c>
      <c r="L397" s="93"/>
      <c r="M397" s="171">
        <f t="shared" si="176"/>
        <v>1.0034651511070865</v>
      </c>
      <c r="N397" s="172">
        <f t="shared" si="182"/>
        <v>1.0508227176220808</v>
      </c>
      <c r="O397" s="170">
        <f t="shared" si="177"/>
        <v>396</v>
      </c>
      <c r="P397" s="170">
        <f t="shared" si="178"/>
        <v>398</v>
      </c>
      <c r="Q397" s="169"/>
      <c r="R397" s="149">
        <f t="shared" si="183"/>
        <v>0.25168076302830167</v>
      </c>
      <c r="S397" s="173">
        <f t="shared" si="184"/>
        <v>0.94328165858982704</v>
      </c>
      <c r="T397" s="149">
        <v>0</v>
      </c>
      <c r="U397" s="97"/>
      <c r="V397" s="149">
        <f>1/PI()*ATAN('Exhibit4_Impact-Test'!$Y$25*S_RDY_SP)+'Exhibit4_Impact-Test'!$Y$26</f>
        <v>0.64843847172794478</v>
      </c>
      <c r="W397" s="172">
        <f t="shared" si="185"/>
        <v>0.65887764341103994</v>
      </c>
      <c r="X397" s="149">
        <f>1/PI()*ATAN('Exhibit4_Impact-Test'!$Y$25*S_RS_SP)+'Exhibit4_Impact-Test'!$Y$26</f>
        <v>0.84485294969229718</v>
      </c>
      <c r="Y397" s="172">
        <f t="shared" si="186"/>
        <v>0.85080178354441394</v>
      </c>
      <c r="Z397" s="149">
        <f>1/PI()*ATAN('Exhibit4_Impact-Test'!$Y$25*S_5050_SP)+'Exhibit4_Impact-Test'!$Y$26</f>
        <v>0.5</v>
      </c>
      <c r="AA397" s="149">
        <f t="shared" si="187"/>
        <v>0.51152651661821158</v>
      </c>
      <c r="AB397" s="195">
        <f>VLOOKUP(_xlfn.NUMBERVALUE(LEFT(A397,4)),Transactioncosts!$C:$G,5,FALSE)</f>
        <v>76.666666666666671</v>
      </c>
      <c r="AC397" s="174"/>
      <c r="AD397" s="175">
        <f t="shared" si="188"/>
        <v>1.0341736191628239</v>
      </c>
      <c r="AE397" s="149">
        <f t="shared" si="189"/>
        <v>1.0434753308675286</v>
      </c>
      <c r="AF397" s="149">
        <f t="shared" si="190"/>
        <v>1.0271439343645836</v>
      </c>
      <c r="AG397" s="176">
        <f t="shared" si="191"/>
        <v>1.0339865927806871</v>
      </c>
      <c r="AH397" s="149">
        <f t="shared" si="192"/>
        <v>1.0433308687897789</v>
      </c>
      <c r="AI397" s="149">
        <f t="shared" si="193"/>
        <v>1.0270555644038439</v>
      </c>
      <c r="AJ397" s="97"/>
      <c r="AK397" s="171">
        <f t="shared" si="194"/>
        <v>3.360267220639198E-2</v>
      </c>
      <c r="AL397" s="149">
        <f t="shared" si="195"/>
        <v>4.2556806496235333E-2</v>
      </c>
      <c r="AM397" s="149">
        <f t="shared" si="196"/>
        <v>2.6782071432597684E-2</v>
      </c>
      <c r="AN397" s="149">
        <f t="shared" si="201"/>
        <v>1.695580466827596</v>
      </c>
      <c r="AO397" s="149">
        <f t="shared" si="201"/>
        <v>4.8329414765568073</v>
      </c>
      <c r="AP397" s="149">
        <f t="shared" si="201"/>
        <v>1.6280048227679158</v>
      </c>
      <c r="AQ397" s="97"/>
      <c r="AR397" s="171">
        <f t="shared" si="197"/>
        <v>3.3421809639201473E-2</v>
      </c>
      <c r="AS397" s="149">
        <f t="shared" si="198"/>
        <v>4.2418353698841636E-2</v>
      </c>
      <c r="AT397" s="149">
        <f t="shared" si="199"/>
        <v>2.6696033089343114E-2</v>
      </c>
      <c r="AU397" s="175">
        <f t="shared" si="202"/>
        <v>1.6596551677899765</v>
      </c>
      <c r="AV397" s="149">
        <f t="shared" si="203"/>
        <v>4.0514146825726733</v>
      </c>
      <c r="AW397" s="149">
        <f t="shared" si="204"/>
        <v>1.6108790830183544</v>
      </c>
    </row>
    <row r="398" spans="1:49" ht="15" x14ac:dyDescent="0.25">
      <c r="A398" s="130">
        <v>1904.01</v>
      </c>
      <c r="B398" s="138"/>
      <c r="C398" s="166">
        <f>raw_Data!B404</f>
        <v>6.68</v>
      </c>
      <c r="D398" s="167">
        <f>raw_Data!J404</f>
        <v>2.8891666666666666E-2</v>
      </c>
      <c r="E398" s="167">
        <f>raw_Data!L404</f>
        <v>2.7901164905321796E-3</v>
      </c>
      <c r="F398" s="168">
        <f t="shared" si="179"/>
        <v>6.57</v>
      </c>
      <c r="G398" s="167">
        <f>raw_Data!K404</f>
        <v>4.397513952308473E-3</v>
      </c>
      <c r="H398" s="167">
        <f t="shared" si="180"/>
        <v>1.6742770167427645E-2</v>
      </c>
      <c r="I398" s="165"/>
      <c r="J398" s="167">
        <f t="shared" si="181"/>
        <v>1.0006814596116489</v>
      </c>
      <c r="K398" s="167">
        <f t="shared" si="200"/>
        <v>3.4715761021810732E-3</v>
      </c>
      <c r="L398" s="93"/>
      <c r="M398" s="171">
        <f t="shared" si="176"/>
        <v>1.0034715761021811</v>
      </c>
      <c r="N398" s="172">
        <f t="shared" si="182"/>
        <v>1.0211402841197361</v>
      </c>
      <c r="O398" s="170">
        <f t="shared" si="177"/>
        <v>397</v>
      </c>
      <c r="P398" s="170">
        <f t="shared" si="178"/>
        <v>399</v>
      </c>
      <c r="Q398" s="169"/>
      <c r="R398" s="149">
        <f t="shared" si="183"/>
        <v>0.22478151621468681</v>
      </c>
      <c r="S398" s="173">
        <f t="shared" si="184"/>
        <v>0.85745366180041316</v>
      </c>
      <c r="T398" s="149">
        <v>0</v>
      </c>
      <c r="U398" s="97"/>
      <c r="V398" s="149">
        <f>1/PI()*ATAN('Exhibit4_Impact-Test'!$Y$25*S_RDY_SP)+'Exhibit4_Impact-Test'!$Y$26</f>
        <v>0.63448289791492662</v>
      </c>
      <c r="W398" s="172">
        <f t="shared" si="185"/>
        <v>0.63852123372741232</v>
      </c>
      <c r="X398" s="149">
        <f>1/PI()*ATAN('Exhibit4_Impact-Test'!$Y$25*S_RS_SP)+'Exhibit4_Impact-Test'!$Y$26</f>
        <v>0.83195890383792648</v>
      </c>
      <c r="Y398" s="172">
        <f t="shared" si="186"/>
        <v>0.83438496284114261</v>
      </c>
      <c r="Z398" s="149">
        <f>1/PI()*ATAN('Exhibit4_Impact-Test'!$Y$25*S_5050_SP)+'Exhibit4_Impact-Test'!$Y$26</f>
        <v>0.5</v>
      </c>
      <c r="AA398" s="149">
        <f t="shared" si="187"/>
        <v>0.50436348032052392</v>
      </c>
      <c r="AB398" s="195">
        <f>VLOOKUP(_xlfn.NUMBERVALUE(LEFT(A398,4)),Transactioncosts!$C:$G,5,FALSE)</f>
        <v>53.333333333333343</v>
      </c>
      <c r="AC398" s="174"/>
      <c r="AD398" s="175">
        <f t="shared" si="188"/>
        <v>1.0146820691675722</v>
      </c>
      <c r="AE398" s="149">
        <f t="shared" si="189"/>
        <v>1.0181712150566986</v>
      </c>
      <c r="AF398" s="149">
        <f t="shared" si="190"/>
        <v>1.0123059301109585</v>
      </c>
      <c r="AG398" s="176">
        <f t="shared" si="191"/>
        <v>1.0146212920086231</v>
      </c>
      <c r="AH398" s="149">
        <f t="shared" si="192"/>
        <v>1.0145771231411753</v>
      </c>
      <c r="AI398" s="149">
        <f t="shared" si="193"/>
        <v>1.0122826582159157</v>
      </c>
      <c r="AJ398" s="97"/>
      <c r="AK398" s="171">
        <f t="shared" si="194"/>
        <v>1.4575331079032854E-2</v>
      </c>
      <c r="AL398" s="149">
        <f t="shared" si="195"/>
        <v>1.8008091664854915E-2</v>
      </c>
      <c r="AM398" s="149">
        <f t="shared" si="196"/>
        <v>1.223082766226974E-2</v>
      </c>
      <c r="AN398" s="149">
        <f t="shared" si="201"/>
        <v>1.7101557979066289</v>
      </c>
      <c r="AO398" s="149">
        <f t="shared" si="201"/>
        <v>4.8509495682216626</v>
      </c>
      <c r="AP398" s="149">
        <f t="shared" si="201"/>
        <v>1.6402356504301856</v>
      </c>
      <c r="AQ398" s="97"/>
      <c r="AR398" s="171">
        <f t="shared" si="197"/>
        <v>1.4515431548849166E-2</v>
      </c>
      <c r="AS398" s="149">
        <f t="shared" si="198"/>
        <v>1.4471898233304515E-2</v>
      </c>
      <c r="AT398" s="149">
        <f t="shared" si="199"/>
        <v>1.2207838403930528E-2</v>
      </c>
      <c r="AU398" s="175">
        <f t="shared" si="202"/>
        <v>1.6741705993388256</v>
      </c>
      <c r="AV398" s="149">
        <f t="shared" si="203"/>
        <v>4.0658865808059774</v>
      </c>
      <c r="AW398" s="149">
        <f t="shared" si="204"/>
        <v>1.6230869214222849</v>
      </c>
    </row>
    <row r="399" spans="1:49" ht="15" x14ac:dyDescent="0.25">
      <c r="A399" s="130">
        <v>1904.02</v>
      </c>
      <c r="B399" s="138"/>
      <c r="C399" s="166">
        <f>raw_Data!B405</f>
        <v>6.5</v>
      </c>
      <c r="D399" s="167">
        <f>raw_Data!J405</f>
        <v>2.8608333333333333E-2</v>
      </c>
      <c r="E399" s="167">
        <f>raw_Data!L405</f>
        <v>2.7955041999907504E-3</v>
      </c>
      <c r="F399" s="168">
        <f t="shared" si="179"/>
        <v>6.68</v>
      </c>
      <c r="G399" s="167">
        <f>raw_Data!K405</f>
        <v>4.2826846307385232E-3</v>
      </c>
      <c r="H399" s="167">
        <f t="shared" si="180"/>
        <v>-2.6946107784431073E-2</v>
      </c>
      <c r="I399" s="165"/>
      <c r="J399" s="167">
        <f t="shared" si="181"/>
        <v>1.0005449238048125</v>
      </c>
      <c r="K399" s="167">
        <f t="shared" si="200"/>
        <v>3.3404280048032753E-3</v>
      </c>
      <c r="L399" s="93"/>
      <c r="M399" s="171">
        <f t="shared" si="176"/>
        <v>1.0033404280048033</v>
      </c>
      <c r="N399" s="172">
        <f t="shared" si="182"/>
        <v>0.97733657684630748</v>
      </c>
      <c r="O399" s="170">
        <f t="shared" si="177"/>
        <v>398</v>
      </c>
      <c r="P399" s="170">
        <f t="shared" si="178"/>
        <v>400</v>
      </c>
      <c r="Q399" s="169"/>
      <c r="R399" s="149">
        <f t="shared" si="183"/>
        <v>0.21102928169683755</v>
      </c>
      <c r="S399" s="173">
        <f t="shared" si="184"/>
        <v>-0.90617112432524427</v>
      </c>
      <c r="T399" s="149">
        <v>0</v>
      </c>
      <c r="U399" s="97"/>
      <c r="V399" s="149">
        <f>1/PI()*ATAN('Exhibit4_Impact-Test'!$Y$25*S_RDY_SP)+'Exhibit4_Impact-Test'!$Y$26</f>
        <v>0.62712551642443837</v>
      </c>
      <c r="W399" s="172">
        <f t="shared" si="185"/>
        <v>0.62096491310610558</v>
      </c>
      <c r="X399" s="149">
        <f>1/PI()*ATAN('Exhibit4_Impact-Test'!$Y$25*S_RS_SP)+'Exhibit4_Impact-Test'!$Y$26</f>
        <v>0.16049272868051628</v>
      </c>
      <c r="Y399" s="172">
        <f t="shared" si="186"/>
        <v>0.15698618370909512</v>
      </c>
      <c r="Z399" s="149">
        <f>1/PI()*ATAN('Exhibit4_Impact-Test'!$Y$25*S_5050_SP)+'Exhibit4_Impact-Test'!$Y$26</f>
        <v>0.5</v>
      </c>
      <c r="AA399" s="149">
        <f t="shared" si="187"/>
        <v>0.49343561542472431</v>
      </c>
      <c r="AB399" s="195">
        <f>VLOOKUP(_xlfn.NUMBERVALUE(LEFT(A399,4)),Transactioncosts!$C:$G,5,FALSE)</f>
        <v>53.333333333333343</v>
      </c>
      <c r="AC399" s="174"/>
      <c r="AD399" s="175">
        <f t="shared" si="188"/>
        <v>0.98703274941800734</v>
      </c>
      <c r="AE399" s="149">
        <f t="shared" si="189"/>
        <v>0.99916699897617434</v>
      </c>
      <c r="AF399" s="149">
        <f t="shared" si="190"/>
        <v>0.99033850242555532</v>
      </c>
      <c r="AG399" s="176">
        <f t="shared" si="191"/>
        <v>0.98697839219385042</v>
      </c>
      <c r="AH399" s="149">
        <f t="shared" si="192"/>
        <v>0.99871064369028151</v>
      </c>
      <c r="AI399" s="149">
        <f t="shared" si="193"/>
        <v>0.99030349237448723</v>
      </c>
      <c r="AJ399" s="97"/>
      <c r="AK399" s="171">
        <f t="shared" si="194"/>
        <v>-1.305205933113375E-2</v>
      </c>
      <c r="AL399" s="149">
        <f t="shared" si="195"/>
        <v>-8.3334816196951823E-4</v>
      </c>
      <c r="AM399" s="149">
        <f t="shared" si="196"/>
        <v>-9.7084726534096763E-3</v>
      </c>
      <c r="AN399" s="149">
        <f t="shared" si="201"/>
        <v>1.697103738575495</v>
      </c>
      <c r="AO399" s="149">
        <f t="shared" si="201"/>
        <v>4.850116220059693</v>
      </c>
      <c r="AP399" s="149">
        <f t="shared" si="201"/>
        <v>1.630527177776776</v>
      </c>
      <c r="AQ399" s="97"/>
      <c r="AR399" s="171">
        <f t="shared" si="197"/>
        <v>-1.3107132195744104E-2</v>
      </c>
      <c r="AS399" s="149">
        <f t="shared" si="198"/>
        <v>-1.2901882447492071E-3</v>
      </c>
      <c r="AT399" s="149">
        <f t="shared" si="199"/>
        <v>-9.7438248787625244E-3</v>
      </c>
      <c r="AU399" s="175">
        <f t="shared" si="202"/>
        <v>1.6610634671430815</v>
      </c>
      <c r="AV399" s="149">
        <f t="shared" si="203"/>
        <v>4.0645963925612278</v>
      </c>
      <c r="AW399" s="149">
        <f t="shared" si="204"/>
        <v>1.6133430965435225</v>
      </c>
    </row>
    <row r="400" spans="1:49" ht="15" x14ac:dyDescent="0.25">
      <c r="A400" s="130">
        <v>1904.03</v>
      </c>
      <c r="B400" s="138"/>
      <c r="C400" s="166">
        <f>raw_Data!B406</f>
        <v>6.48</v>
      </c>
      <c r="D400" s="167">
        <f>raw_Data!J406</f>
        <v>2.8333333333333335E-2</v>
      </c>
      <c r="E400" s="167">
        <f>raw_Data!L406</f>
        <v>2.8008915910566756E-3</v>
      </c>
      <c r="F400" s="168">
        <f t="shared" si="179"/>
        <v>6.5</v>
      </c>
      <c r="G400" s="167">
        <f>raw_Data!K406</f>
        <v>4.3589743589743596E-3</v>
      </c>
      <c r="H400" s="167">
        <f t="shared" si="180"/>
        <v>-3.0769230769229772E-3</v>
      </c>
      <c r="I400" s="165"/>
      <c r="J400" s="167">
        <f t="shared" si="181"/>
        <v>1.0005447255914102</v>
      </c>
      <c r="K400" s="167">
        <f t="shared" si="200"/>
        <v>3.3456171824668424E-3</v>
      </c>
      <c r="L400" s="93"/>
      <c r="M400" s="171">
        <f t="shared" si="176"/>
        <v>1.0033456171824668</v>
      </c>
      <c r="N400" s="172">
        <f t="shared" si="182"/>
        <v>1.0012820512820513</v>
      </c>
      <c r="O400" s="170">
        <f t="shared" si="177"/>
        <v>399</v>
      </c>
      <c r="P400" s="170">
        <f t="shared" si="178"/>
        <v>401</v>
      </c>
      <c r="Q400" s="169"/>
      <c r="R400" s="149">
        <f t="shared" si="183"/>
        <v>0.21853027388340709</v>
      </c>
      <c r="S400" s="173">
        <f t="shared" si="184"/>
        <v>-0.52396103550218232</v>
      </c>
      <c r="T400" s="149">
        <v>0</v>
      </c>
      <c r="U400" s="97"/>
      <c r="V400" s="149">
        <f>1/PI()*ATAN('Exhibit4_Impact-Test'!$Y$25*S_RDY_SP)+'Exhibit4_Impact-Test'!$Y$26</f>
        <v>0.63115689263553776</v>
      </c>
      <c r="W400" s="172">
        <f t="shared" si="185"/>
        <v>0.6306774784214545</v>
      </c>
      <c r="X400" s="149">
        <f>1/PI()*ATAN('Exhibit4_Impact-Test'!$Y$25*S_RS_SP)+'Exhibit4_Impact-Test'!$Y$26</f>
        <v>0.24255279981399153</v>
      </c>
      <c r="Y400" s="172">
        <f t="shared" si="186"/>
        <v>0.24217475512133482</v>
      </c>
      <c r="Z400" s="149">
        <f>1/PI()*ATAN('Exhibit4_Impact-Test'!$Y$25*S_5050_SP)+'Exhibit4_Impact-Test'!$Y$26</f>
        <v>0.5</v>
      </c>
      <c r="AA400" s="149">
        <f t="shared" si="187"/>
        <v>0.49948529945663273</v>
      </c>
      <c r="AB400" s="195">
        <f>VLOOKUP(_xlfn.NUMBERVALUE(LEFT(A400,4)),Transactioncosts!$C:$G,5,FALSE)</f>
        <v>53.333333333333343</v>
      </c>
      <c r="AC400" s="174"/>
      <c r="AD400" s="175">
        <f t="shared" si="188"/>
        <v>1.0020431833410119</v>
      </c>
      <c r="AE400" s="149">
        <f t="shared" si="189"/>
        <v>1.0028450934957203</v>
      </c>
      <c r="AF400" s="149">
        <f t="shared" si="190"/>
        <v>1.0023138342322591</v>
      </c>
      <c r="AG400" s="176">
        <f t="shared" si="191"/>
        <v>1.0020340256147768</v>
      </c>
      <c r="AH400" s="149">
        <f t="shared" si="192"/>
        <v>0.99966574333765124</v>
      </c>
      <c r="AI400" s="149">
        <f t="shared" si="193"/>
        <v>1.0023110891626945</v>
      </c>
      <c r="AJ400" s="97"/>
      <c r="AK400" s="171">
        <f t="shared" si="194"/>
        <v>2.0410988807362178E-3</v>
      </c>
      <c r="AL400" s="149">
        <f t="shared" si="195"/>
        <v>2.8410538774677903E-3</v>
      </c>
      <c r="AM400" s="149">
        <f t="shared" si="196"/>
        <v>2.3111614399700668E-3</v>
      </c>
      <c r="AN400" s="149">
        <f t="shared" si="201"/>
        <v>1.6991448374562312</v>
      </c>
      <c r="AO400" s="149">
        <f t="shared" si="201"/>
        <v>4.8529572739371609</v>
      </c>
      <c r="AP400" s="149">
        <f t="shared" si="201"/>
        <v>1.632838339216746</v>
      </c>
      <c r="AQ400" s="97"/>
      <c r="AR400" s="171">
        <f t="shared" si="197"/>
        <v>2.0319597855015139E-3</v>
      </c>
      <c r="AS400" s="149">
        <f t="shared" si="198"/>
        <v>-3.343125385586036E-4</v>
      </c>
      <c r="AT400" s="149">
        <f t="shared" si="199"/>
        <v>2.3084227036284078E-3</v>
      </c>
      <c r="AU400" s="175">
        <f t="shared" si="202"/>
        <v>1.6630954269285829</v>
      </c>
      <c r="AV400" s="149">
        <f t="shared" si="203"/>
        <v>4.0642620800226696</v>
      </c>
      <c r="AW400" s="149">
        <f t="shared" si="204"/>
        <v>1.6156515192471508</v>
      </c>
    </row>
    <row r="401" spans="1:49" ht="15" x14ac:dyDescent="0.25">
      <c r="A401" s="130">
        <v>1904.04</v>
      </c>
      <c r="B401" s="138"/>
      <c r="C401" s="166">
        <f>raw_Data!B407</f>
        <v>6.64</v>
      </c>
      <c r="D401" s="167">
        <f>raw_Data!J407</f>
        <v>2.8058333333333334E-2</v>
      </c>
      <c r="E401" s="167">
        <f>raw_Data!L407</f>
        <v>2.8062786637694792E-3</v>
      </c>
      <c r="F401" s="168">
        <f t="shared" si="179"/>
        <v>6.48</v>
      </c>
      <c r="G401" s="167">
        <f>raw_Data!K407</f>
        <v>4.329989711934156E-3</v>
      </c>
      <c r="H401" s="167">
        <f t="shared" si="180"/>
        <v>2.4691358024691246E-2</v>
      </c>
      <c r="I401" s="165"/>
      <c r="J401" s="167">
        <f t="shared" si="181"/>
        <v>1.0005445274813409</v>
      </c>
      <c r="K401" s="167">
        <f t="shared" si="200"/>
        <v>3.3508061451104076E-3</v>
      </c>
      <c r="L401" s="93"/>
      <c r="M401" s="171">
        <f t="shared" si="176"/>
        <v>1.0033508061451104</v>
      </c>
      <c r="N401" s="172">
        <f t="shared" si="182"/>
        <v>1.0290213477366255</v>
      </c>
      <c r="O401" s="170">
        <f t="shared" si="177"/>
        <v>400</v>
      </c>
      <c r="P401" s="170">
        <f t="shared" si="178"/>
        <v>402</v>
      </c>
      <c r="Q401" s="169"/>
      <c r="R401" s="149">
        <f t="shared" si="183"/>
        <v>0.21443325949572972</v>
      </c>
      <c r="S401" s="173">
        <f t="shared" si="184"/>
        <v>0.89812068382165833</v>
      </c>
      <c r="T401" s="149">
        <v>0</v>
      </c>
      <c r="U401" s="97"/>
      <c r="V401" s="149">
        <f>1/PI()*ATAN('Exhibit4_Impact-Test'!$Y$25*S_RDY_SP)+'Exhibit4_Impact-Test'!$Y$26</f>
        <v>0.62896040475236514</v>
      </c>
      <c r="W401" s="172">
        <f t="shared" si="185"/>
        <v>0.63483655416489571</v>
      </c>
      <c r="X401" s="149">
        <f>1/PI()*ATAN('Exhibit4_Impact-Test'!$Y$25*S_RS_SP)+'Exhibit4_Impact-Test'!$Y$26</f>
        <v>0.83830290975928601</v>
      </c>
      <c r="Y401" s="172">
        <f t="shared" si="186"/>
        <v>0.84169813991105935</v>
      </c>
      <c r="Z401" s="149">
        <f>1/PI()*ATAN('Exhibit4_Impact-Test'!$Y$25*S_5050_SP)+'Exhibit4_Impact-Test'!$Y$26</f>
        <v>0.5</v>
      </c>
      <c r="AA401" s="149">
        <f t="shared" si="187"/>
        <v>0.50631541362699872</v>
      </c>
      <c r="AB401" s="195">
        <f>VLOOKUP(_xlfn.NUMBERVALUE(LEFT(A401,4)),Transactioncosts!$C:$G,5,FALSE)</f>
        <v>53.333333333333343</v>
      </c>
      <c r="AC401" s="174"/>
      <c r="AD401" s="175">
        <f t="shared" si="188"/>
        <v>1.0194965603747221</v>
      </c>
      <c r="AE401" s="149">
        <f t="shared" si="189"/>
        <v>1.0248704958563741</v>
      </c>
      <c r="AF401" s="149">
        <f t="shared" si="190"/>
        <v>1.0161860769408679</v>
      </c>
      <c r="AG401" s="176">
        <f t="shared" si="191"/>
        <v>1.0194145245412933</v>
      </c>
      <c r="AH401" s="149">
        <f t="shared" si="192"/>
        <v>1.0212565109405309</v>
      </c>
      <c r="AI401" s="149">
        <f t="shared" si="193"/>
        <v>1.0161523947348572</v>
      </c>
      <c r="AJ401" s="97"/>
      <c r="AK401" s="171">
        <f t="shared" si="194"/>
        <v>1.9308937191195533E-2</v>
      </c>
      <c r="AL401" s="149">
        <f t="shared" si="195"/>
        <v>2.4566259102129246E-2</v>
      </c>
      <c r="AM401" s="149">
        <f t="shared" si="196"/>
        <v>1.605647898234237E-2</v>
      </c>
      <c r="AN401" s="149">
        <f t="shared" si="201"/>
        <v>1.7184537746474269</v>
      </c>
      <c r="AO401" s="149">
        <f t="shared" si="201"/>
        <v>4.8775235330392901</v>
      </c>
      <c r="AP401" s="149">
        <f t="shared" si="201"/>
        <v>1.6488948181990883</v>
      </c>
      <c r="AQ401" s="97"/>
      <c r="AR401" s="171">
        <f t="shared" si="197"/>
        <v>1.9228466949918234E-2</v>
      </c>
      <c r="AS401" s="149">
        <f t="shared" si="198"/>
        <v>2.1033742633716615E-2</v>
      </c>
      <c r="AT401" s="149">
        <f t="shared" si="199"/>
        <v>1.602333272596505E-2</v>
      </c>
      <c r="AU401" s="175">
        <f t="shared" si="202"/>
        <v>1.6823238938785012</v>
      </c>
      <c r="AV401" s="149">
        <f t="shared" si="203"/>
        <v>4.085295822656386</v>
      </c>
      <c r="AW401" s="149">
        <f t="shared" si="204"/>
        <v>1.6316748519731159</v>
      </c>
    </row>
    <row r="402" spans="1:49" ht="15" x14ac:dyDescent="0.25">
      <c r="A402" s="130">
        <v>1904.05</v>
      </c>
      <c r="B402" s="138"/>
      <c r="C402" s="166">
        <f>raw_Data!B408</f>
        <v>6.5</v>
      </c>
      <c r="D402" s="167">
        <f>raw_Data!J408</f>
        <v>2.7774999999999998E-2</v>
      </c>
      <c r="E402" s="167">
        <f>raw_Data!L408</f>
        <v>2.811665418168241E-3</v>
      </c>
      <c r="F402" s="168">
        <f t="shared" si="179"/>
        <v>6.64</v>
      </c>
      <c r="G402" s="167">
        <f>raw_Data!K408</f>
        <v>4.1829819277108436E-3</v>
      </c>
      <c r="H402" s="167">
        <f t="shared" si="180"/>
        <v>-2.1084337349397519E-2</v>
      </c>
      <c r="I402" s="165"/>
      <c r="J402" s="167">
        <f t="shared" si="181"/>
        <v>1.0005443294744949</v>
      </c>
      <c r="K402" s="167">
        <f t="shared" si="200"/>
        <v>3.3559948926631389E-3</v>
      </c>
      <c r="L402" s="93"/>
      <c r="M402" s="171">
        <f t="shared" si="176"/>
        <v>1.0033559948926631</v>
      </c>
      <c r="N402" s="172">
        <f t="shared" si="182"/>
        <v>0.98309864457831331</v>
      </c>
      <c r="O402" s="170">
        <f t="shared" si="177"/>
        <v>401</v>
      </c>
      <c r="P402" s="170">
        <f t="shared" si="178"/>
        <v>403</v>
      </c>
      <c r="Q402" s="169"/>
      <c r="R402" s="149">
        <f t="shared" si="183"/>
        <v>0.196974092741587</v>
      </c>
      <c r="S402" s="173">
        <f t="shared" si="184"/>
        <v>-0.88253636230129706</v>
      </c>
      <c r="T402" s="149">
        <v>0</v>
      </c>
      <c r="U402" s="97"/>
      <c r="V402" s="149">
        <f>1/PI()*ATAN('Exhibit4_Impact-Test'!$Y$25*S_RDY_SP)+'Exhibit4_Impact-Test'!$Y$26</f>
        <v>0.61945483539699331</v>
      </c>
      <c r="W402" s="172">
        <f t="shared" si="185"/>
        <v>0.61463525514013029</v>
      </c>
      <c r="X402" s="149">
        <f>1/PI()*ATAN('Exhibit4_Impact-Test'!$Y$25*S_RS_SP)+'Exhibit4_Impact-Test'!$Y$26</f>
        <v>0.16407596819047204</v>
      </c>
      <c r="Y402" s="172">
        <f t="shared" si="186"/>
        <v>0.16129766000141077</v>
      </c>
      <c r="Z402" s="149">
        <f>1/PI()*ATAN('Exhibit4_Impact-Test'!$Y$25*S_5050_SP)+'Exhibit4_Impact-Test'!$Y$26</f>
        <v>0.5</v>
      </c>
      <c r="AA402" s="149">
        <f t="shared" si="187"/>
        <v>0.49490112940113634</v>
      </c>
      <c r="AB402" s="195">
        <f>VLOOKUP(_xlfn.NUMBERVALUE(LEFT(A402,4)),Transactioncosts!$C:$G,5,FALSE)</f>
        <v>53.333333333333343</v>
      </c>
      <c r="AC402" s="174"/>
      <c r="AD402" s="175">
        <f t="shared" si="188"/>
        <v>0.99080748128810825</v>
      </c>
      <c r="AE402" s="149">
        <f t="shared" si="189"/>
        <v>1.0000322505268626</v>
      </c>
      <c r="AF402" s="149">
        <f t="shared" si="190"/>
        <v>0.99322731973548817</v>
      </c>
      <c r="AG402" s="176">
        <f t="shared" si="191"/>
        <v>0.99076849361487318</v>
      </c>
      <c r="AH402" s="149">
        <f t="shared" si="192"/>
        <v>0.99718072822012727</v>
      </c>
      <c r="AI402" s="149">
        <f t="shared" si="193"/>
        <v>0.99320012575896088</v>
      </c>
      <c r="AJ402" s="97"/>
      <c r="AK402" s="171">
        <f t="shared" si="194"/>
        <v>-9.2350306403846134E-3</v>
      </c>
      <c r="AL402" s="149">
        <f t="shared" si="195"/>
        <v>3.2250006825560026E-5</v>
      </c>
      <c r="AM402" s="149">
        <f t="shared" si="196"/>
        <v>-6.7957189448270196E-3</v>
      </c>
      <c r="AN402" s="149">
        <f t="shared" si="201"/>
        <v>1.7092187440070423</v>
      </c>
      <c r="AO402" s="149">
        <f t="shared" si="201"/>
        <v>4.877555783046116</v>
      </c>
      <c r="AP402" s="149">
        <f t="shared" si="201"/>
        <v>1.6420990992542612</v>
      </c>
      <c r="AQ402" s="97"/>
      <c r="AR402" s="171">
        <f t="shared" si="197"/>
        <v>-9.2743808078612957E-3</v>
      </c>
      <c r="AS402" s="149">
        <f t="shared" si="198"/>
        <v>-2.8232534118530724E-3</v>
      </c>
      <c r="AT402" s="149">
        <f t="shared" si="199"/>
        <v>-6.8230987281567993E-3</v>
      </c>
      <c r="AU402" s="175">
        <f t="shared" si="202"/>
        <v>1.67304951307064</v>
      </c>
      <c r="AV402" s="149">
        <f t="shared" si="203"/>
        <v>4.0824725692445334</v>
      </c>
      <c r="AW402" s="149">
        <f t="shared" si="204"/>
        <v>1.6248517532449591</v>
      </c>
    </row>
    <row r="403" spans="1:49" ht="15" x14ac:dyDescent="0.25">
      <c r="A403" s="130">
        <v>1904.06</v>
      </c>
      <c r="B403" s="138"/>
      <c r="C403" s="166">
        <f>raw_Data!B409</f>
        <v>6.51</v>
      </c>
      <c r="D403" s="167">
        <f>raw_Data!J409</f>
        <v>2.75E-2</v>
      </c>
      <c r="E403" s="167">
        <f>raw_Data!L409</f>
        <v>2.8170518542924849E-3</v>
      </c>
      <c r="F403" s="168">
        <f t="shared" si="179"/>
        <v>6.5</v>
      </c>
      <c r="G403" s="167">
        <f>raw_Data!K409</f>
        <v>4.2307692307692307E-3</v>
      </c>
      <c r="H403" s="167">
        <f t="shared" si="180"/>
        <v>1.5384615384614886E-3</v>
      </c>
      <c r="I403" s="165"/>
      <c r="J403" s="167">
        <f t="shared" si="181"/>
        <v>1.0005441315708519</v>
      </c>
      <c r="K403" s="167">
        <f t="shared" si="200"/>
        <v>3.361183425144354E-3</v>
      </c>
      <c r="L403" s="93"/>
      <c r="M403" s="171">
        <f t="shared" si="176"/>
        <v>1.0033611834251444</v>
      </c>
      <c r="N403" s="172">
        <f t="shared" si="182"/>
        <v>1.0057692307692307</v>
      </c>
      <c r="O403" s="170">
        <f t="shared" si="177"/>
        <v>402</v>
      </c>
      <c r="P403" s="170">
        <f t="shared" si="178"/>
        <v>404</v>
      </c>
      <c r="Q403" s="169"/>
      <c r="R403" s="149">
        <f t="shared" si="183"/>
        <v>0.20150755858488473</v>
      </c>
      <c r="S403" s="173">
        <f t="shared" si="184"/>
        <v>0.35365899749588342</v>
      </c>
      <c r="T403" s="149">
        <v>0</v>
      </c>
      <c r="U403" s="97"/>
      <c r="V403" s="149">
        <f>1/PI()*ATAN('Exhibit4_Impact-Test'!$Y$25*S_RDY_SP)+'Exhibit4_Impact-Test'!$Y$26</f>
        <v>0.62194544387170292</v>
      </c>
      <c r="W403" s="172">
        <f t="shared" si="185"/>
        <v>0.62250890858433583</v>
      </c>
      <c r="X403" s="149">
        <f>1/PI()*ATAN('Exhibit4_Impact-Test'!$Y$25*S_RS_SP)+'Exhibit4_Impact-Test'!$Y$26</f>
        <v>0.69595809251428997</v>
      </c>
      <c r="Y403" s="172">
        <f t="shared" si="186"/>
        <v>0.69646508260666484</v>
      </c>
      <c r="Z403" s="149">
        <f>1/PI()*ATAN('Exhibit4_Impact-Test'!$Y$25*S_5050_SP)+'Exhibit4_Impact-Test'!$Y$26</f>
        <v>0.5</v>
      </c>
      <c r="AA403" s="149">
        <f t="shared" si="187"/>
        <v>0.50059927601689613</v>
      </c>
      <c r="AB403" s="195">
        <f>VLOOKUP(_xlfn.NUMBERVALUE(LEFT(A403,4)),Transactioncosts!$C:$G,5,FALSE)</f>
        <v>53.333333333333343</v>
      </c>
      <c r="AC403" s="174"/>
      <c r="AD403" s="175">
        <f t="shared" si="188"/>
        <v>1.0048588574994262</v>
      </c>
      <c r="AE403" s="149">
        <f t="shared" si="189"/>
        <v>1.0050370834614188</v>
      </c>
      <c r="AF403" s="149">
        <f t="shared" si="190"/>
        <v>1.0045652070971876</v>
      </c>
      <c r="AG403" s="176">
        <f t="shared" si="191"/>
        <v>1.0048368245181198</v>
      </c>
      <c r="AH403" s="149">
        <f t="shared" si="192"/>
        <v>1.0042508374966854</v>
      </c>
      <c r="AI403" s="149">
        <f t="shared" si="193"/>
        <v>1.0045620109584308</v>
      </c>
      <c r="AJ403" s="97"/>
      <c r="AK403" s="171">
        <f t="shared" si="194"/>
        <v>4.847091349298404E-3</v>
      </c>
      <c r="AL403" s="149">
        <f t="shared" si="195"/>
        <v>5.0244397968748676E-3</v>
      </c>
      <c r="AM403" s="149">
        <f t="shared" si="196"/>
        <v>4.5548181457444794E-3</v>
      </c>
      <c r="AN403" s="149">
        <f t="shared" si="201"/>
        <v>1.7140658353563407</v>
      </c>
      <c r="AO403" s="149">
        <f t="shared" si="201"/>
        <v>4.8825802228429911</v>
      </c>
      <c r="AP403" s="149">
        <f t="shared" si="201"/>
        <v>1.6466539174000057</v>
      </c>
      <c r="AQ403" s="97"/>
      <c r="AR403" s="171">
        <f t="shared" si="197"/>
        <v>4.8251646650701897E-3</v>
      </c>
      <c r="AS403" s="149">
        <f t="shared" si="198"/>
        <v>4.2418282092945639E-3</v>
      </c>
      <c r="AT403" s="149">
        <f t="shared" si="199"/>
        <v>4.5516365266533168E-3</v>
      </c>
      <c r="AU403" s="175">
        <f t="shared" si="202"/>
        <v>1.6778746777357101</v>
      </c>
      <c r="AV403" s="149">
        <f t="shared" si="203"/>
        <v>4.0867143974538278</v>
      </c>
      <c r="AW403" s="149">
        <f t="shared" si="204"/>
        <v>1.6294033897716125</v>
      </c>
    </row>
    <row r="404" spans="1:49" ht="15" x14ac:dyDescent="0.25">
      <c r="A404" s="130">
        <v>1904.07</v>
      </c>
      <c r="B404" s="138"/>
      <c r="C404" s="166">
        <f>raw_Data!B410</f>
        <v>6.78</v>
      </c>
      <c r="D404" s="167">
        <f>raw_Data!J410</f>
        <v>2.7224999999999999E-2</v>
      </c>
      <c r="E404" s="167">
        <f>raw_Data!L410</f>
        <v>2.8224379721812909E-3</v>
      </c>
      <c r="F404" s="168">
        <f t="shared" si="179"/>
        <v>6.51</v>
      </c>
      <c r="G404" s="167">
        <f>raw_Data!K410</f>
        <v>4.182027649769585E-3</v>
      </c>
      <c r="H404" s="167">
        <f t="shared" si="180"/>
        <v>4.1474654377880338E-2</v>
      </c>
      <c r="I404" s="165"/>
      <c r="J404" s="167">
        <f t="shared" si="181"/>
        <v>1.0005439337703019</v>
      </c>
      <c r="K404" s="167">
        <f t="shared" si="200"/>
        <v>3.3663717424832207E-3</v>
      </c>
      <c r="L404" s="93"/>
      <c r="M404" s="171">
        <f t="shared" si="176"/>
        <v>1.0033663717424832</v>
      </c>
      <c r="N404" s="172">
        <f t="shared" si="182"/>
        <v>1.0456566820276498</v>
      </c>
      <c r="O404" s="170">
        <f t="shared" si="177"/>
        <v>403</v>
      </c>
      <c r="P404" s="170">
        <f t="shared" si="178"/>
        <v>405</v>
      </c>
      <c r="Q404" s="169"/>
      <c r="R404" s="149">
        <f t="shared" si="183"/>
        <v>0.19502218751550204</v>
      </c>
      <c r="S404" s="173">
        <f t="shared" si="184"/>
        <v>0.93639775718899221</v>
      </c>
      <c r="T404" s="149">
        <v>0</v>
      </c>
      <c r="U404" s="97"/>
      <c r="V404" s="149">
        <f>1/PI()*ATAN('Exhibit4_Impact-Test'!$Y$25*S_RDY_SP)+'Exhibit4_Impact-Test'!$Y$26</f>
        <v>0.61837772458939699</v>
      </c>
      <c r="W404" s="172">
        <f t="shared" si="185"/>
        <v>0.62807153637481705</v>
      </c>
      <c r="X404" s="149">
        <f>1/PI()*ATAN('Exhibit4_Impact-Test'!$Y$25*S_RS_SP)+'Exhibit4_Impact-Test'!$Y$26</f>
        <v>0.84388620099418077</v>
      </c>
      <c r="Y404" s="172">
        <f t="shared" si="186"/>
        <v>0.84924821183845145</v>
      </c>
      <c r="Z404" s="149">
        <f>1/PI()*ATAN('Exhibit4_Impact-Test'!$Y$25*S_5050_SP)+'Exhibit4_Impact-Test'!$Y$26</f>
        <v>0.5</v>
      </c>
      <c r="AA404" s="149">
        <f t="shared" si="187"/>
        <v>0.51031962773853468</v>
      </c>
      <c r="AB404" s="195">
        <f>VLOOKUP(_xlfn.NUMBERVALUE(LEFT(A404,4)),Transactioncosts!$C:$G,5,FALSE)</f>
        <v>53.333333333333343</v>
      </c>
      <c r="AC404" s="174"/>
      <c r="AD404" s="175">
        <f t="shared" si="188"/>
        <v>1.0295177575888041</v>
      </c>
      <c r="AE404" s="149">
        <f t="shared" si="189"/>
        <v>1.0390545810278977</v>
      </c>
      <c r="AF404" s="149">
        <f t="shared" si="190"/>
        <v>1.0245115268850666</v>
      </c>
      <c r="AG404" s="176">
        <f t="shared" si="191"/>
        <v>1.029389266069807</v>
      </c>
      <c r="AH404" s="149">
        <f t="shared" si="192"/>
        <v>1.0390159242602619</v>
      </c>
      <c r="AI404" s="149">
        <f t="shared" si="193"/>
        <v>1.024456488870461</v>
      </c>
      <c r="AJ404" s="97"/>
      <c r="AK404" s="171">
        <f t="shared" si="194"/>
        <v>2.9090496087608789E-2</v>
      </c>
      <c r="AL404" s="149">
        <f t="shared" si="195"/>
        <v>3.8311243006710446E-2</v>
      </c>
      <c r="AM404" s="149">
        <f t="shared" si="196"/>
        <v>2.4215939863456052E-2</v>
      </c>
      <c r="AN404" s="149">
        <f t="shared" si="201"/>
        <v>1.7431563314439495</v>
      </c>
      <c r="AO404" s="149">
        <f t="shared" si="201"/>
        <v>4.9208914658497012</v>
      </c>
      <c r="AP404" s="149">
        <f t="shared" si="201"/>
        <v>1.6708698572634617</v>
      </c>
      <c r="AQ404" s="97"/>
      <c r="AR404" s="171">
        <f t="shared" si="197"/>
        <v>2.8965680816508615E-2</v>
      </c>
      <c r="AS404" s="149">
        <f t="shared" si="198"/>
        <v>3.8274038525397708E-2</v>
      </c>
      <c r="AT404" s="149">
        <f t="shared" si="199"/>
        <v>2.4162217195073117E-2</v>
      </c>
      <c r="AU404" s="175">
        <f t="shared" si="202"/>
        <v>1.7068403585522187</v>
      </c>
      <c r="AV404" s="149">
        <f t="shared" si="203"/>
        <v>4.1249884359792253</v>
      </c>
      <c r="AW404" s="149">
        <f t="shared" si="204"/>
        <v>1.6535656069666855</v>
      </c>
    </row>
    <row r="405" spans="1:49" ht="15" x14ac:dyDescent="0.25">
      <c r="A405" s="130">
        <v>1904.08</v>
      </c>
      <c r="B405" s="138"/>
      <c r="C405" s="166">
        <f>raw_Data!B411</f>
        <v>7.01</v>
      </c>
      <c r="D405" s="167">
        <f>raw_Data!J411</f>
        <v>2.6941666666666666E-2</v>
      </c>
      <c r="E405" s="167">
        <f>raw_Data!L411</f>
        <v>2.8278237718741828E-3</v>
      </c>
      <c r="F405" s="168">
        <f t="shared" si="179"/>
        <v>6.78</v>
      </c>
      <c r="G405" s="167">
        <f>raw_Data!K411</f>
        <v>3.9736971484759095E-3</v>
      </c>
      <c r="H405" s="167">
        <f t="shared" si="180"/>
        <v>3.3923303834808127E-2</v>
      </c>
      <c r="I405" s="165"/>
      <c r="J405" s="167">
        <f t="shared" si="181"/>
        <v>1.0005437360728247</v>
      </c>
      <c r="K405" s="167">
        <f t="shared" si="200"/>
        <v>3.3715598446988349E-3</v>
      </c>
      <c r="L405" s="93"/>
      <c r="M405" s="171">
        <f t="shared" si="176"/>
        <v>1.0033715598446988</v>
      </c>
      <c r="N405" s="172">
        <f t="shared" si="182"/>
        <v>1.0378970009832842</v>
      </c>
      <c r="O405" s="170">
        <f t="shared" si="177"/>
        <v>404</v>
      </c>
      <c r="P405" s="170">
        <f t="shared" si="178"/>
        <v>406</v>
      </c>
      <c r="Q405" s="169"/>
      <c r="R405" s="149">
        <f t="shared" si="183"/>
        <v>0.16939910049688497</v>
      </c>
      <c r="S405" s="173">
        <f t="shared" si="184"/>
        <v>0.92319006683804561</v>
      </c>
      <c r="T405" s="149">
        <v>0</v>
      </c>
      <c r="U405" s="97"/>
      <c r="V405" s="149">
        <f>1/PI()*ATAN('Exhibit4_Impact-Test'!$Y$25*S_RDY_SP)+'Exhibit4_Impact-Test'!$Y$26</f>
        <v>0.60397937656283163</v>
      </c>
      <c r="W405" s="172">
        <f t="shared" si="185"/>
        <v>0.61204214356888176</v>
      </c>
      <c r="X405" s="149">
        <f>1/PI()*ATAN('Exhibit4_Impact-Test'!$Y$25*S_RS_SP)+'Exhibit4_Impact-Test'!$Y$26</f>
        <v>0.84200006790675119</v>
      </c>
      <c r="Y405" s="172">
        <f t="shared" si="186"/>
        <v>0.8464488650851919</v>
      </c>
      <c r="Z405" s="149">
        <f>1/PI()*ATAN('Exhibit4_Impact-Test'!$Y$25*S_5050_SP)+'Exhibit4_Impact-Test'!$Y$26</f>
        <v>0.5</v>
      </c>
      <c r="AA405" s="149">
        <f t="shared" si="187"/>
        <v>0.50845685908290805</v>
      </c>
      <c r="AB405" s="195">
        <f>VLOOKUP(_xlfn.NUMBERVALUE(LEFT(A405,4)),Transactioncosts!$C:$G,5,FALSE)</f>
        <v>53.333333333333343</v>
      </c>
      <c r="AC405" s="174"/>
      <c r="AD405" s="175">
        <f t="shared" si="188"/>
        <v>1.0242242142591382</v>
      </c>
      <c r="AE405" s="149">
        <f t="shared" si="189"/>
        <v>1.0324419836278982</v>
      </c>
      <c r="AF405" s="149">
        <f t="shared" si="190"/>
        <v>1.0206342804139914</v>
      </c>
      <c r="AG405" s="176">
        <f t="shared" si="191"/>
        <v>1.0241127359267066</v>
      </c>
      <c r="AH405" s="149">
        <f t="shared" si="192"/>
        <v>1.032430945053719</v>
      </c>
      <c r="AI405" s="149">
        <f t="shared" si="193"/>
        <v>1.0205891771655493</v>
      </c>
      <c r="AJ405" s="97"/>
      <c r="AK405" s="171">
        <f t="shared" si="194"/>
        <v>2.3935461886680515E-2</v>
      </c>
      <c r="AL405" s="149">
        <f t="shared" si="195"/>
        <v>3.1926854083425209E-2</v>
      </c>
      <c r="AM405" s="149">
        <f t="shared" si="196"/>
        <v>2.0424277574728544E-2</v>
      </c>
      <c r="AN405" s="149">
        <f t="shared" si="201"/>
        <v>1.76709179333063</v>
      </c>
      <c r="AO405" s="149">
        <f t="shared" si="201"/>
        <v>4.9528183199331259</v>
      </c>
      <c r="AP405" s="149">
        <f t="shared" si="201"/>
        <v>1.6912941348381902</v>
      </c>
      <c r="AQ405" s="97"/>
      <c r="AR405" s="171">
        <f t="shared" si="197"/>
        <v>2.3826614235876203E-2</v>
      </c>
      <c r="AS405" s="149">
        <f t="shared" si="198"/>
        <v>3.1916162312492537E-2</v>
      </c>
      <c r="AT405" s="149">
        <f t="shared" si="199"/>
        <v>2.038008520736969E-2</v>
      </c>
      <c r="AU405" s="175">
        <f t="shared" si="202"/>
        <v>1.730666972788095</v>
      </c>
      <c r="AV405" s="149">
        <f t="shared" si="203"/>
        <v>4.1569045982917174</v>
      </c>
      <c r="AW405" s="149">
        <f t="shared" si="204"/>
        <v>1.6739456921740552</v>
      </c>
    </row>
    <row r="406" spans="1:49" ht="15" x14ac:dyDescent="0.25">
      <c r="A406" s="130">
        <v>1904.09</v>
      </c>
      <c r="B406" s="138"/>
      <c r="C406" s="166">
        <f>raw_Data!B412</f>
        <v>7.32</v>
      </c>
      <c r="D406" s="167">
        <f>raw_Data!J412</f>
        <v>2.6666666666666668E-2</v>
      </c>
      <c r="E406" s="167">
        <f>raw_Data!L412</f>
        <v>2.8332092534104625E-3</v>
      </c>
      <c r="F406" s="168">
        <f t="shared" si="179"/>
        <v>7.01</v>
      </c>
      <c r="G406" s="167">
        <f>raw_Data!K412</f>
        <v>3.8040893961008089E-3</v>
      </c>
      <c r="H406" s="167">
        <f t="shared" si="180"/>
        <v>4.4222539229672009E-2</v>
      </c>
      <c r="I406" s="165"/>
      <c r="J406" s="167">
        <f t="shared" si="181"/>
        <v>1.000543538478333</v>
      </c>
      <c r="K406" s="167">
        <f t="shared" si="200"/>
        <v>3.3767477317434569E-3</v>
      </c>
      <c r="L406" s="93"/>
      <c r="M406" s="171">
        <f t="shared" si="176"/>
        <v>1.0033767477317435</v>
      </c>
      <c r="N406" s="172">
        <f t="shared" si="182"/>
        <v>1.0480266286257727</v>
      </c>
      <c r="O406" s="170">
        <f t="shared" si="177"/>
        <v>405</v>
      </c>
      <c r="P406" s="170">
        <f t="shared" si="178"/>
        <v>407</v>
      </c>
      <c r="Q406" s="169"/>
      <c r="R406" s="149">
        <f t="shared" si="183"/>
        <v>0.14720723862021284</v>
      </c>
      <c r="S406" s="173">
        <f t="shared" si="184"/>
        <v>0.93989793932554244</v>
      </c>
      <c r="T406" s="149">
        <v>0</v>
      </c>
      <c r="U406" s="97"/>
      <c r="V406" s="149">
        <f>1/PI()*ATAN('Exhibit4_Impact-Test'!$Y$25*S_RDY_SP)+'Exhibit4_Impact-Test'!$Y$26</f>
        <v>0.59113995623796067</v>
      </c>
      <c r="W406" s="172">
        <f t="shared" si="185"/>
        <v>0.6016195537033866</v>
      </c>
      <c r="X406" s="149">
        <f>1/PI()*ATAN('Exhibit4_Impact-Test'!$Y$25*S_RS_SP)+'Exhibit4_Impact-Test'!$Y$26</f>
        <v>0.84437913242659512</v>
      </c>
      <c r="Y406" s="172">
        <f t="shared" si="186"/>
        <v>0.85001476001415333</v>
      </c>
      <c r="Z406" s="149">
        <f>1/PI()*ATAN('Exhibit4_Impact-Test'!$Y$25*S_5050_SP)+'Exhibit4_Impact-Test'!$Y$26</f>
        <v>0.5</v>
      </c>
      <c r="AA406" s="149">
        <f t="shared" si="187"/>
        <v>0.51088276479619277</v>
      </c>
      <c r="AB406" s="195">
        <f>VLOOKUP(_xlfn.NUMBERVALUE(LEFT(A406,4)),Transactioncosts!$C:$G,5,FALSE)</f>
        <v>53.333333333333343</v>
      </c>
      <c r="AC406" s="174"/>
      <c r="AD406" s="175">
        <f t="shared" si="188"/>
        <v>1.0297710763694701</v>
      </c>
      <c r="AE406" s="149">
        <f t="shared" si="189"/>
        <v>1.0410781754239946</v>
      </c>
      <c r="AF406" s="149">
        <f t="shared" si="190"/>
        <v>1.0257016881787582</v>
      </c>
      <c r="AG406" s="176">
        <f t="shared" si="191"/>
        <v>1.0296287667321622</v>
      </c>
      <c r="AH406" s="149">
        <f t="shared" si="192"/>
        <v>1.0410585495090816</v>
      </c>
      <c r="AI406" s="149">
        <f t="shared" si="193"/>
        <v>1.0256436467665118</v>
      </c>
      <c r="AJ406" s="97"/>
      <c r="AK406" s="171">
        <f t="shared" si="194"/>
        <v>2.9336521587059253E-2</v>
      </c>
      <c r="AL406" s="149">
        <f t="shared" si="195"/>
        <v>4.0256883282008021E-2</v>
      </c>
      <c r="AM406" s="149">
        <f t="shared" si="196"/>
        <v>2.5376952209524926E-2</v>
      </c>
      <c r="AN406" s="149">
        <f t="shared" si="201"/>
        <v>1.7964283149176894</v>
      </c>
      <c r="AO406" s="149">
        <f t="shared" si="201"/>
        <v>4.9930752032151338</v>
      </c>
      <c r="AP406" s="149">
        <f t="shared" si="201"/>
        <v>1.7166710870477151</v>
      </c>
      <c r="AQ406" s="97"/>
      <c r="AR406" s="171">
        <f t="shared" si="197"/>
        <v>2.919831662602549E-2</v>
      </c>
      <c r="AS406" s="149">
        <f t="shared" si="198"/>
        <v>4.023803157579818E-2</v>
      </c>
      <c r="AT406" s="149">
        <f t="shared" si="199"/>
        <v>2.532036357837331E-2</v>
      </c>
      <c r="AU406" s="175">
        <f t="shared" si="202"/>
        <v>1.7598652894141205</v>
      </c>
      <c r="AV406" s="149">
        <f t="shared" si="203"/>
        <v>4.1971426298675159</v>
      </c>
      <c r="AW406" s="149">
        <f t="shared" si="204"/>
        <v>1.6992660557524286</v>
      </c>
    </row>
    <row r="407" spans="1:49" ht="15" x14ac:dyDescent="0.25">
      <c r="A407" s="130">
        <v>1904.1</v>
      </c>
      <c r="B407" s="138"/>
      <c r="C407" s="166">
        <f>raw_Data!B413</f>
        <v>7.75</v>
      </c>
      <c r="D407" s="167">
        <f>raw_Data!J413</f>
        <v>2.6391666666666664E-2</v>
      </c>
      <c r="E407" s="167">
        <f>raw_Data!L413</f>
        <v>2.8385944168292099E-3</v>
      </c>
      <c r="F407" s="168">
        <f t="shared" si="179"/>
        <v>7.32</v>
      </c>
      <c r="G407" s="167">
        <f>raw_Data!K413</f>
        <v>3.6054189435336969E-3</v>
      </c>
      <c r="H407" s="167">
        <f t="shared" si="180"/>
        <v>5.8743169398907114E-2</v>
      </c>
      <c r="I407" s="165"/>
      <c r="J407" s="167">
        <f t="shared" si="181"/>
        <v>1.0005433409867395</v>
      </c>
      <c r="K407" s="167">
        <f t="shared" si="200"/>
        <v>3.3819354035686811E-3</v>
      </c>
      <c r="L407" s="93"/>
      <c r="M407" s="171">
        <f t="shared" si="176"/>
        <v>1.0033819354035687</v>
      </c>
      <c r="N407" s="172">
        <f t="shared" si="182"/>
        <v>1.0623485883424408</v>
      </c>
      <c r="O407" s="170">
        <f t="shared" si="177"/>
        <v>406</v>
      </c>
      <c r="P407" s="170">
        <f t="shared" si="178"/>
        <v>408</v>
      </c>
      <c r="Q407" s="169"/>
      <c r="R407" s="149">
        <f t="shared" si="183"/>
        <v>0.11993388443981488</v>
      </c>
      <c r="S407" s="173">
        <f t="shared" si="184"/>
        <v>0.95398869963744082</v>
      </c>
      <c r="T407" s="149">
        <v>0</v>
      </c>
      <c r="U407" s="97"/>
      <c r="V407" s="149">
        <f>1/PI()*ATAN('Exhibit4_Impact-Test'!$Y$25*S_RDY_SP)+'Exhibit4_Impact-Test'!$Y$26</f>
        <v>0.5749364967081797</v>
      </c>
      <c r="W407" s="172">
        <f t="shared" si="185"/>
        <v>0.58882906329037032</v>
      </c>
      <c r="X407" s="149">
        <f>1/PI()*ATAN('Exhibit4_Impact-Test'!$Y$25*S_RS_SP)+'Exhibit4_Impact-Test'!$Y$26</f>
        <v>0.8463349009679596</v>
      </c>
      <c r="Y407" s="172">
        <f t="shared" si="186"/>
        <v>0.8536156665660023</v>
      </c>
      <c r="Z407" s="149">
        <f>1/PI()*ATAN('Exhibit4_Impact-Test'!$Y$25*S_5050_SP)+'Exhibit4_Impact-Test'!$Y$26</f>
        <v>0.5</v>
      </c>
      <c r="AA407" s="149">
        <f t="shared" si="187"/>
        <v>0.51427259080045484</v>
      </c>
      <c r="AB407" s="195">
        <f>VLOOKUP(_xlfn.NUMBERVALUE(LEFT(A407,4)),Transactioncosts!$C:$G,5,FALSE)</f>
        <v>53.333333333333343</v>
      </c>
      <c r="AC407" s="174"/>
      <c r="AD407" s="175">
        <f t="shared" si="188"/>
        <v>1.0372840162668511</v>
      </c>
      <c r="AE407" s="149">
        <f t="shared" si="189"/>
        <v>1.0532874717790011</v>
      </c>
      <c r="AF407" s="149">
        <f t="shared" si="190"/>
        <v>1.0328652618730048</v>
      </c>
      <c r="AG407" s="176">
        <f t="shared" si="191"/>
        <v>1.0370975074460471</v>
      </c>
      <c r="AH407" s="149">
        <f t="shared" si="192"/>
        <v>1.0532458809606386</v>
      </c>
      <c r="AI407" s="149">
        <f t="shared" si="193"/>
        <v>1.0327891413887356</v>
      </c>
      <c r="AJ407" s="97"/>
      <c r="AK407" s="171">
        <f t="shared" si="194"/>
        <v>3.6605774358665945E-2</v>
      </c>
      <c r="AL407" s="149">
        <f t="shared" si="195"/>
        <v>5.1916198532526228E-2</v>
      </c>
      <c r="AM407" s="149">
        <f t="shared" si="196"/>
        <v>3.2336747819047357E-2</v>
      </c>
      <c r="AN407" s="149">
        <f t="shared" si="201"/>
        <v>1.8330340892763552</v>
      </c>
      <c r="AO407" s="149">
        <f t="shared" si="201"/>
        <v>5.0449914017476596</v>
      </c>
      <c r="AP407" s="149">
        <f t="shared" si="201"/>
        <v>1.7490078348667624</v>
      </c>
      <c r="AQ407" s="97"/>
      <c r="AR407" s="171">
        <f t="shared" si="197"/>
        <v>3.6425953222414501E-2</v>
      </c>
      <c r="AS407" s="149">
        <f t="shared" si="198"/>
        <v>5.1876711079537431E-2</v>
      </c>
      <c r="AT407" s="149">
        <f t="shared" si="199"/>
        <v>3.2263046735087279E-2</v>
      </c>
      <c r="AU407" s="175">
        <f t="shared" si="202"/>
        <v>1.7962912426365349</v>
      </c>
      <c r="AV407" s="149">
        <f t="shared" si="203"/>
        <v>4.2490193409470534</v>
      </c>
      <c r="AW407" s="149">
        <f t="shared" si="204"/>
        <v>1.7315291024875159</v>
      </c>
    </row>
    <row r="408" spans="1:49" ht="15" x14ac:dyDescent="0.25">
      <c r="A408" s="130">
        <v>1904.11</v>
      </c>
      <c r="B408" s="138"/>
      <c r="C408" s="166">
        <f>raw_Data!B414</f>
        <v>8.17</v>
      </c>
      <c r="D408" s="167">
        <f>raw_Data!J414</f>
        <v>2.6108333333333334E-2</v>
      </c>
      <c r="E408" s="167">
        <f>raw_Data!L414</f>
        <v>2.8439792621699489E-3</v>
      </c>
      <c r="F408" s="168">
        <f t="shared" si="179"/>
        <v>7.75</v>
      </c>
      <c r="G408" s="167">
        <f>raw_Data!K414</f>
        <v>3.3688172043010753E-3</v>
      </c>
      <c r="H408" s="167">
        <f t="shared" si="180"/>
        <v>5.4193548387096779E-2</v>
      </c>
      <c r="I408" s="165"/>
      <c r="J408" s="167">
        <f t="shared" si="181"/>
        <v>1.0005431435980241</v>
      </c>
      <c r="K408" s="167">
        <f t="shared" si="200"/>
        <v>3.3871228601940473E-3</v>
      </c>
      <c r="L408" s="93"/>
      <c r="M408" s="171">
        <f t="shared" si="176"/>
        <v>1.003387122860194</v>
      </c>
      <c r="N408" s="172">
        <f t="shared" si="182"/>
        <v>1.0575623655913977</v>
      </c>
      <c r="O408" s="170">
        <f t="shared" si="177"/>
        <v>407</v>
      </c>
      <c r="P408" s="170">
        <f t="shared" si="178"/>
        <v>409</v>
      </c>
      <c r="Q408" s="169"/>
      <c r="R408" s="149">
        <f t="shared" si="183"/>
        <v>8.5417694174970624E-2</v>
      </c>
      <c r="S408" s="173">
        <f t="shared" si="184"/>
        <v>0.95022816472829763</v>
      </c>
      <c r="T408" s="149">
        <v>0</v>
      </c>
      <c r="U408" s="97"/>
      <c r="V408" s="149">
        <f>1/PI()*ATAN('Exhibit4_Impact-Test'!$Y$25*S_RDY_SP)+'Exhibit4_Impact-Test'!$Y$26</f>
        <v>0.55385865938964163</v>
      </c>
      <c r="W408" s="172">
        <f t="shared" si="185"/>
        <v>0.56681275080823246</v>
      </c>
      <c r="X408" s="149">
        <f>1/PI()*ATAN('Exhibit4_Impact-Test'!$Y$25*S_RS_SP)+'Exhibit4_Impact-Test'!$Y$26</f>
        <v>0.84581738812306517</v>
      </c>
      <c r="Y408" s="172">
        <f t="shared" si="186"/>
        <v>0.85255104007995963</v>
      </c>
      <c r="Z408" s="149">
        <f>1/PI()*ATAN('Exhibit4_Impact-Test'!$Y$25*S_5050_SP)+'Exhibit4_Impact-Test'!$Y$26</f>
        <v>0.5</v>
      </c>
      <c r="AA408" s="149">
        <f t="shared" si="187"/>
        <v>0.51314327280575556</v>
      </c>
      <c r="AB408" s="195">
        <f>VLOOKUP(_xlfn.NUMBERVALUE(LEFT(A408,4)),Transactioncosts!$C:$G,5,FALSE)</f>
        <v>53.333333333333343</v>
      </c>
      <c r="AC408" s="174"/>
      <c r="AD408" s="175">
        <f t="shared" si="188"/>
        <v>1.033392550171407</v>
      </c>
      <c r="AE408" s="149">
        <f t="shared" si="189"/>
        <v>1.0492094851680338</v>
      </c>
      <c r="AF408" s="149">
        <f t="shared" si="190"/>
        <v>1.030474744225796</v>
      </c>
      <c r="AG408" s="176">
        <f t="shared" si="191"/>
        <v>1.0332153182583013</v>
      </c>
      <c r="AH408" s="149">
        <f t="shared" si="192"/>
        <v>1.0490231108840333</v>
      </c>
      <c r="AI408" s="149">
        <f t="shared" si="193"/>
        <v>1.0304046467708319</v>
      </c>
      <c r="AJ408" s="97"/>
      <c r="AK408" s="171">
        <f t="shared" si="194"/>
        <v>3.2847127798520011E-2</v>
      </c>
      <c r="AL408" s="149">
        <f t="shared" si="195"/>
        <v>4.8037009350992629E-2</v>
      </c>
      <c r="AM408" s="149">
        <f t="shared" si="196"/>
        <v>3.0019612776133336E-2</v>
      </c>
      <c r="AN408" s="149">
        <f t="shared" si="201"/>
        <v>1.8658812170748753</v>
      </c>
      <c r="AO408" s="149">
        <f t="shared" si="201"/>
        <v>5.0930284110986523</v>
      </c>
      <c r="AP408" s="149">
        <f t="shared" si="201"/>
        <v>1.7790274476428958</v>
      </c>
      <c r="AQ408" s="97"/>
      <c r="AR408" s="171">
        <f t="shared" si="197"/>
        <v>3.267560816361717E-2</v>
      </c>
      <c r="AS408" s="149">
        <f t="shared" si="198"/>
        <v>4.7859360519455739E-2</v>
      </c>
      <c r="AT408" s="149">
        <f t="shared" si="199"/>
        <v>2.9951586034444928E-2</v>
      </c>
      <c r="AU408" s="175">
        <f t="shared" si="202"/>
        <v>1.8289668508001522</v>
      </c>
      <c r="AV408" s="149">
        <f t="shared" si="203"/>
        <v>4.2968787014665093</v>
      </c>
      <c r="AW408" s="149">
        <f t="shared" si="204"/>
        <v>1.7614806885219609</v>
      </c>
    </row>
    <row r="409" spans="1:49" ht="15" x14ac:dyDescent="0.25">
      <c r="A409" s="130">
        <v>1904.12</v>
      </c>
      <c r="B409" s="138"/>
      <c r="C409" s="166">
        <f>raw_Data!B415</f>
        <v>8.25</v>
      </c>
      <c r="D409" s="167">
        <f>raw_Data!J415</f>
        <v>2.5833333333333333E-2</v>
      </c>
      <c r="E409" s="167">
        <f>raw_Data!L415</f>
        <v>2.8493637894717594E-3</v>
      </c>
      <c r="F409" s="168">
        <f t="shared" si="179"/>
        <v>8.17</v>
      </c>
      <c r="G409" s="167">
        <f>raw_Data!K415</f>
        <v>3.1619747042023662E-3</v>
      </c>
      <c r="H409" s="167">
        <f t="shared" si="180"/>
        <v>9.7919216646267238E-3</v>
      </c>
      <c r="I409" s="165"/>
      <c r="J409" s="167">
        <f t="shared" si="181"/>
        <v>1.0005429463120774</v>
      </c>
      <c r="K409" s="167">
        <f t="shared" si="200"/>
        <v>3.3923101015491675E-3</v>
      </c>
      <c r="L409" s="93"/>
      <c r="M409" s="171">
        <f t="shared" si="176"/>
        <v>1.0033923101015492</v>
      </c>
      <c r="N409" s="172">
        <f t="shared" si="182"/>
        <v>1.0129538963688289</v>
      </c>
      <c r="O409" s="170">
        <f t="shared" si="177"/>
        <v>408</v>
      </c>
      <c r="P409" s="170">
        <f t="shared" si="178"/>
        <v>410</v>
      </c>
      <c r="Q409" s="169"/>
      <c r="R409" s="149">
        <f t="shared" si="183"/>
        <v>5.2946699860320655E-2</v>
      </c>
      <c r="S409" s="173">
        <f t="shared" si="184"/>
        <v>0.77492865141584122</v>
      </c>
      <c r="T409" s="149">
        <v>0</v>
      </c>
      <c r="U409" s="97"/>
      <c r="V409" s="149">
        <f>1/PI()*ATAN('Exhibit4_Impact-Test'!$Y$25*S_RDY_SP)+'Exhibit4_Impact-Test'!$Y$26</f>
        <v>0.53358176710089256</v>
      </c>
      <c r="W409" s="172">
        <f t="shared" si="185"/>
        <v>0.53594133806798538</v>
      </c>
      <c r="X409" s="149">
        <f>1/PI()*ATAN('Exhibit4_Impact-Test'!$Y$25*S_RS_SP)+'Exhibit4_Impact-Test'!$Y$26</f>
        <v>0.81760586182988992</v>
      </c>
      <c r="Y409" s="172">
        <f t="shared" si="186"/>
        <v>0.81901594100894637</v>
      </c>
      <c r="Z409" s="149">
        <f>1/PI()*ATAN('Exhibit4_Impact-Test'!$Y$25*S_5050_SP)+'Exhibit4_Impact-Test'!$Y$26</f>
        <v>0.5</v>
      </c>
      <c r="AA409" s="149">
        <f t="shared" si="187"/>
        <v>0.50237101799199879</v>
      </c>
      <c r="AB409" s="195">
        <f>VLOOKUP(_xlfn.NUMBERVALUE(LEFT(A409,4)),Transactioncosts!$C:$G,5,FALSE)</f>
        <v>53.333333333333343</v>
      </c>
      <c r="AC409" s="174"/>
      <c r="AD409" s="175">
        <f t="shared" si="188"/>
        <v>1.008494198198332</v>
      </c>
      <c r="AE409" s="149">
        <f t="shared" si="189"/>
        <v>1.0112099190820691</v>
      </c>
      <c r="AF409" s="149">
        <f t="shared" si="190"/>
        <v>1.008173103235189</v>
      </c>
      <c r="AG409" s="176">
        <f t="shared" si="191"/>
        <v>1.0084712814696761</v>
      </c>
      <c r="AH409" s="149">
        <f t="shared" si="192"/>
        <v>1.0111181340478177</v>
      </c>
      <c r="AI409" s="149">
        <f t="shared" si="193"/>
        <v>1.0081604578058985</v>
      </c>
      <c r="AJ409" s="97"/>
      <c r="AK409" s="171">
        <f t="shared" si="194"/>
        <v>8.4583254935803858E-3</v>
      </c>
      <c r="AL409" s="149">
        <f t="shared" si="195"/>
        <v>1.1147553581164227E-2</v>
      </c>
      <c r="AM409" s="149">
        <f t="shared" si="196"/>
        <v>8.1398843053605389E-3</v>
      </c>
      <c r="AN409" s="149">
        <f t="shared" si="201"/>
        <v>1.8743395425684557</v>
      </c>
      <c r="AO409" s="149">
        <f t="shared" si="201"/>
        <v>5.1041759646798166</v>
      </c>
      <c r="AP409" s="149">
        <f t="shared" si="201"/>
        <v>1.7871673319482564</v>
      </c>
      <c r="AQ409" s="97"/>
      <c r="AR409" s="171">
        <f t="shared" si="197"/>
        <v>8.4356015264249341E-3</v>
      </c>
      <c r="AS409" s="149">
        <f t="shared" si="198"/>
        <v>1.1056781924041225E-2</v>
      </c>
      <c r="AT409" s="149">
        <f t="shared" si="199"/>
        <v>8.1273413119440953E-3</v>
      </c>
      <c r="AU409" s="175">
        <f t="shared" si="202"/>
        <v>1.8374024523265771</v>
      </c>
      <c r="AV409" s="149">
        <f t="shared" si="203"/>
        <v>4.3079354833905503</v>
      </c>
      <c r="AW409" s="149">
        <f t="shared" si="204"/>
        <v>1.769608029833905</v>
      </c>
    </row>
    <row r="410" spans="1:49" ht="15" x14ac:dyDescent="0.25">
      <c r="A410" s="130">
        <v>1905.01</v>
      </c>
      <c r="B410" s="138"/>
      <c r="C410" s="166">
        <f>raw_Data!B416</f>
        <v>8.43</v>
      </c>
      <c r="D410" s="167">
        <f>raw_Data!J416</f>
        <v>2.5974999999999998E-2</v>
      </c>
      <c r="E410" s="167">
        <f>raw_Data!L416</f>
        <v>2.8547479987741653E-3</v>
      </c>
      <c r="F410" s="168">
        <f t="shared" si="179"/>
        <v>8.25</v>
      </c>
      <c r="G410" s="167">
        <f>raw_Data!K416</f>
        <v>3.1484848484848484E-3</v>
      </c>
      <c r="H410" s="167">
        <f t="shared" si="180"/>
        <v>2.1818181818181737E-2</v>
      </c>
      <c r="I410" s="165"/>
      <c r="J410" s="167">
        <f t="shared" si="181"/>
        <v>1.0005427491288792</v>
      </c>
      <c r="K410" s="167">
        <f t="shared" si="200"/>
        <v>3.3974971276533594E-3</v>
      </c>
      <c r="L410" s="93"/>
      <c r="M410" s="171">
        <f t="shared" si="176"/>
        <v>1.0033974971276534</v>
      </c>
      <c r="N410" s="172">
        <f t="shared" si="182"/>
        <v>1.0249666666666668</v>
      </c>
      <c r="O410" s="170">
        <f t="shared" si="177"/>
        <v>409</v>
      </c>
      <c r="P410" s="170">
        <f t="shared" si="178"/>
        <v>411</v>
      </c>
      <c r="Q410" s="169"/>
      <c r="R410" s="149">
        <f t="shared" si="183"/>
        <v>4.9871391738721134E-2</v>
      </c>
      <c r="S410" s="173">
        <f t="shared" si="184"/>
        <v>0.88448936773881148</v>
      </c>
      <c r="T410" s="149">
        <v>0</v>
      </c>
      <c r="U410" s="97"/>
      <c r="V410" s="149">
        <f>1/PI()*ATAN('Exhibit4_Impact-Test'!$Y$25*S_RDY_SP)+'Exhibit4_Impact-Test'!$Y$26</f>
        <v>0.53164445144500816</v>
      </c>
      <c r="W410" s="172">
        <f t="shared" si="185"/>
        <v>0.5369364810392605</v>
      </c>
      <c r="X410" s="149">
        <f>1/PI()*ATAN('Exhibit4_Impact-Test'!$Y$25*S_RS_SP)+'Exhibit4_Impact-Test'!$Y$26</f>
        <v>0.83622563493109681</v>
      </c>
      <c r="Y410" s="172">
        <f t="shared" si="186"/>
        <v>0.83911759595115287</v>
      </c>
      <c r="Z410" s="149">
        <f>1/PI()*ATAN('Exhibit4_Impact-Test'!$Y$25*S_5050_SP)+'Exhibit4_Impact-Test'!$Y$26</f>
        <v>0.5</v>
      </c>
      <c r="AA410" s="149">
        <f t="shared" si="187"/>
        <v>0.50531688784588502</v>
      </c>
      <c r="AB410" s="195">
        <f>VLOOKUP(_xlfn.NUMBERVALUE(LEFT(A410,4)),Transactioncosts!$C:$G,5,FALSE)</f>
        <v>30</v>
      </c>
      <c r="AC410" s="174"/>
      <c r="AD410" s="175">
        <f t="shared" si="188"/>
        <v>1.0148646264353465</v>
      </c>
      <c r="AE410" s="149">
        <f t="shared" si="189"/>
        <v>1.0214341896203514</v>
      </c>
      <c r="AF410" s="149">
        <f t="shared" si="190"/>
        <v>1.0141820818971601</v>
      </c>
      <c r="AG410" s="176">
        <f t="shared" si="191"/>
        <v>1.0148314049308311</v>
      </c>
      <c r="AH410" s="149">
        <f t="shared" si="192"/>
        <v>1.0214188130371411</v>
      </c>
      <c r="AI410" s="149">
        <f t="shared" si="193"/>
        <v>1.0141661312336225</v>
      </c>
      <c r="AJ410" s="97"/>
      <c r="AK410" s="171">
        <f t="shared" si="194"/>
        <v>1.4755230628683173E-2</v>
      </c>
      <c r="AL410" s="149">
        <f t="shared" si="195"/>
        <v>2.1207707963092966E-2</v>
      </c>
      <c r="AM410" s="149">
        <f t="shared" si="196"/>
        <v>1.4082456994514835E-2</v>
      </c>
      <c r="AN410" s="149">
        <f t="shared" si="201"/>
        <v>1.8890947731971388</v>
      </c>
      <c r="AO410" s="149">
        <f t="shared" si="201"/>
        <v>5.1253836726429096</v>
      </c>
      <c r="AP410" s="149">
        <f t="shared" si="201"/>
        <v>1.8012497889427712</v>
      </c>
      <c r="AQ410" s="97"/>
      <c r="AR410" s="171">
        <f t="shared" si="197"/>
        <v>1.4722495180611226E-2</v>
      </c>
      <c r="AS410" s="149">
        <f t="shared" si="198"/>
        <v>2.1192653935034601E-2</v>
      </c>
      <c r="AT410" s="149">
        <f t="shared" si="199"/>
        <v>1.406672925759608E-2</v>
      </c>
      <c r="AU410" s="175">
        <f t="shared" si="202"/>
        <v>1.8521249475071884</v>
      </c>
      <c r="AV410" s="149">
        <f t="shared" si="203"/>
        <v>4.3291281373255845</v>
      </c>
      <c r="AW410" s="149">
        <f t="shared" si="204"/>
        <v>1.783674759091501</v>
      </c>
    </row>
    <row r="411" spans="1:49" ht="15" x14ac:dyDescent="0.25">
      <c r="A411" s="130">
        <v>1905.02</v>
      </c>
      <c r="B411" s="138"/>
      <c r="C411" s="166">
        <f>raw_Data!B417</f>
        <v>8.8000000000000007</v>
      </c>
      <c r="D411" s="167">
        <f>raw_Data!J417</f>
        <v>2.6108333333333334E-2</v>
      </c>
      <c r="E411" s="167">
        <f>raw_Data!L417</f>
        <v>2.8513829052236872E-3</v>
      </c>
      <c r="F411" s="168">
        <f t="shared" si="179"/>
        <v>8.43</v>
      </c>
      <c r="G411" s="167">
        <f>raw_Data!K417</f>
        <v>3.0970739422696721E-3</v>
      </c>
      <c r="H411" s="167">
        <f t="shared" si="180"/>
        <v>4.3890865954923086E-2</v>
      </c>
      <c r="I411" s="165"/>
      <c r="J411" s="167">
        <f t="shared" si="181"/>
        <v>0.99966088869878722</v>
      </c>
      <c r="K411" s="167">
        <f t="shared" si="200"/>
        <v>2.5122716040109072E-3</v>
      </c>
      <c r="L411" s="93"/>
      <c r="M411" s="171">
        <f t="shared" si="176"/>
        <v>1.0025122716040109</v>
      </c>
      <c r="N411" s="172">
        <f t="shared" si="182"/>
        <v>1.0469879398971926</v>
      </c>
      <c r="O411" s="170">
        <f t="shared" si="177"/>
        <v>410</v>
      </c>
      <c r="P411" s="170">
        <f t="shared" si="178"/>
        <v>412</v>
      </c>
      <c r="Q411" s="169"/>
      <c r="R411" s="149">
        <f t="shared" si="183"/>
        <v>4.0714582172632567E-2</v>
      </c>
      <c r="S411" s="173">
        <f t="shared" si="184"/>
        <v>0.93893014216046311</v>
      </c>
      <c r="T411" s="149">
        <v>0</v>
      </c>
      <c r="U411" s="97"/>
      <c r="V411" s="149">
        <f>1/PI()*ATAN('Exhibit4_Impact-Test'!$Y$25*S_RDY_SP)+'Exhibit4_Impact-Test'!$Y$26</f>
        <v>0.52586264620080281</v>
      </c>
      <c r="W411" s="172">
        <f t="shared" si="185"/>
        <v>0.53667185217446345</v>
      </c>
      <c r="X411" s="149">
        <f>1/PI()*ATAN('Exhibit4_Impact-Test'!$Y$25*S_RS_SP)+'Exhibit4_Impact-Test'!$Y$26</f>
        <v>0.84424312368788879</v>
      </c>
      <c r="Y411" s="172">
        <f t="shared" si="186"/>
        <v>0.84986626011343658</v>
      </c>
      <c r="Z411" s="149">
        <f>1/PI()*ATAN('Exhibit4_Impact-Test'!$Y$25*S_5050_SP)+'Exhibit4_Impact-Test'!$Y$26</f>
        <v>0.5</v>
      </c>
      <c r="AA411" s="149">
        <f t="shared" si="187"/>
        <v>0.51085036928603311</v>
      </c>
      <c r="AB411" s="195">
        <f>VLOOKUP(_xlfn.NUMBERVALUE(LEFT(A411,4)),Transactioncosts!$C:$G,5,FALSE)</f>
        <v>30</v>
      </c>
      <c r="AC411" s="174"/>
      <c r="AD411" s="175">
        <f t="shared" si="188"/>
        <v>1.0259003642242126</v>
      </c>
      <c r="AE411" s="149">
        <f t="shared" si="189"/>
        <v>1.040060548731953</v>
      </c>
      <c r="AF411" s="149">
        <f t="shared" si="190"/>
        <v>1.0247501057506017</v>
      </c>
      <c r="AG411" s="176">
        <f t="shared" si="191"/>
        <v>1.0258333892259075</v>
      </c>
      <c r="AH411" s="149">
        <f t="shared" si="192"/>
        <v>1.0400306349179296</v>
      </c>
      <c r="AI411" s="149">
        <f t="shared" si="193"/>
        <v>1.0247175546427436</v>
      </c>
      <c r="AJ411" s="97"/>
      <c r="AK411" s="171">
        <f t="shared" si="194"/>
        <v>2.5570631140429463E-2</v>
      </c>
      <c r="AL411" s="149">
        <f t="shared" si="195"/>
        <v>3.9278931393136846E-2</v>
      </c>
      <c r="AM411" s="149">
        <f t="shared" si="196"/>
        <v>2.4448783598793131E-2</v>
      </c>
      <c r="AN411" s="149">
        <f t="shared" si="201"/>
        <v>1.9146654043375684</v>
      </c>
      <c r="AO411" s="149">
        <f t="shared" si="201"/>
        <v>5.1646626040360468</v>
      </c>
      <c r="AP411" s="149">
        <f t="shared" si="201"/>
        <v>1.8256985725415644</v>
      </c>
      <c r="AQ411" s="97"/>
      <c r="AR411" s="171">
        <f t="shared" si="197"/>
        <v>2.5505344893404214E-2</v>
      </c>
      <c r="AS411" s="149">
        <f t="shared" si="198"/>
        <v>3.9250169371298008E-2</v>
      </c>
      <c r="AT411" s="149">
        <f t="shared" si="199"/>
        <v>2.4417018171614312E-2</v>
      </c>
      <c r="AU411" s="175">
        <f t="shared" si="202"/>
        <v>1.8776302924005925</v>
      </c>
      <c r="AV411" s="149">
        <f t="shared" si="203"/>
        <v>4.3683783066968829</v>
      </c>
      <c r="AW411" s="149">
        <f t="shared" si="204"/>
        <v>1.8080917772631153</v>
      </c>
    </row>
    <row r="412" spans="1:49" ht="15" x14ac:dyDescent="0.25">
      <c r="A412" s="130">
        <v>1905.03</v>
      </c>
      <c r="B412" s="138"/>
      <c r="C412" s="166">
        <f>raw_Data!B418</f>
        <v>9.0500000000000007</v>
      </c>
      <c r="D412" s="167">
        <f>raw_Data!J418</f>
        <v>2.6249999999999999E-2</v>
      </c>
      <c r="E412" s="167">
        <f>raw_Data!L418</f>
        <v>2.8480176874603469E-3</v>
      </c>
      <c r="F412" s="168">
        <f t="shared" si="179"/>
        <v>8.8000000000000007</v>
      </c>
      <c r="G412" s="167">
        <f>raw_Data!K418</f>
        <v>2.9829545454545451E-3</v>
      </c>
      <c r="H412" s="167">
        <f t="shared" si="180"/>
        <v>2.8409090909090828E-2</v>
      </c>
      <c r="I412" s="165"/>
      <c r="J412" s="167">
        <f t="shared" si="181"/>
        <v>0.9996608117173591</v>
      </c>
      <c r="K412" s="167">
        <f t="shared" si="200"/>
        <v>2.5088294048194459E-3</v>
      </c>
      <c r="L412" s="93"/>
      <c r="M412" s="171">
        <f t="shared" si="176"/>
        <v>1.0025088294048194</v>
      </c>
      <c r="N412" s="172">
        <f t="shared" si="182"/>
        <v>1.0313920454545453</v>
      </c>
      <c r="O412" s="170">
        <f t="shared" si="177"/>
        <v>411</v>
      </c>
      <c r="P412" s="170">
        <f t="shared" si="178"/>
        <v>413</v>
      </c>
      <c r="Q412" s="169"/>
      <c r="R412" s="149">
        <f t="shared" si="183"/>
        <v>2.255125647824209E-2</v>
      </c>
      <c r="S412" s="173">
        <f t="shared" si="184"/>
        <v>0.90878631839809132</v>
      </c>
      <c r="T412" s="149">
        <v>0</v>
      </c>
      <c r="U412" s="97"/>
      <c r="V412" s="149">
        <f>1/PI()*ATAN('Exhibit4_Impact-Test'!$Y$25*S_RDY_SP)+'Exhibit4_Impact-Test'!$Y$26</f>
        <v>0.51434685273940406</v>
      </c>
      <c r="W412" s="172">
        <f t="shared" si="185"/>
        <v>0.52143856533882704</v>
      </c>
      <c r="X412" s="149">
        <f>1/PI()*ATAN('Exhibit4_Impact-Test'!$Y$25*S_RS_SP)+'Exhibit4_Impact-Test'!$Y$26</f>
        <v>0.83989498877227176</v>
      </c>
      <c r="Y412" s="172">
        <f t="shared" si="186"/>
        <v>0.84367770068359471</v>
      </c>
      <c r="Z412" s="149">
        <f>1/PI()*ATAN('Exhibit4_Impact-Test'!$Y$25*S_5050_SP)+'Exhibit4_Impact-Test'!$Y$26</f>
        <v>0.5</v>
      </c>
      <c r="AA412" s="149">
        <f t="shared" si="187"/>
        <v>0.50710044830766965</v>
      </c>
      <c r="AB412" s="195">
        <f>VLOOKUP(_xlfn.NUMBERVALUE(LEFT(A412,4)),Transactioncosts!$C:$G,5,FALSE)</f>
        <v>30</v>
      </c>
      <c r="AC412" s="174"/>
      <c r="AD412" s="175">
        <f t="shared" si="188"/>
        <v>1.0173648206769883</v>
      </c>
      <c r="AE412" s="149">
        <f t="shared" si="189"/>
        <v>1.026767697824611</v>
      </c>
      <c r="AF412" s="149">
        <f t="shared" si="190"/>
        <v>1.0169504374296823</v>
      </c>
      <c r="AG412" s="176">
        <f t="shared" si="191"/>
        <v>1.0173230936752189</v>
      </c>
      <c r="AH412" s="149">
        <f t="shared" si="192"/>
        <v>1.0247646831278863</v>
      </c>
      <c r="AI412" s="149">
        <f t="shared" si="193"/>
        <v>1.0169291360847592</v>
      </c>
      <c r="AJ412" s="97"/>
      <c r="AK412" s="171">
        <f t="shared" si="194"/>
        <v>1.7215775137179E-2</v>
      </c>
      <c r="AL412" s="149">
        <f t="shared" si="195"/>
        <v>2.6415710447748642E-2</v>
      </c>
      <c r="AM412" s="149">
        <f t="shared" si="196"/>
        <v>1.6808381788103958E-2</v>
      </c>
      <c r="AN412" s="149">
        <f t="shared" si="201"/>
        <v>1.9318811794747475</v>
      </c>
      <c r="AO412" s="149">
        <f t="shared" si="201"/>
        <v>5.1910783144837955</v>
      </c>
      <c r="AP412" s="149">
        <f t="shared" si="201"/>
        <v>1.8425069543296684</v>
      </c>
      <c r="AQ412" s="97"/>
      <c r="AR412" s="171">
        <f t="shared" si="197"/>
        <v>1.7174759508707504E-2</v>
      </c>
      <c r="AS412" s="149">
        <f t="shared" si="198"/>
        <v>2.4463008797229326E-2</v>
      </c>
      <c r="AT412" s="149">
        <f t="shared" si="199"/>
        <v>1.6787435272684625E-2</v>
      </c>
      <c r="AU412" s="175">
        <f t="shared" si="202"/>
        <v>1.8948050519093</v>
      </c>
      <c r="AV412" s="149">
        <f t="shared" si="203"/>
        <v>4.3928413154941124</v>
      </c>
      <c r="AW412" s="149">
        <f t="shared" si="204"/>
        <v>1.8248792125358</v>
      </c>
    </row>
    <row r="413" spans="1:49" ht="15" x14ac:dyDescent="0.25">
      <c r="A413" s="130">
        <v>1905.04</v>
      </c>
      <c r="B413" s="138"/>
      <c r="C413" s="166">
        <f>raw_Data!B419</f>
        <v>8.94</v>
      </c>
      <c r="D413" s="167">
        <f>raw_Data!J419</f>
        <v>2.6391666666666664E-2</v>
      </c>
      <c r="E413" s="167">
        <f>raw_Data!L419</f>
        <v>2.8446523454745964E-3</v>
      </c>
      <c r="F413" s="168">
        <f t="shared" si="179"/>
        <v>9.0500000000000007</v>
      </c>
      <c r="G413" s="167">
        <f>raw_Data!K419</f>
        <v>2.9162062615101284E-3</v>
      </c>
      <c r="H413" s="167">
        <f t="shared" si="180"/>
        <v>-1.2154696132596787E-2</v>
      </c>
      <c r="I413" s="165"/>
      <c r="J413" s="167">
        <f t="shared" si="181"/>
        <v>0.99966073471087635</v>
      </c>
      <c r="K413" s="167">
        <f t="shared" si="200"/>
        <v>2.5053870563509495E-3</v>
      </c>
      <c r="L413" s="93"/>
      <c r="M413" s="171">
        <f t="shared" si="176"/>
        <v>1.0025053870563509</v>
      </c>
      <c r="N413" s="172">
        <f t="shared" si="182"/>
        <v>0.99076151012891334</v>
      </c>
      <c r="O413" s="170">
        <f t="shared" si="177"/>
        <v>412</v>
      </c>
      <c r="P413" s="170">
        <f t="shared" si="178"/>
        <v>414</v>
      </c>
      <c r="Q413" s="169"/>
      <c r="R413" s="149">
        <f t="shared" si="183"/>
        <v>1.1829619156618714E-2</v>
      </c>
      <c r="S413" s="173">
        <f t="shared" si="184"/>
        <v>-0.81016649910012739</v>
      </c>
      <c r="T413" s="149">
        <v>0</v>
      </c>
      <c r="U413" s="97"/>
      <c r="V413" s="149">
        <f>1/PI()*ATAN('Exhibit4_Impact-Test'!$Y$25*S_RDY_SP)+'Exhibit4_Impact-Test'!$Y$26</f>
        <v>0.50752956474905342</v>
      </c>
      <c r="W413" s="172">
        <f t="shared" si="185"/>
        <v>0.50458408476096528</v>
      </c>
      <c r="X413" s="149">
        <f>1/PI()*ATAN('Exhibit4_Impact-Test'!$Y$25*S_RS_SP)+'Exhibit4_Impact-Test'!$Y$26</f>
        <v>0.17600613510868068</v>
      </c>
      <c r="Y413" s="172">
        <f t="shared" si="186"/>
        <v>0.17430369075234517</v>
      </c>
      <c r="Z413" s="149">
        <f>1/PI()*ATAN('Exhibit4_Impact-Test'!$Y$25*S_5050_SP)+'Exhibit4_Impact-Test'!$Y$26</f>
        <v>0.5</v>
      </c>
      <c r="AA413" s="149">
        <f t="shared" si="187"/>
        <v>0.49705411328908805</v>
      </c>
      <c r="AB413" s="195">
        <f>VLOOKUP(_xlfn.NUMBERVALUE(LEFT(A413,4)),Transactioncosts!$C:$G,5,FALSE)</f>
        <v>30</v>
      </c>
      <c r="AC413" s="174"/>
      <c r="AD413" s="175">
        <f t="shared" si="188"/>
        <v>0.99654502231090203</v>
      </c>
      <c r="AE413" s="149">
        <f t="shared" si="189"/>
        <v>1.0004383926671605</v>
      </c>
      <c r="AF413" s="149">
        <f t="shared" si="190"/>
        <v>0.99663344859263214</v>
      </c>
      <c r="AG413" s="176">
        <f t="shared" si="191"/>
        <v>0.99651859097591766</v>
      </c>
      <c r="AH413" s="149">
        <f t="shared" si="192"/>
        <v>1.0003800536323679</v>
      </c>
      <c r="AI413" s="149">
        <f t="shared" si="193"/>
        <v>0.99662461093249943</v>
      </c>
      <c r="AJ413" s="97"/>
      <c r="AK413" s="171">
        <f t="shared" si="194"/>
        <v>-3.4609599074424857E-3</v>
      </c>
      <c r="AL413" s="149">
        <f t="shared" si="195"/>
        <v>4.3829660117058469E-4</v>
      </c>
      <c r="AM413" s="149">
        <f t="shared" si="196"/>
        <v>-3.3722309922159001E-3</v>
      </c>
      <c r="AN413" s="149">
        <f t="shared" si="201"/>
        <v>1.928420219567305</v>
      </c>
      <c r="AO413" s="149">
        <f t="shared" si="201"/>
        <v>5.1915166110849658</v>
      </c>
      <c r="AP413" s="149">
        <f t="shared" si="201"/>
        <v>1.8391347233374524</v>
      </c>
      <c r="AQ413" s="97"/>
      <c r="AR413" s="171">
        <f t="shared" si="197"/>
        <v>-3.4874832304410204E-3</v>
      </c>
      <c r="AS413" s="149">
        <f t="shared" si="198"/>
        <v>3.7998143027938715E-4</v>
      </c>
      <c r="AT413" s="149">
        <f t="shared" si="199"/>
        <v>-3.3810985446038467E-3</v>
      </c>
      <c r="AU413" s="175">
        <f t="shared" si="202"/>
        <v>1.891317568678859</v>
      </c>
      <c r="AV413" s="149">
        <f t="shared" si="203"/>
        <v>4.3932212969243913</v>
      </c>
      <c r="AW413" s="149">
        <f t="shared" si="204"/>
        <v>1.8214981139911961</v>
      </c>
    </row>
    <row r="414" spans="1:49" ht="15" x14ac:dyDescent="0.25">
      <c r="A414" s="130">
        <v>1905.05</v>
      </c>
      <c r="B414" s="138"/>
      <c r="C414" s="166">
        <f>raw_Data!B420</f>
        <v>8.5</v>
      </c>
      <c r="D414" s="167">
        <f>raw_Data!J420</f>
        <v>2.6525000000000003E-2</v>
      </c>
      <c r="E414" s="167">
        <f>raw_Data!L420</f>
        <v>2.8412868792568879E-3</v>
      </c>
      <c r="F414" s="168">
        <f t="shared" si="179"/>
        <v>8.94</v>
      </c>
      <c r="G414" s="167">
        <f>raw_Data!K420</f>
        <v>2.9670022371364657E-3</v>
      </c>
      <c r="H414" s="167">
        <f t="shared" si="180"/>
        <v>-4.9217002237136431E-2</v>
      </c>
      <c r="I414" s="165"/>
      <c r="J414" s="167">
        <f t="shared" si="181"/>
        <v>0.99966065767932921</v>
      </c>
      <c r="K414" s="167">
        <f t="shared" si="200"/>
        <v>2.5019445585861E-3</v>
      </c>
      <c r="L414" s="93"/>
      <c r="M414" s="171">
        <f t="shared" si="176"/>
        <v>1.0025019445585861</v>
      </c>
      <c r="N414" s="172">
        <f t="shared" si="182"/>
        <v>0.95374999999999999</v>
      </c>
      <c r="O414" s="170">
        <f t="shared" si="177"/>
        <v>413</v>
      </c>
      <c r="P414" s="170">
        <f t="shared" si="178"/>
        <v>415</v>
      </c>
      <c r="Q414" s="169"/>
      <c r="R414" s="149">
        <f t="shared" si="183"/>
        <v>2.105250577485282E-2</v>
      </c>
      <c r="S414" s="173">
        <f t="shared" si="184"/>
        <v>-0.94535993202135504</v>
      </c>
      <c r="T414" s="149">
        <v>0</v>
      </c>
      <c r="U414" s="97"/>
      <c r="V414" s="149">
        <f>1/PI()*ATAN('Exhibit4_Impact-Test'!$Y$25*S_RDY_SP)+'Exhibit4_Impact-Test'!$Y$26</f>
        <v>0.51339452975575628</v>
      </c>
      <c r="W414" s="172">
        <f t="shared" si="185"/>
        <v>0.50093460518663291</v>
      </c>
      <c r="X414" s="149">
        <f>1/PI()*ATAN('Exhibit4_Impact-Test'!$Y$25*S_RS_SP)+'Exhibit4_Impact-Test'!$Y$26</f>
        <v>0.15485734582152305</v>
      </c>
      <c r="Y414" s="172">
        <f t="shared" si="186"/>
        <v>0.14844448972937924</v>
      </c>
      <c r="Z414" s="149">
        <f>1/PI()*ATAN('Exhibit4_Impact-Test'!$Y$25*S_5050_SP)+'Exhibit4_Impact-Test'!$Y$26</f>
        <v>0.5</v>
      </c>
      <c r="AA414" s="149">
        <f t="shared" si="187"/>
        <v>0.48753945147653605</v>
      </c>
      <c r="AB414" s="195">
        <f>VLOOKUP(_xlfn.NUMBERVALUE(LEFT(A414,4)),Transactioncosts!$C:$G,5,FALSE)</f>
        <v>30</v>
      </c>
      <c r="AC414" s="174"/>
      <c r="AD414" s="175">
        <f t="shared" si="188"/>
        <v>0.97747296290725205</v>
      </c>
      <c r="AE414" s="149">
        <f t="shared" si="189"/>
        <v>0.99495234782060549</v>
      </c>
      <c r="AF414" s="149">
        <f t="shared" si="190"/>
        <v>0.97812597227929299</v>
      </c>
      <c r="AG414" s="176">
        <f t="shared" si="191"/>
        <v>0.97738152618349217</v>
      </c>
      <c r="AH414" s="149">
        <f t="shared" si="192"/>
        <v>0.99292818356499546</v>
      </c>
      <c r="AI414" s="149">
        <f t="shared" si="193"/>
        <v>0.97808859063372255</v>
      </c>
      <c r="AJ414" s="97"/>
      <c r="AK414" s="171">
        <f t="shared" si="194"/>
        <v>-2.2784646935066474E-2</v>
      </c>
      <c r="AL414" s="149">
        <f t="shared" si="195"/>
        <v>-5.0604346079677984E-3</v>
      </c>
      <c r="AM414" s="149">
        <f t="shared" si="196"/>
        <v>-2.2116811230554728E-2</v>
      </c>
      <c r="AN414" s="149">
        <f t="shared" si="201"/>
        <v>1.9056355726322385</v>
      </c>
      <c r="AO414" s="149">
        <f t="shared" si="201"/>
        <v>5.1864561764769981</v>
      </c>
      <c r="AP414" s="149">
        <f t="shared" si="201"/>
        <v>1.8170179121068977</v>
      </c>
      <c r="AQ414" s="97"/>
      <c r="AR414" s="171">
        <f t="shared" si="197"/>
        <v>-2.2878195303333106E-2</v>
      </c>
      <c r="AS414" s="149">
        <f t="shared" si="198"/>
        <v>-7.0969402462381587E-3</v>
      </c>
      <c r="AT414" s="149">
        <f t="shared" si="199"/>
        <v>-2.2155029579690542E-2</v>
      </c>
      <c r="AU414" s="175">
        <f t="shared" si="202"/>
        <v>1.868439373375526</v>
      </c>
      <c r="AV414" s="149">
        <f t="shared" si="203"/>
        <v>4.3861243566781534</v>
      </c>
      <c r="AW414" s="149">
        <f t="shared" si="204"/>
        <v>1.7993430844115055</v>
      </c>
    </row>
    <row r="415" spans="1:49" ht="15" x14ac:dyDescent="0.25">
      <c r="A415" s="130">
        <v>1905.06</v>
      </c>
      <c r="B415" s="138"/>
      <c r="C415" s="166">
        <f>raw_Data!B421</f>
        <v>8.6</v>
      </c>
      <c r="D415" s="167">
        <f>raw_Data!J421</f>
        <v>2.6666666666666668E-2</v>
      </c>
      <c r="E415" s="167">
        <f>raw_Data!L421</f>
        <v>2.8379212887976735E-3</v>
      </c>
      <c r="F415" s="168">
        <f t="shared" si="179"/>
        <v>8.5</v>
      </c>
      <c r="G415" s="167">
        <f>raw_Data!K421</f>
        <v>3.1372549019607846E-3</v>
      </c>
      <c r="H415" s="167">
        <f t="shared" si="180"/>
        <v>1.1764705882352899E-2</v>
      </c>
      <c r="I415" s="165"/>
      <c r="J415" s="167">
        <f t="shared" si="181"/>
        <v>0.99966058062270791</v>
      </c>
      <c r="K415" s="167">
        <f t="shared" si="200"/>
        <v>2.4985019115055795E-3</v>
      </c>
      <c r="L415" s="93"/>
      <c r="M415" s="171">
        <f t="shared" si="176"/>
        <v>1.0024985019115056</v>
      </c>
      <c r="N415" s="172">
        <f t="shared" si="182"/>
        <v>1.0149019607843137</v>
      </c>
      <c r="O415" s="170">
        <f t="shared" si="177"/>
        <v>414</v>
      </c>
      <c r="P415" s="170">
        <f t="shared" si="178"/>
        <v>416</v>
      </c>
      <c r="Q415" s="169"/>
      <c r="R415" s="149">
        <f t="shared" si="183"/>
        <v>4.9505052157319832E-2</v>
      </c>
      <c r="S415" s="173">
        <f t="shared" si="184"/>
        <v>0.80547115655671886</v>
      </c>
      <c r="T415" s="149">
        <v>0</v>
      </c>
      <c r="U415" s="97"/>
      <c r="V415" s="149">
        <f>1/PI()*ATAN('Exhibit4_Impact-Test'!$Y$25*S_RDY_SP)+'Exhibit4_Impact-Test'!$Y$26</f>
        <v>0.53141351310659013</v>
      </c>
      <c r="W415" s="172">
        <f t="shared" si="185"/>
        <v>0.53447431569220716</v>
      </c>
      <c r="X415" s="149">
        <f>1/PI()*ATAN('Exhibit4_Impact-Test'!$Y$25*S_RS_SP)+'Exhibit4_Impact-Test'!$Y$26</f>
        <v>0.8231659082660725</v>
      </c>
      <c r="Y415" s="172">
        <f t="shared" si="186"/>
        <v>0.82494874544386787</v>
      </c>
      <c r="Z415" s="149">
        <f>1/PI()*ATAN('Exhibit4_Impact-Test'!$Y$25*S_5050_SP)+'Exhibit4_Impact-Test'!$Y$26</f>
        <v>0.5</v>
      </c>
      <c r="AA415" s="149">
        <f t="shared" si="187"/>
        <v>0.50307411917023004</v>
      </c>
      <c r="AB415" s="195">
        <f>VLOOKUP(_xlfn.NUMBERVALUE(LEFT(A415,4)),Transactioncosts!$C:$G,5,FALSE)</f>
        <v>30</v>
      </c>
      <c r="AC415" s="174"/>
      <c r="AD415" s="175">
        <f t="shared" si="188"/>
        <v>1.0090898675657778</v>
      </c>
      <c r="AE415" s="149">
        <f t="shared" si="189"/>
        <v>1.0127086064001816</v>
      </c>
      <c r="AF415" s="149">
        <f t="shared" si="190"/>
        <v>1.0087002313479096</v>
      </c>
      <c r="AG415" s="176">
        <f t="shared" si="191"/>
        <v>1.0090757650241622</v>
      </c>
      <c r="AH415" s="149">
        <f t="shared" si="192"/>
        <v>1.0126601037157843</v>
      </c>
      <c r="AI415" s="149">
        <f t="shared" si="193"/>
        <v>1.0086910089903989</v>
      </c>
      <c r="AJ415" s="97"/>
      <c r="AK415" s="171">
        <f t="shared" si="194"/>
        <v>9.0488033773632355E-3</v>
      </c>
      <c r="AL415" s="149">
        <f t="shared" si="195"/>
        <v>1.2628529789607899E-2</v>
      </c>
      <c r="AM415" s="149">
        <f t="shared" si="196"/>
        <v>8.6626024311688837E-3</v>
      </c>
      <c r="AN415" s="149">
        <f t="shared" si="201"/>
        <v>1.9146843760096017</v>
      </c>
      <c r="AO415" s="149">
        <f t="shared" si="201"/>
        <v>5.1990847062666061</v>
      </c>
      <c r="AP415" s="149">
        <f t="shared" si="201"/>
        <v>1.8256805145380666</v>
      </c>
      <c r="AQ415" s="97"/>
      <c r="AR415" s="171">
        <f t="shared" si="197"/>
        <v>9.034827773589096E-3</v>
      </c>
      <c r="AS415" s="149">
        <f t="shared" si="198"/>
        <v>1.2580634624481387E-2</v>
      </c>
      <c r="AT415" s="149">
        <f t="shared" si="199"/>
        <v>8.6534595764499438E-3</v>
      </c>
      <c r="AU415" s="175">
        <f t="shared" si="202"/>
        <v>1.877474201149115</v>
      </c>
      <c r="AV415" s="149">
        <f t="shared" si="203"/>
        <v>4.398704991302635</v>
      </c>
      <c r="AW415" s="149">
        <f t="shared" si="204"/>
        <v>1.8079965439879555</v>
      </c>
    </row>
    <row r="416" spans="1:49" ht="15" x14ac:dyDescent="0.25">
      <c r="A416" s="130">
        <v>1905.07</v>
      </c>
      <c r="B416" s="138"/>
      <c r="C416" s="166">
        <f>raw_Data!B422</f>
        <v>8.8699999999999992</v>
      </c>
      <c r="D416" s="167">
        <f>raw_Data!J422</f>
        <v>2.6808333333333333E-2</v>
      </c>
      <c r="E416" s="167">
        <f>raw_Data!L422</f>
        <v>2.8345555740871831E-3</v>
      </c>
      <c r="F416" s="168">
        <f t="shared" si="179"/>
        <v>8.6</v>
      </c>
      <c r="G416" s="167">
        <f>raw_Data!K422</f>
        <v>3.1172480620155038E-3</v>
      </c>
      <c r="H416" s="167">
        <f t="shared" si="180"/>
        <v>3.139534883720918E-2</v>
      </c>
      <c r="I416" s="165"/>
      <c r="J416" s="167">
        <f t="shared" si="181"/>
        <v>0.99966050354097979</v>
      </c>
      <c r="K416" s="167">
        <f t="shared" si="200"/>
        <v>2.4950591150669776E-3</v>
      </c>
      <c r="L416" s="93"/>
      <c r="M416" s="171">
        <f t="shared" si="176"/>
        <v>1.002495059115067</v>
      </c>
      <c r="N416" s="172">
        <f t="shared" si="182"/>
        <v>1.0345125968992248</v>
      </c>
      <c r="O416" s="170">
        <f t="shared" si="177"/>
        <v>415</v>
      </c>
      <c r="P416" s="170">
        <f t="shared" si="178"/>
        <v>417</v>
      </c>
      <c r="Q416" s="169"/>
      <c r="R416" s="149">
        <f t="shared" si="183"/>
        <v>4.6904925244432946E-2</v>
      </c>
      <c r="S416" s="173">
        <f t="shared" si="184"/>
        <v>0.91710049088644563</v>
      </c>
      <c r="T416" s="149">
        <v>0</v>
      </c>
      <c r="U416" s="97"/>
      <c r="V416" s="149">
        <f>1/PI()*ATAN('Exhibit4_Impact-Test'!$Y$25*S_RDY_SP)+'Exhibit4_Impact-Test'!$Y$26</f>
        <v>0.52977346848702778</v>
      </c>
      <c r="W416" s="172">
        <f t="shared" si="185"/>
        <v>0.53759724271824416</v>
      </c>
      <c r="X416" s="149">
        <f>1/PI()*ATAN('Exhibit4_Impact-Test'!$Y$25*S_RS_SP)+'Exhibit4_Impact-Test'!$Y$26</f>
        <v>0.84111630690960493</v>
      </c>
      <c r="Y416" s="172">
        <f t="shared" si="186"/>
        <v>0.84527281254762965</v>
      </c>
      <c r="Z416" s="149">
        <f>1/PI()*ATAN('Exhibit4_Impact-Test'!$Y$25*S_5050_SP)+'Exhibit4_Impact-Test'!$Y$26</f>
        <v>0.5</v>
      </c>
      <c r="AA416" s="149">
        <f t="shared" si="187"/>
        <v>0.50785896353644666</v>
      </c>
      <c r="AB416" s="195">
        <f>VLOOKUP(_xlfn.NUMBERVALUE(LEFT(A416,4)),Transactioncosts!$C:$G,5,FALSE)</f>
        <v>30</v>
      </c>
      <c r="AC416" s="174"/>
      <c r="AD416" s="175">
        <f t="shared" si="188"/>
        <v>1.0194571011593947</v>
      </c>
      <c r="AE416" s="149">
        <f t="shared" si="189"/>
        <v>1.0294255322524166</v>
      </c>
      <c r="AF416" s="149">
        <f t="shared" si="190"/>
        <v>1.0185038280071459</v>
      </c>
      <c r="AG416" s="176">
        <f t="shared" si="191"/>
        <v>1.0194101775924158</v>
      </c>
      <c r="AH416" s="149">
        <f t="shared" si="192"/>
        <v>1.0294183061535873</v>
      </c>
      <c r="AI416" s="149">
        <f t="shared" si="193"/>
        <v>1.0184802511165365</v>
      </c>
      <c r="AJ416" s="97"/>
      <c r="AK416" s="171">
        <f t="shared" si="194"/>
        <v>1.927023183356354E-2</v>
      </c>
      <c r="AL416" s="149">
        <f t="shared" si="195"/>
        <v>2.9000910971880494E-2</v>
      </c>
      <c r="AM416" s="149">
        <f t="shared" si="196"/>
        <v>1.8334715153012292E-2</v>
      </c>
      <c r="AN416" s="149">
        <f t="shared" si="201"/>
        <v>1.9339546078431653</v>
      </c>
      <c r="AO416" s="149">
        <f t="shared" si="201"/>
        <v>5.2280856172384862</v>
      </c>
      <c r="AP416" s="149">
        <f t="shared" si="201"/>
        <v>1.8440152296910788</v>
      </c>
      <c r="AQ416" s="97"/>
      <c r="AR416" s="171">
        <f t="shared" si="197"/>
        <v>1.9224202778630749E-2</v>
      </c>
      <c r="AS416" s="149">
        <f t="shared" si="198"/>
        <v>2.8993891402261333E-2</v>
      </c>
      <c r="AT416" s="149">
        <f t="shared" si="199"/>
        <v>1.831156633132824E-2</v>
      </c>
      <c r="AU416" s="175">
        <f t="shared" si="202"/>
        <v>1.8966984039277457</v>
      </c>
      <c r="AV416" s="149">
        <f t="shared" si="203"/>
        <v>4.4276988827048962</v>
      </c>
      <c r="AW416" s="149">
        <f t="shared" si="204"/>
        <v>1.8263081103192838</v>
      </c>
    </row>
    <row r="417" spans="1:49" ht="15" x14ac:dyDescent="0.25">
      <c r="A417" s="130">
        <v>1905.08</v>
      </c>
      <c r="B417" s="138"/>
      <c r="C417" s="166">
        <f>raw_Data!B423</f>
        <v>9.1999999999999993</v>
      </c>
      <c r="D417" s="167">
        <f>raw_Data!J423</f>
        <v>2.6941666666666666E-2</v>
      </c>
      <c r="E417" s="167">
        <f>raw_Data!L423</f>
        <v>2.8311897351158688E-3</v>
      </c>
      <c r="F417" s="168">
        <f t="shared" si="179"/>
        <v>8.8699999999999992</v>
      </c>
      <c r="G417" s="167">
        <f>raw_Data!K423</f>
        <v>3.0373919579105603E-3</v>
      </c>
      <c r="H417" s="167">
        <f t="shared" si="180"/>
        <v>3.7204058624577208E-2</v>
      </c>
      <c r="I417" s="165"/>
      <c r="J417" s="167">
        <f t="shared" si="181"/>
        <v>0.99966042643415776</v>
      </c>
      <c r="K417" s="167">
        <f t="shared" si="200"/>
        <v>2.4916161692736249E-3</v>
      </c>
      <c r="L417" s="93"/>
      <c r="M417" s="171">
        <f t="shared" si="176"/>
        <v>1.0024916161692736</v>
      </c>
      <c r="N417" s="172">
        <f t="shared" si="182"/>
        <v>1.040241450582488</v>
      </c>
      <c r="O417" s="170">
        <f t="shared" si="177"/>
        <v>416</v>
      </c>
      <c r="P417" s="170">
        <f t="shared" si="178"/>
        <v>418</v>
      </c>
      <c r="Q417" s="169"/>
      <c r="R417" s="149">
        <f t="shared" si="183"/>
        <v>3.4543289550540077E-2</v>
      </c>
      <c r="S417" s="173">
        <f t="shared" si="184"/>
        <v>0.92920445348026715</v>
      </c>
      <c r="T417" s="149">
        <v>0</v>
      </c>
      <c r="U417" s="97"/>
      <c r="V417" s="149">
        <f>1/PI()*ATAN('Exhibit4_Impact-Test'!$Y$25*S_RDY_SP)+'Exhibit4_Impact-Test'!$Y$26</f>
        <v>0.52195605372525011</v>
      </c>
      <c r="W417" s="172">
        <f t="shared" si="185"/>
        <v>0.53117078984551258</v>
      </c>
      <c r="X417" s="149">
        <f>1/PI()*ATAN('Exhibit4_Impact-Test'!$Y$25*S_RS_SP)+'Exhibit4_Impact-Test'!$Y$26</f>
        <v>0.84286411293787189</v>
      </c>
      <c r="Y417" s="172">
        <f t="shared" si="186"/>
        <v>0.84769801048303817</v>
      </c>
      <c r="Z417" s="149">
        <f>1/PI()*ATAN('Exhibit4_Impact-Test'!$Y$25*S_5050_SP)+'Exhibit4_Impact-Test'!$Y$26</f>
        <v>0.5</v>
      </c>
      <c r="AA417" s="149">
        <f t="shared" si="187"/>
        <v>0.50924003116893823</v>
      </c>
      <c r="AB417" s="195">
        <f>VLOOKUP(_xlfn.NUMBERVALUE(LEFT(A417,4)),Transactioncosts!$C:$G,5,FALSE)</f>
        <v>30</v>
      </c>
      <c r="AC417" s="174"/>
      <c r="AD417" s="175">
        <f t="shared" si="188"/>
        <v>1.0221953707683766</v>
      </c>
      <c r="AE417" s="149">
        <f t="shared" si="189"/>
        <v>1.0343095968655192</v>
      </c>
      <c r="AF417" s="149">
        <f t="shared" si="190"/>
        <v>1.0213665333758808</v>
      </c>
      <c r="AG417" s="176">
        <f t="shared" si="191"/>
        <v>1.0221390942573834</v>
      </c>
      <c r="AH417" s="149">
        <f t="shared" si="192"/>
        <v>1.0340490192422029</v>
      </c>
      <c r="AI417" s="149">
        <f t="shared" si="193"/>
        <v>1.021338813282374</v>
      </c>
      <c r="AJ417" s="97"/>
      <c r="AK417" s="171">
        <f t="shared" si="194"/>
        <v>2.1952638647184393E-2</v>
      </c>
      <c r="AL417" s="149">
        <f t="shared" si="195"/>
        <v>3.3734147967797681E-2</v>
      </c>
      <c r="AM417" s="149">
        <f t="shared" si="196"/>
        <v>2.1141469250981992E-2</v>
      </c>
      <c r="AN417" s="149">
        <f t="shared" si="201"/>
        <v>1.9559072464903497</v>
      </c>
      <c r="AO417" s="149">
        <f t="shared" si="201"/>
        <v>5.2618197652062841</v>
      </c>
      <c r="AP417" s="149">
        <f t="shared" si="201"/>
        <v>1.8651566989420607</v>
      </c>
      <c r="AQ417" s="97"/>
      <c r="AR417" s="171">
        <f t="shared" si="197"/>
        <v>2.1897582576888407E-2</v>
      </c>
      <c r="AS417" s="149">
        <f t="shared" si="198"/>
        <v>3.348218235345448E-2</v>
      </c>
      <c r="AT417" s="149">
        <f t="shared" si="199"/>
        <v>2.1114328681194113E-2</v>
      </c>
      <c r="AU417" s="175">
        <f t="shared" si="202"/>
        <v>1.918595986504634</v>
      </c>
      <c r="AV417" s="149">
        <f t="shared" si="203"/>
        <v>4.4611810650583505</v>
      </c>
      <c r="AW417" s="149">
        <f t="shared" si="204"/>
        <v>1.8474224390004779</v>
      </c>
    </row>
    <row r="418" spans="1:49" ht="15" x14ac:dyDescent="0.25">
      <c r="A418" s="130">
        <v>1905.09</v>
      </c>
      <c r="B418" s="138"/>
      <c r="C418" s="166">
        <f>raw_Data!B424</f>
        <v>9.23</v>
      </c>
      <c r="D418" s="167">
        <f>raw_Data!J424</f>
        <v>2.7083333333333334E-2</v>
      </c>
      <c r="E418" s="167">
        <f>raw_Data!L424</f>
        <v>2.8278237718741828E-3</v>
      </c>
      <c r="F418" s="168">
        <f t="shared" si="179"/>
        <v>9.1999999999999993</v>
      </c>
      <c r="G418" s="167">
        <f>raw_Data!K424</f>
        <v>2.9438405797101454E-3</v>
      </c>
      <c r="H418" s="167">
        <f t="shared" si="180"/>
        <v>3.260869565217428E-3</v>
      </c>
      <c r="I418" s="165"/>
      <c r="J418" s="167">
        <f t="shared" si="181"/>
        <v>0.99966034930223169</v>
      </c>
      <c r="K418" s="167">
        <f t="shared" si="200"/>
        <v>2.4881730741057595E-3</v>
      </c>
      <c r="L418" s="93"/>
      <c r="M418" s="171">
        <f t="shared" si="176"/>
        <v>1.0024881730741058</v>
      </c>
      <c r="N418" s="172">
        <f t="shared" si="182"/>
        <v>1.0062047101449276</v>
      </c>
      <c r="O418" s="170">
        <f t="shared" si="177"/>
        <v>417</v>
      </c>
      <c r="P418" s="170">
        <f t="shared" si="178"/>
        <v>419</v>
      </c>
      <c r="Q418" s="169"/>
      <c r="R418" s="149">
        <f t="shared" si="183"/>
        <v>1.9506537360517818E-2</v>
      </c>
      <c r="S418" s="173">
        <f t="shared" si="184"/>
        <v>0.53526556529727565</v>
      </c>
      <c r="T418" s="149">
        <v>0</v>
      </c>
      <c r="U418" s="97"/>
      <c r="V418" s="149">
        <f>1/PI()*ATAN('Exhibit4_Impact-Test'!$Y$25*S_RDY_SP)+'Exhibit4_Impact-Test'!$Y$26</f>
        <v>0.5124119528477511</v>
      </c>
      <c r="W418" s="172">
        <f t="shared" si="185"/>
        <v>0.51333645362310942</v>
      </c>
      <c r="X418" s="149">
        <f>1/PI()*ATAN('Exhibit4_Impact-Test'!$Y$25*S_RS_SP)+'Exhibit4_Impact-Test'!$Y$26</f>
        <v>0.76083880271097537</v>
      </c>
      <c r="Y418" s="172">
        <f t="shared" si="186"/>
        <v>0.76151149942757612</v>
      </c>
      <c r="Z418" s="149">
        <f>1/PI()*ATAN('Exhibit4_Impact-Test'!$Y$25*S_5050_SP)+'Exhibit4_Impact-Test'!$Y$26</f>
        <v>0.5</v>
      </c>
      <c r="AA418" s="149">
        <f t="shared" si="187"/>
        <v>0.50092511331669232</v>
      </c>
      <c r="AB418" s="195">
        <f>VLOOKUP(_xlfn.NUMBERVALUE(LEFT(A418,4)),Transactioncosts!$C:$G,5,FALSE)</f>
        <v>30</v>
      </c>
      <c r="AC418" s="174"/>
      <c r="AD418" s="175">
        <f t="shared" si="188"/>
        <v>1.0043925710923967</v>
      </c>
      <c r="AE418" s="149">
        <f t="shared" si="189"/>
        <v>1.005315858689301</v>
      </c>
      <c r="AF418" s="149">
        <f t="shared" si="190"/>
        <v>1.0043464416095167</v>
      </c>
      <c r="AG418" s="176">
        <f t="shared" si="191"/>
        <v>1.0043923416426499</v>
      </c>
      <c r="AH418" s="149">
        <f t="shared" si="192"/>
        <v>1.0051167280058728</v>
      </c>
      <c r="AI418" s="149">
        <f t="shared" si="193"/>
        <v>1.0043436662695666</v>
      </c>
      <c r="AJ418" s="97"/>
      <c r="AK418" s="171">
        <f t="shared" si="194"/>
        <v>4.3829519103361749E-3</v>
      </c>
      <c r="AL418" s="149">
        <f t="shared" si="195"/>
        <v>5.3017793861817649E-3</v>
      </c>
      <c r="AM418" s="149">
        <f t="shared" si="196"/>
        <v>4.3370231136170582E-3</v>
      </c>
      <c r="AN418" s="149">
        <f t="shared" si="201"/>
        <v>1.960290198400686</v>
      </c>
      <c r="AO418" s="149">
        <f t="shared" si="201"/>
        <v>5.2671215445924657</v>
      </c>
      <c r="AP418" s="149">
        <f t="shared" si="201"/>
        <v>1.8694937220556778</v>
      </c>
      <c r="AQ418" s="97"/>
      <c r="AR418" s="171">
        <f t="shared" si="197"/>
        <v>4.38272346402985E-3</v>
      </c>
      <c r="AS418" s="149">
        <f t="shared" si="198"/>
        <v>5.1036820359923931E-3</v>
      </c>
      <c r="AT418" s="149">
        <f t="shared" si="199"/>
        <v>4.3342597804984307E-3</v>
      </c>
      <c r="AU418" s="175">
        <f t="shared" si="202"/>
        <v>1.9229787099686639</v>
      </c>
      <c r="AV418" s="149">
        <f t="shared" si="203"/>
        <v>4.4662847470943428</v>
      </c>
      <c r="AW418" s="149">
        <f t="shared" si="204"/>
        <v>1.8517566987809764</v>
      </c>
    </row>
    <row r="419" spans="1:49" ht="15" x14ac:dyDescent="0.25">
      <c r="A419" s="130">
        <v>1905.1</v>
      </c>
      <c r="B419" s="138"/>
      <c r="C419" s="166">
        <f>raw_Data!B425</f>
        <v>9.36</v>
      </c>
      <c r="D419" s="167">
        <f>raw_Data!J425</f>
        <v>2.7224999999999999E-2</v>
      </c>
      <c r="E419" s="167">
        <f>raw_Data!L425</f>
        <v>2.824457684352577E-3</v>
      </c>
      <c r="F419" s="168">
        <f t="shared" si="179"/>
        <v>9.23</v>
      </c>
      <c r="G419" s="167">
        <f>raw_Data!K425</f>
        <v>2.9496208017334774E-3</v>
      </c>
      <c r="H419" s="167">
        <f t="shared" si="180"/>
        <v>1.4084507042253502E-2</v>
      </c>
      <c r="I419" s="165"/>
      <c r="J419" s="167">
        <f t="shared" si="181"/>
        <v>0.99966027214519182</v>
      </c>
      <c r="K419" s="167">
        <f t="shared" si="200"/>
        <v>2.4847298295442855E-3</v>
      </c>
      <c r="L419" s="93"/>
      <c r="M419" s="171">
        <f t="shared" si="176"/>
        <v>1.0024847298295443</v>
      </c>
      <c r="N419" s="172">
        <f t="shared" si="182"/>
        <v>1.0170341278439869</v>
      </c>
      <c r="O419" s="170">
        <f t="shared" si="177"/>
        <v>418</v>
      </c>
      <c r="P419" s="170">
        <f t="shared" si="178"/>
        <v>420</v>
      </c>
      <c r="Q419" s="169"/>
      <c r="R419" s="149">
        <f t="shared" si="183"/>
        <v>2.1081470935382738E-2</v>
      </c>
      <c r="S419" s="173">
        <f t="shared" si="184"/>
        <v>0.83279514793360321</v>
      </c>
      <c r="T419" s="149">
        <v>0</v>
      </c>
      <c r="U419" s="97"/>
      <c r="V419" s="149">
        <f>1/PI()*ATAN('Exhibit4_Impact-Test'!$Y$25*S_RDY_SP)+'Exhibit4_Impact-Test'!$Y$26</f>
        <v>0.51341293687201639</v>
      </c>
      <c r="W419" s="172">
        <f t="shared" si="185"/>
        <v>0.51701184324114646</v>
      </c>
      <c r="X419" s="149">
        <f>1/PI()*ATAN('Exhibit4_Impact-Test'!$Y$25*S_RS_SP)+'Exhibit4_Impact-Test'!$Y$26</f>
        <v>0.82788839390360902</v>
      </c>
      <c r="Y419" s="172">
        <f t="shared" si="186"/>
        <v>0.82993183479219446</v>
      </c>
      <c r="Z419" s="149">
        <f>1/PI()*ATAN('Exhibit4_Impact-Test'!$Y$25*S_5050_SP)+'Exhibit4_Impact-Test'!$Y$26</f>
        <v>0.5</v>
      </c>
      <c r="AA419" s="149">
        <f t="shared" si="187"/>
        <v>0.50360219414618479</v>
      </c>
      <c r="AB419" s="195">
        <f>VLOOKUP(_xlfn.NUMBERVALUE(LEFT(A419,4)),Transactioncosts!$C:$G,5,FALSE)</f>
        <v>30</v>
      </c>
      <c r="AC419" s="174"/>
      <c r="AD419" s="175">
        <f t="shared" si="188"/>
        <v>1.0099545789938591</v>
      </c>
      <c r="AE419" s="149">
        <f t="shared" si="189"/>
        <v>1.0145300075839856</v>
      </c>
      <c r="AF419" s="149">
        <f t="shared" si="190"/>
        <v>1.0097594288367655</v>
      </c>
      <c r="AG419" s="176">
        <f t="shared" si="191"/>
        <v>1.0099362428983432</v>
      </c>
      <c r="AH419" s="149">
        <f t="shared" si="192"/>
        <v>1.0126634318079035</v>
      </c>
      <c r="AI419" s="149">
        <f t="shared" si="193"/>
        <v>1.009748622254327</v>
      </c>
      <c r="AJ419" s="97"/>
      <c r="AK419" s="171">
        <f t="shared" si="194"/>
        <v>9.9053585487203447E-3</v>
      </c>
      <c r="AL419" s="149">
        <f t="shared" si="195"/>
        <v>1.4425458539229462E-2</v>
      </c>
      <c r="AM419" s="149">
        <f t="shared" si="196"/>
        <v>9.7121132110692902E-3</v>
      </c>
      <c r="AN419" s="149">
        <f t="shared" si="201"/>
        <v>1.9701955569494063</v>
      </c>
      <c r="AO419" s="149">
        <f t="shared" si="201"/>
        <v>5.2815470031316956</v>
      </c>
      <c r="AP419" s="149">
        <f t="shared" si="201"/>
        <v>1.8792058352667471</v>
      </c>
      <c r="AQ419" s="97"/>
      <c r="AR419" s="171">
        <f t="shared" si="197"/>
        <v>9.8872030174235962E-3</v>
      </c>
      <c r="AS419" s="149">
        <f t="shared" si="198"/>
        <v>1.2583921103960694E-2</v>
      </c>
      <c r="AT419" s="149">
        <f t="shared" si="199"/>
        <v>9.7014110180943976E-3</v>
      </c>
      <c r="AU419" s="175">
        <f t="shared" si="202"/>
        <v>1.9328659129860875</v>
      </c>
      <c r="AV419" s="149">
        <f t="shared" si="203"/>
        <v>4.4788686681983032</v>
      </c>
      <c r="AW419" s="149">
        <f t="shared" si="204"/>
        <v>1.8614581097990708</v>
      </c>
    </row>
    <row r="420" spans="1:49" ht="15" x14ac:dyDescent="0.25">
      <c r="A420" s="130">
        <v>1905.11</v>
      </c>
      <c r="B420" s="138"/>
      <c r="C420" s="166">
        <f>raw_Data!B426</f>
        <v>9.31</v>
      </c>
      <c r="D420" s="167">
        <f>raw_Data!J426</f>
        <v>2.7358333333333332E-2</v>
      </c>
      <c r="E420" s="167">
        <f>raw_Data!L426</f>
        <v>2.8210914725415037E-3</v>
      </c>
      <c r="F420" s="168">
        <f t="shared" si="179"/>
        <v>9.36</v>
      </c>
      <c r="G420" s="167">
        <f>raw_Data!K426</f>
        <v>2.9228988603988604E-3</v>
      </c>
      <c r="H420" s="167">
        <f t="shared" si="180"/>
        <v>-5.3418803418802119E-3</v>
      </c>
      <c r="I420" s="165"/>
      <c r="J420" s="167">
        <f t="shared" si="181"/>
        <v>0.99966019496302816</v>
      </c>
      <c r="K420" s="167">
        <f t="shared" si="200"/>
        <v>2.4812864355696629E-3</v>
      </c>
      <c r="L420" s="93"/>
      <c r="M420" s="171">
        <f t="shared" si="176"/>
        <v>1.0024812864355697</v>
      </c>
      <c r="N420" s="172">
        <f t="shared" si="182"/>
        <v>0.99758101851851866</v>
      </c>
      <c r="O420" s="170">
        <f t="shared" si="177"/>
        <v>419</v>
      </c>
      <c r="P420" s="170">
        <f t="shared" si="178"/>
        <v>421</v>
      </c>
      <c r="Q420" s="169"/>
      <c r="R420" s="149">
        <f t="shared" si="183"/>
        <v>1.7128078844557006E-2</v>
      </c>
      <c r="S420" s="173">
        <f t="shared" si="184"/>
        <v>-0.65413412042465668</v>
      </c>
      <c r="T420" s="149">
        <v>0</v>
      </c>
      <c r="U420" s="97"/>
      <c r="V420" s="149">
        <f>1/PI()*ATAN('Exhibit4_Impact-Test'!$Y$25*S_RDY_SP)+'Exhibit4_Impact-Test'!$Y$26</f>
        <v>0.51089981140250151</v>
      </c>
      <c r="W420" s="172">
        <f t="shared" si="185"/>
        <v>0.50967529934687361</v>
      </c>
      <c r="X420" s="149">
        <f>1/PI()*ATAN('Exhibit4_Impact-Test'!$Y$25*S_RS_SP)+'Exhibit4_Impact-Test'!$Y$26</f>
        <v>0.20773990943151238</v>
      </c>
      <c r="Y420" s="172">
        <f t="shared" si="186"/>
        <v>0.20693458198314438</v>
      </c>
      <c r="Z420" s="149">
        <f>1/PI()*ATAN('Exhibit4_Impact-Test'!$Y$25*S_5050_SP)+'Exhibit4_Impact-Test'!$Y$26</f>
        <v>0.5</v>
      </c>
      <c r="AA420" s="149">
        <f t="shared" si="187"/>
        <v>0.49877497118341929</v>
      </c>
      <c r="AB420" s="195">
        <f>VLOOKUP(_xlfn.NUMBERVALUE(LEFT(A420,4)),Transactioncosts!$C:$G,5,FALSE)</f>
        <v>30</v>
      </c>
      <c r="AC420" s="174"/>
      <c r="AD420" s="175">
        <f t="shared" si="188"/>
        <v>0.99997774048092658</v>
      </c>
      <c r="AE420" s="149">
        <f t="shared" si="189"/>
        <v>1.0014633052222912</v>
      </c>
      <c r="AF420" s="149">
        <f t="shared" si="190"/>
        <v>1.0000311524770442</v>
      </c>
      <c r="AG420" s="176">
        <f t="shared" si="191"/>
        <v>0.99996290394764908</v>
      </c>
      <c r="AH420" s="149">
        <f t="shared" si="192"/>
        <v>0.99956947603248025</v>
      </c>
      <c r="AI420" s="149">
        <f t="shared" si="193"/>
        <v>1.0000274773905944</v>
      </c>
      <c r="AJ420" s="97"/>
      <c r="AK420" s="171">
        <f t="shared" si="194"/>
        <v>-2.2259766820191012E-5</v>
      </c>
      <c r="AL420" s="149">
        <f t="shared" si="195"/>
        <v>1.4622356344995485E-3</v>
      </c>
      <c r="AM420" s="149">
        <f t="shared" si="196"/>
        <v>3.1151991815880551E-5</v>
      </c>
      <c r="AN420" s="149">
        <f t="shared" si="201"/>
        <v>1.970173297182586</v>
      </c>
      <c r="AO420" s="149">
        <f t="shared" si="201"/>
        <v>5.2830092387661951</v>
      </c>
      <c r="AP420" s="149">
        <f t="shared" si="201"/>
        <v>1.879236987258563</v>
      </c>
      <c r="AQ420" s="97"/>
      <c r="AR420" s="171">
        <f t="shared" si="197"/>
        <v>-3.7096740426482278E-5</v>
      </c>
      <c r="AS420" s="149">
        <f t="shared" si="198"/>
        <v>-4.3061666957097618E-4</v>
      </c>
      <c r="AT420" s="149">
        <f t="shared" si="199"/>
        <v>2.7477013097806268E-5</v>
      </c>
      <c r="AU420" s="175">
        <f t="shared" si="202"/>
        <v>1.9328288162456611</v>
      </c>
      <c r="AV420" s="149">
        <f t="shared" si="203"/>
        <v>4.4784380515287321</v>
      </c>
      <c r="AW420" s="149">
        <f t="shared" si="204"/>
        <v>1.8614855868121687</v>
      </c>
    </row>
    <row r="421" spans="1:49" ht="15" x14ac:dyDescent="0.25">
      <c r="A421" s="130">
        <v>1905.12</v>
      </c>
      <c r="B421" s="138"/>
      <c r="C421" s="166">
        <f>raw_Data!B427</f>
        <v>9.5399999999999991</v>
      </c>
      <c r="D421" s="167">
        <f>raw_Data!J427</f>
        <v>2.75E-2</v>
      </c>
      <c r="E421" s="167">
        <f>raw_Data!L427</f>
        <v>2.8177251364311928E-3</v>
      </c>
      <c r="F421" s="168">
        <f t="shared" si="179"/>
        <v>9.31</v>
      </c>
      <c r="G421" s="167">
        <f>raw_Data!K427</f>
        <v>2.9538131041890437E-3</v>
      </c>
      <c r="H421" s="167">
        <f t="shared" si="180"/>
        <v>2.4704618689580959E-2</v>
      </c>
      <c r="I421" s="165"/>
      <c r="J421" s="167">
        <f t="shared" si="181"/>
        <v>0.99966011775570851</v>
      </c>
      <c r="K421" s="167">
        <f t="shared" si="200"/>
        <v>2.4778428921397033E-3</v>
      </c>
      <c r="L421" s="93"/>
      <c r="M421" s="171">
        <f t="shared" si="176"/>
        <v>1.0024778428921397</v>
      </c>
      <c r="N421" s="172">
        <f t="shared" si="182"/>
        <v>1.02765843179377</v>
      </c>
      <c r="O421" s="170">
        <f t="shared" si="177"/>
        <v>420</v>
      </c>
      <c r="P421" s="170">
        <f t="shared" si="178"/>
        <v>422</v>
      </c>
      <c r="Q421" s="169"/>
      <c r="R421" s="149">
        <f t="shared" si="183"/>
        <v>2.2982480469431424E-2</v>
      </c>
      <c r="S421" s="173">
        <f t="shared" si="184"/>
        <v>0.89751067435042797</v>
      </c>
      <c r="T421" s="149">
        <v>0</v>
      </c>
      <c r="U421" s="97"/>
      <c r="V421" s="149">
        <f>1/PI()*ATAN('Exhibit4_Impact-Test'!$Y$25*S_RDY_SP)+'Exhibit4_Impact-Test'!$Y$26</f>
        <v>0.51462081043936647</v>
      </c>
      <c r="W421" s="172">
        <f t="shared" si="185"/>
        <v>0.52081496011812989</v>
      </c>
      <c r="X421" s="149">
        <f>1/PI()*ATAN('Exhibit4_Impact-Test'!$Y$25*S_RS_SP)+'Exhibit4_Impact-Test'!$Y$26</f>
        <v>0.8382109785868016</v>
      </c>
      <c r="Y421" s="172">
        <f t="shared" si="186"/>
        <v>0.84154712098535556</v>
      </c>
      <c r="Z421" s="149">
        <f>1/PI()*ATAN('Exhibit4_Impact-Test'!$Y$25*S_5050_SP)+'Exhibit4_Impact-Test'!$Y$26</f>
        <v>0.5</v>
      </c>
      <c r="AA421" s="149">
        <f t="shared" si="187"/>
        <v>0.50620169917054614</v>
      </c>
      <c r="AB421" s="195">
        <f>VLOOKUP(_xlfn.NUMBERVALUE(LEFT(A421,4)),Transactioncosts!$C:$G,5,FALSE)</f>
        <v>30</v>
      </c>
      <c r="AC421" s="174"/>
      <c r="AD421" s="175">
        <f t="shared" si="188"/>
        <v>1.0154362979600373</v>
      </c>
      <c r="AE421" s="149">
        <f t="shared" si="189"/>
        <v>1.0235844889567671</v>
      </c>
      <c r="AF421" s="149">
        <f t="shared" si="190"/>
        <v>1.0150681373429549</v>
      </c>
      <c r="AG421" s="176">
        <f t="shared" si="191"/>
        <v>1.0154122018418719</v>
      </c>
      <c r="AH421" s="149">
        <f t="shared" si="192"/>
        <v>1.0235824865242187</v>
      </c>
      <c r="AI421" s="149">
        <f t="shared" si="193"/>
        <v>1.0150495322454431</v>
      </c>
      <c r="AJ421" s="97"/>
      <c r="AK421" s="171">
        <f t="shared" si="194"/>
        <v>1.5318370341549883E-2</v>
      </c>
      <c r="AL421" s="149">
        <f t="shared" si="195"/>
        <v>2.3310671766219673E-2</v>
      </c>
      <c r="AM421" s="149">
        <f t="shared" si="196"/>
        <v>1.4955740627754704E-2</v>
      </c>
      <c r="AN421" s="149">
        <f t="shared" si="201"/>
        <v>1.9854916675241359</v>
      </c>
      <c r="AO421" s="149">
        <f t="shared" si="201"/>
        <v>5.306319910532415</v>
      </c>
      <c r="AP421" s="149">
        <f t="shared" si="201"/>
        <v>1.8941927278863178</v>
      </c>
      <c r="AQ421" s="97"/>
      <c r="AR421" s="171">
        <f t="shared" si="197"/>
        <v>1.5294640242363331E-2</v>
      </c>
      <c r="AS421" s="149">
        <f t="shared" si="198"/>
        <v>2.3308715469960082E-2</v>
      </c>
      <c r="AT421" s="149">
        <f t="shared" si="199"/>
        <v>1.4937411544873495E-2</v>
      </c>
      <c r="AU421" s="175">
        <f t="shared" si="202"/>
        <v>1.9481234564880243</v>
      </c>
      <c r="AV421" s="149">
        <f t="shared" si="203"/>
        <v>4.5017467669986919</v>
      </c>
      <c r="AW421" s="149">
        <f t="shared" si="204"/>
        <v>1.8764229983570422</v>
      </c>
    </row>
    <row r="422" spans="1:49" ht="15" x14ac:dyDescent="0.25">
      <c r="A422" s="130">
        <v>1906.01</v>
      </c>
      <c r="B422" s="138"/>
      <c r="C422" s="166">
        <f>raw_Data!B428</f>
        <v>9.8699999999999992</v>
      </c>
      <c r="D422" s="167">
        <f>raw_Data!J428</f>
        <v>2.7983333333333332E-2</v>
      </c>
      <c r="E422" s="167">
        <f>raw_Data!L428</f>
        <v>2.8143586760123185E-3</v>
      </c>
      <c r="F422" s="168">
        <f t="shared" si="179"/>
        <v>9.5399999999999991</v>
      </c>
      <c r="G422" s="167">
        <f>raw_Data!K428</f>
        <v>2.9332634521313768E-3</v>
      </c>
      <c r="H422" s="167">
        <f t="shared" si="180"/>
        <v>3.4591194968553562E-2</v>
      </c>
      <c r="I422" s="165"/>
      <c r="J422" s="167">
        <f t="shared" si="181"/>
        <v>0.99966004052326785</v>
      </c>
      <c r="K422" s="167">
        <f t="shared" si="200"/>
        <v>2.4743991992801639E-3</v>
      </c>
      <c r="L422" s="93"/>
      <c r="M422" s="171">
        <f t="shared" si="176"/>
        <v>1.0024743991992802</v>
      </c>
      <c r="N422" s="172">
        <f t="shared" si="182"/>
        <v>1.0375244584206849</v>
      </c>
      <c r="O422" s="170">
        <f t="shared" si="177"/>
        <v>421</v>
      </c>
      <c r="P422" s="170">
        <f t="shared" si="178"/>
        <v>423</v>
      </c>
      <c r="Q422" s="169"/>
      <c r="R422" s="149">
        <f t="shared" si="183"/>
        <v>2.0090166050748884E-2</v>
      </c>
      <c r="S422" s="173">
        <f t="shared" si="184"/>
        <v>0.9246777204868919</v>
      </c>
      <c r="T422" s="149">
        <v>0</v>
      </c>
      <c r="U422" s="97"/>
      <c r="V422" s="149">
        <f>1/PI()*ATAN('Exhibit4_Impact-Test'!$Y$25*S_RDY_SP)+'Exhibit4_Impact-Test'!$Y$26</f>
        <v>0.51278292072967513</v>
      </c>
      <c r="W422" s="172">
        <f t="shared" si="185"/>
        <v>0.52136424193211139</v>
      </c>
      <c r="X422" s="149">
        <f>1/PI()*ATAN('Exhibit4_Impact-Test'!$Y$25*S_RS_SP)+'Exhibit4_Impact-Test'!$Y$26</f>
        <v>0.84221459850150637</v>
      </c>
      <c r="Y422" s="172">
        <f t="shared" si="186"/>
        <v>0.84672797058410487</v>
      </c>
      <c r="Z422" s="149">
        <f>1/PI()*ATAN('Exhibit4_Impact-Test'!$Y$25*S_5050_SP)+'Exhibit4_Impact-Test'!$Y$26</f>
        <v>0.5</v>
      </c>
      <c r="AA422" s="149">
        <f t="shared" si="187"/>
        <v>0.50859070560027109</v>
      </c>
      <c r="AB422" s="195">
        <f>VLOOKUP(_xlfn.NUMBERVALUE(LEFT(A422,4)),Transactioncosts!$C:$G,5,FALSE)</f>
        <v>52.5</v>
      </c>
      <c r="AC422" s="174"/>
      <c r="AD422" s="175">
        <f t="shared" si="188"/>
        <v>1.0204474709385802</v>
      </c>
      <c r="AE422" s="149">
        <f t="shared" si="189"/>
        <v>1.0319940707538895</v>
      </c>
      <c r="AF422" s="149">
        <f t="shared" si="190"/>
        <v>1.0199994288099825</v>
      </c>
      <c r="AG422" s="176">
        <f t="shared" si="191"/>
        <v>1.020376729048261</v>
      </c>
      <c r="AH422" s="149">
        <f t="shared" si="192"/>
        <v>1.0285675674504422</v>
      </c>
      <c r="AI422" s="149">
        <f t="shared" si="193"/>
        <v>1.0199543276055811</v>
      </c>
      <c r="AJ422" s="97"/>
      <c r="AK422" s="171">
        <f t="shared" si="194"/>
        <v>2.0241228095393391E-2</v>
      </c>
      <c r="AL422" s="149">
        <f t="shared" si="195"/>
        <v>3.1492921649348221E-2</v>
      </c>
      <c r="AM422" s="149">
        <f t="shared" si="196"/>
        <v>1.9802067305809693E-2</v>
      </c>
      <c r="AN422" s="149">
        <f t="shared" si="201"/>
        <v>2.0057328956195293</v>
      </c>
      <c r="AO422" s="149">
        <f t="shared" si="201"/>
        <v>5.3378128321817631</v>
      </c>
      <c r="AP422" s="149">
        <f t="shared" si="201"/>
        <v>1.9139947951921275</v>
      </c>
      <c r="AQ422" s="97"/>
      <c r="AR422" s="171">
        <f t="shared" si="197"/>
        <v>2.0171901310315103E-2</v>
      </c>
      <c r="AS422" s="149">
        <f t="shared" si="198"/>
        <v>2.8167123092024904E-2</v>
      </c>
      <c r="AT422" s="149">
        <f t="shared" si="199"/>
        <v>1.9757849436392916E-2</v>
      </c>
      <c r="AU422" s="175">
        <f t="shared" si="202"/>
        <v>1.9682953577983395</v>
      </c>
      <c r="AV422" s="149">
        <f t="shared" si="203"/>
        <v>4.5299138900907172</v>
      </c>
      <c r="AW422" s="149">
        <f t="shared" si="204"/>
        <v>1.8961808477934352</v>
      </c>
    </row>
    <row r="423" spans="1:49" ht="15" x14ac:dyDescent="0.25">
      <c r="A423" s="130">
        <v>1906.02</v>
      </c>
      <c r="B423" s="138"/>
      <c r="C423" s="166">
        <f>raw_Data!B429</f>
        <v>9.8000000000000007</v>
      </c>
      <c r="D423" s="167">
        <f>raw_Data!J429</f>
        <v>2.8475E-2</v>
      </c>
      <c r="E423" s="167">
        <f>raw_Data!L429</f>
        <v>2.8305165524094011E-3</v>
      </c>
      <c r="F423" s="168">
        <f t="shared" si="179"/>
        <v>9.8699999999999992</v>
      </c>
      <c r="G423" s="167">
        <f>raw_Data!K429</f>
        <v>2.88500506585613E-3</v>
      </c>
      <c r="H423" s="167">
        <f t="shared" si="180"/>
        <v>-7.0921985815601829E-3</v>
      </c>
      <c r="I423" s="165"/>
      <c r="J423" s="167">
        <f t="shared" si="181"/>
        <v>1.0016320015543807</v>
      </c>
      <c r="K423" s="167">
        <f t="shared" si="200"/>
        <v>4.4625181067901032E-3</v>
      </c>
      <c r="L423" s="93"/>
      <c r="M423" s="171">
        <f t="shared" si="176"/>
        <v>1.0044625181067901</v>
      </c>
      <c r="N423" s="172">
        <f t="shared" si="182"/>
        <v>0.99579280648429602</v>
      </c>
      <c r="O423" s="170">
        <f t="shared" si="177"/>
        <v>422</v>
      </c>
      <c r="P423" s="170">
        <f t="shared" si="178"/>
        <v>424</v>
      </c>
      <c r="Q423" s="169"/>
      <c r="R423" s="149">
        <f t="shared" si="183"/>
        <v>1.2395487118120161E-2</v>
      </c>
      <c r="S423" s="173">
        <f t="shared" si="184"/>
        <v>-0.71590951297828087</v>
      </c>
      <c r="T423" s="149">
        <v>0</v>
      </c>
      <c r="U423" s="97"/>
      <c r="V423" s="149">
        <f>1/PI()*ATAN('Exhibit4_Impact-Test'!$Y$25*S_RDY_SP)+'Exhibit4_Impact-Test'!$Y$26</f>
        <v>0.50788959615704599</v>
      </c>
      <c r="W423" s="172">
        <f t="shared" si="185"/>
        <v>0.50572283630995796</v>
      </c>
      <c r="X423" s="149">
        <f>1/PI()*ATAN('Exhibit4_Impact-Test'!$Y$25*S_RS_SP)+'Exhibit4_Impact-Test'!$Y$26</f>
        <v>0.19406067468939536</v>
      </c>
      <c r="Y423" s="172">
        <f t="shared" si="186"/>
        <v>0.19270848119145231</v>
      </c>
      <c r="Z423" s="149">
        <f>1/PI()*ATAN('Exhibit4_Impact-Test'!$Y$25*S_5050_SP)+'Exhibit4_Impact-Test'!$Y$26</f>
        <v>0.5</v>
      </c>
      <c r="AA423" s="149">
        <f t="shared" si="187"/>
        <v>0.49783284875787887</v>
      </c>
      <c r="AB423" s="195">
        <f>VLOOKUP(_xlfn.NUMBERVALUE(LEFT(A423,4)),Transactioncosts!$C:$G,5,FALSE)</f>
        <v>52.5</v>
      </c>
      <c r="AC423" s="174"/>
      <c r="AD423" s="175">
        <f t="shared" si="188"/>
        <v>1.0000592617720434</v>
      </c>
      <c r="AE423" s="149">
        <f t="shared" si="189"/>
        <v>1.0027800680199666</v>
      </c>
      <c r="AF423" s="149">
        <f t="shared" si="190"/>
        <v>1.0001276622955431</v>
      </c>
      <c r="AG423" s="176">
        <f t="shared" si="191"/>
        <v>1.0000174761400389</v>
      </c>
      <c r="AH423" s="149">
        <f t="shared" si="192"/>
        <v>1.0026186247442246</v>
      </c>
      <c r="AI423" s="149">
        <f t="shared" si="193"/>
        <v>1.0001162847515219</v>
      </c>
      <c r="AJ423" s="97"/>
      <c r="AK423" s="171">
        <f t="shared" si="194"/>
        <v>5.9260016133965324E-5</v>
      </c>
      <c r="AL423" s="149">
        <f t="shared" si="195"/>
        <v>2.7762107781447304E-3</v>
      </c>
      <c r="AM423" s="149">
        <f t="shared" si="196"/>
        <v>1.276541474056771E-4</v>
      </c>
      <c r="AN423" s="149">
        <f t="shared" si="201"/>
        <v>2.005792155635663</v>
      </c>
      <c r="AO423" s="149">
        <f t="shared" si="201"/>
        <v>5.3405890429599081</v>
      </c>
      <c r="AP423" s="149">
        <f t="shared" si="201"/>
        <v>1.9141224493395332</v>
      </c>
      <c r="AQ423" s="97"/>
      <c r="AR423" s="171">
        <f t="shared" si="197"/>
        <v>1.7475987332929455E-5</v>
      </c>
      <c r="AS423" s="149">
        <f t="shared" si="198"/>
        <v>2.615202120192324E-3</v>
      </c>
      <c r="AT423" s="149">
        <f t="shared" si="199"/>
        <v>1.1627799097429803E-4</v>
      </c>
      <c r="AU423" s="175">
        <f t="shared" si="202"/>
        <v>1.9683128337856726</v>
      </c>
      <c r="AV423" s="149">
        <f t="shared" si="203"/>
        <v>4.5325290922109094</v>
      </c>
      <c r="AW423" s="149">
        <f t="shared" si="204"/>
        <v>1.8962971257844095</v>
      </c>
    </row>
    <row r="424" spans="1:49" ht="15" x14ac:dyDescent="0.25">
      <c r="A424" s="130">
        <v>1906.03</v>
      </c>
      <c r="B424" s="138"/>
      <c r="C424" s="166">
        <f>raw_Data!B430</f>
        <v>9.56</v>
      </c>
      <c r="D424" s="167">
        <f>raw_Data!J430</f>
        <v>2.8958333333333332E-2</v>
      </c>
      <c r="E424" s="167">
        <f>raw_Data!L430</f>
        <v>2.8466715655732777E-3</v>
      </c>
      <c r="F424" s="168">
        <f t="shared" si="179"/>
        <v>9.8000000000000007</v>
      </c>
      <c r="G424" s="167">
        <f>raw_Data!K430</f>
        <v>2.9549319727891154E-3</v>
      </c>
      <c r="H424" s="167">
        <f t="shared" si="180"/>
        <v>-2.4489795918367419E-2</v>
      </c>
      <c r="I424" s="165"/>
      <c r="J424" s="167">
        <f t="shared" si="181"/>
        <v>1.0016302228640521</v>
      </c>
      <c r="K424" s="167">
        <f t="shared" si="200"/>
        <v>4.4768944296253999E-3</v>
      </c>
      <c r="L424" s="93"/>
      <c r="M424" s="171">
        <f t="shared" si="176"/>
        <v>1.0044768944296254</v>
      </c>
      <c r="N424" s="172">
        <f t="shared" si="182"/>
        <v>0.97846513605442176</v>
      </c>
      <c r="O424" s="170">
        <f t="shared" si="177"/>
        <v>423</v>
      </c>
      <c r="P424" s="170">
        <f t="shared" si="178"/>
        <v>425</v>
      </c>
      <c r="Q424" s="169"/>
      <c r="R424" s="149">
        <f t="shared" si="183"/>
        <v>2.1504887622424251E-2</v>
      </c>
      <c r="S424" s="173">
        <f t="shared" si="184"/>
        <v>-0.89639516182558077</v>
      </c>
      <c r="T424" s="149">
        <v>0</v>
      </c>
      <c r="U424" s="97"/>
      <c r="V424" s="149">
        <f>1/PI()*ATAN('Exhibit4_Impact-Test'!$Y$25*S_RDY_SP)+'Exhibit4_Impact-Test'!$Y$26</f>
        <v>0.51368200431082267</v>
      </c>
      <c r="W424" s="172">
        <f t="shared" si="185"/>
        <v>0.50712568192355956</v>
      </c>
      <c r="X424" s="149">
        <f>1/PI()*ATAN('Exhibit4_Impact-Test'!$Y$25*S_RS_SP)+'Exhibit4_Impact-Test'!$Y$26</f>
        <v>0.16195738105013024</v>
      </c>
      <c r="Y424" s="172">
        <f t="shared" si="186"/>
        <v>0.15842781038996021</v>
      </c>
      <c r="Z424" s="149">
        <f>1/PI()*ATAN('Exhibit4_Impact-Test'!$Y$25*S_5050_SP)+'Exhibit4_Impact-Test'!$Y$26</f>
        <v>0.5</v>
      </c>
      <c r="AA424" s="149">
        <f t="shared" si="187"/>
        <v>0.4934411198170896</v>
      </c>
      <c r="AB424" s="195">
        <f>VLOOKUP(_xlfn.NUMBERVALUE(LEFT(A424,4)),Transactioncosts!$C:$G,5,FALSE)</f>
        <v>52.5</v>
      </c>
      <c r="AC424" s="174"/>
      <c r="AD424" s="175">
        <f t="shared" si="188"/>
        <v>0.99111512225180198</v>
      </c>
      <c r="AE424" s="149">
        <f t="shared" si="189"/>
        <v>1.0002640981666686</v>
      </c>
      <c r="AF424" s="149">
        <f t="shared" si="190"/>
        <v>0.99147101524202363</v>
      </c>
      <c r="AG424" s="176">
        <f t="shared" si="191"/>
        <v>0.99102139754801544</v>
      </c>
      <c r="AH424" s="149">
        <f t="shared" si="192"/>
        <v>1.0001870081649702</v>
      </c>
      <c r="AI424" s="149">
        <f t="shared" si="193"/>
        <v>0.99143658112106336</v>
      </c>
      <c r="AJ424" s="97"/>
      <c r="AK424" s="171">
        <f t="shared" si="194"/>
        <v>-8.9245836374440765E-3</v>
      </c>
      <c r="AL424" s="149">
        <f t="shared" si="195"/>
        <v>2.6406329888667131E-4</v>
      </c>
      <c r="AM424" s="149">
        <f t="shared" si="196"/>
        <v>-8.5655646901066796E-3</v>
      </c>
      <c r="AN424" s="149">
        <f t="shared" si="201"/>
        <v>1.996867571998219</v>
      </c>
      <c r="AO424" s="149">
        <f t="shared" si="201"/>
        <v>5.3408531062587947</v>
      </c>
      <c r="AP424" s="149">
        <f t="shared" si="201"/>
        <v>1.9055568846494266</v>
      </c>
      <c r="AQ424" s="97"/>
      <c r="AR424" s="171">
        <f t="shared" si="197"/>
        <v>-9.0191530103607958E-3</v>
      </c>
      <c r="AS424" s="149">
        <f t="shared" si="198"/>
        <v>1.8699068112302408E-4</v>
      </c>
      <c r="AT424" s="149">
        <f t="shared" si="199"/>
        <v>-8.6002956286808097E-3</v>
      </c>
      <c r="AU424" s="175">
        <f t="shared" si="202"/>
        <v>1.9592936807753119</v>
      </c>
      <c r="AV424" s="149">
        <f t="shared" si="203"/>
        <v>4.5327160828920325</v>
      </c>
      <c r="AW424" s="149">
        <f t="shared" si="204"/>
        <v>1.8876968301557286</v>
      </c>
    </row>
    <row r="425" spans="1:49" ht="15" x14ac:dyDescent="0.25">
      <c r="A425" s="130">
        <v>1906.04</v>
      </c>
      <c r="B425" s="138"/>
      <c r="C425" s="166">
        <f>raw_Data!B431</f>
        <v>9.43</v>
      </c>
      <c r="D425" s="167">
        <f>raw_Data!J431</f>
        <v>2.9441666666666668E-2</v>
      </c>
      <c r="E425" s="167">
        <f>raw_Data!L431</f>
        <v>2.8628237165644332E-3</v>
      </c>
      <c r="F425" s="168">
        <f t="shared" si="179"/>
        <v>9.56</v>
      </c>
      <c r="G425" s="167">
        <f>raw_Data!K431</f>
        <v>3.0796722454672245E-3</v>
      </c>
      <c r="H425" s="167">
        <f t="shared" si="180"/>
        <v>-1.3598326359832713E-2</v>
      </c>
      <c r="I425" s="165"/>
      <c r="J425" s="167">
        <f t="shared" si="181"/>
        <v>1.001628446951446</v>
      </c>
      <c r="K425" s="167">
        <f t="shared" si="200"/>
        <v>4.4912706680104719E-3</v>
      </c>
      <c r="L425" s="93"/>
      <c r="M425" s="171">
        <f t="shared" si="176"/>
        <v>1.0044912706680105</v>
      </c>
      <c r="N425" s="172">
        <f t="shared" si="182"/>
        <v>0.98948134588563452</v>
      </c>
      <c r="O425" s="170">
        <f t="shared" si="177"/>
        <v>424</v>
      </c>
      <c r="P425" s="170">
        <f t="shared" si="178"/>
        <v>426</v>
      </c>
      <c r="Q425" s="169"/>
      <c r="R425" s="149">
        <f t="shared" si="183"/>
        <v>3.9316092235465214E-2</v>
      </c>
      <c r="S425" s="173">
        <f t="shared" si="184"/>
        <v>-0.82689742020730606</v>
      </c>
      <c r="T425" s="149">
        <v>0</v>
      </c>
      <c r="U425" s="97"/>
      <c r="V425" s="149">
        <f>1/PI()*ATAN('Exhibit4_Impact-Test'!$Y$25*S_RDY_SP)+'Exhibit4_Impact-Test'!$Y$26</f>
        <v>0.52497800645431991</v>
      </c>
      <c r="W425" s="172">
        <f t="shared" si="185"/>
        <v>0.52122216287483714</v>
      </c>
      <c r="X425" s="149">
        <f>1/PI()*ATAN('Exhibit4_Impact-Test'!$Y$25*S_RS_SP)+'Exhibit4_Impact-Test'!$Y$26</f>
        <v>0.17311162023725946</v>
      </c>
      <c r="Y425" s="172">
        <f t="shared" si="186"/>
        <v>0.17096709907420454</v>
      </c>
      <c r="Z425" s="149">
        <f>1/PI()*ATAN('Exhibit4_Impact-Test'!$Y$25*S_5050_SP)+'Exhibit4_Impact-Test'!$Y$26</f>
        <v>0.5</v>
      </c>
      <c r="AA425" s="149">
        <f t="shared" si="187"/>
        <v>0.49623617579856266</v>
      </c>
      <c r="AB425" s="195">
        <f>VLOOKUP(_xlfn.NUMBERVALUE(LEFT(A425,4)),Transactioncosts!$C:$G,5,FALSE)</f>
        <v>52.5</v>
      </c>
      <c r="AC425" s="174"/>
      <c r="AD425" s="175">
        <f t="shared" si="188"/>
        <v>0.99661139027872947</v>
      </c>
      <c r="AE425" s="149">
        <f t="shared" si="189"/>
        <v>1.001892878269294</v>
      </c>
      <c r="AF425" s="149">
        <f t="shared" si="190"/>
        <v>0.99698630827682244</v>
      </c>
      <c r="AG425" s="176">
        <f t="shared" si="191"/>
        <v>0.99655099362156507</v>
      </c>
      <c r="AH425" s="149">
        <f t="shared" si="192"/>
        <v>1.0018407300706362</v>
      </c>
      <c r="AI425" s="149">
        <f t="shared" si="193"/>
        <v>0.99696654819976493</v>
      </c>
      <c r="AJ425" s="97"/>
      <c r="AK425" s="171">
        <f t="shared" si="194"/>
        <v>-3.3943640623469774E-3</v>
      </c>
      <c r="AL425" s="149">
        <f t="shared" si="195"/>
        <v>1.8910890327383128E-3</v>
      </c>
      <c r="AM425" s="149">
        <f t="shared" si="196"/>
        <v>-3.0182420365395461E-3</v>
      </c>
      <c r="AN425" s="149">
        <f t="shared" si="201"/>
        <v>1.9934732079358719</v>
      </c>
      <c r="AO425" s="149">
        <f t="shared" si="201"/>
        <v>5.3427441952915329</v>
      </c>
      <c r="AP425" s="149">
        <f t="shared" si="201"/>
        <v>1.9025386426128872</v>
      </c>
      <c r="AQ425" s="97"/>
      <c r="AR425" s="171">
        <f t="shared" si="197"/>
        <v>-3.4549679124604793E-3</v>
      </c>
      <c r="AS425" s="149">
        <f t="shared" si="198"/>
        <v>1.8390380031478983E-3</v>
      </c>
      <c r="AT425" s="149">
        <f t="shared" si="199"/>
        <v>-3.0380620408029077E-3</v>
      </c>
      <c r="AU425" s="175">
        <f t="shared" si="202"/>
        <v>1.9558387128628514</v>
      </c>
      <c r="AV425" s="149">
        <f t="shared" si="203"/>
        <v>4.5345551208951802</v>
      </c>
      <c r="AW425" s="149">
        <f t="shared" si="204"/>
        <v>1.8846587681149258</v>
      </c>
    </row>
    <row r="426" spans="1:49" ht="15" x14ac:dyDescent="0.25">
      <c r="A426" s="130">
        <v>1906.05</v>
      </c>
      <c r="B426" s="138"/>
      <c r="C426" s="166">
        <f>raw_Data!B432</f>
        <v>9.18</v>
      </c>
      <c r="D426" s="167">
        <f>raw_Data!J432</f>
        <v>2.9933333333333336E-2</v>
      </c>
      <c r="E426" s="167">
        <f>raw_Data!L432</f>
        <v>2.8789730064431307E-3</v>
      </c>
      <c r="F426" s="168">
        <f t="shared" si="179"/>
        <v>9.43</v>
      </c>
      <c r="G426" s="167">
        <f>raw_Data!K432</f>
        <v>3.1742665252739487E-3</v>
      </c>
      <c r="H426" s="167">
        <f t="shared" si="180"/>
        <v>-2.6511134676564185E-2</v>
      </c>
      <c r="I426" s="165"/>
      <c r="J426" s="167">
        <f t="shared" si="181"/>
        <v>1.0016266738112936</v>
      </c>
      <c r="K426" s="167">
        <f t="shared" si="200"/>
        <v>4.505646817736686E-3</v>
      </c>
      <c r="L426" s="93"/>
      <c r="M426" s="171">
        <f t="shared" si="176"/>
        <v>1.0045056468177367</v>
      </c>
      <c r="N426" s="172">
        <f t="shared" si="182"/>
        <v>0.9766631318487099</v>
      </c>
      <c r="O426" s="170">
        <f t="shared" si="177"/>
        <v>425</v>
      </c>
      <c r="P426" s="170">
        <f t="shared" si="178"/>
        <v>427</v>
      </c>
      <c r="Q426" s="169"/>
      <c r="R426" s="149">
        <f t="shared" si="183"/>
        <v>5.1588231454807044E-2</v>
      </c>
      <c r="S426" s="173">
        <f t="shared" si="184"/>
        <v>-0.90253871547546938</v>
      </c>
      <c r="T426" s="149">
        <v>0</v>
      </c>
      <c r="U426" s="97"/>
      <c r="V426" s="149">
        <f>1/PI()*ATAN('Exhibit4_Impact-Test'!$Y$25*S_RDY_SP)+'Exhibit4_Impact-Test'!$Y$26</f>
        <v>0.53272628804900524</v>
      </c>
      <c r="W426" s="172">
        <f t="shared" si="185"/>
        <v>0.52572315905444145</v>
      </c>
      <c r="X426" s="149">
        <f>1/PI()*ATAN('Exhibit4_Impact-Test'!$Y$25*S_RS_SP)+'Exhibit4_Impact-Test'!$Y$26</f>
        <v>0.16103410885368086</v>
      </c>
      <c r="Y426" s="172">
        <f t="shared" si="186"/>
        <v>0.15727260887552968</v>
      </c>
      <c r="Z426" s="149">
        <f>1/PI()*ATAN('Exhibit4_Impact-Test'!$Y$25*S_5050_SP)+'Exhibit4_Impact-Test'!$Y$26</f>
        <v>0.5</v>
      </c>
      <c r="AA426" s="149">
        <f t="shared" si="187"/>
        <v>0.49297320973638398</v>
      </c>
      <c r="AB426" s="195">
        <f>VLOOKUP(_xlfn.NUMBERVALUE(LEFT(A426,4)),Transactioncosts!$C:$G,5,FALSE)</f>
        <v>52.5</v>
      </c>
      <c r="AC426" s="174"/>
      <c r="AD426" s="175">
        <f t="shared" si="188"/>
        <v>0.98967320716833829</v>
      </c>
      <c r="AE426" s="149">
        <f t="shared" si="189"/>
        <v>1.0000220522314542</v>
      </c>
      <c r="AF426" s="149">
        <f t="shared" si="190"/>
        <v>0.99058438933322335</v>
      </c>
      <c r="AG426" s="176">
        <f t="shared" si="191"/>
        <v>0.98957531666560217</v>
      </c>
      <c r="AH426" s="149">
        <f t="shared" si="192"/>
        <v>0.99651322351855087</v>
      </c>
      <c r="AI426" s="149">
        <f t="shared" si="193"/>
        <v>0.99054749868433933</v>
      </c>
      <c r="AJ426" s="97"/>
      <c r="AK426" s="171">
        <f t="shared" si="194"/>
        <v>-1.0380484115797175E-2</v>
      </c>
      <c r="AL426" s="149">
        <f t="shared" si="195"/>
        <v>2.205198830735785E-5</v>
      </c>
      <c r="AM426" s="149">
        <f t="shared" si="196"/>
        <v>-9.4602177516627875E-3</v>
      </c>
      <c r="AN426" s="149">
        <f t="shared" si="201"/>
        <v>1.9830927238200746</v>
      </c>
      <c r="AO426" s="149">
        <f t="shared" si="201"/>
        <v>5.3427662472798403</v>
      </c>
      <c r="AP426" s="149">
        <f t="shared" si="201"/>
        <v>1.8930784248612245</v>
      </c>
      <c r="AQ426" s="97"/>
      <c r="AR426" s="171">
        <f t="shared" si="197"/>
        <v>-1.0479400953816401E-2</v>
      </c>
      <c r="AS426" s="149">
        <f t="shared" si="198"/>
        <v>-3.492869453909976E-3</v>
      </c>
      <c r="AT426" s="149">
        <f t="shared" si="199"/>
        <v>-9.4974597435881127E-3</v>
      </c>
      <c r="AU426" s="175">
        <f t="shared" si="202"/>
        <v>1.9453593119090349</v>
      </c>
      <c r="AV426" s="149">
        <f t="shared" si="203"/>
        <v>4.53106225144127</v>
      </c>
      <c r="AW426" s="149">
        <f t="shared" si="204"/>
        <v>1.8751613083713377</v>
      </c>
    </row>
    <row r="427" spans="1:49" ht="15" x14ac:dyDescent="0.25">
      <c r="A427" s="130">
        <v>1906.06</v>
      </c>
      <c r="B427" s="138"/>
      <c r="C427" s="166">
        <f>raw_Data!B433</f>
        <v>9.3000000000000007</v>
      </c>
      <c r="D427" s="167">
        <f>raw_Data!J433</f>
        <v>3.0416666666666665E-2</v>
      </c>
      <c r="E427" s="167">
        <f>raw_Data!L433</f>
        <v>2.8951194362685229E-3</v>
      </c>
      <c r="F427" s="168">
        <f t="shared" si="179"/>
        <v>9.18</v>
      </c>
      <c r="G427" s="167">
        <f>raw_Data!K433</f>
        <v>3.3133623819898328E-3</v>
      </c>
      <c r="H427" s="167">
        <f t="shared" si="180"/>
        <v>1.3071895424836777E-2</v>
      </c>
      <c r="I427" s="165"/>
      <c r="J427" s="167">
        <f t="shared" si="181"/>
        <v>1.0016249034382478</v>
      </c>
      <c r="K427" s="167">
        <f t="shared" si="200"/>
        <v>4.5200228745163606E-3</v>
      </c>
      <c r="L427" s="93"/>
      <c r="M427" s="171">
        <f t="shared" si="176"/>
        <v>1.0045200228745164</v>
      </c>
      <c r="N427" s="172">
        <f t="shared" si="182"/>
        <v>1.0163852578068266</v>
      </c>
      <c r="O427" s="170">
        <f t="shared" si="177"/>
        <v>426</v>
      </c>
      <c r="P427" s="170">
        <f t="shared" si="178"/>
        <v>428</v>
      </c>
      <c r="Q427" s="169"/>
      <c r="R427" s="149">
        <f t="shared" si="183"/>
        <v>7.0149523289407781E-2</v>
      </c>
      <c r="S427" s="173">
        <f t="shared" si="184"/>
        <v>0.81950995214797095</v>
      </c>
      <c r="T427" s="149">
        <v>0</v>
      </c>
      <c r="U427" s="97"/>
      <c r="V427" s="149">
        <f>1/PI()*ATAN('Exhibit4_Impact-Test'!$Y$25*S_RDY_SP)+'Exhibit4_Impact-Test'!$Y$26</f>
        <v>0.54436896909940669</v>
      </c>
      <c r="W427" s="172">
        <f t="shared" si="185"/>
        <v>0.54727995984147881</v>
      </c>
      <c r="X427" s="149">
        <f>1/PI()*ATAN('Exhibit4_Impact-Test'!$Y$25*S_RS_SP)+'Exhibit4_Impact-Test'!$Y$26</f>
        <v>0.82562093514283508</v>
      </c>
      <c r="Y427" s="172">
        <f t="shared" si="186"/>
        <v>0.82730507446857793</v>
      </c>
      <c r="Z427" s="149">
        <f>1/PI()*ATAN('Exhibit4_Impact-Test'!$Y$25*S_5050_SP)+'Exhibit4_Impact-Test'!$Y$26</f>
        <v>0.5</v>
      </c>
      <c r="AA427" s="149">
        <f t="shared" si="187"/>
        <v>0.50293562371421729</v>
      </c>
      <c r="AB427" s="195">
        <f>VLOOKUP(_xlfn.NUMBERVALUE(LEFT(A427,4)),Transactioncosts!$C:$G,5,FALSE)</f>
        <v>52.5</v>
      </c>
      <c r="AC427" s="174"/>
      <c r="AD427" s="175">
        <f t="shared" si="188"/>
        <v>1.0109790885827403</v>
      </c>
      <c r="AE427" s="149">
        <f t="shared" si="189"/>
        <v>1.0143162092350198</v>
      </c>
      <c r="AF427" s="149">
        <f t="shared" si="190"/>
        <v>1.0104526403406715</v>
      </c>
      <c r="AG427" s="176">
        <f t="shared" si="191"/>
        <v>1.0109592138662591</v>
      </c>
      <c r="AH427" s="149">
        <f t="shared" si="192"/>
        <v>1.0108209696254957</v>
      </c>
      <c r="AI427" s="149">
        <f t="shared" si="193"/>
        <v>1.0104372283161718</v>
      </c>
      <c r="AJ427" s="97"/>
      <c r="AK427" s="171">
        <f t="shared" si="194"/>
        <v>1.0919255929998628E-2</v>
      </c>
      <c r="AL427" s="149">
        <f t="shared" si="195"/>
        <v>1.4214699982977278E-2</v>
      </c>
      <c r="AM427" s="149">
        <f t="shared" si="196"/>
        <v>1.0398389213167767E-2</v>
      </c>
      <c r="AN427" s="149">
        <f t="shared" si="201"/>
        <v>1.9940119797500733</v>
      </c>
      <c r="AO427" s="149">
        <f t="shared" si="201"/>
        <v>5.3569809472628176</v>
      </c>
      <c r="AP427" s="149">
        <f t="shared" si="201"/>
        <v>1.9034768140743923</v>
      </c>
      <c r="AQ427" s="97"/>
      <c r="AR427" s="171">
        <f t="shared" si="197"/>
        <v>1.0899596856862908E-2</v>
      </c>
      <c r="AS427" s="149">
        <f t="shared" si="198"/>
        <v>1.0762841890019718E-2</v>
      </c>
      <c r="AT427" s="149">
        <f t="shared" si="199"/>
        <v>1.0383136502231797E-2</v>
      </c>
      <c r="AU427" s="175">
        <f t="shared" si="202"/>
        <v>1.9562589087658977</v>
      </c>
      <c r="AV427" s="149">
        <f t="shared" si="203"/>
        <v>4.5418250933312896</v>
      </c>
      <c r="AW427" s="149">
        <f t="shared" si="204"/>
        <v>1.8855444448735694</v>
      </c>
    </row>
    <row r="428" spans="1:49" ht="15" x14ac:dyDescent="0.25">
      <c r="A428" s="130">
        <v>1906.07</v>
      </c>
      <c r="B428" s="138"/>
      <c r="C428" s="166">
        <f>raw_Data!B434</f>
        <v>9.06</v>
      </c>
      <c r="D428" s="167">
        <f>raw_Data!J434</f>
        <v>3.09E-2</v>
      </c>
      <c r="E428" s="167">
        <f>raw_Data!L434</f>
        <v>2.9112630070997625E-3</v>
      </c>
      <c r="F428" s="168">
        <f t="shared" si="179"/>
        <v>9.3000000000000007</v>
      </c>
      <c r="G428" s="167">
        <f>raw_Data!K434</f>
        <v>3.3225806451612902E-3</v>
      </c>
      <c r="H428" s="167">
        <f t="shared" si="180"/>
        <v>-2.5806451612903292E-2</v>
      </c>
      <c r="I428" s="165"/>
      <c r="J428" s="167">
        <f t="shared" si="181"/>
        <v>1.0016231358270848</v>
      </c>
      <c r="K428" s="167">
        <f t="shared" si="200"/>
        <v>4.5343988341846053E-3</v>
      </c>
      <c r="L428" s="93"/>
      <c r="M428" s="171">
        <f t="shared" si="176"/>
        <v>1.0045343988341846</v>
      </c>
      <c r="N428" s="172">
        <f t="shared" si="182"/>
        <v>0.97751612903225815</v>
      </c>
      <c r="O428" s="170">
        <f t="shared" si="177"/>
        <v>427</v>
      </c>
      <c r="P428" s="170">
        <f t="shared" si="178"/>
        <v>429</v>
      </c>
      <c r="Q428" s="169"/>
      <c r="R428" s="149">
        <f t="shared" si="183"/>
        <v>6.8749087812944004E-2</v>
      </c>
      <c r="S428" s="173">
        <f t="shared" si="184"/>
        <v>-0.89913027996590933</v>
      </c>
      <c r="T428" s="149">
        <v>0</v>
      </c>
      <c r="U428" s="97"/>
      <c r="V428" s="149">
        <f>1/PI()*ATAN('Exhibit4_Impact-Test'!$Y$25*S_RDY_SP)+'Exhibit4_Impact-Test'!$Y$26</f>
        <v>0.54349429955931949</v>
      </c>
      <c r="W428" s="172">
        <f t="shared" si="185"/>
        <v>0.53672210711243817</v>
      </c>
      <c r="X428" s="149">
        <f>1/PI()*ATAN('Exhibit4_Impact-Test'!$Y$25*S_RS_SP)+'Exhibit4_Impact-Test'!$Y$26</f>
        <v>0.16154514884496457</v>
      </c>
      <c r="Y428" s="172">
        <f t="shared" si="186"/>
        <v>0.15788619078956209</v>
      </c>
      <c r="Z428" s="149">
        <f>1/PI()*ATAN('Exhibit4_Impact-Test'!$Y$25*S_5050_SP)+'Exhibit4_Impact-Test'!$Y$26</f>
        <v>0.5</v>
      </c>
      <c r="AA428" s="149">
        <f t="shared" si="187"/>
        <v>0.49318426310982849</v>
      </c>
      <c r="AB428" s="195">
        <f>VLOOKUP(_xlfn.NUMBERVALUE(LEFT(A428,4)),Transactioncosts!$C:$G,5,FALSE)</f>
        <v>52.5</v>
      </c>
      <c r="AC428" s="174"/>
      <c r="AD428" s="175">
        <f t="shared" si="188"/>
        <v>0.98985012321288179</v>
      </c>
      <c r="AE428" s="149">
        <f t="shared" si="189"/>
        <v>1.0001697284174988</v>
      </c>
      <c r="AF428" s="149">
        <f t="shared" si="190"/>
        <v>0.99102526393322132</v>
      </c>
      <c r="AG428" s="176">
        <f t="shared" si="191"/>
        <v>0.98975559149814185</v>
      </c>
      <c r="AH428" s="149">
        <f t="shared" si="192"/>
        <v>0.99654955226964181</v>
      </c>
      <c r="AI428" s="149">
        <f t="shared" si="193"/>
        <v>0.99098948131454789</v>
      </c>
      <c r="AJ428" s="97"/>
      <c r="AK428" s="171">
        <f t="shared" si="194"/>
        <v>-1.0201738008288072E-2</v>
      </c>
      <c r="AL428" s="149">
        <f t="shared" si="195"/>
        <v>1.6971401526061862E-4</v>
      </c>
      <c r="AM428" s="149">
        <f t="shared" si="196"/>
        <v>-9.0152516035160134E-3</v>
      </c>
      <c r="AN428" s="149">
        <f t="shared" si="201"/>
        <v>1.9838102417417851</v>
      </c>
      <c r="AO428" s="149">
        <f t="shared" si="201"/>
        <v>5.3571506612780784</v>
      </c>
      <c r="AP428" s="149">
        <f t="shared" si="201"/>
        <v>1.8944615624708763</v>
      </c>
      <c r="AQ428" s="97"/>
      <c r="AR428" s="171">
        <f t="shared" si="197"/>
        <v>-1.0297243607316509E-2</v>
      </c>
      <c r="AS428" s="149">
        <f t="shared" si="198"/>
        <v>-3.4564142538668183E-3</v>
      </c>
      <c r="AT428" s="149">
        <f t="shared" si="199"/>
        <v>-9.0513589218526834E-3</v>
      </c>
      <c r="AU428" s="175">
        <f t="shared" si="202"/>
        <v>1.9459616651585812</v>
      </c>
      <c r="AV428" s="149">
        <f t="shared" si="203"/>
        <v>4.5383686790774229</v>
      </c>
      <c r="AW428" s="149">
        <f t="shared" si="204"/>
        <v>1.8764930859517168</v>
      </c>
    </row>
    <row r="429" spans="1:49" ht="15" x14ac:dyDescent="0.25">
      <c r="A429" s="130">
        <v>1906.08</v>
      </c>
      <c r="B429" s="138"/>
      <c r="C429" s="166">
        <f>raw_Data!B435</f>
        <v>9.73</v>
      </c>
      <c r="D429" s="167">
        <f>raw_Data!J435</f>
        <v>3.1391666666666665E-2</v>
      </c>
      <c r="E429" s="167">
        <f>raw_Data!L435</f>
        <v>2.9274037199951142E-3</v>
      </c>
      <c r="F429" s="168">
        <f t="shared" si="179"/>
        <v>9.06</v>
      </c>
      <c r="G429" s="167">
        <f>raw_Data!K435</f>
        <v>3.4648638704930092E-3</v>
      </c>
      <c r="H429" s="167">
        <f t="shared" si="180"/>
        <v>7.3951434878587241E-2</v>
      </c>
      <c r="I429" s="165"/>
      <c r="J429" s="167">
        <f t="shared" si="181"/>
        <v>1.0016213709725037</v>
      </c>
      <c r="K429" s="167">
        <f t="shared" si="200"/>
        <v>4.5487746924988137E-3</v>
      </c>
      <c r="L429" s="93"/>
      <c r="M429" s="171">
        <f t="shared" si="176"/>
        <v>1.0045487746924988</v>
      </c>
      <c r="N429" s="172">
        <f t="shared" si="182"/>
        <v>1.0774162987490801</v>
      </c>
      <c r="O429" s="170">
        <f t="shared" si="177"/>
        <v>428</v>
      </c>
      <c r="P429" s="170">
        <f t="shared" si="178"/>
        <v>430</v>
      </c>
      <c r="Q429" s="169"/>
      <c r="R429" s="149">
        <f t="shared" si="183"/>
        <v>8.6824003665725652E-2</v>
      </c>
      <c r="S429" s="173">
        <f t="shared" si="184"/>
        <v>0.9621238508771901</v>
      </c>
      <c r="T429" s="149">
        <v>0</v>
      </c>
      <c r="U429" s="97"/>
      <c r="V429" s="149">
        <f>1/PI()*ATAN('Exhibit4_Impact-Test'!$Y$25*S_RDY_SP)+'Exhibit4_Impact-Test'!$Y$26</f>
        <v>0.55472814801528114</v>
      </c>
      <c r="W429" s="172">
        <f t="shared" si="185"/>
        <v>0.57195220495142651</v>
      </c>
      <c r="X429" s="149">
        <f>1/PI()*ATAN('Exhibit4_Impact-Test'!$Y$25*S_RS_SP)+'Exhibit4_Impact-Test'!$Y$26</f>
        <v>0.84744355228613522</v>
      </c>
      <c r="Y429" s="172">
        <f t="shared" si="186"/>
        <v>0.8562783375211287</v>
      </c>
      <c r="Z429" s="149">
        <f>1/PI()*ATAN('Exhibit4_Impact-Test'!$Y$25*S_5050_SP)+'Exhibit4_Impact-Test'!$Y$26</f>
        <v>0.5</v>
      </c>
      <c r="AA429" s="149">
        <f t="shared" si="187"/>
        <v>0.51749969895895709</v>
      </c>
      <c r="AB429" s="195">
        <f>VLOOKUP(_xlfn.NUMBERVALUE(LEFT(A429,4)),Transactioncosts!$C:$G,5,FALSE)</f>
        <v>52.5</v>
      </c>
      <c r="AC429" s="174"/>
      <c r="AD429" s="175">
        <f t="shared" si="188"/>
        <v>1.0449704413628651</v>
      </c>
      <c r="AE429" s="149">
        <f t="shared" si="189"/>
        <v>1.0662998881253034</v>
      </c>
      <c r="AF429" s="149">
        <f t="shared" si="190"/>
        <v>1.0409825367207894</v>
      </c>
      <c r="AG429" s="176">
        <f t="shared" si="191"/>
        <v>1.0447796984744189</v>
      </c>
      <c r="AH429" s="149">
        <f t="shared" si="192"/>
        <v>1.066217358020416</v>
      </c>
      <c r="AI429" s="149">
        <f t="shared" si="193"/>
        <v>1.0408906633012549</v>
      </c>
      <c r="AJ429" s="97"/>
      <c r="AK429" s="171">
        <f t="shared" si="194"/>
        <v>4.3988599239561603E-2</v>
      </c>
      <c r="AL429" s="149">
        <f t="shared" si="195"/>
        <v>6.4194607123397474E-2</v>
      </c>
      <c r="AM429" s="149">
        <f t="shared" si="196"/>
        <v>4.01650140077697E-2</v>
      </c>
      <c r="AN429" s="149">
        <f t="shared" si="201"/>
        <v>2.0277988409813466</v>
      </c>
      <c r="AO429" s="149">
        <f t="shared" si="201"/>
        <v>5.4213452684014758</v>
      </c>
      <c r="AP429" s="149">
        <f t="shared" si="201"/>
        <v>1.9346265764786459</v>
      </c>
      <c r="AQ429" s="97"/>
      <c r="AR429" s="171">
        <f t="shared" si="197"/>
        <v>4.3806048335183354E-2</v>
      </c>
      <c r="AS429" s="149">
        <f t="shared" si="198"/>
        <v>6.4117205540758157E-2</v>
      </c>
      <c r="AT429" s="149">
        <f t="shared" si="199"/>
        <v>4.0076753666464376E-2</v>
      </c>
      <c r="AU429" s="175">
        <f t="shared" si="202"/>
        <v>1.9897677134937646</v>
      </c>
      <c r="AV429" s="149">
        <f t="shared" si="203"/>
        <v>4.6024858846181811</v>
      </c>
      <c r="AW429" s="149">
        <f t="shared" si="204"/>
        <v>1.9165698396181812</v>
      </c>
    </row>
    <row r="430" spans="1:49" ht="15" x14ac:dyDescent="0.25">
      <c r="A430" s="130">
        <v>1906.09</v>
      </c>
      <c r="B430" s="138"/>
      <c r="C430" s="166">
        <f>raw_Data!B436</f>
        <v>10.029999999999999</v>
      </c>
      <c r="D430" s="167">
        <f>raw_Data!J436</f>
        <v>3.1875000000000001E-2</v>
      </c>
      <c r="E430" s="167">
        <f>raw_Data!L436</f>
        <v>2.9435415760119543E-3</v>
      </c>
      <c r="F430" s="168">
        <f t="shared" si="179"/>
        <v>9.73</v>
      </c>
      <c r="G430" s="167">
        <f>raw_Data!K436</f>
        <v>3.2759506680369987E-3</v>
      </c>
      <c r="H430" s="167">
        <f t="shared" si="180"/>
        <v>3.0832476875642278E-2</v>
      </c>
      <c r="I430" s="165"/>
      <c r="J430" s="167">
        <f t="shared" si="181"/>
        <v>1.0016196088692144</v>
      </c>
      <c r="K430" s="167">
        <f t="shared" si="200"/>
        <v>4.5631504452263716E-3</v>
      </c>
      <c r="L430" s="93"/>
      <c r="M430" s="171">
        <f t="shared" si="176"/>
        <v>1.0045631504452264</v>
      </c>
      <c r="N430" s="172">
        <f t="shared" si="182"/>
        <v>1.0341084275436792</v>
      </c>
      <c r="O430" s="170">
        <f t="shared" si="177"/>
        <v>429</v>
      </c>
      <c r="P430" s="170">
        <f t="shared" si="178"/>
        <v>431</v>
      </c>
      <c r="Q430" s="169"/>
      <c r="R430" s="149">
        <f t="shared" si="183"/>
        <v>5.6186850893820028E-2</v>
      </c>
      <c r="S430" s="173">
        <f t="shared" si="184"/>
        <v>0.91328749781261354</v>
      </c>
      <c r="T430" s="149">
        <v>0</v>
      </c>
      <c r="U430" s="97"/>
      <c r="V430" s="149">
        <f>1/PI()*ATAN('Exhibit4_Impact-Test'!$Y$25*S_RDY_SP)+'Exhibit4_Impact-Test'!$Y$26</f>
        <v>0.53562022619976002</v>
      </c>
      <c r="W430" s="172">
        <f t="shared" si="185"/>
        <v>0.5428222226781666</v>
      </c>
      <c r="X430" s="149">
        <f>1/PI()*ATAN('Exhibit4_Impact-Test'!$Y$25*S_RS_SP)+'Exhibit4_Impact-Test'!$Y$26</f>
        <v>0.84055831754255284</v>
      </c>
      <c r="Y430" s="172">
        <f t="shared" si="186"/>
        <v>0.84440489605534619</v>
      </c>
      <c r="Z430" s="149">
        <f>1/PI()*ATAN('Exhibit4_Impact-Test'!$Y$25*S_5050_SP)+'Exhibit4_Impact-Test'!$Y$26</f>
        <v>0.5</v>
      </c>
      <c r="AA430" s="149">
        <f t="shared" si="187"/>
        <v>0.50724620812333054</v>
      </c>
      <c r="AB430" s="195">
        <f>VLOOKUP(_xlfn.NUMBERVALUE(LEFT(A430,4)),Transactioncosts!$C:$G,5,FALSE)</f>
        <v>52.5</v>
      </c>
      <c r="AC430" s="174"/>
      <c r="AD430" s="175">
        <f t="shared" si="188"/>
        <v>1.0203881984478342</v>
      </c>
      <c r="AE430" s="149">
        <f t="shared" si="189"/>
        <v>1.0293976788544303</v>
      </c>
      <c r="AF430" s="149">
        <f t="shared" si="190"/>
        <v>1.0193357889944528</v>
      </c>
      <c r="AG430" s="176">
        <f t="shared" si="191"/>
        <v>1.0203160531473732</v>
      </c>
      <c r="AH430" s="149">
        <f t="shared" si="192"/>
        <v>1.025803849173345</v>
      </c>
      <c r="AI430" s="149">
        <f t="shared" si="193"/>
        <v>1.0192977464018054</v>
      </c>
      <c r="AJ430" s="97"/>
      <c r="AK430" s="171">
        <f t="shared" si="194"/>
        <v>2.0183141604989695E-2</v>
      </c>
      <c r="AL430" s="149">
        <f t="shared" si="195"/>
        <v>2.8973853381080356E-2</v>
      </c>
      <c r="AM430" s="149">
        <f t="shared" si="196"/>
        <v>1.9151227921326092E-2</v>
      </c>
      <c r="AN430" s="149">
        <f t="shared" si="201"/>
        <v>2.0479819825863363</v>
      </c>
      <c r="AO430" s="149">
        <f t="shared" si="201"/>
        <v>5.450319121782556</v>
      </c>
      <c r="AP430" s="149">
        <f t="shared" si="201"/>
        <v>1.9537778043999721</v>
      </c>
      <c r="AQ430" s="97"/>
      <c r="AR430" s="171">
        <f t="shared" si="197"/>
        <v>2.0112435327551671E-2</v>
      </c>
      <c r="AS430" s="149">
        <f t="shared" si="198"/>
        <v>2.5476548328386129E-2</v>
      </c>
      <c r="AT430" s="149">
        <f t="shared" si="199"/>
        <v>1.9113906262488167E-2</v>
      </c>
      <c r="AU430" s="175">
        <f t="shared" si="202"/>
        <v>2.009880148821316</v>
      </c>
      <c r="AV430" s="149">
        <f t="shared" si="203"/>
        <v>4.6279624329465676</v>
      </c>
      <c r="AW430" s="149">
        <f t="shared" si="204"/>
        <v>1.9356837458806693</v>
      </c>
    </row>
    <row r="431" spans="1:49" ht="15" x14ac:dyDescent="0.25">
      <c r="A431" s="130">
        <v>1906.1</v>
      </c>
      <c r="B431" s="138"/>
      <c r="C431" s="166">
        <f>raw_Data!B437</f>
        <v>9.73</v>
      </c>
      <c r="D431" s="167">
        <f>raw_Data!J437</f>
        <v>3.2358333333333329E-2</v>
      </c>
      <c r="E431" s="167">
        <f>raw_Data!L437</f>
        <v>2.9596765762076593E-3</v>
      </c>
      <c r="F431" s="168">
        <f t="shared" si="179"/>
        <v>10.029999999999999</v>
      </c>
      <c r="G431" s="167">
        <f>raw_Data!K437</f>
        <v>3.2261548687271516E-3</v>
      </c>
      <c r="H431" s="167">
        <f t="shared" si="180"/>
        <v>-2.9910269192422678E-2</v>
      </c>
      <c r="I431" s="165"/>
      <c r="J431" s="167">
        <f t="shared" si="181"/>
        <v>1.0016178495120276</v>
      </c>
      <c r="K431" s="167">
        <f t="shared" si="200"/>
        <v>4.5775260882352509E-3</v>
      </c>
      <c r="L431" s="93"/>
      <c r="M431" s="171">
        <f t="shared" si="176"/>
        <v>1.0045775260882353</v>
      </c>
      <c r="N431" s="172">
        <f t="shared" si="182"/>
        <v>0.97331588567630445</v>
      </c>
      <c r="O431" s="170">
        <f t="shared" si="177"/>
        <v>430</v>
      </c>
      <c r="P431" s="170">
        <f t="shared" si="178"/>
        <v>432</v>
      </c>
      <c r="Q431" s="169"/>
      <c r="R431" s="149">
        <f t="shared" si="183"/>
        <v>4.5806677078283384E-2</v>
      </c>
      <c r="S431" s="173">
        <f t="shared" si="184"/>
        <v>-0.91040486606685955</v>
      </c>
      <c r="T431" s="149">
        <v>0</v>
      </c>
      <c r="U431" s="97"/>
      <c r="V431" s="149">
        <f>1/PI()*ATAN('Exhibit4_Impact-Test'!$Y$25*S_RDY_SP)+'Exhibit4_Impact-Test'!$Y$26</f>
        <v>0.52908026068559399</v>
      </c>
      <c r="W431" s="172">
        <f t="shared" si="185"/>
        <v>0.52119698452021745</v>
      </c>
      <c r="X431" s="149">
        <f>1/PI()*ATAN('Exhibit4_Impact-Test'!$Y$25*S_RS_SP)+'Exhibit4_Impact-Test'!$Y$26</f>
        <v>0.15986590918195054</v>
      </c>
      <c r="Y431" s="172">
        <f t="shared" si="186"/>
        <v>0.15566543095622437</v>
      </c>
      <c r="Z431" s="149">
        <f>1/PI()*ATAN('Exhibit4_Impact-Test'!$Y$25*S_5050_SP)+'Exhibit4_Impact-Test'!$Y$26</f>
        <v>0.5</v>
      </c>
      <c r="AA431" s="149">
        <f t="shared" si="187"/>
        <v>0.49209723834813696</v>
      </c>
      <c r="AB431" s="195">
        <f>VLOOKUP(_xlfn.NUMBERVALUE(LEFT(A431,4)),Transactioncosts!$C:$G,5,FALSE)</f>
        <v>52.5</v>
      </c>
      <c r="AC431" s="174"/>
      <c r="AD431" s="175">
        <f t="shared" si="188"/>
        <v>0.98803760922963157</v>
      </c>
      <c r="AE431" s="149">
        <f t="shared" si="189"/>
        <v>0.99957985552126272</v>
      </c>
      <c r="AF431" s="149">
        <f t="shared" si="190"/>
        <v>0.98894670588226985</v>
      </c>
      <c r="AG431" s="176">
        <f t="shared" si="191"/>
        <v>0.9879304464670644</v>
      </c>
      <c r="AH431" s="149">
        <f t="shared" si="192"/>
        <v>0.99601537037663801</v>
      </c>
      <c r="AI431" s="149">
        <f t="shared" si="193"/>
        <v>0.98890521638359752</v>
      </c>
      <c r="AJ431" s="97"/>
      <c r="AK431" s="171">
        <f t="shared" si="194"/>
        <v>-1.2034515936867557E-2</v>
      </c>
      <c r="AL431" s="149">
        <f t="shared" si="195"/>
        <v>-4.2023276415807729E-4</v>
      </c>
      <c r="AM431" s="149">
        <f t="shared" si="196"/>
        <v>-1.1114835684711513E-2</v>
      </c>
      <c r="AN431" s="149">
        <f t="shared" si="201"/>
        <v>2.0359474666494686</v>
      </c>
      <c r="AO431" s="149">
        <f t="shared" si="201"/>
        <v>5.4498988890183977</v>
      </c>
      <c r="AP431" s="149">
        <f t="shared" si="201"/>
        <v>1.9426629687152606</v>
      </c>
      <c r="AQ431" s="97"/>
      <c r="AR431" s="171">
        <f t="shared" si="197"/>
        <v>-1.2142982025034603E-2</v>
      </c>
      <c r="AS431" s="149">
        <f t="shared" si="198"/>
        <v>-3.9925894115542841E-3</v>
      </c>
      <c r="AT431" s="149">
        <f t="shared" si="199"/>
        <v>-1.1156789784724102E-2</v>
      </c>
      <c r="AU431" s="175">
        <f t="shared" si="202"/>
        <v>1.9977371667962815</v>
      </c>
      <c r="AV431" s="149">
        <f t="shared" si="203"/>
        <v>4.6239698435350132</v>
      </c>
      <c r="AW431" s="149">
        <f t="shared" si="204"/>
        <v>1.9245269560959453</v>
      </c>
    </row>
    <row r="432" spans="1:49" ht="15" x14ac:dyDescent="0.25">
      <c r="A432" s="130">
        <v>1906.11</v>
      </c>
      <c r="B432" s="138"/>
      <c r="C432" s="166">
        <f>raw_Data!B438</f>
        <v>9.93</v>
      </c>
      <c r="D432" s="167">
        <f>raw_Data!J438</f>
        <v>3.2849999999999997E-2</v>
      </c>
      <c r="E432" s="167">
        <f>raw_Data!L438</f>
        <v>2.9758087216387175E-3</v>
      </c>
      <c r="F432" s="168">
        <f t="shared" si="179"/>
        <v>9.73</v>
      </c>
      <c r="G432" s="167">
        <f>raw_Data!K438</f>
        <v>3.3761562178828363E-3</v>
      </c>
      <c r="H432" s="167">
        <f t="shared" si="180"/>
        <v>2.0554984583761593E-2</v>
      </c>
      <c r="I432" s="165"/>
      <c r="J432" s="167">
        <f t="shared" si="181"/>
        <v>1.0016160928956768</v>
      </c>
      <c r="K432" s="167">
        <f t="shared" si="200"/>
        <v>4.5919016173154859E-3</v>
      </c>
      <c r="L432" s="93"/>
      <c r="M432" s="171">
        <f t="shared" si="176"/>
        <v>1.0045919016173155</v>
      </c>
      <c r="N432" s="172">
        <f t="shared" si="182"/>
        <v>1.0239311408016443</v>
      </c>
      <c r="O432" s="170">
        <f t="shared" si="177"/>
        <v>431</v>
      </c>
      <c r="P432" s="170">
        <f t="shared" si="178"/>
        <v>433</v>
      </c>
      <c r="Q432" s="169"/>
      <c r="R432" s="149">
        <f t="shared" si="183"/>
        <v>6.5734001387099783E-2</v>
      </c>
      <c r="S432" s="173">
        <f t="shared" si="184"/>
        <v>0.87413484055444801</v>
      </c>
      <c r="T432" s="149">
        <v>0</v>
      </c>
      <c r="U432" s="97"/>
      <c r="V432" s="149">
        <f>1/PI()*ATAN('Exhibit4_Impact-Test'!$Y$25*S_RDY_SP)+'Exhibit4_Impact-Test'!$Y$26</f>
        <v>0.54160893929491916</v>
      </c>
      <c r="W432" s="172">
        <f t="shared" si="185"/>
        <v>0.54633900287773973</v>
      </c>
      <c r="X432" s="149">
        <f>1/PI()*ATAN('Exhibit4_Impact-Test'!$Y$25*S_RS_SP)+'Exhibit4_Impact-Test'!$Y$26</f>
        <v>0.83461498231331754</v>
      </c>
      <c r="Y432" s="172">
        <f t="shared" si="186"/>
        <v>0.8372302111037746</v>
      </c>
      <c r="Z432" s="149">
        <f>1/PI()*ATAN('Exhibit4_Impact-Test'!$Y$25*S_5050_SP)+'Exhibit4_Impact-Test'!$Y$26</f>
        <v>0.5</v>
      </c>
      <c r="AA432" s="149">
        <f t="shared" si="187"/>
        <v>0.50476682758339964</v>
      </c>
      <c r="AB432" s="195">
        <f>VLOOKUP(_xlfn.NUMBERVALUE(LEFT(A432,4)),Transactioncosts!$C:$G,5,FALSE)</f>
        <v>52.5</v>
      </c>
      <c r="AC432" s="174"/>
      <c r="AD432" s="175">
        <f t="shared" si="188"/>
        <v>1.0150662064387106</v>
      </c>
      <c r="AE432" s="149">
        <f t="shared" si="189"/>
        <v>1.0207327203870971</v>
      </c>
      <c r="AF432" s="149">
        <f t="shared" si="190"/>
        <v>1.0142615212094799</v>
      </c>
      <c r="AG432" s="176">
        <f t="shared" si="191"/>
        <v>1.0150230611506743</v>
      </c>
      <c r="AH432" s="149">
        <f t="shared" si="192"/>
        <v>1.0173169916616271</v>
      </c>
      <c r="AI432" s="149">
        <f t="shared" si="193"/>
        <v>1.014236495364667</v>
      </c>
      <c r="AJ432" s="97"/>
      <c r="AK432" s="171">
        <f t="shared" si="194"/>
        <v>1.4953838384930047E-2</v>
      </c>
      <c r="AL432" s="149">
        <f t="shared" si="195"/>
        <v>2.0520722724614214E-2</v>
      </c>
      <c r="AM432" s="149">
        <f t="shared" si="196"/>
        <v>1.4160782378803305E-2</v>
      </c>
      <c r="AN432" s="149">
        <f t="shared" si="201"/>
        <v>2.0509013050343987</v>
      </c>
      <c r="AO432" s="149">
        <f t="shared" si="201"/>
        <v>5.4704196117430115</v>
      </c>
      <c r="AP432" s="149">
        <f t="shared" si="201"/>
        <v>1.9568237510940638</v>
      </c>
      <c r="AQ432" s="97"/>
      <c r="AR432" s="171">
        <f t="shared" si="197"/>
        <v>1.4911332581139447E-2</v>
      </c>
      <c r="AS432" s="149">
        <f t="shared" si="198"/>
        <v>1.7168761382910472E-2</v>
      </c>
      <c r="AT432" s="149">
        <f t="shared" si="199"/>
        <v>1.4136108117739514E-2</v>
      </c>
      <c r="AU432" s="175">
        <f t="shared" si="202"/>
        <v>2.0126484993774212</v>
      </c>
      <c r="AV432" s="149">
        <f t="shared" si="203"/>
        <v>4.6411386049179235</v>
      </c>
      <c r="AW432" s="149">
        <f t="shared" si="204"/>
        <v>1.9386630642136848</v>
      </c>
    </row>
    <row r="433" spans="1:49" ht="15" x14ac:dyDescent="0.25">
      <c r="A433" s="130">
        <v>1906.12</v>
      </c>
      <c r="B433" s="138"/>
      <c r="C433" s="166">
        <f>raw_Data!B439</f>
        <v>9.84</v>
      </c>
      <c r="D433" s="167">
        <f>raw_Data!J439</f>
        <v>3.3333333333333333E-2</v>
      </c>
      <c r="E433" s="167">
        <f>raw_Data!L439</f>
        <v>2.9919380133611728E-3</v>
      </c>
      <c r="F433" s="168">
        <f t="shared" si="179"/>
        <v>9.93</v>
      </c>
      <c r="G433" s="167">
        <f>raw_Data!K439</f>
        <v>3.3568311513930849E-3</v>
      </c>
      <c r="H433" s="167">
        <f t="shared" si="180"/>
        <v>-9.0634441087613649E-3</v>
      </c>
      <c r="I433" s="165"/>
      <c r="J433" s="167">
        <f t="shared" si="181"/>
        <v>1.001614339014951</v>
      </c>
      <c r="K433" s="167">
        <f t="shared" si="200"/>
        <v>4.6062770283121779E-3</v>
      </c>
      <c r="L433" s="93"/>
      <c r="M433" s="171">
        <f t="shared" si="176"/>
        <v>1.0046062770283122</v>
      </c>
      <c r="N433" s="172">
        <f t="shared" si="182"/>
        <v>0.9942933870426317</v>
      </c>
      <c r="O433" s="170">
        <f t="shared" si="177"/>
        <v>432</v>
      </c>
      <c r="P433" s="170">
        <f t="shared" si="178"/>
        <v>434</v>
      </c>
      <c r="Q433" s="169"/>
      <c r="R433" s="149">
        <f t="shared" si="183"/>
        <v>6.016802429852211E-2</v>
      </c>
      <c r="S433" s="173">
        <f t="shared" si="184"/>
        <v>-0.75282446813272652</v>
      </c>
      <c r="T433" s="149">
        <v>0</v>
      </c>
      <c r="U433" s="97"/>
      <c r="V433" s="149">
        <f>1/PI()*ATAN('Exhibit4_Impact-Test'!$Y$25*S_RDY_SP)+'Exhibit4_Impact-Test'!$Y$26</f>
        <v>0.53812085277560173</v>
      </c>
      <c r="W433" s="172">
        <f t="shared" si="185"/>
        <v>0.53555519677099617</v>
      </c>
      <c r="X433" s="149">
        <f>1/PI()*ATAN('Exhibit4_Impact-Test'!$Y$25*S_RS_SP)+'Exhibit4_Impact-Test'!$Y$26</f>
        <v>0.18661521577616547</v>
      </c>
      <c r="Y433" s="172">
        <f t="shared" si="186"/>
        <v>0.18505400918436749</v>
      </c>
      <c r="Z433" s="149">
        <f>1/PI()*ATAN('Exhibit4_Impact-Test'!$Y$25*S_5050_SP)+'Exhibit4_Impact-Test'!$Y$26</f>
        <v>0.5</v>
      </c>
      <c r="AA433" s="149">
        <f t="shared" si="187"/>
        <v>0.49742035826733866</v>
      </c>
      <c r="AB433" s="195">
        <f>VLOOKUP(_xlfn.NUMBERVALUE(LEFT(A433,4)),Transactioncosts!$C:$G,5,FALSE)</f>
        <v>52.5</v>
      </c>
      <c r="AC433" s="174"/>
      <c r="AD433" s="175">
        <f t="shared" si="188"/>
        <v>0.99905669587463686</v>
      </c>
      <c r="AE433" s="149">
        <f t="shared" si="189"/>
        <v>1.0026817348383585</v>
      </c>
      <c r="AF433" s="149">
        <f t="shared" si="190"/>
        <v>0.99944983203547189</v>
      </c>
      <c r="AG433" s="176">
        <f t="shared" si="191"/>
        <v>0.9990237048948728</v>
      </c>
      <c r="AH433" s="149">
        <f t="shared" si="192"/>
        <v>1.0025538132379077</v>
      </c>
      <c r="AI433" s="149">
        <f t="shared" si="193"/>
        <v>0.99943628891637537</v>
      </c>
      <c r="AJ433" s="97"/>
      <c r="AK433" s="171">
        <f t="shared" si="194"/>
        <v>-9.4374931668883436E-4</v>
      </c>
      <c r="AL433" s="149">
        <f t="shared" si="195"/>
        <v>2.6781454033301465E-3</v>
      </c>
      <c r="AM433" s="149">
        <f t="shared" si="196"/>
        <v>-5.5031936245478359E-4</v>
      </c>
      <c r="AN433" s="149">
        <f t="shared" si="201"/>
        <v>2.0499575557177101</v>
      </c>
      <c r="AO433" s="149">
        <f t="shared" si="201"/>
        <v>5.4730977571463413</v>
      </c>
      <c r="AP433" s="149">
        <f t="shared" si="201"/>
        <v>1.9562734317316091</v>
      </c>
      <c r="AQ433" s="97"/>
      <c r="AR433" s="171">
        <f t="shared" si="197"/>
        <v>-9.7677199160657092E-4</v>
      </c>
      <c r="AS433" s="149">
        <f t="shared" si="198"/>
        <v>2.5505577982260124E-3</v>
      </c>
      <c r="AT433" s="149">
        <f t="shared" si="199"/>
        <v>-5.6387002845297788E-4</v>
      </c>
      <c r="AU433" s="175">
        <f t="shared" si="202"/>
        <v>2.0116717273858145</v>
      </c>
      <c r="AV433" s="149">
        <f t="shared" si="203"/>
        <v>4.6436891627161492</v>
      </c>
      <c r="AW433" s="149">
        <f t="shared" si="204"/>
        <v>1.9380991941852319</v>
      </c>
    </row>
    <row r="434" spans="1:49" ht="15" x14ac:dyDescent="0.25">
      <c r="A434" s="130">
        <v>1907.01</v>
      </c>
      <c r="B434" s="138"/>
      <c r="C434" s="166">
        <f>raw_Data!B440</f>
        <v>9.56</v>
      </c>
      <c r="D434" s="167">
        <f>raw_Data!J440</f>
        <v>3.360833333333333E-2</v>
      </c>
      <c r="E434" s="167">
        <f>raw_Data!L440</f>
        <v>3.0080644524299593E-3</v>
      </c>
      <c r="F434" s="168">
        <f t="shared" si="179"/>
        <v>9.84</v>
      </c>
      <c r="G434" s="167">
        <f>raw_Data!K440</f>
        <v>3.4154810298102981E-3</v>
      </c>
      <c r="H434" s="167">
        <f t="shared" si="180"/>
        <v>-2.8455284552845517E-2</v>
      </c>
      <c r="I434" s="165"/>
      <c r="J434" s="167">
        <f t="shared" si="181"/>
        <v>1.0016125878645845</v>
      </c>
      <c r="K434" s="167">
        <f t="shared" si="200"/>
        <v>4.6206523170144731E-3</v>
      </c>
      <c r="L434" s="93"/>
      <c r="M434" s="171">
        <f t="shared" si="176"/>
        <v>1.0046206523170145</v>
      </c>
      <c r="N434" s="172">
        <f t="shared" si="182"/>
        <v>0.97496019647696486</v>
      </c>
      <c r="O434" s="170">
        <f t="shared" si="177"/>
        <v>433</v>
      </c>
      <c r="P434" s="170">
        <f t="shared" si="178"/>
        <v>435</v>
      </c>
      <c r="Q434" s="169"/>
      <c r="R434" s="149">
        <f t="shared" si="183"/>
        <v>6.6101969232136376E-2</v>
      </c>
      <c r="S434" s="173">
        <f t="shared" si="184"/>
        <v>-0.90485843361644536</v>
      </c>
      <c r="T434" s="149">
        <v>0</v>
      </c>
      <c r="U434" s="97"/>
      <c r="V434" s="149">
        <f>1/PI()*ATAN('Exhibit4_Impact-Test'!$Y$25*S_RDY_SP)+'Exhibit4_Impact-Test'!$Y$26</f>
        <v>0.5418391929165316</v>
      </c>
      <c r="W434" s="172">
        <f t="shared" si="185"/>
        <v>0.53439071094119095</v>
      </c>
      <c r="X434" s="149">
        <f>1/PI()*ATAN('Exhibit4_Impact-Test'!$Y$25*S_RS_SP)+'Exhibit4_Impact-Test'!$Y$26</f>
        <v>0.16068799005088058</v>
      </c>
      <c r="Y434" s="172">
        <f t="shared" si="186"/>
        <v>0.15668718085363278</v>
      </c>
      <c r="Z434" s="149">
        <f>1/PI()*ATAN('Exhibit4_Impact-Test'!$Y$25*S_5050_SP)+'Exhibit4_Impact-Test'!$Y$26</f>
        <v>0.5</v>
      </c>
      <c r="AA434" s="149">
        <f t="shared" si="187"/>
        <v>0.49250839998322882</v>
      </c>
      <c r="AB434" s="195">
        <f>VLOOKUP(_xlfn.NUMBERVALUE(LEFT(A434,4)),Transactioncosts!$C:$G,5,FALSE)</f>
        <v>75</v>
      </c>
      <c r="AC434" s="174"/>
      <c r="AD434" s="175">
        <f t="shared" si="188"/>
        <v>0.98854945486310553</v>
      </c>
      <c r="AE434" s="149">
        <f t="shared" si="189"/>
        <v>0.999854573284084</v>
      </c>
      <c r="AF434" s="149">
        <f t="shared" si="190"/>
        <v>0.98979042439698972</v>
      </c>
      <c r="AG434" s="176">
        <f t="shared" si="191"/>
        <v>0.9884195136221654</v>
      </c>
      <c r="AH434" s="149">
        <f t="shared" si="192"/>
        <v>0.99983307754143258</v>
      </c>
      <c r="AI434" s="149">
        <f t="shared" si="193"/>
        <v>0.98973423739686395</v>
      </c>
      <c r="AJ434" s="97"/>
      <c r="AK434" s="171">
        <f t="shared" si="194"/>
        <v>-1.1516607412408111E-2</v>
      </c>
      <c r="AL434" s="149">
        <f t="shared" si="195"/>
        <v>-1.4543729140616656E-4</v>
      </c>
      <c r="AM434" s="149">
        <f t="shared" si="196"/>
        <v>-1.0262050791820666E-2</v>
      </c>
      <c r="AN434" s="149">
        <f t="shared" si="201"/>
        <v>2.0384409483053019</v>
      </c>
      <c r="AO434" s="149">
        <f t="shared" si="201"/>
        <v>5.4729523198549348</v>
      </c>
      <c r="AP434" s="149">
        <f t="shared" si="201"/>
        <v>1.9460113809397883</v>
      </c>
      <c r="AQ434" s="97"/>
      <c r="AR434" s="171">
        <f t="shared" si="197"/>
        <v>-1.1648062425813611E-2</v>
      </c>
      <c r="AS434" s="149">
        <f t="shared" si="198"/>
        <v>-1.6693639167152737E-4</v>
      </c>
      <c r="AT434" s="149">
        <f t="shared" si="199"/>
        <v>-1.0318818965741718E-2</v>
      </c>
      <c r="AU434" s="175">
        <f t="shared" si="202"/>
        <v>2.0000236649600009</v>
      </c>
      <c r="AV434" s="149">
        <f t="shared" si="203"/>
        <v>4.6435222263244773</v>
      </c>
      <c r="AW434" s="149">
        <f t="shared" si="204"/>
        <v>1.9277803752194902</v>
      </c>
    </row>
    <row r="435" spans="1:49" ht="15" x14ac:dyDescent="0.25">
      <c r="A435" s="130">
        <v>1907.02</v>
      </c>
      <c r="B435" s="138"/>
      <c r="C435" s="166">
        <f>raw_Data!B441</f>
        <v>9.26</v>
      </c>
      <c r="D435" s="167">
        <f>raw_Data!J441</f>
        <v>3.3891666666666667E-2</v>
      </c>
      <c r="E435" s="167">
        <f>raw_Data!L441</f>
        <v>3.0215009733045584E-3</v>
      </c>
      <c r="F435" s="168">
        <f t="shared" si="179"/>
        <v>9.56</v>
      </c>
      <c r="G435" s="167">
        <f>raw_Data!K441</f>
        <v>3.5451534170153416E-3</v>
      </c>
      <c r="H435" s="167">
        <f t="shared" si="180"/>
        <v>-3.1380753138075423E-2</v>
      </c>
      <c r="I435" s="165"/>
      <c r="J435" s="167">
        <f t="shared" si="181"/>
        <v>1.0013423859791613</v>
      </c>
      <c r="K435" s="167">
        <f t="shared" si="200"/>
        <v>4.3638869524658119E-3</v>
      </c>
      <c r="L435" s="93"/>
      <c r="M435" s="171">
        <f t="shared" si="176"/>
        <v>1.0043638869524658</v>
      </c>
      <c r="N435" s="172">
        <f t="shared" si="182"/>
        <v>0.97216440027894002</v>
      </c>
      <c r="O435" s="170">
        <f t="shared" si="177"/>
        <v>434</v>
      </c>
      <c r="P435" s="170">
        <f t="shared" si="178"/>
        <v>436</v>
      </c>
      <c r="Q435" s="169"/>
      <c r="R435" s="149">
        <f t="shared" si="183"/>
        <v>8.1958051034681137E-2</v>
      </c>
      <c r="S435" s="173">
        <f t="shared" si="184"/>
        <v>-0.91252783133606563</v>
      </c>
      <c r="T435" s="149">
        <v>0</v>
      </c>
      <c r="U435" s="97"/>
      <c r="V435" s="149">
        <f>1/PI()*ATAN('Exhibit4_Impact-Test'!$Y$25*S_RDY_SP)+'Exhibit4_Impact-Test'!$Y$26</f>
        <v>0.55171620973321378</v>
      </c>
      <c r="W435" s="172">
        <f t="shared" si="185"/>
        <v>0.54364428512576024</v>
      </c>
      <c r="X435" s="149">
        <f>1/PI()*ATAN('Exhibit4_Impact-Test'!$Y$25*S_RS_SP)+'Exhibit4_Impact-Test'!$Y$26</f>
        <v>0.1595532798738224</v>
      </c>
      <c r="Y435" s="172">
        <f t="shared" si="186"/>
        <v>0.15523211346216462</v>
      </c>
      <c r="Z435" s="149">
        <f>1/PI()*ATAN('Exhibit4_Impact-Test'!$Y$25*S_5050_SP)+'Exhibit4_Impact-Test'!$Y$26</f>
        <v>0.5</v>
      </c>
      <c r="AA435" s="149">
        <f t="shared" si="187"/>
        <v>0.49185453431616988</v>
      </c>
      <c r="AB435" s="195">
        <f>VLOOKUP(_xlfn.NUMBERVALUE(LEFT(A435,4)),Transactioncosts!$C:$G,5,FALSE)</f>
        <v>75</v>
      </c>
      <c r="AC435" s="174"/>
      <c r="AD435" s="175">
        <f t="shared" si="188"/>
        <v>0.98659890820959306</v>
      </c>
      <c r="AE435" s="149">
        <f t="shared" si="189"/>
        <v>0.99922635324345133</v>
      </c>
      <c r="AF435" s="149">
        <f t="shared" si="190"/>
        <v>0.98826414361570292</v>
      </c>
      <c r="AG435" s="176">
        <f t="shared" si="191"/>
        <v>0.98645698877371191</v>
      </c>
      <c r="AH435" s="149">
        <f t="shared" si="192"/>
        <v>0.99919816914796644</v>
      </c>
      <c r="AI435" s="149">
        <f t="shared" si="193"/>
        <v>0.98820305262307417</v>
      </c>
      <c r="AJ435" s="97"/>
      <c r="AK435" s="171">
        <f t="shared" si="194"/>
        <v>-1.3491696802214398E-2</v>
      </c>
      <c r="AL435" s="149">
        <f t="shared" si="195"/>
        <v>-7.7394617564033265E-4</v>
      </c>
      <c r="AM435" s="149">
        <f t="shared" si="196"/>
        <v>-1.1805265128647265E-2</v>
      </c>
      <c r="AN435" s="149">
        <f t="shared" si="201"/>
        <v>2.0249492515030876</v>
      </c>
      <c r="AO435" s="149">
        <f t="shared" si="201"/>
        <v>5.4721783736792942</v>
      </c>
      <c r="AP435" s="149">
        <f t="shared" si="201"/>
        <v>1.934206115811141</v>
      </c>
      <c r="AQ435" s="97"/>
      <c r="AR435" s="171">
        <f t="shared" si="197"/>
        <v>-1.3635554293877855E-2</v>
      </c>
      <c r="AS435" s="149">
        <f t="shared" si="198"/>
        <v>-8.0215249033569716E-4</v>
      </c>
      <c r="AT435" s="149">
        <f t="shared" si="199"/>
        <v>-1.1867083501109458E-2</v>
      </c>
      <c r="AU435" s="175">
        <f t="shared" si="202"/>
        <v>1.9863881106661232</v>
      </c>
      <c r="AV435" s="149">
        <f t="shared" si="203"/>
        <v>4.6427200738341412</v>
      </c>
      <c r="AW435" s="149">
        <f t="shared" si="204"/>
        <v>1.9159132917183808</v>
      </c>
    </row>
    <row r="436" spans="1:49" ht="15" x14ac:dyDescent="0.25">
      <c r="A436" s="130">
        <v>1907.03</v>
      </c>
      <c r="B436" s="138"/>
      <c r="C436" s="166">
        <f>raw_Data!B442</f>
        <v>8.35</v>
      </c>
      <c r="D436" s="167">
        <f>raw_Data!J442</f>
        <v>3.4166666666666665E-2</v>
      </c>
      <c r="E436" s="167">
        <f>raw_Data!L442</f>
        <v>3.0349355145122825E-3</v>
      </c>
      <c r="F436" s="168">
        <f t="shared" si="179"/>
        <v>9.26</v>
      </c>
      <c r="G436" s="167">
        <f>raw_Data!K442</f>
        <v>3.6897048236141108E-3</v>
      </c>
      <c r="H436" s="167">
        <f t="shared" si="180"/>
        <v>-9.8272138228941652E-2</v>
      </c>
      <c r="I436" s="165"/>
      <c r="J436" s="167">
        <f t="shared" si="181"/>
        <v>1.0013411735056494</v>
      </c>
      <c r="K436" s="167">
        <f t="shared" si="200"/>
        <v>4.3761090201617225E-3</v>
      </c>
      <c r="L436" s="93"/>
      <c r="M436" s="171">
        <f t="shared" si="176"/>
        <v>1.0043761090201617</v>
      </c>
      <c r="N436" s="172">
        <f t="shared" si="182"/>
        <v>0.90541756659467232</v>
      </c>
      <c r="O436" s="170">
        <f t="shared" si="177"/>
        <v>435</v>
      </c>
      <c r="P436" s="170">
        <f t="shared" si="178"/>
        <v>437</v>
      </c>
      <c r="Q436" s="169"/>
      <c r="R436" s="149">
        <f t="shared" si="183"/>
        <v>9.9565394137719074E-2</v>
      </c>
      <c r="S436" s="173">
        <f t="shared" si="184"/>
        <v>-0.97017087156606419</v>
      </c>
      <c r="T436" s="149">
        <v>0</v>
      </c>
      <c r="U436" s="97"/>
      <c r="V436" s="149">
        <f>1/PI()*ATAN('Exhibit4_Impact-Test'!$Y$25*S_RDY_SP)+'Exhibit4_Impact-Test'!$Y$26</f>
        <v>0.56256687657657611</v>
      </c>
      <c r="W436" s="172">
        <f t="shared" si="185"/>
        <v>0.53689794563812354</v>
      </c>
      <c r="X436" s="149">
        <f>1/PI()*ATAN('Exhibit4_Impact-Test'!$Y$25*S_RS_SP)+'Exhibit4_Impact-Test'!$Y$26</f>
        <v>0.15147423406418087</v>
      </c>
      <c r="Y436" s="172">
        <f t="shared" si="186"/>
        <v>0.13861867003486675</v>
      </c>
      <c r="Z436" s="149">
        <f>1/PI()*ATAN('Exhibit4_Impact-Test'!$Y$25*S_5050_SP)+'Exhibit4_Impact-Test'!$Y$26</f>
        <v>0.5</v>
      </c>
      <c r="AA436" s="149">
        <f t="shared" si="187"/>
        <v>0.47409182371660363</v>
      </c>
      <c r="AB436" s="195">
        <f>VLOOKUP(_xlfn.NUMBERVALUE(LEFT(A436,4)),Transactioncosts!$C:$G,5,FALSE)</f>
        <v>75</v>
      </c>
      <c r="AC436" s="174"/>
      <c r="AD436" s="175">
        <f t="shared" si="188"/>
        <v>0.9487053108972836</v>
      </c>
      <c r="AE436" s="149">
        <f t="shared" si="189"/>
        <v>0.98938643960215311</v>
      </c>
      <c r="AF436" s="149">
        <f t="shared" si="190"/>
        <v>0.95489683780741696</v>
      </c>
      <c r="AG436" s="176">
        <f t="shared" si="191"/>
        <v>0.94827655084277596</v>
      </c>
      <c r="AH436" s="149">
        <f t="shared" si="192"/>
        <v>0.984561119902437</v>
      </c>
      <c r="AI436" s="149">
        <f t="shared" si="193"/>
        <v>0.95470252648529152</v>
      </c>
      <c r="AJ436" s="97"/>
      <c r="AK436" s="171">
        <f t="shared" si="194"/>
        <v>-5.2657054520253044E-2</v>
      </c>
      <c r="AL436" s="149">
        <f t="shared" si="195"/>
        <v>-1.0670285960486546E-2</v>
      </c>
      <c r="AM436" s="149">
        <f t="shared" si="196"/>
        <v>-4.6151967574643862E-2</v>
      </c>
      <c r="AN436" s="149">
        <f t="shared" si="201"/>
        <v>1.9722921969828344</v>
      </c>
      <c r="AO436" s="149">
        <f t="shared" si="201"/>
        <v>5.4615080877188076</v>
      </c>
      <c r="AP436" s="149">
        <f t="shared" si="201"/>
        <v>1.8880541482364972</v>
      </c>
      <c r="AQ436" s="97"/>
      <c r="AR436" s="171">
        <f t="shared" si="197"/>
        <v>-5.3109098970921198E-2</v>
      </c>
      <c r="AS436" s="149">
        <f t="shared" si="198"/>
        <v>-1.5559300653807768E-2</v>
      </c>
      <c r="AT436" s="149">
        <f t="shared" si="199"/>
        <v>-4.6355477615995441E-2</v>
      </c>
      <c r="AU436" s="175">
        <f t="shared" si="202"/>
        <v>1.9332790116952019</v>
      </c>
      <c r="AV436" s="149">
        <f t="shared" si="203"/>
        <v>4.627160773180333</v>
      </c>
      <c r="AW436" s="149">
        <f t="shared" si="204"/>
        <v>1.8695578141023854</v>
      </c>
    </row>
    <row r="437" spans="1:49" ht="15" x14ac:dyDescent="0.25">
      <c r="A437" s="130">
        <v>1907.04</v>
      </c>
      <c r="B437" s="138"/>
      <c r="C437" s="166">
        <f>raw_Data!B443</f>
        <v>8.39</v>
      </c>
      <c r="D437" s="167">
        <f>raw_Data!J443</f>
        <v>3.4441666666666669E-2</v>
      </c>
      <c r="E437" s="167">
        <f>raw_Data!L443</f>
        <v>3.0483680766628662E-3</v>
      </c>
      <c r="F437" s="168">
        <f t="shared" si="179"/>
        <v>8.35</v>
      </c>
      <c r="G437" s="167">
        <f>raw_Data!K443</f>
        <v>4.1247504990019968E-3</v>
      </c>
      <c r="H437" s="167">
        <f t="shared" si="180"/>
        <v>4.7904191616767733E-3</v>
      </c>
      <c r="I437" s="165"/>
      <c r="J437" s="167">
        <f t="shared" si="181"/>
        <v>1.0013399626037409</v>
      </c>
      <c r="K437" s="167">
        <f t="shared" si="200"/>
        <v>4.3883306804037847E-3</v>
      </c>
      <c r="L437" s="93"/>
      <c r="M437" s="171">
        <f t="shared" si="176"/>
        <v>1.0043883306804038</v>
      </c>
      <c r="N437" s="172">
        <f t="shared" si="182"/>
        <v>1.0089151696606786</v>
      </c>
      <c r="O437" s="170">
        <f t="shared" si="177"/>
        <v>436</v>
      </c>
      <c r="P437" s="170">
        <f t="shared" si="178"/>
        <v>438</v>
      </c>
      <c r="Q437" s="169"/>
      <c r="R437" s="149">
        <f t="shared" si="183"/>
        <v>0.15221547180038789</v>
      </c>
      <c r="S437" s="173">
        <f t="shared" si="184"/>
        <v>0.61216639499459791</v>
      </c>
      <c r="T437" s="149">
        <v>0</v>
      </c>
      <c r="U437" s="97"/>
      <c r="V437" s="149">
        <f>1/PI()*ATAN('Exhibit4_Impact-Test'!$Y$25*S_RDY_SP)+'Exhibit4_Impact-Test'!$Y$26</f>
        <v>0.59406595290580477</v>
      </c>
      <c r="W437" s="172">
        <f t="shared" si="185"/>
        <v>0.59514993538938121</v>
      </c>
      <c r="X437" s="149">
        <f>1/PI()*ATAN('Exhibit4_Impact-Test'!$Y$25*S_RS_SP)+'Exhibit4_Impact-Test'!$Y$26</f>
        <v>0.78199462999701397</v>
      </c>
      <c r="Y437" s="172">
        <f t="shared" si="186"/>
        <v>0.78276029072553155</v>
      </c>
      <c r="Z437" s="149">
        <f>1/PI()*ATAN('Exhibit4_Impact-Test'!$Y$25*S_5050_SP)+'Exhibit4_Impact-Test'!$Y$26</f>
        <v>0.5</v>
      </c>
      <c r="AA437" s="149">
        <f t="shared" si="187"/>
        <v>0.50112423163708497</v>
      </c>
      <c r="AB437" s="195">
        <f>VLOOKUP(_xlfn.NUMBERVALUE(LEFT(A437,4)),Transactioncosts!$C:$G,5,FALSE)</f>
        <v>75</v>
      </c>
      <c r="AC437" s="174"/>
      <c r="AD437" s="175">
        <f t="shared" si="188"/>
        <v>1.0070775715928719</v>
      </c>
      <c r="AE437" s="149">
        <f t="shared" si="189"/>
        <v>1.0079282944538399</v>
      </c>
      <c r="AF437" s="149">
        <f t="shared" si="190"/>
        <v>1.0066517501705412</v>
      </c>
      <c r="AG437" s="176">
        <f t="shared" si="191"/>
        <v>1.0070673016864879</v>
      </c>
      <c r="AH437" s="149">
        <f t="shared" si="192"/>
        <v>1.0032471941346557</v>
      </c>
      <c r="AI437" s="149">
        <f t="shared" si="193"/>
        <v>1.006643318433263</v>
      </c>
      <c r="AJ437" s="97"/>
      <c r="AK437" s="171">
        <f t="shared" si="194"/>
        <v>7.0526431358926417E-3</v>
      </c>
      <c r="AL437" s="149">
        <f t="shared" si="195"/>
        <v>7.8970306643353968E-3</v>
      </c>
      <c r="AM437" s="149">
        <f t="shared" si="196"/>
        <v>6.6297248975022991E-3</v>
      </c>
      <c r="AN437" s="149">
        <f t="shared" si="201"/>
        <v>1.979344840118727</v>
      </c>
      <c r="AO437" s="149">
        <f t="shared" si="201"/>
        <v>5.4694051183831434</v>
      </c>
      <c r="AP437" s="149">
        <f t="shared" si="201"/>
        <v>1.8946838731339994</v>
      </c>
      <c r="AQ437" s="97"/>
      <c r="AR437" s="171">
        <f t="shared" si="197"/>
        <v>7.0424453526841853E-3</v>
      </c>
      <c r="AS437" s="149">
        <f t="shared" si="198"/>
        <v>3.2419333851551779E-3</v>
      </c>
      <c r="AT437" s="149">
        <f t="shared" si="199"/>
        <v>6.6213488403513172E-3</v>
      </c>
      <c r="AU437" s="175">
        <f t="shared" si="202"/>
        <v>1.9403214570478862</v>
      </c>
      <c r="AV437" s="149">
        <f t="shared" si="203"/>
        <v>4.630402706565488</v>
      </c>
      <c r="AW437" s="149">
        <f t="shared" si="204"/>
        <v>1.8761791629427367</v>
      </c>
    </row>
    <row r="438" spans="1:49" ht="15" x14ac:dyDescent="0.25">
      <c r="A438" s="130">
        <v>1907.05</v>
      </c>
      <c r="B438" s="138"/>
      <c r="C438" s="166">
        <f>raw_Data!B444</f>
        <v>8.1</v>
      </c>
      <c r="D438" s="167">
        <f>raw_Data!J444</f>
        <v>3.4724999999999999E-2</v>
      </c>
      <c r="E438" s="167">
        <f>raw_Data!L444</f>
        <v>3.0617986603660441E-3</v>
      </c>
      <c r="F438" s="168">
        <f t="shared" si="179"/>
        <v>8.39</v>
      </c>
      <c r="G438" s="167">
        <f>raw_Data!K444</f>
        <v>4.1388557806912984E-3</v>
      </c>
      <c r="H438" s="167">
        <f t="shared" si="180"/>
        <v>-3.4564958283671121E-2</v>
      </c>
      <c r="I438" s="165"/>
      <c r="J438" s="167">
        <f t="shared" si="181"/>
        <v>1.0013387532709703</v>
      </c>
      <c r="K438" s="167">
        <f t="shared" si="200"/>
        <v>4.4005519313363717E-3</v>
      </c>
      <c r="L438" s="93"/>
      <c r="M438" s="171">
        <f t="shared" si="176"/>
        <v>1.0044005519313364</v>
      </c>
      <c r="N438" s="172">
        <f t="shared" si="182"/>
        <v>0.96957389749702017</v>
      </c>
      <c r="O438" s="170">
        <f t="shared" si="177"/>
        <v>437</v>
      </c>
      <c r="P438" s="170">
        <f t="shared" si="178"/>
        <v>439</v>
      </c>
      <c r="Q438" s="169"/>
      <c r="R438" s="149">
        <f t="shared" si="183"/>
        <v>0.15172585767070762</v>
      </c>
      <c r="S438" s="173">
        <f t="shared" si="184"/>
        <v>-0.91895510523425561</v>
      </c>
      <c r="T438" s="149">
        <v>0</v>
      </c>
      <c r="U438" s="97"/>
      <c r="V438" s="149">
        <f>1/PI()*ATAN('Exhibit4_Impact-Test'!$Y$25*S_RDY_SP)+'Exhibit4_Impact-Test'!$Y$26</f>
        <v>0.59378061453817343</v>
      </c>
      <c r="W438" s="172">
        <f t="shared" si="185"/>
        <v>0.58524123329369926</v>
      </c>
      <c r="X438" s="149">
        <f>1/PI()*ATAN('Exhibit4_Impact-Test'!$Y$25*S_RS_SP)+'Exhibit4_Impact-Test'!$Y$26</f>
        <v>0.15861358150096944</v>
      </c>
      <c r="Y438" s="172">
        <f t="shared" si="186"/>
        <v>0.15396055207780651</v>
      </c>
      <c r="Z438" s="149">
        <f>1/PI()*ATAN('Exhibit4_Impact-Test'!$Y$25*S_5050_SP)+'Exhibit4_Impact-Test'!$Y$26</f>
        <v>0.5</v>
      </c>
      <c r="AA438" s="149">
        <f t="shared" si="187"/>
        <v>0.49117854477690898</v>
      </c>
      <c r="AB438" s="195">
        <f>VLOOKUP(_xlfn.NUMBERVALUE(LEFT(A438,4)),Transactioncosts!$C:$G,5,FALSE)</f>
        <v>75</v>
      </c>
      <c r="AC438" s="174"/>
      <c r="AD438" s="175">
        <f t="shared" si="188"/>
        <v>0.98372115965901941</v>
      </c>
      <c r="AE438" s="149">
        <f t="shared" si="189"/>
        <v>0.99887657153981291</v>
      </c>
      <c r="AF438" s="149">
        <f t="shared" si="190"/>
        <v>0.98698722471417821</v>
      </c>
      <c r="AG438" s="176">
        <f t="shared" si="191"/>
        <v>0.98357566596663559</v>
      </c>
      <c r="AH438" s="149">
        <f t="shared" si="192"/>
        <v>0.99883505777178205</v>
      </c>
      <c r="AI438" s="149">
        <f t="shared" si="193"/>
        <v>0.98692106380000499</v>
      </c>
      <c r="AJ438" s="97"/>
      <c r="AK438" s="171">
        <f t="shared" si="194"/>
        <v>-1.6412796418240679E-2</v>
      </c>
      <c r="AL438" s="149">
        <f t="shared" si="195"/>
        <v>-1.1240599789614208E-3</v>
      </c>
      <c r="AM438" s="149">
        <f t="shared" si="196"/>
        <v>-1.3098183184421719E-2</v>
      </c>
      <c r="AN438" s="149">
        <f t="shared" si="201"/>
        <v>1.9629320437004862</v>
      </c>
      <c r="AO438" s="149">
        <f t="shared" si="201"/>
        <v>5.4682810584041821</v>
      </c>
      <c r="AP438" s="149">
        <f t="shared" si="201"/>
        <v>1.8815856899495778</v>
      </c>
      <c r="AQ438" s="97"/>
      <c r="AR438" s="171">
        <f t="shared" si="197"/>
        <v>-1.6560708711651516E-2</v>
      </c>
      <c r="AS438" s="149">
        <f t="shared" si="198"/>
        <v>-1.1656213008536453E-3</v>
      </c>
      <c r="AT438" s="149">
        <f t="shared" si="199"/>
        <v>-1.3165218633416966E-2</v>
      </c>
      <c r="AU438" s="175">
        <f t="shared" si="202"/>
        <v>1.9237607483362347</v>
      </c>
      <c r="AV438" s="149">
        <f t="shared" si="203"/>
        <v>4.6292370852646343</v>
      </c>
      <c r="AW438" s="149">
        <f t="shared" si="204"/>
        <v>1.8630139443093197</v>
      </c>
    </row>
    <row r="439" spans="1:49" ht="15" x14ac:dyDescent="0.25">
      <c r="A439" s="130">
        <v>1907.06</v>
      </c>
      <c r="B439" s="138"/>
      <c r="C439" s="166">
        <f>raw_Data!B445</f>
        <v>7.84</v>
      </c>
      <c r="D439" s="167">
        <f>raw_Data!J445</f>
        <v>3.4999999999999996E-2</v>
      </c>
      <c r="E439" s="167">
        <f>raw_Data!L445</f>
        <v>3.0752272662306623E-3</v>
      </c>
      <c r="F439" s="168">
        <f t="shared" si="179"/>
        <v>8.1</v>
      </c>
      <c r="G439" s="167">
        <f>raw_Data!K445</f>
        <v>4.3209876543209872E-3</v>
      </c>
      <c r="H439" s="167">
        <f t="shared" si="180"/>
        <v>-3.2098765432098775E-2</v>
      </c>
      <c r="I439" s="165"/>
      <c r="J439" s="167">
        <f t="shared" si="181"/>
        <v>1.0013375455047877</v>
      </c>
      <c r="K439" s="167">
        <f t="shared" si="200"/>
        <v>4.4127727710183695E-3</v>
      </c>
      <c r="L439" s="93"/>
      <c r="M439" s="171">
        <f t="shared" si="176"/>
        <v>1.0044127727710184</v>
      </c>
      <c r="N439" s="172">
        <f t="shared" si="182"/>
        <v>0.97222222222222221</v>
      </c>
      <c r="O439" s="170">
        <f t="shared" si="177"/>
        <v>438</v>
      </c>
      <c r="P439" s="170">
        <f t="shared" si="178"/>
        <v>440</v>
      </c>
      <c r="Q439" s="169"/>
      <c r="R439" s="149">
        <f t="shared" si="183"/>
        <v>0.17055742104440447</v>
      </c>
      <c r="S439" s="173">
        <f t="shared" si="184"/>
        <v>-0.9129195239213409</v>
      </c>
      <c r="T439" s="149">
        <v>0</v>
      </c>
      <c r="U439" s="97"/>
      <c r="V439" s="149">
        <f>1/PI()*ATAN('Exhibit4_Impact-Test'!$Y$25*S_RDY_SP)+'Exhibit4_Impact-Test'!$Y$26</f>
        <v>0.60464039227821309</v>
      </c>
      <c r="W439" s="172">
        <f t="shared" si="185"/>
        <v>0.59682763943981942</v>
      </c>
      <c r="X439" s="149">
        <f>1/PI()*ATAN('Exhibit4_Impact-Test'!$Y$25*S_RS_SP)+'Exhibit4_Impact-Test'!$Y$26</f>
        <v>0.15949572114858157</v>
      </c>
      <c r="Y439" s="172">
        <f t="shared" si="186"/>
        <v>0.1551772420839912</v>
      </c>
      <c r="Z439" s="149">
        <f>1/PI()*ATAN('Exhibit4_Impact-Test'!$Y$25*S_5050_SP)+'Exhibit4_Impact-Test'!$Y$26</f>
        <v>0.5</v>
      </c>
      <c r="AA439" s="149">
        <f t="shared" si="187"/>
        <v>0.49185723448427915</v>
      </c>
      <c r="AB439" s="195">
        <f>VLOOKUP(_xlfn.NUMBERVALUE(LEFT(A439,4)),Transactioncosts!$C:$G,5,FALSE)</f>
        <v>75</v>
      </c>
      <c r="AC439" s="174"/>
      <c r="AD439" s="175">
        <f t="shared" si="188"/>
        <v>0.98494906565954254</v>
      </c>
      <c r="AE439" s="149">
        <f t="shared" si="189"/>
        <v>0.99927851769706832</v>
      </c>
      <c r="AF439" s="149">
        <f t="shared" si="190"/>
        <v>0.98831749749662023</v>
      </c>
      <c r="AG439" s="176">
        <f t="shared" si="191"/>
        <v>0.98481661682600519</v>
      </c>
      <c r="AH439" s="149">
        <f t="shared" si="192"/>
        <v>0.99412472877359537</v>
      </c>
      <c r="AI439" s="149">
        <f t="shared" si="193"/>
        <v>0.98825642675525238</v>
      </c>
      <c r="AJ439" s="97"/>
      <c r="AK439" s="171">
        <f t="shared" si="194"/>
        <v>-1.5165349137367948E-2</v>
      </c>
      <c r="AL439" s="149">
        <f t="shared" si="195"/>
        <v>-7.2174269654218476E-4</v>
      </c>
      <c r="AM439" s="149">
        <f t="shared" si="196"/>
        <v>-1.1751279115805164E-2</v>
      </c>
      <c r="AN439" s="149">
        <f t="shared" si="201"/>
        <v>1.9477666945631182</v>
      </c>
      <c r="AO439" s="149">
        <f t="shared" si="201"/>
        <v>5.4675593157076401</v>
      </c>
      <c r="AP439" s="149">
        <f t="shared" si="201"/>
        <v>1.8698344108337726</v>
      </c>
      <c r="AQ439" s="97"/>
      <c r="AR439" s="171">
        <f t="shared" si="197"/>
        <v>-1.5299830954078089E-2</v>
      </c>
      <c r="AS439" s="149">
        <f t="shared" si="198"/>
        <v>-5.8925985341516003E-3</v>
      </c>
      <c r="AT439" s="149">
        <f t="shared" si="199"/>
        <v>-1.1813073659017506E-2</v>
      </c>
      <c r="AU439" s="175">
        <f t="shared" si="202"/>
        <v>1.9084609173821565</v>
      </c>
      <c r="AV439" s="149">
        <f t="shared" si="203"/>
        <v>4.6233444867304829</v>
      </c>
      <c r="AW439" s="149">
        <f t="shared" si="204"/>
        <v>1.8512008706503023</v>
      </c>
    </row>
    <row r="440" spans="1:49" ht="15" x14ac:dyDescent="0.25">
      <c r="A440" s="130">
        <v>1907.07</v>
      </c>
      <c r="B440" s="138"/>
      <c r="C440" s="166">
        <f>raw_Data!B446</f>
        <v>8.14</v>
      </c>
      <c r="D440" s="167">
        <f>raw_Data!J446</f>
        <v>3.5275000000000001E-2</v>
      </c>
      <c r="E440" s="167">
        <f>raw_Data!L446</f>
        <v>3.0886538948657893E-3</v>
      </c>
      <c r="F440" s="168">
        <f t="shared" si="179"/>
        <v>7.84</v>
      </c>
      <c r="G440" s="167">
        <f>raw_Data!K446</f>
        <v>4.4993622448979594E-3</v>
      </c>
      <c r="H440" s="167">
        <f t="shared" si="180"/>
        <v>3.8265306122449161E-2</v>
      </c>
      <c r="I440" s="165"/>
      <c r="J440" s="167">
        <f t="shared" si="181"/>
        <v>1.0013363393027588</v>
      </c>
      <c r="K440" s="167">
        <f t="shared" si="200"/>
        <v>4.4249931976245716E-3</v>
      </c>
      <c r="L440" s="93"/>
      <c r="M440" s="171">
        <f t="shared" si="176"/>
        <v>1.0044249931976246</v>
      </c>
      <c r="N440" s="172">
        <f t="shared" si="182"/>
        <v>1.042764668367347</v>
      </c>
      <c r="O440" s="170">
        <f t="shared" si="177"/>
        <v>439</v>
      </c>
      <c r="P440" s="170">
        <f t="shared" si="178"/>
        <v>441</v>
      </c>
      <c r="Q440" s="169"/>
      <c r="R440" s="149">
        <f t="shared" si="183"/>
        <v>0.18801480615879598</v>
      </c>
      <c r="S440" s="173">
        <f t="shared" si="184"/>
        <v>0.92561229829045355</v>
      </c>
      <c r="T440" s="149">
        <v>0</v>
      </c>
      <c r="U440" s="97"/>
      <c r="V440" s="149">
        <f>1/PI()*ATAN('Exhibit4_Impact-Test'!$Y$25*S_RDY_SP)+'Exhibit4_Impact-Test'!$Y$26</f>
        <v>0.6144874839114608</v>
      </c>
      <c r="W440" s="172">
        <f t="shared" si="185"/>
        <v>0.62332262511525927</v>
      </c>
      <c r="X440" s="149">
        <f>1/PI()*ATAN('Exhibit4_Impact-Test'!$Y$25*S_RS_SP)+'Exhibit4_Impact-Test'!$Y$26</f>
        <v>0.84234909854705164</v>
      </c>
      <c r="Y440" s="172">
        <f t="shared" si="186"/>
        <v>0.84726015996120241</v>
      </c>
      <c r="Z440" s="149">
        <f>1/PI()*ATAN('Exhibit4_Impact-Test'!$Y$25*S_5050_SP)+'Exhibit4_Impact-Test'!$Y$26</f>
        <v>0.5</v>
      </c>
      <c r="AA440" s="149">
        <f t="shared" si="187"/>
        <v>0.50936397733183492</v>
      </c>
      <c r="AB440" s="195">
        <f>VLOOKUP(_xlfn.NUMBERVALUE(LEFT(A440,4)),Transactioncosts!$C:$G,5,FALSE)</f>
        <v>75</v>
      </c>
      <c r="AC440" s="174"/>
      <c r="AD440" s="175">
        <f t="shared" si="188"/>
        <v>1.02798424372665</v>
      </c>
      <c r="AE440" s="149">
        <f t="shared" si="189"/>
        <v>1.0367203840154271</v>
      </c>
      <c r="AF440" s="149">
        <f t="shared" si="190"/>
        <v>1.0235948307824858</v>
      </c>
      <c r="AG440" s="176">
        <f t="shared" si="191"/>
        <v>1.0278486236718096</v>
      </c>
      <c r="AH440" s="149">
        <f t="shared" si="192"/>
        <v>1.0315118428832848</v>
      </c>
      <c r="AI440" s="149">
        <f t="shared" si="193"/>
        <v>1.023524600952497</v>
      </c>
      <c r="AJ440" s="97"/>
      <c r="AK440" s="171">
        <f t="shared" si="194"/>
        <v>2.7599839801358238E-2</v>
      </c>
      <c r="AL440" s="149">
        <f t="shared" si="195"/>
        <v>3.6062253558784604E-2</v>
      </c>
      <c r="AM440" s="149">
        <f t="shared" si="196"/>
        <v>2.3320775254095948E-2</v>
      </c>
      <c r="AN440" s="149">
        <f t="shared" si="201"/>
        <v>1.9753665343644764</v>
      </c>
      <c r="AO440" s="149">
        <f t="shared" si="201"/>
        <v>5.503621569266425</v>
      </c>
      <c r="AP440" s="149">
        <f t="shared" si="201"/>
        <v>1.8931551860878686</v>
      </c>
      <c r="AQ440" s="97"/>
      <c r="AR440" s="171">
        <f t="shared" si="197"/>
        <v>2.7467902952611666E-2</v>
      </c>
      <c r="AS440" s="149">
        <f t="shared" si="198"/>
        <v>3.1025534687967239E-2</v>
      </c>
      <c r="AT440" s="149">
        <f t="shared" si="199"/>
        <v>2.3252161934396408E-2</v>
      </c>
      <c r="AU440" s="175">
        <f t="shared" si="202"/>
        <v>1.9359288203347682</v>
      </c>
      <c r="AV440" s="149">
        <f t="shared" si="203"/>
        <v>4.6543700214184502</v>
      </c>
      <c r="AW440" s="149">
        <f t="shared" si="204"/>
        <v>1.8744530325846986</v>
      </c>
    </row>
    <row r="441" spans="1:49" ht="15" x14ac:dyDescent="0.25">
      <c r="A441" s="130">
        <v>1907.08</v>
      </c>
      <c r="B441" s="138"/>
      <c r="C441" s="166">
        <f>raw_Data!B447</f>
        <v>7.53</v>
      </c>
      <c r="D441" s="167">
        <f>raw_Data!J447</f>
        <v>3.5558333333333338E-2</v>
      </c>
      <c r="E441" s="167">
        <f>raw_Data!L447</f>
        <v>3.1020785468798273E-3</v>
      </c>
      <c r="F441" s="168">
        <f t="shared" si="179"/>
        <v>8.14</v>
      </c>
      <c r="G441" s="167">
        <f>raw_Data!K447</f>
        <v>4.3683456183456187E-3</v>
      </c>
      <c r="H441" s="167">
        <f t="shared" si="180"/>
        <v>-7.493857493857492E-2</v>
      </c>
      <c r="I441" s="165"/>
      <c r="J441" s="167">
        <f t="shared" si="181"/>
        <v>1.0013351346623653</v>
      </c>
      <c r="K441" s="167">
        <f t="shared" si="200"/>
        <v>4.4372132092451722E-3</v>
      </c>
      <c r="L441" s="93"/>
      <c r="M441" s="171">
        <f t="shared" si="176"/>
        <v>1.0044372132092452</v>
      </c>
      <c r="N441" s="172">
        <f t="shared" si="182"/>
        <v>0.92942977067977062</v>
      </c>
      <c r="O441" s="170">
        <f t="shared" si="177"/>
        <v>440</v>
      </c>
      <c r="P441" s="170">
        <f t="shared" si="178"/>
        <v>442</v>
      </c>
      <c r="Q441" s="169"/>
      <c r="R441" s="149">
        <f t="shared" si="183"/>
        <v>0.17160946855536555</v>
      </c>
      <c r="S441" s="173">
        <f t="shared" si="184"/>
        <v>-0.96041569153431139</v>
      </c>
      <c r="T441" s="149">
        <v>0</v>
      </c>
      <c r="U441" s="97"/>
      <c r="V441" s="149">
        <f>1/PI()*ATAN('Exhibit4_Impact-Test'!$Y$25*S_RDY_SP)+'Exhibit4_Impact-Test'!$Y$26</f>
        <v>0.60523995113655538</v>
      </c>
      <c r="W441" s="172">
        <f t="shared" si="185"/>
        <v>0.58655342603914917</v>
      </c>
      <c r="X441" s="149">
        <f>1/PI()*ATAN('Exhibit4_Impact-Test'!$Y$25*S_RS_SP)+'Exhibit4_Impact-Test'!$Y$26</f>
        <v>0.15278800900890721</v>
      </c>
      <c r="Y441" s="172">
        <f t="shared" si="186"/>
        <v>0.14301008753797737</v>
      </c>
      <c r="Z441" s="149">
        <f>1/PI()*ATAN('Exhibit4_Impact-Test'!$Y$25*S_5050_SP)+'Exhibit4_Impact-Test'!$Y$26</f>
        <v>0.5</v>
      </c>
      <c r="AA441" s="149">
        <f t="shared" si="187"/>
        <v>0.48060687649296485</v>
      </c>
      <c r="AB441" s="195">
        <f>VLOOKUP(_xlfn.NUMBERVALUE(LEFT(A441,4)),Transactioncosts!$C:$G,5,FALSE)</f>
        <v>75</v>
      </c>
      <c r="AC441" s="174"/>
      <c r="AD441" s="175">
        <f t="shared" si="188"/>
        <v>0.95903971235782803</v>
      </c>
      <c r="AE441" s="149">
        <f t="shared" si="189"/>
        <v>0.99297697540431673</v>
      </c>
      <c r="AF441" s="149">
        <f t="shared" si="190"/>
        <v>0.96693349194450784</v>
      </c>
      <c r="AG441" s="176">
        <f t="shared" si="191"/>
        <v>0.95873655573853545</v>
      </c>
      <c r="AH441" s="149">
        <f t="shared" si="192"/>
        <v>0.99268029608874742</v>
      </c>
      <c r="AI441" s="149">
        <f t="shared" si="193"/>
        <v>0.96678804351820502</v>
      </c>
      <c r="AJ441" s="97"/>
      <c r="AK441" s="171">
        <f t="shared" si="194"/>
        <v>-4.1822794781073293E-2</v>
      </c>
      <c r="AL441" s="149">
        <f t="shared" si="195"/>
        <v>-7.047802109796223E-3</v>
      </c>
      <c r="AM441" s="149">
        <f t="shared" si="196"/>
        <v>-3.3625563614399348E-2</v>
      </c>
      <c r="AN441" s="149">
        <f t="shared" si="201"/>
        <v>1.9335437395834032</v>
      </c>
      <c r="AO441" s="149">
        <f t="shared" si="201"/>
        <v>5.4965737671566286</v>
      </c>
      <c r="AP441" s="149">
        <f t="shared" si="201"/>
        <v>1.8595296224734692</v>
      </c>
      <c r="AQ441" s="97"/>
      <c r="AR441" s="171">
        <f t="shared" si="197"/>
        <v>-4.2138949096736655E-2</v>
      </c>
      <c r="AS441" s="149">
        <f t="shared" si="198"/>
        <v>-7.346624390998752E-3</v>
      </c>
      <c r="AT441" s="149">
        <f t="shared" si="199"/>
        <v>-3.3775997297750049E-2</v>
      </c>
      <c r="AU441" s="175">
        <f t="shared" si="202"/>
        <v>1.8937898712380314</v>
      </c>
      <c r="AV441" s="149">
        <f t="shared" si="203"/>
        <v>4.6470233970274517</v>
      </c>
      <c r="AW441" s="149">
        <f t="shared" si="204"/>
        <v>1.8406770352869486</v>
      </c>
    </row>
    <row r="442" spans="1:49" ht="15" x14ac:dyDescent="0.25">
      <c r="A442" s="130">
        <v>1907.09</v>
      </c>
      <c r="B442" s="138"/>
      <c r="C442" s="166">
        <f>raw_Data!B448</f>
        <v>7.45</v>
      </c>
      <c r="D442" s="167">
        <f>raw_Data!J448</f>
        <v>3.5833333333333335E-2</v>
      </c>
      <c r="E442" s="167">
        <f>raw_Data!L448</f>
        <v>3.1155012228816226E-3</v>
      </c>
      <c r="F442" s="168">
        <f t="shared" si="179"/>
        <v>7.53</v>
      </c>
      <c r="G442" s="167">
        <f>raw_Data!K448</f>
        <v>4.7587428065515719E-3</v>
      </c>
      <c r="H442" s="167">
        <f t="shared" si="180"/>
        <v>-1.0624169986719778E-2</v>
      </c>
      <c r="I442" s="165"/>
      <c r="J442" s="167">
        <f t="shared" si="181"/>
        <v>1.0013339315812042</v>
      </c>
      <c r="K442" s="167">
        <f t="shared" si="200"/>
        <v>4.4494328040858289E-3</v>
      </c>
      <c r="L442" s="93"/>
      <c r="M442" s="171">
        <f t="shared" si="176"/>
        <v>1.0044494328040858</v>
      </c>
      <c r="N442" s="172">
        <f t="shared" si="182"/>
        <v>0.99413457281983186</v>
      </c>
      <c r="O442" s="170">
        <f t="shared" si="177"/>
        <v>441</v>
      </c>
      <c r="P442" s="170">
        <f t="shared" si="178"/>
        <v>443</v>
      </c>
      <c r="Q442" s="169"/>
      <c r="R442" s="149">
        <f t="shared" si="183"/>
        <v>0.21074951142969034</v>
      </c>
      <c r="S442" s="173">
        <f t="shared" si="184"/>
        <v>-0.77400390650901829</v>
      </c>
      <c r="T442" s="149">
        <v>0</v>
      </c>
      <c r="U442" s="97"/>
      <c r="V442" s="149">
        <f>1/PI()*ATAN('Exhibit4_Impact-Test'!$Y$25*S_RDY_SP)+'Exhibit4_Impact-Test'!$Y$26</f>
        <v>0.62697430861148717</v>
      </c>
      <c r="W442" s="172">
        <f t="shared" si="185"/>
        <v>0.62455701727249957</v>
      </c>
      <c r="X442" s="149">
        <f>1/PI()*ATAN('Exhibit4_Impact-Test'!$Y$25*S_RS_SP)+'Exhibit4_Impact-Test'!$Y$26</f>
        <v>0.18256732961388272</v>
      </c>
      <c r="Y442" s="172">
        <f t="shared" si="186"/>
        <v>0.18103191630906831</v>
      </c>
      <c r="Z442" s="149">
        <f>1/PI()*ATAN('Exhibit4_Impact-Test'!$Y$25*S_5050_SP)+'Exhibit4_Impact-Test'!$Y$26</f>
        <v>0.5</v>
      </c>
      <c r="AA442" s="149">
        <f t="shared" si="187"/>
        <v>0.49741945798744802</v>
      </c>
      <c r="AB442" s="195">
        <f>VLOOKUP(_xlfn.NUMBERVALUE(LEFT(A442,4)),Transactioncosts!$C:$G,5,FALSE)</f>
        <v>75</v>
      </c>
      <c r="AC442" s="174"/>
      <c r="AD442" s="175">
        <f t="shared" si="188"/>
        <v>0.99798228059703398</v>
      </c>
      <c r="AE442" s="149">
        <f t="shared" si="189"/>
        <v>1.0025662763614194</v>
      </c>
      <c r="AF442" s="149">
        <f t="shared" si="190"/>
        <v>0.99929200281195885</v>
      </c>
      <c r="AG442" s="176">
        <f t="shared" si="191"/>
        <v>0.99793718519737296</v>
      </c>
      <c r="AH442" s="149">
        <f t="shared" si="192"/>
        <v>1.0023426204495474</v>
      </c>
      <c r="AI442" s="149">
        <f t="shared" si="193"/>
        <v>0.99927264874686472</v>
      </c>
      <c r="AJ442" s="97"/>
      <c r="AK442" s="171">
        <f t="shared" si="194"/>
        <v>-2.0197577410850133E-3</v>
      </c>
      <c r="AL442" s="149">
        <f t="shared" si="195"/>
        <v>2.562989097055914E-3</v>
      </c>
      <c r="AM442" s="149">
        <f t="shared" si="196"/>
        <v>-7.0824793641003649E-4</v>
      </c>
      <c r="AN442" s="149">
        <f t="shared" si="201"/>
        <v>1.9315239818423182</v>
      </c>
      <c r="AO442" s="149">
        <f t="shared" si="201"/>
        <v>5.4991367562536846</v>
      </c>
      <c r="AP442" s="149">
        <f t="shared" si="201"/>
        <v>1.8588213745370592</v>
      </c>
      <c r="AQ442" s="97"/>
      <c r="AR442" s="171">
        <f t="shared" si="197"/>
        <v>-2.0649453355160805E-3</v>
      </c>
      <c r="AS442" s="149">
        <f t="shared" si="198"/>
        <v>2.3398807920795525E-3</v>
      </c>
      <c r="AT442" s="149">
        <f t="shared" si="199"/>
        <v>-7.2761590139393945E-4</v>
      </c>
      <c r="AU442" s="175">
        <f t="shared" si="202"/>
        <v>1.8917249259025153</v>
      </c>
      <c r="AV442" s="149">
        <f t="shared" si="203"/>
        <v>4.6493632778195311</v>
      </c>
      <c r="AW442" s="149">
        <f t="shared" si="204"/>
        <v>1.8399494193855546</v>
      </c>
    </row>
    <row r="443" spans="1:49" ht="15" x14ac:dyDescent="0.25">
      <c r="A443" s="130">
        <v>1907.1</v>
      </c>
      <c r="B443" s="138"/>
      <c r="C443" s="166">
        <f>raw_Data!B449</f>
        <v>6.64</v>
      </c>
      <c r="D443" s="167">
        <f>raw_Data!J449</f>
        <v>3.6108333333333333E-2</v>
      </c>
      <c r="E443" s="167">
        <f>raw_Data!L449</f>
        <v>3.1289219234786891E-3</v>
      </c>
      <c r="F443" s="168">
        <f t="shared" si="179"/>
        <v>7.45</v>
      </c>
      <c r="G443" s="167">
        <f>raw_Data!K449</f>
        <v>4.8467561521252792E-3</v>
      </c>
      <c r="H443" s="167">
        <f t="shared" si="180"/>
        <v>-0.10872483221476514</v>
      </c>
      <c r="I443" s="165"/>
      <c r="J443" s="167">
        <f t="shared" si="181"/>
        <v>1.0013327300566994</v>
      </c>
      <c r="K443" s="167">
        <f t="shared" si="200"/>
        <v>4.4616519801781163E-3</v>
      </c>
      <c r="L443" s="93"/>
      <c r="M443" s="171">
        <f t="shared" si="176"/>
        <v>1.0044616519801781</v>
      </c>
      <c r="N443" s="172">
        <f t="shared" si="182"/>
        <v>0.89612192393736001</v>
      </c>
      <c r="O443" s="170">
        <f t="shared" si="177"/>
        <v>442</v>
      </c>
      <c r="P443" s="170">
        <f t="shared" si="178"/>
        <v>444</v>
      </c>
      <c r="Q443" s="169"/>
      <c r="R443" s="149">
        <f t="shared" si="183"/>
        <v>0.2174326761501045</v>
      </c>
      <c r="S443" s="173">
        <f t="shared" si="184"/>
        <v>-0.97214331246053931</v>
      </c>
      <c r="T443" s="149">
        <v>0</v>
      </c>
      <c r="U443" s="97"/>
      <c r="V443" s="149">
        <f>1/PI()*ATAN('Exhibit4_Impact-Test'!$Y$25*S_RDY_SP)+'Exhibit4_Impact-Test'!$Y$26</f>
        <v>0.63056973722729548</v>
      </c>
      <c r="W443" s="172">
        <f t="shared" si="185"/>
        <v>0.60361036375351407</v>
      </c>
      <c r="X443" s="149">
        <f>1/PI()*ATAN('Exhibit4_Impact-Test'!$Y$25*S_RS_SP)+'Exhibit4_Impact-Test'!$Y$26</f>
        <v>0.15121112805946207</v>
      </c>
      <c r="Y443" s="172">
        <f t="shared" si="186"/>
        <v>0.13713836772264343</v>
      </c>
      <c r="Z443" s="149">
        <f>1/PI()*ATAN('Exhibit4_Impact-Test'!$Y$25*S_5050_SP)+'Exhibit4_Impact-Test'!$Y$26</f>
        <v>0.5</v>
      </c>
      <c r="AA443" s="149">
        <f t="shared" si="187"/>
        <v>0.47149829941298022</v>
      </c>
      <c r="AB443" s="195">
        <f>VLOOKUP(_xlfn.NUMBERVALUE(LEFT(A443,4)),Transactioncosts!$C:$G,5,FALSE)</f>
        <v>75</v>
      </c>
      <c r="AC443" s="174"/>
      <c r="AD443" s="175">
        <f t="shared" si="188"/>
        <v>0.93614589813694171</v>
      </c>
      <c r="AE443" s="149">
        <f t="shared" si="189"/>
        <v>0.9880794794891683</v>
      </c>
      <c r="AF443" s="149">
        <f t="shared" si="190"/>
        <v>0.95029178795876912</v>
      </c>
      <c r="AG443" s="176">
        <f t="shared" si="191"/>
        <v>0.9357293012862492</v>
      </c>
      <c r="AH443" s="149">
        <f t="shared" si="192"/>
        <v>0.98795081293696929</v>
      </c>
      <c r="AI443" s="149">
        <f t="shared" si="193"/>
        <v>0.95007802520436646</v>
      </c>
      <c r="AJ443" s="97"/>
      <c r="AK443" s="171">
        <f t="shared" si="194"/>
        <v>-6.5983940573717648E-2</v>
      </c>
      <c r="AL443" s="149">
        <f t="shared" si="195"/>
        <v>-1.19921396426874E-2</v>
      </c>
      <c r="AM443" s="149">
        <f t="shared" si="196"/>
        <v>-5.0986196327230296E-2</v>
      </c>
      <c r="AN443" s="149">
        <f t="shared" si="201"/>
        <v>1.8655400412686005</v>
      </c>
      <c r="AO443" s="149">
        <f t="shared" si="201"/>
        <v>5.4871446166109976</v>
      </c>
      <c r="AP443" s="149">
        <f t="shared" si="201"/>
        <v>1.807835178209829</v>
      </c>
      <c r="AQ443" s="97"/>
      <c r="AR443" s="171">
        <f t="shared" si="197"/>
        <v>-6.6429052360763116E-2</v>
      </c>
      <c r="AS443" s="149">
        <f t="shared" si="198"/>
        <v>-1.212236695030916E-2</v>
      </c>
      <c r="AT443" s="149">
        <f t="shared" si="199"/>
        <v>-5.1211165966111707E-2</v>
      </c>
      <c r="AU443" s="175">
        <f t="shared" si="202"/>
        <v>1.8252958735417522</v>
      </c>
      <c r="AV443" s="149">
        <f t="shared" si="203"/>
        <v>4.6372409108692221</v>
      </c>
      <c r="AW443" s="149">
        <f t="shared" si="204"/>
        <v>1.7887382534194429</v>
      </c>
    </row>
    <row r="444" spans="1:49" ht="15" x14ac:dyDescent="0.25">
      <c r="A444" s="130">
        <v>1907.11</v>
      </c>
      <c r="B444" s="138"/>
      <c r="C444" s="166">
        <f>raw_Data!B450</f>
        <v>6.25</v>
      </c>
      <c r="D444" s="167">
        <f>raw_Data!J450</f>
        <v>3.6391666666666662E-2</v>
      </c>
      <c r="E444" s="167">
        <f>raw_Data!L450</f>
        <v>3.1423406492792072E-3</v>
      </c>
      <c r="F444" s="168">
        <f t="shared" si="179"/>
        <v>6.64</v>
      </c>
      <c r="G444" s="167">
        <f>raw_Data!K450</f>
        <v>5.4806726907630516E-3</v>
      </c>
      <c r="H444" s="167">
        <f t="shared" si="180"/>
        <v>-5.8734939759036098E-2</v>
      </c>
      <c r="I444" s="165"/>
      <c r="J444" s="167">
        <f t="shared" si="181"/>
        <v>1.0013315300864791</v>
      </c>
      <c r="K444" s="167">
        <f t="shared" si="200"/>
        <v>4.473870735758334E-3</v>
      </c>
      <c r="L444" s="93"/>
      <c r="M444" s="171">
        <f t="shared" si="176"/>
        <v>1.0044738707357583</v>
      </c>
      <c r="N444" s="172">
        <f t="shared" si="182"/>
        <v>0.94674573293172692</v>
      </c>
      <c r="O444" s="170">
        <f t="shared" si="177"/>
        <v>443</v>
      </c>
      <c r="P444" s="170">
        <f t="shared" si="178"/>
        <v>445</v>
      </c>
      <c r="Q444" s="169"/>
      <c r="R444" s="149">
        <f t="shared" si="183"/>
        <v>0.27315464579414284</v>
      </c>
      <c r="S444" s="173">
        <f t="shared" si="184"/>
        <v>-0.94942246024769172</v>
      </c>
      <c r="T444" s="149">
        <v>0</v>
      </c>
      <c r="U444" s="97"/>
      <c r="V444" s="149">
        <f>1/PI()*ATAN('Exhibit4_Impact-Test'!$Y$25*S_RDY_SP)+'Exhibit4_Impact-Test'!$Y$26</f>
        <v>0.65915661051251662</v>
      </c>
      <c r="W444" s="172">
        <f t="shared" si="185"/>
        <v>0.64573624842268096</v>
      </c>
      <c r="X444" s="149">
        <f>1/PI()*ATAN('Exhibit4_Impact-Test'!$Y$25*S_RS_SP)+'Exhibit4_Impact-Test'!$Y$26</f>
        <v>0.15429390801583864</v>
      </c>
      <c r="Y444" s="172">
        <f t="shared" si="186"/>
        <v>0.14672757601289785</v>
      </c>
      <c r="Z444" s="149">
        <f>1/PI()*ATAN('Exhibit4_Impact-Test'!$Y$25*S_5050_SP)+'Exhibit4_Impact-Test'!$Y$26</f>
        <v>0.5</v>
      </c>
      <c r="AA444" s="149">
        <f t="shared" si="187"/>
        <v>0.4852071653811989</v>
      </c>
      <c r="AB444" s="195">
        <f>VLOOKUP(_xlfn.NUMBERVALUE(LEFT(A444,4)),Transactioncosts!$C:$G,5,FALSE)</f>
        <v>75</v>
      </c>
      <c r="AC444" s="174"/>
      <c r="AD444" s="175">
        <f t="shared" si="188"/>
        <v>0.96642198708965354</v>
      </c>
      <c r="AE444" s="149">
        <f t="shared" si="189"/>
        <v>0.99556677075149747</v>
      </c>
      <c r="AF444" s="149">
        <f t="shared" si="190"/>
        <v>0.97560980183374268</v>
      </c>
      <c r="AG444" s="176">
        <f t="shared" si="191"/>
        <v>0.96621644356510328</v>
      </c>
      <c r="AH444" s="149">
        <f t="shared" si="192"/>
        <v>0.9903319903854666</v>
      </c>
      <c r="AI444" s="149">
        <f t="shared" si="193"/>
        <v>0.97549885557410165</v>
      </c>
      <c r="AJ444" s="97"/>
      <c r="AK444" s="171">
        <f t="shared" si="194"/>
        <v>-3.4154700518952807E-2</v>
      </c>
      <c r="AL444" s="149">
        <f t="shared" si="195"/>
        <v>-4.4430851490519516E-3</v>
      </c>
      <c r="AM444" s="149">
        <f t="shared" si="196"/>
        <v>-2.469256571078635E-2</v>
      </c>
      <c r="AN444" s="149">
        <f t="shared" si="201"/>
        <v>1.8313853407496476</v>
      </c>
      <c r="AO444" s="149">
        <f t="shared" si="201"/>
        <v>5.4827015314619461</v>
      </c>
      <c r="AP444" s="149">
        <f t="shared" si="201"/>
        <v>1.7831426124990426</v>
      </c>
      <c r="AQ444" s="97"/>
      <c r="AR444" s="171">
        <f t="shared" si="197"/>
        <v>-3.4367408206086622E-2</v>
      </c>
      <c r="AS444" s="149">
        <f t="shared" si="198"/>
        <v>-9.7150482449705981E-3</v>
      </c>
      <c r="AT444" s="149">
        <f t="shared" si="199"/>
        <v>-2.4806292088186577E-2</v>
      </c>
      <c r="AU444" s="175">
        <f t="shared" si="202"/>
        <v>1.7909284653356656</v>
      </c>
      <c r="AV444" s="149">
        <f t="shared" si="203"/>
        <v>4.6275258626242515</v>
      </c>
      <c r="AW444" s="149">
        <f t="shared" si="204"/>
        <v>1.7639319613312563</v>
      </c>
    </row>
    <row r="445" spans="1:49" ht="15" x14ac:dyDescent="0.25">
      <c r="A445" s="130">
        <v>1907.12</v>
      </c>
      <c r="B445" s="138"/>
      <c r="C445" s="166">
        <f>raw_Data!B451</f>
        <v>6.57</v>
      </c>
      <c r="D445" s="167">
        <f>raw_Data!J451</f>
        <v>3.6666666666666667E-2</v>
      </c>
      <c r="E445" s="167">
        <f>raw_Data!L451</f>
        <v>3.1557574008902467E-3</v>
      </c>
      <c r="F445" s="168">
        <f t="shared" si="179"/>
        <v>6.25</v>
      </c>
      <c r="G445" s="167">
        <f>raw_Data!K451</f>
        <v>5.8666666666666667E-3</v>
      </c>
      <c r="H445" s="167">
        <f t="shared" si="180"/>
        <v>5.1200000000000134E-2</v>
      </c>
      <c r="I445" s="165"/>
      <c r="J445" s="167">
        <f t="shared" si="181"/>
        <v>1.0013303316679985</v>
      </c>
      <c r="K445" s="167">
        <f t="shared" si="200"/>
        <v>4.486089068888699E-3</v>
      </c>
      <c r="L445" s="93"/>
      <c r="M445" s="171">
        <f t="shared" si="176"/>
        <v>1.0044860890688887</v>
      </c>
      <c r="N445" s="172">
        <f t="shared" si="182"/>
        <v>1.0570666666666668</v>
      </c>
      <c r="O445" s="170">
        <f t="shared" si="177"/>
        <v>444</v>
      </c>
      <c r="P445" s="170">
        <f t="shared" si="178"/>
        <v>446</v>
      </c>
      <c r="Q445" s="169"/>
      <c r="R445" s="149">
        <f t="shared" si="183"/>
        <v>0.30240024476008848</v>
      </c>
      <c r="S445" s="173">
        <f t="shared" si="184"/>
        <v>0.94217509566693869</v>
      </c>
      <c r="T445" s="149">
        <v>0</v>
      </c>
      <c r="U445" s="97"/>
      <c r="V445" s="149">
        <f>1/PI()*ATAN('Exhibit4_Impact-Test'!$Y$25*S_RDY_SP)+'Exhibit4_Impact-Test'!$Y$26</f>
        <v>0.67314205169604946</v>
      </c>
      <c r="W445" s="172">
        <f t="shared" si="185"/>
        <v>0.68426725047828629</v>
      </c>
      <c r="X445" s="149">
        <f>1/PI()*ATAN('Exhibit4_Impact-Test'!$Y$25*S_RS_SP)+'Exhibit4_Impact-Test'!$Y$26</f>
        <v>0.84469829148367404</v>
      </c>
      <c r="Y445" s="172">
        <f t="shared" si="186"/>
        <v>0.8512743971018315</v>
      </c>
      <c r="Z445" s="149">
        <f>1/PI()*ATAN('Exhibit4_Impact-Test'!$Y$25*S_5050_SP)+'Exhibit4_Impact-Test'!$Y$26</f>
        <v>0.5</v>
      </c>
      <c r="AA445" s="149">
        <f t="shared" si="187"/>
        <v>0.51275266360550087</v>
      </c>
      <c r="AB445" s="195">
        <f>VLOOKUP(_xlfn.NUMBERVALUE(LEFT(A445,4)),Transactioncosts!$C:$G,5,FALSE)</f>
        <v>75</v>
      </c>
      <c r="AC445" s="174"/>
      <c r="AD445" s="175">
        <f t="shared" si="188"/>
        <v>1.0398802869524204</v>
      </c>
      <c r="AE445" s="149">
        <f t="shared" si="189"/>
        <v>1.0489008131309565</v>
      </c>
      <c r="AF445" s="149">
        <f t="shared" si="190"/>
        <v>1.0307763778677779</v>
      </c>
      <c r="AG445" s="176">
        <f t="shared" si="191"/>
        <v>1.0396954550475794</v>
      </c>
      <c r="AH445" s="149">
        <f t="shared" si="192"/>
        <v>1.0488397194555088</v>
      </c>
      <c r="AI445" s="149">
        <f t="shared" si="193"/>
        <v>1.0306807328907366</v>
      </c>
      <c r="AJ445" s="97"/>
      <c r="AK445" s="171">
        <f t="shared" si="194"/>
        <v>3.9105597828170732E-2</v>
      </c>
      <c r="AL445" s="149">
        <f t="shared" si="195"/>
        <v>4.774277120769338E-2</v>
      </c>
      <c r="AM445" s="149">
        <f t="shared" si="196"/>
        <v>3.0312283223612416E-2</v>
      </c>
      <c r="AN445" s="149">
        <f t="shared" si="201"/>
        <v>1.8704909385778183</v>
      </c>
      <c r="AO445" s="149">
        <f t="shared" si="201"/>
        <v>5.5304443026696397</v>
      </c>
      <c r="AP445" s="149">
        <f t="shared" si="201"/>
        <v>1.8134548957226551</v>
      </c>
      <c r="AQ445" s="97"/>
      <c r="AR445" s="171">
        <f t="shared" si="197"/>
        <v>3.8927838584691662E-2</v>
      </c>
      <c r="AS445" s="149">
        <f t="shared" si="198"/>
        <v>4.7684524084642695E-2</v>
      </c>
      <c r="AT445" s="149">
        <f t="shared" si="199"/>
        <v>3.0219489658700725E-2</v>
      </c>
      <c r="AU445" s="175">
        <f t="shared" si="202"/>
        <v>1.8298563039203573</v>
      </c>
      <c r="AV445" s="149">
        <f t="shared" si="203"/>
        <v>4.6752103867088941</v>
      </c>
      <c r="AW445" s="149">
        <f t="shared" si="204"/>
        <v>1.794151450989957</v>
      </c>
    </row>
    <row r="446" spans="1:49" ht="15" x14ac:dyDescent="0.25">
      <c r="A446" s="130">
        <v>1908.01</v>
      </c>
      <c r="B446" s="138"/>
      <c r="C446" s="166">
        <f>raw_Data!B452</f>
        <v>6.85</v>
      </c>
      <c r="D446" s="167">
        <f>raw_Data!J452</f>
        <v>3.6391666666666662E-2</v>
      </c>
      <c r="E446" s="167">
        <f>raw_Data!L452</f>
        <v>3.1691721789193217E-3</v>
      </c>
      <c r="F446" s="168">
        <f t="shared" si="179"/>
        <v>6.57</v>
      </c>
      <c r="G446" s="167">
        <f>raw_Data!K452</f>
        <v>5.5390664637239972E-3</v>
      </c>
      <c r="H446" s="167">
        <f t="shared" si="180"/>
        <v>4.2617960426179602E-2</v>
      </c>
      <c r="I446" s="165"/>
      <c r="J446" s="167">
        <f t="shared" si="181"/>
        <v>1.0013291347988724</v>
      </c>
      <c r="K446" s="167">
        <f t="shared" si="200"/>
        <v>4.4983069777917439E-3</v>
      </c>
      <c r="L446" s="93"/>
      <c r="M446" s="171">
        <f t="shared" si="176"/>
        <v>1.0044983069777917</v>
      </c>
      <c r="N446" s="172">
        <f t="shared" si="182"/>
        <v>1.0481570268899034</v>
      </c>
      <c r="O446" s="170">
        <f t="shared" si="177"/>
        <v>445</v>
      </c>
      <c r="P446" s="170">
        <f t="shared" si="178"/>
        <v>447</v>
      </c>
      <c r="Q446" s="169"/>
      <c r="R446" s="149">
        <f t="shared" si="183"/>
        <v>0.27410665241112264</v>
      </c>
      <c r="S446" s="173">
        <f t="shared" si="184"/>
        <v>0.93105743752752412</v>
      </c>
      <c r="T446" s="149">
        <v>0</v>
      </c>
      <c r="U446" s="97"/>
      <c r="V446" s="149">
        <f>1/PI()*ATAN('Exhibit4_Impact-Test'!$Y$25*S_RDY_SP)+'Exhibit4_Impact-Test'!$Y$26</f>
        <v>0.65962299649947886</v>
      </c>
      <c r="W446" s="172">
        <f t="shared" si="185"/>
        <v>0.66910940877928571</v>
      </c>
      <c r="X446" s="149">
        <f>1/PI()*ATAN('Exhibit4_Impact-Test'!$Y$25*S_RS_SP)+'Exhibit4_Impact-Test'!$Y$26</f>
        <v>0.84312857370879735</v>
      </c>
      <c r="Y446" s="172">
        <f t="shared" si="186"/>
        <v>0.84867392870768765</v>
      </c>
      <c r="Z446" s="149">
        <f>1/PI()*ATAN('Exhibit4_Impact-Test'!$Y$25*S_5050_SP)+'Exhibit4_Impact-Test'!$Y$26</f>
        <v>0.5</v>
      </c>
      <c r="AA446" s="149">
        <f t="shared" si="187"/>
        <v>0.51063469331450018</v>
      </c>
      <c r="AB446" s="195">
        <f>VLOOKUP(_xlfn.NUMBERVALUE(LEFT(A446,4)),Transactioncosts!$C:$G,5,FALSE)</f>
        <v>66.666666666666671</v>
      </c>
      <c r="AC446" s="174"/>
      <c r="AD446" s="175">
        <f t="shared" si="188"/>
        <v>1.0332966026295503</v>
      </c>
      <c r="AE446" s="149">
        <f t="shared" si="189"/>
        <v>1.0413082212272424</v>
      </c>
      <c r="AF446" s="149">
        <f t="shared" si="190"/>
        <v>1.0263276669338475</v>
      </c>
      <c r="AG446" s="176">
        <f t="shared" si="191"/>
        <v>1.0331498775702743</v>
      </c>
      <c r="AH446" s="149">
        <f t="shared" si="192"/>
        <v>1.0367067075556669</v>
      </c>
      <c r="AI446" s="149">
        <f t="shared" si="193"/>
        <v>1.0262567689784174</v>
      </c>
      <c r="AJ446" s="97"/>
      <c r="AK446" s="171">
        <f t="shared" si="194"/>
        <v>3.2754276348851724E-2</v>
      </c>
      <c r="AL446" s="149">
        <f t="shared" si="195"/>
        <v>4.0477827679794708E-2</v>
      </c>
      <c r="AM446" s="149">
        <f t="shared" si="196"/>
        <v>2.5987059246197718E-2</v>
      </c>
      <c r="AN446" s="149">
        <f t="shared" si="201"/>
        <v>1.9032452149266701</v>
      </c>
      <c r="AO446" s="149">
        <f t="shared" si="201"/>
        <v>5.5709221303494347</v>
      </c>
      <c r="AP446" s="149">
        <f t="shared" si="201"/>
        <v>1.8394419549688528</v>
      </c>
      <c r="AQ446" s="97"/>
      <c r="AR446" s="171">
        <f t="shared" si="197"/>
        <v>3.2612269226065443E-2</v>
      </c>
      <c r="AS446" s="149">
        <f t="shared" si="198"/>
        <v>3.6049061428889084E-2</v>
      </c>
      <c r="AT446" s="149">
        <f t="shared" si="199"/>
        <v>2.591797760042687E-2</v>
      </c>
      <c r="AU446" s="175">
        <f t="shared" si="202"/>
        <v>1.8624685731464228</v>
      </c>
      <c r="AV446" s="149">
        <f t="shared" si="203"/>
        <v>4.711259448137783</v>
      </c>
      <c r="AW446" s="149">
        <f t="shared" si="204"/>
        <v>1.8200694285903838</v>
      </c>
    </row>
    <row r="447" spans="1:49" ht="15" x14ac:dyDescent="0.25">
      <c r="A447" s="130">
        <v>1908.02</v>
      </c>
      <c r="B447" s="138"/>
      <c r="C447" s="166">
        <f>raw_Data!B453</f>
        <v>6.6</v>
      </c>
      <c r="D447" s="167">
        <f>raw_Data!J453</f>
        <v>3.6108333333333333E-2</v>
      </c>
      <c r="E447" s="167">
        <f>raw_Data!L453</f>
        <v>3.1617942951978062E-3</v>
      </c>
      <c r="F447" s="168">
        <f t="shared" si="179"/>
        <v>6.85</v>
      </c>
      <c r="G447" s="167">
        <f>raw_Data!K453</f>
        <v>5.2712895377128952E-3</v>
      </c>
      <c r="H447" s="167">
        <f t="shared" si="180"/>
        <v>-3.6496350364963459E-2</v>
      </c>
      <c r="I447" s="165"/>
      <c r="J447" s="167">
        <f t="shared" si="181"/>
        <v>0.99926955003012274</v>
      </c>
      <c r="K447" s="167">
        <f t="shared" si="200"/>
        <v>2.4313443253205502E-3</v>
      </c>
      <c r="L447" s="93"/>
      <c r="M447" s="171">
        <f t="shared" si="176"/>
        <v>1.0024313443253206</v>
      </c>
      <c r="N447" s="172">
        <f t="shared" si="182"/>
        <v>0.96877493917274937</v>
      </c>
      <c r="O447" s="170">
        <f t="shared" si="177"/>
        <v>446</v>
      </c>
      <c r="P447" s="170">
        <f t="shared" si="178"/>
        <v>448</v>
      </c>
      <c r="Q447" s="169"/>
      <c r="R447" s="149">
        <f t="shared" si="183"/>
        <v>0.24905241316968238</v>
      </c>
      <c r="S447" s="173">
        <f t="shared" si="184"/>
        <v>-0.92010259853722587</v>
      </c>
      <c r="T447" s="149">
        <v>0</v>
      </c>
      <c r="U447" s="97"/>
      <c r="V447" s="149">
        <f>1/PI()*ATAN('Exhibit4_Impact-Test'!$Y$25*S_RDY_SP)+'Exhibit4_Impact-Test'!$Y$26</f>
        <v>0.64710064988789084</v>
      </c>
      <c r="W447" s="172">
        <f t="shared" si="185"/>
        <v>0.63926318899393797</v>
      </c>
      <c r="X447" s="149">
        <f>1/PI()*ATAN('Exhibit4_Impact-Test'!$Y$25*S_RS_SP)+'Exhibit4_Impact-Test'!$Y$26</f>
        <v>0.15844687797134016</v>
      </c>
      <c r="Y447" s="172">
        <f t="shared" si="186"/>
        <v>0.15394602479591427</v>
      </c>
      <c r="Z447" s="149">
        <f>1/PI()*ATAN('Exhibit4_Impact-Test'!$Y$25*S_5050_SP)+'Exhibit4_Impact-Test'!$Y$26</f>
        <v>0.5</v>
      </c>
      <c r="AA447" s="149">
        <f t="shared" si="187"/>
        <v>0.49146299262681808</v>
      </c>
      <c r="AB447" s="195">
        <f>VLOOKUP(_xlfn.NUMBERVALUE(LEFT(A447,4)),Transactioncosts!$C:$G,5,FALSE)</f>
        <v>66.666666666666671</v>
      </c>
      <c r="AC447" s="174"/>
      <c r="AD447" s="175">
        <f t="shared" si="188"/>
        <v>0.9806522626782016</v>
      </c>
      <c r="AE447" s="149">
        <f t="shared" si="189"/>
        <v>0.99709859200515716</v>
      </c>
      <c r="AF447" s="149">
        <f t="shared" si="190"/>
        <v>0.98560314174903496</v>
      </c>
      <c r="AG447" s="176">
        <f t="shared" si="191"/>
        <v>0.98055000491611</v>
      </c>
      <c r="AH447" s="149">
        <f t="shared" si="192"/>
        <v>0.99250670870316438</v>
      </c>
      <c r="AI447" s="149">
        <f t="shared" si="193"/>
        <v>0.98554622836654704</v>
      </c>
      <c r="AJ447" s="97"/>
      <c r="AK447" s="171">
        <f t="shared" si="194"/>
        <v>-1.9537354552339788E-2</v>
      </c>
      <c r="AL447" s="149">
        <f t="shared" si="195"/>
        <v>-2.9056252382903755E-3</v>
      </c>
      <c r="AM447" s="149">
        <f t="shared" si="196"/>
        <v>-1.4501498556749851E-2</v>
      </c>
      <c r="AN447" s="149">
        <f t="shared" si="201"/>
        <v>1.8837078603743302</v>
      </c>
      <c r="AO447" s="149">
        <f t="shared" si="201"/>
        <v>5.5680165051111441</v>
      </c>
      <c r="AP447" s="149">
        <f t="shared" si="201"/>
        <v>1.824940456412103</v>
      </c>
      <c r="AQ447" s="97"/>
      <c r="AR447" s="171">
        <f t="shared" si="197"/>
        <v>-1.9641635241663798E-2</v>
      </c>
      <c r="AS447" s="149">
        <f t="shared" si="198"/>
        <v>-7.5215070449819238E-3</v>
      </c>
      <c r="AT447" s="149">
        <f t="shared" si="199"/>
        <v>-1.4559244949150747E-2</v>
      </c>
      <c r="AU447" s="175">
        <f t="shared" si="202"/>
        <v>1.842826937904759</v>
      </c>
      <c r="AV447" s="149">
        <f t="shared" si="203"/>
        <v>4.7037379410928013</v>
      </c>
      <c r="AW447" s="149">
        <f t="shared" si="204"/>
        <v>1.8055101836412331</v>
      </c>
    </row>
    <row r="448" spans="1:49" ht="15" x14ac:dyDescent="0.25">
      <c r="A448" s="130">
        <v>1908.03</v>
      </c>
      <c r="B448" s="138"/>
      <c r="C448" s="166">
        <f>raw_Data!B454</f>
        <v>6.87</v>
      </c>
      <c r="D448" s="167">
        <f>raw_Data!J454</f>
        <v>3.5833333333333335E-2</v>
      </c>
      <c r="E448" s="167">
        <f>raw_Data!L454</f>
        <v>3.1544158145504486E-3</v>
      </c>
      <c r="F448" s="168">
        <f t="shared" si="179"/>
        <v>6.6</v>
      </c>
      <c r="G448" s="167">
        <f>raw_Data!K454</f>
        <v>5.4292929292929296E-3</v>
      </c>
      <c r="H448" s="167">
        <f t="shared" si="180"/>
        <v>4.0909090909091006E-2</v>
      </c>
      <c r="I448" s="165"/>
      <c r="J448" s="167">
        <f t="shared" si="181"/>
        <v>0.99926918850179158</v>
      </c>
      <c r="K448" s="167">
        <f t="shared" si="200"/>
        <v>2.4236043163421428E-3</v>
      </c>
      <c r="L448" s="93"/>
      <c r="M448" s="171">
        <f t="shared" si="176"/>
        <v>1.0024236043163421</v>
      </c>
      <c r="N448" s="172">
        <f t="shared" si="182"/>
        <v>1.046338383838384</v>
      </c>
      <c r="O448" s="170">
        <f t="shared" si="177"/>
        <v>447</v>
      </c>
      <c r="P448" s="170">
        <f t="shared" si="178"/>
        <v>449</v>
      </c>
      <c r="Q448" s="169"/>
      <c r="R448" s="149">
        <f t="shared" si="183"/>
        <v>0.26393616719792257</v>
      </c>
      <c r="S448" s="173">
        <f t="shared" si="184"/>
        <v>0.92825661929545011</v>
      </c>
      <c r="T448" s="149">
        <v>0</v>
      </c>
      <c r="U448" s="97"/>
      <c r="V448" s="149">
        <f>1/PI()*ATAN('Exhibit4_Impact-Test'!$Y$25*S_RDY_SP)+'Exhibit4_Impact-Test'!$Y$26</f>
        <v>0.65460185330767695</v>
      </c>
      <c r="W448" s="172">
        <f t="shared" si="185"/>
        <v>0.66423077254627727</v>
      </c>
      <c r="X448" s="149">
        <f>1/PI()*ATAN('Exhibit4_Impact-Test'!$Y$25*S_RS_SP)+'Exhibit4_Impact-Test'!$Y$26</f>
        <v>0.84272852009483945</v>
      </c>
      <c r="Y448" s="172">
        <f t="shared" si="186"/>
        <v>0.8483280601455826</v>
      </c>
      <c r="Z448" s="149">
        <f>1/PI()*ATAN('Exhibit4_Impact-Test'!$Y$25*S_5050_SP)+'Exhibit4_Impact-Test'!$Y$26</f>
        <v>0.5</v>
      </c>
      <c r="AA448" s="149">
        <f t="shared" si="187"/>
        <v>0.51071739415704287</v>
      </c>
      <c r="AB448" s="195">
        <f>VLOOKUP(_xlfn.NUMBERVALUE(LEFT(A448,4)),Transactioncosts!$C:$G,5,FALSE)</f>
        <v>66.666666666666671</v>
      </c>
      <c r="AC448" s="174"/>
      <c r="AD448" s="175">
        <f t="shared" si="188"/>
        <v>1.0311703003790686</v>
      </c>
      <c r="AE448" s="149">
        <f t="shared" si="189"/>
        <v>1.0394318414732435</v>
      </c>
      <c r="AF448" s="149">
        <f t="shared" si="190"/>
        <v>1.0243809940773629</v>
      </c>
      <c r="AG448" s="176">
        <f t="shared" si="191"/>
        <v>1.0310342677508195</v>
      </c>
      <c r="AH448" s="149">
        <f t="shared" si="192"/>
        <v>1.0394099657446692</v>
      </c>
      <c r="AI448" s="149">
        <f t="shared" si="193"/>
        <v>1.0243095447829826</v>
      </c>
      <c r="AJ448" s="97"/>
      <c r="AK448" s="171">
        <f t="shared" si="194"/>
        <v>3.0694371199251187E-2</v>
      </c>
      <c r="AL448" s="149">
        <f t="shared" si="195"/>
        <v>3.8674257597909718E-2</v>
      </c>
      <c r="AM448" s="149">
        <f t="shared" si="196"/>
        <v>2.4088521947147796E-2</v>
      </c>
      <c r="AN448" s="149">
        <f t="shared" si="201"/>
        <v>1.9144022315735814</v>
      </c>
      <c r="AO448" s="149">
        <f t="shared" si="201"/>
        <v>5.6066907627090536</v>
      </c>
      <c r="AP448" s="149">
        <f t="shared" si="201"/>
        <v>1.8490289783592508</v>
      </c>
      <c r="AQ448" s="97"/>
      <c r="AR448" s="171">
        <f t="shared" si="197"/>
        <v>3.0562441874150529E-2</v>
      </c>
      <c r="AS448" s="149">
        <f t="shared" si="198"/>
        <v>3.8653211524563275E-2</v>
      </c>
      <c r="AT448" s="149">
        <f t="shared" si="199"/>
        <v>2.4018770764083305E-2</v>
      </c>
      <c r="AU448" s="175">
        <f t="shared" si="202"/>
        <v>1.8733893797789096</v>
      </c>
      <c r="AV448" s="149">
        <f t="shared" si="203"/>
        <v>4.7423911526173645</v>
      </c>
      <c r="AW448" s="149">
        <f t="shared" si="204"/>
        <v>1.8295289544053164</v>
      </c>
    </row>
    <row r="449" spans="1:49" ht="15" x14ac:dyDescent="0.25">
      <c r="A449" s="130">
        <v>1908.04</v>
      </c>
      <c r="B449" s="138"/>
      <c r="C449" s="166">
        <f>raw_Data!B455</f>
        <v>7.24</v>
      </c>
      <c r="D449" s="167">
        <f>raw_Data!J455</f>
        <v>3.5558333333333338E-2</v>
      </c>
      <c r="E449" s="167">
        <f>raw_Data!L455</f>
        <v>3.1470367368759966E-3</v>
      </c>
      <c r="F449" s="168">
        <f t="shared" si="179"/>
        <v>6.87</v>
      </c>
      <c r="G449" s="167">
        <f>raw_Data!K455</f>
        <v>5.1758854924793792E-3</v>
      </c>
      <c r="H449" s="167">
        <f t="shared" si="180"/>
        <v>5.3857350800582182E-2</v>
      </c>
      <c r="I449" s="165"/>
      <c r="J449" s="167">
        <f t="shared" si="181"/>
        <v>0.99926882671621964</v>
      </c>
      <c r="K449" s="167">
        <f t="shared" si="200"/>
        <v>2.4158634530957457E-3</v>
      </c>
      <c r="L449" s="93"/>
      <c r="M449" s="171">
        <f t="shared" si="176"/>
        <v>1.0024158634530957</v>
      </c>
      <c r="N449" s="172">
        <f t="shared" si="182"/>
        <v>1.0590332362930617</v>
      </c>
      <c r="O449" s="170">
        <f t="shared" si="177"/>
        <v>448</v>
      </c>
      <c r="P449" s="170">
        <f t="shared" si="178"/>
        <v>450</v>
      </c>
      <c r="Q449" s="169"/>
      <c r="R449" s="149">
        <f t="shared" si="183"/>
        <v>0.24266465322485276</v>
      </c>
      <c r="S449" s="173">
        <f t="shared" si="184"/>
        <v>0.94467079338472604</v>
      </c>
      <c r="T449" s="149">
        <v>0</v>
      </c>
      <c r="U449" s="97"/>
      <c r="V449" s="149">
        <f>1/PI()*ATAN('Exhibit4_Impact-Test'!$Y$25*S_RDY_SP)+'Exhibit4_Impact-Test'!$Y$26</f>
        <v>0.64382587830890703</v>
      </c>
      <c r="W449" s="172">
        <f t="shared" si="185"/>
        <v>0.65632329658305533</v>
      </c>
      <c r="X449" s="149">
        <f>1/PI()*ATAN('Exhibit4_Impact-Test'!$Y$25*S_RS_SP)+'Exhibit4_Impact-Test'!$Y$26</f>
        <v>0.84504670085944267</v>
      </c>
      <c r="Y449" s="172">
        <f t="shared" si="186"/>
        <v>0.85210555728064641</v>
      </c>
      <c r="Z449" s="149">
        <f>1/PI()*ATAN('Exhibit4_Impact-Test'!$Y$25*S_5050_SP)+'Exhibit4_Impact-Test'!$Y$26</f>
        <v>0.5</v>
      </c>
      <c r="AA449" s="149">
        <f t="shared" si="187"/>
        <v>0.51373242076336922</v>
      </c>
      <c r="AB449" s="195">
        <f>VLOOKUP(_xlfn.NUMBERVALUE(LEFT(A449,4)),Transactioncosts!$C:$G,5,FALSE)</f>
        <v>66.666666666666671</v>
      </c>
      <c r="AC449" s="174"/>
      <c r="AD449" s="175">
        <f t="shared" si="188"/>
        <v>1.0388675932493296</v>
      </c>
      <c r="AE449" s="149">
        <f t="shared" si="189"/>
        <v>1.0502601875828379</v>
      </c>
      <c r="AF449" s="149">
        <f t="shared" si="190"/>
        <v>1.0307245498730788</v>
      </c>
      <c r="AG449" s="176">
        <f t="shared" si="191"/>
        <v>1.0386876767885218</v>
      </c>
      <c r="AH449" s="149">
        <f t="shared" si="192"/>
        <v>1.0502132511424467</v>
      </c>
      <c r="AI449" s="149">
        <f t="shared" si="193"/>
        <v>1.0306330004013231</v>
      </c>
      <c r="AJ449" s="97"/>
      <c r="AK449" s="171">
        <f t="shared" si="194"/>
        <v>3.8131267277698513E-2</v>
      </c>
      <c r="AL449" s="149">
        <f t="shared" si="195"/>
        <v>4.9037931170594268E-2</v>
      </c>
      <c r="AM449" s="149">
        <f t="shared" si="196"/>
        <v>3.026200141775675E-2</v>
      </c>
      <c r="AN449" s="149">
        <f t="shared" si="201"/>
        <v>1.9525334988512799</v>
      </c>
      <c r="AO449" s="149">
        <f t="shared" si="201"/>
        <v>5.6557286938796478</v>
      </c>
      <c r="AP449" s="149">
        <f t="shared" si="201"/>
        <v>1.8792909797770077</v>
      </c>
      <c r="AQ449" s="97"/>
      <c r="AR449" s="171">
        <f t="shared" si="197"/>
        <v>3.7958067109354184E-2</v>
      </c>
      <c r="AS449" s="149">
        <f t="shared" si="198"/>
        <v>4.8993239874304872E-2</v>
      </c>
      <c r="AT449" s="149">
        <f t="shared" si="199"/>
        <v>3.0173176971164534E-2</v>
      </c>
      <c r="AU449" s="175">
        <f t="shared" si="202"/>
        <v>1.9113474468882639</v>
      </c>
      <c r="AV449" s="149">
        <f t="shared" si="203"/>
        <v>4.7913843924916693</v>
      </c>
      <c r="AW449" s="149">
        <f t="shared" si="204"/>
        <v>1.859702131376481</v>
      </c>
    </row>
    <row r="450" spans="1:49" ht="15" x14ac:dyDescent="0.25">
      <c r="A450" s="130">
        <v>1908.05</v>
      </c>
      <c r="B450" s="138"/>
      <c r="C450" s="166">
        <f>raw_Data!B456</f>
        <v>7.63</v>
      </c>
      <c r="D450" s="167">
        <f>raw_Data!J456</f>
        <v>3.5275000000000001E-2</v>
      </c>
      <c r="E450" s="167">
        <f>raw_Data!L456</f>
        <v>3.1396570620736419E-3</v>
      </c>
      <c r="F450" s="168">
        <f t="shared" si="179"/>
        <v>7.24</v>
      </c>
      <c r="G450" s="167">
        <f>raw_Data!K456</f>
        <v>4.8722375690607731E-3</v>
      </c>
      <c r="H450" s="167">
        <f t="shared" si="180"/>
        <v>5.3867403314917128E-2</v>
      </c>
      <c r="I450" s="165"/>
      <c r="J450" s="167">
        <f t="shared" si="181"/>
        <v>0.99926846467322927</v>
      </c>
      <c r="K450" s="167">
        <f t="shared" si="200"/>
        <v>2.408121735302915E-3</v>
      </c>
      <c r="L450" s="93"/>
      <c r="M450" s="171">
        <f t="shared" ref="M450:M513" si="205">interest_mon+bond_approx_price</f>
        <v>1.0024081217353029</v>
      </c>
      <c r="N450" s="172">
        <f t="shared" si="182"/>
        <v>1.058739640883978</v>
      </c>
      <c r="O450" s="170">
        <f t="shared" ref="O450:O513" si="206">ROW(A450)-1</f>
        <v>449</v>
      </c>
      <c r="P450" s="170">
        <f t="shared" ref="P450:P513" si="207">ROW(A450)+1</f>
        <v>451</v>
      </c>
      <c r="Q450" s="169"/>
      <c r="R450" s="149">
        <f t="shared" si="183"/>
        <v>0.21513178953207635</v>
      </c>
      <c r="S450" s="173">
        <f t="shared" si="184"/>
        <v>0.94480281251526521</v>
      </c>
      <c r="T450" s="149">
        <v>0</v>
      </c>
      <c r="U450" s="97"/>
      <c r="V450" s="149">
        <f>1/PI()*ATAN('Exhibit4_Impact-Test'!$Y$25*S_RDY_SP)+'Exhibit4_Impact-Test'!$Y$26</f>
        <v>0.62933582746187733</v>
      </c>
      <c r="W450" s="172">
        <f t="shared" si="185"/>
        <v>0.64199705862316647</v>
      </c>
      <c r="X450" s="149">
        <f>1/PI()*ATAN('Exhibit4_Impact-Test'!$Y$25*S_RS_SP)+'Exhibit4_Impact-Test'!$Y$26</f>
        <v>0.84506509122197837</v>
      </c>
      <c r="Y450" s="172">
        <f t="shared" si="186"/>
        <v>0.85208928810227313</v>
      </c>
      <c r="Z450" s="149">
        <f>1/PI()*ATAN('Exhibit4_Impact-Test'!$Y$25*S_5050_SP)+'Exhibit4_Impact-Test'!$Y$26</f>
        <v>0.5</v>
      </c>
      <c r="AA450" s="149">
        <f t="shared" si="187"/>
        <v>0.51366508509731734</v>
      </c>
      <c r="AB450" s="195">
        <f>VLOOKUP(_xlfn.NUMBERVALUE(LEFT(A450,4)),Transactioncosts!$C:$G,5,FALSE)</f>
        <v>66.666666666666671</v>
      </c>
      <c r="AC450" s="174"/>
      <c r="AD450" s="175">
        <f t="shared" si="188"/>
        <v>1.037859564950919</v>
      </c>
      <c r="AE450" s="149">
        <f t="shared" si="189"/>
        <v>1.0500119221033506</v>
      </c>
      <c r="AF450" s="149">
        <f t="shared" si="190"/>
        <v>1.0305738813096403</v>
      </c>
      <c r="AG450" s="176">
        <f t="shared" si="191"/>
        <v>1.0376736371472179</v>
      </c>
      <c r="AH450" s="149">
        <f t="shared" si="192"/>
        <v>1.0487942263787247</v>
      </c>
      <c r="AI450" s="149">
        <f t="shared" si="193"/>
        <v>1.0304827807423249</v>
      </c>
      <c r="AJ450" s="97"/>
      <c r="AK450" s="171">
        <f t="shared" si="194"/>
        <v>3.7160481709073219E-2</v>
      </c>
      <c r="AL450" s="149">
        <f t="shared" si="195"/>
        <v>4.880151848911489E-2</v>
      </c>
      <c r="AM450" s="149">
        <f t="shared" si="196"/>
        <v>3.0115813402059904E-2</v>
      </c>
      <c r="AN450" s="149">
        <f t="shared" si="201"/>
        <v>1.9896939805603531</v>
      </c>
      <c r="AO450" s="149">
        <f t="shared" si="201"/>
        <v>5.7045302123687627</v>
      </c>
      <c r="AP450" s="149">
        <f t="shared" si="201"/>
        <v>1.9094067931790675</v>
      </c>
      <c r="AQ450" s="97"/>
      <c r="AR450" s="171">
        <f t="shared" si="197"/>
        <v>3.6981320225161068E-2</v>
      </c>
      <c r="AS450" s="149">
        <f t="shared" si="198"/>
        <v>4.7641148473867884E-2</v>
      </c>
      <c r="AT450" s="149">
        <f t="shared" si="199"/>
        <v>3.0027411594334679E-2</v>
      </c>
      <c r="AU450" s="175">
        <f t="shared" si="202"/>
        <v>1.9483287671134248</v>
      </c>
      <c r="AV450" s="149">
        <f t="shared" si="203"/>
        <v>4.8390255409655367</v>
      </c>
      <c r="AW450" s="149">
        <f t="shared" si="204"/>
        <v>1.8897295429708156</v>
      </c>
    </row>
    <row r="451" spans="1:49" ht="15" x14ac:dyDescent="0.25">
      <c r="A451" s="130">
        <v>1908.06</v>
      </c>
      <c r="B451" s="138"/>
      <c r="C451" s="166">
        <f>raw_Data!B457</f>
        <v>7.64</v>
      </c>
      <c r="D451" s="167">
        <f>raw_Data!J457</f>
        <v>3.4999999999999996E-2</v>
      </c>
      <c r="E451" s="167">
        <f>raw_Data!L457</f>
        <v>3.1322767900423543E-3</v>
      </c>
      <c r="F451" s="168">
        <f t="shared" ref="F451:F514" si="208">C450</f>
        <v>7.63</v>
      </c>
      <c r="G451" s="167">
        <f>raw_Data!K457</f>
        <v>4.5871559633027517E-3</v>
      </c>
      <c r="H451" s="167">
        <f t="shared" ref="H451:H514" si="209">q_SP/q_SP_tminus-1</f>
        <v>1.3106159895150959E-3</v>
      </c>
      <c r="I451" s="165"/>
      <c r="J451" s="167">
        <f t="shared" ref="J451:J514" si="210">interest_mon*((1-(1+INDEX(interest_mon,tMinus))^(-119))/INDEX(interest_mon,tMinus))+(1+INDEX(interest_mon,tMinus))^(-119)</f>
        <v>0.99926810237257646</v>
      </c>
      <c r="K451" s="167">
        <f t="shared" si="200"/>
        <v>2.4003791626188153E-3</v>
      </c>
      <c r="L451" s="93"/>
      <c r="M451" s="171">
        <f t="shared" si="205"/>
        <v>1.0024003791626188</v>
      </c>
      <c r="N451" s="172">
        <f t="shared" ref="N451:N514" si="211">(D_mon+q_SP)/INDEX(q_SP,tMinus)</f>
        <v>1.0058977719528177</v>
      </c>
      <c r="O451" s="170">
        <f t="shared" si="206"/>
        <v>450</v>
      </c>
      <c r="P451" s="170">
        <f t="shared" si="207"/>
        <v>452</v>
      </c>
      <c r="Q451" s="169"/>
      <c r="R451" s="149">
        <f t="shared" ref="R451:R514" si="212">(div_yield_mon-INDEX(interest_mon, tMinus))/(div_yield_mon+INDEX(interest_mon,tMinus))</f>
        <v>0.18733453190535801</v>
      </c>
      <c r="S451" s="173">
        <f t="shared" ref="S451:S514" si="213">price_yield/(ABS(price_yield)+INDEX(interest_mon,tMinus))</f>
        <v>0.2945023764434429</v>
      </c>
      <c r="T451" s="149">
        <v>0</v>
      </c>
      <c r="U451" s="97"/>
      <c r="V451" s="149">
        <f>1/PI()*ATAN('Exhibit4_Impact-Test'!$Y$25*S_RDY_SP)+'Exhibit4_Impact-Test'!$Y$26</f>
        <v>0.61410788806799166</v>
      </c>
      <c r="W451" s="172">
        <f t="shared" ref="W451:W514" si="214">L_RDY_SP_set*R_SP/R_RDY</f>
        <v>0.61493294558755629</v>
      </c>
      <c r="X451" s="149">
        <f>1/PI()*ATAN('Exhibit4_Impact-Test'!$Y$25*S_RS_SP)+'Exhibit4_Impact-Test'!$Y$26</f>
        <v>0.66943492940838256</v>
      </c>
      <c r="Y451" s="172">
        <f t="shared" ref="Y451:Y514" si="215">L_RS_SP_set*R_SP/R_RS</f>
        <v>0.67020522131138927</v>
      </c>
      <c r="Z451" s="149">
        <f>1/PI()*ATAN('Exhibit4_Impact-Test'!$Y$25*S_5050_SP)+'Exhibit4_Impact-Test'!$Y$26</f>
        <v>0.5</v>
      </c>
      <c r="AA451" s="149">
        <f t="shared" ref="AA451:AA514" si="216">L_5050_SP_set*R_SP/R_5050</f>
        <v>0.5008707354503753</v>
      </c>
      <c r="AB451" s="195">
        <f>VLOOKUP(_xlfn.NUMBERVALUE(LEFT(A451,4)),Transactioncosts!$C:$G,5,FALSE)</f>
        <v>66.666666666666671</v>
      </c>
      <c r="AC451" s="174"/>
      <c r="AD451" s="175">
        <f t="shared" ref="AD451:AD514" si="217">R_Cash*(1-L_RDY_SP_set)+R_SP*L_RDY_SP_set</f>
        <v>1.004548155662752</v>
      </c>
      <c r="AE451" s="149">
        <f t="shared" ref="AE451:AE514" si="218">R_Cash*(1-L_RS_SP_set)+R_SP*L_RS_SP_set</f>
        <v>1.004741656058239</v>
      </c>
      <c r="AF451" s="149">
        <f t="shared" ref="AF451:AF514" si="219">R_Cash*(1-L_5050_SP_set)+R_SP*L_5050_SP_set</f>
        <v>1.0041490755577183</v>
      </c>
      <c r="AG451" s="176">
        <f t="shared" ref="AG451:AG514" si="220">R_RDY-ABS(L_RDY_SP_act-INDEX(L_RDY_SP_set,tPlus))*TC/10000</f>
        <v>1.0045303312390141</v>
      </c>
      <c r="AH451" s="149">
        <f t="shared" ref="AH451:AH514" si="221">R_RS-ABS(L_RS_SP_act-INDEX(L_RS_SP_set,tPlus))*TC/10000</f>
        <v>1.0035982150721487</v>
      </c>
      <c r="AI451" s="149">
        <f t="shared" ref="AI451:AI514" si="222">R_5050-ABS(L_5050_SP_act-INDEX(L_5050_SP_set,tPlus))*TC/10000</f>
        <v>1.0041432706547158</v>
      </c>
      <c r="AJ451" s="97"/>
      <c r="AK451" s="171">
        <f t="shared" ref="AK451:AK514" si="223">LN(R_RDY)</f>
        <v>4.5378440568234644E-3</v>
      </c>
      <c r="AL451" s="149">
        <f t="shared" ref="AL451:AL514" si="224">LN(R_RS)</f>
        <v>4.7304498172830653E-3</v>
      </c>
      <c r="AM451" s="149">
        <f t="shared" ref="AM451:AM514" si="225">LN(R_5050)</f>
        <v>4.1404918784246009E-3</v>
      </c>
      <c r="AN451" s="149">
        <f t="shared" si="201"/>
        <v>1.9942318246171766</v>
      </c>
      <c r="AO451" s="149">
        <f t="shared" si="201"/>
        <v>5.709260662186046</v>
      </c>
      <c r="AP451" s="149">
        <f t="shared" si="201"/>
        <v>1.9135472850574922</v>
      </c>
      <c r="AQ451" s="97"/>
      <c r="AR451" s="171">
        <f t="shared" ref="AR451:AR514" si="226">LN(R_RDY_TC)</f>
        <v>4.5201001768759644E-3</v>
      </c>
      <c r="AS451" s="149">
        <f t="shared" ref="AS451:AS514" si="227">LN(R_RS_TC)</f>
        <v>3.5917569833879186E-3</v>
      </c>
      <c r="AT451" s="149">
        <f t="shared" ref="AT451:AT514" si="228">LN(R_5050_TC)</f>
        <v>4.1347109441761893E-3</v>
      </c>
      <c r="AU451" s="175">
        <f t="shared" si="202"/>
        <v>1.9528488672903008</v>
      </c>
      <c r="AV451" s="149">
        <f t="shared" si="203"/>
        <v>4.8426172979489248</v>
      </c>
      <c r="AW451" s="149">
        <f t="shared" si="204"/>
        <v>1.8938642539149919</v>
      </c>
    </row>
    <row r="452" spans="1:49" ht="15" x14ac:dyDescent="0.25">
      <c r="A452" s="130">
        <v>1908.07</v>
      </c>
      <c r="B452" s="138"/>
      <c r="C452" s="166">
        <f>raw_Data!B458</f>
        <v>7.92</v>
      </c>
      <c r="D452" s="167">
        <f>raw_Data!J458</f>
        <v>3.4724999999999999E-2</v>
      </c>
      <c r="E452" s="167">
        <f>raw_Data!L458</f>
        <v>3.1248959206808813E-3</v>
      </c>
      <c r="F452" s="168">
        <f t="shared" si="208"/>
        <v>7.64</v>
      </c>
      <c r="G452" s="167">
        <f>raw_Data!K458</f>
        <v>4.5451570680628273E-3</v>
      </c>
      <c r="H452" s="167">
        <f t="shared" si="209"/>
        <v>3.6649214659685958E-2</v>
      </c>
      <c r="I452" s="165"/>
      <c r="J452" s="167">
        <f t="shared" si="210"/>
        <v>0.99926773981401729</v>
      </c>
      <c r="K452" s="167">
        <f t="shared" ref="K452:K515" si="229">M452-1</f>
        <v>2.3926357346981675E-3</v>
      </c>
      <c r="L452" s="93"/>
      <c r="M452" s="171">
        <f t="shared" si="205"/>
        <v>1.0023926357346982</v>
      </c>
      <c r="N452" s="172">
        <f t="shared" si="211"/>
        <v>1.0411943717277488</v>
      </c>
      <c r="O452" s="170">
        <f t="shared" si="206"/>
        <v>451</v>
      </c>
      <c r="P452" s="170">
        <f t="shared" si="207"/>
        <v>453</v>
      </c>
      <c r="Q452" s="169"/>
      <c r="R452" s="149">
        <f t="shared" si="212"/>
        <v>0.1840302767999589</v>
      </c>
      <c r="S452" s="173">
        <f t="shared" si="213"/>
        <v>0.92126296235020255</v>
      </c>
      <c r="T452" s="149">
        <v>0</v>
      </c>
      <c r="U452" s="97"/>
      <c r="V452" s="149">
        <f>1/PI()*ATAN('Exhibit4_Impact-Test'!$Y$25*S_RDY_SP)+'Exhibit4_Impact-Test'!$Y$26</f>
        <v>0.61225928202688384</v>
      </c>
      <c r="W452" s="172">
        <f t="shared" si="214"/>
        <v>0.62123599556479614</v>
      </c>
      <c r="X452" s="149">
        <f>1/PI()*ATAN('Exhibit4_Impact-Test'!$Y$25*S_RS_SP)+'Exhibit4_Impact-Test'!$Y$26</f>
        <v>0.84172136922491414</v>
      </c>
      <c r="Y452" s="172">
        <f t="shared" si="215"/>
        <v>0.84671572243663717</v>
      </c>
      <c r="Z452" s="149">
        <f>1/PI()*ATAN('Exhibit4_Impact-Test'!$Y$25*S_5050_SP)+'Exhibit4_Impact-Test'!$Y$26</f>
        <v>0.5</v>
      </c>
      <c r="AA452" s="149">
        <f t="shared" si="216"/>
        <v>0.50949353657352492</v>
      </c>
      <c r="AB452" s="195">
        <f>VLOOKUP(_xlfn.NUMBERVALUE(LEFT(A452,4)),Transactioncosts!$C:$G,5,FALSE)</f>
        <v>66.666666666666671</v>
      </c>
      <c r="AC452" s="174"/>
      <c r="AD452" s="175">
        <f t="shared" si="217"/>
        <v>1.0261493587552</v>
      </c>
      <c r="AE452" s="149">
        <f t="shared" si="218"/>
        <v>1.0350528860830723</v>
      </c>
      <c r="AF452" s="149">
        <f t="shared" si="219"/>
        <v>1.0217935037312236</v>
      </c>
      <c r="AG452" s="176">
        <f t="shared" si="220"/>
        <v>1.0260127337806306</v>
      </c>
      <c r="AH452" s="149">
        <f t="shared" si="221"/>
        <v>1.0350300063016675</v>
      </c>
      <c r="AI452" s="149">
        <f t="shared" si="222"/>
        <v>1.0217302134874</v>
      </c>
      <c r="AJ452" s="97"/>
      <c r="AK452" s="171">
        <f t="shared" si="223"/>
        <v>2.5813309989212767E-2</v>
      </c>
      <c r="AL452" s="149">
        <f t="shared" si="224"/>
        <v>3.4452523076695378E-2</v>
      </c>
      <c r="AM452" s="149">
        <f t="shared" si="225"/>
        <v>2.1559420222813545E-2</v>
      </c>
      <c r="AN452" s="149">
        <f t="shared" ref="AN452:AP515" si="230">AK452+AN451</f>
        <v>2.0200451346063892</v>
      </c>
      <c r="AO452" s="149">
        <f t="shared" si="230"/>
        <v>5.7437131852627417</v>
      </c>
      <c r="AP452" s="149">
        <f t="shared" si="230"/>
        <v>1.9351067052803057</v>
      </c>
      <c r="AQ452" s="97"/>
      <c r="AR452" s="171">
        <f t="shared" si="226"/>
        <v>2.5680157763793402E-2</v>
      </c>
      <c r="AS452" s="149">
        <f t="shared" si="227"/>
        <v>3.4430417892898239E-2</v>
      </c>
      <c r="AT452" s="149">
        <f t="shared" si="228"/>
        <v>2.149747795778327E-2</v>
      </c>
      <c r="AU452" s="175">
        <f t="shared" ref="AU452:AU515" si="231">AR452+AU451</f>
        <v>1.9785290250540943</v>
      </c>
      <c r="AV452" s="149">
        <f t="shared" ref="AV452:AV515" si="232">AS452+AV451</f>
        <v>4.8770477158418233</v>
      </c>
      <c r="AW452" s="149">
        <f t="shared" ref="AW452:AW515" si="233">AT452+AW451</f>
        <v>1.9153617318727751</v>
      </c>
    </row>
    <row r="453" spans="1:49" ht="15" x14ac:dyDescent="0.25">
      <c r="A453" s="130">
        <v>1908.08</v>
      </c>
      <c r="B453" s="138"/>
      <c r="C453" s="166">
        <f>raw_Data!B459</f>
        <v>8.26</v>
      </c>
      <c r="D453" s="167">
        <f>raw_Data!J459</f>
        <v>3.4441666666666669E-2</v>
      </c>
      <c r="E453" s="167">
        <f>raw_Data!L459</f>
        <v>3.1175144538884147E-3</v>
      </c>
      <c r="F453" s="168">
        <f t="shared" si="208"/>
        <v>7.92</v>
      </c>
      <c r="G453" s="167">
        <f>raw_Data!K459</f>
        <v>4.3486952861952867E-3</v>
      </c>
      <c r="H453" s="167">
        <f t="shared" si="209"/>
        <v>4.2929292929292817E-2</v>
      </c>
      <c r="I453" s="165"/>
      <c r="J453" s="167">
        <f t="shared" si="210"/>
        <v>0.99926737699737322</v>
      </c>
      <c r="K453" s="167">
        <f t="shared" si="229"/>
        <v>2.3848914512616393E-3</v>
      </c>
      <c r="L453" s="93"/>
      <c r="M453" s="171">
        <f t="shared" si="205"/>
        <v>1.0023848914512616</v>
      </c>
      <c r="N453" s="172">
        <f t="shared" si="211"/>
        <v>1.0472779882154881</v>
      </c>
      <c r="O453" s="170">
        <f t="shared" si="206"/>
        <v>452</v>
      </c>
      <c r="P453" s="170">
        <f t="shared" si="207"/>
        <v>454</v>
      </c>
      <c r="Q453" s="169"/>
      <c r="R453" s="149">
        <f t="shared" si="212"/>
        <v>0.16374984015561808</v>
      </c>
      <c r="S453" s="173">
        <f t="shared" si="213"/>
        <v>0.93214741158810643</v>
      </c>
      <c r="T453" s="149">
        <v>0</v>
      </c>
      <c r="U453" s="97"/>
      <c r="V453" s="149">
        <f>1/PI()*ATAN('Exhibit4_Impact-Test'!$Y$25*S_RDY_SP)+'Exhibit4_Impact-Test'!$Y$26</f>
        <v>0.60074224937939646</v>
      </c>
      <c r="W453" s="172">
        <f t="shared" si="214"/>
        <v>0.61120284249791901</v>
      </c>
      <c r="X453" s="149">
        <f>1/PI()*ATAN('Exhibit4_Impact-Test'!$Y$25*S_RS_SP)+'Exhibit4_Impact-Test'!$Y$26</f>
        <v>0.84328375522592691</v>
      </c>
      <c r="Y453" s="172">
        <f t="shared" si="215"/>
        <v>0.84898714059986102</v>
      </c>
      <c r="Z453" s="149">
        <f>1/PI()*ATAN('Exhibit4_Impact-Test'!$Y$25*S_5050_SP)+'Exhibit4_Impact-Test'!$Y$26</f>
        <v>0.5</v>
      </c>
      <c r="AA453" s="149">
        <f t="shared" si="216"/>
        <v>0.51095133673190329</v>
      </c>
      <c r="AB453" s="195">
        <f>VLOOKUP(_xlfn.NUMBERVALUE(LEFT(A453,4)),Transactioncosts!$C:$G,5,FALSE)</f>
        <v>66.666666666666671</v>
      </c>
      <c r="AC453" s="174"/>
      <c r="AD453" s="175">
        <f t="shared" si="217"/>
        <v>1.0293540713830098</v>
      </c>
      <c r="AE453" s="149">
        <f t="shared" si="218"/>
        <v>1.0402425106743194</v>
      </c>
      <c r="AF453" s="149">
        <f t="shared" si="219"/>
        <v>1.0248314398333749</v>
      </c>
      <c r="AG453" s="176">
        <f t="shared" si="220"/>
        <v>1.029193872038054</v>
      </c>
      <c r="AH453" s="149">
        <f t="shared" si="221"/>
        <v>1.0357953156709643</v>
      </c>
      <c r="AI453" s="149">
        <f t="shared" si="222"/>
        <v>1.0247584309218289</v>
      </c>
      <c r="AJ453" s="97"/>
      <c r="AK453" s="171">
        <f t="shared" si="223"/>
        <v>2.8931490360456807E-2</v>
      </c>
      <c r="AL453" s="149">
        <f t="shared" si="224"/>
        <v>3.9453869310963494E-2</v>
      </c>
      <c r="AM453" s="149">
        <f t="shared" si="225"/>
        <v>2.4528150124112563E-2</v>
      </c>
      <c r="AN453" s="149">
        <f t="shared" si="230"/>
        <v>2.048976624966846</v>
      </c>
      <c r="AO453" s="149">
        <f t="shared" si="230"/>
        <v>5.7831670545737053</v>
      </c>
      <c r="AP453" s="149">
        <f t="shared" si="230"/>
        <v>1.9596348554044183</v>
      </c>
      <c r="AQ453" s="97"/>
      <c r="AR453" s="171">
        <f t="shared" si="226"/>
        <v>2.8775847305563484E-2</v>
      </c>
      <c r="AS453" s="149">
        <f t="shared" si="227"/>
        <v>3.5169552571249305E-2</v>
      </c>
      <c r="AT453" s="149">
        <f t="shared" si="228"/>
        <v>2.4456907664712708E-2</v>
      </c>
      <c r="AU453" s="175">
        <f t="shared" si="231"/>
        <v>2.0073048723596578</v>
      </c>
      <c r="AV453" s="149">
        <f t="shared" si="232"/>
        <v>4.9122172684130723</v>
      </c>
      <c r="AW453" s="149">
        <f t="shared" si="233"/>
        <v>1.9398186395374879</v>
      </c>
    </row>
    <row r="454" spans="1:49" ht="15" x14ac:dyDescent="0.25">
      <c r="A454" s="130">
        <v>1908.09</v>
      </c>
      <c r="B454" s="138"/>
      <c r="C454" s="166">
        <f>raw_Data!B460</f>
        <v>8.17</v>
      </c>
      <c r="D454" s="167">
        <f>raw_Data!J460</f>
        <v>3.4166666666666665E-2</v>
      </c>
      <c r="E454" s="167">
        <f>raw_Data!L460</f>
        <v>3.1101323895634803E-3</v>
      </c>
      <c r="F454" s="168">
        <f t="shared" si="208"/>
        <v>8.26</v>
      </c>
      <c r="G454" s="167">
        <f>raw_Data!K460</f>
        <v>4.1364003228410006E-3</v>
      </c>
      <c r="H454" s="167">
        <f t="shared" si="209"/>
        <v>-1.0895883777239712E-2</v>
      </c>
      <c r="I454" s="165"/>
      <c r="J454" s="167">
        <f t="shared" si="210"/>
        <v>0.99926701392235562</v>
      </c>
      <c r="K454" s="167">
        <f t="shared" si="229"/>
        <v>2.3771463119190983E-3</v>
      </c>
      <c r="L454" s="93"/>
      <c r="M454" s="171">
        <f t="shared" si="205"/>
        <v>1.0023771463119191</v>
      </c>
      <c r="N454" s="172">
        <f t="shared" si="211"/>
        <v>0.99324051654560119</v>
      </c>
      <c r="O454" s="170">
        <f t="shared" si="206"/>
        <v>453</v>
      </c>
      <c r="P454" s="170">
        <f t="shared" si="207"/>
        <v>455</v>
      </c>
      <c r="Q454" s="169"/>
      <c r="R454" s="149">
        <f t="shared" si="212"/>
        <v>0.14046013777569807</v>
      </c>
      <c r="S454" s="173">
        <f t="shared" si="213"/>
        <v>-0.77753330045502855</v>
      </c>
      <c r="T454" s="149">
        <v>0</v>
      </c>
      <c r="U454" s="97"/>
      <c r="V454" s="149">
        <f>1/PI()*ATAN('Exhibit4_Impact-Test'!$Y$25*S_RDY_SP)+'Exhibit4_Impact-Test'!$Y$26</f>
        <v>0.58717294075453075</v>
      </c>
      <c r="W454" s="172">
        <f t="shared" si="214"/>
        <v>0.58495157704858802</v>
      </c>
      <c r="X454" s="149">
        <f>1/PI()*ATAN('Exhibit4_Impact-Test'!$Y$25*S_RS_SP)+'Exhibit4_Impact-Test'!$Y$26</f>
        <v>0.18190789009658331</v>
      </c>
      <c r="Y454" s="172">
        <f t="shared" si="215"/>
        <v>0.18054917217021563</v>
      </c>
      <c r="Z454" s="149">
        <f>1/PI()*ATAN('Exhibit4_Impact-Test'!$Y$25*S_5050_SP)+'Exhibit4_Impact-Test'!$Y$26</f>
        <v>0.5</v>
      </c>
      <c r="AA454" s="149">
        <f t="shared" si="216"/>
        <v>0.49771082659359833</v>
      </c>
      <c r="AB454" s="195">
        <f>VLOOKUP(_xlfn.NUMBERVALUE(LEFT(A454,4)),Transactioncosts!$C:$G,5,FALSE)</f>
        <v>66.666666666666671</v>
      </c>
      <c r="AC454" s="174"/>
      <c r="AD454" s="175">
        <f t="shared" si="217"/>
        <v>0.99701236454344477</v>
      </c>
      <c r="AE454" s="149">
        <f t="shared" si="218"/>
        <v>1.0007151212685346</v>
      </c>
      <c r="AF454" s="149">
        <f t="shared" si="219"/>
        <v>0.99780883142876009</v>
      </c>
      <c r="AG454" s="176">
        <f t="shared" si="220"/>
        <v>0.99698746004662331</v>
      </c>
      <c r="AH454" s="149">
        <f t="shared" si="221"/>
        <v>0.99644062402693734</v>
      </c>
      <c r="AI454" s="149">
        <f t="shared" si="222"/>
        <v>0.99779357027271742</v>
      </c>
      <c r="AJ454" s="97"/>
      <c r="AK454" s="171">
        <f t="shared" si="223"/>
        <v>-2.9921073485089252E-3</v>
      </c>
      <c r="AL454" s="149">
        <f t="shared" si="224"/>
        <v>7.1486569115883315E-4</v>
      </c>
      <c r="AM454" s="149">
        <f t="shared" si="225"/>
        <v>-2.1935726936273283E-3</v>
      </c>
      <c r="AN454" s="149">
        <f t="shared" si="230"/>
        <v>2.0459845176183369</v>
      </c>
      <c r="AO454" s="149">
        <f t="shared" si="230"/>
        <v>5.7838819202648644</v>
      </c>
      <c r="AP454" s="149">
        <f t="shared" si="230"/>
        <v>1.957441282710791</v>
      </c>
      <c r="AQ454" s="97"/>
      <c r="AR454" s="171">
        <f t="shared" si="226"/>
        <v>-3.017086785834483E-3</v>
      </c>
      <c r="AS454" s="149">
        <f t="shared" si="227"/>
        <v>-3.5657256233943427E-3</v>
      </c>
      <c r="AT454" s="149">
        <f t="shared" si="228"/>
        <v>-2.2088674798331908E-3</v>
      </c>
      <c r="AU454" s="175">
        <f t="shared" si="231"/>
        <v>2.0042877855738235</v>
      </c>
      <c r="AV454" s="149">
        <f t="shared" si="232"/>
        <v>4.908651542789678</v>
      </c>
      <c r="AW454" s="149">
        <f t="shared" si="233"/>
        <v>1.9376097720576546</v>
      </c>
    </row>
    <row r="455" spans="1:49" ht="15" x14ac:dyDescent="0.25">
      <c r="A455" s="130">
        <v>1908.1</v>
      </c>
      <c r="B455" s="138"/>
      <c r="C455" s="166">
        <f>raw_Data!B461</f>
        <v>8.27</v>
      </c>
      <c r="D455" s="167">
        <f>raw_Data!J461</f>
        <v>3.3891666666666667E-2</v>
      </c>
      <c r="E455" s="167">
        <f>raw_Data!L461</f>
        <v>3.1027497276052696E-3</v>
      </c>
      <c r="F455" s="168">
        <f t="shared" si="208"/>
        <v>8.17</v>
      </c>
      <c r="G455" s="167">
        <f>raw_Data!K461</f>
        <v>4.1483068135454914E-3</v>
      </c>
      <c r="H455" s="167">
        <f t="shared" si="209"/>
        <v>1.2239902080783294E-2</v>
      </c>
      <c r="I455" s="165"/>
      <c r="J455" s="167">
        <f t="shared" si="210"/>
        <v>0.99926665058880781</v>
      </c>
      <c r="K455" s="167">
        <f t="shared" si="229"/>
        <v>2.3694003164131949E-3</v>
      </c>
      <c r="L455" s="93"/>
      <c r="M455" s="171">
        <f t="shared" si="205"/>
        <v>1.0023694003164132</v>
      </c>
      <c r="N455" s="172">
        <f t="shared" si="211"/>
        <v>1.0163882088943288</v>
      </c>
      <c r="O455" s="170">
        <f t="shared" si="206"/>
        <v>454</v>
      </c>
      <c r="P455" s="170">
        <f t="shared" si="207"/>
        <v>456</v>
      </c>
      <c r="Q455" s="169"/>
      <c r="R455" s="149">
        <f t="shared" si="212"/>
        <v>0.1430299813680791</v>
      </c>
      <c r="S455" s="173">
        <f t="shared" si="213"/>
        <v>0.79738596707573262</v>
      </c>
      <c r="T455" s="149">
        <v>0</v>
      </c>
      <c r="U455" s="97"/>
      <c r="V455" s="149">
        <f>1/PI()*ATAN('Exhibit4_Impact-Test'!$Y$25*S_RDY_SP)+'Exhibit4_Impact-Test'!$Y$26</f>
        <v>0.5886872515718018</v>
      </c>
      <c r="W455" s="172">
        <f t="shared" si="214"/>
        <v>0.5920460127013335</v>
      </c>
      <c r="X455" s="149">
        <f>1/PI()*ATAN('Exhibit4_Impact-Test'!$Y$25*S_RS_SP)+'Exhibit4_Impact-Test'!$Y$26</f>
        <v>0.82172375840979373</v>
      </c>
      <c r="Y455" s="172">
        <f t="shared" si="215"/>
        <v>0.82374929462712343</v>
      </c>
      <c r="Z455" s="149">
        <f>1/PI()*ATAN('Exhibit4_Impact-Test'!$Y$25*S_5050_SP)+'Exhibit4_Impact-Test'!$Y$26</f>
        <v>0.5</v>
      </c>
      <c r="AA455" s="149">
        <f t="shared" si="216"/>
        <v>0.50347213764395327</v>
      </c>
      <c r="AB455" s="195">
        <f>VLOOKUP(_xlfn.NUMBERVALUE(LEFT(A455,4)),Transactioncosts!$C:$G,5,FALSE)</f>
        <v>66.666666666666671</v>
      </c>
      <c r="AC455" s="174"/>
      <c r="AD455" s="175">
        <f t="shared" si="217"/>
        <v>1.0106220942084576</v>
      </c>
      <c r="AE455" s="149">
        <f t="shared" si="218"/>
        <v>1.0138889883894855</v>
      </c>
      <c r="AF455" s="149">
        <f t="shared" si="219"/>
        <v>1.0093788046053711</v>
      </c>
      <c r="AG455" s="176">
        <f t="shared" si="220"/>
        <v>1.0105645559554153</v>
      </c>
      <c r="AH455" s="149">
        <f t="shared" si="221"/>
        <v>1.0137364110816143</v>
      </c>
      <c r="AI455" s="149">
        <f t="shared" si="222"/>
        <v>1.009355657021078</v>
      </c>
      <c r="AJ455" s="97"/>
      <c r="AK455" s="171">
        <f t="shared" si="223"/>
        <v>1.0566076103005594E-2</v>
      </c>
      <c r="AL455" s="149">
        <f t="shared" si="224"/>
        <v>1.3793420269905732E-2</v>
      </c>
      <c r="AM455" s="149">
        <f t="shared" si="225"/>
        <v>9.335096690259748E-3</v>
      </c>
      <c r="AN455" s="149">
        <f t="shared" si="230"/>
        <v>2.0565505937213424</v>
      </c>
      <c r="AO455" s="149">
        <f t="shared" si="230"/>
        <v>5.7976753405347701</v>
      </c>
      <c r="AP455" s="149">
        <f t="shared" si="230"/>
        <v>1.9667763794010507</v>
      </c>
      <c r="AQ455" s="97"/>
      <c r="AR455" s="171">
        <f t="shared" si="226"/>
        <v>1.0509140982191087E-2</v>
      </c>
      <c r="AS455" s="149">
        <f t="shared" si="227"/>
        <v>1.3642921752577036E-2</v>
      </c>
      <c r="AT455" s="149">
        <f t="shared" si="228"/>
        <v>9.3121639224944611E-3</v>
      </c>
      <c r="AU455" s="175">
        <f t="shared" si="231"/>
        <v>2.0147969265560146</v>
      </c>
      <c r="AV455" s="149">
        <f t="shared" si="232"/>
        <v>4.9222944645422553</v>
      </c>
      <c r="AW455" s="149">
        <f t="shared" si="233"/>
        <v>1.9469219359801491</v>
      </c>
    </row>
    <row r="456" spans="1:49" ht="15" x14ac:dyDescent="0.25">
      <c r="A456" s="130">
        <v>1908.11</v>
      </c>
      <c r="B456" s="138"/>
      <c r="C456" s="166">
        <f>raw_Data!B462</f>
        <v>8.83</v>
      </c>
      <c r="D456" s="167">
        <f>raw_Data!J462</f>
        <v>3.360833333333333E-2</v>
      </c>
      <c r="E456" s="167">
        <f>raw_Data!L462</f>
        <v>3.0953664679123083E-3</v>
      </c>
      <c r="F456" s="168">
        <f t="shared" si="208"/>
        <v>8.27</v>
      </c>
      <c r="G456" s="167">
        <f>raw_Data!K462</f>
        <v>4.0638855300282146E-3</v>
      </c>
      <c r="H456" s="167">
        <f t="shared" si="209"/>
        <v>6.7714631197097974E-2</v>
      </c>
      <c r="I456" s="165"/>
      <c r="J456" s="167">
        <f t="shared" si="210"/>
        <v>0.99926628699644082</v>
      </c>
      <c r="K456" s="167">
        <f t="shared" si="229"/>
        <v>2.3616534643531306E-3</v>
      </c>
      <c r="L456" s="93"/>
      <c r="M456" s="171">
        <f t="shared" si="205"/>
        <v>1.0023616534643531</v>
      </c>
      <c r="N456" s="172">
        <f t="shared" si="211"/>
        <v>1.0717785167271263</v>
      </c>
      <c r="O456" s="170">
        <f t="shared" si="206"/>
        <v>455</v>
      </c>
      <c r="P456" s="170">
        <f t="shared" si="207"/>
        <v>457</v>
      </c>
      <c r="Q456" s="169"/>
      <c r="R456" s="149">
        <f t="shared" si="212"/>
        <v>0.13411256020029746</v>
      </c>
      <c r="S456" s="173">
        <f t="shared" si="213"/>
        <v>0.95618660719881354</v>
      </c>
      <c r="T456" s="149">
        <v>0</v>
      </c>
      <c r="U456" s="97"/>
      <c r="V456" s="149">
        <f>1/PI()*ATAN('Exhibit4_Impact-Test'!$Y$25*S_RDY_SP)+'Exhibit4_Impact-Test'!$Y$26</f>
        <v>0.58341527474497645</v>
      </c>
      <c r="W456" s="172">
        <f t="shared" si="214"/>
        <v>0.59959309103843228</v>
      </c>
      <c r="X456" s="149">
        <f>1/PI()*ATAN('Exhibit4_Impact-Test'!$Y$25*S_RS_SP)+'Exhibit4_Impact-Test'!$Y$26</f>
        <v>0.84663589080781676</v>
      </c>
      <c r="Y456" s="172">
        <f t="shared" si="215"/>
        <v>0.85512996004353736</v>
      </c>
      <c r="Z456" s="149">
        <f>1/PI()*ATAN('Exhibit4_Impact-Test'!$Y$25*S_5050_SP)+'Exhibit4_Impact-Test'!$Y$26</f>
        <v>0.5</v>
      </c>
      <c r="AA456" s="149">
        <f t="shared" si="216"/>
        <v>0.51673388912195961</v>
      </c>
      <c r="AB456" s="195">
        <f>VLOOKUP(_xlfn.NUMBERVALUE(LEFT(A456,4)),Transactioncosts!$C:$G,5,FALSE)</f>
        <v>66.666666666666671</v>
      </c>
      <c r="AC456" s="174"/>
      <c r="AD456" s="175">
        <f t="shared" si="217"/>
        <v>1.0428605118167384</v>
      </c>
      <c r="AE456" s="149">
        <f t="shared" si="218"/>
        <v>1.0611324613299156</v>
      </c>
      <c r="AF456" s="149">
        <f t="shared" si="219"/>
        <v>1.0370700850957397</v>
      </c>
      <c r="AG456" s="176">
        <f t="shared" si="220"/>
        <v>1.0426110501623542</v>
      </c>
      <c r="AH456" s="149">
        <f t="shared" si="221"/>
        <v>1.0610015624170241</v>
      </c>
      <c r="AI456" s="149">
        <f t="shared" si="222"/>
        <v>1.0369585258349268</v>
      </c>
      <c r="AJ456" s="97"/>
      <c r="AK456" s="171">
        <f t="shared" si="223"/>
        <v>4.1967429603015305E-2</v>
      </c>
      <c r="AL456" s="149">
        <f t="shared" si="224"/>
        <v>5.9336697579053757E-2</v>
      </c>
      <c r="AM456" s="149">
        <f t="shared" si="225"/>
        <v>3.6399511434000102E-2</v>
      </c>
      <c r="AN456" s="149">
        <f t="shared" si="230"/>
        <v>2.0985180233243579</v>
      </c>
      <c r="AO456" s="149">
        <f t="shared" si="230"/>
        <v>5.8570120381138242</v>
      </c>
      <c r="AP456" s="149">
        <f t="shared" si="230"/>
        <v>2.0031758908350508</v>
      </c>
      <c r="AQ456" s="97"/>
      <c r="AR456" s="171">
        <f t="shared" si="226"/>
        <v>4.1728191955164279E-2</v>
      </c>
      <c r="AS456" s="149">
        <f t="shared" si="227"/>
        <v>5.9213332219851499E-2</v>
      </c>
      <c r="AT456" s="149">
        <f t="shared" si="228"/>
        <v>3.6291934074331476E-2</v>
      </c>
      <c r="AU456" s="175">
        <f t="shared" si="231"/>
        <v>2.0565251185111788</v>
      </c>
      <c r="AV456" s="149">
        <f t="shared" si="232"/>
        <v>4.9815077967621066</v>
      </c>
      <c r="AW456" s="149">
        <f t="shared" si="233"/>
        <v>1.9832138700544806</v>
      </c>
    </row>
    <row r="457" spans="1:49" ht="15" x14ac:dyDescent="0.25">
      <c r="A457" s="130">
        <v>1908.12</v>
      </c>
      <c r="B457" s="138"/>
      <c r="C457" s="166">
        <f>raw_Data!B463</f>
        <v>9.0299999999999994</v>
      </c>
      <c r="D457" s="167">
        <f>raw_Data!J463</f>
        <v>3.3333333333333333E-2</v>
      </c>
      <c r="E457" s="167">
        <f>raw_Data!L463</f>
        <v>3.0879826103837882E-3</v>
      </c>
      <c r="F457" s="168">
        <f t="shared" si="208"/>
        <v>8.83</v>
      </c>
      <c r="G457" s="167">
        <f>raw_Data!K463</f>
        <v>3.7750094375235939E-3</v>
      </c>
      <c r="H457" s="167">
        <f t="shared" si="209"/>
        <v>2.2650056625141524E-2</v>
      </c>
      <c r="I457" s="165"/>
      <c r="J457" s="167">
        <f t="shared" si="210"/>
        <v>0.99926592314509721</v>
      </c>
      <c r="K457" s="167">
        <f t="shared" si="229"/>
        <v>2.3539057554811116E-3</v>
      </c>
      <c r="L457" s="93"/>
      <c r="M457" s="171">
        <f t="shared" si="205"/>
        <v>1.0023539057554811</v>
      </c>
      <c r="N457" s="172">
        <f t="shared" si="211"/>
        <v>1.026425066062665</v>
      </c>
      <c r="O457" s="170">
        <f t="shared" si="206"/>
        <v>456</v>
      </c>
      <c r="P457" s="170">
        <f t="shared" si="207"/>
        <v>458</v>
      </c>
      <c r="Q457" s="169"/>
      <c r="R457" s="149">
        <f t="shared" si="212"/>
        <v>9.8923694855407557E-2</v>
      </c>
      <c r="S457" s="173">
        <f t="shared" si="213"/>
        <v>0.87977022336263544</v>
      </c>
      <c r="T457" s="149">
        <v>0</v>
      </c>
      <c r="U457" s="97"/>
      <c r="V457" s="149">
        <f>1/PI()*ATAN('Exhibit4_Impact-Test'!$Y$25*S_RDY_SP)+'Exhibit4_Impact-Test'!$Y$26</f>
        <v>0.56217384288080441</v>
      </c>
      <c r="W457" s="172">
        <f t="shared" si="214"/>
        <v>0.56800593470792526</v>
      </c>
      <c r="X457" s="149">
        <f>1/PI()*ATAN('Exhibit4_Impact-Test'!$Y$25*S_RS_SP)+'Exhibit4_Impact-Test'!$Y$26</f>
        <v>0.83549512310980822</v>
      </c>
      <c r="Y457" s="172">
        <f t="shared" si="215"/>
        <v>0.83873084485962723</v>
      </c>
      <c r="Z457" s="149">
        <f>1/PI()*ATAN('Exhibit4_Impact-Test'!$Y$25*S_5050_SP)+'Exhibit4_Impact-Test'!$Y$26</f>
        <v>0.5</v>
      </c>
      <c r="AA457" s="149">
        <f t="shared" si="216"/>
        <v>0.50593242552332163</v>
      </c>
      <c r="AB457" s="195">
        <f>VLOOKUP(_xlfn.NUMBERVALUE(LEFT(A457,4)),Transactioncosts!$C:$G,5,FALSE)</f>
        <v>66.666666666666671</v>
      </c>
      <c r="AC457" s="174"/>
      <c r="AD457" s="175">
        <f t="shared" si="217"/>
        <v>1.0158860824479705</v>
      </c>
      <c r="AE457" s="149">
        <f t="shared" si="218"/>
        <v>1.0224652427997276</v>
      </c>
      <c r="AF457" s="149">
        <f t="shared" si="219"/>
        <v>1.014389485909073</v>
      </c>
      <c r="AG457" s="176">
        <f t="shared" si="220"/>
        <v>1.015823289061309</v>
      </c>
      <c r="AH457" s="149">
        <f t="shared" si="221"/>
        <v>1.0219117816592056</v>
      </c>
      <c r="AI457" s="149">
        <f t="shared" si="222"/>
        <v>1.0143499364055841</v>
      </c>
      <c r="AJ457" s="97"/>
      <c r="AK457" s="171">
        <f t="shared" si="223"/>
        <v>1.5761219295140065E-2</v>
      </c>
      <c r="AL457" s="149">
        <f t="shared" si="224"/>
        <v>2.2216615985161458E-2</v>
      </c>
      <c r="AM457" s="149">
        <f t="shared" si="225"/>
        <v>1.4286939809838785E-2</v>
      </c>
      <c r="AN457" s="149">
        <f t="shared" si="230"/>
        <v>2.1142792426194981</v>
      </c>
      <c r="AO457" s="149">
        <f t="shared" si="230"/>
        <v>5.879228654098986</v>
      </c>
      <c r="AP457" s="149">
        <f t="shared" si="230"/>
        <v>2.0174628306448894</v>
      </c>
      <c r="AQ457" s="97"/>
      <c r="AR457" s="171">
        <f t="shared" si="226"/>
        <v>1.5699405939783206E-2</v>
      </c>
      <c r="AS457" s="149">
        <f t="shared" si="227"/>
        <v>2.167516873994035E-2</v>
      </c>
      <c r="AT457" s="149">
        <f t="shared" si="228"/>
        <v>1.4247950570453156E-2</v>
      </c>
      <c r="AU457" s="175">
        <f t="shared" si="231"/>
        <v>2.0722245244509621</v>
      </c>
      <c r="AV457" s="149">
        <f t="shared" si="232"/>
        <v>5.003182965502047</v>
      </c>
      <c r="AW457" s="149">
        <f t="shared" si="233"/>
        <v>1.9974618206249337</v>
      </c>
    </row>
    <row r="458" spans="1:49" ht="15" x14ac:dyDescent="0.25">
      <c r="A458" s="130">
        <v>1909.01</v>
      </c>
      <c r="B458" s="138"/>
      <c r="C458" s="166">
        <f>raw_Data!B464</f>
        <v>9.06</v>
      </c>
      <c r="D458" s="167">
        <f>raw_Data!J464</f>
        <v>3.360833333333333E-2</v>
      </c>
      <c r="E458" s="167">
        <f>raw_Data!L464</f>
        <v>3.0805981549180128E-3</v>
      </c>
      <c r="F458" s="168">
        <f t="shared" si="208"/>
        <v>9.0299999999999994</v>
      </c>
      <c r="G458" s="167">
        <f>raw_Data!K464</f>
        <v>3.7218530823181985E-3</v>
      </c>
      <c r="H458" s="167">
        <f t="shared" si="209"/>
        <v>3.3222591362127574E-3</v>
      </c>
      <c r="I458" s="165"/>
      <c r="J458" s="167">
        <f t="shared" si="210"/>
        <v>0.99926555903446568</v>
      </c>
      <c r="K458" s="167">
        <f t="shared" si="229"/>
        <v>2.3461571893836908E-3</v>
      </c>
      <c r="L458" s="93"/>
      <c r="M458" s="171">
        <f t="shared" si="205"/>
        <v>1.0023461571893837</v>
      </c>
      <c r="N458" s="172">
        <f t="shared" si="211"/>
        <v>1.007044112218531</v>
      </c>
      <c r="O458" s="170">
        <f t="shared" si="206"/>
        <v>457</v>
      </c>
      <c r="P458" s="170">
        <f t="shared" si="207"/>
        <v>459</v>
      </c>
      <c r="Q458" s="169"/>
      <c r="R458" s="149">
        <f t="shared" si="212"/>
        <v>9.3081610267590043E-2</v>
      </c>
      <c r="S458" s="173">
        <f t="shared" si="213"/>
        <v>0.51827361081610968</v>
      </c>
      <c r="T458" s="149">
        <v>0</v>
      </c>
      <c r="U458" s="97"/>
      <c r="V458" s="149">
        <f>1/PI()*ATAN('Exhibit4_Impact-Test'!$Y$25*S_RDY_SP)+'Exhibit4_Impact-Test'!$Y$26</f>
        <v>0.55858692670869092</v>
      </c>
      <c r="W458" s="172">
        <f t="shared" si="214"/>
        <v>0.55973956105055001</v>
      </c>
      <c r="X458" s="149">
        <f>1/PI()*ATAN('Exhibit4_Impact-Test'!$Y$25*S_RS_SP)+'Exhibit4_Impact-Test'!$Y$26</f>
        <v>0.7557116737813393</v>
      </c>
      <c r="Y458" s="172">
        <f t="shared" si="215"/>
        <v>0.75657388649373347</v>
      </c>
      <c r="Z458" s="149">
        <f>1/PI()*ATAN('Exhibit4_Impact-Test'!$Y$25*S_5050_SP)+'Exhibit4_Impact-Test'!$Y$26</f>
        <v>0.5</v>
      </c>
      <c r="AA458" s="149">
        <f t="shared" si="216"/>
        <v>0.50116900014414123</v>
      </c>
      <c r="AB458" s="195">
        <f>VLOOKUP(_xlfn.NUMBERVALUE(LEFT(A458,4)),Transactioncosts!$C:$G,5,FALSE)</f>
        <v>58.333333333333336</v>
      </c>
      <c r="AC458" s="174"/>
      <c r="AD458" s="175">
        <f t="shared" si="217"/>
        <v>1.0049703734509308</v>
      </c>
      <c r="AE458" s="149">
        <f t="shared" si="218"/>
        <v>1.0058964566478101</v>
      </c>
      <c r="AF458" s="149">
        <f t="shared" si="219"/>
        <v>1.0046951347039572</v>
      </c>
      <c r="AG458" s="176">
        <f t="shared" si="220"/>
        <v>1.0049638255598008</v>
      </c>
      <c r="AH458" s="149">
        <f t="shared" si="221"/>
        <v>1.0024220208197612</v>
      </c>
      <c r="AI458" s="149">
        <f t="shared" si="222"/>
        <v>1.0046883155364497</v>
      </c>
      <c r="AJ458" s="97"/>
      <c r="AK458" s="171">
        <f t="shared" si="223"/>
        <v>4.9580619232175733E-3</v>
      </c>
      <c r="AL458" s="149">
        <f t="shared" si="224"/>
        <v>5.8791405829186601E-3</v>
      </c>
      <c r="AM458" s="149">
        <f t="shared" si="225"/>
        <v>4.6841469382834199E-3</v>
      </c>
      <c r="AN458" s="149">
        <f t="shared" si="230"/>
        <v>2.1192373045427155</v>
      </c>
      <c r="AO458" s="149">
        <f t="shared" si="230"/>
        <v>5.8851077946819048</v>
      </c>
      <c r="AP458" s="149">
        <f t="shared" si="230"/>
        <v>2.0221469775831729</v>
      </c>
      <c r="AQ458" s="97"/>
      <c r="AR458" s="171">
        <f t="shared" si="226"/>
        <v>4.9515463953627636E-3</v>
      </c>
      <c r="AS458" s="149">
        <f t="shared" si="227"/>
        <v>2.4190924547563795E-3</v>
      </c>
      <c r="AT458" s="149">
        <f t="shared" si="228"/>
        <v>4.6773596150308421E-3</v>
      </c>
      <c r="AU458" s="175">
        <f t="shared" si="231"/>
        <v>2.0771760708463249</v>
      </c>
      <c r="AV458" s="149">
        <f t="shared" si="232"/>
        <v>5.0056020579568035</v>
      </c>
      <c r="AW458" s="149">
        <f t="shared" si="233"/>
        <v>2.0021391802399644</v>
      </c>
    </row>
    <row r="459" spans="1:49" ht="15" x14ac:dyDescent="0.25">
      <c r="A459" s="130">
        <v>1909.02</v>
      </c>
      <c r="B459" s="138"/>
      <c r="C459" s="166">
        <f>raw_Data!B465</f>
        <v>8.8000000000000007</v>
      </c>
      <c r="D459" s="167">
        <f>raw_Data!J465</f>
        <v>3.3891666666666667E-2</v>
      </c>
      <c r="E459" s="167">
        <f>raw_Data!L465</f>
        <v>3.0906677186626208E-3</v>
      </c>
      <c r="F459" s="168">
        <f t="shared" si="208"/>
        <v>9.06</v>
      </c>
      <c r="G459" s="167">
        <f>raw_Data!K465</f>
        <v>3.7408020603384839E-3</v>
      </c>
      <c r="H459" s="167">
        <f t="shared" si="209"/>
        <v>-2.8697571743929284E-2</v>
      </c>
      <c r="I459" s="165"/>
      <c r="J459" s="167">
        <f t="shared" si="210"/>
        <v>1.0010019113825988</v>
      </c>
      <c r="K459" s="167">
        <f t="shared" si="229"/>
        <v>4.0925791012613733E-3</v>
      </c>
      <c r="L459" s="93"/>
      <c r="M459" s="171">
        <f t="shared" si="205"/>
        <v>1.0040925791012614</v>
      </c>
      <c r="N459" s="172">
        <f t="shared" si="211"/>
        <v>0.97504323031640927</v>
      </c>
      <c r="O459" s="170">
        <f t="shared" si="206"/>
        <v>458</v>
      </c>
      <c r="P459" s="170">
        <f t="shared" si="207"/>
        <v>460</v>
      </c>
      <c r="Q459" s="169"/>
      <c r="R459" s="149">
        <f t="shared" si="212"/>
        <v>9.6784220920491215E-2</v>
      </c>
      <c r="S459" s="173">
        <f t="shared" si="213"/>
        <v>-0.90305929621737735</v>
      </c>
      <c r="T459" s="149">
        <v>0</v>
      </c>
      <c r="U459" s="97"/>
      <c r="V459" s="149">
        <f>1/PI()*ATAN('Exhibit4_Impact-Test'!$Y$25*S_RDY_SP)+'Exhibit4_Impact-Test'!$Y$26</f>
        <v>0.5608620566728133</v>
      </c>
      <c r="W459" s="172">
        <f t="shared" si="214"/>
        <v>0.55361895725658139</v>
      </c>
      <c r="X459" s="149">
        <f>1/PI()*ATAN('Exhibit4_Impact-Test'!$Y$25*S_RS_SP)+'Exhibit4_Impact-Test'!$Y$26</f>
        <v>0.16095631597104793</v>
      </c>
      <c r="Y459" s="172">
        <f t="shared" si="215"/>
        <v>0.15703093053824468</v>
      </c>
      <c r="Z459" s="149">
        <f>1/PI()*ATAN('Exhibit4_Impact-Test'!$Y$25*S_5050_SP)+'Exhibit4_Impact-Test'!$Y$26</f>
        <v>0.5</v>
      </c>
      <c r="AA459" s="149">
        <f t="shared" si="216"/>
        <v>0.49266110272811464</v>
      </c>
      <c r="AB459" s="195">
        <f>VLOOKUP(_xlfn.NUMBERVALUE(LEFT(A459,4)),Transactioncosts!$C:$G,5,FALSE)</f>
        <v>58.333333333333336</v>
      </c>
      <c r="AC459" s="174"/>
      <c r="AD459" s="175">
        <f t="shared" si="217"/>
        <v>0.98779990159678333</v>
      </c>
      <c r="AE459" s="149">
        <f t="shared" si="218"/>
        <v>0.99941690293949359</v>
      </c>
      <c r="AF459" s="149">
        <f t="shared" si="219"/>
        <v>0.98956790470883527</v>
      </c>
      <c r="AG459" s="176">
        <f t="shared" si="220"/>
        <v>0.98769798202076386</v>
      </c>
      <c r="AH459" s="149">
        <f t="shared" si="221"/>
        <v>0.99552112346670329</v>
      </c>
      <c r="AI459" s="149">
        <f t="shared" si="222"/>
        <v>0.98952509447474923</v>
      </c>
      <c r="AJ459" s="97"/>
      <c r="AK459" s="171">
        <f t="shared" si="223"/>
        <v>-1.2275130494180697E-2</v>
      </c>
      <c r="AL459" s="149">
        <f t="shared" si="224"/>
        <v>-5.8326712771106714E-4</v>
      </c>
      <c r="AM459" s="149">
        <f t="shared" si="225"/>
        <v>-1.0486891019908523E-2</v>
      </c>
      <c r="AN459" s="149">
        <f t="shared" si="230"/>
        <v>2.1069621740485349</v>
      </c>
      <c r="AO459" s="149">
        <f t="shared" si="230"/>
        <v>5.884524527554194</v>
      </c>
      <c r="AP459" s="149">
        <f t="shared" si="230"/>
        <v>2.0116600865632641</v>
      </c>
      <c r="AQ459" s="97"/>
      <c r="AR459" s="171">
        <f t="shared" si="226"/>
        <v>-1.2378314179625351E-2</v>
      </c>
      <c r="AS459" s="149">
        <f t="shared" si="227"/>
        <v>-4.4889367510176099E-3</v>
      </c>
      <c r="AT459" s="149">
        <f t="shared" si="228"/>
        <v>-1.0530153498337146E-2</v>
      </c>
      <c r="AU459" s="175">
        <f t="shared" si="231"/>
        <v>2.0647977566666995</v>
      </c>
      <c r="AV459" s="149">
        <f t="shared" si="232"/>
        <v>5.001113121205786</v>
      </c>
      <c r="AW459" s="149">
        <f t="shared" si="233"/>
        <v>1.9916090267416273</v>
      </c>
    </row>
    <row r="460" spans="1:49" ht="15" x14ac:dyDescent="0.25">
      <c r="A460" s="130">
        <v>1909.03</v>
      </c>
      <c r="B460" s="138"/>
      <c r="C460" s="166">
        <f>raw_Data!B466</f>
        <v>8.92</v>
      </c>
      <c r="D460" s="167">
        <f>raw_Data!J466</f>
        <v>3.4166666666666665E-2</v>
      </c>
      <c r="E460" s="167">
        <f>raw_Data!L466</f>
        <v>3.1007361706090197E-3</v>
      </c>
      <c r="F460" s="168">
        <f t="shared" si="208"/>
        <v>8.8000000000000007</v>
      </c>
      <c r="G460" s="167">
        <f>raw_Data!K466</f>
        <v>3.882575757575757E-3</v>
      </c>
      <c r="H460" s="167">
        <f t="shared" si="209"/>
        <v>1.3636363636363447E-2</v>
      </c>
      <c r="I460" s="165"/>
      <c r="J460" s="167">
        <f t="shared" si="210"/>
        <v>1.0010012339990235</v>
      </c>
      <c r="K460" s="167">
        <f t="shared" si="229"/>
        <v>4.1019701696325406E-3</v>
      </c>
      <c r="L460" s="93"/>
      <c r="M460" s="171">
        <f t="shared" si="205"/>
        <v>1.0041019701696325</v>
      </c>
      <c r="N460" s="172">
        <f t="shared" si="211"/>
        <v>1.0175189393939392</v>
      </c>
      <c r="O460" s="170">
        <f t="shared" si="206"/>
        <v>459</v>
      </c>
      <c r="P460" s="170">
        <f t="shared" si="207"/>
        <v>461</v>
      </c>
      <c r="Q460" s="169"/>
      <c r="R460" s="149">
        <f t="shared" si="212"/>
        <v>0.11356380163859134</v>
      </c>
      <c r="S460" s="173">
        <f t="shared" si="213"/>
        <v>0.81522915494900716</v>
      </c>
      <c r="T460" s="149">
        <v>0</v>
      </c>
      <c r="U460" s="97"/>
      <c r="V460" s="149">
        <f>1/PI()*ATAN('Exhibit4_Impact-Test'!$Y$25*S_RDY_SP)+'Exhibit4_Impact-Test'!$Y$26</f>
        <v>0.57109088457420165</v>
      </c>
      <c r="W460" s="172">
        <f t="shared" si="214"/>
        <v>0.57433910569394719</v>
      </c>
      <c r="X460" s="149">
        <f>1/PI()*ATAN('Exhibit4_Impact-Test'!$Y$25*S_RS_SP)+'Exhibit4_Impact-Test'!$Y$26</f>
        <v>0.82487884015944191</v>
      </c>
      <c r="Y460" s="172">
        <f t="shared" si="215"/>
        <v>0.82678801066829721</v>
      </c>
      <c r="Z460" s="149">
        <f>1/PI()*ATAN('Exhibit4_Impact-Test'!$Y$25*S_5050_SP)+'Exhibit4_Impact-Test'!$Y$26</f>
        <v>0.5</v>
      </c>
      <c r="AA460" s="149">
        <f t="shared" si="216"/>
        <v>0.5033183692256139</v>
      </c>
      <c r="AB460" s="195">
        <f>VLOOKUP(_xlfn.NUMBERVALUE(LEFT(A460,4)),Transactioncosts!$C:$G,5,FALSE)</f>
        <v>58.333333333333336</v>
      </c>
      <c r="AC460" s="174"/>
      <c r="AD460" s="175">
        <f t="shared" si="217"/>
        <v>1.0117642789922467</v>
      </c>
      <c r="AE460" s="149">
        <f t="shared" si="218"/>
        <v>1.0151693441818335</v>
      </c>
      <c r="AF460" s="149">
        <f t="shared" si="219"/>
        <v>1.0108104547817858</v>
      </c>
      <c r="AG460" s="176">
        <f t="shared" si="220"/>
        <v>1.0117299919318501</v>
      </c>
      <c r="AH460" s="149">
        <f t="shared" si="221"/>
        <v>1.0150704888864786</v>
      </c>
      <c r="AI460" s="149">
        <f t="shared" si="222"/>
        <v>1.0107910976279697</v>
      </c>
      <c r="AJ460" s="97"/>
      <c r="AK460" s="171">
        <f t="shared" si="223"/>
        <v>1.1695617836834517E-2</v>
      </c>
      <c r="AL460" s="149">
        <f t="shared" si="224"/>
        <v>1.5055440135702336E-2</v>
      </c>
      <c r="AM460" s="149">
        <f t="shared" si="225"/>
        <v>1.0752439554971797E-2</v>
      </c>
      <c r="AN460" s="149">
        <f t="shared" si="230"/>
        <v>2.1186577918853695</v>
      </c>
      <c r="AO460" s="149">
        <f t="shared" si="230"/>
        <v>5.8995799676898963</v>
      </c>
      <c r="AP460" s="149">
        <f t="shared" si="230"/>
        <v>2.0224125261182357</v>
      </c>
      <c r="AQ460" s="97"/>
      <c r="AR460" s="171">
        <f t="shared" si="226"/>
        <v>1.1661728874663867E-2</v>
      </c>
      <c r="AS460" s="149">
        <f t="shared" si="227"/>
        <v>1.4958057261203575E-2</v>
      </c>
      <c r="AT460" s="149">
        <f t="shared" si="228"/>
        <v>1.0733289239427582E-2</v>
      </c>
      <c r="AU460" s="175">
        <f t="shared" si="231"/>
        <v>2.0764594855413634</v>
      </c>
      <c r="AV460" s="149">
        <f t="shared" si="232"/>
        <v>5.0160711784669898</v>
      </c>
      <c r="AW460" s="149">
        <f t="shared" si="233"/>
        <v>2.0023423159810547</v>
      </c>
    </row>
    <row r="461" spans="1:49" ht="15" x14ac:dyDescent="0.25">
      <c r="A461" s="130">
        <v>1909.04</v>
      </c>
      <c r="B461" s="138"/>
      <c r="C461" s="166">
        <f>raw_Data!B467</f>
        <v>9.32</v>
      </c>
      <c r="D461" s="167">
        <f>raw_Data!J467</f>
        <v>3.4441666666666669E-2</v>
      </c>
      <c r="E461" s="167">
        <f>raw_Data!L467</f>
        <v>3.1108035110143373E-3</v>
      </c>
      <c r="F461" s="168">
        <f t="shared" si="208"/>
        <v>8.92</v>
      </c>
      <c r="G461" s="167">
        <f>raw_Data!K467</f>
        <v>3.8611733931240661E-3</v>
      </c>
      <c r="H461" s="167">
        <f t="shared" si="209"/>
        <v>4.484304932735439E-2</v>
      </c>
      <c r="I461" s="165"/>
      <c r="J461" s="167">
        <f t="shared" si="210"/>
        <v>1.0010005572731355</v>
      </c>
      <c r="K461" s="167">
        <f t="shared" si="229"/>
        <v>4.1113607841498645E-3</v>
      </c>
      <c r="L461" s="93"/>
      <c r="M461" s="171">
        <f t="shared" si="205"/>
        <v>1.0041113607841499</v>
      </c>
      <c r="N461" s="172">
        <f t="shared" si="211"/>
        <v>1.0487042227204784</v>
      </c>
      <c r="O461" s="170">
        <f t="shared" si="206"/>
        <v>460</v>
      </c>
      <c r="P461" s="170">
        <f t="shared" si="207"/>
        <v>462</v>
      </c>
      <c r="Q461" s="169"/>
      <c r="R461" s="149">
        <f t="shared" si="212"/>
        <v>0.10922825347752549</v>
      </c>
      <c r="S461" s="173">
        <f t="shared" si="213"/>
        <v>0.93532558728094728</v>
      </c>
      <c r="T461" s="149">
        <v>0</v>
      </c>
      <c r="U461" s="97"/>
      <c r="V461" s="149">
        <f>1/PI()*ATAN('Exhibit4_Impact-Test'!$Y$25*S_RDY_SP)+'Exhibit4_Impact-Test'!$Y$26</f>
        <v>0.56846132391165249</v>
      </c>
      <c r="W461" s="172">
        <f t="shared" si="214"/>
        <v>0.57908748096096752</v>
      </c>
      <c r="X461" s="149">
        <f>1/PI()*ATAN('Exhibit4_Impact-Test'!$Y$25*S_RS_SP)+'Exhibit4_Impact-Test'!$Y$26</f>
        <v>0.84373463272913085</v>
      </c>
      <c r="Y461" s="172">
        <f t="shared" si="215"/>
        <v>0.84937849395781262</v>
      </c>
      <c r="Z461" s="149">
        <f>1/PI()*ATAN('Exhibit4_Impact-Test'!$Y$25*S_5050_SP)+'Exhibit4_Impact-Test'!$Y$26</f>
        <v>0.5</v>
      </c>
      <c r="AA461" s="149">
        <f t="shared" si="216"/>
        <v>0.5108613901547352</v>
      </c>
      <c r="AB461" s="195">
        <f>VLOOKUP(_xlfn.NUMBERVALUE(LEFT(A461,4)),Transactioncosts!$C:$G,5,FALSE)</f>
        <v>58.333333333333336</v>
      </c>
      <c r="AC461" s="174"/>
      <c r="AD461" s="175">
        <f t="shared" si="217"/>
        <v>1.0294606781174847</v>
      </c>
      <c r="AE461" s="149">
        <f t="shared" si="218"/>
        <v>1.0417359027723387</v>
      </c>
      <c r="AF461" s="149">
        <f t="shared" si="219"/>
        <v>1.0264077917523142</v>
      </c>
      <c r="AG461" s="176">
        <f t="shared" si="220"/>
        <v>1.0293298900571644</v>
      </c>
      <c r="AH461" s="149">
        <f t="shared" si="221"/>
        <v>1.0416854668332449</v>
      </c>
      <c r="AI461" s="149">
        <f t="shared" si="222"/>
        <v>1.0263444336430783</v>
      </c>
      <c r="AJ461" s="97"/>
      <c r="AK461" s="171">
        <f t="shared" si="223"/>
        <v>2.9035051629964878E-2</v>
      </c>
      <c r="AL461" s="149">
        <f t="shared" si="224"/>
        <v>4.0888458972889653E-2</v>
      </c>
      <c r="AM461" s="149">
        <f t="shared" si="225"/>
        <v>2.606512563138963E-2</v>
      </c>
      <c r="AN461" s="149">
        <f t="shared" si="230"/>
        <v>2.1476928435153342</v>
      </c>
      <c r="AO461" s="149">
        <f t="shared" si="230"/>
        <v>5.9404684266627861</v>
      </c>
      <c r="AP461" s="149">
        <f t="shared" si="230"/>
        <v>2.0484776517496255</v>
      </c>
      <c r="AQ461" s="97"/>
      <c r="AR461" s="171">
        <f t="shared" si="226"/>
        <v>2.8907998337106444E-2</v>
      </c>
      <c r="AS461" s="149">
        <f t="shared" si="227"/>
        <v>4.0840042517304179E-2</v>
      </c>
      <c r="AT461" s="149">
        <f t="shared" si="228"/>
        <v>2.6003395717304277E-2</v>
      </c>
      <c r="AU461" s="175">
        <f t="shared" si="231"/>
        <v>2.1053674838784699</v>
      </c>
      <c r="AV461" s="149">
        <f t="shared" si="232"/>
        <v>5.0569112209842944</v>
      </c>
      <c r="AW461" s="149">
        <f t="shared" si="233"/>
        <v>2.0283457116983592</v>
      </c>
    </row>
    <row r="462" spans="1:49" ht="15" x14ac:dyDescent="0.25">
      <c r="A462" s="130">
        <v>1909.05</v>
      </c>
      <c r="B462" s="138"/>
      <c r="C462" s="166">
        <f>raw_Data!B468</f>
        <v>9.6300000000000008</v>
      </c>
      <c r="D462" s="167">
        <f>raw_Data!J468</f>
        <v>3.4724999999999999E-2</v>
      </c>
      <c r="E462" s="167">
        <f>raw_Data!L468</f>
        <v>3.1208697401348129E-3</v>
      </c>
      <c r="F462" s="168">
        <f t="shared" si="208"/>
        <v>9.32</v>
      </c>
      <c r="G462" s="167">
        <f>raw_Data!K468</f>
        <v>3.7258583690987124E-3</v>
      </c>
      <c r="H462" s="167">
        <f t="shared" si="209"/>
        <v>3.3261802575107247E-2</v>
      </c>
      <c r="I462" s="165"/>
      <c r="J462" s="167">
        <f t="shared" si="210"/>
        <v>1.0009998812040735</v>
      </c>
      <c r="K462" s="167">
        <f t="shared" si="229"/>
        <v>4.1207509442082735E-3</v>
      </c>
      <c r="L462" s="93"/>
      <c r="M462" s="171">
        <f t="shared" si="205"/>
        <v>1.0041207509442083</v>
      </c>
      <c r="N462" s="172">
        <f t="shared" si="211"/>
        <v>1.0369876609442061</v>
      </c>
      <c r="O462" s="170">
        <f t="shared" si="206"/>
        <v>461</v>
      </c>
      <c r="P462" s="170">
        <f t="shared" si="207"/>
        <v>463</v>
      </c>
      <c r="Q462" s="169"/>
      <c r="R462" s="149">
        <f t="shared" si="212"/>
        <v>8.9964206051126913E-2</v>
      </c>
      <c r="S462" s="173">
        <f t="shared" si="213"/>
        <v>0.91447399992047029</v>
      </c>
      <c r="T462" s="149">
        <v>0</v>
      </c>
      <c r="U462" s="97"/>
      <c r="V462" s="149">
        <f>1/PI()*ATAN('Exhibit4_Impact-Test'!$Y$25*S_RDY_SP)+'Exhibit4_Impact-Test'!$Y$26</f>
        <v>0.55666667062035491</v>
      </c>
      <c r="W462" s="172">
        <f t="shared" si="214"/>
        <v>0.56460001958516026</v>
      </c>
      <c r="X462" s="149">
        <f>1/PI()*ATAN('Exhibit4_Impact-Test'!$Y$25*S_RS_SP)+'Exhibit4_Impact-Test'!$Y$26</f>
        <v>0.84073233297030558</v>
      </c>
      <c r="Y462" s="172">
        <f t="shared" si="215"/>
        <v>0.84499781869817703</v>
      </c>
      <c r="Z462" s="149">
        <f>1/PI()*ATAN('Exhibit4_Impact-Test'!$Y$25*S_5050_SP)+'Exhibit4_Impact-Test'!$Y$26</f>
        <v>0.5</v>
      </c>
      <c r="AA462" s="149">
        <f t="shared" si="216"/>
        <v>0.50805124064174267</v>
      </c>
      <c r="AB462" s="195">
        <f>VLOOKUP(_xlfn.NUMBERVALUE(LEFT(A462,4)),Transactioncosts!$C:$G,5,FALSE)</f>
        <v>58.333333333333336</v>
      </c>
      <c r="AC462" s="174"/>
      <c r="AD462" s="175">
        <f t="shared" si="217"/>
        <v>1.0224166643074859</v>
      </c>
      <c r="AE462" s="149">
        <f t="shared" si="218"/>
        <v>1.0317530248660316</v>
      </c>
      <c r="AF462" s="149">
        <f t="shared" si="219"/>
        <v>1.0205542059442072</v>
      </c>
      <c r="AG462" s="176">
        <f t="shared" si="220"/>
        <v>1.0223200289376286</v>
      </c>
      <c r="AH462" s="149">
        <f t="shared" si="221"/>
        <v>1.0316696759513082</v>
      </c>
      <c r="AI462" s="149">
        <f t="shared" si="222"/>
        <v>1.0205072403737971</v>
      </c>
      <c r="AJ462" s="97"/>
      <c r="AK462" s="171">
        <f t="shared" si="223"/>
        <v>2.2169103713590165E-2</v>
      </c>
      <c r="AL462" s="149">
        <f t="shared" si="224"/>
        <v>3.1259321428211022E-2</v>
      </c>
      <c r="AM462" s="149">
        <f t="shared" si="225"/>
        <v>2.0345818901891192E-2</v>
      </c>
      <c r="AN462" s="149">
        <f t="shared" si="230"/>
        <v>2.1698619472289242</v>
      </c>
      <c r="AO462" s="149">
        <f t="shared" si="230"/>
        <v>5.9717277480909967</v>
      </c>
      <c r="AP462" s="149">
        <f t="shared" si="230"/>
        <v>2.0688234706515165</v>
      </c>
      <c r="AQ462" s="97"/>
      <c r="AR462" s="171">
        <f t="shared" si="226"/>
        <v>2.2074582624152631E-2</v>
      </c>
      <c r="AS462" s="149">
        <f t="shared" si="227"/>
        <v>3.1178534379841624E-2</v>
      </c>
      <c r="AT462" s="149">
        <f t="shared" si="228"/>
        <v>2.0299798170371249E-2</v>
      </c>
      <c r="AU462" s="175">
        <f t="shared" si="231"/>
        <v>2.1274420665026228</v>
      </c>
      <c r="AV462" s="149">
        <f t="shared" si="232"/>
        <v>5.0880897553641358</v>
      </c>
      <c r="AW462" s="149">
        <f t="shared" si="233"/>
        <v>2.0486455098687304</v>
      </c>
    </row>
    <row r="463" spans="1:49" ht="15" x14ac:dyDescent="0.25">
      <c r="A463" s="130">
        <v>1909.06</v>
      </c>
      <c r="B463" s="138"/>
      <c r="C463" s="166">
        <f>raw_Data!B469</f>
        <v>9.8000000000000007</v>
      </c>
      <c r="D463" s="167">
        <f>raw_Data!J469</f>
        <v>3.4999999999999996E-2</v>
      </c>
      <c r="E463" s="167">
        <f>raw_Data!L469</f>
        <v>3.1309348582271301E-3</v>
      </c>
      <c r="F463" s="168">
        <f t="shared" si="208"/>
        <v>9.6300000000000008</v>
      </c>
      <c r="G463" s="167">
        <f>raw_Data!K469</f>
        <v>3.6344755970924188E-3</v>
      </c>
      <c r="H463" s="167">
        <f t="shared" si="209"/>
        <v>1.7653167185877505E-2</v>
      </c>
      <c r="I463" s="165"/>
      <c r="J463" s="167">
        <f t="shared" si="210"/>
        <v>1.0009992057911097</v>
      </c>
      <c r="K463" s="167">
        <f t="shared" si="229"/>
        <v>4.1301406493368109E-3</v>
      </c>
      <c r="L463" s="93"/>
      <c r="M463" s="171">
        <f t="shared" si="205"/>
        <v>1.0041301406493368</v>
      </c>
      <c r="N463" s="172">
        <f t="shared" si="211"/>
        <v>1.0212876427829698</v>
      </c>
      <c r="O463" s="170">
        <f t="shared" si="206"/>
        <v>462</v>
      </c>
      <c r="P463" s="170">
        <f t="shared" si="207"/>
        <v>464</v>
      </c>
      <c r="Q463" s="169"/>
      <c r="R463" s="149">
        <f t="shared" si="212"/>
        <v>7.6029548649013734E-2</v>
      </c>
      <c r="S463" s="173">
        <f t="shared" si="213"/>
        <v>0.84977066560293824</v>
      </c>
      <c r="T463" s="149">
        <v>0</v>
      </c>
      <c r="U463" s="97"/>
      <c r="V463" s="149">
        <f>1/PI()*ATAN('Exhibit4_Impact-Test'!$Y$25*S_RDY_SP)+'Exhibit4_Impact-Test'!$Y$26</f>
        <v>0.54803395618104844</v>
      </c>
      <c r="W463" s="172">
        <f t="shared" si="214"/>
        <v>0.55222700026985982</v>
      </c>
      <c r="X463" s="149">
        <f>1/PI()*ATAN('Exhibit4_Impact-Test'!$Y$25*S_RS_SP)+'Exhibit4_Impact-Test'!$Y$26</f>
        <v>0.8307094333170203</v>
      </c>
      <c r="Y463" s="172">
        <f t="shared" si="215"/>
        <v>0.83307875923242292</v>
      </c>
      <c r="Z463" s="149">
        <f>1/PI()*ATAN('Exhibit4_Impact-Test'!$Y$25*S_5050_SP)+'Exhibit4_Impact-Test'!$Y$26</f>
        <v>0.5</v>
      </c>
      <c r="AA463" s="149">
        <f t="shared" si="216"/>
        <v>0.50423554643243962</v>
      </c>
      <c r="AB463" s="195">
        <f>VLOOKUP(_xlfn.NUMBERVALUE(LEFT(A463,4)),Transactioncosts!$C:$G,5,FALSE)</f>
        <v>58.333333333333336</v>
      </c>
      <c r="AC463" s="174"/>
      <c r="AD463" s="175">
        <f t="shared" si="217"/>
        <v>1.0135330344218165</v>
      </c>
      <c r="AE463" s="149">
        <f t="shared" si="218"/>
        <v>1.0183830395239026</v>
      </c>
      <c r="AF463" s="149">
        <f t="shared" si="219"/>
        <v>1.0127088917161533</v>
      </c>
      <c r="AG463" s="176">
        <f t="shared" si="220"/>
        <v>1.0134852578161202</v>
      </c>
      <c r="AH463" s="149">
        <f t="shared" si="221"/>
        <v>1.0183402636963308</v>
      </c>
      <c r="AI463" s="149">
        <f t="shared" si="222"/>
        <v>1.0126841843619641</v>
      </c>
      <c r="AJ463" s="97"/>
      <c r="AK463" s="171">
        <f t="shared" si="223"/>
        <v>1.3442280776182782E-2</v>
      </c>
      <c r="AL463" s="149">
        <f t="shared" si="224"/>
        <v>1.8216114080650075E-2</v>
      </c>
      <c r="AM463" s="149">
        <f t="shared" si="225"/>
        <v>1.2628811525074295E-2</v>
      </c>
      <c r="AN463" s="149">
        <f t="shared" si="230"/>
        <v>2.1833042280051069</v>
      </c>
      <c r="AO463" s="149">
        <f t="shared" si="230"/>
        <v>5.9899438621716472</v>
      </c>
      <c r="AP463" s="149">
        <f t="shared" si="230"/>
        <v>2.0814522821765906</v>
      </c>
      <c r="AQ463" s="97"/>
      <c r="AR463" s="171">
        <f t="shared" si="226"/>
        <v>1.3395140988754002E-2</v>
      </c>
      <c r="AS463" s="149">
        <f t="shared" si="227"/>
        <v>1.8174109526069199E-2</v>
      </c>
      <c r="AT463" s="149">
        <f t="shared" si="228"/>
        <v>1.2604413935804054E-2</v>
      </c>
      <c r="AU463" s="175">
        <f t="shared" si="231"/>
        <v>2.1408372074913768</v>
      </c>
      <c r="AV463" s="149">
        <f t="shared" si="232"/>
        <v>5.106263864890205</v>
      </c>
      <c r="AW463" s="149">
        <f t="shared" si="233"/>
        <v>2.0612499238045343</v>
      </c>
    </row>
    <row r="464" spans="1:49" ht="15" x14ac:dyDescent="0.25">
      <c r="A464" s="130">
        <v>1909.07</v>
      </c>
      <c r="B464" s="138"/>
      <c r="C464" s="166">
        <f>raw_Data!B470</f>
        <v>9.94</v>
      </c>
      <c r="D464" s="167">
        <f>raw_Data!J470</f>
        <v>3.5275000000000001E-2</v>
      </c>
      <c r="E464" s="167">
        <f>raw_Data!L470</f>
        <v>3.1409988655475285E-3</v>
      </c>
      <c r="F464" s="168">
        <f t="shared" si="208"/>
        <v>9.8000000000000007</v>
      </c>
      <c r="G464" s="167">
        <f>raw_Data!K470</f>
        <v>3.5994897959183672E-3</v>
      </c>
      <c r="H464" s="167">
        <f t="shared" si="209"/>
        <v>1.4285714285714235E-2</v>
      </c>
      <c r="I464" s="165"/>
      <c r="J464" s="167">
        <f t="shared" si="210"/>
        <v>1.0009985310334293</v>
      </c>
      <c r="K464" s="167">
        <f t="shared" si="229"/>
        <v>4.1395298989768126E-3</v>
      </c>
      <c r="L464" s="93"/>
      <c r="M464" s="171">
        <f t="shared" si="205"/>
        <v>1.0041395298989768</v>
      </c>
      <c r="N464" s="172">
        <f t="shared" si="211"/>
        <v>1.0178852040816326</v>
      </c>
      <c r="O464" s="170">
        <f t="shared" si="206"/>
        <v>463</v>
      </c>
      <c r="P464" s="170">
        <f t="shared" si="207"/>
        <v>465</v>
      </c>
      <c r="Q464" s="169"/>
      <c r="R464" s="149">
        <f t="shared" si="212"/>
        <v>6.961744046902571E-2</v>
      </c>
      <c r="S464" s="173">
        <f t="shared" si="213"/>
        <v>0.82023322440779189</v>
      </c>
      <c r="T464" s="149">
        <v>0</v>
      </c>
      <c r="U464" s="97"/>
      <c r="V464" s="149">
        <f>1/PI()*ATAN('Exhibit4_Impact-Test'!$Y$25*S_RDY_SP)+'Exhibit4_Impact-Test'!$Y$26</f>
        <v>0.54403672500763089</v>
      </c>
      <c r="W464" s="172">
        <f t="shared" si="214"/>
        <v>0.54740732888408006</v>
      </c>
      <c r="X464" s="149">
        <f>1/PI()*ATAN('Exhibit4_Impact-Test'!$Y$25*S_RS_SP)+'Exhibit4_Impact-Test'!$Y$26</f>
        <v>0.82574576022011459</v>
      </c>
      <c r="Y464" s="172">
        <f t="shared" si="215"/>
        <v>0.82769345148655771</v>
      </c>
      <c r="Z464" s="149">
        <f>1/PI()*ATAN('Exhibit4_Impact-Test'!$Y$25*S_5050_SP)+'Exhibit4_Impact-Test'!$Y$26</f>
        <v>0.5</v>
      </c>
      <c r="AA464" s="149">
        <f t="shared" si="216"/>
        <v>0.50339898764630731</v>
      </c>
      <c r="AB464" s="195">
        <f>VLOOKUP(_xlfn.NUMBERVALUE(LEFT(A464,4)),Transactioncosts!$C:$G,5,FALSE)</f>
        <v>58.333333333333336</v>
      </c>
      <c r="AC464" s="174"/>
      <c r="AD464" s="175">
        <f t="shared" si="217"/>
        <v>1.0116176814643307</v>
      </c>
      <c r="AE464" s="149">
        <f t="shared" si="218"/>
        <v>1.015489962076672</v>
      </c>
      <c r="AF464" s="149">
        <f t="shared" si="219"/>
        <v>1.0110123669903048</v>
      </c>
      <c r="AG464" s="176">
        <f t="shared" si="220"/>
        <v>1.0115809649968177</v>
      </c>
      <c r="AH464" s="149">
        <f t="shared" si="221"/>
        <v>1.0154398348650104</v>
      </c>
      <c r="AI464" s="149">
        <f t="shared" si="222"/>
        <v>1.010992539562368</v>
      </c>
      <c r="AJ464" s="97"/>
      <c r="AK464" s="171">
        <f t="shared" si="223"/>
        <v>1.1550714372202021E-2</v>
      </c>
      <c r="AL464" s="149">
        <f t="shared" si="224"/>
        <v>1.5371217279130153E-2</v>
      </c>
      <c r="AM464" s="149">
        <f t="shared" si="225"/>
        <v>1.0952172397054698E-2</v>
      </c>
      <c r="AN464" s="149">
        <f t="shared" si="230"/>
        <v>2.1948549423773089</v>
      </c>
      <c r="AO464" s="149">
        <f t="shared" si="230"/>
        <v>6.005315079450777</v>
      </c>
      <c r="AP464" s="149">
        <f t="shared" si="230"/>
        <v>2.0924044545736451</v>
      </c>
      <c r="AQ464" s="97"/>
      <c r="AR464" s="171">
        <f t="shared" si="226"/>
        <v>1.1514418907511717E-2</v>
      </c>
      <c r="AS464" s="149">
        <f t="shared" si="227"/>
        <v>1.532185347369759E-2</v>
      </c>
      <c r="AT464" s="149">
        <f t="shared" si="228"/>
        <v>1.0932560745398258E-2</v>
      </c>
      <c r="AU464" s="175">
        <f t="shared" si="231"/>
        <v>2.1523516263988887</v>
      </c>
      <c r="AV464" s="149">
        <f t="shared" si="232"/>
        <v>5.1215857183639022</v>
      </c>
      <c r="AW464" s="149">
        <f t="shared" si="233"/>
        <v>2.0721824845499324</v>
      </c>
    </row>
    <row r="465" spans="1:49" ht="15" x14ac:dyDescent="0.25">
      <c r="A465" s="130">
        <v>1909.08</v>
      </c>
      <c r="B465" s="138"/>
      <c r="C465" s="166">
        <f>raw_Data!B471</f>
        <v>10.18</v>
      </c>
      <c r="D465" s="167">
        <f>raw_Data!J471</f>
        <v>3.5558333333333338E-2</v>
      </c>
      <c r="E465" s="167">
        <f>raw_Data!L471</f>
        <v>3.1510617623524695E-3</v>
      </c>
      <c r="F465" s="168">
        <f t="shared" si="208"/>
        <v>9.94</v>
      </c>
      <c r="G465" s="167">
        <f>raw_Data!K471</f>
        <v>3.5772971160295112E-3</v>
      </c>
      <c r="H465" s="167">
        <f t="shared" si="209"/>
        <v>2.4144869215291687E-2</v>
      </c>
      <c r="I465" s="165"/>
      <c r="J465" s="167">
        <f t="shared" si="210"/>
        <v>1.0009978569302844</v>
      </c>
      <c r="K465" s="167">
        <f t="shared" si="229"/>
        <v>4.1489186926368937E-3</v>
      </c>
      <c r="L465" s="93"/>
      <c r="M465" s="171">
        <f t="shared" si="205"/>
        <v>1.0041489186926369</v>
      </c>
      <c r="N465" s="172">
        <f t="shared" si="211"/>
        <v>1.0277221663313212</v>
      </c>
      <c r="O465" s="170">
        <f t="shared" si="206"/>
        <v>464</v>
      </c>
      <c r="P465" s="170">
        <f t="shared" si="207"/>
        <v>466</v>
      </c>
      <c r="Q465" s="169"/>
      <c r="R465" s="149">
        <f t="shared" si="212"/>
        <v>6.4941802456813899E-2</v>
      </c>
      <c r="S465" s="173">
        <f t="shared" si="213"/>
        <v>0.88488550717016723</v>
      </c>
      <c r="T465" s="149">
        <v>0</v>
      </c>
      <c r="U465" s="97"/>
      <c r="V465" s="149">
        <f>1/PI()*ATAN('Exhibit4_Impact-Test'!$Y$25*S_RDY_SP)+'Exhibit4_Impact-Test'!$Y$26</f>
        <v>0.54111307731043179</v>
      </c>
      <c r="W465" s="172">
        <f t="shared" si="214"/>
        <v>0.54686923748451366</v>
      </c>
      <c r="X465" s="149">
        <f>1/PI()*ATAN('Exhibit4_Impact-Test'!$Y$25*S_RS_SP)+'Exhibit4_Impact-Test'!$Y$26</f>
        <v>0.83628668777140025</v>
      </c>
      <c r="Y465" s="172">
        <f t="shared" si="215"/>
        <v>0.83943890969932855</v>
      </c>
      <c r="Z465" s="149">
        <f>1/PI()*ATAN('Exhibit4_Impact-Test'!$Y$25*S_5050_SP)+'Exhibit4_Impact-Test'!$Y$26</f>
        <v>0.5</v>
      </c>
      <c r="AA465" s="149">
        <f t="shared" si="216"/>
        <v>0.50580087186938982</v>
      </c>
      <c r="AB465" s="195">
        <f>VLOOKUP(_xlfn.NUMBERVALUE(LEFT(A465,4)),Transactioncosts!$C:$G,5,FALSE)</f>
        <v>58.333333333333336</v>
      </c>
      <c r="AC465" s="174"/>
      <c r="AD465" s="175">
        <f t="shared" si="217"/>
        <v>1.0169047112646061</v>
      </c>
      <c r="AE465" s="149">
        <f t="shared" si="218"/>
        <v>1.0238629118804072</v>
      </c>
      <c r="AF465" s="149">
        <f t="shared" si="219"/>
        <v>1.0159355425119792</v>
      </c>
      <c r="AG465" s="176">
        <f t="shared" si="220"/>
        <v>1.0168358411186922</v>
      </c>
      <c r="AH465" s="149">
        <f t="shared" si="221"/>
        <v>1.0227067193180575</v>
      </c>
      <c r="AI465" s="149">
        <f t="shared" si="222"/>
        <v>1.0159017040927409</v>
      </c>
      <c r="AJ465" s="97"/>
      <c r="AK465" s="171">
        <f t="shared" si="223"/>
        <v>1.6763416771678669E-2</v>
      </c>
      <c r="AL465" s="149">
        <f t="shared" si="224"/>
        <v>2.3582642538452908E-2</v>
      </c>
      <c r="AM465" s="149">
        <f t="shared" si="225"/>
        <v>1.580990473426603E-2</v>
      </c>
      <c r="AN465" s="149">
        <f t="shared" si="230"/>
        <v>2.2116183591489875</v>
      </c>
      <c r="AO465" s="149">
        <f t="shared" si="230"/>
        <v>6.0288977219892299</v>
      </c>
      <c r="AP465" s="149">
        <f t="shared" si="230"/>
        <v>2.1082143593079112</v>
      </c>
      <c r="AQ465" s="97"/>
      <c r="AR465" s="171">
        <f t="shared" si="226"/>
        <v>1.6695689208436088E-2</v>
      </c>
      <c r="AS465" s="149">
        <f t="shared" si="227"/>
        <v>2.2452758983329615E-2</v>
      </c>
      <c r="AT465" s="149">
        <f t="shared" si="228"/>
        <v>1.5776596535690694E-2</v>
      </c>
      <c r="AU465" s="175">
        <f t="shared" si="231"/>
        <v>2.1690473156073247</v>
      </c>
      <c r="AV465" s="149">
        <f t="shared" si="232"/>
        <v>5.1440384773472321</v>
      </c>
      <c r="AW465" s="149">
        <f t="shared" si="233"/>
        <v>2.0879590810856232</v>
      </c>
    </row>
    <row r="466" spans="1:49" ht="15" x14ac:dyDescent="0.25">
      <c r="A466" s="130">
        <v>1909.09</v>
      </c>
      <c r="B466" s="138"/>
      <c r="C466" s="166">
        <f>raw_Data!B472</f>
        <v>10.19</v>
      </c>
      <c r="D466" s="167">
        <f>raw_Data!J472</f>
        <v>3.5833333333333335E-2</v>
      </c>
      <c r="E466" s="167">
        <f>raw_Data!L472</f>
        <v>3.1611235488977485E-3</v>
      </c>
      <c r="F466" s="168">
        <f t="shared" si="208"/>
        <v>10.18</v>
      </c>
      <c r="G466" s="167">
        <f>raw_Data!K472</f>
        <v>3.5199738048461039E-3</v>
      </c>
      <c r="H466" s="167">
        <f t="shared" si="209"/>
        <v>9.8231827111971981E-4</v>
      </c>
      <c r="I466" s="165"/>
      <c r="J466" s="167">
        <f t="shared" si="210"/>
        <v>1.0009971834808402</v>
      </c>
      <c r="K466" s="167">
        <f t="shared" si="229"/>
        <v>4.1583070297379621E-3</v>
      </c>
      <c r="L466" s="93"/>
      <c r="M466" s="171">
        <f t="shared" si="205"/>
        <v>1.004158307029738</v>
      </c>
      <c r="N466" s="172">
        <f t="shared" si="211"/>
        <v>1.0045022920759659</v>
      </c>
      <c r="O466" s="170">
        <f t="shared" si="206"/>
        <v>465</v>
      </c>
      <c r="P466" s="170">
        <f t="shared" si="207"/>
        <v>467</v>
      </c>
      <c r="Q466" s="169"/>
      <c r="R466" s="149">
        <f t="shared" si="212"/>
        <v>5.5300565973230874E-2</v>
      </c>
      <c r="S466" s="173">
        <f t="shared" si="213"/>
        <v>0.23765496111291196</v>
      </c>
      <c r="T466" s="149">
        <v>0</v>
      </c>
      <c r="U466" s="97"/>
      <c r="V466" s="149">
        <f>1/PI()*ATAN('Exhibit4_Impact-Test'!$Y$25*S_RDY_SP)+'Exhibit4_Impact-Test'!$Y$26</f>
        <v>0.53506292675640477</v>
      </c>
      <c r="W466" s="172">
        <f t="shared" si="214"/>
        <v>0.53514813013590312</v>
      </c>
      <c r="X466" s="149">
        <f>1/PI()*ATAN('Exhibit4_Impact-Test'!$Y$25*S_RS_SP)+'Exhibit4_Impact-Test'!$Y$26</f>
        <v>0.64123447043937365</v>
      </c>
      <c r="Y466" s="172">
        <f t="shared" si="215"/>
        <v>0.6413132601598992</v>
      </c>
      <c r="Z466" s="149">
        <f>1/PI()*ATAN('Exhibit4_Impact-Test'!$Y$25*S_5050_SP)+'Exhibit4_Impact-Test'!$Y$26</f>
        <v>0.5</v>
      </c>
      <c r="AA466" s="149">
        <f t="shared" si="216"/>
        <v>0.50008562547758972</v>
      </c>
      <c r="AB466" s="195">
        <f>VLOOKUP(_xlfn.NUMBERVALUE(LEFT(A466,4)),Transactioncosts!$C:$G,5,FALSE)</f>
        <v>58.333333333333336</v>
      </c>
      <c r="AC466" s="174"/>
      <c r="AD466" s="175">
        <f t="shared" si="217"/>
        <v>1.004342360675333</v>
      </c>
      <c r="AE466" s="149">
        <f t="shared" si="218"/>
        <v>1.004378882098695</v>
      </c>
      <c r="AF466" s="149">
        <f t="shared" si="219"/>
        <v>1.0043302995528518</v>
      </c>
      <c r="AG466" s="176">
        <f t="shared" si="220"/>
        <v>1.004336505384821</v>
      </c>
      <c r="AH466" s="149">
        <f t="shared" si="221"/>
        <v>1.0036499525037206</v>
      </c>
      <c r="AI466" s="149">
        <f t="shared" si="222"/>
        <v>1.0043298000708991</v>
      </c>
      <c r="AJ466" s="97"/>
      <c r="AK466" s="171">
        <f t="shared" si="223"/>
        <v>4.3329598319588377E-3</v>
      </c>
      <c r="AL466" s="149">
        <f t="shared" si="224"/>
        <v>4.3693226906654616E-3</v>
      </c>
      <c r="AM466" s="149">
        <f t="shared" si="225"/>
        <v>4.3209507846708895E-3</v>
      </c>
      <c r="AN466" s="149">
        <f t="shared" si="230"/>
        <v>2.2159513189809465</v>
      </c>
      <c r="AO466" s="149">
        <f t="shared" si="230"/>
        <v>6.0332670446798957</v>
      </c>
      <c r="AP466" s="149">
        <f t="shared" si="230"/>
        <v>2.1125353100925821</v>
      </c>
      <c r="AQ466" s="97"/>
      <c r="AR466" s="171">
        <f t="shared" si="226"/>
        <v>4.3271298403051665E-3</v>
      </c>
      <c r="AS466" s="149">
        <f t="shared" si="227"/>
        <v>3.6433075912489987E-3</v>
      </c>
      <c r="AT466" s="149">
        <f t="shared" si="228"/>
        <v>4.3204534561753615E-3</v>
      </c>
      <c r="AU466" s="175">
        <f t="shared" si="231"/>
        <v>2.1733744454476298</v>
      </c>
      <c r="AV466" s="149">
        <f t="shared" si="232"/>
        <v>5.1476817849384808</v>
      </c>
      <c r="AW466" s="149">
        <f t="shared" si="233"/>
        <v>2.0922795345417984</v>
      </c>
    </row>
    <row r="467" spans="1:49" ht="15" x14ac:dyDescent="0.25">
      <c r="A467" s="130">
        <v>1909.1</v>
      </c>
      <c r="B467" s="138"/>
      <c r="C467" s="166">
        <f>raw_Data!B473</f>
        <v>10.23</v>
      </c>
      <c r="D467" s="167">
        <f>raw_Data!J473</f>
        <v>3.6108333333333333E-2</v>
      </c>
      <c r="E467" s="167">
        <f>raw_Data!L473</f>
        <v>3.171184225439827E-3</v>
      </c>
      <c r="F467" s="168">
        <f t="shared" si="208"/>
        <v>10.19</v>
      </c>
      <c r="G467" s="167">
        <f>raw_Data!K473</f>
        <v>3.5435067059208375E-3</v>
      </c>
      <c r="H467" s="167">
        <f t="shared" si="209"/>
        <v>3.9254170755642637E-3</v>
      </c>
      <c r="I467" s="165"/>
      <c r="J467" s="167">
        <f t="shared" si="210"/>
        <v>1.000996510684395</v>
      </c>
      <c r="K467" s="167">
        <f t="shared" si="229"/>
        <v>4.1676949098348182E-3</v>
      </c>
      <c r="L467" s="93"/>
      <c r="M467" s="171">
        <f t="shared" si="205"/>
        <v>1.0041676949098348</v>
      </c>
      <c r="N467" s="172">
        <f t="shared" si="211"/>
        <v>1.0074689237814851</v>
      </c>
      <c r="O467" s="170">
        <f t="shared" si="206"/>
        <v>466</v>
      </c>
      <c r="P467" s="170">
        <f t="shared" si="207"/>
        <v>468</v>
      </c>
      <c r="Q467" s="169"/>
      <c r="R467" s="149">
        <f t="shared" si="212"/>
        <v>5.7032698670932976E-2</v>
      </c>
      <c r="S467" s="173">
        <f t="shared" si="213"/>
        <v>0.55392571405209001</v>
      </c>
      <c r="T467" s="149">
        <v>0</v>
      </c>
      <c r="U467" s="97"/>
      <c r="V467" s="149">
        <f>1/PI()*ATAN('Exhibit4_Impact-Test'!$Y$25*S_RDY_SP)+'Exhibit4_Impact-Test'!$Y$26</f>
        <v>0.53615189422367093</v>
      </c>
      <c r="W467" s="172">
        <f t="shared" si="214"/>
        <v>0.53696804087204753</v>
      </c>
      <c r="X467" s="149">
        <f>1/PI()*ATAN('Exhibit4_Impact-Test'!$Y$25*S_RS_SP)+'Exhibit4_Impact-Test'!$Y$26</f>
        <v>0.76627261929837442</v>
      </c>
      <c r="Y467" s="172">
        <f t="shared" si="215"/>
        <v>0.76685993229959881</v>
      </c>
      <c r="Z467" s="149">
        <f>1/PI()*ATAN('Exhibit4_Impact-Test'!$Y$25*S_5050_SP)+'Exhibit4_Impact-Test'!$Y$26</f>
        <v>0.5</v>
      </c>
      <c r="AA467" s="149">
        <f t="shared" si="216"/>
        <v>0.50082053310249397</v>
      </c>
      <c r="AB467" s="195">
        <f>VLOOKUP(_xlfn.NUMBERVALUE(LEFT(A467,4)),Transactioncosts!$C:$G,5,FALSE)</f>
        <v>58.333333333333336</v>
      </c>
      <c r="AC467" s="174"/>
      <c r="AD467" s="175">
        <f t="shared" si="217"/>
        <v>1.005937655022636</v>
      </c>
      <c r="AE467" s="149">
        <f t="shared" si="218"/>
        <v>1.0066973362042178</v>
      </c>
      <c r="AF467" s="149">
        <f t="shared" si="219"/>
        <v>1.0058183093456599</v>
      </c>
      <c r="AG467" s="176">
        <f t="shared" si="220"/>
        <v>1.0059342109803904</v>
      </c>
      <c r="AH467" s="149">
        <f t="shared" si="221"/>
        <v>1.0035041629456991</v>
      </c>
      <c r="AI467" s="149">
        <f t="shared" si="222"/>
        <v>1.005813522902562</v>
      </c>
      <c r="AJ467" s="97"/>
      <c r="AK467" s="171">
        <f t="shared" si="223"/>
        <v>5.9200966186003581E-3</v>
      </c>
      <c r="AL467" s="149">
        <f t="shared" si="224"/>
        <v>6.6750086826072655E-3</v>
      </c>
      <c r="AM467" s="149">
        <f t="shared" si="225"/>
        <v>5.8014483538704788E-3</v>
      </c>
      <c r="AN467" s="149">
        <f t="shared" si="230"/>
        <v>2.2218714155995469</v>
      </c>
      <c r="AO467" s="149">
        <f t="shared" si="230"/>
        <v>6.0399420533625028</v>
      </c>
      <c r="AP467" s="149">
        <f t="shared" si="230"/>
        <v>2.1183367584464525</v>
      </c>
      <c r="AQ467" s="97"/>
      <c r="AR467" s="171">
        <f t="shared" si="226"/>
        <v>5.9166728993229863E-3</v>
      </c>
      <c r="AS467" s="149">
        <f t="shared" si="227"/>
        <v>3.4980376718584654E-3</v>
      </c>
      <c r="AT467" s="149">
        <f t="shared" si="228"/>
        <v>5.7966895873594821E-3</v>
      </c>
      <c r="AU467" s="175">
        <f t="shared" si="231"/>
        <v>2.1792911183469528</v>
      </c>
      <c r="AV467" s="149">
        <f t="shared" si="232"/>
        <v>5.1511798226103389</v>
      </c>
      <c r="AW467" s="149">
        <f t="shared" si="233"/>
        <v>2.0980762241291577</v>
      </c>
    </row>
    <row r="468" spans="1:49" ht="15" x14ac:dyDescent="0.25">
      <c r="A468" s="130">
        <v>1909.11</v>
      </c>
      <c r="B468" s="138"/>
      <c r="C468" s="166">
        <f>raw_Data!B474</f>
        <v>10.18</v>
      </c>
      <c r="D468" s="167">
        <f>raw_Data!J474</f>
        <v>3.6391666666666662E-2</v>
      </c>
      <c r="E468" s="167">
        <f>raw_Data!L474</f>
        <v>3.1812437922345005E-3</v>
      </c>
      <c r="F468" s="168">
        <f t="shared" si="208"/>
        <v>10.23</v>
      </c>
      <c r="G468" s="167">
        <f>raw_Data!K474</f>
        <v>3.5573476702508953E-3</v>
      </c>
      <c r="H468" s="167">
        <f t="shared" si="209"/>
        <v>-4.8875855327469298E-3</v>
      </c>
      <c r="I468" s="165"/>
      <c r="J468" s="167">
        <f t="shared" si="210"/>
        <v>1.0009958385401165</v>
      </c>
      <c r="K468" s="167">
        <f t="shared" si="229"/>
        <v>4.1770823323510342E-3</v>
      </c>
      <c r="L468" s="93"/>
      <c r="M468" s="171">
        <f t="shared" si="205"/>
        <v>1.004177082332351</v>
      </c>
      <c r="N468" s="172">
        <f t="shared" si="211"/>
        <v>0.99866976213750402</v>
      </c>
      <c r="O468" s="170">
        <f t="shared" si="206"/>
        <v>467</v>
      </c>
      <c r="P468" s="170">
        <f t="shared" si="207"/>
        <v>469</v>
      </c>
      <c r="Q468" s="169"/>
      <c r="R468" s="149">
        <f t="shared" si="212"/>
        <v>5.7391931969347741E-2</v>
      </c>
      <c r="S468" s="173">
        <f t="shared" si="213"/>
        <v>-0.60649276246932371</v>
      </c>
      <c r="T468" s="149">
        <v>0</v>
      </c>
      <c r="U468" s="97"/>
      <c r="V468" s="149">
        <f>1/PI()*ATAN('Exhibit4_Impact-Test'!$Y$25*S_RDY_SP)+'Exhibit4_Impact-Test'!$Y$26</f>
        <v>0.5363776336299606</v>
      </c>
      <c r="W468" s="172">
        <f t="shared" si="214"/>
        <v>0.53500976460737504</v>
      </c>
      <c r="X468" s="149">
        <f>1/PI()*ATAN('Exhibit4_Impact-Test'!$Y$25*S_RS_SP)+'Exhibit4_Impact-Test'!$Y$26</f>
        <v>0.21945880226781261</v>
      </c>
      <c r="Y468" s="172">
        <f t="shared" si="215"/>
        <v>0.21851820894952476</v>
      </c>
      <c r="Z468" s="149">
        <f>1/PI()*ATAN('Exhibit4_Impact-Test'!$Y$25*S_5050_SP)+'Exhibit4_Impact-Test'!$Y$26</f>
        <v>0.5</v>
      </c>
      <c r="AA468" s="149">
        <f t="shared" si="216"/>
        <v>0.49862512697612071</v>
      </c>
      <c r="AB468" s="195">
        <f>VLOOKUP(_xlfn.NUMBERVALUE(LEFT(A468,4)),Transactioncosts!$C:$G,5,FALSE)</f>
        <v>58.333333333333336</v>
      </c>
      <c r="AC468" s="174"/>
      <c r="AD468" s="175">
        <f t="shared" si="217"/>
        <v>1.0012230789585965</v>
      </c>
      <c r="AE468" s="149">
        <f t="shared" si="218"/>
        <v>1.0029684524386846</v>
      </c>
      <c r="AF468" s="149">
        <f t="shared" si="219"/>
        <v>1.0014234222349274</v>
      </c>
      <c r="AG468" s="176">
        <f t="shared" si="220"/>
        <v>1.0011982066794389</v>
      </c>
      <c r="AH468" s="149">
        <f t="shared" si="221"/>
        <v>0.99946023014196417</v>
      </c>
      <c r="AI468" s="149">
        <f t="shared" si="222"/>
        <v>1.0014154021422881</v>
      </c>
      <c r="AJ468" s="97"/>
      <c r="AK468" s="171">
        <f t="shared" si="223"/>
        <v>1.2223316068451083E-3</v>
      </c>
      <c r="AL468" s="149">
        <f t="shared" si="224"/>
        <v>2.9640552834258871E-3</v>
      </c>
      <c r="AM468" s="149">
        <f t="shared" si="225"/>
        <v>1.4224101298194131E-3</v>
      </c>
      <c r="AN468" s="149">
        <f t="shared" si="230"/>
        <v>2.2230937472063919</v>
      </c>
      <c r="AO468" s="149">
        <f t="shared" si="230"/>
        <v>6.042906108645929</v>
      </c>
      <c r="AP468" s="149">
        <f t="shared" si="230"/>
        <v>2.1197591685762718</v>
      </c>
      <c r="AQ468" s="97"/>
      <c r="AR468" s="171">
        <f t="shared" si="226"/>
        <v>1.1974894027222641E-3</v>
      </c>
      <c r="AS468" s="149">
        <f t="shared" si="227"/>
        <v>-5.3991558622780412E-4</v>
      </c>
      <c r="AT468" s="149">
        <f t="shared" si="228"/>
        <v>1.414401404861852E-3</v>
      </c>
      <c r="AU468" s="175">
        <f t="shared" si="231"/>
        <v>2.180488607749675</v>
      </c>
      <c r="AV468" s="149">
        <f t="shared" si="232"/>
        <v>5.1506399070241109</v>
      </c>
      <c r="AW468" s="149">
        <f t="shared" si="233"/>
        <v>2.0994906255340196</v>
      </c>
    </row>
    <row r="469" spans="1:49" ht="15" x14ac:dyDescent="0.25">
      <c r="A469" s="130">
        <v>1909.12</v>
      </c>
      <c r="B469" s="138"/>
      <c r="C469" s="166">
        <f>raw_Data!B475</f>
        <v>10.3</v>
      </c>
      <c r="D469" s="167">
        <f>raw_Data!J475</f>
        <v>3.6666666666666667E-2</v>
      </c>
      <c r="E469" s="167">
        <f>raw_Data!L475</f>
        <v>3.1913022495377863E-3</v>
      </c>
      <c r="F469" s="168">
        <f t="shared" si="208"/>
        <v>10.18</v>
      </c>
      <c r="G469" s="167">
        <f>raw_Data!K475</f>
        <v>3.6018336607727573E-3</v>
      </c>
      <c r="H469" s="167">
        <f t="shared" si="209"/>
        <v>1.1787819253438192E-2</v>
      </c>
      <c r="I469" s="165"/>
      <c r="J469" s="167">
        <f t="shared" si="210"/>
        <v>1.0009951670472608</v>
      </c>
      <c r="K469" s="167">
        <f t="shared" si="229"/>
        <v>4.1864692967985562E-3</v>
      </c>
      <c r="L469" s="93"/>
      <c r="M469" s="171">
        <f t="shared" si="205"/>
        <v>1.0041864692967986</v>
      </c>
      <c r="N469" s="172">
        <f t="shared" si="211"/>
        <v>1.015389652914211</v>
      </c>
      <c r="O469" s="170">
        <f t="shared" si="206"/>
        <v>468</v>
      </c>
      <c r="P469" s="170">
        <f t="shared" si="207"/>
        <v>470</v>
      </c>
      <c r="Q469" s="169"/>
      <c r="R469" s="149">
        <f t="shared" si="212"/>
        <v>6.2005759399340117E-2</v>
      </c>
      <c r="S469" s="173">
        <f t="shared" si="213"/>
        <v>0.78747876319793142</v>
      </c>
      <c r="T469" s="149">
        <v>0</v>
      </c>
      <c r="U469" s="97"/>
      <c r="V469" s="149">
        <f>1/PI()*ATAN('Exhibit4_Impact-Test'!$Y$25*S_RDY_SP)+'Exhibit4_Impact-Test'!$Y$26</f>
        <v>0.53927358389154589</v>
      </c>
      <c r="W469" s="172">
        <f t="shared" si="214"/>
        <v>0.54202891814695997</v>
      </c>
      <c r="X469" s="149">
        <f>1/PI()*ATAN('Exhibit4_Impact-Test'!$Y$25*S_RS_SP)+'Exhibit4_Impact-Test'!$Y$26</f>
        <v>0.81992774553017056</v>
      </c>
      <c r="Y469" s="172">
        <f t="shared" si="215"/>
        <v>0.82156002614317336</v>
      </c>
      <c r="Z469" s="149">
        <f>1/PI()*ATAN('Exhibit4_Impact-Test'!$Y$25*S_5050_SP)+'Exhibit4_Impact-Test'!$Y$26</f>
        <v>0.5</v>
      </c>
      <c r="AA469" s="149">
        <f t="shared" si="216"/>
        <v>0.50277364727533702</v>
      </c>
      <c r="AB469" s="195">
        <f>VLOOKUP(_xlfn.NUMBERVALUE(LEFT(A469,4)),Transactioncosts!$C:$G,5,FALSE)</f>
        <v>58.333333333333336</v>
      </c>
      <c r="AC469" s="174"/>
      <c r="AD469" s="175">
        <f t="shared" si="217"/>
        <v>1.0102280502771557</v>
      </c>
      <c r="AE469" s="149">
        <f t="shared" si="218"/>
        <v>1.0133722703829842</v>
      </c>
      <c r="AF469" s="149">
        <f t="shared" si="219"/>
        <v>1.0097880611055048</v>
      </c>
      <c r="AG469" s="176">
        <f t="shared" si="220"/>
        <v>1.0101951770916737</v>
      </c>
      <c r="AH469" s="149">
        <f t="shared" si="221"/>
        <v>1.0095483717589515</v>
      </c>
      <c r="AI469" s="149">
        <f t="shared" si="222"/>
        <v>1.0097718814963987</v>
      </c>
      <c r="AJ469" s="97"/>
      <c r="AK469" s="171">
        <f t="shared" si="223"/>
        <v>1.0176097719530567E-2</v>
      </c>
      <c r="AL469" s="149">
        <f t="shared" si="224"/>
        <v>1.3283650731860155E-2</v>
      </c>
      <c r="AM469" s="149">
        <f t="shared" si="225"/>
        <v>9.7404683439728679E-3</v>
      </c>
      <c r="AN469" s="149">
        <f t="shared" si="230"/>
        <v>2.2332698449259225</v>
      </c>
      <c r="AO469" s="149">
        <f t="shared" si="230"/>
        <v>6.0561897593777889</v>
      </c>
      <c r="AP469" s="149">
        <f t="shared" si="230"/>
        <v>2.1294996369202446</v>
      </c>
      <c r="AQ469" s="97"/>
      <c r="AR469" s="171">
        <f t="shared" si="226"/>
        <v>1.0143556829048266E-2</v>
      </c>
      <c r="AS469" s="149">
        <f t="shared" si="227"/>
        <v>9.5030741745041059E-3</v>
      </c>
      <c r="AT469" s="149">
        <f t="shared" si="228"/>
        <v>9.7244454384229091E-3</v>
      </c>
      <c r="AU469" s="175">
        <f t="shared" si="231"/>
        <v>2.1906321645787235</v>
      </c>
      <c r="AV469" s="149">
        <f t="shared" si="232"/>
        <v>5.1601429811986153</v>
      </c>
      <c r="AW469" s="149">
        <f t="shared" si="233"/>
        <v>2.1092150709724424</v>
      </c>
    </row>
    <row r="470" spans="1:49" ht="15" x14ac:dyDescent="0.25">
      <c r="A470" s="130">
        <v>1910.01</v>
      </c>
      <c r="B470" s="138"/>
      <c r="C470" s="166">
        <f>raw_Data!B476</f>
        <v>10.08</v>
      </c>
      <c r="D470" s="167">
        <f>raw_Data!J476</f>
        <v>3.6874999999999998E-2</v>
      </c>
      <c r="E470" s="167">
        <f>raw_Data!L476</f>
        <v>3.2013595976057019E-3</v>
      </c>
      <c r="F470" s="168">
        <f t="shared" si="208"/>
        <v>10.3</v>
      </c>
      <c r="G470" s="167">
        <f>raw_Data!K476</f>
        <v>3.5800970873786403E-3</v>
      </c>
      <c r="H470" s="167">
        <f t="shared" si="209"/>
        <v>-2.1359223300970953E-2</v>
      </c>
      <c r="I470" s="165"/>
      <c r="J470" s="167">
        <f t="shared" si="210"/>
        <v>1.0009944962050632</v>
      </c>
      <c r="K470" s="167">
        <f t="shared" si="229"/>
        <v>4.1958558026689019E-3</v>
      </c>
      <c r="L470" s="93"/>
      <c r="M470" s="171">
        <f t="shared" si="205"/>
        <v>1.0041958558026689</v>
      </c>
      <c r="N470" s="172">
        <f t="shared" si="211"/>
        <v>0.98222087378640777</v>
      </c>
      <c r="O470" s="170">
        <f t="shared" si="206"/>
        <v>469</v>
      </c>
      <c r="P470" s="170">
        <f t="shared" si="207"/>
        <v>471</v>
      </c>
      <c r="Q470" s="169"/>
      <c r="R470" s="149">
        <f t="shared" si="212"/>
        <v>5.741720706401348E-2</v>
      </c>
      <c r="S470" s="173">
        <f t="shared" si="213"/>
        <v>-0.87001083773248777</v>
      </c>
      <c r="T470" s="149">
        <v>0</v>
      </c>
      <c r="U470" s="97"/>
      <c r="V470" s="149">
        <f>1/PI()*ATAN('Exhibit4_Impact-Test'!$Y$25*S_RDY_SP)+'Exhibit4_Impact-Test'!$Y$26</f>
        <v>0.53639351492146869</v>
      </c>
      <c r="W470" s="172">
        <f t="shared" si="214"/>
        <v>0.53088707351540765</v>
      </c>
      <c r="X470" s="149">
        <f>1/PI()*ATAN('Exhibit4_Impact-Test'!$Y$25*S_RS_SP)+'Exhibit4_Impact-Test'!$Y$26</f>
        <v>0.16603454773758175</v>
      </c>
      <c r="Y470" s="172">
        <f t="shared" si="215"/>
        <v>0.1629934004839857</v>
      </c>
      <c r="Z470" s="149">
        <f>1/PI()*ATAN('Exhibit4_Impact-Test'!$Y$25*S_5050_SP)+'Exhibit4_Impact-Test'!$Y$26</f>
        <v>0.5</v>
      </c>
      <c r="AA470" s="149">
        <f t="shared" si="216"/>
        <v>0.49446868784154696</v>
      </c>
      <c r="AB470" s="195">
        <f>VLOOKUP(_xlfn.NUMBERVALUE(LEFT(A470,4)),Transactioncosts!$C:$G,5,FALSE)</f>
        <v>50</v>
      </c>
      <c r="AC470" s="174"/>
      <c r="AD470" s="175">
        <f t="shared" si="217"/>
        <v>0.99240861795863056</v>
      </c>
      <c r="AE470" s="149">
        <f t="shared" si="218"/>
        <v>1.0005472496020575</v>
      </c>
      <c r="AF470" s="149">
        <f t="shared" si="219"/>
        <v>0.99320836479453833</v>
      </c>
      <c r="AG470" s="176">
        <f t="shared" si="220"/>
        <v>0.99234352494904354</v>
      </c>
      <c r="AH470" s="149">
        <f t="shared" si="221"/>
        <v>1.0005262378590236</v>
      </c>
      <c r="AI470" s="149">
        <f t="shared" si="222"/>
        <v>0.99318070823374605</v>
      </c>
      <c r="AJ470" s="97"/>
      <c r="AK470" s="171">
        <f t="shared" si="223"/>
        <v>-7.6203432454949567E-3</v>
      </c>
      <c r="AL470" s="149">
        <f t="shared" si="224"/>
        <v>5.4709991560214532E-4</v>
      </c>
      <c r="AM470" s="149">
        <f t="shared" si="225"/>
        <v>-6.8148033190134341E-3</v>
      </c>
      <c r="AN470" s="149">
        <f t="shared" si="230"/>
        <v>2.2256495016804276</v>
      </c>
      <c r="AO470" s="149">
        <f t="shared" si="230"/>
        <v>6.056736859293391</v>
      </c>
      <c r="AP470" s="149">
        <f t="shared" si="230"/>
        <v>2.1226848336012312</v>
      </c>
      <c r="AQ470" s="97"/>
      <c r="AR470" s="171">
        <f t="shared" si="226"/>
        <v>-7.6859363321107902E-3</v>
      </c>
      <c r="AS470" s="149">
        <f t="shared" si="227"/>
        <v>5.2609944443868109E-4</v>
      </c>
      <c r="AT470" s="149">
        <f t="shared" si="228"/>
        <v>-6.8426493851941276E-3</v>
      </c>
      <c r="AU470" s="175">
        <f t="shared" si="231"/>
        <v>2.1829462282466126</v>
      </c>
      <c r="AV470" s="149">
        <f t="shared" si="232"/>
        <v>5.1606690806430535</v>
      </c>
      <c r="AW470" s="149">
        <f t="shared" si="233"/>
        <v>2.1023724215872481</v>
      </c>
    </row>
    <row r="471" spans="1:49" ht="15" x14ac:dyDescent="0.25">
      <c r="A471" s="130">
        <v>1910.02</v>
      </c>
      <c r="B471" s="138"/>
      <c r="C471" s="166">
        <f>raw_Data!B477</f>
        <v>9.7200000000000006</v>
      </c>
      <c r="D471" s="167">
        <f>raw_Data!J477</f>
        <v>3.7083333333333336E-2</v>
      </c>
      <c r="E471" s="167">
        <f>raw_Data!L477</f>
        <v>3.2060526471708872E-3</v>
      </c>
      <c r="F471" s="168">
        <f t="shared" si="208"/>
        <v>10.08</v>
      </c>
      <c r="G471" s="167">
        <f>raw_Data!K477</f>
        <v>3.6789021164021166E-3</v>
      </c>
      <c r="H471" s="167">
        <f t="shared" si="209"/>
        <v>-3.5714285714285698E-2</v>
      </c>
      <c r="I471" s="165"/>
      <c r="J471" s="167">
        <f t="shared" si="210"/>
        <v>1.0004637991097844</v>
      </c>
      <c r="K471" s="167">
        <f t="shared" si="229"/>
        <v>3.6698517569553335E-3</v>
      </c>
      <c r="L471" s="93"/>
      <c r="M471" s="171">
        <f t="shared" si="205"/>
        <v>1.0036698517569553</v>
      </c>
      <c r="N471" s="172">
        <f t="shared" si="211"/>
        <v>0.96796461640211651</v>
      </c>
      <c r="O471" s="170">
        <f t="shared" si="206"/>
        <v>470</v>
      </c>
      <c r="P471" s="170">
        <f t="shared" si="207"/>
        <v>472</v>
      </c>
      <c r="Q471" s="169"/>
      <c r="R471" s="149">
        <f t="shared" si="212"/>
        <v>6.9407609571619289E-2</v>
      </c>
      <c r="S471" s="173">
        <f t="shared" si="213"/>
        <v>-0.91773592415214389</v>
      </c>
      <c r="T471" s="149">
        <v>0</v>
      </c>
      <c r="U471" s="97"/>
      <c r="V471" s="149">
        <f>1/PI()*ATAN('Exhibit4_Impact-Test'!$Y$25*S_RDY_SP)+'Exhibit4_Impact-Test'!$Y$26</f>
        <v>0.54390567543280099</v>
      </c>
      <c r="W471" s="172">
        <f t="shared" si="214"/>
        <v>0.53490645428560391</v>
      </c>
      <c r="X471" s="149">
        <f>1/PI()*ATAN('Exhibit4_Impact-Test'!$Y$25*S_RS_SP)+'Exhibit4_Impact-Test'!$Y$26</f>
        <v>0.15879105187720999</v>
      </c>
      <c r="Y471" s="172">
        <f t="shared" si="215"/>
        <v>0.15401211614740223</v>
      </c>
      <c r="Z471" s="149">
        <f>1/PI()*ATAN('Exhibit4_Impact-Test'!$Y$25*S_5050_SP)+'Exhibit4_Impact-Test'!$Y$26</f>
        <v>0.5</v>
      </c>
      <c r="AA471" s="149">
        <f t="shared" si="216"/>
        <v>0.49094527004587796</v>
      </c>
      <c r="AB471" s="195">
        <f>VLOOKUP(_xlfn.NUMBERVALUE(LEFT(A471,4)),Transactioncosts!$C:$G,5,FALSE)</f>
        <v>50</v>
      </c>
      <c r="AC471" s="174"/>
      <c r="AD471" s="175">
        <f t="shared" si="217"/>
        <v>0.98424957160479454</v>
      </c>
      <c r="AE471" s="149">
        <f t="shared" si="218"/>
        <v>0.99800017987743705</v>
      </c>
      <c r="AF471" s="149">
        <f t="shared" si="219"/>
        <v>0.98581723407953592</v>
      </c>
      <c r="AG471" s="176">
        <f t="shared" si="220"/>
        <v>0.98414210483235909</v>
      </c>
      <c r="AH471" s="149">
        <f t="shared" si="221"/>
        <v>0.99458865948877595</v>
      </c>
      <c r="AI471" s="149">
        <f t="shared" si="222"/>
        <v>0.98577196042976534</v>
      </c>
      <c r="AJ471" s="97"/>
      <c r="AK471" s="171">
        <f t="shared" si="223"/>
        <v>-1.5875784408784125E-2</v>
      </c>
      <c r="AL471" s="149">
        <f t="shared" si="224"/>
        <v>-2.0018224327764396E-3</v>
      </c>
      <c r="AM471" s="149">
        <f t="shared" si="225"/>
        <v>-1.4284302535071711E-2</v>
      </c>
      <c r="AN471" s="149">
        <f t="shared" si="230"/>
        <v>2.2097737172716436</v>
      </c>
      <c r="AO471" s="149">
        <f t="shared" si="230"/>
        <v>6.054735036860615</v>
      </c>
      <c r="AP471" s="149">
        <f t="shared" si="230"/>
        <v>2.1084005310661595</v>
      </c>
      <c r="AQ471" s="97"/>
      <c r="AR471" s="171">
        <f t="shared" si="226"/>
        <v>-1.5984976876755482E-2</v>
      </c>
      <c r="AS471" s="149">
        <f t="shared" si="227"/>
        <v>-5.4260348489725023E-3</v>
      </c>
      <c r="AT471" s="149">
        <f t="shared" si="228"/>
        <v>-1.4330228582855523E-2</v>
      </c>
      <c r="AU471" s="175">
        <f t="shared" si="231"/>
        <v>2.1669612513698571</v>
      </c>
      <c r="AV471" s="149">
        <f t="shared" si="232"/>
        <v>5.155243045794081</v>
      </c>
      <c r="AW471" s="149">
        <f t="shared" si="233"/>
        <v>2.0880421930043926</v>
      </c>
    </row>
    <row r="472" spans="1:49" ht="15" x14ac:dyDescent="0.25">
      <c r="A472" s="130">
        <v>1910.03</v>
      </c>
      <c r="B472" s="138"/>
      <c r="C472" s="166">
        <f>raw_Data!B478</f>
        <v>9.9600000000000009</v>
      </c>
      <c r="D472" s="167">
        <f>raw_Data!J478</f>
        <v>3.7291666666666667E-2</v>
      </c>
      <c r="E472" s="167">
        <f>raw_Data!L478</f>
        <v>3.2107454552507964E-3</v>
      </c>
      <c r="F472" s="168">
        <f t="shared" si="208"/>
        <v>9.7200000000000006</v>
      </c>
      <c r="G472" s="167">
        <f>raw_Data!K478</f>
        <v>3.8365912208504801E-3</v>
      </c>
      <c r="H472" s="167">
        <f t="shared" si="209"/>
        <v>2.4691358024691468E-2</v>
      </c>
      <c r="I472" s="165"/>
      <c r="J472" s="167">
        <f t="shared" si="210"/>
        <v>1.0004636532554052</v>
      </c>
      <c r="K472" s="167">
        <f t="shared" si="229"/>
        <v>3.6743987106560017E-3</v>
      </c>
      <c r="L472" s="93"/>
      <c r="M472" s="171">
        <f t="shared" si="205"/>
        <v>1.003674398710656</v>
      </c>
      <c r="N472" s="172">
        <f t="shared" si="211"/>
        <v>1.0285279492455419</v>
      </c>
      <c r="O472" s="170">
        <f t="shared" si="206"/>
        <v>471</v>
      </c>
      <c r="P472" s="170">
        <f t="shared" si="207"/>
        <v>473</v>
      </c>
      <c r="Q472" s="169"/>
      <c r="R472" s="149">
        <f t="shared" si="212"/>
        <v>8.9531514796976783E-2</v>
      </c>
      <c r="S472" s="173">
        <f t="shared" si="213"/>
        <v>0.885077053032576</v>
      </c>
      <c r="T472" s="149">
        <v>0</v>
      </c>
      <c r="U472" s="97"/>
      <c r="V472" s="149">
        <f>1/PI()*ATAN('Exhibit4_Impact-Test'!$Y$25*S_RDY_SP)+'Exhibit4_Impact-Test'!$Y$26</f>
        <v>0.55639980877270168</v>
      </c>
      <c r="W472" s="172">
        <f t="shared" si="214"/>
        <v>0.56242861710591285</v>
      </c>
      <c r="X472" s="149">
        <f>1/PI()*ATAN('Exhibit4_Impact-Test'!$Y$25*S_RS_SP)+'Exhibit4_Impact-Test'!$Y$26</f>
        <v>0.83631619387962064</v>
      </c>
      <c r="Y472" s="172">
        <f t="shared" si="215"/>
        <v>0.8396372004079119</v>
      </c>
      <c r="Z472" s="149">
        <f>1/PI()*ATAN('Exhibit4_Impact-Test'!$Y$25*S_5050_SP)+'Exhibit4_Impact-Test'!$Y$26</f>
        <v>0.5</v>
      </c>
      <c r="AA472" s="149">
        <f t="shared" si="216"/>
        <v>0.50611493008062935</v>
      </c>
      <c r="AB472" s="195">
        <f>VLOOKUP(_xlfn.NUMBERVALUE(LEFT(A472,4)),Transactioncosts!$C:$G,5,FALSE)</f>
        <v>50</v>
      </c>
      <c r="AC472" s="174"/>
      <c r="AD472" s="175">
        <f t="shared" si="217"/>
        <v>1.0175029094755892</v>
      </c>
      <c r="AE472" s="149">
        <f t="shared" si="218"/>
        <v>1.0244598254983865</v>
      </c>
      <c r="AF472" s="149">
        <f t="shared" si="219"/>
        <v>1.016101173978099</v>
      </c>
      <c r="AG472" s="176">
        <f t="shared" si="220"/>
        <v>1.0174416055159943</v>
      </c>
      <c r="AH472" s="149">
        <f t="shared" si="221"/>
        <v>1.021082108581018</v>
      </c>
      <c r="AI472" s="149">
        <f t="shared" si="222"/>
        <v>1.0160705993276957</v>
      </c>
      <c r="AJ472" s="97"/>
      <c r="AK472" s="171">
        <f t="shared" si="223"/>
        <v>1.7351497765993314E-2</v>
      </c>
      <c r="AL472" s="149">
        <f t="shared" si="224"/>
        <v>2.4165474163551637E-2</v>
      </c>
      <c r="AM472" s="149">
        <f t="shared" si="225"/>
        <v>1.5972924885567934E-2</v>
      </c>
      <c r="AN472" s="149">
        <f t="shared" si="230"/>
        <v>2.2271252150376371</v>
      </c>
      <c r="AO472" s="149">
        <f t="shared" si="230"/>
        <v>6.078900511024167</v>
      </c>
      <c r="AP472" s="149">
        <f t="shared" si="230"/>
        <v>2.1243734559517273</v>
      </c>
      <c r="AQ472" s="97"/>
      <c r="AR472" s="171">
        <f t="shared" si="226"/>
        <v>1.7291246531463991E-2</v>
      </c>
      <c r="AS472" s="149">
        <f t="shared" si="227"/>
        <v>2.0862955714965884E-2</v>
      </c>
      <c r="AT472" s="149">
        <f t="shared" si="228"/>
        <v>1.5942834269403332E-2</v>
      </c>
      <c r="AU472" s="175">
        <f t="shared" si="231"/>
        <v>2.1842524979013209</v>
      </c>
      <c r="AV472" s="149">
        <f t="shared" si="232"/>
        <v>5.176106001509047</v>
      </c>
      <c r="AW472" s="149">
        <f t="shared" si="233"/>
        <v>2.1039850272737959</v>
      </c>
    </row>
    <row r="473" spans="1:49" ht="15" x14ac:dyDescent="0.25">
      <c r="A473" s="130">
        <v>1910.04</v>
      </c>
      <c r="B473" s="138"/>
      <c r="C473" s="166">
        <f>raw_Data!B479</f>
        <v>9.7200000000000006</v>
      </c>
      <c r="D473" s="167">
        <f>raw_Data!J479</f>
        <v>3.7499999999999999E-2</v>
      </c>
      <c r="E473" s="167">
        <f>raw_Data!L479</f>
        <v>3.2154380218716305E-3</v>
      </c>
      <c r="F473" s="168">
        <f t="shared" si="208"/>
        <v>9.9600000000000009</v>
      </c>
      <c r="G473" s="167">
        <f>raw_Data!K479</f>
        <v>3.765060240963855E-3</v>
      </c>
      <c r="H473" s="167">
        <f t="shared" si="209"/>
        <v>-2.4096385542168641E-2</v>
      </c>
      <c r="I473" s="165"/>
      <c r="J473" s="167">
        <f t="shared" si="210"/>
        <v>1.0004635074669812</v>
      </c>
      <c r="K473" s="167">
        <f t="shared" si="229"/>
        <v>3.6789454888528361E-3</v>
      </c>
      <c r="L473" s="93"/>
      <c r="M473" s="171">
        <f t="shared" si="205"/>
        <v>1.0036789454888528</v>
      </c>
      <c r="N473" s="172">
        <f t="shared" si="211"/>
        <v>0.97966867469879515</v>
      </c>
      <c r="O473" s="170">
        <f t="shared" si="206"/>
        <v>472</v>
      </c>
      <c r="P473" s="170">
        <f t="shared" si="207"/>
        <v>474</v>
      </c>
      <c r="Q473" s="169"/>
      <c r="R473" s="149">
        <f t="shared" si="212"/>
        <v>7.9462474996092811E-2</v>
      </c>
      <c r="S473" s="173">
        <f t="shared" si="213"/>
        <v>-0.88242098902465382</v>
      </c>
      <c r="T473" s="149">
        <v>0</v>
      </c>
      <c r="U473" s="97"/>
      <c r="V473" s="149">
        <f>1/PI()*ATAN('Exhibit4_Impact-Test'!$Y$25*S_RDY_SP)+'Exhibit4_Impact-Test'!$Y$26</f>
        <v>0.5501678251869152</v>
      </c>
      <c r="W473" s="172">
        <f t="shared" si="214"/>
        <v>0.5441685089140279</v>
      </c>
      <c r="X473" s="149">
        <f>1/PI()*ATAN('Exhibit4_Impact-Test'!$Y$25*S_RS_SP)+'Exhibit4_Impact-Test'!$Y$26</f>
        <v>0.16409381693419012</v>
      </c>
      <c r="Y473" s="172">
        <f t="shared" si="215"/>
        <v>0.16079953947369768</v>
      </c>
      <c r="Z473" s="149">
        <f>1/PI()*ATAN('Exhibit4_Impact-Test'!$Y$25*S_5050_SP)+'Exhibit4_Impact-Test'!$Y$26</f>
        <v>0.5</v>
      </c>
      <c r="AA473" s="149">
        <f t="shared" si="216"/>
        <v>0.49394703415940111</v>
      </c>
      <c r="AB473" s="195">
        <f>VLOOKUP(_xlfn.NUMBERVALUE(LEFT(A473,4)),Transactioncosts!$C:$G,5,FALSE)</f>
        <v>50</v>
      </c>
      <c r="AC473" s="174"/>
      <c r="AD473" s="175">
        <f t="shared" si="217"/>
        <v>0.99046926702613791</v>
      </c>
      <c r="AE473" s="149">
        <f t="shared" si="218"/>
        <v>0.99973900850928876</v>
      </c>
      <c r="AF473" s="149">
        <f t="shared" si="219"/>
        <v>0.99167381009382405</v>
      </c>
      <c r="AG473" s="176">
        <f t="shared" si="220"/>
        <v>0.99039560735674181</v>
      </c>
      <c r="AH473" s="149">
        <f t="shared" si="221"/>
        <v>0.99968563261514598</v>
      </c>
      <c r="AI473" s="149">
        <f t="shared" si="222"/>
        <v>0.99164354526462106</v>
      </c>
      <c r="AJ473" s="97"/>
      <c r="AK473" s="171">
        <f t="shared" si="223"/>
        <v>-9.5764410622687073E-3</v>
      </c>
      <c r="AL473" s="149">
        <f t="shared" si="224"/>
        <v>-2.61025554917457E-4</v>
      </c>
      <c r="AM473" s="149">
        <f t="shared" si="225"/>
        <v>-8.3610462405043495E-3</v>
      </c>
      <c r="AN473" s="149">
        <f t="shared" si="230"/>
        <v>2.2175487739753685</v>
      </c>
      <c r="AO473" s="149">
        <f t="shared" si="230"/>
        <v>6.0786394854692496</v>
      </c>
      <c r="AP473" s="149">
        <f t="shared" si="230"/>
        <v>2.1160124097112232</v>
      </c>
      <c r="AQ473" s="97"/>
      <c r="AR473" s="171">
        <f t="shared" si="226"/>
        <v>-9.6508122830244875E-3</v>
      </c>
      <c r="AS473" s="149">
        <f t="shared" si="227"/>
        <v>-3.1441680863877165E-4</v>
      </c>
      <c r="AT473" s="149">
        <f t="shared" si="228"/>
        <v>-8.3915656418735423E-3</v>
      </c>
      <c r="AU473" s="175">
        <f t="shared" si="231"/>
        <v>2.1746016856182964</v>
      </c>
      <c r="AV473" s="149">
        <f t="shared" si="232"/>
        <v>5.1757915847004083</v>
      </c>
      <c r="AW473" s="149">
        <f t="shared" si="233"/>
        <v>2.0955934616319225</v>
      </c>
    </row>
    <row r="474" spans="1:49" ht="15" x14ac:dyDescent="0.25">
      <c r="A474" s="130">
        <v>1910.05</v>
      </c>
      <c r="B474" s="138"/>
      <c r="C474" s="166">
        <f>raw_Data!B480</f>
        <v>9.56</v>
      </c>
      <c r="D474" s="167">
        <f>raw_Data!J480</f>
        <v>3.7708333333333337E-2</v>
      </c>
      <c r="E474" s="167">
        <f>raw_Data!L480</f>
        <v>3.220130347059369E-3</v>
      </c>
      <c r="F474" s="168">
        <f t="shared" si="208"/>
        <v>9.7200000000000006</v>
      </c>
      <c r="G474" s="167">
        <f>raw_Data!K480</f>
        <v>3.8794581618655693E-3</v>
      </c>
      <c r="H474" s="167">
        <f t="shared" si="209"/>
        <v>-1.6460905349794275E-2</v>
      </c>
      <c r="I474" s="165"/>
      <c r="J474" s="167">
        <f t="shared" si="210"/>
        <v>1.0004633617444545</v>
      </c>
      <c r="K474" s="167">
        <f t="shared" si="229"/>
        <v>3.6834920915138625E-3</v>
      </c>
      <c r="L474" s="93"/>
      <c r="M474" s="171">
        <f t="shared" si="205"/>
        <v>1.0036834920915139</v>
      </c>
      <c r="N474" s="172">
        <f t="shared" si="211"/>
        <v>0.98741855281207125</v>
      </c>
      <c r="O474" s="170">
        <f t="shared" si="206"/>
        <v>473</v>
      </c>
      <c r="P474" s="170">
        <f t="shared" si="207"/>
        <v>475</v>
      </c>
      <c r="Q474" s="169"/>
      <c r="R474" s="149">
        <f t="shared" si="212"/>
        <v>9.3591241196170613E-2</v>
      </c>
      <c r="S474" s="173">
        <f t="shared" si="213"/>
        <v>-0.83658355817769026</v>
      </c>
      <c r="T474" s="149">
        <v>0</v>
      </c>
      <c r="U474" s="97"/>
      <c r="V474" s="149">
        <f>1/PI()*ATAN('Exhibit4_Impact-Test'!$Y$25*S_RDY_SP)+'Exhibit4_Impact-Test'!$Y$26</f>
        <v>0.55890044279324047</v>
      </c>
      <c r="W474" s="172">
        <f t="shared" si="214"/>
        <v>0.55486883645795326</v>
      </c>
      <c r="X474" s="149">
        <f>1/PI()*ATAN('Exhibit4_Impact-Test'!$Y$25*S_RS_SP)+'Exhibit4_Impact-Test'!$Y$26</f>
        <v>0.17147471830224775</v>
      </c>
      <c r="Y474" s="172">
        <f t="shared" si="215"/>
        <v>0.16916600491452402</v>
      </c>
      <c r="Z474" s="149">
        <f>1/PI()*ATAN('Exhibit4_Impact-Test'!$Y$25*S_5050_SP)+'Exhibit4_Impact-Test'!$Y$26</f>
        <v>0.5</v>
      </c>
      <c r="AA474" s="149">
        <f t="shared" si="216"/>
        <v>0.49591559374842836</v>
      </c>
      <c r="AB474" s="195">
        <f>VLOOKUP(_xlfn.NUMBERVALUE(LEFT(A474,4)),Transactioncosts!$C:$G,5,FALSE)</f>
        <v>50</v>
      </c>
      <c r="AC474" s="174"/>
      <c r="AD474" s="175">
        <f t="shared" si="217"/>
        <v>0.99459301032622816</v>
      </c>
      <c r="AE474" s="149">
        <f t="shared" si="218"/>
        <v>1.0008944662103683</v>
      </c>
      <c r="AF474" s="149">
        <f t="shared" si="219"/>
        <v>0.9955510224517925</v>
      </c>
      <c r="AG474" s="176">
        <f t="shared" si="220"/>
        <v>0.99454152992522071</v>
      </c>
      <c r="AH474" s="149">
        <f t="shared" si="221"/>
        <v>1.0008285861115684</v>
      </c>
      <c r="AI474" s="149">
        <f t="shared" si="222"/>
        <v>0.99553060042053465</v>
      </c>
      <c r="AJ474" s="97"/>
      <c r="AK474" s="171">
        <f t="shared" si="223"/>
        <v>-5.4216603491284371E-3</v>
      </c>
      <c r="AL474" s="149">
        <f t="shared" si="224"/>
        <v>8.940664138527367E-4</v>
      </c>
      <c r="AM474" s="149">
        <f t="shared" si="225"/>
        <v>-4.4589037005801939E-3</v>
      </c>
      <c r="AN474" s="149">
        <f t="shared" si="230"/>
        <v>2.2121271136262401</v>
      </c>
      <c r="AO474" s="149">
        <f t="shared" si="230"/>
        <v>6.0795335518831024</v>
      </c>
      <c r="AP474" s="149">
        <f t="shared" si="230"/>
        <v>2.111553506010643</v>
      </c>
      <c r="AQ474" s="97"/>
      <c r="AR474" s="171">
        <f t="shared" si="226"/>
        <v>-5.4734219569806926E-3</v>
      </c>
      <c r="AS474" s="149">
        <f t="shared" si="227"/>
        <v>8.28243023601835E-4</v>
      </c>
      <c r="AT474" s="149">
        <f t="shared" si="228"/>
        <v>-4.4794172054249681E-3</v>
      </c>
      <c r="AU474" s="175">
        <f t="shared" si="231"/>
        <v>2.1691282636613156</v>
      </c>
      <c r="AV474" s="149">
        <f t="shared" si="232"/>
        <v>5.1766198277240099</v>
      </c>
      <c r="AW474" s="149">
        <f t="shared" si="233"/>
        <v>2.0911140444264977</v>
      </c>
    </row>
    <row r="475" spans="1:49" ht="15" x14ac:dyDescent="0.25">
      <c r="A475" s="130">
        <v>1910.06</v>
      </c>
      <c r="B475" s="138"/>
      <c r="C475" s="166">
        <f>raw_Data!B481</f>
        <v>9.1</v>
      </c>
      <c r="D475" s="167">
        <f>raw_Data!J481</f>
        <v>3.7916666666666668E-2</v>
      </c>
      <c r="E475" s="167">
        <f>raw_Data!L481</f>
        <v>3.2248224308395468E-3</v>
      </c>
      <c r="F475" s="168">
        <f t="shared" si="208"/>
        <v>9.56</v>
      </c>
      <c r="G475" s="167">
        <f>raw_Data!K481</f>
        <v>3.9661785216178521E-3</v>
      </c>
      <c r="H475" s="167">
        <f t="shared" si="209"/>
        <v>-4.8117154811715523E-2</v>
      </c>
      <c r="I475" s="165"/>
      <c r="J475" s="167">
        <f t="shared" si="210"/>
        <v>1.0004632160877449</v>
      </c>
      <c r="K475" s="167">
        <f t="shared" si="229"/>
        <v>3.6880385185844577E-3</v>
      </c>
      <c r="L475" s="93"/>
      <c r="M475" s="171">
        <f t="shared" si="205"/>
        <v>1.0036880385185845</v>
      </c>
      <c r="N475" s="172">
        <f t="shared" si="211"/>
        <v>0.95584902370990221</v>
      </c>
      <c r="O475" s="170">
        <f t="shared" si="206"/>
        <v>474</v>
      </c>
      <c r="P475" s="170">
        <f t="shared" si="207"/>
        <v>476</v>
      </c>
      <c r="Q475" s="169"/>
      <c r="R475" s="149">
        <f t="shared" si="212"/>
        <v>0.10381521142380395</v>
      </c>
      <c r="S475" s="173">
        <f t="shared" si="213"/>
        <v>-0.93727501684009551</v>
      </c>
      <c r="T475" s="149">
        <v>0</v>
      </c>
      <c r="U475" s="97"/>
      <c r="V475" s="149">
        <f>1/PI()*ATAN('Exhibit4_Impact-Test'!$Y$25*S_RDY_SP)+'Exhibit4_Impact-Test'!$Y$26</f>
        <v>0.56516491665943791</v>
      </c>
      <c r="W475" s="172">
        <f t="shared" si="214"/>
        <v>0.55312724336310248</v>
      </c>
      <c r="X475" s="149">
        <f>1/PI()*ATAN('Exhibit4_Impact-Test'!$Y$25*S_RS_SP)+'Exhibit4_Impact-Test'!$Y$26</f>
        <v>0.15598998515457912</v>
      </c>
      <c r="Y475" s="172">
        <f t="shared" si="215"/>
        <v>0.14966777638781101</v>
      </c>
      <c r="Z475" s="149">
        <f>1/PI()*ATAN('Exhibit4_Impact-Test'!$Y$25*S_5050_SP)+'Exhibit4_Impact-Test'!$Y$26</f>
        <v>0.5</v>
      </c>
      <c r="AA475" s="149">
        <f t="shared" si="216"/>
        <v>0.48779328655456067</v>
      </c>
      <c r="AB475" s="195">
        <f>VLOOKUP(_xlfn.NUMBERVALUE(LEFT(A475,4)),Transactioncosts!$C:$G,5,FALSE)</f>
        <v>50</v>
      </c>
      <c r="AC475" s="174"/>
      <c r="AD475" s="175">
        <f t="shared" si="217"/>
        <v>0.97665110570116598</v>
      </c>
      <c r="AE475" s="149">
        <f t="shared" si="218"/>
        <v>0.9962256313087684</v>
      </c>
      <c r="AF475" s="149">
        <f t="shared" si="219"/>
        <v>0.97976853111424334</v>
      </c>
      <c r="AG475" s="176">
        <f t="shared" si="220"/>
        <v>0.97651155345543239</v>
      </c>
      <c r="AH475" s="149">
        <f t="shared" si="221"/>
        <v>0.99619595883398959</v>
      </c>
      <c r="AI475" s="149">
        <f t="shared" si="222"/>
        <v>0.97970749754701614</v>
      </c>
      <c r="AJ475" s="97"/>
      <c r="AK475" s="171">
        <f t="shared" si="223"/>
        <v>-2.3625798495242625E-2</v>
      </c>
      <c r="AL475" s="149">
        <f t="shared" si="224"/>
        <v>-3.7815095946714984E-3</v>
      </c>
      <c r="AM475" s="149">
        <f t="shared" si="225"/>
        <v>-2.0438927955985762E-2</v>
      </c>
      <c r="AN475" s="149">
        <f t="shared" si="230"/>
        <v>2.1885013151309973</v>
      </c>
      <c r="AO475" s="149">
        <f t="shared" si="230"/>
        <v>6.075752042288431</v>
      </c>
      <c r="AP475" s="149">
        <f t="shared" si="230"/>
        <v>2.0911145780546572</v>
      </c>
      <c r="AQ475" s="97"/>
      <c r="AR475" s="171">
        <f t="shared" si="226"/>
        <v>-2.3768697239816533E-2</v>
      </c>
      <c r="AS475" s="149">
        <f t="shared" si="227"/>
        <v>-3.8112949322002647E-3</v>
      </c>
      <c r="AT475" s="149">
        <f t="shared" si="228"/>
        <v>-2.0501223759919262E-2</v>
      </c>
      <c r="AU475" s="175">
        <f t="shared" si="231"/>
        <v>2.1453595664214991</v>
      </c>
      <c r="AV475" s="149">
        <f t="shared" si="232"/>
        <v>5.1728085327918096</v>
      </c>
      <c r="AW475" s="149">
        <f t="shared" si="233"/>
        <v>2.0706128206665784</v>
      </c>
    </row>
    <row r="476" spans="1:49" ht="15" x14ac:dyDescent="0.25">
      <c r="A476" s="130">
        <v>1910.07</v>
      </c>
      <c r="B476" s="138"/>
      <c r="C476" s="166">
        <f>raw_Data!B482</f>
        <v>8.64</v>
      </c>
      <c r="D476" s="167">
        <f>raw_Data!J482</f>
        <v>3.8124999999999999E-2</v>
      </c>
      <c r="E476" s="167">
        <f>raw_Data!L482</f>
        <v>3.2295142732388094E-3</v>
      </c>
      <c r="F476" s="168">
        <f t="shared" si="208"/>
        <v>9.1</v>
      </c>
      <c r="G476" s="167">
        <f>raw_Data!K482</f>
        <v>4.1895604395604394E-3</v>
      </c>
      <c r="H476" s="167">
        <f t="shared" si="209"/>
        <v>-5.0549450549450481E-2</v>
      </c>
      <c r="I476" s="165"/>
      <c r="J476" s="167">
        <f t="shared" si="210"/>
        <v>1.0004630704969264</v>
      </c>
      <c r="K476" s="167">
        <f t="shared" si="229"/>
        <v>3.6925847701652081E-3</v>
      </c>
      <c r="L476" s="93"/>
      <c r="M476" s="171">
        <f t="shared" si="205"/>
        <v>1.0036925847701652</v>
      </c>
      <c r="N476" s="172">
        <f t="shared" si="211"/>
        <v>0.95364010989011005</v>
      </c>
      <c r="O476" s="170">
        <f t="shared" si="206"/>
        <v>475</v>
      </c>
      <c r="P476" s="170">
        <f t="shared" si="207"/>
        <v>477</v>
      </c>
      <c r="Q476" s="169"/>
      <c r="R476" s="149">
        <f t="shared" si="212"/>
        <v>0.13011710152875441</v>
      </c>
      <c r="S476" s="173">
        <f t="shared" si="213"/>
        <v>-0.9400303853104337</v>
      </c>
      <c r="T476" s="149">
        <v>0</v>
      </c>
      <c r="U476" s="97"/>
      <c r="V476" s="149">
        <f>1/PI()*ATAN('Exhibit4_Impact-Test'!$Y$25*S_RDY_SP)+'Exhibit4_Impact-Test'!$Y$26</f>
        <v>0.58103769250981929</v>
      </c>
      <c r="W476" s="172">
        <f t="shared" si="214"/>
        <v>0.56853585474619139</v>
      </c>
      <c r="X476" s="149">
        <f>1/PI()*ATAN('Exhibit4_Impact-Test'!$Y$25*S_RS_SP)+'Exhibit4_Impact-Test'!$Y$26</f>
        <v>0.15560227134357085</v>
      </c>
      <c r="Y476" s="172">
        <f t="shared" si="215"/>
        <v>0.14899882072038842</v>
      </c>
      <c r="Z476" s="149">
        <f>1/PI()*ATAN('Exhibit4_Impact-Test'!$Y$25*S_5050_SP)+'Exhibit4_Impact-Test'!$Y$26</f>
        <v>0.5</v>
      </c>
      <c r="AA476" s="149">
        <f t="shared" si="216"/>
        <v>0.48721411157730077</v>
      </c>
      <c r="AB476" s="195">
        <f>VLOOKUP(_xlfn.NUMBERVALUE(LEFT(A476,4)),Transactioncosts!$C:$G,5,FALSE)</f>
        <v>50</v>
      </c>
      <c r="AC476" s="174"/>
      <c r="AD476" s="175">
        <f t="shared" si="217"/>
        <v>0.97461021026145223</v>
      </c>
      <c r="AE476" s="149">
        <f t="shared" si="218"/>
        <v>0.99590430599246149</v>
      </c>
      <c r="AF476" s="149">
        <f t="shared" si="219"/>
        <v>0.97866634733013758</v>
      </c>
      <c r="AG476" s="176">
        <f t="shared" si="220"/>
        <v>0.97446729375973684</v>
      </c>
      <c r="AH476" s="149">
        <f t="shared" si="221"/>
        <v>0.99246954357792527</v>
      </c>
      <c r="AI476" s="149">
        <f t="shared" si="222"/>
        <v>0.97860241788802405</v>
      </c>
      <c r="AJ476" s="97"/>
      <c r="AK476" s="171">
        <f t="shared" si="223"/>
        <v>-2.5717672266585744E-2</v>
      </c>
      <c r="AL476" s="149">
        <f t="shared" si="224"/>
        <v>-4.1041043341781356E-3</v>
      </c>
      <c r="AM476" s="149">
        <f t="shared" si="225"/>
        <v>-2.1564504213437127E-2</v>
      </c>
      <c r="AN476" s="149">
        <f t="shared" si="230"/>
        <v>2.1627836428644116</v>
      </c>
      <c r="AO476" s="149">
        <f t="shared" si="230"/>
        <v>6.0716479379542525</v>
      </c>
      <c r="AP476" s="149">
        <f t="shared" si="230"/>
        <v>2.0695500738412203</v>
      </c>
      <c r="AQ476" s="97"/>
      <c r="AR476" s="171">
        <f t="shared" si="226"/>
        <v>-2.586432267086845E-2</v>
      </c>
      <c r="AS476" s="149">
        <f t="shared" si="227"/>
        <v>-7.5589534629939637E-3</v>
      </c>
      <c r="AT476" s="149">
        <f t="shared" si="228"/>
        <v>-2.1629829367828111E-2</v>
      </c>
      <c r="AU476" s="175">
        <f t="shared" si="231"/>
        <v>2.1194952437506305</v>
      </c>
      <c r="AV476" s="149">
        <f t="shared" si="232"/>
        <v>5.1652495793288153</v>
      </c>
      <c r="AW476" s="149">
        <f t="shared" si="233"/>
        <v>2.0489829912987503</v>
      </c>
    </row>
    <row r="477" spans="1:49" ht="15" x14ac:dyDescent="0.25">
      <c r="A477" s="130">
        <v>1910.08</v>
      </c>
      <c r="B477" s="138"/>
      <c r="C477" s="166">
        <f>raw_Data!B483</f>
        <v>8.85</v>
      </c>
      <c r="D477" s="167">
        <f>raw_Data!J483</f>
        <v>3.8333333333333337E-2</v>
      </c>
      <c r="E477" s="167">
        <f>raw_Data!L483</f>
        <v>3.2342058742824698E-3</v>
      </c>
      <c r="F477" s="168">
        <f t="shared" si="208"/>
        <v>8.64</v>
      </c>
      <c r="G477" s="167">
        <f>raw_Data!K483</f>
        <v>4.4367283950617281E-3</v>
      </c>
      <c r="H477" s="167">
        <f t="shared" si="209"/>
        <v>2.4305555555555358E-2</v>
      </c>
      <c r="I477" s="165"/>
      <c r="J477" s="167">
        <f t="shared" si="210"/>
        <v>1.0004629249718309</v>
      </c>
      <c r="K477" s="167">
        <f t="shared" si="229"/>
        <v>3.697130846113339E-3</v>
      </c>
      <c r="L477" s="93"/>
      <c r="M477" s="171">
        <f t="shared" si="205"/>
        <v>1.0036971308461133</v>
      </c>
      <c r="N477" s="172">
        <f t="shared" si="211"/>
        <v>1.0287422839506173</v>
      </c>
      <c r="O477" s="170">
        <f t="shared" si="206"/>
        <v>476</v>
      </c>
      <c r="P477" s="170">
        <f t="shared" si="207"/>
        <v>478</v>
      </c>
      <c r="Q477" s="169"/>
      <c r="R477" s="149">
        <f t="shared" si="212"/>
        <v>0.15747142036276496</v>
      </c>
      <c r="S477" s="173">
        <f t="shared" si="213"/>
        <v>0.88271268991438623</v>
      </c>
      <c r="T477" s="149">
        <v>0</v>
      </c>
      <c r="U477" s="97"/>
      <c r="V477" s="149">
        <f>1/PI()*ATAN('Exhibit4_Impact-Test'!$Y$25*S_RDY_SP)+'Exhibit4_Impact-Test'!$Y$26</f>
        <v>0.59711915508925895</v>
      </c>
      <c r="W477" s="172">
        <f t="shared" si="214"/>
        <v>0.6030338921202425</v>
      </c>
      <c r="X477" s="149">
        <f>1/PI()*ATAN('Exhibit4_Impact-Test'!$Y$25*S_RS_SP)+'Exhibit4_Impact-Test'!$Y$26</f>
        <v>0.8359513036276307</v>
      </c>
      <c r="Y477" s="172">
        <f t="shared" si="215"/>
        <v>0.83930334087288727</v>
      </c>
      <c r="Z477" s="149">
        <f>1/PI()*ATAN('Exhibit4_Impact-Test'!$Y$25*S_5050_SP)+'Exhibit4_Impact-Test'!$Y$26</f>
        <v>0.5</v>
      </c>
      <c r="AA477" s="149">
        <f t="shared" si="216"/>
        <v>0.50616135293435283</v>
      </c>
      <c r="AB477" s="195">
        <f>VLOOKUP(_xlfn.NUMBERVALUE(LEFT(A477,4)),Transactioncosts!$C:$G,5,FALSE)</f>
        <v>50</v>
      </c>
      <c r="AC477" s="174"/>
      <c r="AD477" s="175">
        <f t="shared" si="217"/>
        <v>1.0186520715069558</v>
      </c>
      <c r="AE477" s="149">
        <f t="shared" si="218"/>
        <v>1.0246336592333769</v>
      </c>
      <c r="AF477" s="149">
        <f t="shared" si="219"/>
        <v>1.0162197073983652</v>
      </c>
      <c r="AG477" s="176">
        <f t="shared" si="220"/>
        <v>1.0185939909808694</v>
      </c>
      <c r="AH477" s="149">
        <f t="shared" si="221"/>
        <v>1.0244247339527655</v>
      </c>
      <c r="AI477" s="149">
        <f t="shared" si="222"/>
        <v>1.0161889006336935</v>
      </c>
      <c r="AJ477" s="97"/>
      <c r="AK477" s="171">
        <f t="shared" si="223"/>
        <v>1.8480254824381516E-2</v>
      </c>
      <c r="AL477" s="149">
        <f t="shared" si="224"/>
        <v>2.4335143079784741E-2</v>
      </c>
      <c r="AM477" s="149">
        <f t="shared" si="225"/>
        <v>1.6089573217518711E-2</v>
      </c>
      <c r="AN477" s="149">
        <f t="shared" si="230"/>
        <v>2.181263897688793</v>
      </c>
      <c r="AO477" s="149">
        <f t="shared" si="230"/>
        <v>6.0959830810340376</v>
      </c>
      <c r="AP477" s="149">
        <f t="shared" si="230"/>
        <v>2.0856396470587391</v>
      </c>
      <c r="AQ477" s="97"/>
      <c r="AR477" s="171">
        <f t="shared" si="226"/>
        <v>1.8423236158672411E-2</v>
      </c>
      <c r="AS477" s="149">
        <f t="shared" si="227"/>
        <v>2.4131219870929192E-2</v>
      </c>
      <c r="AT477" s="149">
        <f t="shared" si="228"/>
        <v>1.6059257694791322E-2</v>
      </c>
      <c r="AU477" s="175">
        <f t="shared" si="231"/>
        <v>2.1379184799093029</v>
      </c>
      <c r="AV477" s="149">
        <f t="shared" si="232"/>
        <v>5.1893807991997445</v>
      </c>
      <c r="AW477" s="149">
        <f t="shared" si="233"/>
        <v>2.0650422489935414</v>
      </c>
    </row>
    <row r="478" spans="1:49" ht="15" x14ac:dyDescent="0.25">
      <c r="A478" s="130">
        <v>1910.09</v>
      </c>
      <c r="B478" s="138"/>
      <c r="C478" s="166">
        <f>raw_Data!B484</f>
        <v>8.91</v>
      </c>
      <c r="D478" s="167">
        <f>raw_Data!J484</f>
        <v>3.8541666666666669E-2</v>
      </c>
      <c r="E478" s="167">
        <f>raw_Data!L484</f>
        <v>3.2388972339969513E-3</v>
      </c>
      <c r="F478" s="168">
        <f t="shared" si="208"/>
        <v>8.85</v>
      </c>
      <c r="G478" s="167">
        <f>raw_Data!K484</f>
        <v>4.3549905838041435E-3</v>
      </c>
      <c r="H478" s="167">
        <f t="shared" si="209"/>
        <v>6.7796610169492677E-3</v>
      </c>
      <c r="I478" s="165"/>
      <c r="J478" s="167">
        <f t="shared" si="210"/>
        <v>1.0004627795125323</v>
      </c>
      <c r="K478" s="167">
        <f t="shared" si="229"/>
        <v>3.7016767465292144E-3</v>
      </c>
      <c r="L478" s="93"/>
      <c r="M478" s="171">
        <f t="shared" si="205"/>
        <v>1.0037016767465292</v>
      </c>
      <c r="N478" s="172">
        <f t="shared" si="211"/>
        <v>1.0111346516007533</v>
      </c>
      <c r="O478" s="170">
        <f t="shared" si="206"/>
        <v>477</v>
      </c>
      <c r="P478" s="170">
        <f t="shared" si="207"/>
        <v>479</v>
      </c>
      <c r="Q478" s="169"/>
      <c r="R478" s="149">
        <f t="shared" si="212"/>
        <v>0.14768160446385989</v>
      </c>
      <c r="S478" s="173">
        <f t="shared" si="213"/>
        <v>0.67702727533612617</v>
      </c>
      <c r="T478" s="149">
        <v>0</v>
      </c>
      <c r="U478" s="97"/>
      <c r="V478" s="149">
        <f>1/PI()*ATAN('Exhibit4_Impact-Test'!$Y$25*S_RDY_SP)+'Exhibit4_Impact-Test'!$Y$26</f>
        <v>0.59141778690298674</v>
      </c>
      <c r="W478" s="172">
        <f t="shared" si="214"/>
        <v>0.59319948407541279</v>
      </c>
      <c r="X478" s="149">
        <f>1/PI()*ATAN('Exhibit4_Impact-Test'!$Y$25*S_RS_SP)+'Exhibit4_Impact-Test'!$Y$26</f>
        <v>0.79751828475058284</v>
      </c>
      <c r="Y478" s="172">
        <f t="shared" si="215"/>
        <v>0.79870713470294585</v>
      </c>
      <c r="Z478" s="149">
        <f>1/PI()*ATAN('Exhibit4_Impact-Test'!$Y$25*S_5050_SP)+'Exhibit4_Impact-Test'!$Y$26</f>
        <v>0.5</v>
      </c>
      <c r="AA478" s="149">
        <f t="shared" si="216"/>
        <v>0.5018445604612265</v>
      </c>
      <c r="AB478" s="195">
        <f>VLOOKUP(_xlfn.NUMBERVALUE(LEFT(A478,4)),Transactioncosts!$C:$G,5,FALSE)</f>
        <v>50</v>
      </c>
      <c r="AC478" s="174"/>
      <c r="AD478" s="175">
        <f t="shared" si="217"/>
        <v>1.0080976702849198</v>
      </c>
      <c r="AE478" s="149">
        <f t="shared" si="218"/>
        <v>1.0096296101028641</v>
      </c>
      <c r="AF478" s="149">
        <f t="shared" si="219"/>
        <v>1.0074181641736413</v>
      </c>
      <c r="AG478" s="176">
        <f t="shared" si="220"/>
        <v>1.0080847264905686</v>
      </c>
      <c r="AH478" s="149">
        <f t="shared" si="221"/>
        <v>1.0094052400796092</v>
      </c>
      <c r="AI478" s="149">
        <f t="shared" si="222"/>
        <v>1.0074089413713352</v>
      </c>
      <c r="AJ478" s="97"/>
      <c r="AK478" s="171">
        <f t="shared" si="223"/>
        <v>8.065060079075953E-3</v>
      </c>
      <c r="AL478" s="149">
        <f t="shared" si="224"/>
        <v>9.5835409235338585E-3</v>
      </c>
      <c r="AM478" s="149">
        <f t="shared" si="225"/>
        <v>7.3907849129811205E-3</v>
      </c>
      <c r="AN478" s="149">
        <f t="shared" si="230"/>
        <v>2.1893289577678692</v>
      </c>
      <c r="AO478" s="149">
        <f t="shared" si="230"/>
        <v>6.1055666219575713</v>
      </c>
      <c r="AP478" s="149">
        <f t="shared" si="230"/>
        <v>2.0930304319717203</v>
      </c>
      <c r="AQ478" s="97"/>
      <c r="AR478" s="171">
        <f t="shared" si="226"/>
        <v>8.0522201749362119E-3</v>
      </c>
      <c r="AS478" s="149">
        <f t="shared" si="227"/>
        <v>9.3612861921128013E-3</v>
      </c>
      <c r="AT478" s="149">
        <f t="shared" si="228"/>
        <v>7.3816299812445281E-3</v>
      </c>
      <c r="AU478" s="175">
        <f t="shared" si="231"/>
        <v>2.1459707000842392</v>
      </c>
      <c r="AV478" s="149">
        <f t="shared" si="232"/>
        <v>5.1987420853918573</v>
      </c>
      <c r="AW478" s="149">
        <f t="shared" si="233"/>
        <v>2.072423878974786</v>
      </c>
    </row>
    <row r="479" spans="1:49" ht="15" x14ac:dyDescent="0.25">
      <c r="A479" s="130">
        <v>1910.1</v>
      </c>
      <c r="B479" s="138"/>
      <c r="C479" s="166">
        <f>raw_Data!B485</f>
        <v>9.32</v>
      </c>
      <c r="D479" s="167">
        <f>raw_Data!J485</f>
        <v>3.875E-2</v>
      </c>
      <c r="E479" s="167">
        <f>raw_Data!L485</f>
        <v>3.2435883524077891E-3</v>
      </c>
      <c r="F479" s="168">
        <f t="shared" si="208"/>
        <v>8.91</v>
      </c>
      <c r="G479" s="167">
        <f>raw_Data!K485</f>
        <v>4.3490460157126825E-3</v>
      </c>
      <c r="H479" s="167">
        <f t="shared" si="209"/>
        <v>4.6015712682379473E-2</v>
      </c>
      <c r="I479" s="165"/>
      <c r="J479" s="167">
        <f t="shared" si="210"/>
        <v>1.0004626341189069</v>
      </c>
      <c r="K479" s="167">
        <f t="shared" si="229"/>
        <v>3.7062224713146907E-3</v>
      </c>
      <c r="L479" s="93"/>
      <c r="M479" s="171">
        <f t="shared" si="205"/>
        <v>1.0037062224713147</v>
      </c>
      <c r="N479" s="172">
        <f t="shared" si="211"/>
        <v>1.050364758698092</v>
      </c>
      <c r="O479" s="170">
        <f t="shared" si="206"/>
        <v>478</v>
      </c>
      <c r="P479" s="170">
        <f t="shared" si="207"/>
        <v>480</v>
      </c>
      <c r="Q479" s="169"/>
      <c r="R479" s="149">
        <f t="shared" si="212"/>
        <v>0.14630430739689745</v>
      </c>
      <c r="S479" s="173">
        <f t="shared" si="213"/>
        <v>0.93424174428554219</v>
      </c>
      <c r="T479" s="149">
        <v>0</v>
      </c>
      <c r="U479" s="97"/>
      <c r="V479" s="149">
        <f>1/PI()*ATAN('Exhibit4_Impact-Test'!$Y$25*S_RDY_SP)+'Exhibit4_Impact-Test'!$Y$26</f>
        <v>0.59061072520517821</v>
      </c>
      <c r="W479" s="172">
        <f t="shared" si="214"/>
        <v>0.60155027266248795</v>
      </c>
      <c r="X479" s="149">
        <f>1/PI()*ATAN('Exhibit4_Impact-Test'!$Y$25*S_RS_SP)+'Exhibit4_Impact-Test'!$Y$26</f>
        <v>0.84358113935391399</v>
      </c>
      <c r="Y479" s="172">
        <f t="shared" si="215"/>
        <v>0.84948362716327841</v>
      </c>
      <c r="Z479" s="149">
        <f>1/PI()*ATAN('Exhibit4_Impact-Test'!$Y$25*S_5050_SP)+'Exhibit4_Impact-Test'!$Y$26</f>
        <v>0.5</v>
      </c>
      <c r="AA479" s="149">
        <f t="shared" si="216"/>
        <v>0.51135757640668633</v>
      </c>
      <c r="AB479" s="195">
        <f>VLOOKUP(_xlfn.NUMBERVALUE(LEFT(A479,4)),Transactioncosts!$C:$G,5,FALSE)</f>
        <v>50</v>
      </c>
      <c r="AC479" s="174"/>
      <c r="AD479" s="175">
        <f t="shared" si="217"/>
        <v>1.0312632543892237</v>
      </c>
      <c r="AE479" s="149">
        <f t="shared" si="218"/>
        <v>1.0430664836220853</v>
      </c>
      <c r="AF479" s="149">
        <f t="shared" si="219"/>
        <v>1.0270354905847032</v>
      </c>
      <c r="AG479" s="176">
        <f t="shared" si="220"/>
        <v>1.0311488399228794</v>
      </c>
      <c r="AH479" s="149">
        <f t="shared" si="221"/>
        <v>1.0405847950329499</v>
      </c>
      <c r="AI479" s="149">
        <f t="shared" si="222"/>
        <v>1.0269787027026698</v>
      </c>
      <c r="AJ479" s="97"/>
      <c r="AK479" s="171">
        <f t="shared" si="223"/>
        <v>3.0784511325223352E-2</v>
      </c>
      <c r="AL479" s="149">
        <f t="shared" si="224"/>
        <v>4.2164916673719778E-2</v>
      </c>
      <c r="AM479" s="149">
        <f t="shared" si="225"/>
        <v>2.6676487880680045E-2</v>
      </c>
      <c r="AN479" s="149">
        <f t="shared" si="230"/>
        <v>2.2201134690930924</v>
      </c>
      <c r="AO479" s="149">
        <f t="shared" si="230"/>
        <v>6.147731538631291</v>
      </c>
      <c r="AP479" s="149">
        <f t="shared" si="230"/>
        <v>2.1197069198524003</v>
      </c>
      <c r="AQ479" s="97"/>
      <c r="AR479" s="171">
        <f t="shared" si="226"/>
        <v>3.0673559234923629E-2</v>
      </c>
      <c r="AS479" s="149">
        <f t="shared" si="227"/>
        <v>3.9782858036533267E-2</v>
      </c>
      <c r="AT479" s="149">
        <f t="shared" si="228"/>
        <v>2.6621193343540524E-2</v>
      </c>
      <c r="AU479" s="175">
        <f t="shared" si="231"/>
        <v>2.1766442593191626</v>
      </c>
      <c r="AV479" s="149">
        <f t="shared" si="232"/>
        <v>5.2385249434283905</v>
      </c>
      <c r="AW479" s="149">
        <f t="shared" si="233"/>
        <v>2.0990450723183267</v>
      </c>
    </row>
    <row r="480" spans="1:49" ht="15" x14ac:dyDescent="0.25">
      <c r="A480" s="130">
        <v>1910.11</v>
      </c>
      <c r="B480" s="138"/>
      <c r="C480" s="166">
        <f>raw_Data!B486</f>
        <v>9.31</v>
      </c>
      <c r="D480" s="167">
        <f>raw_Data!J486</f>
        <v>3.8958333333333338E-2</v>
      </c>
      <c r="E480" s="167">
        <f>raw_Data!L486</f>
        <v>3.2482792295414065E-3</v>
      </c>
      <c r="F480" s="168">
        <f t="shared" si="208"/>
        <v>9.32</v>
      </c>
      <c r="G480" s="167">
        <f>raw_Data!K486</f>
        <v>4.1800786838340487E-3</v>
      </c>
      <c r="H480" s="167">
        <f t="shared" si="209"/>
        <v>-1.0729613733905241E-3</v>
      </c>
      <c r="I480" s="165"/>
      <c r="J480" s="167">
        <f t="shared" si="210"/>
        <v>1.0004624887910063</v>
      </c>
      <c r="K480" s="167">
        <f t="shared" si="229"/>
        <v>3.7107680205477056E-3</v>
      </c>
      <c r="L480" s="93"/>
      <c r="M480" s="171">
        <f t="shared" si="205"/>
        <v>1.0037107680205477</v>
      </c>
      <c r="N480" s="172">
        <f t="shared" si="211"/>
        <v>1.0031071173104436</v>
      </c>
      <c r="O480" s="170">
        <f t="shared" si="206"/>
        <v>479</v>
      </c>
      <c r="P480" s="170">
        <f t="shared" si="207"/>
        <v>481</v>
      </c>
      <c r="Q480" s="169"/>
      <c r="R480" s="149">
        <f t="shared" si="212"/>
        <v>0.12614929075541473</v>
      </c>
      <c r="S480" s="173">
        <f t="shared" si="213"/>
        <v>-0.2485692141985201</v>
      </c>
      <c r="T480" s="149">
        <v>0</v>
      </c>
      <c r="U480" s="97"/>
      <c r="V480" s="149">
        <f>1/PI()*ATAN('Exhibit4_Impact-Test'!$Y$25*S_RDY_SP)+'Exhibit4_Impact-Test'!$Y$26</f>
        <v>0.57866737939363611</v>
      </c>
      <c r="W480" s="172">
        <f t="shared" si="214"/>
        <v>0.57852069551395202</v>
      </c>
      <c r="X480" s="149">
        <f>1/PI()*ATAN('Exhibit4_Impact-Test'!$Y$25*S_RS_SP)+'Exhibit4_Impact-Test'!$Y$26</f>
        <v>0.35314590933617696</v>
      </c>
      <c r="Y480" s="172">
        <f t="shared" si="215"/>
        <v>0.35300849568147946</v>
      </c>
      <c r="Z480" s="149">
        <f>1/PI()*ATAN('Exhibit4_Impact-Test'!$Y$25*S_5050_SP)+'Exhibit4_Impact-Test'!$Y$26</f>
        <v>0.5</v>
      </c>
      <c r="AA480" s="149">
        <f t="shared" si="216"/>
        <v>0.49984960002735751</v>
      </c>
      <c r="AB480" s="195">
        <f>VLOOKUP(_xlfn.NUMBERVALUE(LEFT(A480,4)),Transactioncosts!$C:$G,5,FALSE)</f>
        <v>50</v>
      </c>
      <c r="AC480" s="174"/>
      <c r="AD480" s="175">
        <f t="shared" si="217"/>
        <v>1.0033614550460626</v>
      </c>
      <c r="AE480" s="149">
        <f t="shared" si="218"/>
        <v>1.0034975912416066</v>
      </c>
      <c r="AF480" s="149">
        <f t="shared" si="219"/>
        <v>1.0034089426654957</v>
      </c>
      <c r="AG480" s="176">
        <f t="shared" si="220"/>
        <v>1.0033534263237627</v>
      </c>
      <c r="AH480" s="149">
        <f t="shared" si="221"/>
        <v>1.0025427810657415</v>
      </c>
      <c r="AI480" s="149">
        <f t="shared" si="222"/>
        <v>1.0034081906656325</v>
      </c>
      <c r="AJ480" s="97"/>
      <c r="AK480" s="171">
        <f t="shared" si="223"/>
        <v>3.3558179850018072E-3</v>
      </c>
      <c r="AL480" s="149">
        <f t="shared" si="224"/>
        <v>3.4914888942315656E-3</v>
      </c>
      <c r="AM480" s="149">
        <f t="shared" si="225"/>
        <v>3.4031453917606484E-3</v>
      </c>
      <c r="AN480" s="149">
        <f t="shared" si="230"/>
        <v>2.2234692870780943</v>
      </c>
      <c r="AO480" s="149">
        <f t="shared" si="230"/>
        <v>6.1512230275255222</v>
      </c>
      <c r="AP480" s="149">
        <f t="shared" si="230"/>
        <v>2.1231100652441608</v>
      </c>
      <c r="AQ480" s="97"/>
      <c r="AR480" s="171">
        <f t="shared" si="226"/>
        <v>3.3478161284605911E-3</v>
      </c>
      <c r="AS480" s="149">
        <f t="shared" si="227"/>
        <v>2.5395536678537393E-3</v>
      </c>
      <c r="AT480" s="149">
        <f t="shared" si="228"/>
        <v>3.4023959464317454E-3</v>
      </c>
      <c r="AU480" s="175">
        <f t="shared" si="231"/>
        <v>2.1799920754476232</v>
      </c>
      <c r="AV480" s="149">
        <f t="shared" si="232"/>
        <v>5.2410644970962439</v>
      </c>
      <c r="AW480" s="149">
        <f t="shared" si="233"/>
        <v>2.1024474682647583</v>
      </c>
    </row>
    <row r="481" spans="1:49" ht="15" x14ac:dyDescent="0.25">
      <c r="A481" s="130">
        <v>1910.12</v>
      </c>
      <c r="B481" s="138"/>
      <c r="C481" s="166">
        <f>raw_Data!B487</f>
        <v>9.0500000000000007</v>
      </c>
      <c r="D481" s="167">
        <f>raw_Data!J487</f>
        <v>3.9166666666666662E-2</v>
      </c>
      <c r="E481" s="167">
        <f>raw_Data!L487</f>
        <v>3.2529698654233385E-3</v>
      </c>
      <c r="F481" s="168">
        <f t="shared" si="208"/>
        <v>9.31</v>
      </c>
      <c r="G481" s="167">
        <f>raw_Data!K487</f>
        <v>4.2069459362692437E-3</v>
      </c>
      <c r="H481" s="167">
        <f t="shared" si="209"/>
        <v>-2.7926960257787292E-2</v>
      </c>
      <c r="I481" s="165"/>
      <c r="J481" s="167">
        <f t="shared" si="210"/>
        <v>1.000462343528707</v>
      </c>
      <c r="K481" s="167">
        <f t="shared" si="229"/>
        <v>3.7153133941303373E-3</v>
      </c>
      <c r="L481" s="93"/>
      <c r="M481" s="171">
        <f t="shared" si="205"/>
        <v>1.0037153133941303</v>
      </c>
      <c r="N481" s="172">
        <f t="shared" si="211"/>
        <v>0.97627998567848195</v>
      </c>
      <c r="O481" s="170">
        <f t="shared" si="206"/>
        <v>480</v>
      </c>
      <c r="P481" s="170">
        <f t="shared" si="207"/>
        <v>482</v>
      </c>
      <c r="Q481" s="169"/>
      <c r="R481" s="149">
        <f t="shared" si="212"/>
        <v>0.12858990646241544</v>
      </c>
      <c r="S481" s="173">
        <f t="shared" si="213"/>
        <v>-0.89580579706976482</v>
      </c>
      <c r="T481" s="149">
        <v>0</v>
      </c>
      <c r="U481" s="97"/>
      <c r="V481" s="149">
        <f>1/PI()*ATAN('Exhibit4_Impact-Test'!$Y$25*S_RDY_SP)+'Exhibit4_Impact-Test'!$Y$26</f>
        <v>0.58012643997392199</v>
      </c>
      <c r="W481" s="172">
        <f t="shared" si="214"/>
        <v>0.57336120942822877</v>
      </c>
      <c r="X481" s="149">
        <f>1/PI()*ATAN('Exhibit4_Impact-Test'!$Y$25*S_RS_SP)+'Exhibit4_Impact-Test'!$Y$26</f>
        <v>0.16204646050844612</v>
      </c>
      <c r="Y481" s="172">
        <f t="shared" si="215"/>
        <v>0.15831836523335924</v>
      </c>
      <c r="Z481" s="149">
        <f>1/PI()*ATAN('Exhibit4_Impact-Test'!$Y$25*S_5050_SP)+'Exhibit4_Impact-Test'!$Y$26</f>
        <v>0.5</v>
      </c>
      <c r="AA481" s="149">
        <f t="shared" si="216"/>
        <v>0.49307187049168794</v>
      </c>
      <c r="AB481" s="195">
        <f>VLOOKUP(_xlfn.NUMBERVALUE(LEFT(A481,4)),Transactioncosts!$C:$G,5,FALSE)</f>
        <v>50</v>
      </c>
      <c r="AC481" s="174"/>
      <c r="AD481" s="175">
        <f t="shared" si="217"/>
        <v>0.98779935439693334</v>
      </c>
      <c r="AE481" s="149">
        <f t="shared" si="218"/>
        <v>0.99926951564492017</v>
      </c>
      <c r="AF481" s="149">
        <f t="shared" si="219"/>
        <v>0.98999764953630609</v>
      </c>
      <c r="AG481" s="176">
        <f t="shared" si="220"/>
        <v>0.98772639053273392</v>
      </c>
      <c r="AH481" s="149">
        <f t="shared" si="221"/>
        <v>0.99588191951526994</v>
      </c>
      <c r="AI481" s="149">
        <f t="shared" si="222"/>
        <v>0.98996300888876454</v>
      </c>
      <c r="AJ481" s="97"/>
      <c r="AK481" s="171">
        <f t="shared" si="223"/>
        <v>-1.2275684452528602E-2</v>
      </c>
      <c r="AL481" s="149">
        <f t="shared" si="224"/>
        <v>-7.3075128877818157E-4</v>
      </c>
      <c r="AM481" s="149">
        <f t="shared" si="225"/>
        <v>-1.0052710062071295E-2</v>
      </c>
      <c r="AN481" s="149">
        <f t="shared" si="230"/>
        <v>2.2111936026255656</v>
      </c>
      <c r="AO481" s="149">
        <f t="shared" si="230"/>
        <v>6.1504922762367444</v>
      </c>
      <c r="AP481" s="149">
        <f t="shared" si="230"/>
        <v>2.1130573551820895</v>
      </c>
      <c r="AQ481" s="97"/>
      <c r="AR481" s="171">
        <f t="shared" si="226"/>
        <v>-1.2349552246375238E-2</v>
      </c>
      <c r="AS481" s="149">
        <f t="shared" si="227"/>
        <v>-4.1265831292474058E-3</v>
      </c>
      <c r="AT481" s="149">
        <f t="shared" si="228"/>
        <v>-1.0087701310405128E-2</v>
      </c>
      <c r="AU481" s="175">
        <f t="shared" si="231"/>
        <v>2.167642523201248</v>
      </c>
      <c r="AV481" s="149">
        <f t="shared" si="232"/>
        <v>5.2369379139669965</v>
      </c>
      <c r="AW481" s="149">
        <f t="shared" si="233"/>
        <v>2.092359766954353</v>
      </c>
    </row>
    <row r="482" spans="1:49" ht="15" x14ac:dyDescent="0.25">
      <c r="A482" s="130">
        <v>1911.01</v>
      </c>
      <c r="B482" s="138"/>
      <c r="C482" s="166">
        <f>raw_Data!B488</f>
        <v>9.27</v>
      </c>
      <c r="D482" s="167">
        <f>raw_Data!J488</f>
        <v>3.9166666666666662E-2</v>
      </c>
      <c r="E482" s="167">
        <f>raw_Data!L488</f>
        <v>3.2576602600797866E-3</v>
      </c>
      <c r="F482" s="168">
        <f t="shared" si="208"/>
        <v>9.0500000000000007</v>
      </c>
      <c r="G482" s="167">
        <f>raw_Data!K488</f>
        <v>4.3278084714548793E-3</v>
      </c>
      <c r="H482" s="167">
        <f t="shared" si="209"/>
        <v>2.4309392265193353E-2</v>
      </c>
      <c r="I482" s="165"/>
      <c r="J482" s="167">
        <f t="shared" si="210"/>
        <v>1.000462198332039</v>
      </c>
      <c r="K482" s="167">
        <f t="shared" si="229"/>
        <v>3.7198585921187632E-3</v>
      </c>
      <c r="L482" s="93"/>
      <c r="M482" s="171">
        <f t="shared" si="205"/>
        <v>1.0037198585921188</v>
      </c>
      <c r="N482" s="172">
        <f t="shared" si="211"/>
        <v>1.0286372007366482</v>
      </c>
      <c r="O482" s="170">
        <f t="shared" si="206"/>
        <v>481</v>
      </c>
      <c r="P482" s="170">
        <f t="shared" si="207"/>
        <v>483</v>
      </c>
      <c r="Q482" s="169"/>
      <c r="R482" s="149">
        <f t="shared" si="212"/>
        <v>0.14178472951817792</v>
      </c>
      <c r="S482" s="173">
        <f t="shared" si="213"/>
        <v>0.88197782722657536</v>
      </c>
      <c r="T482" s="149">
        <v>0</v>
      </c>
      <c r="U482" s="97"/>
      <c r="V482" s="149">
        <f>1/PI()*ATAN('Exhibit4_Impact-Test'!$Y$25*S_RDY_SP)+'Exhibit4_Impact-Test'!$Y$26</f>
        <v>0.58795398226811768</v>
      </c>
      <c r="W482" s="172">
        <f t="shared" si="214"/>
        <v>0.5938816674389833</v>
      </c>
      <c r="X482" s="149">
        <f>1/PI()*ATAN('Exhibit4_Impact-Test'!$Y$25*S_RS_SP)+'Exhibit4_Impact-Test'!$Y$26</f>
        <v>0.83583759116339928</v>
      </c>
      <c r="Y482" s="172">
        <f t="shared" si="215"/>
        <v>0.83917466309445998</v>
      </c>
      <c r="Z482" s="149">
        <f>1/PI()*ATAN('Exhibit4_Impact-Test'!$Y$25*S_5050_SP)+'Exhibit4_Impact-Test'!$Y$26</f>
        <v>0.5</v>
      </c>
      <c r="AA482" s="149">
        <f t="shared" si="216"/>
        <v>0.50613015858363952</v>
      </c>
      <c r="AB482" s="195">
        <f>VLOOKUP(_xlfn.NUMBERVALUE(LEFT(A482,4)),Transactioncosts!$C:$G,5,FALSE)</f>
        <v>60</v>
      </c>
      <c r="AC482" s="174"/>
      <c r="AD482" s="175">
        <f t="shared" si="217"/>
        <v>1.018370109133532</v>
      </c>
      <c r="AE482" s="149">
        <f t="shared" si="218"/>
        <v>1.0245467098283965</v>
      </c>
      <c r="AF482" s="149">
        <f t="shared" si="219"/>
        <v>1.0161785296643835</v>
      </c>
      <c r="AG482" s="176">
        <f t="shared" si="220"/>
        <v>1.0182900816856113</v>
      </c>
      <c r="AH482" s="149">
        <f t="shared" si="221"/>
        <v>1.0244874620412605</v>
      </c>
      <c r="AI482" s="149">
        <f t="shared" si="222"/>
        <v>1.0161417487128817</v>
      </c>
      <c r="AJ482" s="97"/>
      <c r="AK482" s="171">
        <f t="shared" si="223"/>
        <v>1.8203417018780459E-2</v>
      </c>
      <c r="AL482" s="149">
        <f t="shared" si="224"/>
        <v>2.4250280462178822E-2</v>
      </c>
      <c r="AM482" s="149">
        <f t="shared" si="225"/>
        <v>1.6049051893265984E-2</v>
      </c>
      <c r="AN482" s="149">
        <f t="shared" si="230"/>
        <v>2.2293970196443462</v>
      </c>
      <c r="AO482" s="149">
        <f t="shared" si="230"/>
        <v>6.1747425566989236</v>
      </c>
      <c r="AP482" s="149">
        <f t="shared" si="230"/>
        <v>2.1291064070753554</v>
      </c>
      <c r="AQ482" s="97"/>
      <c r="AR482" s="171">
        <f t="shared" si="226"/>
        <v>1.8124830076960103E-2</v>
      </c>
      <c r="AS482" s="149">
        <f t="shared" si="227"/>
        <v>2.4192450497246221E-2</v>
      </c>
      <c r="AT482" s="149">
        <f t="shared" si="228"/>
        <v>1.6012855874462079E-2</v>
      </c>
      <c r="AU482" s="175">
        <f t="shared" si="231"/>
        <v>2.1857673532782083</v>
      </c>
      <c r="AV482" s="149">
        <f t="shared" si="232"/>
        <v>5.2611303644642424</v>
      </c>
      <c r="AW482" s="149">
        <f t="shared" si="233"/>
        <v>2.1083726228288149</v>
      </c>
    </row>
    <row r="483" spans="1:49" ht="15" x14ac:dyDescent="0.25">
      <c r="A483" s="130">
        <v>1911.02</v>
      </c>
      <c r="B483" s="138"/>
      <c r="C483" s="166">
        <f>raw_Data!B489</f>
        <v>9.43</v>
      </c>
      <c r="D483" s="167">
        <f>raw_Data!J489</f>
        <v>3.9166666666666662E-2</v>
      </c>
      <c r="E483" s="167">
        <f>raw_Data!L489</f>
        <v>3.2596703553802175E-3</v>
      </c>
      <c r="F483" s="168">
        <f t="shared" si="208"/>
        <v>9.27</v>
      </c>
      <c r="G483" s="167">
        <f>raw_Data!K489</f>
        <v>4.2250988852930594E-3</v>
      </c>
      <c r="H483" s="167">
        <f t="shared" si="209"/>
        <v>1.7259978425026912E-2</v>
      </c>
      <c r="I483" s="165"/>
      <c r="J483" s="167">
        <f t="shared" si="210"/>
        <v>1.0001980257098821</v>
      </c>
      <c r="K483" s="167">
        <f t="shared" si="229"/>
        <v>3.4576960652623612E-3</v>
      </c>
      <c r="L483" s="93"/>
      <c r="M483" s="171">
        <f t="shared" si="205"/>
        <v>1.0034576960652624</v>
      </c>
      <c r="N483" s="172">
        <f t="shared" si="211"/>
        <v>1.0214850773103201</v>
      </c>
      <c r="O483" s="170">
        <f t="shared" si="206"/>
        <v>482</v>
      </c>
      <c r="P483" s="170">
        <f t="shared" si="207"/>
        <v>484</v>
      </c>
      <c r="Q483" s="169"/>
      <c r="R483" s="149">
        <f t="shared" si="212"/>
        <v>0.12928902379699245</v>
      </c>
      <c r="S483" s="173">
        <f t="shared" si="213"/>
        <v>0.84122635601120854</v>
      </c>
      <c r="T483" s="149">
        <v>0</v>
      </c>
      <c r="U483" s="97"/>
      <c r="V483" s="149">
        <f>1/PI()*ATAN('Exhibit4_Impact-Test'!$Y$25*S_RDY_SP)+'Exhibit4_Impact-Test'!$Y$26</f>
        <v>0.58054375945219427</v>
      </c>
      <c r="W483" s="172">
        <f t="shared" si="214"/>
        <v>0.58487337293120112</v>
      </c>
      <c r="X483" s="149">
        <f>1/PI()*ATAN('Exhibit4_Impact-Test'!$Y$25*S_RS_SP)+'Exhibit4_Impact-Test'!$Y$26</f>
        <v>0.82930003190513901</v>
      </c>
      <c r="Y483" s="172">
        <f t="shared" si="215"/>
        <v>0.83180588753762874</v>
      </c>
      <c r="Z483" s="149">
        <f>1/PI()*ATAN('Exhibit4_Impact-Test'!$Y$25*S_5050_SP)+'Exhibit4_Impact-Test'!$Y$26</f>
        <v>0.5</v>
      </c>
      <c r="AA483" s="149">
        <f t="shared" si="216"/>
        <v>0.50445133104058193</v>
      </c>
      <c r="AB483" s="195">
        <f>VLOOKUP(_xlfn.NUMBERVALUE(LEFT(A483,4)),Transactioncosts!$C:$G,5,FALSE)</f>
        <v>60</v>
      </c>
      <c r="AC483" s="174"/>
      <c r="AD483" s="175">
        <f t="shared" si="217"/>
        <v>1.0139233797463461</v>
      </c>
      <c r="AE483" s="149">
        <f t="shared" si="218"/>
        <v>1.0184078039069548</v>
      </c>
      <c r="AF483" s="149">
        <f t="shared" si="219"/>
        <v>1.0124713866877912</v>
      </c>
      <c r="AG483" s="176">
        <f t="shared" si="220"/>
        <v>1.0138660288796604</v>
      </c>
      <c r="AH483" s="149">
        <f t="shared" si="221"/>
        <v>1.0145038990607966</v>
      </c>
      <c r="AI483" s="149">
        <f t="shared" si="222"/>
        <v>1.0124446787015478</v>
      </c>
      <c r="AJ483" s="97"/>
      <c r="AK483" s="171">
        <f t="shared" si="223"/>
        <v>1.3827339933681605E-2</v>
      </c>
      <c r="AL483" s="149">
        <f t="shared" si="224"/>
        <v>1.8240431141121262E-2</v>
      </c>
      <c r="AM483" s="149">
        <f t="shared" si="225"/>
        <v>1.2394259537793344E-2</v>
      </c>
      <c r="AN483" s="149">
        <f t="shared" si="230"/>
        <v>2.2432243595780279</v>
      </c>
      <c r="AO483" s="149">
        <f t="shared" si="230"/>
        <v>6.1929829878400451</v>
      </c>
      <c r="AP483" s="149">
        <f t="shared" si="230"/>
        <v>2.1415006666131489</v>
      </c>
      <c r="AQ483" s="97"/>
      <c r="AR483" s="171">
        <f t="shared" si="226"/>
        <v>1.377077501973442E-2</v>
      </c>
      <c r="AS483" s="149">
        <f t="shared" si="227"/>
        <v>1.4399723608822532E-2</v>
      </c>
      <c r="AT483" s="149">
        <f t="shared" si="228"/>
        <v>1.2367880186370792E-2</v>
      </c>
      <c r="AU483" s="175">
        <f t="shared" si="231"/>
        <v>2.1995381282979425</v>
      </c>
      <c r="AV483" s="149">
        <f t="shared" si="232"/>
        <v>5.2755300880730651</v>
      </c>
      <c r="AW483" s="149">
        <f t="shared" si="233"/>
        <v>2.1207405030151856</v>
      </c>
    </row>
    <row r="484" spans="1:49" ht="15" x14ac:dyDescent="0.25">
      <c r="A484" s="130">
        <v>1911.03</v>
      </c>
      <c r="B484" s="138"/>
      <c r="C484" s="166">
        <f>raw_Data!B490</f>
        <v>9.32</v>
      </c>
      <c r="D484" s="167">
        <f>raw_Data!J490</f>
        <v>3.9166666666666662E-2</v>
      </c>
      <c r="E484" s="167">
        <f>raw_Data!L490</f>
        <v>3.2616804063805294E-3</v>
      </c>
      <c r="F484" s="168">
        <f t="shared" si="208"/>
        <v>9.43</v>
      </c>
      <c r="G484" s="167">
        <f>raw_Data!K490</f>
        <v>4.1534110993283841E-3</v>
      </c>
      <c r="H484" s="167">
        <f t="shared" si="209"/>
        <v>-1.166489925768821E-2</v>
      </c>
      <c r="I484" s="165"/>
      <c r="J484" s="167">
        <f t="shared" si="210"/>
        <v>1.0001979990612666</v>
      </c>
      <c r="K484" s="167">
        <f t="shared" si="229"/>
        <v>3.4596794676471365E-3</v>
      </c>
      <c r="L484" s="93"/>
      <c r="M484" s="171">
        <f t="shared" si="205"/>
        <v>1.0034596794676471</v>
      </c>
      <c r="N484" s="172">
        <f t="shared" si="211"/>
        <v>0.99248851184164022</v>
      </c>
      <c r="O484" s="170">
        <f t="shared" si="206"/>
        <v>483</v>
      </c>
      <c r="P484" s="170">
        <f t="shared" si="207"/>
        <v>485</v>
      </c>
      <c r="Q484" s="169"/>
      <c r="R484" s="149">
        <f t="shared" si="212"/>
        <v>0.12056264987894948</v>
      </c>
      <c r="S484" s="173">
        <f t="shared" si="213"/>
        <v>-0.78159032790292682</v>
      </c>
      <c r="T484" s="149">
        <v>0</v>
      </c>
      <c r="U484" s="97"/>
      <c r="V484" s="149">
        <f>1/PI()*ATAN('Exhibit4_Impact-Test'!$Y$25*S_RDY_SP)+'Exhibit4_Impact-Test'!$Y$26</f>
        <v>0.57531489515024803</v>
      </c>
      <c r="W484" s="172">
        <f t="shared" si="214"/>
        <v>0.57262666801212248</v>
      </c>
      <c r="X484" s="149">
        <f>1/PI()*ATAN('Exhibit4_Impact-Test'!$Y$25*S_RS_SP)+'Exhibit4_Impact-Test'!$Y$26</f>
        <v>0.18115507984458906</v>
      </c>
      <c r="Y484" s="172">
        <f t="shared" si="215"/>
        <v>0.1795300320830692</v>
      </c>
      <c r="Z484" s="149">
        <f>1/PI()*ATAN('Exhibit4_Impact-Test'!$Y$25*S_5050_SP)+'Exhibit4_Impact-Test'!$Y$26</f>
        <v>0.5</v>
      </c>
      <c r="AA484" s="149">
        <f t="shared" si="216"/>
        <v>0.4972516401793951</v>
      </c>
      <c r="AB484" s="195">
        <f>VLOOKUP(_xlfn.NUMBERVALUE(LEFT(A484,4)),Transactioncosts!$C:$G,5,FALSE)</f>
        <v>60</v>
      </c>
      <c r="AC484" s="174"/>
      <c r="AD484" s="175">
        <f t="shared" si="217"/>
        <v>0.99714780331521513</v>
      </c>
      <c r="AE484" s="149">
        <f t="shared" si="218"/>
        <v>1.0014721967203695</v>
      </c>
      <c r="AF484" s="149">
        <f t="shared" si="219"/>
        <v>0.99797409565464368</v>
      </c>
      <c r="AG484" s="176">
        <f t="shared" si="220"/>
        <v>0.99711196361875787</v>
      </c>
      <c r="AH484" s="149">
        <f t="shared" si="221"/>
        <v>1.0011711329915103</v>
      </c>
      <c r="AI484" s="149">
        <f t="shared" si="222"/>
        <v>0.9979576054957201</v>
      </c>
      <c r="AJ484" s="97"/>
      <c r="AK484" s="171">
        <f t="shared" si="223"/>
        <v>-2.8562719485630485E-3</v>
      </c>
      <c r="AL484" s="149">
        <f t="shared" si="224"/>
        <v>1.4711141011997399E-3</v>
      </c>
      <c r="AM484" s="149">
        <f t="shared" si="225"/>
        <v>-2.027959265414634E-3</v>
      </c>
      <c r="AN484" s="149">
        <f t="shared" si="230"/>
        <v>2.2403680876294647</v>
      </c>
      <c r="AO484" s="149">
        <f t="shared" si="230"/>
        <v>6.1944541019412451</v>
      </c>
      <c r="AP484" s="149">
        <f t="shared" si="230"/>
        <v>2.1394727073477342</v>
      </c>
      <c r="AQ484" s="97"/>
      <c r="AR484" s="171">
        <f t="shared" si="226"/>
        <v>-2.8922148052112798E-3</v>
      </c>
      <c r="AS484" s="149">
        <f t="shared" si="227"/>
        <v>1.1704477502219857E-3</v>
      </c>
      <c r="AT484" s="149">
        <f t="shared" si="228"/>
        <v>-2.0444830361573381E-3</v>
      </c>
      <c r="AU484" s="175">
        <f t="shared" si="231"/>
        <v>2.1966459134927314</v>
      </c>
      <c r="AV484" s="149">
        <f t="shared" si="232"/>
        <v>5.276700535823287</v>
      </c>
      <c r="AW484" s="149">
        <f t="shared" si="233"/>
        <v>2.1186960199790281</v>
      </c>
    </row>
    <row r="485" spans="1:49" ht="15" x14ac:dyDescent="0.25">
      <c r="A485" s="130">
        <v>1911.04</v>
      </c>
      <c r="B485" s="138"/>
      <c r="C485" s="166">
        <f>raw_Data!B491</f>
        <v>9.2799999999999994</v>
      </c>
      <c r="D485" s="167">
        <f>raw_Data!J491</f>
        <v>3.9166666666666662E-2</v>
      </c>
      <c r="E485" s="167">
        <f>raw_Data!L491</f>
        <v>3.2636904130831645E-3</v>
      </c>
      <c r="F485" s="168">
        <f t="shared" si="208"/>
        <v>9.32</v>
      </c>
      <c r="G485" s="167">
        <f>raw_Data!K491</f>
        <v>4.2024320457796846E-3</v>
      </c>
      <c r="H485" s="167">
        <f t="shared" si="209"/>
        <v>-4.2918454935623185E-3</v>
      </c>
      <c r="I485" s="165"/>
      <c r="J485" s="167">
        <f t="shared" si="210"/>
        <v>1.0001979724178482</v>
      </c>
      <c r="K485" s="167">
        <f t="shared" si="229"/>
        <v>3.4616628309314112E-3</v>
      </c>
      <c r="L485" s="93"/>
      <c r="M485" s="171">
        <f t="shared" si="205"/>
        <v>1.0034616628309314</v>
      </c>
      <c r="N485" s="172">
        <f t="shared" si="211"/>
        <v>0.99991058655221732</v>
      </c>
      <c r="O485" s="170">
        <f t="shared" si="206"/>
        <v>484</v>
      </c>
      <c r="P485" s="170">
        <f t="shared" si="207"/>
        <v>486</v>
      </c>
      <c r="Q485" s="169"/>
      <c r="R485" s="149">
        <f t="shared" si="212"/>
        <v>0.12603663803683574</v>
      </c>
      <c r="S485" s="173">
        <f t="shared" si="213"/>
        <v>-0.56819100780402321</v>
      </c>
      <c r="T485" s="149">
        <v>0</v>
      </c>
      <c r="U485" s="97"/>
      <c r="V485" s="149">
        <f>1/PI()*ATAN('Exhibit4_Impact-Test'!$Y$25*S_RDY_SP)+'Exhibit4_Impact-Test'!$Y$26</f>
        <v>0.57859995075500381</v>
      </c>
      <c r="W485" s="172">
        <f t="shared" si="214"/>
        <v>0.57773533658605825</v>
      </c>
      <c r="X485" s="149">
        <f>1/PI()*ATAN('Exhibit4_Impact-Test'!$Y$25*S_RS_SP)+'Exhibit4_Impact-Test'!$Y$26</f>
        <v>0.22970732022627227</v>
      </c>
      <c r="Y485" s="172">
        <f t="shared" si="215"/>
        <v>0.22908064431475153</v>
      </c>
      <c r="Z485" s="149">
        <f>1/PI()*ATAN('Exhibit4_Impact-Test'!$Y$25*S_5050_SP)+'Exhibit4_Impact-Test'!$Y$26</f>
        <v>0.5</v>
      </c>
      <c r="AA485" s="149">
        <f t="shared" si="216"/>
        <v>0.49911372529997677</v>
      </c>
      <c r="AB485" s="195">
        <f>VLOOKUP(_xlfn.NUMBERVALUE(LEFT(A485,4)),Transactioncosts!$C:$G,5,FALSE)</f>
        <v>60</v>
      </c>
      <c r="AC485" s="174"/>
      <c r="AD485" s="175">
        <f t="shared" si="217"/>
        <v>1.0014070102709403</v>
      </c>
      <c r="AE485" s="149">
        <f t="shared" si="218"/>
        <v>1.0026459546150288</v>
      </c>
      <c r="AF485" s="149">
        <f t="shared" si="219"/>
        <v>1.0016861246915743</v>
      </c>
      <c r="AG485" s="176">
        <f t="shared" si="220"/>
        <v>1.0013953174398764</v>
      </c>
      <c r="AH485" s="149">
        <f t="shared" si="221"/>
        <v>0.99901809822646304</v>
      </c>
      <c r="AI485" s="149">
        <f t="shared" si="222"/>
        <v>1.001680807043374</v>
      </c>
      <c r="AJ485" s="97"/>
      <c r="AK485" s="171">
        <f t="shared" si="223"/>
        <v>1.4060213594860253E-3</v>
      </c>
      <c r="AL485" s="149">
        <f t="shared" si="224"/>
        <v>2.6424602397314939E-3</v>
      </c>
      <c r="AM485" s="149">
        <f t="shared" si="225"/>
        <v>1.6847047792119473E-3</v>
      </c>
      <c r="AN485" s="149">
        <f t="shared" si="230"/>
        <v>2.2417741089889507</v>
      </c>
      <c r="AO485" s="149">
        <f t="shared" si="230"/>
        <v>6.1970965621809766</v>
      </c>
      <c r="AP485" s="149">
        <f t="shared" si="230"/>
        <v>2.1411574121269461</v>
      </c>
      <c r="AQ485" s="97"/>
      <c r="AR485" s="171">
        <f t="shared" si="226"/>
        <v>1.3943448890703612E-3</v>
      </c>
      <c r="AS485" s="149">
        <f t="shared" si="227"/>
        <v>-9.8238415487664796E-4</v>
      </c>
      <c r="AT485" s="149">
        <f t="shared" si="228"/>
        <v>1.6793960680457631E-3</v>
      </c>
      <c r="AU485" s="175">
        <f t="shared" si="231"/>
        <v>2.1980402583818019</v>
      </c>
      <c r="AV485" s="149">
        <f t="shared" si="232"/>
        <v>5.2757181516684106</v>
      </c>
      <c r="AW485" s="149">
        <f t="shared" si="233"/>
        <v>2.1203754160470738</v>
      </c>
    </row>
    <row r="486" spans="1:49" ht="15" x14ac:dyDescent="0.25">
      <c r="A486" s="130">
        <v>1911.05</v>
      </c>
      <c r="B486" s="138"/>
      <c r="C486" s="166">
        <f>raw_Data!B492</f>
        <v>9.48</v>
      </c>
      <c r="D486" s="167">
        <f>raw_Data!J492</f>
        <v>3.9166666666666662E-2</v>
      </c>
      <c r="E486" s="167">
        <f>raw_Data!L492</f>
        <v>3.2657003754898994E-3</v>
      </c>
      <c r="F486" s="168">
        <f t="shared" si="208"/>
        <v>9.2799999999999994</v>
      </c>
      <c r="G486" s="167">
        <f>raw_Data!K492</f>
        <v>4.2205459770114943E-3</v>
      </c>
      <c r="H486" s="167">
        <f t="shared" si="209"/>
        <v>2.155172413793105E-2</v>
      </c>
      <c r="I486" s="165"/>
      <c r="J486" s="167">
        <f t="shared" si="210"/>
        <v>1.00019794577956</v>
      </c>
      <c r="K486" s="167">
        <f t="shared" si="229"/>
        <v>3.4636461550499043E-3</v>
      </c>
      <c r="L486" s="93"/>
      <c r="M486" s="171">
        <f t="shared" si="205"/>
        <v>1.0034636461550499</v>
      </c>
      <c r="N486" s="172">
        <f t="shared" si="211"/>
        <v>1.0257722701149425</v>
      </c>
      <c r="O486" s="170">
        <f t="shared" si="206"/>
        <v>485</v>
      </c>
      <c r="P486" s="170">
        <f t="shared" si="207"/>
        <v>487</v>
      </c>
      <c r="Q486" s="169"/>
      <c r="R486" s="149">
        <f t="shared" si="212"/>
        <v>0.12784945772086009</v>
      </c>
      <c r="S486" s="173">
        <f t="shared" si="213"/>
        <v>0.86848132613808071</v>
      </c>
      <c r="T486" s="149">
        <v>0</v>
      </c>
      <c r="U486" s="97"/>
      <c r="V486" s="149">
        <f>1/PI()*ATAN('Exhibit4_Impact-Test'!$Y$25*S_RDY_SP)+'Exhibit4_Impact-Test'!$Y$26</f>
        <v>0.57968414176336913</v>
      </c>
      <c r="W486" s="172">
        <f t="shared" si="214"/>
        <v>0.58503196694085413</v>
      </c>
      <c r="X486" s="149">
        <f>1/PI()*ATAN('Exhibit4_Impact-Test'!$Y$25*S_RS_SP)+'Exhibit4_Impact-Test'!$Y$26</f>
        <v>0.83372337574238753</v>
      </c>
      <c r="Y486" s="172">
        <f t="shared" si="215"/>
        <v>0.8367492323957737</v>
      </c>
      <c r="Z486" s="149">
        <f>1/PI()*ATAN('Exhibit4_Impact-Test'!$Y$25*S_5050_SP)+'Exhibit4_Impact-Test'!$Y$26</f>
        <v>0.5</v>
      </c>
      <c r="AA486" s="149">
        <f t="shared" si="216"/>
        <v>0.50549680394010055</v>
      </c>
      <c r="AB486" s="195">
        <f>VLOOKUP(_xlfn.NUMBERVALUE(LEFT(A486,4)),Transactioncosts!$C:$G,5,FALSE)</f>
        <v>60</v>
      </c>
      <c r="AC486" s="174"/>
      <c r="AD486" s="175">
        <f t="shared" si="217"/>
        <v>1.016395601689162</v>
      </c>
      <c r="AE486" s="149">
        <f t="shared" si="218"/>
        <v>1.022062867431059</v>
      </c>
      <c r="AF486" s="149">
        <f t="shared" si="219"/>
        <v>1.0146179581349961</v>
      </c>
      <c r="AG486" s="176">
        <f t="shared" si="220"/>
        <v>1.0163245802522021</v>
      </c>
      <c r="AH486" s="149">
        <f t="shared" si="221"/>
        <v>1.0220364805840363</v>
      </c>
      <c r="AI486" s="149">
        <f t="shared" si="222"/>
        <v>1.0145849773113556</v>
      </c>
      <c r="AJ486" s="97"/>
      <c r="AK486" s="171">
        <f t="shared" si="223"/>
        <v>1.6262645112086707E-2</v>
      </c>
      <c r="AL486" s="149">
        <f t="shared" si="224"/>
        <v>2.1823004010006759E-2</v>
      </c>
      <c r="AM486" s="149">
        <f t="shared" si="225"/>
        <v>1.4512145712911675E-2</v>
      </c>
      <c r="AN486" s="149">
        <f t="shared" si="230"/>
        <v>2.2580367541010373</v>
      </c>
      <c r="AO486" s="149">
        <f t="shared" si="230"/>
        <v>6.2189195661909835</v>
      </c>
      <c r="AP486" s="149">
        <f t="shared" si="230"/>
        <v>2.1556695578398579</v>
      </c>
      <c r="AQ486" s="97"/>
      <c r="AR486" s="171">
        <f t="shared" si="226"/>
        <v>1.619276688918149E-2</v>
      </c>
      <c r="AS486" s="149">
        <f t="shared" si="227"/>
        <v>2.1797186432157809E-2</v>
      </c>
      <c r="AT486" s="149">
        <f t="shared" si="228"/>
        <v>1.4479639527288393E-2</v>
      </c>
      <c r="AU486" s="175">
        <f t="shared" si="231"/>
        <v>2.2142330252709836</v>
      </c>
      <c r="AV486" s="149">
        <f t="shared" si="232"/>
        <v>5.2975153381005686</v>
      </c>
      <c r="AW486" s="149">
        <f t="shared" si="233"/>
        <v>2.1348550555743624</v>
      </c>
    </row>
    <row r="487" spans="1:49" ht="15" x14ac:dyDescent="0.25">
      <c r="A487" s="130">
        <v>1911.06</v>
      </c>
      <c r="B487" s="138"/>
      <c r="C487" s="166">
        <f>raw_Data!B493</f>
        <v>9.67</v>
      </c>
      <c r="D487" s="167">
        <f>raw_Data!J493</f>
        <v>3.9166666666666662E-2</v>
      </c>
      <c r="E487" s="167">
        <f>raw_Data!L493</f>
        <v>3.2677102936027325E-3</v>
      </c>
      <c r="F487" s="168">
        <f t="shared" si="208"/>
        <v>9.48</v>
      </c>
      <c r="G487" s="167">
        <f>raw_Data!K493</f>
        <v>4.1315049226441627E-3</v>
      </c>
      <c r="H487" s="167">
        <f t="shared" si="209"/>
        <v>2.0042194092827037E-2</v>
      </c>
      <c r="I487" s="165"/>
      <c r="J487" s="167">
        <f t="shared" si="210"/>
        <v>1.0001979191464223</v>
      </c>
      <c r="K487" s="167">
        <f t="shared" si="229"/>
        <v>3.465629440025042E-3</v>
      </c>
      <c r="L487" s="93"/>
      <c r="M487" s="171">
        <f t="shared" si="205"/>
        <v>1.003465629440025</v>
      </c>
      <c r="N487" s="172">
        <f t="shared" si="211"/>
        <v>1.0241736990154711</v>
      </c>
      <c r="O487" s="170">
        <f t="shared" si="206"/>
        <v>486</v>
      </c>
      <c r="P487" s="170">
        <f t="shared" si="207"/>
        <v>488</v>
      </c>
      <c r="Q487" s="169"/>
      <c r="R487" s="149">
        <f t="shared" si="212"/>
        <v>0.11704481790882046</v>
      </c>
      <c r="S487" s="173">
        <f t="shared" si="213"/>
        <v>0.85988865789962043</v>
      </c>
      <c r="T487" s="149">
        <v>0</v>
      </c>
      <c r="U487" s="97"/>
      <c r="V487" s="149">
        <f>1/PI()*ATAN('Exhibit4_Impact-Test'!$Y$25*S_RDY_SP)+'Exhibit4_Impact-Test'!$Y$26</f>
        <v>0.57319506078088311</v>
      </c>
      <c r="W487" s="172">
        <f t="shared" si="214"/>
        <v>0.5781846175297195</v>
      </c>
      <c r="X487" s="149">
        <f>1/PI()*ATAN('Exhibit4_Impact-Test'!$Y$25*S_RS_SP)+'Exhibit4_Impact-Test'!$Y$26</f>
        <v>0.83235142455864297</v>
      </c>
      <c r="Y487" s="172">
        <f t="shared" si="215"/>
        <v>0.83518247257638667</v>
      </c>
      <c r="Z487" s="149">
        <f>1/PI()*ATAN('Exhibit4_Impact-Test'!$Y$25*S_5050_SP)+'Exhibit4_Impact-Test'!$Y$26</f>
        <v>0.5</v>
      </c>
      <c r="AA487" s="149">
        <f t="shared" si="216"/>
        <v>0.50510644799714444</v>
      </c>
      <c r="AB487" s="195">
        <f>VLOOKUP(_xlfn.NUMBERVALUE(LEFT(A487,4)),Transactioncosts!$C:$G,5,FALSE)</f>
        <v>60</v>
      </c>
      <c r="AC487" s="174"/>
      <c r="AD487" s="175">
        <f t="shared" si="217"/>
        <v>1.0153353926389777</v>
      </c>
      <c r="AE487" s="149">
        <f t="shared" si="218"/>
        <v>1.0207020206510071</v>
      </c>
      <c r="AF487" s="149">
        <f t="shared" si="219"/>
        <v>1.0138196642277482</v>
      </c>
      <c r="AG487" s="176">
        <f t="shared" si="220"/>
        <v>1.0152687156899338</v>
      </c>
      <c r="AH487" s="149">
        <f t="shared" si="221"/>
        <v>1.0170851941188634</v>
      </c>
      <c r="AI487" s="149">
        <f t="shared" si="222"/>
        <v>1.0137890255397652</v>
      </c>
      <c r="AJ487" s="97"/>
      <c r="AK487" s="171">
        <f t="shared" si="223"/>
        <v>1.5218994009281886E-2</v>
      </c>
      <c r="AL487" s="149">
        <f t="shared" si="224"/>
        <v>2.0490646097156961E-2</v>
      </c>
      <c r="AM487" s="149">
        <f t="shared" si="225"/>
        <v>1.3725043423286414E-2</v>
      </c>
      <c r="AN487" s="149">
        <f t="shared" si="230"/>
        <v>2.2732557481103193</v>
      </c>
      <c r="AO487" s="149">
        <f t="shared" si="230"/>
        <v>6.2394102122881403</v>
      </c>
      <c r="AP487" s="149">
        <f t="shared" si="230"/>
        <v>2.1693946012631442</v>
      </c>
      <c r="AQ487" s="97"/>
      <c r="AR487" s="171">
        <f t="shared" si="226"/>
        <v>1.5153321977206006E-2</v>
      </c>
      <c r="AS487" s="149">
        <f t="shared" si="227"/>
        <v>1.6940883586290978E-2</v>
      </c>
      <c r="AT487" s="149">
        <f t="shared" si="228"/>
        <v>1.3694821923309744E-2</v>
      </c>
      <c r="AU487" s="175">
        <f t="shared" si="231"/>
        <v>2.2293863472481896</v>
      </c>
      <c r="AV487" s="149">
        <f t="shared" si="232"/>
        <v>5.3144562216868598</v>
      </c>
      <c r="AW487" s="149">
        <f t="shared" si="233"/>
        <v>2.1485498774976723</v>
      </c>
    </row>
    <row r="488" spans="1:49" ht="15" x14ac:dyDescent="0.25">
      <c r="A488" s="130">
        <v>1911.07</v>
      </c>
      <c r="B488" s="138"/>
      <c r="C488" s="166">
        <f>raw_Data!B494</f>
        <v>9.6300000000000008</v>
      </c>
      <c r="D488" s="167">
        <f>raw_Data!J494</f>
        <v>3.9166666666666662E-2</v>
      </c>
      <c r="E488" s="167">
        <f>raw_Data!L494</f>
        <v>3.269720167423884E-3</v>
      </c>
      <c r="F488" s="168">
        <f t="shared" si="208"/>
        <v>9.67</v>
      </c>
      <c r="G488" s="167">
        <f>raw_Data!K494</f>
        <v>4.0503274732850737E-3</v>
      </c>
      <c r="H488" s="167">
        <f t="shared" si="209"/>
        <v>-4.1365046535676298E-3</v>
      </c>
      <c r="I488" s="165"/>
      <c r="J488" s="167">
        <f t="shared" si="210"/>
        <v>1.0001978925184563</v>
      </c>
      <c r="K488" s="167">
        <f t="shared" si="229"/>
        <v>3.4676126858801393E-3</v>
      </c>
      <c r="L488" s="93"/>
      <c r="M488" s="171">
        <f t="shared" si="205"/>
        <v>1.0034676126858801</v>
      </c>
      <c r="N488" s="172">
        <f t="shared" si="211"/>
        <v>0.99991382281971741</v>
      </c>
      <c r="O488" s="170">
        <f t="shared" si="206"/>
        <v>487</v>
      </c>
      <c r="P488" s="170">
        <f t="shared" si="207"/>
        <v>489</v>
      </c>
      <c r="Q488" s="169"/>
      <c r="R488" s="149">
        <f t="shared" si="212"/>
        <v>0.10694358304947235</v>
      </c>
      <c r="S488" s="173">
        <f t="shared" si="213"/>
        <v>-0.55866890454719453</v>
      </c>
      <c r="T488" s="149">
        <v>0</v>
      </c>
      <c r="U488" s="97"/>
      <c r="V488" s="149">
        <f>1/PI()*ATAN('Exhibit4_Impact-Test'!$Y$25*S_RDY_SP)+'Exhibit4_Impact-Test'!$Y$26</f>
        <v>0.56707179268907737</v>
      </c>
      <c r="W488" s="172">
        <f t="shared" si="214"/>
        <v>0.56620059767945219</v>
      </c>
      <c r="X488" s="149">
        <f>1/PI()*ATAN('Exhibit4_Impact-Test'!$Y$25*S_RS_SP)+'Exhibit4_Impact-Test'!$Y$26</f>
        <v>0.23237805055242827</v>
      </c>
      <c r="Y488" s="172">
        <f t="shared" si="215"/>
        <v>0.23174580114471452</v>
      </c>
      <c r="Z488" s="149">
        <f>1/PI()*ATAN('Exhibit4_Impact-Test'!$Y$25*S_5050_SP)+'Exhibit4_Impact-Test'!$Y$26</f>
        <v>0.5</v>
      </c>
      <c r="AA488" s="149">
        <f t="shared" si="216"/>
        <v>0.49911305211199941</v>
      </c>
      <c r="AB488" s="195">
        <f>VLOOKUP(_xlfn.NUMBERVALUE(LEFT(A488,4)),Transactioncosts!$C:$G,5,FALSE)</f>
        <v>60</v>
      </c>
      <c r="AC488" s="174"/>
      <c r="AD488" s="175">
        <f t="shared" si="217"/>
        <v>1.001452358695635</v>
      </c>
      <c r="AE488" s="149">
        <f t="shared" si="218"/>
        <v>1.0026417899247084</v>
      </c>
      <c r="AF488" s="149">
        <f t="shared" si="219"/>
        <v>1.0016907177527987</v>
      </c>
      <c r="AG488" s="176">
        <f t="shared" si="220"/>
        <v>1.0014407637975449</v>
      </c>
      <c r="AH488" s="149">
        <f t="shared" si="221"/>
        <v>1.0021883906781504</v>
      </c>
      <c r="AI488" s="149">
        <f t="shared" si="222"/>
        <v>1.0016853960654708</v>
      </c>
      <c r="AJ488" s="97"/>
      <c r="AK488" s="171">
        <f t="shared" si="223"/>
        <v>1.4513050428091058E-3</v>
      </c>
      <c r="AL488" s="149">
        <f t="shared" si="224"/>
        <v>2.6383065312856799E-3</v>
      </c>
      <c r="AM488" s="149">
        <f t="shared" si="225"/>
        <v>1.6892900984860496E-3</v>
      </c>
      <c r="AN488" s="149">
        <f t="shared" si="230"/>
        <v>2.2747070531531284</v>
      </c>
      <c r="AO488" s="149">
        <f t="shared" si="230"/>
        <v>6.2420485188194261</v>
      </c>
      <c r="AP488" s="149">
        <f t="shared" si="230"/>
        <v>2.1710838913616302</v>
      </c>
      <c r="AQ488" s="97"/>
      <c r="AR488" s="171">
        <f t="shared" si="226"/>
        <v>1.4397268932213713E-3</v>
      </c>
      <c r="AS488" s="149">
        <f t="shared" si="227"/>
        <v>2.1859996389867091E-3</v>
      </c>
      <c r="AT488" s="149">
        <f t="shared" si="228"/>
        <v>1.6839773793303947E-3</v>
      </c>
      <c r="AU488" s="175">
        <f t="shared" si="231"/>
        <v>2.2308260741414112</v>
      </c>
      <c r="AV488" s="149">
        <f t="shared" si="232"/>
        <v>5.3166422213258464</v>
      </c>
      <c r="AW488" s="149">
        <f t="shared" si="233"/>
        <v>2.1502338548770026</v>
      </c>
    </row>
    <row r="489" spans="1:49" ht="15" x14ac:dyDescent="0.25">
      <c r="A489" s="130">
        <v>1911.08</v>
      </c>
      <c r="B489" s="138"/>
      <c r="C489" s="166">
        <f>raw_Data!B495</f>
        <v>9.17</v>
      </c>
      <c r="D489" s="167">
        <f>raw_Data!J495</f>
        <v>3.9166666666666662E-2</v>
      </c>
      <c r="E489" s="167">
        <f>raw_Data!L495</f>
        <v>3.2717299969551306E-3</v>
      </c>
      <c r="F489" s="168">
        <f t="shared" si="208"/>
        <v>9.6300000000000008</v>
      </c>
      <c r="G489" s="167">
        <f>raw_Data!K495</f>
        <v>4.0671512634129449E-3</v>
      </c>
      <c r="H489" s="167">
        <f t="shared" si="209"/>
        <v>-4.7767393561786164E-2</v>
      </c>
      <c r="I489" s="165"/>
      <c r="J489" s="167">
        <f t="shared" si="210"/>
        <v>1.0001978658956168</v>
      </c>
      <c r="K489" s="167">
        <f t="shared" si="229"/>
        <v>3.4695958925718973E-3</v>
      </c>
      <c r="L489" s="93"/>
      <c r="M489" s="171">
        <f t="shared" si="205"/>
        <v>1.0034695958925719</v>
      </c>
      <c r="N489" s="172">
        <f t="shared" si="211"/>
        <v>0.95629975770162678</v>
      </c>
      <c r="O489" s="170">
        <f t="shared" si="206"/>
        <v>488</v>
      </c>
      <c r="P489" s="170">
        <f t="shared" si="207"/>
        <v>490</v>
      </c>
      <c r="Q489" s="169"/>
      <c r="R489" s="149">
        <f t="shared" si="212"/>
        <v>0.10868816545393756</v>
      </c>
      <c r="S489" s="173">
        <f t="shared" si="213"/>
        <v>-0.93593446163957883</v>
      </c>
      <c r="T489" s="149">
        <v>0</v>
      </c>
      <c r="U489" s="97"/>
      <c r="V489" s="149">
        <f>1/PI()*ATAN('Exhibit4_Impact-Test'!$Y$25*S_RDY_SP)+'Exhibit4_Impact-Test'!$Y$26</f>
        <v>0.56813308069446755</v>
      </c>
      <c r="W489" s="172">
        <f t="shared" si="214"/>
        <v>0.55628314000048396</v>
      </c>
      <c r="X489" s="149">
        <f>1/PI()*ATAN('Exhibit4_Impact-Test'!$Y$25*S_RS_SP)+'Exhibit4_Impact-Test'!$Y$26</f>
        <v>0.15617926005168892</v>
      </c>
      <c r="Y489" s="172">
        <f t="shared" si="215"/>
        <v>0.14993855224167721</v>
      </c>
      <c r="Z489" s="149">
        <f>1/PI()*ATAN('Exhibit4_Impact-Test'!$Y$25*S_5050_SP)+'Exhibit4_Impact-Test'!$Y$26</f>
        <v>0.5</v>
      </c>
      <c r="AA489" s="149">
        <f t="shared" si="216"/>
        <v>0.4879654618273227</v>
      </c>
      <c r="AB489" s="195">
        <f>VLOOKUP(_xlfn.NUMBERVALUE(LEFT(A489,4)),Transactioncosts!$C:$G,5,FALSE)</f>
        <v>60</v>
      </c>
      <c r="AC489" s="174"/>
      <c r="AD489" s="175">
        <f t="shared" si="217"/>
        <v>0.97667085040529067</v>
      </c>
      <c r="AE489" s="149">
        <f t="shared" si="218"/>
        <v>0.99610264546715221</v>
      </c>
      <c r="AF489" s="149">
        <f t="shared" si="219"/>
        <v>0.97988467679709934</v>
      </c>
      <c r="AG489" s="176">
        <f t="shared" si="220"/>
        <v>0.97651380393045961</v>
      </c>
      <c r="AH489" s="149">
        <f t="shared" si="221"/>
        <v>0.99607148782648325</v>
      </c>
      <c r="AI489" s="149">
        <f t="shared" si="222"/>
        <v>0.97981246956806323</v>
      </c>
      <c r="AJ489" s="97"/>
      <c r="AK489" s="171">
        <f t="shared" si="223"/>
        <v>-2.3605581956884839E-2</v>
      </c>
      <c r="AL489" s="149">
        <f t="shared" si="224"/>
        <v>-3.904969009674554E-3</v>
      </c>
      <c r="AM489" s="149">
        <f t="shared" si="225"/>
        <v>-2.0320390979623713E-2</v>
      </c>
      <c r="AN489" s="149">
        <f t="shared" si="230"/>
        <v>2.2511014711962436</v>
      </c>
      <c r="AO489" s="149">
        <f t="shared" si="230"/>
        <v>6.2381435498097515</v>
      </c>
      <c r="AP489" s="149">
        <f t="shared" si="230"/>
        <v>2.1507635003820065</v>
      </c>
      <c r="AQ489" s="97"/>
      <c r="AR489" s="171">
        <f t="shared" si="226"/>
        <v>-2.3766392635814634E-2</v>
      </c>
      <c r="AS489" s="149">
        <f t="shared" si="227"/>
        <v>-3.9362490470475865E-3</v>
      </c>
      <c r="AT489" s="149">
        <f t="shared" si="228"/>
        <v>-2.039408321232683E-2</v>
      </c>
      <c r="AU489" s="175">
        <f t="shared" si="231"/>
        <v>2.2070596815055965</v>
      </c>
      <c r="AV489" s="149">
        <f t="shared" si="232"/>
        <v>5.312705972278799</v>
      </c>
      <c r="AW489" s="149">
        <f t="shared" si="233"/>
        <v>2.1298397716646758</v>
      </c>
    </row>
    <row r="490" spans="1:49" ht="15" x14ac:dyDescent="0.25">
      <c r="A490" s="130">
        <v>1911.09</v>
      </c>
      <c r="B490" s="138"/>
      <c r="C490" s="166">
        <f>raw_Data!B496</f>
        <v>8.67</v>
      </c>
      <c r="D490" s="167">
        <f>raw_Data!J496</f>
        <v>3.9166666666666662E-2</v>
      </c>
      <c r="E490" s="167">
        <f>raw_Data!L496</f>
        <v>3.2737397821989145E-3</v>
      </c>
      <c r="F490" s="168">
        <f t="shared" si="208"/>
        <v>9.17</v>
      </c>
      <c r="G490" s="167">
        <f>raw_Data!K496</f>
        <v>4.2711741185023624E-3</v>
      </c>
      <c r="H490" s="167">
        <f t="shared" si="209"/>
        <v>-5.4525627044710978E-2</v>
      </c>
      <c r="I490" s="165"/>
      <c r="J490" s="167">
        <f t="shared" si="210"/>
        <v>1.000197839277968</v>
      </c>
      <c r="K490" s="167">
        <f t="shared" si="229"/>
        <v>3.4715790601669294E-3</v>
      </c>
      <c r="L490" s="93"/>
      <c r="M490" s="171">
        <f t="shared" si="205"/>
        <v>1.0034715790601669</v>
      </c>
      <c r="N490" s="172">
        <f t="shared" si="211"/>
        <v>0.94974554707379133</v>
      </c>
      <c r="O490" s="170">
        <f t="shared" si="206"/>
        <v>489</v>
      </c>
      <c r="P490" s="170">
        <f t="shared" si="207"/>
        <v>491</v>
      </c>
      <c r="Q490" s="169"/>
      <c r="R490" s="149">
        <f t="shared" si="212"/>
        <v>0.13250123642684186</v>
      </c>
      <c r="S490" s="173">
        <f t="shared" si="213"/>
        <v>-0.94339308638980601</v>
      </c>
      <c r="T490" s="149">
        <v>0</v>
      </c>
      <c r="U490" s="97"/>
      <c r="V490" s="149">
        <f>1/PI()*ATAN('Exhibit4_Impact-Test'!$Y$25*S_RDY_SP)+'Exhibit4_Impact-Test'!$Y$26</f>
        <v>0.58245755247232844</v>
      </c>
      <c r="W490" s="172">
        <f t="shared" si="214"/>
        <v>0.56901741559472863</v>
      </c>
      <c r="X490" s="149">
        <f>1/PI()*ATAN('Exhibit4_Impact-Test'!$Y$25*S_RS_SP)+'Exhibit4_Impact-Test'!$Y$26</f>
        <v>0.15513149235317103</v>
      </c>
      <c r="Y490" s="172">
        <f t="shared" si="215"/>
        <v>0.14805544071074062</v>
      </c>
      <c r="Z490" s="149">
        <f>1/PI()*ATAN('Exhibit4_Impact-Test'!$Y$25*S_5050_SP)+'Exhibit4_Impact-Test'!$Y$26</f>
        <v>0.5</v>
      </c>
      <c r="AA490" s="149">
        <f t="shared" si="216"/>
        <v>0.48624678453114001</v>
      </c>
      <c r="AB490" s="195">
        <f>VLOOKUP(_xlfn.NUMBERVALUE(LEFT(A490,4)),Transactioncosts!$C:$G,5,FALSE)</f>
        <v>60</v>
      </c>
      <c r="AC490" s="174"/>
      <c r="AD490" s="175">
        <f t="shared" si="217"/>
        <v>0.97217844596533254</v>
      </c>
      <c r="AE490" s="149">
        <f t="shared" si="218"/>
        <v>0.99513697953990632</v>
      </c>
      <c r="AF490" s="149">
        <f t="shared" si="219"/>
        <v>0.97660856306697919</v>
      </c>
      <c r="AG490" s="176">
        <f t="shared" si="220"/>
        <v>0.97200232636489348</v>
      </c>
      <c r="AH490" s="149">
        <f t="shared" si="221"/>
        <v>0.99129499645486996</v>
      </c>
      <c r="AI490" s="149">
        <f t="shared" si="222"/>
        <v>0.97652604377416607</v>
      </c>
      <c r="AJ490" s="97"/>
      <c r="AK490" s="171">
        <f t="shared" si="223"/>
        <v>-2.8215904987528968E-2</v>
      </c>
      <c r="AL490" s="149">
        <f t="shared" si="224"/>
        <v>-4.8748834195943202E-3</v>
      </c>
      <c r="AM490" s="149">
        <f t="shared" si="225"/>
        <v>-2.3669359149131874E-2</v>
      </c>
      <c r="AN490" s="149">
        <f t="shared" si="230"/>
        <v>2.2228855662087148</v>
      </c>
      <c r="AO490" s="149">
        <f t="shared" si="230"/>
        <v>6.2332686663901571</v>
      </c>
      <c r="AP490" s="149">
        <f t="shared" si="230"/>
        <v>2.1270941412328748</v>
      </c>
      <c r="AQ490" s="97"/>
      <c r="AR490" s="171">
        <f t="shared" si="226"/>
        <v>-2.8397081145042066E-2</v>
      </c>
      <c r="AS490" s="149">
        <f t="shared" si="227"/>
        <v>-8.7431134140384861E-3</v>
      </c>
      <c r="AT490" s="149">
        <f t="shared" si="228"/>
        <v>-2.3753858489395648E-2</v>
      </c>
      <c r="AU490" s="175">
        <f t="shared" si="231"/>
        <v>2.1786626003605543</v>
      </c>
      <c r="AV490" s="149">
        <f t="shared" si="232"/>
        <v>5.3039628588647609</v>
      </c>
      <c r="AW490" s="149">
        <f t="shared" si="233"/>
        <v>2.10608591317528</v>
      </c>
    </row>
    <row r="491" spans="1:49" ht="15" x14ac:dyDescent="0.25">
      <c r="A491" s="130">
        <v>1911.1</v>
      </c>
      <c r="B491" s="138"/>
      <c r="C491" s="166">
        <f>raw_Data!B497</f>
        <v>8.7200000000000006</v>
      </c>
      <c r="D491" s="167">
        <f>raw_Data!J497</f>
        <v>3.9166666666666662E-2</v>
      </c>
      <c r="E491" s="167">
        <f>raw_Data!L497</f>
        <v>3.2757495231570122E-3</v>
      </c>
      <c r="F491" s="168">
        <f t="shared" si="208"/>
        <v>8.67</v>
      </c>
      <c r="G491" s="167">
        <f>raw_Data!K497</f>
        <v>4.5174932718185313E-3</v>
      </c>
      <c r="H491" s="167">
        <f t="shared" si="209"/>
        <v>5.7670126874280747E-3</v>
      </c>
      <c r="I491" s="165"/>
      <c r="J491" s="167">
        <f t="shared" si="210"/>
        <v>1.0001978126654434</v>
      </c>
      <c r="K491" s="167">
        <f t="shared" si="229"/>
        <v>3.4735621886003987E-3</v>
      </c>
      <c r="L491" s="93"/>
      <c r="M491" s="171">
        <f t="shared" si="205"/>
        <v>1.0034735621886004</v>
      </c>
      <c r="N491" s="172">
        <f t="shared" si="211"/>
        <v>1.0102845059592465</v>
      </c>
      <c r="O491" s="170">
        <f t="shared" si="206"/>
        <v>490</v>
      </c>
      <c r="P491" s="170">
        <f t="shared" si="207"/>
        <v>492</v>
      </c>
      <c r="Q491" s="169"/>
      <c r="R491" s="149">
        <f t="shared" si="212"/>
        <v>0.15963500013368126</v>
      </c>
      <c r="S491" s="173">
        <f t="shared" si="213"/>
        <v>0.63789078473310035</v>
      </c>
      <c r="T491" s="149">
        <v>0</v>
      </c>
      <c r="U491" s="97"/>
      <c r="V491" s="149">
        <f>1/PI()*ATAN('Exhibit4_Impact-Test'!$Y$25*S_RDY_SP)+'Exhibit4_Impact-Test'!$Y$26</f>
        <v>0.59837068233458068</v>
      </c>
      <c r="W491" s="172">
        <f t="shared" si="214"/>
        <v>0.59999524631263301</v>
      </c>
      <c r="X491" s="149">
        <f>1/PI()*ATAN('Exhibit4_Impact-Test'!$Y$25*S_RS_SP)+'Exhibit4_Impact-Test'!$Y$26</f>
        <v>0.78838595488345931</v>
      </c>
      <c r="Y491" s="172">
        <f t="shared" si="215"/>
        <v>0.78951228834196363</v>
      </c>
      <c r="Z491" s="149">
        <f>1/PI()*ATAN('Exhibit4_Impact-Test'!$Y$25*S_5050_SP)+'Exhibit4_Impact-Test'!$Y$26</f>
        <v>0.5</v>
      </c>
      <c r="AA491" s="149">
        <f t="shared" si="216"/>
        <v>0.5016911027889539</v>
      </c>
      <c r="AB491" s="195">
        <f>VLOOKUP(_xlfn.NUMBERVALUE(LEFT(A491,4)),Transactioncosts!$C:$G,5,FALSE)</f>
        <v>60</v>
      </c>
      <c r="AC491" s="174"/>
      <c r="AD491" s="175">
        <f t="shared" si="217"/>
        <v>1.0075490312599844</v>
      </c>
      <c r="AE491" s="149">
        <f t="shared" si="218"/>
        <v>1.0088432145968789</v>
      </c>
      <c r="AF491" s="149">
        <f t="shared" si="219"/>
        <v>1.0068790340739233</v>
      </c>
      <c r="AG491" s="176">
        <f t="shared" si="220"/>
        <v>1.0075285099930502</v>
      </c>
      <c r="AH491" s="149">
        <f t="shared" si="221"/>
        <v>1.0085271153244193</v>
      </c>
      <c r="AI491" s="149">
        <f t="shared" si="222"/>
        <v>1.0068688874571896</v>
      </c>
      <c r="AJ491" s="97"/>
      <c r="AK491" s="171">
        <f t="shared" si="223"/>
        <v>7.5206799175486548E-3</v>
      </c>
      <c r="AL491" s="149">
        <f t="shared" si="224"/>
        <v>8.8043423768399357E-3</v>
      </c>
      <c r="AM491" s="149">
        <f t="shared" si="225"/>
        <v>6.8554814701118514E-3</v>
      </c>
      <c r="AN491" s="149">
        <f t="shared" si="230"/>
        <v>2.2304062461262633</v>
      </c>
      <c r="AO491" s="149">
        <f t="shared" si="230"/>
        <v>6.2420730087669973</v>
      </c>
      <c r="AP491" s="149">
        <f t="shared" si="230"/>
        <v>2.1339496227029868</v>
      </c>
      <c r="AQ491" s="97"/>
      <c r="AR491" s="171">
        <f t="shared" si="226"/>
        <v>7.500312198178271E-3</v>
      </c>
      <c r="AS491" s="149">
        <f t="shared" si="227"/>
        <v>8.4909648374183154E-3</v>
      </c>
      <c r="AT491" s="149">
        <f t="shared" si="228"/>
        <v>6.8454041246553462E-3</v>
      </c>
      <c r="AU491" s="175">
        <f t="shared" si="231"/>
        <v>2.1861629125587325</v>
      </c>
      <c r="AV491" s="149">
        <f t="shared" si="232"/>
        <v>5.312453823702179</v>
      </c>
      <c r="AW491" s="149">
        <f t="shared" si="233"/>
        <v>2.1129313172999353</v>
      </c>
    </row>
    <row r="492" spans="1:49" ht="15" x14ac:dyDescent="0.25">
      <c r="A492" s="130">
        <v>1911.11</v>
      </c>
      <c r="B492" s="138"/>
      <c r="C492" s="166">
        <f>raw_Data!B498</f>
        <v>9.07</v>
      </c>
      <c r="D492" s="167">
        <f>raw_Data!J498</f>
        <v>3.9166666666666662E-2</v>
      </c>
      <c r="E492" s="167">
        <f>raw_Data!L498</f>
        <v>3.277759219831422E-3</v>
      </c>
      <c r="F492" s="168">
        <f t="shared" si="208"/>
        <v>8.7200000000000006</v>
      </c>
      <c r="G492" s="167">
        <f>raw_Data!K498</f>
        <v>4.4915902140672771E-3</v>
      </c>
      <c r="H492" s="167">
        <f t="shared" si="209"/>
        <v>4.0137614678898981E-2</v>
      </c>
      <c r="I492" s="165"/>
      <c r="J492" s="167">
        <f t="shared" si="210"/>
        <v>1.0001977860580635</v>
      </c>
      <c r="K492" s="167">
        <f t="shared" si="229"/>
        <v>3.4755452778949536E-3</v>
      </c>
      <c r="L492" s="93"/>
      <c r="M492" s="171">
        <f t="shared" si="205"/>
        <v>1.003475545277895</v>
      </c>
      <c r="N492" s="172">
        <f t="shared" si="211"/>
        <v>1.0446292048929664</v>
      </c>
      <c r="O492" s="170">
        <f t="shared" si="206"/>
        <v>491</v>
      </c>
      <c r="P492" s="170">
        <f t="shared" si="207"/>
        <v>493</v>
      </c>
      <c r="Q492" s="169"/>
      <c r="R492" s="149">
        <f t="shared" si="212"/>
        <v>0.15653244637716254</v>
      </c>
      <c r="S492" s="173">
        <f t="shared" si="213"/>
        <v>0.92454513527422333</v>
      </c>
      <c r="T492" s="149">
        <v>0</v>
      </c>
      <c r="U492" s="97"/>
      <c r="V492" s="149">
        <f>1/PI()*ATAN('Exhibit4_Impact-Test'!$Y$25*S_RDY_SP)+'Exhibit4_Impact-Test'!$Y$26</f>
        <v>0.59657503515693822</v>
      </c>
      <c r="W492" s="172">
        <f t="shared" si="214"/>
        <v>0.60620959488975878</v>
      </c>
      <c r="X492" s="149">
        <f>1/PI()*ATAN('Exhibit4_Impact-Test'!$Y$25*S_RS_SP)+'Exhibit4_Impact-Test'!$Y$26</f>
        <v>0.84219550041854885</v>
      </c>
      <c r="Y492" s="172">
        <f t="shared" si="215"/>
        <v>0.84746399986465804</v>
      </c>
      <c r="Z492" s="149">
        <f>1/PI()*ATAN('Exhibit4_Impact-Test'!$Y$25*S_5050_SP)+'Exhibit4_Impact-Test'!$Y$26</f>
        <v>0.5</v>
      </c>
      <c r="AA492" s="149">
        <f t="shared" si="216"/>
        <v>0.51004676631203516</v>
      </c>
      <c r="AB492" s="195">
        <f>VLOOKUP(_xlfn.NUMBERVALUE(LEFT(A492,4)),Transactioncosts!$C:$G,5,FALSE)</f>
        <v>60</v>
      </c>
      <c r="AC492" s="174"/>
      <c r="AD492" s="175">
        <f t="shared" si="217"/>
        <v>1.0280267912095928</v>
      </c>
      <c r="AE492" s="149">
        <f t="shared" si="218"/>
        <v>1.0381349722314646</v>
      </c>
      <c r="AF492" s="149">
        <f t="shared" si="219"/>
        <v>1.0240523750854307</v>
      </c>
      <c r="AG492" s="176">
        <f t="shared" si="220"/>
        <v>1.0279002295068995</v>
      </c>
      <c r="AH492" s="149">
        <f t="shared" si="221"/>
        <v>1.0376809906968814</v>
      </c>
      <c r="AI492" s="149">
        <f t="shared" si="222"/>
        <v>1.0239920944875585</v>
      </c>
      <c r="AJ492" s="97"/>
      <c r="AK492" s="171">
        <f t="shared" si="223"/>
        <v>2.7641228181309464E-2</v>
      </c>
      <c r="AL492" s="149">
        <f t="shared" si="224"/>
        <v>3.7425807341899785E-2</v>
      </c>
      <c r="AM492" s="149">
        <f t="shared" si="225"/>
        <v>2.3767672853690892E-2</v>
      </c>
      <c r="AN492" s="149">
        <f t="shared" si="230"/>
        <v>2.2580474743075727</v>
      </c>
      <c r="AO492" s="149">
        <f t="shared" si="230"/>
        <v>6.2794988161088972</v>
      </c>
      <c r="AP492" s="149">
        <f t="shared" si="230"/>
        <v>2.1577172955566777</v>
      </c>
      <c r="AQ492" s="97"/>
      <c r="AR492" s="171">
        <f t="shared" si="226"/>
        <v>2.7518109314172749E-2</v>
      </c>
      <c r="AS492" s="149">
        <f t="shared" si="227"/>
        <v>3.6988406772746514E-2</v>
      </c>
      <c r="AT492" s="149">
        <f t="shared" si="228"/>
        <v>2.3708806360521244E-2</v>
      </c>
      <c r="AU492" s="175">
        <f t="shared" si="231"/>
        <v>2.2136810218729051</v>
      </c>
      <c r="AV492" s="149">
        <f t="shared" si="232"/>
        <v>5.3494422304749252</v>
      </c>
      <c r="AW492" s="149">
        <f t="shared" si="233"/>
        <v>2.1366401236604564</v>
      </c>
    </row>
    <row r="493" spans="1:49" ht="15" x14ac:dyDescent="0.25">
      <c r="A493" s="130">
        <v>1911.12</v>
      </c>
      <c r="B493" s="138"/>
      <c r="C493" s="166">
        <f>raw_Data!B499</f>
        <v>9.11</v>
      </c>
      <c r="D493" s="167">
        <f>raw_Data!J499</f>
        <v>3.9166666666666662E-2</v>
      </c>
      <c r="E493" s="167">
        <f>raw_Data!L499</f>
        <v>3.2797688722241425E-3</v>
      </c>
      <c r="F493" s="168">
        <f t="shared" si="208"/>
        <v>9.07</v>
      </c>
      <c r="G493" s="167">
        <f>raw_Data!K499</f>
        <v>4.3182653436236668E-3</v>
      </c>
      <c r="H493" s="167">
        <f t="shared" si="209"/>
        <v>4.4101433296581671E-3</v>
      </c>
      <c r="I493" s="165"/>
      <c r="J493" s="167">
        <f t="shared" si="210"/>
        <v>1.0001977594558273</v>
      </c>
      <c r="K493" s="167">
        <f t="shared" si="229"/>
        <v>3.4775283280514824E-3</v>
      </c>
      <c r="L493" s="93"/>
      <c r="M493" s="171">
        <f t="shared" si="205"/>
        <v>1.0034775283280515</v>
      </c>
      <c r="N493" s="172">
        <f t="shared" si="211"/>
        <v>1.0087284086732817</v>
      </c>
      <c r="O493" s="170">
        <f t="shared" si="206"/>
        <v>492</v>
      </c>
      <c r="P493" s="170">
        <f t="shared" si="207"/>
        <v>494</v>
      </c>
      <c r="Q493" s="169"/>
      <c r="R493" s="149">
        <f t="shared" si="212"/>
        <v>0.13698035269635378</v>
      </c>
      <c r="S493" s="173">
        <f t="shared" si="213"/>
        <v>0.57364714254227411</v>
      </c>
      <c r="T493" s="149">
        <v>0</v>
      </c>
      <c r="U493" s="97"/>
      <c r="V493" s="149">
        <f>1/PI()*ATAN('Exhibit4_Impact-Test'!$Y$25*S_RDY_SP)+'Exhibit4_Impact-Test'!$Y$26</f>
        <v>0.58511597777422075</v>
      </c>
      <c r="W493" s="172">
        <f t="shared" si="214"/>
        <v>0.58638236195917937</v>
      </c>
      <c r="X493" s="149">
        <f>1/PI()*ATAN('Exhibit4_Impact-Test'!$Y$25*S_RS_SP)+'Exhibit4_Impact-Test'!$Y$26</f>
        <v>0.77180041076745787</v>
      </c>
      <c r="Y493" s="172">
        <f t="shared" si="215"/>
        <v>0.77271830772467143</v>
      </c>
      <c r="Z493" s="149">
        <f>1/PI()*ATAN('Exhibit4_Impact-Test'!$Y$25*S_5050_SP)+'Exhibit4_Impact-Test'!$Y$26</f>
        <v>0.5</v>
      </c>
      <c r="AA493" s="149">
        <f t="shared" si="216"/>
        <v>0.50130475719425005</v>
      </c>
      <c r="AB493" s="195">
        <f>VLOOKUP(_xlfn.NUMBERVALUE(LEFT(A493,4)),Transactioncosts!$C:$G,5,FALSE)</f>
        <v>60</v>
      </c>
      <c r="AC493" s="174"/>
      <c r="AD493" s="175">
        <f t="shared" si="217"/>
        <v>1.0065499023154263</v>
      </c>
      <c r="AE493" s="149">
        <f t="shared" si="218"/>
        <v>1.007530159935391</v>
      </c>
      <c r="AF493" s="149">
        <f t="shared" si="219"/>
        <v>1.0061029685006666</v>
      </c>
      <c r="AG493" s="176">
        <f t="shared" si="220"/>
        <v>1.006536523276373</v>
      </c>
      <c r="AH493" s="149">
        <f t="shared" si="221"/>
        <v>1.0067816741940105</v>
      </c>
      <c r="AI493" s="149">
        <f t="shared" si="222"/>
        <v>1.0060951399575011</v>
      </c>
      <c r="AJ493" s="97"/>
      <c r="AK493" s="171">
        <f t="shared" si="223"/>
        <v>6.5285449137922379E-3</v>
      </c>
      <c r="AL493" s="149">
        <f t="shared" si="224"/>
        <v>7.501949810388155E-3</v>
      </c>
      <c r="AM493" s="149">
        <f t="shared" si="225"/>
        <v>6.0844208141159761E-3</v>
      </c>
      <c r="AN493" s="149">
        <f t="shared" si="230"/>
        <v>2.2645760192213649</v>
      </c>
      <c r="AO493" s="149">
        <f t="shared" si="230"/>
        <v>6.2870007659192853</v>
      </c>
      <c r="AP493" s="149">
        <f t="shared" si="230"/>
        <v>2.1638017163707937</v>
      </c>
      <c r="AQ493" s="97"/>
      <c r="AR493" s="171">
        <f t="shared" si="226"/>
        <v>6.5152528475566213E-3</v>
      </c>
      <c r="AS493" s="149">
        <f t="shared" si="227"/>
        <v>6.7587820811940598E-3</v>
      </c>
      <c r="AT493" s="149">
        <f t="shared" si="228"/>
        <v>6.0766397282153058E-3</v>
      </c>
      <c r="AU493" s="175">
        <f t="shared" si="231"/>
        <v>2.2201962747204615</v>
      </c>
      <c r="AV493" s="149">
        <f t="shared" si="232"/>
        <v>5.3562010125561192</v>
      </c>
      <c r="AW493" s="149">
        <f t="shared" si="233"/>
        <v>2.1427167633886719</v>
      </c>
    </row>
    <row r="494" spans="1:49" ht="15" x14ac:dyDescent="0.25">
      <c r="A494" s="130">
        <v>1912.01</v>
      </c>
      <c r="B494" s="138"/>
      <c r="C494" s="166">
        <f>raw_Data!B500</f>
        <v>9.1199999999999992</v>
      </c>
      <c r="D494" s="167">
        <f>raw_Data!J500</f>
        <v>3.9233333333333335E-2</v>
      </c>
      <c r="E494" s="167">
        <f>raw_Data!L500</f>
        <v>3.281778480337616E-3</v>
      </c>
      <c r="F494" s="168">
        <f t="shared" si="208"/>
        <v>9.11</v>
      </c>
      <c r="G494" s="167">
        <f>raw_Data!K500</f>
        <v>4.3066227588730334E-3</v>
      </c>
      <c r="H494" s="167">
        <f t="shared" si="209"/>
        <v>1.097694840834329E-3</v>
      </c>
      <c r="I494" s="165"/>
      <c r="J494" s="167">
        <f t="shared" si="210"/>
        <v>1.0001977328587772</v>
      </c>
      <c r="K494" s="167">
        <f t="shared" si="229"/>
        <v>3.479511339114838E-3</v>
      </c>
      <c r="L494" s="93"/>
      <c r="M494" s="171">
        <f t="shared" si="205"/>
        <v>1.0034795113391148</v>
      </c>
      <c r="N494" s="172">
        <f t="shared" si="211"/>
        <v>1.0054043175997074</v>
      </c>
      <c r="O494" s="170">
        <f t="shared" si="206"/>
        <v>493</v>
      </c>
      <c r="P494" s="170">
        <f t="shared" si="207"/>
        <v>495</v>
      </c>
      <c r="Q494" s="169"/>
      <c r="R494" s="149">
        <f t="shared" si="212"/>
        <v>0.13535471625795609</v>
      </c>
      <c r="S494" s="173">
        <f t="shared" si="213"/>
        <v>0.25076046605704133</v>
      </c>
      <c r="T494" s="149">
        <v>0</v>
      </c>
      <c r="U494" s="97"/>
      <c r="V494" s="149">
        <f>1/PI()*ATAN('Exhibit4_Impact-Test'!$Y$25*S_RDY_SP)+'Exhibit4_Impact-Test'!$Y$26</f>
        <v>0.58415252211697744</v>
      </c>
      <c r="W494" s="172">
        <f t="shared" si="214"/>
        <v>0.58461795010360817</v>
      </c>
      <c r="X494" s="149">
        <f>1/PI()*ATAN('Exhibit4_Impact-Test'!$Y$25*S_RS_SP)+'Exhibit4_Impact-Test'!$Y$26</f>
        <v>0.64797068416128289</v>
      </c>
      <c r="Y494" s="172">
        <f t="shared" si="215"/>
        <v>0.64840767592910575</v>
      </c>
      <c r="Z494" s="149">
        <f>1/PI()*ATAN('Exhibit4_Impact-Test'!$Y$25*S_5050_SP)+'Exhibit4_Impact-Test'!$Y$26</f>
        <v>0.5</v>
      </c>
      <c r="AA494" s="149">
        <f t="shared" si="216"/>
        <v>0.5004790735613639</v>
      </c>
      <c r="AB494" s="195">
        <f>VLOOKUP(_xlfn.NUMBERVALUE(LEFT(A494,4)),Transactioncosts!$C:$G,5,FALSE)</f>
        <v>70</v>
      </c>
      <c r="AC494" s="174"/>
      <c r="AD494" s="175">
        <f t="shared" si="217"/>
        <v>1.0046038917708264</v>
      </c>
      <c r="AE494" s="149">
        <f t="shared" si="218"/>
        <v>1.0047267293686688</v>
      </c>
      <c r="AF494" s="149">
        <f t="shared" si="219"/>
        <v>1.0044419144694112</v>
      </c>
      <c r="AG494" s="176">
        <f t="shared" si="220"/>
        <v>1.0046010417174591</v>
      </c>
      <c r="AH494" s="149">
        <f t="shared" si="221"/>
        <v>1.0015292099633679</v>
      </c>
      <c r="AI494" s="149">
        <f t="shared" si="222"/>
        <v>1.0044385609544817</v>
      </c>
      <c r="AJ494" s="97"/>
      <c r="AK494" s="171">
        <f t="shared" si="223"/>
        <v>4.5933262769569825E-3</v>
      </c>
      <c r="AL494" s="149">
        <f t="shared" si="224"/>
        <v>4.7155934605683479E-3</v>
      </c>
      <c r="AM494" s="149">
        <f t="shared" si="225"/>
        <v>4.4320782842401851E-3</v>
      </c>
      <c r="AN494" s="149">
        <f t="shared" si="230"/>
        <v>2.2691693454983217</v>
      </c>
      <c r="AO494" s="149">
        <f t="shared" si="230"/>
        <v>6.291716359379854</v>
      </c>
      <c r="AP494" s="149">
        <f t="shared" si="230"/>
        <v>2.1682337946550336</v>
      </c>
      <c r="AQ494" s="97"/>
      <c r="AR494" s="171">
        <f t="shared" si="226"/>
        <v>4.5904892807702739E-3</v>
      </c>
      <c r="AS494" s="149">
        <f t="shared" si="227"/>
        <v>1.5280419124569875E-3</v>
      </c>
      <c r="AT494" s="149">
        <f t="shared" si="228"/>
        <v>4.4287395938894586E-3</v>
      </c>
      <c r="AU494" s="175">
        <f t="shared" si="231"/>
        <v>2.224786764001232</v>
      </c>
      <c r="AV494" s="149">
        <f t="shared" si="232"/>
        <v>5.3577290544685763</v>
      </c>
      <c r="AW494" s="149">
        <f t="shared" si="233"/>
        <v>2.1471455029825615</v>
      </c>
    </row>
    <row r="495" spans="1:49" ht="15" x14ac:dyDescent="0.25">
      <c r="A495" s="130">
        <v>1912.02</v>
      </c>
      <c r="B495" s="138"/>
      <c r="C495" s="166">
        <f>raw_Data!B501</f>
        <v>9.0399999999999991</v>
      </c>
      <c r="D495" s="167">
        <f>raw_Data!J501</f>
        <v>3.9308333333333334E-2</v>
      </c>
      <c r="E495" s="167">
        <f>raw_Data!L501</f>
        <v>3.3112476467429541E-3</v>
      </c>
      <c r="F495" s="168">
        <f t="shared" si="208"/>
        <v>9.1199999999999992</v>
      </c>
      <c r="G495" s="167">
        <f>raw_Data!K501</f>
        <v>4.3101242690058482E-3</v>
      </c>
      <c r="H495" s="167">
        <f t="shared" si="209"/>
        <v>-8.7719298245614308E-3</v>
      </c>
      <c r="I495" s="165"/>
      <c r="J495" s="167">
        <f t="shared" si="210"/>
        <v>1.0028992554367713</v>
      </c>
      <c r="K495" s="167">
        <f t="shared" si="229"/>
        <v>6.2105030835142294E-3</v>
      </c>
      <c r="L495" s="93"/>
      <c r="M495" s="171">
        <f t="shared" si="205"/>
        <v>1.0062105030835142</v>
      </c>
      <c r="N495" s="172">
        <f t="shared" si="211"/>
        <v>0.99553819444444436</v>
      </c>
      <c r="O495" s="170">
        <f t="shared" si="206"/>
        <v>494</v>
      </c>
      <c r="P495" s="170">
        <f t="shared" si="207"/>
        <v>496</v>
      </c>
      <c r="Q495" s="169"/>
      <c r="R495" s="149">
        <f t="shared" si="212"/>
        <v>0.13545297175430257</v>
      </c>
      <c r="S495" s="173">
        <f t="shared" si="213"/>
        <v>-0.72773702521042538</v>
      </c>
      <c r="T495" s="149">
        <v>0</v>
      </c>
      <c r="U495" s="97"/>
      <c r="V495" s="149">
        <f>1/PI()*ATAN('Exhibit4_Impact-Test'!$Y$25*S_RDY_SP)+'Exhibit4_Impact-Test'!$Y$26</f>
        <v>0.58421079962256106</v>
      </c>
      <c r="W495" s="172">
        <f t="shared" si="214"/>
        <v>0.58161834150866476</v>
      </c>
      <c r="X495" s="149">
        <f>1/PI()*ATAN('Exhibit4_Impact-Test'!$Y$25*S_RS_SP)+'Exhibit4_Impact-Test'!$Y$26</f>
        <v>0.19161918945755779</v>
      </c>
      <c r="Y495" s="172">
        <f t="shared" si="215"/>
        <v>0.18997289285688823</v>
      </c>
      <c r="Z495" s="149">
        <f>1/PI()*ATAN('Exhibit4_Impact-Test'!$Y$25*S_5050_SP)+'Exhibit4_Impact-Test'!$Y$26</f>
        <v>0.5</v>
      </c>
      <c r="AA495" s="149">
        <f t="shared" si="216"/>
        <v>0.49733425363227424</v>
      </c>
      <c r="AB495" s="195">
        <f>VLOOKUP(_xlfn.NUMBERVALUE(LEFT(A495,4)),Transactioncosts!$C:$G,5,FALSE)</f>
        <v>70</v>
      </c>
      <c r="AC495" s="174"/>
      <c r="AD495" s="175">
        <f t="shared" si="217"/>
        <v>0.99997562511966442</v>
      </c>
      <c r="AE495" s="149">
        <f t="shared" si="218"/>
        <v>1.0041654839524548</v>
      </c>
      <c r="AF495" s="149">
        <f t="shared" si="219"/>
        <v>1.0008743487639793</v>
      </c>
      <c r="AG495" s="176">
        <f t="shared" si="220"/>
        <v>0.99995428914571227</v>
      </c>
      <c r="AH495" s="149">
        <f t="shared" si="221"/>
        <v>0.99962861355354105</v>
      </c>
      <c r="AI495" s="149">
        <f t="shared" si="222"/>
        <v>1.0008556885394053</v>
      </c>
      <c r="AJ495" s="97"/>
      <c r="AK495" s="171">
        <f t="shared" si="223"/>
        <v>-2.4375177407798985E-5</v>
      </c>
      <c r="AL495" s="149">
        <f t="shared" si="224"/>
        <v>4.1568323412860125E-3</v>
      </c>
      <c r="AM495" s="149">
        <f t="shared" si="225"/>
        <v>8.7396674376181006E-4</v>
      </c>
      <c r="AN495" s="149">
        <f t="shared" si="230"/>
        <v>2.2691449703209141</v>
      </c>
      <c r="AO495" s="149">
        <f t="shared" si="230"/>
        <v>6.2958731917211397</v>
      </c>
      <c r="AP495" s="149">
        <f t="shared" si="230"/>
        <v>2.1691077613987955</v>
      </c>
      <c r="AQ495" s="97"/>
      <c r="AR495" s="171">
        <f t="shared" si="226"/>
        <v>-4.5711899060666542E-5</v>
      </c>
      <c r="AS495" s="149">
        <f t="shared" si="227"/>
        <v>-3.714554274848686E-4</v>
      </c>
      <c r="AT495" s="149">
        <f t="shared" si="228"/>
        <v>8.5532264667901594E-4</v>
      </c>
      <c r="AU495" s="175">
        <f t="shared" si="231"/>
        <v>2.2247410521021713</v>
      </c>
      <c r="AV495" s="149">
        <f t="shared" si="232"/>
        <v>5.3573575990410918</v>
      </c>
      <c r="AW495" s="149">
        <f t="shared" si="233"/>
        <v>2.1480008256292407</v>
      </c>
    </row>
    <row r="496" spans="1:49" ht="15" x14ac:dyDescent="0.25">
      <c r="A496" s="130">
        <v>1912.03</v>
      </c>
      <c r="B496" s="138"/>
      <c r="C496" s="166">
        <f>raw_Data!B502</f>
        <v>9.3000000000000007</v>
      </c>
      <c r="D496" s="167">
        <f>raw_Data!J502</f>
        <v>3.9375E-2</v>
      </c>
      <c r="E496" s="167">
        <f>raw_Data!L502</f>
        <v>3.3407072950011329E-3</v>
      </c>
      <c r="F496" s="168">
        <f t="shared" si="208"/>
        <v>9.0399999999999991</v>
      </c>
      <c r="G496" s="167">
        <f>raw_Data!K502</f>
        <v>4.3556415929203547E-3</v>
      </c>
      <c r="H496" s="167">
        <f t="shared" si="209"/>
        <v>2.8761061946902755E-2</v>
      </c>
      <c r="I496" s="165"/>
      <c r="J496" s="167">
        <f t="shared" si="210"/>
        <v>1.0028935448883582</v>
      </c>
      <c r="K496" s="167">
        <f t="shared" si="229"/>
        <v>6.2342521833593789E-3</v>
      </c>
      <c r="L496" s="93"/>
      <c r="M496" s="171">
        <f t="shared" si="205"/>
        <v>1.0062342521833594</v>
      </c>
      <c r="N496" s="172">
        <f t="shared" si="211"/>
        <v>1.0331167035398232</v>
      </c>
      <c r="O496" s="170">
        <f t="shared" si="206"/>
        <v>495</v>
      </c>
      <c r="P496" s="170">
        <f t="shared" si="207"/>
        <v>497</v>
      </c>
      <c r="Q496" s="169"/>
      <c r="R496" s="149">
        <f t="shared" si="212"/>
        <v>0.13622134265021221</v>
      </c>
      <c r="S496" s="173">
        <f t="shared" si="213"/>
        <v>0.89675680708074135</v>
      </c>
      <c r="T496" s="149">
        <v>0</v>
      </c>
      <c r="U496" s="97"/>
      <c r="V496" s="149">
        <f>1/PI()*ATAN('Exhibit4_Impact-Test'!$Y$25*S_RDY_SP)+'Exhibit4_Impact-Test'!$Y$26</f>
        <v>0.58466633778753752</v>
      </c>
      <c r="W496" s="172">
        <f t="shared" si="214"/>
        <v>0.59105402729265311</v>
      </c>
      <c r="X496" s="149">
        <f>1/PI()*ATAN('Exhibit4_Impact-Test'!$Y$25*S_RS_SP)+'Exhibit4_Impact-Test'!$Y$26</f>
        <v>0.83809723555885052</v>
      </c>
      <c r="Y496" s="172">
        <f t="shared" si="215"/>
        <v>0.84164293264553514</v>
      </c>
      <c r="Z496" s="149">
        <f>1/PI()*ATAN('Exhibit4_Impact-Test'!$Y$25*S_5050_SP)+'Exhibit4_Impact-Test'!$Y$26</f>
        <v>0.5</v>
      </c>
      <c r="AA496" s="149">
        <f t="shared" si="216"/>
        <v>0.50659093308118974</v>
      </c>
      <c r="AB496" s="195">
        <f>VLOOKUP(_xlfn.NUMBERVALUE(LEFT(A496,4)),Transactioncosts!$C:$G,5,FALSE)</f>
        <v>70</v>
      </c>
      <c r="AC496" s="174"/>
      <c r="AD496" s="175">
        <f t="shared" si="217"/>
        <v>1.0219515165686948</v>
      </c>
      <c r="AE496" s="149">
        <f t="shared" si="218"/>
        <v>1.028764360350257</v>
      </c>
      <c r="AF496" s="149">
        <f t="shared" si="219"/>
        <v>1.0196754778615913</v>
      </c>
      <c r="AG496" s="176">
        <f t="shared" si="220"/>
        <v>1.0218337022660005</v>
      </c>
      <c r="AH496" s="149">
        <f t="shared" si="221"/>
        <v>1.0287463480682606</v>
      </c>
      <c r="AI496" s="149">
        <f t="shared" si="222"/>
        <v>1.019629341330023</v>
      </c>
      <c r="AJ496" s="97"/>
      <c r="AK496" s="171">
        <f t="shared" si="223"/>
        <v>2.1714050899553101E-2</v>
      </c>
      <c r="AL496" s="149">
        <f t="shared" si="224"/>
        <v>2.8358431939912523E-2</v>
      </c>
      <c r="AM496" s="149">
        <f t="shared" si="225"/>
        <v>1.9484417713656037E-2</v>
      </c>
      <c r="AN496" s="149">
        <f t="shared" si="230"/>
        <v>2.2908590212204674</v>
      </c>
      <c r="AO496" s="149">
        <f t="shared" si="230"/>
        <v>6.3242316236610518</v>
      </c>
      <c r="AP496" s="149">
        <f t="shared" si="230"/>
        <v>2.1885921791124514</v>
      </c>
      <c r="AQ496" s="97"/>
      <c r="AR496" s="171">
        <f t="shared" si="226"/>
        <v>2.159876060217833E-2</v>
      </c>
      <c r="AS496" s="149">
        <f t="shared" si="227"/>
        <v>2.8340923129947994E-2</v>
      </c>
      <c r="AT496" s="149">
        <f t="shared" si="228"/>
        <v>1.9439170400805155E-2</v>
      </c>
      <c r="AU496" s="175">
        <f t="shared" si="231"/>
        <v>2.2463398127043495</v>
      </c>
      <c r="AV496" s="149">
        <f t="shared" si="232"/>
        <v>5.3856985221710394</v>
      </c>
      <c r="AW496" s="149">
        <f t="shared" si="233"/>
        <v>2.1674399960300459</v>
      </c>
    </row>
    <row r="497" spans="1:49" ht="15" x14ac:dyDescent="0.25">
      <c r="A497" s="130">
        <v>1912.04</v>
      </c>
      <c r="B497" s="138"/>
      <c r="C497" s="166">
        <f>raw_Data!B503</f>
        <v>9.59</v>
      </c>
      <c r="D497" s="167">
        <f>raw_Data!J503</f>
        <v>3.9441666666666667E-2</v>
      </c>
      <c r="E497" s="167">
        <f>raw_Data!L503</f>
        <v>3.3701574315379013E-3</v>
      </c>
      <c r="F497" s="168">
        <f t="shared" si="208"/>
        <v>9.3000000000000007</v>
      </c>
      <c r="G497" s="167">
        <f>raw_Data!K503</f>
        <v>4.241039426523297E-3</v>
      </c>
      <c r="H497" s="167">
        <f t="shared" si="209"/>
        <v>3.118279569892457E-2</v>
      </c>
      <c r="I497" s="165"/>
      <c r="J497" s="167">
        <f t="shared" si="210"/>
        <v>1.0028878505096246</v>
      </c>
      <c r="K497" s="167">
        <f t="shared" si="229"/>
        <v>6.2580079411624912E-3</v>
      </c>
      <c r="L497" s="93"/>
      <c r="M497" s="171">
        <f t="shared" si="205"/>
        <v>1.0062580079411625</v>
      </c>
      <c r="N497" s="172">
        <f t="shared" si="211"/>
        <v>1.0354238351254479</v>
      </c>
      <c r="O497" s="170">
        <f t="shared" si="206"/>
        <v>496</v>
      </c>
      <c r="P497" s="170">
        <f t="shared" si="207"/>
        <v>498</v>
      </c>
      <c r="Q497" s="169"/>
      <c r="R497" s="149">
        <f t="shared" si="212"/>
        <v>0.1187499615314422</v>
      </c>
      <c r="S497" s="173">
        <f t="shared" si="213"/>
        <v>0.90323382608106373</v>
      </c>
      <c r="T497" s="149">
        <v>0</v>
      </c>
      <c r="U497" s="97"/>
      <c r="V497" s="149">
        <f>1/PI()*ATAN('Exhibit4_Impact-Test'!$Y$25*S_RDY_SP)+'Exhibit4_Impact-Test'!$Y$26</f>
        <v>0.57422341262202448</v>
      </c>
      <c r="W497" s="172">
        <f t="shared" si="214"/>
        <v>0.58119383208257747</v>
      </c>
      <c r="X497" s="149">
        <f>1/PI()*ATAN('Exhibit4_Impact-Test'!$Y$25*S_RS_SP)+'Exhibit4_Impact-Test'!$Y$26</f>
        <v>0.83906974950319124</v>
      </c>
      <c r="Y497" s="172">
        <f t="shared" si="215"/>
        <v>0.8428906441286288</v>
      </c>
      <c r="Z497" s="149">
        <f>1/PI()*ATAN('Exhibit4_Impact-Test'!$Y$25*S_5050_SP)+'Exhibit4_Impact-Test'!$Y$26</f>
        <v>0.5</v>
      </c>
      <c r="AA497" s="149">
        <f t="shared" si="216"/>
        <v>0.50714259846198129</v>
      </c>
      <c r="AB497" s="195">
        <f>VLOOKUP(_xlfn.NUMBERVALUE(LEFT(A497,4)),Transactioncosts!$C:$G,5,FALSE)</f>
        <v>70</v>
      </c>
      <c r="AC497" s="174"/>
      <c r="AD497" s="175">
        <f t="shared" si="217"/>
        <v>1.0230057087588671</v>
      </c>
      <c r="AE497" s="149">
        <f t="shared" si="218"/>
        <v>1.0307301712507342</v>
      </c>
      <c r="AF497" s="149">
        <f t="shared" si="219"/>
        <v>1.0208409215333052</v>
      </c>
      <c r="AG497" s="176">
        <f t="shared" si="220"/>
        <v>1.0228779704985875</v>
      </c>
      <c r="AH497" s="149">
        <f t="shared" si="221"/>
        <v>1.0273462407617706</v>
      </c>
      <c r="AI497" s="149">
        <f t="shared" si="222"/>
        <v>1.0207909233440713</v>
      </c>
      <c r="AJ497" s="97"/>
      <c r="AK497" s="171">
        <f t="shared" si="223"/>
        <v>2.2745067363368753E-2</v>
      </c>
      <c r="AL497" s="149">
        <f t="shared" si="224"/>
        <v>3.0267455214629195E-2</v>
      </c>
      <c r="AM497" s="149">
        <f t="shared" si="225"/>
        <v>2.0626720513856497E-2</v>
      </c>
      <c r="AN497" s="149">
        <f t="shared" si="230"/>
        <v>2.313604088583836</v>
      </c>
      <c r="AO497" s="149">
        <f t="shared" si="230"/>
        <v>6.3544990788756808</v>
      </c>
      <c r="AP497" s="149">
        <f t="shared" si="230"/>
        <v>2.209218899626308</v>
      </c>
      <c r="AQ497" s="97"/>
      <c r="AR497" s="171">
        <f t="shared" si="226"/>
        <v>2.2620193929223254E-2</v>
      </c>
      <c r="AS497" s="149">
        <f t="shared" si="227"/>
        <v>2.697901216299415E-2</v>
      </c>
      <c r="AT497" s="149">
        <f t="shared" si="228"/>
        <v>2.0577741860462795E-2</v>
      </c>
      <c r="AU497" s="175">
        <f t="shared" si="231"/>
        <v>2.2689600066335727</v>
      </c>
      <c r="AV497" s="149">
        <f t="shared" si="232"/>
        <v>5.4126775343340334</v>
      </c>
      <c r="AW497" s="149">
        <f t="shared" si="233"/>
        <v>2.1880177378905086</v>
      </c>
    </row>
    <row r="498" spans="1:49" ht="15" x14ac:dyDescent="0.25">
      <c r="A498" s="130">
        <v>1912.05</v>
      </c>
      <c r="B498" s="138"/>
      <c r="C498" s="166">
        <f>raw_Data!B504</f>
        <v>9.58</v>
      </c>
      <c r="D498" s="167">
        <f>raw_Data!J504</f>
        <v>3.9516666666666665E-2</v>
      </c>
      <c r="E498" s="167">
        <f>raw_Data!L504</f>
        <v>3.3995980627721245E-3</v>
      </c>
      <c r="F498" s="168">
        <f t="shared" si="208"/>
        <v>9.59</v>
      </c>
      <c r="G498" s="167">
        <f>raw_Data!K504</f>
        <v>4.1206117483489745E-3</v>
      </c>
      <c r="H498" s="167">
        <f t="shared" si="209"/>
        <v>-1.0427528675703845E-3</v>
      </c>
      <c r="I498" s="165"/>
      <c r="J498" s="167">
        <f t="shared" si="210"/>
        <v>1.0028821722444454</v>
      </c>
      <c r="K498" s="167">
        <f t="shared" si="229"/>
        <v>6.281770307217549E-3</v>
      </c>
      <c r="L498" s="93"/>
      <c r="M498" s="171">
        <f t="shared" si="205"/>
        <v>1.0062817703072175</v>
      </c>
      <c r="N498" s="172">
        <f t="shared" si="211"/>
        <v>1.0030778588807787</v>
      </c>
      <c r="O498" s="170">
        <f t="shared" si="206"/>
        <v>497</v>
      </c>
      <c r="P498" s="170">
        <f t="shared" si="207"/>
        <v>499</v>
      </c>
      <c r="Q498" s="169"/>
      <c r="R498" s="149">
        <f t="shared" si="212"/>
        <v>0.10018387949078501</v>
      </c>
      <c r="S498" s="173">
        <f t="shared" si="213"/>
        <v>-0.23629595819817434</v>
      </c>
      <c r="T498" s="149">
        <v>0</v>
      </c>
      <c r="U498" s="97"/>
      <c r="V498" s="149">
        <f>1/PI()*ATAN('Exhibit4_Impact-Test'!$Y$25*S_RDY_SP)+'Exhibit4_Impact-Test'!$Y$26</f>
        <v>0.56294550918550135</v>
      </c>
      <c r="W498" s="172">
        <f t="shared" si="214"/>
        <v>0.5621607399738664</v>
      </c>
      <c r="X498" s="149">
        <f>1/PI()*ATAN('Exhibit4_Impact-Test'!$Y$25*S_RS_SP)+'Exhibit4_Impact-Test'!$Y$26</f>
        <v>0.35947200284812797</v>
      </c>
      <c r="Y498" s="172">
        <f t="shared" si="215"/>
        <v>0.35873806137167313</v>
      </c>
      <c r="Z498" s="149">
        <f>1/PI()*ATAN('Exhibit4_Impact-Test'!$Y$25*S_5050_SP)+'Exhibit4_Impact-Test'!$Y$26</f>
        <v>0.5</v>
      </c>
      <c r="AA498" s="149">
        <f t="shared" si="216"/>
        <v>0.49920275311101636</v>
      </c>
      <c r="AB498" s="195">
        <f>VLOOKUP(_xlfn.NUMBERVALUE(LEFT(A498,4)),Transactioncosts!$C:$G,5,FALSE)</f>
        <v>70</v>
      </c>
      <c r="AC498" s="174"/>
      <c r="AD498" s="175">
        <f t="shared" si="217"/>
        <v>1.0044781427578757</v>
      </c>
      <c r="AE498" s="149">
        <f t="shared" si="218"/>
        <v>1.0051300538498076</v>
      </c>
      <c r="AF498" s="149">
        <f t="shared" si="219"/>
        <v>1.0046798145939981</v>
      </c>
      <c r="AG498" s="176">
        <f t="shared" si="220"/>
        <v>1.0044709602175312</v>
      </c>
      <c r="AH498" s="149">
        <f t="shared" si="221"/>
        <v>1.0041412202794093</v>
      </c>
      <c r="AI498" s="149">
        <f t="shared" si="222"/>
        <v>1.0046742338657753</v>
      </c>
      <c r="AJ498" s="97"/>
      <c r="AK498" s="171">
        <f t="shared" si="223"/>
        <v>4.4681457109534521E-3</v>
      </c>
      <c r="AL498" s="149">
        <f t="shared" si="224"/>
        <v>5.1169399544283151E-3</v>
      </c>
      <c r="AM498" s="149">
        <f t="shared" si="225"/>
        <v>4.6688983059017608E-3</v>
      </c>
      <c r="AN498" s="149">
        <f t="shared" si="230"/>
        <v>2.3180722342947897</v>
      </c>
      <c r="AO498" s="149">
        <f t="shared" si="230"/>
        <v>6.359616018830109</v>
      </c>
      <c r="AP498" s="149">
        <f t="shared" si="230"/>
        <v>2.2138877979322098</v>
      </c>
      <c r="AQ498" s="97"/>
      <c r="AR498" s="171">
        <f t="shared" si="226"/>
        <v>4.4609951660900919E-3</v>
      </c>
      <c r="AS498" s="149">
        <f t="shared" si="227"/>
        <v>4.132669026991961E-3</v>
      </c>
      <c r="AT498" s="149">
        <f t="shared" si="228"/>
        <v>4.6633435573723335E-3</v>
      </c>
      <c r="AU498" s="175">
        <f t="shared" si="231"/>
        <v>2.2734210017996626</v>
      </c>
      <c r="AV498" s="149">
        <f t="shared" si="232"/>
        <v>5.4168102033610257</v>
      </c>
      <c r="AW498" s="149">
        <f t="shared" si="233"/>
        <v>2.1926810814478808</v>
      </c>
    </row>
    <row r="499" spans="1:49" ht="15" x14ac:dyDescent="0.25">
      <c r="A499" s="130">
        <v>1912.06</v>
      </c>
      <c r="B499" s="138"/>
      <c r="C499" s="166">
        <f>raw_Data!B505</f>
        <v>9.58</v>
      </c>
      <c r="D499" s="167">
        <f>raw_Data!J505</f>
        <v>3.9583333333333331E-2</v>
      </c>
      <c r="E499" s="167">
        <f>raw_Data!L505</f>
        <v>3.4290291951164509E-3</v>
      </c>
      <c r="F499" s="168">
        <f t="shared" si="208"/>
        <v>9.58</v>
      </c>
      <c r="G499" s="167">
        <f>raw_Data!K505</f>
        <v>4.1318719554627693E-3</v>
      </c>
      <c r="H499" s="167">
        <f t="shared" si="209"/>
        <v>0</v>
      </c>
      <c r="I499" s="165"/>
      <c r="J499" s="167">
        <f t="shared" si="210"/>
        <v>1.0028765100369843</v>
      </c>
      <c r="K499" s="167">
        <f t="shared" si="229"/>
        <v>6.3055392321007542E-3</v>
      </c>
      <c r="L499" s="93"/>
      <c r="M499" s="171">
        <f t="shared" si="205"/>
        <v>1.0063055392321008</v>
      </c>
      <c r="N499" s="172">
        <f t="shared" si="211"/>
        <v>1.0041318719554628</v>
      </c>
      <c r="O499" s="170">
        <f t="shared" si="206"/>
        <v>498</v>
      </c>
      <c r="P499" s="170">
        <f t="shared" si="207"/>
        <v>500</v>
      </c>
      <c r="Q499" s="169"/>
      <c r="R499" s="149">
        <f t="shared" si="212"/>
        <v>9.7228547802446608E-2</v>
      </c>
      <c r="S499" s="173">
        <f t="shared" si="213"/>
        <v>0</v>
      </c>
      <c r="T499" s="149">
        <v>0</v>
      </c>
      <c r="U499" s="97"/>
      <c r="V499" s="149">
        <f>1/PI()*ATAN('Exhibit4_Impact-Test'!$Y$25*S_RDY_SP)+'Exhibit4_Impact-Test'!$Y$26</f>
        <v>0.56113466278179869</v>
      </c>
      <c r="W499" s="172">
        <f t="shared" si="214"/>
        <v>0.5606020785559368</v>
      </c>
      <c r="X499" s="149">
        <f>1/PI()*ATAN('Exhibit4_Impact-Test'!$Y$25*S_RS_SP)+'Exhibit4_Impact-Test'!$Y$26</f>
        <v>0.5</v>
      </c>
      <c r="Y499" s="172">
        <f t="shared" si="215"/>
        <v>0.4994594043901735</v>
      </c>
      <c r="Z499" s="149">
        <f>1/PI()*ATAN('Exhibit4_Impact-Test'!$Y$25*S_5050_SP)+'Exhibit4_Impact-Test'!$Y$26</f>
        <v>0.5</v>
      </c>
      <c r="AA499" s="149">
        <f t="shared" si="216"/>
        <v>0.4994594043901735</v>
      </c>
      <c r="AB499" s="195">
        <f>VLOOKUP(_xlfn.NUMBERVALUE(LEFT(A499,4)),Transactioncosts!$C:$G,5,FALSE)</f>
        <v>70</v>
      </c>
      <c r="AC499" s="174"/>
      <c r="AD499" s="175">
        <f t="shared" si="217"/>
        <v>1.0050858191778247</v>
      </c>
      <c r="AE499" s="149">
        <f t="shared" si="218"/>
        <v>1.0052187055937818</v>
      </c>
      <c r="AF499" s="149">
        <f t="shared" si="219"/>
        <v>1.0052187055937818</v>
      </c>
      <c r="AG499" s="176">
        <f t="shared" si="220"/>
        <v>1.0050747703046057</v>
      </c>
      <c r="AH499" s="149">
        <f t="shared" si="221"/>
        <v>1.0042419018908311</v>
      </c>
      <c r="AI499" s="149">
        <f t="shared" si="222"/>
        <v>1.005214921424513</v>
      </c>
      <c r="AJ499" s="97"/>
      <c r="AK499" s="171">
        <f t="shared" si="223"/>
        <v>5.0729300820722611E-3</v>
      </c>
      <c r="AL499" s="149">
        <f t="shared" si="224"/>
        <v>5.2051353420348037E-3</v>
      </c>
      <c r="AM499" s="149">
        <f t="shared" si="225"/>
        <v>5.2051353420348037E-3</v>
      </c>
      <c r="AN499" s="149">
        <f t="shared" si="230"/>
        <v>2.3231451643768621</v>
      </c>
      <c r="AO499" s="149">
        <f t="shared" si="230"/>
        <v>6.3648211541721436</v>
      </c>
      <c r="AP499" s="149">
        <f t="shared" si="230"/>
        <v>2.2190929332742444</v>
      </c>
      <c r="AQ499" s="97"/>
      <c r="AR499" s="171">
        <f t="shared" si="226"/>
        <v>5.0619370566623197E-3</v>
      </c>
      <c r="AS499" s="149">
        <f t="shared" si="227"/>
        <v>4.2329303868835766E-3</v>
      </c>
      <c r="AT499" s="149">
        <f t="shared" si="228"/>
        <v>5.2013708116190995E-3</v>
      </c>
      <c r="AU499" s="175">
        <f t="shared" si="231"/>
        <v>2.278482938856325</v>
      </c>
      <c r="AV499" s="149">
        <f t="shared" si="232"/>
        <v>5.4210431337479097</v>
      </c>
      <c r="AW499" s="149">
        <f t="shared" si="233"/>
        <v>2.1978824522595</v>
      </c>
    </row>
    <row r="500" spans="1:49" ht="15" x14ac:dyDescent="0.25">
      <c r="A500" s="130">
        <v>1912.07</v>
      </c>
      <c r="B500" s="138"/>
      <c r="C500" s="166">
        <f>raw_Data!B506</f>
        <v>9.59</v>
      </c>
      <c r="D500" s="167">
        <f>raw_Data!J506</f>
        <v>3.9649999999999998E-2</v>
      </c>
      <c r="E500" s="167">
        <f>raw_Data!L506</f>
        <v>3.4584508349766452E-3</v>
      </c>
      <c r="F500" s="168">
        <f t="shared" si="208"/>
        <v>9.58</v>
      </c>
      <c r="G500" s="167">
        <f>raw_Data!K506</f>
        <v>4.1388308977035491E-3</v>
      </c>
      <c r="H500" s="167">
        <f t="shared" si="209"/>
        <v>1.0438413361169019E-3</v>
      </c>
      <c r="I500" s="165"/>
      <c r="J500" s="167">
        <f t="shared" si="210"/>
        <v>1.0028708638315627</v>
      </c>
      <c r="K500" s="167">
        <f t="shared" si="229"/>
        <v>6.3293146665392985E-3</v>
      </c>
      <c r="L500" s="93"/>
      <c r="M500" s="171">
        <f t="shared" si="205"/>
        <v>1.0063293146665393</v>
      </c>
      <c r="N500" s="172">
        <f t="shared" si="211"/>
        <v>1.0051826722338204</v>
      </c>
      <c r="O500" s="170">
        <f t="shared" si="206"/>
        <v>499</v>
      </c>
      <c r="P500" s="170">
        <f t="shared" si="207"/>
        <v>501</v>
      </c>
      <c r="Q500" s="169"/>
      <c r="R500" s="149">
        <f t="shared" si="212"/>
        <v>9.3791599458943734E-2</v>
      </c>
      <c r="S500" s="173">
        <f t="shared" si="213"/>
        <v>0.23337168577268708</v>
      </c>
      <c r="T500" s="149">
        <v>0</v>
      </c>
      <c r="U500" s="97"/>
      <c r="V500" s="149">
        <f>1/PI()*ATAN('Exhibit4_Impact-Test'!$Y$25*S_RDY_SP)+'Exhibit4_Impact-Test'!$Y$26</f>
        <v>0.55902366809608284</v>
      </c>
      <c r="W500" s="172">
        <f t="shared" si="214"/>
        <v>0.55874260095152517</v>
      </c>
      <c r="X500" s="149">
        <f>1/PI()*ATAN('Exhibit4_Impact-Test'!$Y$25*S_RS_SP)+'Exhibit4_Impact-Test'!$Y$26</f>
        <v>0.63900279052598741</v>
      </c>
      <c r="Y500" s="172">
        <f t="shared" si="215"/>
        <v>0.63873975718003828</v>
      </c>
      <c r="Z500" s="149">
        <f>1/PI()*ATAN('Exhibit4_Impact-Test'!$Y$25*S_5050_SP)+'Exhibit4_Impact-Test'!$Y$26</f>
        <v>0.5</v>
      </c>
      <c r="AA500" s="149">
        <f t="shared" si="216"/>
        <v>0.49971497996527331</v>
      </c>
      <c r="AB500" s="195">
        <f>VLOOKUP(_xlfn.NUMBERVALUE(LEFT(A500,4)),Transactioncosts!$C:$G,5,FALSE)</f>
        <v>70</v>
      </c>
      <c r="AC500" s="174"/>
      <c r="AD500" s="175">
        <f t="shared" si="217"/>
        <v>1.0056883144078061</v>
      </c>
      <c r="AE500" s="149">
        <f t="shared" si="218"/>
        <v>1.0055966069522964</v>
      </c>
      <c r="AF500" s="149">
        <f t="shared" si="219"/>
        <v>1.0057559934501799</v>
      </c>
      <c r="AG500" s="176">
        <f t="shared" si="220"/>
        <v>1.005673831849178</v>
      </c>
      <c r="AH500" s="149">
        <f t="shared" si="221"/>
        <v>1.0042311540426931</v>
      </c>
      <c r="AI500" s="149">
        <f t="shared" si="222"/>
        <v>1.0057539983099368</v>
      </c>
      <c r="AJ500" s="97"/>
      <c r="AK500" s="171">
        <f t="shared" si="223"/>
        <v>5.672197038960952E-3</v>
      </c>
      <c r="AL500" s="149">
        <f t="shared" si="224"/>
        <v>5.5810041357582255E-3</v>
      </c>
      <c r="AM500" s="149">
        <f t="shared" si="225"/>
        <v>5.7394910148715408E-3</v>
      </c>
      <c r="AN500" s="149">
        <f t="shared" si="230"/>
        <v>2.328817361415823</v>
      </c>
      <c r="AO500" s="149">
        <f t="shared" si="230"/>
        <v>6.3704021583079014</v>
      </c>
      <c r="AP500" s="149">
        <f t="shared" si="230"/>
        <v>2.224832424289116</v>
      </c>
      <c r="AQ500" s="97"/>
      <c r="AR500" s="171">
        <f t="shared" si="226"/>
        <v>5.6577962920290013E-3</v>
      </c>
      <c r="AS500" s="149">
        <f t="shared" si="227"/>
        <v>4.2222278802143661E-3</v>
      </c>
      <c r="AT500" s="149">
        <f t="shared" si="228"/>
        <v>5.7375072909515105E-3</v>
      </c>
      <c r="AU500" s="175">
        <f t="shared" si="231"/>
        <v>2.284140735148354</v>
      </c>
      <c r="AV500" s="149">
        <f t="shared" si="232"/>
        <v>5.4252653616281243</v>
      </c>
      <c r="AW500" s="149">
        <f t="shared" si="233"/>
        <v>2.2036199595504513</v>
      </c>
    </row>
    <row r="501" spans="1:49" ht="15" x14ac:dyDescent="0.25">
      <c r="A501" s="130">
        <v>1912.08</v>
      </c>
      <c r="B501" s="138"/>
      <c r="C501" s="166">
        <f>raw_Data!B507</f>
        <v>9.81</v>
      </c>
      <c r="D501" s="167">
        <f>raw_Data!J507</f>
        <v>3.9725000000000003E-2</v>
      </c>
      <c r="E501" s="167">
        <f>raw_Data!L507</f>
        <v>3.487862988752255E-3</v>
      </c>
      <c r="F501" s="168">
        <f t="shared" si="208"/>
        <v>9.59</v>
      </c>
      <c r="G501" s="167">
        <f>raw_Data!K507</f>
        <v>4.1423357664233584E-3</v>
      </c>
      <c r="H501" s="167">
        <f t="shared" si="209"/>
        <v>2.294056308654846E-2</v>
      </c>
      <c r="I501" s="165"/>
      <c r="J501" s="167">
        <f t="shared" si="210"/>
        <v>1.0028652335727877</v>
      </c>
      <c r="K501" s="167">
        <f t="shared" si="229"/>
        <v>6.3530965615399282E-3</v>
      </c>
      <c r="L501" s="93"/>
      <c r="M501" s="171">
        <f t="shared" si="205"/>
        <v>1.0063530965615399</v>
      </c>
      <c r="N501" s="172">
        <f t="shared" si="211"/>
        <v>1.0270828988529719</v>
      </c>
      <c r="O501" s="170">
        <f t="shared" si="206"/>
        <v>500</v>
      </c>
      <c r="P501" s="170">
        <f t="shared" si="207"/>
        <v>502</v>
      </c>
      <c r="Q501" s="169"/>
      <c r="R501" s="149">
        <f t="shared" si="212"/>
        <v>8.9975546915203111E-2</v>
      </c>
      <c r="S501" s="173">
        <f t="shared" si="213"/>
        <v>0.86899318113709123</v>
      </c>
      <c r="T501" s="149">
        <v>0</v>
      </c>
      <c r="U501" s="97"/>
      <c r="V501" s="149">
        <f>1/PI()*ATAN('Exhibit4_Impact-Test'!$Y$25*S_RDY_SP)+'Exhibit4_Impact-Test'!$Y$26</f>
        <v>0.55667366400466334</v>
      </c>
      <c r="W501" s="172">
        <f t="shared" si="214"/>
        <v>0.56169960413841824</v>
      </c>
      <c r="X501" s="149">
        <f>1/PI()*ATAN('Exhibit4_Impact-Test'!$Y$25*S_RS_SP)+'Exhibit4_Impact-Test'!$Y$26</f>
        <v>0.8338044585519202</v>
      </c>
      <c r="Y501" s="172">
        <f t="shared" si="215"/>
        <v>0.83661074804553881</v>
      </c>
      <c r="Z501" s="149">
        <f>1/PI()*ATAN('Exhibit4_Impact-Test'!$Y$25*S_5050_SP)+'Exhibit4_Impact-Test'!$Y$26</f>
        <v>0.5</v>
      </c>
      <c r="AA501" s="149">
        <f t="shared" si="216"/>
        <v>0.50509723500965331</v>
      </c>
      <c r="AB501" s="195">
        <f>VLOOKUP(_xlfn.NUMBERVALUE(LEFT(A501,4)),Transactioncosts!$C:$G,5,FALSE)</f>
        <v>70</v>
      </c>
      <c r="AC501" s="174"/>
      <c r="AD501" s="175">
        <f t="shared" si="217"/>
        <v>1.0178928315572036</v>
      </c>
      <c r="AE501" s="149">
        <f t="shared" si="218"/>
        <v>1.0236376981370356</v>
      </c>
      <c r="AF501" s="149">
        <f t="shared" si="219"/>
        <v>1.0167179977072558</v>
      </c>
      <c r="AG501" s="176">
        <f t="shared" si="220"/>
        <v>1.0177941678707614</v>
      </c>
      <c r="AH501" s="149">
        <f t="shared" si="221"/>
        <v>1.0232218726408941</v>
      </c>
      <c r="AI501" s="149">
        <f t="shared" si="222"/>
        <v>1.0166823170621881</v>
      </c>
      <c r="AJ501" s="97"/>
      <c r="AK501" s="171">
        <f t="shared" si="223"/>
        <v>1.7734639067238718E-2</v>
      </c>
      <c r="AL501" s="149">
        <f t="shared" si="224"/>
        <v>2.3362653598593262E-2</v>
      </c>
      <c r="AM501" s="149">
        <f t="shared" si="225"/>
        <v>1.6579790224776684E-2</v>
      </c>
      <c r="AN501" s="149">
        <f t="shared" si="230"/>
        <v>2.3465520004830616</v>
      </c>
      <c r="AO501" s="149">
        <f t="shared" si="230"/>
        <v>6.3937648119064949</v>
      </c>
      <c r="AP501" s="149">
        <f t="shared" si="230"/>
        <v>2.2414122145138928</v>
      </c>
      <c r="AQ501" s="97"/>
      <c r="AR501" s="171">
        <f t="shared" si="226"/>
        <v>1.7637705023304497E-2</v>
      </c>
      <c r="AS501" s="149">
        <f t="shared" si="227"/>
        <v>2.2956347755438634E-2</v>
      </c>
      <c r="AT501" s="149">
        <f t="shared" si="228"/>
        <v>1.6544695664387224E-2</v>
      </c>
      <c r="AU501" s="175">
        <f t="shared" si="231"/>
        <v>2.3017784401716583</v>
      </c>
      <c r="AV501" s="149">
        <f t="shared" si="232"/>
        <v>5.4482217093835628</v>
      </c>
      <c r="AW501" s="149">
        <f t="shared" si="233"/>
        <v>2.2201646552148384</v>
      </c>
    </row>
    <row r="502" spans="1:49" ht="15" x14ac:dyDescent="0.25">
      <c r="A502" s="130">
        <v>1912.09</v>
      </c>
      <c r="B502" s="138"/>
      <c r="C502" s="166">
        <f>raw_Data!B508</f>
        <v>9.86</v>
      </c>
      <c r="D502" s="167">
        <f>raw_Data!J508</f>
        <v>3.9791666666666663E-2</v>
      </c>
      <c r="E502" s="167">
        <f>raw_Data!L508</f>
        <v>3.5172656628357224E-3</v>
      </c>
      <c r="F502" s="168">
        <f t="shared" si="208"/>
        <v>9.81</v>
      </c>
      <c r="G502" s="167">
        <f>raw_Data!K508</f>
        <v>4.0562351342167853E-3</v>
      </c>
      <c r="H502" s="167">
        <f t="shared" si="209"/>
        <v>5.0968399592252744E-3</v>
      </c>
      <c r="I502" s="165"/>
      <c r="J502" s="167">
        <f t="shared" si="210"/>
        <v>1.0028596192054005</v>
      </c>
      <c r="K502" s="167">
        <f t="shared" si="229"/>
        <v>6.3768848682361767E-3</v>
      </c>
      <c r="L502" s="93"/>
      <c r="M502" s="171">
        <f t="shared" si="205"/>
        <v>1.0063768848682362</v>
      </c>
      <c r="N502" s="172">
        <f t="shared" si="211"/>
        <v>1.0091530750934419</v>
      </c>
      <c r="O502" s="170">
        <f t="shared" si="206"/>
        <v>501</v>
      </c>
      <c r="P502" s="170">
        <f t="shared" si="207"/>
        <v>503</v>
      </c>
      <c r="Q502" s="169"/>
      <c r="R502" s="149">
        <f t="shared" si="212"/>
        <v>7.5339972545431705E-2</v>
      </c>
      <c r="S502" s="173">
        <f t="shared" si="213"/>
        <v>0.59371186051650615</v>
      </c>
      <c r="T502" s="149">
        <v>0</v>
      </c>
      <c r="U502" s="97"/>
      <c r="V502" s="149">
        <f>1/PI()*ATAN('Exhibit4_Impact-Test'!$Y$25*S_RDY_SP)+'Exhibit4_Impact-Test'!$Y$26</f>
        <v>0.54760479178954924</v>
      </c>
      <c r="W502" s="172">
        <f t="shared" si="214"/>
        <v>0.5482871591480647</v>
      </c>
      <c r="X502" s="149">
        <f>1/PI()*ATAN('Exhibit4_Impact-Test'!$Y$25*S_RS_SP)+'Exhibit4_Impact-Test'!$Y$26</f>
        <v>0.77720710573960583</v>
      </c>
      <c r="Y502" s="172">
        <f t="shared" si="215"/>
        <v>0.77768375237731191</v>
      </c>
      <c r="Z502" s="149">
        <f>1/PI()*ATAN('Exhibit4_Impact-Test'!$Y$25*S_5050_SP)+'Exhibit4_Impact-Test'!$Y$26</f>
        <v>0.5</v>
      </c>
      <c r="AA502" s="149">
        <f t="shared" si="216"/>
        <v>0.50068869981601727</v>
      </c>
      <c r="AB502" s="195">
        <f>VLOOKUP(_xlfn.NUMBERVALUE(LEFT(A502,4)),Transactioncosts!$C:$G,5,FALSE)</f>
        <v>70</v>
      </c>
      <c r="AC502" s="174"/>
      <c r="AD502" s="175">
        <f t="shared" si="217"/>
        <v>1.0078971399384782</v>
      </c>
      <c r="AE502" s="149">
        <f t="shared" si="218"/>
        <v>1.008534559638151</v>
      </c>
      <c r="AF502" s="149">
        <f t="shared" si="219"/>
        <v>1.007764979980839</v>
      </c>
      <c r="AG502" s="176">
        <f t="shared" si="220"/>
        <v>1.0078667364149057</v>
      </c>
      <c r="AH502" s="149">
        <f t="shared" si="221"/>
        <v>1.0051835233513429</v>
      </c>
      <c r="AI502" s="149">
        <f t="shared" si="222"/>
        <v>1.007760159082127</v>
      </c>
      <c r="AJ502" s="97"/>
      <c r="AK502" s="171">
        <f t="shared" si="223"/>
        <v>7.8661207305358929E-3</v>
      </c>
      <c r="AL502" s="149">
        <f t="shared" si="224"/>
        <v>8.4983461820981668E-3</v>
      </c>
      <c r="AM502" s="149">
        <f t="shared" si="225"/>
        <v>7.7349876834616844E-3</v>
      </c>
      <c r="AN502" s="149">
        <f t="shared" si="230"/>
        <v>2.3544181212135973</v>
      </c>
      <c r="AO502" s="149">
        <f t="shared" si="230"/>
        <v>6.4022631580885934</v>
      </c>
      <c r="AP502" s="149">
        <f t="shared" si="230"/>
        <v>2.2491472021973546</v>
      </c>
      <c r="AQ502" s="97"/>
      <c r="AR502" s="171">
        <f t="shared" si="226"/>
        <v>7.835954971607979E-3</v>
      </c>
      <c r="AS502" s="149">
        <f t="shared" si="227"/>
        <v>5.170135139651446E-3</v>
      </c>
      <c r="AT502" s="149">
        <f t="shared" si="228"/>
        <v>7.7302039190535058E-3</v>
      </c>
      <c r="AU502" s="175">
        <f t="shared" si="231"/>
        <v>2.3096143951432664</v>
      </c>
      <c r="AV502" s="149">
        <f t="shared" si="232"/>
        <v>5.4533918445232139</v>
      </c>
      <c r="AW502" s="149">
        <f t="shared" si="233"/>
        <v>2.2278948591338921</v>
      </c>
    </row>
    <row r="503" spans="1:49" ht="15" x14ac:dyDescent="0.25">
      <c r="A503" s="130">
        <v>1912.1</v>
      </c>
      <c r="B503" s="138"/>
      <c r="C503" s="166">
        <f>raw_Data!B509</f>
        <v>9.84</v>
      </c>
      <c r="D503" s="167">
        <f>raw_Data!J509</f>
        <v>3.9858333333333336E-2</v>
      </c>
      <c r="E503" s="167">
        <f>raw_Data!L509</f>
        <v>3.5466588636137164E-3</v>
      </c>
      <c r="F503" s="168">
        <f t="shared" si="208"/>
        <v>9.86</v>
      </c>
      <c r="G503" s="167">
        <f>raw_Data!K509</f>
        <v>4.0424273157538887E-3</v>
      </c>
      <c r="H503" s="167">
        <f t="shared" si="209"/>
        <v>-2.0283975659228792E-3</v>
      </c>
      <c r="I503" s="165"/>
      <c r="J503" s="167">
        <f t="shared" si="210"/>
        <v>1.0028540206744918</v>
      </c>
      <c r="K503" s="167">
        <f t="shared" si="229"/>
        <v>6.4006795381055248E-3</v>
      </c>
      <c r="L503" s="93"/>
      <c r="M503" s="171">
        <f t="shared" si="205"/>
        <v>1.0064006795381055</v>
      </c>
      <c r="N503" s="172">
        <f t="shared" si="211"/>
        <v>1.002014029749831</v>
      </c>
      <c r="O503" s="170">
        <f t="shared" si="206"/>
        <v>502</v>
      </c>
      <c r="P503" s="170">
        <f t="shared" si="207"/>
        <v>504</v>
      </c>
      <c r="Q503" s="169"/>
      <c r="R503" s="149">
        <f t="shared" si="212"/>
        <v>6.9468648317533133E-2</v>
      </c>
      <c r="S503" s="173">
        <f t="shared" si="213"/>
        <v>-0.36576284607475823</v>
      </c>
      <c r="T503" s="149">
        <v>0</v>
      </c>
      <c r="U503" s="97"/>
      <c r="V503" s="149">
        <f>1/PI()*ATAN('Exhibit4_Impact-Test'!$Y$25*S_RDY_SP)+'Exhibit4_Impact-Test'!$Y$26</f>
        <v>0.54394379863771058</v>
      </c>
      <c r="W503" s="172">
        <f t="shared" si="214"/>
        <v>0.54285995823665301</v>
      </c>
      <c r="X503" s="149">
        <f>1/PI()*ATAN('Exhibit4_Impact-Test'!$Y$25*S_RS_SP)+'Exhibit4_Impact-Test'!$Y$26</f>
        <v>0.29896428283330267</v>
      </c>
      <c r="Y503" s="172">
        <f t="shared" si="215"/>
        <v>0.29804956362928564</v>
      </c>
      <c r="Z503" s="149">
        <f>1/PI()*ATAN('Exhibit4_Impact-Test'!$Y$25*S_5050_SP)+'Exhibit4_Impact-Test'!$Y$26</f>
        <v>0.5</v>
      </c>
      <c r="AA503" s="149">
        <f t="shared" si="216"/>
        <v>0.49890793226917018</v>
      </c>
      <c r="AB503" s="195">
        <f>VLOOKUP(_xlfn.NUMBERVALUE(LEFT(A503,4)),Transactioncosts!$C:$G,5,FALSE)</f>
        <v>70</v>
      </c>
      <c r="AC503" s="174"/>
      <c r="AD503" s="175">
        <f t="shared" si="217"/>
        <v>1.0040145885889782</v>
      </c>
      <c r="AE503" s="149">
        <f t="shared" si="218"/>
        <v>1.0050892279301131</v>
      </c>
      <c r="AF503" s="149">
        <f t="shared" si="219"/>
        <v>1.0042073546439683</v>
      </c>
      <c r="AG503" s="176">
        <f t="shared" si="220"/>
        <v>1.0040125708965362</v>
      </c>
      <c r="AH503" s="149">
        <f t="shared" si="221"/>
        <v>1.0043006107567547</v>
      </c>
      <c r="AI503" s="149">
        <f t="shared" si="222"/>
        <v>1.0041997101698525</v>
      </c>
      <c r="AJ503" s="97"/>
      <c r="AK503" s="171">
        <f t="shared" si="223"/>
        <v>4.0065516310809849E-3</v>
      </c>
      <c r="AL503" s="149">
        <f t="shared" si="224"/>
        <v>5.0763215800349324E-3</v>
      </c>
      <c r="AM503" s="149">
        <f t="shared" si="225"/>
        <v>4.1985284753054712E-3</v>
      </c>
      <c r="AN503" s="149">
        <f t="shared" si="230"/>
        <v>2.358424672844678</v>
      </c>
      <c r="AO503" s="149">
        <f t="shared" si="230"/>
        <v>6.4073394796686287</v>
      </c>
      <c r="AP503" s="149">
        <f t="shared" si="230"/>
        <v>2.2533457306726601</v>
      </c>
      <c r="AQ503" s="97"/>
      <c r="AR503" s="171">
        <f t="shared" si="226"/>
        <v>4.0045420044357641E-3</v>
      </c>
      <c r="AS503" s="149">
        <f t="shared" si="227"/>
        <v>4.2913895587165501E-3</v>
      </c>
      <c r="AT503" s="149">
        <f t="shared" si="228"/>
        <v>4.1909160004743639E-3</v>
      </c>
      <c r="AU503" s="175">
        <f t="shared" si="231"/>
        <v>2.3136189371477021</v>
      </c>
      <c r="AV503" s="149">
        <f t="shared" si="232"/>
        <v>5.4576832340819301</v>
      </c>
      <c r="AW503" s="149">
        <f t="shared" si="233"/>
        <v>2.2320857751343666</v>
      </c>
    </row>
    <row r="504" spans="1:49" ht="15" x14ac:dyDescent="0.25">
      <c r="A504" s="130">
        <v>1912.11</v>
      </c>
      <c r="B504" s="138"/>
      <c r="C504" s="166">
        <f>raw_Data!B510</f>
        <v>9.73</v>
      </c>
      <c r="D504" s="167">
        <f>raw_Data!J510</f>
        <v>3.9933333333333335E-2</v>
      </c>
      <c r="E504" s="167">
        <f>raw_Data!L510</f>
        <v>3.5760425974655785E-3</v>
      </c>
      <c r="F504" s="168">
        <f t="shared" si="208"/>
        <v>9.84</v>
      </c>
      <c r="G504" s="167">
        <f>raw_Data!K510</f>
        <v>4.0582655826558265E-3</v>
      </c>
      <c r="H504" s="167">
        <f t="shared" si="209"/>
        <v>-1.1178861788617822E-2</v>
      </c>
      <c r="I504" s="165"/>
      <c r="J504" s="167">
        <f t="shared" si="210"/>
        <v>1.0028484379252196</v>
      </c>
      <c r="K504" s="167">
        <f t="shared" si="229"/>
        <v>6.4244805226851831E-3</v>
      </c>
      <c r="L504" s="93"/>
      <c r="M504" s="171">
        <f t="shared" si="205"/>
        <v>1.0064244805226852</v>
      </c>
      <c r="N504" s="172">
        <f t="shared" si="211"/>
        <v>0.99287940379403805</v>
      </c>
      <c r="O504" s="170">
        <f t="shared" si="206"/>
        <v>503</v>
      </c>
      <c r="P504" s="170">
        <f t="shared" si="207"/>
        <v>505</v>
      </c>
      <c r="Q504" s="169"/>
      <c r="R504" s="149">
        <f t="shared" si="212"/>
        <v>6.7273083731038172E-2</v>
      </c>
      <c r="S504" s="173">
        <f t="shared" si="213"/>
        <v>-0.75914883097350805</v>
      </c>
      <c r="T504" s="149">
        <v>0</v>
      </c>
      <c r="U504" s="97"/>
      <c r="V504" s="149">
        <f>1/PI()*ATAN('Exhibit4_Impact-Test'!$Y$25*S_RDY_SP)+'Exhibit4_Impact-Test'!$Y$26</f>
        <v>0.54257171645923363</v>
      </c>
      <c r="W504" s="172">
        <f t="shared" si="214"/>
        <v>0.53920688426746988</v>
      </c>
      <c r="X504" s="149">
        <f>1/PI()*ATAN('Exhibit4_Impact-Test'!$Y$25*S_RS_SP)+'Exhibit4_Impact-Test'!$Y$26</f>
        <v>0.18538996743523511</v>
      </c>
      <c r="Y504" s="172">
        <f t="shared" si="215"/>
        <v>0.18335235670654021</v>
      </c>
      <c r="Z504" s="149">
        <f>1/PI()*ATAN('Exhibit4_Impact-Test'!$Y$25*S_5050_SP)+'Exhibit4_Impact-Test'!$Y$26</f>
        <v>0.5</v>
      </c>
      <c r="AA504" s="149">
        <f t="shared" si="216"/>
        <v>0.49661255178992558</v>
      </c>
      <c r="AB504" s="195">
        <f>VLOOKUP(_xlfn.NUMBERVALUE(LEFT(A504,4)),Transactioncosts!$C:$G,5,FALSE)</f>
        <v>70</v>
      </c>
      <c r="AC504" s="174"/>
      <c r="AD504" s="175">
        <f t="shared" si="217"/>
        <v>0.99907530499245101</v>
      </c>
      <c r="AE504" s="149">
        <f t="shared" si="218"/>
        <v>1.0039133591890537</v>
      </c>
      <c r="AF504" s="149">
        <f t="shared" si="219"/>
        <v>0.99965194215836162</v>
      </c>
      <c r="AG504" s="176">
        <f t="shared" si="220"/>
        <v>0.99904160853727142</v>
      </c>
      <c r="AH504" s="149">
        <f t="shared" si="221"/>
        <v>1.0037498111421033</v>
      </c>
      <c r="AI504" s="149">
        <f t="shared" si="222"/>
        <v>0.99962823002089107</v>
      </c>
      <c r="AJ504" s="97"/>
      <c r="AK504" s="171">
        <f t="shared" si="223"/>
        <v>-9.2512280171723818E-4</v>
      </c>
      <c r="AL504" s="149">
        <f t="shared" si="224"/>
        <v>3.9057219174228803E-3</v>
      </c>
      <c r="AM504" s="149">
        <f t="shared" si="225"/>
        <v>-3.4811842782768584E-4</v>
      </c>
      <c r="AN504" s="149">
        <f t="shared" si="230"/>
        <v>2.3574995500429607</v>
      </c>
      <c r="AO504" s="149">
        <f t="shared" si="230"/>
        <v>6.4112452015860519</v>
      </c>
      <c r="AP504" s="149">
        <f t="shared" si="230"/>
        <v>2.2529976122448323</v>
      </c>
      <c r="AQ504" s="97"/>
      <c r="AR504" s="171">
        <f t="shared" si="226"/>
        <v>-9.5885101346962953E-4</v>
      </c>
      <c r="AS504" s="149">
        <f t="shared" si="227"/>
        <v>3.7427981264911625E-3</v>
      </c>
      <c r="AT504" s="149">
        <f t="shared" si="228"/>
        <v>-3.7183910270019178E-4</v>
      </c>
      <c r="AU504" s="175">
        <f t="shared" si="231"/>
        <v>2.3126600861342324</v>
      </c>
      <c r="AV504" s="149">
        <f t="shared" si="232"/>
        <v>5.4614260322084212</v>
      </c>
      <c r="AW504" s="149">
        <f t="shared" si="233"/>
        <v>2.2317139360316665</v>
      </c>
    </row>
    <row r="505" spans="1:49" ht="15" x14ac:dyDescent="0.25">
      <c r="A505" s="130">
        <v>1912.12</v>
      </c>
      <c r="B505" s="138"/>
      <c r="C505" s="166">
        <f>raw_Data!B511</f>
        <v>9.3800000000000008</v>
      </c>
      <c r="D505" s="167">
        <f>raw_Data!J511</f>
        <v>0.04</v>
      </c>
      <c r="E505" s="167">
        <f>raw_Data!L511</f>
        <v>3.605416870764433E-3</v>
      </c>
      <c r="F505" s="168">
        <f t="shared" si="208"/>
        <v>9.73</v>
      </c>
      <c r="G505" s="167">
        <f>raw_Data!K511</f>
        <v>4.1109969167523125E-3</v>
      </c>
      <c r="H505" s="167">
        <f t="shared" si="209"/>
        <v>-3.5971223021582732E-2</v>
      </c>
      <c r="I505" s="165"/>
      <c r="J505" s="167">
        <f t="shared" si="210"/>
        <v>1.0028428709030668</v>
      </c>
      <c r="K505" s="167">
        <f t="shared" si="229"/>
        <v>6.4482877738312183E-3</v>
      </c>
      <c r="L505" s="93"/>
      <c r="M505" s="171">
        <f t="shared" si="205"/>
        <v>1.0064482877738312</v>
      </c>
      <c r="N505" s="172">
        <f t="shared" si="211"/>
        <v>0.96813977389516948</v>
      </c>
      <c r="O505" s="170">
        <f t="shared" si="206"/>
        <v>504</v>
      </c>
      <c r="P505" s="170">
        <f t="shared" si="207"/>
        <v>506</v>
      </c>
      <c r="Q505" s="169"/>
      <c r="R505" s="149">
        <f t="shared" si="212"/>
        <v>6.9591722313549514E-2</v>
      </c>
      <c r="S505" s="173">
        <f t="shared" si="213"/>
        <v>-0.90957547781146353</v>
      </c>
      <c r="T505" s="149">
        <v>0</v>
      </c>
      <c r="U505" s="97"/>
      <c r="V505" s="149">
        <f>1/PI()*ATAN('Exhibit4_Impact-Test'!$Y$25*S_RDY_SP)+'Exhibit4_Impact-Test'!$Y$26</f>
        <v>0.54402066357884549</v>
      </c>
      <c r="W505" s="172">
        <f t="shared" si="214"/>
        <v>0.53437900407128525</v>
      </c>
      <c r="X505" s="149">
        <f>1/PI()*ATAN('Exhibit4_Impact-Test'!$Y$25*S_RS_SP)+'Exhibit4_Impact-Test'!$Y$26</f>
        <v>0.15998834999934247</v>
      </c>
      <c r="Y505" s="172">
        <f t="shared" si="215"/>
        <v>0.15484163293585065</v>
      </c>
      <c r="Z505" s="149">
        <f>1/PI()*ATAN('Exhibit4_Impact-Test'!$Y$25*S_5050_SP)+'Exhibit4_Impact-Test'!$Y$26</f>
        <v>0.5</v>
      </c>
      <c r="AA505" s="149">
        <f t="shared" si="216"/>
        <v>0.49029961878573247</v>
      </c>
      <c r="AB505" s="195">
        <f>VLOOKUP(_xlfn.NUMBERVALUE(LEFT(A505,4)),Transactioncosts!$C:$G,5,FALSE)</f>
        <v>70</v>
      </c>
      <c r="AC505" s="174"/>
      <c r="AD505" s="175">
        <f t="shared" si="217"/>
        <v>0.98560766463284222</v>
      </c>
      <c r="AE505" s="149">
        <f t="shared" si="218"/>
        <v>1.0003193718474572</v>
      </c>
      <c r="AF505" s="149">
        <f t="shared" si="219"/>
        <v>0.9872940308345004</v>
      </c>
      <c r="AG505" s="176">
        <f t="shared" si="220"/>
        <v>0.98547859876956367</v>
      </c>
      <c r="AH505" s="149">
        <f t="shared" si="221"/>
        <v>1.0000255538863578</v>
      </c>
      <c r="AI505" s="149">
        <f t="shared" si="222"/>
        <v>0.98722612816600053</v>
      </c>
      <c r="AJ505" s="97"/>
      <c r="AK505" s="171">
        <f t="shared" si="223"/>
        <v>-1.449690961700518E-2</v>
      </c>
      <c r="AL505" s="149">
        <f t="shared" si="224"/>
        <v>3.1932085912462387E-4</v>
      </c>
      <c r="AM505" s="149">
        <f t="shared" si="225"/>
        <v>-1.2787380332062497E-2</v>
      </c>
      <c r="AN505" s="149">
        <f t="shared" si="230"/>
        <v>2.3430026404259556</v>
      </c>
      <c r="AO505" s="149">
        <f t="shared" si="230"/>
        <v>6.4115645224451763</v>
      </c>
      <c r="AP505" s="149">
        <f t="shared" si="230"/>
        <v>2.2402102319127697</v>
      </c>
      <c r="AQ505" s="97"/>
      <c r="AR505" s="171">
        <f t="shared" si="226"/>
        <v>-1.4627868739251019E-2</v>
      </c>
      <c r="AS505" s="149">
        <f t="shared" si="227"/>
        <v>2.5553559862840093E-5</v>
      </c>
      <c r="AT505" s="149">
        <f t="shared" si="228"/>
        <v>-1.2856159238387782E-2</v>
      </c>
      <c r="AU505" s="175">
        <f t="shared" si="231"/>
        <v>2.2980322173949812</v>
      </c>
      <c r="AV505" s="149">
        <f t="shared" si="232"/>
        <v>5.4614515857682839</v>
      </c>
      <c r="AW505" s="149">
        <f t="shared" si="233"/>
        <v>2.2188577767932789</v>
      </c>
    </row>
    <row r="506" spans="1:49" ht="15" x14ac:dyDescent="0.25">
      <c r="A506" s="130">
        <v>1913.01</v>
      </c>
      <c r="B506" s="138"/>
      <c r="C506" s="166">
        <f>raw_Data!B512</f>
        <v>9.3000000000000007</v>
      </c>
      <c r="D506" s="167">
        <f>raw_Data!J512</f>
        <v>0.04</v>
      </c>
      <c r="E506" s="167">
        <f>raw_Data!L512</f>
        <v>3.6347816898771867E-3</v>
      </c>
      <c r="F506" s="168">
        <f t="shared" si="208"/>
        <v>9.3800000000000008</v>
      </c>
      <c r="G506" s="167">
        <f>raw_Data!K512</f>
        <v>4.2643923240938165E-3</v>
      </c>
      <c r="H506" s="167">
        <f t="shared" si="209"/>
        <v>-8.5287846481876262E-3</v>
      </c>
      <c r="I506" s="165"/>
      <c r="J506" s="167">
        <f t="shared" si="210"/>
        <v>1.0028373195537335</v>
      </c>
      <c r="K506" s="167">
        <f t="shared" si="229"/>
        <v>6.4721012436106395E-3</v>
      </c>
      <c r="L506" s="93"/>
      <c r="M506" s="171">
        <f t="shared" si="205"/>
        <v>1.0064721012436106</v>
      </c>
      <c r="N506" s="172">
        <f t="shared" si="211"/>
        <v>0.99573560767590608</v>
      </c>
      <c r="O506" s="170">
        <f t="shared" si="206"/>
        <v>505</v>
      </c>
      <c r="P506" s="170">
        <f t="shared" si="207"/>
        <v>507</v>
      </c>
      <c r="Q506" s="169"/>
      <c r="R506" s="149">
        <f t="shared" si="212"/>
        <v>8.3734616305554913E-2</v>
      </c>
      <c r="S506" s="173">
        <f t="shared" si="213"/>
        <v>-0.7028715185640162</v>
      </c>
      <c r="T506" s="149">
        <v>0</v>
      </c>
      <c r="U506" s="97"/>
      <c r="V506" s="149">
        <f>1/PI()*ATAN('Exhibit4_Impact-Test'!$Y$25*S_RDY_SP)+'Exhibit4_Impact-Test'!$Y$26</f>
        <v>0.55281698453965566</v>
      </c>
      <c r="W506" s="172">
        <f t="shared" si="214"/>
        <v>0.55016423598995934</v>
      </c>
      <c r="X506" s="149">
        <f>1/PI()*ATAN('Exhibit4_Impact-Test'!$Y$25*S_RS_SP)+'Exhibit4_Impact-Test'!$Y$26</f>
        <v>0.19681562737861275</v>
      </c>
      <c r="Y506" s="172">
        <f t="shared" si="215"/>
        <v>0.19512577672068193</v>
      </c>
      <c r="Z506" s="149">
        <f>1/PI()*ATAN('Exhibit4_Impact-Test'!$Y$25*S_5050_SP)+'Exhibit4_Impact-Test'!$Y$26</f>
        <v>0.5</v>
      </c>
      <c r="AA506" s="149">
        <f t="shared" si="216"/>
        <v>0.49731883622266682</v>
      </c>
      <c r="AB506" s="195">
        <f>VLOOKUP(_xlfn.NUMBERVALUE(LEFT(A506,4)),Transactioncosts!$C:$G,5,FALSE)</f>
        <v>80</v>
      </c>
      <c r="AC506" s="174"/>
      <c r="AD506" s="175">
        <f t="shared" si="217"/>
        <v>1.0005367852449827</v>
      </c>
      <c r="AE506" s="149">
        <f t="shared" si="218"/>
        <v>1.0043589915262363</v>
      </c>
      <c r="AF506" s="149">
        <f t="shared" si="219"/>
        <v>1.0011038544597584</v>
      </c>
      <c r="AG506" s="176">
        <f t="shared" si="220"/>
        <v>1.0005144473900049</v>
      </c>
      <c r="AH506" s="149">
        <f t="shared" si="221"/>
        <v>1.0040808438711253</v>
      </c>
      <c r="AI506" s="149">
        <f t="shared" si="222"/>
        <v>1.0010824051495397</v>
      </c>
      <c r="AJ506" s="97"/>
      <c r="AK506" s="171">
        <f t="shared" si="223"/>
        <v>5.3664122731846941E-4</v>
      </c>
      <c r="AL506" s="149">
        <f t="shared" si="224"/>
        <v>4.3495186408484343E-3</v>
      </c>
      <c r="AM506" s="149">
        <f t="shared" si="225"/>
        <v>1.1032456604002632E-3</v>
      </c>
      <c r="AN506" s="149">
        <f t="shared" si="230"/>
        <v>2.3435392816532743</v>
      </c>
      <c r="AO506" s="149">
        <f t="shared" si="230"/>
        <v>6.4159140410860251</v>
      </c>
      <c r="AP506" s="149">
        <f t="shared" si="230"/>
        <v>2.2413134775731698</v>
      </c>
      <c r="AQ506" s="97"/>
      <c r="AR506" s="171">
        <f t="shared" si="226"/>
        <v>5.143151073127842E-4</v>
      </c>
      <c r="AS506" s="149">
        <f t="shared" si="227"/>
        <v>4.0725398118219482E-3</v>
      </c>
      <c r="AT506" s="149">
        <f t="shared" si="228"/>
        <v>1.0818197714586007E-3</v>
      </c>
      <c r="AU506" s="175">
        <f t="shared" si="231"/>
        <v>2.2985465325022938</v>
      </c>
      <c r="AV506" s="149">
        <f t="shared" si="232"/>
        <v>5.4655241255801057</v>
      </c>
      <c r="AW506" s="149">
        <f t="shared" si="233"/>
        <v>2.2199395965647373</v>
      </c>
    </row>
    <row r="507" spans="1:49" ht="15" x14ac:dyDescent="0.25">
      <c r="A507" s="130">
        <v>1913.02</v>
      </c>
      <c r="B507" s="138"/>
      <c r="C507" s="166">
        <f>raw_Data!B513</f>
        <v>8.9700000000000006</v>
      </c>
      <c r="D507" s="167">
        <f>raw_Data!J513</f>
        <v>0.04</v>
      </c>
      <c r="E507" s="167">
        <f>raw_Data!L513</f>
        <v>3.6154286663643287E-3</v>
      </c>
      <c r="F507" s="168">
        <f t="shared" si="208"/>
        <v>9.3000000000000007</v>
      </c>
      <c r="G507" s="167">
        <f>raw_Data!K513</f>
        <v>4.3010752688172043E-3</v>
      </c>
      <c r="H507" s="167">
        <f t="shared" si="209"/>
        <v>-3.5483870967741971E-2</v>
      </c>
      <c r="I507" s="165"/>
      <c r="J507" s="167">
        <f t="shared" si="210"/>
        <v>0.9981330987649244</v>
      </c>
      <c r="K507" s="167">
        <f t="shared" si="229"/>
        <v>1.7485274312887267E-3</v>
      </c>
      <c r="L507" s="93"/>
      <c r="M507" s="171">
        <f t="shared" si="205"/>
        <v>1.0017485274312887</v>
      </c>
      <c r="N507" s="172">
        <f t="shared" si="211"/>
        <v>0.96881720430107521</v>
      </c>
      <c r="O507" s="170">
        <f t="shared" si="206"/>
        <v>506</v>
      </c>
      <c r="P507" s="170">
        <f t="shared" si="207"/>
        <v>508</v>
      </c>
      <c r="Q507" s="169"/>
      <c r="R507" s="149">
        <f t="shared" si="212"/>
        <v>8.3959877604653343E-2</v>
      </c>
      <c r="S507" s="173">
        <f t="shared" si="213"/>
        <v>-0.9070831574469056</v>
      </c>
      <c r="T507" s="149">
        <v>0</v>
      </c>
      <c r="U507" s="97"/>
      <c r="V507" s="149">
        <f>1/PI()*ATAN('Exhibit4_Impact-Test'!$Y$25*S_RDY_SP)+'Exhibit4_Impact-Test'!$Y$26</f>
        <v>0.55295646786216612</v>
      </c>
      <c r="W507" s="172">
        <f t="shared" si="214"/>
        <v>0.54467974564342969</v>
      </c>
      <c r="X507" s="149">
        <f>1/PI()*ATAN('Exhibit4_Impact-Test'!$Y$25*S_RS_SP)+'Exhibit4_Impact-Test'!$Y$26</f>
        <v>0.16035731983181251</v>
      </c>
      <c r="Y507" s="172">
        <f t="shared" si="215"/>
        <v>0.15590763523346921</v>
      </c>
      <c r="Z507" s="149">
        <f>1/PI()*ATAN('Exhibit4_Impact-Test'!$Y$25*S_5050_SP)+'Exhibit4_Impact-Test'!$Y$26</f>
        <v>0.5</v>
      </c>
      <c r="AA507" s="149">
        <f t="shared" si="216"/>
        <v>0.49164419572513751</v>
      </c>
      <c r="AB507" s="195">
        <f>VLOOKUP(_xlfn.NUMBERVALUE(LEFT(A507,4)),Transactioncosts!$C:$G,5,FALSE)</f>
        <v>80</v>
      </c>
      <c r="AC507" s="174"/>
      <c r="AD507" s="175">
        <f t="shared" si="217"/>
        <v>0.9835389393111782</v>
      </c>
      <c r="AE507" s="149">
        <f t="shared" si="218"/>
        <v>0.99646774871561239</v>
      </c>
      <c r="AF507" s="149">
        <f t="shared" si="219"/>
        <v>0.98528286586618197</v>
      </c>
      <c r="AG507" s="176">
        <f t="shared" si="220"/>
        <v>0.98337167304642947</v>
      </c>
      <c r="AH507" s="149">
        <f t="shared" si="221"/>
        <v>0.99634750440556874</v>
      </c>
      <c r="AI507" s="149">
        <f t="shared" si="222"/>
        <v>0.98521601943198311</v>
      </c>
      <c r="AJ507" s="97"/>
      <c r="AK507" s="171">
        <f t="shared" si="223"/>
        <v>-1.6598049347894189E-2</v>
      </c>
      <c r="AL507" s="149">
        <f t="shared" si="224"/>
        <v>-3.5385044133801583E-3</v>
      </c>
      <c r="AM507" s="149">
        <f t="shared" si="225"/>
        <v>-1.4826505568250983E-2</v>
      </c>
      <c r="AN507" s="149">
        <f t="shared" si="230"/>
        <v>2.32694123230538</v>
      </c>
      <c r="AO507" s="149">
        <f t="shared" si="230"/>
        <v>6.4123755366726449</v>
      </c>
      <c r="AP507" s="149">
        <f t="shared" si="230"/>
        <v>2.2264869720049187</v>
      </c>
      <c r="AQ507" s="97"/>
      <c r="AR507" s="171">
        <f t="shared" si="226"/>
        <v>-1.6768129537711705E-2</v>
      </c>
      <c r="AS507" s="149">
        <f t="shared" si="227"/>
        <v>-3.6591822434010276E-3</v>
      </c>
      <c r="AT507" s="149">
        <f t="shared" si="228"/>
        <v>-1.4894352786763244E-2</v>
      </c>
      <c r="AU507" s="175">
        <f t="shared" si="231"/>
        <v>2.2817784029645822</v>
      </c>
      <c r="AV507" s="149">
        <f t="shared" si="232"/>
        <v>5.461864943336705</v>
      </c>
      <c r="AW507" s="149">
        <f t="shared" si="233"/>
        <v>2.205045243777974</v>
      </c>
    </row>
    <row r="508" spans="1:49" ht="15" x14ac:dyDescent="0.25">
      <c r="A508" s="130">
        <v>1913.03</v>
      </c>
      <c r="B508" s="138"/>
      <c r="C508" s="166">
        <f>raw_Data!B514</f>
        <v>8.8000000000000007</v>
      </c>
      <c r="D508" s="167">
        <f>raw_Data!J514</f>
        <v>0.04</v>
      </c>
      <c r="E508" s="167">
        <f>raw_Data!L514</f>
        <v>3.5960715368874574E-3</v>
      </c>
      <c r="F508" s="168">
        <f t="shared" si="208"/>
        <v>8.9700000000000006</v>
      </c>
      <c r="G508" s="167">
        <f>raw_Data!K514</f>
        <v>4.459308807134894E-3</v>
      </c>
      <c r="H508" s="167">
        <f t="shared" si="209"/>
        <v>-1.8952062430323324E-2</v>
      </c>
      <c r="I508" s="165"/>
      <c r="J508" s="167">
        <f t="shared" si="210"/>
        <v>0.99813069443651892</v>
      </c>
      <c r="K508" s="167">
        <f t="shared" si="229"/>
        <v>1.7267659734063745E-3</v>
      </c>
      <c r="L508" s="93"/>
      <c r="M508" s="171">
        <f t="shared" si="205"/>
        <v>1.0017267659734064</v>
      </c>
      <c r="N508" s="172">
        <f t="shared" si="211"/>
        <v>0.98550724637681153</v>
      </c>
      <c r="O508" s="170">
        <f t="shared" si="206"/>
        <v>507</v>
      </c>
      <c r="P508" s="170">
        <f t="shared" si="207"/>
        <v>509</v>
      </c>
      <c r="Q508" s="169"/>
      <c r="R508" s="149">
        <f t="shared" si="212"/>
        <v>0.10450867827469643</v>
      </c>
      <c r="S508" s="173">
        <f t="shared" si="213"/>
        <v>-0.83979483360048901</v>
      </c>
      <c r="T508" s="149">
        <v>0</v>
      </c>
      <c r="U508" s="97"/>
      <c r="V508" s="149">
        <f>1/PI()*ATAN('Exhibit4_Impact-Test'!$Y$25*S_RDY_SP)+'Exhibit4_Impact-Test'!$Y$26</f>
        <v>0.56558802873702285</v>
      </c>
      <c r="W508" s="172">
        <f t="shared" si="214"/>
        <v>0.56157302285078559</v>
      </c>
      <c r="X508" s="149">
        <f>1/PI()*ATAN('Exhibit4_Impact-Test'!$Y$25*S_RS_SP)+'Exhibit4_Impact-Test'!$Y$26</f>
        <v>0.17093817398893124</v>
      </c>
      <c r="Y508" s="172">
        <f t="shared" si="215"/>
        <v>0.16863716468266338</v>
      </c>
      <c r="Z508" s="149">
        <f>1/PI()*ATAN('Exhibit4_Impact-Test'!$Y$25*S_5050_SP)+'Exhibit4_Impact-Test'!$Y$26</f>
        <v>0.5</v>
      </c>
      <c r="AA508" s="149">
        <f t="shared" si="216"/>
        <v>0.49591907155981779</v>
      </c>
      <c r="AB508" s="195">
        <f>VLOOKUP(_xlfn.NUMBERVALUE(LEFT(A508,4)),Transactioncosts!$C:$G,5,FALSE)</f>
        <v>80</v>
      </c>
      <c r="AC508" s="174"/>
      <c r="AD508" s="175">
        <f t="shared" si="217"/>
        <v>0.99255319985770674</v>
      </c>
      <c r="AE508" s="149">
        <f t="shared" si="218"/>
        <v>0.99895423091058666</v>
      </c>
      <c r="AF508" s="149">
        <f t="shared" si="219"/>
        <v>0.99361700617510895</v>
      </c>
      <c r="AG508" s="176">
        <f t="shared" si="220"/>
        <v>0.99246232362859166</v>
      </c>
      <c r="AH508" s="149">
        <f t="shared" si="221"/>
        <v>0.99744343503686028</v>
      </c>
      <c r="AI508" s="149">
        <f t="shared" si="222"/>
        <v>0.99358435874758755</v>
      </c>
      <c r="AJ508" s="97"/>
      <c r="AK508" s="171">
        <f t="shared" si="223"/>
        <v>-7.4746659855757453E-3</v>
      </c>
      <c r="AL508" s="149">
        <f t="shared" si="224"/>
        <v>-1.0463162874359761E-3</v>
      </c>
      <c r="AM508" s="149">
        <f t="shared" si="225"/>
        <v>-6.4034522337055597E-3</v>
      </c>
      <c r="AN508" s="149">
        <f t="shared" si="230"/>
        <v>2.3194665663198042</v>
      </c>
      <c r="AO508" s="149">
        <f t="shared" si="230"/>
        <v>6.411329220385209</v>
      </c>
      <c r="AP508" s="149">
        <f t="shared" si="230"/>
        <v>2.220083519771213</v>
      </c>
      <c r="AQ508" s="97"/>
      <c r="AR508" s="171">
        <f t="shared" si="226"/>
        <v>-7.5662282208362134E-3</v>
      </c>
      <c r="AS508" s="149">
        <f t="shared" si="227"/>
        <v>-2.5598385559705574E-3</v>
      </c>
      <c r="AT508" s="149">
        <f t="shared" si="228"/>
        <v>-6.4363099280495967E-3</v>
      </c>
      <c r="AU508" s="175">
        <f t="shared" si="231"/>
        <v>2.274212174743746</v>
      </c>
      <c r="AV508" s="149">
        <f t="shared" si="232"/>
        <v>5.4593051047807348</v>
      </c>
      <c r="AW508" s="149">
        <f t="shared" si="233"/>
        <v>2.1986089338499242</v>
      </c>
    </row>
    <row r="509" spans="1:49" ht="15" x14ac:dyDescent="0.25">
      <c r="A509" s="130">
        <v>1913.04</v>
      </c>
      <c r="B509" s="138"/>
      <c r="C509" s="166">
        <f>raw_Data!B515</f>
        <v>8.7899999999999991</v>
      </c>
      <c r="D509" s="167">
        <f>raw_Data!J515</f>
        <v>0.04</v>
      </c>
      <c r="E509" s="167">
        <f>raw_Data!L515</f>
        <v>3.5767102996249189E-3</v>
      </c>
      <c r="F509" s="168">
        <f t="shared" si="208"/>
        <v>8.8000000000000007</v>
      </c>
      <c r="G509" s="167">
        <f>raw_Data!K515</f>
        <v>4.5454545454545452E-3</v>
      </c>
      <c r="H509" s="167">
        <f t="shared" si="209"/>
        <v>-1.1363636363638241E-3</v>
      </c>
      <c r="I509" s="165"/>
      <c r="J509" s="167">
        <f t="shared" si="210"/>
        <v>0.99812828564008349</v>
      </c>
      <c r="K509" s="167">
        <f t="shared" si="229"/>
        <v>1.7049959397084091E-3</v>
      </c>
      <c r="L509" s="93"/>
      <c r="M509" s="171">
        <f t="shared" si="205"/>
        <v>1.0017049959397084</v>
      </c>
      <c r="N509" s="172">
        <f t="shared" si="211"/>
        <v>1.0034090909090907</v>
      </c>
      <c r="O509" s="170">
        <f t="shared" si="206"/>
        <v>508</v>
      </c>
      <c r="P509" s="170">
        <f t="shared" si="207"/>
        <v>510</v>
      </c>
      <c r="Q509" s="169"/>
      <c r="R509" s="149">
        <f t="shared" si="212"/>
        <v>0.11660995726909064</v>
      </c>
      <c r="S509" s="173">
        <f t="shared" si="213"/>
        <v>-0.24012238831855326</v>
      </c>
      <c r="T509" s="149">
        <v>0</v>
      </c>
      <c r="U509" s="97"/>
      <c r="V509" s="149">
        <f>1/PI()*ATAN('Exhibit4_Impact-Test'!$Y$25*S_RDY_SP)+'Exhibit4_Impact-Test'!$Y$26</f>
        <v>0.57293255149016531</v>
      </c>
      <c r="W509" s="172">
        <f t="shared" si="214"/>
        <v>0.57334839586877773</v>
      </c>
      <c r="X509" s="149">
        <f>1/PI()*ATAN('Exhibit4_Impact-Test'!$Y$25*S_RS_SP)+'Exhibit4_Impact-Test'!$Y$26</f>
        <v>0.35748664889845838</v>
      </c>
      <c r="Y509" s="172">
        <f t="shared" si="215"/>
        <v>0.35787715866515785</v>
      </c>
      <c r="Z509" s="149">
        <f>1/PI()*ATAN('Exhibit4_Impact-Test'!$Y$25*S_5050_SP)+'Exhibit4_Impact-Test'!$Y$26</f>
        <v>0.5</v>
      </c>
      <c r="AA509" s="149">
        <f t="shared" si="216"/>
        <v>0.50042493715957592</v>
      </c>
      <c r="AB509" s="195">
        <f>VLOOKUP(_xlfn.NUMBERVALUE(LEFT(A509,4)),Transactioncosts!$C:$G,5,FALSE)</f>
        <v>80</v>
      </c>
      <c r="AC509" s="174"/>
      <c r="AD509" s="175">
        <f t="shared" si="217"/>
        <v>1.002681327418498</v>
      </c>
      <c r="AE509" s="149">
        <f t="shared" si="218"/>
        <v>1.0023141871397176</v>
      </c>
      <c r="AF509" s="149">
        <f t="shared" si="219"/>
        <v>1.0025570434243996</v>
      </c>
      <c r="AG509" s="176">
        <f t="shared" si="220"/>
        <v>1.0026691130106582</v>
      </c>
      <c r="AH509" s="149">
        <f t="shared" si="221"/>
        <v>1.0007617518491412</v>
      </c>
      <c r="AI509" s="149">
        <f t="shared" si="222"/>
        <v>1.002553643927123</v>
      </c>
      <c r="AJ509" s="97"/>
      <c r="AK509" s="171">
        <f t="shared" si="223"/>
        <v>2.677739073056907E-3</v>
      </c>
      <c r="AL509" s="149">
        <f t="shared" si="224"/>
        <v>2.3115135326823577E-3</v>
      </c>
      <c r="AM509" s="149">
        <f t="shared" si="225"/>
        <v>2.5537797512478243E-3</v>
      </c>
      <c r="AN509" s="149">
        <f t="shared" si="230"/>
        <v>2.322144305392861</v>
      </c>
      <c r="AO509" s="149">
        <f t="shared" si="230"/>
        <v>6.4136407339178918</v>
      </c>
      <c r="AP509" s="149">
        <f t="shared" si="230"/>
        <v>2.2226372995224608</v>
      </c>
      <c r="AQ509" s="97"/>
      <c r="AR509" s="171">
        <f t="shared" si="226"/>
        <v>2.6655572542648113E-3</v>
      </c>
      <c r="AS509" s="149">
        <f t="shared" si="227"/>
        <v>7.6146186345675375E-4</v>
      </c>
      <c r="AT509" s="149">
        <f t="shared" si="228"/>
        <v>2.5503889187137242E-3</v>
      </c>
      <c r="AU509" s="175">
        <f t="shared" si="231"/>
        <v>2.2768777319980109</v>
      </c>
      <c r="AV509" s="149">
        <f t="shared" si="232"/>
        <v>5.4600665666441914</v>
      </c>
      <c r="AW509" s="149">
        <f t="shared" si="233"/>
        <v>2.2011593227686377</v>
      </c>
    </row>
    <row r="510" spans="1:49" ht="15" x14ac:dyDescent="0.25">
      <c r="A510" s="130">
        <v>1913.05</v>
      </c>
      <c r="B510" s="138"/>
      <c r="C510" s="166">
        <f>raw_Data!B516</f>
        <v>8.5500000000000007</v>
      </c>
      <c r="D510" s="167">
        <f>raw_Data!J516</f>
        <v>0.04</v>
      </c>
      <c r="E510" s="167">
        <f>raw_Data!L516</f>
        <v>3.557344952753061E-3</v>
      </c>
      <c r="F510" s="168">
        <f t="shared" si="208"/>
        <v>8.7899999999999991</v>
      </c>
      <c r="G510" s="167">
        <f>raw_Data!K516</f>
        <v>4.550625711035268E-3</v>
      </c>
      <c r="H510" s="167">
        <f t="shared" si="209"/>
        <v>-2.7303754266211455E-2</v>
      </c>
      <c r="I510" s="165"/>
      <c r="J510" s="167">
        <f t="shared" si="210"/>
        <v>0.99812587236534955</v>
      </c>
      <c r="K510" s="167">
        <f t="shared" si="229"/>
        <v>1.6832173181025034E-3</v>
      </c>
      <c r="L510" s="93"/>
      <c r="M510" s="171">
        <f t="shared" si="205"/>
        <v>1.0016832173181025</v>
      </c>
      <c r="N510" s="172">
        <f t="shared" si="211"/>
        <v>0.97724687144482369</v>
      </c>
      <c r="O510" s="170">
        <f t="shared" si="206"/>
        <v>509</v>
      </c>
      <c r="P510" s="170">
        <f t="shared" si="207"/>
        <v>511</v>
      </c>
      <c r="Q510" s="169"/>
      <c r="R510" s="149">
        <f t="shared" si="212"/>
        <v>0.11983205937750289</v>
      </c>
      <c r="S510" s="173">
        <f t="shared" si="213"/>
        <v>-0.884175631749339</v>
      </c>
      <c r="T510" s="149">
        <v>0</v>
      </c>
      <c r="U510" s="97"/>
      <c r="V510" s="149">
        <f>1/PI()*ATAN('Exhibit4_Impact-Test'!$Y$25*S_RDY_SP)+'Exhibit4_Impact-Test'!$Y$26</f>
        <v>0.57487519684876243</v>
      </c>
      <c r="W510" s="172">
        <f t="shared" si="214"/>
        <v>0.56882834059537246</v>
      </c>
      <c r="X510" s="149">
        <f>1/PI()*ATAN('Exhibit4_Impact-Test'!$Y$25*S_RS_SP)+'Exhibit4_Impact-Test'!$Y$26</f>
        <v>0.16382274734311131</v>
      </c>
      <c r="Y510" s="172">
        <f t="shared" si="215"/>
        <v>0.16046755396301671</v>
      </c>
      <c r="Z510" s="149">
        <f>1/PI()*ATAN('Exhibit4_Impact-Test'!$Y$25*S_5050_SP)+'Exhibit4_Impact-Test'!$Y$26</f>
        <v>0.5</v>
      </c>
      <c r="AA510" s="149">
        <f t="shared" si="216"/>
        <v>0.4938258693391856</v>
      </c>
      <c r="AB510" s="195">
        <f>VLOOKUP(_xlfn.NUMBERVALUE(LEFT(A510,4)),Transactioncosts!$C:$G,5,FALSE)</f>
        <v>80</v>
      </c>
      <c r="AC510" s="174"/>
      <c r="AD510" s="175">
        <f t="shared" si="217"/>
        <v>0.98763536817393693</v>
      </c>
      <c r="AE510" s="149">
        <f t="shared" si="218"/>
        <v>0.99767998800211544</v>
      </c>
      <c r="AF510" s="149">
        <f t="shared" si="219"/>
        <v>0.9894650443814631</v>
      </c>
      <c r="AG510" s="176">
        <f t="shared" si="220"/>
        <v>0.98750916017229629</v>
      </c>
      <c r="AH510" s="149">
        <f t="shared" si="221"/>
        <v>0.9976479413651923</v>
      </c>
      <c r="AI510" s="149">
        <f t="shared" si="222"/>
        <v>0.98941565133617659</v>
      </c>
      <c r="AJ510" s="97"/>
      <c r="AK510" s="171">
        <f t="shared" si="223"/>
        <v>-1.2441709906571116E-2</v>
      </c>
      <c r="AL510" s="149">
        <f t="shared" si="224"/>
        <v>-2.3227073954298146E-3</v>
      </c>
      <c r="AM510" s="149">
        <f t="shared" si="225"/>
        <v>-1.0590841110797177E-2</v>
      </c>
      <c r="AN510" s="149">
        <f t="shared" si="230"/>
        <v>2.3097025954862898</v>
      </c>
      <c r="AO510" s="149">
        <f t="shared" si="230"/>
        <v>6.4113180265224621</v>
      </c>
      <c r="AP510" s="149">
        <f t="shared" si="230"/>
        <v>2.2120464584116637</v>
      </c>
      <c r="AQ510" s="97"/>
      <c r="AR510" s="171">
        <f t="shared" si="226"/>
        <v>-1.256950612603875E-2</v>
      </c>
      <c r="AS510" s="149">
        <f t="shared" si="227"/>
        <v>-2.3548290697212684E-3</v>
      </c>
      <c r="AT510" s="149">
        <f t="shared" si="228"/>
        <v>-1.0640761295883273E-2</v>
      </c>
      <c r="AU510" s="175">
        <f t="shared" si="231"/>
        <v>2.264308225871972</v>
      </c>
      <c r="AV510" s="149">
        <f t="shared" si="232"/>
        <v>5.4577117375744706</v>
      </c>
      <c r="AW510" s="149">
        <f t="shared" si="233"/>
        <v>2.1905185614727545</v>
      </c>
    </row>
    <row r="511" spans="1:49" ht="15" x14ac:dyDescent="0.25">
      <c r="A511" s="130">
        <v>1913.06</v>
      </c>
      <c r="B511" s="138"/>
      <c r="C511" s="166">
        <f>raw_Data!B517</f>
        <v>8.1199999999999992</v>
      </c>
      <c r="D511" s="167">
        <f>raw_Data!J517</f>
        <v>0.04</v>
      </c>
      <c r="E511" s="167">
        <f>raw_Data!L517</f>
        <v>3.5379754944482311E-3</v>
      </c>
      <c r="F511" s="168">
        <f t="shared" si="208"/>
        <v>8.5500000000000007</v>
      </c>
      <c r="G511" s="167">
        <f>raw_Data!K517</f>
        <v>4.6783625730994153E-3</v>
      </c>
      <c r="H511" s="167">
        <f t="shared" si="209"/>
        <v>-5.0292397660818833E-2</v>
      </c>
      <c r="I511" s="165"/>
      <c r="J511" s="167">
        <f t="shared" si="210"/>
        <v>0.99812345460221474</v>
      </c>
      <c r="K511" s="167">
        <f t="shared" si="229"/>
        <v>1.6614300966630857E-3</v>
      </c>
      <c r="L511" s="93"/>
      <c r="M511" s="171">
        <f t="shared" si="205"/>
        <v>1.0016614300966631</v>
      </c>
      <c r="N511" s="172">
        <f t="shared" si="211"/>
        <v>0.95438596491228045</v>
      </c>
      <c r="O511" s="170">
        <f t="shared" si="206"/>
        <v>510</v>
      </c>
      <c r="P511" s="170">
        <f t="shared" si="207"/>
        <v>512</v>
      </c>
      <c r="Q511" s="169"/>
      <c r="R511" s="149">
        <f t="shared" si="212"/>
        <v>0.13611673518363779</v>
      </c>
      <c r="S511" s="173">
        <f t="shared" si="213"/>
        <v>-0.93393942514673234</v>
      </c>
      <c r="T511" s="149">
        <v>0</v>
      </c>
      <c r="U511" s="97"/>
      <c r="V511" s="149">
        <f>1/PI()*ATAN('Exhibit4_Impact-Test'!$Y$25*S_RDY_SP)+'Exhibit4_Impact-Test'!$Y$26</f>
        <v>0.58460434080045598</v>
      </c>
      <c r="W511" s="172">
        <f t="shared" si="214"/>
        <v>0.57281769730204812</v>
      </c>
      <c r="X511" s="149">
        <f>1/PI()*ATAN('Exhibit4_Impact-Test'!$Y$25*S_RS_SP)+'Exhibit4_Impact-Test'!$Y$26</f>
        <v>0.15646172434762667</v>
      </c>
      <c r="Y511" s="172">
        <f t="shared" si="215"/>
        <v>0.15018624756800769</v>
      </c>
      <c r="Z511" s="149">
        <f>1/PI()*ATAN('Exhibit4_Impact-Test'!$Y$25*S_5050_SP)+'Exhibit4_Impact-Test'!$Y$26</f>
        <v>0.5</v>
      </c>
      <c r="AA511" s="149">
        <f t="shared" si="216"/>
        <v>0.48791556244879064</v>
      </c>
      <c r="AB511" s="195">
        <f>VLOOKUP(_xlfn.NUMBERVALUE(LEFT(A511,4)),Transactioncosts!$C:$G,5,FALSE)</f>
        <v>80</v>
      </c>
      <c r="AC511" s="174"/>
      <c r="AD511" s="175">
        <f t="shared" si="217"/>
        <v>0.97402398793651224</v>
      </c>
      <c r="AE511" s="149">
        <f t="shared" si="218"/>
        <v>0.99426462929457826</v>
      </c>
      <c r="AF511" s="149">
        <f t="shared" si="219"/>
        <v>0.97802369750447182</v>
      </c>
      <c r="AG511" s="176">
        <f t="shared" si="220"/>
        <v>0.9737994284864615</v>
      </c>
      <c r="AH511" s="149">
        <f t="shared" si="221"/>
        <v>0.98889877939994486</v>
      </c>
      <c r="AI511" s="149">
        <f t="shared" si="222"/>
        <v>0.97792702200406212</v>
      </c>
      <c r="AJ511" s="97"/>
      <c r="AK511" s="171">
        <f t="shared" si="223"/>
        <v>-2.6319347371299713E-2</v>
      </c>
      <c r="AL511" s="149">
        <f t="shared" si="224"/>
        <v>-5.7518811030850131E-3</v>
      </c>
      <c r="AM511" s="149">
        <f t="shared" si="225"/>
        <v>-2.2221378663705858E-2</v>
      </c>
      <c r="AN511" s="149">
        <f t="shared" si="230"/>
        <v>2.28338324811499</v>
      </c>
      <c r="AO511" s="149">
        <f t="shared" si="230"/>
        <v>6.4055661454193773</v>
      </c>
      <c r="AP511" s="149">
        <f t="shared" si="230"/>
        <v>2.1898250797479579</v>
      </c>
      <c r="AQ511" s="97"/>
      <c r="AR511" s="171">
        <f t="shared" si="226"/>
        <v>-2.6549922123766757E-2</v>
      </c>
      <c r="AS511" s="149">
        <f t="shared" si="227"/>
        <v>-1.1163299007747622E-2</v>
      </c>
      <c r="AT511" s="149">
        <f t="shared" si="228"/>
        <v>-2.2320231359250989E-2</v>
      </c>
      <c r="AU511" s="175">
        <f t="shared" si="231"/>
        <v>2.2377583037482052</v>
      </c>
      <c r="AV511" s="149">
        <f t="shared" si="232"/>
        <v>5.4465484385667233</v>
      </c>
      <c r="AW511" s="149">
        <f t="shared" si="233"/>
        <v>2.1681983301135035</v>
      </c>
    </row>
    <row r="512" spans="1:49" ht="15" x14ac:dyDescent="0.25">
      <c r="A512" s="130">
        <v>1913.07</v>
      </c>
      <c r="B512" s="138"/>
      <c r="C512" s="166">
        <f>raw_Data!B518</f>
        <v>8.23</v>
      </c>
      <c r="D512" s="167">
        <f>raw_Data!J518</f>
        <v>0.04</v>
      </c>
      <c r="E512" s="167">
        <f>raw_Data!L518</f>
        <v>3.5186019228843346E-3</v>
      </c>
      <c r="F512" s="168">
        <f t="shared" si="208"/>
        <v>8.1199999999999992</v>
      </c>
      <c r="G512" s="167">
        <f>raw_Data!K518</f>
        <v>4.9261083743842374E-3</v>
      </c>
      <c r="H512" s="167">
        <f t="shared" si="209"/>
        <v>1.3546798029556717E-2</v>
      </c>
      <c r="I512" s="165"/>
      <c r="J512" s="167">
        <f t="shared" si="210"/>
        <v>0.9981210323403138</v>
      </c>
      <c r="K512" s="167">
        <f t="shared" si="229"/>
        <v>1.6396342631981309E-3</v>
      </c>
      <c r="L512" s="93"/>
      <c r="M512" s="171">
        <f t="shared" si="205"/>
        <v>1.0016396342631981</v>
      </c>
      <c r="N512" s="172">
        <f t="shared" si="211"/>
        <v>1.0184729064039408</v>
      </c>
      <c r="O512" s="170">
        <f t="shared" si="206"/>
        <v>511</v>
      </c>
      <c r="P512" s="170">
        <f t="shared" si="207"/>
        <v>513</v>
      </c>
      <c r="Q512" s="169"/>
      <c r="R512" s="149">
        <f t="shared" si="212"/>
        <v>0.16400273218553121</v>
      </c>
      <c r="S512" s="173">
        <f t="shared" si="213"/>
        <v>0.79291645338598127</v>
      </c>
      <c r="T512" s="149">
        <v>0</v>
      </c>
      <c r="U512" s="97"/>
      <c r="V512" s="149">
        <f>1/PI()*ATAN('Exhibit4_Impact-Test'!$Y$25*S_RDY_SP)+'Exhibit4_Impact-Test'!$Y$26</f>
        <v>0.60088762855838818</v>
      </c>
      <c r="W512" s="172">
        <f t="shared" si="214"/>
        <v>0.60487771069384133</v>
      </c>
      <c r="X512" s="149">
        <f>1/PI()*ATAN('Exhibit4_Impact-Test'!$Y$25*S_RS_SP)+'Exhibit4_Impact-Test'!$Y$26</f>
        <v>0.82091748439717771</v>
      </c>
      <c r="Y512" s="172">
        <f t="shared" si="215"/>
        <v>0.82335450452737058</v>
      </c>
      <c r="Z512" s="149">
        <f>1/PI()*ATAN('Exhibit4_Impact-Test'!$Y$25*S_5050_SP)+'Exhibit4_Impact-Test'!$Y$26</f>
        <v>0.5</v>
      </c>
      <c r="AA512" s="149">
        <f t="shared" si="216"/>
        <v>0.50416641939542228</v>
      </c>
      <c r="AB512" s="195">
        <f>VLOOKUP(_xlfn.NUMBERVALUE(LEFT(A512,4)),Transactioncosts!$C:$G,5,FALSE)</f>
        <v>80</v>
      </c>
      <c r="AC512" s="174"/>
      <c r="AD512" s="175">
        <f t="shared" si="217"/>
        <v>1.011754539240727</v>
      </c>
      <c r="AE512" s="149">
        <f t="shared" si="218"/>
        <v>1.0154583616831498</v>
      </c>
      <c r="AF512" s="149">
        <f t="shared" si="219"/>
        <v>1.0100562703335694</v>
      </c>
      <c r="AG512" s="176">
        <f t="shared" si="220"/>
        <v>1.0117047464947475</v>
      </c>
      <c r="AH512" s="149">
        <f t="shared" si="221"/>
        <v>1.0153563880561078</v>
      </c>
      <c r="AI512" s="149">
        <f t="shared" si="222"/>
        <v>1.0100229389784059</v>
      </c>
      <c r="AJ512" s="97"/>
      <c r="AK512" s="171">
        <f t="shared" si="223"/>
        <v>1.1685991287842671E-2</v>
      </c>
      <c r="AL512" s="149">
        <f t="shared" si="224"/>
        <v>1.5340098423810216E-2</v>
      </c>
      <c r="AM512" s="149">
        <f t="shared" si="225"/>
        <v>1.0006042502799144E-2</v>
      </c>
      <c r="AN512" s="149">
        <f t="shared" si="230"/>
        <v>2.2950692394028329</v>
      </c>
      <c r="AO512" s="149">
        <f t="shared" si="230"/>
        <v>6.4209062438431879</v>
      </c>
      <c r="AP512" s="149">
        <f t="shared" si="230"/>
        <v>2.1998311222507572</v>
      </c>
      <c r="AQ512" s="97"/>
      <c r="AR512" s="171">
        <f t="shared" si="226"/>
        <v>1.1636775821694614E-2</v>
      </c>
      <c r="AS512" s="149">
        <f t="shared" si="227"/>
        <v>1.5239672102659257E-2</v>
      </c>
      <c r="AT512" s="149">
        <f t="shared" si="228"/>
        <v>9.9730424550655145E-3</v>
      </c>
      <c r="AU512" s="175">
        <f t="shared" si="231"/>
        <v>2.2493950795698998</v>
      </c>
      <c r="AV512" s="149">
        <f t="shared" si="232"/>
        <v>5.4617881106693824</v>
      </c>
      <c r="AW512" s="149">
        <f t="shared" si="233"/>
        <v>2.1781713725685692</v>
      </c>
    </row>
    <row r="513" spans="1:49" ht="15" x14ac:dyDescent="0.25">
      <c r="A513" s="130">
        <v>1913.08</v>
      </c>
      <c r="B513" s="138"/>
      <c r="C513" s="166">
        <f>raw_Data!B519</f>
        <v>8.4499999999999993</v>
      </c>
      <c r="D513" s="167">
        <f>raw_Data!J519</f>
        <v>0.04</v>
      </c>
      <c r="E513" s="167">
        <f>raw_Data!L519</f>
        <v>3.4992242362348325E-3</v>
      </c>
      <c r="F513" s="168">
        <f t="shared" si="208"/>
        <v>8.23</v>
      </c>
      <c r="G513" s="167">
        <f>raw_Data!K519</f>
        <v>4.8602673147023082E-3</v>
      </c>
      <c r="H513" s="167">
        <f t="shared" si="209"/>
        <v>2.6731470230862531E-2</v>
      </c>
      <c r="I513" s="165"/>
      <c r="J513" s="167">
        <f t="shared" si="210"/>
        <v>0.99811860556944798</v>
      </c>
      <c r="K513" s="167">
        <f t="shared" si="229"/>
        <v>1.6178298056828133E-3</v>
      </c>
      <c r="L513" s="93"/>
      <c r="M513" s="171">
        <f t="shared" si="205"/>
        <v>1.0016178298056828</v>
      </c>
      <c r="N513" s="172">
        <f t="shared" si="211"/>
        <v>1.0315917375455648</v>
      </c>
      <c r="O513" s="170">
        <f t="shared" si="206"/>
        <v>512</v>
      </c>
      <c r="P513" s="170">
        <f t="shared" si="207"/>
        <v>514</v>
      </c>
      <c r="Q513" s="169"/>
      <c r="R513" s="149">
        <f t="shared" si="212"/>
        <v>0.16012487529933242</v>
      </c>
      <c r="S513" s="173">
        <f t="shared" si="213"/>
        <v>0.88368285850688422</v>
      </c>
      <c r="T513" s="149">
        <v>0</v>
      </c>
      <c r="U513" s="97"/>
      <c r="V513" s="149">
        <f>1/PI()*ATAN('Exhibit4_Impact-Test'!$Y$25*S_RDY_SP)+'Exhibit4_Impact-Test'!$Y$26</f>
        <v>0.59865361744641488</v>
      </c>
      <c r="W513" s="172">
        <f t="shared" si="214"/>
        <v>0.60571719580322125</v>
      </c>
      <c r="X513" s="149">
        <f>1/PI()*ATAN('Exhibit4_Impact-Test'!$Y$25*S_RS_SP)+'Exhibit4_Impact-Test'!$Y$26</f>
        <v>0.8361012079076291</v>
      </c>
      <c r="Y513" s="172">
        <f t="shared" si="215"/>
        <v>0.84010197500404094</v>
      </c>
      <c r="Z513" s="149">
        <f>1/PI()*ATAN('Exhibit4_Impact-Test'!$Y$25*S_5050_SP)+'Exhibit4_Impact-Test'!$Y$26</f>
        <v>0.5</v>
      </c>
      <c r="AA513" s="149">
        <f t="shared" si="216"/>
        <v>0.50737108171759449</v>
      </c>
      <c r="AB513" s="195">
        <f>VLOOKUP(_xlfn.NUMBERVALUE(LEFT(A513,4)),Transactioncosts!$C:$G,5,FALSE)</f>
        <v>80</v>
      </c>
      <c r="AC513" s="174"/>
      <c r="AD513" s="175">
        <f t="shared" si="217"/>
        <v>1.0195618181031683</v>
      </c>
      <c r="AE513" s="149">
        <f t="shared" si="218"/>
        <v>1.0266790502727099</v>
      </c>
      <c r="AF513" s="149">
        <f t="shared" si="219"/>
        <v>1.0166047836756238</v>
      </c>
      <c r="AG513" s="176">
        <f t="shared" si="220"/>
        <v>1.0194580198848151</v>
      </c>
      <c r="AH513" s="149">
        <f t="shared" si="221"/>
        <v>1.0264291921779165</v>
      </c>
      <c r="AI513" s="149">
        <f t="shared" si="222"/>
        <v>1.0165458150218831</v>
      </c>
      <c r="AJ513" s="97"/>
      <c r="AK513" s="171">
        <f t="shared" si="223"/>
        <v>1.937294490098667E-2</v>
      </c>
      <c r="AL513" s="149">
        <f t="shared" si="224"/>
        <v>2.6329370198566834E-2</v>
      </c>
      <c r="AM513" s="149">
        <f t="shared" si="225"/>
        <v>1.6468431582867402E-2</v>
      </c>
      <c r="AN513" s="149">
        <f t="shared" si="230"/>
        <v>2.3144421843038194</v>
      </c>
      <c r="AO513" s="149">
        <f t="shared" si="230"/>
        <v>6.4472356140417544</v>
      </c>
      <c r="AP513" s="149">
        <f t="shared" si="230"/>
        <v>2.2162995538336245</v>
      </c>
      <c r="AQ513" s="97"/>
      <c r="AR513" s="171">
        <f t="shared" si="226"/>
        <v>1.9271133024016174E-2</v>
      </c>
      <c r="AS513" s="149">
        <f t="shared" si="227"/>
        <v>2.6085975241729446E-2</v>
      </c>
      <c r="AT513" s="149">
        <f t="shared" si="228"/>
        <v>1.6410424415277382E-2</v>
      </c>
      <c r="AU513" s="175">
        <f t="shared" si="231"/>
        <v>2.2686662125939159</v>
      </c>
      <c r="AV513" s="149">
        <f t="shared" si="232"/>
        <v>5.4878740859111117</v>
      </c>
      <c r="AW513" s="149">
        <f t="shared" si="233"/>
        <v>2.1945817969838464</v>
      </c>
    </row>
    <row r="514" spans="1:49" ht="15" x14ac:dyDescent="0.25">
      <c r="A514" s="130">
        <v>1913.09</v>
      </c>
      <c r="B514" s="138"/>
      <c r="C514" s="166">
        <f>raw_Data!B520</f>
        <v>8.5299999999999994</v>
      </c>
      <c r="D514" s="167">
        <f>raw_Data!J520</f>
        <v>0.04</v>
      </c>
      <c r="E514" s="167">
        <f>raw_Data!L520</f>
        <v>3.4798424326714095E-3</v>
      </c>
      <c r="F514" s="168">
        <f t="shared" si="208"/>
        <v>8.4499999999999993</v>
      </c>
      <c r="G514" s="167">
        <f>raw_Data!K520</f>
        <v>4.7337278106508885E-3</v>
      </c>
      <c r="H514" s="167">
        <f t="shared" si="209"/>
        <v>9.4674556213016903E-3</v>
      </c>
      <c r="I514" s="165"/>
      <c r="J514" s="167">
        <f t="shared" si="210"/>
        <v>0.99811617427926236</v>
      </c>
      <c r="K514" s="167">
        <f t="shared" si="229"/>
        <v>1.5960167119337676E-3</v>
      </c>
      <c r="L514" s="93"/>
      <c r="M514" s="171">
        <f t="shared" ref="M514:M577" si="234">interest_mon+bond_approx_price</f>
        <v>1.0015960167119338</v>
      </c>
      <c r="N514" s="172">
        <f t="shared" si="211"/>
        <v>1.0142011834319526</v>
      </c>
      <c r="O514" s="170">
        <f t="shared" ref="O514:O577" si="235">ROW(A514)-1</f>
        <v>513</v>
      </c>
      <c r="P514" s="170">
        <f t="shared" ref="P514:P577" si="236">ROW(A514)+1</f>
        <v>515</v>
      </c>
      <c r="Q514" s="169"/>
      <c r="R514" s="149">
        <f t="shared" si="212"/>
        <v>0.14994664943822086</v>
      </c>
      <c r="S514" s="173">
        <f t="shared" si="213"/>
        <v>0.73013722289125493</v>
      </c>
      <c r="T514" s="149">
        <v>0</v>
      </c>
      <c r="U514" s="97"/>
      <c r="V514" s="149">
        <f>1/PI()*ATAN('Exhibit4_Impact-Test'!$Y$25*S_RDY_SP)+'Exhibit4_Impact-Test'!$Y$26</f>
        <v>0.59274241850907505</v>
      </c>
      <c r="W514" s="172">
        <f t="shared" si="214"/>
        <v>0.59575794746922783</v>
      </c>
      <c r="X514" s="149">
        <f>1/PI()*ATAN('Exhibit4_Impact-Test'!$Y$25*S_RS_SP)+'Exhibit4_Impact-Test'!$Y$26</f>
        <v>0.80886971315485434</v>
      </c>
      <c r="Y514" s="172">
        <f t="shared" si="215"/>
        <v>0.81079575384708769</v>
      </c>
      <c r="Z514" s="149">
        <f>1/PI()*ATAN('Exhibit4_Impact-Test'!$Y$25*S_5050_SP)+'Exhibit4_Impact-Test'!$Y$26</f>
        <v>0.5</v>
      </c>
      <c r="AA514" s="149">
        <f t="shared" si="216"/>
        <v>0.50312659594901687</v>
      </c>
      <c r="AB514" s="195">
        <f>VLOOKUP(_xlfn.NUMBERVALUE(LEFT(A514,4)),Transactioncosts!$C:$G,5,FALSE)</f>
        <v>80</v>
      </c>
      <c r="AC514" s="174"/>
      <c r="AD514" s="175">
        <f t="shared" si="217"/>
        <v>1.0090676337192679</v>
      </c>
      <c r="AE514" s="149">
        <f t="shared" si="218"/>
        <v>1.0117919543010245</v>
      </c>
      <c r="AF514" s="149">
        <f t="shared" si="219"/>
        <v>1.0078986000719432</v>
      </c>
      <c r="AG514" s="176">
        <f t="shared" si="220"/>
        <v>1.0090346624674602</v>
      </c>
      <c r="AH514" s="149">
        <f t="shared" si="221"/>
        <v>1.0065957616129475</v>
      </c>
      <c r="AI514" s="149">
        <f t="shared" si="222"/>
        <v>1.0078735873043512</v>
      </c>
      <c r="AJ514" s="97"/>
      <c r="AK514" s="171">
        <f t="shared" si="223"/>
        <v>9.0267695702925359E-3</v>
      </c>
      <c r="AL514" s="149">
        <f t="shared" si="224"/>
        <v>1.1722970977136895E-2</v>
      </c>
      <c r="AM514" s="149">
        <f t="shared" si="225"/>
        <v>7.8675694224207351E-3</v>
      </c>
      <c r="AN514" s="149">
        <f t="shared" si="230"/>
        <v>2.3234689538741118</v>
      </c>
      <c r="AO514" s="149">
        <f t="shared" si="230"/>
        <v>6.4589585850188911</v>
      </c>
      <c r="AP514" s="149">
        <f t="shared" si="230"/>
        <v>2.2241671232560454</v>
      </c>
      <c r="AQ514" s="97"/>
      <c r="AR514" s="171">
        <f t="shared" si="226"/>
        <v>8.9940940692806084E-3</v>
      </c>
      <c r="AS514" s="149">
        <f t="shared" si="227"/>
        <v>6.5741047541464179E-3</v>
      </c>
      <c r="AT514" s="149">
        <f t="shared" si="228"/>
        <v>7.8427523644714666E-3</v>
      </c>
      <c r="AU514" s="175">
        <f t="shared" si="231"/>
        <v>2.2776603066631966</v>
      </c>
      <c r="AV514" s="149">
        <f t="shared" si="232"/>
        <v>5.494448190665258</v>
      </c>
      <c r="AW514" s="149">
        <f t="shared" si="233"/>
        <v>2.2024245493483177</v>
      </c>
    </row>
    <row r="515" spans="1:49" ht="15" x14ac:dyDescent="0.25">
      <c r="A515" s="130">
        <v>1913.1</v>
      </c>
      <c r="B515" s="138"/>
      <c r="C515" s="166">
        <f>raw_Data!B521</f>
        <v>8.26</v>
      </c>
      <c r="D515" s="167">
        <f>raw_Data!J521</f>
        <v>0.04</v>
      </c>
      <c r="E515" s="167">
        <f>raw_Data!L521</f>
        <v>3.4604565103653062E-3</v>
      </c>
      <c r="F515" s="168">
        <f t="shared" ref="F515:F578" si="237">C514</f>
        <v>8.5299999999999994</v>
      </c>
      <c r="G515" s="167">
        <f>raw_Data!K521</f>
        <v>4.6893317702227438E-3</v>
      </c>
      <c r="H515" s="167">
        <f t="shared" ref="H515:H578" si="238">q_SP/q_SP_tminus-1</f>
        <v>-3.1652989449003521E-2</v>
      </c>
      <c r="I515" s="165"/>
      <c r="J515" s="167">
        <f t="shared" ref="J515:J578" si="239">interest_mon*((1-(1+INDEX(interest_mon,tMinus))^(-119))/INDEX(interest_mon,tMinus))+(1+INDEX(interest_mon,tMinus))^(-119)</f>
        <v>0.99811373845950424</v>
      </c>
      <c r="K515" s="167">
        <f t="shared" si="229"/>
        <v>1.5741949698695468E-3</v>
      </c>
      <c r="L515" s="93"/>
      <c r="M515" s="171">
        <f t="shared" si="234"/>
        <v>1.0015741949698695</v>
      </c>
      <c r="N515" s="172">
        <f t="shared" ref="N515:N578" si="240">(D_mon+q_SP)/INDEX(q_SP,tMinus)</f>
        <v>0.97303634232121916</v>
      </c>
      <c r="O515" s="170">
        <f t="shared" si="235"/>
        <v>514</v>
      </c>
      <c r="P515" s="170">
        <f t="shared" si="236"/>
        <v>516</v>
      </c>
      <c r="Q515" s="169"/>
      <c r="R515" s="149">
        <f t="shared" ref="R515:R578" si="241">(div_yield_mon-INDEX(interest_mon, tMinus))/(div_yield_mon+INDEX(interest_mon,tMinus))</f>
        <v>0.14805527554092793</v>
      </c>
      <c r="S515" s="173">
        <f t="shared" ref="S515:S578" si="242">price_yield/(ABS(price_yield)+INDEX(interest_mon,tMinus))</f>
        <v>-0.90095183774563659</v>
      </c>
      <c r="T515" s="149">
        <v>0</v>
      </c>
      <c r="U515" s="97"/>
      <c r="V515" s="149">
        <f>1/PI()*ATAN('Exhibit4_Impact-Test'!$Y$25*S_RDY_SP)+'Exhibit4_Impact-Test'!$Y$26</f>
        <v>0.59163654099326224</v>
      </c>
      <c r="W515" s="172">
        <f t="shared" ref="W515:W578" si="243">L_RDY_SP_set*R_SP/R_RDY</f>
        <v>0.58463451760742946</v>
      </c>
      <c r="X515" s="149">
        <f>1/PI()*ATAN('Exhibit4_Impact-Test'!$Y$25*S_RS_SP)+'Exhibit4_Impact-Test'!$Y$26</f>
        <v>0.16127166783745273</v>
      </c>
      <c r="Y515" s="172">
        <f t="shared" ref="Y515:Y578" si="244">L_RS_SP_set*R_SP/R_RS</f>
        <v>0.15739982440507336</v>
      </c>
      <c r="Z515" s="149">
        <f>1/PI()*ATAN('Exhibit4_Impact-Test'!$Y$25*S_5050_SP)+'Exhibit4_Impact-Test'!$Y$26</f>
        <v>0.5</v>
      </c>
      <c r="AA515" s="149">
        <f t="shared" ref="AA515:AA578" si="245">L_5050_SP_set*R_SP/R_5050</f>
        <v>0.49277380219802719</v>
      </c>
      <c r="AB515" s="195">
        <f>VLOOKUP(_xlfn.NUMBERVALUE(LEFT(A515,4)),Transactioncosts!$C:$G,5,FALSE)</f>
        <v>80</v>
      </c>
      <c r="AC515" s="174"/>
      <c r="AD515" s="175">
        <f t="shared" ref="AD515:AD578" si="246">R_Cash*(1-L_RDY_SP_set)+R_SP*L_RDY_SP_set</f>
        <v>0.9846901585414467</v>
      </c>
      <c r="AE515" s="149">
        <f t="shared" ref="AE515:AE578" si="247">R_Cash*(1-L_RS_SP_set)+R_SP*L_RS_SP_set</f>
        <v>0.99697184787672222</v>
      </c>
      <c r="AF515" s="149">
        <f t="shared" ref="AF515:AF578" si="248">R_Cash*(1-L_5050_SP_set)+R_SP*L_5050_SP_set</f>
        <v>0.98730526864554435</v>
      </c>
      <c r="AG515" s="176">
        <f t="shared" ref="AG515:AG578" si="249">R_RDY-ABS(L_RDY_SP_act-INDEX(L_RDY_SP_set,tPlus))*TC/10000</f>
        <v>0.98454883489861733</v>
      </c>
      <c r="AH515" s="149">
        <f t="shared" ref="AH515:AH578" si="250">R_RS-ABS(L_RS_SP_act-INDEX(L_RS_SP_set,tPlus))*TC/10000</f>
        <v>0.99691553600546479</v>
      </c>
      <c r="AI515" s="149">
        <f t="shared" ref="AI515:AI578" si="251">R_5050-ABS(L_5050_SP_act-INDEX(L_5050_SP_set,tPlus))*TC/10000</f>
        <v>0.98724745906312861</v>
      </c>
      <c r="AJ515" s="97"/>
      <c r="AK515" s="171">
        <f t="shared" ref="AK515:AK578" si="252">LN(R_RDY)</f>
        <v>-1.5428247150776547E-2</v>
      </c>
      <c r="AL515" s="149">
        <f t="shared" ref="AL515:AL578" si="253">LN(R_RS)</f>
        <v>-3.0327462527447377E-3</v>
      </c>
      <c r="AM515" s="149">
        <f t="shared" ref="AM515:AM578" si="254">LN(R_5050)</f>
        <v>-1.2775997960918101E-2</v>
      </c>
      <c r="AN515" s="149">
        <f t="shared" si="230"/>
        <v>2.3080407067233351</v>
      </c>
      <c r="AO515" s="149">
        <f t="shared" si="230"/>
        <v>6.455925838766146</v>
      </c>
      <c r="AP515" s="149">
        <f t="shared" si="230"/>
        <v>2.2113911252951275</v>
      </c>
      <c r="AQ515" s="97"/>
      <c r="AR515" s="171">
        <f t="shared" ref="AR515:AR578" si="255">LN(R_RDY_TC)</f>
        <v>-1.5571778376334004E-2</v>
      </c>
      <c r="AS515" s="149">
        <f t="shared" ref="AS515:AS578" si="256">LN(R_RS_TC)</f>
        <v>-3.0892307580659569E-3</v>
      </c>
      <c r="AT515" s="149">
        <f t="shared" ref="AT515:AT578" si="257">LN(R_5050_TC)</f>
        <v>-1.2834552570902456E-2</v>
      </c>
      <c r="AU515" s="175">
        <f t="shared" si="231"/>
        <v>2.2620885282868626</v>
      </c>
      <c r="AV515" s="149">
        <f t="shared" si="232"/>
        <v>5.4913589599071919</v>
      </c>
      <c r="AW515" s="149">
        <f t="shared" si="233"/>
        <v>2.1895899967774151</v>
      </c>
    </row>
    <row r="516" spans="1:49" ht="15" x14ac:dyDescent="0.25">
      <c r="A516" s="130">
        <v>1913.11</v>
      </c>
      <c r="B516" s="138"/>
      <c r="C516" s="166">
        <f>raw_Data!B522</f>
        <v>8.0500000000000007</v>
      </c>
      <c r="D516" s="167">
        <f>raw_Data!J522</f>
        <v>0.04</v>
      </c>
      <c r="E516" s="167">
        <f>raw_Data!L522</f>
        <v>3.4410664674857649E-3</v>
      </c>
      <c r="F516" s="168">
        <f t="shared" si="237"/>
        <v>8.26</v>
      </c>
      <c r="G516" s="167">
        <f>raw_Data!K522</f>
        <v>4.8426150121065378E-3</v>
      </c>
      <c r="H516" s="167">
        <f t="shared" si="238"/>
        <v>-2.5423728813559254E-2</v>
      </c>
      <c r="I516" s="165"/>
      <c r="J516" s="167">
        <f t="shared" si="239"/>
        <v>0.99811129809974319</v>
      </c>
      <c r="K516" s="167">
        <f t="shared" ref="K516:K579" si="258">M516-1</f>
        <v>1.5523645672290698E-3</v>
      </c>
      <c r="L516" s="93"/>
      <c r="M516" s="171">
        <f t="shared" si="234"/>
        <v>1.0015523645672291</v>
      </c>
      <c r="N516" s="172">
        <f t="shared" si="240"/>
        <v>0.97941888619854722</v>
      </c>
      <c r="O516" s="170">
        <f t="shared" si="235"/>
        <v>515</v>
      </c>
      <c r="P516" s="170">
        <f t="shared" si="236"/>
        <v>517</v>
      </c>
      <c r="Q516" s="169"/>
      <c r="R516" s="149">
        <f t="shared" si="241"/>
        <v>0.16646351871117687</v>
      </c>
      <c r="S516" s="173">
        <f t="shared" si="242"/>
        <v>-0.88019546088776013</v>
      </c>
      <c r="T516" s="149">
        <v>0</v>
      </c>
      <c r="U516" s="97"/>
      <c r="V516" s="149">
        <f>1/PI()*ATAN('Exhibit4_Impact-Test'!$Y$25*S_RDY_SP)+'Exhibit4_Impact-Test'!$Y$26</f>
        <v>0.6022999729610955</v>
      </c>
      <c r="W516" s="172">
        <f t="shared" si="243"/>
        <v>0.59693504502127503</v>
      </c>
      <c r="X516" s="149">
        <f>1/PI()*ATAN('Exhibit4_Impact-Test'!$Y$25*S_RS_SP)+'Exhibit4_Impact-Test'!$Y$26</f>
        <v>0.16443880831225655</v>
      </c>
      <c r="Y516" s="172">
        <f t="shared" si="244"/>
        <v>0.16139133665439934</v>
      </c>
      <c r="Z516" s="149">
        <f>1/PI()*ATAN('Exhibit4_Impact-Test'!$Y$25*S_5050_SP)+'Exhibit4_Impact-Test'!$Y$26</f>
        <v>0.5</v>
      </c>
      <c r="AA516" s="149">
        <f t="shared" si="245"/>
        <v>0.49441347814610487</v>
      </c>
      <c r="AB516" s="195">
        <f>VLOOKUP(_xlfn.NUMBERVALUE(LEFT(A516,4)),Transactioncosts!$C:$G,5,FALSE)</f>
        <v>80</v>
      </c>
      <c r="AC516" s="174"/>
      <c r="AD516" s="175">
        <f t="shared" si="246"/>
        <v>0.98822137114423703</v>
      </c>
      <c r="AE516" s="149">
        <f t="shared" si="247"/>
        <v>0.99791276176047794</v>
      </c>
      <c r="AF516" s="149">
        <f t="shared" si="248"/>
        <v>0.9904856253828882</v>
      </c>
      <c r="AG516" s="176">
        <f t="shared" si="249"/>
        <v>0.98810936345550804</v>
      </c>
      <c r="AH516" s="149">
        <f t="shared" si="250"/>
        <v>0.99644592624579964</v>
      </c>
      <c r="AI516" s="149">
        <f t="shared" si="251"/>
        <v>0.99044093320805704</v>
      </c>
      <c r="AJ516" s="97"/>
      <c r="AK516" s="171">
        <f t="shared" si="252"/>
        <v>-1.1848546469343316E-2</v>
      </c>
      <c r="AL516" s="149">
        <f t="shared" si="253"/>
        <v>-2.0894195570711248E-3</v>
      </c>
      <c r="AM516" s="149">
        <f t="shared" si="254"/>
        <v>-9.5599254345647682E-3</v>
      </c>
      <c r="AN516" s="149">
        <f t="shared" ref="AN516:AP579" si="259">AK516+AN515</f>
        <v>2.2961921602539919</v>
      </c>
      <c r="AO516" s="149">
        <f t="shared" si="259"/>
        <v>6.4538364192090745</v>
      </c>
      <c r="AP516" s="149">
        <f t="shared" si="259"/>
        <v>2.2018311998605626</v>
      </c>
      <c r="AQ516" s="97"/>
      <c r="AR516" s="171">
        <f t="shared" si="255"/>
        <v>-1.1961895603562589E-2</v>
      </c>
      <c r="AS516" s="149">
        <f t="shared" si="256"/>
        <v>-3.5604044786843353E-3</v>
      </c>
      <c r="AT516" s="149">
        <f t="shared" si="257"/>
        <v>-9.6050479300403557E-3</v>
      </c>
      <c r="AU516" s="175">
        <f t="shared" ref="AU516:AU579" si="260">AR516+AU515</f>
        <v>2.2501266326832998</v>
      </c>
      <c r="AV516" s="149">
        <f t="shared" ref="AV516:AV579" si="261">AS516+AV515</f>
        <v>5.4877985554285074</v>
      </c>
      <c r="AW516" s="149">
        <f t="shared" ref="AW516:AW579" si="262">AT516+AW515</f>
        <v>2.1799849488473746</v>
      </c>
    </row>
    <row r="517" spans="1:49" ht="15" x14ac:dyDescent="0.25">
      <c r="A517" s="130">
        <v>1913.12</v>
      </c>
      <c r="B517" s="138"/>
      <c r="C517" s="166">
        <f>raw_Data!B523</f>
        <v>8.0399999999999991</v>
      </c>
      <c r="D517" s="167">
        <f>raw_Data!J523</f>
        <v>0.04</v>
      </c>
      <c r="E517" s="167">
        <f>raw_Data!L523</f>
        <v>3.4216723022009177E-3</v>
      </c>
      <c r="F517" s="168">
        <f t="shared" si="237"/>
        <v>8.0500000000000007</v>
      </c>
      <c r="G517" s="167">
        <f>raw_Data!K523</f>
        <v>4.9689440993788813E-3</v>
      </c>
      <c r="H517" s="167">
        <f t="shared" si="238"/>
        <v>-1.2422360248449671E-3</v>
      </c>
      <c r="I517" s="165"/>
      <c r="J517" s="167">
        <f t="shared" si="239"/>
        <v>0.9981088531896074</v>
      </c>
      <c r="K517" s="167">
        <f t="shared" si="258"/>
        <v>1.5305254918083211E-3</v>
      </c>
      <c r="L517" s="93"/>
      <c r="M517" s="171">
        <f t="shared" si="234"/>
        <v>1.0015305254918083</v>
      </c>
      <c r="N517" s="172">
        <f t="shared" si="240"/>
        <v>1.0037267080745338</v>
      </c>
      <c r="O517" s="170">
        <f t="shared" si="235"/>
        <v>516</v>
      </c>
      <c r="P517" s="170">
        <f t="shared" si="236"/>
        <v>518</v>
      </c>
      <c r="Q517" s="169"/>
      <c r="R517" s="149">
        <f t="shared" si="241"/>
        <v>0.18167368753529731</v>
      </c>
      <c r="S517" s="173">
        <f t="shared" si="242"/>
        <v>-0.2652478730296034</v>
      </c>
      <c r="T517" s="149">
        <v>0</v>
      </c>
      <c r="U517" s="97"/>
      <c r="V517" s="149">
        <f>1/PI()*ATAN('Exhibit4_Impact-Test'!$Y$25*S_RDY_SP)+'Exhibit4_Impact-Test'!$Y$26</f>
        <v>0.61093600611239374</v>
      </c>
      <c r="W517" s="172">
        <f t="shared" si="243"/>
        <v>0.61145652871152101</v>
      </c>
      <c r="X517" s="149">
        <f>1/PI()*ATAN('Exhibit4_Impact-Test'!$Y$25*S_RS_SP)+'Exhibit4_Impact-Test'!$Y$26</f>
        <v>0.34474577598918865</v>
      </c>
      <c r="Y517" s="172">
        <f t="shared" si="244"/>
        <v>0.34524075279269023</v>
      </c>
      <c r="Z517" s="149">
        <f>1/PI()*ATAN('Exhibit4_Impact-Test'!$Y$25*S_5050_SP)+'Exhibit4_Impact-Test'!$Y$26</f>
        <v>0.5</v>
      </c>
      <c r="AA517" s="149">
        <f t="shared" si="245"/>
        <v>0.50054760619883654</v>
      </c>
      <c r="AB517" s="195">
        <f>VLOOKUP(_xlfn.NUMBERVALUE(LEFT(A517,4)),Transactioncosts!$C:$G,5,FALSE)</f>
        <v>80</v>
      </c>
      <c r="AC517" s="174"/>
      <c r="AD517" s="175">
        <f t="shared" si="246"/>
        <v>1.0028722525075922</v>
      </c>
      <c r="AE517" s="149">
        <f t="shared" si="247"/>
        <v>1.002287650160504</v>
      </c>
      <c r="AF517" s="149">
        <f t="shared" si="248"/>
        <v>1.0026286167831711</v>
      </c>
      <c r="AG517" s="176">
        <f t="shared" si="249"/>
        <v>1.0028602979198091</v>
      </c>
      <c r="AH517" s="149">
        <f t="shared" si="250"/>
        <v>0.99831373690613145</v>
      </c>
      <c r="AI517" s="149">
        <f t="shared" si="251"/>
        <v>1.0026242359335804</v>
      </c>
      <c r="AJ517" s="97"/>
      <c r="AK517" s="171">
        <f t="shared" si="252"/>
        <v>2.8681354719184435E-3</v>
      </c>
      <c r="AL517" s="149">
        <f t="shared" si="253"/>
        <v>2.2850374727273188E-3</v>
      </c>
      <c r="AM517" s="149">
        <f t="shared" si="254"/>
        <v>2.6251680124171083E-3</v>
      </c>
      <c r="AN517" s="149">
        <f t="shared" si="259"/>
        <v>2.2990602957259103</v>
      </c>
      <c r="AO517" s="149">
        <f t="shared" si="259"/>
        <v>6.4561214566818022</v>
      </c>
      <c r="AP517" s="149">
        <f t="shared" si="259"/>
        <v>2.2044563678729796</v>
      </c>
      <c r="AQ517" s="97"/>
      <c r="AR517" s="171">
        <f t="shared" si="255"/>
        <v>2.8562150513413136E-3</v>
      </c>
      <c r="AS517" s="149">
        <f t="shared" si="256"/>
        <v>-1.6876864357904349E-3</v>
      </c>
      <c r="AT517" s="149">
        <f t="shared" si="257"/>
        <v>2.6207986386648477E-3</v>
      </c>
      <c r="AU517" s="175">
        <f t="shared" si="260"/>
        <v>2.252982847734641</v>
      </c>
      <c r="AV517" s="149">
        <f t="shared" si="261"/>
        <v>5.4861108689927169</v>
      </c>
      <c r="AW517" s="149">
        <f t="shared" si="262"/>
        <v>2.1826057474860394</v>
      </c>
    </row>
    <row r="518" spans="1:49" ht="15" x14ac:dyDescent="0.25">
      <c r="A518" s="130">
        <v>1914.01</v>
      </c>
      <c r="B518" s="138"/>
      <c r="C518" s="166">
        <f>raw_Data!B524</f>
        <v>8.3699999999999992</v>
      </c>
      <c r="D518" s="167">
        <f>raw_Data!J524</f>
        <v>3.9583333333333331E-2</v>
      </c>
      <c r="E518" s="167">
        <f>raw_Data!L524</f>
        <v>3.4022740126777862E-3</v>
      </c>
      <c r="F518" s="168">
        <f t="shared" si="237"/>
        <v>8.0399999999999991</v>
      </c>
      <c r="G518" s="167">
        <f>raw_Data!K524</f>
        <v>4.9233001658374794E-3</v>
      </c>
      <c r="H518" s="167">
        <f t="shared" si="238"/>
        <v>4.1044776119403048E-2</v>
      </c>
      <c r="I518" s="165"/>
      <c r="J518" s="167">
        <f t="shared" si="239"/>
        <v>0.99810640371869774</v>
      </c>
      <c r="K518" s="167">
        <f t="shared" si="258"/>
        <v>1.5086777313755295E-3</v>
      </c>
      <c r="L518" s="93"/>
      <c r="M518" s="171">
        <f t="shared" si="234"/>
        <v>1.0015086777313755</v>
      </c>
      <c r="N518" s="172">
        <f t="shared" si="240"/>
        <v>1.0459680762852404</v>
      </c>
      <c r="O518" s="170">
        <f t="shared" si="235"/>
        <v>517</v>
      </c>
      <c r="P518" s="170">
        <f t="shared" si="236"/>
        <v>519</v>
      </c>
      <c r="Q518" s="169"/>
      <c r="R518" s="149">
        <f t="shared" si="241"/>
        <v>0.17994401651867167</v>
      </c>
      <c r="S518" s="173">
        <f t="shared" si="242"/>
        <v>0.92305047010369057</v>
      </c>
      <c r="T518" s="149">
        <v>0</v>
      </c>
      <c r="U518" s="97"/>
      <c r="V518" s="149">
        <f>1/PI()*ATAN('Exhibit4_Impact-Test'!$Y$25*S_RDY_SP)+'Exhibit4_Impact-Test'!$Y$26</f>
        <v>0.60996220523863376</v>
      </c>
      <c r="W518" s="172">
        <f t="shared" si="243"/>
        <v>0.62024509510560788</v>
      </c>
      <c r="X518" s="149">
        <f>1/PI()*ATAN('Exhibit4_Impact-Test'!$Y$25*S_RS_SP)+'Exhibit4_Impact-Test'!$Y$26</f>
        <v>0.84197990958926605</v>
      </c>
      <c r="Y518" s="172">
        <f t="shared" si="244"/>
        <v>0.84767349794807745</v>
      </c>
      <c r="Z518" s="149">
        <f>1/PI()*ATAN('Exhibit4_Impact-Test'!$Y$25*S_5050_SP)+'Exhibit4_Impact-Test'!$Y$26</f>
        <v>0.5</v>
      </c>
      <c r="AA518" s="149">
        <f t="shared" si="245"/>
        <v>0.51085711924852062</v>
      </c>
      <c r="AB518" s="195">
        <f>VLOOKUP(_xlfn.NUMBERVALUE(LEFT(A518,4)),Transactioncosts!$C:$G,5,FALSE)</f>
        <v>90</v>
      </c>
      <c r="AC518" s="174"/>
      <c r="AD518" s="175">
        <f t="shared" si="246"/>
        <v>1.0286272305168742</v>
      </c>
      <c r="AE518" s="149">
        <f t="shared" si="247"/>
        <v>1.0389425981061517</v>
      </c>
      <c r="AF518" s="149">
        <f t="shared" si="248"/>
        <v>1.0237383770083079</v>
      </c>
      <c r="AG518" s="176">
        <f t="shared" si="249"/>
        <v>1.0284219999894406</v>
      </c>
      <c r="AH518" s="149">
        <f t="shared" si="250"/>
        <v>1.0387041368094729</v>
      </c>
      <c r="AI518" s="149">
        <f t="shared" si="251"/>
        <v>1.0236406629350712</v>
      </c>
      <c r="AJ518" s="97"/>
      <c r="AK518" s="171">
        <f t="shared" si="252"/>
        <v>2.8225127386521172E-2</v>
      </c>
      <c r="AL518" s="149">
        <f t="shared" si="253"/>
        <v>3.8203463339847726E-2</v>
      </c>
      <c r="AM518" s="149">
        <f t="shared" si="254"/>
        <v>2.3461002771054215E-2</v>
      </c>
      <c r="AN518" s="149">
        <f t="shared" si="259"/>
        <v>2.3272854231124316</v>
      </c>
      <c r="AO518" s="149">
        <f t="shared" si="259"/>
        <v>6.4943249200216497</v>
      </c>
      <c r="AP518" s="149">
        <f t="shared" si="259"/>
        <v>2.2279173706440338</v>
      </c>
      <c r="AQ518" s="97"/>
      <c r="AR518" s="171">
        <f t="shared" si="255"/>
        <v>2.8025588624812456E-2</v>
      </c>
      <c r="AS518" s="149">
        <f t="shared" si="256"/>
        <v>3.797391392346381E-2</v>
      </c>
      <c r="AT518" s="149">
        <f t="shared" si="257"/>
        <v>2.3365549929734056E-2</v>
      </c>
      <c r="AU518" s="175">
        <f t="shared" si="260"/>
        <v>2.2810084363594534</v>
      </c>
      <c r="AV518" s="149">
        <f t="shared" si="261"/>
        <v>5.524084782916181</v>
      </c>
      <c r="AW518" s="149">
        <f t="shared" si="262"/>
        <v>2.2059712974157737</v>
      </c>
    </row>
    <row r="519" spans="1:49" ht="15" x14ac:dyDescent="0.25">
      <c r="A519" s="130">
        <v>1914.02</v>
      </c>
      <c r="B519" s="138"/>
      <c r="C519" s="166">
        <f>raw_Data!B525</f>
        <v>8.48</v>
      </c>
      <c r="D519" s="167">
        <f>raw_Data!J525</f>
        <v>3.9166666666666662E-2</v>
      </c>
      <c r="E519" s="167">
        <f>raw_Data!L525</f>
        <v>3.4076256769985935E-3</v>
      </c>
      <c r="F519" s="168">
        <f t="shared" si="237"/>
        <v>8.3699999999999992</v>
      </c>
      <c r="G519" s="167">
        <f>raw_Data!K525</f>
        <v>4.679410593389088E-3</v>
      </c>
      <c r="H519" s="167">
        <f t="shared" si="238"/>
        <v>1.31421744324971E-2</v>
      </c>
      <c r="I519" s="165"/>
      <c r="J519" s="167">
        <f t="shared" si="239"/>
        <v>1.0005229774002269</v>
      </c>
      <c r="K519" s="167">
        <f t="shared" si="258"/>
        <v>3.9306030772254807E-3</v>
      </c>
      <c r="L519" s="93"/>
      <c r="M519" s="171">
        <f t="shared" si="234"/>
        <v>1.0039306030772255</v>
      </c>
      <c r="N519" s="172">
        <f t="shared" si="240"/>
        <v>1.0178215850258863</v>
      </c>
      <c r="O519" s="170">
        <f t="shared" si="235"/>
        <v>518</v>
      </c>
      <c r="P519" s="170">
        <f t="shared" si="236"/>
        <v>520</v>
      </c>
      <c r="Q519" s="169"/>
      <c r="R519" s="149">
        <f t="shared" si="241"/>
        <v>0.15802851051036595</v>
      </c>
      <c r="S519" s="173">
        <f t="shared" si="242"/>
        <v>0.79435554929786467</v>
      </c>
      <c r="T519" s="149">
        <v>0</v>
      </c>
      <c r="U519" s="97"/>
      <c r="V519" s="149">
        <f>1/PI()*ATAN('Exhibit4_Impact-Test'!$Y$25*S_RDY_SP)+'Exhibit4_Impact-Test'!$Y$26</f>
        <v>0.59744170316854817</v>
      </c>
      <c r="W519" s="172">
        <f t="shared" si="243"/>
        <v>0.60074219153833519</v>
      </c>
      <c r="X519" s="149">
        <f>1/PI()*ATAN('Exhibit4_Impact-Test'!$Y$25*S_RS_SP)+'Exhibit4_Impact-Test'!$Y$26</f>
        <v>0.82117779831710758</v>
      </c>
      <c r="Y519" s="172">
        <f t="shared" si="244"/>
        <v>0.82318680382621434</v>
      </c>
      <c r="Z519" s="149">
        <f>1/PI()*ATAN('Exhibit4_Impact-Test'!$Y$25*S_5050_SP)+'Exhibit4_Impact-Test'!$Y$26</f>
        <v>0.5</v>
      </c>
      <c r="AA519" s="149">
        <f t="shared" si="245"/>
        <v>0.50343538194997417</v>
      </c>
      <c r="AB519" s="195">
        <f>VLOOKUP(_xlfn.NUMBERVALUE(LEFT(A519,4)),Transactioncosts!$C:$G,5,FALSE)</f>
        <v>90</v>
      </c>
      <c r="AC519" s="174"/>
      <c r="AD519" s="175">
        <f t="shared" si="246"/>
        <v>1.012229654991317</v>
      </c>
      <c r="AE519" s="149">
        <f t="shared" si="247"/>
        <v>1.0153375690502895</v>
      </c>
      <c r="AF519" s="149">
        <f t="shared" si="248"/>
        <v>1.010876094051556</v>
      </c>
      <c r="AG519" s="176">
        <f t="shared" si="249"/>
        <v>1.0121350639784878</v>
      </c>
      <c r="AH519" s="149">
        <f t="shared" si="250"/>
        <v>1.0094565599115424</v>
      </c>
      <c r="AI519" s="149">
        <f t="shared" si="251"/>
        <v>1.0108451756140062</v>
      </c>
      <c r="AJ519" s="97"/>
      <c r="AK519" s="171">
        <f t="shared" si="252"/>
        <v>1.2155476929747335E-2</v>
      </c>
      <c r="AL519" s="149">
        <f t="shared" si="253"/>
        <v>1.522113754627962E-2</v>
      </c>
      <c r="AM519" s="149">
        <f t="shared" si="254"/>
        <v>1.0817374715005537E-2</v>
      </c>
      <c r="AN519" s="149">
        <f t="shared" si="259"/>
        <v>2.3394409000421788</v>
      </c>
      <c r="AO519" s="149">
        <f t="shared" si="259"/>
        <v>6.5095460575679294</v>
      </c>
      <c r="AP519" s="149">
        <f t="shared" si="259"/>
        <v>2.2387347453590394</v>
      </c>
      <c r="AQ519" s="97"/>
      <c r="AR519" s="171">
        <f t="shared" si="255"/>
        <v>1.2062024389291938E-2</v>
      </c>
      <c r="AS519" s="149">
        <f t="shared" si="256"/>
        <v>9.4121265536912524E-3</v>
      </c>
      <c r="AT519" s="149">
        <f t="shared" si="257"/>
        <v>1.0786788463561202E-2</v>
      </c>
      <c r="AU519" s="175">
        <f t="shared" si="260"/>
        <v>2.2930704607487455</v>
      </c>
      <c r="AV519" s="149">
        <f t="shared" si="261"/>
        <v>5.5334969094698723</v>
      </c>
      <c r="AW519" s="149">
        <f t="shared" si="262"/>
        <v>2.2167580858793348</v>
      </c>
    </row>
    <row r="520" spans="1:49" ht="15" x14ac:dyDescent="0.25">
      <c r="A520" s="130">
        <v>1914.03</v>
      </c>
      <c r="B520" s="138"/>
      <c r="C520" s="166">
        <f>raw_Data!B526</f>
        <v>8.32</v>
      </c>
      <c r="D520" s="167">
        <f>raw_Data!J526</f>
        <v>3.875E-2</v>
      </c>
      <c r="E520" s="167">
        <f>raw_Data!L526</f>
        <v>3.4129770273645388E-3</v>
      </c>
      <c r="F520" s="168">
        <f t="shared" si="237"/>
        <v>8.48</v>
      </c>
      <c r="G520" s="167">
        <f>raw_Data!K526</f>
        <v>4.5695754716981131E-3</v>
      </c>
      <c r="H520" s="167">
        <f t="shared" si="238"/>
        <v>-1.8867924528301883E-2</v>
      </c>
      <c r="I520" s="165"/>
      <c r="J520" s="167">
        <f t="shared" si="239"/>
        <v>1.0005227905517136</v>
      </c>
      <c r="K520" s="167">
        <f t="shared" si="258"/>
        <v>3.9357675790780977E-3</v>
      </c>
      <c r="L520" s="93"/>
      <c r="M520" s="171">
        <f t="shared" si="234"/>
        <v>1.0039357675790781</v>
      </c>
      <c r="N520" s="172">
        <f t="shared" si="240"/>
        <v>0.98570165094339623</v>
      </c>
      <c r="O520" s="170">
        <f t="shared" si="235"/>
        <v>519</v>
      </c>
      <c r="P520" s="170">
        <f t="shared" si="236"/>
        <v>521</v>
      </c>
      <c r="Q520" s="169"/>
      <c r="R520" s="149">
        <f t="shared" si="241"/>
        <v>0.14565883109132274</v>
      </c>
      <c r="S520" s="173">
        <f t="shared" si="242"/>
        <v>-0.84702395022378629</v>
      </c>
      <c r="T520" s="149">
        <v>0</v>
      </c>
      <c r="U520" s="97"/>
      <c r="V520" s="149">
        <f>1/PI()*ATAN('Exhibit4_Impact-Test'!$Y$25*S_RDY_SP)+'Exhibit4_Impact-Test'!$Y$26</f>
        <v>0.59023207900175845</v>
      </c>
      <c r="W520" s="172">
        <f t="shared" si="243"/>
        <v>0.58579169619957705</v>
      </c>
      <c r="X520" s="149">
        <f>1/PI()*ATAN('Exhibit4_Impact-Test'!$Y$25*S_RS_SP)+'Exhibit4_Impact-Test'!$Y$26</f>
        <v>0.16974134396541907</v>
      </c>
      <c r="Y520" s="172">
        <f t="shared" si="244"/>
        <v>0.16717378263650479</v>
      </c>
      <c r="Z520" s="149">
        <f>1/PI()*ATAN('Exhibit4_Impact-Test'!$Y$25*S_5050_SP)+'Exhibit4_Impact-Test'!$Y$26</f>
        <v>0.5</v>
      </c>
      <c r="AA520" s="149">
        <f t="shared" si="245"/>
        <v>0.49541772876154927</v>
      </c>
      <c r="AB520" s="195">
        <f>VLOOKUP(_xlfn.NUMBERVALUE(LEFT(A520,4)),Transactioncosts!$C:$G,5,FALSE)</f>
        <v>90</v>
      </c>
      <c r="AC520" s="174"/>
      <c r="AD520" s="175">
        <f t="shared" si="246"/>
        <v>0.99317340700843904</v>
      </c>
      <c r="AE520" s="149">
        <f t="shared" si="247"/>
        <v>1.0008406841153152</v>
      </c>
      <c r="AF520" s="149">
        <f t="shared" si="248"/>
        <v>0.99481870926123717</v>
      </c>
      <c r="AG520" s="176">
        <f t="shared" si="249"/>
        <v>0.99311624754420313</v>
      </c>
      <c r="AH520" s="149">
        <f t="shared" si="250"/>
        <v>1.0008224166460404</v>
      </c>
      <c r="AI520" s="149">
        <f t="shared" si="251"/>
        <v>0.9947774688200911</v>
      </c>
      <c r="AJ520" s="97"/>
      <c r="AK520" s="171">
        <f t="shared" si="252"/>
        <v>-6.8500007685663245E-3</v>
      </c>
      <c r="AL520" s="149">
        <f t="shared" si="253"/>
        <v>8.4033093835068125E-4</v>
      </c>
      <c r="AM520" s="149">
        <f t="shared" si="254"/>
        <v>-5.1947601717995022E-3</v>
      </c>
      <c r="AN520" s="149">
        <f t="shared" si="259"/>
        <v>2.3325908992736126</v>
      </c>
      <c r="AO520" s="149">
        <f t="shared" si="259"/>
        <v>6.51038638850628</v>
      </c>
      <c r="AP520" s="149">
        <f t="shared" si="259"/>
        <v>2.2335399851872397</v>
      </c>
      <c r="AQ520" s="97"/>
      <c r="AR520" s="171">
        <f t="shared" si="255"/>
        <v>-6.9075547754763114E-3</v>
      </c>
      <c r="AS520" s="149">
        <f t="shared" si="256"/>
        <v>8.2207864677537985E-4</v>
      </c>
      <c r="AT520" s="149">
        <f t="shared" si="257"/>
        <v>-5.2362162638510444E-3</v>
      </c>
      <c r="AU520" s="175">
        <f t="shared" si="260"/>
        <v>2.2861629059732693</v>
      </c>
      <c r="AV520" s="149">
        <f t="shared" si="261"/>
        <v>5.5343189881166479</v>
      </c>
      <c r="AW520" s="149">
        <f t="shared" si="262"/>
        <v>2.2115218696154839</v>
      </c>
    </row>
    <row r="521" spans="1:49" ht="15" x14ac:dyDescent="0.25">
      <c r="A521" s="130">
        <v>1914.04</v>
      </c>
      <c r="B521" s="138"/>
      <c r="C521" s="166">
        <f>raw_Data!B527</f>
        <v>8.1199999999999992</v>
      </c>
      <c r="D521" s="167">
        <f>raw_Data!J527</f>
        <v>3.8333333333333337E-2</v>
      </c>
      <c r="E521" s="167">
        <f>raw_Data!L527</f>
        <v>3.4183280638138136E-3</v>
      </c>
      <c r="F521" s="168">
        <f t="shared" si="237"/>
        <v>8.32</v>
      </c>
      <c r="G521" s="167">
        <f>raw_Data!K527</f>
        <v>4.607371794871795E-3</v>
      </c>
      <c r="H521" s="167">
        <f t="shared" si="238"/>
        <v>-2.4038461538461675E-2</v>
      </c>
      <c r="I521" s="165"/>
      <c r="J521" s="167">
        <f t="shared" si="239"/>
        <v>1.0005226037992754</v>
      </c>
      <c r="K521" s="167">
        <f t="shared" si="258"/>
        <v>3.9409318630891921E-3</v>
      </c>
      <c r="L521" s="93"/>
      <c r="M521" s="171">
        <f t="shared" si="234"/>
        <v>1.0039409318630892</v>
      </c>
      <c r="N521" s="172">
        <f t="shared" si="240"/>
        <v>0.98056891025641024</v>
      </c>
      <c r="O521" s="170">
        <f t="shared" si="235"/>
        <v>520</v>
      </c>
      <c r="P521" s="170">
        <f t="shared" si="236"/>
        <v>522</v>
      </c>
      <c r="Q521" s="169"/>
      <c r="R521" s="149">
        <f t="shared" si="241"/>
        <v>0.14892055121041731</v>
      </c>
      <c r="S521" s="173">
        <f t="shared" si="242"/>
        <v>-0.87567219768171678</v>
      </c>
      <c r="T521" s="149">
        <v>0</v>
      </c>
      <c r="U521" s="97"/>
      <c r="V521" s="149">
        <f>1/PI()*ATAN('Exhibit4_Impact-Test'!$Y$25*S_RDY_SP)+'Exhibit4_Impact-Test'!$Y$26</f>
        <v>0.59214274778134246</v>
      </c>
      <c r="W521" s="172">
        <f t="shared" si="243"/>
        <v>0.58644174534903815</v>
      </c>
      <c r="X521" s="149">
        <f>1/PI()*ATAN('Exhibit4_Impact-Test'!$Y$25*S_RS_SP)+'Exhibit4_Impact-Test'!$Y$26</f>
        <v>0.16514406382820362</v>
      </c>
      <c r="Y521" s="172">
        <f t="shared" si="244"/>
        <v>0.16192198967622784</v>
      </c>
      <c r="Z521" s="149">
        <f>1/PI()*ATAN('Exhibit4_Impact-Test'!$Y$25*S_5050_SP)+'Exhibit4_Impact-Test'!$Y$26</f>
        <v>0.5</v>
      </c>
      <c r="AA521" s="149">
        <f t="shared" si="245"/>
        <v>0.49411138682443689</v>
      </c>
      <c r="AB521" s="195">
        <f>VLOOKUP(_xlfn.NUMBERVALUE(LEFT(A521,4)),Transactioncosts!$C:$G,5,FALSE)</f>
        <v>90</v>
      </c>
      <c r="AC521" s="174"/>
      <c r="AD521" s="175">
        <f t="shared" si="246"/>
        <v>0.99010135876770544</v>
      </c>
      <c r="AE521" s="149">
        <f t="shared" si="247"/>
        <v>1.0000811812350818</v>
      </c>
      <c r="AF521" s="149">
        <f t="shared" si="248"/>
        <v>0.99225492105974977</v>
      </c>
      <c r="AG521" s="176">
        <f t="shared" si="249"/>
        <v>0.99001971885849038</v>
      </c>
      <c r="AH521" s="149">
        <f t="shared" si="250"/>
        <v>0.99443185426300595</v>
      </c>
      <c r="AI521" s="149">
        <f t="shared" si="251"/>
        <v>0.99220192354116965</v>
      </c>
      <c r="AJ521" s="97"/>
      <c r="AK521" s="171">
        <f t="shared" si="252"/>
        <v>-9.9479585005996171E-3</v>
      </c>
      <c r="AL521" s="149">
        <f t="shared" si="253"/>
        <v>8.1177940063691806E-5</v>
      </c>
      <c r="AM521" s="149">
        <f t="shared" si="254"/>
        <v>-7.7752278354180013E-3</v>
      </c>
      <c r="AN521" s="149">
        <f t="shared" si="259"/>
        <v>2.3226429407730129</v>
      </c>
      <c r="AO521" s="149">
        <f t="shared" si="259"/>
        <v>6.5104675664463434</v>
      </c>
      <c r="AP521" s="149">
        <f t="shared" si="259"/>
        <v>2.2257647573518216</v>
      </c>
      <c r="AQ521" s="97"/>
      <c r="AR521" s="171">
        <f t="shared" si="255"/>
        <v>-1.003041801298377E-2</v>
      </c>
      <c r="AS521" s="149">
        <f t="shared" si="256"/>
        <v>-5.5837056472480533E-3</v>
      </c>
      <c r="AT521" s="149">
        <f t="shared" si="257"/>
        <v>-7.8286404543287235E-3</v>
      </c>
      <c r="AU521" s="175">
        <f t="shared" si="260"/>
        <v>2.2761324879602856</v>
      </c>
      <c r="AV521" s="149">
        <f t="shared" si="261"/>
        <v>5.5287352824694</v>
      </c>
      <c r="AW521" s="149">
        <f t="shared" si="262"/>
        <v>2.2036932291611553</v>
      </c>
    </row>
    <row r="522" spans="1:49" ht="15" x14ac:dyDescent="0.25">
      <c r="A522" s="130">
        <v>1914.05</v>
      </c>
      <c r="B522" s="138"/>
      <c r="C522" s="166">
        <f>raw_Data!B528</f>
        <v>8.17</v>
      </c>
      <c r="D522" s="167">
        <f>raw_Data!J528</f>
        <v>3.7916666666666668E-2</v>
      </c>
      <c r="E522" s="167">
        <f>raw_Data!L528</f>
        <v>3.4236787863848317E-3</v>
      </c>
      <c r="F522" s="168">
        <f t="shared" si="237"/>
        <v>8.1199999999999992</v>
      </c>
      <c r="G522" s="167">
        <f>raw_Data!K528</f>
        <v>4.6695402298850578E-3</v>
      </c>
      <c r="H522" s="167">
        <f t="shared" si="238"/>
        <v>6.1576354679804268E-3</v>
      </c>
      <c r="I522" s="165"/>
      <c r="J522" s="167">
        <f t="shared" si="239"/>
        <v>1.0005224171428742</v>
      </c>
      <c r="K522" s="167">
        <f t="shared" si="258"/>
        <v>3.9460959292589859E-3</v>
      </c>
      <c r="L522" s="93"/>
      <c r="M522" s="171">
        <f t="shared" si="234"/>
        <v>1.003946095929259</v>
      </c>
      <c r="N522" s="172">
        <f t="shared" si="240"/>
        <v>1.0108271756978653</v>
      </c>
      <c r="O522" s="170">
        <f t="shared" si="235"/>
        <v>521</v>
      </c>
      <c r="P522" s="170">
        <f t="shared" si="236"/>
        <v>523</v>
      </c>
      <c r="Q522" s="169"/>
      <c r="R522" s="149">
        <f t="shared" si="241"/>
        <v>0.15470234190708118</v>
      </c>
      <c r="S522" s="173">
        <f t="shared" si="242"/>
        <v>0.64303037992320711</v>
      </c>
      <c r="T522" s="149">
        <v>0</v>
      </c>
      <c r="U522" s="97"/>
      <c r="V522" s="149">
        <f>1/PI()*ATAN('Exhibit4_Impact-Test'!$Y$25*S_RDY_SP)+'Exhibit4_Impact-Test'!$Y$26</f>
        <v>0.59551284637292901</v>
      </c>
      <c r="W522" s="172">
        <f t="shared" si="243"/>
        <v>0.59715711597583643</v>
      </c>
      <c r="X522" s="149">
        <f>1/PI()*ATAN('Exhibit4_Impact-Test'!$Y$25*S_RS_SP)+'Exhibit4_Impact-Test'!$Y$26</f>
        <v>0.78962498657354196</v>
      </c>
      <c r="Y522" s="172">
        <f t="shared" si="244"/>
        <v>0.7907574315823922</v>
      </c>
      <c r="Z522" s="149">
        <f>1/PI()*ATAN('Exhibit4_Impact-Test'!$Y$25*S_5050_SP)+'Exhibit4_Impact-Test'!$Y$26</f>
        <v>0.5</v>
      </c>
      <c r="AA522" s="149">
        <f t="shared" si="245"/>
        <v>0.50170765610838419</v>
      </c>
      <c r="AB522" s="195">
        <f>VLOOKUP(_xlfn.NUMBERVALUE(LEFT(A522,4)),Transactioncosts!$C:$G,5,FALSE)</f>
        <v>90</v>
      </c>
      <c r="AC522" s="174"/>
      <c r="AD522" s="175">
        <f t="shared" si="246"/>
        <v>1.0080438673283809</v>
      </c>
      <c r="AE522" s="149">
        <f t="shared" si="247"/>
        <v>1.0093795684491562</v>
      </c>
      <c r="AF522" s="149">
        <f t="shared" si="248"/>
        <v>1.0073866358135621</v>
      </c>
      <c r="AG522" s="176">
        <f t="shared" si="249"/>
        <v>1.0079809005410474</v>
      </c>
      <c r="AH522" s="149">
        <f t="shared" si="250"/>
        <v>1.0042803848678878</v>
      </c>
      <c r="AI522" s="149">
        <f t="shared" si="251"/>
        <v>1.0073712669085866</v>
      </c>
      <c r="AJ522" s="97"/>
      <c r="AK522" s="171">
        <f t="shared" si="252"/>
        <v>8.0116878772261181E-3</v>
      </c>
      <c r="AL522" s="149">
        <f t="shared" si="253"/>
        <v>9.3358534363818264E-3</v>
      </c>
      <c r="AM522" s="149">
        <f t="shared" si="254"/>
        <v>7.3594882235133276E-3</v>
      </c>
      <c r="AN522" s="149">
        <f t="shared" si="259"/>
        <v>2.330654628650239</v>
      </c>
      <c r="AO522" s="149">
        <f t="shared" si="259"/>
        <v>6.5198034198827255</v>
      </c>
      <c r="AP522" s="149">
        <f t="shared" si="259"/>
        <v>2.2331242455753348</v>
      </c>
      <c r="AQ522" s="97"/>
      <c r="AR522" s="171">
        <f t="shared" si="255"/>
        <v>7.9492215937185511E-3</v>
      </c>
      <c r="AS522" s="149">
        <f t="shared" si="256"/>
        <v>4.2712500782459131E-3</v>
      </c>
      <c r="AT522" s="149">
        <f t="shared" si="257"/>
        <v>7.3442318942490642E-3</v>
      </c>
      <c r="AU522" s="175">
        <f t="shared" si="260"/>
        <v>2.284081709554004</v>
      </c>
      <c r="AV522" s="149">
        <f t="shared" si="261"/>
        <v>5.5330065325476463</v>
      </c>
      <c r="AW522" s="149">
        <f t="shared" si="262"/>
        <v>2.2110374610554042</v>
      </c>
    </row>
    <row r="523" spans="1:49" ht="15" x14ac:dyDescent="0.25">
      <c r="A523" s="130">
        <v>1914.06</v>
      </c>
      <c r="B523" s="138"/>
      <c r="C523" s="166">
        <f>raw_Data!B529</f>
        <v>8.1300000000000008</v>
      </c>
      <c r="D523" s="167">
        <f>raw_Data!J529</f>
        <v>3.7499999999999999E-2</v>
      </c>
      <c r="E523" s="167">
        <f>raw_Data!L529</f>
        <v>3.4290291951164509E-3</v>
      </c>
      <c r="F523" s="168">
        <f t="shared" si="237"/>
        <v>8.17</v>
      </c>
      <c r="G523" s="167">
        <f>raw_Data!K529</f>
        <v>4.5899632802937577E-3</v>
      </c>
      <c r="H523" s="167">
        <f t="shared" si="238"/>
        <v>-4.8959608323132509E-3</v>
      </c>
      <c r="I523" s="165"/>
      <c r="J523" s="167">
        <f t="shared" si="239"/>
        <v>1.000522230582493</v>
      </c>
      <c r="K523" s="167">
        <f t="shared" si="258"/>
        <v>3.9512597776094616E-3</v>
      </c>
      <c r="L523" s="93"/>
      <c r="M523" s="171">
        <f t="shared" si="234"/>
        <v>1.0039512597776095</v>
      </c>
      <c r="N523" s="172">
        <f t="shared" si="240"/>
        <v>0.99969400244798046</v>
      </c>
      <c r="O523" s="170">
        <f t="shared" si="235"/>
        <v>522</v>
      </c>
      <c r="P523" s="170">
        <f t="shared" si="236"/>
        <v>524</v>
      </c>
      <c r="Q523" s="169"/>
      <c r="R523" s="149">
        <f t="shared" si="241"/>
        <v>0.14553738290339133</v>
      </c>
      <c r="S523" s="173">
        <f t="shared" si="242"/>
        <v>-0.58848232095411435</v>
      </c>
      <c r="T523" s="149">
        <v>0</v>
      </c>
      <c r="U523" s="97"/>
      <c r="V523" s="149">
        <f>1/PI()*ATAN('Exhibit4_Impact-Test'!$Y$25*S_RDY_SP)+'Exhibit4_Impact-Test'!$Y$26</f>
        <v>0.59016080627210699</v>
      </c>
      <c r="W523" s="172">
        <f t="shared" si="243"/>
        <v>0.58913257846835532</v>
      </c>
      <c r="X523" s="149">
        <f>1/PI()*ATAN('Exhibit4_Impact-Test'!$Y$25*S_RS_SP)+'Exhibit4_Impact-Test'!$Y$26</f>
        <v>0.22418147810811989</v>
      </c>
      <c r="Y523" s="172">
        <f t="shared" si="244"/>
        <v>0.22344325064111425</v>
      </c>
      <c r="Z523" s="149">
        <f>1/PI()*ATAN('Exhibit4_Impact-Test'!$Y$25*S_5050_SP)+'Exhibit4_Impact-Test'!$Y$26</f>
        <v>0.5</v>
      </c>
      <c r="AA523" s="149">
        <f t="shared" si="245"/>
        <v>0.49893762199080588</v>
      </c>
      <c r="AB523" s="195">
        <f>VLOOKUP(_xlfn.NUMBERVALUE(LEFT(A523,4)),Transactioncosts!$C:$G,5,FALSE)</f>
        <v>90</v>
      </c>
      <c r="AC523" s="174"/>
      <c r="AD523" s="175">
        <f t="shared" si="246"/>
        <v>1.0014387933594477</v>
      </c>
      <c r="AE523" s="149">
        <f t="shared" si="247"/>
        <v>1.0029968615367666</v>
      </c>
      <c r="AF523" s="149">
        <f t="shared" si="248"/>
        <v>1.0018226311127949</v>
      </c>
      <c r="AG523" s="176">
        <f t="shared" si="249"/>
        <v>1.0014277614602782</v>
      </c>
      <c r="AH523" s="149">
        <f t="shared" si="250"/>
        <v>1.0023842327769712</v>
      </c>
      <c r="AI523" s="149">
        <f t="shared" si="251"/>
        <v>1.0018130697107122</v>
      </c>
      <c r="AJ523" s="97"/>
      <c r="AK523" s="171">
        <f t="shared" si="252"/>
        <v>1.4377592880400298E-3</v>
      </c>
      <c r="AL523" s="149">
        <f t="shared" si="253"/>
        <v>2.9923798988975192E-3</v>
      </c>
      <c r="AM523" s="149">
        <f t="shared" si="254"/>
        <v>1.8209721362039317E-3</v>
      </c>
      <c r="AN523" s="149">
        <f t="shared" si="259"/>
        <v>2.3320923879382791</v>
      </c>
      <c r="AO523" s="149">
        <f t="shared" si="259"/>
        <v>6.5227957997816226</v>
      </c>
      <c r="AP523" s="149">
        <f t="shared" si="259"/>
        <v>2.2349452177115388</v>
      </c>
      <c r="AQ523" s="97"/>
      <c r="AR523" s="171">
        <f t="shared" si="255"/>
        <v>1.4267431780120546E-3</v>
      </c>
      <c r="AS523" s="149">
        <f t="shared" si="256"/>
        <v>2.3813950037167514E-3</v>
      </c>
      <c r="AT523" s="149">
        <f t="shared" si="257"/>
        <v>1.8114280837807392E-3</v>
      </c>
      <c r="AU523" s="175">
        <f t="shared" si="260"/>
        <v>2.285508452732016</v>
      </c>
      <c r="AV523" s="149">
        <f t="shared" si="261"/>
        <v>5.5353879275513629</v>
      </c>
      <c r="AW523" s="149">
        <f t="shared" si="262"/>
        <v>2.2128488891391851</v>
      </c>
    </row>
    <row r="524" spans="1:49" ht="15" x14ac:dyDescent="0.25">
      <c r="A524" s="130">
        <v>1914.07</v>
      </c>
      <c r="B524" s="138"/>
      <c r="C524" s="166">
        <f>raw_Data!B530</f>
        <v>7.68</v>
      </c>
      <c r="D524" s="167">
        <f>raw_Data!J530</f>
        <v>3.7083333333333336E-2</v>
      </c>
      <c r="E524" s="167">
        <f>raw_Data!L530</f>
        <v>3.4343792900468628E-3</v>
      </c>
      <c r="F524" s="168">
        <f t="shared" si="237"/>
        <v>8.1300000000000008</v>
      </c>
      <c r="G524" s="167">
        <f>raw_Data!K530</f>
        <v>4.5612956129561294E-3</v>
      </c>
      <c r="H524" s="167">
        <f t="shared" si="238"/>
        <v>-5.5350553505535194E-2</v>
      </c>
      <c r="I524" s="165"/>
      <c r="J524" s="167">
        <f t="shared" si="239"/>
        <v>1.0005220441180074</v>
      </c>
      <c r="K524" s="167">
        <f t="shared" si="258"/>
        <v>3.9564234080542438E-3</v>
      </c>
      <c r="L524" s="93"/>
      <c r="M524" s="171">
        <f t="shared" si="234"/>
        <v>1.0039564234080542</v>
      </c>
      <c r="N524" s="172">
        <f t="shared" si="240"/>
        <v>0.94921074210742096</v>
      </c>
      <c r="O524" s="170">
        <f t="shared" si="235"/>
        <v>523</v>
      </c>
      <c r="P524" s="170">
        <f t="shared" si="236"/>
        <v>525</v>
      </c>
      <c r="Q524" s="169"/>
      <c r="R524" s="149">
        <f t="shared" si="241"/>
        <v>0.14170467972663089</v>
      </c>
      <c r="S524" s="173">
        <f t="shared" si="242"/>
        <v>-0.941662920395683</v>
      </c>
      <c r="T524" s="149">
        <v>0</v>
      </c>
      <c r="U524" s="97"/>
      <c r="V524" s="149">
        <f>1/PI()*ATAN('Exhibit4_Impact-Test'!$Y$25*S_RDY_SP)+'Exhibit4_Impact-Test'!$Y$26</f>
        <v>0.58790681189396854</v>
      </c>
      <c r="W524" s="172">
        <f t="shared" si="243"/>
        <v>0.5742581577317627</v>
      </c>
      <c r="X524" s="149">
        <f>1/PI()*ATAN('Exhibit4_Impact-Test'!$Y$25*S_RS_SP)+'Exhibit4_Impact-Test'!$Y$26</f>
        <v>0.15537338844162796</v>
      </c>
      <c r="Y524" s="172">
        <f t="shared" si="244"/>
        <v>0.14815614031470842</v>
      </c>
      <c r="Z524" s="149">
        <f>1/PI()*ATAN('Exhibit4_Impact-Test'!$Y$25*S_5050_SP)+'Exhibit4_Impact-Test'!$Y$26</f>
        <v>0.5</v>
      </c>
      <c r="AA524" s="149">
        <f t="shared" si="245"/>
        <v>0.48598540814447266</v>
      </c>
      <c r="AB524" s="195">
        <f>VLOOKUP(_xlfn.NUMBERVALUE(LEFT(A524,4)),Transactioncosts!$C:$G,5,FALSE)</f>
        <v>90</v>
      </c>
      <c r="AC524" s="174"/>
      <c r="AD524" s="175">
        <f t="shared" si="246"/>
        <v>0.97177106444963579</v>
      </c>
      <c r="AE524" s="149">
        <f t="shared" si="247"/>
        <v>0.99545040140182939</v>
      </c>
      <c r="AF524" s="149">
        <f t="shared" si="248"/>
        <v>0.9765835827577376</v>
      </c>
      <c r="AG524" s="176">
        <f t="shared" si="249"/>
        <v>0.97153538412330254</v>
      </c>
      <c r="AH524" s="149">
        <f t="shared" si="250"/>
        <v>0.99228380666466176</v>
      </c>
      <c r="AI524" s="149">
        <f t="shared" si="251"/>
        <v>0.9764574514310379</v>
      </c>
      <c r="AJ524" s="97"/>
      <c r="AK524" s="171">
        <f t="shared" si="252"/>
        <v>-2.8635032664948372E-2</v>
      </c>
      <c r="AL524" s="149">
        <f t="shared" si="253"/>
        <v>-4.5599795198571318E-3</v>
      </c>
      <c r="AM524" s="149">
        <f t="shared" si="254"/>
        <v>-2.3694938106426318E-2</v>
      </c>
      <c r="AN524" s="149">
        <f t="shared" si="259"/>
        <v>2.3034573552733306</v>
      </c>
      <c r="AO524" s="149">
        <f t="shared" si="259"/>
        <v>6.5182358202617658</v>
      </c>
      <c r="AP524" s="149">
        <f t="shared" si="259"/>
        <v>2.2112502796051126</v>
      </c>
      <c r="AQ524" s="97"/>
      <c r="AR524" s="171">
        <f t="shared" si="255"/>
        <v>-2.8877588673201022E-2</v>
      </c>
      <c r="AS524" s="149">
        <f t="shared" si="256"/>
        <v>-7.7461171866707737E-3</v>
      </c>
      <c r="AT524" s="149">
        <f t="shared" si="257"/>
        <v>-2.3824102137972071E-2</v>
      </c>
      <c r="AU524" s="175">
        <f t="shared" si="260"/>
        <v>2.2566308640588151</v>
      </c>
      <c r="AV524" s="149">
        <f t="shared" si="261"/>
        <v>5.5276418103646918</v>
      </c>
      <c r="AW524" s="149">
        <f t="shared" si="262"/>
        <v>2.1890247870012129</v>
      </c>
    </row>
    <row r="525" spans="1:49" ht="15" x14ac:dyDescent="0.25">
      <c r="A525" s="130">
        <v>1914.08</v>
      </c>
      <c r="B525" s="138"/>
      <c r="C525" s="166">
        <f>raw_Data!B531</f>
        <v>7.68</v>
      </c>
      <c r="D525" s="167">
        <f>raw_Data!J531</f>
        <v>3.6666666666666667E-2</v>
      </c>
      <c r="E525" s="167">
        <f>raw_Data!L531</f>
        <v>3.4397290712147033E-3</v>
      </c>
      <c r="F525" s="168">
        <f t="shared" si="237"/>
        <v>7.68</v>
      </c>
      <c r="G525" s="167">
        <f>raw_Data!K531</f>
        <v>4.7743055555555559E-3</v>
      </c>
      <c r="H525" s="167">
        <f t="shared" si="238"/>
        <v>0</v>
      </c>
      <c r="I525" s="165"/>
      <c r="J525" s="167">
        <f t="shared" si="239"/>
        <v>1.0005218577494008</v>
      </c>
      <c r="K525" s="167">
        <f t="shared" si="258"/>
        <v>3.9615868206155369E-3</v>
      </c>
      <c r="L525" s="93"/>
      <c r="M525" s="171">
        <f t="shared" si="234"/>
        <v>1.0039615868206155</v>
      </c>
      <c r="N525" s="172">
        <f t="shared" si="240"/>
        <v>1.0047743055555556</v>
      </c>
      <c r="O525" s="170">
        <f t="shared" si="235"/>
        <v>524</v>
      </c>
      <c r="P525" s="170">
        <f t="shared" si="236"/>
        <v>526</v>
      </c>
      <c r="Q525" s="169"/>
      <c r="R525" s="149">
        <f t="shared" si="241"/>
        <v>0.1632327578304486</v>
      </c>
      <c r="S525" s="173">
        <f t="shared" si="242"/>
        <v>0</v>
      </c>
      <c r="T525" s="149">
        <v>0</v>
      </c>
      <c r="U525" s="97"/>
      <c r="V525" s="149">
        <f>1/PI()*ATAN('Exhibit4_Impact-Test'!$Y$25*S_RDY_SP)+'Exhibit4_Impact-Test'!$Y$26</f>
        <v>0.60044486065767466</v>
      </c>
      <c r="W525" s="172">
        <f t="shared" si="243"/>
        <v>0.60063897694801704</v>
      </c>
      <c r="X525" s="149">
        <f>1/PI()*ATAN('Exhibit4_Impact-Test'!$Y$25*S_RS_SP)+'Exhibit4_Impact-Test'!$Y$26</f>
        <v>0.5</v>
      </c>
      <c r="Y525" s="172">
        <f t="shared" si="244"/>
        <v>0.50020229606540734</v>
      </c>
      <c r="Z525" s="149">
        <f>1/PI()*ATAN('Exhibit4_Impact-Test'!$Y$25*S_5050_SP)+'Exhibit4_Impact-Test'!$Y$26</f>
        <v>0.5</v>
      </c>
      <c r="AA525" s="149">
        <f t="shared" si="245"/>
        <v>0.50020229606540734</v>
      </c>
      <c r="AB525" s="195">
        <f>VLOOKUP(_xlfn.NUMBERVALUE(LEFT(A525,4)),Transactioncosts!$C:$G,5,FALSE)</f>
        <v>90</v>
      </c>
      <c r="AC525" s="174"/>
      <c r="AD525" s="175">
        <f t="shared" si="246"/>
        <v>1.0044495796081705</v>
      </c>
      <c r="AE525" s="149">
        <f t="shared" si="247"/>
        <v>1.0043679461880854</v>
      </c>
      <c r="AF525" s="149">
        <f t="shared" si="248"/>
        <v>1.0043679461880854</v>
      </c>
      <c r="AG525" s="176">
        <f t="shared" si="249"/>
        <v>1.0044149557814901</v>
      </c>
      <c r="AH525" s="149">
        <f t="shared" si="250"/>
        <v>1.0043661255234968</v>
      </c>
      <c r="AI525" s="149">
        <f t="shared" si="251"/>
        <v>1.0043661255234968</v>
      </c>
      <c r="AJ525" s="97"/>
      <c r="AK525" s="171">
        <f t="shared" si="252"/>
        <v>4.4397094965599217E-3</v>
      </c>
      <c r="AL525" s="149">
        <f t="shared" si="253"/>
        <v>4.3584343990643176E-3</v>
      </c>
      <c r="AM525" s="149">
        <f t="shared" si="254"/>
        <v>4.3584343990643176E-3</v>
      </c>
      <c r="AN525" s="149">
        <f t="shared" si="259"/>
        <v>2.3078970647698904</v>
      </c>
      <c r="AO525" s="149">
        <f t="shared" si="259"/>
        <v>6.52259425466083</v>
      </c>
      <c r="AP525" s="149">
        <f t="shared" si="259"/>
        <v>2.2156087140041767</v>
      </c>
      <c r="AQ525" s="97"/>
      <c r="AR525" s="171">
        <f t="shared" si="255"/>
        <v>4.4052384547610627E-3</v>
      </c>
      <c r="AS525" s="149">
        <f t="shared" si="256"/>
        <v>4.3566216508122832E-3</v>
      </c>
      <c r="AT525" s="149">
        <f t="shared" si="257"/>
        <v>4.3566216508122832E-3</v>
      </c>
      <c r="AU525" s="175">
        <f t="shared" si="260"/>
        <v>2.2610361025135761</v>
      </c>
      <c r="AV525" s="149">
        <f t="shared" si="261"/>
        <v>5.531998432015504</v>
      </c>
      <c r="AW525" s="149">
        <f t="shared" si="262"/>
        <v>2.1933814086520251</v>
      </c>
    </row>
    <row r="526" spans="1:49" ht="15" x14ac:dyDescent="0.25">
      <c r="A526" s="130">
        <v>1914.09</v>
      </c>
      <c r="B526" s="138"/>
      <c r="C526" s="166">
        <f>raw_Data!B532</f>
        <v>7.68</v>
      </c>
      <c r="D526" s="167">
        <f>raw_Data!J532</f>
        <v>3.6249999999999998E-2</v>
      </c>
      <c r="E526" s="167">
        <f>raw_Data!L532</f>
        <v>3.445078538658386E-3</v>
      </c>
      <c r="F526" s="168">
        <f t="shared" si="237"/>
        <v>7.68</v>
      </c>
      <c r="G526" s="167">
        <f>raw_Data!K532</f>
        <v>4.720052083333333E-3</v>
      </c>
      <c r="H526" s="167">
        <f t="shared" si="238"/>
        <v>0</v>
      </c>
      <c r="I526" s="165"/>
      <c r="J526" s="167">
        <f t="shared" si="239"/>
        <v>1.0005216714765917</v>
      </c>
      <c r="K526" s="167">
        <f t="shared" si="258"/>
        <v>3.9667500152500423E-3</v>
      </c>
      <c r="L526" s="93"/>
      <c r="M526" s="171">
        <f t="shared" si="234"/>
        <v>1.00396675001525</v>
      </c>
      <c r="N526" s="172">
        <f t="shared" si="240"/>
        <v>1.0047200520833333</v>
      </c>
      <c r="O526" s="170">
        <f t="shared" si="235"/>
        <v>525</v>
      </c>
      <c r="P526" s="170">
        <f t="shared" si="236"/>
        <v>527</v>
      </c>
      <c r="Q526" s="169"/>
      <c r="R526" s="149">
        <f t="shared" si="241"/>
        <v>0.15690653803932147</v>
      </c>
      <c r="S526" s="173">
        <f t="shared" si="242"/>
        <v>0</v>
      </c>
      <c r="T526" s="149">
        <v>0</v>
      </c>
      <c r="U526" s="97"/>
      <c r="V526" s="149">
        <f>1/PI()*ATAN('Exhibit4_Impact-Test'!$Y$25*S_RDY_SP)+'Exhibit4_Impact-Test'!$Y$26</f>
        <v>0.59679188509463255</v>
      </c>
      <c r="W526" s="172">
        <f t="shared" si="243"/>
        <v>0.59697235615692223</v>
      </c>
      <c r="X526" s="149">
        <f>1/PI()*ATAN('Exhibit4_Impact-Test'!$Y$25*S_RS_SP)+'Exhibit4_Impact-Test'!$Y$26</f>
        <v>0.5</v>
      </c>
      <c r="Y526" s="172">
        <f t="shared" si="244"/>
        <v>0.50018751108119408</v>
      </c>
      <c r="Z526" s="149">
        <f>1/PI()*ATAN('Exhibit4_Impact-Test'!$Y$25*S_5050_SP)+'Exhibit4_Impact-Test'!$Y$26</f>
        <v>0.5</v>
      </c>
      <c r="AA526" s="149">
        <f t="shared" si="245"/>
        <v>0.50018751108119408</v>
      </c>
      <c r="AB526" s="195">
        <f>VLOOKUP(_xlfn.NUMBERVALUE(LEFT(A526,4)),Transactioncosts!$C:$G,5,FALSE)</f>
        <v>90</v>
      </c>
      <c r="AC526" s="174"/>
      <c r="AD526" s="175">
        <f t="shared" si="246"/>
        <v>1.004416314576507</v>
      </c>
      <c r="AE526" s="149">
        <f t="shared" si="247"/>
        <v>1.0043434010492915</v>
      </c>
      <c r="AF526" s="149">
        <f t="shared" si="248"/>
        <v>1.0043434010492915</v>
      </c>
      <c r="AG526" s="176">
        <f t="shared" si="249"/>
        <v>1.004381174520222</v>
      </c>
      <c r="AH526" s="149">
        <f t="shared" si="250"/>
        <v>1.0043417134495607</v>
      </c>
      <c r="AI526" s="149">
        <f t="shared" si="251"/>
        <v>1.0043417134495607</v>
      </c>
      <c r="AJ526" s="97"/>
      <c r="AK526" s="171">
        <f t="shared" si="252"/>
        <v>4.4065912762120216E-3</v>
      </c>
      <c r="AL526" s="149">
        <f t="shared" si="253"/>
        <v>4.3339957072344665E-3</v>
      </c>
      <c r="AM526" s="149">
        <f t="shared" si="254"/>
        <v>4.3339957072344665E-3</v>
      </c>
      <c r="AN526" s="149">
        <f t="shared" si="259"/>
        <v>2.3123036560461023</v>
      </c>
      <c r="AO526" s="149">
        <f t="shared" si="259"/>
        <v>6.5269282503680648</v>
      </c>
      <c r="AP526" s="149">
        <f t="shared" si="259"/>
        <v>2.2199427097114111</v>
      </c>
      <c r="AQ526" s="97"/>
      <c r="AR526" s="171">
        <f t="shared" si="255"/>
        <v>4.3716051151088363E-3</v>
      </c>
      <c r="AS526" s="149">
        <f t="shared" si="256"/>
        <v>4.3323154043152408E-3</v>
      </c>
      <c r="AT526" s="149">
        <f t="shared" si="257"/>
        <v>4.3323154043152408E-3</v>
      </c>
      <c r="AU526" s="175">
        <f t="shared" si="260"/>
        <v>2.2654077076286852</v>
      </c>
      <c r="AV526" s="149">
        <f t="shared" si="261"/>
        <v>5.5363307474198189</v>
      </c>
      <c r="AW526" s="149">
        <f t="shared" si="262"/>
        <v>2.1977137240563405</v>
      </c>
    </row>
    <row r="527" spans="1:49" ht="15" x14ac:dyDescent="0.25">
      <c r="A527" s="130">
        <v>1914.1</v>
      </c>
      <c r="B527" s="138"/>
      <c r="C527" s="166">
        <f>raw_Data!B533</f>
        <v>7.68</v>
      </c>
      <c r="D527" s="167">
        <f>raw_Data!J533</f>
        <v>3.5833333333333335E-2</v>
      </c>
      <c r="E527" s="167">
        <f>raw_Data!L533</f>
        <v>3.4504276924163246E-3</v>
      </c>
      <c r="F527" s="168">
        <f t="shared" si="237"/>
        <v>7.68</v>
      </c>
      <c r="G527" s="167">
        <f>raw_Data!K533</f>
        <v>4.6657986111111119E-3</v>
      </c>
      <c r="H527" s="167">
        <f t="shared" si="238"/>
        <v>0</v>
      </c>
      <c r="I527" s="165"/>
      <c r="J527" s="167">
        <f t="shared" si="239"/>
        <v>1.0005214852995206</v>
      </c>
      <c r="K527" s="167">
        <f t="shared" si="258"/>
        <v>3.9719129919368878E-3</v>
      </c>
      <c r="L527" s="93"/>
      <c r="M527" s="171">
        <f t="shared" si="234"/>
        <v>1.0039719129919369</v>
      </c>
      <c r="N527" s="172">
        <f t="shared" si="240"/>
        <v>1.0046657986111112</v>
      </c>
      <c r="O527" s="170">
        <f t="shared" si="235"/>
        <v>526</v>
      </c>
      <c r="P527" s="170">
        <f t="shared" si="236"/>
        <v>528</v>
      </c>
      <c r="Q527" s="169"/>
      <c r="R527" s="149">
        <f t="shared" si="241"/>
        <v>0.15050407618212014</v>
      </c>
      <c r="S527" s="173">
        <f t="shared" si="242"/>
        <v>0</v>
      </c>
      <c r="T527" s="149">
        <v>0</v>
      </c>
      <c r="U527" s="97"/>
      <c r="V527" s="149">
        <f>1/PI()*ATAN('Exhibit4_Impact-Test'!$Y$25*S_RDY_SP)+'Exhibit4_Impact-Test'!$Y$26</f>
        <v>0.59306790545857724</v>
      </c>
      <c r="W527" s="172">
        <f t="shared" si="243"/>
        <v>0.59323463582777114</v>
      </c>
      <c r="X527" s="149">
        <f>1/PI()*ATAN('Exhibit4_Impact-Test'!$Y$25*S_RS_SP)+'Exhibit4_Impact-Test'!$Y$26</f>
        <v>0.5</v>
      </c>
      <c r="Y527" s="172">
        <f t="shared" si="244"/>
        <v>0.50017272542857438</v>
      </c>
      <c r="Z527" s="149">
        <f>1/PI()*ATAN('Exhibit4_Impact-Test'!$Y$25*S_5050_SP)+'Exhibit4_Impact-Test'!$Y$26</f>
        <v>0.5</v>
      </c>
      <c r="AA527" s="149">
        <f t="shared" si="245"/>
        <v>0.50017272542857438</v>
      </c>
      <c r="AB527" s="195">
        <f>VLOOKUP(_xlfn.NUMBERVALUE(LEFT(A527,4)),Transactioncosts!$C:$G,5,FALSE)</f>
        <v>90</v>
      </c>
      <c r="AC527" s="174"/>
      <c r="AD527" s="175">
        <f t="shared" si="246"/>
        <v>1.0043834342827285</v>
      </c>
      <c r="AE527" s="149">
        <f t="shared" si="247"/>
        <v>1.0043188558015239</v>
      </c>
      <c r="AF527" s="149">
        <f t="shared" si="248"/>
        <v>1.0043188558015239</v>
      </c>
      <c r="AG527" s="176">
        <f t="shared" si="249"/>
        <v>1.0043477694788578</v>
      </c>
      <c r="AH527" s="149">
        <f t="shared" si="250"/>
        <v>1.0043173012726667</v>
      </c>
      <c r="AI527" s="149">
        <f t="shared" si="251"/>
        <v>1.0043173012726667</v>
      </c>
      <c r="AJ527" s="97"/>
      <c r="AK527" s="171">
        <f t="shared" si="252"/>
        <v>4.3738550178565741E-3</v>
      </c>
      <c r="AL527" s="149">
        <f t="shared" si="253"/>
        <v>4.3095563096352601E-3</v>
      </c>
      <c r="AM527" s="149">
        <f t="shared" si="254"/>
        <v>4.3095563096352601E-3</v>
      </c>
      <c r="AN527" s="149">
        <f t="shared" si="259"/>
        <v>2.316677511063959</v>
      </c>
      <c r="AO527" s="149">
        <f t="shared" si="259"/>
        <v>6.5312378066776997</v>
      </c>
      <c r="AP527" s="149">
        <f t="shared" si="259"/>
        <v>2.2242522660210464</v>
      </c>
      <c r="AQ527" s="97"/>
      <c r="AR527" s="171">
        <f t="shared" si="255"/>
        <v>4.3383452355546031E-3</v>
      </c>
      <c r="AS527" s="149">
        <f t="shared" si="256"/>
        <v>4.3080084644949437E-3</v>
      </c>
      <c r="AT527" s="149">
        <f t="shared" si="257"/>
        <v>4.3080084644949437E-3</v>
      </c>
      <c r="AU527" s="175">
        <f t="shared" si="260"/>
        <v>2.2697460528642397</v>
      </c>
      <c r="AV527" s="149">
        <f t="shared" si="261"/>
        <v>5.5406387558843138</v>
      </c>
      <c r="AW527" s="149">
        <f t="shared" si="262"/>
        <v>2.2020217325208353</v>
      </c>
    </row>
    <row r="528" spans="1:49" ht="15" x14ac:dyDescent="0.25">
      <c r="A528" s="130">
        <v>1914.11</v>
      </c>
      <c r="B528" s="138"/>
      <c r="C528" s="166">
        <f>raw_Data!B534</f>
        <v>7.68</v>
      </c>
      <c r="D528" s="167">
        <f>raw_Data!J534</f>
        <v>3.5416666666666666E-2</v>
      </c>
      <c r="E528" s="167">
        <f>raw_Data!L534</f>
        <v>3.455776532526933E-3</v>
      </c>
      <c r="F528" s="168">
        <f t="shared" si="237"/>
        <v>7.68</v>
      </c>
      <c r="G528" s="167">
        <f>raw_Data!K534</f>
        <v>4.611545138888889E-3</v>
      </c>
      <c r="H528" s="167">
        <f t="shared" si="238"/>
        <v>0</v>
      </c>
      <c r="I528" s="165"/>
      <c r="J528" s="167">
        <f t="shared" si="239"/>
        <v>1.0005212992181276</v>
      </c>
      <c r="K528" s="167">
        <f t="shared" si="258"/>
        <v>3.9770757506545351E-3</v>
      </c>
      <c r="L528" s="93"/>
      <c r="M528" s="171">
        <f t="shared" si="234"/>
        <v>1.0039770757506545</v>
      </c>
      <c r="N528" s="172">
        <f t="shared" si="240"/>
        <v>1.0046115451388888</v>
      </c>
      <c r="O528" s="170">
        <f t="shared" si="235"/>
        <v>527</v>
      </c>
      <c r="P528" s="170">
        <f t="shared" si="236"/>
        <v>529</v>
      </c>
      <c r="Q528" s="169"/>
      <c r="R528" s="149">
        <f t="shared" si="241"/>
        <v>0.14402398405063621</v>
      </c>
      <c r="S528" s="173">
        <f t="shared" si="242"/>
        <v>0</v>
      </c>
      <c r="T528" s="149">
        <v>0</v>
      </c>
      <c r="U528" s="97"/>
      <c r="V528" s="149">
        <f>1/PI()*ATAN('Exhibit4_Impact-Test'!$Y$25*S_RDY_SP)+'Exhibit4_Impact-Test'!$Y$26</f>
        <v>0.58927187984215379</v>
      </c>
      <c r="W528" s="172">
        <f t="shared" si="243"/>
        <v>0.58942477556363981</v>
      </c>
      <c r="X528" s="149">
        <f>1/PI()*ATAN('Exhibit4_Impact-Test'!$Y$25*S_RS_SP)+'Exhibit4_Impact-Test'!$Y$26</f>
        <v>0.5</v>
      </c>
      <c r="Y528" s="172">
        <f t="shared" si="244"/>
        <v>0.50015793910749962</v>
      </c>
      <c r="Z528" s="149">
        <f>1/PI()*ATAN('Exhibit4_Impact-Test'!$Y$25*S_5050_SP)+'Exhibit4_Impact-Test'!$Y$26</f>
        <v>0.5</v>
      </c>
      <c r="AA528" s="149">
        <f t="shared" si="245"/>
        <v>0.50015793910749962</v>
      </c>
      <c r="AB528" s="195">
        <f>VLOOKUP(_xlfn.NUMBERVALUE(LEFT(A528,4)),Transactioncosts!$C:$G,5,FALSE)</f>
        <v>90</v>
      </c>
      <c r="AC528" s="174"/>
      <c r="AD528" s="175">
        <f t="shared" si="246"/>
        <v>1.0043509507197617</v>
      </c>
      <c r="AE528" s="149">
        <f t="shared" si="247"/>
        <v>1.0042943104447717</v>
      </c>
      <c r="AF528" s="149">
        <f t="shared" si="248"/>
        <v>1.0042943104447717</v>
      </c>
      <c r="AG528" s="176">
        <f t="shared" si="249"/>
        <v>1.0043147530079717</v>
      </c>
      <c r="AH528" s="149">
        <f t="shared" si="250"/>
        <v>1.0012118129761829</v>
      </c>
      <c r="AI528" s="149">
        <f t="shared" si="251"/>
        <v>1.0042928889928042</v>
      </c>
      <c r="AJ528" s="97"/>
      <c r="AK528" s="171">
        <f t="shared" si="252"/>
        <v>4.3415127000148825E-3</v>
      </c>
      <c r="AL528" s="149">
        <f t="shared" si="253"/>
        <v>4.2851162062187143E-3</v>
      </c>
      <c r="AM528" s="149">
        <f t="shared" si="254"/>
        <v>4.2851162062187143E-3</v>
      </c>
      <c r="AN528" s="149">
        <f t="shared" si="259"/>
        <v>2.3210190237639741</v>
      </c>
      <c r="AO528" s="149">
        <f t="shared" si="259"/>
        <v>6.535522922883918</v>
      </c>
      <c r="AP528" s="149">
        <f t="shared" si="259"/>
        <v>2.2285373822272652</v>
      </c>
      <c r="AQ528" s="97"/>
      <c r="AR528" s="171">
        <f t="shared" si="255"/>
        <v>4.3054711509141856E-3</v>
      </c>
      <c r="AS528" s="149">
        <f t="shared" si="256"/>
        <v>1.2110793234783653E-3</v>
      </c>
      <c r="AT528" s="149">
        <f t="shared" si="257"/>
        <v>4.2837008313045821E-3</v>
      </c>
      <c r="AU528" s="175">
        <f t="shared" si="260"/>
        <v>2.274051524015154</v>
      </c>
      <c r="AV528" s="149">
        <f t="shared" si="261"/>
        <v>5.5418498352077918</v>
      </c>
      <c r="AW528" s="149">
        <f t="shared" si="262"/>
        <v>2.2063054333521399</v>
      </c>
    </row>
    <row r="529" spans="1:49" ht="15" x14ac:dyDescent="0.25">
      <c r="A529" s="130">
        <v>1914.12</v>
      </c>
      <c r="B529" s="138"/>
      <c r="C529" s="166">
        <f>raw_Data!B535</f>
        <v>7.35</v>
      </c>
      <c r="D529" s="167">
        <f>raw_Data!J535</f>
        <v>3.4999999999999996E-2</v>
      </c>
      <c r="E529" s="167">
        <f>raw_Data!L535</f>
        <v>3.4611250590288467E-3</v>
      </c>
      <c r="F529" s="168">
        <f t="shared" si="237"/>
        <v>7.68</v>
      </c>
      <c r="G529" s="167">
        <f>raw_Data!K535</f>
        <v>4.5572916666666661E-3</v>
      </c>
      <c r="H529" s="167">
        <f t="shared" si="238"/>
        <v>-4.296875E-2</v>
      </c>
      <c r="I529" s="165"/>
      <c r="J529" s="167">
        <f t="shared" si="239"/>
        <v>1.000521113232375</v>
      </c>
      <c r="K529" s="167">
        <f t="shared" si="258"/>
        <v>3.9822382914038723E-3</v>
      </c>
      <c r="L529" s="93"/>
      <c r="M529" s="171">
        <f t="shared" si="234"/>
        <v>1.0039822382914039</v>
      </c>
      <c r="N529" s="172">
        <f t="shared" si="240"/>
        <v>0.96158854166666663</v>
      </c>
      <c r="O529" s="170">
        <f t="shared" si="235"/>
        <v>528</v>
      </c>
      <c r="P529" s="170">
        <f t="shared" si="236"/>
        <v>530</v>
      </c>
      <c r="Q529" s="169"/>
      <c r="R529" s="149">
        <f t="shared" si="241"/>
        <v>0.13746483952933097</v>
      </c>
      <c r="S529" s="173">
        <f t="shared" si="242"/>
        <v>-0.92556140491587624</v>
      </c>
      <c r="T529" s="149">
        <v>0</v>
      </c>
      <c r="U529" s="97"/>
      <c r="V529" s="149">
        <f>1/PI()*ATAN('Exhibit4_Impact-Test'!$Y$25*S_RDY_SP)+'Exhibit4_Impact-Test'!$Y$26</f>
        <v>0.58540280758698682</v>
      </c>
      <c r="W529" s="172">
        <f t="shared" si="243"/>
        <v>0.57489464869850315</v>
      </c>
      <c r="X529" s="149">
        <f>1/PI()*ATAN('Exhibit4_Impact-Test'!$Y$25*S_RS_SP)+'Exhibit4_Impact-Test'!$Y$26</f>
        <v>0.15765822037540639</v>
      </c>
      <c r="Y529" s="172">
        <f t="shared" si="244"/>
        <v>0.1520129977496491</v>
      </c>
      <c r="Z529" s="149">
        <f>1/PI()*ATAN('Exhibit4_Impact-Test'!$Y$25*S_5050_SP)+'Exhibit4_Impact-Test'!$Y$26</f>
        <v>0.5</v>
      </c>
      <c r="AA529" s="149">
        <f t="shared" si="245"/>
        <v>0.48921593232433946</v>
      </c>
      <c r="AB529" s="195">
        <f>VLOOKUP(_xlfn.NUMBERVALUE(LEFT(A529,4)),Transactioncosts!$C:$G,5,FALSE)</f>
        <v>90</v>
      </c>
      <c r="AC529" s="174"/>
      <c r="AD529" s="175">
        <f t="shared" si="246"/>
        <v>0.97916484926329161</v>
      </c>
      <c r="AE529" s="149">
        <f t="shared" si="247"/>
        <v>0.99729852352641291</v>
      </c>
      <c r="AF529" s="149">
        <f t="shared" si="248"/>
        <v>0.98278538997903531</v>
      </c>
      <c r="AG529" s="176">
        <f t="shared" si="249"/>
        <v>0.97895626993803453</v>
      </c>
      <c r="AH529" s="149">
        <f t="shared" si="250"/>
        <v>0.99121028109300724</v>
      </c>
      <c r="AI529" s="149">
        <f t="shared" si="251"/>
        <v>0.98268833336995431</v>
      </c>
      <c r="AJ529" s="97"/>
      <c r="AK529" s="171">
        <f t="shared" si="252"/>
        <v>-2.1055265271086813E-2</v>
      </c>
      <c r="AL529" s="149">
        <f t="shared" si="253"/>
        <v>-2.7051320462690978E-3</v>
      </c>
      <c r="AM529" s="149">
        <f t="shared" si="254"/>
        <v>-1.7364504156806067E-2</v>
      </c>
      <c r="AN529" s="149">
        <f t="shared" si="259"/>
        <v>2.2999637584928871</v>
      </c>
      <c r="AO529" s="149">
        <f t="shared" si="259"/>
        <v>6.5328177908376492</v>
      </c>
      <c r="AP529" s="149">
        <f t="shared" si="259"/>
        <v>2.2111728780704589</v>
      </c>
      <c r="AQ529" s="97"/>
      <c r="AR529" s="171">
        <f t="shared" si="255"/>
        <v>-2.1268305541170866E-2</v>
      </c>
      <c r="AS529" s="149">
        <f t="shared" si="256"/>
        <v>-8.828576351134992E-3</v>
      </c>
      <c r="AT529" s="149">
        <f t="shared" si="257"/>
        <v>-1.7463265700149937E-2</v>
      </c>
      <c r="AU529" s="175">
        <f t="shared" si="260"/>
        <v>2.2527832184739833</v>
      </c>
      <c r="AV529" s="149">
        <f t="shared" si="261"/>
        <v>5.5330212588566567</v>
      </c>
      <c r="AW529" s="149">
        <f t="shared" si="262"/>
        <v>2.1888421676519898</v>
      </c>
    </row>
    <row r="530" spans="1:49" ht="15" x14ac:dyDescent="0.25">
      <c r="A530" s="130">
        <v>1915.01</v>
      </c>
      <c r="B530" s="138"/>
      <c r="C530" s="166">
        <f>raw_Data!B536</f>
        <v>7.48</v>
      </c>
      <c r="D530" s="167">
        <f>raw_Data!J536</f>
        <v>3.506666666666667E-2</v>
      </c>
      <c r="E530" s="167">
        <f>raw_Data!L536</f>
        <v>3.4664732719604796E-3</v>
      </c>
      <c r="F530" s="168">
        <f t="shared" si="237"/>
        <v>7.35</v>
      </c>
      <c r="G530" s="167">
        <f>raw_Data!K536</f>
        <v>4.7709750566893427E-3</v>
      </c>
      <c r="H530" s="167">
        <f t="shared" si="238"/>
        <v>1.7687074829932037E-2</v>
      </c>
      <c r="I530" s="165"/>
      <c r="J530" s="167">
        <f t="shared" si="239"/>
        <v>1.0005209273421813</v>
      </c>
      <c r="K530" s="167">
        <f t="shared" si="258"/>
        <v>3.9874006141418228E-3</v>
      </c>
      <c r="L530" s="93"/>
      <c r="M530" s="171">
        <f t="shared" si="234"/>
        <v>1.0039874006141418</v>
      </c>
      <c r="N530" s="172">
        <f t="shared" si="240"/>
        <v>1.0224580498866214</v>
      </c>
      <c r="O530" s="170">
        <f t="shared" si="235"/>
        <v>529</v>
      </c>
      <c r="P530" s="170">
        <f t="shared" si="236"/>
        <v>531</v>
      </c>
      <c r="Q530" s="169"/>
      <c r="R530" s="149">
        <f t="shared" si="241"/>
        <v>0.1591149256262685</v>
      </c>
      <c r="S530" s="173">
        <f t="shared" si="242"/>
        <v>0.83633949569223076</v>
      </c>
      <c r="T530" s="149">
        <v>0</v>
      </c>
      <c r="U530" s="97"/>
      <c r="V530" s="149">
        <f>1/PI()*ATAN('Exhibit4_Impact-Test'!$Y$25*S_RDY_SP)+'Exhibit4_Impact-Test'!$Y$26</f>
        <v>0.59807012928262615</v>
      </c>
      <c r="W530" s="172">
        <f t="shared" si="243"/>
        <v>0.60244438235740116</v>
      </c>
      <c r="X530" s="149">
        <f>1/PI()*ATAN('Exhibit4_Impact-Test'!$Y$25*S_RS_SP)+'Exhibit4_Impact-Test'!$Y$26</f>
        <v>0.82848437923916607</v>
      </c>
      <c r="Y530" s="172">
        <f t="shared" si="244"/>
        <v>0.83105935048098434</v>
      </c>
      <c r="Z530" s="149">
        <f>1/PI()*ATAN('Exhibit4_Impact-Test'!$Y$25*S_5050_SP)+'Exhibit4_Impact-Test'!$Y$26</f>
        <v>0.5</v>
      </c>
      <c r="AA530" s="149">
        <f t="shared" si="245"/>
        <v>0.50455740105609925</v>
      </c>
      <c r="AB530" s="195">
        <f>VLOOKUP(_xlfn.NUMBERVALUE(LEFT(A530,4)),Transactioncosts!$C:$G,5,FALSE)</f>
        <v>100</v>
      </c>
      <c r="AC530" s="174"/>
      <c r="AD530" s="175">
        <f t="shared" si="246"/>
        <v>1.0150341442124677</v>
      </c>
      <c r="AE530" s="149">
        <f t="shared" si="247"/>
        <v>1.0192900450107965</v>
      </c>
      <c r="AF530" s="149">
        <f t="shared" si="248"/>
        <v>1.0132227252503816</v>
      </c>
      <c r="AG530" s="176">
        <f t="shared" si="249"/>
        <v>1.0149423890833635</v>
      </c>
      <c r="AH530" s="149">
        <f t="shared" si="250"/>
        <v>1.0127681409351852</v>
      </c>
      <c r="AI530" s="149">
        <f t="shared" si="251"/>
        <v>1.0131771512398207</v>
      </c>
      <c r="AJ530" s="97"/>
      <c r="AK530" s="171">
        <f t="shared" si="252"/>
        <v>1.4922251546146202E-2</v>
      </c>
      <c r="AL530" s="149">
        <f t="shared" si="253"/>
        <v>1.9106350648703568E-2</v>
      </c>
      <c r="AM530" s="149">
        <f t="shared" si="254"/>
        <v>1.3136068078990468E-2</v>
      </c>
      <c r="AN530" s="149">
        <f t="shared" si="259"/>
        <v>2.3148860100390332</v>
      </c>
      <c r="AO530" s="149">
        <f t="shared" si="259"/>
        <v>6.5519241414863529</v>
      </c>
      <c r="AP530" s="149">
        <f t="shared" si="259"/>
        <v>2.2243089461494492</v>
      </c>
      <c r="AQ530" s="97"/>
      <c r="AR530" s="171">
        <f t="shared" si="255"/>
        <v>1.4831851359088164E-2</v>
      </c>
      <c r="AS530" s="149">
        <f t="shared" si="256"/>
        <v>1.2687315490405592E-2</v>
      </c>
      <c r="AT530" s="149">
        <f t="shared" si="257"/>
        <v>1.3091087805257376E-2</v>
      </c>
      <c r="AU530" s="175">
        <f t="shared" si="260"/>
        <v>2.2676150698330715</v>
      </c>
      <c r="AV530" s="149">
        <f t="shared" si="261"/>
        <v>5.5457085743470627</v>
      </c>
      <c r="AW530" s="149">
        <f t="shared" si="262"/>
        <v>2.2019332554572473</v>
      </c>
    </row>
    <row r="531" spans="1:49" ht="15" x14ac:dyDescent="0.25">
      <c r="A531" s="130">
        <v>1915.02</v>
      </c>
      <c r="B531" s="138"/>
      <c r="C531" s="166">
        <f>raw_Data!B537</f>
        <v>7.38</v>
      </c>
      <c r="D531" s="167">
        <f>raw_Data!J537</f>
        <v>3.5141666666666668E-2</v>
      </c>
      <c r="E531" s="167">
        <f>raw_Data!L537</f>
        <v>3.4537707542385832E-3</v>
      </c>
      <c r="F531" s="168">
        <f t="shared" si="237"/>
        <v>7.48</v>
      </c>
      <c r="G531" s="167">
        <f>raw_Data!K537</f>
        <v>4.6980837789661316E-3</v>
      </c>
      <c r="H531" s="167">
        <f t="shared" si="238"/>
        <v>-1.3368983957219305E-2</v>
      </c>
      <c r="I531" s="165"/>
      <c r="J531" s="167">
        <f t="shared" si="239"/>
        <v>0.99876311646105864</v>
      </c>
      <c r="K531" s="167">
        <f t="shared" si="258"/>
        <v>2.2168872152972252E-3</v>
      </c>
      <c r="L531" s="93"/>
      <c r="M531" s="171">
        <f t="shared" si="234"/>
        <v>1.0022168872152972</v>
      </c>
      <c r="N531" s="172">
        <f t="shared" si="240"/>
        <v>0.99132909982174688</v>
      </c>
      <c r="O531" s="170">
        <f t="shared" si="235"/>
        <v>530</v>
      </c>
      <c r="P531" s="170">
        <f t="shared" si="236"/>
        <v>532</v>
      </c>
      <c r="Q531" s="169"/>
      <c r="R531" s="149">
        <f t="shared" si="241"/>
        <v>0.15084841704497295</v>
      </c>
      <c r="S531" s="173">
        <f t="shared" si="242"/>
        <v>-0.79409687395051731</v>
      </c>
      <c r="T531" s="149">
        <v>0</v>
      </c>
      <c r="U531" s="97"/>
      <c r="V531" s="149">
        <f>1/PI()*ATAN('Exhibit4_Impact-Test'!$Y$25*S_RDY_SP)+'Exhibit4_Impact-Test'!$Y$26</f>
        <v>0.59326886944697865</v>
      </c>
      <c r="W531" s="172">
        <f t="shared" si="243"/>
        <v>0.59063044283411381</v>
      </c>
      <c r="X531" s="149">
        <f>1/PI()*ATAN('Exhibit4_Impact-Test'!$Y$25*S_RS_SP)+'Exhibit4_Impact-Test'!$Y$26</f>
        <v>0.17886894291985184</v>
      </c>
      <c r="Y531" s="172">
        <f t="shared" si="244"/>
        <v>0.17727023153613064</v>
      </c>
      <c r="Z531" s="149">
        <f>1/PI()*ATAN('Exhibit4_Impact-Test'!$Y$25*S_5050_SP)+'Exhibit4_Impact-Test'!$Y$26</f>
        <v>0.5</v>
      </c>
      <c r="AA531" s="149">
        <f t="shared" si="245"/>
        <v>0.49726924097453784</v>
      </c>
      <c r="AB531" s="195">
        <f>VLOOKUP(_xlfn.NUMBERVALUE(LEFT(A531,4)),Transactioncosts!$C:$G,5,FALSE)</f>
        <v>100</v>
      </c>
      <c r="AC531" s="174"/>
      <c r="AD531" s="175">
        <f t="shared" si="246"/>
        <v>0.99575750189754653</v>
      </c>
      <c r="AE531" s="149">
        <f t="shared" si="247"/>
        <v>1.0002694001934769</v>
      </c>
      <c r="AF531" s="149">
        <f t="shared" si="248"/>
        <v>0.99677299351852211</v>
      </c>
      <c r="AG531" s="176">
        <f t="shared" si="249"/>
        <v>0.99567723402651265</v>
      </c>
      <c r="AH531" s="149">
        <f t="shared" si="250"/>
        <v>0.99368413171799386</v>
      </c>
      <c r="AI531" s="149">
        <f t="shared" si="251"/>
        <v>0.99674568592826751</v>
      </c>
      <c r="AJ531" s="97"/>
      <c r="AK531" s="171">
        <f t="shared" si="252"/>
        <v>-4.2515230320707836E-3</v>
      </c>
      <c r="AL531" s="149">
        <f t="shared" si="253"/>
        <v>2.6936391176080829E-4</v>
      </c>
      <c r="AM531" s="149">
        <f t="shared" si="254"/>
        <v>-3.232224495627955E-3</v>
      </c>
      <c r="AN531" s="149">
        <f t="shared" si="259"/>
        <v>2.3106344870069622</v>
      </c>
      <c r="AO531" s="149">
        <f t="shared" si="259"/>
        <v>6.5521935053981135</v>
      </c>
      <c r="AP531" s="149">
        <f t="shared" si="259"/>
        <v>2.2210767216538212</v>
      </c>
      <c r="AQ531" s="97"/>
      <c r="AR531" s="171">
        <f t="shared" si="255"/>
        <v>-4.332136139424363E-3</v>
      </c>
      <c r="AS531" s="149">
        <f t="shared" si="256"/>
        <v>-6.3358977583112593E-3</v>
      </c>
      <c r="AT531" s="149">
        <f t="shared" si="257"/>
        <v>-3.2596208682206464E-3</v>
      </c>
      <c r="AU531" s="175">
        <f t="shared" si="260"/>
        <v>2.2632829336936471</v>
      </c>
      <c r="AV531" s="149">
        <f t="shared" si="261"/>
        <v>5.5393726765887514</v>
      </c>
      <c r="AW531" s="149">
        <f t="shared" si="262"/>
        <v>2.1986736345890265</v>
      </c>
    </row>
    <row r="532" spans="1:49" ht="15" x14ac:dyDescent="0.25">
      <c r="A532" s="130">
        <v>1915.03</v>
      </c>
      <c r="B532" s="138"/>
      <c r="C532" s="166">
        <f>raw_Data!B538</f>
        <v>7.57</v>
      </c>
      <c r="D532" s="167">
        <f>raw_Data!J538</f>
        <v>3.5208333333333335E-2</v>
      </c>
      <c r="E532" s="167">
        <f>raw_Data!L538</f>
        <v>3.4410664674857649E-3</v>
      </c>
      <c r="F532" s="168">
        <f t="shared" si="237"/>
        <v>7.38</v>
      </c>
      <c r="G532" s="167">
        <f>raw_Data!K538</f>
        <v>4.7707768744354112E-3</v>
      </c>
      <c r="H532" s="167">
        <f t="shared" si="238"/>
        <v>2.5745257452574499E-2</v>
      </c>
      <c r="I532" s="165"/>
      <c r="J532" s="167">
        <f t="shared" si="239"/>
        <v>0.99876206797013023</v>
      </c>
      <c r="K532" s="167">
        <f t="shared" si="258"/>
        <v>2.2031344376158835E-3</v>
      </c>
      <c r="L532" s="93"/>
      <c r="M532" s="171">
        <f t="shared" si="234"/>
        <v>1.0022031344376159</v>
      </c>
      <c r="N532" s="172">
        <f t="shared" si="240"/>
        <v>1.0305160343270099</v>
      </c>
      <c r="O532" s="170">
        <f t="shared" si="235"/>
        <v>531</v>
      </c>
      <c r="P532" s="170">
        <f t="shared" si="236"/>
        <v>533</v>
      </c>
      <c r="Q532" s="169"/>
      <c r="R532" s="149">
        <f t="shared" si="241"/>
        <v>0.16013113178471106</v>
      </c>
      <c r="S532" s="173">
        <f t="shared" si="242"/>
        <v>0.8817162430963128</v>
      </c>
      <c r="T532" s="149">
        <v>0</v>
      </c>
      <c r="U532" s="97"/>
      <c r="V532" s="149">
        <f>1/PI()*ATAN('Exhibit4_Impact-Test'!$Y$25*S_RDY_SP)+'Exhibit4_Impact-Test'!$Y$26</f>
        <v>0.59865722993750148</v>
      </c>
      <c r="W532" s="172">
        <f t="shared" si="243"/>
        <v>0.60533203678599645</v>
      </c>
      <c r="X532" s="149">
        <f>1/PI()*ATAN('Exhibit4_Impact-Test'!$Y$25*S_RS_SP)+'Exhibit4_Impact-Test'!$Y$26</f>
        <v>0.83579707908443301</v>
      </c>
      <c r="Y532" s="172">
        <f t="shared" si="244"/>
        <v>0.83958477435971923</v>
      </c>
      <c r="Z532" s="149">
        <f>1/PI()*ATAN('Exhibit4_Impact-Test'!$Y$25*S_5050_SP)+'Exhibit4_Impact-Test'!$Y$26</f>
        <v>0.5</v>
      </c>
      <c r="AA532" s="149">
        <f t="shared" si="245"/>
        <v>0.50696429204891136</v>
      </c>
      <c r="AB532" s="195">
        <f>VLOOKUP(_xlfn.NUMBERVALUE(LEFT(A532,4)),Transactioncosts!$C:$G,5,FALSE)</f>
        <v>100</v>
      </c>
      <c r="AC532" s="174"/>
      <c r="AD532" s="175">
        <f t="shared" si="246"/>
        <v>1.0191528566568984</v>
      </c>
      <c r="AE532" s="149">
        <f t="shared" si="247"/>
        <v>1.0258669734655814</v>
      </c>
      <c r="AF532" s="149">
        <f t="shared" si="248"/>
        <v>1.0163595843823128</v>
      </c>
      <c r="AG532" s="176">
        <f t="shared" si="249"/>
        <v>1.0190298949272618</v>
      </c>
      <c r="AH532" s="149">
        <f t="shared" si="250"/>
        <v>1.0257963108365575</v>
      </c>
      <c r="AI532" s="149">
        <f t="shared" si="251"/>
        <v>1.0162899414618236</v>
      </c>
      <c r="AJ532" s="97"/>
      <c r="AK532" s="171">
        <f t="shared" si="252"/>
        <v>1.8971749523508472E-2</v>
      </c>
      <c r="AL532" s="149">
        <f t="shared" si="253"/>
        <v>2.5538082850941897E-2</v>
      </c>
      <c r="AM532" s="149">
        <f t="shared" si="254"/>
        <v>1.6227208176936056E-2</v>
      </c>
      <c r="AN532" s="149">
        <f t="shared" si="259"/>
        <v>2.3296062365304708</v>
      </c>
      <c r="AO532" s="149">
        <f t="shared" si="259"/>
        <v>6.5777315882490557</v>
      </c>
      <c r="AP532" s="149">
        <f t="shared" si="259"/>
        <v>2.2373039298307571</v>
      </c>
      <c r="AQ532" s="97"/>
      <c r="AR532" s="171">
        <f t="shared" si="255"/>
        <v>1.8851091324737869E-2</v>
      </c>
      <c r="AS532" s="149">
        <f t="shared" si="256"/>
        <v>2.5469199589646063E-2</v>
      </c>
      <c r="AT532" s="149">
        <f t="shared" si="257"/>
        <v>1.6158683899011171E-2</v>
      </c>
      <c r="AU532" s="175">
        <f t="shared" si="260"/>
        <v>2.2821340250183848</v>
      </c>
      <c r="AV532" s="149">
        <f t="shared" si="261"/>
        <v>5.5648418761783978</v>
      </c>
      <c r="AW532" s="149">
        <f t="shared" si="262"/>
        <v>2.2148323184880376</v>
      </c>
    </row>
    <row r="533" spans="1:49" ht="15" x14ac:dyDescent="0.25">
      <c r="A533" s="130">
        <v>1915.04</v>
      </c>
      <c r="B533" s="138"/>
      <c r="C533" s="166">
        <f>raw_Data!B539</f>
        <v>8.14</v>
      </c>
      <c r="D533" s="167">
        <f>raw_Data!J539</f>
        <v>3.5275000000000001E-2</v>
      </c>
      <c r="E533" s="167">
        <f>raw_Data!L539</f>
        <v>3.4283604111866595E-3</v>
      </c>
      <c r="F533" s="168">
        <f t="shared" si="237"/>
        <v>7.57</v>
      </c>
      <c r="G533" s="167">
        <f>raw_Data!K539</f>
        <v>4.6598414795244389E-3</v>
      </c>
      <c r="H533" s="167">
        <f t="shared" si="238"/>
        <v>7.5297225891677755E-2</v>
      </c>
      <c r="I533" s="165"/>
      <c r="J533" s="167">
        <f t="shared" si="239"/>
        <v>0.99876101819852514</v>
      </c>
      <c r="K533" s="167">
        <f t="shared" si="258"/>
        <v>2.1893786097118006E-3</v>
      </c>
      <c r="L533" s="93"/>
      <c r="M533" s="171">
        <f t="shared" si="234"/>
        <v>1.0021893786097118</v>
      </c>
      <c r="N533" s="172">
        <f t="shared" si="240"/>
        <v>1.0799570673712022</v>
      </c>
      <c r="O533" s="170">
        <f t="shared" si="235"/>
        <v>532</v>
      </c>
      <c r="P533" s="170">
        <f t="shared" si="236"/>
        <v>534</v>
      </c>
      <c r="Q533" s="169"/>
      <c r="R533" s="149">
        <f t="shared" si="241"/>
        <v>0.1504491866851155</v>
      </c>
      <c r="S533" s="173">
        <f t="shared" si="242"/>
        <v>0.95629742067824641</v>
      </c>
      <c r="T533" s="149">
        <v>0</v>
      </c>
      <c r="U533" s="97"/>
      <c r="V533" s="149">
        <f>1/PI()*ATAN('Exhibit4_Impact-Test'!$Y$25*S_RDY_SP)+'Exhibit4_Impact-Test'!$Y$26</f>
        <v>0.59303586382234863</v>
      </c>
      <c r="W533" s="172">
        <f t="shared" si="243"/>
        <v>0.61093974636360671</v>
      </c>
      <c r="X533" s="149">
        <f>1/PI()*ATAN('Exhibit4_Impact-Test'!$Y$25*S_RS_SP)+'Exhibit4_Impact-Test'!$Y$26</f>
        <v>0.84665103726211521</v>
      </c>
      <c r="Y533" s="172">
        <f t="shared" si="244"/>
        <v>0.85610470705506458</v>
      </c>
      <c r="Z533" s="149">
        <f>1/PI()*ATAN('Exhibit4_Impact-Test'!$Y$25*S_5050_SP)+'Exhibit4_Impact-Test'!$Y$26</f>
        <v>0.5</v>
      </c>
      <c r="AA533" s="149">
        <f t="shared" si="245"/>
        <v>0.51867488449518095</v>
      </c>
      <c r="AB533" s="195">
        <f>VLOOKUP(_xlfn.NUMBERVALUE(LEFT(A533,4)),Transactioncosts!$C:$G,5,FALSE)</f>
        <v>100</v>
      </c>
      <c r="AC533" s="174"/>
      <c r="AD533" s="175">
        <f t="shared" si="246"/>
        <v>1.0483084070918498</v>
      </c>
      <c r="AE533" s="149">
        <f t="shared" si="247"/>
        <v>1.068031472965105</v>
      </c>
      <c r="AF533" s="149">
        <f t="shared" si="248"/>
        <v>1.0410732229904571</v>
      </c>
      <c r="AG533" s="176">
        <f t="shared" si="249"/>
        <v>1.0479347050156005</v>
      </c>
      <c r="AH533" s="149">
        <f t="shared" si="250"/>
        <v>1.0611277394924565</v>
      </c>
      <c r="AI533" s="149">
        <f t="shared" si="251"/>
        <v>1.0408864741455053</v>
      </c>
      <c r="AJ533" s="97"/>
      <c r="AK533" s="171">
        <f t="shared" si="252"/>
        <v>4.717782418271315E-2</v>
      </c>
      <c r="AL533" s="149">
        <f t="shared" si="253"/>
        <v>6.5817209172249036E-2</v>
      </c>
      <c r="AM533" s="149">
        <f t="shared" si="254"/>
        <v>4.0252126247009259E-2</v>
      </c>
      <c r="AN533" s="149">
        <f t="shared" si="259"/>
        <v>2.376784060713184</v>
      </c>
      <c r="AO533" s="149">
        <f t="shared" si="259"/>
        <v>6.643548797421305</v>
      </c>
      <c r="AP533" s="149">
        <f t="shared" si="259"/>
        <v>2.2775560560777666</v>
      </c>
      <c r="AQ533" s="97"/>
      <c r="AR533" s="171">
        <f t="shared" si="255"/>
        <v>4.6821279583425246E-2</v>
      </c>
      <c r="AS533" s="149">
        <f t="shared" si="256"/>
        <v>5.9332247759510223E-2</v>
      </c>
      <c r="AT533" s="149">
        <f t="shared" si="257"/>
        <v>4.0072729070676209E-2</v>
      </c>
      <c r="AU533" s="175">
        <f t="shared" si="260"/>
        <v>2.3289553046018101</v>
      </c>
      <c r="AV533" s="149">
        <f t="shared" si="261"/>
        <v>5.6241741239379079</v>
      </c>
      <c r="AW533" s="149">
        <f t="shared" si="262"/>
        <v>2.2549050475587138</v>
      </c>
    </row>
    <row r="534" spans="1:49" ht="15" x14ac:dyDescent="0.25">
      <c r="A534" s="130">
        <v>1915.05</v>
      </c>
      <c r="B534" s="138"/>
      <c r="C534" s="166">
        <f>raw_Data!B540</f>
        <v>7.95</v>
      </c>
      <c r="D534" s="167">
        <f>raw_Data!J540</f>
        <v>3.5349999999999999E-2</v>
      </c>
      <c r="E534" s="167">
        <f>raw_Data!L540</f>
        <v>3.4156525848263453E-3</v>
      </c>
      <c r="F534" s="168">
        <f t="shared" si="237"/>
        <v>8.14</v>
      </c>
      <c r="G534" s="167">
        <f>raw_Data!K540</f>
        <v>4.342751842751842E-3</v>
      </c>
      <c r="H534" s="167">
        <f t="shared" si="238"/>
        <v>-2.3341523341523396E-2</v>
      </c>
      <c r="I534" s="165"/>
      <c r="J534" s="167">
        <f t="shared" si="239"/>
        <v>0.99875996714438942</v>
      </c>
      <c r="K534" s="167">
        <f t="shared" si="258"/>
        <v>2.1756197292157609E-3</v>
      </c>
      <c r="L534" s="93"/>
      <c r="M534" s="171">
        <f t="shared" si="234"/>
        <v>1.0021756197292158</v>
      </c>
      <c r="N534" s="172">
        <f t="shared" si="240"/>
        <v>0.98100122850122851</v>
      </c>
      <c r="O534" s="170">
        <f t="shared" si="235"/>
        <v>533</v>
      </c>
      <c r="P534" s="170">
        <f t="shared" si="236"/>
        <v>535</v>
      </c>
      <c r="Q534" s="169"/>
      <c r="R534" s="149">
        <f t="shared" si="241"/>
        <v>0.11766545144187783</v>
      </c>
      <c r="S534" s="173">
        <f t="shared" si="242"/>
        <v>-0.87193218906527414</v>
      </c>
      <c r="T534" s="149">
        <v>0</v>
      </c>
      <c r="U534" s="97"/>
      <c r="V534" s="149">
        <f>1/PI()*ATAN('Exhibit4_Impact-Test'!$Y$25*S_RDY_SP)+'Exhibit4_Impact-Test'!$Y$26</f>
        <v>0.57356953873866723</v>
      </c>
      <c r="W534" s="172">
        <f t="shared" si="243"/>
        <v>0.56833839565742439</v>
      </c>
      <c r="X534" s="149">
        <f>1/PI()*ATAN('Exhibit4_Impact-Test'!$Y$25*S_RS_SP)+'Exhibit4_Impact-Test'!$Y$26</f>
        <v>0.16573135979022097</v>
      </c>
      <c r="Y534" s="172">
        <f t="shared" si="244"/>
        <v>0.16279978400938938</v>
      </c>
      <c r="Z534" s="149">
        <f>1/PI()*ATAN('Exhibit4_Impact-Test'!$Y$25*S_5050_SP)+'Exhibit4_Impact-Test'!$Y$26</f>
        <v>0.5</v>
      </c>
      <c r="AA534" s="149">
        <f t="shared" si="245"/>
        <v>0.49466149696965228</v>
      </c>
      <c r="AB534" s="195">
        <f>VLOOKUP(_xlfn.NUMBERVALUE(LEFT(A534,4)),Transactioncosts!$C:$G,5,FALSE)</f>
        <v>100</v>
      </c>
      <c r="AC534" s="174"/>
      <c r="AD534" s="175">
        <f t="shared" si="246"/>
        <v>0.99003063391950707</v>
      </c>
      <c r="AE534" s="149">
        <f t="shared" si="247"/>
        <v>0.99866635907827128</v>
      </c>
      <c r="AF534" s="149">
        <f t="shared" si="248"/>
        <v>0.99158842411522219</v>
      </c>
      <c r="AG534" s="176">
        <f t="shared" si="249"/>
        <v>0.98989215429085298</v>
      </c>
      <c r="AH534" s="149">
        <f t="shared" si="250"/>
        <v>0.99213093537900665</v>
      </c>
      <c r="AI534" s="149">
        <f t="shared" si="251"/>
        <v>0.99153503908491869</v>
      </c>
      <c r="AJ534" s="97"/>
      <c r="AK534" s="171">
        <f t="shared" si="252"/>
        <v>-1.0019392979199664E-2</v>
      </c>
      <c r="AL534" s="149">
        <f t="shared" si="253"/>
        <v>-1.3345310122448771E-3</v>
      </c>
      <c r="AM534" s="149">
        <f t="shared" si="254"/>
        <v>-8.4471528351662186E-3</v>
      </c>
      <c r="AN534" s="149">
        <f t="shared" si="259"/>
        <v>2.3667646677339844</v>
      </c>
      <c r="AO534" s="149">
        <f t="shared" si="259"/>
        <v>6.6422142664090602</v>
      </c>
      <c r="AP534" s="149">
        <f t="shared" si="259"/>
        <v>2.2691089032426004</v>
      </c>
      <c r="AQ534" s="97"/>
      <c r="AR534" s="171">
        <f t="shared" si="255"/>
        <v>-1.015927684710047E-2</v>
      </c>
      <c r="AS534" s="149">
        <f t="shared" si="256"/>
        <v>-7.9001890978682085E-3</v>
      </c>
      <c r="AT534" s="149">
        <f t="shared" si="257"/>
        <v>-8.5009921762935203E-3</v>
      </c>
      <c r="AU534" s="175">
        <f t="shared" si="260"/>
        <v>2.3187960277547095</v>
      </c>
      <c r="AV534" s="149">
        <f t="shared" si="261"/>
        <v>5.6162739348400397</v>
      </c>
      <c r="AW534" s="149">
        <f t="shared" si="262"/>
        <v>2.2464040553824205</v>
      </c>
    </row>
    <row r="535" spans="1:49" ht="15" x14ac:dyDescent="0.25">
      <c r="A535" s="130">
        <v>1915.06</v>
      </c>
      <c r="B535" s="138"/>
      <c r="C535" s="166">
        <f>raw_Data!B541</f>
        <v>8.0399999999999991</v>
      </c>
      <c r="D535" s="167">
        <f>raw_Data!J541</f>
        <v>3.5416666666666666E-2</v>
      </c>
      <c r="E535" s="167">
        <f>raw_Data!L541</f>
        <v>3.4029429878885686E-3</v>
      </c>
      <c r="F535" s="168">
        <f t="shared" si="237"/>
        <v>7.95</v>
      </c>
      <c r="G535" s="167">
        <f>raw_Data!K541</f>
        <v>4.4549266247379451E-3</v>
      </c>
      <c r="H535" s="167">
        <f t="shared" si="238"/>
        <v>1.1320754716980908E-2</v>
      </c>
      <c r="I535" s="165"/>
      <c r="J535" s="167">
        <f t="shared" si="239"/>
        <v>0.99875891480569334</v>
      </c>
      <c r="K535" s="167">
        <f t="shared" si="258"/>
        <v>2.1618577935820227E-3</v>
      </c>
      <c r="L535" s="93"/>
      <c r="M535" s="171">
        <f t="shared" si="234"/>
        <v>1.002161857793582</v>
      </c>
      <c r="N535" s="172">
        <f t="shared" si="240"/>
        <v>1.0157756813417189</v>
      </c>
      <c r="O535" s="170">
        <f t="shared" si="235"/>
        <v>534</v>
      </c>
      <c r="P535" s="170">
        <f t="shared" si="236"/>
        <v>536</v>
      </c>
      <c r="Q535" s="169"/>
      <c r="R535" s="149">
        <f t="shared" si="241"/>
        <v>0.13204543302844585</v>
      </c>
      <c r="S535" s="173">
        <f t="shared" si="242"/>
        <v>0.76821673594706807</v>
      </c>
      <c r="T535" s="149">
        <v>0</v>
      </c>
      <c r="U535" s="97"/>
      <c r="V535" s="149">
        <f>1/PI()*ATAN('Exhibit4_Impact-Test'!$Y$25*S_RDY_SP)+'Exhibit4_Impact-Test'!$Y$26</f>
        <v>0.58218635852283485</v>
      </c>
      <c r="W535" s="172">
        <f t="shared" si="243"/>
        <v>0.58546478690521331</v>
      </c>
      <c r="X535" s="149">
        <f>1/PI()*ATAN('Exhibit4_Impact-Test'!$Y$25*S_RS_SP)+'Exhibit4_Impact-Test'!$Y$26</f>
        <v>0.81634215393584975</v>
      </c>
      <c r="Y535" s="172">
        <f t="shared" si="244"/>
        <v>0.81835650113772063</v>
      </c>
      <c r="Z535" s="149">
        <f>1/PI()*ATAN('Exhibit4_Impact-Test'!$Y$25*S_5050_SP)+'Exhibit4_Impact-Test'!$Y$26</f>
        <v>0.5</v>
      </c>
      <c r="AA535" s="149">
        <f t="shared" si="245"/>
        <v>0.50337320241189698</v>
      </c>
      <c r="AB535" s="195">
        <f>VLOOKUP(_xlfn.NUMBERVALUE(LEFT(A535,4)),Transactioncosts!$C:$G,5,FALSE)</f>
        <v>100</v>
      </c>
      <c r="AC535" s="174"/>
      <c r="AD535" s="175">
        <f t="shared" si="246"/>
        <v>1.0100876401506445</v>
      </c>
      <c r="AE535" s="149">
        <f t="shared" si="247"/>
        <v>1.0132753958321707</v>
      </c>
      <c r="AF535" s="149">
        <f t="shared" si="248"/>
        <v>1.0089687695676504</v>
      </c>
      <c r="AG535" s="176">
        <f t="shared" si="249"/>
        <v>1.0100383123443613</v>
      </c>
      <c r="AH535" s="149">
        <f t="shared" si="250"/>
        <v>1.0075202300644628</v>
      </c>
      <c r="AI535" s="149">
        <f t="shared" si="251"/>
        <v>1.0089350375435313</v>
      </c>
      <c r="AJ535" s="97"/>
      <c r="AK535" s="171">
        <f t="shared" si="252"/>
        <v>1.0037099515039505E-2</v>
      </c>
      <c r="AL535" s="149">
        <f t="shared" si="253"/>
        <v>1.3188049949837575E-2</v>
      </c>
      <c r="AM535" s="149">
        <f t="shared" si="254"/>
        <v>8.9287890268934245E-3</v>
      </c>
      <c r="AN535" s="149">
        <f t="shared" si="259"/>
        <v>2.3768017672490238</v>
      </c>
      <c r="AO535" s="149">
        <f t="shared" si="259"/>
        <v>6.6554023163588978</v>
      </c>
      <c r="AP535" s="149">
        <f t="shared" si="259"/>
        <v>2.2780376922694936</v>
      </c>
      <c r="AQ535" s="97"/>
      <c r="AR535" s="171">
        <f t="shared" si="255"/>
        <v>9.9882631479485569E-3</v>
      </c>
      <c r="AS535" s="149">
        <f t="shared" si="256"/>
        <v>7.4920941055605815E-3</v>
      </c>
      <c r="AT535" s="149">
        <f t="shared" si="257"/>
        <v>8.8953562894127595E-3</v>
      </c>
      <c r="AU535" s="175">
        <f t="shared" si="260"/>
        <v>2.3287842909026581</v>
      </c>
      <c r="AV535" s="149">
        <f t="shared" si="261"/>
        <v>5.6237660289456004</v>
      </c>
      <c r="AW535" s="149">
        <f t="shared" si="262"/>
        <v>2.2552994116718335</v>
      </c>
    </row>
    <row r="536" spans="1:49" ht="15" x14ac:dyDescent="0.25">
      <c r="A536" s="130">
        <v>1915.07</v>
      </c>
      <c r="B536" s="138"/>
      <c r="C536" s="166">
        <f>raw_Data!B542</f>
        <v>8.01</v>
      </c>
      <c r="D536" s="167">
        <f>raw_Data!J542</f>
        <v>3.5483333333333332E-2</v>
      </c>
      <c r="E536" s="167">
        <f>raw_Data!L542</f>
        <v>3.3902316198579641E-3</v>
      </c>
      <c r="F536" s="168">
        <f t="shared" si="237"/>
        <v>8.0399999999999991</v>
      </c>
      <c r="G536" s="167">
        <f>raw_Data!K542</f>
        <v>4.4133499170812603E-3</v>
      </c>
      <c r="H536" s="167">
        <f t="shared" si="238"/>
        <v>-3.7313432835820448E-3</v>
      </c>
      <c r="I536" s="165"/>
      <c r="J536" s="167">
        <f t="shared" si="239"/>
        <v>0.99875786118061982</v>
      </c>
      <c r="K536" s="167">
        <f t="shared" si="258"/>
        <v>2.1480928004777855E-3</v>
      </c>
      <c r="L536" s="93"/>
      <c r="M536" s="171">
        <f t="shared" si="234"/>
        <v>1.0021480928004778</v>
      </c>
      <c r="N536" s="172">
        <f t="shared" si="240"/>
        <v>1.0006820066334994</v>
      </c>
      <c r="O536" s="170">
        <f t="shared" si="235"/>
        <v>535</v>
      </c>
      <c r="P536" s="170">
        <f t="shared" si="236"/>
        <v>537</v>
      </c>
      <c r="Q536" s="169"/>
      <c r="R536" s="149">
        <f t="shared" si="241"/>
        <v>0.12926932773338692</v>
      </c>
      <c r="S536" s="173">
        <f t="shared" si="242"/>
        <v>-0.52301563766839021</v>
      </c>
      <c r="T536" s="149">
        <v>0</v>
      </c>
      <c r="U536" s="97"/>
      <c r="V536" s="149">
        <f>1/PI()*ATAN('Exhibit4_Impact-Test'!$Y$25*S_RDY_SP)+'Exhibit4_Impact-Test'!$Y$26</f>
        <v>0.5805320062768915</v>
      </c>
      <c r="W536" s="172">
        <f t="shared" si="243"/>
        <v>0.58017545533674664</v>
      </c>
      <c r="X536" s="149">
        <f>1/PI()*ATAN('Exhibit4_Impact-Test'!$Y$25*S_RS_SP)+'Exhibit4_Impact-Test'!$Y$26</f>
        <v>0.24283992436692237</v>
      </c>
      <c r="Y536" s="172">
        <f t="shared" si="244"/>
        <v>0.2425708392349103</v>
      </c>
      <c r="Z536" s="149">
        <f>1/PI()*ATAN('Exhibit4_Impact-Test'!$Y$25*S_5050_SP)+'Exhibit4_Impact-Test'!$Y$26</f>
        <v>0.5</v>
      </c>
      <c r="AA536" s="149">
        <f t="shared" si="245"/>
        <v>0.49963399637158623</v>
      </c>
      <c r="AB536" s="195">
        <f>VLOOKUP(_xlfn.NUMBERVALUE(LEFT(A536,4)),Transactioncosts!$C:$G,5,FALSE)</f>
        <v>100</v>
      </c>
      <c r="AC536" s="174"/>
      <c r="AD536" s="175">
        <f t="shared" si="246"/>
        <v>1.001296982856587</v>
      </c>
      <c r="AE536" s="149">
        <f t="shared" si="247"/>
        <v>1.0017920685465733</v>
      </c>
      <c r="AF536" s="149">
        <f t="shared" si="248"/>
        <v>1.0014150497169885</v>
      </c>
      <c r="AG536" s="176">
        <f t="shared" si="249"/>
        <v>1.001265358297069</v>
      </c>
      <c r="AH536" s="149">
        <f t="shared" si="250"/>
        <v>0.99579367470985514</v>
      </c>
      <c r="AI536" s="149">
        <f t="shared" si="251"/>
        <v>1.0014113896807044</v>
      </c>
      <c r="AJ536" s="97"/>
      <c r="AK536" s="171">
        <f t="shared" si="252"/>
        <v>1.2961425008613295E-3</v>
      </c>
      <c r="AL536" s="149">
        <f t="shared" si="253"/>
        <v>1.7904647075759148E-3</v>
      </c>
      <c r="AM536" s="149">
        <f t="shared" si="254"/>
        <v>1.4140494776188016E-3</v>
      </c>
      <c r="AN536" s="149">
        <f t="shared" si="259"/>
        <v>2.3780979097498851</v>
      </c>
      <c r="AO536" s="149">
        <f t="shared" si="259"/>
        <v>6.6571927810664739</v>
      </c>
      <c r="AP536" s="149">
        <f t="shared" si="259"/>
        <v>2.2794517417471125</v>
      </c>
      <c r="AQ536" s="97"/>
      <c r="AR536" s="171">
        <f t="shared" si="255"/>
        <v>1.2645584059537967E-3</v>
      </c>
      <c r="AS536" s="149">
        <f t="shared" si="256"/>
        <v>-4.2151967626407319E-3</v>
      </c>
      <c r="AT536" s="149">
        <f t="shared" si="257"/>
        <v>1.4103946064706531E-3</v>
      </c>
      <c r="AU536" s="175">
        <f t="shared" si="260"/>
        <v>2.330048849308612</v>
      </c>
      <c r="AV536" s="149">
        <f t="shared" si="261"/>
        <v>5.6195508321829593</v>
      </c>
      <c r="AW536" s="149">
        <f t="shared" si="262"/>
        <v>2.256709806278304</v>
      </c>
    </row>
    <row r="537" spans="1:49" ht="15" x14ac:dyDescent="0.25">
      <c r="A537" s="130">
        <v>1915.08</v>
      </c>
      <c r="B537" s="138"/>
      <c r="C537" s="166">
        <f>raw_Data!B543</f>
        <v>8.35</v>
      </c>
      <c r="D537" s="167">
        <f>raw_Data!J543</f>
        <v>3.5558333333333338E-2</v>
      </c>
      <c r="E537" s="167">
        <f>raw_Data!L543</f>
        <v>3.3775184802178337E-3</v>
      </c>
      <c r="F537" s="168">
        <f t="shared" si="237"/>
        <v>8.01</v>
      </c>
      <c r="G537" s="167">
        <f>raw_Data!K543</f>
        <v>4.4392426133999172E-3</v>
      </c>
      <c r="H537" s="167">
        <f t="shared" si="238"/>
        <v>4.2446941323345699E-2</v>
      </c>
      <c r="I537" s="165"/>
      <c r="J537" s="167">
        <f t="shared" si="239"/>
        <v>0.99875680626713215</v>
      </c>
      <c r="K537" s="167">
        <f t="shared" si="258"/>
        <v>2.1343247473499805E-3</v>
      </c>
      <c r="L537" s="93"/>
      <c r="M537" s="171">
        <f t="shared" si="234"/>
        <v>1.00213432474735</v>
      </c>
      <c r="N537" s="172">
        <f t="shared" si="240"/>
        <v>1.0468861839367456</v>
      </c>
      <c r="O537" s="170">
        <f t="shared" si="235"/>
        <v>536</v>
      </c>
      <c r="P537" s="170">
        <f t="shared" si="236"/>
        <v>538</v>
      </c>
      <c r="Q537" s="169"/>
      <c r="R537" s="149">
        <f t="shared" si="241"/>
        <v>0.13398230357358934</v>
      </c>
      <c r="S537" s="173">
        <f t="shared" si="242"/>
        <v>0.92603750619483527</v>
      </c>
      <c r="T537" s="149">
        <v>0</v>
      </c>
      <c r="U537" s="97"/>
      <c r="V537" s="149">
        <f>1/PI()*ATAN('Exhibit4_Impact-Test'!$Y$25*S_RDY_SP)+'Exhibit4_Impact-Test'!$Y$26</f>
        <v>0.58333791128854184</v>
      </c>
      <c r="W537" s="172">
        <f t="shared" si="243"/>
        <v>0.59391633283390177</v>
      </c>
      <c r="X537" s="149">
        <f>1/PI()*ATAN('Exhibit4_Impact-Test'!$Y$25*S_RS_SP)+'Exhibit4_Impact-Test'!$Y$26</f>
        <v>0.84241022290672396</v>
      </c>
      <c r="Y537" s="172">
        <f t="shared" si="244"/>
        <v>0.84812367833412938</v>
      </c>
      <c r="Z537" s="149">
        <f>1/PI()*ATAN('Exhibit4_Impact-Test'!$Y$25*S_5050_SP)+'Exhibit4_Impact-Test'!$Y$26</f>
        <v>0.5</v>
      </c>
      <c r="AA537" s="149">
        <f t="shared" si="245"/>
        <v>0.51092030533606914</v>
      </c>
      <c r="AB537" s="195">
        <f>VLOOKUP(_xlfn.NUMBERVALUE(LEFT(A537,4)),Transactioncosts!$C:$G,5,FALSE)</f>
        <v>100</v>
      </c>
      <c r="AC537" s="174"/>
      <c r="AD537" s="175">
        <f t="shared" si="246"/>
        <v>1.0282397808131709</v>
      </c>
      <c r="AE537" s="149">
        <f t="shared" si="247"/>
        <v>1.039833748422579</v>
      </c>
      <c r="AF537" s="149">
        <f t="shared" si="248"/>
        <v>1.0245102543420477</v>
      </c>
      <c r="AG537" s="176">
        <f t="shared" si="249"/>
        <v>1.0280280342037504</v>
      </c>
      <c r="AH537" s="149">
        <f t="shared" si="250"/>
        <v>1.0397629606983165</v>
      </c>
      <c r="AI537" s="149">
        <f t="shared" si="251"/>
        <v>1.024401051288687</v>
      </c>
      <c r="AJ537" s="97"/>
      <c r="AK537" s="171">
        <f t="shared" si="252"/>
        <v>2.7848389652723432E-2</v>
      </c>
      <c r="AL537" s="149">
        <f t="shared" si="253"/>
        <v>3.9060843088761808E-2</v>
      </c>
      <c r="AM537" s="149">
        <f t="shared" si="254"/>
        <v>2.4214697765367471E-2</v>
      </c>
      <c r="AN537" s="149">
        <f t="shared" si="259"/>
        <v>2.4059462994026086</v>
      </c>
      <c r="AO537" s="149">
        <f t="shared" si="259"/>
        <v>6.6962536241552355</v>
      </c>
      <c r="AP537" s="149">
        <f t="shared" si="259"/>
        <v>2.30366643951248</v>
      </c>
      <c r="AQ537" s="97"/>
      <c r="AR537" s="171">
        <f t="shared" si="255"/>
        <v>2.7642437287352981E-2</v>
      </c>
      <c r="AS537" s="149">
        <f t="shared" si="256"/>
        <v>3.8992764769557535E-2</v>
      </c>
      <c r="AT537" s="149">
        <f t="shared" si="257"/>
        <v>2.4108101590936688E-2</v>
      </c>
      <c r="AU537" s="175">
        <f t="shared" si="260"/>
        <v>2.3576912865959652</v>
      </c>
      <c r="AV537" s="149">
        <f t="shared" si="261"/>
        <v>5.6585435969525166</v>
      </c>
      <c r="AW537" s="149">
        <f t="shared" si="262"/>
        <v>2.2808179078692405</v>
      </c>
    </row>
    <row r="538" spans="1:49" ht="15" x14ac:dyDescent="0.25">
      <c r="A538" s="130">
        <v>1915.09</v>
      </c>
      <c r="B538" s="138"/>
      <c r="C538" s="166">
        <f>raw_Data!B544</f>
        <v>8.66</v>
      </c>
      <c r="D538" s="167">
        <f>raw_Data!J544</f>
        <v>3.5624999999999997E-2</v>
      </c>
      <c r="E538" s="167">
        <f>raw_Data!L544</f>
        <v>3.3648035684523681E-3</v>
      </c>
      <c r="F538" s="168">
        <f t="shared" si="237"/>
        <v>8.35</v>
      </c>
      <c r="G538" s="167">
        <f>raw_Data!K544</f>
        <v>4.2664670658682635E-3</v>
      </c>
      <c r="H538" s="167">
        <f t="shared" si="238"/>
        <v>3.7125748502994105E-2</v>
      </c>
      <c r="I538" s="165"/>
      <c r="J538" s="167">
        <f t="shared" si="239"/>
        <v>0.99875575006340689</v>
      </c>
      <c r="K538" s="167">
        <f t="shared" si="258"/>
        <v>2.1205536318591456E-3</v>
      </c>
      <c r="L538" s="93"/>
      <c r="M538" s="171">
        <f t="shared" si="234"/>
        <v>1.0021205536318591</v>
      </c>
      <c r="N538" s="172">
        <f t="shared" si="240"/>
        <v>1.0413922155688622</v>
      </c>
      <c r="O538" s="170">
        <f t="shared" si="235"/>
        <v>537</v>
      </c>
      <c r="P538" s="170">
        <f t="shared" si="236"/>
        <v>539</v>
      </c>
      <c r="Q538" s="169"/>
      <c r="R538" s="149">
        <f t="shared" si="241"/>
        <v>0.11629386009312806</v>
      </c>
      <c r="S538" s="173">
        <f t="shared" si="242"/>
        <v>0.91661120863120082</v>
      </c>
      <c r="T538" s="149">
        <v>0</v>
      </c>
      <c r="U538" s="97"/>
      <c r="V538" s="149">
        <f>1/PI()*ATAN('Exhibit4_Impact-Test'!$Y$25*S_RDY_SP)+'Exhibit4_Impact-Test'!$Y$26</f>
        <v>0.57274167189185043</v>
      </c>
      <c r="W538" s="172">
        <f t="shared" si="243"/>
        <v>0.58212093477241444</v>
      </c>
      <c r="X538" s="149">
        <f>1/PI()*ATAN('Exhibit4_Impact-Test'!$Y$25*S_RS_SP)+'Exhibit4_Impact-Test'!$Y$26</f>
        <v>0.8410449059078845</v>
      </c>
      <c r="Y538" s="172">
        <f t="shared" si="244"/>
        <v>0.84611679466542244</v>
      </c>
      <c r="Z538" s="149">
        <f>1/PI()*ATAN('Exhibit4_Impact-Test'!$Y$25*S_5050_SP)+'Exhibit4_Impact-Test'!$Y$26</f>
        <v>0.5</v>
      </c>
      <c r="AA538" s="149">
        <f t="shared" si="245"/>
        <v>0.50960886140005945</v>
      </c>
      <c r="AB538" s="195">
        <f>VLOOKUP(_xlfn.NUMBERVALUE(LEFT(A538,4)),Transactioncosts!$C:$G,5,FALSE)</f>
        <v>100</v>
      </c>
      <c r="AC538" s="174"/>
      <c r="AD538" s="175">
        <f t="shared" si="246"/>
        <v>1.0246130709476298</v>
      </c>
      <c r="AE538" s="149">
        <f t="shared" si="247"/>
        <v>1.0351497848505122</v>
      </c>
      <c r="AF538" s="149">
        <f t="shared" si="248"/>
        <v>1.0217563846003608</v>
      </c>
      <c r="AG538" s="176">
        <f t="shared" si="249"/>
        <v>1.0244267394653632</v>
      </c>
      <c r="AH538" s="149">
        <f t="shared" si="250"/>
        <v>1.0351364284448057</v>
      </c>
      <c r="AI538" s="149">
        <f t="shared" si="251"/>
        <v>1.0216602959863601</v>
      </c>
      <c r="AJ538" s="97"/>
      <c r="AK538" s="171">
        <f t="shared" si="252"/>
        <v>2.4315049564011745E-2</v>
      </c>
      <c r="AL538" s="149">
        <f t="shared" si="253"/>
        <v>3.4546135908782936E-2</v>
      </c>
      <c r="AM538" s="149">
        <f t="shared" si="254"/>
        <v>2.1523092134051118E-2</v>
      </c>
      <c r="AN538" s="149">
        <f t="shared" si="259"/>
        <v>2.4302613489666203</v>
      </c>
      <c r="AO538" s="149">
        <f t="shared" si="259"/>
        <v>6.7307997600640181</v>
      </c>
      <c r="AP538" s="149">
        <f t="shared" si="259"/>
        <v>2.3251895316465312</v>
      </c>
      <c r="AQ538" s="97"/>
      <c r="AR538" s="171">
        <f t="shared" si="255"/>
        <v>2.4133177565397328E-2</v>
      </c>
      <c r="AS538" s="149">
        <f t="shared" si="256"/>
        <v>3.4533232953026433E-2</v>
      </c>
      <c r="AT538" s="149">
        <f t="shared" si="257"/>
        <v>2.1429045124467236E-2</v>
      </c>
      <c r="AU538" s="175">
        <f t="shared" si="260"/>
        <v>2.3818244641613626</v>
      </c>
      <c r="AV538" s="149">
        <f t="shared" si="261"/>
        <v>5.693076829905543</v>
      </c>
      <c r="AW538" s="149">
        <f t="shared" si="262"/>
        <v>2.3022469529937077</v>
      </c>
    </row>
    <row r="539" spans="1:49" ht="15" x14ac:dyDescent="0.25">
      <c r="A539" s="130">
        <v>1915.1</v>
      </c>
      <c r="B539" s="138"/>
      <c r="C539" s="166">
        <f>raw_Data!B545</f>
        <v>9.14</v>
      </c>
      <c r="D539" s="167">
        <f>raw_Data!J545</f>
        <v>3.569166666666667E-2</v>
      </c>
      <c r="E539" s="167">
        <f>raw_Data!L545</f>
        <v>3.3520868840448692E-3</v>
      </c>
      <c r="F539" s="168">
        <f t="shared" si="237"/>
        <v>8.66</v>
      </c>
      <c r="G539" s="167">
        <f>raw_Data!K545</f>
        <v>4.1214395688991537E-3</v>
      </c>
      <c r="H539" s="167">
        <f t="shared" si="238"/>
        <v>5.5427251732101723E-2</v>
      </c>
      <c r="I539" s="165"/>
      <c r="J539" s="167">
        <f t="shared" si="239"/>
        <v>0.99875469256744376</v>
      </c>
      <c r="K539" s="167">
        <f t="shared" si="258"/>
        <v>2.1067794514886273E-3</v>
      </c>
      <c r="L539" s="93"/>
      <c r="M539" s="171">
        <f t="shared" si="234"/>
        <v>1.0021067794514886</v>
      </c>
      <c r="N539" s="172">
        <f t="shared" si="240"/>
        <v>1.0595486913010008</v>
      </c>
      <c r="O539" s="170">
        <f t="shared" si="235"/>
        <v>538</v>
      </c>
      <c r="P539" s="170">
        <f t="shared" si="236"/>
        <v>540</v>
      </c>
      <c r="Q539" s="169"/>
      <c r="R539" s="149">
        <f t="shared" si="241"/>
        <v>0.10107018788525052</v>
      </c>
      <c r="S539" s="173">
        <f t="shared" si="242"/>
        <v>0.94276771663703585</v>
      </c>
      <c r="T539" s="149">
        <v>0</v>
      </c>
      <c r="U539" s="97"/>
      <c r="V539" s="149">
        <f>1/PI()*ATAN('Exhibit4_Impact-Test'!$Y$25*S_RDY_SP)+'Exhibit4_Impact-Test'!$Y$26</f>
        <v>0.56348778654576814</v>
      </c>
      <c r="W539" s="172">
        <f t="shared" si="243"/>
        <v>0.57714587633237402</v>
      </c>
      <c r="X539" s="149">
        <f>1/PI()*ATAN('Exhibit4_Impact-Test'!$Y$25*S_RS_SP)+'Exhibit4_Impact-Test'!$Y$26</f>
        <v>0.84478115409476251</v>
      </c>
      <c r="Y539" s="172">
        <f t="shared" si="244"/>
        <v>0.85195028764423986</v>
      </c>
      <c r="Z539" s="149">
        <f>1/PI()*ATAN('Exhibit4_Impact-Test'!$Y$25*S_5050_SP)+'Exhibit4_Impact-Test'!$Y$26</f>
        <v>0.5</v>
      </c>
      <c r="AA539" s="149">
        <f t="shared" si="245"/>
        <v>0.51393101627900672</v>
      </c>
      <c r="AB539" s="195">
        <f>VLOOKUP(_xlfn.NUMBERVALUE(LEFT(A539,4)),Transactioncosts!$C:$G,5,FALSE)</f>
        <v>100</v>
      </c>
      <c r="AC539" s="174"/>
      <c r="AD539" s="175">
        <f t="shared" si="246"/>
        <v>1.0344745952145273</v>
      </c>
      <c r="AE539" s="149">
        <f t="shared" si="247"/>
        <v>1.0506326240371291</v>
      </c>
      <c r="AF539" s="149">
        <f t="shared" si="248"/>
        <v>1.0308277353762447</v>
      </c>
      <c r="AG539" s="176">
        <f t="shared" si="249"/>
        <v>1.0341909573925201</v>
      </c>
      <c r="AH539" s="149">
        <f t="shared" si="250"/>
        <v>1.0505177266904533</v>
      </c>
      <c r="AI539" s="149">
        <f t="shared" si="251"/>
        <v>1.0306884252134547</v>
      </c>
      <c r="AJ539" s="97"/>
      <c r="AK539" s="171">
        <f t="shared" si="252"/>
        <v>3.3893660351921359E-2</v>
      </c>
      <c r="AL539" s="149">
        <f t="shared" si="253"/>
        <v>4.939248182271009E-2</v>
      </c>
      <c r="AM539" s="149">
        <f t="shared" si="254"/>
        <v>3.0362106085477649E-2</v>
      </c>
      <c r="AN539" s="149">
        <f t="shared" si="259"/>
        <v>2.4641550093185418</v>
      </c>
      <c r="AO539" s="149">
        <f t="shared" si="259"/>
        <v>6.780192241886728</v>
      </c>
      <c r="AP539" s="149">
        <f t="shared" si="259"/>
        <v>2.3555516377320087</v>
      </c>
      <c r="AQ539" s="97"/>
      <c r="AR539" s="171">
        <f t="shared" si="255"/>
        <v>3.3619437364617095E-2</v>
      </c>
      <c r="AS539" s="149">
        <f t="shared" si="256"/>
        <v>4.9283115687392319E-2</v>
      </c>
      <c r="AT539" s="149">
        <f t="shared" si="257"/>
        <v>3.0226952972768395E-2</v>
      </c>
      <c r="AU539" s="175">
        <f t="shared" si="260"/>
        <v>2.4154439015259799</v>
      </c>
      <c r="AV539" s="149">
        <f t="shared" si="261"/>
        <v>5.7423599455929351</v>
      </c>
      <c r="AW539" s="149">
        <f t="shared" si="262"/>
        <v>2.3324739059664763</v>
      </c>
    </row>
    <row r="540" spans="1:49" ht="15" x14ac:dyDescent="0.25">
      <c r="A540" s="130">
        <v>1915.11</v>
      </c>
      <c r="B540" s="138"/>
      <c r="C540" s="166">
        <f>raw_Data!B546</f>
        <v>9.4600000000000009</v>
      </c>
      <c r="D540" s="167">
        <f>raw_Data!J546</f>
        <v>3.5766666666666669E-2</v>
      </c>
      <c r="E540" s="167">
        <f>raw_Data!L546</f>
        <v>3.3393684264781953E-3</v>
      </c>
      <c r="F540" s="168">
        <f t="shared" si="237"/>
        <v>9.14</v>
      </c>
      <c r="G540" s="167">
        <f>raw_Data!K546</f>
        <v>3.9132020423048872E-3</v>
      </c>
      <c r="H540" s="167">
        <f t="shared" si="238"/>
        <v>3.5010940919037337E-2</v>
      </c>
      <c r="I540" s="165"/>
      <c r="J540" s="167">
        <f t="shared" si="239"/>
        <v>0.99875363377728277</v>
      </c>
      <c r="K540" s="167">
        <f t="shared" si="258"/>
        <v>2.093002203761074E-3</v>
      </c>
      <c r="L540" s="93"/>
      <c r="M540" s="171">
        <f t="shared" si="234"/>
        <v>1.0020930022037611</v>
      </c>
      <c r="N540" s="172">
        <f t="shared" si="240"/>
        <v>1.0389241429613423</v>
      </c>
      <c r="O540" s="170">
        <f t="shared" si="235"/>
        <v>539</v>
      </c>
      <c r="P540" s="170">
        <f t="shared" si="236"/>
        <v>541</v>
      </c>
      <c r="Q540" s="169"/>
      <c r="R540" s="149">
        <f t="shared" si="241"/>
        <v>7.7232325369052432E-2</v>
      </c>
      <c r="S540" s="173">
        <f t="shared" si="242"/>
        <v>0.91262194159305765</v>
      </c>
      <c r="T540" s="149">
        <v>0</v>
      </c>
      <c r="U540" s="97"/>
      <c r="V540" s="149">
        <f>1/PI()*ATAN('Exhibit4_Impact-Test'!$Y$25*S_RDY_SP)+'Exhibit4_Impact-Test'!$Y$26</f>
        <v>0.54878209413165124</v>
      </c>
      <c r="W540" s="172">
        <f t="shared" si="243"/>
        <v>0.55770324384626413</v>
      </c>
      <c r="X540" s="149">
        <f>1/PI()*ATAN('Exhibit4_Impact-Test'!$Y$25*S_RS_SP)+'Exhibit4_Impact-Test'!$Y$26</f>
        <v>0.840460552976664</v>
      </c>
      <c r="Y540" s="172">
        <f t="shared" si="244"/>
        <v>0.8452411268577753</v>
      </c>
      <c r="Z540" s="149">
        <f>1/PI()*ATAN('Exhibit4_Impact-Test'!$Y$25*S_5050_SP)+'Exhibit4_Impact-Test'!$Y$26</f>
        <v>0.5</v>
      </c>
      <c r="AA540" s="149">
        <f t="shared" si="245"/>
        <v>0.50902274163762651</v>
      </c>
      <c r="AB540" s="195">
        <f>VLOOKUP(_xlfn.NUMBERVALUE(LEFT(A540,4)),Transactioncosts!$C:$G,5,FALSE)</f>
        <v>100</v>
      </c>
      <c r="AC540" s="174"/>
      <c r="AD540" s="175">
        <f t="shared" si="246"/>
        <v>1.022305272757964</v>
      </c>
      <c r="AE540" s="149">
        <f t="shared" si="247"/>
        <v>1.0330481231316391</v>
      </c>
      <c r="AF540" s="149">
        <f t="shared" si="248"/>
        <v>1.0205085725825516</v>
      </c>
      <c r="AG540" s="176">
        <f t="shared" si="249"/>
        <v>1.0221267632014499</v>
      </c>
      <c r="AH540" s="149">
        <f t="shared" si="250"/>
        <v>1.031695032386126</v>
      </c>
      <c r="AI540" s="149">
        <f t="shared" si="251"/>
        <v>1.0204183451661752</v>
      </c>
      <c r="AJ540" s="97"/>
      <c r="AK540" s="171">
        <f t="shared" si="252"/>
        <v>2.2060148507884344E-2</v>
      </c>
      <c r="AL540" s="149">
        <f t="shared" si="253"/>
        <v>3.2513774852648239E-2</v>
      </c>
      <c r="AM540" s="149">
        <f t="shared" si="254"/>
        <v>2.0301103607346275E-2</v>
      </c>
      <c r="AN540" s="149">
        <f t="shared" si="259"/>
        <v>2.4862151578264262</v>
      </c>
      <c r="AO540" s="149">
        <f t="shared" si="259"/>
        <v>6.8127060167393765</v>
      </c>
      <c r="AP540" s="149">
        <f t="shared" si="259"/>
        <v>2.3758527413393549</v>
      </c>
      <c r="AQ540" s="97"/>
      <c r="AR540" s="171">
        <f t="shared" si="255"/>
        <v>2.1885518533565847E-2</v>
      </c>
      <c r="AS540" s="149">
        <f t="shared" si="256"/>
        <v>3.1203112133562663E-2</v>
      </c>
      <c r="AT540" s="149">
        <f t="shared" si="257"/>
        <v>2.0212685530588654E-2</v>
      </c>
      <c r="AU540" s="175">
        <f t="shared" si="260"/>
        <v>2.4373294200595459</v>
      </c>
      <c r="AV540" s="149">
        <f t="shared" si="261"/>
        <v>5.7735630577264976</v>
      </c>
      <c r="AW540" s="149">
        <f t="shared" si="262"/>
        <v>2.3526865914970649</v>
      </c>
    </row>
    <row r="541" spans="1:49" ht="15" x14ac:dyDescent="0.25">
      <c r="A541" s="130">
        <v>1915.12</v>
      </c>
      <c r="B541" s="138"/>
      <c r="C541" s="166">
        <f>raw_Data!B547</f>
        <v>9.48</v>
      </c>
      <c r="D541" s="167">
        <f>raw_Data!J547</f>
        <v>3.5833333333333335E-2</v>
      </c>
      <c r="E541" s="167">
        <f>raw_Data!L547</f>
        <v>3.3266481952356486E-3</v>
      </c>
      <c r="F541" s="168">
        <f t="shared" si="237"/>
        <v>9.4600000000000009</v>
      </c>
      <c r="G541" s="167">
        <f>raw_Data!K547</f>
        <v>3.7878787878787876E-3</v>
      </c>
      <c r="H541" s="167">
        <f t="shared" si="238"/>
        <v>2.1141649048626032E-3</v>
      </c>
      <c r="I541" s="165"/>
      <c r="J541" s="167">
        <f t="shared" si="239"/>
        <v>0.9987525736910472</v>
      </c>
      <c r="K541" s="167">
        <f t="shared" si="258"/>
        <v>2.0792218862828449E-3</v>
      </c>
      <c r="L541" s="93"/>
      <c r="M541" s="171">
        <f t="shared" si="234"/>
        <v>1.0020792218862828</v>
      </c>
      <c r="N541" s="172">
        <f t="shared" si="240"/>
        <v>1.0059020436927413</v>
      </c>
      <c r="O541" s="170">
        <f t="shared" si="235"/>
        <v>540</v>
      </c>
      <c r="P541" s="170">
        <f t="shared" si="236"/>
        <v>542</v>
      </c>
      <c r="Q541" s="169"/>
      <c r="R541" s="149">
        <f t="shared" si="241"/>
        <v>6.2928974948016678E-2</v>
      </c>
      <c r="S541" s="173">
        <f t="shared" si="242"/>
        <v>0.38766883347219178</v>
      </c>
      <c r="T541" s="149">
        <v>0</v>
      </c>
      <c r="U541" s="97"/>
      <c r="V541" s="149">
        <f>1/PI()*ATAN('Exhibit4_Impact-Test'!$Y$25*S_RDY_SP)+'Exhibit4_Impact-Test'!$Y$26</f>
        <v>0.5398522881948572</v>
      </c>
      <c r="W541" s="172">
        <f t="shared" si="243"/>
        <v>0.54079800413907009</v>
      </c>
      <c r="X541" s="149">
        <f>1/PI()*ATAN('Exhibit4_Impact-Test'!$Y$25*S_RS_SP)+'Exhibit4_Impact-Test'!$Y$26</f>
        <v>0.70993205230648115</v>
      </c>
      <c r="Y541" s="172">
        <f t="shared" si="244"/>
        <v>0.7107155250798306</v>
      </c>
      <c r="Z541" s="149">
        <f>1/PI()*ATAN('Exhibit4_Impact-Test'!$Y$25*S_5050_SP)+'Exhibit4_Impact-Test'!$Y$26</f>
        <v>0.5</v>
      </c>
      <c r="AA541" s="149">
        <f t="shared" si="245"/>
        <v>0.50095190674136003</v>
      </c>
      <c r="AB541" s="195">
        <f>VLOOKUP(_xlfn.NUMBERVALUE(LEFT(A541,4)),Transactioncosts!$C:$G,5,FALSE)</f>
        <v>100</v>
      </c>
      <c r="AC541" s="174"/>
      <c r="AD541" s="175">
        <f t="shared" si="246"/>
        <v>1.0041429809858606</v>
      </c>
      <c r="AE541" s="149">
        <f t="shared" si="247"/>
        <v>1.004793165616944</v>
      </c>
      <c r="AF541" s="149">
        <f t="shared" si="248"/>
        <v>1.0039906327895121</v>
      </c>
      <c r="AG541" s="176">
        <f t="shared" si="249"/>
        <v>1.0040700587337099</v>
      </c>
      <c r="AH541" s="149">
        <f t="shared" si="250"/>
        <v>0.99941818028289486</v>
      </c>
      <c r="AI541" s="149">
        <f t="shared" si="251"/>
        <v>1.0039811137220984</v>
      </c>
      <c r="AJ541" s="97"/>
      <c r="AK541" s="171">
        <f t="shared" si="252"/>
        <v>4.1344224705037857E-3</v>
      </c>
      <c r="AL541" s="149">
        <f t="shared" si="253"/>
        <v>4.7817149739359599E-3</v>
      </c>
      <c r="AM541" s="149">
        <f t="shared" si="254"/>
        <v>3.9826913350895074E-3</v>
      </c>
      <c r="AN541" s="149">
        <f t="shared" si="259"/>
        <v>2.4903495802969302</v>
      </c>
      <c r="AO541" s="149">
        <f t="shared" si="259"/>
        <v>6.817487731713312</v>
      </c>
      <c r="AP541" s="149">
        <f t="shared" si="259"/>
        <v>2.3798354326744442</v>
      </c>
      <c r="AQ541" s="97"/>
      <c r="AR541" s="171">
        <f t="shared" si="255"/>
        <v>4.0617984503022696E-3</v>
      </c>
      <c r="AS541" s="149">
        <f t="shared" si="256"/>
        <v>-5.8198903987681267E-4</v>
      </c>
      <c r="AT541" s="149">
        <f t="shared" si="257"/>
        <v>3.9732100588412214E-3</v>
      </c>
      <c r="AU541" s="175">
        <f t="shared" si="260"/>
        <v>2.4413912185098483</v>
      </c>
      <c r="AV541" s="149">
        <f t="shared" si="261"/>
        <v>5.7729810686866205</v>
      </c>
      <c r="AW541" s="149">
        <f t="shared" si="262"/>
        <v>2.3566598015559062</v>
      </c>
    </row>
    <row r="542" spans="1:49" ht="15" x14ac:dyDescent="0.25">
      <c r="A542" s="130">
        <v>1916.01</v>
      </c>
      <c r="B542" s="138"/>
      <c r="C542" s="166">
        <f>raw_Data!B548</f>
        <v>9.33</v>
      </c>
      <c r="D542" s="167">
        <f>raw_Data!J548</f>
        <v>3.6733333333333333E-2</v>
      </c>
      <c r="E542" s="167">
        <f>raw_Data!L548</f>
        <v>3.3139261897998651E-3</v>
      </c>
      <c r="F542" s="168">
        <f t="shared" si="237"/>
        <v>9.48</v>
      </c>
      <c r="G542" s="167">
        <f>raw_Data!K548</f>
        <v>3.8748241912798871E-3</v>
      </c>
      <c r="H542" s="167">
        <f t="shared" si="238"/>
        <v>-1.5822784810126667E-2</v>
      </c>
      <c r="I542" s="165"/>
      <c r="J542" s="167">
        <f t="shared" si="239"/>
        <v>0.9987515123067483</v>
      </c>
      <c r="K542" s="167">
        <f t="shared" si="258"/>
        <v>2.0654384965481665E-3</v>
      </c>
      <c r="L542" s="93"/>
      <c r="M542" s="171">
        <f t="shared" si="234"/>
        <v>1.0020654384965482</v>
      </c>
      <c r="N542" s="172">
        <f t="shared" si="240"/>
        <v>0.98805203938115338</v>
      </c>
      <c r="O542" s="170">
        <f t="shared" si="235"/>
        <v>541</v>
      </c>
      <c r="P542" s="170">
        <f t="shared" si="236"/>
        <v>543</v>
      </c>
      <c r="Q542" s="169"/>
      <c r="R542" s="149">
        <f t="shared" si="241"/>
        <v>7.6119988611034028E-2</v>
      </c>
      <c r="S542" s="173">
        <f t="shared" si="242"/>
        <v>-0.82627954601558673</v>
      </c>
      <c r="T542" s="149">
        <v>0</v>
      </c>
      <c r="U542" s="97"/>
      <c r="V542" s="149">
        <f>1/PI()*ATAN('Exhibit4_Impact-Test'!$Y$25*S_RDY_SP)+'Exhibit4_Impact-Test'!$Y$26</f>
        <v>0.54809022935415286</v>
      </c>
      <c r="W542" s="172">
        <f t="shared" si="243"/>
        <v>0.54459968796673874</v>
      </c>
      <c r="X542" s="149">
        <f>1/PI()*ATAN('Exhibit4_Impact-Test'!$Y$25*S_RS_SP)+'Exhibit4_Impact-Test'!$Y$26</f>
        <v>0.17321699167491506</v>
      </c>
      <c r="Y542" s="172">
        <f t="shared" si="244"/>
        <v>0.17120936603206655</v>
      </c>
      <c r="Z542" s="149">
        <f>1/PI()*ATAN('Exhibit4_Impact-Test'!$Y$25*S_5050_SP)+'Exhibit4_Impact-Test'!$Y$26</f>
        <v>0.5</v>
      </c>
      <c r="AA542" s="149">
        <f t="shared" si="245"/>
        <v>0.49647925329253956</v>
      </c>
      <c r="AB542" s="195">
        <f>VLOOKUP(_xlfn.NUMBERVALUE(LEFT(A542,4)),Transactioncosts!$C:$G,5,FALSE)</f>
        <v>95</v>
      </c>
      <c r="AC542" s="174"/>
      <c r="AD542" s="175">
        <f t="shared" si="246"/>
        <v>0.99438483136136013</v>
      </c>
      <c r="AE542" s="149">
        <f t="shared" si="247"/>
        <v>0.99963807965863949</v>
      </c>
      <c r="AF542" s="149">
        <f t="shared" si="248"/>
        <v>0.99505873893885077</v>
      </c>
      <c r="AG542" s="176">
        <f t="shared" si="249"/>
        <v>0.99422293222416214</v>
      </c>
      <c r="AH542" s="149">
        <f t="shared" si="250"/>
        <v>0.9995886551247779</v>
      </c>
      <c r="AI542" s="149">
        <f t="shared" si="251"/>
        <v>0.99502529184512989</v>
      </c>
      <c r="AJ542" s="97"/>
      <c r="AK542" s="171">
        <f t="shared" si="252"/>
        <v>-5.6309929633636879E-3</v>
      </c>
      <c r="AL542" s="149">
        <f t="shared" si="253"/>
        <v>-3.6198585033375301E-4</v>
      </c>
      <c r="AM542" s="149">
        <f t="shared" si="254"/>
        <v>-4.9535094565909812E-3</v>
      </c>
      <c r="AN542" s="149">
        <f t="shared" si="259"/>
        <v>2.4847185873335667</v>
      </c>
      <c r="AO542" s="149">
        <f t="shared" si="259"/>
        <v>6.8171257458629784</v>
      </c>
      <c r="AP542" s="149">
        <f t="shared" si="259"/>
        <v>2.3748819232178531</v>
      </c>
      <c r="AQ542" s="97"/>
      <c r="AR542" s="171">
        <f t="shared" si="255"/>
        <v>-5.7938195805783193E-3</v>
      </c>
      <c r="AS542" s="149">
        <f t="shared" si="256"/>
        <v>-4.1142950073292539E-4</v>
      </c>
      <c r="AT542" s="149">
        <f t="shared" si="257"/>
        <v>-4.9871232067710243E-3</v>
      </c>
      <c r="AU542" s="175">
        <f t="shared" si="260"/>
        <v>2.4355973989292701</v>
      </c>
      <c r="AV542" s="149">
        <f t="shared" si="261"/>
        <v>5.7725696391858872</v>
      </c>
      <c r="AW542" s="149">
        <f t="shared" si="262"/>
        <v>2.3516726783491353</v>
      </c>
    </row>
    <row r="543" spans="1:49" ht="15" x14ac:dyDescent="0.25">
      <c r="A543" s="130">
        <v>1916.02</v>
      </c>
      <c r="B543" s="138"/>
      <c r="C543" s="166">
        <f>raw_Data!B549</f>
        <v>9.1999999999999993</v>
      </c>
      <c r="D543" s="167">
        <f>raw_Data!J549</f>
        <v>3.7641666666666664E-2</v>
      </c>
      <c r="E543" s="167">
        <f>raw_Data!L549</f>
        <v>3.3259786602386487E-3</v>
      </c>
      <c r="F543" s="168">
        <f t="shared" si="237"/>
        <v>9.33</v>
      </c>
      <c r="G543" s="167">
        <f>raw_Data!K549</f>
        <v>4.0344765987852804E-3</v>
      </c>
      <c r="H543" s="167">
        <f t="shared" si="238"/>
        <v>-1.3933547695605619E-2</v>
      </c>
      <c r="I543" s="165"/>
      <c r="J543" s="167">
        <f t="shared" si="239"/>
        <v>1.0011836237984164</v>
      </c>
      <c r="K543" s="167">
        <f t="shared" si="258"/>
        <v>4.5096024586550598E-3</v>
      </c>
      <c r="L543" s="93"/>
      <c r="M543" s="171">
        <f t="shared" si="234"/>
        <v>1.0045096024586551</v>
      </c>
      <c r="N543" s="172">
        <f t="shared" si="240"/>
        <v>0.99010092890317969</v>
      </c>
      <c r="O543" s="170">
        <f t="shared" si="235"/>
        <v>542</v>
      </c>
      <c r="P543" s="170">
        <f t="shared" si="236"/>
        <v>544</v>
      </c>
      <c r="Q543" s="169"/>
      <c r="R543" s="149">
        <f t="shared" si="241"/>
        <v>9.8055377435856295E-2</v>
      </c>
      <c r="S543" s="173">
        <f t="shared" si="242"/>
        <v>-0.80786019959687827</v>
      </c>
      <c r="T543" s="149">
        <v>0</v>
      </c>
      <c r="U543" s="97"/>
      <c r="V543" s="149">
        <f>1/PI()*ATAN('Exhibit4_Impact-Test'!$Y$25*S_RDY_SP)+'Exhibit4_Impact-Test'!$Y$26</f>
        <v>0.56164170240862976</v>
      </c>
      <c r="W543" s="172">
        <f t="shared" si="243"/>
        <v>0.55808152686237888</v>
      </c>
      <c r="X543" s="149">
        <f>1/PI()*ATAN('Exhibit4_Impact-Test'!$Y$25*S_RS_SP)+'Exhibit4_Impact-Test'!$Y$26</f>
        <v>0.17641194854380987</v>
      </c>
      <c r="Y543" s="172">
        <f t="shared" si="244"/>
        <v>0.17432261249638231</v>
      </c>
      <c r="Z543" s="149">
        <f>1/PI()*ATAN('Exhibit4_Impact-Test'!$Y$25*S_5050_SP)+'Exhibit4_Impact-Test'!$Y$26</f>
        <v>0.5</v>
      </c>
      <c r="AA543" s="149">
        <f t="shared" si="245"/>
        <v>0.4963880984961917</v>
      </c>
      <c r="AB543" s="195">
        <f>VLOOKUP(_xlfn.NUMBERVALUE(LEFT(A543,4)),Transactioncosts!$C:$G,5,FALSE)</f>
        <v>95</v>
      </c>
      <c r="AC543" s="174"/>
      <c r="AD543" s="175">
        <f t="shared" si="246"/>
        <v>0.99641709051350769</v>
      </c>
      <c r="AE543" s="149">
        <f t="shared" si="247"/>
        <v>1.001967740280802</v>
      </c>
      <c r="AF543" s="149">
        <f t="shared" si="248"/>
        <v>0.99730526568091737</v>
      </c>
      <c r="AG543" s="176">
        <f t="shared" si="249"/>
        <v>0.9962859542588639</v>
      </c>
      <c r="AH543" s="149">
        <f t="shared" si="250"/>
        <v>1.0012337855838709</v>
      </c>
      <c r="AI543" s="149">
        <f t="shared" si="251"/>
        <v>0.99727095261663123</v>
      </c>
      <c r="AJ543" s="97"/>
      <c r="AK543" s="171">
        <f t="shared" si="252"/>
        <v>-3.5893434795604292E-3</v>
      </c>
      <c r="AL543" s="149">
        <f t="shared" si="253"/>
        <v>1.9658068158514676E-3</v>
      </c>
      <c r="AM543" s="149">
        <f t="shared" si="254"/>
        <v>-2.6983716515070143E-3</v>
      </c>
      <c r="AN543" s="149">
        <f t="shared" si="259"/>
        <v>2.481129243854006</v>
      </c>
      <c r="AO543" s="149">
        <f t="shared" si="259"/>
        <v>6.81909155267883</v>
      </c>
      <c r="AP543" s="149">
        <f t="shared" si="259"/>
        <v>2.3721835515663461</v>
      </c>
      <c r="AQ543" s="97"/>
      <c r="AR543" s="171">
        <f t="shared" si="255"/>
        <v>-3.7209599340814461E-3</v>
      </c>
      <c r="AS543" s="149">
        <f t="shared" si="256"/>
        <v>1.2330250958925318E-3</v>
      </c>
      <c r="AT543" s="149">
        <f t="shared" si="257"/>
        <v>-2.7327780221182239E-3</v>
      </c>
      <c r="AU543" s="175">
        <f t="shared" si="260"/>
        <v>2.4318764389951886</v>
      </c>
      <c r="AV543" s="149">
        <f t="shared" si="261"/>
        <v>5.7738026642817797</v>
      </c>
      <c r="AW543" s="149">
        <f t="shared" si="262"/>
        <v>2.348939900327017</v>
      </c>
    </row>
    <row r="544" spans="1:49" ht="15" x14ac:dyDescent="0.25">
      <c r="A544" s="130">
        <v>1916.03</v>
      </c>
      <c r="B544" s="138"/>
      <c r="C544" s="166">
        <f>raw_Data!B550</f>
        <v>9.17</v>
      </c>
      <c r="D544" s="167">
        <f>raw_Data!J550</f>
        <v>3.8541666666666669E-2</v>
      </c>
      <c r="E544" s="167">
        <f>raw_Data!L550</f>
        <v>3.3380295383023117E-3</v>
      </c>
      <c r="F544" s="168">
        <f t="shared" si="237"/>
        <v>9.1999999999999993</v>
      </c>
      <c r="G544" s="167">
        <f>raw_Data!K550</f>
        <v>4.1893115942028989E-3</v>
      </c>
      <c r="H544" s="167">
        <f t="shared" si="238"/>
        <v>-3.260869565217317E-3</v>
      </c>
      <c r="I544" s="165"/>
      <c r="J544" s="167">
        <f t="shared" si="239"/>
        <v>1.0011826701538675</v>
      </c>
      <c r="K544" s="167">
        <f t="shared" si="258"/>
        <v>4.5206996921698384E-3</v>
      </c>
      <c r="L544" s="93"/>
      <c r="M544" s="171">
        <f t="shared" si="234"/>
        <v>1.0045206996921698</v>
      </c>
      <c r="N544" s="172">
        <f t="shared" si="240"/>
        <v>1.0009284420289857</v>
      </c>
      <c r="O544" s="170">
        <f t="shared" si="235"/>
        <v>543</v>
      </c>
      <c r="P544" s="170">
        <f t="shared" si="236"/>
        <v>545</v>
      </c>
      <c r="Q544" s="169"/>
      <c r="R544" s="149">
        <f t="shared" si="241"/>
        <v>0.11487685834276583</v>
      </c>
      <c r="S544" s="173">
        <f t="shared" si="242"/>
        <v>-0.49505764420305703</v>
      </c>
      <c r="T544" s="149">
        <v>0</v>
      </c>
      <c r="U544" s="97"/>
      <c r="V544" s="149">
        <f>1/PI()*ATAN('Exhibit4_Impact-Test'!$Y$25*S_RDY_SP)+'Exhibit4_Impact-Test'!$Y$26</f>
        <v>0.57188534314067019</v>
      </c>
      <c r="W544" s="172">
        <f t="shared" si="243"/>
        <v>0.57100800553852404</v>
      </c>
      <c r="X544" s="149">
        <f>1/PI()*ATAN('Exhibit4_Impact-Test'!$Y$25*S_RS_SP)+'Exhibit4_Impact-Test'!$Y$26</f>
        <v>0.25158100164702646</v>
      </c>
      <c r="Y544" s="172">
        <f t="shared" si="244"/>
        <v>0.25090706024795145</v>
      </c>
      <c r="Z544" s="149">
        <f>1/PI()*ATAN('Exhibit4_Impact-Test'!$Y$25*S_5050_SP)+'Exhibit4_Impact-Test'!$Y$26</f>
        <v>0.5</v>
      </c>
      <c r="AA544" s="149">
        <f t="shared" si="245"/>
        <v>0.49910437577586714</v>
      </c>
      <c r="AB544" s="195">
        <f>VLOOKUP(_xlfn.NUMBERVALUE(LEFT(A544,4)),Transactioncosts!$C:$G,5,FALSE)</f>
        <v>95</v>
      </c>
      <c r="AC544" s="174"/>
      <c r="AD544" s="175">
        <f t="shared" si="246"/>
        <v>1.00246634018581</v>
      </c>
      <c r="AE544" s="149">
        <f t="shared" si="247"/>
        <v>1.0036169559110917</v>
      </c>
      <c r="AF544" s="149">
        <f t="shared" si="248"/>
        <v>1.0027245708605776</v>
      </c>
      <c r="AG544" s="176">
        <f t="shared" si="249"/>
        <v>1.0023939818525009</v>
      </c>
      <c r="AH544" s="149">
        <f t="shared" si="250"/>
        <v>1.0029827369717563</v>
      </c>
      <c r="AI544" s="149">
        <f t="shared" si="251"/>
        <v>1.0027160624304483</v>
      </c>
      <c r="AJ544" s="97"/>
      <c r="AK544" s="171">
        <f t="shared" si="252"/>
        <v>2.4633037604012116E-3</v>
      </c>
      <c r="AL544" s="149">
        <f t="shared" si="253"/>
        <v>3.6104304561818657E-3</v>
      </c>
      <c r="AM544" s="149">
        <f t="shared" si="254"/>
        <v>2.720865945400738E-3</v>
      </c>
      <c r="AN544" s="149">
        <f t="shared" si="259"/>
        <v>2.4835925476144074</v>
      </c>
      <c r="AO544" s="149">
        <f t="shared" si="259"/>
        <v>6.822701983135012</v>
      </c>
      <c r="AP544" s="149">
        <f t="shared" si="259"/>
        <v>2.3749044175117469</v>
      </c>
      <c r="AQ544" s="97"/>
      <c r="AR544" s="171">
        <f t="shared" si="255"/>
        <v>2.3911208431723952E-3</v>
      </c>
      <c r="AS544" s="149">
        <f t="shared" si="256"/>
        <v>2.978297437619249E-3</v>
      </c>
      <c r="AT544" s="149">
        <f t="shared" si="257"/>
        <v>2.7123805981028454E-3</v>
      </c>
      <c r="AU544" s="175">
        <f t="shared" si="260"/>
        <v>2.4342675598383612</v>
      </c>
      <c r="AV544" s="149">
        <f t="shared" si="261"/>
        <v>5.7767809617193988</v>
      </c>
      <c r="AW544" s="149">
        <f t="shared" si="262"/>
        <v>2.3516522809251197</v>
      </c>
    </row>
    <row r="545" spans="1:49" ht="15" x14ac:dyDescent="0.25">
      <c r="A545" s="130">
        <v>1916.04</v>
      </c>
      <c r="B545" s="138"/>
      <c r="C545" s="166">
        <f>raw_Data!B551</f>
        <v>9.07</v>
      </c>
      <c r="D545" s="167">
        <f>raw_Data!J551</f>
        <v>3.9441666666666667E-2</v>
      </c>
      <c r="E545" s="167">
        <f>raw_Data!L551</f>
        <v>3.3500788244307245E-3</v>
      </c>
      <c r="F545" s="168">
        <f t="shared" si="237"/>
        <v>9.17</v>
      </c>
      <c r="G545" s="167">
        <f>raw_Data!K551</f>
        <v>4.3011632133769535E-3</v>
      </c>
      <c r="H545" s="167">
        <f t="shared" si="238"/>
        <v>-1.0905125408942173E-2</v>
      </c>
      <c r="I545" s="165"/>
      <c r="J545" s="167">
        <f t="shared" si="239"/>
        <v>1.001181717614569</v>
      </c>
      <c r="K545" s="167">
        <f t="shared" si="258"/>
        <v>4.5317964389997023E-3</v>
      </c>
      <c r="L545" s="93"/>
      <c r="M545" s="171">
        <f t="shared" si="234"/>
        <v>1.0045317964389997</v>
      </c>
      <c r="N545" s="172">
        <f t="shared" si="240"/>
        <v>0.99339603780443486</v>
      </c>
      <c r="O545" s="170">
        <f t="shared" si="235"/>
        <v>544</v>
      </c>
      <c r="P545" s="170">
        <f t="shared" si="236"/>
        <v>546</v>
      </c>
      <c r="Q545" s="169"/>
      <c r="R545" s="149">
        <f t="shared" si="241"/>
        <v>0.12607793864907041</v>
      </c>
      <c r="S545" s="173">
        <f t="shared" si="242"/>
        <v>-0.76563973707608268</v>
      </c>
      <c r="T545" s="149">
        <v>0</v>
      </c>
      <c r="U545" s="97"/>
      <c r="V545" s="149">
        <f>1/PI()*ATAN('Exhibit4_Impact-Test'!$Y$25*S_RDY_SP)+'Exhibit4_Impact-Test'!$Y$26</f>
        <v>0.5786246722026368</v>
      </c>
      <c r="W545" s="172">
        <f t="shared" si="243"/>
        <v>0.5759043718088136</v>
      </c>
      <c r="X545" s="149">
        <f>1/PI()*ATAN('Exhibit4_Impact-Test'!$Y$25*S_RS_SP)+'Exhibit4_Impact-Test'!$Y$26</f>
        <v>0.18414717189686652</v>
      </c>
      <c r="Y545" s="172">
        <f t="shared" si="244"/>
        <v>0.18247830977129512</v>
      </c>
      <c r="Z545" s="149">
        <f>1/PI()*ATAN('Exhibit4_Impact-Test'!$Y$25*S_5050_SP)+'Exhibit4_Impact-Test'!$Y$26</f>
        <v>0.5</v>
      </c>
      <c r="AA545" s="149">
        <f t="shared" si="245"/>
        <v>0.49721317295757539</v>
      </c>
      <c r="AB545" s="195">
        <f>VLOOKUP(_xlfn.NUMBERVALUE(LEFT(A545,4)),Transactioncosts!$C:$G,5,FALSE)</f>
        <v>95</v>
      </c>
      <c r="AC545" s="174"/>
      <c r="AD545" s="175">
        <f t="shared" si="246"/>
        <v>0.99808837174934695</v>
      </c>
      <c r="AE545" s="149">
        <f t="shared" si="247"/>
        <v>1.0024811779795184</v>
      </c>
      <c r="AF545" s="149">
        <f t="shared" si="248"/>
        <v>0.99896391712171728</v>
      </c>
      <c r="AG545" s="176">
        <f t="shared" si="249"/>
        <v>0.99797899836519322</v>
      </c>
      <c r="AH545" s="149">
        <f t="shared" si="250"/>
        <v>0.99629490718232494</v>
      </c>
      <c r="AI545" s="149">
        <f t="shared" si="251"/>
        <v>0.99893744226481429</v>
      </c>
      <c r="AJ545" s="97"/>
      <c r="AK545" s="171">
        <f t="shared" si="252"/>
        <v>-1.9134577438497851E-3</v>
      </c>
      <c r="AL545" s="149">
        <f t="shared" si="253"/>
        <v>2.4781049395584749E-3</v>
      </c>
      <c r="AM545" s="149">
        <f t="shared" si="254"/>
        <v>-1.0366199831702209E-3</v>
      </c>
      <c r="AN545" s="149">
        <f t="shared" si="259"/>
        <v>2.4816790898705574</v>
      </c>
      <c r="AO545" s="149">
        <f t="shared" si="259"/>
        <v>6.8251800880745703</v>
      </c>
      <c r="AP545" s="149">
        <f t="shared" si="259"/>
        <v>2.3738677975285767</v>
      </c>
      <c r="AQ545" s="97"/>
      <c r="AR545" s="171">
        <f t="shared" si="255"/>
        <v>-2.0230466143465946E-3</v>
      </c>
      <c r="AS545" s="149">
        <f t="shared" si="256"/>
        <v>-3.7119736754714729E-3</v>
      </c>
      <c r="AT545" s="149">
        <f t="shared" si="257"/>
        <v>-1.0631226498611036E-3</v>
      </c>
      <c r="AU545" s="175">
        <f t="shared" si="260"/>
        <v>2.4322445132240147</v>
      </c>
      <c r="AV545" s="149">
        <f t="shared" si="261"/>
        <v>5.773068988043927</v>
      </c>
      <c r="AW545" s="149">
        <f t="shared" si="262"/>
        <v>2.3505891582752585</v>
      </c>
    </row>
    <row r="546" spans="1:49" ht="15" x14ac:dyDescent="0.25">
      <c r="A546" s="130">
        <v>1916.05</v>
      </c>
      <c r="B546" s="138"/>
      <c r="C546" s="166">
        <f>raw_Data!B552</f>
        <v>9.27</v>
      </c>
      <c r="D546" s="167">
        <f>raw_Data!J552</f>
        <v>4.0350000000000004E-2</v>
      </c>
      <c r="E546" s="167">
        <f>raw_Data!L552</f>
        <v>3.3621265190633132E-3</v>
      </c>
      <c r="F546" s="168">
        <f t="shared" si="237"/>
        <v>9.07</v>
      </c>
      <c r="G546" s="167">
        <f>raw_Data!K552</f>
        <v>4.4487320837927231E-3</v>
      </c>
      <c r="H546" s="167">
        <f t="shared" si="238"/>
        <v>2.2050716648291058E-2</v>
      </c>
      <c r="I546" s="165"/>
      <c r="J546" s="167">
        <f t="shared" si="239"/>
        <v>1.0011807661789249</v>
      </c>
      <c r="K546" s="167">
        <f t="shared" si="258"/>
        <v>4.5428926979882434E-3</v>
      </c>
      <c r="L546" s="93"/>
      <c r="M546" s="171">
        <f t="shared" si="234"/>
        <v>1.0045428926979882</v>
      </c>
      <c r="N546" s="172">
        <f t="shared" si="240"/>
        <v>1.0264994487320838</v>
      </c>
      <c r="O546" s="170">
        <f t="shared" si="235"/>
        <v>545</v>
      </c>
      <c r="P546" s="170">
        <f t="shared" si="236"/>
        <v>547</v>
      </c>
      <c r="Q546" s="169"/>
      <c r="R546" s="149">
        <f t="shared" si="241"/>
        <v>0.14087445795147116</v>
      </c>
      <c r="S546" s="173">
        <f t="shared" si="242"/>
        <v>0.86811126336462907</v>
      </c>
      <c r="T546" s="149">
        <v>0</v>
      </c>
      <c r="U546" s="97"/>
      <c r="V546" s="149">
        <f>1/PI()*ATAN('Exhibit4_Impact-Test'!$Y$25*S_RDY_SP)+'Exhibit4_Impact-Test'!$Y$26</f>
        <v>0.58741735961446639</v>
      </c>
      <c r="W546" s="172">
        <f t="shared" si="243"/>
        <v>0.59264749467067412</v>
      </c>
      <c r="X546" s="149">
        <f>1/PI()*ATAN('Exhibit4_Impact-Test'!$Y$25*S_RS_SP)+'Exhibit4_Impact-Test'!$Y$26</f>
        <v>0.83366470947587556</v>
      </c>
      <c r="Y546" s="172">
        <f t="shared" si="244"/>
        <v>0.83664136950969137</v>
      </c>
      <c r="Z546" s="149">
        <f>1/PI()*ATAN('Exhibit4_Impact-Test'!$Y$25*S_5050_SP)+'Exhibit4_Impact-Test'!$Y$26</f>
        <v>0.5</v>
      </c>
      <c r="AA546" s="149">
        <f t="shared" si="245"/>
        <v>0.50540524330443937</v>
      </c>
      <c r="AB546" s="195">
        <f>VLOOKUP(_xlfn.NUMBERVALUE(LEFT(A546,4)),Transactioncosts!$C:$G,5,FALSE)</f>
        <v>95</v>
      </c>
      <c r="AC546" s="174"/>
      <c r="AD546" s="175">
        <f t="shared" si="246"/>
        <v>1.0174405548697636</v>
      </c>
      <c r="AE546" s="149">
        <f t="shared" si="247"/>
        <v>1.0228472986052433</v>
      </c>
      <c r="AF546" s="149">
        <f t="shared" si="248"/>
        <v>1.015521170715036</v>
      </c>
      <c r="AG546" s="176">
        <f t="shared" si="249"/>
        <v>1.0173816838687959</v>
      </c>
      <c r="AH546" s="149">
        <f t="shared" si="250"/>
        <v>1.0226075874328051</v>
      </c>
      <c r="AI546" s="149">
        <f t="shared" si="251"/>
        <v>1.0154698209036439</v>
      </c>
      <c r="AJ546" s="97"/>
      <c r="AK546" s="171">
        <f t="shared" si="252"/>
        <v>1.7290213895519622E-2</v>
      </c>
      <c r="AL546" s="149">
        <f t="shared" si="253"/>
        <v>2.2590207602310446E-2</v>
      </c>
      <c r="AM546" s="149">
        <f t="shared" si="254"/>
        <v>1.5401949398578058E-2</v>
      </c>
      <c r="AN546" s="149">
        <f t="shared" si="259"/>
        <v>2.498969303766077</v>
      </c>
      <c r="AO546" s="149">
        <f t="shared" si="259"/>
        <v>6.8477702956768809</v>
      </c>
      <c r="AP546" s="149">
        <f t="shared" si="259"/>
        <v>2.3892697469271549</v>
      </c>
      <c r="AQ546" s="97"/>
      <c r="AR546" s="171">
        <f t="shared" si="255"/>
        <v>1.7232350363400366E-2</v>
      </c>
      <c r="AS546" s="149">
        <f t="shared" si="256"/>
        <v>2.2355823382769084E-2</v>
      </c>
      <c r="AT546" s="149">
        <f t="shared" si="257"/>
        <v>1.535138313647749E-2</v>
      </c>
      <c r="AU546" s="175">
        <f t="shared" si="260"/>
        <v>2.4494768635874151</v>
      </c>
      <c r="AV546" s="149">
        <f t="shared" si="261"/>
        <v>5.7954248114266962</v>
      </c>
      <c r="AW546" s="149">
        <f t="shared" si="262"/>
        <v>2.365940541411736</v>
      </c>
    </row>
    <row r="547" spans="1:49" ht="15" x14ac:dyDescent="0.25">
      <c r="A547" s="130">
        <v>1916.06</v>
      </c>
      <c r="B547" s="138"/>
      <c r="C547" s="166">
        <f>raw_Data!B553</f>
        <v>9.36</v>
      </c>
      <c r="D547" s="167">
        <f>raw_Data!J553</f>
        <v>4.1250000000000002E-2</v>
      </c>
      <c r="E547" s="167">
        <f>raw_Data!L553</f>
        <v>3.3741726226397262E-3</v>
      </c>
      <c r="F547" s="168">
        <f t="shared" si="237"/>
        <v>9.27</v>
      </c>
      <c r="G547" s="167">
        <f>raw_Data!K553</f>
        <v>4.4498381877022654E-3</v>
      </c>
      <c r="H547" s="167">
        <f t="shared" si="238"/>
        <v>9.7087378640776656E-3</v>
      </c>
      <c r="I547" s="165"/>
      <c r="J547" s="167">
        <f t="shared" si="239"/>
        <v>1.0011798158454077</v>
      </c>
      <c r="K547" s="167">
        <f t="shared" si="258"/>
        <v>4.553988468047443E-3</v>
      </c>
      <c r="L547" s="93"/>
      <c r="M547" s="171">
        <f t="shared" si="234"/>
        <v>1.0045539884680474</v>
      </c>
      <c r="N547" s="172">
        <f t="shared" si="240"/>
        <v>1.0141585760517799</v>
      </c>
      <c r="O547" s="170">
        <f t="shared" si="235"/>
        <v>546</v>
      </c>
      <c r="P547" s="170">
        <f t="shared" si="236"/>
        <v>548</v>
      </c>
      <c r="Q547" s="169"/>
      <c r="R547" s="149">
        <f t="shared" si="241"/>
        <v>0.1392366337365728</v>
      </c>
      <c r="S547" s="173">
        <f t="shared" si="242"/>
        <v>0.74277703290993968</v>
      </c>
      <c r="T547" s="149">
        <v>0</v>
      </c>
      <c r="U547" s="97"/>
      <c r="V547" s="149">
        <f>1/PI()*ATAN('Exhibit4_Impact-Test'!$Y$25*S_RDY_SP)+'Exhibit4_Impact-Test'!$Y$26</f>
        <v>0.58645054720039935</v>
      </c>
      <c r="W547" s="172">
        <f t="shared" si="243"/>
        <v>0.58875642327118838</v>
      </c>
      <c r="X547" s="149">
        <f>1/PI()*ATAN('Exhibit4_Impact-Test'!$Y$25*S_RS_SP)+'Exhibit4_Impact-Test'!$Y$26</f>
        <v>0.81140861451620683</v>
      </c>
      <c r="Y547" s="172">
        <f t="shared" si="244"/>
        <v>0.8128604275334177</v>
      </c>
      <c r="Z547" s="149">
        <f>1/PI()*ATAN('Exhibit4_Impact-Test'!$Y$25*S_5050_SP)+'Exhibit4_Impact-Test'!$Y$26</f>
        <v>0.5</v>
      </c>
      <c r="AA547" s="149">
        <f t="shared" si="245"/>
        <v>0.50237888933584196</v>
      </c>
      <c r="AB547" s="195">
        <f>VLOOKUP(_xlfn.NUMBERVALUE(LEFT(A547,4)),Transactioncosts!$C:$G,5,FALSE)</f>
        <v>95</v>
      </c>
      <c r="AC547" s="174"/>
      <c r="AD547" s="175">
        <f t="shared" si="246"/>
        <v>1.0101866041121614</v>
      </c>
      <c r="AE547" s="149">
        <f t="shared" si="247"/>
        <v>1.0123472335723633</v>
      </c>
      <c r="AF547" s="149">
        <f t="shared" si="248"/>
        <v>1.0093562822599136</v>
      </c>
      <c r="AG547" s="176">
        <f t="shared" si="249"/>
        <v>1.0101856070151018</v>
      </c>
      <c r="AH547" s="149">
        <f t="shared" si="250"/>
        <v>1.0063065447394013</v>
      </c>
      <c r="AI547" s="149">
        <f t="shared" si="251"/>
        <v>1.0093336828112232</v>
      </c>
      <c r="AJ547" s="97"/>
      <c r="AK547" s="171">
        <f t="shared" si="252"/>
        <v>1.0135070334473729E-2</v>
      </c>
      <c r="AL547" s="149">
        <f t="shared" si="253"/>
        <v>1.2271628192603974E-2</v>
      </c>
      <c r="AM547" s="149">
        <f t="shared" si="254"/>
        <v>9.3127833658369491E-3</v>
      </c>
      <c r="AN547" s="149">
        <f t="shared" si="259"/>
        <v>2.5091043741005508</v>
      </c>
      <c r="AO547" s="149">
        <f t="shared" si="259"/>
        <v>6.8600419238694847</v>
      </c>
      <c r="AP547" s="149">
        <f t="shared" si="259"/>
        <v>2.398582530292992</v>
      </c>
      <c r="AQ547" s="97"/>
      <c r="AR547" s="171">
        <f t="shared" si="255"/>
        <v>1.0134083291537685E-2</v>
      </c>
      <c r="AS547" s="149">
        <f t="shared" si="256"/>
        <v>6.2867417016786104E-3</v>
      </c>
      <c r="AT547" s="149">
        <f t="shared" si="257"/>
        <v>9.2903931532907873E-3</v>
      </c>
      <c r="AU547" s="175">
        <f t="shared" si="260"/>
        <v>2.4596109468789527</v>
      </c>
      <c r="AV547" s="149">
        <f t="shared" si="261"/>
        <v>5.8017115531283752</v>
      </c>
      <c r="AW547" s="149">
        <f t="shared" si="262"/>
        <v>2.3752309345650269</v>
      </c>
    </row>
    <row r="548" spans="1:49" ht="15" x14ac:dyDescent="0.25">
      <c r="A548" s="130">
        <v>1916.07</v>
      </c>
      <c r="B548" s="138"/>
      <c r="C548" s="166">
        <f>raw_Data!B554</f>
        <v>9.23</v>
      </c>
      <c r="D548" s="167">
        <f>raw_Data!J554</f>
        <v>4.215E-2</v>
      </c>
      <c r="E548" s="167">
        <f>raw_Data!L554</f>
        <v>3.3862171355991677E-3</v>
      </c>
      <c r="F548" s="168">
        <f t="shared" si="237"/>
        <v>9.36</v>
      </c>
      <c r="G548" s="167">
        <f>raw_Data!K554</f>
        <v>4.5032051282051285E-3</v>
      </c>
      <c r="H548" s="167">
        <f t="shared" si="238"/>
        <v>-1.3888888888888729E-2</v>
      </c>
      <c r="I548" s="165"/>
      <c r="J548" s="167">
        <f t="shared" si="239"/>
        <v>1.0011788666124275</v>
      </c>
      <c r="K548" s="167">
        <f t="shared" si="258"/>
        <v>4.5650837480266659E-3</v>
      </c>
      <c r="L548" s="93"/>
      <c r="M548" s="171">
        <f t="shared" si="234"/>
        <v>1.0045650837480267</v>
      </c>
      <c r="N548" s="172">
        <f t="shared" si="240"/>
        <v>0.99061431623931628</v>
      </c>
      <c r="O548" s="170">
        <f t="shared" si="235"/>
        <v>547</v>
      </c>
      <c r="P548" s="170">
        <f t="shared" si="236"/>
        <v>549</v>
      </c>
      <c r="Q548" s="169"/>
      <c r="R548" s="149">
        <f t="shared" si="241"/>
        <v>0.14332593170923061</v>
      </c>
      <c r="S548" s="173">
        <f t="shared" si="242"/>
        <v>-0.80454378730062348</v>
      </c>
      <c r="T548" s="149">
        <v>0</v>
      </c>
      <c r="U548" s="97"/>
      <c r="V548" s="149">
        <f>1/PI()*ATAN('Exhibit4_Impact-Test'!$Y$25*S_RDY_SP)+'Exhibit4_Impact-Test'!$Y$26</f>
        <v>0.58886138085641626</v>
      </c>
      <c r="W548" s="172">
        <f t="shared" si="243"/>
        <v>0.58547147595235116</v>
      </c>
      <c r="X548" s="149">
        <f>1/PI()*ATAN('Exhibit4_Impact-Test'!$Y$25*S_RS_SP)+'Exhibit4_Impact-Test'!$Y$26</f>
        <v>0.17699844511635121</v>
      </c>
      <c r="Y548" s="172">
        <f t="shared" si="244"/>
        <v>0.17497048710965926</v>
      </c>
      <c r="Z548" s="149">
        <f>1/PI()*ATAN('Exhibit4_Impact-Test'!$Y$25*S_5050_SP)+'Exhibit4_Impact-Test'!$Y$26</f>
        <v>0.5</v>
      </c>
      <c r="AA548" s="149">
        <f t="shared" si="245"/>
        <v>0.49650388142820667</v>
      </c>
      <c r="AB548" s="195">
        <f>VLOOKUP(_xlfn.NUMBERVALUE(LEFT(A548,4)),Transactioncosts!$C:$G,5,FALSE)</f>
        <v>95</v>
      </c>
      <c r="AC548" s="174"/>
      <c r="AD548" s="175">
        <f t="shared" si="246"/>
        <v>0.99635001552884062</v>
      </c>
      <c r="AE548" s="149">
        <f t="shared" si="247"/>
        <v>1.0020958195908052</v>
      </c>
      <c r="AF548" s="149">
        <f t="shared" si="248"/>
        <v>0.99758969999367153</v>
      </c>
      <c r="AG548" s="176">
        <f t="shared" si="249"/>
        <v>0.99623186398954988</v>
      </c>
      <c r="AH548" s="149">
        <f t="shared" si="250"/>
        <v>0.99615150938715002</v>
      </c>
      <c r="AI548" s="149">
        <f t="shared" si="251"/>
        <v>0.99755648686723952</v>
      </c>
      <c r="AJ548" s="97"/>
      <c r="AK548" s="171">
        <f t="shared" si="252"/>
        <v>-3.6566619178154771E-3</v>
      </c>
      <c r="AL548" s="149">
        <f t="shared" si="253"/>
        <v>2.0936264247122978E-3</v>
      </c>
      <c r="AM548" s="149">
        <f t="shared" si="254"/>
        <v>-2.4132094554257496E-3</v>
      </c>
      <c r="AN548" s="149">
        <f t="shared" si="259"/>
        <v>2.5054477121827352</v>
      </c>
      <c r="AO548" s="149">
        <f t="shared" si="259"/>
        <v>6.8621355502941972</v>
      </c>
      <c r="AP548" s="149">
        <f t="shared" si="259"/>
        <v>2.3961693208375663</v>
      </c>
      <c r="AQ548" s="97"/>
      <c r="AR548" s="171">
        <f t="shared" si="255"/>
        <v>-3.7752533198990535E-3</v>
      </c>
      <c r="AS548" s="149">
        <f t="shared" si="256"/>
        <v>-3.8559151077027123E-3</v>
      </c>
      <c r="AT548" s="149">
        <f t="shared" si="257"/>
        <v>-2.4465033831126545E-3</v>
      </c>
      <c r="AU548" s="175">
        <f t="shared" si="260"/>
        <v>2.4558356935590537</v>
      </c>
      <c r="AV548" s="149">
        <f t="shared" si="261"/>
        <v>5.7978556380206721</v>
      </c>
      <c r="AW548" s="149">
        <f t="shared" si="262"/>
        <v>2.3727844311819144</v>
      </c>
    </row>
    <row r="549" spans="1:49" ht="15" x14ac:dyDescent="0.25">
      <c r="A549" s="130">
        <v>1916.08</v>
      </c>
      <c r="B549" s="138"/>
      <c r="C549" s="166">
        <f>raw_Data!B555</f>
        <v>9.3000000000000007</v>
      </c>
      <c r="D549" s="167">
        <f>raw_Data!J555</f>
        <v>4.3058333333333337E-2</v>
      </c>
      <c r="E549" s="167">
        <f>raw_Data!L555</f>
        <v>3.398260058380842E-3</v>
      </c>
      <c r="F549" s="168">
        <f t="shared" si="237"/>
        <v>9.23</v>
      </c>
      <c r="G549" s="167">
        <f>raw_Data!K555</f>
        <v>4.6650415312387145E-3</v>
      </c>
      <c r="H549" s="167">
        <f t="shared" si="238"/>
        <v>7.5839653304441423E-3</v>
      </c>
      <c r="I549" s="165"/>
      <c r="J549" s="167">
        <f t="shared" si="239"/>
        <v>1.0011779184784393</v>
      </c>
      <c r="K549" s="167">
        <f t="shared" si="258"/>
        <v>4.5761785368201302E-3</v>
      </c>
      <c r="L549" s="93"/>
      <c r="M549" s="171">
        <f t="shared" si="234"/>
        <v>1.0045761785368201</v>
      </c>
      <c r="N549" s="172">
        <f t="shared" si="240"/>
        <v>1.012249006861683</v>
      </c>
      <c r="O549" s="170">
        <f t="shared" si="235"/>
        <v>548</v>
      </c>
      <c r="P549" s="170">
        <f t="shared" si="236"/>
        <v>550</v>
      </c>
      <c r="Q549" s="169"/>
      <c r="R549" s="149">
        <f t="shared" si="241"/>
        <v>0.15883533849270834</v>
      </c>
      <c r="S549" s="173">
        <f t="shared" si="242"/>
        <v>0.69132535889163771</v>
      </c>
      <c r="T549" s="149">
        <v>0</v>
      </c>
      <c r="U549" s="97"/>
      <c r="V549" s="149">
        <f>1/PI()*ATAN('Exhibit4_Impact-Test'!$Y$25*S_RDY_SP)+'Exhibit4_Impact-Test'!$Y$26</f>
        <v>0.59790848008821251</v>
      </c>
      <c r="W549" s="172">
        <f t="shared" si="243"/>
        <v>0.59973638429722975</v>
      </c>
      <c r="X549" s="149">
        <f>1/PI()*ATAN('Exhibit4_Impact-Test'!$Y$25*S_RS_SP)+'Exhibit4_Impact-Test'!$Y$26</f>
        <v>0.80068735065230823</v>
      </c>
      <c r="Y549" s="172">
        <f t="shared" si="244"/>
        <v>0.80189884829551494</v>
      </c>
      <c r="Z549" s="149">
        <f>1/PI()*ATAN('Exhibit4_Impact-Test'!$Y$25*S_5050_SP)+'Exhibit4_Impact-Test'!$Y$26</f>
        <v>0.5</v>
      </c>
      <c r="AA549" s="149">
        <f t="shared" si="245"/>
        <v>0.50190220460861279</v>
      </c>
      <c r="AB549" s="195">
        <f>VLOOKUP(_xlfn.NUMBERVALUE(LEFT(A549,4)),Transactioncosts!$C:$G,5,FALSE)</f>
        <v>95</v>
      </c>
      <c r="AC549" s="174"/>
      <c r="AD549" s="175">
        <f t="shared" si="246"/>
        <v>1.0091638276585166</v>
      </c>
      <c r="AE549" s="149">
        <f t="shared" si="247"/>
        <v>1.0107197151202645</v>
      </c>
      <c r="AF549" s="149">
        <f t="shared" si="248"/>
        <v>1.0084125926992515</v>
      </c>
      <c r="AG549" s="176">
        <f t="shared" si="249"/>
        <v>1.0091556293366646</v>
      </c>
      <c r="AH549" s="149">
        <f t="shared" si="250"/>
        <v>1.0103387154000183</v>
      </c>
      <c r="AI549" s="149">
        <f t="shared" si="251"/>
        <v>1.0083945217554697</v>
      </c>
      <c r="AJ549" s="97"/>
      <c r="AK549" s="171">
        <f t="shared" si="252"/>
        <v>9.1220945527461638E-3</v>
      </c>
      <c r="AL549" s="149">
        <f t="shared" si="253"/>
        <v>1.0662666309998039E-2</v>
      </c>
      <c r="AM549" s="149">
        <f t="shared" si="254"/>
        <v>8.3774040553728796E-3</v>
      </c>
      <c r="AN549" s="149">
        <f t="shared" si="259"/>
        <v>2.5145698067354814</v>
      </c>
      <c r="AO549" s="149">
        <f t="shared" si="259"/>
        <v>6.8727982166041954</v>
      </c>
      <c r="AP549" s="149">
        <f t="shared" si="259"/>
        <v>2.4045467248929393</v>
      </c>
      <c r="AQ549" s="97"/>
      <c r="AR549" s="171">
        <f t="shared" si="255"/>
        <v>9.1139706436953044E-3</v>
      </c>
      <c r="AS549" s="149">
        <f t="shared" si="256"/>
        <v>1.028563641417121E-2</v>
      </c>
      <c r="AT549" s="149">
        <f t="shared" si="257"/>
        <v>8.3594837062698057E-3</v>
      </c>
      <c r="AU549" s="175">
        <f t="shared" si="260"/>
        <v>2.4649496642027491</v>
      </c>
      <c r="AV549" s="149">
        <f t="shared" si="261"/>
        <v>5.8081412744348428</v>
      </c>
      <c r="AW549" s="149">
        <f t="shared" si="262"/>
        <v>2.3811439148881841</v>
      </c>
    </row>
    <row r="550" spans="1:49" ht="15" x14ac:dyDescent="0.25">
      <c r="A550" s="130">
        <v>1916.09</v>
      </c>
      <c r="B550" s="138"/>
      <c r="C550" s="166">
        <f>raw_Data!B556</f>
        <v>9.68</v>
      </c>
      <c r="D550" s="167">
        <f>raw_Data!J556</f>
        <v>4.3958333333333328E-2</v>
      </c>
      <c r="E550" s="167">
        <f>raw_Data!L556</f>
        <v>3.4103013914235092E-3</v>
      </c>
      <c r="F550" s="168">
        <f t="shared" si="237"/>
        <v>9.3000000000000007</v>
      </c>
      <c r="G550" s="167">
        <f>raw_Data!K556</f>
        <v>4.7267025089605726E-3</v>
      </c>
      <c r="H550" s="167">
        <f t="shared" si="238"/>
        <v>4.086021505376336E-2</v>
      </c>
      <c r="I550" s="165"/>
      <c r="J550" s="167">
        <f t="shared" si="239"/>
        <v>1.0011769714418586</v>
      </c>
      <c r="K550" s="167">
        <f t="shared" si="258"/>
        <v>4.5872728332820856E-3</v>
      </c>
      <c r="L550" s="93"/>
      <c r="M550" s="171">
        <f t="shared" si="234"/>
        <v>1.0045872728332821</v>
      </c>
      <c r="N550" s="172">
        <f t="shared" si="240"/>
        <v>1.0455869175627239</v>
      </c>
      <c r="O550" s="170">
        <f t="shared" si="235"/>
        <v>549</v>
      </c>
      <c r="P550" s="170">
        <f t="shared" si="236"/>
        <v>551</v>
      </c>
      <c r="Q550" s="169"/>
      <c r="R550" s="149">
        <f t="shared" si="241"/>
        <v>0.16350136256866632</v>
      </c>
      <c r="S550" s="173">
        <f t="shared" si="242"/>
        <v>0.92321786844733866</v>
      </c>
      <c r="T550" s="149">
        <v>0</v>
      </c>
      <c r="U550" s="97"/>
      <c r="V550" s="149">
        <f>1/PI()*ATAN('Exhibit4_Impact-Test'!$Y$25*S_RDY_SP)+'Exhibit4_Impact-Test'!$Y$26</f>
        <v>0.60059936554481641</v>
      </c>
      <c r="W550" s="172">
        <f t="shared" si="243"/>
        <v>0.61015520900005304</v>
      </c>
      <c r="X550" s="149">
        <f>1/PI()*ATAN('Exhibit4_Impact-Test'!$Y$25*S_RS_SP)+'Exhibit4_Impact-Test'!$Y$26</f>
        <v>0.84200408200563848</v>
      </c>
      <c r="Y550" s="172">
        <f t="shared" si="244"/>
        <v>0.84725311124160918</v>
      </c>
      <c r="Z550" s="149">
        <f>1/PI()*ATAN('Exhibit4_Impact-Test'!$Y$25*S_5050_SP)+'Exhibit4_Impact-Test'!$Y$26</f>
        <v>0.5</v>
      </c>
      <c r="AA550" s="149">
        <f t="shared" si="245"/>
        <v>0.50999906371895232</v>
      </c>
      <c r="AB550" s="195">
        <f>VLOOKUP(_xlfn.NUMBERVALUE(LEFT(A550,4)),Transactioncosts!$C:$G,5,FALSE)</f>
        <v>95</v>
      </c>
      <c r="AC550" s="174"/>
      <c r="AD550" s="175">
        <f t="shared" si="246"/>
        <v>1.0292116334453478</v>
      </c>
      <c r="AE550" s="149">
        <f t="shared" si="247"/>
        <v>1.0391091410562532</v>
      </c>
      <c r="AF550" s="149">
        <f t="shared" si="248"/>
        <v>1.0250870951980029</v>
      </c>
      <c r="AG550" s="176">
        <f t="shared" si="249"/>
        <v>1.0290583298287508</v>
      </c>
      <c r="AH550" s="149">
        <f t="shared" si="250"/>
        <v>1.0390280379656316</v>
      </c>
      <c r="AI550" s="149">
        <f t="shared" si="251"/>
        <v>1.0249921040926728</v>
      </c>
      <c r="AJ550" s="97"/>
      <c r="AK550" s="171">
        <f t="shared" si="252"/>
        <v>2.8793104748032369E-2</v>
      </c>
      <c r="AL550" s="149">
        <f t="shared" si="253"/>
        <v>3.8363750927802712E-2</v>
      </c>
      <c r="AM550" s="149">
        <f t="shared" si="254"/>
        <v>2.4777579905427824E-2</v>
      </c>
      <c r="AN550" s="149">
        <f t="shared" si="259"/>
        <v>2.5433629114835137</v>
      </c>
      <c r="AO550" s="149">
        <f t="shared" si="259"/>
        <v>6.9111619675319984</v>
      </c>
      <c r="AP550" s="149">
        <f t="shared" si="259"/>
        <v>2.4293243047983673</v>
      </c>
      <c r="AQ550" s="97"/>
      <c r="AR550" s="171">
        <f t="shared" si="255"/>
        <v>2.8644141181915248E-2</v>
      </c>
      <c r="AS550" s="149">
        <f t="shared" si="256"/>
        <v>3.8285697282950511E-2</v>
      </c>
      <c r="AT550" s="149">
        <f t="shared" si="257"/>
        <v>2.4684909236479115E-2</v>
      </c>
      <c r="AU550" s="175">
        <f t="shared" si="260"/>
        <v>2.4935938053846645</v>
      </c>
      <c r="AV550" s="149">
        <f t="shared" si="261"/>
        <v>5.8464269717177935</v>
      </c>
      <c r="AW550" s="149">
        <f t="shared" si="262"/>
        <v>2.4058288241246633</v>
      </c>
    </row>
    <row r="551" spans="1:49" ht="15" x14ac:dyDescent="0.25">
      <c r="A551" s="130">
        <v>1916.1</v>
      </c>
      <c r="B551" s="138"/>
      <c r="C551" s="166">
        <f>raw_Data!B557</f>
        <v>9.98</v>
      </c>
      <c r="D551" s="167">
        <f>raw_Data!J557</f>
        <v>4.4858333333333333E-2</v>
      </c>
      <c r="E551" s="167">
        <f>raw_Data!L557</f>
        <v>3.4223411351659294E-3</v>
      </c>
      <c r="F551" s="168">
        <f t="shared" si="237"/>
        <v>9.68</v>
      </c>
      <c r="G551" s="167">
        <f>raw_Data!K557</f>
        <v>4.634125344352617E-3</v>
      </c>
      <c r="H551" s="167">
        <f t="shared" si="238"/>
        <v>3.0991735537190257E-2</v>
      </c>
      <c r="I551" s="165"/>
      <c r="J551" s="167">
        <f t="shared" si="239"/>
        <v>1.0011760255011455</v>
      </c>
      <c r="K551" s="167">
        <f t="shared" si="258"/>
        <v>4.5983666363114128E-3</v>
      </c>
      <c r="L551" s="93"/>
      <c r="M551" s="171">
        <f t="shared" si="234"/>
        <v>1.0045983666363114</v>
      </c>
      <c r="N551" s="172">
        <f t="shared" si="240"/>
        <v>1.0356258608815427</v>
      </c>
      <c r="O551" s="170">
        <f t="shared" si="235"/>
        <v>550</v>
      </c>
      <c r="P551" s="170">
        <f t="shared" si="236"/>
        <v>552</v>
      </c>
      <c r="Q551" s="169"/>
      <c r="R551" s="149">
        <f t="shared" si="241"/>
        <v>0.15213314672708411</v>
      </c>
      <c r="S551" s="173">
        <f t="shared" si="242"/>
        <v>0.90086920148071226</v>
      </c>
      <c r="T551" s="149">
        <v>0</v>
      </c>
      <c r="U551" s="97"/>
      <c r="V551" s="149">
        <f>1/PI()*ATAN('Exhibit4_Impact-Test'!$Y$25*S_RDY_SP)+'Exhibit4_Impact-Test'!$Y$26</f>
        <v>0.59401798620035606</v>
      </c>
      <c r="W551" s="172">
        <f t="shared" si="243"/>
        <v>0.60133215600498979</v>
      </c>
      <c r="X551" s="149">
        <f>1/PI()*ATAN('Exhibit4_Impact-Test'!$Y$25*S_RS_SP)+'Exhibit4_Impact-Test'!$Y$26</f>
        <v>0.83871594380776116</v>
      </c>
      <c r="Y551" s="172">
        <f t="shared" si="244"/>
        <v>0.84278837533379103</v>
      </c>
      <c r="Z551" s="149">
        <f>1/PI()*ATAN('Exhibit4_Impact-Test'!$Y$25*S_5050_SP)+'Exhibit4_Impact-Test'!$Y$26</f>
        <v>0.5</v>
      </c>
      <c r="AA551" s="149">
        <f t="shared" si="245"/>
        <v>0.50760394221055294</v>
      </c>
      <c r="AB551" s="195">
        <f>VLOOKUP(_xlfn.NUMBERVALUE(LEFT(A551,4)),Transactioncosts!$C:$G,5,FALSE)</f>
        <v>95</v>
      </c>
      <c r="AC551" s="174"/>
      <c r="AD551" s="175">
        <f t="shared" si="246"/>
        <v>1.023029256284707</v>
      </c>
      <c r="AE551" s="149">
        <f t="shared" si="247"/>
        <v>1.0306216207561905</v>
      </c>
      <c r="AF551" s="149">
        <f t="shared" si="248"/>
        <v>1.0201121137589271</v>
      </c>
      <c r="AG551" s="176">
        <f t="shared" si="249"/>
        <v>1.0229217412027591</v>
      </c>
      <c r="AH551" s="149">
        <f t="shared" si="250"/>
        <v>1.0305388387518115</v>
      </c>
      <c r="AI551" s="149">
        <f t="shared" si="251"/>
        <v>1.0200398763079268</v>
      </c>
      <c r="AJ551" s="97"/>
      <c r="AK551" s="171">
        <f t="shared" si="252"/>
        <v>2.2768085079334737E-2</v>
      </c>
      <c r="AL551" s="149">
        <f t="shared" si="253"/>
        <v>3.0162135496699459E-2</v>
      </c>
      <c r="AM551" s="149">
        <f t="shared" si="254"/>
        <v>1.991253670584776E-2</v>
      </c>
      <c r="AN551" s="149">
        <f t="shared" si="259"/>
        <v>2.5661309965628485</v>
      </c>
      <c r="AO551" s="149">
        <f t="shared" si="259"/>
        <v>6.9413241030286983</v>
      </c>
      <c r="AP551" s="149">
        <f t="shared" si="259"/>
        <v>2.4492368415042152</v>
      </c>
      <c r="AQ551" s="97"/>
      <c r="AR551" s="171">
        <f t="shared" si="255"/>
        <v>2.2662984730226824E-2</v>
      </c>
      <c r="AS551" s="149">
        <f t="shared" si="256"/>
        <v>3.0081809868443214E-2</v>
      </c>
      <c r="AT551" s="149">
        <f t="shared" si="257"/>
        <v>1.9841720951548895E-2</v>
      </c>
      <c r="AU551" s="175">
        <f t="shared" si="260"/>
        <v>2.5162567901148911</v>
      </c>
      <c r="AV551" s="149">
        <f t="shared" si="261"/>
        <v>5.8765087815862369</v>
      </c>
      <c r="AW551" s="149">
        <f t="shared" si="262"/>
        <v>2.4256705450762119</v>
      </c>
    </row>
    <row r="552" spans="1:49" ht="15" x14ac:dyDescent="0.25">
      <c r="A552" s="130">
        <v>1916.11</v>
      </c>
      <c r="B552" s="138"/>
      <c r="C552" s="166">
        <f>raw_Data!B558</f>
        <v>10.210000000000001</v>
      </c>
      <c r="D552" s="167">
        <f>raw_Data!J558</f>
        <v>4.5766666666666671E-2</v>
      </c>
      <c r="E552" s="167">
        <f>raw_Data!L558</f>
        <v>3.4343792900468628E-3</v>
      </c>
      <c r="F552" s="168">
        <f t="shared" si="237"/>
        <v>9.98</v>
      </c>
      <c r="G552" s="167">
        <f>raw_Data!K558</f>
        <v>4.5858383433533736E-3</v>
      </c>
      <c r="H552" s="167">
        <f t="shared" si="238"/>
        <v>2.3046092184368705E-2</v>
      </c>
      <c r="I552" s="165"/>
      <c r="J552" s="167">
        <f t="shared" si="239"/>
        <v>1.0011750806547637</v>
      </c>
      <c r="K552" s="167">
        <f t="shared" si="258"/>
        <v>4.6094599448105456E-3</v>
      </c>
      <c r="L552" s="93"/>
      <c r="M552" s="171">
        <f t="shared" si="234"/>
        <v>1.0046094599448105</v>
      </c>
      <c r="N552" s="172">
        <f t="shared" si="240"/>
        <v>1.0276319305277222</v>
      </c>
      <c r="O552" s="170">
        <f t="shared" si="235"/>
        <v>551</v>
      </c>
      <c r="P552" s="170">
        <f t="shared" si="236"/>
        <v>553</v>
      </c>
      <c r="Q552" s="169"/>
      <c r="R552" s="149">
        <f t="shared" si="241"/>
        <v>0.14528860289761794</v>
      </c>
      <c r="S552" s="173">
        <f t="shared" si="242"/>
        <v>0.87070103115471809</v>
      </c>
      <c r="T552" s="149">
        <v>0</v>
      </c>
      <c r="U552" s="97"/>
      <c r="V552" s="149">
        <f>1/PI()*ATAN('Exhibit4_Impact-Test'!$Y$25*S_RDY_SP)+'Exhibit4_Impact-Test'!$Y$26</f>
        <v>0.59001477895785415</v>
      </c>
      <c r="W552" s="172">
        <f t="shared" si="243"/>
        <v>0.59548434520705573</v>
      </c>
      <c r="X552" s="149">
        <f>1/PI()*ATAN('Exhibit4_Impact-Test'!$Y$25*S_RS_SP)+'Exhibit4_Impact-Test'!$Y$26</f>
        <v>0.83407448013601426</v>
      </c>
      <c r="Y552" s="172">
        <f t="shared" si="244"/>
        <v>0.83718655307813106</v>
      </c>
      <c r="Z552" s="149">
        <f>1/PI()*ATAN('Exhibit4_Impact-Test'!$Y$25*S_5050_SP)+'Exhibit4_Impact-Test'!$Y$26</f>
        <v>0.5</v>
      </c>
      <c r="AA552" s="149">
        <f t="shared" si="245"/>
        <v>0.50566430510933513</v>
      </c>
      <c r="AB552" s="195">
        <f>VLOOKUP(_xlfn.NUMBERVALUE(LEFT(A552,4)),Transactioncosts!$C:$G,5,FALSE)</f>
        <v>95</v>
      </c>
      <c r="AC552" s="174"/>
      <c r="AD552" s="175">
        <f t="shared" si="246"/>
        <v>1.0181930578368508</v>
      </c>
      <c r="AE552" s="149">
        <f t="shared" si="247"/>
        <v>1.0238119151276992</v>
      </c>
      <c r="AF552" s="149">
        <f t="shared" si="248"/>
        <v>1.0161206952362662</v>
      </c>
      <c r="AG552" s="176">
        <f t="shared" si="249"/>
        <v>1.0181224336512305</v>
      </c>
      <c r="AH552" s="149">
        <f t="shared" si="250"/>
        <v>1.0173623576189084</v>
      </c>
      <c r="AI552" s="149">
        <f t="shared" si="251"/>
        <v>1.0160668843377276</v>
      </c>
      <c r="AJ552" s="97"/>
      <c r="AK552" s="171">
        <f t="shared" si="252"/>
        <v>1.8029544388656591E-2</v>
      </c>
      <c r="AL552" s="149">
        <f t="shared" si="253"/>
        <v>2.353283311359116E-2</v>
      </c>
      <c r="AM552" s="149">
        <f t="shared" si="254"/>
        <v>1.5992136624663564E-2</v>
      </c>
      <c r="AN552" s="149">
        <f t="shared" si="259"/>
        <v>2.5841605409515052</v>
      </c>
      <c r="AO552" s="149">
        <f t="shared" si="259"/>
        <v>6.9648569361422892</v>
      </c>
      <c r="AP552" s="149">
        <f t="shared" si="259"/>
        <v>2.4652289781288785</v>
      </c>
      <c r="AQ552" s="97"/>
      <c r="AR552" s="171">
        <f t="shared" si="255"/>
        <v>1.7960179709220772E-2</v>
      </c>
      <c r="AS552" s="149">
        <f t="shared" si="256"/>
        <v>1.7213354116703911E-2</v>
      </c>
      <c r="AT552" s="149">
        <f t="shared" si="257"/>
        <v>1.5939178030592756E-2</v>
      </c>
      <c r="AU552" s="175">
        <f t="shared" si="260"/>
        <v>2.5342169698241119</v>
      </c>
      <c r="AV552" s="149">
        <f t="shared" si="261"/>
        <v>5.8937221357029408</v>
      </c>
      <c r="AW552" s="149">
        <f t="shared" si="262"/>
        <v>2.4416097231068048</v>
      </c>
    </row>
    <row r="553" spans="1:49" ht="15" x14ac:dyDescent="0.25">
      <c r="A553" s="130">
        <v>1916.12</v>
      </c>
      <c r="B553" s="138"/>
      <c r="C553" s="166">
        <f>raw_Data!B559</f>
        <v>9.8000000000000007</v>
      </c>
      <c r="D553" s="167">
        <f>raw_Data!J559</f>
        <v>4.6666666666666669E-2</v>
      </c>
      <c r="E553" s="167">
        <f>raw_Data!L559</f>
        <v>3.4464158565041814E-3</v>
      </c>
      <c r="F553" s="168">
        <f t="shared" si="237"/>
        <v>10.210000000000001</v>
      </c>
      <c r="G553" s="167">
        <f>raw_Data!K559</f>
        <v>4.5706823375775384E-3</v>
      </c>
      <c r="H553" s="167">
        <f t="shared" si="238"/>
        <v>-4.0156709108716937E-2</v>
      </c>
      <c r="I553" s="165"/>
      <c r="J553" s="167">
        <f t="shared" si="239"/>
        <v>1.001174136901092</v>
      </c>
      <c r="K553" s="167">
        <f t="shared" si="258"/>
        <v>4.620552757596208E-3</v>
      </c>
      <c r="L553" s="93"/>
      <c r="M553" s="171">
        <f t="shared" si="234"/>
        <v>1.0046205527575962</v>
      </c>
      <c r="N553" s="172">
        <f t="shared" si="240"/>
        <v>0.96441397322886058</v>
      </c>
      <c r="O553" s="170">
        <f t="shared" si="235"/>
        <v>552</v>
      </c>
      <c r="P553" s="170">
        <f t="shared" si="236"/>
        <v>554</v>
      </c>
      <c r="Q553" s="169"/>
      <c r="R553" s="149">
        <f t="shared" si="241"/>
        <v>0.14194806990735026</v>
      </c>
      <c r="S553" s="173">
        <f t="shared" si="242"/>
        <v>-0.92121372931481427</v>
      </c>
      <c r="T553" s="149">
        <v>0</v>
      </c>
      <c r="U553" s="97"/>
      <c r="V553" s="149">
        <f>1/PI()*ATAN('Exhibit4_Impact-Test'!$Y$25*S_RDY_SP)+'Exhibit4_Impact-Test'!$Y$26</f>
        <v>0.58805022040491273</v>
      </c>
      <c r="W553" s="172">
        <f t="shared" si="243"/>
        <v>0.57812141574596687</v>
      </c>
      <c r="X553" s="149">
        <f>1/PI()*ATAN('Exhibit4_Impact-Test'!$Y$25*S_RS_SP)+'Exhibit4_Impact-Test'!$Y$26</f>
        <v>0.15828576267910499</v>
      </c>
      <c r="Y553" s="172">
        <f t="shared" si="244"/>
        <v>0.15291962833800488</v>
      </c>
      <c r="Z553" s="149">
        <f>1/PI()*ATAN('Exhibit4_Impact-Test'!$Y$25*S_5050_SP)+'Exhibit4_Impact-Test'!$Y$26</f>
        <v>0.5</v>
      </c>
      <c r="AA553" s="149">
        <f t="shared" si="245"/>
        <v>0.48979028071927971</v>
      </c>
      <c r="AB553" s="195">
        <f>VLOOKUP(_xlfn.NUMBERVALUE(LEFT(A553,4)),Transactioncosts!$C:$G,5,FALSE)</f>
        <v>95</v>
      </c>
      <c r="AC553" s="174"/>
      <c r="AD553" s="175">
        <f t="shared" si="246"/>
        <v>0.98097706480399549</v>
      </c>
      <c r="AE553" s="149">
        <f t="shared" si="247"/>
        <v>0.99825642365217226</v>
      </c>
      <c r="AF553" s="149">
        <f t="shared" si="248"/>
        <v>0.98451726299322839</v>
      </c>
      <c r="AG553" s="176">
        <f t="shared" si="249"/>
        <v>0.98073057340325742</v>
      </c>
      <c r="AH553" s="149">
        <f t="shared" si="250"/>
        <v>0.99813474735461749</v>
      </c>
      <c r="AI553" s="149">
        <f t="shared" si="251"/>
        <v>0.98442027066006155</v>
      </c>
      <c r="AJ553" s="97"/>
      <c r="AK553" s="171">
        <f t="shared" si="252"/>
        <v>-1.9206199094770199E-2</v>
      </c>
      <c r="AL553" s="149">
        <f t="shared" si="253"/>
        <v>-1.745098146239825E-3</v>
      </c>
      <c r="AM553" s="149">
        <f t="shared" si="254"/>
        <v>-1.5603846274334426E-2</v>
      </c>
      <c r="AN553" s="149">
        <f t="shared" si="259"/>
        <v>2.5649543418567351</v>
      </c>
      <c r="AO553" s="149">
        <f t="shared" si="259"/>
        <v>6.963111837996049</v>
      </c>
      <c r="AP553" s="149">
        <f t="shared" si="259"/>
        <v>2.4496251318545439</v>
      </c>
      <c r="AQ553" s="97"/>
      <c r="AR553" s="171">
        <f t="shared" si="255"/>
        <v>-1.9457501987448497E-2</v>
      </c>
      <c r="AS553" s="149">
        <f t="shared" si="256"/>
        <v>-1.8669943953041547E-3</v>
      </c>
      <c r="AT553" s="149">
        <f t="shared" si="257"/>
        <v>-1.570236878364465E-2</v>
      </c>
      <c r="AU553" s="175">
        <f t="shared" si="260"/>
        <v>2.5147594678366634</v>
      </c>
      <c r="AV553" s="149">
        <f t="shared" si="261"/>
        <v>5.8918551413076363</v>
      </c>
      <c r="AW553" s="149">
        <f t="shared" si="262"/>
        <v>2.4259073543231602</v>
      </c>
    </row>
    <row r="554" spans="1:49" ht="15" x14ac:dyDescent="0.25">
      <c r="A554" s="130">
        <v>1917.01</v>
      </c>
      <c r="B554" s="138"/>
      <c r="C554" s="166">
        <f>raw_Data!B560</f>
        <v>9.57</v>
      </c>
      <c r="D554" s="167">
        <f>raw_Data!J560</f>
        <v>4.7566666666666667E-2</v>
      </c>
      <c r="E554" s="167">
        <f>raw_Data!L560</f>
        <v>3.4584508349766452E-3</v>
      </c>
      <c r="F554" s="168">
        <f t="shared" si="237"/>
        <v>9.8000000000000007</v>
      </c>
      <c r="G554" s="167">
        <f>raw_Data!K560</f>
        <v>4.8537414965986389E-3</v>
      </c>
      <c r="H554" s="167">
        <f t="shared" si="238"/>
        <v>-2.34693877551021E-2</v>
      </c>
      <c r="I554" s="165"/>
      <c r="J554" s="167">
        <f t="shared" si="239"/>
        <v>1.0011731942386857</v>
      </c>
      <c r="K554" s="167">
        <f t="shared" si="258"/>
        <v>4.631645073662316E-3</v>
      </c>
      <c r="L554" s="93"/>
      <c r="M554" s="171">
        <f t="shared" si="234"/>
        <v>1.0046316450736623</v>
      </c>
      <c r="N554" s="172">
        <f t="shared" si="240"/>
        <v>0.98138435374149657</v>
      </c>
      <c r="O554" s="170">
        <f t="shared" si="235"/>
        <v>553</v>
      </c>
      <c r="P554" s="170">
        <f t="shared" si="236"/>
        <v>555</v>
      </c>
      <c r="Q554" s="169"/>
      <c r="R554" s="149">
        <f t="shared" si="241"/>
        <v>0.1695540915942228</v>
      </c>
      <c r="S554" s="173">
        <f t="shared" si="242"/>
        <v>-0.87195567681218844</v>
      </c>
      <c r="T554" s="149">
        <v>0</v>
      </c>
      <c r="U554" s="97"/>
      <c r="V554" s="149">
        <f>1/PI()*ATAN('Exhibit4_Impact-Test'!$Y$25*S_RDY_SP)+'Exhibit4_Impact-Test'!$Y$26</f>
        <v>0.60406787898155678</v>
      </c>
      <c r="W554" s="172">
        <f t="shared" si="243"/>
        <v>0.59845500273843877</v>
      </c>
      <c r="X554" s="149">
        <f>1/PI()*ATAN('Exhibit4_Impact-Test'!$Y$25*S_RS_SP)+'Exhibit4_Impact-Test'!$Y$26</f>
        <v>0.16572765965956321</v>
      </c>
      <c r="Y554" s="172">
        <f t="shared" si="244"/>
        <v>0.16251594429590555</v>
      </c>
      <c r="Z554" s="149">
        <f>1/PI()*ATAN('Exhibit4_Impact-Test'!$Y$25*S_5050_SP)+'Exhibit4_Impact-Test'!$Y$26</f>
        <v>0.5</v>
      </c>
      <c r="AA554" s="149">
        <f t="shared" si="245"/>
        <v>0.49414725476883498</v>
      </c>
      <c r="AB554" s="195">
        <f>VLOOKUP(_xlfn.NUMBERVALUE(LEFT(A554,4)),Transactioncosts!$C:$G,5,FALSE)</f>
        <v>90</v>
      </c>
      <c r="AC554" s="174"/>
      <c r="AD554" s="175">
        <f t="shared" si="246"/>
        <v>0.99058870310657454</v>
      </c>
      <c r="AE554" s="149">
        <f t="shared" si="247"/>
        <v>1.0007789258877584</v>
      </c>
      <c r="AF554" s="149">
        <f t="shared" si="248"/>
        <v>0.99300799940757944</v>
      </c>
      <c r="AG554" s="176">
        <f t="shared" si="249"/>
        <v>0.99044190016269062</v>
      </c>
      <c r="AH554" s="149">
        <f t="shared" si="250"/>
        <v>1.0007139056636141</v>
      </c>
      <c r="AI554" s="149">
        <f t="shared" si="251"/>
        <v>0.99295532470049896</v>
      </c>
      <c r="AJ554" s="97"/>
      <c r="AK554" s="171">
        <f t="shared" si="252"/>
        <v>-9.4558629849160938E-3</v>
      </c>
      <c r="AL554" s="149">
        <f t="shared" si="253"/>
        <v>7.7862268242853607E-4</v>
      </c>
      <c r="AM554" s="149">
        <f t="shared" si="254"/>
        <v>-7.016559171245617E-3</v>
      </c>
      <c r="AN554" s="149">
        <f t="shared" si="259"/>
        <v>2.5554984788718191</v>
      </c>
      <c r="AO554" s="149">
        <f t="shared" si="259"/>
        <v>6.9638904606784777</v>
      </c>
      <c r="AP554" s="149">
        <f t="shared" si="259"/>
        <v>2.4426085726832985</v>
      </c>
      <c r="AQ554" s="97"/>
      <c r="AR554" s="171">
        <f t="shared" si="255"/>
        <v>-9.6040716434904437E-3</v>
      </c>
      <c r="AS554" s="149">
        <f t="shared" si="256"/>
        <v>7.1365095418425757E-4</v>
      </c>
      <c r="AT554" s="149">
        <f t="shared" si="257"/>
        <v>-7.0696061801741317E-3</v>
      </c>
      <c r="AU554" s="175">
        <f t="shared" si="260"/>
        <v>2.5051553961931727</v>
      </c>
      <c r="AV554" s="149">
        <f t="shared" si="261"/>
        <v>5.8925687922618204</v>
      </c>
      <c r="AW554" s="149">
        <f t="shared" si="262"/>
        <v>2.4188377481429861</v>
      </c>
    </row>
    <row r="555" spans="1:49" ht="15" x14ac:dyDescent="0.25">
      <c r="A555" s="130">
        <v>1917.02</v>
      </c>
      <c r="B555" s="138"/>
      <c r="C555" s="166">
        <f>raw_Data!B561</f>
        <v>9.0299999999999994</v>
      </c>
      <c r="D555" s="167">
        <f>raw_Data!J561</f>
        <v>4.8474999999999997E-2</v>
      </c>
      <c r="E555" s="167">
        <f>raw_Data!L561</f>
        <v>3.4811792409892295E-3</v>
      </c>
      <c r="F555" s="168">
        <f t="shared" si="237"/>
        <v>9.57</v>
      </c>
      <c r="G555" s="167">
        <f>raw_Data!K561</f>
        <v>5.0653082549634272E-3</v>
      </c>
      <c r="H555" s="167">
        <f t="shared" si="238"/>
        <v>-5.6426332288401326E-2</v>
      </c>
      <c r="I555" s="165"/>
      <c r="J555" s="167">
        <f t="shared" si="239"/>
        <v>1.0022141252374794</v>
      </c>
      <c r="K555" s="167">
        <f t="shared" si="258"/>
        <v>5.6953044784686657E-3</v>
      </c>
      <c r="L555" s="93"/>
      <c r="M555" s="171">
        <f t="shared" si="234"/>
        <v>1.0056953044784687</v>
      </c>
      <c r="N555" s="172">
        <f t="shared" si="240"/>
        <v>0.9486389759665621</v>
      </c>
      <c r="O555" s="170">
        <f t="shared" si="235"/>
        <v>554</v>
      </c>
      <c r="P555" s="170">
        <f t="shared" si="236"/>
        <v>556</v>
      </c>
      <c r="Q555" s="169"/>
      <c r="R555" s="149">
        <f t="shared" si="241"/>
        <v>0.18851511440336582</v>
      </c>
      <c r="S555" s="173">
        <f t="shared" si="242"/>
        <v>-0.9422482531522014</v>
      </c>
      <c r="T555" s="149">
        <v>0</v>
      </c>
      <c r="U555" s="97"/>
      <c r="V555" s="149">
        <f>1/PI()*ATAN('Exhibit4_Impact-Test'!$Y$25*S_RDY_SP)+'Exhibit4_Impact-Test'!$Y$26</f>
        <v>0.61476644094776534</v>
      </c>
      <c r="W555" s="172">
        <f t="shared" si="243"/>
        <v>0.60084483605786232</v>
      </c>
      <c r="X555" s="149">
        <f>1/PI()*ATAN('Exhibit4_Impact-Test'!$Y$25*S_RS_SP)+'Exhibit4_Impact-Test'!$Y$26</f>
        <v>0.155291474946543</v>
      </c>
      <c r="Y555" s="172">
        <f t="shared" si="244"/>
        <v>0.1477832882905421</v>
      </c>
      <c r="Z555" s="149">
        <f>1/PI()*ATAN('Exhibit4_Impact-Test'!$Y$25*S_5050_SP)+'Exhibit4_Impact-Test'!$Y$26</f>
        <v>0.5</v>
      </c>
      <c r="AA555" s="149">
        <f t="shared" si="245"/>
        <v>0.48540261789326183</v>
      </c>
      <c r="AB555" s="195">
        <f>VLOOKUP(_xlfn.NUMBERVALUE(LEFT(A555,4)),Transactioncosts!$C:$G,5,FALSE)</f>
        <v>90</v>
      </c>
      <c r="AC555" s="174"/>
      <c r="AD555" s="175">
        <f t="shared" si="246"/>
        <v>0.97061898846565731</v>
      </c>
      <c r="AE555" s="149">
        <f t="shared" si="247"/>
        <v>0.99683494306882015</v>
      </c>
      <c r="AF555" s="149">
        <f t="shared" si="248"/>
        <v>0.97716714022251538</v>
      </c>
      <c r="AG555" s="176">
        <f t="shared" si="249"/>
        <v>0.97032952379024817</v>
      </c>
      <c r="AH555" s="149">
        <f t="shared" si="250"/>
        <v>0.9906189888815965</v>
      </c>
      <c r="AI555" s="149">
        <f t="shared" si="251"/>
        <v>0.97703576378355472</v>
      </c>
      <c r="AJ555" s="97"/>
      <c r="AK555" s="171">
        <f t="shared" si="252"/>
        <v>-2.9821278565814142E-2</v>
      </c>
      <c r="AL555" s="149">
        <f t="shared" si="253"/>
        <v>-3.1700763177630337E-3</v>
      </c>
      <c r="AM555" s="149">
        <f t="shared" si="254"/>
        <v>-2.3097566624724397E-2</v>
      </c>
      <c r="AN555" s="149">
        <f t="shared" si="259"/>
        <v>2.5256772003060051</v>
      </c>
      <c r="AO555" s="149">
        <f t="shared" si="259"/>
        <v>6.9607203843607151</v>
      </c>
      <c r="AP555" s="149">
        <f t="shared" si="259"/>
        <v>2.4195110060585741</v>
      </c>
      <c r="AQ555" s="97"/>
      <c r="AR555" s="171">
        <f t="shared" si="255"/>
        <v>-3.0119549927189657E-2</v>
      </c>
      <c r="AS555" s="149">
        <f t="shared" si="256"/>
        <v>-9.425289940861413E-3</v>
      </c>
      <c r="AT555" s="149">
        <f t="shared" si="257"/>
        <v>-2.323202189432743E-2</v>
      </c>
      <c r="AU555" s="175">
        <f t="shared" si="260"/>
        <v>2.4750358462659832</v>
      </c>
      <c r="AV555" s="149">
        <f t="shared" si="261"/>
        <v>5.8831435023209586</v>
      </c>
      <c r="AW555" s="149">
        <f t="shared" si="262"/>
        <v>2.3956057262486588</v>
      </c>
    </row>
    <row r="556" spans="1:49" ht="15" x14ac:dyDescent="0.25">
      <c r="A556" s="130">
        <v>1917.03</v>
      </c>
      <c r="B556" s="138"/>
      <c r="C556" s="166">
        <f>raw_Data!B562</f>
        <v>9.31</v>
      </c>
      <c r="D556" s="167">
        <f>raw_Data!J562</f>
        <v>4.9375000000000002E-2</v>
      </c>
      <c r="E556" s="167">
        <f>raw_Data!L562</f>
        <v>3.5039019857399101E-3</v>
      </c>
      <c r="F556" s="168">
        <f t="shared" si="237"/>
        <v>9.0299999999999994</v>
      </c>
      <c r="G556" s="167">
        <f>raw_Data!K562</f>
        <v>5.4678848283499452E-3</v>
      </c>
      <c r="H556" s="167">
        <f t="shared" si="238"/>
        <v>3.1007751937984551E-2</v>
      </c>
      <c r="I556" s="165"/>
      <c r="J556" s="167">
        <f t="shared" si="239"/>
        <v>1.002210771636002</v>
      </c>
      <c r="K556" s="167">
        <f t="shared" si="258"/>
        <v>5.7146736217419392E-3</v>
      </c>
      <c r="L556" s="93"/>
      <c r="M556" s="171">
        <f t="shared" si="234"/>
        <v>1.0057146736217419</v>
      </c>
      <c r="N556" s="172">
        <f t="shared" si="240"/>
        <v>1.0364756367663346</v>
      </c>
      <c r="O556" s="170">
        <f t="shared" si="235"/>
        <v>555</v>
      </c>
      <c r="P556" s="170">
        <f t="shared" si="236"/>
        <v>557</v>
      </c>
      <c r="Q556" s="169"/>
      <c r="R556" s="149">
        <f t="shared" si="241"/>
        <v>0.2220014933368803</v>
      </c>
      <c r="S556" s="173">
        <f t="shared" si="242"/>
        <v>0.89906387000152865</v>
      </c>
      <c r="T556" s="149">
        <v>0</v>
      </c>
      <c r="U556" s="97"/>
      <c r="V556" s="149">
        <f>1/PI()*ATAN('Exhibit4_Impact-Test'!$Y$25*S_RDY_SP)+'Exhibit4_Impact-Test'!$Y$26</f>
        <v>0.63300757776999428</v>
      </c>
      <c r="W556" s="172">
        <f t="shared" si="243"/>
        <v>0.63997806307286531</v>
      </c>
      <c r="X556" s="149">
        <f>1/PI()*ATAN('Exhibit4_Impact-Test'!$Y$25*S_RS_SP)+'Exhibit4_Impact-Test'!$Y$26</f>
        <v>0.83844486464872692</v>
      </c>
      <c r="Y556" s="172">
        <f t="shared" si="244"/>
        <v>0.84248432573179166</v>
      </c>
      <c r="Z556" s="149">
        <f>1/PI()*ATAN('Exhibit4_Impact-Test'!$Y$25*S_5050_SP)+'Exhibit4_Impact-Test'!$Y$26</f>
        <v>0.5</v>
      </c>
      <c r="AA556" s="149">
        <f t="shared" si="245"/>
        <v>0.50753136546288546</v>
      </c>
      <c r="AB556" s="195">
        <f>VLOOKUP(_xlfn.NUMBERVALUE(LEFT(A556,4)),Transactioncosts!$C:$G,5,FALSE)</f>
        <v>90</v>
      </c>
      <c r="AC556" s="174"/>
      <c r="AD556" s="175">
        <f t="shared" si="246"/>
        <v>1.0251865963917726</v>
      </c>
      <c r="AE556" s="149">
        <f t="shared" si="247"/>
        <v>1.0315060452019744</v>
      </c>
      <c r="AF556" s="149">
        <f t="shared" si="248"/>
        <v>1.0210951551940384</v>
      </c>
      <c r="AG556" s="176">
        <f t="shared" si="249"/>
        <v>1.0250803041979419</v>
      </c>
      <c r="AH556" s="149">
        <f t="shared" si="250"/>
        <v>1.0255063877216057</v>
      </c>
      <c r="AI556" s="149">
        <f t="shared" si="251"/>
        <v>1.0210273729048724</v>
      </c>
      <c r="AJ556" s="97"/>
      <c r="AK556" s="171">
        <f t="shared" si="252"/>
        <v>2.4874641282409772E-2</v>
      </c>
      <c r="AL556" s="149">
        <f t="shared" si="253"/>
        <v>3.1019914105282164E-2</v>
      </c>
      <c r="AM556" s="149">
        <f t="shared" si="254"/>
        <v>2.0875732875158561E-2</v>
      </c>
      <c r="AN556" s="149">
        <f t="shared" si="259"/>
        <v>2.550551841588415</v>
      </c>
      <c r="AO556" s="149">
        <f t="shared" si="259"/>
        <v>6.9917402984659969</v>
      </c>
      <c r="AP556" s="149">
        <f t="shared" si="259"/>
        <v>2.4403867389337326</v>
      </c>
      <c r="AQ556" s="97"/>
      <c r="AR556" s="171">
        <f t="shared" si="255"/>
        <v>2.4770955080486226E-2</v>
      </c>
      <c r="AS556" s="149">
        <f t="shared" si="256"/>
        <v>2.5186527395936114E-2</v>
      </c>
      <c r="AT556" s="149">
        <f t="shared" si="257"/>
        <v>2.0809348720184351E-2</v>
      </c>
      <c r="AU556" s="175">
        <f t="shared" si="260"/>
        <v>2.4998068013464696</v>
      </c>
      <c r="AV556" s="149">
        <f t="shared" si="261"/>
        <v>5.908330029716895</v>
      </c>
      <c r="AW556" s="149">
        <f t="shared" si="262"/>
        <v>2.4164150749688429</v>
      </c>
    </row>
    <row r="557" spans="1:49" ht="15" x14ac:dyDescent="0.25">
      <c r="A557" s="130">
        <v>1917.04</v>
      </c>
      <c r="B557" s="138"/>
      <c r="C557" s="166">
        <f>raw_Data!B563</f>
        <v>9.17</v>
      </c>
      <c r="D557" s="167">
        <f>raw_Data!J563</f>
        <v>5.0274999999999993E-2</v>
      </c>
      <c r="E557" s="167">
        <f>raw_Data!L563</f>
        <v>3.5266190721769952E-3</v>
      </c>
      <c r="F557" s="168">
        <f t="shared" si="237"/>
        <v>9.31</v>
      </c>
      <c r="G557" s="167">
        <f>raw_Data!K563</f>
        <v>5.4001074113856056E-3</v>
      </c>
      <c r="H557" s="167">
        <f t="shared" si="238"/>
        <v>-1.5037593984962516E-2</v>
      </c>
      <c r="I557" s="165"/>
      <c r="J557" s="167">
        <f t="shared" si="239"/>
        <v>1.0022074253476401</v>
      </c>
      <c r="K557" s="167">
        <f t="shared" si="258"/>
        <v>5.7340444198170637E-3</v>
      </c>
      <c r="L557" s="93"/>
      <c r="M557" s="171">
        <f t="shared" si="234"/>
        <v>1.0057340444198171</v>
      </c>
      <c r="N557" s="172">
        <f t="shared" si="240"/>
        <v>0.99036251342642301</v>
      </c>
      <c r="O557" s="170">
        <f t="shared" si="235"/>
        <v>556</v>
      </c>
      <c r="P557" s="170">
        <f t="shared" si="236"/>
        <v>558</v>
      </c>
      <c r="Q557" s="169"/>
      <c r="R557" s="149">
        <f t="shared" si="241"/>
        <v>0.21296085179984739</v>
      </c>
      <c r="S557" s="173">
        <f t="shared" si="242"/>
        <v>-0.81102377115220614</v>
      </c>
      <c r="T557" s="149">
        <v>0</v>
      </c>
      <c r="U557" s="97"/>
      <c r="V557" s="149">
        <f>1/PI()*ATAN('Exhibit4_Impact-Test'!$Y$25*S_RDY_SP)+'Exhibit4_Impact-Test'!$Y$26</f>
        <v>0.62816781931391308</v>
      </c>
      <c r="W557" s="172">
        <f t="shared" si="243"/>
        <v>0.62456330817395256</v>
      </c>
      <c r="X557" s="149">
        <f>1/PI()*ATAN('Exhibit4_Impact-Test'!$Y$25*S_RS_SP)+'Exhibit4_Impact-Test'!$Y$26</f>
        <v>0.17585571680194412</v>
      </c>
      <c r="Y557" s="172">
        <f t="shared" si="244"/>
        <v>0.17363464516597252</v>
      </c>
      <c r="Z557" s="149">
        <f>1/PI()*ATAN('Exhibit4_Impact-Test'!$Y$25*S_5050_SP)+'Exhibit4_Impact-Test'!$Y$26</f>
        <v>0.5</v>
      </c>
      <c r="AA557" s="149">
        <f t="shared" si="245"/>
        <v>0.49614960234940247</v>
      </c>
      <c r="AB557" s="195">
        <f>VLOOKUP(_xlfn.NUMBERVALUE(LEFT(A557,4)),Transactioncosts!$C:$G,5,FALSE)</f>
        <v>90</v>
      </c>
      <c r="AC557" s="174"/>
      <c r="AD557" s="175">
        <f t="shared" si="246"/>
        <v>0.9960781433161805</v>
      </c>
      <c r="AE557" s="149">
        <f t="shared" si="247"/>
        <v>1.0030308728186306</v>
      </c>
      <c r="AF557" s="149">
        <f t="shared" si="248"/>
        <v>0.99804827892311998</v>
      </c>
      <c r="AG557" s="176">
        <f t="shared" si="249"/>
        <v>0.99598487844018291</v>
      </c>
      <c r="AH557" s="149">
        <f t="shared" si="250"/>
        <v>1.0029134468214684</v>
      </c>
      <c r="AI557" s="149">
        <f t="shared" si="251"/>
        <v>0.99801362534426463</v>
      </c>
      <c r="AJ557" s="97"/>
      <c r="AK557" s="171">
        <f t="shared" si="252"/>
        <v>-3.9295673303800923E-3</v>
      </c>
      <c r="AL557" s="149">
        <f t="shared" si="253"/>
        <v>3.0262889832882844E-3</v>
      </c>
      <c r="AM557" s="149">
        <f t="shared" si="254"/>
        <v>-1.9536281662693644E-3</v>
      </c>
      <c r="AN557" s="149">
        <f t="shared" si="259"/>
        <v>2.5466222742580347</v>
      </c>
      <c r="AO557" s="149">
        <f t="shared" si="259"/>
        <v>6.994766587449285</v>
      </c>
      <c r="AP557" s="149">
        <f t="shared" si="259"/>
        <v>2.4384331107674631</v>
      </c>
      <c r="AQ557" s="97"/>
      <c r="AR557" s="171">
        <f t="shared" si="255"/>
        <v>-4.0232038017639178E-3</v>
      </c>
      <c r="AS557" s="149">
        <f t="shared" si="256"/>
        <v>2.9092109605869006E-3</v>
      </c>
      <c r="AT557" s="149">
        <f t="shared" si="257"/>
        <v>-1.9883501143058897E-3</v>
      </c>
      <c r="AU557" s="175">
        <f t="shared" si="260"/>
        <v>2.4957835975447056</v>
      </c>
      <c r="AV557" s="149">
        <f t="shared" si="261"/>
        <v>5.9112392406774816</v>
      </c>
      <c r="AW557" s="149">
        <f t="shared" si="262"/>
        <v>2.414426724854537</v>
      </c>
    </row>
    <row r="558" spans="1:49" ht="15" x14ac:dyDescent="0.25">
      <c r="A558" s="130">
        <v>1917.05</v>
      </c>
      <c r="B558" s="138"/>
      <c r="C558" s="166">
        <f>raw_Data!B564</f>
        <v>8.86</v>
      </c>
      <c r="D558" s="167">
        <f>raw_Data!J564</f>
        <v>5.1183333333333331E-2</v>
      </c>
      <c r="E558" s="167">
        <f>raw_Data!L564</f>
        <v>3.5493305032452405E-3</v>
      </c>
      <c r="F558" s="168">
        <f t="shared" si="237"/>
        <v>9.17</v>
      </c>
      <c r="G558" s="167">
        <f>raw_Data!K564</f>
        <v>5.5816066884769172E-3</v>
      </c>
      <c r="H558" s="167">
        <f t="shared" si="238"/>
        <v>-3.3805888767720838E-2</v>
      </c>
      <c r="I558" s="165"/>
      <c r="J558" s="167">
        <f t="shared" si="239"/>
        <v>1.0022040863527208</v>
      </c>
      <c r="K558" s="167">
        <f t="shared" si="258"/>
        <v>5.753416855966087E-3</v>
      </c>
      <c r="L558" s="93"/>
      <c r="M558" s="171">
        <f t="shared" si="234"/>
        <v>1.0057534168559661</v>
      </c>
      <c r="N558" s="172">
        <f t="shared" si="240"/>
        <v>0.9717757179207559</v>
      </c>
      <c r="O558" s="170">
        <f t="shared" si="235"/>
        <v>557</v>
      </c>
      <c r="P558" s="170">
        <f t="shared" si="236"/>
        <v>559</v>
      </c>
      <c r="Q558" s="169"/>
      <c r="R558" s="149">
        <f t="shared" si="241"/>
        <v>0.22561887136978334</v>
      </c>
      <c r="S558" s="173">
        <f t="shared" si="242"/>
        <v>-0.90553490037955497</v>
      </c>
      <c r="T558" s="149">
        <v>0</v>
      </c>
      <c r="U558" s="97"/>
      <c r="V558" s="149">
        <f>1/PI()*ATAN('Exhibit4_Impact-Test'!$Y$25*S_RDY_SP)+'Exhibit4_Impact-Test'!$Y$26</f>
        <v>0.63492607217368235</v>
      </c>
      <c r="W558" s="172">
        <f t="shared" si="243"/>
        <v>0.62692361482070125</v>
      </c>
      <c r="X558" s="149">
        <f>1/PI()*ATAN('Exhibit4_Impact-Test'!$Y$25*S_RS_SP)+'Exhibit4_Impact-Test'!$Y$26</f>
        <v>0.16058731214794852</v>
      </c>
      <c r="Y558" s="172">
        <f t="shared" si="244"/>
        <v>0.15600851141968017</v>
      </c>
      <c r="Z558" s="149">
        <f>1/PI()*ATAN('Exhibit4_Impact-Test'!$Y$25*S_5050_SP)+'Exhibit4_Impact-Test'!$Y$26</f>
        <v>0.5</v>
      </c>
      <c r="AA558" s="149">
        <f t="shared" si="245"/>
        <v>0.49140905225170134</v>
      </c>
      <c r="AB558" s="195">
        <f>VLOOKUP(_xlfn.NUMBERVALUE(LEFT(A558,4)),Transactioncosts!$C:$G,5,FALSE)</f>
        <v>90</v>
      </c>
      <c r="AC558" s="174"/>
      <c r="AD558" s="175">
        <f t="shared" si="246"/>
        <v>0.98418008992953321</v>
      </c>
      <c r="AE558" s="149">
        <f t="shared" si="247"/>
        <v>1.0002970295109885</v>
      </c>
      <c r="AF558" s="149">
        <f t="shared" si="248"/>
        <v>0.98876456738836094</v>
      </c>
      <c r="AG558" s="176">
        <f t="shared" si="249"/>
        <v>0.98400769921843889</v>
      </c>
      <c r="AH558" s="149">
        <f t="shared" si="250"/>
        <v>0.99422250474490859</v>
      </c>
      <c r="AI558" s="149">
        <f t="shared" si="251"/>
        <v>0.98868724885862624</v>
      </c>
      <c r="AJ558" s="97"/>
      <c r="AK558" s="171">
        <f t="shared" si="252"/>
        <v>-1.5946380454604756E-2</v>
      </c>
      <c r="AL558" s="149">
        <f t="shared" si="253"/>
        <v>2.969854064566833E-4</v>
      </c>
      <c r="AM558" s="149">
        <f t="shared" si="254"/>
        <v>-1.1299026872662465E-2</v>
      </c>
      <c r="AN558" s="149">
        <f t="shared" si="259"/>
        <v>2.5306758938034299</v>
      </c>
      <c r="AO558" s="149">
        <f t="shared" si="259"/>
        <v>6.9950635728557415</v>
      </c>
      <c r="AP558" s="149">
        <f t="shared" si="259"/>
        <v>2.4271340838948006</v>
      </c>
      <c r="AQ558" s="97"/>
      <c r="AR558" s="171">
        <f t="shared" si="255"/>
        <v>-1.6121557551511543E-2</v>
      </c>
      <c r="AS558" s="149">
        <f t="shared" si="256"/>
        <v>-5.7942495438507366E-3</v>
      </c>
      <c r="AT558" s="149">
        <f t="shared" si="257"/>
        <v>-1.1377227038288588E-2</v>
      </c>
      <c r="AU558" s="175">
        <f t="shared" si="260"/>
        <v>2.4796620399931939</v>
      </c>
      <c r="AV558" s="149">
        <f t="shared" si="261"/>
        <v>5.9054449911336313</v>
      </c>
      <c r="AW558" s="149">
        <f t="shared" si="262"/>
        <v>2.4030494978162484</v>
      </c>
    </row>
    <row r="559" spans="1:49" ht="15" x14ac:dyDescent="0.25">
      <c r="A559" s="130">
        <v>1917.06</v>
      </c>
      <c r="B559" s="138"/>
      <c r="C559" s="166">
        <f>raw_Data!B565</f>
        <v>9.0399999999999991</v>
      </c>
      <c r="D559" s="167">
        <f>raw_Data!J565</f>
        <v>5.2083333333333336E-2</v>
      </c>
      <c r="E559" s="167">
        <f>raw_Data!L565</f>
        <v>3.572036281887625E-3</v>
      </c>
      <c r="F559" s="168">
        <f t="shared" si="237"/>
        <v>8.86</v>
      </c>
      <c r="G559" s="167">
        <f>raw_Data!K565</f>
        <v>5.8784800601956368E-3</v>
      </c>
      <c r="H559" s="167">
        <f t="shared" si="238"/>
        <v>2.0316027088036037E-2</v>
      </c>
      <c r="I559" s="165"/>
      <c r="J559" s="167">
        <f t="shared" si="239"/>
        <v>1.0022007546318057</v>
      </c>
      <c r="K559" s="167">
        <f t="shared" si="258"/>
        <v>5.7727909136933153E-3</v>
      </c>
      <c r="L559" s="93"/>
      <c r="M559" s="171">
        <f t="shared" si="234"/>
        <v>1.0057727909136933</v>
      </c>
      <c r="N559" s="172">
        <f t="shared" si="240"/>
        <v>1.0261945071482317</v>
      </c>
      <c r="O559" s="170">
        <f t="shared" si="235"/>
        <v>558</v>
      </c>
      <c r="P559" s="170">
        <f t="shared" si="236"/>
        <v>560</v>
      </c>
      <c r="Q559" s="169"/>
      <c r="R559" s="149">
        <f t="shared" si="241"/>
        <v>0.24705095008828057</v>
      </c>
      <c r="S559" s="173">
        <f t="shared" si="242"/>
        <v>0.85127687738725033</v>
      </c>
      <c r="T559" s="149">
        <v>0</v>
      </c>
      <c r="U559" s="97"/>
      <c r="V559" s="149">
        <f>1/PI()*ATAN('Exhibit4_Impact-Test'!$Y$25*S_RDY_SP)+'Exhibit4_Impact-Test'!$Y$26</f>
        <v>0.64607813827562488</v>
      </c>
      <c r="W559" s="172">
        <f t="shared" si="243"/>
        <v>0.65066087209082279</v>
      </c>
      <c r="X559" s="149">
        <f>1/PI()*ATAN('Exhibit4_Impact-Test'!$Y$25*S_RS_SP)+'Exhibit4_Impact-Test'!$Y$26</f>
        <v>0.83095570765079074</v>
      </c>
      <c r="Y559" s="172">
        <f t="shared" si="244"/>
        <v>0.83376052375245413</v>
      </c>
      <c r="Z559" s="149">
        <f>1/PI()*ATAN('Exhibit4_Impact-Test'!$Y$25*S_5050_SP)+'Exhibit4_Impact-Test'!$Y$26</f>
        <v>0.5</v>
      </c>
      <c r="AA559" s="149">
        <f t="shared" si="245"/>
        <v>0.50502510947248413</v>
      </c>
      <c r="AB559" s="195">
        <f>VLOOKUP(_xlfn.NUMBERVALUE(LEFT(A559,4)),Transactioncosts!$C:$G,5,FALSE)</f>
        <v>90</v>
      </c>
      <c r="AC559" s="174"/>
      <c r="AD559" s="175">
        <f t="shared" si="246"/>
        <v>1.0189668153188971</v>
      </c>
      <c r="AE559" s="149">
        <f t="shared" si="247"/>
        <v>1.0227423325788076</v>
      </c>
      <c r="AF559" s="149">
        <f t="shared" si="248"/>
        <v>1.0159836490309626</v>
      </c>
      <c r="AG559" s="176">
        <f t="shared" si="249"/>
        <v>1.0189052464475425</v>
      </c>
      <c r="AH559" s="149">
        <f t="shared" si="250"/>
        <v>1.0167109033038222</v>
      </c>
      <c r="AI559" s="149">
        <f t="shared" si="251"/>
        <v>1.0159384230457102</v>
      </c>
      <c r="AJ559" s="97"/>
      <c r="AK559" s="171">
        <f t="shared" si="252"/>
        <v>1.8789187781844283E-2</v>
      </c>
      <c r="AL559" s="149">
        <f t="shared" si="253"/>
        <v>2.2487580931811552E-2</v>
      </c>
      <c r="AM559" s="149">
        <f t="shared" si="254"/>
        <v>1.5857255553326819E-2</v>
      </c>
      <c r="AN559" s="149">
        <f t="shared" si="259"/>
        <v>2.5494650815852742</v>
      </c>
      <c r="AO559" s="149">
        <f t="shared" si="259"/>
        <v>7.0175511537875535</v>
      </c>
      <c r="AP559" s="149">
        <f t="shared" si="259"/>
        <v>2.4429913394481275</v>
      </c>
      <c r="AQ559" s="97"/>
      <c r="AR559" s="171">
        <f t="shared" si="255"/>
        <v>1.8728763113850237E-2</v>
      </c>
      <c r="AS559" s="149">
        <f t="shared" si="256"/>
        <v>1.657281245099752E-2</v>
      </c>
      <c r="AT559" s="149">
        <f t="shared" si="257"/>
        <v>1.5812740081123093E-2</v>
      </c>
      <c r="AU559" s="175">
        <f t="shared" si="260"/>
        <v>2.4983908031070441</v>
      </c>
      <c r="AV559" s="149">
        <f t="shared" si="261"/>
        <v>5.9220178035846285</v>
      </c>
      <c r="AW559" s="149">
        <f t="shared" si="262"/>
        <v>2.4188622378973714</v>
      </c>
    </row>
    <row r="560" spans="1:49" ht="15" x14ac:dyDescent="0.25">
      <c r="A560" s="130">
        <v>1917.07</v>
      </c>
      <c r="B560" s="138"/>
      <c r="C560" s="166">
        <f>raw_Data!B566</f>
        <v>8.7899999999999991</v>
      </c>
      <c r="D560" s="167">
        <f>raw_Data!J566</f>
        <v>5.2983333333333334E-2</v>
      </c>
      <c r="E560" s="167">
        <f>raw_Data!L566</f>
        <v>3.5947364110451296E-3</v>
      </c>
      <c r="F560" s="168">
        <f t="shared" si="237"/>
        <v>9.0399999999999991</v>
      </c>
      <c r="G560" s="167">
        <f>raw_Data!K566</f>
        <v>5.860988200589971E-3</v>
      </c>
      <c r="H560" s="167">
        <f t="shared" si="238"/>
        <v>-2.7654867256637128E-2</v>
      </c>
      <c r="I560" s="165"/>
      <c r="J560" s="167">
        <f t="shared" si="239"/>
        <v>1.0021974301654926</v>
      </c>
      <c r="K560" s="167">
        <f t="shared" si="258"/>
        <v>5.792166576537694E-3</v>
      </c>
      <c r="L560" s="93"/>
      <c r="M560" s="171">
        <f t="shared" si="234"/>
        <v>1.0057921665765377</v>
      </c>
      <c r="N560" s="172">
        <f t="shared" si="240"/>
        <v>0.97820612094395287</v>
      </c>
      <c r="O560" s="170">
        <f t="shared" si="235"/>
        <v>559</v>
      </c>
      <c r="P560" s="170">
        <f t="shared" si="236"/>
        <v>561</v>
      </c>
      <c r="Q560" s="169"/>
      <c r="R560" s="149">
        <f t="shared" si="241"/>
        <v>0.24265302427171798</v>
      </c>
      <c r="S560" s="173">
        <f t="shared" si="242"/>
        <v>-0.88561029506237177</v>
      </c>
      <c r="T560" s="149">
        <v>0</v>
      </c>
      <c r="U560" s="97"/>
      <c r="V560" s="149">
        <f>1/PI()*ATAN('Exhibit4_Impact-Test'!$Y$25*S_RDY_SP)+'Exhibit4_Impact-Test'!$Y$26</f>
        <v>0.64381988638476506</v>
      </c>
      <c r="W560" s="172">
        <f t="shared" si="243"/>
        <v>0.63741734171479481</v>
      </c>
      <c r="X560" s="149">
        <f>1/PI()*ATAN('Exhibit4_Impact-Test'!$Y$25*S_RS_SP)+'Exhibit4_Impact-Test'!$Y$26</f>
        <v>0.16360171542073465</v>
      </c>
      <c r="Y560" s="172">
        <f t="shared" si="244"/>
        <v>0.15983176784721478</v>
      </c>
      <c r="Z560" s="149">
        <f>1/PI()*ATAN('Exhibit4_Impact-Test'!$Y$25*S_5050_SP)+'Exhibit4_Impact-Test'!$Y$26</f>
        <v>0.5</v>
      </c>
      <c r="AA560" s="149">
        <f t="shared" si="245"/>
        <v>0.49304786556366925</v>
      </c>
      <c r="AB560" s="195">
        <f>VLOOKUP(_xlfn.NUMBERVALUE(LEFT(A560,4)),Transactioncosts!$C:$G,5,FALSE)</f>
        <v>90</v>
      </c>
      <c r="AC560" s="174"/>
      <c r="AD560" s="175">
        <f t="shared" si="246"/>
        <v>0.98803172181156196</v>
      </c>
      <c r="AE560" s="149">
        <f t="shared" si="247"/>
        <v>1.0012790421893722</v>
      </c>
      <c r="AF560" s="149">
        <f t="shared" si="248"/>
        <v>0.99199914376024534</v>
      </c>
      <c r="AG560" s="176">
        <f t="shared" si="249"/>
        <v>0.98789124028777142</v>
      </c>
      <c r="AH560" s="149">
        <f t="shared" si="250"/>
        <v>1.0012534192434008</v>
      </c>
      <c r="AI560" s="149">
        <f t="shared" si="251"/>
        <v>0.99193657455031836</v>
      </c>
      <c r="AJ560" s="97"/>
      <c r="AK560" s="171">
        <f t="shared" si="252"/>
        <v>-1.2040474652968406E-2</v>
      </c>
      <c r="AL560" s="149">
        <f t="shared" si="253"/>
        <v>1.2782249117253165E-3</v>
      </c>
      <c r="AM560" s="149">
        <f t="shared" si="254"/>
        <v>-8.0330348425507424E-3</v>
      </c>
      <c r="AN560" s="149">
        <f t="shared" si="259"/>
        <v>2.5374246069323059</v>
      </c>
      <c r="AO560" s="149">
        <f t="shared" si="259"/>
        <v>7.0188293786992784</v>
      </c>
      <c r="AP560" s="149">
        <f t="shared" si="259"/>
        <v>2.4349583046055767</v>
      </c>
      <c r="AQ560" s="97"/>
      <c r="AR560" s="171">
        <f t="shared" si="255"/>
        <v>-1.2182667973985314E-2</v>
      </c>
      <c r="AS560" s="149">
        <f t="shared" si="256"/>
        <v>1.2526343692833919E-3</v>
      </c>
      <c r="AT560" s="149">
        <f t="shared" si="257"/>
        <v>-8.0961106865614571E-3</v>
      </c>
      <c r="AU560" s="175">
        <f t="shared" si="260"/>
        <v>2.4862081351330589</v>
      </c>
      <c r="AV560" s="149">
        <f t="shared" si="261"/>
        <v>5.9232704379539118</v>
      </c>
      <c r="AW560" s="149">
        <f t="shared" si="262"/>
        <v>2.4107661272108101</v>
      </c>
    </row>
    <row r="561" spans="1:49" ht="15" x14ac:dyDescent="0.25">
      <c r="A561" s="130">
        <v>1917.08</v>
      </c>
      <c r="B561" s="138"/>
      <c r="C561" s="166">
        <f>raw_Data!B567</f>
        <v>8.5299999999999994</v>
      </c>
      <c r="D561" s="167">
        <f>raw_Data!J567</f>
        <v>5.3891666666666671E-2</v>
      </c>
      <c r="E561" s="167">
        <f>raw_Data!L567</f>
        <v>3.6174308936558486E-3</v>
      </c>
      <c r="F561" s="168">
        <f t="shared" si="237"/>
        <v>8.7899999999999991</v>
      </c>
      <c r="G561" s="167">
        <f>raw_Data!K567</f>
        <v>6.1310200985968911E-3</v>
      </c>
      <c r="H561" s="167">
        <f t="shared" si="238"/>
        <v>-2.9579067121729197E-2</v>
      </c>
      <c r="I561" s="165"/>
      <c r="J561" s="167">
        <f t="shared" si="239"/>
        <v>1.0021941129343543</v>
      </c>
      <c r="K561" s="167">
        <f t="shared" si="258"/>
        <v>5.8115438280101905E-3</v>
      </c>
      <c r="L561" s="93"/>
      <c r="M561" s="171">
        <f t="shared" si="234"/>
        <v>1.0058115438280102</v>
      </c>
      <c r="N561" s="172">
        <f t="shared" si="240"/>
        <v>0.9765519529768677</v>
      </c>
      <c r="O561" s="170">
        <f t="shared" si="235"/>
        <v>560</v>
      </c>
      <c r="P561" s="170">
        <f t="shared" si="236"/>
        <v>562</v>
      </c>
      <c r="Q561" s="169"/>
      <c r="R561" s="149">
        <f t="shared" si="241"/>
        <v>0.26078009304852678</v>
      </c>
      <c r="S561" s="173">
        <f t="shared" si="242"/>
        <v>-0.89163930486615195</v>
      </c>
      <c r="T561" s="149">
        <v>0</v>
      </c>
      <c r="U561" s="97"/>
      <c r="V561" s="149">
        <f>1/PI()*ATAN('Exhibit4_Impact-Test'!$Y$25*S_RDY_SP)+'Exhibit4_Impact-Test'!$Y$26</f>
        <v>0.65302639991374023</v>
      </c>
      <c r="W561" s="172">
        <f t="shared" si="243"/>
        <v>0.64630734148990765</v>
      </c>
      <c r="X561" s="149">
        <f>1/PI()*ATAN('Exhibit4_Impact-Test'!$Y$25*S_RS_SP)+'Exhibit4_Impact-Test'!$Y$26</f>
        <v>0.16267876184403507</v>
      </c>
      <c r="Y561" s="172">
        <f t="shared" si="244"/>
        <v>0.15869737169880696</v>
      </c>
      <c r="Z561" s="149">
        <f>1/PI()*ATAN('Exhibit4_Impact-Test'!$Y$25*S_5050_SP)+'Exhibit4_Impact-Test'!$Y$26</f>
        <v>0.5</v>
      </c>
      <c r="AA561" s="149">
        <f t="shared" si="245"/>
        <v>0.4926200238003014</v>
      </c>
      <c r="AB561" s="195">
        <f>VLOOKUP(_xlfn.NUMBERVALUE(LEFT(A561,4)),Transactioncosts!$C:$G,5,FALSE)</f>
        <v>90</v>
      </c>
      <c r="AC561" s="174"/>
      <c r="AD561" s="175">
        <f t="shared" si="246"/>
        <v>0.98670425855153965</v>
      </c>
      <c r="AE561" s="149">
        <f t="shared" si="247"/>
        <v>1.0010516298162833</v>
      </c>
      <c r="AF561" s="149">
        <f t="shared" si="248"/>
        <v>0.991181748402439</v>
      </c>
      <c r="AG561" s="176">
        <f t="shared" si="249"/>
        <v>0.98656095539765787</v>
      </c>
      <c r="AH561" s="149">
        <f t="shared" si="250"/>
        <v>1.0010365441125049</v>
      </c>
      <c r="AI561" s="149">
        <f t="shared" si="251"/>
        <v>0.99111532861664176</v>
      </c>
      <c r="AJ561" s="97"/>
      <c r="AK561" s="171">
        <f t="shared" si="252"/>
        <v>-1.3384921174605595E-2</v>
      </c>
      <c r="AL561" s="149">
        <f t="shared" si="253"/>
        <v>1.0510772410171659E-3</v>
      </c>
      <c r="AM561" s="149">
        <f t="shared" si="254"/>
        <v>-8.857362474309096E-3</v>
      </c>
      <c r="AN561" s="149">
        <f t="shared" si="259"/>
        <v>2.5240396857577001</v>
      </c>
      <c r="AO561" s="149">
        <f t="shared" si="259"/>
        <v>7.0198804559402959</v>
      </c>
      <c r="AP561" s="149">
        <f t="shared" si="259"/>
        <v>2.4261009421312676</v>
      </c>
      <c r="AQ561" s="97"/>
      <c r="AR561" s="171">
        <f t="shared" si="255"/>
        <v>-1.3530165871690087E-2</v>
      </c>
      <c r="AS561" s="149">
        <f t="shared" si="256"/>
        <v>1.0360072715971112E-3</v>
      </c>
      <c r="AT561" s="149">
        <f t="shared" si="257"/>
        <v>-8.9243754226629134E-3</v>
      </c>
      <c r="AU561" s="175">
        <f t="shared" si="260"/>
        <v>2.472677969261369</v>
      </c>
      <c r="AV561" s="149">
        <f t="shared" si="261"/>
        <v>5.9243064452255085</v>
      </c>
      <c r="AW561" s="149">
        <f t="shared" si="262"/>
        <v>2.401841751788147</v>
      </c>
    </row>
    <row r="562" spans="1:49" ht="15" x14ac:dyDescent="0.25">
      <c r="A562" s="130">
        <v>1917.09</v>
      </c>
      <c r="B562" s="138"/>
      <c r="C562" s="166">
        <f>raw_Data!B568</f>
        <v>8.1199999999999992</v>
      </c>
      <c r="D562" s="167">
        <f>raw_Data!J568</f>
        <v>5.4791666666666662E-2</v>
      </c>
      <c r="E562" s="167">
        <f>raw_Data!L568</f>
        <v>3.6401197326558776E-3</v>
      </c>
      <c r="F562" s="168">
        <f t="shared" si="237"/>
        <v>8.5299999999999994</v>
      </c>
      <c r="G562" s="167">
        <f>raw_Data!K568</f>
        <v>6.4234075810863621E-3</v>
      </c>
      <c r="H562" s="167">
        <f t="shared" si="238"/>
        <v>-4.8065650644783187E-2</v>
      </c>
      <c r="I562" s="165"/>
      <c r="J562" s="167">
        <f t="shared" si="239"/>
        <v>1.0021908029191084</v>
      </c>
      <c r="K562" s="167">
        <f t="shared" si="258"/>
        <v>5.8309226517643253E-3</v>
      </c>
      <c r="L562" s="93"/>
      <c r="M562" s="171">
        <f t="shared" si="234"/>
        <v>1.0058309226517643</v>
      </c>
      <c r="N562" s="172">
        <f t="shared" si="240"/>
        <v>0.95835775693630321</v>
      </c>
      <c r="O562" s="170">
        <f t="shared" si="235"/>
        <v>561</v>
      </c>
      <c r="P562" s="170">
        <f t="shared" si="236"/>
        <v>563</v>
      </c>
      <c r="Q562" s="169"/>
      <c r="R562" s="149">
        <f t="shared" si="241"/>
        <v>0.27945641138326893</v>
      </c>
      <c r="S562" s="173">
        <f t="shared" si="242"/>
        <v>-0.93000744564804239</v>
      </c>
      <c r="T562" s="149">
        <v>0</v>
      </c>
      <c r="U562" s="97"/>
      <c r="V562" s="149">
        <f>1/PI()*ATAN('Exhibit4_Impact-Test'!$Y$25*S_RDY_SP)+'Exhibit4_Impact-Test'!$Y$26</f>
        <v>0.66222991414344046</v>
      </c>
      <c r="W562" s="172">
        <f t="shared" si="243"/>
        <v>0.65133198152154825</v>
      </c>
      <c r="X562" s="149">
        <f>1/PI()*ATAN('Exhibit4_Impact-Test'!$Y$25*S_RS_SP)+'Exhibit4_Impact-Test'!$Y$26</f>
        <v>0.15702118239009882</v>
      </c>
      <c r="Y562" s="172">
        <f t="shared" si="244"/>
        <v>0.150727154081055</v>
      </c>
      <c r="Z562" s="149">
        <f>1/PI()*ATAN('Exhibit4_Impact-Test'!$Y$25*S_5050_SP)+'Exhibit4_Impact-Test'!$Y$26</f>
        <v>0.5</v>
      </c>
      <c r="AA562" s="149">
        <f t="shared" si="245"/>
        <v>0.48791532447753</v>
      </c>
      <c r="AB562" s="195">
        <f>VLOOKUP(_xlfn.NUMBERVALUE(LEFT(A562,4)),Transactioncosts!$C:$G,5,FALSE)</f>
        <v>90</v>
      </c>
      <c r="AC562" s="174"/>
      <c r="AD562" s="175">
        <f t="shared" si="246"/>
        <v>0.97439277219589715</v>
      </c>
      <c r="AE562" s="149">
        <f t="shared" si="247"/>
        <v>0.99837663003932153</v>
      </c>
      <c r="AF562" s="149">
        <f t="shared" si="248"/>
        <v>0.98209433979403382</v>
      </c>
      <c r="AG562" s="176">
        <f t="shared" si="249"/>
        <v>0.97417910378288652</v>
      </c>
      <c r="AH562" s="149">
        <f t="shared" si="250"/>
        <v>0.99832898129604819</v>
      </c>
      <c r="AI562" s="149">
        <f t="shared" si="251"/>
        <v>0.98198557771433159</v>
      </c>
      <c r="AJ562" s="97"/>
      <c r="AK562" s="171">
        <f t="shared" si="252"/>
        <v>-2.5940799751165613E-2</v>
      </c>
      <c r="AL562" s="149">
        <f t="shared" si="253"/>
        <v>-1.6246890534701178E-3</v>
      </c>
      <c r="AM562" s="149">
        <f t="shared" si="254"/>
        <v>-1.8067906205311225E-2</v>
      </c>
      <c r="AN562" s="149">
        <f t="shared" si="259"/>
        <v>2.4980988860065345</v>
      </c>
      <c r="AO562" s="149">
        <f t="shared" si="259"/>
        <v>7.018255766886826</v>
      </c>
      <c r="AP562" s="149">
        <f t="shared" si="259"/>
        <v>2.4080330359259565</v>
      </c>
      <c r="AQ562" s="97"/>
      <c r="AR562" s="171">
        <f t="shared" si="255"/>
        <v>-2.6160107456979317E-2</v>
      </c>
      <c r="AS562" s="149">
        <f t="shared" si="256"/>
        <v>-1.6724164129886009E-3</v>
      </c>
      <c r="AT562" s="149">
        <f t="shared" si="257"/>
        <v>-1.8178657380804507E-2</v>
      </c>
      <c r="AU562" s="175">
        <f t="shared" si="260"/>
        <v>2.4465178618043897</v>
      </c>
      <c r="AV562" s="149">
        <f t="shared" si="261"/>
        <v>5.9226340288125199</v>
      </c>
      <c r="AW562" s="149">
        <f t="shared" si="262"/>
        <v>2.3836630944073423</v>
      </c>
    </row>
    <row r="563" spans="1:49" ht="15" x14ac:dyDescent="0.25">
      <c r="A563" s="130">
        <v>1917.1</v>
      </c>
      <c r="B563" s="138"/>
      <c r="C563" s="166">
        <f>raw_Data!B569</f>
        <v>7.68</v>
      </c>
      <c r="D563" s="167">
        <f>raw_Data!J569</f>
        <v>5.5691666666666667E-2</v>
      </c>
      <c r="E563" s="167">
        <f>raw_Data!L569</f>
        <v>3.6628029309786481E-3</v>
      </c>
      <c r="F563" s="168">
        <f t="shared" si="237"/>
        <v>8.1199999999999992</v>
      </c>
      <c r="G563" s="167">
        <f>raw_Data!K569</f>
        <v>6.8585796387520531E-3</v>
      </c>
      <c r="H563" s="167">
        <f t="shared" si="238"/>
        <v>-5.4187192118226535E-2</v>
      </c>
      <c r="I563" s="165"/>
      <c r="J563" s="167">
        <f t="shared" si="239"/>
        <v>1.0021875001004674</v>
      </c>
      <c r="K563" s="167">
        <f t="shared" si="258"/>
        <v>5.8503030314460691E-3</v>
      </c>
      <c r="L563" s="93"/>
      <c r="M563" s="171">
        <f t="shared" si="234"/>
        <v>1.0058503030314461</v>
      </c>
      <c r="N563" s="172">
        <f t="shared" si="240"/>
        <v>0.95267138752052549</v>
      </c>
      <c r="O563" s="170">
        <f t="shared" si="235"/>
        <v>562</v>
      </c>
      <c r="P563" s="170">
        <f t="shared" si="236"/>
        <v>564</v>
      </c>
      <c r="Q563" s="169"/>
      <c r="R563" s="149">
        <f t="shared" si="241"/>
        <v>0.3065579642047187</v>
      </c>
      <c r="S563" s="173">
        <f t="shared" si="242"/>
        <v>-0.93705189440514636</v>
      </c>
      <c r="T563" s="149">
        <v>0</v>
      </c>
      <c r="U563" s="97"/>
      <c r="V563" s="149">
        <f>1/PI()*ATAN('Exhibit4_Impact-Test'!$Y$25*S_RDY_SP)+'Exhibit4_Impact-Test'!$Y$26</f>
        <v>0.67507291630050215</v>
      </c>
      <c r="W563" s="172">
        <f t="shared" si="243"/>
        <v>0.66304677140908264</v>
      </c>
      <c r="X563" s="149">
        <f>1/PI()*ATAN('Exhibit4_Impact-Test'!$Y$25*S_RS_SP)+'Exhibit4_Impact-Test'!$Y$26</f>
        <v>0.15602145888920177</v>
      </c>
      <c r="Y563" s="172">
        <f t="shared" si="244"/>
        <v>0.14900174959713572</v>
      </c>
      <c r="Z563" s="149">
        <f>1/PI()*ATAN('Exhibit4_Impact-Test'!$Y$25*S_5050_SP)+'Exhibit4_Impact-Test'!$Y$26</f>
        <v>0.5</v>
      </c>
      <c r="AA563" s="149">
        <f t="shared" si="245"/>
        <v>0.48642371035065401</v>
      </c>
      <c r="AB563" s="195">
        <f>VLOOKUP(_xlfn.NUMBERVALUE(LEFT(A563,4)),Transactioncosts!$C:$G,5,FALSE)</f>
        <v>90</v>
      </c>
      <c r="AC563" s="174"/>
      <c r="AD563" s="175">
        <f t="shared" si="246"/>
        <v>0.96995065745179088</v>
      </c>
      <c r="AE563" s="149">
        <f t="shared" si="247"/>
        <v>0.99755325105128678</v>
      </c>
      <c r="AF563" s="149">
        <f t="shared" si="248"/>
        <v>0.97926084527598578</v>
      </c>
      <c r="AG563" s="176">
        <f t="shared" si="249"/>
        <v>0.96972301013711382</v>
      </c>
      <c r="AH563" s="149">
        <f t="shared" si="250"/>
        <v>0.99751609104284478</v>
      </c>
      <c r="AI563" s="149">
        <f t="shared" si="251"/>
        <v>0.97913865866914163</v>
      </c>
      <c r="AJ563" s="97"/>
      <c r="AK563" s="171">
        <f t="shared" si="252"/>
        <v>-3.0510077384961139E-2</v>
      </c>
      <c r="AL563" s="149">
        <f t="shared" si="253"/>
        <v>-2.4497471304527072E-3</v>
      </c>
      <c r="AM563" s="149">
        <f t="shared" si="254"/>
        <v>-2.0957231413546325E-2</v>
      </c>
      <c r="AN563" s="149">
        <f t="shared" si="259"/>
        <v>2.4675888086215734</v>
      </c>
      <c r="AO563" s="149">
        <f t="shared" si="259"/>
        <v>7.015806019756373</v>
      </c>
      <c r="AP563" s="149">
        <f t="shared" si="259"/>
        <v>2.3870758045124103</v>
      </c>
      <c r="AQ563" s="97"/>
      <c r="AR563" s="171">
        <f t="shared" si="255"/>
        <v>-3.0744804823422744E-2</v>
      </c>
      <c r="AS563" s="149">
        <f t="shared" si="256"/>
        <v>-2.4869989769547413E-3</v>
      </c>
      <c r="AT563" s="149">
        <f t="shared" si="257"/>
        <v>-2.1082013519298042E-2</v>
      </c>
      <c r="AU563" s="175">
        <f t="shared" si="260"/>
        <v>2.4157730569809668</v>
      </c>
      <c r="AV563" s="149">
        <f t="shared" si="261"/>
        <v>5.9201470298355652</v>
      </c>
      <c r="AW563" s="149">
        <f t="shared" si="262"/>
        <v>2.3625810808880443</v>
      </c>
    </row>
    <row r="564" spans="1:49" ht="15" x14ac:dyDescent="0.25">
      <c r="A564" s="130">
        <v>1917.11</v>
      </c>
      <c r="B564" s="138"/>
      <c r="C564" s="166">
        <f>raw_Data!B570</f>
        <v>7.04</v>
      </c>
      <c r="D564" s="167">
        <f>raw_Data!J570</f>
        <v>5.6600000000000004E-2</v>
      </c>
      <c r="E564" s="167">
        <f>raw_Data!L570</f>
        <v>3.6854804915558148E-3</v>
      </c>
      <c r="F564" s="168">
        <f t="shared" si="237"/>
        <v>7.68</v>
      </c>
      <c r="G564" s="167">
        <f>raw_Data!K570</f>
        <v>7.3697916666666677E-3</v>
      </c>
      <c r="H564" s="167">
        <f t="shared" si="238"/>
        <v>-8.3333333333333259E-2</v>
      </c>
      <c r="I564" s="165"/>
      <c r="J564" s="167">
        <f t="shared" si="239"/>
        <v>1.002184204459289</v>
      </c>
      <c r="K564" s="167">
        <f t="shared" si="258"/>
        <v>5.8696849508448334E-3</v>
      </c>
      <c r="L564" s="93"/>
      <c r="M564" s="171">
        <f t="shared" si="234"/>
        <v>1.0058696849508448</v>
      </c>
      <c r="N564" s="172">
        <f t="shared" si="240"/>
        <v>0.92403645833333348</v>
      </c>
      <c r="O564" s="170">
        <f t="shared" si="235"/>
        <v>563</v>
      </c>
      <c r="P564" s="170">
        <f t="shared" si="236"/>
        <v>565</v>
      </c>
      <c r="Q564" s="169"/>
      <c r="R564" s="149">
        <f t="shared" si="241"/>
        <v>0.33600334924653186</v>
      </c>
      <c r="S564" s="173">
        <f t="shared" si="242"/>
        <v>-0.9578969470569324</v>
      </c>
      <c r="T564" s="149">
        <v>0</v>
      </c>
      <c r="U564" s="97"/>
      <c r="V564" s="149">
        <f>1/PI()*ATAN('Exhibit4_Impact-Test'!$Y$25*S_RDY_SP)+'Exhibit4_Impact-Test'!$Y$26</f>
        <v>0.68834091748431248</v>
      </c>
      <c r="W564" s="172">
        <f t="shared" si="243"/>
        <v>0.66985250830237275</v>
      </c>
      <c r="X564" s="149">
        <f>1/PI()*ATAN('Exhibit4_Impact-Test'!$Y$25*S_RS_SP)+'Exhibit4_Impact-Test'!$Y$26</f>
        <v>0.15313063942403082</v>
      </c>
      <c r="Y564" s="172">
        <f t="shared" si="244"/>
        <v>0.14244720425221744</v>
      </c>
      <c r="Z564" s="149">
        <f>1/PI()*ATAN('Exhibit4_Impact-Test'!$Y$25*S_5050_SP)+'Exhibit4_Impact-Test'!$Y$26</f>
        <v>0.5</v>
      </c>
      <c r="AA564" s="149">
        <f t="shared" si="245"/>
        <v>0.47879865119288828</v>
      </c>
      <c r="AB564" s="195">
        <f>VLOOKUP(_xlfn.NUMBERVALUE(LEFT(A564,4)),Transactioncosts!$C:$G,5,FALSE)</f>
        <v>90</v>
      </c>
      <c r="AC564" s="174"/>
      <c r="AD564" s="175">
        <f t="shared" si="246"/>
        <v>0.94954052666024547</v>
      </c>
      <c r="AE564" s="149">
        <f t="shared" si="247"/>
        <v>0.99333851063277367</v>
      </c>
      <c r="AF564" s="149">
        <f t="shared" si="248"/>
        <v>0.9649530716420891</v>
      </c>
      <c r="AG564" s="176">
        <f t="shared" si="249"/>
        <v>0.94921422358785879</v>
      </c>
      <c r="AH564" s="149">
        <f t="shared" si="250"/>
        <v>0.99317109509062751</v>
      </c>
      <c r="AI564" s="149">
        <f t="shared" si="251"/>
        <v>0.96476225950282513</v>
      </c>
      <c r="AJ564" s="97"/>
      <c r="AK564" s="171">
        <f t="shared" si="252"/>
        <v>-5.1777067534021386E-2</v>
      </c>
      <c r="AL564" s="149">
        <f t="shared" si="253"/>
        <v>-6.6837761179628251E-3</v>
      </c>
      <c r="AM564" s="149">
        <f t="shared" si="254"/>
        <v>-3.5675809248354062E-2</v>
      </c>
      <c r="AN564" s="149">
        <f t="shared" si="259"/>
        <v>2.4158117410875519</v>
      </c>
      <c r="AO564" s="149">
        <f t="shared" si="259"/>
        <v>7.0091222436384104</v>
      </c>
      <c r="AP564" s="149">
        <f t="shared" si="259"/>
        <v>2.3513999952640563</v>
      </c>
      <c r="AQ564" s="97"/>
      <c r="AR564" s="171">
        <f t="shared" si="255"/>
        <v>-5.2120769716260833E-2</v>
      </c>
      <c r="AS564" s="149">
        <f t="shared" si="256"/>
        <v>-6.8523285800905429E-3</v>
      </c>
      <c r="AT564" s="149">
        <f t="shared" si="257"/>
        <v>-3.5873571205059511E-2</v>
      </c>
      <c r="AU564" s="175">
        <f t="shared" si="260"/>
        <v>2.3636522872647059</v>
      </c>
      <c r="AV564" s="149">
        <f t="shared" si="261"/>
        <v>5.9132947012554746</v>
      </c>
      <c r="AW564" s="149">
        <f t="shared" si="262"/>
        <v>2.326707509682985</v>
      </c>
    </row>
    <row r="565" spans="1:49" ht="15" x14ac:dyDescent="0.25">
      <c r="A565" s="130">
        <v>1917.12</v>
      </c>
      <c r="B565" s="138"/>
      <c r="C565" s="166">
        <f>raw_Data!B571</f>
        <v>6.8</v>
      </c>
      <c r="D565" s="167">
        <f>raw_Data!J571</f>
        <v>5.7499999999999996E-2</v>
      </c>
      <c r="E565" s="167">
        <f>raw_Data!L571</f>
        <v>3.7081524173163682E-3</v>
      </c>
      <c r="F565" s="168">
        <f t="shared" si="237"/>
        <v>7.04</v>
      </c>
      <c r="G565" s="167">
        <f>raw_Data!K571</f>
        <v>8.167613636363636E-3</v>
      </c>
      <c r="H565" s="167">
        <f t="shared" si="238"/>
        <v>-3.4090909090909172E-2</v>
      </c>
      <c r="I565" s="165"/>
      <c r="J565" s="167">
        <f t="shared" si="239"/>
        <v>1.0021809159764032</v>
      </c>
      <c r="K565" s="167">
        <f t="shared" si="258"/>
        <v>5.8890683937196098E-3</v>
      </c>
      <c r="L565" s="93"/>
      <c r="M565" s="171">
        <f t="shared" si="234"/>
        <v>1.0058890683937196</v>
      </c>
      <c r="N565" s="172">
        <f t="shared" si="240"/>
        <v>0.97407670454545459</v>
      </c>
      <c r="O565" s="170">
        <f t="shared" si="235"/>
        <v>564</v>
      </c>
      <c r="P565" s="170">
        <f t="shared" si="236"/>
        <v>566</v>
      </c>
      <c r="Q565" s="169"/>
      <c r="R565" s="149">
        <f t="shared" si="241"/>
        <v>0.37814034853990997</v>
      </c>
      <c r="S565" s="173">
        <f t="shared" si="242"/>
        <v>-0.90243957846976097</v>
      </c>
      <c r="T565" s="149">
        <v>0</v>
      </c>
      <c r="U565" s="97"/>
      <c r="V565" s="149">
        <f>1/PI()*ATAN('Exhibit4_Impact-Test'!$Y$25*S_RDY_SP)+'Exhibit4_Impact-Test'!$Y$26</f>
        <v>0.7061084052342308</v>
      </c>
      <c r="W565" s="172">
        <f t="shared" si="243"/>
        <v>0.69939546529610674</v>
      </c>
      <c r="X565" s="149">
        <f>1/PI()*ATAN('Exhibit4_Impact-Test'!$Y$25*S_RS_SP)+'Exhibit4_Impact-Test'!$Y$26</f>
        <v>0.16104893115734498</v>
      </c>
      <c r="Y565" s="172">
        <f t="shared" si="244"/>
        <v>0.15675398228515003</v>
      </c>
      <c r="Z565" s="149">
        <f>1/PI()*ATAN('Exhibit4_Impact-Test'!$Y$25*S_5050_SP)+'Exhibit4_Impact-Test'!$Y$26</f>
        <v>0.5</v>
      </c>
      <c r="AA565" s="149">
        <f t="shared" si="245"/>
        <v>0.49196643591443479</v>
      </c>
      <c r="AB565" s="195">
        <f>VLOOKUP(_xlfn.NUMBERVALUE(LEFT(A565,4)),Transactioncosts!$C:$G,5,FALSE)</f>
        <v>90</v>
      </c>
      <c r="AC565" s="174"/>
      <c r="AD565" s="175">
        <f t="shared" si="246"/>
        <v>0.98342609089009014</v>
      </c>
      <c r="AE565" s="149">
        <f t="shared" si="247"/>
        <v>1.000765721198368</v>
      </c>
      <c r="AF565" s="149">
        <f t="shared" si="248"/>
        <v>0.9899828864695871</v>
      </c>
      <c r="AG565" s="176">
        <f t="shared" si="249"/>
        <v>0.98334406275489905</v>
      </c>
      <c r="AH565" s="149">
        <f t="shared" si="250"/>
        <v>0.99457436460161808</v>
      </c>
      <c r="AI565" s="149">
        <f t="shared" si="251"/>
        <v>0.98991058439281698</v>
      </c>
      <c r="AJ565" s="97"/>
      <c r="AK565" s="171">
        <f t="shared" si="252"/>
        <v>-1.6712793046413647E-2</v>
      </c>
      <c r="AL565" s="149">
        <f t="shared" si="253"/>
        <v>7.6542818346016965E-4</v>
      </c>
      <c r="AM565" s="149">
        <f t="shared" si="254"/>
        <v>-1.0067622397269344E-2</v>
      </c>
      <c r="AN565" s="149">
        <f t="shared" si="259"/>
        <v>2.3990989480411384</v>
      </c>
      <c r="AO565" s="149">
        <f t="shared" si="259"/>
        <v>7.009887671821871</v>
      </c>
      <c r="AP565" s="149">
        <f t="shared" si="259"/>
        <v>2.3413323728667867</v>
      </c>
      <c r="AQ565" s="97"/>
      <c r="AR565" s="171">
        <f t="shared" si="255"/>
        <v>-1.6796207099740248E-2</v>
      </c>
      <c r="AS565" s="149">
        <f t="shared" si="256"/>
        <v>-5.440407614789076E-3</v>
      </c>
      <c r="AT565" s="149">
        <f t="shared" si="257"/>
        <v>-1.0140658727623786E-2</v>
      </c>
      <c r="AU565" s="175">
        <f t="shared" si="260"/>
        <v>2.3468560801649656</v>
      </c>
      <c r="AV565" s="149">
        <f t="shared" si="261"/>
        <v>5.9078542936406855</v>
      </c>
      <c r="AW565" s="149">
        <f t="shared" si="262"/>
        <v>2.3165668509553612</v>
      </c>
    </row>
    <row r="566" spans="1:49" ht="15" x14ac:dyDescent="0.25">
      <c r="A566" s="130">
        <v>1918.01</v>
      </c>
      <c r="B566" s="138"/>
      <c r="C566" s="166">
        <f>raw_Data!B572</f>
        <v>7.21</v>
      </c>
      <c r="D566" s="167">
        <f>raw_Data!J572</f>
        <v>5.6666666666666671E-2</v>
      </c>
      <c r="E566" s="167">
        <f>raw_Data!L572</f>
        <v>3.7308187111868563E-3</v>
      </c>
      <c r="F566" s="168">
        <f t="shared" si="237"/>
        <v>6.8</v>
      </c>
      <c r="G566" s="167">
        <f>raw_Data!K572</f>
        <v>8.333333333333335E-3</v>
      </c>
      <c r="H566" s="167">
        <f t="shared" si="238"/>
        <v>6.0294117647058831E-2</v>
      </c>
      <c r="I566" s="165"/>
      <c r="J566" s="167">
        <f t="shared" si="239"/>
        <v>1.0021776346327209</v>
      </c>
      <c r="K566" s="167">
        <f t="shared" si="258"/>
        <v>5.9084533439077713E-3</v>
      </c>
      <c r="L566" s="93"/>
      <c r="M566" s="171">
        <f t="shared" si="234"/>
        <v>1.0059084533439078</v>
      </c>
      <c r="N566" s="172">
        <f t="shared" si="240"/>
        <v>1.0686274509803921</v>
      </c>
      <c r="O566" s="170">
        <f t="shared" si="235"/>
        <v>565</v>
      </c>
      <c r="P566" s="170">
        <f t="shared" si="236"/>
        <v>567</v>
      </c>
      <c r="Q566" s="169"/>
      <c r="R566" s="149">
        <f t="shared" si="241"/>
        <v>0.38410383999062686</v>
      </c>
      <c r="S566" s="173">
        <f t="shared" si="242"/>
        <v>0.94206217351999222</v>
      </c>
      <c r="T566" s="149">
        <v>0</v>
      </c>
      <c r="U566" s="97"/>
      <c r="V566" s="149">
        <f>1/PI()*ATAN('Exhibit4_Impact-Test'!$Y$25*S_RDY_SP)+'Exhibit4_Impact-Test'!$Y$26</f>
        <v>0.70850970253956158</v>
      </c>
      <c r="W566" s="172">
        <f t="shared" si="243"/>
        <v>0.72084179712051966</v>
      </c>
      <c r="X566" s="149">
        <f>1/PI()*ATAN('Exhibit4_Impact-Test'!$Y$25*S_RS_SP)+'Exhibit4_Impact-Test'!$Y$26</f>
        <v>0.8446824930351462</v>
      </c>
      <c r="Y566" s="172">
        <f t="shared" si="244"/>
        <v>0.85245325791325532</v>
      </c>
      <c r="Z566" s="149">
        <f>1/PI()*ATAN('Exhibit4_Impact-Test'!$Y$25*S_5050_SP)+'Exhibit4_Impact-Test'!$Y$26</f>
        <v>0.5</v>
      </c>
      <c r="AA566" s="149">
        <f t="shared" si="245"/>
        <v>0.51511639241956453</v>
      </c>
      <c r="AB566" s="195">
        <f>VLOOKUP(_xlfn.NUMBERVALUE(LEFT(A566,4)),Transactioncosts!$C:$G,5,FALSE)</f>
        <v>85</v>
      </c>
      <c r="AC566" s="174"/>
      <c r="AD566" s="175">
        <f t="shared" si="246"/>
        <v>1.0503454717029128</v>
      </c>
      <c r="AE566" s="149">
        <f t="shared" si="247"/>
        <v>1.0588860926281589</v>
      </c>
      <c r="AF566" s="149">
        <f t="shared" si="248"/>
        <v>1.03726795216215</v>
      </c>
      <c r="AG566" s="176">
        <f t="shared" si="249"/>
        <v>1.0501197401037325</v>
      </c>
      <c r="AH566" s="149">
        <f t="shared" si="250"/>
        <v>1.0587567096418444</v>
      </c>
      <c r="AI566" s="149">
        <f t="shared" si="251"/>
        <v>1.0371394628265838</v>
      </c>
      <c r="AJ566" s="97"/>
      <c r="AK566" s="171">
        <f t="shared" si="252"/>
        <v>4.911913072344206E-2</v>
      </c>
      <c r="AL566" s="149">
        <f t="shared" si="253"/>
        <v>5.7217499576502184E-2</v>
      </c>
      <c r="AM566" s="149">
        <f t="shared" si="254"/>
        <v>3.6590287540359236E-2</v>
      </c>
      <c r="AN566" s="149">
        <f t="shared" si="259"/>
        <v>2.4482180787645804</v>
      </c>
      <c r="AO566" s="149">
        <f t="shared" si="259"/>
        <v>7.0671051713983735</v>
      </c>
      <c r="AP566" s="149">
        <f t="shared" si="259"/>
        <v>2.3779226604071462</v>
      </c>
      <c r="AQ566" s="97"/>
      <c r="AR566" s="171">
        <f t="shared" si="255"/>
        <v>4.8904195861602454E-2</v>
      </c>
      <c r="AS566" s="149">
        <f t="shared" si="256"/>
        <v>5.7095304288102472E-2</v>
      </c>
      <c r="AT566" s="149">
        <f t="shared" si="257"/>
        <v>3.6466407019298513E-2</v>
      </c>
      <c r="AU566" s="175">
        <f t="shared" si="260"/>
        <v>2.3957602760265679</v>
      </c>
      <c r="AV566" s="149">
        <f t="shared" si="261"/>
        <v>5.9649495979287881</v>
      </c>
      <c r="AW566" s="149">
        <f t="shared" si="262"/>
        <v>2.3530332579746598</v>
      </c>
    </row>
    <row r="567" spans="1:49" ht="15" x14ac:dyDescent="0.25">
      <c r="A567" s="130">
        <v>1918.02</v>
      </c>
      <c r="B567" s="138"/>
      <c r="C567" s="166">
        <f>raw_Data!B573</f>
        <v>7.43</v>
      </c>
      <c r="D567" s="167">
        <f>raw_Data!J573</f>
        <v>5.5833333333333339E-2</v>
      </c>
      <c r="E567" s="167">
        <f>raw_Data!L573</f>
        <v>3.7261525815217578E-3</v>
      </c>
      <c r="F567" s="168">
        <f t="shared" si="237"/>
        <v>7.21</v>
      </c>
      <c r="G567" s="167">
        <f>raw_Data!K573</f>
        <v>7.7438742487286188E-3</v>
      </c>
      <c r="H567" s="167">
        <f t="shared" si="238"/>
        <v>3.0513176144244092E-2</v>
      </c>
      <c r="I567" s="165"/>
      <c r="J567" s="167">
        <f t="shared" si="239"/>
        <v>0.99955227052468321</v>
      </c>
      <c r="K567" s="167">
        <f t="shared" si="258"/>
        <v>3.278423106205075E-3</v>
      </c>
      <c r="L567" s="93"/>
      <c r="M567" s="171">
        <f t="shared" si="234"/>
        <v>1.0032784231062051</v>
      </c>
      <c r="N567" s="172">
        <f t="shared" si="240"/>
        <v>1.0382570503929727</v>
      </c>
      <c r="O567" s="170">
        <f t="shared" si="235"/>
        <v>566</v>
      </c>
      <c r="P567" s="170">
        <f t="shared" si="236"/>
        <v>568</v>
      </c>
      <c r="Q567" s="169"/>
      <c r="R567" s="149">
        <f t="shared" si="241"/>
        <v>0.3497309733306645</v>
      </c>
      <c r="S567" s="173">
        <f t="shared" si="242"/>
        <v>0.89105188436870808</v>
      </c>
      <c r="T567" s="149">
        <v>0</v>
      </c>
      <c r="U567" s="97"/>
      <c r="V567" s="149">
        <f>1/PI()*ATAN('Exhibit4_Impact-Test'!$Y$25*S_RDY_SP)+'Exhibit4_Impact-Test'!$Y$26</f>
        <v>0.69428513839342376</v>
      </c>
      <c r="W567" s="172">
        <f t="shared" si="243"/>
        <v>0.70151031531201158</v>
      </c>
      <c r="X567" s="149">
        <f>1/PI()*ATAN('Exhibit4_Impact-Test'!$Y$25*S_RS_SP)+'Exhibit4_Impact-Test'!$Y$26</f>
        <v>0.83723173011154761</v>
      </c>
      <c r="Y567" s="172">
        <f t="shared" si="244"/>
        <v>0.84184810808802657</v>
      </c>
      <c r="Z567" s="149">
        <f>1/PI()*ATAN('Exhibit4_Impact-Test'!$Y$25*S_5050_SP)+'Exhibit4_Impact-Test'!$Y$26</f>
        <v>0.5</v>
      </c>
      <c r="AA567" s="149">
        <f t="shared" si="245"/>
        <v>0.50856674491842513</v>
      </c>
      <c r="AB567" s="195">
        <f>VLOOKUP(_xlfn.NUMBERVALUE(LEFT(A567,4)),Transactioncosts!$C:$G,5,FALSE)</f>
        <v>85</v>
      </c>
      <c r="AC567" s="174"/>
      <c r="AD567" s="175">
        <f t="shared" si="246"/>
        <v>1.0275635641928105</v>
      </c>
      <c r="AE567" s="149">
        <f t="shared" si="247"/>
        <v>1.0325636397464324</v>
      </c>
      <c r="AF567" s="149">
        <f t="shared" si="248"/>
        <v>1.0207677367495889</v>
      </c>
      <c r="AG567" s="176">
        <f t="shared" si="249"/>
        <v>1.0274304206749945</v>
      </c>
      <c r="AH567" s="149">
        <f t="shared" si="250"/>
        <v>1.026854706217236</v>
      </c>
      <c r="AI567" s="149">
        <f t="shared" si="251"/>
        <v>1.0206949194177823</v>
      </c>
      <c r="AJ567" s="97"/>
      <c r="AK567" s="171">
        <f t="shared" si="252"/>
        <v>2.7190528436191262E-2</v>
      </c>
      <c r="AL567" s="149">
        <f t="shared" si="253"/>
        <v>3.2044680511884194E-2</v>
      </c>
      <c r="AM567" s="149">
        <f t="shared" si="254"/>
        <v>2.0555027260156039E-2</v>
      </c>
      <c r="AN567" s="149">
        <f t="shared" si="259"/>
        <v>2.4754086072007717</v>
      </c>
      <c r="AO567" s="149">
        <f t="shared" si="259"/>
        <v>7.0991498519102576</v>
      </c>
      <c r="AP567" s="149">
        <f t="shared" si="259"/>
        <v>2.3984776876673024</v>
      </c>
      <c r="AQ567" s="97"/>
      <c r="AR567" s="171">
        <f t="shared" si="255"/>
        <v>2.7060947990717715E-2</v>
      </c>
      <c r="AS567" s="149">
        <f t="shared" si="256"/>
        <v>2.6500446952868378E-2</v>
      </c>
      <c r="AT567" s="149">
        <f t="shared" si="257"/>
        <v>2.0483688867932771E-2</v>
      </c>
      <c r="AU567" s="175">
        <f t="shared" si="260"/>
        <v>2.4228212240172855</v>
      </c>
      <c r="AV567" s="149">
        <f t="shared" si="261"/>
        <v>5.9914500448816561</v>
      </c>
      <c r="AW567" s="149">
        <f t="shared" si="262"/>
        <v>2.3735169468425927</v>
      </c>
    </row>
    <row r="568" spans="1:49" ht="15" x14ac:dyDescent="0.25">
      <c r="A568" s="130">
        <v>1918.03</v>
      </c>
      <c r="B568" s="138"/>
      <c r="C568" s="166">
        <f>raw_Data!B574</f>
        <v>7.28</v>
      </c>
      <c r="D568" s="167">
        <f>raw_Data!J574</f>
        <v>5.5E-2</v>
      </c>
      <c r="E568" s="167">
        <f>raw_Data!L574</f>
        <v>3.7214862132330939E-3</v>
      </c>
      <c r="F568" s="168">
        <f t="shared" si="237"/>
        <v>7.43</v>
      </c>
      <c r="G568" s="167">
        <f>raw_Data!K574</f>
        <v>7.4024226110363392E-3</v>
      </c>
      <c r="H568" s="167">
        <f t="shared" si="238"/>
        <v>-2.0188425302826274E-2</v>
      </c>
      <c r="I568" s="165"/>
      <c r="J568" s="167">
        <f t="shared" si="239"/>
        <v>0.99955213183352831</v>
      </c>
      <c r="K568" s="167">
        <f t="shared" si="258"/>
        <v>3.2736180467614062E-3</v>
      </c>
      <c r="L568" s="93"/>
      <c r="M568" s="171">
        <f t="shared" si="234"/>
        <v>1.0032736180467614</v>
      </c>
      <c r="N568" s="172">
        <f t="shared" si="240"/>
        <v>0.98721399730821002</v>
      </c>
      <c r="O568" s="170">
        <f t="shared" si="235"/>
        <v>567</v>
      </c>
      <c r="P568" s="170">
        <f t="shared" si="236"/>
        <v>569</v>
      </c>
      <c r="Q568" s="169"/>
      <c r="R568" s="149">
        <f t="shared" si="241"/>
        <v>0.33034507705649307</v>
      </c>
      <c r="S568" s="173">
        <f t="shared" si="242"/>
        <v>-0.84418907163899781</v>
      </c>
      <c r="T568" s="149">
        <v>0</v>
      </c>
      <c r="U568" s="97"/>
      <c r="V568" s="149">
        <f>1/PI()*ATAN('Exhibit4_Impact-Test'!$Y$25*S_RDY_SP)+'Exhibit4_Impact-Test'!$Y$26</f>
        <v>0.68584637203953547</v>
      </c>
      <c r="W568" s="172">
        <f t="shared" si="243"/>
        <v>0.68235915416513659</v>
      </c>
      <c r="X568" s="149">
        <f>1/PI()*ATAN('Exhibit4_Impact-Test'!$Y$25*S_RS_SP)+'Exhibit4_Impact-Test'!$Y$26</f>
        <v>0.17020886935902851</v>
      </c>
      <c r="Y568" s="172">
        <f t="shared" si="244"/>
        <v>0.16794186816524731</v>
      </c>
      <c r="Z568" s="149">
        <f>1/PI()*ATAN('Exhibit4_Impact-Test'!$Y$25*S_5050_SP)+'Exhibit4_Impact-Test'!$Y$26</f>
        <v>0.5</v>
      </c>
      <c r="AA568" s="149">
        <f t="shared" si="245"/>
        <v>0.49596590789747586</v>
      </c>
      <c r="AB568" s="195">
        <f>VLOOKUP(_xlfn.NUMBERVALUE(LEFT(A568,4)),Transactioncosts!$C:$G,5,FALSE)</f>
        <v>85</v>
      </c>
      <c r="AC568" s="174"/>
      <c r="AD568" s="175">
        <f t="shared" si="246"/>
        <v>0.99225918542689506</v>
      </c>
      <c r="AE568" s="149">
        <f t="shared" si="247"/>
        <v>1.0005401281585178</v>
      </c>
      <c r="AF568" s="149">
        <f t="shared" si="248"/>
        <v>0.99524380767748566</v>
      </c>
      <c r="AG568" s="176">
        <f t="shared" si="249"/>
        <v>0.99221887699588329</v>
      </c>
      <c r="AH568" s="149">
        <f t="shared" si="250"/>
        <v>1.0003270406880598</v>
      </c>
      <c r="AI568" s="149">
        <f t="shared" si="251"/>
        <v>0.9952095178946142</v>
      </c>
      <c r="AJ568" s="97"/>
      <c r="AK568" s="171">
        <f t="shared" si="252"/>
        <v>-7.770930191847358E-3</v>
      </c>
      <c r="AL568" s="149">
        <f t="shared" si="253"/>
        <v>5.3998234180808243E-4</v>
      </c>
      <c r="AM568" s="149">
        <f t="shared" si="254"/>
        <v>-4.7675389974937941E-3</v>
      </c>
      <c r="AN568" s="149">
        <f t="shared" si="259"/>
        <v>2.4676376770089243</v>
      </c>
      <c r="AO568" s="149">
        <f t="shared" si="259"/>
        <v>7.0996898342520653</v>
      </c>
      <c r="AP568" s="149">
        <f t="shared" si="259"/>
        <v>2.3937101486698085</v>
      </c>
      <c r="AQ568" s="97"/>
      <c r="AR568" s="171">
        <f t="shared" si="255"/>
        <v>-7.811553902212897E-3</v>
      </c>
      <c r="AS568" s="149">
        <f t="shared" si="256"/>
        <v>3.2698722191070633E-4</v>
      </c>
      <c r="AT568" s="149">
        <f t="shared" si="257"/>
        <v>-4.8019932420965824E-3</v>
      </c>
      <c r="AU568" s="175">
        <f t="shared" si="260"/>
        <v>2.4150096701150727</v>
      </c>
      <c r="AV568" s="149">
        <f t="shared" si="261"/>
        <v>5.9917770321035668</v>
      </c>
      <c r="AW568" s="149">
        <f t="shared" si="262"/>
        <v>2.3687149536004961</v>
      </c>
    </row>
    <row r="569" spans="1:49" ht="15" x14ac:dyDescent="0.25">
      <c r="A569" s="130">
        <v>1918.04</v>
      </c>
      <c r="B569" s="138"/>
      <c r="C569" s="166">
        <f>raw_Data!B575</f>
        <v>7.21</v>
      </c>
      <c r="D569" s="167">
        <f>raw_Data!J575</f>
        <v>5.4166666666666669E-2</v>
      </c>
      <c r="E569" s="167">
        <f>raw_Data!L575</f>
        <v>3.7168196062953296E-3</v>
      </c>
      <c r="F569" s="168">
        <f t="shared" si="237"/>
        <v>7.28</v>
      </c>
      <c r="G569" s="167">
        <f>raw_Data!K575</f>
        <v>7.4404761904761901E-3</v>
      </c>
      <c r="H569" s="167">
        <f t="shared" si="238"/>
        <v>-9.6153846153846922E-3</v>
      </c>
      <c r="I569" s="165"/>
      <c r="J569" s="167">
        <f t="shared" si="239"/>
        <v>0.99955199308035425</v>
      </c>
      <c r="K569" s="167">
        <f t="shared" si="258"/>
        <v>3.2688126866495804E-3</v>
      </c>
      <c r="L569" s="93"/>
      <c r="M569" s="171">
        <f t="shared" si="234"/>
        <v>1.0032688126866496</v>
      </c>
      <c r="N569" s="172">
        <f t="shared" si="240"/>
        <v>0.99782509157509147</v>
      </c>
      <c r="O569" s="170">
        <f t="shared" si="235"/>
        <v>568</v>
      </c>
      <c r="P569" s="170">
        <f t="shared" si="236"/>
        <v>570</v>
      </c>
      <c r="Q569" s="169"/>
      <c r="R569" s="149">
        <f t="shared" si="241"/>
        <v>0.33318424151000736</v>
      </c>
      <c r="S569" s="173">
        <f t="shared" si="242"/>
        <v>-0.72096256602803255</v>
      </c>
      <c r="T569" s="149">
        <v>0</v>
      </c>
      <c r="U569" s="97"/>
      <c r="V569" s="149">
        <f>1/PI()*ATAN('Exhibit4_Impact-Test'!$Y$25*S_RDY_SP)+'Exhibit4_Impact-Test'!$Y$26</f>
        <v>0.68710132251945888</v>
      </c>
      <c r="W569" s="172">
        <f t="shared" si="243"/>
        <v>0.68593040789435922</v>
      </c>
      <c r="X569" s="149">
        <f>1/PI()*ATAN('Exhibit4_Impact-Test'!$Y$25*S_RS_SP)+'Exhibit4_Impact-Test'!$Y$26</f>
        <v>0.19301098233677327</v>
      </c>
      <c r="Y569" s="172">
        <f t="shared" si="244"/>
        <v>0.19216495720353727</v>
      </c>
      <c r="Z569" s="149">
        <f>1/PI()*ATAN('Exhibit4_Impact-Test'!$Y$25*S_5050_SP)+'Exhibit4_Impact-Test'!$Y$26</f>
        <v>0.5</v>
      </c>
      <c r="AA569" s="149">
        <f t="shared" si="245"/>
        <v>0.49863981367891719</v>
      </c>
      <c r="AB569" s="195">
        <f>VLOOKUP(_xlfn.NUMBERVALUE(LEFT(A569,4)),Transactioncosts!$C:$G,5,FALSE)</f>
        <v>85</v>
      </c>
      <c r="AC569" s="174"/>
      <c r="AD569" s="175">
        <f t="shared" si="246"/>
        <v>0.99952842471147085</v>
      </c>
      <c r="AE569" s="149">
        <f t="shared" si="247"/>
        <v>1.0022181147273403</v>
      </c>
      <c r="AF569" s="149">
        <f t="shared" si="248"/>
        <v>1.0005469521308705</v>
      </c>
      <c r="AG569" s="176">
        <f t="shared" si="249"/>
        <v>0.99952613338910878</v>
      </c>
      <c r="AH569" s="149">
        <f t="shared" si="250"/>
        <v>0.99672911892125049</v>
      </c>
      <c r="AI569" s="149">
        <f t="shared" si="251"/>
        <v>1.0005353905471412</v>
      </c>
      <c r="AJ569" s="97"/>
      <c r="AK569" s="171">
        <f t="shared" si="252"/>
        <v>-4.7168651512470631E-4</v>
      </c>
      <c r="AL569" s="149">
        <f t="shared" si="253"/>
        <v>2.2156583425600742E-3</v>
      </c>
      <c r="AM569" s="149">
        <f t="shared" si="254"/>
        <v>5.4680260707288294E-4</v>
      </c>
      <c r="AN569" s="149">
        <f t="shared" si="259"/>
        <v>2.4671659904937995</v>
      </c>
      <c r="AO569" s="149">
        <f t="shared" si="259"/>
        <v>7.101905492594625</v>
      </c>
      <c r="AP569" s="149">
        <f t="shared" si="259"/>
        <v>2.3942569512768812</v>
      </c>
      <c r="AQ569" s="97"/>
      <c r="AR569" s="171">
        <f t="shared" si="255"/>
        <v>-4.7397892115513221E-4</v>
      </c>
      <c r="AS569" s="149">
        <f t="shared" si="256"/>
        <v>-3.2762421036404269E-3</v>
      </c>
      <c r="AT569" s="149">
        <f t="shared" si="257"/>
        <v>5.3524727675705367E-4</v>
      </c>
      <c r="AU569" s="175">
        <f t="shared" si="260"/>
        <v>2.4145356911939175</v>
      </c>
      <c r="AV569" s="149">
        <f t="shared" si="261"/>
        <v>5.9885007899999261</v>
      </c>
      <c r="AW569" s="149">
        <f t="shared" si="262"/>
        <v>2.3692502008772531</v>
      </c>
    </row>
    <row r="570" spans="1:49" ht="15" x14ac:dyDescent="0.25">
      <c r="A570" s="130">
        <v>1918.05</v>
      </c>
      <c r="B570" s="138"/>
      <c r="C570" s="166">
        <f>raw_Data!B576</f>
        <v>7.44</v>
      </c>
      <c r="D570" s="167">
        <f>raw_Data!J576</f>
        <v>5.3333333333333337E-2</v>
      </c>
      <c r="E570" s="167">
        <f>raw_Data!L576</f>
        <v>3.7121527606831517E-3</v>
      </c>
      <c r="F570" s="168">
        <f t="shared" si="237"/>
        <v>7.21</v>
      </c>
      <c r="G570" s="167">
        <f>raw_Data!K576</f>
        <v>7.3971336107258442E-3</v>
      </c>
      <c r="H570" s="167">
        <f t="shared" si="238"/>
        <v>3.1900138696255187E-2</v>
      </c>
      <c r="I570" s="165"/>
      <c r="J570" s="167">
        <f t="shared" si="239"/>
        <v>0.9995518542651487</v>
      </c>
      <c r="K570" s="167">
        <f t="shared" si="258"/>
        <v>3.2640070258318499E-3</v>
      </c>
      <c r="L570" s="93"/>
      <c r="M570" s="171">
        <f t="shared" si="234"/>
        <v>1.0032640070258318</v>
      </c>
      <c r="N570" s="172">
        <f t="shared" si="240"/>
        <v>1.0392972723069811</v>
      </c>
      <c r="O570" s="170">
        <f t="shared" si="235"/>
        <v>569</v>
      </c>
      <c r="P570" s="170">
        <f t="shared" si="236"/>
        <v>571</v>
      </c>
      <c r="Q570" s="169"/>
      <c r="R570" s="149">
        <f t="shared" si="241"/>
        <v>0.33114355734321987</v>
      </c>
      <c r="S570" s="173">
        <f t="shared" si="242"/>
        <v>0.8956446652540464</v>
      </c>
      <c r="T570" s="149">
        <v>0</v>
      </c>
      <c r="U570" s="97"/>
      <c r="V570" s="149">
        <f>1/PI()*ATAN('Exhibit4_Impact-Test'!$Y$25*S_RDY_SP)+'Exhibit4_Impact-Test'!$Y$26</f>
        <v>0.68619997523107334</v>
      </c>
      <c r="W570" s="172">
        <f t="shared" si="243"/>
        <v>0.6937477405239143</v>
      </c>
      <c r="X570" s="149">
        <f>1/PI()*ATAN('Exhibit4_Impact-Test'!$Y$25*S_RS_SP)+'Exhibit4_Impact-Test'!$Y$26</f>
        <v>0.83792916968469777</v>
      </c>
      <c r="Y570" s="172">
        <f t="shared" si="244"/>
        <v>0.84266420513597939</v>
      </c>
      <c r="Z570" s="149">
        <f>1/PI()*ATAN('Exhibit4_Impact-Test'!$Y$25*S_5050_SP)+'Exhibit4_Impact-Test'!$Y$26</f>
        <v>0.5</v>
      </c>
      <c r="AA570" s="149">
        <f t="shared" si="245"/>
        <v>0.50882060813688768</v>
      </c>
      <c r="AB570" s="195">
        <f>VLOOKUP(_xlfn.NUMBERVALUE(LEFT(A570,4)),Transactioncosts!$C:$G,5,FALSE)</f>
        <v>85</v>
      </c>
      <c r="AC570" s="174"/>
      <c r="AD570" s="175">
        <f t="shared" si="246"/>
        <v>1.027990032769251</v>
      </c>
      <c r="AE570" s="149">
        <f t="shared" si="247"/>
        <v>1.0334573310838937</v>
      </c>
      <c r="AF570" s="149">
        <f t="shared" si="248"/>
        <v>1.0212806396664065</v>
      </c>
      <c r="AG570" s="176">
        <f t="shared" si="249"/>
        <v>1.0278469804934403</v>
      </c>
      <c r="AH570" s="149">
        <f t="shared" si="250"/>
        <v>1.0318667916678672</v>
      </c>
      <c r="AI570" s="149">
        <f t="shared" si="251"/>
        <v>1.0212056644972429</v>
      </c>
      <c r="AJ570" s="97"/>
      <c r="AK570" s="171">
        <f t="shared" si="252"/>
        <v>2.7605471236213493E-2</v>
      </c>
      <c r="AL570" s="149">
        <f t="shared" si="253"/>
        <v>3.2909813446950952E-2</v>
      </c>
      <c r="AM570" s="149">
        <f t="shared" si="254"/>
        <v>2.1057368863349198E-2</v>
      </c>
      <c r="AN570" s="149">
        <f t="shared" si="259"/>
        <v>2.494771461730013</v>
      </c>
      <c r="AO570" s="149">
        <f t="shared" si="259"/>
        <v>7.1348153060415758</v>
      </c>
      <c r="AP570" s="149">
        <f t="shared" si="259"/>
        <v>2.4153143201402303</v>
      </c>
      <c r="AQ570" s="97"/>
      <c r="AR570" s="171">
        <f t="shared" si="255"/>
        <v>2.7466304293387957E-2</v>
      </c>
      <c r="AS570" s="149">
        <f t="shared" si="256"/>
        <v>3.1369580886895572E-2</v>
      </c>
      <c r="AT570" s="149">
        <f t="shared" si="257"/>
        <v>2.0983953272709115E-2</v>
      </c>
      <c r="AU570" s="175">
        <f t="shared" si="260"/>
        <v>2.4420019954873053</v>
      </c>
      <c r="AV570" s="149">
        <f t="shared" si="261"/>
        <v>6.0198703708868218</v>
      </c>
      <c r="AW570" s="149">
        <f t="shared" si="262"/>
        <v>2.3902341541499621</v>
      </c>
    </row>
    <row r="571" spans="1:49" ht="15" x14ac:dyDescent="0.25">
      <c r="A571" s="130">
        <v>1918.06</v>
      </c>
      <c r="B571" s="138"/>
      <c r="C571" s="166">
        <f>raw_Data!B577</f>
        <v>7.45</v>
      </c>
      <c r="D571" s="167">
        <f>raw_Data!J577</f>
        <v>5.2499999999999998E-2</v>
      </c>
      <c r="E571" s="167">
        <f>raw_Data!L577</f>
        <v>3.7074856763708031E-3</v>
      </c>
      <c r="F571" s="168">
        <f t="shared" si="237"/>
        <v>7.44</v>
      </c>
      <c r="G571" s="167">
        <f>raw_Data!K577</f>
        <v>7.0564516129032247E-3</v>
      </c>
      <c r="H571" s="167">
        <f t="shared" si="238"/>
        <v>1.3440860215052641E-3</v>
      </c>
      <c r="I571" s="165"/>
      <c r="J571" s="167">
        <f t="shared" si="239"/>
        <v>0.99955171538783527</v>
      </c>
      <c r="K571" s="167">
        <f t="shared" si="258"/>
        <v>3.2592010642060742E-3</v>
      </c>
      <c r="L571" s="93"/>
      <c r="M571" s="171">
        <f t="shared" si="234"/>
        <v>1.0032592010642061</v>
      </c>
      <c r="N571" s="172">
        <f t="shared" si="240"/>
        <v>1.0084005376344085</v>
      </c>
      <c r="O571" s="170">
        <f t="shared" si="235"/>
        <v>570</v>
      </c>
      <c r="P571" s="170">
        <f t="shared" si="236"/>
        <v>572</v>
      </c>
      <c r="Q571" s="169"/>
      <c r="R571" s="149">
        <f t="shared" si="241"/>
        <v>0.31056010010202351</v>
      </c>
      <c r="S571" s="173">
        <f t="shared" si="242"/>
        <v>0.26582724420374854</v>
      </c>
      <c r="T571" s="149">
        <v>0</v>
      </c>
      <c r="U571" s="97"/>
      <c r="V571" s="149">
        <f>1/PI()*ATAN('Exhibit4_Impact-Test'!$Y$25*S_RDY_SP)+'Exhibit4_Impact-Test'!$Y$26</f>
        <v>0.6769180610167741</v>
      </c>
      <c r="W571" s="172">
        <f t="shared" si="243"/>
        <v>0.6780349441288156</v>
      </c>
      <c r="X571" s="149">
        <f>1/PI()*ATAN('Exhibit4_Impact-Test'!$Y$25*S_RS_SP)+'Exhibit4_Impact-Test'!$Y$26</f>
        <v>0.65554192089756358</v>
      </c>
      <c r="Y571" s="172">
        <f t="shared" si="244"/>
        <v>0.65669522330716601</v>
      </c>
      <c r="Z571" s="149">
        <f>1/PI()*ATAN('Exhibit4_Impact-Test'!$Y$25*S_5050_SP)+'Exhibit4_Impact-Test'!$Y$26</f>
        <v>0.5</v>
      </c>
      <c r="AA571" s="149">
        <f t="shared" si="245"/>
        <v>0.50127788424436248</v>
      </c>
      <c r="AB571" s="195">
        <f>VLOOKUP(_xlfn.NUMBERVALUE(LEFT(A571,4)),Transactioncosts!$C:$G,5,FALSE)</f>
        <v>85</v>
      </c>
      <c r="AC571" s="174"/>
      <c r="AD571" s="175">
        <f t="shared" si="246"/>
        <v>1.0067394646463421</v>
      </c>
      <c r="AE571" s="149">
        <f t="shared" si="247"/>
        <v>1.0066295627154176</v>
      </c>
      <c r="AF571" s="149">
        <f t="shared" si="248"/>
        <v>1.0058298693493073</v>
      </c>
      <c r="AG571" s="176">
        <f t="shared" si="249"/>
        <v>1.0067013382543224</v>
      </c>
      <c r="AH571" s="149">
        <f t="shared" si="250"/>
        <v>1.0054178902027655</v>
      </c>
      <c r="AI571" s="149">
        <f t="shared" si="251"/>
        <v>1.0058190073332303</v>
      </c>
      <c r="AJ571" s="97"/>
      <c r="AK571" s="171">
        <f t="shared" si="252"/>
        <v>6.7168559778516147E-3</v>
      </c>
      <c r="AL571" s="149">
        <f t="shared" si="253"/>
        <v>6.6076838096697146E-3</v>
      </c>
      <c r="AM571" s="149">
        <f t="shared" si="254"/>
        <v>5.8129414208689676E-3</v>
      </c>
      <c r="AN571" s="149">
        <f t="shared" si="259"/>
        <v>2.5014883177078646</v>
      </c>
      <c r="AO571" s="149">
        <f t="shared" si="259"/>
        <v>7.1414229898512458</v>
      </c>
      <c r="AP571" s="149">
        <f t="shared" si="259"/>
        <v>2.4211272615610993</v>
      </c>
      <c r="AQ571" s="97"/>
      <c r="AR571" s="171">
        <f t="shared" si="255"/>
        <v>6.6789841000498415E-3</v>
      </c>
      <c r="AS571" s="149">
        <f t="shared" si="256"/>
        <v>5.4032662325713922E-3</v>
      </c>
      <c r="AT571" s="149">
        <f t="shared" si="257"/>
        <v>5.8021423035845964E-3</v>
      </c>
      <c r="AU571" s="175">
        <f t="shared" si="260"/>
        <v>2.4486809795873552</v>
      </c>
      <c r="AV571" s="149">
        <f t="shared" si="261"/>
        <v>6.0252736371193931</v>
      </c>
      <c r="AW571" s="149">
        <f t="shared" si="262"/>
        <v>2.3960362964535467</v>
      </c>
    </row>
    <row r="572" spans="1:49" ht="15" x14ac:dyDescent="0.25">
      <c r="A572" s="130">
        <v>1918.07</v>
      </c>
      <c r="B572" s="138"/>
      <c r="C572" s="166">
        <f>raw_Data!B578</f>
        <v>7.51</v>
      </c>
      <c r="D572" s="167">
        <f>raw_Data!J578</f>
        <v>5.1666666666666666E-2</v>
      </c>
      <c r="E572" s="167">
        <f>raw_Data!L578</f>
        <v>3.7028183533327486E-3</v>
      </c>
      <c r="F572" s="168">
        <f t="shared" si="237"/>
        <v>7.45</v>
      </c>
      <c r="G572" s="167">
        <f>raw_Data!K578</f>
        <v>6.9351230425055924E-3</v>
      </c>
      <c r="H572" s="167">
        <f t="shared" si="238"/>
        <v>8.0536912751676404E-3</v>
      </c>
      <c r="I572" s="165"/>
      <c r="J572" s="167">
        <f t="shared" si="239"/>
        <v>0.99955157644840176</v>
      </c>
      <c r="K572" s="167">
        <f t="shared" si="258"/>
        <v>3.2543948017345059E-3</v>
      </c>
      <c r="L572" s="93"/>
      <c r="M572" s="171">
        <f t="shared" si="234"/>
        <v>1.0032543948017345</v>
      </c>
      <c r="N572" s="172">
        <f t="shared" si="240"/>
        <v>1.0149888143176733</v>
      </c>
      <c r="O572" s="170">
        <f t="shared" si="235"/>
        <v>571</v>
      </c>
      <c r="P572" s="170">
        <f t="shared" si="236"/>
        <v>573</v>
      </c>
      <c r="Q572" s="169"/>
      <c r="R572" s="149">
        <f t="shared" si="241"/>
        <v>0.30327501944237134</v>
      </c>
      <c r="S572" s="173">
        <f t="shared" si="242"/>
        <v>0.68476916114370356</v>
      </c>
      <c r="T572" s="149">
        <v>0</v>
      </c>
      <c r="U572" s="97"/>
      <c r="V572" s="149">
        <f>1/PI()*ATAN('Exhibit4_Impact-Test'!$Y$25*S_RDY_SP)+'Exhibit4_Impact-Test'!$Y$26</f>
        <v>0.67354948624413669</v>
      </c>
      <c r="W572" s="172">
        <f t="shared" si="243"/>
        <v>0.67610118503601768</v>
      </c>
      <c r="X572" s="149">
        <f>1/PI()*ATAN('Exhibit4_Impact-Test'!$Y$25*S_RS_SP)+'Exhibit4_Impact-Test'!$Y$26</f>
        <v>0.79924493067800428</v>
      </c>
      <c r="Y572" s="172">
        <f t="shared" si="244"/>
        <v>0.80110425827463272</v>
      </c>
      <c r="Z572" s="149">
        <f>1/PI()*ATAN('Exhibit4_Impact-Test'!$Y$25*S_5050_SP)+'Exhibit4_Impact-Test'!$Y$26</f>
        <v>0.5</v>
      </c>
      <c r="AA572" s="149">
        <f t="shared" si="245"/>
        <v>0.50290708757569869</v>
      </c>
      <c r="AB572" s="195">
        <f>VLOOKUP(_xlfn.NUMBERVALUE(LEFT(A572,4)),Transactioncosts!$C:$G,5,FALSE)</f>
        <v>85</v>
      </c>
      <c r="AC572" s="174"/>
      <c r="AD572" s="175">
        <f t="shared" si="246"/>
        <v>1.0111581070380682</v>
      </c>
      <c r="AE572" s="149">
        <f t="shared" si="247"/>
        <v>1.0126330701142976</v>
      </c>
      <c r="AF572" s="149">
        <f t="shared" si="248"/>
        <v>1.009121604559704</v>
      </c>
      <c r="AG572" s="176">
        <f t="shared" si="249"/>
        <v>1.0110945399061555</v>
      </c>
      <c r="AH572" s="149">
        <f t="shared" si="250"/>
        <v>1.0125923674876149</v>
      </c>
      <c r="AI572" s="149">
        <f t="shared" si="251"/>
        <v>1.0090968943153105</v>
      </c>
      <c r="AJ572" s="97"/>
      <c r="AK572" s="171">
        <f t="shared" si="252"/>
        <v>1.1096314594646339E-2</v>
      </c>
      <c r="AL572" s="149">
        <f t="shared" si="253"/>
        <v>1.2553938636130045E-2</v>
      </c>
      <c r="AM572" s="149">
        <f t="shared" si="254"/>
        <v>9.0802539903115567E-3</v>
      </c>
      <c r="AN572" s="149">
        <f t="shared" si="259"/>
        <v>2.5125846323025112</v>
      </c>
      <c r="AO572" s="149">
        <f t="shared" si="259"/>
        <v>7.153976928487376</v>
      </c>
      <c r="AP572" s="149">
        <f t="shared" si="259"/>
        <v>2.4302075155514107</v>
      </c>
      <c r="AQ572" s="97"/>
      <c r="AR572" s="171">
        <f t="shared" si="255"/>
        <v>1.1033446948479891E-2</v>
      </c>
      <c r="AS572" s="149">
        <f t="shared" si="256"/>
        <v>1.2513742985875593E-2</v>
      </c>
      <c r="AT572" s="149">
        <f t="shared" si="257"/>
        <v>9.0557668057886197E-3</v>
      </c>
      <c r="AU572" s="175">
        <f t="shared" si="260"/>
        <v>2.4597144265358351</v>
      </c>
      <c r="AV572" s="149">
        <f t="shared" si="261"/>
        <v>6.0377873801052688</v>
      </c>
      <c r="AW572" s="149">
        <f t="shared" si="262"/>
        <v>2.4050920632593353</v>
      </c>
    </row>
    <row r="573" spans="1:49" ht="15" x14ac:dyDescent="0.25">
      <c r="A573" s="130">
        <v>1918.08</v>
      </c>
      <c r="B573" s="138"/>
      <c r="C573" s="166">
        <f>raw_Data!B579</f>
        <v>7.58</v>
      </c>
      <c r="D573" s="167">
        <f>raw_Data!J579</f>
        <v>5.0833333333333335E-2</v>
      </c>
      <c r="E573" s="167">
        <f>raw_Data!L579</f>
        <v>3.6981507915436751E-3</v>
      </c>
      <c r="F573" s="168">
        <f t="shared" si="237"/>
        <v>7.51</v>
      </c>
      <c r="G573" s="167">
        <f>raw_Data!K579</f>
        <v>6.768752774079006E-3</v>
      </c>
      <c r="H573" s="167">
        <f t="shared" si="238"/>
        <v>9.320905459387463E-3</v>
      </c>
      <c r="I573" s="165"/>
      <c r="J573" s="167">
        <f t="shared" si="239"/>
        <v>0.9995514374468355</v>
      </c>
      <c r="K573" s="167">
        <f t="shared" si="258"/>
        <v>3.2495882383791752E-3</v>
      </c>
      <c r="L573" s="93"/>
      <c r="M573" s="171">
        <f t="shared" si="234"/>
        <v>1.0032495882383792</v>
      </c>
      <c r="N573" s="172">
        <f t="shared" si="240"/>
        <v>1.0160896582334664</v>
      </c>
      <c r="O573" s="170">
        <f t="shared" si="235"/>
        <v>572</v>
      </c>
      <c r="P573" s="170">
        <f t="shared" si="236"/>
        <v>574</v>
      </c>
      <c r="Q573" s="169"/>
      <c r="R573" s="149">
        <f t="shared" si="241"/>
        <v>0.29278647716200551</v>
      </c>
      <c r="S573" s="173">
        <f t="shared" si="242"/>
        <v>0.71568666484494836</v>
      </c>
      <c r="T573" s="149">
        <v>0</v>
      </c>
      <c r="U573" s="97"/>
      <c r="V573" s="149">
        <f>1/PI()*ATAN('Exhibit4_Impact-Test'!$Y$25*S_RDY_SP)+'Exhibit4_Impact-Test'!$Y$26</f>
        <v>0.66862269892862969</v>
      </c>
      <c r="W573" s="172">
        <f t="shared" si="243"/>
        <v>0.671434351617753</v>
      </c>
      <c r="X573" s="149">
        <f>1/PI()*ATAN('Exhibit4_Impact-Test'!$Y$25*S_RS_SP)+'Exhibit4_Impact-Test'!$Y$26</f>
        <v>0.80589280259022755</v>
      </c>
      <c r="Y573" s="172">
        <f t="shared" si="244"/>
        <v>0.80787442478995486</v>
      </c>
      <c r="Z573" s="149">
        <f>1/PI()*ATAN('Exhibit4_Impact-Test'!$Y$25*S_5050_SP)+'Exhibit4_Impact-Test'!$Y$26</f>
        <v>0.5</v>
      </c>
      <c r="AA573" s="149">
        <f t="shared" si="245"/>
        <v>0.5031792751063302</v>
      </c>
      <c r="AB573" s="195">
        <f>VLOOKUP(_xlfn.NUMBERVALUE(LEFT(A573,4)),Transactioncosts!$C:$G,5,FALSE)</f>
        <v>85</v>
      </c>
      <c r="AC573" s="174"/>
      <c r="AD573" s="175">
        <f t="shared" si="246"/>
        <v>1.0118347504929268</v>
      </c>
      <c r="AE573" s="149">
        <f t="shared" si="247"/>
        <v>1.0135973082321748</v>
      </c>
      <c r="AF573" s="149">
        <f t="shared" si="248"/>
        <v>1.0096696232359228</v>
      </c>
      <c r="AG573" s="176">
        <f t="shared" si="249"/>
        <v>1.0117650303418599</v>
      </c>
      <c r="AH573" s="149">
        <f t="shared" si="250"/>
        <v>1.0086371065837334</v>
      </c>
      <c r="AI573" s="149">
        <f t="shared" si="251"/>
        <v>1.0096425993975189</v>
      </c>
      <c r="AJ573" s="97"/>
      <c r="AK573" s="171">
        <f t="shared" si="252"/>
        <v>1.1765267505253744E-2</v>
      </c>
      <c r="AL573" s="149">
        <f t="shared" si="253"/>
        <v>1.3505694370293971E-2</v>
      </c>
      <c r="AM573" s="149">
        <f t="shared" si="254"/>
        <v>9.6231716354197427E-3</v>
      </c>
      <c r="AN573" s="149">
        <f t="shared" si="259"/>
        <v>2.5243498998077647</v>
      </c>
      <c r="AO573" s="149">
        <f t="shared" si="259"/>
        <v>7.16748262285767</v>
      </c>
      <c r="AP573" s="149">
        <f t="shared" si="259"/>
        <v>2.4398306871868303</v>
      </c>
      <c r="AQ573" s="97"/>
      <c r="AR573" s="171">
        <f t="shared" si="255"/>
        <v>1.169636044986189E-2</v>
      </c>
      <c r="AS573" s="149">
        <f t="shared" si="256"/>
        <v>8.6000201718611068E-3</v>
      </c>
      <c r="AT573" s="149">
        <f t="shared" si="257"/>
        <v>9.5964062465882047E-3</v>
      </c>
      <c r="AU573" s="175">
        <f t="shared" si="260"/>
        <v>2.4714107869856972</v>
      </c>
      <c r="AV573" s="149">
        <f t="shared" si="261"/>
        <v>6.0463874002771298</v>
      </c>
      <c r="AW573" s="149">
        <f t="shared" si="262"/>
        <v>2.4146884695059234</v>
      </c>
    </row>
    <row r="574" spans="1:49" ht="15" x14ac:dyDescent="0.25">
      <c r="A574" s="130">
        <v>1918.09</v>
      </c>
      <c r="B574" s="138"/>
      <c r="C574" s="166">
        <f>raw_Data!B580</f>
        <v>7.54</v>
      </c>
      <c r="D574" s="167">
        <f>raw_Data!J580</f>
        <v>4.9999999999999996E-2</v>
      </c>
      <c r="E574" s="167">
        <f>raw_Data!L580</f>
        <v>3.6934829909778255E-3</v>
      </c>
      <c r="F574" s="168">
        <f t="shared" si="237"/>
        <v>7.58</v>
      </c>
      <c r="G574" s="167">
        <f>raw_Data!K580</f>
        <v>6.5963060686015824E-3</v>
      </c>
      <c r="H574" s="167">
        <f t="shared" si="238"/>
        <v>-5.2770448548812299E-3</v>
      </c>
      <c r="I574" s="165"/>
      <c r="J574" s="167">
        <f t="shared" si="239"/>
        <v>0.99955129838306012</v>
      </c>
      <c r="K574" s="167">
        <f t="shared" si="258"/>
        <v>3.2447813740379416E-3</v>
      </c>
      <c r="L574" s="93"/>
      <c r="M574" s="171">
        <f t="shared" si="234"/>
        <v>1.0032447813740379</v>
      </c>
      <c r="N574" s="172">
        <f t="shared" si="240"/>
        <v>1.0013192612137203</v>
      </c>
      <c r="O574" s="170">
        <f t="shared" si="235"/>
        <v>573</v>
      </c>
      <c r="P574" s="170">
        <f t="shared" si="236"/>
        <v>575</v>
      </c>
      <c r="Q574" s="169"/>
      <c r="R574" s="149">
        <f t="shared" si="241"/>
        <v>0.28152580718250869</v>
      </c>
      <c r="S574" s="173">
        <f t="shared" si="242"/>
        <v>-0.58795875463541991</v>
      </c>
      <c r="T574" s="149">
        <v>0</v>
      </c>
      <c r="U574" s="97"/>
      <c r="V574" s="149">
        <f>1/PI()*ATAN('Exhibit4_Impact-Test'!$Y$25*S_RDY_SP)+'Exhibit4_Impact-Test'!$Y$26</f>
        <v>0.66323198090400559</v>
      </c>
      <c r="W574" s="172">
        <f t="shared" si="243"/>
        <v>0.66280275033499514</v>
      </c>
      <c r="X574" s="149">
        <f>1/PI()*ATAN('Exhibit4_Impact-Test'!$Y$25*S_RS_SP)+'Exhibit4_Impact-Test'!$Y$26</f>
        <v>0.22432128967920795</v>
      </c>
      <c r="Y574" s="172">
        <f t="shared" si="244"/>
        <v>0.22398718654768879</v>
      </c>
      <c r="Z574" s="149">
        <f>1/PI()*ATAN('Exhibit4_Impact-Test'!$Y$25*S_5050_SP)+'Exhibit4_Impact-Test'!$Y$26</f>
        <v>0.5</v>
      </c>
      <c r="AA574" s="149">
        <f t="shared" si="245"/>
        <v>0.49951971597828521</v>
      </c>
      <c r="AB574" s="195">
        <f>VLOOKUP(_xlfn.NUMBERVALUE(LEFT(A574,4)),Transactioncosts!$C:$G,5,FALSE)</f>
        <v>85</v>
      </c>
      <c r="AC574" s="174"/>
      <c r="AD574" s="175">
        <f t="shared" si="246"/>
        <v>1.0019677148238397</v>
      </c>
      <c r="AE574" s="149">
        <f t="shared" si="247"/>
        <v>1.0028128462083723</v>
      </c>
      <c r="AF574" s="149">
        <f t="shared" si="248"/>
        <v>1.0022820212938792</v>
      </c>
      <c r="AG574" s="176">
        <f t="shared" si="249"/>
        <v>1.0019518629044126</v>
      </c>
      <c r="AH574" s="149">
        <f t="shared" si="250"/>
        <v>0.99756373666583009</v>
      </c>
      <c r="AI574" s="149">
        <f t="shared" si="251"/>
        <v>1.0022779388796947</v>
      </c>
      <c r="AJ574" s="97"/>
      <c r="AK574" s="171">
        <f t="shared" si="252"/>
        <v>1.9657814088831433E-3</v>
      </c>
      <c r="AL574" s="149">
        <f t="shared" si="253"/>
        <v>2.8088975593714947E-3</v>
      </c>
      <c r="AM574" s="149">
        <f t="shared" si="254"/>
        <v>2.2794214378196991E-3</v>
      </c>
      <c r="AN574" s="149">
        <f t="shared" si="259"/>
        <v>2.5263156812166478</v>
      </c>
      <c r="AO574" s="149">
        <f t="shared" si="259"/>
        <v>7.1702915204170417</v>
      </c>
      <c r="AP574" s="149">
        <f t="shared" si="259"/>
        <v>2.4421101086246502</v>
      </c>
      <c r="AQ574" s="97"/>
      <c r="AR574" s="171">
        <f t="shared" si="255"/>
        <v>1.9499604951063515E-3</v>
      </c>
      <c r="AS574" s="149">
        <f t="shared" si="256"/>
        <v>-2.4392358525597707E-3</v>
      </c>
      <c r="AT574" s="149">
        <f t="shared" si="257"/>
        <v>2.2753483102848828E-3</v>
      </c>
      <c r="AU574" s="175">
        <f t="shared" si="260"/>
        <v>2.4733607474808035</v>
      </c>
      <c r="AV574" s="149">
        <f t="shared" si="261"/>
        <v>6.0439481644245703</v>
      </c>
      <c r="AW574" s="149">
        <f t="shared" si="262"/>
        <v>2.4169638178162085</v>
      </c>
    </row>
    <row r="575" spans="1:49" ht="15" x14ac:dyDescent="0.25">
      <c r="A575" s="130">
        <v>1918.1</v>
      </c>
      <c r="B575" s="138"/>
      <c r="C575" s="166">
        <f>raw_Data!B581</f>
        <v>7.86</v>
      </c>
      <c r="D575" s="167">
        <f>raw_Data!J581</f>
        <v>4.9166666666666664E-2</v>
      </c>
      <c r="E575" s="167">
        <f>raw_Data!L581</f>
        <v>3.6888149516098867E-3</v>
      </c>
      <c r="F575" s="168">
        <f t="shared" si="237"/>
        <v>7.54</v>
      </c>
      <c r="G575" s="167">
        <f>raw_Data!K581</f>
        <v>6.5207780725022105E-3</v>
      </c>
      <c r="H575" s="167">
        <f t="shared" si="238"/>
        <v>4.244031830238737E-2</v>
      </c>
      <c r="I575" s="165"/>
      <c r="J575" s="167">
        <f t="shared" si="239"/>
        <v>0.99955115925708493</v>
      </c>
      <c r="K575" s="167">
        <f t="shared" si="258"/>
        <v>3.239974208694818E-3</v>
      </c>
      <c r="L575" s="93"/>
      <c r="M575" s="171">
        <f t="shared" si="234"/>
        <v>1.0032399742086948</v>
      </c>
      <c r="N575" s="172">
        <f t="shared" si="240"/>
        <v>1.0489610963748894</v>
      </c>
      <c r="O575" s="170">
        <f t="shared" si="235"/>
        <v>574</v>
      </c>
      <c r="P575" s="170">
        <f t="shared" si="236"/>
        <v>576</v>
      </c>
      <c r="Q575" s="169"/>
      <c r="R575" s="149">
        <f t="shared" si="241"/>
        <v>0.2767987878861905</v>
      </c>
      <c r="S575" s="173">
        <f t="shared" si="242"/>
        <v>0.91993976461009708</v>
      </c>
      <c r="T575" s="149">
        <v>0</v>
      </c>
      <c r="U575" s="97"/>
      <c r="V575" s="149">
        <f>1/PI()*ATAN('Exhibit4_Impact-Test'!$Y$25*S_RDY_SP)+'Exhibit4_Impact-Test'!$Y$26</f>
        <v>0.66093781863769463</v>
      </c>
      <c r="W575" s="172">
        <f t="shared" si="243"/>
        <v>0.67085215549702593</v>
      </c>
      <c r="X575" s="149">
        <f>1/PI()*ATAN('Exhibit4_Impact-Test'!$Y$25*S_RS_SP)+'Exhibit4_Impact-Test'!$Y$26</f>
        <v>0.84152948567030672</v>
      </c>
      <c r="Y575" s="172">
        <f t="shared" si="244"/>
        <v>0.84738257966714814</v>
      </c>
      <c r="Z575" s="149">
        <f>1/PI()*ATAN('Exhibit4_Impact-Test'!$Y$25*S_5050_SP)+'Exhibit4_Impact-Test'!$Y$26</f>
        <v>0.5</v>
      </c>
      <c r="AA575" s="149">
        <f t="shared" si="245"/>
        <v>0.51113953277326585</v>
      </c>
      <c r="AB575" s="195">
        <f>VLOOKUP(_xlfn.NUMBERVALUE(LEFT(A575,4)),Transactioncosts!$C:$G,5,FALSE)</f>
        <v>85</v>
      </c>
      <c r="AC575" s="174"/>
      <c r="AD575" s="175">
        <f t="shared" si="246"/>
        <v>1.033458792958887</v>
      </c>
      <c r="AE575" s="149">
        <f t="shared" si="247"/>
        <v>1.0417156466294819</v>
      </c>
      <c r="AF575" s="149">
        <f t="shared" si="248"/>
        <v>1.0261005352917922</v>
      </c>
      <c r="AG575" s="176">
        <f t="shared" si="249"/>
        <v>1.0332614242428595</v>
      </c>
      <c r="AH575" s="149">
        <f t="shared" si="250"/>
        <v>1.0416061211273151</v>
      </c>
      <c r="AI575" s="149">
        <f t="shared" si="251"/>
        <v>1.0260058492632196</v>
      </c>
      <c r="AJ575" s="97"/>
      <c r="AK575" s="171">
        <f t="shared" si="252"/>
        <v>3.2911227993943228E-2</v>
      </c>
      <c r="AL575" s="149">
        <f t="shared" si="253"/>
        <v>4.0869014179116273E-2</v>
      </c>
      <c r="AM575" s="149">
        <f t="shared" si="254"/>
        <v>2.5765729561937737E-2</v>
      </c>
      <c r="AN575" s="149">
        <f t="shared" si="259"/>
        <v>2.559226909210591</v>
      </c>
      <c r="AO575" s="149">
        <f t="shared" si="259"/>
        <v>7.211160534596158</v>
      </c>
      <c r="AP575" s="149">
        <f t="shared" si="259"/>
        <v>2.467875838186588</v>
      </c>
      <c r="AQ575" s="97"/>
      <c r="AR575" s="171">
        <f t="shared" si="255"/>
        <v>3.272023095913925E-2</v>
      </c>
      <c r="AS575" s="149">
        <f t="shared" si="256"/>
        <v>4.0763869113228886E-2</v>
      </c>
      <c r="AT575" s="149">
        <f t="shared" si="257"/>
        <v>2.5673447768603343E-2</v>
      </c>
      <c r="AU575" s="175">
        <f t="shared" si="260"/>
        <v>2.5060809784399427</v>
      </c>
      <c r="AV575" s="149">
        <f t="shared" si="261"/>
        <v>6.0847120335377989</v>
      </c>
      <c r="AW575" s="149">
        <f t="shared" si="262"/>
        <v>2.4426372655848119</v>
      </c>
    </row>
    <row r="576" spans="1:49" ht="15" x14ac:dyDescent="0.25">
      <c r="A576" s="130">
        <v>1918.11</v>
      </c>
      <c r="B576" s="138"/>
      <c r="C576" s="166">
        <f>raw_Data!B582</f>
        <v>8.06</v>
      </c>
      <c r="D576" s="167">
        <f>raw_Data!J582</f>
        <v>4.8333333333333332E-2</v>
      </c>
      <c r="E576" s="167">
        <f>raw_Data!L582</f>
        <v>3.6841466734138795E-3</v>
      </c>
      <c r="F576" s="168">
        <f t="shared" si="237"/>
        <v>7.86</v>
      </c>
      <c r="G576" s="167">
        <f>raw_Data!K582</f>
        <v>6.1492790500424083E-3</v>
      </c>
      <c r="H576" s="167">
        <f t="shared" si="238"/>
        <v>2.5445292620865256E-2</v>
      </c>
      <c r="I576" s="165"/>
      <c r="J576" s="167">
        <f t="shared" si="239"/>
        <v>0.99955102006881158</v>
      </c>
      <c r="K576" s="167">
        <f t="shared" si="258"/>
        <v>3.2351667422254593E-3</v>
      </c>
      <c r="L576" s="93"/>
      <c r="M576" s="171">
        <f t="shared" si="234"/>
        <v>1.0032351667422255</v>
      </c>
      <c r="N576" s="172">
        <f t="shared" si="240"/>
        <v>1.0315945716709076</v>
      </c>
      <c r="O576" s="170">
        <f t="shared" si="235"/>
        <v>575</v>
      </c>
      <c r="P576" s="170">
        <f t="shared" si="236"/>
        <v>577</v>
      </c>
      <c r="Q576" s="169"/>
      <c r="R576" s="149">
        <f t="shared" si="241"/>
        <v>0.25009560774874584</v>
      </c>
      <c r="S576" s="173">
        <f t="shared" si="242"/>
        <v>0.87338500270058228</v>
      </c>
      <c r="T576" s="149">
        <v>0</v>
      </c>
      <c r="U576" s="97"/>
      <c r="V576" s="149">
        <f>1/PI()*ATAN('Exhibit4_Impact-Test'!$Y$25*S_RDY_SP)+'Exhibit4_Impact-Test'!$Y$26</f>
        <v>0.64763230655261905</v>
      </c>
      <c r="W576" s="172">
        <f t="shared" si="243"/>
        <v>0.65396721180311002</v>
      </c>
      <c r="X576" s="149">
        <f>1/PI()*ATAN('Exhibit4_Impact-Test'!$Y$25*S_RS_SP)+'Exhibit4_Impact-Test'!$Y$26</f>
        <v>0.83449722647104108</v>
      </c>
      <c r="Y576" s="172">
        <f t="shared" si="244"/>
        <v>0.83831138470186062</v>
      </c>
      <c r="Z576" s="149">
        <f>1/PI()*ATAN('Exhibit4_Impact-Test'!$Y$25*S_5050_SP)+'Exhibit4_Impact-Test'!$Y$26</f>
        <v>0.5</v>
      </c>
      <c r="AA576" s="149">
        <f t="shared" si="245"/>
        <v>0.50696849578943104</v>
      </c>
      <c r="AB576" s="195">
        <f>VLOOKUP(_xlfn.NUMBERVALUE(LEFT(A576,4)),Transactioncosts!$C:$G,5,FALSE)</f>
        <v>85</v>
      </c>
      <c r="AC576" s="174"/>
      <c r="AD576" s="175">
        <f t="shared" si="246"/>
        <v>1.0216016335686477</v>
      </c>
      <c r="AE576" s="149">
        <f t="shared" si="247"/>
        <v>1.0269010114995798</v>
      </c>
      <c r="AF576" s="149">
        <f t="shared" si="248"/>
        <v>1.0174148692065665</v>
      </c>
      <c r="AG576" s="176">
        <f t="shared" si="249"/>
        <v>1.0214623713056614</v>
      </c>
      <c r="AH576" s="149">
        <f t="shared" si="250"/>
        <v>1.0212231615441461</v>
      </c>
      <c r="AI576" s="149">
        <f t="shared" si="251"/>
        <v>1.0173556369923564</v>
      </c>
      <c r="AJ576" s="97"/>
      <c r="AK576" s="171">
        <f t="shared" si="252"/>
        <v>2.137162476452225E-2</v>
      </c>
      <c r="AL576" s="149">
        <f t="shared" si="253"/>
        <v>2.6545540224626293E-2</v>
      </c>
      <c r="AM576" s="149">
        <f t="shared" si="254"/>
        <v>1.7264968206912458E-2</v>
      </c>
      <c r="AN576" s="149">
        <f t="shared" si="259"/>
        <v>2.5805985339751132</v>
      </c>
      <c r="AO576" s="149">
        <f t="shared" si="259"/>
        <v>7.2377060748207844</v>
      </c>
      <c r="AP576" s="149">
        <f t="shared" si="259"/>
        <v>2.4851408063935003</v>
      </c>
      <c r="AQ576" s="97"/>
      <c r="AR576" s="171">
        <f t="shared" si="255"/>
        <v>2.1235297891874342E-2</v>
      </c>
      <c r="AS576" s="149">
        <f t="shared" si="256"/>
        <v>2.1001086841018046E-2</v>
      </c>
      <c r="AT576" s="149">
        <f t="shared" si="257"/>
        <v>1.7206748162886466E-2</v>
      </c>
      <c r="AU576" s="175">
        <f t="shared" si="260"/>
        <v>2.5273162763318169</v>
      </c>
      <c r="AV576" s="149">
        <f t="shared" si="261"/>
        <v>6.1057131203788169</v>
      </c>
      <c r="AW576" s="149">
        <f t="shared" si="262"/>
        <v>2.4598440137476985</v>
      </c>
    </row>
    <row r="577" spans="1:49" ht="15" x14ac:dyDescent="0.25">
      <c r="A577" s="130">
        <v>1918.12</v>
      </c>
      <c r="B577" s="138"/>
      <c r="C577" s="166">
        <f>raw_Data!B583</f>
        <v>7.9</v>
      </c>
      <c r="D577" s="167">
        <f>raw_Data!J583</f>
        <v>4.7499999999999994E-2</v>
      </c>
      <c r="E577" s="167">
        <f>raw_Data!L583</f>
        <v>3.6794781563647128E-3</v>
      </c>
      <c r="F577" s="168">
        <f t="shared" si="237"/>
        <v>8.06</v>
      </c>
      <c r="G577" s="167">
        <f>raw_Data!K583</f>
        <v>5.8933002481389571E-3</v>
      </c>
      <c r="H577" s="167">
        <f t="shared" si="238"/>
        <v>-1.9851116625310139E-2</v>
      </c>
      <c r="I577" s="165"/>
      <c r="J577" s="167">
        <f t="shared" si="239"/>
        <v>0.99955088081829202</v>
      </c>
      <c r="K577" s="167">
        <f t="shared" si="258"/>
        <v>3.2303589746567329E-3</v>
      </c>
      <c r="L577" s="93"/>
      <c r="M577" s="171">
        <f t="shared" si="234"/>
        <v>1.0032303589746567</v>
      </c>
      <c r="N577" s="172">
        <f t="shared" si="240"/>
        <v>0.98604218362282881</v>
      </c>
      <c r="O577" s="170">
        <f t="shared" si="235"/>
        <v>576</v>
      </c>
      <c r="P577" s="170">
        <f t="shared" si="236"/>
        <v>578</v>
      </c>
      <c r="Q577" s="169"/>
      <c r="R577" s="149">
        <f t="shared" si="241"/>
        <v>0.23066205355350555</v>
      </c>
      <c r="S577" s="173">
        <f t="shared" si="242"/>
        <v>-0.84346269567276866</v>
      </c>
      <c r="T577" s="149">
        <v>0</v>
      </c>
      <c r="U577" s="97"/>
      <c r="V577" s="149">
        <f>1/PI()*ATAN('Exhibit4_Impact-Test'!$Y$25*S_RDY_SP)+'Exhibit4_Impact-Test'!$Y$26</f>
        <v>0.63758341615766378</v>
      </c>
      <c r="W577" s="172">
        <f t="shared" si="243"/>
        <v>0.63358079627251396</v>
      </c>
      <c r="X577" s="149">
        <f>1/PI()*ATAN('Exhibit4_Impact-Test'!$Y$25*S_RS_SP)+'Exhibit4_Impact-Test'!$Y$26</f>
        <v>0.1703290370037629</v>
      </c>
      <c r="Y577" s="172">
        <f t="shared" si="244"/>
        <v>0.1679007897258516</v>
      </c>
      <c r="Z577" s="149">
        <f>1/PI()*ATAN('Exhibit4_Impact-Test'!$Y$25*S_5050_SP)+'Exhibit4_Impact-Test'!$Y$26</f>
        <v>0.5</v>
      </c>
      <c r="AA577" s="149">
        <f t="shared" si="245"/>
        <v>0.49567978369384608</v>
      </c>
      <c r="AB577" s="195">
        <f>VLOOKUP(_xlfn.NUMBERVALUE(LEFT(A577,4)),Transactioncosts!$C:$G,5,FALSE)</f>
        <v>85</v>
      </c>
      <c r="AC577" s="174"/>
      <c r="AD577" s="175">
        <f t="shared" si="246"/>
        <v>0.99227146341632122</v>
      </c>
      <c r="AE577" s="149">
        <f t="shared" si="247"/>
        <v>1.000302713619128</v>
      </c>
      <c r="AF577" s="149">
        <f t="shared" si="248"/>
        <v>0.99463627129874277</v>
      </c>
      <c r="AG577" s="176">
        <f t="shared" si="249"/>
        <v>0.99220491824515933</v>
      </c>
      <c r="AH577" s="149">
        <f t="shared" si="250"/>
        <v>0.99991971629172283</v>
      </c>
      <c r="AI577" s="149">
        <f t="shared" si="251"/>
        <v>0.99459954946014051</v>
      </c>
      <c r="AJ577" s="97"/>
      <c r="AK577" s="171">
        <f t="shared" si="252"/>
        <v>-7.7585564958971643E-3</v>
      </c>
      <c r="AL577" s="149">
        <f t="shared" si="253"/>
        <v>3.0266781060477656E-4</v>
      </c>
      <c r="AM577" s="149">
        <f t="shared" si="254"/>
        <v>-5.3781651392790274E-3</v>
      </c>
      <c r="AN577" s="149">
        <f t="shared" si="259"/>
        <v>2.5728399774792159</v>
      </c>
      <c r="AO577" s="149">
        <f t="shared" si="259"/>
        <v>7.238008742631389</v>
      </c>
      <c r="AP577" s="149">
        <f t="shared" si="259"/>
        <v>2.4797626412542213</v>
      </c>
      <c r="AQ577" s="97"/>
      <c r="AR577" s="171">
        <f t="shared" si="255"/>
        <v>-7.8256222184240505E-3</v>
      </c>
      <c r="AS577" s="149">
        <f t="shared" si="256"/>
        <v>-8.0286931186580057E-5</v>
      </c>
      <c r="AT577" s="149">
        <f t="shared" si="257"/>
        <v>-5.4150856875852839E-3</v>
      </c>
      <c r="AU577" s="175">
        <f t="shared" si="260"/>
        <v>2.519490654113393</v>
      </c>
      <c r="AV577" s="149">
        <f t="shared" si="261"/>
        <v>6.10563283344763</v>
      </c>
      <c r="AW577" s="149">
        <f t="shared" si="262"/>
        <v>2.4544289280601133</v>
      </c>
    </row>
    <row r="578" spans="1:49" ht="15" x14ac:dyDescent="0.25">
      <c r="A578" s="130">
        <v>1919.01</v>
      </c>
      <c r="B578" s="138"/>
      <c r="C578" s="166">
        <f>raw_Data!B584</f>
        <v>7.85</v>
      </c>
      <c r="D578" s="167">
        <f>raw_Data!J584</f>
        <v>4.7224999999999996E-2</v>
      </c>
      <c r="E578" s="167">
        <f>raw_Data!L584</f>
        <v>3.6748094004368514E-3</v>
      </c>
      <c r="F578" s="168">
        <f t="shared" si="237"/>
        <v>7.9</v>
      </c>
      <c r="G578" s="167">
        <f>raw_Data!K584</f>
        <v>5.9778481012658221E-3</v>
      </c>
      <c r="H578" s="167">
        <f t="shared" si="238"/>
        <v>-6.3291139240507777E-3</v>
      </c>
      <c r="I578" s="165"/>
      <c r="J578" s="167">
        <f t="shared" si="239"/>
        <v>0.99955074150544954</v>
      </c>
      <c r="K578" s="167">
        <f t="shared" si="258"/>
        <v>3.2255509058862764E-3</v>
      </c>
      <c r="L578" s="93"/>
      <c r="M578" s="171">
        <f t="shared" ref="M578:M641" si="263">interest_mon+bond_approx_price</f>
        <v>1.0032255509058863</v>
      </c>
      <c r="N578" s="172">
        <f t="shared" si="240"/>
        <v>0.99964873417721511</v>
      </c>
      <c r="O578" s="170">
        <f t="shared" ref="O578:O641" si="264">ROW(A578)-1</f>
        <v>577</v>
      </c>
      <c r="P578" s="170">
        <f t="shared" ref="P578:P641" si="265">ROW(A578)+1</f>
        <v>579</v>
      </c>
      <c r="Q578" s="169"/>
      <c r="R578" s="149">
        <f t="shared" si="241"/>
        <v>0.2379923680309651</v>
      </c>
      <c r="S578" s="173">
        <f t="shared" si="242"/>
        <v>-0.63236805668555485</v>
      </c>
      <c r="T578" s="149">
        <v>0</v>
      </c>
      <c r="U578" s="97"/>
      <c r="V578" s="149">
        <f>1/PI()*ATAN('Exhibit4_Impact-Test'!$Y$25*S_RDY_SP)+'Exhibit4_Impact-Test'!$Y$26</f>
        <v>0.64140963993862221</v>
      </c>
      <c r="W578" s="172">
        <f t="shared" si="243"/>
        <v>0.64058772572507394</v>
      </c>
      <c r="X578" s="149">
        <f>1/PI()*ATAN('Exhibit4_Impact-Test'!$Y$25*S_RS_SP)+'Exhibit4_Impact-Test'!$Y$26</f>
        <v>0.21295929883235093</v>
      </c>
      <c r="Y578" s="172">
        <f t="shared" si="244"/>
        <v>0.21236127047940859</v>
      </c>
      <c r="Z578" s="149">
        <f>1/PI()*ATAN('Exhibit4_Impact-Test'!$Y$25*S_5050_SP)+'Exhibit4_Impact-Test'!$Y$26</f>
        <v>0.5</v>
      </c>
      <c r="AA578" s="149">
        <f t="shared" si="245"/>
        <v>0.49910707907248336</v>
      </c>
      <c r="AB578" s="195">
        <f>VLOOKUP(_xlfn.NUMBERVALUE(LEFT(A578,4)),Transactioncosts!$C:$G,5,FALSE)</f>
        <v>80</v>
      </c>
      <c r="AC578" s="174"/>
      <c r="AD578" s="175">
        <f t="shared" si="246"/>
        <v>1.0009313461758229</v>
      </c>
      <c r="AE578" s="149">
        <f t="shared" si="247"/>
        <v>1.0024638345232966</v>
      </c>
      <c r="AF578" s="149">
        <f t="shared" si="248"/>
        <v>1.0014371425415507</v>
      </c>
      <c r="AG578" s="176">
        <f t="shared" si="249"/>
        <v>1.0009216373551615</v>
      </c>
      <c r="AH578" s="149">
        <f t="shared" si="250"/>
        <v>0.99813802616050873</v>
      </c>
      <c r="AI578" s="149">
        <f t="shared" si="251"/>
        <v>1.0014299991741307</v>
      </c>
      <c r="AJ578" s="97"/>
      <c r="AK578" s="171">
        <f t="shared" si="252"/>
        <v>9.3091274207033681E-4</v>
      </c>
      <c r="AL578" s="149">
        <f t="shared" si="253"/>
        <v>2.4608042593761057E-3</v>
      </c>
      <c r="AM578" s="149">
        <f t="shared" si="254"/>
        <v>1.4361108405576296E-3</v>
      </c>
      <c r="AN578" s="149">
        <f t="shared" si="259"/>
        <v>2.5737708902212861</v>
      </c>
      <c r="AO578" s="149">
        <f t="shared" si="259"/>
        <v>7.2404695468907647</v>
      </c>
      <c r="AP578" s="149">
        <f t="shared" si="259"/>
        <v>2.4811987520947789</v>
      </c>
      <c r="AQ578" s="97"/>
      <c r="AR578" s="171">
        <f t="shared" si="255"/>
        <v>9.2121290822502018E-4</v>
      </c>
      <c r="AS578" s="149">
        <f t="shared" si="256"/>
        <v>-1.863709467578103E-3</v>
      </c>
      <c r="AT578" s="149">
        <f t="shared" si="257"/>
        <v>1.428977699001433E-3</v>
      </c>
      <c r="AU578" s="175">
        <f t="shared" si="260"/>
        <v>2.5204118670216182</v>
      </c>
      <c r="AV578" s="149">
        <f t="shared" si="261"/>
        <v>6.1037691239800518</v>
      </c>
      <c r="AW578" s="149">
        <f t="shared" si="262"/>
        <v>2.4558579057591148</v>
      </c>
    </row>
    <row r="579" spans="1:49" ht="15" x14ac:dyDescent="0.25">
      <c r="A579" s="130">
        <v>1919.02</v>
      </c>
      <c r="B579" s="138"/>
      <c r="C579" s="166">
        <f>raw_Data!B585</f>
        <v>7.88</v>
      </c>
      <c r="D579" s="167">
        <f>raw_Data!J585</f>
        <v>4.6941666666666666E-2</v>
      </c>
      <c r="E579" s="167">
        <f>raw_Data!L585</f>
        <v>3.7061521798635866E-3</v>
      </c>
      <c r="F579" s="168">
        <f t="shared" ref="F579:F642" si="266">C578</f>
        <v>7.85</v>
      </c>
      <c r="G579" s="167">
        <f>raw_Data!K585</f>
        <v>5.9798301486199577E-3</v>
      </c>
      <c r="H579" s="167">
        <f t="shared" ref="H579:H642" si="267">q_SP/q_SP_tminus-1</f>
        <v>3.8216560509554132E-3</v>
      </c>
      <c r="I579" s="165"/>
      <c r="J579" s="167">
        <f t="shared" ref="J579:J642" si="268">interest_mon*((1-(1+INDEX(interest_mon,tMinus))^(-119))/INDEX(interest_mon,tMinus))+(1+INDEX(interest_mon,tMinus))^(-119)</f>
        <v>1.0030167902970448</v>
      </c>
      <c r="K579" s="167">
        <f t="shared" si="258"/>
        <v>6.7229424769084112E-3</v>
      </c>
      <c r="L579" s="93"/>
      <c r="M579" s="171">
        <f t="shared" si="263"/>
        <v>1.0067229424769084</v>
      </c>
      <c r="N579" s="172">
        <f t="shared" ref="N579:N642" si="269">(D_mon+q_SP)/INDEX(q_SP,tMinus)</f>
        <v>1.0098014861995754</v>
      </c>
      <c r="O579" s="170">
        <f t="shared" si="264"/>
        <v>578</v>
      </c>
      <c r="P579" s="170">
        <f t="shared" si="265"/>
        <v>580</v>
      </c>
      <c r="Q579" s="169"/>
      <c r="R579" s="149">
        <f t="shared" ref="R579:R642" si="270">(div_yield_mon-INDEX(interest_mon, tMinus))/(div_yield_mon+INDEX(interest_mon,tMinus))</f>
        <v>0.23874746814429654</v>
      </c>
      <c r="S579" s="173">
        <f t="shared" ref="S579:S642" si="271">price_yield/(ABS(price_yield)+INDEX(interest_mon,tMinus))</f>
        <v>0.50979439253543746</v>
      </c>
      <c r="T579" s="149">
        <v>0</v>
      </c>
      <c r="U579" s="97"/>
      <c r="V579" s="149">
        <f>1/PI()*ATAN('Exhibit4_Impact-Test'!$Y$25*S_RDY_SP)+'Exhibit4_Impact-Test'!$Y$26</f>
        <v>0.64180132830773873</v>
      </c>
      <c r="W579" s="172">
        <f t="shared" ref="W579:W642" si="272">L_RDY_SP_set*R_SP/R_RDY</f>
        <v>0.64250295874924379</v>
      </c>
      <c r="X579" s="149">
        <f>1/PI()*ATAN('Exhibit4_Impact-Test'!$Y$25*S_RS_SP)+'Exhibit4_Impact-Test'!$Y$26</f>
        <v>0.75308731582789523</v>
      </c>
      <c r="Y579" s="172">
        <f t="shared" ref="Y579:Y642" si="273">L_RS_SP_set*R_SP/R_RS</f>
        <v>0.75365463190840221</v>
      </c>
      <c r="Z579" s="149">
        <f>1/PI()*ATAN('Exhibit4_Impact-Test'!$Y$25*S_5050_SP)+'Exhibit4_Impact-Test'!$Y$26</f>
        <v>0.5</v>
      </c>
      <c r="AA579" s="149">
        <f t="shared" ref="AA579:AA642" si="274">L_5050_SP_set*R_SP/R_5050</f>
        <v>0.50076332914168742</v>
      </c>
      <c r="AB579" s="195">
        <f>VLOOKUP(_xlfn.NUMBERVALUE(LEFT(A579,4)),Transactioncosts!$C:$G,5,FALSE)</f>
        <v>80</v>
      </c>
      <c r="AC579" s="174"/>
      <c r="AD579" s="175">
        <f t="shared" ref="AD579:AD642" si="275">R_Cash*(1-L_RDY_SP_set)+R_SP*L_RDY_SP_set</f>
        <v>1.0086987559273695</v>
      </c>
      <c r="AE579" s="149">
        <f t="shared" ref="AE579:AE642" si="276">R_Cash*(1-L_RS_SP_set)+R_SP*L_RS_SP_set</f>
        <v>1.0090413547056705</v>
      </c>
      <c r="AF579" s="149">
        <f t="shared" ref="AF579:AF642" si="277">R_Cash*(1-L_5050_SP_set)+R_SP*L_5050_SP_set</f>
        <v>1.008262214338242</v>
      </c>
      <c r="AG579" s="176">
        <f t="shared" ref="AG579:AG642" si="278">R_RDY-ABS(L_RDY_SP_act-INDEX(L_RDY_SP_set,tPlus))*TC/10000</f>
        <v>1.0086572730511771</v>
      </c>
      <c r="AH579" s="149">
        <f t="shared" ref="AH579:AH642" si="279">R_RS-ABS(L_RS_SP_act-INDEX(L_RS_SP_set,tPlus))*TC/10000</f>
        <v>1.0083721725592971</v>
      </c>
      <c r="AI579" s="149">
        <f t="shared" ref="AI579:AI642" si="280">R_5050-ABS(L_5050_SP_act-INDEX(L_5050_SP_set,tPlus))*TC/10000</f>
        <v>1.0082561077051084</v>
      </c>
      <c r="AJ579" s="97"/>
      <c r="AK579" s="171">
        <f t="shared" ref="AK579:AK642" si="281">LN(R_RDY)</f>
        <v>8.6611397353417389E-3</v>
      </c>
      <c r="AL579" s="149">
        <f t="shared" ref="AL579:AL642" si="282">LN(R_RS)</f>
        <v>9.000726364747514E-3</v>
      </c>
      <c r="AM579" s="149">
        <f t="shared" ref="AM579:AM642" si="283">LN(R_5050)</f>
        <v>8.2282690924493033E-3</v>
      </c>
      <c r="AN579" s="149">
        <f t="shared" si="259"/>
        <v>2.5824320299566277</v>
      </c>
      <c r="AO579" s="149">
        <f t="shared" si="259"/>
        <v>7.2494702732555121</v>
      </c>
      <c r="AP579" s="149">
        <f t="shared" si="259"/>
        <v>2.489427021187228</v>
      </c>
      <c r="AQ579" s="97"/>
      <c r="AR579" s="171">
        <f t="shared" ref="AR579:AR642" si="284">LN(R_RDY_TC)</f>
        <v>8.6200137510313007E-3</v>
      </c>
      <c r="AS579" s="149">
        <f t="shared" ref="AS579:AS642" si="285">LN(R_RS_TC)</f>
        <v>8.3373203135119547E-3</v>
      </c>
      <c r="AT579" s="149">
        <f t="shared" ref="AT579:AT642" si="286">LN(R_5050_TC)</f>
        <v>8.2222124818379615E-3</v>
      </c>
      <c r="AU579" s="175">
        <f t="shared" si="260"/>
        <v>2.5290318807726497</v>
      </c>
      <c r="AV579" s="149">
        <f t="shared" si="261"/>
        <v>6.1121064442935635</v>
      </c>
      <c r="AW579" s="149">
        <f t="shared" si="262"/>
        <v>2.4640801182409526</v>
      </c>
    </row>
    <row r="580" spans="1:49" ht="15" x14ac:dyDescent="0.25">
      <c r="A580" s="130">
        <v>1919.03</v>
      </c>
      <c r="B580" s="138"/>
      <c r="C580" s="166">
        <f>raw_Data!B586</f>
        <v>8.1199999999999992</v>
      </c>
      <c r="D580" s="167">
        <f>raw_Data!J586</f>
        <v>4.6666666666666669E-2</v>
      </c>
      <c r="E580" s="167">
        <f>raw_Data!L586</f>
        <v>3.7374841968202954E-3</v>
      </c>
      <c r="F580" s="168">
        <f t="shared" si="266"/>
        <v>7.88</v>
      </c>
      <c r="G580" s="167">
        <f>raw_Data!K586</f>
        <v>5.9221658206429781E-3</v>
      </c>
      <c r="H580" s="167">
        <f t="shared" si="267"/>
        <v>3.0456852791878042E-2</v>
      </c>
      <c r="I580" s="165"/>
      <c r="J580" s="167">
        <f t="shared" si="268"/>
        <v>1.0030105165206198</v>
      </c>
      <c r="K580" s="167">
        <f t="shared" ref="K580:K643" si="287">M580-1</f>
        <v>6.7480007174400836E-3</v>
      </c>
      <c r="L580" s="93"/>
      <c r="M580" s="171">
        <f t="shared" si="263"/>
        <v>1.0067480007174401</v>
      </c>
      <c r="N580" s="172">
        <f t="shared" si="269"/>
        <v>1.036379018612521</v>
      </c>
      <c r="O580" s="170">
        <f t="shared" si="264"/>
        <v>579</v>
      </c>
      <c r="P580" s="170">
        <f t="shared" si="265"/>
        <v>581</v>
      </c>
      <c r="Q580" s="169"/>
      <c r="R580" s="149">
        <f t="shared" si="270"/>
        <v>0.23015584244961612</v>
      </c>
      <c r="S580" s="173">
        <f t="shared" si="271"/>
        <v>0.89151562683290952</v>
      </c>
      <c r="T580" s="149">
        <v>0</v>
      </c>
      <c r="U580" s="97"/>
      <c r="V580" s="149">
        <f>1/PI()*ATAN('Exhibit4_Impact-Test'!$Y$25*S_RDY_SP)+'Exhibit4_Impact-Test'!$Y$26</f>
        <v>0.63731759922521625</v>
      </c>
      <c r="W580" s="172">
        <f t="shared" si="272"/>
        <v>0.64399545822714299</v>
      </c>
      <c r="X580" s="149">
        <f>1/PI()*ATAN('Exhibit4_Impact-Test'!$Y$25*S_RS_SP)+'Exhibit4_Impact-Test'!$Y$26</f>
        <v>0.83730240020506197</v>
      </c>
      <c r="Y580" s="172">
        <f t="shared" si="273"/>
        <v>0.84121545878633341</v>
      </c>
      <c r="Z580" s="149">
        <f>1/PI()*ATAN('Exhibit4_Impact-Test'!$Y$25*S_5050_SP)+'Exhibit4_Impact-Test'!$Y$26</f>
        <v>0.5</v>
      </c>
      <c r="AA580" s="149">
        <f t="shared" si="274"/>
        <v>0.50725138907535927</v>
      </c>
      <c r="AB580" s="195">
        <f>VLOOKUP(_xlfn.NUMBERVALUE(LEFT(A580,4)),Transactioncosts!$C:$G,5,FALSE)</f>
        <v>80</v>
      </c>
      <c r="AC580" s="174"/>
      <c r="AD580" s="175">
        <f t="shared" si="275"/>
        <v>1.0256323699049323</v>
      </c>
      <c r="AE580" s="149">
        <f t="shared" si="276"/>
        <v>1.0315581231215105</v>
      </c>
      <c r="AF580" s="149">
        <f t="shared" si="277"/>
        <v>1.0215635096649804</v>
      </c>
      <c r="AG580" s="176">
        <f t="shared" si="278"/>
        <v>1.0254888866324425</v>
      </c>
      <c r="AH580" s="149">
        <f t="shared" si="279"/>
        <v>1.031535828697125</v>
      </c>
      <c r="AI580" s="149">
        <f t="shared" si="280"/>
        <v>1.0215054985523775</v>
      </c>
      <c r="AJ580" s="97"/>
      <c r="AK580" s="171">
        <f t="shared" si="281"/>
        <v>2.5309368605987453E-2</v>
      </c>
      <c r="AL580" s="149">
        <f t="shared" si="282"/>
        <v>3.1070400096311207E-2</v>
      </c>
      <c r="AM580" s="149">
        <f t="shared" si="283"/>
        <v>2.1334306289510094E-2</v>
      </c>
      <c r="AN580" s="149">
        <f t="shared" ref="AN580:AP643" si="288">AK580+AN579</f>
        <v>2.6077413985626152</v>
      </c>
      <c r="AO580" s="149">
        <f t="shared" si="288"/>
        <v>7.2805406733518234</v>
      </c>
      <c r="AP580" s="149">
        <f t="shared" si="288"/>
        <v>2.5107613274767382</v>
      </c>
      <c r="AQ580" s="97"/>
      <c r="AR580" s="171">
        <f t="shared" si="284"/>
        <v>2.5169461448118029E-2</v>
      </c>
      <c r="AS580" s="149">
        <f t="shared" si="285"/>
        <v>3.1048787484469931E-2</v>
      </c>
      <c r="AT580" s="149">
        <f t="shared" si="286"/>
        <v>2.1277518082763073E-2</v>
      </c>
      <c r="AU580" s="175">
        <f t="shared" ref="AU580:AU643" si="289">AR580+AU579</f>
        <v>2.5542013422207677</v>
      </c>
      <c r="AV580" s="149">
        <f t="shared" ref="AV580:AV643" si="290">AS580+AV579</f>
        <v>6.1431552317780334</v>
      </c>
      <c r="AW580" s="149">
        <f t="shared" ref="AW580:AW643" si="291">AT580+AW579</f>
        <v>2.4853576363237155</v>
      </c>
    </row>
    <row r="581" spans="1:49" ht="15" x14ac:dyDescent="0.25">
      <c r="A581" s="130">
        <v>1919.04</v>
      </c>
      <c r="B581" s="138"/>
      <c r="C581" s="166">
        <f>raw_Data!B587</f>
        <v>8.39</v>
      </c>
      <c r="D581" s="167">
        <f>raw_Data!J587</f>
        <v>4.6391666666666664E-2</v>
      </c>
      <c r="E581" s="167">
        <f>raw_Data!L587</f>
        <v>3.7688054590307996E-3</v>
      </c>
      <c r="F581" s="168">
        <f t="shared" si="266"/>
        <v>8.1199999999999992</v>
      </c>
      <c r="G581" s="167">
        <f>raw_Data!K587</f>
        <v>5.7132594417077182E-3</v>
      </c>
      <c r="H581" s="167">
        <f t="shared" si="267"/>
        <v>3.3251231527093861E-2</v>
      </c>
      <c r="I581" s="165"/>
      <c r="J581" s="167">
        <f t="shared" si="268"/>
        <v>1.0030042615557113</v>
      </c>
      <c r="K581" s="167">
        <f t="shared" si="287"/>
        <v>6.7730670147421179E-3</v>
      </c>
      <c r="L581" s="93"/>
      <c r="M581" s="171">
        <f t="shared" si="263"/>
        <v>1.0067730670147421</v>
      </c>
      <c r="N581" s="172">
        <f t="shared" si="269"/>
        <v>1.0389644909688014</v>
      </c>
      <c r="O581" s="170">
        <f t="shared" si="264"/>
        <v>580</v>
      </c>
      <c r="P581" s="170">
        <f t="shared" si="265"/>
        <v>582</v>
      </c>
      <c r="Q581" s="169"/>
      <c r="R581" s="149">
        <f t="shared" si="270"/>
        <v>0.20906029413735711</v>
      </c>
      <c r="S581" s="173">
        <f t="shared" si="271"/>
        <v>0.89895609718604219</v>
      </c>
      <c r="T581" s="149">
        <v>0</v>
      </c>
      <c r="U581" s="97"/>
      <c r="V581" s="149">
        <f>1/PI()*ATAN('Exhibit4_Impact-Test'!$Y$25*S_RDY_SP)+'Exhibit4_Impact-Test'!$Y$26</f>
        <v>0.62606004916592384</v>
      </c>
      <c r="W581" s="172">
        <f t="shared" si="272"/>
        <v>0.63339873918896827</v>
      </c>
      <c r="X581" s="149">
        <f>1/PI()*ATAN('Exhibit4_Impact-Test'!$Y$25*S_RS_SP)+'Exhibit4_Impact-Test'!$Y$26</f>
        <v>0.83842865573814351</v>
      </c>
      <c r="Y581" s="172">
        <f t="shared" si="273"/>
        <v>0.84264707302224195</v>
      </c>
      <c r="Z581" s="149">
        <f>1/PI()*ATAN('Exhibit4_Impact-Test'!$Y$25*S_5050_SP)+'Exhibit4_Impact-Test'!$Y$26</f>
        <v>0.5</v>
      </c>
      <c r="AA581" s="149">
        <f t="shared" si="274"/>
        <v>0.50786792612484211</v>
      </c>
      <c r="AB581" s="195">
        <f>VLOOKUP(_xlfn.NUMBERVALUE(LEFT(A581,4)),Transactioncosts!$C:$G,5,FALSE)</f>
        <v>80</v>
      </c>
      <c r="AC581" s="174"/>
      <c r="AD581" s="175">
        <f t="shared" si="275"/>
        <v>1.0269268314781415</v>
      </c>
      <c r="AE581" s="149">
        <f t="shared" si="276"/>
        <v>1.0337632793268408</v>
      </c>
      <c r="AF581" s="149">
        <f t="shared" si="277"/>
        <v>1.0228687789917719</v>
      </c>
      <c r="AG581" s="176">
        <f t="shared" si="278"/>
        <v>1.0267682963839404</v>
      </c>
      <c r="AH581" s="149">
        <f t="shared" si="279"/>
        <v>1.0337400486705466</v>
      </c>
      <c r="AI581" s="149">
        <f t="shared" si="280"/>
        <v>1.0228058355827732</v>
      </c>
      <c r="AJ581" s="97"/>
      <c r="AK581" s="171">
        <f t="shared" si="281"/>
        <v>2.6570683499074828E-2</v>
      </c>
      <c r="AL581" s="149">
        <f t="shared" si="282"/>
        <v>3.3205813054965776E-2</v>
      </c>
      <c r="AM581" s="149">
        <f t="shared" si="283"/>
        <v>2.2611207961807673E-2</v>
      </c>
      <c r="AN581" s="149">
        <f t="shared" si="288"/>
        <v>2.6343120820616899</v>
      </c>
      <c r="AO581" s="149">
        <f t="shared" si="288"/>
        <v>7.3137464864067896</v>
      </c>
      <c r="AP581" s="149">
        <f t="shared" si="288"/>
        <v>2.5333725354385459</v>
      </c>
      <c r="AQ581" s="97"/>
      <c r="AR581" s="171">
        <f t="shared" si="284"/>
        <v>2.6416293402545754E-2</v>
      </c>
      <c r="AS581" s="149">
        <f t="shared" si="285"/>
        <v>3.3183340872231591E-2</v>
      </c>
      <c r="AT581" s="149">
        <f t="shared" si="286"/>
        <v>2.2549669916049932E-2</v>
      </c>
      <c r="AU581" s="175">
        <f t="shared" si="289"/>
        <v>2.5806176356233133</v>
      </c>
      <c r="AV581" s="149">
        <f t="shared" si="290"/>
        <v>6.1763385726502653</v>
      </c>
      <c r="AW581" s="149">
        <f t="shared" si="291"/>
        <v>2.5079073062397654</v>
      </c>
    </row>
    <row r="582" spans="1:49" ht="15" x14ac:dyDescent="0.25">
      <c r="A582" s="130">
        <v>1919.05</v>
      </c>
      <c r="B582" s="138"/>
      <c r="C582" s="166">
        <f>raw_Data!B588</f>
        <v>8.9700000000000006</v>
      </c>
      <c r="D582" s="167">
        <f>raw_Data!J588</f>
        <v>4.6108333333333335E-2</v>
      </c>
      <c r="E582" s="167">
        <f>raw_Data!L588</f>
        <v>3.800115974211371E-3</v>
      </c>
      <c r="F582" s="168">
        <f t="shared" si="266"/>
        <v>8.39</v>
      </c>
      <c r="G582" s="167">
        <f>raw_Data!K588</f>
        <v>5.4956297179181565E-3</v>
      </c>
      <c r="H582" s="167">
        <f t="shared" si="267"/>
        <v>6.912991656734202E-2</v>
      </c>
      <c r="I582" s="165"/>
      <c r="J582" s="167">
        <f t="shared" si="268"/>
        <v>1.0029980253331965</v>
      </c>
      <c r="K582" s="167">
        <f t="shared" si="287"/>
        <v>6.7981413074078567E-3</v>
      </c>
      <c r="L582" s="93"/>
      <c r="M582" s="171">
        <f t="shared" si="263"/>
        <v>1.0067981413074079</v>
      </c>
      <c r="N582" s="172">
        <f t="shared" si="269"/>
        <v>1.0746255462852601</v>
      </c>
      <c r="O582" s="170">
        <f t="shared" si="264"/>
        <v>581</v>
      </c>
      <c r="P582" s="170">
        <f t="shared" si="265"/>
        <v>583</v>
      </c>
      <c r="Q582" s="169"/>
      <c r="R582" s="149">
        <f t="shared" si="270"/>
        <v>0.18639282653559994</v>
      </c>
      <c r="S582" s="173">
        <f t="shared" si="271"/>
        <v>0.94830080206800682</v>
      </c>
      <c r="T582" s="149">
        <v>0</v>
      </c>
      <c r="U582" s="97"/>
      <c r="V582" s="149">
        <f>1/PI()*ATAN('Exhibit4_Impact-Test'!$Y$25*S_RDY_SP)+'Exhibit4_Impact-Test'!$Y$26</f>
        <v>0.61358185241384322</v>
      </c>
      <c r="W582" s="172">
        <f t="shared" si="272"/>
        <v>0.6289210154079119</v>
      </c>
      <c r="X582" s="149">
        <f>1/PI()*ATAN('Exhibit4_Impact-Test'!$Y$25*S_RS_SP)+'Exhibit4_Impact-Test'!$Y$26</f>
        <v>0.84555090505900421</v>
      </c>
      <c r="Y582" s="172">
        <f t="shared" si="273"/>
        <v>0.85387481965051337</v>
      </c>
      <c r="Z582" s="149">
        <f>1/PI()*ATAN('Exhibit4_Impact-Test'!$Y$25*S_5050_SP)+'Exhibit4_Impact-Test'!$Y$26</f>
        <v>0.5</v>
      </c>
      <c r="AA582" s="149">
        <f t="shared" si="274"/>
        <v>0.51629351231615406</v>
      </c>
      <c r="AB582" s="195">
        <f>VLOOKUP(_xlfn.NUMBERVALUE(LEFT(A582,4)),Transactioncosts!$C:$G,5,FALSE)</f>
        <v>80</v>
      </c>
      <c r="AC582" s="174"/>
      <c r="AD582" s="175">
        <f t="shared" si="275"/>
        <v>1.0484158060981423</v>
      </c>
      <c r="AE582" s="149">
        <f t="shared" si="276"/>
        <v>1.0641496649742344</v>
      </c>
      <c r="AF582" s="149">
        <f t="shared" si="277"/>
        <v>1.0407118437963341</v>
      </c>
      <c r="AG582" s="176">
        <f t="shared" si="278"/>
        <v>1.0481124688248831</v>
      </c>
      <c r="AH582" s="149">
        <f t="shared" si="279"/>
        <v>1.0639974663869445</v>
      </c>
      <c r="AI582" s="149">
        <f t="shared" si="280"/>
        <v>1.0405814956978048</v>
      </c>
      <c r="AJ582" s="97"/>
      <c r="AK582" s="171">
        <f t="shared" si="281"/>
        <v>4.7280268753831123E-2</v>
      </c>
      <c r="AL582" s="149">
        <f t="shared" si="282"/>
        <v>6.2176043597170119E-2</v>
      </c>
      <c r="AM582" s="149">
        <f t="shared" si="283"/>
        <v>3.9904944202600851E-2</v>
      </c>
      <c r="AN582" s="149">
        <f t="shared" si="288"/>
        <v>2.6815923508155208</v>
      </c>
      <c r="AO582" s="149">
        <f t="shared" si="288"/>
        <v>7.3759225300039599</v>
      </c>
      <c r="AP582" s="149">
        <f t="shared" si="288"/>
        <v>2.5732774796411468</v>
      </c>
      <c r="AQ582" s="97"/>
      <c r="AR582" s="171">
        <f t="shared" si="284"/>
        <v>4.6990897721726085E-2</v>
      </c>
      <c r="AS582" s="149">
        <f t="shared" si="285"/>
        <v>6.2033009701339799E-2</v>
      </c>
      <c r="AT582" s="149">
        <f t="shared" si="286"/>
        <v>3.9779687376735644E-2</v>
      </c>
      <c r="AU582" s="175">
        <f t="shared" si="289"/>
        <v>2.6276085333450392</v>
      </c>
      <c r="AV582" s="149">
        <f t="shared" si="290"/>
        <v>6.238371582351605</v>
      </c>
      <c r="AW582" s="149">
        <f t="shared" si="291"/>
        <v>2.5476869936165012</v>
      </c>
    </row>
    <row r="583" spans="1:49" ht="15" x14ac:dyDescent="0.25">
      <c r="A583" s="130">
        <v>1919.06</v>
      </c>
      <c r="B583" s="138"/>
      <c r="C583" s="166">
        <f>raw_Data!B589</f>
        <v>9.2100000000000009</v>
      </c>
      <c r="D583" s="167">
        <f>raw_Data!J589</f>
        <v>4.5833333333333337E-2</v>
      </c>
      <c r="E583" s="167">
        <f>raw_Data!L589</f>
        <v>3.8314157500694002E-3</v>
      </c>
      <c r="F583" s="168">
        <f t="shared" si="266"/>
        <v>8.9700000000000006</v>
      </c>
      <c r="G583" s="167">
        <f>raw_Data!K589</f>
        <v>5.109624674842066E-3</v>
      </c>
      <c r="H583" s="167">
        <f t="shared" si="267"/>
        <v>2.6755852842809347E-2</v>
      </c>
      <c r="I583" s="165"/>
      <c r="J583" s="167">
        <f t="shared" si="268"/>
        <v>1.0029918077841176</v>
      </c>
      <c r="K583" s="167">
        <f t="shared" si="287"/>
        <v>6.8232235341869618E-3</v>
      </c>
      <c r="L583" s="93"/>
      <c r="M583" s="171">
        <f t="shared" si="263"/>
        <v>1.006823223534187</v>
      </c>
      <c r="N583" s="172">
        <f t="shared" si="269"/>
        <v>1.0318654775176515</v>
      </c>
      <c r="O583" s="170">
        <f t="shared" si="264"/>
        <v>582</v>
      </c>
      <c r="P583" s="170">
        <f t="shared" si="265"/>
        <v>584</v>
      </c>
      <c r="Q583" s="169"/>
      <c r="R583" s="149">
        <f t="shared" si="270"/>
        <v>0.14697495159635382</v>
      </c>
      <c r="S583" s="173">
        <f t="shared" si="271"/>
        <v>0.87563425015362051</v>
      </c>
      <c r="T583" s="149">
        <v>0</v>
      </c>
      <c r="U583" s="97"/>
      <c r="V583" s="149">
        <f>1/PI()*ATAN('Exhibit4_Impact-Test'!$Y$25*S_RDY_SP)+'Exhibit4_Impact-Test'!$Y$26</f>
        <v>0.59100385625050733</v>
      </c>
      <c r="W583" s="172">
        <f t="shared" si="272"/>
        <v>0.59692890813688426</v>
      </c>
      <c r="X583" s="149">
        <f>1/PI()*ATAN('Exhibit4_Impact-Test'!$Y$25*S_RS_SP)+'Exhibit4_Impact-Test'!$Y$26</f>
        <v>0.83484999623928591</v>
      </c>
      <c r="Y583" s="172">
        <f t="shared" si="273"/>
        <v>0.83820954945984583</v>
      </c>
      <c r="Z583" s="149">
        <f>1/PI()*ATAN('Exhibit4_Impact-Test'!$Y$25*S_5050_SP)+'Exhibit4_Impact-Test'!$Y$26</f>
        <v>0.5</v>
      </c>
      <c r="AA583" s="149">
        <f t="shared" si="274"/>
        <v>0.50614175522985538</v>
      </c>
      <c r="AB583" s="195">
        <f>VLOOKUP(_xlfn.NUMBERVALUE(LEFT(A583,4)),Transactioncosts!$C:$G,5,FALSE)</f>
        <v>80</v>
      </c>
      <c r="AC583" s="174"/>
      <c r="AD583" s="175">
        <f t="shared" si="275"/>
        <v>1.0216232922076192</v>
      </c>
      <c r="AE583" s="149">
        <f t="shared" si="276"/>
        <v>1.0277297491781057</v>
      </c>
      <c r="AF583" s="149">
        <f t="shared" si="277"/>
        <v>1.0193443505259192</v>
      </c>
      <c r="AG583" s="176">
        <f t="shared" si="278"/>
        <v>1.0214814843454778</v>
      </c>
      <c r="AH583" s="149">
        <f t="shared" si="279"/>
        <v>1.0277264286590624</v>
      </c>
      <c r="AI583" s="149">
        <f t="shared" si="280"/>
        <v>1.0192952164840803</v>
      </c>
      <c r="AJ583" s="97"/>
      <c r="AK583" s="171">
        <f t="shared" si="281"/>
        <v>2.1392825209660703E-2</v>
      </c>
      <c r="AL583" s="149">
        <f t="shared" si="282"/>
        <v>2.7352242566798534E-2</v>
      </c>
      <c r="AM583" s="149">
        <f t="shared" si="283"/>
        <v>1.915962701375901E-2</v>
      </c>
      <c r="AN583" s="149">
        <f t="shared" si="288"/>
        <v>2.7029851760251815</v>
      </c>
      <c r="AO583" s="149">
        <f t="shared" si="288"/>
        <v>7.4032747725707582</v>
      </c>
      <c r="AP583" s="149">
        <f t="shared" si="288"/>
        <v>2.5924371066549057</v>
      </c>
      <c r="AQ583" s="97"/>
      <c r="AR583" s="171">
        <f t="shared" si="284"/>
        <v>2.1254009164593926E-2</v>
      </c>
      <c r="AS583" s="149">
        <f t="shared" si="285"/>
        <v>2.7349011635310831E-2</v>
      </c>
      <c r="AT583" s="149">
        <f t="shared" si="286"/>
        <v>1.9111424239081676E-2</v>
      </c>
      <c r="AU583" s="175">
        <f t="shared" si="289"/>
        <v>2.648862542509633</v>
      </c>
      <c r="AV583" s="149">
        <f t="shared" si="290"/>
        <v>6.2657205939869156</v>
      </c>
      <c r="AW583" s="149">
        <f t="shared" si="291"/>
        <v>2.5667984178555829</v>
      </c>
    </row>
    <row r="584" spans="1:49" ht="15" x14ac:dyDescent="0.25">
      <c r="A584" s="130">
        <v>1919.07</v>
      </c>
      <c r="B584" s="138"/>
      <c r="C584" s="166">
        <f>raw_Data!B590</f>
        <v>9.51</v>
      </c>
      <c r="D584" s="167">
        <f>raw_Data!J590</f>
        <v>4.5558333333333333E-2</v>
      </c>
      <c r="E584" s="167">
        <f>raw_Data!L590</f>
        <v>3.8627047943036175E-3</v>
      </c>
      <c r="F584" s="168">
        <f t="shared" si="266"/>
        <v>9.2100000000000009</v>
      </c>
      <c r="G584" s="167">
        <f>raw_Data!K590</f>
        <v>4.9466159971045956E-3</v>
      </c>
      <c r="H584" s="167">
        <f t="shared" si="267"/>
        <v>3.2573289902279923E-2</v>
      </c>
      <c r="I584" s="165"/>
      <c r="J584" s="167">
        <f t="shared" si="268"/>
        <v>1.0029856088398295</v>
      </c>
      <c r="K584" s="167">
        <f t="shared" si="287"/>
        <v>6.8483136341330741E-3</v>
      </c>
      <c r="L584" s="93"/>
      <c r="M584" s="171">
        <f t="shared" si="263"/>
        <v>1.0068483136341331</v>
      </c>
      <c r="N584" s="172">
        <f t="shared" si="269"/>
        <v>1.0375199058993847</v>
      </c>
      <c r="O584" s="170">
        <f t="shared" si="264"/>
        <v>583</v>
      </c>
      <c r="P584" s="170">
        <f t="shared" si="265"/>
        <v>585</v>
      </c>
      <c r="Q584" s="169"/>
      <c r="R584" s="149">
        <f t="shared" si="270"/>
        <v>0.12704445360364797</v>
      </c>
      <c r="S584" s="173">
        <f t="shared" si="271"/>
        <v>0.89475493122625627</v>
      </c>
      <c r="T584" s="149">
        <v>0</v>
      </c>
      <c r="U584" s="97"/>
      <c r="V584" s="149">
        <f>1/PI()*ATAN('Exhibit4_Impact-Test'!$Y$25*S_RDY_SP)+'Exhibit4_Impact-Test'!$Y$26</f>
        <v>0.57920292536922058</v>
      </c>
      <c r="W584" s="172">
        <f t="shared" si="272"/>
        <v>0.58649884017266352</v>
      </c>
      <c r="X584" s="149">
        <f>1/PI()*ATAN('Exhibit4_Impact-Test'!$Y$25*S_RS_SP)+'Exhibit4_Impact-Test'!$Y$26</f>
        <v>0.83779448457943251</v>
      </c>
      <c r="Y584" s="172">
        <f t="shared" si="273"/>
        <v>0.84183122228035301</v>
      </c>
      <c r="Z584" s="149">
        <f>1/PI()*ATAN('Exhibit4_Impact-Test'!$Y$25*S_5050_SP)+'Exhibit4_Impact-Test'!$Y$26</f>
        <v>0.5</v>
      </c>
      <c r="AA584" s="149">
        <f t="shared" si="274"/>
        <v>0.50750148431485842</v>
      </c>
      <c r="AB584" s="195">
        <f>VLOOKUP(_xlfn.NUMBERVALUE(LEFT(A584,4)),Transactioncosts!$C:$G,5,FALSE)</f>
        <v>80</v>
      </c>
      <c r="AC584" s="174"/>
      <c r="AD584" s="175">
        <f t="shared" si="275"/>
        <v>1.0246133895998988</v>
      </c>
      <c r="AE584" s="149">
        <f t="shared" si="276"/>
        <v>1.0325448044672301</v>
      </c>
      <c r="AF584" s="149">
        <f t="shared" si="277"/>
        <v>1.022184109766759</v>
      </c>
      <c r="AG584" s="176">
        <f t="shared" si="278"/>
        <v>1.024444317262339</v>
      </c>
      <c r="AH584" s="149">
        <f t="shared" si="279"/>
        <v>1.0270486146720184</v>
      </c>
      <c r="AI584" s="149">
        <f t="shared" si="280"/>
        <v>1.0221240978922401</v>
      </c>
      <c r="AJ584" s="97"/>
      <c r="AK584" s="171">
        <f t="shared" si="281"/>
        <v>2.4315360561624894E-2</v>
      </c>
      <c r="AL584" s="149">
        <f t="shared" si="282"/>
        <v>3.2026439068675125E-2</v>
      </c>
      <c r="AM584" s="149">
        <f t="shared" si="283"/>
        <v>2.1941622099889757E-2</v>
      </c>
      <c r="AN584" s="149">
        <f t="shared" si="288"/>
        <v>2.7273005365868066</v>
      </c>
      <c r="AO584" s="149">
        <f t="shared" si="288"/>
        <v>7.435301211639433</v>
      </c>
      <c r="AP584" s="149">
        <f t="shared" si="288"/>
        <v>2.6143787287547955</v>
      </c>
      <c r="AQ584" s="97"/>
      <c r="AR584" s="171">
        <f t="shared" si="284"/>
        <v>2.4150336084883917E-2</v>
      </c>
      <c r="AS584" s="149">
        <f t="shared" si="285"/>
        <v>2.6689266410324205E-2</v>
      </c>
      <c r="AT584" s="149">
        <f t="shared" si="286"/>
        <v>2.1882910918952093E-2</v>
      </c>
      <c r="AU584" s="175">
        <f t="shared" si="289"/>
        <v>2.6730128785945171</v>
      </c>
      <c r="AV584" s="149">
        <f t="shared" si="290"/>
        <v>6.2924098603972398</v>
      </c>
      <c r="AW584" s="149">
        <f t="shared" si="291"/>
        <v>2.5886813287745349</v>
      </c>
    </row>
    <row r="585" spans="1:49" ht="15" x14ac:dyDescent="0.25">
      <c r="A585" s="130">
        <v>1919.08</v>
      </c>
      <c r="B585" s="138"/>
      <c r="C585" s="166">
        <f>raw_Data!B591</f>
        <v>8.8699999999999992</v>
      </c>
      <c r="D585" s="167">
        <f>raw_Data!J591</f>
        <v>4.5275000000000003E-2</v>
      </c>
      <c r="E585" s="167">
        <f>raw_Data!L591</f>
        <v>3.8939831146049819E-3</v>
      </c>
      <c r="F585" s="168">
        <f t="shared" si="266"/>
        <v>9.51</v>
      </c>
      <c r="G585" s="167">
        <f>raw_Data!K591</f>
        <v>4.7607781282860149E-3</v>
      </c>
      <c r="H585" s="167">
        <f t="shared" si="267"/>
        <v>-6.7297581493165115E-2</v>
      </c>
      <c r="I585" s="165"/>
      <c r="J585" s="167">
        <f t="shared" si="268"/>
        <v>1.0029794284320617</v>
      </c>
      <c r="K585" s="167">
        <f t="shared" si="287"/>
        <v>6.8734115466666523E-3</v>
      </c>
      <c r="L585" s="93"/>
      <c r="M585" s="171">
        <f t="shared" si="263"/>
        <v>1.0068734115466667</v>
      </c>
      <c r="N585" s="172">
        <f t="shared" si="269"/>
        <v>0.9374631966351209</v>
      </c>
      <c r="O585" s="170">
        <f t="shared" si="264"/>
        <v>584</v>
      </c>
      <c r="P585" s="170">
        <f t="shared" si="265"/>
        <v>586</v>
      </c>
      <c r="Q585" s="169"/>
      <c r="R585" s="149">
        <f t="shared" si="270"/>
        <v>0.10414276250606942</v>
      </c>
      <c r="S585" s="173">
        <f t="shared" si="271"/>
        <v>-0.94571825106634178</v>
      </c>
      <c r="T585" s="149">
        <v>0</v>
      </c>
      <c r="U585" s="97"/>
      <c r="V585" s="149">
        <f>1/PI()*ATAN('Exhibit4_Impact-Test'!$Y$25*S_RDY_SP)+'Exhibit4_Impact-Test'!$Y$26</f>
        <v>0.56536479797769346</v>
      </c>
      <c r="W585" s="172">
        <f t="shared" si="272"/>
        <v>0.5477382554103658</v>
      </c>
      <c r="X585" s="149">
        <f>1/PI()*ATAN('Exhibit4_Impact-Test'!$Y$25*S_RS_SP)+'Exhibit4_Impact-Test'!$Y$26</f>
        <v>0.15480749787888098</v>
      </c>
      <c r="Y585" s="172">
        <f t="shared" si="273"/>
        <v>0.14569041746185635</v>
      </c>
      <c r="Z585" s="149">
        <f>1/PI()*ATAN('Exhibit4_Impact-Test'!$Y$25*S_5050_SP)+'Exhibit4_Impact-Test'!$Y$26</f>
        <v>0.5</v>
      </c>
      <c r="AA585" s="149">
        <f t="shared" si="274"/>
        <v>0.48215066912296289</v>
      </c>
      <c r="AB585" s="195">
        <f>VLOOKUP(_xlfn.NUMBERVALUE(LEFT(A585,4)),Transactioncosts!$C:$G,5,FALSE)</f>
        <v>80</v>
      </c>
      <c r="AC585" s="174"/>
      <c r="AD585" s="175">
        <f t="shared" si="275"/>
        <v>0.96763131941561231</v>
      </c>
      <c r="AE585" s="149">
        <f t="shared" si="276"/>
        <v>0.99612818984897489</v>
      </c>
      <c r="AF585" s="149">
        <f t="shared" si="277"/>
        <v>0.97216830409089372</v>
      </c>
      <c r="AG585" s="176">
        <f t="shared" si="278"/>
        <v>0.96735827764666371</v>
      </c>
      <c r="AH585" s="149">
        <f t="shared" si="279"/>
        <v>0.99071316166069523</v>
      </c>
      <c r="AI585" s="149">
        <f t="shared" si="280"/>
        <v>0.97202550944387744</v>
      </c>
      <c r="AJ585" s="97"/>
      <c r="AK585" s="171">
        <f t="shared" si="281"/>
        <v>-3.2904132626641484E-2</v>
      </c>
      <c r="AL585" s="149">
        <f t="shared" si="282"/>
        <v>-3.8793250116284949E-3</v>
      </c>
      <c r="AM585" s="149">
        <f t="shared" si="283"/>
        <v>-2.8226337153950537E-2</v>
      </c>
      <c r="AN585" s="149">
        <f t="shared" si="288"/>
        <v>2.6943964039601651</v>
      </c>
      <c r="AO585" s="149">
        <f t="shared" si="288"/>
        <v>7.4314218866278043</v>
      </c>
      <c r="AP585" s="149">
        <f t="shared" si="288"/>
        <v>2.5861523916008449</v>
      </c>
      <c r="AQ585" s="97"/>
      <c r="AR585" s="171">
        <f t="shared" si="284"/>
        <v>-3.3186347860434312E-2</v>
      </c>
      <c r="AS585" s="149">
        <f t="shared" si="285"/>
        <v>-9.3302298782223705E-3</v>
      </c>
      <c r="AT585" s="149">
        <f t="shared" si="286"/>
        <v>-2.8373230582248637E-2</v>
      </c>
      <c r="AU585" s="175">
        <f t="shared" si="289"/>
        <v>2.6398265307340827</v>
      </c>
      <c r="AV585" s="149">
        <f t="shared" si="290"/>
        <v>6.2830796305190173</v>
      </c>
      <c r="AW585" s="149">
        <f t="shared" si="291"/>
        <v>2.5603080981922863</v>
      </c>
    </row>
    <row r="586" spans="1:49" ht="15" x14ac:dyDescent="0.25">
      <c r="A586" s="130">
        <v>1919.09</v>
      </c>
      <c r="B586" s="138"/>
      <c r="C586" s="166">
        <f>raw_Data!B592</f>
        <v>9.01</v>
      </c>
      <c r="D586" s="167">
        <f>raw_Data!J592</f>
        <v>4.5000000000000005E-2</v>
      </c>
      <c r="E586" s="167">
        <f>raw_Data!L592</f>
        <v>3.9252507186555707E-3</v>
      </c>
      <c r="F586" s="168">
        <f t="shared" si="266"/>
        <v>8.8699999999999992</v>
      </c>
      <c r="G586" s="167">
        <f>raw_Data!K592</f>
        <v>5.0732807215332588E-3</v>
      </c>
      <c r="H586" s="167">
        <f t="shared" si="267"/>
        <v>1.5783540022547893E-2</v>
      </c>
      <c r="I586" s="165"/>
      <c r="J586" s="167">
        <f t="shared" si="268"/>
        <v>1.0029732664927253</v>
      </c>
      <c r="K586" s="167">
        <f t="shared" si="287"/>
        <v>6.8985172113809057E-3</v>
      </c>
      <c r="L586" s="93"/>
      <c r="M586" s="171">
        <f t="shared" si="263"/>
        <v>1.0068985172113809</v>
      </c>
      <c r="N586" s="172">
        <f t="shared" si="269"/>
        <v>1.0208568207440811</v>
      </c>
      <c r="O586" s="170">
        <f t="shared" si="264"/>
        <v>585</v>
      </c>
      <c r="P586" s="170">
        <f t="shared" si="265"/>
        <v>587</v>
      </c>
      <c r="Q586" s="169"/>
      <c r="R586" s="149">
        <f t="shared" si="270"/>
        <v>0.13151142070513031</v>
      </c>
      <c r="S586" s="173">
        <f t="shared" si="271"/>
        <v>0.80211009853913962</v>
      </c>
      <c r="T586" s="149">
        <v>0</v>
      </c>
      <c r="U586" s="97"/>
      <c r="V586" s="149">
        <f>1/PI()*ATAN('Exhibit4_Impact-Test'!$Y$25*S_RDY_SP)+'Exhibit4_Impact-Test'!$Y$26</f>
        <v>0.58186847652894258</v>
      </c>
      <c r="W586" s="172">
        <f t="shared" si="272"/>
        <v>0.58521424282127554</v>
      </c>
      <c r="X586" s="149">
        <f>1/PI()*ATAN('Exhibit4_Impact-Test'!$Y$25*S_RS_SP)+'Exhibit4_Impact-Test'!$Y$26</f>
        <v>0.8225689409968111</v>
      </c>
      <c r="Y586" s="172">
        <f t="shared" si="273"/>
        <v>0.82456937694266175</v>
      </c>
      <c r="Z586" s="149">
        <f>1/PI()*ATAN('Exhibit4_Impact-Test'!$Y$25*S_5050_SP)+'Exhibit4_Impact-Test'!$Y$26</f>
        <v>0.5</v>
      </c>
      <c r="AA586" s="149">
        <f t="shared" si="274"/>
        <v>0.50344181156163892</v>
      </c>
      <c r="AB586" s="195">
        <f>VLOOKUP(_xlfn.NUMBERVALUE(LEFT(A586,4)),Transactioncosts!$C:$G,5,FALSE)</f>
        <v>80</v>
      </c>
      <c r="AC586" s="174"/>
      <c r="AD586" s="175">
        <f t="shared" si="275"/>
        <v>1.0150204140228818</v>
      </c>
      <c r="AE586" s="149">
        <f t="shared" si="276"/>
        <v>1.0183801841663862</v>
      </c>
      <c r="AF586" s="149">
        <f t="shared" si="277"/>
        <v>1.0138776689777309</v>
      </c>
      <c r="AG586" s="176">
        <f t="shared" si="278"/>
        <v>1.0149233076639863</v>
      </c>
      <c r="AH586" s="149">
        <f t="shared" si="279"/>
        <v>1.0182345116968561</v>
      </c>
      <c r="AI586" s="149">
        <f t="shared" si="280"/>
        <v>1.0138501344852378</v>
      </c>
      <c r="AJ586" s="97"/>
      <c r="AK586" s="171">
        <f t="shared" si="281"/>
        <v>1.4908724629314871E-2</v>
      </c>
      <c r="AL586" s="149">
        <f t="shared" si="282"/>
        <v>1.8213310261842648E-2</v>
      </c>
      <c r="AM586" s="149">
        <f t="shared" si="283"/>
        <v>1.3782255857359963E-2</v>
      </c>
      <c r="AN586" s="149">
        <f t="shared" si="288"/>
        <v>2.70930512858948</v>
      </c>
      <c r="AO586" s="149">
        <f t="shared" si="288"/>
        <v>7.4496351968896466</v>
      </c>
      <c r="AP586" s="149">
        <f t="shared" si="288"/>
        <v>2.599934647458205</v>
      </c>
      <c r="AQ586" s="97"/>
      <c r="AR586" s="171">
        <f t="shared" si="284"/>
        <v>1.4813050687291631E-2</v>
      </c>
      <c r="AS586" s="149">
        <f t="shared" si="285"/>
        <v>1.8070256722973035E-2</v>
      </c>
      <c r="AT586" s="149">
        <f t="shared" si="286"/>
        <v>1.3755097880389068E-2</v>
      </c>
      <c r="AU586" s="175">
        <f t="shared" si="289"/>
        <v>2.6546395814213741</v>
      </c>
      <c r="AV586" s="149">
        <f t="shared" si="290"/>
        <v>6.3011498872419907</v>
      </c>
      <c r="AW586" s="149">
        <f t="shared" si="291"/>
        <v>2.5740631960726752</v>
      </c>
    </row>
    <row r="587" spans="1:49" ht="15" x14ac:dyDescent="0.25">
      <c r="A587" s="130">
        <v>1919.1</v>
      </c>
      <c r="B587" s="138"/>
      <c r="C587" s="166">
        <f>raw_Data!B593</f>
        <v>9.4700000000000006</v>
      </c>
      <c r="D587" s="167">
        <f>raw_Data!J593</f>
        <v>4.4724999999999994E-2</v>
      </c>
      <c r="E587" s="167">
        <f>raw_Data!L593</f>
        <v>3.9565076141294675E-3</v>
      </c>
      <c r="F587" s="168">
        <f t="shared" si="266"/>
        <v>9.01</v>
      </c>
      <c r="G587" s="167">
        <f>raw_Data!K593</f>
        <v>4.9639289678135396E-3</v>
      </c>
      <c r="H587" s="167">
        <f t="shared" si="267"/>
        <v>5.1054384017758192E-2</v>
      </c>
      <c r="I587" s="165"/>
      <c r="J587" s="167">
        <f t="shared" si="268"/>
        <v>1.0029671229541042</v>
      </c>
      <c r="K587" s="167">
        <f t="shared" si="287"/>
        <v>6.9236305682336408E-3</v>
      </c>
      <c r="L587" s="93"/>
      <c r="M587" s="171">
        <f t="shared" si="263"/>
        <v>1.0069236305682336</v>
      </c>
      <c r="N587" s="172">
        <f t="shared" si="269"/>
        <v>1.0560183129855716</v>
      </c>
      <c r="O587" s="170">
        <f t="shared" si="264"/>
        <v>586</v>
      </c>
      <c r="P587" s="170">
        <f t="shared" si="265"/>
        <v>588</v>
      </c>
      <c r="Q587" s="169"/>
      <c r="R587" s="149">
        <f t="shared" si="270"/>
        <v>0.11684748039675913</v>
      </c>
      <c r="S587" s="173">
        <f t="shared" si="271"/>
        <v>0.92860536928856996</v>
      </c>
      <c r="T587" s="149">
        <v>0</v>
      </c>
      <c r="U587" s="97"/>
      <c r="V587" s="149">
        <f>1/PI()*ATAN('Exhibit4_Impact-Test'!$Y$25*S_RDY_SP)+'Exhibit4_Impact-Test'!$Y$26</f>
        <v>0.57307594795932959</v>
      </c>
      <c r="W587" s="172">
        <f t="shared" si="272"/>
        <v>0.58468060515941189</v>
      </c>
      <c r="X587" s="149">
        <f>1/PI()*ATAN('Exhibit4_Impact-Test'!$Y$25*S_RS_SP)+'Exhibit4_Impact-Test'!$Y$26</f>
        <v>0.84277843563393207</v>
      </c>
      <c r="Y587" s="172">
        <f t="shared" si="273"/>
        <v>0.8489839041307613</v>
      </c>
      <c r="Z587" s="149">
        <f>1/PI()*ATAN('Exhibit4_Impact-Test'!$Y$25*S_5050_SP)+'Exhibit4_Impact-Test'!$Y$26</f>
        <v>0.5</v>
      </c>
      <c r="AA587" s="149">
        <f t="shared" si="274"/>
        <v>0.51189919148494389</v>
      </c>
      <c r="AB587" s="195">
        <f>VLOOKUP(_xlfn.NUMBERVALUE(LEFT(A587,4)),Transactioncosts!$C:$G,5,FALSE)</f>
        <v>80</v>
      </c>
      <c r="AC587" s="174"/>
      <c r="AD587" s="175">
        <f t="shared" si="275"/>
        <v>1.0350586122343117</v>
      </c>
      <c r="AE587" s="149">
        <f t="shared" si="276"/>
        <v>1.0482995702138624</v>
      </c>
      <c r="AF587" s="149">
        <f t="shared" si="277"/>
        <v>1.0314709717769026</v>
      </c>
      <c r="AG587" s="176">
        <f t="shared" si="278"/>
        <v>1.0348106466341906</v>
      </c>
      <c r="AH587" s="149">
        <f t="shared" si="279"/>
        <v>1.042820997662175</v>
      </c>
      <c r="AI587" s="149">
        <f t="shared" si="280"/>
        <v>1.031375778245023</v>
      </c>
      <c r="AJ587" s="97"/>
      <c r="AK587" s="171">
        <f t="shared" si="281"/>
        <v>3.4458055291983355E-2</v>
      </c>
      <c r="AL587" s="149">
        <f t="shared" si="282"/>
        <v>4.7169394492391388E-2</v>
      </c>
      <c r="AM587" s="149">
        <f t="shared" si="283"/>
        <v>3.0985911375453843E-2</v>
      </c>
      <c r="AN587" s="149">
        <f t="shared" si="288"/>
        <v>2.7437631838814633</v>
      </c>
      <c r="AO587" s="149">
        <f t="shared" si="288"/>
        <v>7.4968045913820376</v>
      </c>
      <c r="AP587" s="149">
        <f t="shared" si="288"/>
        <v>2.6309205588336591</v>
      </c>
      <c r="AQ587" s="97"/>
      <c r="AR587" s="171">
        <f t="shared" si="284"/>
        <v>3.4218459868026137E-2</v>
      </c>
      <c r="AS587" s="149">
        <f t="shared" si="285"/>
        <v>4.1929538722371602E-2</v>
      </c>
      <c r="AT587" s="149">
        <f t="shared" si="286"/>
        <v>3.0893618012462966E-2</v>
      </c>
      <c r="AU587" s="175">
        <f t="shared" si="289"/>
        <v>2.6888580412894001</v>
      </c>
      <c r="AV587" s="149">
        <f t="shared" si="290"/>
        <v>6.3430794259643619</v>
      </c>
      <c r="AW587" s="149">
        <f t="shared" si="291"/>
        <v>2.604956814085138</v>
      </c>
    </row>
    <row r="588" spans="1:49" ht="15" x14ac:dyDescent="0.25">
      <c r="A588" s="130">
        <v>1919.11</v>
      </c>
      <c r="B588" s="138"/>
      <c r="C588" s="166">
        <f>raw_Data!B594</f>
        <v>9.19</v>
      </c>
      <c r="D588" s="167">
        <f>raw_Data!J594</f>
        <v>4.4441666666666664E-2</v>
      </c>
      <c r="E588" s="167">
        <f>raw_Data!L594</f>
        <v>3.987753808691874E-3</v>
      </c>
      <c r="F588" s="168">
        <f t="shared" si="266"/>
        <v>9.4700000000000006</v>
      </c>
      <c r="G588" s="167">
        <f>raw_Data!K594</f>
        <v>4.6928898275255182E-3</v>
      </c>
      <c r="H588" s="167">
        <f t="shared" si="267"/>
        <v>-2.9567053854276826E-2</v>
      </c>
      <c r="I588" s="165"/>
      <c r="J588" s="167">
        <f t="shared" si="268"/>
        <v>1.0029609977486826</v>
      </c>
      <c r="K588" s="167">
        <f t="shared" si="287"/>
        <v>6.9487515573745107E-3</v>
      </c>
      <c r="L588" s="93"/>
      <c r="M588" s="171">
        <f t="shared" si="263"/>
        <v>1.0069487515573745</v>
      </c>
      <c r="N588" s="172">
        <f t="shared" si="269"/>
        <v>0.97512583597324864</v>
      </c>
      <c r="O588" s="170">
        <f t="shared" si="264"/>
        <v>587</v>
      </c>
      <c r="P588" s="170">
        <f t="shared" si="265"/>
        <v>589</v>
      </c>
      <c r="Q588" s="169"/>
      <c r="R588" s="149">
        <f t="shared" si="270"/>
        <v>8.5136822346684807E-2</v>
      </c>
      <c r="S588" s="173">
        <f t="shared" si="271"/>
        <v>-0.88197830299569424</v>
      </c>
      <c r="T588" s="149">
        <v>0</v>
      </c>
      <c r="U588" s="97"/>
      <c r="V588" s="149">
        <f>1/PI()*ATAN('Exhibit4_Impact-Test'!$Y$25*S_RDY_SP)+'Exhibit4_Impact-Test'!$Y$26</f>
        <v>0.55368490514428836</v>
      </c>
      <c r="W588" s="172">
        <f t="shared" si="272"/>
        <v>0.54573606913340711</v>
      </c>
      <c r="X588" s="149">
        <f>1/PI()*ATAN('Exhibit4_Impact-Test'!$Y$25*S_RS_SP)+'Exhibit4_Impact-Test'!$Y$26</f>
        <v>0.16416233516981471</v>
      </c>
      <c r="Y588" s="172">
        <f t="shared" si="273"/>
        <v>0.15980333310719516</v>
      </c>
      <c r="Z588" s="149">
        <f>1/PI()*ATAN('Exhibit4_Impact-Test'!$Y$25*S_5050_SP)+'Exhibit4_Impact-Test'!$Y$26</f>
        <v>0.5</v>
      </c>
      <c r="AA588" s="149">
        <f t="shared" si="274"/>
        <v>0.4919723213787397</v>
      </c>
      <c r="AB588" s="195">
        <f>VLOOKUP(_xlfn.NUMBERVALUE(LEFT(A588,4)),Transactioncosts!$C:$G,5,FALSE)</f>
        <v>80</v>
      </c>
      <c r="AC588" s="174"/>
      <c r="AD588" s="175">
        <f t="shared" si="275"/>
        <v>0.98932888356076298</v>
      </c>
      <c r="AE588" s="149">
        <f t="shared" si="276"/>
        <v>1.0017246274231726</v>
      </c>
      <c r="AF588" s="149">
        <f t="shared" si="277"/>
        <v>0.99103729376531158</v>
      </c>
      <c r="AG588" s="176">
        <f t="shared" si="278"/>
        <v>0.9892262655012618</v>
      </c>
      <c r="AH588" s="149">
        <f t="shared" si="279"/>
        <v>1.0016879094119828</v>
      </c>
      <c r="AI588" s="149">
        <f t="shared" si="280"/>
        <v>0.99097307233634147</v>
      </c>
      <c r="AJ588" s="97"/>
      <c r="AK588" s="171">
        <f t="shared" si="281"/>
        <v>-1.0728461121645513E-2</v>
      </c>
      <c r="AL588" s="149">
        <f t="shared" si="282"/>
        <v>1.7231419609655455E-3</v>
      </c>
      <c r="AM588" s="149">
        <f t="shared" si="283"/>
        <v>-9.0031129028037907E-3</v>
      </c>
      <c r="AN588" s="149">
        <f t="shared" si="288"/>
        <v>2.7330347227598177</v>
      </c>
      <c r="AO588" s="149">
        <f t="shared" si="288"/>
        <v>7.4985277333430034</v>
      </c>
      <c r="AP588" s="149">
        <f t="shared" si="288"/>
        <v>2.6219174459308552</v>
      </c>
      <c r="AQ588" s="97"/>
      <c r="AR588" s="171">
        <f t="shared" si="284"/>
        <v>-1.0832191421649375E-2</v>
      </c>
      <c r="AS588" s="149">
        <f t="shared" si="285"/>
        <v>1.6864864938375638E-3</v>
      </c>
      <c r="AT588" s="149">
        <f t="shared" si="286"/>
        <v>-9.0679172349011072E-3</v>
      </c>
      <c r="AU588" s="175">
        <f t="shared" si="289"/>
        <v>2.6780258498677507</v>
      </c>
      <c r="AV588" s="149">
        <f t="shared" si="290"/>
        <v>6.3447659124581994</v>
      </c>
      <c r="AW588" s="149">
        <f t="shared" si="291"/>
        <v>2.5958888968502367</v>
      </c>
    </row>
    <row r="589" spans="1:49" ht="15" x14ac:dyDescent="0.25">
      <c r="A589" s="130">
        <v>1919.12</v>
      </c>
      <c r="B589" s="138"/>
      <c r="C589" s="166">
        <f>raw_Data!B595</f>
        <v>8.92</v>
      </c>
      <c r="D589" s="167">
        <f>raw_Data!J595</f>
        <v>4.4166666666666667E-2</v>
      </c>
      <c r="E589" s="167">
        <f>raw_Data!L595</f>
        <v>4.0189893100002205E-3</v>
      </c>
      <c r="F589" s="168">
        <f t="shared" si="266"/>
        <v>9.19</v>
      </c>
      <c r="G589" s="167">
        <f>raw_Data!K595</f>
        <v>4.8059484947406608E-3</v>
      </c>
      <c r="H589" s="167">
        <f t="shared" si="267"/>
        <v>-2.9379760609357986E-2</v>
      </c>
      <c r="I589" s="165"/>
      <c r="J589" s="167">
        <f t="shared" si="268"/>
        <v>1.0029548908093349</v>
      </c>
      <c r="K589" s="167">
        <f t="shared" si="287"/>
        <v>6.9738801193350852E-3</v>
      </c>
      <c r="L589" s="93"/>
      <c r="M589" s="171">
        <f t="shared" si="263"/>
        <v>1.0069738801193351</v>
      </c>
      <c r="N589" s="172">
        <f t="shared" si="269"/>
        <v>0.97542618788538282</v>
      </c>
      <c r="O589" s="170">
        <f t="shared" si="264"/>
        <v>588</v>
      </c>
      <c r="P589" s="170">
        <f t="shared" si="265"/>
        <v>590</v>
      </c>
      <c r="Q589" s="169"/>
      <c r="R589" s="149">
        <f t="shared" si="270"/>
        <v>9.3043255026885832E-2</v>
      </c>
      <c r="S589" s="173">
        <f t="shared" si="271"/>
        <v>-0.88048993524867603</v>
      </c>
      <c r="T589" s="149">
        <v>0</v>
      </c>
      <c r="U589" s="97"/>
      <c r="V589" s="149">
        <f>1/PI()*ATAN('Exhibit4_Impact-Test'!$Y$25*S_RDY_SP)+'Exhibit4_Impact-Test'!$Y$26</f>
        <v>0.55856332657104835</v>
      </c>
      <c r="W589" s="172">
        <f t="shared" si="272"/>
        <v>0.5507008861075452</v>
      </c>
      <c r="X589" s="149">
        <f>1/PI()*ATAN('Exhibit4_Impact-Test'!$Y$25*S_RS_SP)+'Exhibit4_Impact-Test'!$Y$26</f>
        <v>0.16439308450592816</v>
      </c>
      <c r="Y589" s="172">
        <f t="shared" si="273"/>
        <v>0.16006717442003662</v>
      </c>
      <c r="Z589" s="149">
        <f>1/PI()*ATAN('Exhibit4_Impact-Test'!$Y$25*S_5050_SP)+'Exhibit4_Impact-Test'!$Y$26</f>
        <v>0.5</v>
      </c>
      <c r="AA589" s="149">
        <f t="shared" si="274"/>
        <v>0.49204305610579779</v>
      </c>
      <c r="AB589" s="195">
        <f>VLOOKUP(_xlfn.NUMBERVALUE(LEFT(A589,4)),Transactioncosts!$C:$G,5,FALSE)</f>
        <v>80</v>
      </c>
      <c r="AC589" s="174"/>
      <c r="AD589" s="175">
        <f t="shared" si="275"/>
        <v>0.98935249619949905</v>
      </c>
      <c r="AE589" s="149">
        <f t="shared" si="276"/>
        <v>1.0017876576839519</v>
      </c>
      <c r="AF589" s="149">
        <f t="shared" si="277"/>
        <v>0.99120003400235901</v>
      </c>
      <c r="AG589" s="176">
        <f t="shared" si="278"/>
        <v>0.98924391307593762</v>
      </c>
      <c r="AH589" s="149">
        <f t="shared" si="279"/>
        <v>1.0015144247917458</v>
      </c>
      <c r="AI589" s="149">
        <f t="shared" si="280"/>
        <v>0.99113637845120539</v>
      </c>
      <c r="AJ589" s="97"/>
      <c r="AK589" s="171">
        <f t="shared" si="281"/>
        <v>-1.070459407667433E-2</v>
      </c>
      <c r="AL589" s="149">
        <f t="shared" si="282"/>
        <v>1.7860617256894101E-3</v>
      </c>
      <c r="AM589" s="149">
        <f t="shared" si="283"/>
        <v>-8.8389143629686601E-3</v>
      </c>
      <c r="AN589" s="149">
        <f t="shared" si="288"/>
        <v>2.7223301286831436</v>
      </c>
      <c r="AO589" s="149">
        <f t="shared" si="288"/>
        <v>7.5003137950686929</v>
      </c>
      <c r="AP589" s="149">
        <f t="shared" si="288"/>
        <v>2.6130785315678864</v>
      </c>
      <c r="AQ589" s="97"/>
      <c r="AR589" s="171">
        <f t="shared" si="284"/>
        <v>-1.0814351805093743E-2</v>
      </c>
      <c r="AS589" s="149">
        <f t="shared" si="285"/>
        <v>1.5132792069763366E-3</v>
      </c>
      <c r="AT589" s="149">
        <f t="shared" si="286"/>
        <v>-8.9031371162567475E-3</v>
      </c>
      <c r="AU589" s="175">
        <f t="shared" si="289"/>
        <v>2.6672114980626569</v>
      </c>
      <c r="AV589" s="149">
        <f t="shared" si="290"/>
        <v>6.3462791916651762</v>
      </c>
      <c r="AW589" s="149">
        <f t="shared" si="291"/>
        <v>2.58698575973398</v>
      </c>
    </row>
    <row r="590" spans="1:49" ht="15" x14ac:dyDescent="0.25">
      <c r="A590" s="130">
        <v>1920.01</v>
      </c>
      <c r="B590" s="138"/>
      <c r="C590" s="166">
        <f>raw_Data!B596</f>
        <v>8.83</v>
      </c>
      <c r="D590" s="167">
        <f>raw_Data!J596</f>
        <v>4.4025000000000002E-2</v>
      </c>
      <c r="E590" s="167">
        <f>raw_Data!L596</f>
        <v>4.0502141257032775E-3</v>
      </c>
      <c r="F590" s="168">
        <f t="shared" si="266"/>
        <v>8.92</v>
      </c>
      <c r="G590" s="167">
        <f>raw_Data!K596</f>
        <v>4.9355381165919286E-3</v>
      </c>
      <c r="H590" s="167">
        <f t="shared" si="267"/>
        <v>-1.0089686098654682E-2</v>
      </c>
      <c r="I590" s="165"/>
      <c r="J590" s="167">
        <f t="shared" si="268"/>
        <v>1.0029488020691337</v>
      </c>
      <c r="K590" s="167">
        <f t="shared" si="287"/>
        <v>6.9990161948370044E-3</v>
      </c>
      <c r="L590" s="93"/>
      <c r="M590" s="171">
        <f t="shared" si="263"/>
        <v>1.006999016194837</v>
      </c>
      <c r="N590" s="172">
        <f t="shared" si="269"/>
        <v>0.99484585201793718</v>
      </c>
      <c r="O590" s="170">
        <f t="shared" si="264"/>
        <v>589</v>
      </c>
      <c r="P590" s="170">
        <f t="shared" si="265"/>
        <v>591</v>
      </c>
      <c r="Q590" s="169"/>
      <c r="R590" s="149">
        <f t="shared" si="270"/>
        <v>0.10235591035991966</v>
      </c>
      <c r="S590" s="173">
        <f t="shared" si="271"/>
        <v>-0.7151405646815866</v>
      </c>
      <c r="T590" s="149">
        <v>0</v>
      </c>
      <c r="U590" s="97"/>
      <c r="V590" s="149">
        <f>1/PI()*ATAN('Exhibit4_Impact-Test'!$Y$25*S_RDY_SP)+'Exhibit4_Impact-Test'!$Y$26</f>
        <v>0.56427377655272037</v>
      </c>
      <c r="W590" s="172">
        <f t="shared" si="272"/>
        <v>0.5612861138377967</v>
      </c>
      <c r="X590" s="149">
        <f>1/PI()*ATAN('Exhibit4_Impact-Test'!$Y$25*S_RS_SP)+'Exhibit4_Impact-Test'!$Y$26</f>
        <v>0.19422128594580784</v>
      </c>
      <c r="Y590" s="172">
        <f t="shared" si="273"/>
        <v>0.19232810504458775</v>
      </c>
      <c r="Z590" s="149">
        <f>1/PI()*ATAN('Exhibit4_Impact-Test'!$Y$25*S_5050_SP)+'Exhibit4_Impact-Test'!$Y$26</f>
        <v>0.5</v>
      </c>
      <c r="AA590" s="149">
        <f t="shared" si="274"/>
        <v>0.49696450899620653</v>
      </c>
      <c r="AB590" s="195">
        <f>VLOOKUP(_xlfn.NUMBERVALUE(LEFT(A590,4)),Transactioncosts!$C:$G,5,FALSE)</f>
        <v>75</v>
      </c>
      <c r="AC590" s="174"/>
      <c r="AD590" s="175">
        <f t="shared" si="275"/>
        <v>1.0001413043476726</v>
      </c>
      <c r="AE590" s="149">
        <f t="shared" si="276"/>
        <v>1.0046386130200891</v>
      </c>
      <c r="AF590" s="149">
        <f t="shared" si="277"/>
        <v>1.0009224341063871</v>
      </c>
      <c r="AG590" s="176">
        <f t="shared" si="278"/>
        <v>1.0001203289890117</v>
      </c>
      <c r="AH590" s="149">
        <f t="shared" si="279"/>
        <v>1.004349352517629</v>
      </c>
      <c r="AI590" s="149">
        <f t="shared" si="280"/>
        <v>1.0008996679238586</v>
      </c>
      <c r="AJ590" s="97"/>
      <c r="AK590" s="171">
        <f t="shared" si="281"/>
        <v>1.4129436515360172E-4</v>
      </c>
      <c r="AL590" s="149">
        <f t="shared" si="282"/>
        <v>4.6278878086618829E-3</v>
      </c>
      <c r="AM590" s="149">
        <f t="shared" si="283"/>
        <v>9.22008925494318E-4</v>
      </c>
      <c r="AN590" s="149">
        <f t="shared" si="288"/>
        <v>2.7224714230482974</v>
      </c>
      <c r="AO590" s="149">
        <f t="shared" si="288"/>
        <v>7.5049416828773552</v>
      </c>
      <c r="AP590" s="149">
        <f t="shared" si="288"/>
        <v>2.6140005404933806</v>
      </c>
      <c r="AQ590" s="97"/>
      <c r="AR590" s="171">
        <f t="shared" si="284"/>
        <v>1.2032175005960849E-4</v>
      </c>
      <c r="AS590" s="149">
        <f t="shared" si="285"/>
        <v>4.3399214201907494E-3</v>
      </c>
      <c r="AT590" s="149">
        <f t="shared" si="286"/>
        <v>8.9926346523949133E-4</v>
      </c>
      <c r="AU590" s="175">
        <f t="shared" si="289"/>
        <v>2.6673318198127167</v>
      </c>
      <c r="AV590" s="149">
        <f t="shared" si="290"/>
        <v>6.3506191130853669</v>
      </c>
      <c r="AW590" s="149">
        <f t="shared" si="291"/>
        <v>2.5878850231992194</v>
      </c>
    </row>
    <row r="591" spans="1:49" ht="15" x14ac:dyDescent="0.25">
      <c r="A591" s="130">
        <v>1920.02</v>
      </c>
      <c r="B591" s="138"/>
      <c r="C591" s="166">
        <f>raw_Data!B597</f>
        <v>8.1</v>
      </c>
      <c r="D591" s="167">
        <f>raw_Data!J597</f>
        <v>4.3891666666666662E-2</v>
      </c>
      <c r="E591" s="167">
        <f>raw_Data!L597</f>
        <v>4.0581847075893407E-3</v>
      </c>
      <c r="F591" s="168">
        <f t="shared" si="266"/>
        <v>8.83</v>
      </c>
      <c r="G591" s="167">
        <f>raw_Data!K597</f>
        <v>4.9707436768591916E-3</v>
      </c>
      <c r="H591" s="167">
        <f t="shared" si="267"/>
        <v>-8.2672706681766739E-2</v>
      </c>
      <c r="I591" s="165"/>
      <c r="J591" s="167">
        <f t="shared" si="268"/>
        <v>1.0007514313635384</v>
      </c>
      <c r="K591" s="167">
        <f t="shared" si="287"/>
        <v>4.8096160711277314E-3</v>
      </c>
      <c r="L591" s="93"/>
      <c r="M591" s="171">
        <f t="shared" si="263"/>
        <v>1.0048096160711277</v>
      </c>
      <c r="N591" s="172">
        <f t="shared" si="269"/>
        <v>0.9222980369950925</v>
      </c>
      <c r="O591" s="170">
        <f t="shared" si="264"/>
        <v>590</v>
      </c>
      <c r="P591" s="170">
        <f t="shared" si="265"/>
        <v>592</v>
      </c>
      <c r="Q591" s="169"/>
      <c r="R591" s="149">
        <f t="shared" si="270"/>
        <v>0.1020434383247454</v>
      </c>
      <c r="S591" s="173">
        <f t="shared" si="271"/>
        <v>-0.95329707431447108</v>
      </c>
      <c r="T591" s="149">
        <v>0</v>
      </c>
      <c r="U591" s="97"/>
      <c r="V591" s="149">
        <f>1/PI()*ATAN('Exhibit4_Impact-Test'!$Y$25*S_RDY_SP)+'Exhibit4_Impact-Test'!$Y$26</f>
        <v>0.56408282832590251</v>
      </c>
      <c r="W591" s="172">
        <f t="shared" si="272"/>
        <v>0.5429101615850549</v>
      </c>
      <c r="X591" s="149">
        <f>1/PI()*ATAN('Exhibit4_Impact-Test'!$Y$25*S_RS_SP)+'Exhibit4_Impact-Test'!$Y$26</f>
        <v>0.15376003804991034</v>
      </c>
      <c r="Y591" s="172">
        <f t="shared" si="273"/>
        <v>0.14293856083061299</v>
      </c>
      <c r="Z591" s="149">
        <f>1/PI()*ATAN('Exhibit4_Impact-Test'!$Y$25*S_5050_SP)+'Exhibit4_Impact-Test'!$Y$26</f>
        <v>0.5</v>
      </c>
      <c r="AA591" s="149">
        <f t="shared" si="274"/>
        <v>0.47859186046385344</v>
      </c>
      <c r="AB591" s="195">
        <f>VLOOKUP(_xlfn.NUMBERVALUE(LEFT(A591,4)),Transactioncosts!$C:$G,5,FALSE)</f>
        <v>75</v>
      </c>
      <c r="AC591" s="174"/>
      <c r="AD591" s="175">
        <f t="shared" si="275"/>
        <v>0.95826625117628139</v>
      </c>
      <c r="AE591" s="149">
        <f t="shared" si="276"/>
        <v>0.99212263253283839</v>
      </c>
      <c r="AF591" s="149">
        <f t="shared" si="277"/>
        <v>0.96355382653311006</v>
      </c>
      <c r="AG591" s="176">
        <f t="shared" si="278"/>
        <v>0.95792755894744841</v>
      </c>
      <c r="AH591" s="149">
        <f t="shared" si="279"/>
        <v>0.98685598129778673</v>
      </c>
      <c r="AI591" s="149">
        <f t="shared" si="280"/>
        <v>0.96339326548658899</v>
      </c>
      <c r="AJ591" s="97"/>
      <c r="AK591" s="171">
        <f t="shared" si="281"/>
        <v>-4.2629615641400283E-2</v>
      </c>
      <c r="AL591" s="149">
        <f t="shared" si="282"/>
        <v>-7.9085578328954038E-3</v>
      </c>
      <c r="AM591" s="149">
        <f t="shared" si="283"/>
        <v>-3.7126927059589865E-2</v>
      </c>
      <c r="AN591" s="149">
        <f t="shared" si="288"/>
        <v>2.679841807406897</v>
      </c>
      <c r="AO591" s="149">
        <f t="shared" si="288"/>
        <v>7.4970331250444602</v>
      </c>
      <c r="AP591" s="149">
        <f t="shared" si="288"/>
        <v>2.5768736134337908</v>
      </c>
      <c r="AQ591" s="97"/>
      <c r="AR591" s="171">
        <f t="shared" si="284"/>
        <v>-4.2983120835468513E-2</v>
      </c>
      <c r="AS591" s="149">
        <f t="shared" si="285"/>
        <v>-1.3231165800452364E-2</v>
      </c>
      <c r="AT591" s="149">
        <f t="shared" si="286"/>
        <v>-3.7293575171058635E-2</v>
      </c>
      <c r="AU591" s="175">
        <f t="shared" si="289"/>
        <v>2.624348698977248</v>
      </c>
      <c r="AV591" s="149">
        <f t="shared" si="290"/>
        <v>6.3373879472849142</v>
      </c>
      <c r="AW591" s="149">
        <f t="shared" si="291"/>
        <v>2.5505914480281606</v>
      </c>
    </row>
    <row r="592" spans="1:49" ht="15" x14ac:dyDescent="0.25">
      <c r="A592" s="130">
        <v>1920.03</v>
      </c>
      <c r="B592" s="138"/>
      <c r="C592" s="166">
        <f>raw_Data!B598</f>
        <v>8.67</v>
      </c>
      <c r="D592" s="167">
        <f>raw_Data!J598</f>
        <v>4.3750000000000004E-2</v>
      </c>
      <c r="E592" s="167">
        <f>raw_Data!L598</f>
        <v>4.0661545935285481E-3</v>
      </c>
      <c r="F592" s="168">
        <f t="shared" si="266"/>
        <v>8.1</v>
      </c>
      <c r="G592" s="167">
        <f>raw_Data!K598</f>
        <v>5.4012345679012351E-3</v>
      </c>
      <c r="H592" s="167">
        <f t="shared" si="267"/>
        <v>7.0370370370370416E-2</v>
      </c>
      <c r="I592" s="165"/>
      <c r="J592" s="167">
        <f t="shared" si="268"/>
        <v>1.0007510363140097</v>
      </c>
      <c r="K592" s="167">
        <f t="shared" si="287"/>
        <v>4.8171909075382935E-3</v>
      </c>
      <c r="L592" s="93"/>
      <c r="M592" s="171">
        <f t="shared" si="263"/>
        <v>1.0048171909075383</v>
      </c>
      <c r="N592" s="172">
        <f t="shared" si="269"/>
        <v>1.0757716049382715</v>
      </c>
      <c r="O592" s="170">
        <f t="shared" si="264"/>
        <v>591</v>
      </c>
      <c r="P592" s="170">
        <f t="shared" si="265"/>
        <v>593</v>
      </c>
      <c r="Q592" s="169"/>
      <c r="R592" s="149">
        <f t="shared" si="270"/>
        <v>0.14198015979604017</v>
      </c>
      <c r="S592" s="173">
        <f t="shared" si="271"/>
        <v>0.94547543340941365</v>
      </c>
      <c r="T592" s="149">
        <v>0</v>
      </c>
      <c r="U592" s="97"/>
      <c r="V592" s="149">
        <f>1/PI()*ATAN('Exhibit4_Impact-Test'!$Y$25*S_RDY_SP)+'Exhibit4_Impact-Test'!$Y$26</f>
        <v>0.58806912542945744</v>
      </c>
      <c r="W592" s="172">
        <f t="shared" si="272"/>
        <v>0.60449297439547522</v>
      </c>
      <c r="X592" s="149">
        <f>1/PI()*ATAN('Exhibit4_Impact-Test'!$Y$25*S_RS_SP)+'Exhibit4_Impact-Test'!$Y$26</f>
        <v>0.8451587255041666</v>
      </c>
      <c r="Y592" s="172">
        <f t="shared" si="273"/>
        <v>0.85387924861836939</v>
      </c>
      <c r="Z592" s="149">
        <f>1/PI()*ATAN('Exhibit4_Impact-Test'!$Y$25*S_5050_SP)+'Exhibit4_Impact-Test'!$Y$26</f>
        <v>0.5</v>
      </c>
      <c r="AA592" s="149">
        <f t="shared" si="274"/>
        <v>0.51705152266810328</v>
      </c>
      <c r="AB592" s="195">
        <f>VLOOKUP(_xlfn.NUMBERVALUE(LEFT(A592,4)),Transactioncosts!$C:$G,5,FALSE)</f>
        <v>75</v>
      </c>
      <c r="AC592" s="174"/>
      <c r="AD592" s="175">
        <f t="shared" si="275"/>
        <v>1.0465432911119512</v>
      </c>
      <c r="AE592" s="149">
        <f t="shared" si="276"/>
        <v>1.0647849330386479</v>
      </c>
      <c r="AF592" s="149">
        <f t="shared" si="277"/>
        <v>1.0402943979229049</v>
      </c>
      <c r="AG592" s="176">
        <f t="shared" si="278"/>
        <v>1.0462580565824284</v>
      </c>
      <c r="AH592" s="149">
        <f t="shared" si="279"/>
        <v>1.0599198492304249</v>
      </c>
      <c r="AI592" s="149">
        <f t="shared" si="280"/>
        <v>1.0401665115028942</v>
      </c>
      <c r="AJ592" s="97"/>
      <c r="AK592" s="171">
        <f t="shared" si="281"/>
        <v>4.5492629570475313E-2</v>
      </c>
      <c r="AL592" s="149">
        <f t="shared" si="282"/>
        <v>6.2772837959816474E-2</v>
      </c>
      <c r="AM592" s="149">
        <f t="shared" si="283"/>
        <v>3.9503748021004023E-2</v>
      </c>
      <c r="AN592" s="149">
        <f t="shared" si="288"/>
        <v>2.7253344369773722</v>
      </c>
      <c r="AO592" s="149">
        <f t="shared" si="288"/>
        <v>7.5598059630042762</v>
      </c>
      <c r="AP592" s="149">
        <f t="shared" si="288"/>
        <v>2.6163773614547949</v>
      </c>
      <c r="AQ592" s="97"/>
      <c r="AR592" s="171">
        <f t="shared" si="284"/>
        <v>4.5220043229107387E-2</v>
      </c>
      <c r="AS592" s="149">
        <f t="shared" si="285"/>
        <v>5.8193291331536799E-2</v>
      </c>
      <c r="AT592" s="149">
        <f t="shared" si="286"/>
        <v>3.9380807551810504E-2</v>
      </c>
      <c r="AU592" s="175">
        <f t="shared" si="289"/>
        <v>2.6695687422063554</v>
      </c>
      <c r="AV592" s="149">
        <f t="shared" si="290"/>
        <v>6.395581238616451</v>
      </c>
      <c r="AW592" s="149">
        <f t="shared" si="291"/>
        <v>2.5899722555799709</v>
      </c>
    </row>
    <row r="593" spans="1:49" ht="15" x14ac:dyDescent="0.25">
      <c r="A593" s="130">
        <v>1920.04</v>
      </c>
      <c r="B593" s="138"/>
      <c r="C593" s="166">
        <f>raw_Data!B599</f>
        <v>8.6</v>
      </c>
      <c r="D593" s="167">
        <f>raw_Data!J599</f>
        <v>4.3608333333333332E-2</v>
      </c>
      <c r="E593" s="167">
        <f>raw_Data!L599</f>
        <v>4.0741237836483535E-3</v>
      </c>
      <c r="F593" s="168">
        <f t="shared" si="266"/>
        <v>8.67</v>
      </c>
      <c r="G593" s="167">
        <f>raw_Data!K599</f>
        <v>5.0297962322183778E-3</v>
      </c>
      <c r="H593" s="167">
        <f t="shared" si="267"/>
        <v>-8.073817762399127E-3</v>
      </c>
      <c r="I593" s="165"/>
      <c r="J593" s="167">
        <f t="shared" si="268"/>
        <v>1.0007506415649763</v>
      </c>
      <c r="K593" s="167">
        <f t="shared" si="287"/>
        <v>4.8247653486246378E-3</v>
      </c>
      <c r="L593" s="93"/>
      <c r="M593" s="171">
        <f t="shared" si="263"/>
        <v>1.0048247653486246</v>
      </c>
      <c r="N593" s="172">
        <f t="shared" si="269"/>
        <v>0.9969559784698192</v>
      </c>
      <c r="O593" s="170">
        <f t="shared" si="264"/>
        <v>592</v>
      </c>
      <c r="P593" s="170">
        <f t="shared" si="265"/>
        <v>594</v>
      </c>
      <c r="Q593" s="169"/>
      <c r="R593" s="149">
        <f t="shared" si="270"/>
        <v>0.1059418258904999</v>
      </c>
      <c r="S593" s="173">
        <f t="shared" si="271"/>
        <v>-0.66506063816997607</v>
      </c>
      <c r="T593" s="149">
        <v>0</v>
      </c>
      <c r="U593" s="97"/>
      <c r="V593" s="149">
        <f>1/PI()*ATAN('Exhibit4_Impact-Test'!$Y$25*S_RDY_SP)+'Exhibit4_Impact-Test'!$Y$26</f>
        <v>0.56646170379244165</v>
      </c>
      <c r="W593" s="172">
        <f t="shared" si="272"/>
        <v>0.56452997446349251</v>
      </c>
      <c r="X593" s="149">
        <f>1/PI()*ATAN('Exhibit4_Impact-Test'!$Y$25*S_RS_SP)+'Exhibit4_Impact-Test'!$Y$26</f>
        <v>0.20520140752196869</v>
      </c>
      <c r="Y593" s="172">
        <f t="shared" si="273"/>
        <v>0.20392216372212238</v>
      </c>
      <c r="Z593" s="149">
        <f>1/PI()*ATAN('Exhibit4_Impact-Test'!$Y$25*S_5050_SP)+'Exhibit4_Impact-Test'!$Y$26</f>
        <v>0.5</v>
      </c>
      <c r="AA593" s="149">
        <f t="shared" si="274"/>
        <v>0.49803455325886603</v>
      </c>
      <c r="AB593" s="195">
        <f>VLOOKUP(_xlfn.NUMBERVALUE(LEFT(A593,4)),Transactioncosts!$C:$G,5,FALSE)</f>
        <v>75</v>
      </c>
      <c r="AC593" s="174"/>
      <c r="AD593" s="175">
        <f t="shared" si="275"/>
        <v>1.000367398926477</v>
      </c>
      <c r="AE593" s="149">
        <f t="shared" si="276"/>
        <v>1.0032100792056033</v>
      </c>
      <c r="AF593" s="149">
        <f t="shared" si="277"/>
        <v>1.0008903719092219</v>
      </c>
      <c r="AG593" s="176">
        <f t="shared" si="278"/>
        <v>1.0003459438805236</v>
      </c>
      <c r="AH593" s="149">
        <f t="shared" si="279"/>
        <v>1.0028486928295015</v>
      </c>
      <c r="AI593" s="149">
        <f t="shared" si="280"/>
        <v>1.0008756310586635</v>
      </c>
      <c r="AJ593" s="97"/>
      <c r="AK593" s="171">
        <f t="shared" si="281"/>
        <v>3.6733145201757136E-4</v>
      </c>
      <c r="AL593" s="149">
        <f t="shared" si="282"/>
        <v>3.2049379010751352E-3</v>
      </c>
      <c r="AM593" s="149">
        <f t="shared" si="283"/>
        <v>8.8997576328092814E-4</v>
      </c>
      <c r="AN593" s="149">
        <f t="shared" si="288"/>
        <v>2.7257017684293898</v>
      </c>
      <c r="AO593" s="149">
        <f t="shared" si="288"/>
        <v>7.5630109009053514</v>
      </c>
      <c r="AP593" s="149">
        <f t="shared" si="288"/>
        <v>2.6172673372180757</v>
      </c>
      <c r="AQ593" s="97"/>
      <c r="AR593" s="171">
        <f t="shared" si="284"/>
        <v>3.4588405573627071E-4</v>
      </c>
      <c r="AS593" s="149">
        <f t="shared" si="285"/>
        <v>2.8446429934193772E-3</v>
      </c>
      <c r="AT593" s="149">
        <f t="shared" si="286"/>
        <v>8.7524791743198694E-4</v>
      </c>
      <c r="AU593" s="175">
        <f t="shared" si="289"/>
        <v>2.6699146262620919</v>
      </c>
      <c r="AV593" s="149">
        <f t="shared" si="290"/>
        <v>6.39842588160987</v>
      </c>
      <c r="AW593" s="149">
        <f t="shared" si="291"/>
        <v>2.590847503497403</v>
      </c>
    </row>
    <row r="594" spans="1:49" ht="15" x14ac:dyDescent="0.25">
      <c r="A594" s="130">
        <v>1920.05</v>
      </c>
      <c r="B594" s="138"/>
      <c r="C594" s="166">
        <f>raw_Data!B600</f>
        <v>8.06</v>
      </c>
      <c r="D594" s="167">
        <f>raw_Data!J600</f>
        <v>4.3475000000000007E-2</v>
      </c>
      <c r="E594" s="167">
        <f>raw_Data!L600</f>
        <v>4.0820922780753222E-3</v>
      </c>
      <c r="F594" s="168">
        <f t="shared" si="266"/>
        <v>8.6</v>
      </c>
      <c r="G594" s="167">
        <f>raw_Data!K600</f>
        <v>5.0552325581395361E-3</v>
      </c>
      <c r="H594" s="167">
        <f t="shared" si="267"/>
        <v>-6.2790697674418472E-2</v>
      </c>
      <c r="I594" s="165"/>
      <c r="J594" s="167">
        <f t="shared" si="268"/>
        <v>1.000750247116077</v>
      </c>
      <c r="K594" s="167">
        <f t="shared" si="287"/>
        <v>4.8323393941522852E-3</v>
      </c>
      <c r="L594" s="93"/>
      <c r="M594" s="171">
        <f t="shared" si="263"/>
        <v>1.0048323393941523</v>
      </c>
      <c r="N594" s="172">
        <f t="shared" si="269"/>
        <v>0.94226453488372108</v>
      </c>
      <c r="O594" s="170">
        <f t="shared" si="264"/>
        <v>593</v>
      </c>
      <c r="P594" s="170">
        <f t="shared" si="265"/>
        <v>595</v>
      </c>
      <c r="Q594" s="169"/>
      <c r="R594" s="149">
        <f t="shared" si="270"/>
        <v>0.10746746405333574</v>
      </c>
      <c r="S594" s="173">
        <f t="shared" si="271"/>
        <v>-0.93906924904894318</v>
      </c>
      <c r="T594" s="149">
        <v>0</v>
      </c>
      <c r="U594" s="97"/>
      <c r="V594" s="149">
        <f>1/PI()*ATAN('Exhibit4_Impact-Test'!$Y$25*S_RDY_SP)+'Exhibit4_Impact-Test'!$Y$26</f>
        <v>0.56739064725728605</v>
      </c>
      <c r="W594" s="172">
        <f t="shared" si="272"/>
        <v>0.55154695258850983</v>
      </c>
      <c r="X594" s="149">
        <f>1/PI()*ATAN('Exhibit4_Impact-Test'!$Y$25*S_RS_SP)+'Exhibit4_Impact-Test'!$Y$26</f>
        <v>0.15573731357520904</v>
      </c>
      <c r="Y594" s="172">
        <f t="shared" si="273"/>
        <v>0.14747009128779895</v>
      </c>
      <c r="Z594" s="149">
        <f>1/PI()*ATAN('Exhibit4_Impact-Test'!$Y$25*S_5050_SP)+'Exhibit4_Impact-Test'!$Y$26</f>
        <v>0.5</v>
      </c>
      <c r="AA594" s="149">
        <f t="shared" si="274"/>
        <v>0.48393305301421224</v>
      </c>
      <c r="AB594" s="195">
        <f>VLOOKUP(_xlfn.NUMBERVALUE(LEFT(A594,4)),Transactioncosts!$C:$G,5,FALSE)</f>
        <v>75</v>
      </c>
      <c r="AC594" s="174"/>
      <c r="AD594" s="175">
        <f t="shared" si="275"/>
        <v>0.96933195229551139</v>
      </c>
      <c r="AE594" s="149">
        <f t="shared" si="276"/>
        <v>0.99508819760339895</v>
      </c>
      <c r="AF594" s="149">
        <f t="shared" si="277"/>
        <v>0.97354843713893668</v>
      </c>
      <c r="AG594" s="176">
        <f t="shared" si="278"/>
        <v>0.96908082707903898</v>
      </c>
      <c r="AH594" s="149">
        <f t="shared" si="279"/>
        <v>0.99487357426196055</v>
      </c>
      <c r="AI594" s="149">
        <f t="shared" si="280"/>
        <v>0.97342793503654323</v>
      </c>
      <c r="AJ594" s="97"/>
      <c r="AK594" s="171">
        <f t="shared" si="281"/>
        <v>-3.1148153727379137E-2</v>
      </c>
      <c r="AL594" s="149">
        <f t="shared" si="282"/>
        <v>-4.9239049444723829E-3</v>
      </c>
      <c r="AM594" s="149">
        <f t="shared" si="283"/>
        <v>-2.6807699743621096E-2</v>
      </c>
      <c r="AN594" s="149">
        <f t="shared" si="288"/>
        <v>2.6945536147020106</v>
      </c>
      <c r="AO594" s="149">
        <f t="shared" si="288"/>
        <v>7.5580869959608794</v>
      </c>
      <c r="AP594" s="149">
        <f t="shared" si="288"/>
        <v>2.5904596374744546</v>
      </c>
      <c r="AQ594" s="97"/>
      <c r="AR594" s="171">
        <f t="shared" si="284"/>
        <v>-3.1407257691766312E-2</v>
      </c>
      <c r="AS594" s="149">
        <f t="shared" si="285"/>
        <v>-5.1396109397382145E-3</v>
      </c>
      <c r="AT594" s="149">
        <f t="shared" si="286"/>
        <v>-2.6931483580209387E-2</v>
      </c>
      <c r="AU594" s="175">
        <f t="shared" si="289"/>
        <v>2.6385073685703255</v>
      </c>
      <c r="AV594" s="149">
        <f t="shared" si="290"/>
        <v>6.3932862706701314</v>
      </c>
      <c r="AW594" s="149">
        <f t="shared" si="291"/>
        <v>2.5639160199171935</v>
      </c>
    </row>
    <row r="595" spans="1:49" ht="15" x14ac:dyDescent="0.25">
      <c r="A595" s="130">
        <v>1920.06</v>
      </c>
      <c r="B595" s="138"/>
      <c r="C595" s="166">
        <f>raw_Data!B601</f>
        <v>7.92</v>
      </c>
      <c r="D595" s="167">
        <f>raw_Data!J601</f>
        <v>4.3333333333333335E-2</v>
      </c>
      <c r="E595" s="167">
        <f>raw_Data!L601</f>
        <v>4.0900600769369078E-3</v>
      </c>
      <c r="F595" s="168">
        <f t="shared" si="266"/>
        <v>8.06</v>
      </c>
      <c r="G595" s="167">
        <f>raw_Data!K601</f>
        <v>5.3763440860215049E-3</v>
      </c>
      <c r="H595" s="167">
        <f t="shared" si="267"/>
        <v>-1.7369727047146455E-2</v>
      </c>
      <c r="I595" s="165"/>
      <c r="J595" s="167">
        <f t="shared" si="268"/>
        <v>1.0007498529671182</v>
      </c>
      <c r="K595" s="167">
        <f t="shared" si="287"/>
        <v>4.8399130440550664E-3</v>
      </c>
      <c r="L595" s="93"/>
      <c r="M595" s="171">
        <f t="shared" si="263"/>
        <v>1.0048399130440551</v>
      </c>
      <c r="N595" s="172">
        <f t="shared" si="269"/>
        <v>0.98800661703887505</v>
      </c>
      <c r="O595" s="170">
        <f t="shared" si="264"/>
        <v>594</v>
      </c>
      <c r="P595" s="170">
        <f t="shared" si="265"/>
        <v>596</v>
      </c>
      <c r="Q595" s="169"/>
      <c r="R595" s="149">
        <f t="shared" si="270"/>
        <v>0.13683570498597622</v>
      </c>
      <c r="S595" s="173">
        <f t="shared" si="271"/>
        <v>-0.80970880762193254</v>
      </c>
      <c r="T595" s="149">
        <v>0</v>
      </c>
      <c r="U595" s="97"/>
      <c r="V595" s="149">
        <f>1/PI()*ATAN('Exhibit4_Impact-Test'!$Y$25*S_RDY_SP)+'Exhibit4_Impact-Test'!$Y$26</f>
        <v>0.58503031478482503</v>
      </c>
      <c r="W595" s="172">
        <f t="shared" si="272"/>
        <v>0.58092312901717902</v>
      </c>
      <c r="X595" s="149">
        <f>1/PI()*ATAN('Exhibit4_Impact-Test'!$Y$25*S_RS_SP)+'Exhibit4_Impact-Test'!$Y$26</f>
        <v>0.17608653681292064</v>
      </c>
      <c r="Y595" s="172">
        <f t="shared" si="273"/>
        <v>0.17364893352476191</v>
      </c>
      <c r="Z595" s="149">
        <f>1/PI()*ATAN('Exhibit4_Impact-Test'!$Y$25*S_5050_SP)+'Exhibit4_Impact-Test'!$Y$26</f>
        <v>0.5</v>
      </c>
      <c r="AA595" s="149">
        <f t="shared" si="274"/>
        <v>0.49577656990865232</v>
      </c>
      <c r="AB595" s="195">
        <f>VLOOKUP(_xlfn.NUMBERVALUE(LEFT(A595,4)),Transactioncosts!$C:$G,5,FALSE)</f>
        <v>75</v>
      </c>
      <c r="AC595" s="174"/>
      <c r="AD595" s="175">
        <f t="shared" si="275"/>
        <v>0.99499192458327845</v>
      </c>
      <c r="AE595" s="149">
        <f t="shared" si="276"/>
        <v>1.0018757962473561</v>
      </c>
      <c r="AF595" s="149">
        <f t="shared" si="277"/>
        <v>0.99642326504146506</v>
      </c>
      <c r="AG595" s="176">
        <f t="shared" si="278"/>
        <v>0.99493442490533479</v>
      </c>
      <c r="AH595" s="149">
        <f t="shared" si="279"/>
        <v>1.0004805244926771</v>
      </c>
      <c r="AI595" s="149">
        <f t="shared" si="280"/>
        <v>0.99639158931577998</v>
      </c>
      <c r="AJ595" s="97"/>
      <c r="AK595" s="171">
        <f t="shared" si="281"/>
        <v>-5.0206578531842338E-3</v>
      </c>
      <c r="AL595" s="149">
        <f t="shared" si="282"/>
        <v>1.8740391385509247E-3</v>
      </c>
      <c r="AM595" s="149">
        <f t="shared" si="283"/>
        <v>-3.5831467684790037E-3</v>
      </c>
      <c r="AN595" s="149">
        <f t="shared" si="288"/>
        <v>2.6895329568488262</v>
      </c>
      <c r="AO595" s="149">
        <f t="shared" si="288"/>
        <v>7.5599610350994304</v>
      </c>
      <c r="AP595" s="149">
        <f t="shared" si="288"/>
        <v>2.5868764907059756</v>
      </c>
      <c r="AQ595" s="97"/>
      <c r="AR595" s="171">
        <f t="shared" si="284"/>
        <v>-5.0784486131030034E-3</v>
      </c>
      <c r="AS595" s="149">
        <f t="shared" si="285"/>
        <v>4.804090777547234E-4</v>
      </c>
      <c r="AT595" s="149">
        <f t="shared" si="286"/>
        <v>-3.6149367018172523E-3</v>
      </c>
      <c r="AU595" s="175">
        <f t="shared" si="289"/>
        <v>2.6334289199572227</v>
      </c>
      <c r="AV595" s="149">
        <f t="shared" si="290"/>
        <v>6.3937666797478858</v>
      </c>
      <c r="AW595" s="149">
        <f t="shared" si="291"/>
        <v>2.5603010832153763</v>
      </c>
    </row>
    <row r="596" spans="1:49" ht="15" x14ac:dyDescent="0.25">
      <c r="A596" s="130">
        <v>1920.07</v>
      </c>
      <c r="B596" s="138"/>
      <c r="C596" s="166">
        <f>raw_Data!B602</f>
        <v>7.91</v>
      </c>
      <c r="D596" s="167">
        <f>raw_Data!J602</f>
        <v>4.3191666666666663E-2</v>
      </c>
      <c r="E596" s="167">
        <f>raw_Data!L602</f>
        <v>4.0980271803598978E-3</v>
      </c>
      <c r="F596" s="168">
        <f t="shared" si="266"/>
        <v>7.92</v>
      </c>
      <c r="G596" s="167">
        <f>raw_Data!K602</f>
        <v>5.4534932659932658E-3</v>
      </c>
      <c r="H596" s="167">
        <f t="shared" si="267"/>
        <v>-1.2626262626261875E-3</v>
      </c>
      <c r="I596" s="165"/>
      <c r="J596" s="167">
        <f t="shared" si="268"/>
        <v>1.0007494591177604</v>
      </c>
      <c r="K596" s="167">
        <f t="shared" si="287"/>
        <v>4.8474862981202627E-3</v>
      </c>
      <c r="L596" s="93"/>
      <c r="M596" s="171">
        <f t="shared" si="263"/>
        <v>1.0048474862981203</v>
      </c>
      <c r="N596" s="172">
        <f t="shared" si="269"/>
        <v>1.004190867003367</v>
      </c>
      <c r="O596" s="170">
        <f t="shared" si="264"/>
        <v>595</v>
      </c>
      <c r="P596" s="170">
        <f t="shared" si="265"/>
        <v>597</v>
      </c>
      <c r="Q596" s="169"/>
      <c r="R596" s="149">
        <f t="shared" si="270"/>
        <v>0.14286431270029878</v>
      </c>
      <c r="S596" s="173">
        <f t="shared" si="271"/>
        <v>-0.23588646569738053</v>
      </c>
      <c r="T596" s="149">
        <v>0</v>
      </c>
      <c r="U596" s="97"/>
      <c r="V596" s="149">
        <f>1/PI()*ATAN('Exhibit4_Impact-Test'!$Y$25*S_RDY_SP)+'Exhibit4_Impact-Test'!$Y$26</f>
        <v>0.58858975274299496</v>
      </c>
      <c r="W596" s="172">
        <f t="shared" si="272"/>
        <v>0.58843145731925528</v>
      </c>
      <c r="X596" s="149">
        <f>1/PI()*ATAN('Exhibit4_Impact-Test'!$Y$25*S_RS_SP)+'Exhibit4_Impact-Test'!$Y$26</f>
        <v>0.3596851674819741</v>
      </c>
      <c r="Y596" s="172">
        <f t="shared" si="273"/>
        <v>0.35953463449883843</v>
      </c>
      <c r="Z596" s="149">
        <f>1/PI()*ATAN('Exhibit4_Impact-Test'!$Y$25*S_5050_SP)+'Exhibit4_Impact-Test'!$Y$26</f>
        <v>0.5</v>
      </c>
      <c r="AA596" s="149">
        <f t="shared" si="274"/>
        <v>0.49983658368351358</v>
      </c>
      <c r="AB596" s="195">
        <f>VLOOKUP(_xlfn.NUMBERVALUE(LEFT(A596,4)),Transactioncosts!$C:$G,5,FALSE)</f>
        <v>75</v>
      </c>
      <c r="AC596" s="174"/>
      <c r="AD596" s="175">
        <f t="shared" si="275"/>
        <v>1.004461006909775</v>
      </c>
      <c r="AE596" s="149">
        <f t="shared" si="276"/>
        <v>1.004611310077115</v>
      </c>
      <c r="AF596" s="149">
        <f t="shared" si="277"/>
        <v>1.0045191766507435</v>
      </c>
      <c r="AG596" s="176">
        <f t="shared" si="278"/>
        <v>1.0044540234365547</v>
      </c>
      <c r="AH596" s="149">
        <f t="shared" si="279"/>
        <v>1.0031194302929716</v>
      </c>
      <c r="AI596" s="149">
        <f t="shared" si="280"/>
        <v>1.0045179510283699</v>
      </c>
      <c r="AJ596" s="97"/>
      <c r="AK596" s="171">
        <f t="shared" si="281"/>
        <v>4.4510861120064631E-3</v>
      </c>
      <c r="AL596" s="149">
        <f t="shared" si="282"/>
        <v>4.6007105594189088E-3</v>
      </c>
      <c r="AM596" s="149">
        <f t="shared" si="283"/>
        <v>4.5089958330288655E-3</v>
      </c>
      <c r="AN596" s="149">
        <f t="shared" si="288"/>
        <v>2.6939840429608326</v>
      </c>
      <c r="AO596" s="149">
        <f t="shared" si="288"/>
        <v>7.5645617456588496</v>
      </c>
      <c r="AP596" s="149">
        <f t="shared" si="288"/>
        <v>2.5913854865390045</v>
      </c>
      <c r="AQ596" s="97"/>
      <c r="AR596" s="171">
        <f t="shared" si="284"/>
        <v>4.4441336295819658E-3</v>
      </c>
      <c r="AS596" s="149">
        <f t="shared" si="285"/>
        <v>3.1145749649130567E-3</v>
      </c>
      <c r="AT596" s="149">
        <f t="shared" si="286"/>
        <v>4.5077757237967312E-3</v>
      </c>
      <c r="AU596" s="175">
        <f t="shared" si="289"/>
        <v>2.6378730535868047</v>
      </c>
      <c r="AV596" s="149">
        <f t="shared" si="290"/>
        <v>6.3968812547127989</v>
      </c>
      <c r="AW596" s="149">
        <f t="shared" si="291"/>
        <v>2.5648088589391729</v>
      </c>
    </row>
    <row r="597" spans="1:49" ht="15" x14ac:dyDescent="0.25">
      <c r="A597" s="130">
        <v>1920.08</v>
      </c>
      <c r="B597" s="138"/>
      <c r="C597" s="166">
        <f>raw_Data!B603</f>
        <v>7.6</v>
      </c>
      <c r="D597" s="167">
        <f>raw_Data!J603</f>
        <v>4.3058333333333337E-2</v>
      </c>
      <c r="E597" s="167">
        <f>raw_Data!L603</f>
        <v>4.1059935884708576E-3</v>
      </c>
      <c r="F597" s="168">
        <f t="shared" si="266"/>
        <v>7.91</v>
      </c>
      <c r="G597" s="167">
        <f>raw_Data!K603</f>
        <v>5.4435313948588285E-3</v>
      </c>
      <c r="H597" s="167">
        <f t="shared" si="267"/>
        <v>-3.9190897597977337E-2</v>
      </c>
      <c r="I597" s="165"/>
      <c r="J597" s="167">
        <f t="shared" si="268"/>
        <v>1.0007490655677058</v>
      </c>
      <c r="K597" s="167">
        <f t="shared" si="287"/>
        <v>4.8550591561766776E-3</v>
      </c>
      <c r="L597" s="93"/>
      <c r="M597" s="171">
        <f t="shared" si="263"/>
        <v>1.0048550591561767</v>
      </c>
      <c r="N597" s="172">
        <f t="shared" si="269"/>
        <v>0.96625263379688153</v>
      </c>
      <c r="O597" s="170">
        <f t="shared" si="264"/>
        <v>596</v>
      </c>
      <c r="P597" s="170">
        <f t="shared" si="265"/>
        <v>598</v>
      </c>
      <c r="Q597" s="169"/>
      <c r="R597" s="149">
        <f t="shared" si="270"/>
        <v>0.14101513960135043</v>
      </c>
      <c r="S597" s="173">
        <f t="shared" si="271"/>
        <v>-0.90533312616693484</v>
      </c>
      <c r="T597" s="149">
        <v>0</v>
      </c>
      <c r="U597" s="97"/>
      <c r="V597" s="149">
        <f>1/PI()*ATAN('Exhibit4_Impact-Test'!$Y$25*S_RDY_SP)+'Exhibit4_Impact-Test'!$Y$26</f>
        <v>0.58750032755652992</v>
      </c>
      <c r="W597" s="172">
        <f t="shared" si="272"/>
        <v>0.57797550395105024</v>
      </c>
      <c r="X597" s="149">
        <f>1/PI()*ATAN('Exhibit4_Impact-Test'!$Y$25*S_RS_SP)+'Exhibit4_Impact-Test'!$Y$26</f>
        <v>0.16061732994639144</v>
      </c>
      <c r="Y597" s="172">
        <f t="shared" si="273"/>
        <v>0.15540596387706784</v>
      </c>
      <c r="Z597" s="149">
        <f>1/PI()*ATAN('Exhibit4_Impact-Test'!$Y$25*S_5050_SP)+'Exhibit4_Impact-Test'!$Y$26</f>
        <v>0.5</v>
      </c>
      <c r="AA597" s="149">
        <f t="shared" si="274"/>
        <v>0.49020793600032525</v>
      </c>
      <c r="AB597" s="195">
        <f>VLOOKUP(_xlfn.NUMBERVALUE(LEFT(A597,4)),Transactioncosts!$C:$G,5,FALSE)</f>
        <v>75</v>
      </c>
      <c r="AC597" s="174"/>
      <c r="AD597" s="175">
        <f t="shared" si="275"/>
        <v>0.98217612161311418</v>
      </c>
      <c r="AE597" s="149">
        <f t="shared" si="276"/>
        <v>0.99865484066551191</v>
      </c>
      <c r="AF597" s="149">
        <f t="shared" si="277"/>
        <v>0.98555384647652911</v>
      </c>
      <c r="AG597" s="176">
        <f t="shared" si="278"/>
        <v>0.98203026030861496</v>
      </c>
      <c r="AH597" s="149">
        <f t="shared" si="279"/>
        <v>0.99353506273895431</v>
      </c>
      <c r="AI597" s="149">
        <f t="shared" si="280"/>
        <v>0.98548040599653153</v>
      </c>
      <c r="AJ597" s="97"/>
      <c r="AK597" s="171">
        <f t="shared" si="281"/>
        <v>-1.798463679742222E-2</v>
      </c>
      <c r="AL597" s="149">
        <f t="shared" si="282"/>
        <v>-1.3460648734595637E-3</v>
      </c>
      <c r="AM597" s="149">
        <f t="shared" si="283"/>
        <v>-1.4551515143770155E-2</v>
      </c>
      <c r="AN597" s="149">
        <f t="shared" si="288"/>
        <v>2.6759994061634105</v>
      </c>
      <c r="AO597" s="149">
        <f t="shared" si="288"/>
        <v>7.5632156807853903</v>
      </c>
      <c r="AP597" s="149">
        <f t="shared" si="288"/>
        <v>2.5768339713952342</v>
      </c>
      <c r="AQ597" s="97"/>
      <c r="AR597" s="171">
        <f t="shared" si="284"/>
        <v>-1.8133156124219882E-2</v>
      </c>
      <c r="AS597" s="149">
        <f t="shared" si="285"/>
        <v>-6.4859254751680195E-3</v>
      </c>
      <c r="AT597" s="149">
        <f t="shared" si="286"/>
        <v>-1.4626034883789302E-2</v>
      </c>
      <c r="AU597" s="175">
        <f t="shared" si="289"/>
        <v>2.6197398974625847</v>
      </c>
      <c r="AV597" s="149">
        <f t="shared" si="290"/>
        <v>6.3903953292376308</v>
      </c>
      <c r="AW597" s="149">
        <f t="shared" si="291"/>
        <v>2.5501828240553834</v>
      </c>
    </row>
    <row r="598" spans="1:49" ht="15" x14ac:dyDescent="0.25">
      <c r="A598" s="130">
        <v>1920.09</v>
      </c>
      <c r="B598" s="138"/>
      <c r="C598" s="166">
        <f>raw_Data!B604</f>
        <v>7.87</v>
      </c>
      <c r="D598" s="167">
        <f>raw_Data!J604</f>
        <v>4.2916666666666665E-2</v>
      </c>
      <c r="E598" s="167">
        <f>raw_Data!L604</f>
        <v>4.1139593013970188E-3</v>
      </c>
      <c r="F598" s="168">
        <f t="shared" si="266"/>
        <v>7.6</v>
      </c>
      <c r="G598" s="167">
        <f>raw_Data!K604</f>
        <v>5.6469298245614037E-3</v>
      </c>
      <c r="H598" s="167">
        <f t="shared" si="267"/>
        <v>3.552631578947385E-2</v>
      </c>
      <c r="I598" s="165"/>
      <c r="J598" s="167">
        <f t="shared" si="268"/>
        <v>1.0007486723167407</v>
      </c>
      <c r="K598" s="167">
        <f t="shared" si="287"/>
        <v>4.8626316181377138E-3</v>
      </c>
      <c r="L598" s="93"/>
      <c r="M598" s="171">
        <f t="shared" si="263"/>
        <v>1.0048626316181377</v>
      </c>
      <c r="N598" s="172">
        <f t="shared" si="269"/>
        <v>1.0411732456140352</v>
      </c>
      <c r="O598" s="170">
        <f t="shared" si="264"/>
        <v>597</v>
      </c>
      <c r="P598" s="170">
        <f t="shared" si="265"/>
        <v>599</v>
      </c>
      <c r="Q598" s="169"/>
      <c r="R598" s="149">
        <f t="shared" si="270"/>
        <v>0.15799736866911956</v>
      </c>
      <c r="S598" s="173">
        <f t="shared" si="271"/>
        <v>0.89639782155223502</v>
      </c>
      <c r="T598" s="149">
        <v>0</v>
      </c>
      <c r="U598" s="97"/>
      <c r="V598" s="149">
        <f>1/PI()*ATAN('Exhibit4_Impact-Test'!$Y$25*S_RDY_SP)+'Exhibit4_Impact-Test'!$Y$26</f>
        <v>0.59742367788427952</v>
      </c>
      <c r="W598" s="172">
        <f t="shared" si="272"/>
        <v>0.6059307837582969</v>
      </c>
      <c r="X598" s="149">
        <f>1/PI()*ATAN('Exhibit4_Impact-Test'!$Y$25*S_RS_SP)+'Exhibit4_Impact-Test'!$Y$26</f>
        <v>0.83804302075141512</v>
      </c>
      <c r="Y598" s="172">
        <f t="shared" si="273"/>
        <v>0.84280334473331864</v>
      </c>
      <c r="Z598" s="149">
        <f>1/PI()*ATAN('Exhibit4_Impact-Test'!$Y$25*S_5050_SP)+'Exhibit4_Impact-Test'!$Y$26</f>
        <v>0.5</v>
      </c>
      <c r="AA598" s="149">
        <f t="shared" si="274"/>
        <v>0.50887340598470288</v>
      </c>
      <c r="AB598" s="195">
        <f>VLOOKUP(_xlfn.NUMBERVALUE(LEFT(A598,4)),Transactioncosts!$C:$G,5,FALSE)</f>
        <v>75</v>
      </c>
      <c r="AC598" s="174"/>
      <c r="AD598" s="175">
        <f t="shared" si="275"/>
        <v>1.0265554521778033</v>
      </c>
      <c r="AE598" s="149">
        <f t="shared" si="276"/>
        <v>1.0352924882565984</v>
      </c>
      <c r="AF598" s="149">
        <f t="shared" si="277"/>
        <v>1.0230179386160865</v>
      </c>
      <c r="AG598" s="176">
        <f t="shared" si="278"/>
        <v>1.0264054718651421</v>
      </c>
      <c r="AH598" s="149">
        <f t="shared" si="279"/>
        <v>1.033774181261585</v>
      </c>
      <c r="AI598" s="149">
        <f t="shared" si="280"/>
        <v>1.0229513880712011</v>
      </c>
      <c r="AJ598" s="97"/>
      <c r="AK598" s="171">
        <f t="shared" si="281"/>
        <v>2.6208976648869158E-2</v>
      </c>
      <c r="AL598" s="149">
        <f t="shared" si="282"/>
        <v>3.4683984143593125E-2</v>
      </c>
      <c r="AM598" s="149">
        <f t="shared" si="283"/>
        <v>2.2757022119840133E-2</v>
      </c>
      <c r="AN598" s="149">
        <f t="shared" si="288"/>
        <v>2.7022083828122798</v>
      </c>
      <c r="AO598" s="149">
        <f t="shared" si="288"/>
        <v>7.5978996649289838</v>
      </c>
      <c r="AP598" s="149">
        <f t="shared" si="288"/>
        <v>2.5995909935150743</v>
      </c>
      <c r="AQ598" s="97"/>
      <c r="AR598" s="171">
        <f t="shared" si="284"/>
        <v>2.6062865428561385E-2</v>
      </c>
      <c r="AS598" s="149">
        <f t="shared" si="285"/>
        <v>3.321635887089628E-2</v>
      </c>
      <c r="AT598" s="149">
        <f t="shared" si="286"/>
        <v>2.2691966848443094E-2</v>
      </c>
      <c r="AU598" s="175">
        <f t="shared" si="289"/>
        <v>2.645802762891146</v>
      </c>
      <c r="AV598" s="149">
        <f t="shared" si="290"/>
        <v>6.4236116881085268</v>
      </c>
      <c r="AW598" s="149">
        <f t="shared" si="291"/>
        <v>2.5728747909038265</v>
      </c>
    </row>
    <row r="599" spans="1:49" ht="15" x14ac:dyDescent="0.25">
      <c r="A599" s="130">
        <v>1920.1</v>
      </c>
      <c r="B599" s="138"/>
      <c r="C599" s="166">
        <f>raw_Data!B605</f>
        <v>7.88</v>
      </c>
      <c r="D599" s="167">
        <f>raw_Data!J605</f>
        <v>4.2775000000000001E-2</v>
      </c>
      <c r="E599" s="167">
        <f>raw_Data!L605</f>
        <v>4.1219243192651689E-3</v>
      </c>
      <c r="F599" s="168">
        <f t="shared" si="266"/>
        <v>7.87</v>
      </c>
      <c r="G599" s="167">
        <f>raw_Data!K605</f>
        <v>5.435196950444727E-3</v>
      </c>
      <c r="H599" s="167">
        <f t="shared" si="267"/>
        <v>1.2706480304955914E-3</v>
      </c>
      <c r="I599" s="165"/>
      <c r="J599" s="167">
        <f t="shared" si="268"/>
        <v>1.0007482793645477</v>
      </c>
      <c r="K599" s="167">
        <f t="shared" si="287"/>
        <v>4.8702036838128571E-3</v>
      </c>
      <c r="L599" s="93"/>
      <c r="M599" s="171">
        <f t="shared" si="263"/>
        <v>1.0048702036838129</v>
      </c>
      <c r="N599" s="172">
        <f t="shared" si="269"/>
        <v>1.0067058449809403</v>
      </c>
      <c r="O599" s="170">
        <f t="shared" si="264"/>
        <v>598</v>
      </c>
      <c r="P599" s="170">
        <f t="shared" si="265"/>
        <v>600</v>
      </c>
      <c r="Q599" s="169"/>
      <c r="R599" s="149">
        <f t="shared" si="270"/>
        <v>0.13836171638650077</v>
      </c>
      <c r="S599" s="173">
        <f t="shared" si="271"/>
        <v>0.23597784428395399</v>
      </c>
      <c r="T599" s="149">
        <v>0</v>
      </c>
      <c r="U599" s="97"/>
      <c r="V599" s="149">
        <f>1/PI()*ATAN('Exhibit4_Impact-Test'!$Y$25*S_RDY_SP)+'Exhibit4_Impact-Test'!$Y$26</f>
        <v>0.58593340873680999</v>
      </c>
      <c r="W599" s="172">
        <f t="shared" si="272"/>
        <v>0.5863761313491902</v>
      </c>
      <c r="X599" s="149">
        <f>1/PI()*ATAN('Exhibit4_Impact-Test'!$Y$25*S_RS_SP)+'Exhibit4_Impact-Test'!$Y$26</f>
        <v>0.64036241206486444</v>
      </c>
      <c r="Y599" s="172">
        <f t="shared" si="273"/>
        <v>0.64078261688263105</v>
      </c>
      <c r="Z599" s="149">
        <f>1/PI()*ATAN('Exhibit4_Impact-Test'!$Y$25*S_5050_SP)+'Exhibit4_Impact-Test'!$Y$26</f>
        <v>0.5</v>
      </c>
      <c r="AA599" s="149">
        <f t="shared" si="274"/>
        <v>0.50045626942574362</v>
      </c>
      <c r="AB599" s="195">
        <f>VLOOKUP(_xlfn.NUMBERVALUE(LEFT(A599,4)),Transactioncosts!$C:$G,5,FALSE)</f>
        <v>75</v>
      </c>
      <c r="AC599" s="174"/>
      <c r="AD599" s="175">
        <f t="shared" si="275"/>
        <v>1.0059457672462568</v>
      </c>
      <c r="AE599" s="149">
        <f t="shared" si="276"/>
        <v>1.0060456793725272</v>
      </c>
      <c r="AF599" s="149">
        <f t="shared" si="277"/>
        <v>1.0057880243323765</v>
      </c>
      <c r="AG599" s="176">
        <f t="shared" si="278"/>
        <v>1.0059286595069148</v>
      </c>
      <c r="AH599" s="149">
        <f t="shared" si="279"/>
        <v>1.0024229638345081</v>
      </c>
      <c r="AI599" s="149">
        <f t="shared" si="280"/>
        <v>1.0057846023116834</v>
      </c>
      <c r="AJ599" s="97"/>
      <c r="AK599" s="171">
        <f t="shared" si="281"/>
        <v>5.9281609264336061E-3</v>
      </c>
      <c r="AL599" s="149">
        <f t="shared" si="282"/>
        <v>6.0274775776255332E-3</v>
      </c>
      <c r="AM599" s="149">
        <f t="shared" si="283"/>
        <v>5.7713380755534411E-3</v>
      </c>
      <c r="AN599" s="149">
        <f t="shared" si="288"/>
        <v>2.7081365437387133</v>
      </c>
      <c r="AO599" s="149">
        <f t="shared" si="288"/>
        <v>7.6039271425066097</v>
      </c>
      <c r="AP599" s="149">
        <f t="shared" si="288"/>
        <v>2.6053623315906278</v>
      </c>
      <c r="AQ599" s="97"/>
      <c r="AR599" s="171">
        <f t="shared" si="284"/>
        <v>5.9111541598929436E-3</v>
      </c>
      <c r="AS599" s="149">
        <f t="shared" si="285"/>
        <v>2.4200331905780267E-3</v>
      </c>
      <c r="AT599" s="149">
        <f t="shared" si="286"/>
        <v>5.7679357418293576E-3</v>
      </c>
      <c r="AU599" s="175">
        <f t="shared" si="289"/>
        <v>2.6517139170510391</v>
      </c>
      <c r="AV599" s="149">
        <f t="shared" si="290"/>
        <v>6.4260317212991049</v>
      </c>
      <c r="AW599" s="149">
        <f t="shared" si="291"/>
        <v>2.578642726645656</v>
      </c>
    </row>
    <row r="600" spans="1:49" ht="15" x14ac:dyDescent="0.25">
      <c r="A600" s="130">
        <v>1920.11</v>
      </c>
      <c r="B600" s="138"/>
      <c r="C600" s="166">
        <f>raw_Data!B606</f>
        <v>7.48</v>
      </c>
      <c r="D600" s="167">
        <f>raw_Data!J606</f>
        <v>4.2641666666666668E-2</v>
      </c>
      <c r="E600" s="167">
        <f>raw_Data!L606</f>
        <v>4.1298886422020953E-3</v>
      </c>
      <c r="F600" s="168">
        <f t="shared" si="266"/>
        <v>7.88</v>
      </c>
      <c r="G600" s="167">
        <f>raw_Data!K606</f>
        <v>5.4113790186125213E-3</v>
      </c>
      <c r="H600" s="167">
        <f t="shared" si="267"/>
        <v>-5.0761421319796884E-2</v>
      </c>
      <c r="I600" s="165"/>
      <c r="J600" s="167">
        <f t="shared" si="268"/>
        <v>1.0007478867108508</v>
      </c>
      <c r="K600" s="167">
        <f t="shared" si="287"/>
        <v>4.8777753530528933E-3</v>
      </c>
      <c r="L600" s="93"/>
      <c r="M600" s="171">
        <f t="shared" si="263"/>
        <v>1.0048777753530529</v>
      </c>
      <c r="N600" s="172">
        <f t="shared" si="269"/>
        <v>0.95464995769881555</v>
      </c>
      <c r="O600" s="170">
        <f t="shared" si="264"/>
        <v>599</v>
      </c>
      <c r="P600" s="170">
        <f t="shared" si="265"/>
        <v>601</v>
      </c>
      <c r="Q600" s="169"/>
      <c r="R600" s="149">
        <f t="shared" si="270"/>
        <v>0.13525791151783612</v>
      </c>
      <c r="S600" s="173">
        <f t="shared" si="271"/>
        <v>-0.92489662808873163</v>
      </c>
      <c r="T600" s="149">
        <v>0</v>
      </c>
      <c r="U600" s="97"/>
      <c r="V600" s="149">
        <f>1/PI()*ATAN('Exhibit4_Impact-Test'!$Y$25*S_RDY_SP)+'Exhibit4_Impact-Test'!$Y$26</f>
        <v>0.58409509943692905</v>
      </c>
      <c r="W600" s="172">
        <f t="shared" si="272"/>
        <v>0.57158741693474902</v>
      </c>
      <c r="X600" s="149">
        <f>1/PI()*ATAN('Exhibit4_Impact-Test'!$Y$25*S_RS_SP)+'Exhibit4_Impact-Test'!$Y$26</f>
        <v>0.15775387848008293</v>
      </c>
      <c r="Y600" s="172">
        <f t="shared" si="273"/>
        <v>0.15105984019366275</v>
      </c>
      <c r="Z600" s="149">
        <f>1/PI()*ATAN('Exhibit4_Impact-Test'!$Y$25*S_5050_SP)+'Exhibit4_Impact-Test'!$Y$26</f>
        <v>0.5</v>
      </c>
      <c r="AA600" s="149">
        <f t="shared" si="274"/>
        <v>0.48718369308914805</v>
      </c>
      <c r="AB600" s="195">
        <f>VLOOKUP(_xlfn.NUMBERVALUE(LEFT(A600,4)),Transactioncosts!$C:$G,5,FALSE)</f>
        <v>75</v>
      </c>
      <c r="AC600" s="174"/>
      <c r="AD600" s="175">
        <f t="shared" si="275"/>
        <v>0.97553995320580122</v>
      </c>
      <c r="AE600" s="149">
        <f t="shared" si="276"/>
        <v>0.99695414231050661</v>
      </c>
      <c r="AF600" s="149">
        <f t="shared" si="277"/>
        <v>0.97976386652593428</v>
      </c>
      <c r="AG600" s="176">
        <f t="shared" si="278"/>
        <v>0.97534542664957669</v>
      </c>
      <c r="AH600" s="149">
        <f t="shared" si="279"/>
        <v>0.99693659236393306</v>
      </c>
      <c r="AI600" s="149">
        <f t="shared" si="280"/>
        <v>0.97966774422410285</v>
      </c>
      <c r="AJ600" s="97"/>
      <c r="AK600" s="171">
        <f t="shared" si="281"/>
        <v>-2.476416311410292E-2</v>
      </c>
      <c r="AL600" s="149">
        <f t="shared" si="282"/>
        <v>-3.0505057546552495E-3</v>
      </c>
      <c r="AM600" s="149">
        <f t="shared" si="283"/>
        <v>-2.0443688875799778E-2</v>
      </c>
      <c r="AN600" s="149">
        <f t="shared" si="288"/>
        <v>2.6833723806246104</v>
      </c>
      <c r="AO600" s="149">
        <f t="shared" si="288"/>
        <v>7.6008766367519547</v>
      </c>
      <c r="AP600" s="149">
        <f t="shared" si="288"/>
        <v>2.5849186427148281</v>
      </c>
      <c r="AQ600" s="97"/>
      <c r="AR600" s="171">
        <f t="shared" si="284"/>
        <v>-2.4963586984800695E-2</v>
      </c>
      <c r="AS600" s="149">
        <f t="shared" si="285"/>
        <v>-3.0681094741257307E-3</v>
      </c>
      <c r="AT600" s="149">
        <f t="shared" si="286"/>
        <v>-2.0541801309406724E-2</v>
      </c>
      <c r="AU600" s="175">
        <f t="shared" si="289"/>
        <v>2.6267503300662383</v>
      </c>
      <c r="AV600" s="149">
        <f t="shared" si="290"/>
        <v>6.4229636118249793</v>
      </c>
      <c r="AW600" s="149">
        <f t="shared" si="291"/>
        <v>2.5581009253362494</v>
      </c>
    </row>
    <row r="601" spans="1:49" ht="15" x14ac:dyDescent="0.25">
      <c r="A601" s="130">
        <v>1920.12</v>
      </c>
      <c r="B601" s="138"/>
      <c r="C601" s="166">
        <f>raw_Data!B607</f>
        <v>6.81</v>
      </c>
      <c r="D601" s="167">
        <f>raw_Data!J607</f>
        <v>4.2500000000000003E-2</v>
      </c>
      <c r="E601" s="167">
        <f>raw_Data!L607</f>
        <v>4.1378522703343634E-3</v>
      </c>
      <c r="F601" s="168">
        <f t="shared" si="266"/>
        <v>7.48</v>
      </c>
      <c r="G601" s="167">
        <f>raw_Data!K607</f>
        <v>5.681818181818182E-3</v>
      </c>
      <c r="H601" s="167">
        <f t="shared" si="267"/>
        <v>-8.957219251336912E-2</v>
      </c>
      <c r="I601" s="165"/>
      <c r="J601" s="167">
        <f t="shared" si="268"/>
        <v>1.0007474943553536</v>
      </c>
      <c r="K601" s="167">
        <f t="shared" si="287"/>
        <v>4.8853466256879585E-3</v>
      </c>
      <c r="L601" s="93"/>
      <c r="M601" s="171">
        <f t="shared" si="263"/>
        <v>1.004885346625688</v>
      </c>
      <c r="N601" s="172">
        <f t="shared" si="269"/>
        <v>0.91610962566844911</v>
      </c>
      <c r="O601" s="170">
        <f t="shared" si="264"/>
        <v>600</v>
      </c>
      <c r="P601" s="170">
        <f t="shared" si="265"/>
        <v>602</v>
      </c>
      <c r="Q601" s="169"/>
      <c r="R601" s="149">
        <f t="shared" si="270"/>
        <v>0.15817120990781852</v>
      </c>
      <c r="S601" s="173">
        <f t="shared" si="271"/>
        <v>-0.95592532640395311</v>
      </c>
      <c r="T601" s="149">
        <v>0</v>
      </c>
      <c r="U601" s="97"/>
      <c r="V601" s="149">
        <f>1/PI()*ATAN('Exhibit4_Impact-Test'!$Y$25*S_RDY_SP)+'Exhibit4_Impact-Test'!$Y$26</f>
        <v>0.59752429109801419</v>
      </c>
      <c r="W601" s="172">
        <f t="shared" si="272"/>
        <v>0.57509447907231803</v>
      </c>
      <c r="X601" s="149">
        <f>1/PI()*ATAN('Exhibit4_Impact-Test'!$Y$25*S_RS_SP)+'Exhibit4_Impact-Test'!$Y$26</f>
        <v>0.153399833070129</v>
      </c>
      <c r="Y601" s="172">
        <f t="shared" si="273"/>
        <v>0.14176910977471044</v>
      </c>
      <c r="Z601" s="149">
        <f>1/PI()*ATAN('Exhibit4_Impact-Test'!$Y$25*S_5050_SP)+'Exhibit4_Impact-Test'!$Y$26</f>
        <v>0.5</v>
      </c>
      <c r="AA601" s="149">
        <f t="shared" si="274"/>
        <v>0.476893296901444</v>
      </c>
      <c r="AB601" s="195">
        <f>VLOOKUP(_xlfn.NUMBERVALUE(LEFT(A601,4)),Transactioncosts!$C:$G,5,FALSE)</f>
        <v>75</v>
      </c>
      <c r="AC601" s="174"/>
      <c r="AD601" s="175">
        <f t="shared" si="275"/>
        <v>0.95183969689399872</v>
      </c>
      <c r="AE601" s="149">
        <f t="shared" si="276"/>
        <v>0.99126716585016728</v>
      </c>
      <c r="AF601" s="149">
        <f t="shared" si="277"/>
        <v>0.96049748614706854</v>
      </c>
      <c r="AG601" s="176">
        <f t="shared" si="278"/>
        <v>0.95150005095729562</v>
      </c>
      <c r="AH601" s="149">
        <f t="shared" si="279"/>
        <v>0.98602531330631726</v>
      </c>
      <c r="AI601" s="149">
        <f t="shared" si="280"/>
        <v>0.96032418587382939</v>
      </c>
      <c r="AJ601" s="97"/>
      <c r="AK601" s="171">
        <f t="shared" si="281"/>
        <v>-4.9358643984768719E-2</v>
      </c>
      <c r="AL601" s="149">
        <f t="shared" si="282"/>
        <v>-8.7711888058054251E-3</v>
      </c>
      <c r="AM601" s="149">
        <f t="shared" si="283"/>
        <v>-4.0303914010611751E-2</v>
      </c>
      <c r="AN601" s="149">
        <f t="shared" si="288"/>
        <v>2.6340137366398415</v>
      </c>
      <c r="AO601" s="149">
        <f t="shared" si="288"/>
        <v>7.5921054479461496</v>
      </c>
      <c r="AP601" s="149">
        <f t="shared" si="288"/>
        <v>2.5446147287042162</v>
      </c>
      <c r="AQ601" s="97"/>
      <c r="AR601" s="171">
        <f t="shared" si="284"/>
        <v>-4.9715538691235808E-2</v>
      </c>
      <c r="AS601" s="149">
        <f t="shared" si="285"/>
        <v>-1.4073251984580686E-2</v>
      </c>
      <c r="AT601" s="149">
        <f t="shared" si="286"/>
        <v>-4.0484357907339584E-2</v>
      </c>
      <c r="AU601" s="175">
        <f t="shared" si="289"/>
        <v>2.5770347913750022</v>
      </c>
      <c r="AV601" s="149">
        <f t="shared" si="290"/>
        <v>6.4088903598403988</v>
      </c>
      <c r="AW601" s="149">
        <f t="shared" si="291"/>
        <v>2.5176165674289099</v>
      </c>
    </row>
    <row r="602" spans="1:49" ht="15" x14ac:dyDescent="0.25">
      <c r="A602" s="130">
        <v>1921.01</v>
      </c>
      <c r="B602" s="138"/>
      <c r="C602" s="166">
        <f>raw_Data!B608</f>
        <v>7.11</v>
      </c>
      <c r="D602" s="167">
        <f>raw_Data!J608</f>
        <v>4.215E-2</v>
      </c>
      <c r="E602" s="167">
        <f>raw_Data!L608</f>
        <v>4.1458152037889828E-3</v>
      </c>
      <c r="F602" s="168">
        <f t="shared" si="266"/>
        <v>6.81</v>
      </c>
      <c r="G602" s="167">
        <f>raw_Data!K608</f>
        <v>6.1894273127753308E-3</v>
      </c>
      <c r="H602" s="167">
        <f t="shared" si="267"/>
        <v>4.4052863436123468E-2</v>
      </c>
      <c r="I602" s="165"/>
      <c r="J602" s="167">
        <f t="shared" si="268"/>
        <v>1.0007471022978225</v>
      </c>
      <c r="K602" s="167">
        <f t="shared" si="287"/>
        <v>4.8929175016114712E-3</v>
      </c>
      <c r="L602" s="93"/>
      <c r="M602" s="171">
        <f t="shared" si="263"/>
        <v>1.0048929175016115</v>
      </c>
      <c r="N602" s="172">
        <f t="shared" si="269"/>
        <v>1.0502422907488989</v>
      </c>
      <c r="O602" s="170">
        <f t="shared" si="264"/>
        <v>601</v>
      </c>
      <c r="P602" s="170">
        <f t="shared" si="265"/>
        <v>603</v>
      </c>
      <c r="Q602" s="169"/>
      <c r="R602" s="149">
        <f t="shared" si="270"/>
        <v>0.198655902159977</v>
      </c>
      <c r="S602" s="173">
        <f t="shared" si="271"/>
        <v>0.91413590336489092</v>
      </c>
      <c r="T602" s="149">
        <v>0</v>
      </c>
      <c r="U602" s="97"/>
      <c r="V602" s="149">
        <f>1/PI()*ATAN('Exhibit4_Impact-Test'!$Y$25*S_RDY_SP)+'Exhibit4_Impact-Test'!$Y$26</f>
        <v>0.62038060396606343</v>
      </c>
      <c r="W602" s="172">
        <f t="shared" si="272"/>
        <v>0.6307193129371218</v>
      </c>
      <c r="X602" s="149">
        <f>1/PI()*ATAN('Exhibit4_Impact-Test'!$Y$25*S_RS_SP)+'Exhibit4_Impact-Test'!$Y$26</f>
        <v>0.84068278228803961</v>
      </c>
      <c r="Y602" s="172">
        <f t="shared" si="273"/>
        <v>0.8465061554523583</v>
      </c>
      <c r="Z602" s="149">
        <f>1/PI()*ATAN('Exhibit4_Impact-Test'!$Y$25*S_5050_SP)+'Exhibit4_Impact-Test'!$Y$26</f>
        <v>0.5</v>
      </c>
      <c r="AA602" s="149">
        <f t="shared" si="274"/>
        <v>0.51103318483991433</v>
      </c>
      <c r="AB602" s="195">
        <f>VLOOKUP(_xlfn.NUMBERVALUE(LEFT(A602,4)),Transactioncosts!$C:$G,5,FALSE)</f>
        <v>70</v>
      </c>
      <c r="AC602" s="174"/>
      <c r="AD602" s="175">
        <f t="shared" si="275"/>
        <v>1.0330267890662461</v>
      </c>
      <c r="AE602" s="149">
        <f t="shared" si="276"/>
        <v>1.0430173547781598</v>
      </c>
      <c r="AF602" s="149">
        <f t="shared" si="277"/>
        <v>1.0275676041252551</v>
      </c>
      <c r="AG602" s="176">
        <f t="shared" si="278"/>
        <v>1.0328539315936274</v>
      </c>
      <c r="AH602" s="149">
        <f t="shared" si="279"/>
        <v>1.0385881213742203</v>
      </c>
      <c r="AI602" s="149">
        <f t="shared" si="280"/>
        <v>1.0274903718313757</v>
      </c>
      <c r="AJ602" s="97"/>
      <c r="AK602" s="171">
        <f t="shared" si="281"/>
        <v>3.2493123069629377E-2</v>
      </c>
      <c r="AL602" s="149">
        <f t="shared" si="282"/>
        <v>4.2117815168947803E-2</v>
      </c>
      <c r="AM602" s="149">
        <f t="shared" si="283"/>
        <v>2.719445999297641E-2</v>
      </c>
      <c r="AN602" s="149">
        <f t="shared" si="288"/>
        <v>2.6665068597094708</v>
      </c>
      <c r="AO602" s="149">
        <f t="shared" si="288"/>
        <v>7.6342232631150972</v>
      </c>
      <c r="AP602" s="149">
        <f t="shared" si="288"/>
        <v>2.5718091886971925</v>
      </c>
      <c r="AQ602" s="97"/>
      <c r="AR602" s="171">
        <f t="shared" si="284"/>
        <v>3.2325778003388643E-2</v>
      </c>
      <c r="AS602" s="149">
        <f t="shared" si="285"/>
        <v>3.7862215210953613E-2</v>
      </c>
      <c r="AT602" s="149">
        <f t="shared" si="286"/>
        <v>2.7119296863936455E-2</v>
      </c>
      <c r="AU602" s="175">
        <f t="shared" si="289"/>
        <v>2.6093605693783908</v>
      </c>
      <c r="AV602" s="149">
        <f t="shared" si="290"/>
        <v>6.4467525750513524</v>
      </c>
      <c r="AW602" s="149">
        <f t="shared" si="291"/>
        <v>2.5447358642928464</v>
      </c>
    </row>
    <row r="603" spans="1:49" ht="15" x14ac:dyDescent="0.25">
      <c r="A603" s="130">
        <v>1921.02</v>
      </c>
      <c r="B603" s="138"/>
      <c r="C603" s="166">
        <f>raw_Data!B609</f>
        <v>7.06</v>
      </c>
      <c r="D603" s="167">
        <f>raw_Data!J609</f>
        <v>4.1808333333333336E-2</v>
      </c>
      <c r="E603" s="167">
        <f>raw_Data!L609</f>
        <v>4.0933797878710543E-3</v>
      </c>
      <c r="F603" s="168">
        <f t="shared" si="266"/>
        <v>7.11</v>
      </c>
      <c r="G603" s="167">
        <f>raw_Data!K609</f>
        <v>5.8802156586966713E-3</v>
      </c>
      <c r="H603" s="167">
        <f t="shared" si="267"/>
        <v>-7.0323488045007654E-3</v>
      </c>
      <c r="I603" s="165"/>
      <c r="J603" s="167">
        <f t="shared" si="268"/>
        <v>0.99508252916025053</v>
      </c>
      <c r="K603" s="167">
        <f t="shared" si="287"/>
        <v>-8.2409105187841725E-4</v>
      </c>
      <c r="L603" s="93"/>
      <c r="M603" s="171">
        <f t="shared" si="263"/>
        <v>0.99917590894812158</v>
      </c>
      <c r="N603" s="172">
        <f t="shared" si="269"/>
        <v>0.9988478668541958</v>
      </c>
      <c r="O603" s="170">
        <f t="shared" si="264"/>
        <v>602</v>
      </c>
      <c r="P603" s="170">
        <f t="shared" si="265"/>
        <v>604</v>
      </c>
      <c r="Q603" s="169"/>
      <c r="R603" s="149">
        <f t="shared" si="270"/>
        <v>0.17298973828190428</v>
      </c>
      <c r="S603" s="173">
        <f t="shared" si="271"/>
        <v>-0.62911483489467157</v>
      </c>
      <c r="T603" s="149">
        <v>0</v>
      </c>
      <c r="U603" s="97"/>
      <c r="V603" s="149">
        <f>1/PI()*ATAN('Exhibit4_Impact-Test'!$Y$25*S_RDY_SP)+'Exhibit4_Impact-Test'!$Y$26</f>
        <v>0.60602538827731356</v>
      </c>
      <c r="W603" s="172">
        <f t="shared" si="272"/>
        <v>0.60594698520268919</v>
      </c>
      <c r="X603" s="149">
        <f>1/PI()*ATAN('Exhibit4_Impact-Test'!$Y$25*S_RS_SP)+'Exhibit4_Impact-Test'!$Y$26</f>
        <v>0.21375852631813386</v>
      </c>
      <c r="Y603" s="172">
        <f t="shared" si="273"/>
        <v>0.21370334431057553</v>
      </c>
      <c r="Z603" s="149">
        <f>1/PI()*ATAN('Exhibit4_Impact-Test'!$Y$25*S_5050_SP)+'Exhibit4_Impact-Test'!$Y$26</f>
        <v>0.5</v>
      </c>
      <c r="AA603" s="149">
        <f t="shared" si="274"/>
        <v>0.4999179083607766</v>
      </c>
      <c r="AB603" s="195">
        <f>VLOOKUP(_xlfn.NUMBERVALUE(LEFT(A603,4)),Transactioncosts!$C:$G,5,FALSE)</f>
        <v>70</v>
      </c>
      <c r="AC603" s="174"/>
      <c r="AD603" s="175">
        <f t="shared" si="275"/>
        <v>0.99897710711077892</v>
      </c>
      <c r="AE603" s="149">
        <f t="shared" si="276"/>
        <v>0.9991057871535538</v>
      </c>
      <c r="AF603" s="149">
        <f t="shared" si="277"/>
        <v>0.99901188790115869</v>
      </c>
      <c r="AG603" s="176">
        <f t="shared" si="278"/>
        <v>0.99895468938109766</v>
      </c>
      <c r="AH603" s="149">
        <f t="shared" si="279"/>
        <v>0.99878141302642909</v>
      </c>
      <c r="AI603" s="149">
        <f t="shared" si="280"/>
        <v>0.99901131325968417</v>
      </c>
      <c r="AJ603" s="97"/>
      <c r="AK603" s="171">
        <f t="shared" si="281"/>
        <v>-1.0234164011807142E-3</v>
      </c>
      <c r="AL603" s="149">
        <f t="shared" si="282"/>
        <v>-8.9461289325601509E-4</v>
      </c>
      <c r="AM603" s="149">
        <f t="shared" si="283"/>
        <v>-9.8860060342595315E-4</v>
      </c>
      <c r="AN603" s="149">
        <f t="shared" si="288"/>
        <v>2.6654834433082901</v>
      </c>
      <c r="AO603" s="149">
        <f t="shared" si="288"/>
        <v>7.6333286502218414</v>
      </c>
      <c r="AP603" s="149">
        <f t="shared" si="288"/>
        <v>2.5708205880937665</v>
      </c>
      <c r="AQ603" s="97"/>
      <c r="AR603" s="171">
        <f t="shared" si="284"/>
        <v>-1.0458573370740816E-3</v>
      </c>
      <c r="AS603" s="149">
        <f t="shared" si="285"/>
        <v>-1.2193300544107537E-3</v>
      </c>
      <c r="AT603" s="149">
        <f t="shared" si="286"/>
        <v>-9.8917581343771033E-4</v>
      </c>
      <c r="AU603" s="175">
        <f t="shared" si="289"/>
        <v>2.6083147120413166</v>
      </c>
      <c r="AV603" s="149">
        <f t="shared" si="290"/>
        <v>6.445533244996942</v>
      </c>
      <c r="AW603" s="149">
        <f t="shared" si="291"/>
        <v>2.5437466884794087</v>
      </c>
    </row>
    <row r="604" spans="1:49" ht="15" x14ac:dyDescent="0.25">
      <c r="A604" s="130">
        <v>1921.03</v>
      </c>
      <c r="B604" s="138"/>
      <c r="C604" s="166">
        <f>raw_Data!B610</f>
        <v>6.88</v>
      </c>
      <c r="D604" s="167">
        <f>raw_Data!J610</f>
        <v>4.1458333333333333E-2</v>
      </c>
      <c r="E604" s="167">
        <f>raw_Data!L610</f>
        <v>4.0409142337343162E-3</v>
      </c>
      <c r="F604" s="168">
        <f t="shared" si="266"/>
        <v>7.06</v>
      </c>
      <c r="G604" s="167">
        <f>raw_Data!K610</f>
        <v>5.8722851746931069E-3</v>
      </c>
      <c r="H604" s="167">
        <f t="shared" si="267"/>
        <v>-2.5495750708215303E-2</v>
      </c>
      <c r="I604" s="165"/>
      <c r="J604" s="167">
        <f t="shared" si="268"/>
        <v>0.99506550745904065</v>
      </c>
      <c r="K604" s="167">
        <f t="shared" si="287"/>
        <v>-8.9357830722502918E-4</v>
      </c>
      <c r="L604" s="93"/>
      <c r="M604" s="171">
        <f t="shared" si="263"/>
        <v>0.99910642169277497</v>
      </c>
      <c r="N604" s="172">
        <f t="shared" si="269"/>
        <v>0.98037653446647777</v>
      </c>
      <c r="O604" s="170">
        <f t="shared" si="264"/>
        <v>603</v>
      </c>
      <c r="P604" s="170">
        <f t="shared" si="265"/>
        <v>605</v>
      </c>
      <c r="Q604" s="169"/>
      <c r="R604" s="149">
        <f t="shared" si="270"/>
        <v>0.1785034308803756</v>
      </c>
      <c r="S604" s="173">
        <f t="shared" si="271"/>
        <v>-0.861659341817683</v>
      </c>
      <c r="T604" s="149">
        <v>0</v>
      </c>
      <c r="U604" s="97"/>
      <c r="V604" s="149">
        <f>1/PI()*ATAN('Exhibit4_Impact-Test'!$Y$25*S_RDY_SP)+'Exhibit4_Impact-Test'!$Y$26</f>
        <v>0.60914951801429318</v>
      </c>
      <c r="W604" s="172">
        <f t="shared" si="272"/>
        <v>0.60463464092445363</v>
      </c>
      <c r="X604" s="149">
        <f>1/PI()*ATAN('Exhibit4_Impact-Test'!$Y$25*S_RS_SP)+'Exhibit4_Impact-Test'!$Y$26</f>
        <v>0.16736418329275138</v>
      </c>
      <c r="Y604" s="172">
        <f t="shared" si="273"/>
        <v>0.16474355291366954</v>
      </c>
      <c r="Z604" s="149">
        <f>1/PI()*ATAN('Exhibit4_Impact-Test'!$Y$25*S_5050_SP)+'Exhibit4_Impact-Test'!$Y$26</f>
        <v>0.5</v>
      </c>
      <c r="AA604" s="149">
        <f t="shared" si="274"/>
        <v>0.49526899507570443</v>
      </c>
      <c r="AB604" s="195">
        <f>VLOOKUP(_xlfn.NUMBERVALUE(LEFT(A604,4)),Transactioncosts!$C:$G,5,FALSE)</f>
        <v>70</v>
      </c>
      <c r="AC604" s="174"/>
      <c r="AD604" s="175">
        <f t="shared" si="275"/>
        <v>0.98769711991641396</v>
      </c>
      <c r="AE604" s="149">
        <f t="shared" si="276"/>
        <v>0.99597170941398039</v>
      </c>
      <c r="AF604" s="149">
        <f t="shared" si="277"/>
        <v>0.98974147807962631</v>
      </c>
      <c r="AG604" s="176">
        <f t="shared" si="278"/>
        <v>0.98760834275182852</v>
      </c>
      <c r="AH604" s="149">
        <f t="shared" si="279"/>
        <v>0.99183333515136896</v>
      </c>
      <c r="AI604" s="149">
        <f t="shared" si="280"/>
        <v>0.98970836104515625</v>
      </c>
      <c r="AJ604" s="97"/>
      <c r="AK604" s="171">
        <f t="shared" si="281"/>
        <v>-1.2379187022075008E-2</v>
      </c>
      <c r="AL604" s="149">
        <f t="shared" si="282"/>
        <v>-4.036426003776762E-3</v>
      </c>
      <c r="AM604" s="149">
        <f t="shared" si="283"/>
        <v>-1.0311503207628813E-2</v>
      </c>
      <c r="AN604" s="149">
        <f t="shared" si="288"/>
        <v>2.6531042562862153</v>
      </c>
      <c r="AO604" s="149">
        <f t="shared" si="288"/>
        <v>7.629292224218065</v>
      </c>
      <c r="AP604" s="149">
        <f t="shared" si="288"/>
        <v>2.5605090848861378</v>
      </c>
      <c r="AQ604" s="97"/>
      <c r="AR604" s="171">
        <f t="shared" si="284"/>
        <v>-1.246907404595363E-2</v>
      </c>
      <c r="AS604" s="149">
        <f t="shared" si="285"/>
        <v>-8.2001947323348239E-3</v>
      </c>
      <c r="AT604" s="149">
        <f t="shared" si="286"/>
        <v>-1.034496405500022E-2</v>
      </c>
      <c r="AU604" s="175">
        <f t="shared" si="289"/>
        <v>2.5958456379953629</v>
      </c>
      <c r="AV604" s="149">
        <f t="shared" si="290"/>
        <v>6.4373330502646073</v>
      </c>
      <c r="AW604" s="149">
        <f t="shared" si="291"/>
        <v>2.5334017244244085</v>
      </c>
    </row>
    <row r="605" spans="1:49" ht="15" x14ac:dyDescent="0.25">
      <c r="A605" s="130">
        <v>1921.04</v>
      </c>
      <c r="B605" s="138"/>
      <c r="C605" s="166">
        <f>raw_Data!B611</f>
        <v>6.91</v>
      </c>
      <c r="D605" s="167">
        <f>raw_Data!J611</f>
        <v>4.1108333333333337E-2</v>
      </c>
      <c r="E605" s="167">
        <f>raw_Data!L611</f>
        <v>3.9884185051366483E-3</v>
      </c>
      <c r="F605" s="168">
        <f t="shared" si="266"/>
        <v>6.88</v>
      </c>
      <c r="G605" s="167">
        <f>raw_Data!K611</f>
        <v>5.9750484496124039E-3</v>
      </c>
      <c r="H605" s="167">
        <f t="shared" si="267"/>
        <v>4.3604651162791885E-3</v>
      </c>
      <c r="I605" s="165"/>
      <c r="J605" s="167">
        <f t="shared" si="268"/>
        <v>0.99504840034684316</v>
      </c>
      <c r="K605" s="167">
        <f t="shared" si="287"/>
        <v>-9.6318114802018684E-4</v>
      </c>
      <c r="L605" s="93"/>
      <c r="M605" s="171">
        <f t="shared" si="263"/>
        <v>0.99903681885197981</v>
      </c>
      <c r="N605" s="172">
        <f t="shared" si="269"/>
        <v>1.0103355135658916</v>
      </c>
      <c r="O605" s="170">
        <f t="shared" si="264"/>
        <v>604</v>
      </c>
      <c r="P605" s="170">
        <f t="shared" si="265"/>
        <v>606</v>
      </c>
      <c r="Q605" s="169"/>
      <c r="R605" s="149">
        <f t="shared" si="270"/>
        <v>0.19310517391342943</v>
      </c>
      <c r="S605" s="173">
        <f t="shared" si="271"/>
        <v>0.51901776299057123</v>
      </c>
      <c r="T605" s="149">
        <v>0</v>
      </c>
      <c r="U605" s="97"/>
      <c r="V605" s="149">
        <f>1/PI()*ATAN('Exhibit4_Impact-Test'!$Y$25*S_RDY_SP)+'Exhibit4_Impact-Test'!$Y$26</f>
        <v>0.61731709300809556</v>
      </c>
      <c r="W605" s="172">
        <f t="shared" si="272"/>
        <v>0.61997030902934791</v>
      </c>
      <c r="X605" s="149">
        <f>1/PI()*ATAN('Exhibit4_Impact-Test'!$Y$25*S_RS_SP)+'Exhibit4_Impact-Test'!$Y$26</f>
        <v>0.75593987614387848</v>
      </c>
      <c r="Y605" s="172">
        <f t="shared" si="273"/>
        <v>0.75800874852006228</v>
      </c>
      <c r="Z605" s="149">
        <f>1/PI()*ATAN('Exhibit4_Impact-Test'!$Y$25*S_5050_SP)+'Exhibit4_Impact-Test'!$Y$26</f>
        <v>0.5</v>
      </c>
      <c r="AA605" s="149">
        <f t="shared" si="274"/>
        <v>0.50281149852907447</v>
      </c>
      <c r="AB605" s="195">
        <f>VLOOKUP(_xlfn.NUMBERVALUE(LEFT(A605,4)),Transactioncosts!$C:$G,5,FALSE)</f>
        <v>70</v>
      </c>
      <c r="AC605" s="174"/>
      <c r="AD605" s="175">
        <f t="shared" si="275"/>
        <v>1.0060116962275578</v>
      </c>
      <c r="AE605" s="149">
        <f t="shared" si="276"/>
        <v>1.0075779527346018</v>
      </c>
      <c r="AF605" s="149">
        <f t="shared" si="277"/>
        <v>1.0046861662089357</v>
      </c>
      <c r="AG605" s="176">
        <f t="shared" si="278"/>
        <v>1.0059938312213135</v>
      </c>
      <c r="AH605" s="149">
        <f t="shared" si="279"/>
        <v>1.0070309765874645</v>
      </c>
      <c r="AI605" s="149">
        <f t="shared" si="280"/>
        <v>1.0046664857192322</v>
      </c>
      <c r="AJ605" s="97"/>
      <c r="AK605" s="171">
        <f t="shared" si="281"/>
        <v>5.993698078705945E-3</v>
      </c>
      <c r="AL605" s="149">
        <f t="shared" si="282"/>
        <v>7.5493842869001791E-3</v>
      </c>
      <c r="AM605" s="149">
        <f t="shared" si="283"/>
        <v>4.6752203149317377E-3</v>
      </c>
      <c r="AN605" s="149">
        <f t="shared" si="288"/>
        <v>2.6590979543649214</v>
      </c>
      <c r="AO605" s="149">
        <f t="shared" si="288"/>
        <v>7.6368416085049651</v>
      </c>
      <c r="AP605" s="149">
        <f t="shared" si="288"/>
        <v>2.5651843052010697</v>
      </c>
      <c r="AQ605" s="97"/>
      <c r="AR605" s="171">
        <f t="shared" si="284"/>
        <v>5.9759396719808238E-3</v>
      </c>
      <c r="AS605" s="149">
        <f t="shared" si="285"/>
        <v>7.0063745219613935E-3</v>
      </c>
      <c r="AT605" s="149">
        <f t="shared" si="286"/>
        <v>4.6556314292423989E-3</v>
      </c>
      <c r="AU605" s="175">
        <f t="shared" si="289"/>
        <v>2.6018215776673439</v>
      </c>
      <c r="AV605" s="149">
        <f t="shared" si="290"/>
        <v>6.4443394247865688</v>
      </c>
      <c r="AW605" s="149">
        <f t="shared" si="291"/>
        <v>2.5380573558536508</v>
      </c>
    </row>
    <row r="606" spans="1:49" ht="15" x14ac:dyDescent="0.25">
      <c r="A606" s="130">
        <v>1921.05</v>
      </c>
      <c r="B606" s="138"/>
      <c r="C606" s="166">
        <f>raw_Data!B612</f>
        <v>7.12</v>
      </c>
      <c r="D606" s="167">
        <f>raw_Data!J612</f>
        <v>4.0766666666666666E-2</v>
      </c>
      <c r="E606" s="167">
        <f>raw_Data!L612</f>
        <v>3.9358925657690946E-3</v>
      </c>
      <c r="F606" s="168">
        <f t="shared" si="266"/>
        <v>6.91</v>
      </c>
      <c r="G606" s="167">
        <f>raw_Data!K612</f>
        <v>5.8996623251326577E-3</v>
      </c>
      <c r="H606" s="167">
        <f t="shared" si="267"/>
        <v>3.0390738060781519E-2</v>
      </c>
      <c r="I606" s="165"/>
      <c r="J606" s="167">
        <f t="shared" si="268"/>
        <v>0.99503120729613459</v>
      </c>
      <c r="K606" s="167">
        <f t="shared" si="287"/>
        <v>-1.0329001380963154E-3</v>
      </c>
      <c r="L606" s="93"/>
      <c r="M606" s="171">
        <f t="shared" si="263"/>
        <v>0.99896709986190368</v>
      </c>
      <c r="N606" s="172">
        <f t="shared" si="269"/>
        <v>1.0362904003859141</v>
      </c>
      <c r="O606" s="170">
        <f t="shared" si="264"/>
        <v>605</v>
      </c>
      <c r="P606" s="170">
        <f t="shared" si="265"/>
        <v>607</v>
      </c>
      <c r="Q606" s="169"/>
      <c r="R606" s="149">
        <f t="shared" si="270"/>
        <v>0.19328764123219208</v>
      </c>
      <c r="S606" s="173">
        <f t="shared" si="271"/>
        <v>0.88398730790590208</v>
      </c>
      <c r="T606" s="149">
        <v>0</v>
      </c>
      <c r="U606" s="97"/>
      <c r="V606" s="149">
        <f>1/PI()*ATAN('Exhibit4_Impact-Test'!$Y$25*S_RDY_SP)+'Exhibit4_Impact-Test'!$Y$26</f>
        <v>0.61741816528014981</v>
      </c>
      <c r="W606" s="172">
        <f t="shared" si="272"/>
        <v>0.62604453647358893</v>
      </c>
      <c r="X606" s="149">
        <f>1/PI()*ATAN('Exhibit4_Impact-Test'!$Y$25*S_RS_SP)+'Exhibit4_Impact-Test'!$Y$26</f>
        <v>0.83614819811109231</v>
      </c>
      <c r="Y606" s="172">
        <f t="shared" si="273"/>
        <v>0.84111187556909917</v>
      </c>
      <c r="Z606" s="149">
        <f>1/PI()*ATAN('Exhibit4_Impact-Test'!$Y$25*S_5050_SP)+'Exhibit4_Impact-Test'!$Y$26</f>
        <v>0.5</v>
      </c>
      <c r="AA606" s="149">
        <f t="shared" si="274"/>
        <v>0.50916918387954979</v>
      </c>
      <c r="AB606" s="195">
        <f>VLOOKUP(_xlfn.NUMBERVALUE(LEFT(A606,4)),Transactioncosts!$C:$G,5,FALSE)</f>
        <v>70</v>
      </c>
      <c r="AC606" s="174"/>
      <c r="AD606" s="175">
        <f t="shared" si="275"/>
        <v>1.0220111835936379</v>
      </c>
      <c r="AE606" s="149">
        <f t="shared" si="276"/>
        <v>1.0301749103426139</v>
      </c>
      <c r="AF606" s="149">
        <f t="shared" si="277"/>
        <v>1.017628750123909</v>
      </c>
      <c r="AG606" s="176">
        <f t="shared" si="278"/>
        <v>1.0219030833497742</v>
      </c>
      <c r="AH606" s="149">
        <f t="shared" si="279"/>
        <v>1.0253635987913274</v>
      </c>
      <c r="AI606" s="149">
        <f t="shared" si="280"/>
        <v>1.017564565836752</v>
      </c>
      <c r="AJ606" s="97"/>
      <c r="AK606" s="171">
        <f t="shared" si="281"/>
        <v>2.1772434572557797E-2</v>
      </c>
      <c r="AL606" s="149">
        <f t="shared" si="282"/>
        <v>2.9728603691077687E-2</v>
      </c>
      <c r="AM606" s="149">
        <f t="shared" si="283"/>
        <v>1.7475166077953949E-2</v>
      </c>
      <c r="AN606" s="149">
        <f t="shared" si="288"/>
        <v>2.6808703889374792</v>
      </c>
      <c r="AO606" s="149">
        <f t="shared" si="288"/>
        <v>7.6665702121960431</v>
      </c>
      <c r="AP606" s="149">
        <f t="shared" si="288"/>
        <v>2.5826594712790234</v>
      </c>
      <c r="AQ606" s="97"/>
      <c r="AR606" s="171">
        <f t="shared" si="284"/>
        <v>2.1666656903002113E-2</v>
      </c>
      <c r="AS606" s="149">
        <f t="shared" si="285"/>
        <v>2.5047280216497103E-2</v>
      </c>
      <c r="AT606" s="149">
        <f t="shared" si="286"/>
        <v>1.741209168922158E-2</v>
      </c>
      <c r="AU606" s="175">
        <f t="shared" si="289"/>
        <v>2.6234882345703459</v>
      </c>
      <c r="AV606" s="149">
        <f t="shared" si="290"/>
        <v>6.4693867050030658</v>
      </c>
      <c r="AW606" s="149">
        <f t="shared" si="291"/>
        <v>2.5554694475428725</v>
      </c>
    </row>
    <row r="607" spans="1:49" ht="15" x14ac:dyDescent="0.25">
      <c r="A607" s="130">
        <v>1921.06</v>
      </c>
      <c r="B607" s="138"/>
      <c r="C607" s="166">
        <f>raw_Data!B613</f>
        <v>6.55</v>
      </c>
      <c r="D607" s="167">
        <f>raw_Data!J613</f>
        <v>4.0416666666666663E-2</v>
      </c>
      <c r="E607" s="167">
        <f>raw_Data!L613</f>
        <v>3.883336379256308E-3</v>
      </c>
      <c r="F607" s="168">
        <f t="shared" si="266"/>
        <v>7.12</v>
      </c>
      <c r="G607" s="167">
        <f>raw_Data!K613</f>
        <v>5.6764981273408231E-3</v>
      </c>
      <c r="H607" s="167">
        <f t="shared" si="267"/>
        <v>-8.00561797752809E-2</v>
      </c>
      <c r="I607" s="165"/>
      <c r="J607" s="167">
        <f t="shared" si="268"/>
        <v>0.99501392777568265</v>
      </c>
      <c r="K607" s="167">
        <f t="shared" si="287"/>
        <v>-1.1027358450610425E-3</v>
      </c>
      <c r="L607" s="93"/>
      <c r="M607" s="171">
        <f t="shared" si="263"/>
        <v>0.99889726415493896</v>
      </c>
      <c r="N607" s="172">
        <f t="shared" si="269"/>
        <v>0.92562031835205982</v>
      </c>
      <c r="O607" s="170">
        <f t="shared" si="264"/>
        <v>606</v>
      </c>
      <c r="P607" s="170">
        <f t="shared" si="265"/>
        <v>608</v>
      </c>
      <c r="Q607" s="169"/>
      <c r="R607" s="149">
        <f t="shared" si="270"/>
        <v>0.18107936070673655</v>
      </c>
      <c r="S607" s="173">
        <f t="shared" si="271"/>
        <v>-0.95313971359359495</v>
      </c>
      <c r="T607" s="149">
        <v>0</v>
      </c>
      <c r="U607" s="97"/>
      <c r="V607" s="149">
        <f>1/PI()*ATAN('Exhibit4_Impact-Test'!$Y$25*S_RDY_SP)+'Exhibit4_Impact-Test'!$Y$26</f>
        <v>0.61060164449306431</v>
      </c>
      <c r="W607" s="172">
        <f t="shared" si="272"/>
        <v>0.59234164094849762</v>
      </c>
      <c r="X607" s="149">
        <f>1/PI()*ATAN('Exhibit4_Impact-Test'!$Y$25*S_RS_SP)+'Exhibit4_Impact-Test'!$Y$26</f>
        <v>0.15378165395673471</v>
      </c>
      <c r="Y607" s="172">
        <f t="shared" si="273"/>
        <v>0.14412646762240669</v>
      </c>
      <c r="Z607" s="149">
        <f>1/PI()*ATAN('Exhibit4_Impact-Test'!$Y$25*S_5050_SP)+'Exhibit4_Impact-Test'!$Y$26</f>
        <v>0.5</v>
      </c>
      <c r="AA607" s="149">
        <f t="shared" si="274"/>
        <v>0.48096225608200888</v>
      </c>
      <c r="AB607" s="195">
        <f>VLOOKUP(_xlfn.NUMBERVALUE(LEFT(A607,4)),Transactioncosts!$C:$G,5,FALSE)</f>
        <v>70</v>
      </c>
      <c r="AC607" s="174"/>
      <c r="AD607" s="175">
        <f t="shared" si="275"/>
        <v>0.95415424054427178</v>
      </c>
      <c r="AE607" s="149">
        <f t="shared" si="276"/>
        <v>0.98762861423247417</v>
      </c>
      <c r="AF607" s="149">
        <f t="shared" si="277"/>
        <v>0.96225879125349945</v>
      </c>
      <c r="AG607" s="176">
        <f t="shared" si="278"/>
        <v>0.95386451738519318</v>
      </c>
      <c r="AH607" s="149">
        <f t="shared" si="279"/>
        <v>0.98674592314974852</v>
      </c>
      <c r="AI607" s="149">
        <f t="shared" si="280"/>
        <v>0.96212552704607346</v>
      </c>
      <c r="AJ607" s="97"/>
      <c r="AK607" s="171">
        <f t="shared" si="281"/>
        <v>-4.6929942882921974E-2</v>
      </c>
      <c r="AL607" s="149">
        <f t="shared" si="282"/>
        <v>-1.2448548426913663E-2</v>
      </c>
      <c r="AM607" s="149">
        <f t="shared" si="283"/>
        <v>-3.8471850717122169E-2</v>
      </c>
      <c r="AN607" s="149">
        <f t="shared" si="288"/>
        <v>2.6339404460545572</v>
      </c>
      <c r="AO607" s="149">
        <f t="shared" si="288"/>
        <v>7.6541216637691294</v>
      </c>
      <c r="AP607" s="149">
        <f t="shared" si="288"/>
        <v>2.5441876205619014</v>
      </c>
      <c r="AQ607" s="97"/>
      <c r="AR607" s="171">
        <f t="shared" si="284"/>
        <v>-4.7233632938484857E-2</v>
      </c>
      <c r="AS607" s="149">
        <f t="shared" si="285"/>
        <v>-1.334269604158588E-2</v>
      </c>
      <c r="AT607" s="149">
        <f t="shared" si="286"/>
        <v>-3.8610351334043398E-2</v>
      </c>
      <c r="AU607" s="175">
        <f t="shared" si="289"/>
        <v>2.5762546016318608</v>
      </c>
      <c r="AV607" s="149">
        <f t="shared" si="290"/>
        <v>6.4560440089614799</v>
      </c>
      <c r="AW607" s="149">
        <f t="shared" si="291"/>
        <v>2.5168590962088291</v>
      </c>
    </row>
    <row r="608" spans="1:49" ht="15" x14ac:dyDescent="0.25">
      <c r="A608" s="130">
        <v>1921.07</v>
      </c>
      <c r="B608" s="138"/>
      <c r="C608" s="166">
        <f>raw_Data!B614</f>
        <v>6.53</v>
      </c>
      <c r="D608" s="167">
        <f>raw_Data!J614</f>
        <v>4.0066666666666667E-2</v>
      </c>
      <c r="E608" s="167">
        <f>raw_Data!L614</f>
        <v>3.8307499091558839E-3</v>
      </c>
      <c r="F608" s="168">
        <f t="shared" si="266"/>
        <v>6.55</v>
      </c>
      <c r="G608" s="167">
        <f>raw_Data!K614</f>
        <v>6.1170483460559798E-3</v>
      </c>
      <c r="H608" s="167">
        <f t="shared" si="267"/>
        <v>-3.0534351145037331E-3</v>
      </c>
      <c r="I608" s="165"/>
      <c r="J608" s="167">
        <f t="shared" si="268"/>
        <v>0.99499656125041125</v>
      </c>
      <c r="K608" s="167">
        <f t="shared" si="287"/>
        <v>-1.1726888404328673E-3</v>
      </c>
      <c r="L608" s="93"/>
      <c r="M608" s="171">
        <f t="shared" si="263"/>
        <v>0.99882731115956713</v>
      </c>
      <c r="N608" s="172">
        <f t="shared" si="269"/>
        <v>1.0030636132315522</v>
      </c>
      <c r="O608" s="170">
        <f t="shared" si="264"/>
        <v>607</v>
      </c>
      <c r="P608" s="170">
        <f t="shared" si="265"/>
        <v>609</v>
      </c>
      <c r="Q608" s="169"/>
      <c r="R608" s="149">
        <f t="shared" si="270"/>
        <v>0.22336260335523428</v>
      </c>
      <c r="S608" s="173">
        <f t="shared" si="271"/>
        <v>-0.44018101464787251</v>
      </c>
      <c r="T608" s="149">
        <v>0</v>
      </c>
      <c r="U608" s="97"/>
      <c r="V608" s="149">
        <f>1/PI()*ATAN('Exhibit4_Impact-Test'!$Y$25*S_RDY_SP)+'Exhibit4_Impact-Test'!$Y$26</f>
        <v>0.63373066367401454</v>
      </c>
      <c r="W608" s="172">
        <f t="shared" si="272"/>
        <v>0.63471249311796329</v>
      </c>
      <c r="X608" s="149">
        <f>1/PI()*ATAN('Exhibit4_Impact-Test'!$Y$25*S_RS_SP)+'Exhibit4_Impact-Test'!$Y$26</f>
        <v>0.27022519372607579</v>
      </c>
      <c r="Y608" s="172">
        <f t="shared" si="273"/>
        <v>0.27106063082091869</v>
      </c>
      <c r="Z608" s="149">
        <f>1/PI()*ATAN('Exhibit4_Impact-Test'!$Y$25*S_5050_SP)+'Exhibit4_Impact-Test'!$Y$26</f>
        <v>0.5</v>
      </c>
      <c r="AA608" s="149">
        <f t="shared" si="274"/>
        <v>0.50105807514794376</v>
      </c>
      <c r="AB608" s="195">
        <f>VLOOKUP(_xlfn.NUMBERVALUE(LEFT(A608,4)),Transactioncosts!$C:$G,5,FALSE)</f>
        <v>70</v>
      </c>
      <c r="AC608" s="174"/>
      <c r="AD608" s="175">
        <f t="shared" si="275"/>
        <v>1.0015119856831698</v>
      </c>
      <c r="AE608" s="149">
        <f t="shared" si="276"/>
        <v>0.99997206670765149</v>
      </c>
      <c r="AF608" s="149">
        <f t="shared" si="277"/>
        <v>1.0009454621955598</v>
      </c>
      <c r="AG608" s="176">
        <f t="shared" si="278"/>
        <v>1.0015045681286869</v>
      </c>
      <c r="AH608" s="149">
        <f t="shared" si="279"/>
        <v>0.99936880974024456</v>
      </c>
      <c r="AI608" s="149">
        <f t="shared" si="280"/>
        <v>1.0009380556695242</v>
      </c>
      <c r="AJ608" s="97"/>
      <c r="AK608" s="171">
        <f t="shared" si="281"/>
        <v>1.5108437836955971E-3</v>
      </c>
      <c r="AL608" s="149">
        <f t="shared" si="282"/>
        <v>-2.7933682490190297E-5</v>
      </c>
      <c r="AM608" s="149">
        <f t="shared" si="283"/>
        <v>9.450155276943986E-4</v>
      </c>
      <c r="AN608" s="149">
        <f t="shared" si="288"/>
        <v>2.6354512898382527</v>
      </c>
      <c r="AO608" s="149">
        <f t="shared" si="288"/>
        <v>7.6540937300866396</v>
      </c>
      <c r="AP608" s="149">
        <f t="shared" si="288"/>
        <v>2.5451326360895958</v>
      </c>
      <c r="AQ608" s="97"/>
      <c r="AR608" s="171">
        <f t="shared" si="284"/>
        <v>1.5034374000900538E-3</v>
      </c>
      <c r="AS608" s="149">
        <f t="shared" si="285"/>
        <v>-6.313895441894563E-4</v>
      </c>
      <c r="AT608" s="149">
        <f t="shared" si="286"/>
        <v>9.3761597025808572E-4</v>
      </c>
      <c r="AU608" s="175">
        <f t="shared" si="289"/>
        <v>2.5777580390319508</v>
      </c>
      <c r="AV608" s="149">
        <f t="shared" si="290"/>
        <v>6.4554126194172907</v>
      </c>
      <c r="AW608" s="149">
        <f t="shared" si="291"/>
        <v>2.517796712179087</v>
      </c>
    </row>
    <row r="609" spans="1:49" ht="15" x14ac:dyDescent="0.25">
      <c r="A609" s="130">
        <v>1921.08</v>
      </c>
      <c r="B609" s="138"/>
      <c r="C609" s="166">
        <f>raw_Data!B615</f>
        <v>6.45</v>
      </c>
      <c r="D609" s="167">
        <f>raw_Data!J615</f>
        <v>3.9725000000000003E-2</v>
      </c>
      <c r="E609" s="167">
        <f>raw_Data!L615</f>
        <v>3.7781331189594702E-3</v>
      </c>
      <c r="F609" s="168">
        <f t="shared" si="266"/>
        <v>6.53</v>
      </c>
      <c r="G609" s="167">
        <f>raw_Data!K615</f>
        <v>6.0834609494640124E-3</v>
      </c>
      <c r="H609" s="167">
        <f t="shared" si="267"/>
        <v>-1.2251148545176171E-2</v>
      </c>
      <c r="I609" s="165"/>
      <c r="J609" s="167">
        <f t="shared" si="268"/>
        <v>0.99497910718154059</v>
      </c>
      <c r="K609" s="167">
        <f t="shared" si="287"/>
        <v>-1.2427596994999401E-3</v>
      </c>
      <c r="L609" s="93"/>
      <c r="M609" s="171">
        <f t="shared" si="263"/>
        <v>0.99875724030050006</v>
      </c>
      <c r="N609" s="172">
        <f t="shared" si="269"/>
        <v>0.99383231240428782</v>
      </c>
      <c r="O609" s="170">
        <f t="shared" si="264"/>
        <v>608</v>
      </c>
      <c r="P609" s="170">
        <f t="shared" si="265"/>
        <v>610</v>
      </c>
      <c r="Q609" s="169"/>
      <c r="R609" s="149">
        <f t="shared" si="270"/>
        <v>0.2272204084049223</v>
      </c>
      <c r="S609" s="173">
        <f t="shared" si="271"/>
        <v>-0.76179740718833</v>
      </c>
      <c r="T609" s="149">
        <v>0</v>
      </c>
      <c r="U609" s="97"/>
      <c r="V609" s="149">
        <f>1/PI()*ATAN('Exhibit4_Impact-Test'!$Y$25*S_RDY_SP)+'Exhibit4_Impact-Test'!$Y$26</f>
        <v>0.63577214375837887</v>
      </c>
      <c r="W609" s="172">
        <f t="shared" si="272"/>
        <v>0.63462668817601098</v>
      </c>
      <c r="X609" s="149">
        <f>1/PI()*ATAN('Exhibit4_Impact-Test'!$Y$25*S_RS_SP)+'Exhibit4_Impact-Test'!$Y$26</f>
        <v>0.1848810640484933</v>
      </c>
      <c r="Y609" s="172">
        <f t="shared" si="273"/>
        <v>0.1841372755486565</v>
      </c>
      <c r="Z609" s="149">
        <f>1/PI()*ATAN('Exhibit4_Impact-Test'!$Y$25*S_5050_SP)+'Exhibit4_Impact-Test'!$Y$26</f>
        <v>0.5</v>
      </c>
      <c r="AA609" s="149">
        <f t="shared" si="274"/>
        <v>0.49876418907006537</v>
      </c>
      <c r="AB609" s="195">
        <f>VLOOKUP(_xlfn.NUMBERVALUE(LEFT(A609,4)),Transactioncosts!$C:$G,5,FALSE)</f>
        <v>70</v>
      </c>
      <c r="AC609" s="174"/>
      <c r="AD609" s="175">
        <f t="shared" si="275"/>
        <v>0.99562610833406973</v>
      </c>
      <c r="AE609" s="149">
        <f t="shared" si="276"/>
        <v>0.99784671439068628</v>
      </c>
      <c r="AF609" s="149">
        <f t="shared" si="277"/>
        <v>0.99629477635239394</v>
      </c>
      <c r="AG609" s="176">
        <f t="shared" si="278"/>
        <v>0.99558802435374338</v>
      </c>
      <c r="AH609" s="149">
        <f t="shared" si="279"/>
        <v>0.993300340152939</v>
      </c>
      <c r="AI609" s="149">
        <f t="shared" si="280"/>
        <v>0.99628612567588437</v>
      </c>
      <c r="AJ609" s="97"/>
      <c r="AK609" s="171">
        <f t="shared" si="281"/>
        <v>-4.3834851141049845E-3</v>
      </c>
      <c r="AL609" s="149">
        <f t="shared" si="282"/>
        <v>-2.1556072621578518E-3</v>
      </c>
      <c r="AM609" s="149">
        <f t="shared" si="283"/>
        <v>-3.7121049919508074E-3</v>
      </c>
      <c r="AN609" s="149">
        <f t="shared" si="288"/>
        <v>2.6310678047241476</v>
      </c>
      <c r="AO609" s="149">
        <f t="shared" si="288"/>
        <v>7.6519381228244816</v>
      </c>
      <c r="AP609" s="149">
        <f t="shared" si="288"/>
        <v>2.541420531097645</v>
      </c>
      <c r="AQ609" s="97"/>
      <c r="AR609" s="171">
        <f t="shared" si="284"/>
        <v>-4.4217371330172641E-3</v>
      </c>
      <c r="AS609" s="149">
        <f t="shared" si="285"/>
        <v>-6.7222033135492564E-3</v>
      </c>
      <c r="AT609" s="149">
        <f t="shared" si="286"/>
        <v>-3.7207878780517612E-3</v>
      </c>
      <c r="AU609" s="175">
        <f t="shared" si="289"/>
        <v>2.5733363018989337</v>
      </c>
      <c r="AV609" s="149">
        <f t="shared" si="290"/>
        <v>6.4486904161037417</v>
      </c>
      <c r="AW609" s="149">
        <f t="shared" si="291"/>
        <v>2.5140759243010353</v>
      </c>
    </row>
    <row r="610" spans="1:49" ht="15" x14ac:dyDescent="0.25">
      <c r="A610" s="130">
        <v>1921.09</v>
      </c>
      <c r="B610" s="138"/>
      <c r="C610" s="166">
        <f>raw_Data!B616</f>
        <v>6.61</v>
      </c>
      <c r="D610" s="167">
        <f>raw_Data!J616</f>
        <v>3.9375E-2</v>
      </c>
      <c r="E610" s="167">
        <f>raw_Data!L616</f>
        <v>3.7254859720905475E-3</v>
      </c>
      <c r="F610" s="168">
        <f t="shared" si="266"/>
        <v>6.45</v>
      </c>
      <c r="G610" s="167">
        <f>raw_Data!K616</f>
        <v>6.1046511627906976E-3</v>
      </c>
      <c r="H610" s="167">
        <f t="shared" si="267"/>
        <v>2.4806201550387597E-2</v>
      </c>
      <c r="I610" s="165"/>
      <c r="J610" s="167">
        <f t="shared" si="268"/>
        <v>0.99496156502623778</v>
      </c>
      <c r="K610" s="167">
        <f t="shared" si="287"/>
        <v>-1.3129490016716705E-3</v>
      </c>
      <c r="L610" s="93"/>
      <c r="M610" s="171">
        <f t="shared" si="263"/>
        <v>0.99868705099832833</v>
      </c>
      <c r="N610" s="172">
        <f t="shared" si="269"/>
        <v>1.0309108527131783</v>
      </c>
      <c r="O610" s="170">
        <f t="shared" si="264"/>
        <v>609</v>
      </c>
      <c r="P610" s="170">
        <f t="shared" si="265"/>
        <v>611</v>
      </c>
      <c r="Q610" s="169"/>
      <c r="R610" s="149">
        <f t="shared" si="270"/>
        <v>0.23541119359727827</v>
      </c>
      <c r="S610" s="173">
        <f t="shared" si="271"/>
        <v>0.86782504603785582</v>
      </c>
      <c r="T610" s="149">
        <v>0</v>
      </c>
      <c r="U610" s="97"/>
      <c r="V610" s="149">
        <f>1/PI()*ATAN('Exhibit4_Impact-Test'!$Y$25*S_RDY_SP)+'Exhibit4_Impact-Test'!$Y$26</f>
        <v>0.64006725679405985</v>
      </c>
      <c r="W610" s="172">
        <f t="shared" si="272"/>
        <v>0.6473503591675337</v>
      </c>
      <c r="X610" s="149">
        <f>1/PI()*ATAN('Exhibit4_Impact-Test'!$Y$25*S_RS_SP)+'Exhibit4_Impact-Test'!$Y$26</f>
        <v>0.83361930951255458</v>
      </c>
      <c r="Y610" s="172">
        <f t="shared" si="273"/>
        <v>0.83797734603215579</v>
      </c>
      <c r="Z610" s="149">
        <f>1/PI()*ATAN('Exhibit4_Impact-Test'!$Y$25*S_5050_SP)+'Exhibit4_Impact-Test'!$Y$26</f>
        <v>0.5</v>
      </c>
      <c r="AA610" s="149">
        <f t="shared" si="274"/>
        <v>0.50793846940222076</v>
      </c>
      <c r="AB610" s="195">
        <f>VLOOKUP(_xlfn.NUMBERVALUE(LEFT(A610,4)),Transactioncosts!$C:$G,5,FALSE)</f>
        <v>70</v>
      </c>
      <c r="AC610" s="174"/>
      <c r="AD610" s="175">
        <f t="shared" si="275"/>
        <v>1.0193124513654281</v>
      </c>
      <c r="AE610" s="149">
        <f t="shared" si="276"/>
        <v>1.025549434333731</v>
      </c>
      <c r="AF610" s="149">
        <f t="shared" si="277"/>
        <v>1.0147989518557532</v>
      </c>
      <c r="AG610" s="176">
        <f t="shared" si="278"/>
        <v>1.0192277368178146</v>
      </c>
      <c r="AH610" s="149">
        <f t="shared" si="279"/>
        <v>1.0254201195374708</v>
      </c>
      <c r="AI610" s="149">
        <f t="shared" si="280"/>
        <v>1.0147433825699377</v>
      </c>
      <c r="AJ610" s="97"/>
      <c r="AK610" s="171">
        <f t="shared" si="281"/>
        <v>1.9128332721885976E-2</v>
      </c>
      <c r="AL610" s="149">
        <f t="shared" si="282"/>
        <v>2.5228502472059072E-2</v>
      </c>
      <c r="AM610" s="149">
        <f t="shared" si="283"/>
        <v>1.4690515884507201E-2</v>
      </c>
      <c r="AN610" s="149">
        <f t="shared" si="288"/>
        <v>2.6501961374460334</v>
      </c>
      <c r="AO610" s="149">
        <f t="shared" si="288"/>
        <v>7.6771666252965405</v>
      </c>
      <c r="AP610" s="149">
        <f t="shared" si="288"/>
        <v>2.556111046982152</v>
      </c>
      <c r="AQ610" s="97"/>
      <c r="AR610" s="171">
        <f t="shared" si="284"/>
        <v>1.9045219768652751E-2</v>
      </c>
      <c r="AS610" s="149">
        <f t="shared" si="285"/>
        <v>2.5102401334977351E-2</v>
      </c>
      <c r="AT610" s="149">
        <f t="shared" si="286"/>
        <v>1.4635755473860111E-2</v>
      </c>
      <c r="AU610" s="175">
        <f t="shared" si="289"/>
        <v>2.5923815216675865</v>
      </c>
      <c r="AV610" s="149">
        <f t="shared" si="290"/>
        <v>6.4737928174387189</v>
      </c>
      <c r="AW610" s="149">
        <f t="shared" si="291"/>
        <v>2.5287116797748954</v>
      </c>
    </row>
    <row r="611" spans="1:49" ht="15" x14ac:dyDescent="0.25">
      <c r="A611" s="130">
        <v>1921.1</v>
      </c>
      <c r="B611" s="138"/>
      <c r="C611" s="166">
        <f>raw_Data!B617</f>
        <v>6.7</v>
      </c>
      <c r="D611" s="167">
        <f>raw_Data!J617</f>
        <v>3.9024999999999997E-2</v>
      </c>
      <c r="E611" s="167">
        <f>raw_Data!L617</f>
        <v>3.6728084319064269E-3</v>
      </c>
      <c r="F611" s="168">
        <f t="shared" si="266"/>
        <v>6.61</v>
      </c>
      <c r="G611" s="167">
        <f>raw_Data!K617</f>
        <v>5.9039334341906193E-3</v>
      </c>
      <c r="H611" s="167">
        <f t="shared" si="267"/>
        <v>1.3615733736762392E-2</v>
      </c>
      <c r="I611" s="165"/>
      <c r="J611" s="167">
        <f t="shared" si="268"/>
        <v>0.99494393423798866</v>
      </c>
      <c r="K611" s="167">
        <f t="shared" si="287"/>
        <v>-1.3832573301049145E-3</v>
      </c>
      <c r="L611" s="93"/>
      <c r="M611" s="171">
        <f t="shared" si="263"/>
        <v>0.99861674266989509</v>
      </c>
      <c r="N611" s="172">
        <f t="shared" si="269"/>
        <v>1.019519667170953</v>
      </c>
      <c r="O611" s="170">
        <f t="shared" si="264"/>
        <v>610</v>
      </c>
      <c r="P611" s="170">
        <f t="shared" si="265"/>
        <v>612</v>
      </c>
      <c r="Q611" s="169"/>
      <c r="R611" s="149">
        <f t="shared" si="270"/>
        <v>0.22622832905991133</v>
      </c>
      <c r="S611" s="173">
        <f t="shared" si="271"/>
        <v>0.78516586291859081</v>
      </c>
      <c r="T611" s="149">
        <v>0</v>
      </c>
      <c r="U611" s="97"/>
      <c r="V611" s="149">
        <f>1/PI()*ATAN('Exhibit4_Impact-Test'!$Y$25*S_RDY_SP)+'Exhibit4_Impact-Test'!$Y$26</f>
        <v>0.63524828093704633</v>
      </c>
      <c r="W611" s="172">
        <f t="shared" si="272"/>
        <v>0.64003471767854025</v>
      </c>
      <c r="X611" s="149">
        <f>1/PI()*ATAN('Exhibit4_Impact-Test'!$Y$25*S_RS_SP)+'Exhibit4_Impact-Test'!$Y$26</f>
        <v>0.81950380370927101</v>
      </c>
      <c r="Y611" s="172">
        <f t="shared" si="273"/>
        <v>0.82254777554859859</v>
      </c>
      <c r="Z611" s="149">
        <f>1/PI()*ATAN('Exhibit4_Impact-Test'!$Y$25*S_5050_SP)+'Exhibit4_Impact-Test'!$Y$26</f>
        <v>0.5</v>
      </c>
      <c r="AA611" s="149">
        <f t="shared" si="274"/>
        <v>0.5051787689868561</v>
      </c>
      <c r="AB611" s="195">
        <f>VLOOKUP(_xlfn.NUMBERVALUE(LEFT(A611,4)),Transactioncosts!$C:$G,5,FALSE)</f>
        <v>70</v>
      </c>
      <c r="AC611" s="174"/>
      <c r="AD611" s="175">
        <f t="shared" si="275"/>
        <v>1.0118952895257491</v>
      </c>
      <c r="AE611" s="149">
        <f t="shared" si="276"/>
        <v>1.0157467688071598</v>
      </c>
      <c r="AF611" s="149">
        <f t="shared" si="277"/>
        <v>1.009068204920424</v>
      </c>
      <c r="AG611" s="176">
        <f t="shared" si="278"/>
        <v>1.0118475569826997</v>
      </c>
      <c r="AH611" s="149">
        <f t="shared" si="279"/>
        <v>1.015597774992119</v>
      </c>
      <c r="AI611" s="149">
        <f t="shared" si="280"/>
        <v>1.0090319535375161</v>
      </c>
      <c r="AJ611" s="97"/>
      <c r="AK611" s="171">
        <f t="shared" si="281"/>
        <v>1.1825096663929302E-2</v>
      </c>
      <c r="AL611" s="149">
        <f t="shared" si="282"/>
        <v>1.5624074789977078E-2</v>
      </c>
      <c r="AM611" s="149">
        <f t="shared" si="283"/>
        <v>9.0273356383888618E-3</v>
      </c>
      <c r="AN611" s="149">
        <f t="shared" si="288"/>
        <v>2.6620212341099627</v>
      </c>
      <c r="AO611" s="149">
        <f t="shared" si="288"/>
        <v>7.6927907000865172</v>
      </c>
      <c r="AP611" s="149">
        <f t="shared" si="288"/>
        <v>2.5651383826205407</v>
      </c>
      <c r="AQ611" s="97"/>
      <c r="AR611" s="171">
        <f t="shared" si="284"/>
        <v>1.1777924126034317E-2</v>
      </c>
      <c r="AS611" s="149">
        <f t="shared" si="285"/>
        <v>1.5477380015067783E-2</v>
      </c>
      <c r="AT611" s="149">
        <f t="shared" si="286"/>
        <v>8.9914093908634966E-3</v>
      </c>
      <c r="AU611" s="175">
        <f t="shared" si="289"/>
        <v>2.6041594457936208</v>
      </c>
      <c r="AV611" s="149">
        <f t="shared" si="290"/>
        <v>6.489270197453787</v>
      </c>
      <c r="AW611" s="149">
        <f t="shared" si="291"/>
        <v>2.5377030891657588</v>
      </c>
    </row>
    <row r="612" spans="1:49" ht="15" x14ac:dyDescent="0.25">
      <c r="A612" s="130">
        <v>1921.11</v>
      </c>
      <c r="B612" s="138"/>
      <c r="C612" s="166">
        <f>raw_Data!B618</f>
        <v>7.06</v>
      </c>
      <c r="D612" s="167">
        <f>raw_Data!J618</f>
        <v>3.8683333333333333E-2</v>
      </c>
      <c r="E612" s="167">
        <f>raw_Data!L618</f>
        <v>3.6201004616964738E-3</v>
      </c>
      <c r="F612" s="168">
        <f t="shared" si="266"/>
        <v>6.7</v>
      </c>
      <c r="G612" s="167">
        <f>raw_Data!K618</f>
        <v>5.77363184079602E-3</v>
      </c>
      <c r="H612" s="167">
        <f t="shared" si="267"/>
        <v>5.3731343283581978E-2</v>
      </c>
      <c r="I612" s="165"/>
      <c r="J612" s="167">
        <f t="shared" si="268"/>
        <v>0.99492621426620687</v>
      </c>
      <c r="K612" s="167">
        <f t="shared" si="287"/>
        <v>-1.4536852720966609E-3</v>
      </c>
      <c r="L612" s="93"/>
      <c r="M612" s="171">
        <f t="shared" si="263"/>
        <v>0.99854631472790334</v>
      </c>
      <c r="N612" s="172">
        <f t="shared" si="269"/>
        <v>1.0595049751243779</v>
      </c>
      <c r="O612" s="170">
        <f t="shared" si="264"/>
        <v>611</v>
      </c>
      <c r="P612" s="170">
        <f t="shared" si="265"/>
        <v>613</v>
      </c>
      <c r="Q612" s="169"/>
      <c r="R612" s="149">
        <f t="shared" si="270"/>
        <v>0.22239312886573592</v>
      </c>
      <c r="S612" s="173">
        <f t="shared" si="271"/>
        <v>0.93601841814316966</v>
      </c>
      <c r="T612" s="149">
        <v>0</v>
      </c>
      <c r="U612" s="97"/>
      <c r="V612" s="149">
        <f>1/PI()*ATAN('Exhibit4_Impact-Test'!$Y$25*S_RDY_SP)+'Exhibit4_Impact-Test'!$Y$26</f>
        <v>0.63321578295719383</v>
      </c>
      <c r="W612" s="172">
        <f t="shared" si="272"/>
        <v>0.64686657223096744</v>
      </c>
      <c r="X612" s="149">
        <f>1/PI()*ATAN('Exhibit4_Impact-Test'!$Y$25*S_RS_SP)+'Exhibit4_Impact-Test'!$Y$26</f>
        <v>0.84383260626869383</v>
      </c>
      <c r="Y612" s="172">
        <f t="shared" si="273"/>
        <v>0.85148326612604297</v>
      </c>
      <c r="Z612" s="149">
        <f>1/PI()*ATAN('Exhibit4_Impact-Test'!$Y$25*S_5050_SP)+'Exhibit4_Impact-Test'!$Y$26</f>
        <v>0.5</v>
      </c>
      <c r="AA612" s="149">
        <f t="shared" si="274"/>
        <v>0.51480980107178231</v>
      </c>
      <c r="AB612" s="195">
        <f>VLOOKUP(_xlfn.NUMBERVALUE(LEFT(A612,4)),Transactioncosts!$C:$G,5,FALSE)</f>
        <v>70</v>
      </c>
      <c r="AC612" s="174"/>
      <c r="AD612" s="175">
        <f t="shared" si="275"/>
        <v>1.0371463005988786</v>
      </c>
      <c r="AE612" s="149">
        <f t="shared" si="276"/>
        <v>1.0499852200049087</v>
      </c>
      <c r="AF612" s="149">
        <f t="shared" si="277"/>
        <v>1.0290256449261406</v>
      </c>
      <c r="AG612" s="176">
        <f t="shared" si="278"/>
        <v>1.0369658973501881</v>
      </c>
      <c r="AH612" s="149">
        <f t="shared" si="279"/>
        <v>1.0499025094690675</v>
      </c>
      <c r="AI612" s="149">
        <f t="shared" si="280"/>
        <v>1.0289219763186381</v>
      </c>
      <c r="AJ612" s="97"/>
      <c r="AK612" s="171">
        <f t="shared" si="281"/>
        <v>3.6472999912539564E-2</v>
      </c>
      <c r="AL612" s="149">
        <f t="shared" si="282"/>
        <v>4.8776087884560317E-2</v>
      </c>
      <c r="AM612" s="149">
        <f t="shared" si="283"/>
        <v>2.8612378724198376E-2</v>
      </c>
      <c r="AN612" s="149">
        <f t="shared" si="288"/>
        <v>2.6984942340225024</v>
      </c>
      <c r="AO612" s="149">
        <f t="shared" si="288"/>
        <v>7.7415667879710774</v>
      </c>
      <c r="AP612" s="149">
        <f t="shared" si="288"/>
        <v>2.5937507613447393</v>
      </c>
      <c r="AQ612" s="97"/>
      <c r="AR612" s="171">
        <f t="shared" si="284"/>
        <v>3.6299042834109736E-2</v>
      </c>
      <c r="AS612" s="149">
        <f t="shared" si="285"/>
        <v>4.8697311734080422E-2</v>
      </c>
      <c r="AT612" s="149">
        <f t="shared" si="286"/>
        <v>2.8511629213841622E-2</v>
      </c>
      <c r="AU612" s="175">
        <f t="shared" si="289"/>
        <v>2.6404584886277305</v>
      </c>
      <c r="AV612" s="149">
        <f t="shared" si="290"/>
        <v>6.5379675091878671</v>
      </c>
      <c r="AW612" s="149">
        <f t="shared" si="291"/>
        <v>2.5662147183796002</v>
      </c>
    </row>
    <row r="613" spans="1:49" ht="15" x14ac:dyDescent="0.25">
      <c r="A613" s="130">
        <v>1921.12</v>
      </c>
      <c r="B613" s="138"/>
      <c r="C613" s="166">
        <f>raw_Data!B619</f>
        <v>7.31</v>
      </c>
      <c r="D613" s="167">
        <f>raw_Data!J619</f>
        <v>3.8333333333333337E-2</v>
      </c>
      <c r="E613" s="167">
        <f>raw_Data!L619</f>
        <v>3.5673620246827742E-3</v>
      </c>
      <c r="F613" s="168">
        <f t="shared" si="266"/>
        <v>7.06</v>
      </c>
      <c r="G613" s="167">
        <f>raw_Data!K619</f>
        <v>5.4296506137865921E-3</v>
      </c>
      <c r="H613" s="167">
        <f t="shared" si="267"/>
        <v>3.5410764872521261E-2</v>
      </c>
      <c r="I613" s="165"/>
      <c r="J613" s="167">
        <f t="shared" si="268"/>
        <v>0.99490840455643514</v>
      </c>
      <c r="K613" s="167">
        <f t="shared" si="287"/>
        <v>-1.5242334188820816E-3</v>
      </c>
      <c r="L613" s="93"/>
      <c r="M613" s="171">
        <f t="shared" si="263"/>
        <v>0.99847576658111792</v>
      </c>
      <c r="N613" s="172">
        <f t="shared" si="269"/>
        <v>1.0408404154863078</v>
      </c>
      <c r="O613" s="170">
        <f t="shared" si="264"/>
        <v>612</v>
      </c>
      <c r="P613" s="170">
        <f t="shared" si="265"/>
        <v>614</v>
      </c>
      <c r="Q613" s="169"/>
      <c r="R613" s="149">
        <f t="shared" si="270"/>
        <v>0.19995579292699237</v>
      </c>
      <c r="S613" s="173">
        <f t="shared" si="271"/>
        <v>0.90725031508530785</v>
      </c>
      <c r="T613" s="149">
        <v>0</v>
      </c>
      <c r="U613" s="97"/>
      <c r="V613" s="149">
        <f>1/PI()*ATAN('Exhibit4_Impact-Test'!$Y$25*S_RDY_SP)+'Exhibit4_Impact-Test'!$Y$26</f>
        <v>0.62109467956089226</v>
      </c>
      <c r="W613" s="172">
        <f t="shared" si="272"/>
        <v>0.63082345093467818</v>
      </c>
      <c r="X613" s="149">
        <f>1/PI()*ATAN('Exhibit4_Impact-Test'!$Y$25*S_RS_SP)+'Exhibit4_Impact-Test'!$Y$26</f>
        <v>0.83966747529160113</v>
      </c>
      <c r="Y613" s="172">
        <f t="shared" si="273"/>
        <v>0.84518306409755128</v>
      </c>
      <c r="Z613" s="149">
        <f>1/PI()*ATAN('Exhibit4_Impact-Test'!$Y$25*S_5050_SP)+'Exhibit4_Impact-Test'!$Y$26</f>
        <v>0.5</v>
      </c>
      <c r="AA613" s="149">
        <f t="shared" si="274"/>
        <v>0.51038697414302903</v>
      </c>
      <c r="AB613" s="195">
        <f>VLOOKUP(_xlfn.NUMBERVALUE(LEFT(A613,4)),Transactioncosts!$C:$G,5,FALSE)</f>
        <v>70</v>
      </c>
      <c r="AC613" s="174"/>
      <c r="AD613" s="175">
        <f t="shared" si="275"/>
        <v>1.0247882246175966</v>
      </c>
      <c r="AE613" s="149">
        <f t="shared" si="276"/>
        <v>1.0340479843689538</v>
      </c>
      <c r="AF613" s="149">
        <f t="shared" si="277"/>
        <v>1.0196580910337127</v>
      </c>
      <c r="AG613" s="176">
        <f t="shared" si="278"/>
        <v>1.0246996787493925</v>
      </c>
      <c r="AH613" s="149">
        <f t="shared" si="279"/>
        <v>1.0305038324728326</v>
      </c>
      <c r="AI613" s="149">
        <f t="shared" si="280"/>
        <v>1.0195853822147116</v>
      </c>
      <c r="AJ613" s="97"/>
      <c r="AK613" s="171">
        <f t="shared" si="281"/>
        <v>2.4485981114384308E-2</v>
      </c>
      <c r="AL613" s="149">
        <f t="shared" si="282"/>
        <v>3.3481181555863951E-2</v>
      </c>
      <c r="AM613" s="149">
        <f t="shared" si="283"/>
        <v>1.9467366233560615E-2</v>
      </c>
      <c r="AN613" s="149">
        <f t="shared" si="288"/>
        <v>2.7229802151368867</v>
      </c>
      <c r="AO613" s="149">
        <f t="shared" si="288"/>
        <v>7.7750479695269412</v>
      </c>
      <c r="AP613" s="149">
        <f t="shared" si="288"/>
        <v>2.6132181275782997</v>
      </c>
      <c r="AQ613" s="97"/>
      <c r="AR613" s="171">
        <f t="shared" si="284"/>
        <v>2.4399573316501055E-2</v>
      </c>
      <c r="AS613" s="149">
        <f t="shared" si="285"/>
        <v>3.0047840383511139E-2</v>
      </c>
      <c r="AT613" s="149">
        <f t="shared" si="286"/>
        <v>1.9396056632734863E-2</v>
      </c>
      <c r="AU613" s="175">
        <f t="shared" si="289"/>
        <v>2.6648580619442317</v>
      </c>
      <c r="AV613" s="149">
        <f t="shared" si="290"/>
        <v>6.568015349571378</v>
      </c>
      <c r="AW613" s="149">
        <f t="shared" si="291"/>
        <v>2.5856107750123352</v>
      </c>
    </row>
    <row r="614" spans="1:49" ht="15" x14ac:dyDescent="0.25">
      <c r="A614" s="130">
        <v>1922.01</v>
      </c>
      <c r="B614" s="138"/>
      <c r="C614" s="166">
        <f>raw_Data!B620</f>
        <v>7.3</v>
      </c>
      <c r="D614" s="167">
        <f>raw_Data!J620</f>
        <v>3.8683333333333333E-2</v>
      </c>
      <c r="E614" s="167">
        <f>raw_Data!L620</f>
        <v>3.5145930840192463E-3</v>
      </c>
      <c r="F614" s="168">
        <f t="shared" si="266"/>
        <v>7.31</v>
      </c>
      <c r="G614" s="167">
        <f>raw_Data!K620</f>
        <v>5.2918376652986779E-3</v>
      </c>
      <c r="H614" s="167">
        <f t="shared" si="267"/>
        <v>-1.3679890560874819E-3</v>
      </c>
      <c r="I614" s="165"/>
      <c r="J614" s="167">
        <f t="shared" si="268"/>
        <v>0.99489050455016526</v>
      </c>
      <c r="K614" s="167">
        <f t="shared" si="287"/>
        <v>-1.5949023658154982E-3</v>
      </c>
      <c r="L614" s="93"/>
      <c r="M614" s="171">
        <f t="shared" si="263"/>
        <v>0.9984050976341845</v>
      </c>
      <c r="N614" s="172">
        <f t="shared" si="269"/>
        <v>1.0039238486092112</v>
      </c>
      <c r="O614" s="170">
        <f t="shared" si="264"/>
        <v>613</v>
      </c>
      <c r="P614" s="170">
        <f t="shared" si="265"/>
        <v>615</v>
      </c>
      <c r="Q614" s="169"/>
      <c r="R614" s="149">
        <f t="shared" si="270"/>
        <v>0.19465365958124306</v>
      </c>
      <c r="S614" s="173">
        <f t="shared" si="271"/>
        <v>-0.27718171082450754</v>
      </c>
      <c r="T614" s="149">
        <v>0</v>
      </c>
      <c r="U614" s="97"/>
      <c r="V614" s="149">
        <f>1/PI()*ATAN('Exhibit4_Impact-Test'!$Y$25*S_RDY_SP)+'Exhibit4_Impact-Test'!$Y$26</f>
        <v>0.61817404119123798</v>
      </c>
      <c r="W614" s="172">
        <f t="shared" si="272"/>
        <v>0.6194742968989897</v>
      </c>
      <c r="X614" s="149">
        <f>1/PI()*ATAN('Exhibit4_Impact-Test'!$Y$25*S_RS_SP)+'Exhibit4_Impact-Test'!$Y$26</f>
        <v>0.33887565036593176</v>
      </c>
      <c r="Y614" s="172">
        <f t="shared" si="273"/>
        <v>0.34011172525451433</v>
      </c>
      <c r="Z614" s="149">
        <f>1/PI()*ATAN('Exhibit4_Impact-Test'!$Y$25*S_5050_SP)+'Exhibit4_Impact-Test'!$Y$26</f>
        <v>0.5</v>
      </c>
      <c r="AA614" s="149">
        <f t="shared" si="274"/>
        <v>0.50137808300314002</v>
      </c>
      <c r="AB614" s="195">
        <f>VLOOKUP(_xlfn.NUMBERVALUE(LEFT(A614,4)),Transactioncosts!$C:$G,5,FALSE)</f>
        <v>65</v>
      </c>
      <c r="AC614" s="174"/>
      <c r="AD614" s="175">
        <f t="shared" si="275"/>
        <v>1.0018166462267448</v>
      </c>
      <c r="AE614" s="149">
        <f t="shared" si="276"/>
        <v>1.0002752679600544</v>
      </c>
      <c r="AF614" s="149">
        <f t="shared" si="277"/>
        <v>1.001164473121698</v>
      </c>
      <c r="AG614" s="176">
        <f t="shared" si="278"/>
        <v>1.0017822319895733</v>
      </c>
      <c r="AH614" s="149">
        <f t="shared" si="279"/>
        <v>0.99707370801384831</v>
      </c>
      <c r="AI614" s="149">
        <f t="shared" si="280"/>
        <v>1.0011555155821776</v>
      </c>
      <c r="AJ614" s="97"/>
      <c r="AK614" s="171">
        <f t="shared" si="281"/>
        <v>1.8149981207034513E-3</v>
      </c>
      <c r="AL614" s="149">
        <f t="shared" si="282"/>
        <v>2.7523008078061739E-4</v>
      </c>
      <c r="AM614" s="149">
        <f t="shared" si="283"/>
        <v>1.1637956487540904E-3</v>
      </c>
      <c r="AN614" s="149">
        <f t="shared" si="288"/>
        <v>2.7247952132575901</v>
      </c>
      <c r="AO614" s="149">
        <f t="shared" si="288"/>
        <v>7.7753231996077217</v>
      </c>
      <c r="AP614" s="149">
        <f t="shared" si="288"/>
        <v>2.6143819232270538</v>
      </c>
      <c r="AQ614" s="97"/>
      <c r="AR614" s="171">
        <f t="shared" si="284"/>
        <v>1.7806456986202805E-3</v>
      </c>
      <c r="AS614" s="149">
        <f t="shared" si="285"/>
        <v>-2.9305819497138547E-3</v>
      </c>
      <c r="AT614" s="149">
        <f t="shared" si="286"/>
        <v>1.1548484878897503E-3</v>
      </c>
      <c r="AU614" s="175">
        <f t="shared" si="289"/>
        <v>2.6666387076428522</v>
      </c>
      <c r="AV614" s="149">
        <f t="shared" si="290"/>
        <v>6.5650847676216637</v>
      </c>
      <c r="AW614" s="149">
        <f t="shared" si="291"/>
        <v>2.586765623500225</v>
      </c>
    </row>
    <row r="615" spans="1:49" ht="15" x14ac:dyDescent="0.25">
      <c r="A615" s="130">
        <v>1922.02</v>
      </c>
      <c r="B615" s="138"/>
      <c r="C615" s="166">
        <f>raw_Data!B621</f>
        <v>7.46</v>
      </c>
      <c r="D615" s="167">
        <f>raw_Data!J621</f>
        <v>3.9024999999999997E-2</v>
      </c>
      <c r="E615" s="167">
        <f>raw_Data!L621</f>
        <v>3.5186019228843346E-3</v>
      </c>
      <c r="F615" s="168">
        <f t="shared" si="266"/>
        <v>7.3</v>
      </c>
      <c r="G615" s="167">
        <f>raw_Data!K621</f>
        <v>5.3458904109589039E-3</v>
      </c>
      <c r="H615" s="167">
        <f t="shared" si="267"/>
        <v>2.1917808219177992E-2</v>
      </c>
      <c r="I615" s="165"/>
      <c r="J615" s="167">
        <f t="shared" si="268"/>
        <v>1.0003893081133053</v>
      </c>
      <c r="K615" s="167">
        <f t="shared" si="287"/>
        <v>3.9079100361896213E-3</v>
      </c>
      <c r="L615" s="93"/>
      <c r="M615" s="171">
        <f t="shared" si="263"/>
        <v>1.0039079100361896</v>
      </c>
      <c r="N615" s="172">
        <f t="shared" si="269"/>
        <v>1.0272636986301369</v>
      </c>
      <c r="O615" s="170">
        <f t="shared" si="264"/>
        <v>614</v>
      </c>
      <c r="P615" s="170">
        <f t="shared" si="265"/>
        <v>616</v>
      </c>
      <c r="Q615" s="169"/>
      <c r="R615" s="149">
        <f t="shared" si="270"/>
        <v>0.20668142184087138</v>
      </c>
      <c r="S615" s="173">
        <f t="shared" si="271"/>
        <v>0.86180647898248564</v>
      </c>
      <c r="T615" s="149">
        <v>0</v>
      </c>
      <c r="U615" s="97"/>
      <c r="V615" s="149">
        <f>1/PI()*ATAN('Exhibit4_Impact-Test'!$Y$25*S_RDY_SP)+'Exhibit4_Impact-Test'!$Y$26</f>
        <v>0.62476879492536752</v>
      </c>
      <c r="W615" s="172">
        <f t="shared" si="272"/>
        <v>0.63014470298000647</v>
      </c>
      <c r="X615" s="149">
        <f>1/PI()*ATAN('Exhibit4_Impact-Test'!$Y$25*S_RS_SP)+'Exhibit4_Impact-Test'!$Y$26</f>
        <v>0.83265940928621784</v>
      </c>
      <c r="Y615" s="172">
        <f t="shared" si="273"/>
        <v>0.83583947996613306</v>
      </c>
      <c r="Z615" s="149">
        <f>1/PI()*ATAN('Exhibit4_Impact-Test'!$Y$25*S_5050_SP)+'Exhibit4_Impact-Test'!$Y$26</f>
        <v>0.5</v>
      </c>
      <c r="AA615" s="149">
        <f t="shared" si="274"/>
        <v>0.5057493390746246</v>
      </c>
      <c r="AB615" s="195">
        <f>VLOOKUP(_xlfn.NUMBERVALUE(LEFT(A615,4)),Transactioncosts!$C:$G,5,FALSE)</f>
        <v>65</v>
      </c>
      <c r="AC615" s="174"/>
      <c r="AD615" s="175">
        <f t="shared" si="275"/>
        <v>1.0184998779305616</v>
      </c>
      <c r="AE615" s="149">
        <f t="shared" si="276"/>
        <v>1.0233553271702396</v>
      </c>
      <c r="AF615" s="149">
        <f t="shared" si="277"/>
        <v>1.0155858043331634</v>
      </c>
      <c r="AG615" s="176">
        <f t="shared" si="278"/>
        <v>1.0184412906922129</v>
      </c>
      <c r="AH615" s="149">
        <f t="shared" si="279"/>
        <v>1.0233236994715607</v>
      </c>
      <c r="AI615" s="149">
        <f t="shared" si="280"/>
        <v>1.0155484336291782</v>
      </c>
      <c r="AJ615" s="97"/>
      <c r="AK615" s="171">
        <f t="shared" si="281"/>
        <v>1.8330836832543104E-2</v>
      </c>
      <c r="AL615" s="149">
        <f t="shared" si="282"/>
        <v>2.3086765048807197E-2</v>
      </c>
      <c r="AM615" s="149">
        <f t="shared" si="283"/>
        <v>1.5465593134671914E-2</v>
      </c>
      <c r="AN615" s="149">
        <f t="shared" si="288"/>
        <v>2.7431260500901331</v>
      </c>
      <c r="AO615" s="149">
        <f t="shared" si="288"/>
        <v>7.7984099646565292</v>
      </c>
      <c r="AP615" s="149">
        <f t="shared" si="288"/>
        <v>2.6298475163617256</v>
      </c>
      <c r="AQ615" s="97"/>
      <c r="AR615" s="171">
        <f t="shared" si="284"/>
        <v>1.8273312109426534E-2</v>
      </c>
      <c r="AS615" s="149">
        <f t="shared" si="285"/>
        <v>2.3055858689510263E-2</v>
      </c>
      <c r="AT615" s="149">
        <f t="shared" si="286"/>
        <v>1.5428795267459714E-2</v>
      </c>
      <c r="AU615" s="175">
        <f t="shared" si="289"/>
        <v>2.6849120197522787</v>
      </c>
      <c r="AV615" s="149">
        <f t="shared" si="290"/>
        <v>6.5881406263111737</v>
      </c>
      <c r="AW615" s="149">
        <f t="shared" si="291"/>
        <v>2.6021944187676849</v>
      </c>
    </row>
    <row r="616" spans="1:49" ht="15" x14ac:dyDescent="0.25">
      <c r="A616" s="130">
        <v>1922.03</v>
      </c>
      <c r="B616" s="138"/>
      <c r="C616" s="166">
        <f>raw_Data!B622</f>
        <v>7.74</v>
      </c>
      <c r="D616" s="167">
        <f>raw_Data!J622</f>
        <v>3.9375E-2</v>
      </c>
      <c r="E616" s="167">
        <f>raw_Data!L622</f>
        <v>3.5226105855981071E-3</v>
      </c>
      <c r="F616" s="168">
        <f t="shared" si="266"/>
        <v>7.46</v>
      </c>
      <c r="G616" s="167">
        <f>raw_Data!K622</f>
        <v>5.2781501340482574E-3</v>
      </c>
      <c r="H616" s="167">
        <f t="shared" si="267"/>
        <v>3.7533512064343189E-2</v>
      </c>
      <c r="I616" s="165"/>
      <c r="J616" s="167">
        <f t="shared" si="268"/>
        <v>1.000389204131539</v>
      </c>
      <c r="K616" s="167">
        <f t="shared" si="287"/>
        <v>3.9118147171370854E-3</v>
      </c>
      <c r="L616" s="93"/>
      <c r="M616" s="171">
        <f t="shared" si="263"/>
        <v>1.0039118147171371</v>
      </c>
      <c r="N616" s="172">
        <f t="shared" si="269"/>
        <v>1.0428116621983914</v>
      </c>
      <c r="O616" s="170">
        <f t="shared" si="264"/>
        <v>615</v>
      </c>
      <c r="P616" s="170">
        <f t="shared" si="265"/>
        <v>617</v>
      </c>
      <c r="Q616" s="169"/>
      <c r="R616" s="149">
        <f t="shared" si="270"/>
        <v>0.20002248554649765</v>
      </c>
      <c r="S616" s="173">
        <f t="shared" si="271"/>
        <v>0.91428938534129878</v>
      </c>
      <c r="T616" s="149">
        <v>0</v>
      </c>
      <c r="U616" s="97"/>
      <c r="V616" s="149">
        <f>1/PI()*ATAN('Exhibit4_Impact-Test'!$Y$25*S_RDY_SP)+'Exhibit4_Impact-Test'!$Y$26</f>
        <v>0.6211312816955904</v>
      </c>
      <c r="W616" s="172">
        <f t="shared" si="272"/>
        <v>0.63003549978727802</v>
      </c>
      <c r="X616" s="149">
        <f>1/PI()*ATAN('Exhibit4_Impact-Test'!$Y$25*S_RS_SP)+'Exhibit4_Impact-Test'!$Y$26</f>
        <v>0.84070527976289178</v>
      </c>
      <c r="Y616" s="172">
        <f t="shared" si="273"/>
        <v>0.84573073622677575</v>
      </c>
      <c r="Z616" s="149">
        <f>1/PI()*ATAN('Exhibit4_Impact-Test'!$Y$25*S_5050_SP)+'Exhibit4_Impact-Test'!$Y$26</f>
        <v>0.5</v>
      </c>
      <c r="AA616" s="149">
        <f t="shared" si="274"/>
        <v>0.50950295629087072</v>
      </c>
      <c r="AB616" s="195">
        <f>VLOOKUP(_xlfn.NUMBERVALUE(LEFT(A616,4)),Transactioncosts!$C:$G,5,FALSE)</f>
        <v>65</v>
      </c>
      <c r="AC616" s="174"/>
      <c r="AD616" s="175">
        <f t="shared" si="275"/>
        <v>1.0280737268409317</v>
      </c>
      <c r="AE616" s="149">
        <f t="shared" si="276"/>
        <v>1.0366151218765989</v>
      </c>
      <c r="AF616" s="149">
        <f t="shared" si="277"/>
        <v>1.0233617384577642</v>
      </c>
      <c r="AG616" s="176">
        <f t="shared" si="278"/>
        <v>1.0279653425958961</v>
      </c>
      <c r="AH616" s="149">
        <f t="shared" si="279"/>
        <v>1.036611127581035</v>
      </c>
      <c r="AI616" s="149">
        <f t="shared" si="280"/>
        <v>1.0232999692418736</v>
      </c>
      <c r="AJ616" s="97"/>
      <c r="AK616" s="171">
        <f t="shared" si="281"/>
        <v>2.7686883178168756E-2</v>
      </c>
      <c r="AL616" s="149">
        <f t="shared" si="282"/>
        <v>3.5960714624425426E-2</v>
      </c>
      <c r="AM616" s="149">
        <f t="shared" si="283"/>
        <v>2.3093029996349136E-2</v>
      </c>
      <c r="AN616" s="149">
        <f t="shared" si="288"/>
        <v>2.770812933268302</v>
      </c>
      <c r="AO616" s="149">
        <f t="shared" si="288"/>
        <v>7.8343706792809549</v>
      </c>
      <c r="AP616" s="149">
        <f t="shared" si="288"/>
        <v>2.6529405463580749</v>
      </c>
      <c r="AQ616" s="97"/>
      <c r="AR616" s="171">
        <f t="shared" si="284"/>
        <v>2.7581453036546355E-2</v>
      </c>
      <c r="AS616" s="149">
        <f t="shared" si="285"/>
        <v>3.5956861407184994E-2</v>
      </c>
      <c r="AT616" s="149">
        <f t="shared" si="286"/>
        <v>2.303266905279212E-2</v>
      </c>
      <c r="AU616" s="175">
        <f t="shared" si="289"/>
        <v>2.7124934727888252</v>
      </c>
      <c r="AV616" s="149">
        <f t="shared" si="290"/>
        <v>6.6240974877183589</v>
      </c>
      <c r="AW616" s="149">
        <f t="shared" si="291"/>
        <v>2.6252270878204769</v>
      </c>
    </row>
    <row r="617" spans="1:49" ht="15" x14ac:dyDescent="0.25">
      <c r="A617" s="130">
        <v>1922.04</v>
      </c>
      <c r="B617" s="138"/>
      <c r="C617" s="166">
        <f>raw_Data!B623</f>
        <v>8.2100000000000009</v>
      </c>
      <c r="D617" s="167">
        <f>raw_Data!J623</f>
        <v>3.9725000000000003E-2</v>
      </c>
      <c r="E617" s="167">
        <f>raw_Data!L623</f>
        <v>3.5266190721769952E-3</v>
      </c>
      <c r="F617" s="168">
        <f t="shared" si="266"/>
        <v>7.74</v>
      </c>
      <c r="G617" s="167">
        <f>raw_Data!K623</f>
        <v>5.132428940568476E-3</v>
      </c>
      <c r="H617" s="167">
        <f t="shared" si="267"/>
        <v>6.0723514211886487E-2</v>
      </c>
      <c r="I617" s="165"/>
      <c r="J617" s="167">
        <f t="shared" si="268"/>
        <v>1.0003891001898149</v>
      </c>
      <c r="K617" s="167">
        <f t="shared" si="287"/>
        <v>3.9157192619918568E-3</v>
      </c>
      <c r="L617" s="93"/>
      <c r="M617" s="171">
        <f t="shared" si="263"/>
        <v>1.0039157192619919</v>
      </c>
      <c r="N617" s="172">
        <f t="shared" si="269"/>
        <v>1.065855943152455</v>
      </c>
      <c r="O617" s="170">
        <f t="shared" si="264"/>
        <v>616</v>
      </c>
      <c r="P617" s="170">
        <f t="shared" si="265"/>
        <v>618</v>
      </c>
      <c r="Q617" s="169"/>
      <c r="R617" s="149">
        <f t="shared" si="270"/>
        <v>0.18599780510573546</v>
      </c>
      <c r="S617" s="173">
        <f t="shared" si="271"/>
        <v>0.94517006906327794</v>
      </c>
      <c r="T617" s="149">
        <v>0</v>
      </c>
      <c r="U617" s="97"/>
      <c r="V617" s="149">
        <f>1/PI()*ATAN('Exhibit4_Impact-Test'!$Y$25*S_RDY_SP)+'Exhibit4_Impact-Test'!$Y$26</f>
        <v>0.61336100055102283</v>
      </c>
      <c r="W617" s="172">
        <f t="shared" si="272"/>
        <v>0.62745925841703387</v>
      </c>
      <c r="X617" s="149">
        <f>1/PI()*ATAN('Exhibit4_Impact-Test'!$Y$25*S_RS_SP)+'Exhibit4_Impact-Test'!$Y$26</f>
        <v>0.84511622921696516</v>
      </c>
      <c r="Y617" s="172">
        <f t="shared" si="273"/>
        <v>0.85279202306905744</v>
      </c>
      <c r="Z617" s="149">
        <f>1/PI()*ATAN('Exhibit4_Impact-Test'!$Y$25*S_5050_SP)+'Exhibit4_Impact-Test'!$Y$26</f>
        <v>0.5</v>
      </c>
      <c r="AA617" s="149">
        <f t="shared" si="274"/>
        <v>0.51496305728193414</v>
      </c>
      <c r="AB617" s="195">
        <f>VLOOKUP(_xlfn.NUMBERVALUE(LEFT(A617,4)),Transactioncosts!$C:$G,5,FALSE)</f>
        <v>65</v>
      </c>
      <c r="AC617" s="174"/>
      <c r="AD617" s="175">
        <f t="shared" si="275"/>
        <v>1.0419074369618007</v>
      </c>
      <c r="AE617" s="149">
        <f t="shared" si="276"/>
        <v>1.0562624077131546</v>
      </c>
      <c r="AF617" s="149">
        <f t="shared" si="277"/>
        <v>1.0348858312072235</v>
      </c>
      <c r="AG617" s="176">
        <f t="shared" si="278"/>
        <v>1.0417235303439436</v>
      </c>
      <c r="AH617" s="149">
        <f t="shared" si="279"/>
        <v>1.0561864463613742</v>
      </c>
      <c r="AI617" s="149">
        <f t="shared" si="280"/>
        <v>1.034788571334891</v>
      </c>
      <c r="AJ617" s="97"/>
      <c r="AK617" s="171">
        <f t="shared" si="281"/>
        <v>4.1053107294968916E-2</v>
      </c>
      <c r="AL617" s="149">
        <f t="shared" si="282"/>
        <v>5.4736646567617009E-2</v>
      </c>
      <c r="AM617" s="149">
        <f t="shared" si="283"/>
        <v>3.4291112620611762E-2</v>
      </c>
      <c r="AN617" s="149">
        <f t="shared" si="288"/>
        <v>2.8118660405632712</v>
      </c>
      <c r="AO617" s="149">
        <f t="shared" si="288"/>
        <v>7.8891073258485722</v>
      </c>
      <c r="AP617" s="149">
        <f t="shared" si="288"/>
        <v>2.6872316589786864</v>
      </c>
      <c r="AQ617" s="97"/>
      <c r="AR617" s="171">
        <f t="shared" si="284"/>
        <v>4.0876582160508643E-2</v>
      </c>
      <c r="AS617" s="149">
        <f t="shared" si="285"/>
        <v>5.4664728753685873E-2</v>
      </c>
      <c r="AT617" s="149">
        <f t="shared" si="286"/>
        <v>3.4197126946068281E-2</v>
      </c>
      <c r="AU617" s="175">
        <f t="shared" si="289"/>
        <v>2.7533700549493338</v>
      </c>
      <c r="AV617" s="149">
        <f t="shared" si="290"/>
        <v>6.6787622164720446</v>
      </c>
      <c r="AW617" s="149">
        <f t="shared" si="291"/>
        <v>2.659424214766545</v>
      </c>
    </row>
    <row r="618" spans="1:49" ht="15" x14ac:dyDescent="0.25">
      <c r="A618" s="130">
        <v>1922.05</v>
      </c>
      <c r="B618" s="138"/>
      <c r="C618" s="166">
        <f>raw_Data!B624</f>
        <v>8.5299999999999994</v>
      </c>
      <c r="D618" s="167">
        <f>raw_Data!J624</f>
        <v>4.0066666666666667E-2</v>
      </c>
      <c r="E618" s="167">
        <f>raw_Data!L624</f>
        <v>3.5306273826369861E-3</v>
      </c>
      <c r="F618" s="168">
        <f t="shared" si="266"/>
        <v>8.2100000000000009</v>
      </c>
      <c r="G618" s="167">
        <f>raw_Data!K624</f>
        <v>4.8802273650020295E-3</v>
      </c>
      <c r="H618" s="167">
        <f t="shared" si="267"/>
        <v>3.8976857490864658E-2</v>
      </c>
      <c r="I618" s="165"/>
      <c r="J618" s="167">
        <f t="shared" si="268"/>
        <v>1.0003889962880712</v>
      </c>
      <c r="K618" s="167">
        <f t="shared" si="287"/>
        <v>3.9196236707081944E-3</v>
      </c>
      <c r="L618" s="93"/>
      <c r="M618" s="171">
        <f t="shared" si="263"/>
        <v>1.0039196236707082</v>
      </c>
      <c r="N618" s="172">
        <f t="shared" si="269"/>
        <v>1.0438570848558666</v>
      </c>
      <c r="O618" s="170">
        <f t="shared" si="264"/>
        <v>617</v>
      </c>
      <c r="P618" s="170">
        <f t="shared" si="265"/>
        <v>619</v>
      </c>
      <c r="Q618" s="169"/>
      <c r="R618" s="149">
        <f t="shared" si="270"/>
        <v>0.16101261072626977</v>
      </c>
      <c r="S618" s="173">
        <f t="shared" si="271"/>
        <v>0.91702751498583246</v>
      </c>
      <c r="T618" s="149">
        <v>0</v>
      </c>
      <c r="U618" s="97"/>
      <c r="V618" s="149">
        <f>1/PI()*ATAN('Exhibit4_Impact-Test'!$Y$25*S_RDY_SP)+'Exhibit4_Impact-Test'!$Y$26</f>
        <v>0.59916593259286743</v>
      </c>
      <c r="W618" s="172">
        <f t="shared" si="272"/>
        <v>0.6084976797359205</v>
      </c>
      <c r="X618" s="149">
        <f>1/PI()*ATAN('Exhibit4_Impact-Test'!$Y$25*S_RS_SP)+'Exhibit4_Impact-Test'!$Y$26</f>
        <v>0.84110566125667974</v>
      </c>
      <c r="Y618" s="172">
        <f t="shared" si="273"/>
        <v>0.84625020210118351</v>
      </c>
      <c r="Z618" s="149">
        <f>1/PI()*ATAN('Exhibit4_Impact-Test'!$Y$25*S_5050_SP)+'Exhibit4_Impact-Test'!$Y$26</f>
        <v>0.5</v>
      </c>
      <c r="AA618" s="149">
        <f t="shared" si="274"/>
        <v>0.5097514199226082</v>
      </c>
      <c r="AB618" s="195">
        <f>VLOOKUP(_xlfn.NUMBERVALUE(LEFT(A618,4)),Transactioncosts!$C:$G,5,FALSE)</f>
        <v>65</v>
      </c>
      <c r="AC618" s="174"/>
      <c r="AD618" s="175">
        <f t="shared" si="275"/>
        <v>1.0278487898471051</v>
      </c>
      <c r="AE618" s="149">
        <f t="shared" si="276"/>
        <v>1.0375112483697637</v>
      </c>
      <c r="AF618" s="149">
        <f t="shared" si="277"/>
        <v>1.0238883542632875</v>
      </c>
      <c r="AG618" s="176">
        <f t="shared" si="278"/>
        <v>1.027731505570098</v>
      </c>
      <c r="AH618" s="149">
        <f t="shared" si="279"/>
        <v>1.0332577836184744</v>
      </c>
      <c r="AI618" s="149">
        <f t="shared" si="280"/>
        <v>1.0238249700337905</v>
      </c>
      <c r="AJ618" s="97"/>
      <c r="AK618" s="171">
        <f t="shared" si="281"/>
        <v>2.7468064625525618E-2</v>
      </c>
      <c r="AL618" s="149">
        <f t="shared" si="282"/>
        <v>3.6824814866126293E-2</v>
      </c>
      <c r="AM618" s="149">
        <f t="shared" si="283"/>
        <v>2.3607491633459932E-2</v>
      </c>
      <c r="AN618" s="149">
        <f t="shared" si="288"/>
        <v>2.8393341051887968</v>
      </c>
      <c r="AO618" s="149">
        <f t="shared" si="288"/>
        <v>7.9259321407146981</v>
      </c>
      <c r="AP618" s="149">
        <f t="shared" si="288"/>
        <v>2.7108391506121463</v>
      </c>
      <c r="AQ618" s="97"/>
      <c r="AR618" s="171">
        <f t="shared" si="284"/>
        <v>2.7353951567139198E-2</v>
      </c>
      <c r="AS618" s="149">
        <f t="shared" si="285"/>
        <v>3.2716707522849643E-2</v>
      </c>
      <c r="AT618" s="149">
        <f t="shared" si="286"/>
        <v>2.3545584306135164E-2</v>
      </c>
      <c r="AU618" s="175">
        <f t="shared" si="289"/>
        <v>2.7807240065164729</v>
      </c>
      <c r="AV618" s="149">
        <f t="shared" si="290"/>
        <v>6.7114789239948944</v>
      </c>
      <c r="AW618" s="149">
        <f t="shared" si="291"/>
        <v>2.68296979907268</v>
      </c>
    </row>
    <row r="619" spans="1:49" ht="15" x14ac:dyDescent="0.25">
      <c r="A619" s="130">
        <v>1922.06</v>
      </c>
      <c r="B619" s="138"/>
      <c r="C619" s="166">
        <f>raw_Data!B625</f>
        <v>8.4499999999999993</v>
      </c>
      <c r="D619" s="167">
        <f>raw_Data!J625</f>
        <v>4.0416666666666663E-2</v>
      </c>
      <c r="E619" s="167">
        <f>raw_Data!L625</f>
        <v>3.534635516994511E-3</v>
      </c>
      <c r="F619" s="168">
        <f t="shared" si="266"/>
        <v>8.5299999999999994</v>
      </c>
      <c r="G619" s="167">
        <f>raw_Data!K625</f>
        <v>4.7381789761625631E-3</v>
      </c>
      <c r="H619" s="167">
        <f t="shared" si="267"/>
        <v>-9.3786635404454755E-3</v>
      </c>
      <c r="I619" s="165"/>
      <c r="J619" s="167">
        <f t="shared" si="268"/>
        <v>1.0003888924263327</v>
      </c>
      <c r="K619" s="167">
        <f t="shared" si="287"/>
        <v>3.9235279433271764E-3</v>
      </c>
      <c r="L619" s="93"/>
      <c r="M619" s="171">
        <f t="shared" si="263"/>
        <v>1.0039235279433272</v>
      </c>
      <c r="N619" s="172">
        <f t="shared" si="269"/>
        <v>0.9953595154357171</v>
      </c>
      <c r="O619" s="170">
        <f t="shared" si="264"/>
        <v>618</v>
      </c>
      <c r="P619" s="170">
        <f t="shared" si="265"/>
        <v>620</v>
      </c>
      <c r="Q619" s="169"/>
      <c r="R619" s="149">
        <f t="shared" si="270"/>
        <v>0.14603699024110262</v>
      </c>
      <c r="S619" s="173">
        <f t="shared" si="271"/>
        <v>-0.72650493325516075</v>
      </c>
      <c r="T619" s="149">
        <v>0</v>
      </c>
      <c r="U619" s="97"/>
      <c r="V619" s="149">
        <f>1/PI()*ATAN('Exhibit4_Impact-Test'!$Y$25*S_RDY_SP)+'Exhibit4_Impact-Test'!$Y$26</f>
        <v>0.59045394481172098</v>
      </c>
      <c r="W619" s="172">
        <f t="shared" si="272"/>
        <v>0.58838066242460541</v>
      </c>
      <c r="X619" s="149">
        <f>1/PI()*ATAN('Exhibit4_Impact-Test'!$Y$25*S_RS_SP)+'Exhibit4_Impact-Test'!$Y$26</f>
        <v>0.1918710095951221</v>
      </c>
      <c r="Y619" s="172">
        <f t="shared" si="273"/>
        <v>0.19054612476411872</v>
      </c>
      <c r="Z619" s="149">
        <f>1/PI()*ATAN('Exhibit4_Impact-Test'!$Y$25*S_5050_SP)+'Exhibit4_Impact-Test'!$Y$26</f>
        <v>0.5</v>
      </c>
      <c r="AA619" s="149">
        <f t="shared" si="274"/>
        <v>0.49785822909468191</v>
      </c>
      <c r="AB619" s="195">
        <f>VLOOKUP(_xlfn.NUMBERVALUE(LEFT(A619,4)),Transactioncosts!$C:$G,5,FALSE)</f>
        <v>65</v>
      </c>
      <c r="AC619" s="174"/>
      <c r="AD619" s="175">
        <f t="shared" si="275"/>
        <v>0.99886687297479182</v>
      </c>
      <c r="AE619" s="149">
        <f t="shared" si="276"/>
        <v>1.0022803422173068</v>
      </c>
      <c r="AF619" s="149">
        <f t="shared" si="277"/>
        <v>0.99964152168952214</v>
      </c>
      <c r="AG619" s="176">
        <f t="shared" si="278"/>
        <v>0.9988220272359577</v>
      </c>
      <c r="AH619" s="149">
        <f t="shared" si="279"/>
        <v>0.99834884399952961</v>
      </c>
      <c r="AI619" s="149">
        <f t="shared" si="280"/>
        <v>0.99962760017863761</v>
      </c>
      <c r="AJ619" s="97"/>
      <c r="AK619" s="171">
        <f t="shared" si="281"/>
        <v>-1.1337694990179569E-3</v>
      </c>
      <c r="AL619" s="149">
        <f t="shared" si="282"/>
        <v>2.2777461828084192E-3</v>
      </c>
      <c r="AM619" s="149">
        <f t="shared" si="283"/>
        <v>-3.5854257918715369E-4</v>
      </c>
      <c r="AN619" s="149">
        <f t="shared" si="288"/>
        <v>2.8382003356897787</v>
      </c>
      <c r="AO619" s="149">
        <f t="shared" si="288"/>
        <v>7.9282098868975064</v>
      </c>
      <c r="AP619" s="149">
        <f t="shared" si="288"/>
        <v>2.7104806080329591</v>
      </c>
      <c r="AQ619" s="97"/>
      <c r="AR619" s="171">
        <f t="shared" si="284"/>
        <v>-1.1786671192999967E-3</v>
      </c>
      <c r="AS619" s="149">
        <f t="shared" si="285"/>
        <v>-1.6525206609244076E-3</v>
      </c>
      <c r="AT619" s="149">
        <f t="shared" si="286"/>
        <v>-3.7246917939567957E-4</v>
      </c>
      <c r="AU619" s="175">
        <f t="shared" si="289"/>
        <v>2.7795453393971727</v>
      </c>
      <c r="AV619" s="149">
        <f t="shared" si="290"/>
        <v>6.7098264033339703</v>
      </c>
      <c r="AW619" s="149">
        <f t="shared" si="291"/>
        <v>2.6825973298932841</v>
      </c>
    </row>
    <row r="620" spans="1:49" ht="15" x14ac:dyDescent="0.25">
      <c r="A620" s="130">
        <v>1922.07</v>
      </c>
      <c r="B620" s="138"/>
      <c r="C620" s="166">
        <f>raw_Data!B626</f>
        <v>8.51</v>
      </c>
      <c r="D620" s="167">
        <f>raw_Data!J626</f>
        <v>4.0766666666666666E-2</v>
      </c>
      <c r="E620" s="167">
        <f>raw_Data!L626</f>
        <v>3.5386434752657792E-3</v>
      </c>
      <c r="F620" s="168">
        <f t="shared" si="266"/>
        <v>8.4499999999999993</v>
      </c>
      <c r="G620" s="167">
        <f>raw_Data!K626</f>
        <v>4.8244575936883631E-3</v>
      </c>
      <c r="H620" s="167">
        <f t="shared" si="267"/>
        <v>7.1005917159763232E-3</v>
      </c>
      <c r="I620" s="165"/>
      <c r="J620" s="167">
        <f t="shared" si="268"/>
        <v>1.0003887886045588</v>
      </c>
      <c r="K620" s="167">
        <f t="shared" si="287"/>
        <v>3.9274320798245999E-3</v>
      </c>
      <c r="L620" s="93"/>
      <c r="M620" s="171">
        <f t="shared" si="263"/>
        <v>1.0039274320798246</v>
      </c>
      <c r="N620" s="172">
        <f t="shared" si="269"/>
        <v>1.0119250493096648</v>
      </c>
      <c r="O620" s="170">
        <f t="shared" si="264"/>
        <v>619</v>
      </c>
      <c r="P620" s="170">
        <f t="shared" si="265"/>
        <v>621</v>
      </c>
      <c r="Q620" s="169"/>
      <c r="R620" s="149">
        <f t="shared" si="270"/>
        <v>0.15430167598509781</v>
      </c>
      <c r="S620" s="173">
        <f t="shared" si="271"/>
        <v>0.66764833138340485</v>
      </c>
      <c r="T620" s="149">
        <v>0</v>
      </c>
      <c r="U620" s="97"/>
      <c r="V620" s="149">
        <f>1/PI()*ATAN('Exhibit4_Impact-Test'!$Y$25*S_RDY_SP)+'Exhibit4_Impact-Test'!$Y$26</f>
        <v>0.59528000686062776</v>
      </c>
      <c r="W620" s="172">
        <f t="shared" si="272"/>
        <v>0.59719021023035135</v>
      </c>
      <c r="X620" s="149">
        <f>1/PI()*ATAN('Exhibit4_Impact-Test'!$Y$25*S_RS_SP)+'Exhibit4_Impact-Test'!$Y$26</f>
        <v>0.79539200442213787</v>
      </c>
      <c r="Y620" s="172">
        <f t="shared" si="273"/>
        <v>0.79668031019475583</v>
      </c>
      <c r="Z620" s="149">
        <f>1/PI()*ATAN('Exhibit4_Impact-Test'!$Y$25*S_5050_SP)+'Exhibit4_Impact-Test'!$Y$26</f>
        <v>0.5</v>
      </c>
      <c r="AA620" s="149">
        <f t="shared" si="274"/>
        <v>0.50198368117302106</v>
      </c>
      <c r="AB620" s="195">
        <f>VLOOKUP(_xlfn.NUMBERVALUE(LEFT(A620,4)),Transactioncosts!$C:$G,5,FALSE)</f>
        <v>65</v>
      </c>
      <c r="AC620" s="174"/>
      <c r="AD620" s="175">
        <f t="shared" si="275"/>
        <v>1.0086882537192725</v>
      </c>
      <c r="AE620" s="149">
        <f t="shared" si="276"/>
        <v>1.0102886728788683</v>
      </c>
      <c r="AF620" s="149">
        <f t="shared" si="277"/>
        <v>1.0079262406947447</v>
      </c>
      <c r="AG620" s="176">
        <f t="shared" si="278"/>
        <v>1.0086760906494008</v>
      </c>
      <c r="AH620" s="149">
        <f t="shared" si="279"/>
        <v>1.0100027973914822</v>
      </c>
      <c r="AI620" s="149">
        <f t="shared" si="280"/>
        <v>1.00791334676712</v>
      </c>
      <c r="AJ620" s="97"/>
      <c r="AK620" s="171">
        <f t="shared" si="281"/>
        <v>8.6507280413565708E-3</v>
      </c>
      <c r="AL620" s="149">
        <f t="shared" si="282"/>
        <v>1.0236104747471497E-2</v>
      </c>
      <c r="AM620" s="149">
        <f t="shared" si="283"/>
        <v>7.8949930578916545E-3</v>
      </c>
      <c r="AN620" s="149">
        <f t="shared" si="288"/>
        <v>2.8468510637311351</v>
      </c>
      <c r="AO620" s="149">
        <f t="shared" si="288"/>
        <v>7.9384459916449774</v>
      </c>
      <c r="AP620" s="149">
        <f t="shared" si="288"/>
        <v>2.7183756010908509</v>
      </c>
      <c r="AQ620" s="97"/>
      <c r="AR620" s="171">
        <f t="shared" si="284"/>
        <v>8.6386696643897844E-3</v>
      </c>
      <c r="AS620" s="149">
        <f t="shared" si="285"/>
        <v>9.9531005438693605E-3</v>
      </c>
      <c r="AT620" s="149">
        <f t="shared" si="286"/>
        <v>7.8822004451211871E-3</v>
      </c>
      <c r="AU620" s="175">
        <f t="shared" si="289"/>
        <v>2.7881840090615624</v>
      </c>
      <c r="AV620" s="149">
        <f t="shared" si="290"/>
        <v>6.7197795038778398</v>
      </c>
      <c r="AW620" s="149">
        <f t="shared" si="291"/>
        <v>2.6904795303384055</v>
      </c>
    </row>
    <row r="621" spans="1:49" ht="15" x14ac:dyDescent="0.25">
      <c r="A621" s="130">
        <v>1922.08</v>
      </c>
      <c r="B621" s="138"/>
      <c r="C621" s="166">
        <f>raw_Data!B627</f>
        <v>8.83</v>
      </c>
      <c r="D621" s="167">
        <f>raw_Data!J627</f>
        <v>4.1108333333333337E-2</v>
      </c>
      <c r="E621" s="167">
        <f>raw_Data!L627</f>
        <v>3.5426512574667779E-3</v>
      </c>
      <c r="F621" s="168">
        <f t="shared" si="266"/>
        <v>8.51</v>
      </c>
      <c r="G621" s="167">
        <f>raw_Data!K627</f>
        <v>4.8305914610262445E-3</v>
      </c>
      <c r="H621" s="167">
        <f t="shared" si="267"/>
        <v>3.7602820211515953E-2</v>
      </c>
      <c r="I621" s="165"/>
      <c r="J621" s="167">
        <f t="shared" si="268"/>
        <v>1.0003886848227097</v>
      </c>
      <c r="K621" s="167">
        <f t="shared" si="287"/>
        <v>3.9313360801764841E-3</v>
      </c>
      <c r="L621" s="93"/>
      <c r="M621" s="171">
        <f t="shared" si="263"/>
        <v>1.0039313360801765</v>
      </c>
      <c r="N621" s="172">
        <f t="shared" si="269"/>
        <v>1.0424334116725422</v>
      </c>
      <c r="O621" s="170">
        <f t="shared" si="264"/>
        <v>620</v>
      </c>
      <c r="P621" s="170">
        <f t="shared" si="265"/>
        <v>622</v>
      </c>
      <c r="Q621" s="169"/>
      <c r="R621" s="149">
        <f t="shared" si="270"/>
        <v>0.15436870820271906</v>
      </c>
      <c r="S621" s="173">
        <f t="shared" si="271"/>
        <v>0.91398839131718346</v>
      </c>
      <c r="T621" s="149">
        <v>0</v>
      </c>
      <c r="U621" s="97"/>
      <c r="V621" s="149">
        <f>1/PI()*ATAN('Exhibit4_Impact-Test'!$Y$25*S_RDY_SP)+'Exhibit4_Impact-Test'!$Y$26</f>
        <v>0.59531896871161505</v>
      </c>
      <c r="W621" s="172">
        <f t="shared" si="272"/>
        <v>0.60435210804124884</v>
      </c>
      <c r="X621" s="149">
        <f>1/PI()*ATAN('Exhibit4_Impact-Test'!$Y$25*S_RS_SP)+'Exhibit4_Impact-Test'!$Y$26</f>
        <v>0.84066115440797218</v>
      </c>
      <c r="Y621" s="172">
        <f t="shared" si="273"/>
        <v>0.84563785947671755</v>
      </c>
      <c r="Z621" s="149">
        <f>1/PI()*ATAN('Exhibit4_Impact-Test'!$Y$25*S_5050_SP)+'Exhibit4_Impact-Test'!$Y$26</f>
        <v>0.5</v>
      </c>
      <c r="AA621" s="149">
        <f t="shared" si="274"/>
        <v>0.50940743228562935</v>
      </c>
      <c r="AB621" s="195">
        <f>VLOOKUP(_xlfn.NUMBERVALUE(LEFT(A621,4)),Transactioncosts!$C:$G,5,FALSE)</f>
        <v>65</v>
      </c>
      <c r="AC621" s="174"/>
      <c r="AD621" s="175">
        <f t="shared" si="275"/>
        <v>1.0268523520150803</v>
      </c>
      <c r="AE621" s="149">
        <f t="shared" si="276"/>
        <v>1.0362985353947576</v>
      </c>
      <c r="AF621" s="149">
        <f t="shared" si="277"/>
        <v>1.0231823738763595</v>
      </c>
      <c r="AG621" s="176">
        <f t="shared" si="278"/>
        <v>1.0267385598177523</v>
      </c>
      <c r="AH621" s="149">
        <f t="shared" si="279"/>
        <v>1.0362331186212876</v>
      </c>
      <c r="AI621" s="149">
        <f t="shared" si="280"/>
        <v>1.023121225566503</v>
      </c>
      <c r="AJ621" s="97"/>
      <c r="AK621" s="171">
        <f t="shared" si="281"/>
        <v>2.6498154316100902E-2</v>
      </c>
      <c r="AL621" s="149">
        <f t="shared" si="282"/>
        <v>3.5655263904669457E-2</v>
      </c>
      <c r="AM621" s="149">
        <f t="shared" si="283"/>
        <v>2.2917744664571506E-2</v>
      </c>
      <c r="AN621" s="149">
        <f t="shared" si="288"/>
        <v>2.873349218047236</v>
      </c>
      <c r="AO621" s="149">
        <f t="shared" si="288"/>
        <v>7.9741012555496473</v>
      </c>
      <c r="AP621" s="149">
        <f t="shared" si="288"/>
        <v>2.7412933457554223</v>
      </c>
      <c r="AQ621" s="97"/>
      <c r="AR621" s="171">
        <f t="shared" si="284"/>
        <v>2.6387331662193758E-2</v>
      </c>
      <c r="AS621" s="149">
        <f t="shared" si="285"/>
        <v>3.5592136498759967E-2</v>
      </c>
      <c r="AT621" s="149">
        <f t="shared" si="286"/>
        <v>2.2857980013919147E-2</v>
      </c>
      <c r="AU621" s="175">
        <f t="shared" si="289"/>
        <v>2.8145713407237563</v>
      </c>
      <c r="AV621" s="149">
        <f t="shared" si="290"/>
        <v>6.7553716403766</v>
      </c>
      <c r="AW621" s="149">
        <f t="shared" si="291"/>
        <v>2.7133375103523245</v>
      </c>
    </row>
    <row r="622" spans="1:49" ht="15" x14ac:dyDescent="0.25">
      <c r="A622" s="130">
        <v>1922.09</v>
      </c>
      <c r="B622" s="138"/>
      <c r="C622" s="166">
        <f>raw_Data!B628</f>
        <v>9.06</v>
      </c>
      <c r="D622" s="167">
        <f>raw_Data!J628</f>
        <v>4.1458333333333333E-2</v>
      </c>
      <c r="E622" s="167">
        <f>raw_Data!L628</f>
        <v>3.5466588636137164E-3</v>
      </c>
      <c r="F622" s="168">
        <f t="shared" si="266"/>
        <v>8.83</v>
      </c>
      <c r="G622" s="167">
        <f>raw_Data!K628</f>
        <v>4.6951679879199699E-3</v>
      </c>
      <c r="H622" s="167">
        <f t="shared" si="267"/>
        <v>2.604756511891293E-2</v>
      </c>
      <c r="I622" s="165"/>
      <c r="J622" s="167">
        <f t="shared" si="268"/>
        <v>1.000388581080788</v>
      </c>
      <c r="K622" s="167">
        <f t="shared" si="287"/>
        <v>3.9352399444017028E-3</v>
      </c>
      <c r="L622" s="93"/>
      <c r="M622" s="171">
        <f t="shared" si="263"/>
        <v>1.0039352399444017</v>
      </c>
      <c r="N622" s="172">
        <f t="shared" si="269"/>
        <v>1.0307427331068328</v>
      </c>
      <c r="O622" s="170">
        <f t="shared" si="264"/>
        <v>621</v>
      </c>
      <c r="P622" s="170">
        <f t="shared" si="265"/>
        <v>623</v>
      </c>
      <c r="Q622" s="169"/>
      <c r="R622" s="149">
        <f t="shared" si="270"/>
        <v>0.13990556191174158</v>
      </c>
      <c r="S622" s="173">
        <f t="shared" si="271"/>
        <v>0.88027626387028768</v>
      </c>
      <c r="T622" s="149">
        <v>0</v>
      </c>
      <c r="U622" s="97"/>
      <c r="V622" s="149">
        <f>1/PI()*ATAN('Exhibit4_Impact-Test'!$Y$25*S_RDY_SP)+'Exhibit4_Impact-Test'!$Y$26</f>
        <v>0.5868456161446286</v>
      </c>
      <c r="W622" s="172">
        <f t="shared" si="272"/>
        <v>0.59321993856943112</v>
      </c>
      <c r="X622" s="149">
        <f>1/PI()*ATAN('Exhibit4_Impact-Test'!$Y$25*S_RS_SP)+'Exhibit4_Impact-Test'!$Y$26</f>
        <v>0.83557374048135347</v>
      </c>
      <c r="Y622" s="172">
        <f t="shared" si="273"/>
        <v>0.83916232415228642</v>
      </c>
      <c r="Z622" s="149">
        <f>1/PI()*ATAN('Exhibit4_Impact-Test'!$Y$25*S_5050_SP)+'Exhibit4_Impact-Test'!$Y$26</f>
        <v>0.5</v>
      </c>
      <c r="AA622" s="149">
        <f t="shared" si="274"/>
        <v>0.50658765011404483</v>
      </c>
      <c r="AB622" s="195">
        <f>VLOOKUP(_xlfn.NUMBERVALUE(LEFT(A622,4)),Transactioncosts!$C:$G,5,FALSE)</f>
        <v>65</v>
      </c>
      <c r="AC622" s="174"/>
      <c r="AD622" s="175">
        <f t="shared" si="275"/>
        <v>1.0196670997866015</v>
      </c>
      <c r="AE622" s="149">
        <f t="shared" si="276"/>
        <v>1.0263348772790626</v>
      </c>
      <c r="AF622" s="149">
        <f t="shared" si="277"/>
        <v>1.0173389865256173</v>
      </c>
      <c r="AG622" s="176">
        <f t="shared" si="278"/>
        <v>1.0195907763566252</v>
      </c>
      <c r="AH622" s="149">
        <f t="shared" si="279"/>
        <v>1.0262923681535523</v>
      </c>
      <c r="AI622" s="149">
        <f t="shared" si="280"/>
        <v>1.0172961667998759</v>
      </c>
      <c r="AJ622" s="97"/>
      <c r="AK622" s="171">
        <f t="shared" si="281"/>
        <v>1.9476201266766101E-2</v>
      </c>
      <c r="AL622" s="149">
        <f t="shared" si="282"/>
        <v>2.5994084604784272E-2</v>
      </c>
      <c r="AM622" s="149">
        <f t="shared" si="283"/>
        <v>1.719038161181087E-2</v>
      </c>
      <c r="AN622" s="149">
        <f t="shared" si="288"/>
        <v>2.8928254193140019</v>
      </c>
      <c r="AO622" s="149">
        <f t="shared" si="288"/>
        <v>8.0000953401544308</v>
      </c>
      <c r="AP622" s="149">
        <f t="shared" si="288"/>
        <v>2.7584837273672331</v>
      </c>
      <c r="AQ622" s="97"/>
      <c r="AR622" s="171">
        <f t="shared" si="284"/>
        <v>1.9401347143700207E-2</v>
      </c>
      <c r="AS622" s="149">
        <f t="shared" si="285"/>
        <v>2.5952665369400978E-2</v>
      </c>
      <c r="AT622" s="149">
        <f t="shared" si="286"/>
        <v>1.7148290796975867E-2</v>
      </c>
      <c r="AU622" s="175">
        <f t="shared" si="289"/>
        <v>2.8339726878674565</v>
      </c>
      <c r="AV622" s="149">
        <f t="shared" si="290"/>
        <v>6.7813243057460006</v>
      </c>
      <c r="AW622" s="149">
        <f t="shared" si="291"/>
        <v>2.7304858011493005</v>
      </c>
    </row>
    <row r="623" spans="1:49" ht="15" x14ac:dyDescent="0.25">
      <c r="A623" s="130">
        <v>1922.1</v>
      </c>
      <c r="B623" s="138"/>
      <c r="C623" s="166">
        <f>raw_Data!B629</f>
        <v>9.26</v>
      </c>
      <c r="D623" s="167">
        <f>raw_Data!J629</f>
        <v>4.1808333333333336E-2</v>
      </c>
      <c r="E623" s="167">
        <f>raw_Data!L629</f>
        <v>3.550666293722804E-3</v>
      </c>
      <c r="F623" s="168">
        <f t="shared" si="266"/>
        <v>9.06</v>
      </c>
      <c r="G623" s="167">
        <f>raw_Data!K629</f>
        <v>4.6146063281824875E-3</v>
      </c>
      <c r="H623" s="167">
        <f t="shared" si="267"/>
        <v>2.207505518763786E-2</v>
      </c>
      <c r="I623" s="165"/>
      <c r="J623" s="167">
        <f t="shared" si="268"/>
        <v>1.000388477378775</v>
      </c>
      <c r="K623" s="167">
        <f t="shared" si="287"/>
        <v>3.9391436724978135E-3</v>
      </c>
      <c r="L623" s="93"/>
      <c r="M623" s="171">
        <f t="shared" si="263"/>
        <v>1.0039391436724978</v>
      </c>
      <c r="N623" s="172">
        <f t="shared" si="269"/>
        <v>1.0266896615158205</v>
      </c>
      <c r="O623" s="170">
        <f t="shared" si="264"/>
        <v>622</v>
      </c>
      <c r="P623" s="170">
        <f t="shared" si="265"/>
        <v>624</v>
      </c>
      <c r="Q623" s="169"/>
      <c r="R623" s="149">
        <f t="shared" si="270"/>
        <v>0.13085562587064123</v>
      </c>
      <c r="S623" s="173">
        <f t="shared" si="271"/>
        <v>0.86157605004414339</v>
      </c>
      <c r="T623" s="149">
        <v>0</v>
      </c>
      <c r="U623" s="97"/>
      <c r="V623" s="149">
        <f>1/PI()*ATAN('Exhibit4_Impact-Test'!$Y$25*S_RDY_SP)+'Exhibit4_Impact-Test'!$Y$26</f>
        <v>0.58147787241921978</v>
      </c>
      <c r="W623" s="172">
        <f t="shared" si="272"/>
        <v>0.5869210209627006</v>
      </c>
      <c r="X623" s="149">
        <f>1/PI()*ATAN('Exhibit4_Impact-Test'!$Y$25*S_RS_SP)+'Exhibit4_Impact-Test'!$Y$26</f>
        <v>0.8326224586891684</v>
      </c>
      <c r="Y623" s="172">
        <f t="shared" si="273"/>
        <v>0.83572209805253672</v>
      </c>
      <c r="Z623" s="149">
        <f>1/PI()*ATAN('Exhibit4_Impact-Test'!$Y$25*S_5050_SP)+'Exhibit4_Impact-Test'!$Y$26</f>
        <v>0.5</v>
      </c>
      <c r="AA623" s="149">
        <f t="shared" si="274"/>
        <v>0.50560184061833324</v>
      </c>
      <c r="AB623" s="195">
        <f>VLOOKUP(_xlfn.NUMBERVALUE(LEFT(A623,4)),Transactioncosts!$C:$G,5,FALSE)</f>
        <v>65</v>
      </c>
      <c r="AC623" s="174"/>
      <c r="AD623" s="175">
        <f t="shared" si="275"/>
        <v>1.0171680663844684</v>
      </c>
      <c r="AE623" s="149">
        <f t="shared" si="276"/>
        <v>1.022881735775657</v>
      </c>
      <c r="AF623" s="149">
        <f t="shared" si="277"/>
        <v>1.0153144025941592</v>
      </c>
      <c r="AG623" s="176">
        <f t="shared" si="278"/>
        <v>1.01710434380202</v>
      </c>
      <c r="AH623" s="149">
        <f t="shared" si="279"/>
        <v>1.0184671408270953</v>
      </c>
      <c r="AI623" s="149">
        <f t="shared" si="280"/>
        <v>1.0152779906301399</v>
      </c>
      <c r="AJ623" s="97"/>
      <c r="AK623" s="171">
        <f t="shared" si="281"/>
        <v>1.702236042819643E-2</v>
      </c>
      <c r="AL623" s="149">
        <f t="shared" si="282"/>
        <v>2.2623874984293333E-2</v>
      </c>
      <c r="AM623" s="149">
        <f t="shared" si="283"/>
        <v>1.5198320779591074E-2</v>
      </c>
      <c r="AN623" s="149">
        <f t="shared" si="288"/>
        <v>2.9098477797421984</v>
      </c>
      <c r="AO623" s="149">
        <f t="shared" si="288"/>
        <v>8.022719215138725</v>
      </c>
      <c r="AP623" s="149">
        <f t="shared" si="288"/>
        <v>2.7736820481468243</v>
      </c>
      <c r="AQ623" s="97"/>
      <c r="AR623" s="171">
        <f t="shared" si="284"/>
        <v>1.6959711412115573E-2</v>
      </c>
      <c r="AS623" s="149">
        <f t="shared" si="285"/>
        <v>1.829869384429867E-2</v>
      </c>
      <c r="AT623" s="149">
        <f t="shared" si="286"/>
        <v>1.5162457389040937E-2</v>
      </c>
      <c r="AU623" s="175">
        <f t="shared" si="289"/>
        <v>2.8509323992795719</v>
      </c>
      <c r="AV623" s="149">
        <f t="shared" si="290"/>
        <v>6.7996229995902997</v>
      </c>
      <c r="AW623" s="149">
        <f t="shared" si="291"/>
        <v>2.7456482585383415</v>
      </c>
    </row>
    <row r="624" spans="1:49" ht="15" x14ac:dyDescent="0.25">
      <c r="A624" s="130">
        <v>1922.11</v>
      </c>
      <c r="B624" s="138"/>
      <c r="C624" s="166">
        <f>raw_Data!B630</f>
        <v>8.8000000000000007</v>
      </c>
      <c r="D624" s="167">
        <f>raw_Data!J630</f>
        <v>4.215E-2</v>
      </c>
      <c r="E624" s="167">
        <f>raw_Data!L630</f>
        <v>3.5546735478100278E-3</v>
      </c>
      <c r="F624" s="168">
        <f t="shared" si="266"/>
        <v>9.26</v>
      </c>
      <c r="G624" s="167">
        <f>raw_Data!K630</f>
        <v>4.5518358531317499E-3</v>
      </c>
      <c r="H624" s="167">
        <f t="shared" si="267"/>
        <v>-4.9676025917926414E-2</v>
      </c>
      <c r="I624" s="165"/>
      <c r="J624" s="167">
        <f t="shared" si="268"/>
        <v>1.0003883737166308</v>
      </c>
      <c r="K624" s="167">
        <f t="shared" si="287"/>
        <v>3.9430472644408354E-3</v>
      </c>
      <c r="L624" s="93"/>
      <c r="M624" s="171">
        <f t="shared" si="263"/>
        <v>1.0039430472644408</v>
      </c>
      <c r="N624" s="172">
        <f t="shared" si="269"/>
        <v>0.95487580993520527</v>
      </c>
      <c r="O624" s="170">
        <f t="shared" si="264"/>
        <v>623</v>
      </c>
      <c r="P624" s="170">
        <f t="shared" si="265"/>
        <v>625</v>
      </c>
      <c r="Q624" s="169"/>
      <c r="R624" s="149">
        <f t="shared" si="270"/>
        <v>0.12356301069264224</v>
      </c>
      <c r="S624" s="173">
        <f t="shared" si="271"/>
        <v>-0.93329162218828055</v>
      </c>
      <c r="T624" s="149">
        <v>0</v>
      </c>
      <c r="U624" s="97"/>
      <c r="V624" s="149">
        <f>1/PI()*ATAN('Exhibit4_Impact-Test'!$Y$25*S_RDY_SP)+'Exhibit4_Impact-Test'!$Y$26</f>
        <v>0.57711754673985582</v>
      </c>
      <c r="W624" s="172">
        <f t="shared" si="272"/>
        <v>0.56484336880961983</v>
      </c>
      <c r="X624" s="149">
        <f>1/PI()*ATAN('Exhibit4_Impact-Test'!$Y$25*S_RS_SP)+'Exhibit4_Impact-Test'!$Y$26</f>
        <v>0.15655364442765735</v>
      </c>
      <c r="Y624" s="172">
        <f t="shared" si="273"/>
        <v>0.15005026708428604</v>
      </c>
      <c r="Z624" s="149">
        <f>1/PI()*ATAN('Exhibit4_Impact-Test'!$Y$25*S_5050_SP)+'Exhibit4_Impact-Test'!$Y$26</f>
        <v>0.5</v>
      </c>
      <c r="AA624" s="149">
        <f t="shared" si="274"/>
        <v>0.48747529993677347</v>
      </c>
      <c r="AB624" s="195">
        <f>VLOOKUP(_xlfn.NUMBERVALUE(LEFT(A624,4)),Transactioncosts!$C:$G,5,FALSE)</f>
        <v>65</v>
      </c>
      <c r="AC624" s="174"/>
      <c r="AD624" s="175">
        <f t="shared" si="275"/>
        <v>0.9756254836316901</v>
      </c>
      <c r="AE624" s="149">
        <f t="shared" si="276"/>
        <v>0.99626139243855216</v>
      </c>
      <c r="AF624" s="149">
        <f t="shared" si="277"/>
        <v>0.97940942859982305</v>
      </c>
      <c r="AG624" s="176">
        <f t="shared" si="278"/>
        <v>0.9754361403187255</v>
      </c>
      <c r="AH624" s="149">
        <f t="shared" si="279"/>
        <v>0.99535730670311295</v>
      </c>
      <c r="AI624" s="149">
        <f t="shared" si="280"/>
        <v>0.97932801804941205</v>
      </c>
      <c r="AJ624" s="97"/>
      <c r="AK624" s="171">
        <f t="shared" si="281"/>
        <v>-2.4676491997826594E-2</v>
      </c>
      <c r="AL624" s="149">
        <f t="shared" si="282"/>
        <v>-3.7456136220891073E-3</v>
      </c>
      <c r="AM624" s="149">
        <f t="shared" si="283"/>
        <v>-2.0805512846001753E-2</v>
      </c>
      <c r="AN624" s="149">
        <f t="shared" si="288"/>
        <v>2.885171287744372</v>
      </c>
      <c r="AO624" s="149">
        <f t="shared" si="288"/>
        <v>8.0189736015166364</v>
      </c>
      <c r="AP624" s="149">
        <f t="shared" si="288"/>
        <v>2.7528765353008224</v>
      </c>
      <c r="AQ624" s="97"/>
      <c r="AR624" s="171">
        <f t="shared" si="284"/>
        <v>-2.4870584599756454E-2</v>
      </c>
      <c r="AS624" s="149">
        <f t="shared" si="285"/>
        <v>-4.6535040711287437E-3</v>
      </c>
      <c r="AT624" s="149">
        <f t="shared" si="286"/>
        <v>-2.0888638382399849E-2</v>
      </c>
      <c r="AU624" s="175">
        <f t="shared" si="289"/>
        <v>2.8260618146798153</v>
      </c>
      <c r="AV624" s="149">
        <f t="shared" si="290"/>
        <v>6.7949694955191706</v>
      </c>
      <c r="AW624" s="149">
        <f t="shared" si="291"/>
        <v>2.7247596201559414</v>
      </c>
    </row>
    <row r="625" spans="1:49" ht="15" x14ac:dyDescent="0.25">
      <c r="A625" s="130">
        <v>1922.12</v>
      </c>
      <c r="B625" s="138"/>
      <c r="C625" s="166">
        <f>raw_Data!B631</f>
        <v>8.7799999999999994</v>
      </c>
      <c r="D625" s="167">
        <f>raw_Data!J631</f>
        <v>4.2500000000000003E-2</v>
      </c>
      <c r="E625" s="167">
        <f>raw_Data!L631</f>
        <v>3.5586806258918191E-3</v>
      </c>
      <c r="F625" s="168">
        <f t="shared" si="266"/>
        <v>8.8000000000000007</v>
      </c>
      <c r="G625" s="167">
        <f>raw_Data!K631</f>
        <v>4.8295454545454544E-3</v>
      </c>
      <c r="H625" s="167">
        <f t="shared" si="267"/>
        <v>-2.2727272727274261E-3</v>
      </c>
      <c r="I625" s="165"/>
      <c r="J625" s="167">
        <f t="shared" si="268"/>
        <v>1.0003882700943798</v>
      </c>
      <c r="K625" s="167">
        <f t="shared" si="287"/>
        <v>3.9469507202716247E-3</v>
      </c>
      <c r="L625" s="93"/>
      <c r="M625" s="171">
        <f t="shared" si="263"/>
        <v>1.0039469507202716</v>
      </c>
      <c r="N625" s="172">
        <f t="shared" si="269"/>
        <v>1.0025568181818181</v>
      </c>
      <c r="O625" s="170">
        <f t="shared" si="264"/>
        <v>624</v>
      </c>
      <c r="P625" s="170">
        <f t="shared" si="265"/>
        <v>626</v>
      </c>
      <c r="Q625" s="169"/>
      <c r="R625" s="149">
        <f t="shared" si="270"/>
        <v>0.15205613145091523</v>
      </c>
      <c r="S625" s="173">
        <f t="shared" si="271"/>
        <v>-0.3900070276130097</v>
      </c>
      <c r="T625" s="149">
        <v>0</v>
      </c>
      <c r="U625" s="97"/>
      <c r="V625" s="149">
        <f>1/PI()*ATAN('Exhibit4_Impact-Test'!$Y$25*S_RDY_SP)+'Exhibit4_Impact-Test'!$Y$26</f>
        <v>0.59397310926571889</v>
      </c>
      <c r="W625" s="172">
        <f t="shared" si="272"/>
        <v>0.59363889548003324</v>
      </c>
      <c r="X625" s="149">
        <f>1/PI()*ATAN('Exhibit4_Impact-Test'!$Y$25*S_RS_SP)+'Exhibit4_Impact-Test'!$Y$26</f>
        <v>0.28914038022878119</v>
      </c>
      <c r="Y625" s="172">
        <f t="shared" si="273"/>
        <v>0.28885566418068115</v>
      </c>
      <c r="Z625" s="149">
        <f>1/PI()*ATAN('Exhibit4_Impact-Test'!$Y$25*S_5050_SP)+'Exhibit4_Impact-Test'!$Y$26</f>
        <v>0.5</v>
      </c>
      <c r="AA625" s="149">
        <f t="shared" si="274"/>
        <v>0.49965359333981851</v>
      </c>
      <c r="AB625" s="195">
        <f>VLOOKUP(_xlfn.NUMBERVALUE(LEFT(A625,4)),Transactioncosts!$C:$G,5,FALSE)</f>
        <v>65</v>
      </c>
      <c r="AC625" s="174"/>
      <c r="AD625" s="175">
        <f t="shared" si="275"/>
        <v>1.0031212493741148</v>
      </c>
      <c r="AE625" s="149">
        <f t="shared" si="276"/>
        <v>1.0035450072695347</v>
      </c>
      <c r="AF625" s="149">
        <f t="shared" si="277"/>
        <v>1.003251884451045</v>
      </c>
      <c r="AG625" s="176">
        <f t="shared" si="278"/>
        <v>1.0031108081255131</v>
      </c>
      <c r="AH625" s="149">
        <f t="shared" si="279"/>
        <v>1.0000860205004718</v>
      </c>
      <c r="AI625" s="149">
        <f t="shared" si="280"/>
        <v>1.0032496328077538</v>
      </c>
      <c r="AJ625" s="97"/>
      <c r="AK625" s="171">
        <f t="shared" si="281"/>
        <v>3.1163883875614052E-3</v>
      </c>
      <c r="AL625" s="149">
        <f t="shared" si="282"/>
        <v>3.5387385420188235E-3</v>
      </c>
      <c r="AM625" s="149">
        <f t="shared" si="283"/>
        <v>3.2466085095440634E-3</v>
      </c>
      <c r="AN625" s="149">
        <f t="shared" si="288"/>
        <v>2.8882876761319336</v>
      </c>
      <c r="AO625" s="149">
        <f t="shared" si="288"/>
        <v>8.0225123400586558</v>
      </c>
      <c r="AP625" s="149">
        <f t="shared" si="288"/>
        <v>2.7561231438103664</v>
      </c>
      <c r="AQ625" s="97"/>
      <c r="AR625" s="171">
        <f t="shared" si="284"/>
        <v>3.105979573124625E-3</v>
      </c>
      <c r="AS625" s="149">
        <f t="shared" si="285"/>
        <v>8.6016800920701028E-5</v>
      </c>
      <c r="AT625" s="149">
        <f t="shared" si="286"/>
        <v>3.2443641620847818E-3</v>
      </c>
      <c r="AU625" s="175">
        <f t="shared" si="289"/>
        <v>2.8291677942529398</v>
      </c>
      <c r="AV625" s="149">
        <f t="shared" si="290"/>
        <v>6.7950555123200918</v>
      </c>
      <c r="AW625" s="149">
        <f t="shared" si="291"/>
        <v>2.7280039843180264</v>
      </c>
    </row>
    <row r="626" spans="1:49" ht="15" x14ac:dyDescent="0.25">
      <c r="A626" s="130">
        <v>1923.01</v>
      </c>
      <c r="B626" s="138"/>
      <c r="C626" s="166">
        <f>raw_Data!B632</f>
        <v>8.9</v>
      </c>
      <c r="D626" s="167">
        <f>raw_Data!J632</f>
        <v>4.2641666666666668E-2</v>
      </c>
      <c r="E626" s="167">
        <f>raw_Data!L632</f>
        <v>3.5626875279843873E-3</v>
      </c>
      <c r="F626" s="168">
        <f t="shared" si="266"/>
        <v>8.7799999999999994</v>
      </c>
      <c r="G626" s="167">
        <f>raw_Data!K632</f>
        <v>4.8566818526955208E-3</v>
      </c>
      <c r="H626" s="167">
        <f t="shared" si="267"/>
        <v>1.3667425968109548E-2</v>
      </c>
      <c r="I626" s="165"/>
      <c r="J626" s="167">
        <f t="shared" si="268"/>
        <v>1.0003881665119818</v>
      </c>
      <c r="K626" s="167">
        <f t="shared" si="287"/>
        <v>3.9508540399662007E-3</v>
      </c>
      <c r="L626" s="93"/>
      <c r="M626" s="171">
        <f t="shared" si="263"/>
        <v>1.0039508540399662</v>
      </c>
      <c r="N626" s="172">
        <f t="shared" si="269"/>
        <v>1.0185241078208049</v>
      </c>
      <c r="O626" s="170">
        <f t="shared" si="264"/>
        <v>625</v>
      </c>
      <c r="P626" s="170">
        <f t="shared" si="265"/>
        <v>627</v>
      </c>
      <c r="Q626" s="169"/>
      <c r="R626" s="149">
        <f t="shared" si="270"/>
        <v>0.15424186778720828</v>
      </c>
      <c r="S626" s="173">
        <f t="shared" si="271"/>
        <v>0.79341352577424229</v>
      </c>
      <c r="T626" s="149">
        <v>0</v>
      </c>
      <c r="U626" s="97"/>
      <c r="V626" s="149">
        <f>1/PI()*ATAN('Exhibit4_Impact-Test'!$Y$25*S_RDY_SP)+'Exhibit4_Impact-Test'!$Y$26</f>
        <v>0.59524524141874657</v>
      </c>
      <c r="W626" s="172">
        <f t="shared" si="272"/>
        <v>0.59871257445683512</v>
      </c>
      <c r="X626" s="149">
        <f>1/PI()*ATAN('Exhibit4_Impact-Test'!$Y$25*S_RS_SP)+'Exhibit4_Impact-Test'!$Y$26</f>
        <v>0.82100747480572889</v>
      </c>
      <c r="Y626" s="172">
        <f t="shared" si="273"/>
        <v>0.82311552478344896</v>
      </c>
      <c r="Z626" s="149">
        <f>1/PI()*ATAN('Exhibit4_Impact-Test'!$Y$25*S_5050_SP)+'Exhibit4_Impact-Test'!$Y$26</f>
        <v>0.5</v>
      </c>
      <c r="AA626" s="149">
        <f t="shared" si="274"/>
        <v>0.50360282674832979</v>
      </c>
      <c r="AB626" s="195">
        <f>VLOOKUP(_xlfn.NUMBERVALUE(LEFT(A626,4)),Transactioncosts!$C:$G,5,FALSE)</f>
        <v>60</v>
      </c>
      <c r="AC626" s="174"/>
      <c r="AD626" s="175">
        <f t="shared" si="275"/>
        <v>1.0126255140049982</v>
      </c>
      <c r="AE626" s="149">
        <f t="shared" si="276"/>
        <v>1.0159156043262756</v>
      </c>
      <c r="AF626" s="149">
        <f t="shared" si="277"/>
        <v>1.0112374809303857</v>
      </c>
      <c r="AG626" s="176">
        <f t="shared" si="278"/>
        <v>1.0125849192721181</v>
      </c>
      <c r="AH626" s="149">
        <f t="shared" si="279"/>
        <v>1.0158024752437778</v>
      </c>
      <c r="AI626" s="149">
        <f t="shared" si="280"/>
        <v>1.0112158639698956</v>
      </c>
      <c r="AJ626" s="97"/>
      <c r="AK626" s="171">
        <f t="shared" si="281"/>
        <v>1.2546476764980701E-2</v>
      </c>
      <c r="AL626" s="149">
        <f t="shared" si="282"/>
        <v>1.5790279098071933E-2</v>
      </c>
      <c r="AM626" s="149">
        <f t="shared" si="283"/>
        <v>1.1174809517034871E-2</v>
      </c>
      <c r="AN626" s="149">
        <f t="shared" si="288"/>
        <v>2.9008341528969144</v>
      </c>
      <c r="AO626" s="149">
        <f t="shared" si="288"/>
        <v>8.0383026191567275</v>
      </c>
      <c r="AP626" s="149">
        <f t="shared" si="288"/>
        <v>2.7672979533274011</v>
      </c>
      <c r="AQ626" s="97"/>
      <c r="AR626" s="171">
        <f t="shared" si="284"/>
        <v>1.2506387367633638E-2</v>
      </c>
      <c r="AS626" s="149">
        <f t="shared" si="285"/>
        <v>1.5678916125273376E-2</v>
      </c>
      <c r="AT626" s="149">
        <f t="shared" si="286"/>
        <v>1.1153432548764716E-2</v>
      </c>
      <c r="AU626" s="175">
        <f t="shared" si="289"/>
        <v>2.8416741816205735</v>
      </c>
      <c r="AV626" s="149">
        <f t="shared" si="290"/>
        <v>6.8107344284453655</v>
      </c>
      <c r="AW626" s="149">
        <f t="shared" si="291"/>
        <v>2.7391574168667909</v>
      </c>
    </row>
    <row r="627" spans="1:49" ht="15" x14ac:dyDescent="0.25">
      <c r="A627" s="130">
        <v>1923.02</v>
      </c>
      <c r="B627" s="138"/>
      <c r="C627" s="166">
        <f>raw_Data!B633</f>
        <v>9.2799999999999994</v>
      </c>
      <c r="D627" s="167">
        <f>raw_Data!J633</f>
        <v>4.2775000000000001E-2</v>
      </c>
      <c r="E627" s="167">
        <f>raw_Data!L633</f>
        <v>3.5426512574667779E-3</v>
      </c>
      <c r="F627" s="168">
        <f t="shared" si="266"/>
        <v>8.9</v>
      </c>
      <c r="G627" s="167">
        <f>raw_Data!K633</f>
        <v>4.8061797752808983E-3</v>
      </c>
      <c r="H627" s="167">
        <f t="shared" si="267"/>
        <v>4.2696629213482939E-2</v>
      </c>
      <c r="I627" s="165"/>
      <c r="J627" s="167">
        <f t="shared" si="268"/>
        <v>0.99805942946906567</v>
      </c>
      <c r="K627" s="167">
        <f t="shared" si="287"/>
        <v>1.602080726532451E-3</v>
      </c>
      <c r="L627" s="93"/>
      <c r="M627" s="171">
        <f t="shared" si="263"/>
        <v>1.0016020807265325</v>
      </c>
      <c r="N627" s="172">
        <f t="shared" si="269"/>
        <v>1.0475028089887639</v>
      </c>
      <c r="O627" s="170">
        <f t="shared" si="264"/>
        <v>626</v>
      </c>
      <c r="P627" s="170">
        <f t="shared" si="265"/>
        <v>628</v>
      </c>
      <c r="Q627" s="169"/>
      <c r="R627" s="149">
        <f t="shared" si="270"/>
        <v>0.14858548979637148</v>
      </c>
      <c r="S627" s="173">
        <f t="shared" si="271"/>
        <v>0.9229844325653267</v>
      </c>
      <c r="T627" s="149">
        <v>0</v>
      </c>
      <c r="U627" s="97"/>
      <c r="V627" s="149">
        <f>1/PI()*ATAN('Exhibit4_Impact-Test'!$Y$25*S_RDY_SP)+'Exhibit4_Impact-Test'!$Y$26</f>
        <v>0.59194678564348824</v>
      </c>
      <c r="W627" s="172">
        <f t="shared" si="272"/>
        <v>0.60272382685145198</v>
      </c>
      <c r="X627" s="149">
        <f>1/PI()*ATAN('Exhibit4_Impact-Test'!$Y$25*S_RS_SP)+'Exhibit4_Impact-Test'!$Y$26</f>
        <v>0.84197037186641333</v>
      </c>
      <c r="Y627" s="172">
        <f t="shared" si="273"/>
        <v>0.84784144568243303</v>
      </c>
      <c r="Z627" s="149">
        <f>1/PI()*ATAN('Exhibit4_Impact-Test'!$Y$25*S_5050_SP)+'Exhibit4_Impact-Test'!$Y$26</f>
        <v>0.5</v>
      </c>
      <c r="AA627" s="149">
        <f t="shared" si="274"/>
        <v>0.51120019001775185</v>
      </c>
      <c r="AB627" s="195">
        <f>VLOOKUP(_xlfn.NUMBERVALUE(LEFT(A627,4)),Transactioncosts!$C:$G,5,FALSE)</f>
        <v>60</v>
      </c>
      <c r="AC627" s="174"/>
      <c r="AD627" s="175">
        <f t="shared" si="275"/>
        <v>1.0287728692800555</v>
      </c>
      <c r="AE627" s="149">
        <f t="shared" si="276"/>
        <v>1.0402491339704227</v>
      </c>
      <c r="AF627" s="149">
        <f t="shared" si="277"/>
        <v>1.0245524448576482</v>
      </c>
      <c r="AG627" s="176">
        <f t="shared" si="278"/>
        <v>1.0286511900240991</v>
      </c>
      <c r="AH627" s="149">
        <f t="shared" si="279"/>
        <v>1.0401165552734719</v>
      </c>
      <c r="AI627" s="149">
        <f t="shared" si="280"/>
        <v>1.0244852437175416</v>
      </c>
      <c r="AJ627" s="97"/>
      <c r="AK627" s="171">
        <f t="shared" si="281"/>
        <v>2.8366702924929023E-2</v>
      </c>
      <c r="AL627" s="149">
        <f t="shared" si="282"/>
        <v>3.9460236359944841E-2</v>
      </c>
      <c r="AM627" s="149">
        <f t="shared" si="283"/>
        <v>2.4255878072463929E-2</v>
      </c>
      <c r="AN627" s="149">
        <f t="shared" si="288"/>
        <v>2.9292008558218434</v>
      </c>
      <c r="AO627" s="149">
        <f t="shared" si="288"/>
        <v>8.0777628555166725</v>
      </c>
      <c r="AP627" s="149">
        <f t="shared" si="288"/>
        <v>2.7915538313998649</v>
      </c>
      <c r="AQ627" s="97"/>
      <c r="AR627" s="171">
        <f t="shared" si="284"/>
        <v>2.8248419816934819E-2</v>
      </c>
      <c r="AS627" s="149">
        <f t="shared" si="285"/>
        <v>3.9332779251979859E-2</v>
      </c>
      <c r="AT627" s="149">
        <f t="shared" si="286"/>
        <v>2.4190285193908888E-2</v>
      </c>
      <c r="AU627" s="175">
        <f t="shared" si="289"/>
        <v>2.8699226014375081</v>
      </c>
      <c r="AV627" s="149">
        <f t="shared" si="290"/>
        <v>6.8500672076973457</v>
      </c>
      <c r="AW627" s="149">
        <f t="shared" si="291"/>
        <v>2.7633477020606998</v>
      </c>
    </row>
    <row r="628" spans="1:49" ht="15" x14ac:dyDescent="0.25">
      <c r="A628" s="130">
        <v>1923.03</v>
      </c>
      <c r="B628" s="138"/>
      <c r="C628" s="166">
        <f>raw_Data!B634</f>
        <v>9.43</v>
      </c>
      <c r="D628" s="167">
        <f>raw_Data!J634</f>
        <v>4.2916666666666665E-2</v>
      </c>
      <c r="E628" s="167">
        <f>raw_Data!L634</f>
        <v>3.5226105855981071E-3</v>
      </c>
      <c r="F628" s="168">
        <f t="shared" si="266"/>
        <v>9.2799999999999994</v>
      </c>
      <c r="G628" s="167">
        <f>raw_Data!K634</f>
        <v>4.6246408045977011E-3</v>
      </c>
      <c r="H628" s="167">
        <f t="shared" si="267"/>
        <v>1.6163793103448398E-2</v>
      </c>
      <c r="I628" s="165"/>
      <c r="J628" s="167">
        <f t="shared" si="268"/>
        <v>0.99805683850934512</v>
      </c>
      <c r="K628" s="167">
        <f t="shared" si="287"/>
        <v>1.5794490949432305E-3</v>
      </c>
      <c r="L628" s="93"/>
      <c r="M628" s="171">
        <f t="shared" si="263"/>
        <v>1.0015794490949432</v>
      </c>
      <c r="N628" s="172">
        <f t="shared" si="269"/>
        <v>1.020788433908046</v>
      </c>
      <c r="O628" s="170">
        <f t="shared" si="264"/>
        <v>627</v>
      </c>
      <c r="P628" s="170">
        <f t="shared" si="265"/>
        <v>629</v>
      </c>
      <c r="Q628" s="169"/>
      <c r="R628" s="149">
        <f t="shared" si="270"/>
        <v>0.13247837091029957</v>
      </c>
      <c r="S628" s="173">
        <f t="shared" si="271"/>
        <v>0.82022879457173392</v>
      </c>
      <c r="T628" s="149">
        <v>0</v>
      </c>
      <c r="U628" s="97"/>
      <c r="V628" s="149">
        <f>1/PI()*ATAN('Exhibit4_Impact-Test'!$Y$25*S_RDY_SP)+'Exhibit4_Impact-Test'!$Y$26</f>
        <v>0.58244395085870837</v>
      </c>
      <c r="W628" s="172">
        <f t="shared" si="272"/>
        <v>0.58705673923056545</v>
      </c>
      <c r="X628" s="149">
        <f>1/PI()*ATAN('Exhibit4_Impact-Test'!$Y$25*S_RS_SP)+'Exhibit4_Impact-Test'!$Y$26</f>
        <v>0.82574499619061748</v>
      </c>
      <c r="Y628" s="172">
        <f t="shared" si="273"/>
        <v>0.82846160005260028</v>
      </c>
      <c r="Z628" s="149">
        <f>1/PI()*ATAN('Exhibit4_Impact-Test'!$Y$25*S_5050_SP)+'Exhibit4_Impact-Test'!$Y$26</f>
        <v>0.5</v>
      </c>
      <c r="AA628" s="149">
        <f t="shared" si="274"/>
        <v>0.50474913218671669</v>
      </c>
      <c r="AB628" s="195">
        <f>VLOOKUP(_xlfn.NUMBERVALUE(LEFT(A628,4)),Transactioncosts!$C:$G,5,FALSE)</f>
        <v>60</v>
      </c>
      <c r="AC628" s="174"/>
      <c r="AD628" s="175">
        <f t="shared" si="275"/>
        <v>1.0127676061014719</v>
      </c>
      <c r="AE628" s="149">
        <f t="shared" si="276"/>
        <v>1.0174411721862644</v>
      </c>
      <c r="AF628" s="149">
        <f t="shared" si="277"/>
        <v>1.0111839415014945</v>
      </c>
      <c r="AG628" s="176">
        <f t="shared" si="278"/>
        <v>1.0127275139558938</v>
      </c>
      <c r="AH628" s="149">
        <f t="shared" si="279"/>
        <v>1.013431247117861</v>
      </c>
      <c r="AI628" s="149">
        <f t="shared" si="280"/>
        <v>1.0111554467083741</v>
      </c>
      <c r="AJ628" s="97"/>
      <c r="AK628" s="171">
        <f t="shared" si="281"/>
        <v>1.2686787399292809E-2</v>
      </c>
      <c r="AL628" s="149">
        <f t="shared" si="282"/>
        <v>1.729082063004635E-2</v>
      </c>
      <c r="AM628" s="149">
        <f t="shared" si="283"/>
        <v>1.1121863648968146E-2</v>
      </c>
      <c r="AN628" s="149">
        <f t="shared" si="288"/>
        <v>2.9418876432211363</v>
      </c>
      <c r="AO628" s="149">
        <f t="shared" si="288"/>
        <v>8.0950536761467191</v>
      </c>
      <c r="AP628" s="149">
        <f t="shared" si="288"/>
        <v>2.802675695048833</v>
      </c>
      <c r="AQ628" s="97"/>
      <c r="AR628" s="171">
        <f t="shared" si="284"/>
        <v>1.264719989776163E-2</v>
      </c>
      <c r="AS628" s="149">
        <f t="shared" si="285"/>
        <v>1.3341847527340593E-2</v>
      </c>
      <c r="AT628" s="149">
        <f t="shared" si="286"/>
        <v>1.1093683618169752E-2</v>
      </c>
      <c r="AU628" s="175">
        <f t="shared" si="289"/>
        <v>2.8825698013352699</v>
      </c>
      <c r="AV628" s="149">
        <f t="shared" si="290"/>
        <v>6.863409055224686</v>
      </c>
      <c r="AW628" s="149">
        <f t="shared" si="291"/>
        <v>2.7744413856788697</v>
      </c>
    </row>
    <row r="629" spans="1:49" ht="15" x14ac:dyDescent="0.25">
      <c r="A629" s="130">
        <v>1923.04</v>
      </c>
      <c r="B629" s="138"/>
      <c r="C629" s="166">
        <f>raw_Data!B635</f>
        <v>9.1</v>
      </c>
      <c r="D629" s="167">
        <f>raw_Data!J635</f>
        <v>4.3058333333333337E-2</v>
      </c>
      <c r="E629" s="167">
        <f>raw_Data!L635</f>
        <v>3.5025655103562148E-3</v>
      </c>
      <c r="F629" s="168">
        <f t="shared" si="266"/>
        <v>9.43</v>
      </c>
      <c r="G629" s="167">
        <f>raw_Data!K635</f>
        <v>4.566101095793567E-3</v>
      </c>
      <c r="H629" s="167">
        <f t="shared" si="267"/>
        <v>-3.4994697773064742E-2</v>
      </c>
      <c r="I629" s="165"/>
      <c r="J629" s="167">
        <f t="shared" si="268"/>
        <v>0.99805424256063324</v>
      </c>
      <c r="K629" s="167">
        <f t="shared" si="287"/>
        <v>1.5568080709895682E-3</v>
      </c>
      <c r="L629" s="93"/>
      <c r="M629" s="171">
        <f t="shared" si="263"/>
        <v>1.0015568080709896</v>
      </c>
      <c r="N629" s="172">
        <f t="shared" si="269"/>
        <v>0.96957140332272884</v>
      </c>
      <c r="O629" s="170">
        <f t="shared" si="264"/>
        <v>628</v>
      </c>
      <c r="P629" s="170">
        <f t="shared" si="265"/>
        <v>630</v>
      </c>
      <c r="Q629" s="169"/>
      <c r="R629" s="149">
        <f t="shared" si="270"/>
        <v>0.12900577388560422</v>
      </c>
      <c r="S629" s="173">
        <f t="shared" si="271"/>
        <v>-0.90854473649102108</v>
      </c>
      <c r="T629" s="149">
        <v>0</v>
      </c>
      <c r="U629" s="97"/>
      <c r="V629" s="149">
        <f>1/PI()*ATAN('Exhibit4_Impact-Test'!$Y$25*S_RDY_SP)+'Exhibit4_Impact-Test'!$Y$26</f>
        <v>0.58037471496754411</v>
      </c>
      <c r="W629" s="172">
        <f t="shared" si="272"/>
        <v>0.57245022297374359</v>
      </c>
      <c r="X629" s="149">
        <f>1/PI()*ATAN('Exhibit4_Impact-Test'!$Y$25*S_RS_SP)+'Exhibit4_Impact-Test'!$Y$26</f>
        <v>0.16014075531870625</v>
      </c>
      <c r="Y629" s="172">
        <f t="shared" si="273"/>
        <v>0.15582346342078587</v>
      </c>
      <c r="Z629" s="149">
        <f>1/PI()*ATAN('Exhibit4_Impact-Test'!$Y$25*S_5050_SP)+'Exhibit4_Impact-Test'!$Y$26</f>
        <v>0.5</v>
      </c>
      <c r="AA629" s="149">
        <f t="shared" si="274"/>
        <v>0.49188652352409767</v>
      </c>
      <c r="AB629" s="195">
        <f>VLOOKUP(_xlfn.NUMBERVALUE(LEFT(A629,4)),Transactioncosts!$C:$G,5,FALSE)</f>
        <v>60</v>
      </c>
      <c r="AC629" s="174"/>
      <c r="AD629" s="175">
        <f t="shared" si="275"/>
        <v>0.98299328790709617</v>
      </c>
      <c r="AE629" s="149">
        <f t="shared" si="276"/>
        <v>0.99643464119542857</v>
      </c>
      <c r="AF629" s="149">
        <f t="shared" si="277"/>
        <v>0.98556410569685915</v>
      </c>
      <c r="AG629" s="176">
        <f t="shared" si="278"/>
        <v>0.98286861473429765</v>
      </c>
      <c r="AH629" s="149">
        <f t="shared" si="279"/>
        <v>0.99642829674308231</v>
      </c>
      <c r="AI629" s="149">
        <f t="shared" si="280"/>
        <v>0.9855154248380037</v>
      </c>
      <c r="AJ629" s="97"/>
      <c r="AK629" s="171">
        <f t="shared" si="281"/>
        <v>-1.7152987030107425E-2</v>
      </c>
      <c r="AL629" s="149">
        <f t="shared" si="282"/>
        <v>-3.5717298441433182E-3</v>
      </c>
      <c r="AM629" s="149">
        <f t="shared" si="283"/>
        <v>-1.4541105598954407E-2</v>
      </c>
      <c r="AN629" s="149">
        <f t="shared" si="288"/>
        <v>2.924734656191029</v>
      </c>
      <c r="AO629" s="149">
        <f t="shared" si="288"/>
        <v>8.0914819463025758</v>
      </c>
      <c r="AP629" s="149">
        <f t="shared" si="288"/>
        <v>2.7881345894498786</v>
      </c>
      <c r="AQ629" s="97"/>
      <c r="AR629" s="171">
        <f t="shared" si="284"/>
        <v>-1.7279825210142499E-2</v>
      </c>
      <c r="AS629" s="149">
        <f t="shared" si="285"/>
        <v>-3.5780970179468989E-3</v>
      </c>
      <c r="AT629" s="149">
        <f t="shared" si="286"/>
        <v>-1.4590500722906755E-2</v>
      </c>
      <c r="AU629" s="175">
        <f t="shared" si="289"/>
        <v>2.8652899761251271</v>
      </c>
      <c r="AV629" s="149">
        <f t="shared" si="290"/>
        <v>6.8598309582067394</v>
      </c>
      <c r="AW629" s="149">
        <f t="shared" si="291"/>
        <v>2.7598508849559629</v>
      </c>
    </row>
    <row r="630" spans="1:49" ht="15" x14ac:dyDescent="0.25">
      <c r="A630" s="130">
        <v>1923.05</v>
      </c>
      <c r="B630" s="138"/>
      <c r="C630" s="166">
        <f>raw_Data!B636</f>
        <v>8.67</v>
      </c>
      <c r="D630" s="167">
        <f>raw_Data!J636</f>
        <v>4.3191666666666663E-2</v>
      </c>
      <c r="E630" s="167">
        <f>raw_Data!L636</f>
        <v>3.4825160297176083E-3</v>
      </c>
      <c r="F630" s="168">
        <f t="shared" si="266"/>
        <v>9.1</v>
      </c>
      <c r="G630" s="167">
        <f>raw_Data!K636</f>
        <v>4.7463369963369959E-3</v>
      </c>
      <c r="H630" s="167">
        <f t="shared" si="267"/>
        <v>-4.7252747252747196E-2</v>
      </c>
      <c r="I630" s="165"/>
      <c r="J630" s="167">
        <f t="shared" si="268"/>
        <v>0.99805164161114623</v>
      </c>
      <c r="K630" s="167">
        <f t="shared" si="287"/>
        <v>1.5341576408638424E-3</v>
      </c>
      <c r="L630" s="93"/>
      <c r="M630" s="171">
        <f t="shared" si="263"/>
        <v>1.0015341576408638</v>
      </c>
      <c r="N630" s="172">
        <f t="shared" si="269"/>
        <v>0.95749358974358978</v>
      </c>
      <c r="O630" s="170">
        <f t="shared" si="264"/>
        <v>629</v>
      </c>
      <c r="P630" s="170">
        <f t="shared" si="265"/>
        <v>631</v>
      </c>
      <c r="Q630" s="169"/>
      <c r="R630" s="149">
        <f t="shared" si="270"/>
        <v>0.1507802383373518</v>
      </c>
      <c r="S630" s="173">
        <f t="shared" si="271"/>
        <v>-0.93099115502047691</v>
      </c>
      <c r="T630" s="149">
        <v>0</v>
      </c>
      <c r="U630" s="97"/>
      <c r="V630" s="149">
        <f>1/PI()*ATAN('Exhibit4_Impact-Test'!$Y$25*S_RDY_SP)+'Exhibit4_Impact-Test'!$Y$26</f>
        <v>0.59322908510682415</v>
      </c>
      <c r="W630" s="172">
        <f t="shared" si="272"/>
        <v>0.58233379195644452</v>
      </c>
      <c r="X630" s="149">
        <f>1/PI()*ATAN('Exhibit4_Impact-Test'!$Y$25*S_RS_SP)+'Exhibit4_Impact-Test'!$Y$26</f>
        <v>0.15688087214516022</v>
      </c>
      <c r="Y630" s="172">
        <f t="shared" si="273"/>
        <v>0.15102417911844637</v>
      </c>
      <c r="Z630" s="149">
        <f>1/PI()*ATAN('Exhibit4_Impact-Test'!$Y$25*S_5050_SP)+'Exhibit4_Impact-Test'!$Y$26</f>
        <v>0.5</v>
      </c>
      <c r="AA630" s="149">
        <f t="shared" si="274"/>
        <v>0.48875958547394904</v>
      </c>
      <c r="AB630" s="195">
        <f>VLOOKUP(_xlfn.NUMBERVALUE(LEFT(A630,4)),Transactioncosts!$C:$G,5,FALSE)</f>
        <v>60</v>
      </c>
      <c r="AC630" s="174"/>
      <c r="AD630" s="175">
        <f t="shared" si="275"/>
        <v>0.97540801183957893</v>
      </c>
      <c r="AE630" s="149">
        <f t="shared" si="276"/>
        <v>0.99462503493937127</v>
      </c>
      <c r="AF630" s="149">
        <f t="shared" si="277"/>
        <v>0.97951387369222687</v>
      </c>
      <c r="AG630" s="176">
        <f t="shared" si="278"/>
        <v>0.97524641983923321</v>
      </c>
      <c r="AH630" s="149">
        <f t="shared" si="279"/>
        <v>0.99457706672715096</v>
      </c>
      <c r="AI630" s="149">
        <f t="shared" si="280"/>
        <v>0.97944643120507058</v>
      </c>
      <c r="AJ630" s="97"/>
      <c r="AK630" s="171">
        <f t="shared" si="281"/>
        <v>-2.48994218383615E-2</v>
      </c>
      <c r="AL630" s="149">
        <f t="shared" si="282"/>
        <v>-5.389462156253506E-3</v>
      </c>
      <c r="AM630" s="149">
        <f t="shared" si="283"/>
        <v>-2.0698877642489111E-2</v>
      </c>
      <c r="AN630" s="149">
        <f t="shared" si="288"/>
        <v>2.8998352343526674</v>
      </c>
      <c r="AO630" s="149">
        <f t="shared" si="288"/>
        <v>8.086092484146322</v>
      </c>
      <c r="AP630" s="149">
        <f t="shared" si="288"/>
        <v>2.7674357118073893</v>
      </c>
      <c r="AQ630" s="97"/>
      <c r="AR630" s="171">
        <f t="shared" si="284"/>
        <v>-2.5065101620583383E-2</v>
      </c>
      <c r="AS630" s="149">
        <f t="shared" si="285"/>
        <v>-5.4376907522211224E-3</v>
      </c>
      <c r="AT630" s="149">
        <f t="shared" si="286"/>
        <v>-2.0767733031763033E-2</v>
      </c>
      <c r="AU630" s="175">
        <f t="shared" si="289"/>
        <v>2.840224874504544</v>
      </c>
      <c r="AV630" s="149">
        <f t="shared" si="290"/>
        <v>6.854393267454518</v>
      </c>
      <c r="AW630" s="149">
        <f t="shared" si="291"/>
        <v>2.7390831519241998</v>
      </c>
    </row>
    <row r="631" spans="1:49" ht="15" x14ac:dyDescent="0.25">
      <c r="A631" s="130">
        <v>1923.06</v>
      </c>
      <c r="B631" s="138"/>
      <c r="C631" s="166">
        <f>raw_Data!B637</f>
        <v>8.34</v>
      </c>
      <c r="D631" s="167">
        <f>raw_Data!J637</f>
        <v>4.3333333333333335E-2</v>
      </c>
      <c r="E631" s="167">
        <f>raw_Data!L637</f>
        <v>3.462462141657463E-3</v>
      </c>
      <c r="F631" s="168">
        <f t="shared" si="266"/>
        <v>8.67</v>
      </c>
      <c r="G631" s="167">
        <f>raw_Data!K637</f>
        <v>4.9980776624375242E-3</v>
      </c>
      <c r="H631" s="167">
        <f t="shared" si="267"/>
        <v>-3.8062283737024249E-2</v>
      </c>
      <c r="I631" s="165"/>
      <c r="J631" s="167">
        <f t="shared" si="268"/>
        <v>0.99804903564906833</v>
      </c>
      <c r="K631" s="167">
        <f t="shared" si="287"/>
        <v>1.5114977907257909E-3</v>
      </c>
      <c r="L631" s="93"/>
      <c r="M631" s="171">
        <f t="shared" si="263"/>
        <v>1.0015114977907258</v>
      </c>
      <c r="N631" s="172">
        <f t="shared" si="269"/>
        <v>0.96693579392541329</v>
      </c>
      <c r="O631" s="170">
        <f t="shared" si="264"/>
        <v>630</v>
      </c>
      <c r="P631" s="170">
        <f t="shared" si="265"/>
        <v>632</v>
      </c>
      <c r="Q631" s="169"/>
      <c r="R631" s="149">
        <f t="shared" si="270"/>
        <v>0.17870937905230233</v>
      </c>
      <c r="S631" s="173">
        <f t="shared" si="271"/>
        <v>-0.91617444182495522</v>
      </c>
      <c r="T631" s="149">
        <v>0</v>
      </c>
      <c r="U631" s="97"/>
      <c r="V631" s="149">
        <f>1/PI()*ATAN('Exhibit4_Impact-Test'!$Y$25*S_RDY_SP)+'Exhibit4_Impact-Test'!$Y$26</f>
        <v>0.60926579201405973</v>
      </c>
      <c r="W631" s="172">
        <f t="shared" si="272"/>
        <v>0.60087050184889679</v>
      </c>
      <c r="X631" s="149">
        <f>1/PI()*ATAN('Exhibit4_Impact-Test'!$Y$25*S_RS_SP)+'Exhibit4_Impact-Test'!$Y$26</f>
        <v>0.15901888115515911</v>
      </c>
      <c r="Y631" s="172">
        <f t="shared" si="273"/>
        <v>0.15437649964778649</v>
      </c>
      <c r="Z631" s="149">
        <f>1/PI()*ATAN('Exhibit4_Impact-Test'!$Y$25*S_5050_SP)+'Exhibit4_Impact-Test'!$Y$26</f>
        <v>0.5</v>
      </c>
      <c r="AA631" s="149">
        <f t="shared" si="274"/>
        <v>0.49121751849520728</v>
      </c>
      <c r="AB631" s="195">
        <f>VLOOKUP(_xlfn.NUMBERVALUE(LEFT(A631,4)),Transactioncosts!$C:$G,5,FALSE)</f>
        <v>60</v>
      </c>
      <c r="AC631" s="174"/>
      <c r="AD631" s="175">
        <f t="shared" si="275"/>
        <v>0.98044570419078259</v>
      </c>
      <c r="AE631" s="149">
        <f t="shared" si="276"/>
        <v>0.99601330804691157</v>
      </c>
      <c r="AF631" s="149">
        <f t="shared" si="277"/>
        <v>0.98422364585806954</v>
      </c>
      <c r="AG631" s="176">
        <f t="shared" si="278"/>
        <v>0.98031840974803841</v>
      </c>
      <c r="AH631" s="149">
        <f t="shared" si="279"/>
        <v>0.99597691260910337</v>
      </c>
      <c r="AI631" s="149">
        <f t="shared" si="280"/>
        <v>0.98417095096904084</v>
      </c>
      <c r="AJ631" s="97"/>
      <c r="AK631" s="171">
        <f t="shared" si="281"/>
        <v>-1.9748010513105128E-2</v>
      </c>
      <c r="AL631" s="149">
        <f t="shared" si="282"/>
        <v>-3.9946599939196647E-3</v>
      </c>
      <c r="AM631" s="149">
        <f t="shared" si="283"/>
        <v>-1.5902125378523008E-2</v>
      </c>
      <c r="AN631" s="149">
        <f t="shared" si="288"/>
        <v>2.8800872238395625</v>
      </c>
      <c r="AO631" s="149">
        <f t="shared" si="288"/>
        <v>8.0820978241524024</v>
      </c>
      <c r="AP631" s="149">
        <f t="shared" si="288"/>
        <v>2.7515335864288661</v>
      </c>
      <c r="AQ631" s="97"/>
      <c r="AR631" s="171">
        <f t="shared" si="284"/>
        <v>-1.9877852182501349E-2</v>
      </c>
      <c r="AS631" s="149">
        <f t="shared" si="285"/>
        <v>-4.031201777543748E-3</v>
      </c>
      <c r="AT631" s="149">
        <f t="shared" si="286"/>
        <v>-1.5955666359712687E-2</v>
      </c>
      <c r="AU631" s="175">
        <f t="shared" si="289"/>
        <v>2.8203470223220428</v>
      </c>
      <c r="AV631" s="149">
        <f t="shared" si="290"/>
        <v>6.8503620656769746</v>
      </c>
      <c r="AW631" s="149">
        <f t="shared" si="291"/>
        <v>2.7231274855644871</v>
      </c>
    </row>
    <row r="632" spans="1:49" ht="15" x14ac:dyDescent="0.25">
      <c r="A632" s="130">
        <v>1923.07</v>
      </c>
      <c r="B632" s="138"/>
      <c r="C632" s="166">
        <f>raw_Data!B638</f>
        <v>8.06</v>
      </c>
      <c r="D632" s="167">
        <f>raw_Data!J638</f>
        <v>4.3475000000000007E-2</v>
      </c>
      <c r="E632" s="167">
        <f>raw_Data!L638</f>
        <v>3.4424038441496219E-3</v>
      </c>
      <c r="F632" s="168">
        <f t="shared" si="266"/>
        <v>8.34</v>
      </c>
      <c r="G632" s="167">
        <f>raw_Data!K638</f>
        <v>5.2128297362110318E-3</v>
      </c>
      <c r="H632" s="167">
        <f t="shared" si="267"/>
        <v>-3.3573141486810454E-2</v>
      </c>
      <c r="I632" s="165"/>
      <c r="J632" s="167">
        <f t="shared" si="268"/>
        <v>0.998046424662552</v>
      </c>
      <c r="K632" s="167">
        <f t="shared" si="287"/>
        <v>1.4888285067016227E-3</v>
      </c>
      <c r="L632" s="93"/>
      <c r="M632" s="171">
        <f t="shared" si="263"/>
        <v>1.0014888285067016</v>
      </c>
      <c r="N632" s="172">
        <f t="shared" si="269"/>
        <v>0.97163968824940061</v>
      </c>
      <c r="O632" s="170">
        <f t="shared" si="264"/>
        <v>631</v>
      </c>
      <c r="P632" s="170">
        <f t="shared" si="265"/>
        <v>633</v>
      </c>
      <c r="Q632" s="169"/>
      <c r="R632" s="149">
        <f t="shared" si="270"/>
        <v>0.20176469209283035</v>
      </c>
      <c r="S632" s="173">
        <f t="shared" si="271"/>
        <v>-0.90650990391861752</v>
      </c>
      <c r="T632" s="149">
        <v>0</v>
      </c>
      <c r="U632" s="97"/>
      <c r="V632" s="149">
        <f>1/PI()*ATAN('Exhibit4_Impact-Test'!$Y$25*S_RDY_SP)+'Exhibit4_Impact-Test'!$Y$26</f>
        <v>0.62208624230626719</v>
      </c>
      <c r="W632" s="172">
        <f t="shared" si="272"/>
        <v>0.61494692121793104</v>
      </c>
      <c r="X632" s="149">
        <f>1/PI()*ATAN('Exhibit4_Impact-Test'!$Y$25*S_RS_SP)+'Exhibit4_Impact-Test'!$Y$26</f>
        <v>0.16044240594915937</v>
      </c>
      <c r="Y632" s="172">
        <f t="shared" si="273"/>
        <v>0.15640839443981866</v>
      </c>
      <c r="Z632" s="149">
        <f>1/PI()*ATAN('Exhibit4_Impact-Test'!$Y$25*S_5050_SP)+'Exhibit4_Impact-Test'!$Y$26</f>
        <v>0.5</v>
      </c>
      <c r="AA632" s="149">
        <f t="shared" si="274"/>
        <v>0.49243608817068485</v>
      </c>
      <c r="AB632" s="195">
        <f>VLOOKUP(_xlfn.NUMBERVALUE(LEFT(A632,4)),Transactioncosts!$C:$G,5,FALSE)</f>
        <v>60</v>
      </c>
      <c r="AC632" s="174"/>
      <c r="AD632" s="175">
        <f t="shared" si="275"/>
        <v>0.98292008900796446</v>
      </c>
      <c r="AE632" s="149">
        <f t="shared" si="276"/>
        <v>0.99669976062830634</v>
      </c>
      <c r="AF632" s="149">
        <f t="shared" si="277"/>
        <v>0.98656425837805117</v>
      </c>
      <c r="AG632" s="176">
        <f t="shared" si="278"/>
        <v>0.98281074869305007</v>
      </c>
      <c r="AH632" s="149">
        <f t="shared" si="279"/>
        <v>0.99298016654847765</v>
      </c>
      <c r="AI632" s="149">
        <f t="shared" si="280"/>
        <v>0.98651887490707524</v>
      </c>
      <c r="AJ632" s="97"/>
      <c r="AK632" s="171">
        <f t="shared" si="281"/>
        <v>-1.7227455111992498E-2</v>
      </c>
      <c r="AL632" s="149">
        <f t="shared" si="282"/>
        <v>-3.3056971729909872E-3</v>
      </c>
      <c r="AM632" s="149">
        <f t="shared" si="283"/>
        <v>-1.3526817903329795E-2</v>
      </c>
      <c r="AN632" s="149">
        <f t="shared" si="288"/>
        <v>2.8628597687275699</v>
      </c>
      <c r="AO632" s="149">
        <f t="shared" si="288"/>
        <v>8.0787921269794118</v>
      </c>
      <c r="AP632" s="149">
        <f t="shared" si="288"/>
        <v>2.7380067685255365</v>
      </c>
      <c r="AQ632" s="97"/>
      <c r="AR632" s="171">
        <f t="shared" si="284"/>
        <v>-1.7338701588804174E-2</v>
      </c>
      <c r="AS632" s="149">
        <f t="shared" si="285"/>
        <v>-7.044588400805722E-3</v>
      </c>
      <c r="AT632" s="149">
        <f t="shared" si="286"/>
        <v>-1.3572820497157025E-2</v>
      </c>
      <c r="AU632" s="175">
        <f t="shared" si="289"/>
        <v>2.8030083207332388</v>
      </c>
      <c r="AV632" s="149">
        <f t="shared" si="290"/>
        <v>6.8433174772761687</v>
      </c>
      <c r="AW632" s="149">
        <f t="shared" si="291"/>
        <v>2.7095546650673299</v>
      </c>
    </row>
    <row r="633" spans="1:49" ht="15" x14ac:dyDescent="0.25">
      <c r="A633" s="130">
        <v>1923.08</v>
      </c>
      <c r="B633" s="138"/>
      <c r="C633" s="166">
        <f>raw_Data!B639</f>
        <v>8.1</v>
      </c>
      <c r="D633" s="167">
        <f>raw_Data!J639</f>
        <v>4.3608333333333332E-2</v>
      </c>
      <c r="E633" s="167">
        <f>raw_Data!L639</f>
        <v>3.4223411351659294E-3</v>
      </c>
      <c r="F633" s="168">
        <f t="shared" si="266"/>
        <v>8.06</v>
      </c>
      <c r="G633" s="167">
        <f>raw_Data!K639</f>
        <v>5.4104631927212564E-3</v>
      </c>
      <c r="H633" s="167">
        <f t="shared" si="267"/>
        <v>4.9627791563273682E-3</v>
      </c>
      <c r="I633" s="165"/>
      <c r="J633" s="167">
        <f t="shared" si="268"/>
        <v>0.99804380863965181</v>
      </c>
      <c r="K633" s="167">
        <f t="shared" si="287"/>
        <v>1.4661497748176266E-3</v>
      </c>
      <c r="L633" s="93"/>
      <c r="M633" s="171">
        <f t="shared" si="263"/>
        <v>1.0014661497748176</v>
      </c>
      <c r="N633" s="172">
        <f t="shared" si="269"/>
        <v>1.0103732423490488</v>
      </c>
      <c r="O633" s="170">
        <f t="shared" si="264"/>
        <v>632</v>
      </c>
      <c r="P633" s="170">
        <f t="shared" si="265"/>
        <v>634</v>
      </c>
      <c r="Q633" s="169"/>
      <c r="R633" s="149">
        <f t="shared" si="270"/>
        <v>0.22230756887852932</v>
      </c>
      <c r="S633" s="173">
        <f t="shared" si="271"/>
        <v>0.59044272516680874</v>
      </c>
      <c r="T633" s="149">
        <v>0</v>
      </c>
      <c r="U633" s="97"/>
      <c r="V633" s="149">
        <f>1/PI()*ATAN('Exhibit4_Impact-Test'!$Y$25*S_RDY_SP)+'Exhibit4_Impact-Test'!$Y$26</f>
        <v>0.63317030703699329</v>
      </c>
      <c r="W633" s="172">
        <f t="shared" si="272"/>
        <v>0.63522452189981993</v>
      </c>
      <c r="X633" s="149">
        <f>1/PI()*ATAN('Exhibit4_Impact-Test'!$Y$25*S_RS_SP)+'Exhibit4_Impact-Test'!$Y$26</f>
        <v>0.77634074107792483</v>
      </c>
      <c r="Y633" s="172">
        <f t="shared" si="273"/>
        <v>0.77787447680156452</v>
      </c>
      <c r="Z633" s="149">
        <f>1/PI()*ATAN('Exhibit4_Impact-Test'!$Y$25*S_5050_SP)+'Exhibit4_Impact-Test'!$Y$26</f>
        <v>0.5</v>
      </c>
      <c r="AA633" s="149">
        <f t="shared" si="274"/>
        <v>0.50221366889650876</v>
      </c>
      <c r="AB633" s="195">
        <f>VLOOKUP(_xlfn.NUMBERVALUE(LEFT(A633,4)),Transactioncosts!$C:$G,5,FALSE)</f>
        <v>60</v>
      </c>
      <c r="AC633" s="174"/>
      <c r="AD633" s="175">
        <f t="shared" si="275"/>
        <v>1.0071058563148505</v>
      </c>
      <c r="AE633" s="149">
        <f t="shared" si="276"/>
        <v>1.008381088624746</v>
      </c>
      <c r="AF633" s="149">
        <f t="shared" si="277"/>
        <v>1.0059196960619332</v>
      </c>
      <c r="AG633" s="176">
        <f t="shared" si="278"/>
        <v>1.0070997914476283</v>
      </c>
      <c r="AH633" s="149">
        <f t="shared" si="279"/>
        <v>1.0083101586669814</v>
      </c>
      <c r="AI633" s="149">
        <f t="shared" si="280"/>
        <v>1.0059064140485541</v>
      </c>
      <c r="AJ633" s="97"/>
      <c r="AK633" s="171">
        <f t="shared" si="281"/>
        <v>7.0807286832053002E-3</v>
      </c>
      <c r="AL633" s="149">
        <f t="shared" si="282"/>
        <v>8.3461623127991276E-3</v>
      </c>
      <c r="AM633" s="149">
        <f t="shared" si="283"/>
        <v>5.9022435032255773E-3</v>
      </c>
      <c r="AN633" s="149">
        <f t="shared" si="288"/>
        <v>2.8699404974107749</v>
      </c>
      <c r="AO633" s="149">
        <f t="shared" si="288"/>
        <v>8.087138289292211</v>
      </c>
      <c r="AP633" s="149">
        <f t="shared" si="288"/>
        <v>2.7439090120287619</v>
      </c>
      <c r="AQ633" s="97"/>
      <c r="AR633" s="171">
        <f t="shared" si="284"/>
        <v>7.0747065898515591E-3</v>
      </c>
      <c r="AS633" s="149">
        <f t="shared" si="285"/>
        <v>8.2758194103949162E-3</v>
      </c>
      <c r="AT633" s="149">
        <f t="shared" si="286"/>
        <v>5.8890395654572205E-3</v>
      </c>
      <c r="AU633" s="175">
        <f t="shared" si="289"/>
        <v>2.8100830273230906</v>
      </c>
      <c r="AV633" s="149">
        <f t="shared" si="290"/>
        <v>6.8515932966865636</v>
      </c>
      <c r="AW633" s="149">
        <f t="shared" si="291"/>
        <v>2.7154437046327873</v>
      </c>
    </row>
    <row r="634" spans="1:49" ht="15" x14ac:dyDescent="0.25">
      <c r="A634" s="130">
        <v>1923.09</v>
      </c>
      <c r="B634" s="138"/>
      <c r="C634" s="166">
        <f>raw_Data!B640</f>
        <v>8.15</v>
      </c>
      <c r="D634" s="167">
        <f>raw_Data!J640</f>
        <v>4.3750000000000004E-2</v>
      </c>
      <c r="E634" s="167">
        <f>raw_Data!L640</f>
        <v>3.4022740126777862E-3</v>
      </c>
      <c r="F634" s="168">
        <f t="shared" si="266"/>
        <v>8.1</v>
      </c>
      <c r="G634" s="167">
        <f>raw_Data!K640</f>
        <v>5.4012345679012351E-3</v>
      </c>
      <c r="H634" s="167">
        <f t="shared" si="267"/>
        <v>6.1728395061728669E-3</v>
      </c>
      <c r="I634" s="165"/>
      <c r="J634" s="167">
        <f t="shared" si="268"/>
        <v>0.99804118756854199</v>
      </c>
      <c r="K634" s="167">
        <f t="shared" si="287"/>
        <v>1.4434615812197737E-3</v>
      </c>
      <c r="L634" s="93"/>
      <c r="M634" s="171">
        <f t="shared" si="263"/>
        <v>1.0014434615812198</v>
      </c>
      <c r="N634" s="172">
        <f t="shared" si="269"/>
        <v>1.0115740740740742</v>
      </c>
      <c r="O634" s="170">
        <f t="shared" si="264"/>
        <v>633</v>
      </c>
      <c r="P634" s="170">
        <f t="shared" si="265"/>
        <v>635</v>
      </c>
      <c r="Q634" s="169"/>
      <c r="R634" s="149">
        <f t="shared" si="270"/>
        <v>0.22427341242705295</v>
      </c>
      <c r="S634" s="173">
        <f t="shared" si="271"/>
        <v>0.64332707605091877</v>
      </c>
      <c r="T634" s="149">
        <v>0</v>
      </c>
      <c r="U634" s="97"/>
      <c r="V634" s="149">
        <f>1/PI()*ATAN('Exhibit4_Impact-Test'!$Y$25*S_RDY_SP)+'Exhibit4_Impact-Test'!$Y$26</f>
        <v>0.63421371069613497</v>
      </c>
      <c r="W634" s="172">
        <f t="shared" si="272"/>
        <v>0.63654553008420767</v>
      </c>
      <c r="X634" s="149">
        <f>1/PI()*ATAN('Exhibit4_Impact-Test'!$Y$25*S_RS_SP)+'Exhibit4_Impact-Test'!$Y$26</f>
        <v>0.78969613642899006</v>
      </c>
      <c r="Y634" s="172">
        <f t="shared" si="273"/>
        <v>0.79136284981439975</v>
      </c>
      <c r="Z634" s="149">
        <f>1/PI()*ATAN('Exhibit4_Impact-Test'!$Y$25*S_5050_SP)+'Exhibit4_Impact-Test'!$Y$26</f>
        <v>0.5</v>
      </c>
      <c r="AA634" s="149">
        <f t="shared" si="274"/>
        <v>0.50251627527167975</v>
      </c>
      <c r="AB634" s="195">
        <f>VLOOKUP(_xlfn.NUMBERVALUE(LEFT(A634,4)),Transactioncosts!$C:$G,5,FALSE)</f>
        <v>60</v>
      </c>
      <c r="AC634" s="174"/>
      <c r="AD634" s="175">
        <f t="shared" si="275"/>
        <v>1.0078684349219376</v>
      </c>
      <c r="AE634" s="149">
        <f t="shared" si="276"/>
        <v>1.0094435671264861</v>
      </c>
      <c r="AF634" s="149">
        <f t="shared" si="277"/>
        <v>1.006508767827647</v>
      </c>
      <c r="AG634" s="176">
        <f t="shared" si="278"/>
        <v>1.0078589071421376</v>
      </c>
      <c r="AH634" s="149">
        <f t="shared" si="279"/>
        <v>1.0057491825127696</v>
      </c>
      <c r="AI634" s="149">
        <f t="shared" si="280"/>
        <v>1.006493670176017</v>
      </c>
      <c r="AJ634" s="97"/>
      <c r="AK634" s="171">
        <f t="shared" si="281"/>
        <v>7.8376402198053249E-3</v>
      </c>
      <c r="AL634" s="149">
        <f t="shared" si="282"/>
        <v>9.3992554018373677E-3</v>
      </c>
      <c r="AM634" s="149">
        <f t="shared" si="283"/>
        <v>6.4876772645824738E-3</v>
      </c>
      <c r="AN634" s="149">
        <f t="shared" si="288"/>
        <v>2.8777781376305804</v>
      </c>
      <c r="AO634" s="149">
        <f t="shared" si="288"/>
        <v>8.0965375446940477</v>
      </c>
      <c r="AP634" s="149">
        <f t="shared" si="288"/>
        <v>2.7503966892933445</v>
      </c>
      <c r="AQ634" s="97"/>
      <c r="AR634" s="171">
        <f t="shared" si="284"/>
        <v>7.8281867787557777E-3</v>
      </c>
      <c r="AS634" s="149">
        <f t="shared" si="285"/>
        <v>5.732719033877706E-3</v>
      </c>
      <c r="AT634" s="149">
        <f t="shared" si="286"/>
        <v>6.472677132098534E-3</v>
      </c>
      <c r="AU634" s="175">
        <f t="shared" si="289"/>
        <v>2.8179112141018465</v>
      </c>
      <c r="AV634" s="149">
        <f t="shared" si="290"/>
        <v>6.8573260157204414</v>
      </c>
      <c r="AW634" s="149">
        <f t="shared" si="291"/>
        <v>2.7219163817648857</v>
      </c>
    </row>
    <row r="635" spans="1:49" ht="15" x14ac:dyDescent="0.25">
      <c r="A635" s="130">
        <v>1923.1</v>
      </c>
      <c r="B635" s="138"/>
      <c r="C635" s="166">
        <f>raw_Data!B641</f>
        <v>8.0299999999999994</v>
      </c>
      <c r="D635" s="167">
        <f>raw_Data!J641</f>
        <v>4.3891666666666662E-2</v>
      </c>
      <c r="E635" s="167">
        <f>raw_Data!L641</f>
        <v>3.3822024746541501E-3</v>
      </c>
      <c r="F635" s="168">
        <f t="shared" si="266"/>
        <v>8.15</v>
      </c>
      <c r="G635" s="167">
        <f>raw_Data!K641</f>
        <v>5.3854805725971362E-3</v>
      </c>
      <c r="H635" s="167">
        <f t="shared" si="267"/>
        <v>-1.4723926380368235E-2</v>
      </c>
      <c r="I635" s="165"/>
      <c r="J635" s="167">
        <f t="shared" si="268"/>
        <v>0.99803856143716962</v>
      </c>
      <c r="K635" s="167">
        <f t="shared" si="287"/>
        <v>1.4207639118237747E-3</v>
      </c>
      <c r="L635" s="93"/>
      <c r="M635" s="171">
        <f t="shared" si="263"/>
        <v>1.0014207639118238</v>
      </c>
      <c r="N635" s="172">
        <f t="shared" si="269"/>
        <v>0.99066155419222901</v>
      </c>
      <c r="O635" s="170">
        <f t="shared" si="264"/>
        <v>634</v>
      </c>
      <c r="P635" s="170">
        <f t="shared" si="265"/>
        <v>636</v>
      </c>
      <c r="Q635" s="169"/>
      <c r="R635" s="149">
        <f t="shared" si="270"/>
        <v>0.22567841883551029</v>
      </c>
      <c r="S635" s="173">
        <f t="shared" si="271"/>
        <v>-0.8123007613894061</v>
      </c>
      <c r="T635" s="149">
        <v>0</v>
      </c>
      <c r="U635" s="97"/>
      <c r="V635" s="149">
        <f>1/PI()*ATAN('Exhibit4_Impact-Test'!$Y$25*S_RDY_SP)+'Exhibit4_Impact-Test'!$Y$26</f>
        <v>0.63495756678422299</v>
      </c>
      <c r="W635" s="172">
        <f t="shared" si="272"/>
        <v>0.63245016043377522</v>
      </c>
      <c r="X635" s="149">
        <f>1/PI()*ATAN('Exhibit4_Impact-Test'!$Y$25*S_RS_SP)+'Exhibit4_Impact-Test'!$Y$26</f>
        <v>0.17563208086164184</v>
      </c>
      <c r="Y635" s="172">
        <f t="shared" si="273"/>
        <v>0.17407357302614951</v>
      </c>
      <c r="Z635" s="149">
        <f>1/PI()*ATAN('Exhibit4_Impact-Test'!$Y$25*S_5050_SP)+'Exhibit4_Impact-Test'!$Y$26</f>
        <v>0.5</v>
      </c>
      <c r="AA635" s="149">
        <f t="shared" si="274"/>
        <v>0.49729950674683093</v>
      </c>
      <c r="AB635" s="195">
        <f>VLOOKUP(_xlfn.NUMBERVALUE(LEFT(A635,4)),Transactioncosts!$C:$G,5,FALSE)</f>
        <v>60</v>
      </c>
      <c r="AC635" s="174"/>
      <c r="AD635" s="175">
        <f t="shared" si="275"/>
        <v>0.99458912228774865</v>
      </c>
      <c r="AE635" s="149">
        <f t="shared" si="276"/>
        <v>0.99953110152034452</v>
      </c>
      <c r="AF635" s="149">
        <f t="shared" si="277"/>
        <v>0.99604115905202639</v>
      </c>
      <c r="AG635" s="176">
        <f t="shared" si="278"/>
        <v>0.99453866475736807</v>
      </c>
      <c r="AH635" s="149">
        <f t="shared" si="279"/>
        <v>0.9955455262906352</v>
      </c>
      <c r="AI635" s="149">
        <f t="shared" si="280"/>
        <v>0.99602495609250741</v>
      </c>
      <c r="AJ635" s="97"/>
      <c r="AK635" s="171">
        <f t="shared" si="281"/>
        <v>-5.4255695321195393E-3</v>
      </c>
      <c r="AL635" s="149">
        <f t="shared" si="282"/>
        <v>-4.6900844692458938E-4</v>
      </c>
      <c r="AM635" s="149">
        <f t="shared" si="283"/>
        <v>-3.9666979019421346E-3</v>
      </c>
      <c r="AN635" s="149">
        <f t="shared" si="288"/>
        <v>2.872352568098461</v>
      </c>
      <c r="AO635" s="149">
        <f t="shared" si="288"/>
        <v>8.0960685362471239</v>
      </c>
      <c r="AP635" s="149">
        <f t="shared" si="288"/>
        <v>2.7464299913914023</v>
      </c>
      <c r="AQ635" s="97"/>
      <c r="AR635" s="171">
        <f t="shared" si="284"/>
        <v>-5.4763028542520048E-3</v>
      </c>
      <c r="AS635" s="149">
        <f t="shared" si="285"/>
        <v>-4.4644244385482132E-3</v>
      </c>
      <c r="AT635" s="149">
        <f t="shared" si="286"/>
        <v>-3.9829653936645833E-3</v>
      </c>
      <c r="AU635" s="175">
        <f t="shared" si="289"/>
        <v>2.8124349112475944</v>
      </c>
      <c r="AV635" s="149">
        <f t="shared" si="290"/>
        <v>6.8528615912818935</v>
      </c>
      <c r="AW635" s="149">
        <f t="shared" si="291"/>
        <v>2.717933416371221</v>
      </c>
    </row>
    <row r="636" spans="1:49" ht="15" x14ac:dyDescent="0.25">
      <c r="A636" s="130">
        <v>1923.11</v>
      </c>
      <c r="B636" s="138"/>
      <c r="C636" s="166">
        <f>raw_Data!B642</f>
        <v>8.27</v>
      </c>
      <c r="D636" s="167">
        <f>raw_Data!J642</f>
        <v>4.4025000000000002E-2</v>
      </c>
      <c r="E636" s="167">
        <f>raw_Data!L642</f>
        <v>3.3621265190633132E-3</v>
      </c>
      <c r="F636" s="168">
        <f t="shared" si="266"/>
        <v>8.0299999999999994</v>
      </c>
      <c r="G636" s="167">
        <f>raw_Data!K642</f>
        <v>5.4825653798256544E-3</v>
      </c>
      <c r="H636" s="167">
        <f t="shared" si="267"/>
        <v>2.9887920298879322E-2</v>
      </c>
      <c r="I636" s="165"/>
      <c r="J636" s="167">
        <f t="shared" si="268"/>
        <v>0.99803593023362236</v>
      </c>
      <c r="K636" s="167">
        <f t="shared" si="287"/>
        <v>1.3980567526856724E-3</v>
      </c>
      <c r="L636" s="93"/>
      <c r="M636" s="171">
        <f t="shared" si="263"/>
        <v>1.0013980567526857</v>
      </c>
      <c r="N636" s="172">
        <f t="shared" si="269"/>
        <v>1.0353704856787049</v>
      </c>
      <c r="O636" s="170">
        <f t="shared" si="264"/>
        <v>635</v>
      </c>
      <c r="P636" s="170">
        <f t="shared" si="265"/>
        <v>637</v>
      </c>
      <c r="Q636" s="169"/>
      <c r="R636" s="149">
        <f t="shared" si="270"/>
        <v>0.2369337742003122</v>
      </c>
      <c r="S636" s="173">
        <f t="shared" si="271"/>
        <v>0.89834114837277645</v>
      </c>
      <c r="T636" s="149">
        <v>0</v>
      </c>
      <c r="U636" s="97"/>
      <c r="V636" s="149">
        <f>1/PI()*ATAN('Exhibit4_Impact-Test'!$Y$25*S_RDY_SP)+'Exhibit4_Impact-Test'!$Y$26</f>
        <v>0.64085974883053287</v>
      </c>
      <c r="W636" s="172">
        <f t="shared" si="272"/>
        <v>0.64850173134855194</v>
      </c>
      <c r="X636" s="149">
        <f>1/PI()*ATAN('Exhibit4_Impact-Test'!$Y$25*S_RS_SP)+'Exhibit4_Impact-Test'!$Y$26</f>
        <v>0.83833611131103036</v>
      </c>
      <c r="Y636" s="172">
        <f t="shared" si="273"/>
        <v>0.842806773513886</v>
      </c>
      <c r="Z636" s="149">
        <f>1/PI()*ATAN('Exhibit4_Impact-Test'!$Y$25*S_5050_SP)+'Exhibit4_Impact-Test'!$Y$26</f>
        <v>0.5</v>
      </c>
      <c r="AA636" s="149">
        <f t="shared" si="274"/>
        <v>0.50833978633759347</v>
      </c>
      <c r="AB636" s="195">
        <f>VLOOKUP(_xlfn.NUMBERVALUE(LEFT(A636,4)),Transactioncosts!$C:$G,5,FALSE)</f>
        <v>60</v>
      </c>
      <c r="AC636" s="174"/>
      <c r="AD636" s="175">
        <f t="shared" si="275"/>
        <v>1.0231696190213775</v>
      </c>
      <c r="AE636" s="149">
        <f t="shared" si="276"/>
        <v>1.029878370710315</v>
      </c>
      <c r="AF636" s="149">
        <f t="shared" si="277"/>
        <v>1.0183842712156954</v>
      </c>
      <c r="AG636" s="176">
        <f t="shared" si="278"/>
        <v>1.0230936152499912</v>
      </c>
      <c r="AH636" s="149">
        <f t="shared" si="279"/>
        <v>1.029861681500118</v>
      </c>
      <c r="AI636" s="149">
        <f t="shared" si="280"/>
        <v>1.0183342324976699</v>
      </c>
      <c r="AJ636" s="97"/>
      <c r="AK636" s="171">
        <f t="shared" si="281"/>
        <v>2.2905278720270223E-2</v>
      </c>
      <c r="AL636" s="149">
        <f t="shared" si="282"/>
        <v>2.9440708579747808E-2</v>
      </c>
      <c r="AM636" s="149">
        <f t="shared" si="283"/>
        <v>1.8217323538192217E-2</v>
      </c>
      <c r="AN636" s="149">
        <f t="shared" si="288"/>
        <v>2.8952578468187311</v>
      </c>
      <c r="AO636" s="149">
        <f t="shared" si="288"/>
        <v>8.1255092448268709</v>
      </c>
      <c r="AP636" s="149">
        <f t="shared" si="288"/>
        <v>2.7646473149295945</v>
      </c>
      <c r="AQ636" s="97"/>
      <c r="AR636" s="171">
        <f t="shared" si="284"/>
        <v>2.2830993290958588E-2</v>
      </c>
      <c r="AS636" s="149">
        <f t="shared" si="285"/>
        <v>2.9424503418150463E-2</v>
      </c>
      <c r="AT636" s="149">
        <f t="shared" si="286"/>
        <v>1.8168186931494339E-2</v>
      </c>
      <c r="AU636" s="175">
        <f t="shared" si="289"/>
        <v>2.8352659045385531</v>
      </c>
      <c r="AV636" s="149">
        <f t="shared" si="290"/>
        <v>6.8822860947000439</v>
      </c>
      <c r="AW636" s="149">
        <f t="shared" si="291"/>
        <v>2.7361016033027155</v>
      </c>
    </row>
    <row r="637" spans="1:49" ht="15" x14ac:dyDescent="0.25">
      <c r="A637" s="130">
        <v>1923.12</v>
      </c>
      <c r="B637" s="138"/>
      <c r="C637" s="166">
        <f>raw_Data!B643</f>
        <v>8.5500000000000007</v>
      </c>
      <c r="D637" s="167">
        <f>raw_Data!J643</f>
        <v>4.4166666666666667E-2</v>
      </c>
      <c r="E637" s="167">
        <f>raw_Data!L643</f>
        <v>3.3420461438717908E-3</v>
      </c>
      <c r="F637" s="168">
        <f t="shared" si="266"/>
        <v>8.27</v>
      </c>
      <c r="G637" s="167">
        <f>raw_Data!K643</f>
        <v>5.3405884723901655E-3</v>
      </c>
      <c r="H637" s="167">
        <f t="shared" si="267"/>
        <v>3.3857315598549098E-2</v>
      </c>
      <c r="I637" s="165"/>
      <c r="J637" s="167">
        <f t="shared" si="268"/>
        <v>0.9980332939458465</v>
      </c>
      <c r="K637" s="167">
        <f t="shared" si="287"/>
        <v>1.375340089718291E-3</v>
      </c>
      <c r="L637" s="93"/>
      <c r="M637" s="171">
        <f t="shared" si="263"/>
        <v>1.0013753400897183</v>
      </c>
      <c r="N637" s="172">
        <f t="shared" si="269"/>
        <v>1.0391979040709394</v>
      </c>
      <c r="O637" s="170">
        <f t="shared" si="264"/>
        <v>636</v>
      </c>
      <c r="P637" s="170">
        <f t="shared" si="265"/>
        <v>638</v>
      </c>
      <c r="Q637" s="169"/>
      <c r="R637" s="149">
        <f t="shared" si="270"/>
        <v>0.22733847486328179</v>
      </c>
      <c r="S637" s="173">
        <f t="shared" si="271"/>
        <v>0.90966746603995063</v>
      </c>
      <c r="T637" s="149">
        <v>0</v>
      </c>
      <c r="U637" s="97"/>
      <c r="V637" s="149">
        <f>1/PI()*ATAN('Exhibit4_Impact-Test'!$Y$25*S_RDY_SP)+'Exhibit4_Impact-Test'!$Y$26</f>
        <v>0.63583443611752344</v>
      </c>
      <c r="W637" s="172">
        <f t="shared" si="272"/>
        <v>0.64437507407740624</v>
      </c>
      <c r="X637" s="149">
        <f>1/PI()*ATAN('Exhibit4_Impact-Test'!$Y$25*S_RS_SP)+'Exhibit4_Impact-Test'!$Y$26</f>
        <v>0.84002523848107091</v>
      </c>
      <c r="Y637" s="172">
        <f t="shared" si="273"/>
        <v>0.84494486970072757</v>
      </c>
      <c r="Z637" s="149">
        <f>1/PI()*ATAN('Exhibit4_Impact-Test'!$Y$25*S_5050_SP)+'Exhibit4_Impact-Test'!$Y$26</f>
        <v>0.5</v>
      </c>
      <c r="AA637" s="149">
        <f t="shared" si="274"/>
        <v>0.50926763204640035</v>
      </c>
      <c r="AB637" s="195">
        <f>VLOOKUP(_xlfn.NUMBERVALUE(LEFT(A637,4)),Transactioncosts!$C:$G,5,FALSE)</f>
        <v>60</v>
      </c>
      <c r="AC637" s="174"/>
      <c r="AD637" s="175">
        <f t="shared" si="275"/>
        <v>1.025424228731237</v>
      </c>
      <c r="AE637" s="149">
        <f t="shared" si="276"/>
        <v>1.0331472484180091</v>
      </c>
      <c r="AF637" s="149">
        <f t="shared" si="277"/>
        <v>1.0202866220803288</v>
      </c>
      <c r="AG637" s="176">
        <f t="shared" si="278"/>
        <v>1.0253363987721622</v>
      </c>
      <c r="AH637" s="149">
        <f t="shared" si="279"/>
        <v>1.0331157158048521</v>
      </c>
      <c r="AI637" s="149">
        <f t="shared" si="280"/>
        <v>1.0202310162880504</v>
      </c>
      <c r="AJ637" s="97"/>
      <c r="AK637" s="171">
        <f t="shared" si="281"/>
        <v>2.5106408653981956E-2</v>
      </c>
      <c r="AL637" s="149">
        <f t="shared" si="282"/>
        <v>3.2609724430128627E-2</v>
      </c>
      <c r="AM637" s="149">
        <f t="shared" si="283"/>
        <v>2.0083589862039286E-2</v>
      </c>
      <c r="AN637" s="149">
        <f t="shared" si="288"/>
        <v>2.9203642554727129</v>
      </c>
      <c r="AO637" s="149">
        <f t="shared" si="288"/>
        <v>8.158118969257</v>
      </c>
      <c r="AP637" s="149">
        <f t="shared" si="288"/>
        <v>2.7847309047916338</v>
      </c>
      <c r="AQ637" s="97"/>
      <c r="AR637" s="171">
        <f t="shared" si="284"/>
        <v>2.5020752670586788E-2</v>
      </c>
      <c r="AS637" s="149">
        <f t="shared" si="285"/>
        <v>3.257920303599298E-2</v>
      </c>
      <c r="AT637" s="149">
        <f t="shared" si="286"/>
        <v>2.0029088208883564E-2</v>
      </c>
      <c r="AU637" s="175">
        <f t="shared" si="289"/>
        <v>2.8602866572091399</v>
      </c>
      <c r="AV637" s="149">
        <f t="shared" si="290"/>
        <v>6.9148652977360365</v>
      </c>
      <c r="AW637" s="149">
        <f t="shared" si="291"/>
        <v>2.7561306915115988</v>
      </c>
    </row>
    <row r="638" spans="1:49" ht="15" x14ac:dyDescent="0.25">
      <c r="A638" s="130">
        <v>1924.01</v>
      </c>
      <c r="B638" s="138"/>
      <c r="C638" s="166">
        <f>raw_Data!B644</f>
        <v>8.83</v>
      </c>
      <c r="D638" s="167">
        <f>raw_Data!J644</f>
        <v>4.4308333333333332E-2</v>
      </c>
      <c r="E638" s="167">
        <f>raw_Data!L644</f>
        <v>3.3219613470447662E-3</v>
      </c>
      <c r="F638" s="168">
        <f t="shared" si="266"/>
        <v>8.5500000000000007</v>
      </c>
      <c r="G638" s="167">
        <f>raw_Data!K644</f>
        <v>5.1822612085769973E-3</v>
      </c>
      <c r="H638" s="167">
        <f t="shared" si="267"/>
        <v>3.274853801169586E-2</v>
      </c>
      <c r="I638" s="165"/>
      <c r="J638" s="167">
        <f t="shared" si="268"/>
        <v>0.99803065256179968</v>
      </c>
      <c r="K638" s="167">
        <f t="shared" si="287"/>
        <v>1.3526139088444467E-3</v>
      </c>
      <c r="L638" s="93"/>
      <c r="M638" s="171">
        <f t="shared" si="263"/>
        <v>1.0013526139088444</v>
      </c>
      <c r="N638" s="172">
        <f t="shared" si="269"/>
        <v>1.0379307992202729</v>
      </c>
      <c r="O638" s="170">
        <f t="shared" si="264"/>
        <v>637</v>
      </c>
      <c r="P638" s="170">
        <f t="shared" si="265"/>
        <v>639</v>
      </c>
      <c r="Q638" s="169"/>
      <c r="R638" s="149">
        <f t="shared" si="270"/>
        <v>0.2158785445689691</v>
      </c>
      <c r="S638" s="173">
        <f t="shared" si="271"/>
        <v>0.90739839151768853</v>
      </c>
      <c r="T638" s="149">
        <v>0</v>
      </c>
      <c r="U638" s="97"/>
      <c r="V638" s="149">
        <f>1/PI()*ATAN('Exhibit4_Impact-Test'!$Y$25*S_RDY_SP)+'Exhibit4_Impact-Test'!$Y$26</f>
        <v>0.62973674756495179</v>
      </c>
      <c r="W638" s="172">
        <f t="shared" si="272"/>
        <v>0.63806257956857737</v>
      </c>
      <c r="X638" s="149">
        <f>1/PI()*ATAN('Exhibit4_Impact-Test'!$Y$25*S_RS_SP)+'Exhibit4_Impact-Test'!$Y$26</f>
        <v>0.83968943417455577</v>
      </c>
      <c r="Y638" s="172">
        <f t="shared" si="273"/>
        <v>0.84446027721951067</v>
      </c>
      <c r="Z638" s="149">
        <f>1/PI()*ATAN('Exhibit4_Impact-Test'!$Y$25*S_5050_SP)+'Exhibit4_Impact-Test'!$Y$26</f>
        <v>0.5</v>
      </c>
      <c r="AA638" s="149">
        <f t="shared" si="274"/>
        <v>0.50896839180761588</v>
      </c>
      <c r="AB638" s="195">
        <f>VLOOKUP(_xlfn.NUMBERVALUE(LEFT(A638,4)),Transactioncosts!$C:$G,5,FALSE)</f>
        <v>55</v>
      </c>
      <c r="AC638" s="174"/>
      <c r="AD638" s="175">
        <f t="shared" si="275"/>
        <v>1.0243872413586916</v>
      </c>
      <c r="AE638" s="149">
        <f t="shared" si="276"/>
        <v>1.0320669296361298</v>
      </c>
      <c r="AF638" s="149">
        <f t="shared" si="277"/>
        <v>1.0196417065645587</v>
      </c>
      <c r="AG638" s="176">
        <f t="shared" si="278"/>
        <v>1.0243084801374451</v>
      </c>
      <c r="AH638" s="149">
        <f t="shared" si="279"/>
        <v>1.0316722415837176</v>
      </c>
      <c r="AI638" s="149">
        <f t="shared" si="280"/>
        <v>1.0195923804096167</v>
      </c>
      <c r="AJ638" s="97"/>
      <c r="AK638" s="171">
        <f t="shared" si="281"/>
        <v>2.4094620520154406E-2</v>
      </c>
      <c r="AL638" s="149">
        <f t="shared" si="282"/>
        <v>3.1563519254997265E-2</v>
      </c>
      <c r="AM638" s="149">
        <f t="shared" si="283"/>
        <v>1.9451297513136345E-2</v>
      </c>
      <c r="AN638" s="149">
        <f t="shared" si="288"/>
        <v>2.9444588759928672</v>
      </c>
      <c r="AO638" s="149">
        <f t="shared" si="288"/>
        <v>8.1896824885119965</v>
      </c>
      <c r="AP638" s="149">
        <f t="shared" si="288"/>
        <v>2.8041822023047702</v>
      </c>
      <c r="AQ638" s="97"/>
      <c r="AR638" s="171">
        <f t="shared" si="284"/>
        <v>2.4017731384829041E-2</v>
      </c>
      <c r="AS638" s="149">
        <f t="shared" si="285"/>
        <v>3.1181021250667646E-2</v>
      </c>
      <c r="AT638" s="149">
        <f t="shared" si="286"/>
        <v>1.9402920374614972E-2</v>
      </c>
      <c r="AU638" s="175">
        <f t="shared" si="289"/>
        <v>2.8843043885939688</v>
      </c>
      <c r="AV638" s="149">
        <f t="shared" si="290"/>
        <v>6.9460463189867045</v>
      </c>
      <c r="AW638" s="149">
        <f t="shared" si="291"/>
        <v>2.7755336118862139</v>
      </c>
    </row>
    <row r="639" spans="1:49" ht="15" x14ac:dyDescent="0.25">
      <c r="A639" s="130">
        <v>1924.02</v>
      </c>
      <c r="B639" s="138"/>
      <c r="C639" s="166">
        <f>raw_Data!B645</f>
        <v>8.8699999999999992</v>
      </c>
      <c r="D639" s="167">
        <f>raw_Data!J645</f>
        <v>4.4441666666666664E-2</v>
      </c>
      <c r="E639" s="167">
        <f>raw_Data!L645</f>
        <v>3.3085690250236333E-3</v>
      </c>
      <c r="F639" s="168">
        <f t="shared" si="266"/>
        <v>8.83</v>
      </c>
      <c r="G639" s="167">
        <f>raw_Data!K645</f>
        <v>5.0330313325783315E-3</v>
      </c>
      <c r="H639" s="167">
        <f t="shared" si="267"/>
        <v>4.5300113250281715E-3</v>
      </c>
      <c r="I639" s="165"/>
      <c r="J639" s="167">
        <f t="shared" si="268"/>
        <v>0.99868538564032538</v>
      </c>
      <c r="K639" s="167">
        <f t="shared" si="287"/>
        <v>1.9939546653491291E-3</v>
      </c>
      <c r="L639" s="93"/>
      <c r="M639" s="171">
        <f t="shared" si="263"/>
        <v>1.0019939546653491</v>
      </c>
      <c r="N639" s="172">
        <f t="shared" si="269"/>
        <v>1.0095630426576065</v>
      </c>
      <c r="O639" s="170">
        <f t="shared" si="264"/>
        <v>638</v>
      </c>
      <c r="P639" s="170">
        <f t="shared" si="265"/>
        <v>640</v>
      </c>
      <c r="Q639" s="169"/>
      <c r="R639" s="149">
        <f t="shared" si="270"/>
        <v>0.20479610828465183</v>
      </c>
      <c r="S639" s="173">
        <f t="shared" si="271"/>
        <v>0.5769265271566768</v>
      </c>
      <c r="T639" s="149">
        <v>0</v>
      </c>
      <c r="U639" s="97"/>
      <c r="V639" s="149">
        <f>1/PI()*ATAN('Exhibit4_Impact-Test'!$Y$25*S_RDY_SP)+'Exhibit4_Impact-Test'!$Y$26</f>
        <v>0.62374235752373863</v>
      </c>
      <c r="W639" s="172">
        <f t="shared" si="272"/>
        <v>0.62550688137045496</v>
      </c>
      <c r="X639" s="149">
        <f>1/PI()*ATAN('Exhibit4_Impact-Test'!$Y$25*S_RS_SP)+'Exhibit4_Impact-Test'!$Y$26</f>
        <v>0.77269881314458955</v>
      </c>
      <c r="Y639" s="172">
        <f t="shared" si="273"/>
        <v>0.77401786782678239</v>
      </c>
      <c r="Z639" s="149">
        <f>1/PI()*ATAN('Exhibit4_Impact-Test'!$Y$25*S_5050_SP)+'Exhibit4_Impact-Test'!$Y$26</f>
        <v>0.5</v>
      </c>
      <c r="AA639" s="149">
        <f t="shared" si="274"/>
        <v>0.50188140032878281</v>
      </c>
      <c r="AB639" s="195">
        <f>VLOOKUP(_xlfn.NUMBERVALUE(LEFT(A639,4)),Transactioncosts!$C:$G,5,FALSE)</f>
        <v>55</v>
      </c>
      <c r="AC639" s="174"/>
      <c r="AD639" s="175">
        <f t="shared" si="275"/>
        <v>1.0067151154539444</v>
      </c>
      <c r="AE639" s="149">
        <f t="shared" si="276"/>
        <v>1.0078425799735533</v>
      </c>
      <c r="AF639" s="149">
        <f t="shared" si="277"/>
        <v>1.0057784986614777</v>
      </c>
      <c r="AG639" s="176">
        <f t="shared" si="278"/>
        <v>1.0067092875291885</v>
      </c>
      <c r="AH639" s="149">
        <f t="shared" si="279"/>
        <v>1.0045138732652714</v>
      </c>
      <c r="AI639" s="149">
        <f t="shared" si="280"/>
        <v>1.0057681509596694</v>
      </c>
      <c r="AJ639" s="97"/>
      <c r="AK639" s="171">
        <f t="shared" si="281"/>
        <v>6.6926694949385884E-3</v>
      </c>
      <c r="AL639" s="149">
        <f t="shared" si="282"/>
        <v>7.811986792111961E-3</v>
      </c>
      <c r="AM639" s="149">
        <f t="shared" si="283"/>
        <v>5.7618671773356379E-3</v>
      </c>
      <c r="AN639" s="149">
        <f t="shared" si="288"/>
        <v>2.9511515454878059</v>
      </c>
      <c r="AO639" s="149">
        <f t="shared" si="288"/>
        <v>8.1974944753041079</v>
      </c>
      <c r="AP639" s="149">
        <f t="shared" si="288"/>
        <v>2.8099440694821061</v>
      </c>
      <c r="AQ639" s="97"/>
      <c r="AR639" s="171">
        <f t="shared" si="284"/>
        <v>6.6868804275693064E-3</v>
      </c>
      <c r="AS639" s="149">
        <f t="shared" si="285"/>
        <v>4.5037162927322582E-3</v>
      </c>
      <c r="AT639" s="149">
        <f t="shared" si="286"/>
        <v>5.751578873248492E-3</v>
      </c>
      <c r="AU639" s="175">
        <f t="shared" si="289"/>
        <v>2.890991269021538</v>
      </c>
      <c r="AV639" s="149">
        <f t="shared" si="290"/>
        <v>6.9505500352794369</v>
      </c>
      <c r="AW639" s="149">
        <f t="shared" si="291"/>
        <v>2.7812851907594625</v>
      </c>
    </row>
    <row r="640" spans="1:49" ht="15" x14ac:dyDescent="0.25">
      <c r="A640" s="130">
        <v>1924.03</v>
      </c>
      <c r="B640" s="138"/>
      <c r="C640" s="166">
        <f>raw_Data!B646</f>
        <v>8.6999999999999993</v>
      </c>
      <c r="D640" s="167">
        <f>raw_Data!J646</f>
        <v>4.4583333333333336E-2</v>
      </c>
      <c r="E640" s="167">
        <f>raw_Data!L646</f>
        <v>3.2951747363225703E-3</v>
      </c>
      <c r="F640" s="168">
        <f t="shared" si="266"/>
        <v>8.8699999999999992</v>
      </c>
      <c r="G640" s="167">
        <f>raw_Data!K646</f>
        <v>5.0263059000375809E-3</v>
      </c>
      <c r="H640" s="167">
        <f t="shared" si="267"/>
        <v>-1.916572717023679E-2</v>
      </c>
      <c r="I640" s="165"/>
      <c r="J640" s="167">
        <f t="shared" si="268"/>
        <v>0.9986842075765</v>
      </c>
      <c r="K640" s="167">
        <f t="shared" si="287"/>
        <v>1.9793823128226862E-3</v>
      </c>
      <c r="L640" s="93"/>
      <c r="M640" s="171">
        <f t="shared" si="263"/>
        <v>1.0019793823128227</v>
      </c>
      <c r="N640" s="172">
        <f t="shared" si="269"/>
        <v>0.98586057872980082</v>
      </c>
      <c r="O640" s="170">
        <f t="shared" si="264"/>
        <v>639</v>
      </c>
      <c r="P640" s="170">
        <f t="shared" si="265"/>
        <v>641</v>
      </c>
      <c r="Q640" s="169"/>
      <c r="R640" s="149">
        <f t="shared" si="270"/>
        <v>0.2060903001494449</v>
      </c>
      <c r="S640" s="173">
        <f t="shared" si="271"/>
        <v>-0.85278430984987319</v>
      </c>
      <c r="T640" s="149">
        <v>0</v>
      </c>
      <c r="U640" s="97"/>
      <c r="V640" s="149">
        <f>1/PI()*ATAN('Exhibit4_Impact-Test'!$Y$25*S_RDY_SP)+'Exhibit4_Impact-Test'!$Y$26</f>
        <v>0.62444725868756201</v>
      </c>
      <c r="W640" s="172">
        <f t="shared" si="272"/>
        <v>0.62063637700190255</v>
      </c>
      <c r="X640" s="149">
        <f>1/PI()*ATAN('Exhibit4_Impact-Test'!$Y$25*S_RS_SP)+'Exhibit4_Impact-Test'!$Y$26</f>
        <v>0.16879846632099194</v>
      </c>
      <c r="Y640" s="172">
        <f t="shared" si="273"/>
        <v>0.16653523074496476</v>
      </c>
      <c r="Z640" s="149">
        <f>1/PI()*ATAN('Exhibit4_Impact-Test'!$Y$25*S_5050_SP)+'Exhibit4_Impact-Test'!$Y$26</f>
        <v>0.5</v>
      </c>
      <c r="AA640" s="149">
        <f t="shared" si="274"/>
        <v>0.49594564856856799</v>
      </c>
      <c r="AB640" s="195">
        <f>VLOOKUP(_xlfn.NUMBERVALUE(LEFT(A640,4)),Transactioncosts!$C:$G,5,FALSE)</f>
        <v>55</v>
      </c>
      <c r="AC640" s="174"/>
      <c r="AD640" s="175">
        <f t="shared" si="275"/>
        <v>0.99191403960208135</v>
      </c>
      <c r="AE640" s="149">
        <f t="shared" si="276"/>
        <v>0.99925855298907929</v>
      </c>
      <c r="AF640" s="149">
        <f t="shared" si="277"/>
        <v>0.9939199805213117</v>
      </c>
      <c r="AG640" s="176">
        <f t="shared" si="278"/>
        <v>0.99185544055132113</v>
      </c>
      <c r="AH640" s="149">
        <f t="shared" si="279"/>
        <v>0.99925179925465668</v>
      </c>
      <c r="AI640" s="149">
        <f t="shared" si="280"/>
        <v>0.99389768158843883</v>
      </c>
      <c r="AJ640" s="97"/>
      <c r="AK640" s="171">
        <f t="shared" si="281"/>
        <v>-8.1188290788408116E-3</v>
      </c>
      <c r="AL640" s="149">
        <f t="shared" si="282"/>
        <v>-7.4172201869991629E-4</v>
      </c>
      <c r="AM640" s="149">
        <f t="shared" si="283"/>
        <v>-6.0985780597128756E-3</v>
      </c>
      <c r="AN640" s="149">
        <f t="shared" si="288"/>
        <v>2.9430327164089651</v>
      </c>
      <c r="AO640" s="149">
        <f t="shared" si="288"/>
        <v>8.1967527532854074</v>
      </c>
      <c r="AP640" s="149">
        <f t="shared" si="288"/>
        <v>2.8038454914223934</v>
      </c>
      <c r="AQ640" s="97"/>
      <c r="AR640" s="171">
        <f t="shared" si="284"/>
        <v>-8.1779075669045909E-3</v>
      </c>
      <c r="AS640" s="149">
        <f t="shared" si="285"/>
        <v>-7.4848078721472281E-4</v>
      </c>
      <c r="AT640" s="149">
        <f t="shared" si="286"/>
        <v>-6.1210136515670449E-3</v>
      </c>
      <c r="AU640" s="175">
        <f t="shared" si="289"/>
        <v>2.8828133614546334</v>
      </c>
      <c r="AV640" s="149">
        <f t="shared" si="290"/>
        <v>6.9498015544922218</v>
      </c>
      <c r="AW640" s="149">
        <f t="shared" si="291"/>
        <v>2.7751641771078952</v>
      </c>
    </row>
    <row r="641" spans="1:49" ht="15" x14ac:dyDescent="0.25">
      <c r="A641" s="130">
        <v>1924.04</v>
      </c>
      <c r="B641" s="138"/>
      <c r="C641" s="166">
        <f>raw_Data!B647</f>
        <v>8.5</v>
      </c>
      <c r="D641" s="167">
        <f>raw_Data!J647</f>
        <v>4.4724999999999994E-2</v>
      </c>
      <c r="E641" s="167">
        <f>raw_Data!L647</f>
        <v>3.281778480337616E-3</v>
      </c>
      <c r="F641" s="168">
        <f t="shared" si="266"/>
        <v>8.6999999999999993</v>
      </c>
      <c r="G641" s="167">
        <f>raw_Data!K647</f>
        <v>5.1408045977011495E-3</v>
      </c>
      <c r="H641" s="167">
        <f t="shared" si="267"/>
        <v>-2.2988505747126409E-2</v>
      </c>
      <c r="I641" s="165"/>
      <c r="J641" s="167">
        <f t="shared" si="268"/>
        <v>0.99868302799317132</v>
      </c>
      <c r="K641" s="167">
        <f t="shared" si="287"/>
        <v>1.9648064735089399E-3</v>
      </c>
      <c r="L641" s="93"/>
      <c r="M641" s="171">
        <f t="shared" si="263"/>
        <v>1.0019648064735089</v>
      </c>
      <c r="N641" s="172">
        <f t="shared" si="269"/>
        <v>0.98215229885057476</v>
      </c>
      <c r="O641" s="170">
        <f t="shared" si="264"/>
        <v>640</v>
      </c>
      <c r="P641" s="170">
        <f t="shared" si="265"/>
        <v>642</v>
      </c>
      <c r="Q641" s="169"/>
      <c r="R641" s="149">
        <f t="shared" si="270"/>
        <v>0.21878074711905046</v>
      </c>
      <c r="S641" s="173">
        <f t="shared" si="271"/>
        <v>-0.87463039134121401</v>
      </c>
      <c r="T641" s="149">
        <v>0</v>
      </c>
      <c r="U641" s="97"/>
      <c r="V641" s="149">
        <f>1/PI()*ATAN('Exhibit4_Impact-Test'!$Y$25*S_RDY_SP)+'Exhibit4_Impact-Test'!$Y$26</f>
        <v>0.63129074986740741</v>
      </c>
      <c r="W641" s="172">
        <f t="shared" si="272"/>
        <v>0.62662999968589761</v>
      </c>
      <c r="X641" s="149">
        <f>1/PI()*ATAN('Exhibit4_Impact-Test'!$Y$25*S_RS_SP)+'Exhibit4_Impact-Test'!$Y$26</f>
        <v>0.16530727903176506</v>
      </c>
      <c r="Y641" s="172">
        <f t="shared" si="273"/>
        <v>0.16256994687585877</v>
      </c>
      <c r="Z641" s="149">
        <f>1/PI()*ATAN('Exhibit4_Impact-Test'!$Y$25*S_5050_SP)+'Exhibit4_Impact-Test'!$Y$26</f>
        <v>0.5</v>
      </c>
      <c r="AA641" s="149">
        <f t="shared" si="274"/>
        <v>0.49500722322040114</v>
      </c>
      <c r="AB641" s="195">
        <f>VLOOKUP(_xlfn.NUMBERVALUE(LEFT(A641,4)),Transactioncosts!$C:$G,5,FALSE)</f>
        <v>55</v>
      </c>
      <c r="AC641" s="174"/>
      <c r="AD641" s="175">
        <f t="shared" si="275"/>
        <v>0.98945735367947307</v>
      </c>
      <c r="AE641" s="149">
        <f t="shared" si="276"/>
        <v>0.99868965474756555</v>
      </c>
      <c r="AF641" s="149">
        <f t="shared" si="277"/>
        <v>0.99205855266204179</v>
      </c>
      <c r="AG641" s="176">
        <f t="shared" si="278"/>
        <v>0.98938991118129582</v>
      </c>
      <c r="AH641" s="149">
        <f t="shared" si="279"/>
        <v>0.99824004296569746</v>
      </c>
      <c r="AI641" s="149">
        <f t="shared" si="280"/>
        <v>0.99203109238975395</v>
      </c>
      <c r="AJ641" s="97"/>
      <c r="AK641" s="171">
        <f t="shared" si="281"/>
        <v>-1.0598613726840738E-2</v>
      </c>
      <c r="AL641" s="149">
        <f t="shared" si="282"/>
        <v>-1.3112045054688517E-3</v>
      </c>
      <c r="AM641" s="149">
        <f t="shared" si="283"/>
        <v>-7.973148578233594E-3</v>
      </c>
      <c r="AN641" s="149">
        <f t="shared" si="288"/>
        <v>2.9324341026821243</v>
      </c>
      <c r="AO641" s="149">
        <f t="shared" si="288"/>
        <v>8.1954415487799377</v>
      </c>
      <c r="AP641" s="149">
        <f t="shared" si="288"/>
        <v>2.7958723428441599</v>
      </c>
      <c r="AQ641" s="97"/>
      <c r="AR641" s="171">
        <f t="shared" si="284"/>
        <v>-1.066677714642442E-2</v>
      </c>
      <c r="AS641" s="149">
        <f t="shared" si="285"/>
        <v>-1.7615075782113437E-3</v>
      </c>
      <c r="AT641" s="149">
        <f t="shared" si="286"/>
        <v>-8.0008290536174309E-3</v>
      </c>
      <c r="AU641" s="175">
        <f t="shared" si="289"/>
        <v>2.8721465843082088</v>
      </c>
      <c r="AV641" s="149">
        <f t="shared" si="290"/>
        <v>6.9480400469140102</v>
      </c>
      <c r="AW641" s="149">
        <f t="shared" si="291"/>
        <v>2.7671633480542779</v>
      </c>
    </row>
    <row r="642" spans="1:49" ht="15" x14ac:dyDescent="0.25">
      <c r="A642" s="130">
        <v>1924.05</v>
      </c>
      <c r="B642" s="138"/>
      <c r="C642" s="166">
        <f>raw_Data!B648</f>
        <v>8.4700000000000006</v>
      </c>
      <c r="D642" s="167">
        <f>raw_Data!J648</f>
        <v>4.4858333333333333E-2</v>
      </c>
      <c r="E642" s="167">
        <f>raw_Data!L648</f>
        <v>3.2683802564643649E-3</v>
      </c>
      <c r="F642" s="168">
        <f t="shared" si="266"/>
        <v>8.5</v>
      </c>
      <c r="G642" s="167">
        <f>raw_Data!K648</f>
        <v>5.2774509803921567E-3</v>
      </c>
      <c r="H642" s="167">
        <f t="shared" si="267"/>
        <v>-3.529411764705781E-3</v>
      </c>
      <c r="I642" s="165"/>
      <c r="J642" s="167">
        <f t="shared" si="268"/>
        <v>0.99868184688791994</v>
      </c>
      <c r="K642" s="167">
        <f t="shared" si="287"/>
        <v>1.9502271443843089E-3</v>
      </c>
      <c r="L642" s="93"/>
      <c r="M642" s="171">
        <f t="shared" ref="M642:M705" si="292">interest_mon+bond_approx_price</f>
        <v>1.0019502271443843</v>
      </c>
      <c r="N642" s="172">
        <f t="shared" si="269"/>
        <v>1.0017480392156863</v>
      </c>
      <c r="O642" s="170">
        <f t="shared" ref="O642:O705" si="293">ROW(A642)-1</f>
        <v>641</v>
      </c>
      <c r="P642" s="170">
        <f t="shared" ref="P642:P705" si="294">ROW(A642)+1</f>
        <v>643</v>
      </c>
      <c r="Q642" s="169"/>
      <c r="R642" s="149">
        <f t="shared" si="270"/>
        <v>0.23316029897443441</v>
      </c>
      <c r="S642" s="173">
        <f t="shared" si="271"/>
        <v>-0.51817841489219685</v>
      </c>
      <c r="T642" s="149">
        <v>0</v>
      </c>
      <c r="U642" s="97"/>
      <c r="V642" s="149">
        <f>1/PI()*ATAN('Exhibit4_Impact-Test'!$Y$25*S_RDY_SP)+'Exhibit4_Impact-Test'!$Y$26</f>
        <v>0.63889227208175148</v>
      </c>
      <c r="W642" s="172">
        <f t="shared" si="272"/>
        <v>0.63884571031104831</v>
      </c>
      <c r="X642" s="149">
        <f>1/PI()*ATAN('Exhibit4_Impact-Test'!$Y$25*S_RS_SP)+'Exhibit4_Impact-Test'!$Y$26</f>
        <v>0.24431754357915164</v>
      </c>
      <c r="Y642" s="172">
        <f t="shared" si="273"/>
        <v>0.24428028515517472</v>
      </c>
      <c r="Z642" s="149">
        <f>1/PI()*ATAN('Exhibit4_Impact-Test'!$Y$25*S_5050_SP)+'Exhibit4_Impact-Test'!$Y$26</f>
        <v>0.5</v>
      </c>
      <c r="AA642" s="149">
        <f t="shared" si="274"/>
        <v>0.49994954631341137</v>
      </c>
      <c r="AB642" s="195">
        <f>VLOOKUP(_xlfn.NUMBERVALUE(LEFT(A642,4)),Transactioncosts!$C:$G,5,FALSE)</f>
        <v>55</v>
      </c>
      <c r="AC642" s="174"/>
      <c r="AD642" s="175">
        <f t="shared" si="275"/>
        <v>1.0018210508392309</v>
      </c>
      <c r="AE642" s="149">
        <f t="shared" si="276"/>
        <v>1.0019008290863034</v>
      </c>
      <c r="AF642" s="149">
        <f t="shared" si="277"/>
        <v>1.0018491331800354</v>
      </c>
      <c r="AG642" s="176">
        <f t="shared" si="278"/>
        <v>1.0018062119049032</v>
      </c>
      <c r="AH642" s="149">
        <f t="shared" si="279"/>
        <v>0.99867301652775109</v>
      </c>
      <c r="AI642" s="149">
        <f t="shared" si="280"/>
        <v>1.0018488556847591</v>
      </c>
      <c r="AJ642" s="97"/>
      <c r="AK642" s="171">
        <f t="shared" si="281"/>
        <v>1.819394736411503E-3</v>
      </c>
      <c r="AL642" s="149">
        <f t="shared" si="282"/>
        <v>1.8990247967646139E-3</v>
      </c>
      <c r="AM642" s="149">
        <f t="shared" si="283"/>
        <v>1.8474256379344702E-3</v>
      </c>
      <c r="AN642" s="149">
        <f t="shared" si="288"/>
        <v>2.9342534974185357</v>
      </c>
      <c r="AO642" s="149">
        <f t="shared" si="288"/>
        <v>8.1973405735767031</v>
      </c>
      <c r="AP642" s="149">
        <f t="shared" si="288"/>
        <v>2.7977197684820942</v>
      </c>
      <c r="AQ642" s="97"/>
      <c r="AR642" s="171">
        <f t="shared" si="284"/>
        <v>1.8045826657195805E-3</v>
      </c>
      <c r="AS642" s="149">
        <f t="shared" si="285"/>
        <v>-1.3278646944812147E-3</v>
      </c>
      <c r="AT642" s="149">
        <f t="shared" si="286"/>
        <v>1.8471486547984336E-3</v>
      </c>
      <c r="AU642" s="175">
        <f t="shared" si="289"/>
        <v>2.8739511669739284</v>
      </c>
      <c r="AV642" s="149">
        <f t="shared" si="290"/>
        <v>6.946712182219529</v>
      </c>
      <c r="AW642" s="149">
        <f t="shared" si="291"/>
        <v>2.7690104967090763</v>
      </c>
    </row>
    <row r="643" spans="1:49" ht="15" x14ac:dyDescent="0.25">
      <c r="A643" s="130">
        <v>1924.06</v>
      </c>
      <c r="B643" s="138"/>
      <c r="C643" s="166">
        <f>raw_Data!B649</f>
        <v>8.6300000000000008</v>
      </c>
      <c r="D643" s="167">
        <f>raw_Data!J649</f>
        <v>4.5000000000000005E-2</v>
      </c>
      <c r="E643" s="167">
        <f>raw_Data!L649</f>
        <v>3.2549800640981896E-3</v>
      </c>
      <c r="F643" s="168">
        <f t="shared" ref="F643:F706" si="295">C642</f>
        <v>8.4700000000000006</v>
      </c>
      <c r="G643" s="167">
        <f>raw_Data!K649</f>
        <v>5.3128689492325859E-3</v>
      </c>
      <c r="H643" s="167">
        <f t="shared" ref="H643:H706" si="296">q_SP/q_SP_tminus-1</f>
        <v>1.8890200708382432E-2</v>
      </c>
      <c r="I643" s="165"/>
      <c r="J643" s="167">
        <f t="shared" ref="J643:J706" si="297">interest_mon*((1-(1+INDEX(interest_mon,tMinus))^(-119))/INDEX(interest_mon,tMinus))+(1+INDEX(interest_mon,tMinus))^(-119)</f>
        <v>0.99868066425834412</v>
      </c>
      <c r="K643" s="167">
        <f t="shared" si="287"/>
        <v>1.9356443224423092E-3</v>
      </c>
      <c r="L643" s="93"/>
      <c r="M643" s="171">
        <f t="shared" si="292"/>
        <v>1.0019356443224423</v>
      </c>
      <c r="N643" s="172">
        <f t="shared" ref="N643:N706" si="298">(D_mon+q_SP)/INDEX(q_SP,tMinus)</f>
        <v>1.0242030696576152</v>
      </c>
      <c r="O643" s="170">
        <f t="shared" si="293"/>
        <v>642</v>
      </c>
      <c r="P643" s="170">
        <f t="shared" si="294"/>
        <v>644</v>
      </c>
      <c r="Q643" s="169"/>
      <c r="R643" s="149">
        <f t="shared" ref="R643:R706" si="299">(div_yield_mon-INDEX(interest_mon, tMinus))/(div_yield_mon+INDEX(interest_mon,tMinus))</f>
        <v>0.23825070729922609</v>
      </c>
      <c r="S643" s="173">
        <f t="shared" ref="S643:S706" si="300">price_yield/(ABS(price_yield)+INDEX(interest_mon,tMinus))</f>
        <v>0.85250047096204196</v>
      </c>
      <c r="T643" s="149">
        <v>0</v>
      </c>
      <c r="U643" s="97"/>
      <c r="V643" s="149">
        <f>1/PI()*ATAN('Exhibit4_Impact-Test'!$Y$25*S_RDY_SP)+'Exhibit4_Impact-Test'!$Y$26</f>
        <v>0.64154369837063197</v>
      </c>
      <c r="W643" s="172">
        <f t="shared" ref="W643:W706" si="301">L_RDY_SP_set*R_SP/R_RDY</f>
        <v>0.64658269687672809</v>
      </c>
      <c r="X643" s="149">
        <f>1/PI()*ATAN('Exhibit4_Impact-Test'!$Y$25*S_RS_SP)+'Exhibit4_Impact-Test'!$Y$26</f>
        <v>0.83115529580104652</v>
      </c>
      <c r="Y643" s="172">
        <f t="shared" ref="Y643:Y706" si="302">L_RS_SP_set*R_SP/R_RS</f>
        <v>0.83421761693953045</v>
      </c>
      <c r="Z643" s="149">
        <f>1/PI()*ATAN('Exhibit4_Impact-Test'!$Y$25*S_5050_SP)+'Exhibit4_Impact-Test'!$Y$26</f>
        <v>0.5</v>
      </c>
      <c r="AA643" s="149">
        <f t="shared" ref="AA643:AA706" si="303">L_5050_SP_set*R_SP/R_5050</f>
        <v>0.50549503969830167</v>
      </c>
      <c r="AB643" s="195">
        <f>VLOOKUP(_xlfn.NUMBERVALUE(LEFT(A643,4)),Transactioncosts!$C:$G,5,FALSE)</f>
        <v>55</v>
      </c>
      <c r="AC643" s="174"/>
      <c r="AD643" s="175">
        <f t="shared" ref="AD643:AD706" si="304">R_Cash*(1-L_RDY_SP_set)+R_SP*L_RDY_SP_set</f>
        <v>1.0162211707251609</v>
      </c>
      <c r="AE643" s="149">
        <f t="shared" ref="AE643:AE706" si="305">R_Cash*(1-L_RS_SP_set)+R_SP*L_RS_SP_set</f>
        <v>1.0204433328136258</v>
      </c>
      <c r="AF643" s="149">
        <f t="shared" ref="AF643:AF706" si="306">R_Cash*(1-L_5050_SP_set)+R_SP*L_5050_SP_set</f>
        <v>1.0130693569900289</v>
      </c>
      <c r="AG643" s="176">
        <f t="shared" ref="AG643:AG706" si="307">R_RDY-ABS(L_RDY_SP_act-INDEX(L_RDY_SP_set,tPlus))*TC/10000</f>
        <v>1.0161779447573169</v>
      </c>
      <c r="AH643" s="149">
        <f t="shared" ref="AH643:AH706" si="308">R_RS-ABS(L_RS_SP_act-INDEX(L_RS_SP_set,tPlus))*TC/10000</f>
        <v>1.0203917241756459</v>
      </c>
      <c r="AI643" s="149">
        <f t="shared" ref="AI643:AI706" si="309">R_5050-ABS(L_5050_SP_act-INDEX(L_5050_SP_set,tPlus))*TC/10000</f>
        <v>1.0130391342716882</v>
      </c>
      <c r="AJ643" s="97"/>
      <c r="AK643" s="171">
        <f t="shared" ref="AK643:AK706" si="310">LN(R_RDY)</f>
        <v>1.6091013187371207E-2</v>
      </c>
      <c r="AL643" s="149">
        <f t="shared" ref="AL643:AL706" si="311">LN(R_RS)</f>
        <v>2.0237172880928338E-2</v>
      </c>
      <c r="AM643" s="149">
        <f t="shared" ref="AM643:AM706" si="312">LN(R_5050)</f>
        <v>1.298468984286172E-2</v>
      </c>
      <c r="AN643" s="149">
        <f t="shared" si="288"/>
        <v>2.9503445106059067</v>
      </c>
      <c r="AO643" s="149">
        <f t="shared" si="288"/>
        <v>8.2175777464576321</v>
      </c>
      <c r="AP643" s="149">
        <f t="shared" si="288"/>
        <v>2.8107044583249561</v>
      </c>
      <c r="AQ643" s="97"/>
      <c r="AR643" s="171">
        <f t="shared" ref="AR643:AR706" si="313">LN(R_RDY_TC)</f>
        <v>1.6048476298311142E-2</v>
      </c>
      <c r="AS643" s="149">
        <f t="shared" ref="AS643:AS706" si="314">LN(R_RS_TC)</f>
        <v>2.0186596879880069E-2</v>
      </c>
      <c r="AT643" s="149">
        <f t="shared" ref="AT643:AT706" si="315">LN(R_5050_TC)</f>
        <v>1.295485657532129E-2</v>
      </c>
      <c r="AU643" s="175">
        <f t="shared" si="289"/>
        <v>2.8899996432722395</v>
      </c>
      <c r="AV643" s="149">
        <f t="shared" si="290"/>
        <v>6.9668987790994095</v>
      </c>
      <c r="AW643" s="149">
        <f t="shared" si="291"/>
        <v>2.7819653532843978</v>
      </c>
    </row>
    <row r="644" spans="1:49" ht="15" x14ac:dyDescent="0.25">
      <c r="A644" s="130">
        <v>1924.07</v>
      </c>
      <c r="B644" s="138"/>
      <c r="C644" s="166">
        <f>raw_Data!B650</f>
        <v>9.0299999999999994</v>
      </c>
      <c r="D644" s="167">
        <f>raw_Data!J650</f>
        <v>4.5141666666666663E-2</v>
      </c>
      <c r="E644" s="167">
        <f>raw_Data!L650</f>
        <v>3.2415779026344627E-3</v>
      </c>
      <c r="F644" s="168">
        <f t="shared" si="295"/>
        <v>8.6300000000000008</v>
      </c>
      <c r="G644" s="167">
        <f>raw_Data!K650</f>
        <v>5.2307840865198907E-3</v>
      </c>
      <c r="H644" s="167">
        <f t="shared" si="296"/>
        <v>4.6349942062572147E-2</v>
      </c>
      <c r="I644" s="165"/>
      <c r="J644" s="167">
        <f t="shared" si="297"/>
        <v>0.99867948010205965</v>
      </c>
      <c r="K644" s="167">
        <f t="shared" ref="K644:K707" si="316">M644-1</f>
        <v>1.9210580046942205E-3</v>
      </c>
      <c r="L644" s="93"/>
      <c r="M644" s="171">
        <f t="shared" si="292"/>
        <v>1.0019210580046942</v>
      </c>
      <c r="N644" s="172">
        <f t="shared" si="298"/>
        <v>1.0515807261490921</v>
      </c>
      <c r="O644" s="170">
        <f t="shared" si="293"/>
        <v>643</v>
      </c>
      <c r="P644" s="170">
        <f t="shared" si="294"/>
        <v>645</v>
      </c>
      <c r="Q644" s="169"/>
      <c r="R644" s="149">
        <f t="shared" si="299"/>
        <v>0.23283748962994555</v>
      </c>
      <c r="S644" s="173">
        <f t="shared" si="300"/>
        <v>0.93438191363779743</v>
      </c>
      <c r="T644" s="149">
        <v>0</v>
      </c>
      <c r="U644" s="97"/>
      <c r="V644" s="149">
        <f>1/PI()*ATAN('Exhibit4_Impact-Test'!$Y$25*S_RDY_SP)+'Exhibit4_Impact-Test'!$Y$26</f>
        <v>0.6387234299960094</v>
      </c>
      <c r="W644" s="172">
        <f t="shared" si="301"/>
        <v>0.64980974495189592</v>
      </c>
      <c r="X644" s="149">
        <f>1/PI()*ATAN('Exhibit4_Impact-Test'!$Y$25*S_RS_SP)+'Exhibit4_Impact-Test'!$Y$26</f>
        <v>0.84360100566314444</v>
      </c>
      <c r="Y644" s="172">
        <f t="shared" si="302"/>
        <v>0.84987800002918668</v>
      </c>
      <c r="Z644" s="149">
        <f>1/PI()*ATAN('Exhibit4_Impact-Test'!$Y$25*S_5050_SP)+'Exhibit4_Impact-Test'!$Y$26</f>
        <v>0.5</v>
      </c>
      <c r="AA644" s="149">
        <f t="shared" si="303"/>
        <v>0.51209145970254466</v>
      </c>
      <c r="AB644" s="195">
        <f>VLOOKUP(_xlfn.NUMBERVALUE(LEFT(A644,4)),Transactioncosts!$C:$G,5,FALSE)</f>
        <v>55</v>
      </c>
      <c r="AC644" s="174"/>
      <c r="AD644" s="175">
        <f t="shared" si="304"/>
        <v>1.0336398515743477</v>
      </c>
      <c r="AE644" s="149">
        <f t="shared" si="305"/>
        <v>1.0438140039922064</v>
      </c>
      <c r="AF644" s="149">
        <f t="shared" si="306"/>
        <v>1.0267508920768931</v>
      </c>
      <c r="AG644" s="176">
        <f t="shared" si="307"/>
        <v>1.033525906623278</v>
      </c>
      <c r="AH644" s="149">
        <f t="shared" si="308"/>
        <v>1.0437630969570322</v>
      </c>
      <c r="AI644" s="149">
        <f t="shared" si="309"/>
        <v>1.0266843890485291</v>
      </c>
      <c r="AJ644" s="97"/>
      <c r="AK644" s="171">
        <f t="shared" si="310"/>
        <v>3.3086409392666091E-2</v>
      </c>
      <c r="AL644" s="149">
        <f t="shared" si="311"/>
        <v>4.2881316492998693E-2</v>
      </c>
      <c r="AM644" s="149">
        <f t="shared" si="312"/>
        <v>2.6399342689695789E-2</v>
      </c>
      <c r="AN644" s="149">
        <f t="shared" ref="AN644:AP707" si="317">AK644+AN643</f>
        <v>2.9834309199985727</v>
      </c>
      <c r="AO644" s="149">
        <f t="shared" si="317"/>
        <v>8.2604590629506305</v>
      </c>
      <c r="AP644" s="149">
        <f t="shared" si="317"/>
        <v>2.8371038010146519</v>
      </c>
      <c r="AQ644" s="97"/>
      <c r="AR644" s="171">
        <f t="shared" si="313"/>
        <v>3.2976166708224182E-2</v>
      </c>
      <c r="AS644" s="149">
        <f t="shared" si="314"/>
        <v>4.2832545086988229E-2</v>
      </c>
      <c r="AT644" s="149">
        <f t="shared" si="315"/>
        <v>2.6334570228641378E-2</v>
      </c>
      <c r="AU644" s="175">
        <f t="shared" ref="AU644:AU707" si="318">AR644+AU643</f>
        <v>2.9229758099804637</v>
      </c>
      <c r="AV644" s="149">
        <f t="shared" ref="AV644:AV707" si="319">AS644+AV643</f>
        <v>7.0097313241863981</v>
      </c>
      <c r="AW644" s="149">
        <f t="shared" ref="AW644:AW707" si="320">AT644+AW643</f>
        <v>2.8082999235130393</v>
      </c>
    </row>
    <row r="645" spans="1:49" ht="15" x14ac:dyDescent="0.25">
      <c r="A645" s="130">
        <v>1924.08</v>
      </c>
      <c r="B645" s="138"/>
      <c r="C645" s="166">
        <f>raw_Data!B651</f>
        <v>9.34</v>
      </c>
      <c r="D645" s="167">
        <f>raw_Data!J651</f>
        <v>4.5275000000000003E-2</v>
      </c>
      <c r="E645" s="167">
        <f>raw_Data!L651</f>
        <v>3.2281737714683345E-3</v>
      </c>
      <c r="F645" s="168">
        <f t="shared" si="295"/>
        <v>9.0299999999999994</v>
      </c>
      <c r="G645" s="167">
        <f>raw_Data!K651</f>
        <v>5.0138427464008865E-3</v>
      </c>
      <c r="H645" s="167">
        <f t="shared" si="296"/>
        <v>3.4330011074197087E-2</v>
      </c>
      <c r="I645" s="165"/>
      <c r="J645" s="167">
        <f t="shared" si="297"/>
        <v>0.9986782944166559</v>
      </c>
      <c r="K645" s="167">
        <f t="shared" si="316"/>
        <v>1.9064681881242329E-3</v>
      </c>
      <c r="L645" s="93"/>
      <c r="M645" s="171">
        <f t="shared" si="292"/>
        <v>1.0019064681881242</v>
      </c>
      <c r="N645" s="172">
        <f t="shared" si="298"/>
        <v>1.0393438538205981</v>
      </c>
      <c r="O645" s="170">
        <f t="shared" si="293"/>
        <v>644</v>
      </c>
      <c r="P645" s="170">
        <f t="shared" si="294"/>
        <v>646</v>
      </c>
      <c r="Q645" s="169"/>
      <c r="R645" s="149">
        <f t="shared" si="299"/>
        <v>0.21467892662423133</v>
      </c>
      <c r="S645" s="173">
        <f t="shared" si="300"/>
        <v>0.91372262949449978</v>
      </c>
      <c r="T645" s="149">
        <v>0</v>
      </c>
      <c r="U645" s="97"/>
      <c r="V645" s="149">
        <f>1/PI()*ATAN('Exhibit4_Impact-Test'!$Y$25*S_RDY_SP)+'Exhibit4_Impact-Test'!$Y$26</f>
        <v>0.62909248112105176</v>
      </c>
      <c r="W645" s="172">
        <f t="shared" si="301"/>
        <v>0.63761107174190723</v>
      </c>
      <c r="X645" s="149">
        <f>1/PI()*ATAN('Exhibit4_Impact-Test'!$Y$25*S_RS_SP)+'Exhibit4_Impact-Test'!$Y$26</f>
        <v>0.84062217545206841</v>
      </c>
      <c r="Y645" s="172">
        <f t="shared" si="302"/>
        <v>0.84547590294369124</v>
      </c>
      <c r="Z645" s="149">
        <f>1/PI()*ATAN('Exhibit4_Impact-Test'!$Y$25*S_5050_SP)+'Exhibit4_Impact-Test'!$Y$26</f>
        <v>0.5</v>
      </c>
      <c r="AA645" s="149">
        <f t="shared" si="303"/>
        <v>0.50917020936355151</v>
      </c>
      <c r="AB645" s="195">
        <f>VLOOKUP(_xlfn.NUMBERVALUE(LEFT(A645,4)),Transactioncosts!$C:$G,5,FALSE)</f>
        <v>55</v>
      </c>
      <c r="AC645" s="174"/>
      <c r="AD645" s="175">
        <f t="shared" si="304"/>
        <v>1.0254580460023428</v>
      </c>
      <c r="AE645" s="149">
        <f t="shared" si="305"/>
        <v>1.0333771647417325</v>
      </c>
      <c r="AF645" s="149">
        <f t="shared" si="306"/>
        <v>1.0206251610043613</v>
      </c>
      <c r="AG645" s="176">
        <f t="shared" si="307"/>
        <v>1.0253734007643367</v>
      </c>
      <c r="AH645" s="149">
        <f t="shared" si="308"/>
        <v>1.0297574833294199</v>
      </c>
      <c r="AI645" s="149">
        <f t="shared" si="309"/>
        <v>1.0205747248528618</v>
      </c>
      <c r="AJ645" s="97"/>
      <c r="AK645" s="171">
        <f t="shared" si="310"/>
        <v>2.5139386920482707E-2</v>
      </c>
      <c r="AL645" s="149">
        <f t="shared" si="311"/>
        <v>3.2832239415393656E-2</v>
      </c>
      <c r="AM645" s="149">
        <f t="shared" si="312"/>
        <v>2.0415342493332097E-2</v>
      </c>
      <c r="AN645" s="149">
        <f t="shared" si="317"/>
        <v>3.0085703069190552</v>
      </c>
      <c r="AO645" s="149">
        <f t="shared" si="317"/>
        <v>8.2932913023660237</v>
      </c>
      <c r="AP645" s="149">
        <f t="shared" si="317"/>
        <v>2.8575191435079841</v>
      </c>
      <c r="AQ645" s="97"/>
      <c r="AR645" s="171">
        <f t="shared" si="313"/>
        <v>2.5056839680252289E-2</v>
      </c>
      <c r="AS645" s="149">
        <f t="shared" si="314"/>
        <v>2.9323321439883431E-2</v>
      </c>
      <c r="AT645" s="149">
        <f t="shared" si="315"/>
        <v>2.0365924352699044E-2</v>
      </c>
      <c r="AU645" s="175">
        <f t="shared" si="318"/>
        <v>2.9480326496607159</v>
      </c>
      <c r="AV645" s="149">
        <f t="shared" si="319"/>
        <v>7.0390546456262815</v>
      </c>
      <c r="AW645" s="149">
        <f t="shared" si="320"/>
        <v>2.8286658478657385</v>
      </c>
    </row>
    <row r="646" spans="1:49" ht="15" x14ac:dyDescent="0.25">
      <c r="A646" s="130">
        <v>1924.09</v>
      </c>
      <c r="B646" s="138"/>
      <c r="C646" s="166">
        <f>raw_Data!B652</f>
        <v>9.25</v>
      </c>
      <c r="D646" s="167">
        <f>raw_Data!J652</f>
        <v>4.5416666666666668E-2</v>
      </c>
      <c r="E646" s="167">
        <f>raw_Data!L652</f>
        <v>3.2147676699938454E-3</v>
      </c>
      <c r="F646" s="168">
        <f t="shared" si="295"/>
        <v>9.34</v>
      </c>
      <c r="G646" s="167">
        <f>raw_Data!K652</f>
        <v>4.8625981441827266E-3</v>
      </c>
      <c r="H646" s="167">
        <f t="shared" si="296"/>
        <v>-9.6359743040684842E-3</v>
      </c>
      <c r="I646" s="165"/>
      <c r="J646" s="167">
        <f t="shared" si="297"/>
        <v>0.99867710719963054</v>
      </c>
      <c r="K646" s="167">
        <f t="shared" si="316"/>
        <v>1.8918748696243881E-3</v>
      </c>
      <c r="L646" s="93"/>
      <c r="M646" s="171">
        <f t="shared" si="292"/>
        <v>1.0018918748696244</v>
      </c>
      <c r="N646" s="172">
        <f t="shared" si="298"/>
        <v>0.99522662384011418</v>
      </c>
      <c r="O646" s="170">
        <f t="shared" si="293"/>
        <v>645</v>
      </c>
      <c r="P646" s="170">
        <f t="shared" si="294"/>
        <v>647</v>
      </c>
      <c r="Q646" s="169"/>
      <c r="R646" s="149">
        <f t="shared" si="299"/>
        <v>0.20201093168288511</v>
      </c>
      <c r="S646" s="173">
        <f t="shared" si="300"/>
        <v>-0.74905654439665459</v>
      </c>
      <c r="T646" s="149">
        <v>0</v>
      </c>
      <c r="U646" s="97"/>
      <c r="V646" s="149">
        <f>1/PI()*ATAN('Exhibit4_Impact-Test'!$Y$25*S_RDY_SP)+'Exhibit4_Impact-Test'!$Y$26</f>
        <v>0.6222210284680606</v>
      </c>
      <c r="W646" s="172">
        <f t="shared" si="301"/>
        <v>0.62065073949053184</v>
      </c>
      <c r="X646" s="149">
        <f>1/PI()*ATAN('Exhibit4_Impact-Test'!$Y$25*S_RS_SP)+'Exhibit4_Impact-Test'!$Y$26</f>
        <v>0.18735200979594713</v>
      </c>
      <c r="Y646" s="172">
        <f t="shared" si="302"/>
        <v>0.18633786932111923</v>
      </c>
      <c r="Z646" s="149">
        <f>1/PI()*ATAN('Exhibit4_Impact-Test'!$Y$25*S_5050_SP)+'Exhibit4_Impact-Test'!$Y$26</f>
        <v>0.5</v>
      </c>
      <c r="AA646" s="149">
        <f t="shared" si="303"/>
        <v>0.49833128303758228</v>
      </c>
      <c r="AB646" s="195">
        <f>VLOOKUP(_xlfn.NUMBERVALUE(LEFT(A646,4)),Transactioncosts!$C:$G,5,FALSE)</f>
        <v>55</v>
      </c>
      <c r="AC646" s="174"/>
      <c r="AD646" s="175">
        <f t="shared" si="304"/>
        <v>0.9977446155190447</v>
      </c>
      <c r="AE646" s="149">
        <f t="shared" si="305"/>
        <v>1.0006431266934512</v>
      </c>
      <c r="AF646" s="149">
        <f t="shared" si="306"/>
        <v>0.99855924935486928</v>
      </c>
      <c r="AG646" s="176">
        <f t="shared" si="307"/>
        <v>0.99771167831922269</v>
      </c>
      <c r="AH646" s="149">
        <f t="shared" si="308"/>
        <v>1.0005948283207802</v>
      </c>
      <c r="AI646" s="149">
        <f t="shared" si="309"/>
        <v>0.99855007141157603</v>
      </c>
      <c r="AJ646" s="97"/>
      <c r="AK646" s="171">
        <f t="shared" si="310"/>
        <v>-2.2579316912134631E-3</v>
      </c>
      <c r="AL646" s="149">
        <f t="shared" si="311"/>
        <v>6.4291997610486722E-4</v>
      </c>
      <c r="AM646" s="149">
        <f t="shared" si="312"/>
        <v>-1.4417895243052294E-3</v>
      </c>
      <c r="AN646" s="149">
        <f t="shared" si="317"/>
        <v>3.006312375227842</v>
      </c>
      <c r="AO646" s="149">
        <f t="shared" si="317"/>
        <v>8.2939342223421288</v>
      </c>
      <c r="AP646" s="149">
        <f t="shared" si="317"/>
        <v>2.8560773539836788</v>
      </c>
      <c r="AQ646" s="97"/>
      <c r="AR646" s="171">
        <f t="shared" si="313"/>
        <v>-2.290943889903758E-3</v>
      </c>
      <c r="AS646" s="149">
        <f t="shared" si="314"/>
        <v>5.9465148053748553E-4</v>
      </c>
      <c r="AT646" s="149">
        <f t="shared" si="315"/>
        <v>-1.4509807520441198E-3</v>
      </c>
      <c r="AU646" s="175">
        <f t="shared" si="318"/>
        <v>2.945741705770812</v>
      </c>
      <c r="AV646" s="149">
        <f t="shared" si="319"/>
        <v>7.039649297106819</v>
      </c>
      <c r="AW646" s="149">
        <f t="shared" si="320"/>
        <v>2.8272148671136943</v>
      </c>
    </row>
    <row r="647" spans="1:49" ht="15" x14ac:dyDescent="0.25">
      <c r="A647" s="130">
        <v>1924.1</v>
      </c>
      <c r="B647" s="138"/>
      <c r="C647" s="166">
        <f>raw_Data!B653</f>
        <v>9.1300000000000008</v>
      </c>
      <c r="D647" s="167">
        <f>raw_Data!J653</f>
        <v>4.5558333333333333E-2</v>
      </c>
      <c r="E647" s="167">
        <f>raw_Data!L653</f>
        <v>3.2013595976057019E-3</v>
      </c>
      <c r="F647" s="168">
        <f t="shared" si="295"/>
        <v>9.25</v>
      </c>
      <c r="G647" s="167">
        <f>raw_Data!K653</f>
        <v>4.9252252252252248E-3</v>
      </c>
      <c r="H647" s="167">
        <f t="shared" si="296"/>
        <v>-1.297297297297284E-2</v>
      </c>
      <c r="I647" s="165"/>
      <c r="J647" s="167">
        <f t="shared" si="297"/>
        <v>0.99867591844865156</v>
      </c>
      <c r="K647" s="167">
        <f t="shared" si="316"/>
        <v>1.877278046257258E-3</v>
      </c>
      <c r="L647" s="93"/>
      <c r="M647" s="171">
        <f t="shared" si="292"/>
        <v>1.0018772780462573</v>
      </c>
      <c r="N647" s="172">
        <f t="shared" si="298"/>
        <v>0.99195225225225236</v>
      </c>
      <c r="O647" s="170">
        <f t="shared" si="293"/>
        <v>646</v>
      </c>
      <c r="P647" s="170">
        <f t="shared" si="294"/>
        <v>648</v>
      </c>
      <c r="Q647" s="169"/>
      <c r="R647" s="149">
        <f t="shared" si="299"/>
        <v>0.21013010419652781</v>
      </c>
      <c r="S647" s="173">
        <f t="shared" si="300"/>
        <v>-0.80140726609734692</v>
      </c>
      <c r="T647" s="149">
        <v>0</v>
      </c>
      <c r="U647" s="97"/>
      <c r="V647" s="149">
        <f>1/PI()*ATAN('Exhibit4_Impact-Test'!$Y$25*S_RDY_SP)+'Exhibit4_Impact-Test'!$Y$26</f>
        <v>0.62663932127634769</v>
      </c>
      <c r="W647" s="172">
        <f t="shared" si="301"/>
        <v>0.62430711083581936</v>
      </c>
      <c r="X647" s="149">
        <f>1/PI()*ATAN('Exhibit4_Impact-Test'!$Y$25*S_RS_SP)+'Exhibit4_Impact-Test'!$Y$26</f>
        <v>0.17755634701729772</v>
      </c>
      <c r="Y647" s="172">
        <f t="shared" si="302"/>
        <v>0.17610716129596737</v>
      </c>
      <c r="Z647" s="149">
        <f>1/PI()*ATAN('Exhibit4_Impact-Test'!$Y$25*S_5050_SP)+'Exhibit4_Impact-Test'!$Y$26</f>
        <v>0.5</v>
      </c>
      <c r="AA647" s="149">
        <f t="shared" si="303"/>
        <v>0.49751106460126537</v>
      </c>
      <c r="AB647" s="195">
        <f>VLOOKUP(_xlfn.NUMBERVALUE(LEFT(A647,4)),Transactioncosts!$C:$G,5,FALSE)</f>
        <v>55</v>
      </c>
      <c r="AC647" s="174"/>
      <c r="AD647" s="175">
        <f t="shared" si="304"/>
        <v>0.99565786661905176</v>
      </c>
      <c r="AE647" s="149">
        <f t="shared" si="305"/>
        <v>1.0001150267222214</v>
      </c>
      <c r="AF647" s="149">
        <f t="shared" si="306"/>
        <v>0.99691476514925481</v>
      </c>
      <c r="AG647" s="176">
        <f t="shared" si="307"/>
        <v>0.9956166272361916</v>
      </c>
      <c r="AH647" s="149">
        <f t="shared" si="308"/>
        <v>0.99643499798852708</v>
      </c>
      <c r="AI647" s="149">
        <f t="shared" si="309"/>
        <v>0.99690107600456179</v>
      </c>
      <c r="AJ647" s="97"/>
      <c r="AK647" s="171">
        <f t="shared" si="310"/>
        <v>-4.3515878203144584E-3</v>
      </c>
      <c r="AL647" s="149">
        <f t="shared" si="311"/>
        <v>1.1502010715526741E-4</v>
      </c>
      <c r="AM647" s="149">
        <f t="shared" si="312"/>
        <v>-3.090003999609662E-3</v>
      </c>
      <c r="AN647" s="149">
        <f t="shared" si="317"/>
        <v>3.0019607874075276</v>
      </c>
      <c r="AO647" s="149">
        <f t="shared" si="317"/>
        <v>8.2940492424492849</v>
      </c>
      <c r="AP647" s="149">
        <f t="shared" si="317"/>
        <v>2.852987349984069</v>
      </c>
      <c r="AQ647" s="97"/>
      <c r="AR647" s="171">
        <f t="shared" si="313"/>
        <v>-4.3930079087988062E-3</v>
      </c>
      <c r="AS647" s="149">
        <f t="shared" si="314"/>
        <v>-3.5713717744617949E-3</v>
      </c>
      <c r="AT647" s="149">
        <f t="shared" si="315"/>
        <v>-3.1037356035127704E-3</v>
      </c>
      <c r="AU647" s="175">
        <f t="shared" si="318"/>
        <v>2.9413486978620131</v>
      </c>
      <c r="AV647" s="149">
        <f t="shared" si="319"/>
        <v>7.0360779253323571</v>
      </c>
      <c r="AW647" s="149">
        <f t="shared" si="320"/>
        <v>2.8241111315101817</v>
      </c>
    </row>
    <row r="648" spans="1:49" ht="15" x14ac:dyDescent="0.25">
      <c r="A648" s="130">
        <v>1924.11</v>
      </c>
      <c r="B648" s="138"/>
      <c r="C648" s="166">
        <f>raw_Data!B654</f>
        <v>9.64</v>
      </c>
      <c r="D648" s="167">
        <f>raw_Data!J654</f>
        <v>4.5691666666666665E-2</v>
      </c>
      <c r="E648" s="167">
        <f>raw_Data!L654</f>
        <v>3.187949553697722E-3</v>
      </c>
      <c r="F648" s="168">
        <f t="shared" si="295"/>
        <v>9.1300000000000008</v>
      </c>
      <c r="G648" s="167">
        <f>raw_Data!K654</f>
        <v>5.0045637093829856E-3</v>
      </c>
      <c r="H648" s="167">
        <f t="shared" si="296"/>
        <v>5.5859802847754603E-2</v>
      </c>
      <c r="I648" s="165"/>
      <c r="J648" s="167">
        <f t="shared" si="297"/>
        <v>0.99867472816122982</v>
      </c>
      <c r="K648" s="167">
        <f t="shared" si="316"/>
        <v>1.8626777149275409E-3</v>
      </c>
      <c r="L648" s="93"/>
      <c r="M648" s="171">
        <f t="shared" si="292"/>
        <v>1.0018626777149275</v>
      </c>
      <c r="N648" s="172">
        <f t="shared" si="298"/>
        <v>1.0608643665571376</v>
      </c>
      <c r="O648" s="170">
        <f t="shared" si="293"/>
        <v>647</v>
      </c>
      <c r="P648" s="170">
        <f t="shared" si="294"/>
        <v>649</v>
      </c>
      <c r="Q648" s="169"/>
      <c r="R648" s="149">
        <f t="shared" si="299"/>
        <v>0.21974420724131799</v>
      </c>
      <c r="S648" s="173">
        <f t="shared" si="300"/>
        <v>0.94579585864793303</v>
      </c>
      <c r="T648" s="149">
        <v>0</v>
      </c>
      <c r="U648" s="97"/>
      <c r="V648" s="149">
        <f>1/PI()*ATAN('Exhibit4_Impact-Test'!$Y$25*S_RDY_SP)+'Exhibit4_Impact-Test'!$Y$26</f>
        <v>0.63180518044676059</v>
      </c>
      <c r="W648" s="172">
        <f t="shared" si="301"/>
        <v>0.64501360841013988</v>
      </c>
      <c r="X648" s="149">
        <f>1/PI()*ATAN('Exhibit4_Impact-Test'!$Y$25*S_RS_SP)+'Exhibit4_Impact-Test'!$Y$26</f>
        <v>0.84520329469492927</v>
      </c>
      <c r="Y648" s="172">
        <f t="shared" si="302"/>
        <v>0.85254306756772824</v>
      </c>
      <c r="Z648" s="149">
        <f>1/PI()*ATAN('Exhibit4_Impact-Test'!$Y$25*S_5050_SP)+'Exhibit4_Impact-Test'!$Y$26</f>
        <v>0.5</v>
      </c>
      <c r="AA648" s="149">
        <f t="shared" si="303"/>
        <v>0.51430186534036348</v>
      </c>
      <c r="AB648" s="195">
        <f>VLOOKUP(_xlfn.NUMBERVALUE(LEFT(A648,4)),Transactioncosts!$C:$G,5,FALSE)</f>
        <v>55</v>
      </c>
      <c r="AC648" s="174"/>
      <c r="AD648" s="175">
        <f t="shared" si="304"/>
        <v>1.0391402503805436</v>
      </c>
      <c r="AE648" s="149">
        <f t="shared" si="305"/>
        <v>1.0517310995169284</v>
      </c>
      <c r="AF648" s="149">
        <f t="shared" si="306"/>
        <v>1.0313635221360324</v>
      </c>
      <c r="AG648" s="176">
        <f t="shared" si="307"/>
        <v>1.0390004744854238</v>
      </c>
      <c r="AH648" s="149">
        <f t="shared" si="308"/>
        <v>1.0516895072311581</v>
      </c>
      <c r="AI648" s="149">
        <f t="shared" si="309"/>
        <v>1.0312848618766604</v>
      </c>
      <c r="AJ648" s="97"/>
      <c r="AK648" s="171">
        <f t="shared" si="310"/>
        <v>3.8393688936610423E-2</v>
      </c>
      <c r="AL648" s="149">
        <f t="shared" si="311"/>
        <v>5.0437472817802233E-2</v>
      </c>
      <c r="AM648" s="149">
        <f t="shared" si="312"/>
        <v>3.0881734679471286E-2</v>
      </c>
      <c r="AN648" s="149">
        <f t="shared" si="317"/>
        <v>3.0403544763441381</v>
      </c>
      <c r="AO648" s="149">
        <f t="shared" si="317"/>
        <v>8.3444867152670863</v>
      </c>
      <c r="AP648" s="149">
        <f t="shared" si="317"/>
        <v>2.8838690846635404</v>
      </c>
      <c r="AQ648" s="97"/>
      <c r="AR648" s="171">
        <f t="shared" si="313"/>
        <v>3.8259168792081119E-2</v>
      </c>
      <c r="AS648" s="149">
        <f t="shared" si="314"/>
        <v>5.0397925534066045E-2</v>
      </c>
      <c r="AT648" s="149">
        <f t="shared" si="315"/>
        <v>3.0805463551517625E-2</v>
      </c>
      <c r="AU648" s="175">
        <f t="shared" si="318"/>
        <v>2.9796078666540944</v>
      </c>
      <c r="AV648" s="149">
        <f t="shared" si="319"/>
        <v>7.0864758508664227</v>
      </c>
      <c r="AW648" s="149">
        <f t="shared" si="320"/>
        <v>2.8549165950616993</v>
      </c>
    </row>
    <row r="649" spans="1:49" ht="15" x14ac:dyDescent="0.25">
      <c r="A649" s="130">
        <v>1924.12</v>
      </c>
      <c r="B649" s="138"/>
      <c r="C649" s="166">
        <f>raw_Data!B655</f>
        <v>10.16</v>
      </c>
      <c r="D649" s="167">
        <f>raw_Data!J655</f>
        <v>4.5833333333333337E-2</v>
      </c>
      <c r="E649" s="167">
        <f>raw_Data!L655</f>
        <v>3.1745375376639462E-3</v>
      </c>
      <c r="F649" s="168">
        <f t="shared" si="295"/>
        <v>9.64</v>
      </c>
      <c r="G649" s="167">
        <f>raw_Data!K655</f>
        <v>4.7544951590594749E-3</v>
      </c>
      <c r="H649" s="167">
        <f t="shared" si="296"/>
        <v>5.3941908713692976E-2</v>
      </c>
      <c r="I649" s="165"/>
      <c r="J649" s="167">
        <f t="shared" si="297"/>
        <v>0.99867353633498079</v>
      </c>
      <c r="K649" s="167">
        <f t="shared" si="316"/>
        <v>1.8480738726447399E-3</v>
      </c>
      <c r="L649" s="93"/>
      <c r="M649" s="171">
        <f t="shared" si="292"/>
        <v>1.0018480738726447</v>
      </c>
      <c r="N649" s="172">
        <f t="shared" si="298"/>
        <v>1.0586964038727522</v>
      </c>
      <c r="O649" s="170">
        <f t="shared" si="293"/>
        <v>648</v>
      </c>
      <c r="P649" s="170">
        <f t="shared" si="294"/>
        <v>650</v>
      </c>
      <c r="Q649" s="169"/>
      <c r="R649" s="149">
        <f t="shared" si="299"/>
        <v>0.19723720617728177</v>
      </c>
      <c r="S649" s="173">
        <f t="shared" si="300"/>
        <v>0.94419818899642916</v>
      </c>
      <c r="T649" s="149">
        <v>0</v>
      </c>
      <c r="U649" s="97"/>
      <c r="V649" s="149">
        <f>1/PI()*ATAN('Exhibit4_Impact-Test'!$Y$25*S_RDY_SP)+'Exhibit4_Impact-Test'!$Y$26</f>
        <v>0.61959980929743608</v>
      </c>
      <c r="W649" s="172">
        <f t="shared" si="301"/>
        <v>0.63251976729486181</v>
      </c>
      <c r="X649" s="149">
        <f>1/PI()*ATAN('Exhibit4_Impact-Test'!$Y$25*S_RS_SP)+'Exhibit4_Impact-Test'!$Y$26</f>
        <v>0.84498083379130828</v>
      </c>
      <c r="Y649" s="172">
        <f t="shared" si="302"/>
        <v>0.85207348693810925</v>
      </c>
      <c r="Z649" s="149">
        <f>1/PI()*ATAN('Exhibit4_Impact-Test'!$Y$25*S_5050_SP)+'Exhibit4_Impact-Test'!$Y$26</f>
        <v>0.5</v>
      </c>
      <c r="AA649" s="149">
        <f t="shared" si="303"/>
        <v>0.51379449233299479</v>
      </c>
      <c r="AB649" s="195">
        <f>VLOOKUP(_xlfn.NUMBERVALUE(LEFT(A649,4)),Transactioncosts!$C:$G,5,FALSE)</f>
        <v>55</v>
      </c>
      <c r="AC649" s="174"/>
      <c r="AD649" s="175">
        <f t="shared" si="304"/>
        <v>1.0370712882995889</v>
      </c>
      <c r="AE649" s="149">
        <f t="shared" si="305"/>
        <v>1.049883823155779</v>
      </c>
      <c r="AF649" s="149">
        <f t="shared" si="306"/>
        <v>1.0302722388726986</v>
      </c>
      <c r="AG649" s="176">
        <f t="shared" si="307"/>
        <v>1.036939932178035</v>
      </c>
      <c r="AH649" s="149">
        <f t="shared" si="308"/>
        <v>1.0498327615449503</v>
      </c>
      <c r="AI649" s="149">
        <f t="shared" si="309"/>
        <v>1.030196369164867</v>
      </c>
      <c r="AJ649" s="97"/>
      <c r="AK649" s="171">
        <f t="shared" si="310"/>
        <v>3.6400671628637415E-2</v>
      </c>
      <c r="AL649" s="149">
        <f t="shared" si="311"/>
        <v>4.8679513434321385E-2</v>
      </c>
      <c r="AM649" s="149">
        <f t="shared" si="312"/>
        <v>2.9823076903063891E-2</v>
      </c>
      <c r="AN649" s="149">
        <f t="shared" si="317"/>
        <v>3.0767551479727757</v>
      </c>
      <c r="AO649" s="149">
        <f t="shared" si="317"/>
        <v>8.3931662287014071</v>
      </c>
      <c r="AP649" s="149">
        <f t="shared" si="317"/>
        <v>2.9136921615666043</v>
      </c>
      <c r="AQ649" s="97"/>
      <c r="AR649" s="171">
        <f t="shared" si="313"/>
        <v>3.6274002958350003E-2</v>
      </c>
      <c r="AS649" s="149">
        <f t="shared" si="314"/>
        <v>4.8630876764771978E-2</v>
      </c>
      <c r="AT649" s="149">
        <f t="shared" si="315"/>
        <v>2.9749433744832885E-2</v>
      </c>
      <c r="AU649" s="175">
        <f t="shared" si="318"/>
        <v>3.0158818696124445</v>
      </c>
      <c r="AV649" s="149">
        <f t="shared" si="319"/>
        <v>7.1351067276311948</v>
      </c>
      <c r="AW649" s="149">
        <f t="shared" si="320"/>
        <v>2.884666028806532</v>
      </c>
    </row>
    <row r="650" spans="1:49" ht="15" x14ac:dyDescent="0.25">
      <c r="A650" s="130">
        <v>1925.01</v>
      </c>
      <c r="B650" s="138"/>
      <c r="C650" s="166">
        <f>raw_Data!B656</f>
        <v>10.58</v>
      </c>
      <c r="D650" s="167">
        <f>raw_Data!J656</f>
        <v>4.6183333333333333E-2</v>
      </c>
      <c r="E650" s="167">
        <f>raw_Data!L656</f>
        <v>3.1611235488977485E-3</v>
      </c>
      <c r="F650" s="168">
        <f t="shared" si="295"/>
        <v>10.16</v>
      </c>
      <c r="G650" s="167">
        <f>raw_Data!K656</f>
        <v>4.5456036745406825E-3</v>
      </c>
      <c r="H650" s="167">
        <f t="shared" si="296"/>
        <v>4.1338582677165281E-2</v>
      </c>
      <c r="I650" s="165"/>
      <c r="J650" s="167">
        <f t="shared" si="297"/>
        <v>0.99867234296742824</v>
      </c>
      <c r="K650" s="167">
        <f t="shared" si="316"/>
        <v>1.8334665163259878E-3</v>
      </c>
      <c r="L650" s="93"/>
      <c r="M650" s="171">
        <f t="shared" si="292"/>
        <v>1.001833466516326</v>
      </c>
      <c r="N650" s="172">
        <f t="shared" si="298"/>
        <v>1.0458841863517061</v>
      </c>
      <c r="O650" s="170">
        <f t="shared" si="293"/>
        <v>649</v>
      </c>
      <c r="P650" s="170">
        <f t="shared" si="294"/>
        <v>651</v>
      </c>
      <c r="Q650" s="169"/>
      <c r="R650" s="149">
        <f t="shared" si="299"/>
        <v>0.17759599198901221</v>
      </c>
      <c r="S650" s="173">
        <f t="shared" si="300"/>
        <v>0.92868310461403303</v>
      </c>
      <c r="T650" s="149">
        <v>0</v>
      </c>
      <c r="U650" s="97"/>
      <c r="V650" s="149">
        <f>1/PI()*ATAN('Exhibit4_Impact-Test'!$Y$25*S_RDY_SP)+'Exhibit4_Impact-Test'!$Y$26</f>
        <v>0.60863683610324171</v>
      </c>
      <c r="W650" s="172">
        <f t="shared" si="301"/>
        <v>0.61883744135245622</v>
      </c>
      <c r="X650" s="149">
        <f>1/PI()*ATAN('Exhibit4_Impact-Test'!$Y$25*S_RS_SP)+'Exhibit4_Impact-Test'!$Y$26</f>
        <v>0.84278955769652808</v>
      </c>
      <c r="Y650" s="172">
        <f t="shared" si="302"/>
        <v>0.84840721387504192</v>
      </c>
      <c r="Z650" s="149">
        <f>1/PI()*ATAN('Exhibit4_Impact-Test'!$Y$25*S_5050_SP)+'Exhibit4_Impact-Test'!$Y$26</f>
        <v>0.5</v>
      </c>
      <c r="AA650" s="149">
        <f t="shared" si="303"/>
        <v>0.51075605315353967</v>
      </c>
      <c r="AB650" s="195">
        <f>VLOOKUP(_xlfn.NUMBERVALUE(LEFT(A650,4)),Transactioncosts!$C:$G,5,FALSE)</f>
        <v>50</v>
      </c>
      <c r="AC650" s="174"/>
      <c r="AD650" s="175">
        <f t="shared" si="304"/>
        <v>1.0286443572650019</v>
      </c>
      <c r="AE650" s="149">
        <f t="shared" si="305"/>
        <v>1.0389589532025996</v>
      </c>
      <c r="AF650" s="149">
        <f t="shared" si="306"/>
        <v>1.023858826434016</v>
      </c>
      <c r="AG650" s="176">
        <f t="shared" si="307"/>
        <v>1.0285533524273365</v>
      </c>
      <c r="AH650" s="149">
        <f t="shared" si="308"/>
        <v>1.0387601816239596</v>
      </c>
      <c r="AI650" s="149">
        <f t="shared" si="309"/>
        <v>1.0238050461682484</v>
      </c>
      <c r="AJ650" s="97"/>
      <c r="AK650" s="171">
        <f t="shared" si="310"/>
        <v>2.8241777349734404E-2</v>
      </c>
      <c r="AL650" s="149">
        <f t="shared" si="311"/>
        <v>3.8219205275684731E-2</v>
      </c>
      <c r="AM650" s="149">
        <f t="shared" si="312"/>
        <v>2.3578652302558303E-2</v>
      </c>
      <c r="AN650" s="149">
        <f t="shared" si="317"/>
        <v>3.10499692532251</v>
      </c>
      <c r="AO650" s="149">
        <f t="shared" si="317"/>
        <v>8.4313854339770913</v>
      </c>
      <c r="AP650" s="149">
        <f t="shared" si="317"/>
        <v>2.9372708138691626</v>
      </c>
      <c r="AQ650" s="97"/>
      <c r="AR650" s="171">
        <f t="shared" si="313"/>
        <v>2.8153302783292838E-2</v>
      </c>
      <c r="AS650" s="149">
        <f t="shared" si="314"/>
        <v>3.8027868943536047E-2</v>
      </c>
      <c r="AT650" s="149">
        <f t="shared" si="315"/>
        <v>2.3526123890547347E-2</v>
      </c>
      <c r="AU650" s="175">
        <f t="shared" si="318"/>
        <v>3.0440351723957373</v>
      </c>
      <c r="AV650" s="149">
        <f t="shared" si="319"/>
        <v>7.1731345965747311</v>
      </c>
      <c r="AW650" s="149">
        <f t="shared" si="320"/>
        <v>2.9081921526970795</v>
      </c>
    </row>
    <row r="651" spans="1:49" ht="15" x14ac:dyDescent="0.25">
      <c r="A651" s="130">
        <v>1925.02</v>
      </c>
      <c r="B651" s="138"/>
      <c r="C651" s="166">
        <f>raw_Data!B657</f>
        <v>10.67</v>
      </c>
      <c r="D651" s="167">
        <f>raw_Data!J657</f>
        <v>4.6525000000000004E-2</v>
      </c>
      <c r="E651" s="167">
        <f>raw_Data!L657</f>
        <v>3.1490492718204699E-3</v>
      </c>
      <c r="F651" s="168">
        <f t="shared" si="295"/>
        <v>10.58</v>
      </c>
      <c r="G651" s="167">
        <f>raw_Data!K657</f>
        <v>4.3974480151228734E-3</v>
      </c>
      <c r="H651" s="167">
        <f t="shared" si="296"/>
        <v>8.5066162570888171E-3</v>
      </c>
      <c r="I651" s="165"/>
      <c r="J651" s="167">
        <f t="shared" si="297"/>
        <v>0.99880404204791495</v>
      </c>
      <c r="K651" s="167">
        <f t="shared" si="316"/>
        <v>1.9530913197354227E-3</v>
      </c>
      <c r="L651" s="93"/>
      <c r="M651" s="171">
        <f t="shared" si="292"/>
        <v>1.0019530913197354</v>
      </c>
      <c r="N651" s="172">
        <f t="shared" si="298"/>
        <v>1.0129040642722118</v>
      </c>
      <c r="O651" s="170">
        <f t="shared" si="293"/>
        <v>650</v>
      </c>
      <c r="P651" s="170">
        <f t="shared" si="294"/>
        <v>652</v>
      </c>
      <c r="Q651" s="169"/>
      <c r="R651" s="149">
        <f t="shared" si="299"/>
        <v>0.16356588751638257</v>
      </c>
      <c r="S651" s="173">
        <f t="shared" si="300"/>
        <v>0.72907147387055915</v>
      </c>
      <c r="T651" s="149">
        <v>0</v>
      </c>
      <c r="U651" s="97"/>
      <c r="V651" s="149">
        <f>1/PI()*ATAN('Exhibit4_Impact-Test'!$Y$25*S_RDY_SP)+'Exhibit4_Impact-Test'!$Y$26</f>
        <v>0.60063647381937435</v>
      </c>
      <c r="W651" s="172">
        <f t="shared" si="301"/>
        <v>0.60324108983537394</v>
      </c>
      <c r="X651" s="149">
        <f>1/PI()*ATAN('Exhibit4_Impact-Test'!$Y$25*S_RS_SP)+'Exhibit4_Impact-Test'!$Y$26</f>
        <v>0.80865289814704044</v>
      </c>
      <c r="Y651" s="172">
        <f t="shared" si="302"/>
        <v>0.81032926012704953</v>
      </c>
      <c r="Z651" s="149">
        <f>1/PI()*ATAN('Exhibit4_Impact-Test'!$Y$25*S_5050_SP)+'Exhibit4_Impact-Test'!$Y$26</f>
        <v>0.5</v>
      </c>
      <c r="AA651" s="149">
        <f t="shared" si="303"/>
        <v>0.50271755566445075</v>
      </c>
      <c r="AB651" s="195">
        <f>VLOOKUP(_xlfn.NUMBERVALUE(LEFT(A651,4)),Transactioncosts!$C:$G,5,FALSE)</f>
        <v>50</v>
      </c>
      <c r="AC651" s="174"/>
      <c r="AD651" s="175">
        <f t="shared" si="304"/>
        <v>1.0085306450988023</v>
      </c>
      <c r="AE651" s="149">
        <f t="shared" si="305"/>
        <v>1.0108086273352852</v>
      </c>
      <c r="AF651" s="149">
        <f t="shared" si="306"/>
        <v>1.0074285777959737</v>
      </c>
      <c r="AG651" s="176">
        <f t="shared" si="307"/>
        <v>1.0085216069779865</v>
      </c>
      <c r="AH651" s="149">
        <f t="shared" si="308"/>
        <v>1.0075694492025311</v>
      </c>
      <c r="AI651" s="149">
        <f t="shared" si="309"/>
        <v>1.0074149900176514</v>
      </c>
      <c r="AJ651" s="97"/>
      <c r="AK651" s="171">
        <f t="shared" si="310"/>
        <v>8.494464761369197E-3</v>
      </c>
      <c r="AL651" s="149">
        <f t="shared" si="311"/>
        <v>1.0750631651082547E-2</v>
      </c>
      <c r="AM651" s="149">
        <f t="shared" si="312"/>
        <v>7.4011218007608466E-3</v>
      </c>
      <c r="AN651" s="149">
        <f t="shared" si="317"/>
        <v>3.1134913900838792</v>
      </c>
      <c r="AO651" s="149">
        <f t="shared" si="317"/>
        <v>8.4421360656281745</v>
      </c>
      <c r="AP651" s="149">
        <f t="shared" si="317"/>
        <v>2.9446719356699234</v>
      </c>
      <c r="AQ651" s="97"/>
      <c r="AR651" s="171">
        <f t="shared" si="313"/>
        <v>8.4855030492405024E-3</v>
      </c>
      <c r="AS651" s="149">
        <f t="shared" si="314"/>
        <v>7.5409446739343085E-3</v>
      </c>
      <c r="AT651" s="149">
        <f t="shared" si="315"/>
        <v>7.3876341250528731E-3</v>
      </c>
      <c r="AU651" s="175">
        <f t="shared" si="318"/>
        <v>3.0525206754449776</v>
      </c>
      <c r="AV651" s="149">
        <f t="shared" si="319"/>
        <v>7.1806755412486654</v>
      </c>
      <c r="AW651" s="149">
        <f t="shared" si="320"/>
        <v>2.9155797868221325</v>
      </c>
    </row>
    <row r="652" spans="1:49" ht="15" x14ac:dyDescent="0.25">
      <c r="A652" s="130">
        <v>1925.03</v>
      </c>
      <c r="B652" s="138"/>
      <c r="C652" s="166">
        <f>raw_Data!B658</f>
        <v>10.39</v>
      </c>
      <c r="D652" s="167">
        <f>raw_Data!J658</f>
        <v>4.6875E-2</v>
      </c>
      <c r="E652" s="167">
        <f>raw_Data!L658</f>
        <v>3.1369733958956925E-3</v>
      </c>
      <c r="F652" s="168">
        <f t="shared" si="295"/>
        <v>10.67</v>
      </c>
      <c r="G652" s="167">
        <f>raw_Data!K658</f>
        <v>4.3931583880037492E-3</v>
      </c>
      <c r="H652" s="167">
        <f t="shared" si="296"/>
        <v>-2.6241799437675684E-2</v>
      </c>
      <c r="I652" s="165"/>
      <c r="J652" s="167">
        <f t="shared" si="297"/>
        <v>0.99880307298842841</v>
      </c>
      <c r="K652" s="167">
        <f t="shared" si="316"/>
        <v>1.9400463843242122E-3</v>
      </c>
      <c r="L652" s="93"/>
      <c r="M652" s="171">
        <f t="shared" si="292"/>
        <v>1.0019400463843242</v>
      </c>
      <c r="N652" s="172">
        <f t="shared" si="298"/>
        <v>0.97815135895032812</v>
      </c>
      <c r="O652" s="170">
        <f t="shared" si="293"/>
        <v>651</v>
      </c>
      <c r="P652" s="170">
        <f t="shared" si="294"/>
        <v>653</v>
      </c>
      <c r="Q652" s="169"/>
      <c r="R652" s="149">
        <f t="shared" si="299"/>
        <v>0.16495291197170178</v>
      </c>
      <c r="S652" s="173">
        <f t="shared" si="300"/>
        <v>-0.89285613005101772</v>
      </c>
      <c r="T652" s="149">
        <v>0</v>
      </c>
      <c r="U652" s="97"/>
      <c r="V652" s="149">
        <f>1/PI()*ATAN('Exhibit4_Impact-Test'!$Y$25*S_RDY_SP)+'Exhibit4_Impact-Test'!$Y$26</f>
        <v>0.60143346567222822</v>
      </c>
      <c r="W652" s="172">
        <f t="shared" si="301"/>
        <v>0.59565964322294906</v>
      </c>
      <c r="X652" s="149">
        <f>1/PI()*ATAN('Exhibit4_Impact-Test'!$Y$25*S_RS_SP)+'Exhibit4_Impact-Test'!$Y$26</f>
        <v>0.16249363357622915</v>
      </c>
      <c r="Y652" s="172">
        <f t="shared" si="302"/>
        <v>0.15924999862278089</v>
      </c>
      <c r="Z652" s="149">
        <f>1/PI()*ATAN('Exhibit4_Impact-Test'!$Y$25*S_5050_SP)+'Exhibit4_Impact-Test'!$Y$26</f>
        <v>0.5</v>
      </c>
      <c r="AA652" s="149">
        <f t="shared" si="303"/>
        <v>0.49399303300597491</v>
      </c>
      <c r="AB652" s="195">
        <f>VLOOKUP(_xlfn.NUMBERVALUE(LEFT(A652,4)),Transactioncosts!$C:$G,5,FALSE)</f>
        <v>50</v>
      </c>
      <c r="AC652" s="174"/>
      <c r="AD652" s="175">
        <f t="shared" si="304"/>
        <v>0.98763273365710247</v>
      </c>
      <c r="AE652" s="149">
        <f t="shared" si="305"/>
        <v>0.99807453612516506</v>
      </c>
      <c r="AF652" s="149">
        <f t="shared" si="306"/>
        <v>0.99004570266732617</v>
      </c>
      <c r="AG652" s="176">
        <f t="shared" si="307"/>
        <v>0.98755174219990205</v>
      </c>
      <c r="AH652" s="149">
        <f t="shared" si="308"/>
        <v>0.99795552728499759</v>
      </c>
      <c r="AI652" s="149">
        <f t="shared" si="309"/>
        <v>0.99001566783235606</v>
      </c>
      <c r="AJ652" s="97"/>
      <c r="AK652" s="171">
        <f t="shared" si="310"/>
        <v>-1.2444377409612373E-2</v>
      </c>
      <c r="AL652" s="149">
        <f t="shared" si="311"/>
        <v>-1.9273199633385182E-3</v>
      </c>
      <c r="AM652" s="149">
        <f t="shared" si="312"/>
        <v>-1.0004172608609956E-2</v>
      </c>
      <c r="AN652" s="149">
        <f t="shared" si="317"/>
        <v>3.1010470126742669</v>
      </c>
      <c r="AO652" s="149">
        <f t="shared" si="317"/>
        <v>8.4402087456648367</v>
      </c>
      <c r="AP652" s="149">
        <f t="shared" si="317"/>
        <v>2.9346677630613134</v>
      </c>
      <c r="AQ652" s="97"/>
      <c r="AR652" s="171">
        <f t="shared" si="313"/>
        <v>-1.2526386415085819E-2</v>
      </c>
      <c r="AS652" s="149">
        <f t="shared" si="314"/>
        <v>-2.0465655022610775E-3</v>
      </c>
      <c r="AT652" s="149">
        <f t="shared" si="315"/>
        <v>-1.0034509885443783E-2</v>
      </c>
      <c r="AU652" s="175">
        <f t="shared" si="318"/>
        <v>3.0399942890298917</v>
      </c>
      <c r="AV652" s="149">
        <f t="shared" si="319"/>
        <v>7.1786289757464044</v>
      </c>
      <c r="AW652" s="149">
        <f t="shared" si="320"/>
        <v>2.9055452769366887</v>
      </c>
    </row>
    <row r="653" spans="1:49" ht="15" x14ac:dyDescent="0.25">
      <c r="A653" s="130">
        <v>1925.04</v>
      </c>
      <c r="B653" s="138"/>
      <c r="C653" s="166">
        <f>raw_Data!B659</f>
        <v>10.28</v>
      </c>
      <c r="D653" s="167">
        <f>raw_Data!J659</f>
        <v>4.7224999999999996E-2</v>
      </c>
      <c r="E653" s="167">
        <f>raw_Data!L659</f>
        <v>3.1248959206808813E-3</v>
      </c>
      <c r="F653" s="168">
        <f t="shared" si="295"/>
        <v>10.39</v>
      </c>
      <c r="G653" s="167">
        <f>raw_Data!K659</f>
        <v>4.5452358036573619E-3</v>
      </c>
      <c r="H653" s="167">
        <f t="shared" si="296"/>
        <v>-1.0587102983638186E-2</v>
      </c>
      <c r="I653" s="165"/>
      <c r="J653" s="167">
        <f t="shared" si="297"/>
        <v>0.99880210280019677</v>
      </c>
      <c r="K653" s="167">
        <f t="shared" si="316"/>
        <v>1.9269987208776485E-3</v>
      </c>
      <c r="L653" s="93"/>
      <c r="M653" s="171">
        <f t="shared" si="292"/>
        <v>1.0019269987208776</v>
      </c>
      <c r="N653" s="172">
        <f t="shared" si="298"/>
        <v>0.9939581328200191</v>
      </c>
      <c r="O653" s="170">
        <f t="shared" si="293"/>
        <v>652</v>
      </c>
      <c r="P653" s="170">
        <f t="shared" si="294"/>
        <v>654</v>
      </c>
      <c r="Q653" s="169"/>
      <c r="R653" s="149">
        <f t="shared" si="299"/>
        <v>0.18331476938217214</v>
      </c>
      <c r="S653" s="173">
        <f t="shared" si="300"/>
        <v>-0.7714255364700735</v>
      </c>
      <c r="T653" s="149">
        <v>0</v>
      </c>
      <c r="U653" s="97"/>
      <c r="V653" s="149">
        <f>1/PI()*ATAN('Exhibit4_Impact-Test'!$Y$25*S_RDY_SP)+'Exhibit4_Impact-Test'!$Y$26</f>
        <v>0.6118579346630324</v>
      </c>
      <c r="W653" s="172">
        <f t="shared" si="301"/>
        <v>0.60995982904968093</v>
      </c>
      <c r="X653" s="149">
        <f>1/PI()*ATAN('Exhibit4_Impact-Test'!$Y$25*S_RS_SP)+'Exhibit4_Impact-Test'!$Y$26</f>
        <v>0.18305176665626655</v>
      </c>
      <c r="Y653" s="172">
        <f t="shared" si="302"/>
        <v>0.18186062981927287</v>
      </c>
      <c r="Z653" s="149">
        <f>1/PI()*ATAN('Exhibit4_Impact-Test'!$Y$25*S_5050_SP)+'Exhibit4_Impact-Test'!$Y$26</f>
        <v>0.5</v>
      </c>
      <c r="AA653" s="149">
        <f t="shared" si="303"/>
        <v>0.49800367621990693</v>
      </c>
      <c r="AB653" s="195">
        <f>VLOOKUP(_xlfn.NUMBERVALUE(LEFT(A653,4)),Transactioncosts!$C:$G,5,FALSE)</f>
        <v>50</v>
      </c>
      <c r="AC653" s="174"/>
      <c r="AD653" s="175">
        <f t="shared" si="304"/>
        <v>0.99705118488917166</v>
      </c>
      <c r="AE653" s="149">
        <f t="shared" si="305"/>
        <v>1.0004682837394785</v>
      </c>
      <c r="AF653" s="149">
        <f t="shared" si="306"/>
        <v>0.99794256577044838</v>
      </c>
      <c r="AG653" s="176">
        <f t="shared" si="307"/>
        <v>0.99701252002362228</v>
      </c>
      <c r="AH653" s="149">
        <f t="shared" si="308"/>
        <v>0.99717626385653624</v>
      </c>
      <c r="AI653" s="149">
        <f t="shared" si="309"/>
        <v>0.99793258415154795</v>
      </c>
      <c r="AJ653" s="97"/>
      <c r="AK653" s="171">
        <f t="shared" si="310"/>
        <v>-2.95317143220592E-3</v>
      </c>
      <c r="AL653" s="149">
        <f t="shared" si="311"/>
        <v>4.6817412886607219E-4</v>
      </c>
      <c r="AM653" s="149">
        <f t="shared" si="312"/>
        <v>-2.0595536549072426E-3</v>
      </c>
      <c r="AN653" s="149">
        <f t="shared" si="317"/>
        <v>3.0980938412420609</v>
      </c>
      <c r="AO653" s="149">
        <f t="shared" si="317"/>
        <v>8.4406769197937024</v>
      </c>
      <c r="AP653" s="149">
        <f t="shared" si="317"/>
        <v>2.9326082094064061</v>
      </c>
      <c r="AQ653" s="97"/>
      <c r="AR653" s="171">
        <f t="shared" si="313"/>
        <v>-2.9919514024335137E-3</v>
      </c>
      <c r="AS653" s="149">
        <f t="shared" si="314"/>
        <v>-2.8277304073045105E-3</v>
      </c>
      <c r="AT653" s="149">
        <f t="shared" si="315"/>
        <v>-2.0695559026940305E-3</v>
      </c>
      <c r="AU653" s="175">
        <f t="shared" si="318"/>
        <v>3.0370023376274582</v>
      </c>
      <c r="AV653" s="149">
        <f t="shared" si="319"/>
        <v>7.1758012453391</v>
      </c>
      <c r="AW653" s="149">
        <f t="shared" si="320"/>
        <v>2.9034757210339945</v>
      </c>
    </row>
    <row r="654" spans="1:49" ht="15" x14ac:dyDescent="0.25">
      <c r="A654" s="130">
        <v>1925.05</v>
      </c>
      <c r="B654" s="138"/>
      <c r="C654" s="166">
        <f>raw_Data!B660</f>
        <v>10.61</v>
      </c>
      <c r="D654" s="167">
        <f>raw_Data!J660</f>
        <v>4.7566666666666667E-2</v>
      </c>
      <c r="E654" s="167">
        <f>raw_Data!L660</f>
        <v>3.1128168457330574E-3</v>
      </c>
      <c r="F654" s="168">
        <f t="shared" si="295"/>
        <v>10.28</v>
      </c>
      <c r="G654" s="167">
        <f>raw_Data!K660</f>
        <v>4.6271076523994818E-3</v>
      </c>
      <c r="H654" s="167">
        <f t="shared" si="296"/>
        <v>3.2101167315175205E-2</v>
      </c>
      <c r="I654" s="165"/>
      <c r="J654" s="167">
        <f t="shared" si="297"/>
        <v>0.99880113148158289</v>
      </c>
      <c r="K654" s="167">
        <f t="shared" si="316"/>
        <v>1.9139483273158397E-3</v>
      </c>
      <c r="L654" s="93"/>
      <c r="M654" s="171">
        <f t="shared" si="292"/>
        <v>1.0019139483273158</v>
      </c>
      <c r="N654" s="172">
        <f t="shared" si="298"/>
        <v>1.0367282749675746</v>
      </c>
      <c r="O654" s="170">
        <f t="shared" si="293"/>
        <v>653</v>
      </c>
      <c r="P654" s="170">
        <f t="shared" si="294"/>
        <v>655</v>
      </c>
      <c r="Q654" s="169"/>
      <c r="R654" s="149">
        <f t="shared" si="299"/>
        <v>0.19378367380211053</v>
      </c>
      <c r="S654" s="173">
        <f t="shared" si="300"/>
        <v>0.91129023133359688</v>
      </c>
      <c r="T654" s="149">
        <v>0</v>
      </c>
      <c r="U654" s="97"/>
      <c r="V654" s="149">
        <f>1/PI()*ATAN('Exhibit4_Impact-Test'!$Y$25*S_RDY_SP)+'Exhibit4_Impact-Test'!$Y$26</f>
        <v>0.61769280215956257</v>
      </c>
      <c r="W654" s="172">
        <f t="shared" si="301"/>
        <v>0.62572602378383801</v>
      </c>
      <c r="X654" s="149">
        <f>1/PI()*ATAN('Exhibit4_Impact-Test'!$Y$25*S_RS_SP)+'Exhibit4_Impact-Test'!$Y$26</f>
        <v>0.84026460640772516</v>
      </c>
      <c r="Y654" s="172">
        <f t="shared" si="302"/>
        <v>0.84479614975256923</v>
      </c>
      <c r="Z654" s="149">
        <f>1/PI()*ATAN('Exhibit4_Impact-Test'!$Y$25*S_5050_SP)+'Exhibit4_Impact-Test'!$Y$26</f>
        <v>0.5</v>
      </c>
      <c r="AA654" s="149">
        <f t="shared" si="303"/>
        <v>0.5085386062945344</v>
      </c>
      <c r="AB654" s="195">
        <f>VLOOKUP(_xlfn.NUMBERVALUE(LEFT(A654,4)),Transactioncosts!$C:$G,5,FALSE)</f>
        <v>50</v>
      </c>
      <c r="AC654" s="174"/>
      <c r="AD654" s="175">
        <f t="shared" si="304"/>
        <v>1.0234185073050355</v>
      </c>
      <c r="AE654" s="149">
        <f t="shared" si="305"/>
        <v>1.0311671947990428</v>
      </c>
      <c r="AF654" s="149">
        <f t="shared" si="306"/>
        <v>1.0193211116474452</v>
      </c>
      <c r="AG654" s="176">
        <f t="shared" si="307"/>
        <v>1.0233509518284705</v>
      </c>
      <c r="AH654" s="149">
        <f t="shared" si="308"/>
        <v>1.0310985131663466</v>
      </c>
      <c r="AI654" s="149">
        <f t="shared" si="309"/>
        <v>1.0192784186159725</v>
      </c>
      <c r="AJ654" s="97"/>
      <c r="AK654" s="171">
        <f t="shared" si="310"/>
        <v>2.3148501361585649E-2</v>
      </c>
      <c r="AL654" s="149">
        <f t="shared" si="311"/>
        <v>3.0691359490417815E-2</v>
      </c>
      <c r="AM654" s="149">
        <f t="shared" si="312"/>
        <v>1.9136828885369443E-2</v>
      </c>
      <c r="AN654" s="149">
        <f t="shared" si="317"/>
        <v>3.1212423426036464</v>
      </c>
      <c r="AO654" s="149">
        <f t="shared" si="317"/>
        <v>8.4713682792841194</v>
      </c>
      <c r="AP654" s="149">
        <f t="shared" si="317"/>
        <v>2.9517450382917754</v>
      </c>
      <c r="AQ654" s="97"/>
      <c r="AR654" s="171">
        <f t="shared" si="313"/>
        <v>2.3082489553281516E-2</v>
      </c>
      <c r="AS654" s="149">
        <f t="shared" si="314"/>
        <v>3.0624751552889341E-2</v>
      </c>
      <c r="AT654" s="149">
        <f t="shared" si="315"/>
        <v>1.9094944218130776E-2</v>
      </c>
      <c r="AU654" s="175">
        <f t="shared" si="318"/>
        <v>3.0600848271807397</v>
      </c>
      <c r="AV654" s="149">
        <f t="shared" si="319"/>
        <v>7.2064259968919897</v>
      </c>
      <c r="AW654" s="149">
        <f t="shared" si="320"/>
        <v>2.9225706652521253</v>
      </c>
    </row>
    <row r="655" spans="1:49" ht="15" x14ac:dyDescent="0.25">
      <c r="A655" s="130">
        <v>1925.06</v>
      </c>
      <c r="B655" s="138"/>
      <c r="C655" s="166">
        <f>raw_Data!B661</f>
        <v>10.8</v>
      </c>
      <c r="D655" s="167">
        <f>raw_Data!J661</f>
        <v>4.7916666666666663E-2</v>
      </c>
      <c r="E655" s="167">
        <f>raw_Data!L661</f>
        <v>3.1007361706090197E-3</v>
      </c>
      <c r="F655" s="168">
        <f t="shared" si="295"/>
        <v>10.61</v>
      </c>
      <c r="G655" s="167">
        <f>raw_Data!K661</f>
        <v>4.5161797046811185E-3</v>
      </c>
      <c r="H655" s="167">
        <f t="shared" si="296"/>
        <v>1.7907634307257503E-2</v>
      </c>
      <c r="I655" s="165"/>
      <c r="J655" s="167">
        <f t="shared" si="297"/>
        <v>0.99880015903096953</v>
      </c>
      <c r="K655" s="167">
        <f t="shared" si="316"/>
        <v>1.9008952015786562E-3</v>
      </c>
      <c r="L655" s="93"/>
      <c r="M655" s="171">
        <f t="shared" si="292"/>
        <v>1.0019008952015787</v>
      </c>
      <c r="N655" s="172">
        <f t="shared" si="298"/>
        <v>1.0224238140119386</v>
      </c>
      <c r="O655" s="170">
        <f t="shared" si="293"/>
        <v>654</v>
      </c>
      <c r="P655" s="170">
        <f t="shared" si="294"/>
        <v>656</v>
      </c>
      <c r="Q655" s="169"/>
      <c r="R655" s="149">
        <f t="shared" si="299"/>
        <v>0.18395117230350208</v>
      </c>
      <c r="S655" s="173">
        <f t="shared" si="300"/>
        <v>0.8519148412620916</v>
      </c>
      <c r="T655" s="149">
        <v>0</v>
      </c>
      <c r="U655" s="97"/>
      <c r="V655" s="149">
        <f>1/PI()*ATAN('Exhibit4_Impact-Test'!$Y$25*S_RDY_SP)+'Exhibit4_Impact-Test'!$Y$26</f>
        <v>0.61221492847081715</v>
      </c>
      <c r="W655" s="172">
        <f t="shared" si="301"/>
        <v>0.61701775519154256</v>
      </c>
      <c r="X655" s="149">
        <f>1/PI()*ATAN('Exhibit4_Impact-Test'!$Y$25*S_RS_SP)+'Exhibit4_Impact-Test'!$Y$26</f>
        <v>0.83105982321332506</v>
      </c>
      <c r="Y655" s="172">
        <f t="shared" si="302"/>
        <v>0.83388762290492324</v>
      </c>
      <c r="Z655" s="149">
        <f>1/PI()*ATAN('Exhibit4_Impact-Test'!$Y$25*S_5050_SP)+'Exhibit4_Impact-Test'!$Y$26</f>
        <v>0.5</v>
      </c>
      <c r="AA655" s="149">
        <f t="shared" si="303"/>
        <v>0.50506907778108712</v>
      </c>
      <c r="AB655" s="195">
        <f>VLOOKUP(_xlfn.NUMBERVALUE(LEFT(A655,4)),Transactioncosts!$C:$G,5,FALSE)</f>
        <v>50</v>
      </c>
      <c r="AC655" s="174"/>
      <c r="AD655" s="175">
        <f t="shared" si="304"/>
        <v>1.0144653324730757</v>
      </c>
      <c r="AE655" s="149">
        <f t="shared" si="305"/>
        <v>1.0189566684799378</v>
      </c>
      <c r="AF655" s="149">
        <f t="shared" si="306"/>
        <v>1.0121623546067586</v>
      </c>
      <c r="AG655" s="176">
        <f t="shared" si="307"/>
        <v>1.0144323789236458</v>
      </c>
      <c r="AH655" s="149">
        <f t="shared" si="308"/>
        <v>1.0189334923014239</v>
      </c>
      <c r="AI655" s="149">
        <f t="shared" si="309"/>
        <v>1.0121370092178532</v>
      </c>
      <c r="AJ655" s="97"/>
      <c r="AK655" s="171">
        <f t="shared" si="310"/>
        <v>1.4361707667401444E-2</v>
      </c>
      <c r="AL655" s="149">
        <f t="shared" si="311"/>
        <v>1.8779229764244475E-2</v>
      </c>
      <c r="AM655" s="149">
        <f t="shared" si="312"/>
        <v>1.2088987451164051E-2</v>
      </c>
      <c r="AN655" s="149">
        <f t="shared" si="317"/>
        <v>3.135604050271048</v>
      </c>
      <c r="AO655" s="149">
        <f t="shared" si="317"/>
        <v>8.4901475090483647</v>
      </c>
      <c r="AP655" s="149">
        <f t="shared" si="317"/>
        <v>2.9638340257429396</v>
      </c>
      <c r="AQ655" s="97"/>
      <c r="AR655" s="171">
        <f t="shared" si="313"/>
        <v>1.4329223477343283E-2</v>
      </c>
      <c r="AS655" s="149">
        <f t="shared" si="314"/>
        <v>1.8756484496652629E-2</v>
      </c>
      <c r="AT655" s="149">
        <f t="shared" si="315"/>
        <v>1.2063946304227309E-2</v>
      </c>
      <c r="AU655" s="175">
        <f t="shared" si="318"/>
        <v>3.074414050658083</v>
      </c>
      <c r="AV655" s="149">
        <f t="shared" si="319"/>
        <v>7.2251824813886421</v>
      </c>
      <c r="AW655" s="149">
        <f t="shared" si="320"/>
        <v>2.9346346115563526</v>
      </c>
    </row>
    <row r="656" spans="1:49" ht="15" x14ac:dyDescent="0.25">
      <c r="A656" s="130">
        <v>1925.07</v>
      </c>
      <c r="B656" s="138"/>
      <c r="C656" s="166">
        <f>raw_Data!B662</f>
        <v>11.1</v>
      </c>
      <c r="D656" s="167">
        <f>raw_Data!J662</f>
        <v>4.8266666666666673E-2</v>
      </c>
      <c r="E656" s="167">
        <f>raw_Data!L662</f>
        <v>3.0886538948657893E-3</v>
      </c>
      <c r="F656" s="168">
        <f t="shared" si="295"/>
        <v>10.8</v>
      </c>
      <c r="G656" s="167">
        <f>raw_Data!K662</f>
        <v>4.4691358024691362E-3</v>
      </c>
      <c r="H656" s="167">
        <f t="shared" si="296"/>
        <v>2.7777777777777679E-2</v>
      </c>
      <c r="I656" s="165"/>
      <c r="J656" s="167">
        <f t="shared" si="297"/>
        <v>0.99879918544678081</v>
      </c>
      <c r="K656" s="167">
        <f t="shared" si="316"/>
        <v>1.8878393416466022E-3</v>
      </c>
      <c r="L656" s="93"/>
      <c r="M656" s="171">
        <f t="shared" si="292"/>
        <v>1.0018878393416466</v>
      </c>
      <c r="N656" s="172">
        <f t="shared" si="298"/>
        <v>1.0322469135802468</v>
      </c>
      <c r="O656" s="170">
        <f t="shared" si="293"/>
        <v>655</v>
      </c>
      <c r="P656" s="170">
        <f t="shared" si="294"/>
        <v>657</v>
      </c>
      <c r="Q656" s="169"/>
      <c r="R656" s="149">
        <f t="shared" si="299"/>
        <v>0.18076919090927251</v>
      </c>
      <c r="S656" s="173">
        <f t="shared" si="300"/>
        <v>0.89958272681801055</v>
      </c>
      <c r="T656" s="149">
        <v>0</v>
      </c>
      <c r="U656" s="97"/>
      <c r="V656" s="149">
        <f>1/PI()*ATAN('Exhibit4_Impact-Test'!$Y$25*S_RDY_SP)+'Exhibit4_Impact-Test'!$Y$26</f>
        <v>0.61042704530558123</v>
      </c>
      <c r="W656" s="172">
        <f t="shared" si="301"/>
        <v>0.61750213901953543</v>
      </c>
      <c r="X656" s="149">
        <f>1/PI()*ATAN('Exhibit4_Impact-Test'!$Y$25*S_RS_SP)+'Exhibit4_Impact-Test'!$Y$26</f>
        <v>0.83852285860771381</v>
      </c>
      <c r="Y656" s="172">
        <f t="shared" si="302"/>
        <v>0.84252413298659867</v>
      </c>
      <c r="Z656" s="149">
        <f>1/PI()*ATAN('Exhibit4_Impact-Test'!$Y$25*S_5050_SP)+'Exhibit4_Impact-Test'!$Y$26</f>
        <v>0.5</v>
      </c>
      <c r="AA656" s="149">
        <f t="shared" si="303"/>
        <v>0.50746240488615402</v>
      </c>
      <c r="AB656" s="195">
        <f>VLOOKUP(_xlfn.NUMBERVALUE(LEFT(A656,4)),Transactioncosts!$C:$G,5,FALSE)</f>
        <v>50</v>
      </c>
      <c r="AC656" s="174"/>
      <c r="AD656" s="175">
        <f t="shared" si="304"/>
        <v>1.020419839327328</v>
      </c>
      <c r="AE656" s="149">
        <f t="shared" si="305"/>
        <v>1.0273446170568814</v>
      </c>
      <c r="AF656" s="149">
        <f t="shared" si="306"/>
        <v>1.0170673764609468</v>
      </c>
      <c r="AG656" s="176">
        <f t="shared" si="307"/>
        <v>1.0203619322374895</v>
      </c>
      <c r="AH656" s="149">
        <f t="shared" si="308"/>
        <v>1.0272552857750261</v>
      </c>
      <c r="AI656" s="149">
        <f t="shared" si="309"/>
        <v>1.017030064436516</v>
      </c>
      <c r="AJ656" s="97"/>
      <c r="AK656" s="171">
        <f t="shared" si="310"/>
        <v>2.0214149792835565E-2</v>
      </c>
      <c r="AL656" s="149">
        <f t="shared" si="311"/>
        <v>2.6977431677167749E-2</v>
      </c>
      <c r="AM656" s="149">
        <f t="shared" si="312"/>
        <v>1.6923365079395482E-2</v>
      </c>
      <c r="AN656" s="149">
        <f t="shared" si="317"/>
        <v>3.1558182000638837</v>
      </c>
      <c r="AO656" s="149">
        <f t="shared" si="317"/>
        <v>8.5171249407255321</v>
      </c>
      <c r="AP656" s="149">
        <f t="shared" si="317"/>
        <v>2.980757390822335</v>
      </c>
      <c r="AQ656" s="97"/>
      <c r="AR656" s="171">
        <f t="shared" si="313"/>
        <v>2.0157399883892889E-2</v>
      </c>
      <c r="AS656" s="149">
        <f t="shared" si="314"/>
        <v>2.6890474326699221E-2</v>
      </c>
      <c r="AT656" s="149">
        <f t="shared" si="315"/>
        <v>1.6886678513958846E-2</v>
      </c>
      <c r="AU656" s="175">
        <f t="shared" si="318"/>
        <v>3.0945714505419759</v>
      </c>
      <c r="AV656" s="149">
        <f t="shared" si="319"/>
        <v>7.2520729557153416</v>
      </c>
      <c r="AW656" s="149">
        <f t="shared" si="320"/>
        <v>2.9515212900703114</v>
      </c>
    </row>
    <row r="657" spans="1:49" ht="15" x14ac:dyDescent="0.25">
      <c r="A657" s="130">
        <v>1925.08</v>
      </c>
      <c r="B657" s="138"/>
      <c r="C657" s="166">
        <f>raw_Data!B663</f>
        <v>11.25</v>
      </c>
      <c r="D657" s="167">
        <f>raw_Data!J663</f>
        <v>4.8608333333333337E-2</v>
      </c>
      <c r="E657" s="167">
        <f>raw_Data!L663</f>
        <v>3.076570018059499E-3</v>
      </c>
      <c r="F657" s="168">
        <f t="shared" si="295"/>
        <v>11.1</v>
      </c>
      <c r="G657" s="167">
        <f>raw_Data!K663</f>
        <v>4.37912912912913E-3</v>
      </c>
      <c r="H657" s="167">
        <f t="shared" si="296"/>
        <v>1.3513513513513598E-2</v>
      </c>
      <c r="I657" s="165"/>
      <c r="J657" s="167">
        <f t="shared" si="297"/>
        <v>0.99879821072732744</v>
      </c>
      <c r="K657" s="167">
        <f t="shared" si="316"/>
        <v>1.8747807453869392E-3</v>
      </c>
      <c r="L657" s="93"/>
      <c r="M657" s="171">
        <f t="shared" si="292"/>
        <v>1.0018747807453869</v>
      </c>
      <c r="N657" s="172">
        <f t="shared" si="298"/>
        <v>1.0178926426426427</v>
      </c>
      <c r="O657" s="170">
        <f t="shared" si="293"/>
        <v>656</v>
      </c>
      <c r="P657" s="170">
        <f t="shared" si="294"/>
        <v>658</v>
      </c>
      <c r="Q657" s="169"/>
      <c r="R657" s="149">
        <f t="shared" si="299"/>
        <v>0.17280566804323083</v>
      </c>
      <c r="S657" s="173">
        <f t="shared" si="300"/>
        <v>0.81396080289451278</v>
      </c>
      <c r="T657" s="149">
        <v>0</v>
      </c>
      <c r="U657" s="97"/>
      <c r="V657" s="149">
        <f>1/PI()*ATAN('Exhibit4_Impact-Test'!$Y$25*S_RDY_SP)+'Exhibit4_Impact-Test'!$Y$26</f>
        <v>0.60592072105183126</v>
      </c>
      <c r="W657" s="172">
        <f t="shared" si="301"/>
        <v>0.60970169400945229</v>
      </c>
      <c r="X657" s="149">
        <f>1/PI()*ATAN('Exhibit4_Impact-Test'!$Y$25*S_RS_SP)+'Exhibit4_Impact-Test'!$Y$26</f>
        <v>0.82465787661554024</v>
      </c>
      <c r="Y657" s="172">
        <f t="shared" si="302"/>
        <v>0.82693959803769279</v>
      </c>
      <c r="Z657" s="149">
        <f>1/PI()*ATAN('Exhibit4_Impact-Test'!$Y$25*S_5050_SP)+'Exhibit4_Impact-Test'!$Y$26</f>
        <v>0.5</v>
      </c>
      <c r="AA657" s="149">
        <f t="shared" si="303"/>
        <v>0.50396527385078504</v>
      </c>
      <c r="AB657" s="195">
        <f>VLOOKUP(_xlfn.NUMBERVALUE(LEFT(A657,4)),Transactioncosts!$C:$G,5,FALSE)</f>
        <v>50</v>
      </c>
      <c r="AC657" s="174"/>
      <c r="AD657" s="175">
        <f t="shared" si="304"/>
        <v>1.0115803351758808</v>
      </c>
      <c r="AE657" s="149">
        <f t="shared" si="305"/>
        <v>1.0150840367254987</v>
      </c>
      <c r="AF657" s="149">
        <f t="shared" si="306"/>
        <v>1.0098837116940147</v>
      </c>
      <c r="AG657" s="176">
        <f t="shared" si="307"/>
        <v>1.0115582159429082</v>
      </c>
      <c r="AH657" s="149">
        <f t="shared" si="308"/>
        <v>1.0150391284301747</v>
      </c>
      <c r="AI657" s="149">
        <f t="shared" si="309"/>
        <v>1.0098638853247608</v>
      </c>
      <c r="AJ657" s="97"/>
      <c r="AK657" s="171">
        <f t="shared" si="310"/>
        <v>1.1513796296811417E-2</v>
      </c>
      <c r="AL657" s="149">
        <f t="shared" si="311"/>
        <v>1.4971403869897124E-2</v>
      </c>
      <c r="AM657" s="149">
        <f t="shared" si="312"/>
        <v>9.8351872877830687E-3</v>
      </c>
      <c r="AN657" s="149">
        <f t="shared" si="317"/>
        <v>3.1673319963606952</v>
      </c>
      <c r="AO657" s="149">
        <f t="shared" si="317"/>
        <v>8.5320963445954288</v>
      </c>
      <c r="AP657" s="149">
        <f t="shared" si="317"/>
        <v>2.9905925781101179</v>
      </c>
      <c r="AQ657" s="97"/>
      <c r="AR657" s="171">
        <f t="shared" si="313"/>
        <v>1.1491930040581737E-2</v>
      </c>
      <c r="AS657" s="149">
        <f t="shared" si="314"/>
        <v>1.492716192822372E-2</v>
      </c>
      <c r="AT657" s="149">
        <f t="shared" si="315"/>
        <v>9.8155547660919353E-3</v>
      </c>
      <c r="AU657" s="175">
        <f t="shared" si="318"/>
        <v>3.1060633805825577</v>
      </c>
      <c r="AV657" s="149">
        <f t="shared" si="319"/>
        <v>7.2670001176435655</v>
      </c>
      <c r="AW657" s="149">
        <f t="shared" si="320"/>
        <v>2.9613368448364032</v>
      </c>
    </row>
    <row r="658" spans="1:49" ht="15" x14ac:dyDescent="0.25">
      <c r="A658" s="130">
        <v>1925.09</v>
      </c>
      <c r="B658" s="138"/>
      <c r="C658" s="166">
        <f>raw_Data!B664</f>
        <v>11.51</v>
      </c>
      <c r="D658" s="167">
        <f>raw_Data!J664</f>
        <v>4.8958333333333333E-2</v>
      </c>
      <c r="E658" s="167">
        <f>raw_Data!L664</f>
        <v>3.0644845397465037E-3</v>
      </c>
      <c r="F658" s="168">
        <f t="shared" si="295"/>
        <v>11.25</v>
      </c>
      <c r="G658" s="167">
        <f>raw_Data!K664</f>
        <v>4.3518518518518515E-3</v>
      </c>
      <c r="H658" s="167">
        <f t="shared" si="296"/>
        <v>2.3111111111111082E-2</v>
      </c>
      <c r="I658" s="165"/>
      <c r="J658" s="167">
        <f t="shared" si="297"/>
        <v>0.99879723487102856</v>
      </c>
      <c r="K658" s="167">
        <f t="shared" si="316"/>
        <v>1.8617194107750645E-3</v>
      </c>
      <c r="L658" s="93"/>
      <c r="M658" s="171">
        <f t="shared" si="292"/>
        <v>1.0018617194107751</v>
      </c>
      <c r="N658" s="172">
        <f t="shared" si="298"/>
        <v>1.027462962962963</v>
      </c>
      <c r="O658" s="170">
        <f t="shared" si="293"/>
        <v>657</v>
      </c>
      <c r="P658" s="170">
        <f t="shared" si="294"/>
        <v>659</v>
      </c>
      <c r="Q658" s="169"/>
      <c r="R658" s="149">
        <f t="shared" si="299"/>
        <v>0.17167601088433759</v>
      </c>
      <c r="S658" s="173">
        <f t="shared" si="300"/>
        <v>0.88251842525176871</v>
      </c>
      <c r="T658" s="149">
        <v>0</v>
      </c>
      <c r="U658" s="97"/>
      <c r="V658" s="149">
        <f>1/PI()*ATAN('Exhibit4_Impact-Test'!$Y$25*S_RDY_SP)+'Exhibit4_Impact-Test'!$Y$26</f>
        <v>0.60527784741493695</v>
      </c>
      <c r="W658" s="172">
        <f t="shared" si="301"/>
        <v>0.61129005149284965</v>
      </c>
      <c r="X658" s="149">
        <f>1/PI()*ATAN('Exhibit4_Impact-Test'!$Y$25*S_RS_SP)+'Exhibit4_Impact-Test'!$Y$26</f>
        <v>0.83592125710249454</v>
      </c>
      <c r="Y658" s="172">
        <f t="shared" si="302"/>
        <v>0.83935281837954179</v>
      </c>
      <c r="Z658" s="149">
        <f>1/PI()*ATAN('Exhibit4_Impact-Test'!$Y$25*S_5050_SP)+'Exhibit4_Impact-Test'!$Y$26</f>
        <v>0.5</v>
      </c>
      <c r="AA658" s="149">
        <f t="shared" si="303"/>
        <v>0.50630782342878766</v>
      </c>
      <c r="AB658" s="195">
        <f>VLOOKUP(_xlfn.NUMBERVALUE(LEFT(A658,4)),Transactioncosts!$C:$G,5,FALSE)</f>
        <v>50</v>
      </c>
      <c r="AC658" s="174"/>
      <c r="AD658" s="175">
        <f t="shared" si="304"/>
        <v>1.0173575849991889</v>
      </c>
      <c r="AE658" s="149">
        <f t="shared" si="305"/>
        <v>1.0232623431043071</v>
      </c>
      <c r="AF658" s="149">
        <f t="shared" si="306"/>
        <v>1.0146623411868689</v>
      </c>
      <c r="AG658" s="176">
        <f t="shared" si="307"/>
        <v>1.0173111617893567</v>
      </c>
      <c r="AH658" s="149">
        <f t="shared" si="308"/>
        <v>1.0232550146796138</v>
      </c>
      <c r="AI658" s="149">
        <f t="shared" si="309"/>
        <v>1.014630802069725</v>
      </c>
      <c r="AJ658" s="97"/>
      <c r="AK658" s="171">
        <f t="shared" si="310"/>
        <v>1.7208662935751219E-2</v>
      </c>
      <c r="AL658" s="149">
        <f t="shared" si="311"/>
        <v>2.2995898965369146E-2</v>
      </c>
      <c r="AM658" s="149">
        <f t="shared" si="312"/>
        <v>1.4555888365806624E-2</v>
      </c>
      <c r="AN658" s="149">
        <f t="shared" si="317"/>
        <v>3.1845406592964465</v>
      </c>
      <c r="AO658" s="149">
        <f t="shared" si="317"/>
        <v>8.5550922435607983</v>
      </c>
      <c r="AP658" s="149">
        <f t="shared" si="317"/>
        <v>3.0051484664759247</v>
      </c>
      <c r="AQ658" s="97"/>
      <c r="AR658" s="171">
        <f t="shared" si="313"/>
        <v>1.7163030731576844E-2</v>
      </c>
      <c r="AS658" s="149">
        <f t="shared" si="314"/>
        <v>2.2988737115834407E-2</v>
      </c>
      <c r="AT658" s="149">
        <f t="shared" si="315"/>
        <v>1.4524804520427976E-2</v>
      </c>
      <c r="AU658" s="175">
        <f t="shared" si="318"/>
        <v>3.1232264113141346</v>
      </c>
      <c r="AV658" s="149">
        <f t="shared" si="319"/>
        <v>7.2899888547594003</v>
      </c>
      <c r="AW658" s="149">
        <f t="shared" si="320"/>
        <v>2.9758616493568311</v>
      </c>
    </row>
    <row r="659" spans="1:49" ht="15" x14ac:dyDescent="0.25">
      <c r="A659" s="130">
        <v>1925.1</v>
      </c>
      <c r="B659" s="138"/>
      <c r="C659" s="166">
        <f>raw_Data!B665</f>
        <v>11.89</v>
      </c>
      <c r="D659" s="167">
        <f>raw_Data!J665</f>
        <v>4.9308333333333336E-2</v>
      </c>
      <c r="E659" s="167">
        <f>raw_Data!L665</f>
        <v>3.0523974594831582E-3</v>
      </c>
      <c r="F659" s="168">
        <f t="shared" si="295"/>
        <v>11.51</v>
      </c>
      <c r="G659" s="167">
        <f>raw_Data!K665</f>
        <v>4.2839559803069796E-3</v>
      </c>
      <c r="H659" s="167">
        <f t="shared" si="296"/>
        <v>3.3014769765421503E-2</v>
      </c>
      <c r="I659" s="165"/>
      <c r="J659" s="167">
        <f t="shared" si="297"/>
        <v>0.99879625787627802</v>
      </c>
      <c r="K659" s="167">
        <f t="shared" si="316"/>
        <v>1.8486553357610624E-3</v>
      </c>
      <c r="L659" s="93"/>
      <c r="M659" s="171">
        <f t="shared" si="292"/>
        <v>1.0018486553357611</v>
      </c>
      <c r="N659" s="172">
        <f t="shared" si="298"/>
        <v>1.0372987257457285</v>
      </c>
      <c r="O659" s="170">
        <f t="shared" si="293"/>
        <v>658</v>
      </c>
      <c r="P659" s="170">
        <f t="shared" si="294"/>
        <v>660</v>
      </c>
      <c r="Q659" s="169"/>
      <c r="R659" s="149">
        <f t="shared" si="299"/>
        <v>0.16594969194247494</v>
      </c>
      <c r="S659" s="173">
        <f t="shared" si="300"/>
        <v>0.91506242025330475</v>
      </c>
      <c r="T659" s="149">
        <v>0</v>
      </c>
      <c r="U659" s="97"/>
      <c r="V659" s="149">
        <f>1/PI()*ATAN('Exhibit4_Impact-Test'!$Y$25*S_RDY_SP)+'Exhibit4_Impact-Test'!$Y$26</f>
        <v>0.60200540952641413</v>
      </c>
      <c r="W659" s="172">
        <f t="shared" si="301"/>
        <v>0.61030656346232903</v>
      </c>
      <c r="X659" s="149">
        <f>1/PI()*ATAN('Exhibit4_Impact-Test'!$Y$25*S_RS_SP)+'Exhibit4_Impact-Test'!$Y$26</f>
        <v>0.84081850331819308</v>
      </c>
      <c r="Y659" s="172">
        <f t="shared" si="302"/>
        <v>0.84541764884033399</v>
      </c>
      <c r="Z659" s="149">
        <f>1/PI()*ATAN('Exhibit4_Impact-Test'!$Y$25*S_5050_SP)+'Exhibit4_Impact-Test'!$Y$26</f>
        <v>0.5</v>
      </c>
      <c r="AA659" s="149">
        <f t="shared" si="303"/>
        <v>0.50869237572989101</v>
      </c>
      <c r="AB659" s="195">
        <f>VLOOKUP(_xlfn.NUMBERVALUE(LEFT(A659,4)),Transactioncosts!$C:$G,5,FALSE)</f>
        <v>50</v>
      </c>
      <c r="AC659" s="174"/>
      <c r="AD659" s="175">
        <f t="shared" si="304"/>
        <v>1.0231897894906536</v>
      </c>
      <c r="AE659" s="149">
        <f t="shared" si="305"/>
        <v>1.0316557304803944</v>
      </c>
      <c r="AF659" s="149">
        <f t="shared" si="306"/>
        <v>1.0195736905407449</v>
      </c>
      <c r="AG659" s="176">
        <f t="shared" si="307"/>
        <v>1.0231178958127369</v>
      </c>
      <c r="AH659" s="149">
        <f t="shared" si="308"/>
        <v>1.0316295102993547</v>
      </c>
      <c r="AI659" s="149">
        <f t="shared" si="309"/>
        <v>1.0195302286620953</v>
      </c>
      <c r="AJ659" s="97"/>
      <c r="AK659" s="171">
        <f t="shared" si="310"/>
        <v>2.2924992236080702E-2</v>
      </c>
      <c r="AL659" s="149">
        <f t="shared" si="311"/>
        <v>3.1165016908607502E-2</v>
      </c>
      <c r="AM659" s="149">
        <f t="shared" si="312"/>
        <v>1.9384589480296303E-2</v>
      </c>
      <c r="AN659" s="149">
        <f t="shared" si="317"/>
        <v>3.2074656515325271</v>
      </c>
      <c r="AO659" s="149">
        <f t="shared" si="317"/>
        <v>8.5862572604694058</v>
      </c>
      <c r="AP659" s="149">
        <f t="shared" si="317"/>
        <v>3.0245330559562209</v>
      </c>
      <c r="AQ659" s="97"/>
      <c r="AR659" s="171">
        <f t="shared" si="313"/>
        <v>2.2854725503015452E-2</v>
      </c>
      <c r="AS659" s="149">
        <f t="shared" si="314"/>
        <v>3.113960095494013E-2</v>
      </c>
      <c r="AT659" s="149">
        <f t="shared" si="315"/>
        <v>1.9341961070584709E-2</v>
      </c>
      <c r="AU659" s="175">
        <f t="shared" si="318"/>
        <v>3.1460811368171502</v>
      </c>
      <c r="AV659" s="149">
        <f t="shared" si="319"/>
        <v>7.3211284557143408</v>
      </c>
      <c r="AW659" s="149">
        <f t="shared" si="320"/>
        <v>2.9952036104274158</v>
      </c>
    </row>
    <row r="660" spans="1:49" ht="15" x14ac:dyDescent="0.25">
      <c r="A660" s="130">
        <v>1925.11</v>
      </c>
      <c r="B660" s="138"/>
      <c r="C660" s="166">
        <f>raw_Data!B666</f>
        <v>12.26</v>
      </c>
      <c r="D660" s="167">
        <f>raw_Data!J666</f>
        <v>4.965E-2</v>
      </c>
      <c r="E660" s="167">
        <f>raw_Data!L666</f>
        <v>3.0403087768253734E-3</v>
      </c>
      <c r="F660" s="168">
        <f t="shared" si="295"/>
        <v>11.89</v>
      </c>
      <c r="G660" s="167">
        <f>raw_Data!K666</f>
        <v>4.1757779646761986E-3</v>
      </c>
      <c r="H660" s="167">
        <f t="shared" si="296"/>
        <v>3.111858704793935E-2</v>
      </c>
      <c r="I660" s="165"/>
      <c r="J660" s="167">
        <f t="shared" si="297"/>
        <v>0.99879527974142301</v>
      </c>
      <c r="K660" s="167">
        <f t="shared" si="316"/>
        <v>1.8355885182483878E-3</v>
      </c>
      <c r="L660" s="93"/>
      <c r="M660" s="171">
        <f t="shared" si="292"/>
        <v>1.0018355885182484</v>
      </c>
      <c r="N660" s="172">
        <f t="shared" si="298"/>
        <v>1.0352943650126156</v>
      </c>
      <c r="O660" s="170">
        <f t="shared" si="293"/>
        <v>659</v>
      </c>
      <c r="P660" s="170">
        <f t="shared" si="294"/>
        <v>661</v>
      </c>
      <c r="Q660" s="169"/>
      <c r="R660" s="149">
        <f t="shared" si="299"/>
        <v>0.15541688452085273</v>
      </c>
      <c r="S660" s="173">
        <f t="shared" si="300"/>
        <v>0.91067282656664084</v>
      </c>
      <c r="T660" s="149">
        <v>0</v>
      </c>
      <c r="U660" s="97"/>
      <c r="V660" s="149">
        <f>1/PI()*ATAN('Exhibit4_Impact-Test'!$Y$25*S_RDY_SP)+'Exhibit4_Impact-Test'!$Y$26</f>
        <v>0.59592782787899079</v>
      </c>
      <c r="W660" s="172">
        <f t="shared" si="301"/>
        <v>0.60381293430986149</v>
      </c>
      <c r="X660" s="149">
        <f>1/PI()*ATAN('Exhibit4_Impact-Test'!$Y$25*S_RS_SP)+'Exhibit4_Impact-Test'!$Y$26</f>
        <v>0.84017361263240198</v>
      </c>
      <c r="Y660" s="172">
        <f t="shared" si="302"/>
        <v>0.84453588518446998</v>
      </c>
      <c r="Z660" s="149">
        <f>1/PI()*ATAN('Exhibit4_Impact-Test'!$Y$25*S_5050_SP)+'Exhibit4_Impact-Test'!$Y$26</f>
        <v>0.5</v>
      </c>
      <c r="AA660" s="149">
        <f t="shared" si="303"/>
        <v>0.5082122341867229</v>
      </c>
      <c r="AB660" s="195">
        <f>VLOOKUP(_xlfn.NUMBERVALUE(LEFT(A660,4)),Transactioncosts!$C:$G,5,FALSE)</f>
        <v>50</v>
      </c>
      <c r="AC660" s="174"/>
      <c r="AD660" s="175">
        <f t="shared" si="304"/>
        <v>1.0217746045180254</v>
      </c>
      <c r="AE660" s="149">
        <f t="shared" si="305"/>
        <v>1.029946769639781</v>
      </c>
      <c r="AF660" s="149">
        <f t="shared" si="306"/>
        <v>1.0185649767654321</v>
      </c>
      <c r="AG660" s="176">
        <f t="shared" si="307"/>
        <v>1.0217071560314972</v>
      </c>
      <c r="AH660" s="149">
        <f t="shared" si="308"/>
        <v>1.0298719846041113</v>
      </c>
      <c r="AI660" s="149">
        <f t="shared" si="309"/>
        <v>1.0185239155944985</v>
      </c>
      <c r="AJ660" s="97"/>
      <c r="AK660" s="171">
        <f t="shared" si="310"/>
        <v>2.1540923933776299E-2</v>
      </c>
      <c r="AL660" s="149">
        <f t="shared" si="311"/>
        <v>2.9507120944711564E-2</v>
      </c>
      <c r="AM660" s="149">
        <f t="shared" si="312"/>
        <v>1.8394751179445296E-2</v>
      </c>
      <c r="AN660" s="149">
        <f t="shared" si="317"/>
        <v>3.2290065754663035</v>
      </c>
      <c r="AO660" s="149">
        <f t="shared" si="317"/>
        <v>8.6157643814141167</v>
      </c>
      <c r="AP660" s="149">
        <f t="shared" si="317"/>
        <v>3.042927807135666</v>
      </c>
      <c r="AQ660" s="97"/>
      <c r="AR660" s="171">
        <f t="shared" si="313"/>
        <v>2.1474910634460595E-2</v>
      </c>
      <c r="AS660" s="149">
        <f t="shared" si="314"/>
        <v>2.9434507725176116E-2</v>
      </c>
      <c r="AT660" s="149">
        <f t="shared" si="315"/>
        <v>1.8354437601482972E-2</v>
      </c>
      <c r="AU660" s="175">
        <f t="shared" si="318"/>
        <v>3.1675560474516109</v>
      </c>
      <c r="AV660" s="149">
        <f t="shared" si="319"/>
        <v>7.3505629634395167</v>
      </c>
      <c r="AW660" s="149">
        <f t="shared" si="320"/>
        <v>3.0135580480288988</v>
      </c>
    </row>
    <row r="661" spans="1:49" ht="15" x14ac:dyDescent="0.25">
      <c r="A661" s="130">
        <v>1925.12</v>
      </c>
      <c r="B661" s="138"/>
      <c r="C661" s="166">
        <f>raw_Data!B667</f>
        <v>12.46</v>
      </c>
      <c r="D661" s="167">
        <f>raw_Data!J667</f>
        <v>4.9999999999999996E-2</v>
      </c>
      <c r="E661" s="167">
        <f>raw_Data!L667</f>
        <v>3.0282184913286159E-3</v>
      </c>
      <c r="F661" s="168">
        <f t="shared" si="295"/>
        <v>12.26</v>
      </c>
      <c r="G661" s="167">
        <f>raw_Data!K667</f>
        <v>4.0783034257748773E-3</v>
      </c>
      <c r="H661" s="167">
        <f t="shared" si="296"/>
        <v>1.6313213703099683E-2</v>
      </c>
      <c r="I661" s="165"/>
      <c r="J661" s="167">
        <f t="shared" si="297"/>
        <v>0.99879430046480788</v>
      </c>
      <c r="K661" s="167">
        <f t="shared" si="316"/>
        <v>1.8225189561364985E-3</v>
      </c>
      <c r="L661" s="93"/>
      <c r="M661" s="171">
        <f t="shared" si="292"/>
        <v>1.0018225189561365</v>
      </c>
      <c r="N661" s="172">
        <f t="shared" si="298"/>
        <v>1.0203915171288744</v>
      </c>
      <c r="O661" s="170">
        <f t="shared" si="293"/>
        <v>660</v>
      </c>
      <c r="P661" s="170">
        <f t="shared" si="294"/>
        <v>662</v>
      </c>
      <c r="Q661" s="169"/>
      <c r="R661" s="149">
        <f t="shared" si="299"/>
        <v>0.1458141867273442</v>
      </c>
      <c r="S661" s="173">
        <f t="shared" si="300"/>
        <v>0.84290669670190466</v>
      </c>
      <c r="T661" s="149">
        <v>0</v>
      </c>
      <c r="U661" s="97"/>
      <c r="V661" s="149">
        <f>1/PI()*ATAN('Exhibit4_Impact-Test'!$Y$25*S_RDY_SP)+'Exhibit4_Impact-Test'!$Y$26</f>
        <v>0.59032323700422451</v>
      </c>
      <c r="W661" s="172">
        <f t="shared" si="301"/>
        <v>0.59475730913017477</v>
      </c>
      <c r="X661" s="149">
        <f>1/PI()*ATAN('Exhibit4_Impact-Test'!$Y$25*S_RS_SP)+'Exhibit4_Impact-Test'!$Y$26</f>
        <v>0.82957887805051089</v>
      </c>
      <c r="Y661" s="172">
        <f t="shared" si="302"/>
        <v>0.83215966238774908</v>
      </c>
      <c r="Z661" s="149">
        <f>1/PI()*ATAN('Exhibit4_Impact-Test'!$Y$25*S_5050_SP)+'Exhibit4_Impact-Test'!$Y$26</f>
        <v>0.5</v>
      </c>
      <c r="AA661" s="149">
        <f t="shared" si="303"/>
        <v>0.50459125439775099</v>
      </c>
      <c r="AB661" s="195">
        <f>VLOOKUP(_xlfn.NUMBERVALUE(LEFT(A661,4)),Transactioncosts!$C:$G,5,FALSE)</f>
        <v>50</v>
      </c>
      <c r="AC661" s="174"/>
      <c r="AD661" s="175">
        <f t="shared" si="304"/>
        <v>1.0127842300653926</v>
      </c>
      <c r="AE661" s="149">
        <f t="shared" si="305"/>
        <v>1.0172269676267984</v>
      </c>
      <c r="AF661" s="149">
        <f t="shared" si="306"/>
        <v>1.0111070180425055</v>
      </c>
      <c r="AG661" s="176">
        <f t="shared" si="307"/>
        <v>1.0127623834528032</v>
      </c>
      <c r="AH661" s="149">
        <f t="shared" si="308"/>
        <v>1.0172068917878689</v>
      </c>
      <c r="AI661" s="149">
        <f t="shared" si="309"/>
        <v>1.0110840617705168</v>
      </c>
      <c r="AJ661" s="97"/>
      <c r="AK661" s="171">
        <f t="shared" si="310"/>
        <v>1.2703201656014674E-2</v>
      </c>
      <c r="AL661" s="149">
        <f t="shared" si="311"/>
        <v>1.7080265841217725E-2</v>
      </c>
      <c r="AM661" s="149">
        <f t="shared" si="312"/>
        <v>1.104578808856168E-2</v>
      </c>
      <c r="AN661" s="149">
        <f t="shared" si="317"/>
        <v>3.2417097771223182</v>
      </c>
      <c r="AO661" s="149">
        <f t="shared" si="317"/>
        <v>8.6328446472553342</v>
      </c>
      <c r="AP661" s="149">
        <f t="shared" si="317"/>
        <v>3.0539735952242277</v>
      </c>
      <c r="AQ661" s="97"/>
      <c r="AR661" s="171">
        <f t="shared" si="313"/>
        <v>1.2681630577428318E-2</v>
      </c>
      <c r="AS661" s="149">
        <f t="shared" si="314"/>
        <v>1.7060529796384182E-2</v>
      </c>
      <c r="AT661" s="149">
        <f t="shared" si="315"/>
        <v>1.1023083733648017E-2</v>
      </c>
      <c r="AU661" s="175">
        <f t="shared" si="318"/>
        <v>3.1802376780290391</v>
      </c>
      <c r="AV661" s="149">
        <f t="shared" si="319"/>
        <v>7.367623493235901</v>
      </c>
      <c r="AW661" s="149">
        <f t="shared" si="320"/>
        <v>3.0245811317625466</v>
      </c>
    </row>
    <row r="662" spans="1:49" ht="15" x14ac:dyDescent="0.25">
      <c r="A662" s="130">
        <v>1926.01</v>
      </c>
      <c r="B662" s="138"/>
      <c r="C662" s="166">
        <f>raw_Data!B668</f>
        <v>12.65</v>
      </c>
      <c r="D662" s="167">
        <f>raw_Data!J668</f>
        <v>5.0625000000000003E-2</v>
      </c>
      <c r="E662" s="167">
        <f>raw_Data!L668</f>
        <v>3.0161266025487965E-3</v>
      </c>
      <c r="F662" s="168">
        <f t="shared" si="295"/>
        <v>12.46</v>
      </c>
      <c r="G662" s="167">
        <f>raw_Data!K668</f>
        <v>4.0630016051364367E-3</v>
      </c>
      <c r="H662" s="167">
        <f t="shared" si="296"/>
        <v>1.5248796147672605E-2</v>
      </c>
      <c r="I662" s="165"/>
      <c r="J662" s="167">
        <f t="shared" si="297"/>
        <v>0.9987933200448631</v>
      </c>
      <c r="K662" s="167">
        <f t="shared" si="316"/>
        <v>1.8094466474118942E-3</v>
      </c>
      <c r="L662" s="93"/>
      <c r="M662" s="171">
        <f t="shared" si="292"/>
        <v>1.0018094466474119</v>
      </c>
      <c r="N662" s="172">
        <f t="shared" si="298"/>
        <v>1.019311797752809</v>
      </c>
      <c r="O662" s="170">
        <f t="shared" si="293"/>
        <v>661</v>
      </c>
      <c r="P662" s="170">
        <f t="shared" si="294"/>
        <v>663</v>
      </c>
      <c r="Q662" s="169"/>
      <c r="R662" s="149">
        <f t="shared" si="299"/>
        <v>0.14592455173174734</v>
      </c>
      <c r="S662" s="173">
        <f t="shared" si="300"/>
        <v>0.83431547486608026</v>
      </c>
      <c r="T662" s="149">
        <v>0</v>
      </c>
      <c r="U662" s="97"/>
      <c r="V662" s="149">
        <f>1/PI()*ATAN('Exhibit4_Impact-Test'!$Y$25*S_RDY_SP)+'Exhibit4_Impact-Test'!$Y$26</f>
        <v>0.59038798661230563</v>
      </c>
      <c r="W662" s="172">
        <f t="shared" si="301"/>
        <v>0.59456980217200905</v>
      </c>
      <c r="X662" s="149">
        <f>1/PI()*ATAN('Exhibit4_Impact-Test'!$Y$25*S_RS_SP)+'Exhibit4_Impact-Test'!$Y$26</f>
        <v>0.82814449460185946</v>
      </c>
      <c r="Y662" s="172">
        <f t="shared" si="302"/>
        <v>0.83059548922454451</v>
      </c>
      <c r="Z662" s="149">
        <f>1/PI()*ATAN('Exhibit4_Impact-Test'!$Y$25*S_5050_SP)+'Exhibit4_Impact-Test'!$Y$26</f>
        <v>0.5</v>
      </c>
      <c r="AA662" s="149">
        <f t="shared" si="303"/>
        <v>0.50432986174230998</v>
      </c>
      <c r="AB662" s="195">
        <f>VLOOKUP(_xlfn.NUMBERVALUE(LEFT(A662,4)),Transactioncosts!$C:$G,5,FALSE)</f>
        <v>52.4</v>
      </c>
      <c r="AC662" s="174"/>
      <c r="AD662" s="175">
        <f t="shared" si="304"/>
        <v>1.0121426244775089</v>
      </c>
      <c r="AE662" s="149">
        <f t="shared" si="305"/>
        <v>1.0163039223579353</v>
      </c>
      <c r="AF662" s="149">
        <f t="shared" si="306"/>
        <v>1.0105606222001104</v>
      </c>
      <c r="AG662" s="176">
        <f t="shared" si="307"/>
        <v>1.0121224221783214</v>
      </c>
      <c r="AH662" s="149">
        <f t="shared" si="308"/>
        <v>1.0155765558428789</v>
      </c>
      <c r="AI662" s="149">
        <f t="shared" si="309"/>
        <v>1.0105379337245808</v>
      </c>
      <c r="AJ662" s="97"/>
      <c r="AK662" s="171">
        <f t="shared" si="310"/>
        <v>1.2069494213283198E-2</v>
      </c>
      <c r="AL662" s="149">
        <f t="shared" si="311"/>
        <v>1.6172440603054009E-2</v>
      </c>
      <c r="AM662" s="149">
        <f t="shared" si="312"/>
        <v>1.0505248343232004E-2</v>
      </c>
      <c r="AN662" s="149">
        <f t="shared" si="317"/>
        <v>3.2537792713356013</v>
      </c>
      <c r="AO662" s="149">
        <f t="shared" si="317"/>
        <v>8.6490170878583879</v>
      </c>
      <c r="AP662" s="149">
        <f t="shared" si="317"/>
        <v>3.0644788435674597</v>
      </c>
      <c r="AQ662" s="97"/>
      <c r="AR662" s="171">
        <f t="shared" si="313"/>
        <v>1.2049534080867161E-2</v>
      </c>
      <c r="AS662" s="149">
        <f t="shared" si="314"/>
        <v>1.5456486535942152E-2</v>
      </c>
      <c r="AT662" s="149">
        <f t="shared" si="315"/>
        <v>1.0482796716156118E-2</v>
      </c>
      <c r="AU662" s="175">
        <f t="shared" si="318"/>
        <v>3.1922872121099064</v>
      </c>
      <c r="AV662" s="149">
        <f t="shared" si="319"/>
        <v>7.3830799797718436</v>
      </c>
      <c r="AW662" s="149">
        <f t="shared" si="320"/>
        <v>3.0350639284787029</v>
      </c>
    </row>
    <row r="663" spans="1:49" ht="15" x14ac:dyDescent="0.25">
      <c r="A663" s="130">
        <v>1926.02</v>
      </c>
      <c r="B663" s="138"/>
      <c r="C663" s="166">
        <f>raw_Data!B669</f>
        <v>12.67</v>
      </c>
      <c r="D663" s="167">
        <f>raw_Data!J669</f>
        <v>5.1249999999999997E-2</v>
      </c>
      <c r="E663" s="167">
        <f>raw_Data!L669</f>
        <v>2.9932819922244835E-3</v>
      </c>
      <c r="F663" s="168">
        <f t="shared" si="295"/>
        <v>12.65</v>
      </c>
      <c r="G663" s="167">
        <f>raw_Data!K669</f>
        <v>4.0513833992094862E-3</v>
      </c>
      <c r="H663" s="167">
        <f t="shared" si="296"/>
        <v>1.5810276679841806E-3</v>
      </c>
      <c r="I663" s="165"/>
      <c r="J663" s="167">
        <f t="shared" si="297"/>
        <v>0.99771872709121834</v>
      </c>
      <c r="K663" s="167">
        <f t="shared" si="316"/>
        <v>7.1200908344293268E-4</v>
      </c>
      <c r="L663" s="93"/>
      <c r="M663" s="171">
        <f t="shared" si="292"/>
        <v>1.0007120090834429</v>
      </c>
      <c r="N663" s="172">
        <f t="shared" si="298"/>
        <v>1.0056324110671937</v>
      </c>
      <c r="O663" s="170">
        <f t="shared" si="293"/>
        <v>662</v>
      </c>
      <c r="P663" s="170">
        <f t="shared" si="294"/>
        <v>664</v>
      </c>
      <c r="Q663" s="169"/>
      <c r="R663" s="149">
        <f t="shared" si="299"/>
        <v>0.14648112226273957</v>
      </c>
      <c r="S663" s="173">
        <f t="shared" si="300"/>
        <v>0.34391442508647463</v>
      </c>
      <c r="T663" s="149">
        <v>0</v>
      </c>
      <c r="U663" s="97"/>
      <c r="V663" s="149">
        <f>1/PI()*ATAN('Exhibit4_Impact-Test'!$Y$25*S_RDY_SP)+'Exhibit4_Impact-Test'!$Y$26</f>
        <v>0.59071440156368826</v>
      </c>
      <c r="W663" s="172">
        <f t="shared" si="301"/>
        <v>0.59189972241035871</v>
      </c>
      <c r="X663" s="149">
        <f>1/PI()*ATAN('Exhibit4_Impact-Test'!$Y$25*S_RS_SP)+'Exhibit4_Impact-Test'!$Y$26</f>
        <v>0.69178508558780627</v>
      </c>
      <c r="Y663" s="172">
        <f t="shared" si="302"/>
        <v>0.69282990588014748</v>
      </c>
      <c r="Z663" s="149">
        <f>1/PI()*ATAN('Exhibit4_Impact-Test'!$Y$25*S_5050_SP)+'Exhibit4_Impact-Test'!$Y$26</f>
        <v>0.5</v>
      </c>
      <c r="AA663" s="149">
        <f t="shared" si="303"/>
        <v>0.5012262106980071</v>
      </c>
      <c r="AB663" s="195">
        <f>VLOOKUP(_xlfn.NUMBERVALUE(LEFT(A663,4)),Transactioncosts!$C:$G,5,FALSE)</f>
        <v>52.4</v>
      </c>
      <c r="AC663" s="174"/>
      <c r="AD663" s="175">
        <f t="shared" si="304"/>
        <v>1.003618561396727</v>
      </c>
      <c r="AE663" s="149">
        <f t="shared" si="305"/>
        <v>1.0041158697908985</v>
      </c>
      <c r="AF663" s="149">
        <f t="shared" si="306"/>
        <v>1.0031722100753182</v>
      </c>
      <c r="AG663" s="176">
        <f t="shared" si="307"/>
        <v>1.0035976675748426</v>
      </c>
      <c r="AH663" s="149">
        <f t="shared" si="308"/>
        <v>1.0012879407081687</v>
      </c>
      <c r="AI663" s="149">
        <f t="shared" si="309"/>
        <v>1.0031657847312607</v>
      </c>
      <c r="AJ663" s="97"/>
      <c r="AK663" s="171">
        <f t="shared" si="310"/>
        <v>3.6120301544947764E-3</v>
      </c>
      <c r="AL663" s="149">
        <f t="shared" si="311"/>
        <v>4.107422768793733E-3</v>
      </c>
      <c r="AM663" s="149">
        <f t="shared" si="312"/>
        <v>3.1671892322477115E-3</v>
      </c>
      <c r="AN663" s="149">
        <f t="shared" si="317"/>
        <v>3.2573913014900961</v>
      </c>
      <c r="AO663" s="149">
        <f t="shared" si="317"/>
        <v>8.6531245106271815</v>
      </c>
      <c r="AP663" s="149">
        <f t="shared" si="317"/>
        <v>3.0676460327997073</v>
      </c>
      <c r="AQ663" s="97"/>
      <c r="AR663" s="171">
        <f t="shared" si="313"/>
        <v>3.5912114488828996E-3</v>
      </c>
      <c r="AS663" s="149">
        <f t="shared" si="314"/>
        <v>1.2871120239892652E-3</v>
      </c>
      <c r="AT663" s="149">
        <f t="shared" si="315"/>
        <v>3.1607841857658773E-3</v>
      </c>
      <c r="AU663" s="175">
        <f t="shared" si="318"/>
        <v>3.1958784235587894</v>
      </c>
      <c r="AV663" s="149">
        <f t="shared" si="319"/>
        <v>7.3843670917958333</v>
      </c>
      <c r="AW663" s="149">
        <f t="shared" si="320"/>
        <v>3.0382247126644688</v>
      </c>
    </row>
    <row r="664" spans="1:49" ht="15" x14ac:dyDescent="0.25">
      <c r="A664" s="130">
        <v>1926.03</v>
      </c>
      <c r="B664" s="138"/>
      <c r="C664" s="166">
        <f>raw_Data!B670</f>
        <v>11.81</v>
      </c>
      <c r="D664" s="167">
        <f>raw_Data!J670</f>
        <v>5.1875000000000004E-2</v>
      </c>
      <c r="E664" s="167">
        <f>raw_Data!L670</f>
        <v>2.9704316569594269E-3</v>
      </c>
      <c r="F664" s="168">
        <f t="shared" si="295"/>
        <v>12.67</v>
      </c>
      <c r="G664" s="167">
        <f>raw_Data!K670</f>
        <v>4.0943172849250203E-3</v>
      </c>
      <c r="H664" s="167">
        <f t="shared" si="296"/>
        <v>-6.7876874506708762E-2</v>
      </c>
      <c r="I664" s="165"/>
      <c r="J664" s="167">
        <f t="shared" si="297"/>
        <v>0.99771521880891523</v>
      </c>
      <c r="K664" s="167">
        <f t="shared" si="316"/>
        <v>6.856504658747653E-4</v>
      </c>
      <c r="L664" s="93"/>
      <c r="M664" s="171">
        <f t="shared" si="292"/>
        <v>1.0006856504658748</v>
      </c>
      <c r="N664" s="172">
        <f t="shared" si="298"/>
        <v>0.93621744277821639</v>
      </c>
      <c r="O664" s="170">
        <f t="shared" si="293"/>
        <v>663</v>
      </c>
      <c r="P664" s="170">
        <f t="shared" si="294"/>
        <v>665</v>
      </c>
      <c r="Q664" s="169"/>
      <c r="R664" s="149">
        <f t="shared" si="299"/>
        <v>0.15534671891655702</v>
      </c>
      <c r="S664" s="173">
        <f t="shared" si="300"/>
        <v>-0.9577638580173089</v>
      </c>
      <c r="T664" s="149">
        <v>0</v>
      </c>
      <c r="U664" s="97"/>
      <c r="V664" s="149">
        <f>1/PI()*ATAN('Exhibit4_Impact-Test'!$Y$25*S_RDY_SP)+'Exhibit4_Impact-Test'!$Y$26</f>
        <v>0.59588709299900089</v>
      </c>
      <c r="W664" s="172">
        <f t="shared" si="301"/>
        <v>0.57975408290425445</v>
      </c>
      <c r="X664" s="149">
        <f>1/PI()*ATAN('Exhibit4_Impact-Test'!$Y$25*S_RS_SP)+'Exhibit4_Impact-Test'!$Y$26</f>
        <v>0.15314878322180775</v>
      </c>
      <c r="Y664" s="172">
        <f t="shared" si="302"/>
        <v>0.1447100973689498</v>
      </c>
      <c r="Z664" s="149">
        <f>1/PI()*ATAN('Exhibit4_Impact-Test'!$Y$25*S_5050_SP)+'Exhibit4_Impact-Test'!$Y$26</f>
        <v>0.5</v>
      </c>
      <c r="AA664" s="149">
        <f t="shared" si="303"/>
        <v>0.48335791606907874</v>
      </c>
      <c r="AB664" s="195">
        <f>VLOOKUP(_xlfn.NUMBERVALUE(LEFT(A664,4)),Transactioncosts!$C:$G,5,FALSE)</f>
        <v>52.4</v>
      </c>
      <c r="AC664" s="174"/>
      <c r="AD664" s="175">
        <f t="shared" si="304"/>
        <v>0.96226987759602023</v>
      </c>
      <c r="AE664" s="149">
        <f t="shared" si="305"/>
        <v>0.99081242290201921</v>
      </c>
      <c r="AF664" s="149">
        <f t="shared" si="306"/>
        <v>0.96845154662204558</v>
      </c>
      <c r="AG664" s="176">
        <f t="shared" si="307"/>
        <v>0.96205631181779827</v>
      </c>
      <c r="AH664" s="149">
        <f t="shared" si="308"/>
        <v>0.99072795768270194</v>
      </c>
      <c r="AI664" s="149">
        <f t="shared" si="309"/>
        <v>0.96836434210224753</v>
      </c>
      <c r="AJ664" s="97"/>
      <c r="AK664" s="171">
        <f t="shared" si="310"/>
        <v>-3.8460329618267834E-2</v>
      </c>
      <c r="AL664" s="149">
        <f t="shared" si="311"/>
        <v>-9.2300431915802103E-3</v>
      </c>
      <c r="AM664" s="149">
        <f t="shared" si="312"/>
        <v>-3.2056826687527538E-2</v>
      </c>
      <c r="AN664" s="149">
        <f t="shared" si="317"/>
        <v>3.2189309718718282</v>
      </c>
      <c r="AO664" s="149">
        <f t="shared" si="317"/>
        <v>8.6438944674356009</v>
      </c>
      <c r="AP664" s="149">
        <f t="shared" si="317"/>
        <v>3.0355892061121796</v>
      </c>
      <c r="AQ664" s="97"/>
      <c r="AR664" s="171">
        <f t="shared" si="313"/>
        <v>-3.8682293836469164E-2</v>
      </c>
      <c r="AS664" s="149">
        <f t="shared" si="314"/>
        <v>-9.3152952714227587E-3</v>
      </c>
      <c r="AT664" s="149">
        <f t="shared" si="315"/>
        <v>-3.2146876051914373E-2</v>
      </c>
      <c r="AU664" s="175">
        <f t="shared" si="318"/>
        <v>3.1571961297223203</v>
      </c>
      <c r="AV664" s="149">
        <f t="shared" si="319"/>
        <v>7.3750517965244109</v>
      </c>
      <c r="AW664" s="149">
        <f t="shared" si="320"/>
        <v>3.0060778366125542</v>
      </c>
    </row>
    <row r="665" spans="1:49" ht="15" x14ac:dyDescent="0.25">
      <c r="A665" s="130">
        <v>1926.04</v>
      </c>
      <c r="B665" s="138"/>
      <c r="C665" s="166">
        <f>raw_Data!B671</f>
        <v>11.48</v>
      </c>
      <c r="D665" s="167">
        <f>raw_Data!J671</f>
        <v>5.2499999999999998E-2</v>
      </c>
      <c r="E665" s="167">
        <f>raw_Data!L671</f>
        <v>2.9475755937529158E-3</v>
      </c>
      <c r="F665" s="168">
        <f t="shared" si="295"/>
        <v>11.81</v>
      </c>
      <c r="G665" s="167">
        <f>raw_Data!K671</f>
        <v>4.4453852667231154E-3</v>
      </c>
      <c r="H665" s="167">
        <f t="shared" si="296"/>
        <v>-2.7942421676545259E-2</v>
      </c>
      <c r="I665" s="165"/>
      <c r="J665" s="167">
        <f t="shared" si="297"/>
        <v>0.9977117027775011</v>
      </c>
      <c r="K665" s="167">
        <f t="shared" si="316"/>
        <v>6.592783712540129E-4</v>
      </c>
      <c r="L665" s="93"/>
      <c r="M665" s="171">
        <f t="shared" si="292"/>
        <v>1.000659278371254</v>
      </c>
      <c r="N665" s="172">
        <f t="shared" si="298"/>
        <v>0.97650296359017785</v>
      </c>
      <c r="O665" s="170">
        <f t="shared" si="293"/>
        <v>664</v>
      </c>
      <c r="P665" s="170">
        <f t="shared" si="294"/>
        <v>666</v>
      </c>
      <c r="Q665" s="169"/>
      <c r="R665" s="149">
        <f t="shared" si="299"/>
        <v>0.19889293721011345</v>
      </c>
      <c r="S665" s="173">
        <f t="shared" si="300"/>
        <v>-0.90390949599790116</v>
      </c>
      <c r="T665" s="149">
        <v>0</v>
      </c>
      <c r="U665" s="97"/>
      <c r="V665" s="149">
        <f>1/PI()*ATAN('Exhibit4_Impact-Test'!$Y$25*S_RDY_SP)+'Exhibit4_Impact-Test'!$Y$26</f>
        <v>0.62051091080920795</v>
      </c>
      <c r="W665" s="172">
        <f t="shared" si="301"/>
        <v>0.61473995367390366</v>
      </c>
      <c r="X665" s="149">
        <f>1/PI()*ATAN('Exhibit4_Impact-Test'!$Y$25*S_RS_SP)+'Exhibit4_Impact-Test'!$Y$26</f>
        <v>0.16082941403254414</v>
      </c>
      <c r="Y665" s="172">
        <f t="shared" si="302"/>
        <v>0.15755864701075417</v>
      </c>
      <c r="Z665" s="149">
        <f>1/PI()*ATAN('Exhibit4_Impact-Test'!$Y$25*S_5050_SP)+'Exhibit4_Impact-Test'!$Y$26</f>
        <v>0.5</v>
      </c>
      <c r="AA665" s="149">
        <f t="shared" si="303"/>
        <v>0.4938911652598848</v>
      </c>
      <c r="AB665" s="195">
        <f>VLOOKUP(_xlfn.NUMBERVALUE(LEFT(A665,4)),Transactioncosts!$C:$G,5,FALSE)</f>
        <v>52.4</v>
      </c>
      <c r="AC665" s="174"/>
      <c r="AD665" s="175">
        <f t="shared" si="304"/>
        <v>0.98567002148465455</v>
      </c>
      <c r="AE665" s="149">
        <f t="shared" si="305"/>
        <v>0.99677423241982788</v>
      </c>
      <c r="AF665" s="149">
        <f t="shared" si="306"/>
        <v>0.98858112098071593</v>
      </c>
      <c r="AG665" s="176">
        <f t="shared" si="307"/>
        <v>0.98557491192427849</v>
      </c>
      <c r="AH665" s="149">
        <f t="shared" si="308"/>
        <v>0.99339128760066353</v>
      </c>
      <c r="AI665" s="149">
        <f t="shared" si="309"/>
        <v>0.98854911068667772</v>
      </c>
      <c r="AJ665" s="97"/>
      <c r="AK665" s="171">
        <f t="shared" si="310"/>
        <v>-1.4433644200598077E-2</v>
      </c>
      <c r="AL665" s="149">
        <f t="shared" si="311"/>
        <v>-3.2309815842089052E-3</v>
      </c>
      <c r="AM665" s="149">
        <f t="shared" si="312"/>
        <v>-1.1484575013536733E-2</v>
      </c>
      <c r="AN665" s="149">
        <f t="shared" si="317"/>
        <v>3.2044973276712301</v>
      </c>
      <c r="AO665" s="149">
        <f t="shared" si="317"/>
        <v>8.6406634858513911</v>
      </c>
      <c r="AP665" s="149">
        <f t="shared" si="317"/>
        <v>3.024104631098643</v>
      </c>
      <c r="AQ665" s="97"/>
      <c r="AR665" s="171">
        <f t="shared" si="313"/>
        <v>-1.4530141149138498E-2</v>
      </c>
      <c r="AS665" s="149">
        <f t="shared" si="314"/>
        <v>-6.6306466305517042E-3</v>
      </c>
      <c r="AT665" s="149">
        <f t="shared" si="315"/>
        <v>-1.1516955575553642E-2</v>
      </c>
      <c r="AU665" s="175">
        <f t="shared" si="318"/>
        <v>3.142665988573182</v>
      </c>
      <c r="AV665" s="149">
        <f t="shared" si="319"/>
        <v>7.3684211498938588</v>
      </c>
      <c r="AW665" s="149">
        <f t="shared" si="320"/>
        <v>2.9945608810370006</v>
      </c>
    </row>
    <row r="666" spans="1:49" ht="15" x14ac:dyDescent="0.25">
      <c r="A666" s="130">
        <v>1926.05</v>
      </c>
      <c r="B666" s="138"/>
      <c r="C666" s="166">
        <f>raw_Data!B672</f>
        <v>11.56</v>
      </c>
      <c r="D666" s="167">
        <f>raw_Data!J672</f>
        <v>5.3124999999999999E-2</v>
      </c>
      <c r="E666" s="167">
        <f>raw_Data!L672</f>
        <v>2.9247137996020189E-3</v>
      </c>
      <c r="F666" s="168">
        <f t="shared" si="295"/>
        <v>11.48</v>
      </c>
      <c r="G666" s="167">
        <f>raw_Data!K672</f>
        <v>4.6276132404181177E-3</v>
      </c>
      <c r="H666" s="167">
        <f t="shared" si="296"/>
        <v>6.9686411149825211E-3</v>
      </c>
      <c r="I666" s="165"/>
      <c r="J666" s="167">
        <f t="shared" si="297"/>
        <v>0.99770817897602504</v>
      </c>
      <c r="K666" s="167">
        <f t="shared" si="316"/>
        <v>6.3289277562716961E-4</v>
      </c>
      <c r="L666" s="93"/>
      <c r="M666" s="171">
        <f t="shared" si="292"/>
        <v>1.0006328927756272</v>
      </c>
      <c r="N666" s="172">
        <f t="shared" si="298"/>
        <v>1.0115962543554007</v>
      </c>
      <c r="O666" s="170">
        <f t="shared" si="293"/>
        <v>665</v>
      </c>
      <c r="P666" s="170">
        <f t="shared" si="294"/>
        <v>667</v>
      </c>
      <c r="Q666" s="169"/>
      <c r="R666" s="149">
        <f t="shared" si="299"/>
        <v>0.22178161936857532</v>
      </c>
      <c r="S666" s="173">
        <f t="shared" si="300"/>
        <v>0.70275199904048846</v>
      </c>
      <c r="T666" s="149">
        <v>0</v>
      </c>
      <c r="U666" s="97"/>
      <c r="V666" s="149">
        <f>1/PI()*ATAN('Exhibit4_Impact-Test'!$Y$25*S_RDY_SP)+'Exhibit4_Impact-Test'!$Y$26</f>
        <v>0.63289063313499383</v>
      </c>
      <c r="W666" s="172">
        <f t="shared" si="301"/>
        <v>0.63541872002340671</v>
      </c>
      <c r="X666" s="149">
        <f>1/PI()*ATAN('Exhibit4_Impact-Test'!$Y$25*S_RS_SP)+'Exhibit4_Impact-Test'!$Y$26</f>
        <v>0.80315880333983058</v>
      </c>
      <c r="Y666" s="172">
        <f t="shared" si="302"/>
        <v>0.80487584731087169</v>
      </c>
      <c r="Z666" s="149">
        <f>1/PI()*ATAN('Exhibit4_Impact-Test'!$Y$25*S_5050_SP)+'Exhibit4_Impact-Test'!$Y$26</f>
        <v>0.5</v>
      </c>
      <c r="AA666" s="149">
        <f t="shared" si="303"/>
        <v>0.50272418317650469</v>
      </c>
      <c r="AB666" s="195">
        <f>VLOOKUP(_xlfn.NUMBERVALUE(LEFT(A666,4)),Transactioncosts!$C:$G,5,FALSE)</f>
        <v>52.4</v>
      </c>
      <c r="AC666" s="174"/>
      <c r="AD666" s="175">
        <f t="shared" si="304"/>
        <v>1.0075715016271378</v>
      </c>
      <c r="AE666" s="149">
        <f t="shared" si="305"/>
        <v>1.0094382131426198</v>
      </c>
      <c r="AF666" s="149">
        <f t="shared" si="306"/>
        <v>1.0061145735655139</v>
      </c>
      <c r="AG666" s="176">
        <f t="shared" si="307"/>
        <v>1.0075682305364388</v>
      </c>
      <c r="AH666" s="149">
        <f t="shared" si="308"/>
        <v>1.00922960751556</v>
      </c>
      <c r="AI666" s="149">
        <f t="shared" si="309"/>
        <v>1.0061002988456691</v>
      </c>
      <c r="AJ666" s="97"/>
      <c r="AK666" s="171">
        <f t="shared" si="310"/>
        <v>7.5429816774559419E-3</v>
      </c>
      <c r="AL666" s="149">
        <f t="shared" si="311"/>
        <v>9.3939514916048916E-3</v>
      </c>
      <c r="AM666" s="149">
        <f t="shared" si="312"/>
        <v>6.0959554167171756E-3</v>
      </c>
      <c r="AN666" s="149">
        <f t="shared" si="317"/>
        <v>3.2120403093486862</v>
      </c>
      <c r="AO666" s="149">
        <f t="shared" si="317"/>
        <v>8.6500574373429959</v>
      </c>
      <c r="AP666" s="149">
        <f t="shared" si="317"/>
        <v>3.0302005865153601</v>
      </c>
      <c r="AQ666" s="97"/>
      <c r="AR666" s="171">
        <f t="shared" si="313"/>
        <v>7.5397351624408608E-3</v>
      </c>
      <c r="AS666" s="149">
        <f t="shared" si="314"/>
        <v>9.1872749639785103E-3</v>
      </c>
      <c r="AT666" s="149">
        <f t="shared" si="315"/>
        <v>6.0817673495869836E-3</v>
      </c>
      <c r="AU666" s="175">
        <f t="shared" si="318"/>
        <v>3.1502057237356227</v>
      </c>
      <c r="AV666" s="149">
        <f t="shared" si="319"/>
        <v>7.3776084248578373</v>
      </c>
      <c r="AW666" s="149">
        <f t="shared" si="320"/>
        <v>3.0006426483865876</v>
      </c>
    </row>
    <row r="667" spans="1:49" ht="15" x14ac:dyDescent="0.25">
      <c r="A667" s="130">
        <v>1926.06</v>
      </c>
      <c r="B667" s="138"/>
      <c r="C667" s="166">
        <f>raw_Data!B673</f>
        <v>12.11</v>
      </c>
      <c r="D667" s="167">
        <f>raw_Data!J673</f>
        <v>5.3749999999999999E-2</v>
      </c>
      <c r="E667" s="167">
        <f>raw_Data!L673</f>
        <v>2.9018462715013627E-3</v>
      </c>
      <c r="F667" s="168">
        <f t="shared" si="295"/>
        <v>11.56</v>
      </c>
      <c r="G667" s="167">
        <f>raw_Data!K673</f>
        <v>4.6496539792387544E-3</v>
      </c>
      <c r="H667" s="167">
        <f t="shared" si="296"/>
        <v>4.7577854671280173E-2</v>
      </c>
      <c r="I667" s="165"/>
      <c r="J667" s="167">
        <f t="shared" si="297"/>
        <v>0.99770464738344833</v>
      </c>
      <c r="K667" s="167">
        <f t="shared" si="316"/>
        <v>6.0649365494969132E-4</v>
      </c>
      <c r="L667" s="93"/>
      <c r="M667" s="171">
        <f t="shared" si="292"/>
        <v>1.0006064936549497</v>
      </c>
      <c r="N667" s="172">
        <f t="shared" si="298"/>
        <v>1.0522275086505191</v>
      </c>
      <c r="O667" s="170">
        <f t="shared" si="293"/>
        <v>666</v>
      </c>
      <c r="P667" s="170">
        <f t="shared" si="294"/>
        <v>668</v>
      </c>
      <c r="Q667" s="169"/>
      <c r="R667" s="149">
        <f t="shared" si="299"/>
        <v>0.22773388221990068</v>
      </c>
      <c r="S667" s="173">
        <f t="shared" si="300"/>
        <v>0.94208782071572672</v>
      </c>
      <c r="T667" s="149">
        <v>0</v>
      </c>
      <c r="U667" s="97"/>
      <c r="V667" s="149">
        <f>1/PI()*ATAN('Exhibit4_Impact-Test'!$Y$25*S_RDY_SP)+'Exhibit4_Impact-Test'!$Y$26</f>
        <v>0.63604297397357257</v>
      </c>
      <c r="W667" s="172">
        <f t="shared" si="301"/>
        <v>0.64760617231578221</v>
      </c>
      <c r="X667" s="149">
        <f>1/PI()*ATAN('Exhibit4_Impact-Test'!$Y$25*S_RS_SP)+'Exhibit4_Impact-Test'!$Y$26</f>
        <v>0.84468608148258228</v>
      </c>
      <c r="Y667" s="172">
        <f t="shared" si="302"/>
        <v>0.85117159527491026</v>
      </c>
      <c r="Z667" s="149">
        <f>1/PI()*ATAN('Exhibit4_Impact-Test'!$Y$25*S_5050_SP)+'Exhibit4_Impact-Test'!$Y$26</f>
        <v>0.5</v>
      </c>
      <c r="AA667" s="149">
        <f t="shared" si="303"/>
        <v>0.51257310989042359</v>
      </c>
      <c r="AB667" s="195">
        <f>VLOOKUP(_xlfn.NUMBERVALUE(LEFT(A667,4)),Transactioncosts!$C:$G,5,FALSE)</f>
        <v>52.4</v>
      </c>
      <c r="AC667" s="174"/>
      <c r="AD667" s="175">
        <f t="shared" si="304"/>
        <v>1.0334396775522661</v>
      </c>
      <c r="AE667" s="149">
        <f t="shared" si="305"/>
        <v>1.0442100465337107</v>
      </c>
      <c r="AF667" s="149">
        <f t="shared" si="306"/>
        <v>1.0264170011527343</v>
      </c>
      <c r="AG667" s="176">
        <f t="shared" si="307"/>
        <v>1.0333431806982438</v>
      </c>
      <c r="AH667" s="149">
        <f t="shared" si="308"/>
        <v>1.0441712336886204</v>
      </c>
      <c r="AI667" s="149">
        <f t="shared" si="309"/>
        <v>1.0263511180569085</v>
      </c>
      <c r="AJ667" s="97"/>
      <c r="AK667" s="171">
        <f t="shared" si="310"/>
        <v>3.2892731287990633E-2</v>
      </c>
      <c r="AL667" s="149">
        <f t="shared" si="311"/>
        <v>4.3260663221456129E-2</v>
      </c>
      <c r="AM667" s="149">
        <f t="shared" si="312"/>
        <v>2.6074098048764878E-2</v>
      </c>
      <c r="AN667" s="149">
        <f t="shared" si="317"/>
        <v>3.2449330406366768</v>
      </c>
      <c r="AO667" s="149">
        <f t="shared" si="317"/>
        <v>8.6933181005644524</v>
      </c>
      <c r="AP667" s="149">
        <f t="shared" si="317"/>
        <v>3.0562746845641251</v>
      </c>
      <c r="AQ667" s="97"/>
      <c r="AR667" s="171">
        <f t="shared" si="313"/>
        <v>3.2799352485561387E-2</v>
      </c>
      <c r="AS667" s="149">
        <f t="shared" si="314"/>
        <v>4.3223492954261755E-2</v>
      </c>
      <c r="AT667" s="149">
        <f t="shared" si="315"/>
        <v>2.6009908532928314E-2</v>
      </c>
      <c r="AU667" s="175">
        <f t="shared" si="318"/>
        <v>3.1830050762211841</v>
      </c>
      <c r="AV667" s="149">
        <f t="shared" si="319"/>
        <v>7.4208319178120989</v>
      </c>
      <c r="AW667" s="149">
        <f t="shared" si="320"/>
        <v>3.0266525569195157</v>
      </c>
    </row>
    <row r="668" spans="1:49" ht="15" x14ac:dyDescent="0.25">
      <c r="A668" s="130">
        <v>1926.07</v>
      </c>
      <c r="B668" s="138"/>
      <c r="C668" s="166">
        <f>raw_Data!B674</f>
        <v>12.62</v>
      </c>
      <c r="D668" s="167">
        <f>raw_Data!J674</f>
        <v>5.4375E-2</v>
      </c>
      <c r="E668" s="167">
        <f>raw_Data!L674</f>
        <v>2.8789730064431307E-3</v>
      </c>
      <c r="F668" s="168">
        <f t="shared" si="295"/>
        <v>12.11</v>
      </c>
      <c r="G668" s="167">
        <f>raw_Data!K674</f>
        <v>4.4900908340214703E-3</v>
      </c>
      <c r="H668" s="167">
        <f t="shared" si="296"/>
        <v>4.2113955408753068E-2</v>
      </c>
      <c r="I668" s="165"/>
      <c r="J668" s="167">
        <f t="shared" si="297"/>
        <v>0.9977011079786674</v>
      </c>
      <c r="K668" s="167">
        <f t="shared" si="316"/>
        <v>5.800809851104205E-4</v>
      </c>
      <c r="L668" s="93"/>
      <c r="M668" s="171">
        <f t="shared" si="292"/>
        <v>1.0005800809851104</v>
      </c>
      <c r="N668" s="172">
        <f t="shared" si="298"/>
        <v>1.0466040462427746</v>
      </c>
      <c r="O668" s="170">
        <f t="shared" si="293"/>
        <v>667</v>
      </c>
      <c r="P668" s="170">
        <f t="shared" si="294"/>
        <v>669</v>
      </c>
      <c r="Q668" s="169"/>
      <c r="R668" s="149">
        <f t="shared" si="299"/>
        <v>0.21486175272425709</v>
      </c>
      <c r="S668" s="173">
        <f t="shared" si="300"/>
        <v>0.93553716332515702</v>
      </c>
      <c r="T668" s="149">
        <v>0</v>
      </c>
      <c r="U668" s="97"/>
      <c r="V668" s="149">
        <f>1/PI()*ATAN('Exhibit4_Impact-Test'!$Y$25*S_RDY_SP)+'Exhibit4_Impact-Test'!$Y$26</f>
        <v>0.62919074215885784</v>
      </c>
      <c r="W668" s="172">
        <f t="shared" si="301"/>
        <v>0.63962050834212791</v>
      </c>
      <c r="X668" s="149">
        <f>1/PI()*ATAN('Exhibit4_Impact-Test'!$Y$25*S_RS_SP)+'Exhibit4_Impact-Test'!$Y$26</f>
        <v>0.84376456376910547</v>
      </c>
      <c r="Y668" s="172">
        <f t="shared" si="302"/>
        <v>0.84960165549632127</v>
      </c>
      <c r="Z668" s="149">
        <f>1/PI()*ATAN('Exhibit4_Impact-Test'!$Y$25*S_5050_SP)+'Exhibit4_Impact-Test'!$Y$26</f>
        <v>0.5</v>
      </c>
      <c r="AA668" s="149">
        <f t="shared" si="303"/>
        <v>0.51124079770000608</v>
      </c>
      <c r="AB668" s="195">
        <f>VLOOKUP(_xlfn.NUMBERVALUE(LEFT(A668,4)),Transactioncosts!$C:$G,5,FALSE)</f>
        <v>52.4</v>
      </c>
      <c r="AC668" s="174"/>
      <c r="AD668" s="175">
        <f t="shared" si="304"/>
        <v>1.0295379338426736</v>
      </c>
      <c r="AE668" s="149">
        <f t="shared" si="305"/>
        <v>1.0394134719536678</v>
      </c>
      <c r="AF668" s="149">
        <f t="shared" si="306"/>
        <v>1.0235920636139424</v>
      </c>
      <c r="AG668" s="176">
        <f t="shared" si="307"/>
        <v>1.0294535682193438</v>
      </c>
      <c r="AH668" s="149">
        <f t="shared" si="308"/>
        <v>1.0393804480287847</v>
      </c>
      <c r="AI668" s="149">
        <f t="shared" si="309"/>
        <v>1.0235331618339945</v>
      </c>
      <c r="AJ668" s="97"/>
      <c r="AK668" s="171">
        <f t="shared" si="310"/>
        <v>2.9110093667173067E-2</v>
      </c>
      <c r="AL668" s="149">
        <f t="shared" si="311"/>
        <v>3.8656584787472588E-2</v>
      </c>
      <c r="AM668" s="149">
        <f t="shared" si="312"/>
        <v>2.3318071867755412E-2</v>
      </c>
      <c r="AN668" s="149">
        <f t="shared" si="317"/>
        <v>3.2740431343038496</v>
      </c>
      <c r="AO668" s="149">
        <f t="shared" si="317"/>
        <v>8.7319746853519256</v>
      </c>
      <c r="AP668" s="149">
        <f t="shared" si="317"/>
        <v>3.0795927564318806</v>
      </c>
      <c r="AQ668" s="97"/>
      <c r="AR668" s="171">
        <f t="shared" si="313"/>
        <v>2.9028145176086501E-2</v>
      </c>
      <c r="AS668" s="149">
        <f t="shared" si="314"/>
        <v>3.8624812590557375E-2</v>
      </c>
      <c r="AT668" s="149">
        <f t="shared" si="315"/>
        <v>2.3260526018354519E-2</v>
      </c>
      <c r="AU668" s="175">
        <f t="shared" si="318"/>
        <v>3.2120332213972707</v>
      </c>
      <c r="AV668" s="149">
        <f t="shared" si="319"/>
        <v>7.459456730402656</v>
      </c>
      <c r="AW668" s="149">
        <f t="shared" si="320"/>
        <v>3.0499130829378704</v>
      </c>
    </row>
    <row r="669" spans="1:49" ht="15" x14ac:dyDescent="0.25">
      <c r="A669" s="130">
        <v>1926.08</v>
      </c>
      <c r="B669" s="138"/>
      <c r="C669" s="166">
        <f>raw_Data!B675</f>
        <v>13.12</v>
      </c>
      <c r="D669" s="167">
        <f>raw_Data!J675</f>
        <v>5.5E-2</v>
      </c>
      <c r="E669" s="167">
        <f>raw_Data!L675</f>
        <v>2.8560940014170644E-3</v>
      </c>
      <c r="F669" s="168">
        <f t="shared" si="295"/>
        <v>12.62</v>
      </c>
      <c r="G669" s="167">
        <f>raw_Data!K675</f>
        <v>4.3581616481774962E-3</v>
      </c>
      <c r="H669" s="167">
        <f t="shared" si="296"/>
        <v>3.961965134706813E-2</v>
      </c>
      <c r="I669" s="165"/>
      <c r="J669" s="167">
        <f t="shared" si="297"/>
        <v>0.99769756074051252</v>
      </c>
      <c r="K669" s="167">
        <f t="shared" si="316"/>
        <v>5.5365474192958786E-4</v>
      </c>
      <c r="L669" s="93"/>
      <c r="M669" s="171">
        <f t="shared" si="292"/>
        <v>1.0005536547419296</v>
      </c>
      <c r="N669" s="172">
        <f t="shared" si="298"/>
        <v>1.0439778129952457</v>
      </c>
      <c r="O669" s="170">
        <f t="shared" si="293"/>
        <v>668</v>
      </c>
      <c r="P669" s="170">
        <f t="shared" si="294"/>
        <v>670</v>
      </c>
      <c r="Q669" s="169"/>
      <c r="R669" s="149">
        <f t="shared" si="299"/>
        <v>0.20438871353457014</v>
      </c>
      <c r="S669" s="173">
        <f t="shared" si="300"/>
        <v>0.93225726596476843</v>
      </c>
      <c r="T669" s="149">
        <v>0</v>
      </c>
      <c r="U669" s="97"/>
      <c r="V669" s="149">
        <f>1/PI()*ATAN('Exhibit4_Impact-Test'!$Y$25*S_RDY_SP)+'Exhibit4_Impact-Test'!$Y$26</f>
        <v>0.62352019854634222</v>
      </c>
      <c r="W669" s="172">
        <f t="shared" si="301"/>
        <v>0.633439636278882</v>
      </c>
      <c r="X669" s="149">
        <f>1/PI()*ATAN('Exhibit4_Impact-Test'!$Y$25*S_RS_SP)+'Exhibit4_Impact-Test'!$Y$26</f>
        <v>0.84329937975527725</v>
      </c>
      <c r="Y669" s="172">
        <f t="shared" si="302"/>
        <v>0.84883202227672105</v>
      </c>
      <c r="Z669" s="149">
        <f>1/PI()*ATAN('Exhibit4_Impact-Test'!$Y$25*S_5050_SP)+'Exhibit4_Impact-Test'!$Y$26</f>
        <v>0.5</v>
      </c>
      <c r="AA669" s="149">
        <f t="shared" si="303"/>
        <v>0.5106195866726807</v>
      </c>
      <c r="AB669" s="195">
        <f>VLOOKUP(_xlfn.NUMBERVALUE(LEFT(A669,4)),Transactioncosts!$C:$G,5,FALSE)</f>
        <v>52.4</v>
      </c>
      <c r="AC669" s="174"/>
      <c r="AD669" s="175">
        <f t="shared" si="304"/>
        <v>1.0276294945177451</v>
      </c>
      <c r="AE669" s="149">
        <f t="shared" si="305"/>
        <v>1.0371732204633461</v>
      </c>
      <c r="AF669" s="149">
        <f t="shared" si="306"/>
        <v>1.0222657338685877</v>
      </c>
      <c r="AG669" s="176">
        <f t="shared" si="307"/>
        <v>1.0275504791352579</v>
      </c>
      <c r="AH669" s="149">
        <f t="shared" si="308"/>
        <v>1.0370717241026191</v>
      </c>
      <c r="AI669" s="149">
        <f t="shared" si="309"/>
        <v>1.0222100872344229</v>
      </c>
      <c r="AJ669" s="97"/>
      <c r="AK669" s="171">
        <f t="shared" si="310"/>
        <v>2.7254688175032158E-2</v>
      </c>
      <c r="AL669" s="149">
        <f t="shared" si="311"/>
        <v>3.6498955281705922E-2</v>
      </c>
      <c r="AM669" s="149">
        <f t="shared" si="312"/>
        <v>2.2021471553889459E-2</v>
      </c>
      <c r="AN669" s="149">
        <f t="shared" si="317"/>
        <v>3.3012978224788818</v>
      </c>
      <c r="AO669" s="149">
        <f t="shared" si="317"/>
        <v>8.7684736406336317</v>
      </c>
      <c r="AP669" s="149">
        <f t="shared" si="317"/>
        <v>3.1016142279857699</v>
      </c>
      <c r="AQ669" s="97"/>
      <c r="AR669" s="171">
        <f t="shared" si="313"/>
        <v>2.7177794293679558E-2</v>
      </c>
      <c r="AS669" s="149">
        <f t="shared" si="314"/>
        <v>3.640109185330611E-2</v>
      </c>
      <c r="AT669" s="149">
        <f t="shared" si="315"/>
        <v>2.1967035464595417E-2</v>
      </c>
      <c r="AU669" s="175">
        <f t="shared" si="318"/>
        <v>3.2392110156909504</v>
      </c>
      <c r="AV669" s="149">
        <f t="shared" si="319"/>
        <v>7.495857822255962</v>
      </c>
      <c r="AW669" s="149">
        <f t="shared" si="320"/>
        <v>3.0718801184024658</v>
      </c>
    </row>
    <row r="670" spans="1:49" ht="15" x14ac:dyDescent="0.25">
      <c r="A670" s="130">
        <v>1926.09</v>
      </c>
      <c r="B670" s="138"/>
      <c r="C670" s="166">
        <f>raw_Data!B676</f>
        <v>13.32</v>
      </c>
      <c r="D670" s="167">
        <f>raw_Data!J676</f>
        <v>5.5625000000000001E-2</v>
      </c>
      <c r="E670" s="167">
        <f>raw_Data!L676</f>
        <v>2.8332092534104625E-3</v>
      </c>
      <c r="F670" s="168">
        <f t="shared" si="295"/>
        <v>13.12</v>
      </c>
      <c r="G670" s="167">
        <f>raw_Data!K676</f>
        <v>4.2397103658536588E-3</v>
      </c>
      <c r="H670" s="167">
        <f t="shared" si="296"/>
        <v>1.5243902439024515E-2</v>
      </c>
      <c r="I670" s="165"/>
      <c r="J670" s="167">
        <f t="shared" si="297"/>
        <v>0.99769400564774835</v>
      </c>
      <c r="K670" s="167">
        <f t="shared" si="316"/>
        <v>5.2721490115881231E-4</v>
      </c>
      <c r="L670" s="93"/>
      <c r="M670" s="171">
        <f t="shared" si="292"/>
        <v>1.0005272149011588</v>
      </c>
      <c r="N670" s="172">
        <f t="shared" si="298"/>
        <v>1.0194836128048781</v>
      </c>
      <c r="O670" s="170">
        <f t="shared" si="293"/>
        <v>669</v>
      </c>
      <c r="P670" s="170">
        <f t="shared" si="294"/>
        <v>671</v>
      </c>
      <c r="Q670" s="169"/>
      <c r="R670" s="149">
        <f t="shared" si="299"/>
        <v>0.19499077099962075</v>
      </c>
      <c r="S670" s="173">
        <f t="shared" si="300"/>
        <v>0.84220472027079663</v>
      </c>
      <c r="T670" s="149">
        <v>0</v>
      </c>
      <c r="U670" s="97"/>
      <c r="V670" s="149">
        <f>1/PI()*ATAN('Exhibit4_Impact-Test'!$Y$25*S_RDY_SP)+'Exhibit4_Impact-Test'!$Y$26</f>
        <v>0.61836036481184564</v>
      </c>
      <c r="W670" s="172">
        <f t="shared" si="301"/>
        <v>0.62277976707365201</v>
      </c>
      <c r="X670" s="149">
        <f>1/PI()*ATAN('Exhibit4_Impact-Test'!$Y$25*S_RS_SP)+'Exhibit4_Impact-Test'!$Y$26</f>
        <v>0.8294624877868213</v>
      </c>
      <c r="Y670" s="172">
        <f t="shared" si="302"/>
        <v>0.83210107572954872</v>
      </c>
      <c r="Z670" s="149">
        <f>1/PI()*ATAN('Exhibit4_Impact-Test'!$Y$25*S_5050_SP)+'Exhibit4_Impact-Test'!$Y$26</f>
        <v>0.5</v>
      </c>
      <c r="AA670" s="149">
        <f t="shared" si="303"/>
        <v>0.50469215254782729</v>
      </c>
      <c r="AB670" s="195">
        <f>VLOOKUP(_xlfn.NUMBERVALUE(LEFT(A670,4)),Transactioncosts!$C:$G,5,FALSE)</f>
        <v>52.4</v>
      </c>
      <c r="AC670" s="174"/>
      <c r="AD670" s="175">
        <f t="shared" si="304"/>
        <v>1.0122491000244211</v>
      </c>
      <c r="AE670" s="149">
        <f t="shared" si="305"/>
        <v>1.0162508358658546</v>
      </c>
      <c r="AF670" s="149">
        <f t="shared" si="306"/>
        <v>1.0100054138530186</v>
      </c>
      <c r="AG670" s="176">
        <f t="shared" si="307"/>
        <v>1.0122316277103538</v>
      </c>
      <c r="AH670" s="149">
        <f t="shared" si="308"/>
        <v>1.0127457662961323</v>
      </c>
      <c r="AI670" s="149">
        <f t="shared" si="309"/>
        <v>1.0099808269736679</v>
      </c>
      <c r="AJ670" s="97"/>
      <c r="AK670" s="171">
        <f t="shared" si="310"/>
        <v>1.217468684544199E-2</v>
      </c>
      <c r="AL670" s="149">
        <f t="shared" si="311"/>
        <v>1.6120204379770998E-2</v>
      </c>
      <c r="AM670" s="149">
        <f t="shared" si="312"/>
        <v>9.9556910893154205E-3</v>
      </c>
      <c r="AN670" s="149">
        <f t="shared" si="317"/>
        <v>3.313472509324324</v>
      </c>
      <c r="AO670" s="149">
        <f t="shared" si="317"/>
        <v>8.7845938450134025</v>
      </c>
      <c r="AP670" s="149">
        <f t="shared" si="317"/>
        <v>3.1115699190750852</v>
      </c>
      <c r="AQ670" s="97"/>
      <c r="AR670" s="171">
        <f t="shared" si="313"/>
        <v>1.215742581269575E-2</v>
      </c>
      <c r="AS670" s="149">
        <f t="shared" si="314"/>
        <v>1.266522268820474E-2</v>
      </c>
      <c r="AT670" s="149">
        <f t="shared" si="315"/>
        <v>9.9313474785967179E-3</v>
      </c>
      <c r="AU670" s="175">
        <f t="shared" si="318"/>
        <v>3.2513684415036463</v>
      </c>
      <c r="AV670" s="149">
        <f t="shared" si="319"/>
        <v>7.5085230449441669</v>
      </c>
      <c r="AW670" s="149">
        <f t="shared" si="320"/>
        <v>3.0818114658810627</v>
      </c>
    </row>
    <row r="671" spans="1:49" ht="15" x14ac:dyDescent="0.25">
      <c r="A671" s="130">
        <v>1926.1</v>
      </c>
      <c r="B671" s="138"/>
      <c r="C671" s="166">
        <f>raw_Data!B677</f>
        <v>13.02</v>
      </c>
      <c r="D671" s="167">
        <f>raw_Data!J677</f>
        <v>5.6250000000000001E-2</v>
      </c>
      <c r="E671" s="167">
        <f>raw_Data!L677</f>
        <v>2.8103187594084034E-3</v>
      </c>
      <c r="F671" s="168">
        <f t="shared" si="295"/>
        <v>13.32</v>
      </c>
      <c r="G671" s="167">
        <f>raw_Data!K677</f>
        <v>4.2229729729729732E-3</v>
      </c>
      <c r="H671" s="167">
        <f t="shared" si="296"/>
        <v>-2.2522522522522626E-2</v>
      </c>
      <c r="I671" s="165"/>
      <c r="J671" s="167">
        <f t="shared" si="297"/>
        <v>0.99769044267909568</v>
      </c>
      <c r="K671" s="167">
        <f t="shared" si="316"/>
        <v>5.0076143850397159E-4</v>
      </c>
      <c r="L671" s="93"/>
      <c r="M671" s="171">
        <f t="shared" si="292"/>
        <v>1.000500761438504</v>
      </c>
      <c r="N671" s="172">
        <f t="shared" si="298"/>
        <v>0.9817004504504504</v>
      </c>
      <c r="O671" s="170">
        <f t="shared" si="293"/>
        <v>670</v>
      </c>
      <c r="P671" s="170">
        <f t="shared" si="294"/>
        <v>672</v>
      </c>
      <c r="Q671" s="169"/>
      <c r="R671" s="149">
        <f t="shared" si="299"/>
        <v>0.19695689183962842</v>
      </c>
      <c r="S671" s="173">
        <f t="shared" si="300"/>
        <v>-0.88826158604108363</v>
      </c>
      <c r="T671" s="149">
        <v>0</v>
      </c>
      <c r="U671" s="97"/>
      <c r="V671" s="149">
        <f>1/PI()*ATAN('Exhibit4_Impact-Test'!$Y$25*S_RDY_SP)+'Exhibit4_Impact-Test'!$Y$26</f>
        <v>0.61944535599211581</v>
      </c>
      <c r="W671" s="172">
        <f t="shared" si="301"/>
        <v>0.61496355623597354</v>
      </c>
      <c r="X671" s="149">
        <f>1/PI()*ATAN('Exhibit4_Impact-Test'!$Y$25*S_RS_SP)+'Exhibit4_Impact-Test'!$Y$26</f>
        <v>0.16319466929397758</v>
      </c>
      <c r="Y671" s="172">
        <f t="shared" si="302"/>
        <v>0.16062064963662395</v>
      </c>
      <c r="Z671" s="149">
        <f>1/PI()*ATAN('Exhibit4_Impact-Test'!$Y$25*S_5050_SP)+'Exhibit4_Impact-Test'!$Y$26</f>
        <v>0.5</v>
      </c>
      <c r="AA671" s="149">
        <f t="shared" si="303"/>
        <v>0.49525771882408004</v>
      </c>
      <c r="AB671" s="195">
        <f>VLOOKUP(_xlfn.NUMBERVALUE(LEFT(A671,4)),Transactioncosts!$C:$G,5,FALSE)</f>
        <v>52.4</v>
      </c>
      <c r="AC671" s="174"/>
      <c r="AD671" s="175">
        <f t="shared" si="304"/>
        <v>0.98885499610574668</v>
      </c>
      <c r="AE671" s="149">
        <f t="shared" si="305"/>
        <v>0.99743265090418454</v>
      </c>
      <c r="AF671" s="149">
        <f t="shared" si="306"/>
        <v>0.99110060594447713</v>
      </c>
      <c r="AG671" s="176">
        <f t="shared" si="307"/>
        <v>0.98877435376637934</v>
      </c>
      <c r="AH671" s="149">
        <f t="shared" si="308"/>
        <v>0.99394500483614545</v>
      </c>
      <c r="AI671" s="149">
        <f t="shared" si="309"/>
        <v>0.99107575639111534</v>
      </c>
      <c r="AJ671" s="97"/>
      <c r="AK671" s="171">
        <f t="shared" si="310"/>
        <v>-1.1207574786408837E-2</v>
      </c>
      <c r="AL671" s="149">
        <f t="shared" si="311"/>
        <v>-2.5706503880957221E-3</v>
      </c>
      <c r="AM671" s="149">
        <f t="shared" si="312"/>
        <v>-8.9392301838503267E-3</v>
      </c>
      <c r="AN671" s="149">
        <f t="shared" si="317"/>
        <v>3.3022649345379151</v>
      </c>
      <c r="AO671" s="149">
        <f t="shared" si="317"/>
        <v>8.7820231946253067</v>
      </c>
      <c r="AP671" s="149">
        <f t="shared" si="317"/>
        <v>3.1026306888912347</v>
      </c>
      <c r="AQ671" s="97"/>
      <c r="AR671" s="171">
        <f t="shared" si="313"/>
        <v>-1.1289129340013377E-2</v>
      </c>
      <c r="AS671" s="149">
        <f t="shared" si="314"/>
        <v>-6.0734009827791762E-3</v>
      </c>
      <c r="AT671" s="149">
        <f t="shared" si="315"/>
        <v>-8.964303183241578E-3</v>
      </c>
      <c r="AU671" s="175">
        <f t="shared" si="318"/>
        <v>3.2400793121636329</v>
      </c>
      <c r="AV671" s="149">
        <f t="shared" si="319"/>
        <v>7.5024496439613877</v>
      </c>
      <c r="AW671" s="149">
        <f t="shared" si="320"/>
        <v>3.0728471626978213</v>
      </c>
    </row>
    <row r="672" spans="1:49" ht="15" x14ac:dyDescent="0.25">
      <c r="A672" s="130">
        <v>1926.11</v>
      </c>
      <c r="B672" s="138"/>
      <c r="C672" s="166">
        <f>raw_Data!B678</f>
        <v>13.19</v>
      </c>
      <c r="D672" s="167">
        <f>raw_Data!J678</f>
        <v>5.6875000000000002E-2</v>
      </c>
      <c r="E672" s="167">
        <f>raw_Data!L678</f>
        <v>2.7874225163933009E-3</v>
      </c>
      <c r="F672" s="168">
        <f t="shared" si="295"/>
        <v>13.02</v>
      </c>
      <c r="G672" s="167">
        <f>raw_Data!K678</f>
        <v>4.3682795698924736E-3</v>
      </c>
      <c r="H672" s="167">
        <f t="shared" si="296"/>
        <v>1.3056835637480724E-2</v>
      </c>
      <c r="I672" s="165"/>
      <c r="J672" s="167">
        <f t="shared" si="297"/>
        <v>0.99768687181316462</v>
      </c>
      <c r="K672" s="167">
        <f t="shared" si="316"/>
        <v>4.7429432955792272E-4</v>
      </c>
      <c r="L672" s="93"/>
      <c r="M672" s="171">
        <f t="shared" si="292"/>
        <v>1.0004742943295579</v>
      </c>
      <c r="N672" s="172">
        <f t="shared" si="298"/>
        <v>1.0174251152073732</v>
      </c>
      <c r="O672" s="170">
        <f t="shared" si="293"/>
        <v>671</v>
      </c>
      <c r="P672" s="170">
        <f t="shared" si="294"/>
        <v>673</v>
      </c>
      <c r="Q672" s="169"/>
      <c r="R672" s="149">
        <f t="shared" si="299"/>
        <v>0.21702855334932772</v>
      </c>
      <c r="S672" s="173">
        <f t="shared" si="300"/>
        <v>0.82288451419119069</v>
      </c>
      <c r="T672" s="149">
        <v>0</v>
      </c>
      <c r="U672" s="97"/>
      <c r="V672" s="149">
        <f>1/PI()*ATAN('Exhibit4_Impact-Test'!$Y$25*S_RDY_SP)+'Exhibit4_Impact-Test'!$Y$26</f>
        <v>0.63035331565721919</v>
      </c>
      <c r="W672" s="172">
        <f t="shared" si="301"/>
        <v>0.63425940354194532</v>
      </c>
      <c r="X672" s="149">
        <f>1/PI()*ATAN('Exhibit4_Impact-Test'!$Y$25*S_RS_SP)+'Exhibit4_Impact-Test'!$Y$26</f>
        <v>0.82620196033109772</v>
      </c>
      <c r="Y672" s="172">
        <f t="shared" si="302"/>
        <v>0.82860122813869697</v>
      </c>
      <c r="Z672" s="149">
        <f>1/PI()*ATAN('Exhibit4_Impact-Test'!$Y$25*S_5050_SP)+'Exhibit4_Impact-Test'!$Y$26</f>
        <v>0.5</v>
      </c>
      <c r="AA672" s="149">
        <f t="shared" si="303"/>
        <v>0.50420011542639409</v>
      </c>
      <c r="AB672" s="195">
        <f>VLOOKUP(_xlfn.NUMBERVALUE(LEFT(A672,4)),Transactioncosts!$C:$G,5,FALSE)</f>
        <v>52.4</v>
      </c>
      <c r="AC672" s="174"/>
      <c r="AD672" s="175">
        <f t="shared" si="304"/>
        <v>1.0111593004730004</v>
      </c>
      <c r="AE672" s="149">
        <f t="shared" si="305"/>
        <v>1.0144790957680303</v>
      </c>
      <c r="AF672" s="149">
        <f t="shared" si="306"/>
        <v>1.0089497047684657</v>
      </c>
      <c r="AG672" s="176">
        <f t="shared" si="307"/>
        <v>1.011147017631719</v>
      </c>
      <c r="AH672" s="149">
        <f t="shared" si="308"/>
        <v>1.0144340524199529</v>
      </c>
      <c r="AI672" s="149">
        <f t="shared" si="309"/>
        <v>1.0089276961636313</v>
      </c>
      <c r="AJ672" s="97"/>
      <c r="AK672" s="171">
        <f t="shared" si="310"/>
        <v>1.1097494859354321E-2</v>
      </c>
      <c r="AL672" s="149">
        <f t="shared" si="311"/>
        <v>1.4375274618534512E-2</v>
      </c>
      <c r="AM672" s="149">
        <f t="shared" si="312"/>
        <v>8.9098935170621712E-3</v>
      </c>
      <c r="AN672" s="149">
        <f t="shared" si="317"/>
        <v>3.3133624293972694</v>
      </c>
      <c r="AO672" s="149">
        <f t="shared" si="317"/>
        <v>8.7963984692438419</v>
      </c>
      <c r="AP672" s="149">
        <f t="shared" si="317"/>
        <v>3.1115405824082969</v>
      </c>
      <c r="AQ672" s="97"/>
      <c r="AR672" s="171">
        <f t="shared" si="313"/>
        <v>1.1085347499509181E-2</v>
      </c>
      <c r="AS672" s="149">
        <f t="shared" si="314"/>
        <v>1.4330873163376069E-2</v>
      </c>
      <c r="AT672" s="149">
        <f t="shared" si="315"/>
        <v>8.8880798976370533E-3</v>
      </c>
      <c r="AU672" s="175">
        <f t="shared" si="318"/>
        <v>3.2511646596631421</v>
      </c>
      <c r="AV672" s="149">
        <f t="shared" si="319"/>
        <v>7.5167805171247641</v>
      </c>
      <c r="AW672" s="149">
        <f t="shared" si="320"/>
        <v>3.0817352425954585</v>
      </c>
    </row>
    <row r="673" spans="1:49" ht="15" x14ac:dyDescent="0.25">
      <c r="A673" s="130">
        <v>1926.12</v>
      </c>
      <c r="B673" s="138"/>
      <c r="C673" s="166">
        <f>raw_Data!B679</f>
        <v>13.49</v>
      </c>
      <c r="D673" s="167">
        <f>raw_Data!J679</f>
        <v>5.7499999999999996E-2</v>
      </c>
      <c r="E673" s="167">
        <f>raw_Data!L679</f>
        <v>2.7645205213455704E-3</v>
      </c>
      <c r="F673" s="168">
        <f t="shared" si="295"/>
        <v>13.19</v>
      </c>
      <c r="G673" s="167">
        <f>raw_Data!K679</f>
        <v>4.3593631539044731E-3</v>
      </c>
      <c r="H673" s="167">
        <f t="shared" si="296"/>
        <v>2.2744503411675554E-2</v>
      </c>
      <c r="I673" s="165"/>
      <c r="J673" s="167">
        <f t="shared" si="297"/>
        <v>0.99768329302856562</v>
      </c>
      <c r="K673" s="167">
        <f t="shared" si="316"/>
        <v>4.4781354991130229E-4</v>
      </c>
      <c r="L673" s="93"/>
      <c r="M673" s="171">
        <f t="shared" si="292"/>
        <v>1.0004478135499113</v>
      </c>
      <c r="N673" s="172">
        <f t="shared" si="298"/>
        <v>1.0271038665655801</v>
      </c>
      <c r="O673" s="170">
        <f t="shared" si="293"/>
        <v>672</v>
      </c>
      <c r="P673" s="170">
        <f t="shared" si="294"/>
        <v>674</v>
      </c>
      <c r="Q673" s="169"/>
      <c r="R673" s="149">
        <f t="shared" si="299"/>
        <v>0.21995071771134794</v>
      </c>
      <c r="S673" s="173">
        <f t="shared" si="300"/>
        <v>0.89082599862437672</v>
      </c>
      <c r="T673" s="149">
        <v>0</v>
      </c>
      <c r="U673" s="97"/>
      <c r="V673" s="149">
        <f>1/PI()*ATAN('Exhibit4_Impact-Test'!$Y$25*S_RDY_SP)+'Exhibit4_Impact-Test'!$Y$26</f>
        <v>0.63191534986228015</v>
      </c>
      <c r="W673" s="172">
        <f t="shared" si="301"/>
        <v>0.63801011182043488</v>
      </c>
      <c r="X673" s="149">
        <f>1/PI()*ATAN('Exhibit4_Impact-Test'!$Y$25*S_RS_SP)+'Exhibit4_Impact-Test'!$Y$26</f>
        <v>0.83719728693211604</v>
      </c>
      <c r="Y673" s="172">
        <f t="shared" si="302"/>
        <v>0.84074958811622258</v>
      </c>
      <c r="Z673" s="149">
        <f>1/PI()*ATAN('Exhibit4_Impact-Test'!$Y$25*S_5050_SP)+'Exhibit4_Impact-Test'!$Y$26</f>
        <v>0.5</v>
      </c>
      <c r="AA673" s="149">
        <f t="shared" si="303"/>
        <v>0.50657345834315559</v>
      </c>
      <c r="AB673" s="195">
        <f>VLOOKUP(_xlfn.NUMBERVALUE(LEFT(A673,4)),Transactioncosts!$C:$G,5,FALSE)</f>
        <v>52.4</v>
      </c>
      <c r="AC673" s="174"/>
      <c r="AD673" s="175">
        <f t="shared" si="304"/>
        <v>1.0172921826172552</v>
      </c>
      <c r="AE673" s="149">
        <f t="shared" si="305"/>
        <v>1.0227641888149477</v>
      </c>
      <c r="AF673" s="149">
        <f t="shared" si="306"/>
        <v>1.0137758400577457</v>
      </c>
      <c r="AG673" s="176">
        <f t="shared" si="307"/>
        <v>1.0172541472700527</v>
      </c>
      <c r="AH673" s="149">
        <f t="shared" si="308"/>
        <v>1.0193853340182133</v>
      </c>
      <c r="AI673" s="149">
        <f t="shared" si="309"/>
        <v>1.0137413951360275</v>
      </c>
      <c r="AJ673" s="97"/>
      <c r="AK673" s="171">
        <f t="shared" si="310"/>
        <v>1.7144374346140145E-2</v>
      </c>
      <c r="AL673" s="149">
        <f t="shared" si="311"/>
        <v>2.2508950930794469E-2</v>
      </c>
      <c r="AM673" s="149">
        <f t="shared" si="312"/>
        <v>1.3681815698706554E-2</v>
      </c>
      <c r="AN673" s="149">
        <f t="shared" si="317"/>
        <v>3.3305068037434098</v>
      </c>
      <c r="AO673" s="149">
        <f t="shared" si="317"/>
        <v>8.8189074201746358</v>
      </c>
      <c r="AP673" s="149">
        <f t="shared" si="317"/>
        <v>3.1252223981070033</v>
      </c>
      <c r="AQ673" s="97"/>
      <c r="AR673" s="171">
        <f t="shared" si="313"/>
        <v>1.7106984834141154E-2</v>
      </c>
      <c r="AS673" s="149">
        <f t="shared" si="314"/>
        <v>1.919983194392735E-2</v>
      </c>
      <c r="AT673" s="149">
        <f t="shared" si="315"/>
        <v>1.3647838259576923E-2</v>
      </c>
      <c r="AU673" s="175">
        <f t="shared" si="318"/>
        <v>3.268271644497283</v>
      </c>
      <c r="AV673" s="149">
        <f t="shared" si="319"/>
        <v>7.5359803490686916</v>
      </c>
      <c r="AW673" s="149">
        <f t="shared" si="320"/>
        <v>3.0953830808550356</v>
      </c>
    </row>
    <row r="674" spans="1:49" ht="15" x14ac:dyDescent="0.25">
      <c r="A674" s="130">
        <v>1927.01</v>
      </c>
      <c r="B674" s="138"/>
      <c r="C674" s="166">
        <f>raw_Data!B680</f>
        <v>13.4</v>
      </c>
      <c r="D674" s="167">
        <f>raw_Data!J680</f>
        <v>5.805833333333333E-2</v>
      </c>
      <c r="E674" s="167">
        <f>raw_Data!L680</f>
        <v>2.7416127712427407E-3</v>
      </c>
      <c r="F674" s="168">
        <f t="shared" si="295"/>
        <v>13.49</v>
      </c>
      <c r="G674" s="167">
        <f>raw_Data!K680</f>
        <v>4.3038052878675561E-3</v>
      </c>
      <c r="H674" s="167">
        <f t="shared" si="296"/>
        <v>-6.6716085989622087E-3</v>
      </c>
      <c r="I674" s="165"/>
      <c r="J674" s="167">
        <f t="shared" si="297"/>
        <v>0.9976797063037528</v>
      </c>
      <c r="K674" s="167">
        <f t="shared" si="316"/>
        <v>4.2131907499554089E-4</v>
      </c>
      <c r="L674" s="93"/>
      <c r="M674" s="171">
        <f t="shared" si="292"/>
        <v>1.0004213190749955</v>
      </c>
      <c r="N674" s="172">
        <f t="shared" si="298"/>
        <v>0.99763219668890535</v>
      </c>
      <c r="O674" s="170">
        <f t="shared" si="293"/>
        <v>673</v>
      </c>
      <c r="P674" s="170">
        <f t="shared" si="294"/>
        <v>675</v>
      </c>
      <c r="Q674" s="169"/>
      <c r="R674" s="149">
        <f t="shared" si="299"/>
        <v>0.21777218652196578</v>
      </c>
      <c r="S674" s="173">
        <f t="shared" si="300"/>
        <v>-0.70702811649790143</v>
      </c>
      <c r="T674" s="149">
        <v>0</v>
      </c>
      <c r="U674" s="97"/>
      <c r="V674" s="149">
        <f>1/PI()*ATAN('Exhibit4_Impact-Test'!$Y$25*S_RDY_SP)+'Exhibit4_Impact-Test'!$Y$26</f>
        <v>0.63075145777415675</v>
      </c>
      <c r="W674" s="172">
        <f t="shared" si="301"/>
        <v>0.63010098957998073</v>
      </c>
      <c r="X674" s="149">
        <f>1/PI()*ATAN('Exhibit4_Impact-Test'!$Y$25*S_RS_SP)+'Exhibit4_Impact-Test'!$Y$26</f>
        <v>0.19592997041883486</v>
      </c>
      <c r="Y674" s="172">
        <f t="shared" si="302"/>
        <v>0.19549051312597701</v>
      </c>
      <c r="Z674" s="149">
        <f>1/PI()*ATAN('Exhibit4_Impact-Test'!$Y$25*S_5050_SP)+'Exhibit4_Impact-Test'!$Y$26</f>
        <v>0.5</v>
      </c>
      <c r="AA674" s="149">
        <f t="shared" si="303"/>
        <v>0.49930204011952506</v>
      </c>
      <c r="AB674" s="195">
        <f>VLOOKUP(_xlfn.NUMBERVALUE(LEFT(A674,4)),Transactioncosts!$C:$G,5,FALSE)</f>
        <v>54.8</v>
      </c>
      <c r="AC674" s="174"/>
      <c r="AD674" s="175">
        <f t="shared" si="304"/>
        <v>0.99866207606405866</v>
      </c>
      <c r="AE674" s="149">
        <f t="shared" si="305"/>
        <v>0.9998748464083943</v>
      </c>
      <c r="AF674" s="149">
        <f t="shared" si="306"/>
        <v>0.9990267578819505</v>
      </c>
      <c r="AG674" s="176">
        <f t="shared" si="307"/>
        <v>0.99862475564298481</v>
      </c>
      <c r="AH674" s="149">
        <f t="shared" si="308"/>
        <v>0.99637067568677207</v>
      </c>
      <c r="AI674" s="149">
        <f t="shared" si="309"/>
        <v>0.99902293306180545</v>
      </c>
      <c r="AJ674" s="97"/>
      <c r="AK674" s="171">
        <f t="shared" si="310"/>
        <v>-1.3388197552851035E-3</v>
      </c>
      <c r="AL674" s="149">
        <f t="shared" si="311"/>
        <v>-1.2516142396994955E-4</v>
      </c>
      <c r="AM674" s="149">
        <f t="shared" si="312"/>
        <v>-9.73716025669194E-4</v>
      </c>
      <c r="AN674" s="149">
        <f t="shared" si="317"/>
        <v>3.3291679839881247</v>
      </c>
      <c r="AO674" s="149">
        <f t="shared" si="317"/>
        <v>8.8187822587506659</v>
      </c>
      <c r="AP674" s="149">
        <f t="shared" si="317"/>
        <v>3.1242486820813342</v>
      </c>
      <c r="AQ674" s="97"/>
      <c r="AR674" s="171">
        <f t="shared" si="313"/>
        <v>-1.3761908734297079E-3</v>
      </c>
      <c r="AS674" s="149">
        <f t="shared" si="314"/>
        <v>-3.6359262893621105E-3</v>
      </c>
      <c r="AT674" s="149">
        <f t="shared" si="315"/>
        <v>-9.7754457924560342E-4</v>
      </c>
      <c r="AU674" s="175">
        <f t="shared" si="318"/>
        <v>3.2668954536238535</v>
      </c>
      <c r="AV674" s="149">
        <f t="shared" si="319"/>
        <v>7.5323444227793299</v>
      </c>
      <c r="AW674" s="149">
        <f t="shared" si="320"/>
        <v>3.0944055362757901</v>
      </c>
    </row>
    <row r="675" spans="1:49" ht="15" x14ac:dyDescent="0.25">
      <c r="A675" s="130">
        <v>1927.02</v>
      </c>
      <c r="B675" s="138"/>
      <c r="C675" s="166">
        <f>raw_Data!B681</f>
        <v>13.66</v>
      </c>
      <c r="D675" s="167">
        <f>raw_Data!J681</f>
        <v>5.8608333333333339E-2</v>
      </c>
      <c r="E675" s="167">
        <f>raw_Data!L681</f>
        <v>2.7409389267334383E-3</v>
      </c>
      <c r="F675" s="168">
        <f t="shared" si="295"/>
        <v>13.4</v>
      </c>
      <c r="G675" s="167">
        <f>raw_Data!K681</f>
        <v>4.3737562189054731E-3</v>
      </c>
      <c r="H675" s="167">
        <f t="shared" si="296"/>
        <v>1.9402985074626899E-2</v>
      </c>
      <c r="I675" s="165"/>
      <c r="J675" s="167">
        <f t="shared" si="297"/>
        <v>0.99993165867860512</v>
      </c>
      <c r="K675" s="167">
        <f t="shared" si="316"/>
        <v>2.6725976053385558E-3</v>
      </c>
      <c r="L675" s="93"/>
      <c r="M675" s="171">
        <f t="shared" si="292"/>
        <v>1.0026725976053386</v>
      </c>
      <c r="N675" s="172">
        <f t="shared" si="298"/>
        <v>1.0237767412935324</v>
      </c>
      <c r="O675" s="170">
        <f t="shared" si="293"/>
        <v>674</v>
      </c>
      <c r="P675" s="170">
        <f t="shared" si="294"/>
        <v>676</v>
      </c>
      <c r="Q675" s="169"/>
      <c r="R675" s="149">
        <f t="shared" si="299"/>
        <v>0.22938282609412988</v>
      </c>
      <c r="S675" s="173">
        <f t="shared" si="300"/>
        <v>0.87619496229622884</v>
      </c>
      <c r="T675" s="149">
        <v>0</v>
      </c>
      <c r="U675" s="97"/>
      <c r="V675" s="149">
        <f>1/PI()*ATAN('Exhibit4_Impact-Test'!$Y$25*S_RDY_SP)+'Exhibit4_Impact-Test'!$Y$26</f>
        <v>0.63691128539637332</v>
      </c>
      <c r="W675" s="172">
        <f t="shared" si="301"/>
        <v>0.6417143338404826</v>
      </c>
      <c r="X675" s="149">
        <f>1/PI()*ATAN('Exhibit4_Impact-Test'!$Y$25*S_RS_SP)+'Exhibit4_Impact-Test'!$Y$26</f>
        <v>0.83493772510083719</v>
      </c>
      <c r="Y675" s="172">
        <f t="shared" si="302"/>
        <v>0.83778837993655297</v>
      </c>
      <c r="Z675" s="149">
        <f>1/PI()*ATAN('Exhibit4_Impact-Test'!$Y$25*S_5050_SP)+'Exhibit4_Impact-Test'!$Y$26</f>
        <v>0.5</v>
      </c>
      <c r="AA675" s="149">
        <f t="shared" si="303"/>
        <v>0.50520717278322413</v>
      </c>
      <c r="AB675" s="195">
        <f>VLOOKUP(_xlfn.NUMBERVALUE(LEFT(A675,4)),Transactioncosts!$C:$G,5,FALSE)</f>
        <v>54.8</v>
      </c>
      <c r="AC675" s="174"/>
      <c r="AD675" s="175">
        <f t="shared" si="304"/>
        <v>1.0161140648889759</v>
      </c>
      <c r="AE675" s="149">
        <f t="shared" si="305"/>
        <v>1.0202932433265604</v>
      </c>
      <c r="AF675" s="149">
        <f t="shared" si="306"/>
        <v>1.0132246694494356</v>
      </c>
      <c r="AG675" s="176">
        <f t="shared" si="307"/>
        <v>1.0160747301640256</v>
      </c>
      <c r="AH675" s="149">
        <f t="shared" si="308"/>
        <v>1.0202534769710949</v>
      </c>
      <c r="AI675" s="149">
        <f t="shared" si="309"/>
        <v>1.0131961341425835</v>
      </c>
      <c r="AJ675" s="97"/>
      <c r="AK675" s="171">
        <f t="shared" si="310"/>
        <v>1.5985611446155221E-2</v>
      </c>
      <c r="AL675" s="149">
        <f t="shared" si="311"/>
        <v>2.0090079435266771E-2</v>
      </c>
      <c r="AM675" s="149">
        <f t="shared" si="312"/>
        <v>1.3137986904082161E-2</v>
      </c>
      <c r="AN675" s="149">
        <f t="shared" si="317"/>
        <v>3.3451535954342799</v>
      </c>
      <c r="AO675" s="149">
        <f t="shared" si="317"/>
        <v>8.8388723381859329</v>
      </c>
      <c r="AP675" s="149">
        <f t="shared" si="317"/>
        <v>3.1373866689854162</v>
      </c>
      <c r="AQ675" s="97"/>
      <c r="AR675" s="171">
        <f t="shared" si="313"/>
        <v>1.594689976242683E-2</v>
      </c>
      <c r="AS675" s="149">
        <f t="shared" si="314"/>
        <v>2.0051103257877737E-2</v>
      </c>
      <c r="AT675" s="149">
        <f t="shared" si="315"/>
        <v>1.3109823645193978E-2</v>
      </c>
      <c r="AU675" s="175">
        <f t="shared" si="318"/>
        <v>3.2828423533862803</v>
      </c>
      <c r="AV675" s="149">
        <f t="shared" si="319"/>
        <v>7.5523955260372073</v>
      </c>
      <c r="AW675" s="149">
        <f t="shared" si="320"/>
        <v>3.1075153599209839</v>
      </c>
    </row>
    <row r="676" spans="1:49" ht="15" x14ac:dyDescent="0.25">
      <c r="A676" s="130">
        <v>1927.03</v>
      </c>
      <c r="B676" s="138"/>
      <c r="C676" s="166">
        <f>raw_Data!B682</f>
        <v>13.87</v>
      </c>
      <c r="D676" s="167">
        <f>raw_Data!J682</f>
        <v>5.9166666666666666E-2</v>
      </c>
      <c r="E676" s="167">
        <f>raw_Data!L682</f>
        <v>2.7402650772430093E-3</v>
      </c>
      <c r="F676" s="168">
        <f t="shared" si="295"/>
        <v>13.66</v>
      </c>
      <c r="G676" s="167">
        <f>raw_Data!K682</f>
        <v>4.3313811615422158E-3</v>
      </c>
      <c r="H676" s="167">
        <f t="shared" si="296"/>
        <v>1.5373352855051259E-2</v>
      </c>
      <c r="I676" s="165"/>
      <c r="J676" s="167">
        <f t="shared" si="297"/>
        <v>0.99993165556590879</v>
      </c>
      <c r="K676" s="167">
        <f t="shared" si="316"/>
        <v>2.6719206431518039E-3</v>
      </c>
      <c r="L676" s="93"/>
      <c r="M676" s="171">
        <f t="shared" si="292"/>
        <v>1.0026719206431518</v>
      </c>
      <c r="N676" s="172">
        <f t="shared" si="298"/>
        <v>1.0197047340165935</v>
      </c>
      <c r="O676" s="170">
        <f t="shared" si="293"/>
        <v>675</v>
      </c>
      <c r="P676" s="170">
        <f t="shared" si="294"/>
        <v>677</v>
      </c>
      <c r="Q676" s="169"/>
      <c r="R676" s="149">
        <f t="shared" si="299"/>
        <v>0.22488267145110977</v>
      </c>
      <c r="S676" s="173">
        <f t="shared" si="300"/>
        <v>0.84868638753574333</v>
      </c>
      <c r="T676" s="149">
        <v>0</v>
      </c>
      <c r="U676" s="97"/>
      <c r="V676" s="149">
        <f>1/PI()*ATAN('Exhibit4_Impact-Test'!$Y$25*S_RDY_SP)+'Exhibit4_Impact-Test'!$Y$26</f>
        <v>0.63453646432400745</v>
      </c>
      <c r="W676" s="172">
        <f t="shared" si="301"/>
        <v>0.63843383667857911</v>
      </c>
      <c r="X676" s="149">
        <f>1/PI()*ATAN('Exhibit4_Impact-Test'!$Y$25*S_RS_SP)+'Exhibit4_Impact-Test'!$Y$26</f>
        <v>0.83053174572755184</v>
      </c>
      <c r="Y676" s="172">
        <f t="shared" si="302"/>
        <v>0.83288944095524908</v>
      </c>
      <c r="Z676" s="149">
        <f>1/PI()*ATAN('Exhibit4_Impact-Test'!$Y$25*S_5050_SP)+'Exhibit4_Impact-Test'!$Y$26</f>
        <v>0.5</v>
      </c>
      <c r="AA676" s="149">
        <f t="shared" si="303"/>
        <v>0.5042110883089449</v>
      </c>
      <c r="AB676" s="195">
        <f>VLOOKUP(_xlfn.NUMBERVALUE(LEFT(A676,4)),Transactioncosts!$C:$G,5,FALSE)</f>
        <v>54.8</v>
      </c>
      <c r="AC676" s="174"/>
      <c r="AD676" s="175">
        <f t="shared" si="304"/>
        <v>1.013479861818626</v>
      </c>
      <c r="AE676" s="149">
        <f t="shared" si="305"/>
        <v>1.0168182128688479</v>
      </c>
      <c r="AF676" s="149">
        <f t="shared" si="306"/>
        <v>1.0111883273298727</v>
      </c>
      <c r="AG676" s="176">
        <f t="shared" si="307"/>
        <v>1.0134507450694257</v>
      </c>
      <c r="AH676" s="149">
        <f t="shared" si="308"/>
        <v>1.0167874484772987</v>
      </c>
      <c r="AI676" s="149">
        <f t="shared" si="309"/>
        <v>1.0111652505659396</v>
      </c>
      <c r="AJ676" s="97"/>
      <c r="AK676" s="171">
        <f t="shared" si="310"/>
        <v>1.3389816775286384E-2</v>
      </c>
      <c r="AL676" s="149">
        <f t="shared" si="311"/>
        <v>1.667835268080969E-2</v>
      </c>
      <c r="AM676" s="149">
        <f t="shared" si="312"/>
        <v>1.1126200959606598E-2</v>
      </c>
      <c r="AN676" s="149">
        <f t="shared" si="317"/>
        <v>3.3585434122095661</v>
      </c>
      <c r="AO676" s="149">
        <f t="shared" si="317"/>
        <v>8.8555506908667425</v>
      </c>
      <c r="AP676" s="149">
        <f t="shared" si="317"/>
        <v>3.1485128699450229</v>
      </c>
      <c r="AQ676" s="97"/>
      <c r="AR676" s="171">
        <f t="shared" si="313"/>
        <v>1.3361086882804204E-2</v>
      </c>
      <c r="AS676" s="149">
        <f t="shared" si="314"/>
        <v>1.6648096675787431E-2</v>
      </c>
      <c r="AT676" s="149">
        <f t="shared" si="315"/>
        <v>1.1103379268893042E-2</v>
      </c>
      <c r="AU676" s="175">
        <f t="shared" si="318"/>
        <v>3.2962034402690845</v>
      </c>
      <c r="AV676" s="149">
        <f t="shared" si="319"/>
        <v>7.5690436227129947</v>
      </c>
      <c r="AW676" s="149">
        <f t="shared" si="320"/>
        <v>3.118618739189877</v>
      </c>
    </row>
    <row r="677" spans="1:49" ht="15" x14ac:dyDescent="0.25">
      <c r="A677" s="130">
        <v>1927.04</v>
      </c>
      <c r="B677" s="138"/>
      <c r="C677" s="166">
        <f>raw_Data!B683</f>
        <v>14.21</v>
      </c>
      <c r="D677" s="167">
        <f>raw_Data!J683</f>
        <v>5.9725E-2</v>
      </c>
      <c r="E677" s="167">
        <f>raw_Data!L683</f>
        <v>2.7395912227714536E-3</v>
      </c>
      <c r="F677" s="168">
        <f t="shared" si="295"/>
        <v>13.87</v>
      </c>
      <c r="G677" s="167">
        <f>raw_Data!K683</f>
        <v>4.3060562364816155E-3</v>
      </c>
      <c r="H677" s="167">
        <f t="shared" si="296"/>
        <v>2.4513338139870333E-2</v>
      </c>
      <c r="I677" s="165"/>
      <c r="J677" s="167">
        <f t="shared" si="297"/>
        <v>0.99993165245301741</v>
      </c>
      <c r="K677" s="167">
        <f t="shared" si="316"/>
        <v>2.6712436757887481E-3</v>
      </c>
      <c r="L677" s="93"/>
      <c r="M677" s="171">
        <f t="shared" si="292"/>
        <v>1.0026712436757887</v>
      </c>
      <c r="N677" s="172">
        <f t="shared" si="298"/>
        <v>1.0288193943763519</v>
      </c>
      <c r="O677" s="170">
        <f t="shared" si="293"/>
        <v>676</v>
      </c>
      <c r="P677" s="170">
        <f t="shared" si="294"/>
        <v>678</v>
      </c>
      <c r="Q677" s="169"/>
      <c r="R677" s="149">
        <f t="shared" si="299"/>
        <v>0.22221398791292737</v>
      </c>
      <c r="S677" s="173">
        <f t="shared" si="300"/>
        <v>0.89945310880866147</v>
      </c>
      <c r="T677" s="149">
        <v>0</v>
      </c>
      <c r="U677" s="97"/>
      <c r="V677" s="149">
        <f>1/PI()*ATAN('Exhibit4_Impact-Test'!$Y$25*S_RDY_SP)+'Exhibit4_Impact-Test'!$Y$26</f>
        <v>0.63312056127705796</v>
      </c>
      <c r="W677" s="172">
        <f t="shared" si="301"/>
        <v>0.63907965480341145</v>
      </c>
      <c r="X677" s="149">
        <f>1/PI()*ATAN('Exhibit4_Impact-Test'!$Y$25*S_RS_SP)+'Exhibit4_Impact-Test'!$Y$26</f>
        <v>0.83850338101897004</v>
      </c>
      <c r="Y677" s="172">
        <f t="shared" si="302"/>
        <v>0.84195924260678401</v>
      </c>
      <c r="Z677" s="149">
        <f>1/PI()*ATAN('Exhibit4_Impact-Test'!$Y$25*S_5050_SP)+'Exhibit4_Impact-Test'!$Y$26</f>
        <v>0.5</v>
      </c>
      <c r="AA677" s="149">
        <f t="shared" si="303"/>
        <v>0.50643570543983285</v>
      </c>
      <c r="AB677" s="195">
        <f>VLOOKUP(_xlfn.NUMBERVALUE(LEFT(A677,4)),Transactioncosts!$C:$G,5,FALSE)</f>
        <v>54.8</v>
      </c>
      <c r="AC677" s="174"/>
      <c r="AD677" s="175">
        <f t="shared" si="304"/>
        <v>1.0192261755236864</v>
      </c>
      <c r="AE677" s="149">
        <f t="shared" si="305"/>
        <v>1.0245965564456045</v>
      </c>
      <c r="AF677" s="149">
        <f t="shared" si="306"/>
        <v>1.0157453190260703</v>
      </c>
      <c r="AG677" s="176">
        <f t="shared" si="307"/>
        <v>1.0191728786776091</v>
      </c>
      <c r="AH677" s="149">
        <f t="shared" si="308"/>
        <v>1.0245938002592245</v>
      </c>
      <c r="AI677" s="149">
        <f t="shared" si="309"/>
        <v>1.0157100513602602</v>
      </c>
      <c r="AJ677" s="97"/>
      <c r="AK677" s="171">
        <f t="shared" si="310"/>
        <v>1.9043687927173526E-2</v>
      </c>
      <c r="AL677" s="149">
        <f t="shared" si="311"/>
        <v>2.4298931640491555E-2</v>
      </c>
      <c r="AM677" s="149">
        <f t="shared" si="312"/>
        <v>1.5622647483320965E-2</v>
      </c>
      <c r="AN677" s="149">
        <f t="shared" si="317"/>
        <v>3.3775871001367395</v>
      </c>
      <c r="AO677" s="149">
        <f t="shared" si="317"/>
        <v>8.8798496225072334</v>
      </c>
      <c r="AP677" s="149">
        <f t="shared" si="317"/>
        <v>3.1641355174283436</v>
      </c>
      <c r="AQ677" s="97"/>
      <c r="AR677" s="171">
        <f t="shared" si="313"/>
        <v>1.8991395079038954E-2</v>
      </c>
      <c r="AS677" s="149">
        <f t="shared" si="314"/>
        <v>2.4296241615749833E-2</v>
      </c>
      <c r="AT677" s="149">
        <f t="shared" si="315"/>
        <v>1.5587925907520827E-2</v>
      </c>
      <c r="AU677" s="175">
        <f t="shared" si="318"/>
        <v>3.3151948353481235</v>
      </c>
      <c r="AV677" s="149">
        <f t="shared" si="319"/>
        <v>7.5933398643287449</v>
      </c>
      <c r="AW677" s="149">
        <f t="shared" si="320"/>
        <v>3.1342066650973979</v>
      </c>
    </row>
    <row r="678" spans="1:49" ht="15" x14ac:dyDescent="0.25">
      <c r="A678" s="130">
        <v>1927.05</v>
      </c>
      <c r="B678" s="138"/>
      <c r="C678" s="166">
        <f>raw_Data!B684</f>
        <v>14.7</v>
      </c>
      <c r="D678" s="167">
        <f>raw_Data!J684</f>
        <v>6.0275000000000002E-2</v>
      </c>
      <c r="E678" s="167">
        <f>raw_Data!L684</f>
        <v>2.7389173633185493E-3</v>
      </c>
      <c r="F678" s="168">
        <f t="shared" si="295"/>
        <v>14.21</v>
      </c>
      <c r="G678" s="167">
        <f>raw_Data!K684</f>
        <v>4.2417311752287121E-3</v>
      </c>
      <c r="H678" s="167">
        <f t="shared" si="296"/>
        <v>3.4482758620689502E-2</v>
      </c>
      <c r="I678" s="165"/>
      <c r="J678" s="167">
        <f t="shared" si="297"/>
        <v>0.99993164933990819</v>
      </c>
      <c r="K678" s="167">
        <f t="shared" si="316"/>
        <v>2.6705667032267399E-3</v>
      </c>
      <c r="L678" s="93"/>
      <c r="M678" s="171">
        <f t="shared" si="292"/>
        <v>1.0026705667032267</v>
      </c>
      <c r="N678" s="172">
        <f t="shared" si="298"/>
        <v>1.0387244897959182</v>
      </c>
      <c r="O678" s="170">
        <f t="shared" si="293"/>
        <v>677</v>
      </c>
      <c r="P678" s="170">
        <f t="shared" si="294"/>
        <v>679</v>
      </c>
      <c r="Q678" s="169"/>
      <c r="R678" s="149">
        <f t="shared" si="299"/>
        <v>0.21516553266291696</v>
      </c>
      <c r="S678" s="173">
        <f t="shared" si="300"/>
        <v>0.92639929412589916</v>
      </c>
      <c r="T678" s="149">
        <v>0</v>
      </c>
      <c r="U678" s="97"/>
      <c r="V678" s="149">
        <f>1/PI()*ATAN('Exhibit4_Impact-Test'!$Y$25*S_RDY_SP)+'Exhibit4_Impact-Test'!$Y$26</f>
        <v>0.62935395296447805</v>
      </c>
      <c r="W678" s="172">
        <f t="shared" si="301"/>
        <v>0.63755614562366436</v>
      </c>
      <c r="X678" s="149">
        <f>1/PI()*ATAN('Exhibit4_Impact-Test'!$Y$25*S_RS_SP)+'Exhibit4_Impact-Test'!$Y$26</f>
        <v>0.84246219632577057</v>
      </c>
      <c r="Y678" s="172">
        <f t="shared" si="302"/>
        <v>0.84709419738712577</v>
      </c>
      <c r="Z678" s="149">
        <f>1/PI()*ATAN('Exhibit4_Impact-Test'!$Y$25*S_5050_SP)+'Exhibit4_Impact-Test'!$Y$26</f>
        <v>0.5</v>
      </c>
      <c r="AA678" s="149">
        <f t="shared" si="303"/>
        <v>0.50883070696627475</v>
      </c>
      <c r="AB678" s="195">
        <f>VLOOKUP(_xlfn.NUMBERVALUE(LEFT(A678,4)),Transactioncosts!$C:$G,5,FALSE)</f>
        <v>54.8</v>
      </c>
      <c r="AC678" s="174"/>
      <c r="AD678" s="175">
        <f t="shared" si="304"/>
        <v>1.0253612457214893</v>
      </c>
      <c r="AE678" s="149">
        <f t="shared" si="305"/>
        <v>1.0330446339380561</v>
      </c>
      <c r="AF678" s="149">
        <f t="shared" si="306"/>
        <v>1.0206975282495725</v>
      </c>
      <c r="AG678" s="176">
        <f t="shared" si="307"/>
        <v>1.0252816211200717</v>
      </c>
      <c r="AH678" s="149">
        <f t="shared" si="308"/>
        <v>1.0329322682760669</v>
      </c>
      <c r="AI678" s="149">
        <f t="shared" si="309"/>
        <v>1.0206491359753973</v>
      </c>
      <c r="AJ678" s="97"/>
      <c r="AK678" s="171">
        <f t="shared" si="310"/>
        <v>2.5044985350031339E-2</v>
      </c>
      <c r="AL678" s="149">
        <f t="shared" si="311"/>
        <v>3.2510397275749996E-2</v>
      </c>
      <c r="AM678" s="149">
        <f t="shared" si="312"/>
        <v>2.0486244801548703E-2</v>
      </c>
      <c r="AN678" s="149">
        <f t="shared" si="317"/>
        <v>3.4026320854867707</v>
      </c>
      <c r="AO678" s="149">
        <f t="shared" si="317"/>
        <v>8.9123600197829838</v>
      </c>
      <c r="AP678" s="149">
        <f t="shared" si="317"/>
        <v>3.1846217622298925</v>
      </c>
      <c r="AQ678" s="97"/>
      <c r="AR678" s="171">
        <f t="shared" si="313"/>
        <v>2.4967327165132187E-2</v>
      </c>
      <c r="AS678" s="149">
        <f t="shared" si="314"/>
        <v>3.2401620007253315E-2</v>
      </c>
      <c r="AT678" s="149">
        <f t="shared" si="315"/>
        <v>2.0438832693617855E-2</v>
      </c>
      <c r="AU678" s="175">
        <f t="shared" si="318"/>
        <v>3.3401621625132556</v>
      </c>
      <c r="AV678" s="149">
        <f t="shared" si="319"/>
        <v>7.6257414843359985</v>
      </c>
      <c r="AW678" s="149">
        <f t="shared" si="320"/>
        <v>3.1546454977910159</v>
      </c>
    </row>
    <row r="679" spans="1:49" ht="15" x14ac:dyDescent="0.25">
      <c r="A679" s="130">
        <v>1927.06</v>
      </c>
      <c r="B679" s="138"/>
      <c r="C679" s="166">
        <f>raw_Data!B685</f>
        <v>14.89</v>
      </c>
      <c r="D679" s="167">
        <f>raw_Data!J685</f>
        <v>6.083333333333333E-2</v>
      </c>
      <c r="E679" s="167">
        <f>raw_Data!L685</f>
        <v>2.7382434988842963E-3</v>
      </c>
      <c r="F679" s="168">
        <f t="shared" si="295"/>
        <v>14.7</v>
      </c>
      <c r="G679" s="167">
        <f>raw_Data!K685</f>
        <v>4.1383219954648524E-3</v>
      </c>
      <c r="H679" s="167">
        <f t="shared" si="296"/>
        <v>1.2925170068027292E-2</v>
      </c>
      <c r="I679" s="165"/>
      <c r="J679" s="167">
        <f t="shared" si="297"/>
        <v>0.99993164622660347</v>
      </c>
      <c r="K679" s="167">
        <f t="shared" si="316"/>
        <v>2.6698897254877618E-3</v>
      </c>
      <c r="L679" s="93"/>
      <c r="M679" s="171">
        <f t="shared" si="292"/>
        <v>1.0026698897254878</v>
      </c>
      <c r="N679" s="172">
        <f t="shared" si="298"/>
        <v>1.0170634920634922</v>
      </c>
      <c r="O679" s="170">
        <f t="shared" si="293"/>
        <v>678</v>
      </c>
      <c r="P679" s="170">
        <f t="shared" si="294"/>
        <v>680</v>
      </c>
      <c r="Q679" s="169"/>
      <c r="R679" s="149">
        <f t="shared" si="299"/>
        <v>0.20348348503517272</v>
      </c>
      <c r="S679" s="173">
        <f t="shared" si="300"/>
        <v>0.82514670099212895</v>
      </c>
      <c r="T679" s="149">
        <v>0</v>
      </c>
      <c r="U679" s="97"/>
      <c r="V679" s="149">
        <f>1/PI()*ATAN('Exhibit4_Impact-Test'!$Y$25*S_RDY_SP)+'Exhibit4_Impact-Test'!$Y$26</f>
        <v>0.6230261088686363</v>
      </c>
      <c r="W679" s="172">
        <f t="shared" si="301"/>
        <v>0.62636776769950342</v>
      </c>
      <c r="X679" s="149">
        <f>1/PI()*ATAN('Exhibit4_Impact-Test'!$Y$25*S_RS_SP)+'Exhibit4_Impact-Test'!$Y$26</f>
        <v>0.82658951454238971</v>
      </c>
      <c r="Y679" s="172">
        <f t="shared" si="302"/>
        <v>0.82862305961896465</v>
      </c>
      <c r="Z679" s="149">
        <f>1/PI()*ATAN('Exhibit4_Impact-Test'!$Y$25*S_5050_SP)+'Exhibit4_Impact-Test'!$Y$26</f>
        <v>0.5</v>
      </c>
      <c r="AA679" s="149">
        <f t="shared" si="303"/>
        <v>0.50356324316560419</v>
      </c>
      <c r="AB679" s="195">
        <f>VLOOKUP(_xlfn.NUMBERVALUE(LEFT(A679,4)),Transactioncosts!$C:$G,5,FALSE)</f>
        <v>54.8</v>
      </c>
      <c r="AC679" s="174"/>
      <c r="AD679" s="175">
        <f t="shared" si="304"/>
        <v>1.0116374797827372</v>
      </c>
      <c r="AE679" s="149">
        <f t="shared" si="305"/>
        <v>1.0145674904945752</v>
      </c>
      <c r="AF679" s="149">
        <f t="shared" si="306"/>
        <v>1.00986669089449</v>
      </c>
      <c r="AG679" s="176">
        <f t="shared" si="307"/>
        <v>1.0116141964506415</v>
      </c>
      <c r="AH679" s="149">
        <f t="shared" si="308"/>
        <v>1.0145211662802567</v>
      </c>
      <c r="AI679" s="149">
        <f t="shared" si="309"/>
        <v>1.0098471643219424</v>
      </c>
      <c r="AJ679" s="97"/>
      <c r="AK679" s="171">
        <f t="shared" si="310"/>
        <v>1.1570285130044459E-2</v>
      </c>
      <c r="AL679" s="149">
        <f t="shared" si="311"/>
        <v>1.4462403940452754E-2</v>
      </c>
      <c r="AM679" s="149">
        <f t="shared" si="312"/>
        <v>9.8183329284490702E-3</v>
      </c>
      <c r="AN679" s="149">
        <f t="shared" si="317"/>
        <v>3.414202370616815</v>
      </c>
      <c r="AO679" s="149">
        <f t="shared" si="317"/>
        <v>8.9268224237234364</v>
      </c>
      <c r="AP679" s="149">
        <f t="shared" si="317"/>
        <v>3.1944400951583414</v>
      </c>
      <c r="AQ679" s="97"/>
      <c r="AR679" s="171">
        <f t="shared" si="313"/>
        <v>1.154726937538556E-2</v>
      </c>
      <c r="AS679" s="149">
        <f t="shared" si="314"/>
        <v>1.4416743821884872E-2</v>
      </c>
      <c r="AT679" s="149">
        <f t="shared" si="315"/>
        <v>9.7989969492481236E-3</v>
      </c>
      <c r="AU679" s="175">
        <f t="shared" si="318"/>
        <v>3.3517094318886413</v>
      </c>
      <c r="AV679" s="149">
        <f t="shared" si="319"/>
        <v>7.6401582281578833</v>
      </c>
      <c r="AW679" s="149">
        <f t="shared" si="320"/>
        <v>3.1644444947402639</v>
      </c>
    </row>
    <row r="680" spans="1:49" ht="15" x14ac:dyDescent="0.25">
      <c r="A680" s="130">
        <v>1927.07</v>
      </c>
      <c r="B680" s="138"/>
      <c r="C680" s="166">
        <f>raw_Data!B686</f>
        <v>15.22</v>
      </c>
      <c r="D680" s="167">
        <f>raw_Data!J686</f>
        <v>6.1391666666666671E-2</v>
      </c>
      <c r="E680" s="167">
        <f>raw_Data!L686</f>
        <v>2.7375696294686946E-3</v>
      </c>
      <c r="F680" s="168">
        <f t="shared" si="295"/>
        <v>14.89</v>
      </c>
      <c r="G680" s="167">
        <f>raw_Data!K686</f>
        <v>4.1230132079695548E-3</v>
      </c>
      <c r="H680" s="167">
        <f t="shared" si="296"/>
        <v>2.2162525184687754E-2</v>
      </c>
      <c r="I680" s="165"/>
      <c r="J680" s="167">
        <f t="shared" si="297"/>
        <v>0.99993164311310356</v>
      </c>
      <c r="K680" s="167">
        <f t="shared" si="316"/>
        <v>2.6692127425722578E-3</v>
      </c>
      <c r="L680" s="93"/>
      <c r="M680" s="171">
        <f t="shared" si="292"/>
        <v>1.0026692127425723</v>
      </c>
      <c r="N680" s="172">
        <f t="shared" si="298"/>
        <v>1.0262855383926572</v>
      </c>
      <c r="O680" s="170">
        <f t="shared" si="293"/>
        <v>679</v>
      </c>
      <c r="P680" s="170">
        <f t="shared" si="294"/>
        <v>681</v>
      </c>
      <c r="Q680" s="169"/>
      <c r="R680" s="149">
        <f t="shared" si="299"/>
        <v>0.20182450070728056</v>
      </c>
      <c r="S680" s="173">
        <f t="shared" si="300"/>
        <v>0.89003377631908942</v>
      </c>
      <c r="T680" s="149">
        <v>0</v>
      </c>
      <c r="U680" s="97"/>
      <c r="V680" s="149">
        <f>1/PI()*ATAN('Exhibit4_Impact-Test'!$Y$25*S_RDY_SP)+'Exhibit4_Impact-Test'!$Y$26</f>
        <v>0.62211898447036507</v>
      </c>
      <c r="W680" s="172">
        <f t="shared" si="301"/>
        <v>0.62757613094464937</v>
      </c>
      <c r="X680" s="149">
        <f>1/PI()*ATAN('Exhibit4_Impact-Test'!$Y$25*S_RS_SP)+'Exhibit4_Impact-Test'!$Y$26</f>
        <v>0.83707638339969981</v>
      </c>
      <c r="Y680" s="172">
        <f t="shared" si="302"/>
        <v>0.84022648476114814</v>
      </c>
      <c r="Z680" s="149">
        <f>1/PI()*ATAN('Exhibit4_Impact-Test'!$Y$25*S_5050_SP)+'Exhibit4_Impact-Test'!$Y$26</f>
        <v>0.5</v>
      </c>
      <c r="AA680" s="149">
        <f t="shared" si="303"/>
        <v>0.50581982561140693</v>
      </c>
      <c r="AB680" s="195">
        <f>VLOOKUP(_xlfn.NUMBERVALUE(LEFT(A680,4)),Transactioncosts!$C:$G,5,FALSE)</f>
        <v>54.8</v>
      </c>
      <c r="AC680" s="174"/>
      <c r="AD680" s="175">
        <f t="shared" si="304"/>
        <v>1.0173613772729246</v>
      </c>
      <c r="AE680" s="149">
        <f t="shared" si="305"/>
        <v>1.022437881206935</v>
      </c>
      <c r="AF680" s="149">
        <f t="shared" si="306"/>
        <v>1.0144773755676146</v>
      </c>
      <c r="AG680" s="176">
        <f t="shared" si="307"/>
        <v>1.0173130178015495</v>
      </c>
      <c r="AH680" s="149">
        <f t="shared" si="308"/>
        <v>1.0224066011701838</v>
      </c>
      <c r="AI680" s="149">
        <f t="shared" si="309"/>
        <v>1.0144454829232641</v>
      </c>
      <c r="AJ680" s="97"/>
      <c r="AK680" s="171">
        <f t="shared" si="310"/>
        <v>1.7212390500890212E-2</v>
      </c>
      <c r="AL680" s="149">
        <f t="shared" si="311"/>
        <v>2.2189855213491632E-2</v>
      </c>
      <c r="AM680" s="149">
        <f t="shared" si="312"/>
        <v>1.4373578968144797E-2</v>
      </c>
      <c r="AN680" s="149">
        <f t="shared" si="317"/>
        <v>3.431414761117705</v>
      </c>
      <c r="AO680" s="149">
        <f t="shared" si="317"/>
        <v>8.9490122789369284</v>
      </c>
      <c r="AP680" s="149">
        <f t="shared" si="317"/>
        <v>3.2088136741264863</v>
      </c>
      <c r="AQ680" s="97"/>
      <c r="AR680" s="171">
        <f t="shared" si="313"/>
        <v>1.7164855159116282E-2</v>
      </c>
      <c r="AS680" s="149">
        <f t="shared" si="314"/>
        <v>2.2159261163896903E-2</v>
      </c>
      <c r="AT680" s="149">
        <f t="shared" si="315"/>
        <v>1.4342140962288922E-2</v>
      </c>
      <c r="AU680" s="175">
        <f t="shared" si="318"/>
        <v>3.3688742870477575</v>
      </c>
      <c r="AV680" s="149">
        <f t="shared" si="319"/>
        <v>7.6623174893217803</v>
      </c>
      <c r="AW680" s="149">
        <f t="shared" si="320"/>
        <v>3.1787866357025529</v>
      </c>
    </row>
    <row r="681" spans="1:49" ht="15" x14ac:dyDescent="0.25">
      <c r="A681" s="130">
        <v>1927.08</v>
      </c>
      <c r="B681" s="138"/>
      <c r="C681" s="166">
        <f>raw_Data!B687</f>
        <v>16.03</v>
      </c>
      <c r="D681" s="167">
        <f>raw_Data!J687</f>
        <v>6.1941666666666666E-2</v>
      </c>
      <c r="E681" s="167">
        <f>raw_Data!L687</f>
        <v>2.7368957550715223E-3</v>
      </c>
      <c r="F681" s="168">
        <f t="shared" si="295"/>
        <v>15.22</v>
      </c>
      <c r="G681" s="167">
        <f>raw_Data!K687</f>
        <v>4.0697547087166011E-3</v>
      </c>
      <c r="H681" s="167">
        <f t="shared" si="296"/>
        <v>5.3219448094612432E-2</v>
      </c>
      <c r="I681" s="165"/>
      <c r="J681" s="167">
        <f t="shared" si="297"/>
        <v>0.99993163999938561</v>
      </c>
      <c r="K681" s="167">
        <f t="shared" si="316"/>
        <v>2.6685357544571353E-3</v>
      </c>
      <c r="L681" s="93"/>
      <c r="M681" s="171">
        <f t="shared" si="292"/>
        <v>1.0026685357544571</v>
      </c>
      <c r="N681" s="172">
        <f t="shared" si="298"/>
        <v>1.0572892028033289</v>
      </c>
      <c r="O681" s="170">
        <f t="shared" si="293"/>
        <v>680</v>
      </c>
      <c r="P681" s="170">
        <f t="shared" si="294"/>
        <v>682</v>
      </c>
      <c r="Q681" s="169"/>
      <c r="R681" s="149">
        <f t="shared" si="299"/>
        <v>0.19569878164539489</v>
      </c>
      <c r="S681" s="173">
        <f t="shared" si="300"/>
        <v>0.95107727786767704</v>
      </c>
      <c r="T681" s="149">
        <v>0</v>
      </c>
      <c r="U681" s="97"/>
      <c r="V681" s="149">
        <f>1/PI()*ATAN('Exhibit4_Impact-Test'!$Y$25*S_RDY_SP)+'Exhibit4_Impact-Test'!$Y$26</f>
        <v>0.6187514098908059</v>
      </c>
      <c r="W681" s="172">
        <f t="shared" si="301"/>
        <v>0.63118300174513053</v>
      </c>
      <c r="X681" s="149">
        <f>1/PI()*ATAN('Exhibit4_Impact-Test'!$Y$25*S_RS_SP)+'Exhibit4_Impact-Test'!$Y$26</f>
        <v>0.84593452066464181</v>
      </c>
      <c r="Y681" s="172">
        <f t="shared" si="302"/>
        <v>0.85272148784210822</v>
      </c>
      <c r="Z681" s="149">
        <f>1/PI()*ATAN('Exhibit4_Impact-Test'!$Y$25*S_5050_SP)+'Exhibit4_Impact-Test'!$Y$26</f>
        <v>0.5</v>
      </c>
      <c r="AA681" s="149">
        <f t="shared" si="303"/>
        <v>0.51325771544398591</v>
      </c>
      <c r="AB681" s="195">
        <f>VLOOKUP(_xlfn.NUMBERVALUE(LEFT(A681,4)),Transactioncosts!$C:$G,5,FALSE)</f>
        <v>54.8</v>
      </c>
      <c r="AC681" s="174"/>
      <c r="AD681" s="175">
        <f t="shared" si="304"/>
        <v>1.0364651505001228</v>
      </c>
      <c r="AE681" s="149">
        <f t="shared" si="305"/>
        <v>1.0488740435528277</v>
      </c>
      <c r="AF681" s="149">
        <f t="shared" si="306"/>
        <v>1.0299788692788931</v>
      </c>
      <c r="AG681" s="176">
        <f t="shared" si="307"/>
        <v>1.0363339042027573</v>
      </c>
      <c r="AH681" s="149">
        <f t="shared" si="308"/>
        <v>1.0488390580394937</v>
      </c>
      <c r="AI681" s="149">
        <f t="shared" si="309"/>
        <v>1.02990621699826</v>
      </c>
      <c r="AJ681" s="97"/>
      <c r="AK681" s="171">
        <f t="shared" si="310"/>
        <v>3.5816030042032695E-2</v>
      </c>
      <c r="AL681" s="149">
        <f t="shared" si="311"/>
        <v>4.7717249328598471E-2</v>
      </c>
      <c r="AM681" s="149">
        <f t="shared" si="312"/>
        <v>2.9538286767892979E-2</v>
      </c>
      <c r="AN681" s="149">
        <f t="shared" si="317"/>
        <v>3.4672307911597375</v>
      </c>
      <c r="AO681" s="149">
        <f t="shared" si="317"/>
        <v>8.9967295282655275</v>
      </c>
      <c r="AP681" s="149">
        <f t="shared" si="317"/>
        <v>3.2383519608943794</v>
      </c>
      <c r="AQ681" s="97"/>
      <c r="AR681" s="171">
        <f t="shared" si="313"/>
        <v>3.5689393263380068E-2</v>
      </c>
      <c r="AS681" s="149">
        <f t="shared" si="314"/>
        <v>4.7683893467579529E-2</v>
      </c>
      <c r="AT681" s="149">
        <f t="shared" si="315"/>
        <v>2.9467746638108781E-2</v>
      </c>
      <c r="AU681" s="175">
        <f t="shared" si="318"/>
        <v>3.4045636803111377</v>
      </c>
      <c r="AV681" s="149">
        <f t="shared" si="319"/>
        <v>7.7100013827893594</v>
      </c>
      <c r="AW681" s="149">
        <f t="shared" si="320"/>
        <v>3.2082543823406615</v>
      </c>
    </row>
    <row r="682" spans="1:49" ht="15" x14ac:dyDescent="0.25">
      <c r="A682" s="130">
        <v>1927.09</v>
      </c>
      <c r="B682" s="138"/>
      <c r="C682" s="166">
        <f>raw_Data!B688</f>
        <v>16.940000000000001</v>
      </c>
      <c r="D682" s="167">
        <f>raw_Data!J688</f>
        <v>6.25E-2</v>
      </c>
      <c r="E682" s="167">
        <f>raw_Data!L688</f>
        <v>2.7362218756927792E-3</v>
      </c>
      <c r="F682" s="168">
        <f t="shared" si="295"/>
        <v>16.03</v>
      </c>
      <c r="G682" s="167">
        <f>raw_Data!K688</f>
        <v>3.8989394884591387E-3</v>
      </c>
      <c r="H682" s="167">
        <f t="shared" si="296"/>
        <v>5.6768558951965087E-2</v>
      </c>
      <c r="I682" s="165"/>
      <c r="J682" s="167">
        <f t="shared" si="297"/>
        <v>0.99993163688547249</v>
      </c>
      <c r="K682" s="167">
        <f t="shared" si="316"/>
        <v>2.6678587611652649E-3</v>
      </c>
      <c r="L682" s="93"/>
      <c r="M682" s="171">
        <f t="shared" si="292"/>
        <v>1.0026678587611653</v>
      </c>
      <c r="N682" s="172">
        <f t="shared" si="298"/>
        <v>1.0606674984404243</v>
      </c>
      <c r="O682" s="170">
        <f t="shared" si="293"/>
        <v>681</v>
      </c>
      <c r="P682" s="170">
        <f t="shared" si="294"/>
        <v>683</v>
      </c>
      <c r="Q682" s="169"/>
      <c r="R682" s="149">
        <f t="shared" si="299"/>
        <v>0.17511642328981933</v>
      </c>
      <c r="S682" s="173">
        <f t="shared" si="300"/>
        <v>0.95400596855286479</v>
      </c>
      <c r="T682" s="149">
        <v>0</v>
      </c>
      <c r="U682" s="97"/>
      <c r="V682" s="149">
        <f>1/PI()*ATAN('Exhibit4_Impact-Test'!$Y$25*S_RDY_SP)+'Exhibit4_Impact-Test'!$Y$26</f>
        <v>0.60723294748134937</v>
      </c>
      <c r="W682" s="172">
        <f t="shared" si="301"/>
        <v>0.6205609644622061</v>
      </c>
      <c r="X682" s="149">
        <f>1/PI()*ATAN('Exhibit4_Impact-Test'!$Y$25*S_RS_SP)+'Exhibit4_Impact-Test'!$Y$26</f>
        <v>0.84633727008044679</v>
      </c>
      <c r="Y682" s="172">
        <f t="shared" si="302"/>
        <v>0.85350897931164382</v>
      </c>
      <c r="Z682" s="149">
        <f>1/PI()*ATAN('Exhibit4_Impact-Test'!$Y$25*S_5050_SP)+'Exhibit4_Impact-Test'!$Y$26</f>
        <v>0.5</v>
      </c>
      <c r="AA682" s="149">
        <f t="shared" si="303"/>
        <v>0.51405482620089482</v>
      </c>
      <c r="AB682" s="195">
        <f>VLOOKUP(_xlfn.NUMBERVALUE(LEFT(A682,4)),Transactioncosts!$C:$G,5,FALSE)</f>
        <v>54.8</v>
      </c>
      <c r="AC682" s="174"/>
      <c r="AD682" s="175">
        <f t="shared" si="304"/>
        <v>1.037887150916458</v>
      </c>
      <c r="AE682" s="149">
        <f t="shared" si="305"/>
        <v>1.051755115472959</v>
      </c>
      <c r="AF682" s="149">
        <f t="shared" si="306"/>
        <v>1.0316676786007948</v>
      </c>
      <c r="AG682" s="176">
        <f t="shared" si="307"/>
        <v>1.037743500104684</v>
      </c>
      <c r="AH682" s="149">
        <f t="shared" si="308"/>
        <v>1.0480065618292145</v>
      </c>
      <c r="AI682" s="149">
        <f t="shared" si="309"/>
        <v>1.0315906581532139</v>
      </c>
      <c r="AJ682" s="97"/>
      <c r="AK682" s="171">
        <f t="shared" si="310"/>
        <v>3.7187061026607224E-2</v>
      </c>
      <c r="AL682" s="149">
        <f t="shared" si="311"/>
        <v>5.0460307249385786E-2</v>
      </c>
      <c r="AM682" s="149">
        <f t="shared" si="312"/>
        <v>3.1176598341113859E-2</v>
      </c>
      <c r="AN682" s="149">
        <f t="shared" si="317"/>
        <v>3.5044178521863447</v>
      </c>
      <c r="AO682" s="149">
        <f t="shared" si="317"/>
        <v>9.0471898355149136</v>
      </c>
      <c r="AP682" s="149">
        <f t="shared" si="317"/>
        <v>3.2695285592354932</v>
      </c>
      <c r="AQ682" s="97"/>
      <c r="AR682" s="171">
        <f t="shared" si="313"/>
        <v>3.7048644481319927E-2</v>
      </c>
      <c r="AS682" s="149">
        <f t="shared" si="314"/>
        <v>4.688984716666704E-2</v>
      </c>
      <c r="AT682" s="149">
        <f t="shared" si="315"/>
        <v>3.1101939296975169E-2</v>
      </c>
      <c r="AU682" s="175">
        <f t="shared" si="318"/>
        <v>3.4416123247924575</v>
      </c>
      <c r="AV682" s="149">
        <f t="shared" si="319"/>
        <v>7.7568912299560262</v>
      </c>
      <c r="AW682" s="149">
        <f t="shared" si="320"/>
        <v>3.2393563216376369</v>
      </c>
    </row>
    <row r="683" spans="1:49" ht="15" x14ac:dyDescent="0.25">
      <c r="A683" s="130">
        <v>1927.1</v>
      </c>
      <c r="B683" s="138"/>
      <c r="C683" s="166">
        <f>raw_Data!B689</f>
        <v>16.68</v>
      </c>
      <c r="D683" s="167">
        <f>raw_Data!J689</f>
        <v>6.3058333333333341E-2</v>
      </c>
      <c r="E683" s="167">
        <f>raw_Data!L689</f>
        <v>2.7355479913324654E-3</v>
      </c>
      <c r="F683" s="168">
        <f t="shared" si="295"/>
        <v>16.940000000000001</v>
      </c>
      <c r="G683" s="167">
        <f>raw_Data!K689</f>
        <v>3.7224517906336088E-3</v>
      </c>
      <c r="H683" s="167">
        <f t="shared" si="296"/>
        <v>-1.5348288075560879E-2</v>
      </c>
      <c r="I683" s="165"/>
      <c r="J683" s="167">
        <f t="shared" si="297"/>
        <v>0.99993163377136385</v>
      </c>
      <c r="K683" s="167">
        <f t="shared" si="316"/>
        <v>2.6671817626962024E-3</v>
      </c>
      <c r="L683" s="93"/>
      <c r="M683" s="171">
        <f t="shared" si="292"/>
        <v>1.0026671817626962</v>
      </c>
      <c r="N683" s="172">
        <f t="shared" si="298"/>
        <v>0.98837416371507281</v>
      </c>
      <c r="O683" s="170">
        <f t="shared" si="293"/>
        <v>682</v>
      </c>
      <c r="P683" s="170">
        <f t="shared" si="294"/>
        <v>684</v>
      </c>
      <c r="Q683" s="169"/>
      <c r="R683" s="149">
        <f t="shared" si="299"/>
        <v>0.15269852076328619</v>
      </c>
      <c r="S683" s="173">
        <f t="shared" si="300"/>
        <v>-0.84869803588440074</v>
      </c>
      <c r="T683" s="149">
        <v>0</v>
      </c>
      <c r="U683" s="97"/>
      <c r="V683" s="149">
        <f>1/PI()*ATAN('Exhibit4_Impact-Test'!$Y$25*S_RDY_SP)+'Exhibit4_Impact-Test'!$Y$26</f>
        <v>0.59434731267863128</v>
      </c>
      <c r="W683" s="172">
        <f t="shared" si="301"/>
        <v>0.59088108565831809</v>
      </c>
      <c r="X683" s="149">
        <f>1/PI()*ATAN('Exhibit4_Impact-Test'!$Y$25*S_RS_SP)+'Exhibit4_Impact-Test'!$Y$26</f>
        <v>0.16946634359182955</v>
      </c>
      <c r="Y683" s="172">
        <f t="shared" si="302"/>
        <v>0.16745512974571172</v>
      </c>
      <c r="Z683" s="149">
        <f>1/PI()*ATAN('Exhibit4_Impact-Test'!$Y$25*S_5050_SP)+'Exhibit4_Impact-Test'!$Y$26</f>
        <v>0.5</v>
      </c>
      <c r="AA683" s="149">
        <f t="shared" si="303"/>
        <v>0.49641066769404685</v>
      </c>
      <c r="AB683" s="195">
        <f>VLOOKUP(_xlfn.NUMBERVALUE(LEFT(A683,4)),Transactioncosts!$C:$G,5,FALSE)</f>
        <v>54.8</v>
      </c>
      <c r="AC683" s="174"/>
      <c r="AD683" s="175">
        <f t="shared" si="304"/>
        <v>0.99417216489602411</v>
      </c>
      <c r="AE683" s="149">
        <f t="shared" si="305"/>
        <v>1.0002449962552733</v>
      </c>
      <c r="AF683" s="149">
        <f t="shared" si="306"/>
        <v>0.99552067273888456</v>
      </c>
      <c r="AG683" s="176">
        <f t="shared" si="307"/>
        <v>0.99411547904759401</v>
      </c>
      <c r="AH683" s="149">
        <f t="shared" si="308"/>
        <v>0.99657316520008021</v>
      </c>
      <c r="AI683" s="149">
        <f t="shared" si="309"/>
        <v>0.99550100319784796</v>
      </c>
      <c r="AJ683" s="97"/>
      <c r="AK683" s="171">
        <f t="shared" si="310"/>
        <v>-5.8448832029163369E-3</v>
      </c>
      <c r="AL683" s="149">
        <f t="shared" si="311"/>
        <v>2.4496624859166722E-4</v>
      </c>
      <c r="AM683" s="149">
        <f t="shared" si="312"/>
        <v>-4.489389506775519E-3</v>
      </c>
      <c r="AN683" s="149">
        <f t="shared" si="317"/>
        <v>3.4985729689834284</v>
      </c>
      <c r="AO683" s="149">
        <f t="shared" si="317"/>
        <v>9.0474348017635045</v>
      </c>
      <c r="AP683" s="149">
        <f t="shared" si="317"/>
        <v>3.2650391697287175</v>
      </c>
      <c r="AQ683" s="97"/>
      <c r="AR683" s="171">
        <f t="shared" si="313"/>
        <v>-5.9019029692646613E-3</v>
      </c>
      <c r="AS683" s="149">
        <f t="shared" si="314"/>
        <v>-3.4327198468616332E-3</v>
      </c>
      <c r="AT683" s="149">
        <f t="shared" si="315"/>
        <v>-4.5091477457489754E-3</v>
      </c>
      <c r="AU683" s="175">
        <f t="shared" si="318"/>
        <v>3.4357104218231926</v>
      </c>
      <c r="AV683" s="149">
        <f t="shared" si="319"/>
        <v>7.7534585101091649</v>
      </c>
      <c r="AW683" s="149">
        <f t="shared" si="320"/>
        <v>3.2348471738918878</v>
      </c>
    </row>
    <row r="684" spans="1:49" ht="15" x14ac:dyDescent="0.25">
      <c r="A684" s="130">
        <v>1927.11</v>
      </c>
      <c r="B684" s="138"/>
      <c r="C684" s="166">
        <f>raw_Data!B690</f>
        <v>17.059999999999999</v>
      </c>
      <c r="D684" s="167">
        <f>raw_Data!J690</f>
        <v>6.3608333333333336E-2</v>
      </c>
      <c r="E684" s="167">
        <f>raw_Data!L690</f>
        <v>2.7348741019903589E-3</v>
      </c>
      <c r="F684" s="168">
        <f t="shared" si="295"/>
        <v>16.68</v>
      </c>
      <c r="G684" s="167">
        <f>raw_Data!K690</f>
        <v>3.8134492406075144E-3</v>
      </c>
      <c r="H684" s="167">
        <f t="shared" si="296"/>
        <v>2.278177458033559E-2</v>
      </c>
      <c r="I684" s="165"/>
      <c r="J684" s="167">
        <f t="shared" si="297"/>
        <v>0.99993163065703727</v>
      </c>
      <c r="K684" s="167">
        <f t="shared" si="316"/>
        <v>2.6665047590275215E-3</v>
      </c>
      <c r="L684" s="93"/>
      <c r="M684" s="171">
        <f t="shared" si="292"/>
        <v>1.0026665047590275</v>
      </c>
      <c r="N684" s="172">
        <f t="shared" si="298"/>
        <v>1.0265952238209433</v>
      </c>
      <c r="O684" s="170">
        <f t="shared" si="293"/>
        <v>683</v>
      </c>
      <c r="P684" s="170">
        <f t="shared" si="294"/>
        <v>685</v>
      </c>
      <c r="Q684" s="169"/>
      <c r="R684" s="149">
        <f t="shared" si="299"/>
        <v>0.16459027406791973</v>
      </c>
      <c r="S684" s="173">
        <f t="shared" si="300"/>
        <v>0.89279643333859204</v>
      </c>
      <c r="T684" s="149">
        <v>0</v>
      </c>
      <c r="U684" s="97"/>
      <c r="V684" s="149">
        <f>1/PI()*ATAN('Exhibit4_Impact-Test'!$Y$25*S_RDY_SP)+'Exhibit4_Impact-Test'!$Y$26</f>
        <v>0.60122521858352207</v>
      </c>
      <c r="W684" s="172">
        <f t="shared" si="301"/>
        <v>0.60686601878424495</v>
      </c>
      <c r="X684" s="149">
        <f>1/PI()*ATAN('Exhibit4_Impact-Test'!$Y$25*S_RS_SP)+'Exhibit4_Impact-Test'!$Y$26</f>
        <v>0.83749729310211274</v>
      </c>
      <c r="Y684" s="172">
        <f t="shared" si="302"/>
        <v>0.84068158112602243</v>
      </c>
      <c r="Z684" s="149">
        <f>1/PI()*ATAN('Exhibit4_Impact-Test'!$Y$25*S_5050_SP)+'Exhibit4_Impact-Test'!$Y$26</f>
        <v>0.5</v>
      </c>
      <c r="AA684" s="149">
        <f t="shared" si="303"/>
        <v>0.50589591739816153</v>
      </c>
      <c r="AB684" s="195">
        <f>VLOOKUP(_xlfn.NUMBERVALUE(LEFT(A684,4)),Transactioncosts!$C:$G,5,FALSE)</f>
        <v>54.8</v>
      </c>
      <c r="AC684" s="174"/>
      <c r="AD684" s="175">
        <f t="shared" si="304"/>
        <v>1.0170530541074516</v>
      </c>
      <c r="AE684" s="149">
        <f t="shared" si="305"/>
        <v>1.0227067422007829</v>
      </c>
      <c r="AF684" s="149">
        <f t="shared" si="306"/>
        <v>1.0146308642899853</v>
      </c>
      <c r="AG684" s="176">
        <f t="shared" si="307"/>
        <v>1.0170013064822285</v>
      </c>
      <c r="AH684" s="149">
        <f t="shared" si="308"/>
        <v>1.0226915737658309</v>
      </c>
      <c r="AI684" s="149">
        <f t="shared" si="309"/>
        <v>1.0145985546626433</v>
      </c>
      <c r="AJ684" s="97"/>
      <c r="AK684" s="171">
        <f t="shared" si="310"/>
        <v>1.690928296972273E-2</v>
      </c>
      <c r="AL684" s="149">
        <f t="shared" si="311"/>
        <v>2.2452781357999503E-2</v>
      </c>
      <c r="AM684" s="149">
        <f t="shared" si="312"/>
        <v>1.4524865843480896E-2</v>
      </c>
      <c r="AN684" s="149">
        <f t="shared" si="317"/>
        <v>3.5154822519531512</v>
      </c>
      <c r="AO684" s="149">
        <f t="shared" si="317"/>
        <v>9.0698875831215044</v>
      </c>
      <c r="AP684" s="149">
        <f t="shared" si="317"/>
        <v>3.2795640355721987</v>
      </c>
      <c r="AQ684" s="97"/>
      <c r="AR684" s="171">
        <f t="shared" si="313"/>
        <v>1.6858401708890303E-2</v>
      </c>
      <c r="AS684" s="149">
        <f t="shared" si="314"/>
        <v>2.2437949591654575E-2</v>
      </c>
      <c r="AT684" s="149">
        <f t="shared" si="315"/>
        <v>1.4493021610351823E-2</v>
      </c>
      <c r="AU684" s="175">
        <f t="shared" si="318"/>
        <v>3.4525688235320828</v>
      </c>
      <c r="AV684" s="149">
        <f t="shared" si="319"/>
        <v>7.7758964597008191</v>
      </c>
      <c r="AW684" s="149">
        <f t="shared" si="320"/>
        <v>3.2493401955022398</v>
      </c>
    </row>
    <row r="685" spans="1:49" ht="15" x14ac:dyDescent="0.25">
      <c r="A685" s="130">
        <v>1927.12</v>
      </c>
      <c r="B685" s="138"/>
      <c r="C685" s="166">
        <f>raw_Data!B691</f>
        <v>17.46</v>
      </c>
      <c r="D685" s="167">
        <f>raw_Data!J691</f>
        <v>6.4166666666666664E-2</v>
      </c>
      <c r="E685" s="167">
        <f>raw_Data!L691</f>
        <v>2.7342002076664595E-3</v>
      </c>
      <c r="F685" s="168">
        <f t="shared" si="295"/>
        <v>17.059999999999999</v>
      </c>
      <c r="G685" s="167">
        <f>raw_Data!K691</f>
        <v>3.7612348573661586E-3</v>
      </c>
      <c r="H685" s="167">
        <f t="shared" si="296"/>
        <v>2.3446658851113744E-2</v>
      </c>
      <c r="I685" s="165"/>
      <c r="J685" s="167">
        <f t="shared" si="297"/>
        <v>0.99993162754251541</v>
      </c>
      <c r="K685" s="167">
        <f t="shared" si="316"/>
        <v>2.6658277501818706E-3</v>
      </c>
      <c r="L685" s="93"/>
      <c r="M685" s="171">
        <f t="shared" si="292"/>
        <v>1.0026658277501819</v>
      </c>
      <c r="N685" s="172">
        <f t="shared" si="298"/>
        <v>1.0272078937084799</v>
      </c>
      <c r="O685" s="170">
        <f t="shared" si="293"/>
        <v>684</v>
      </c>
      <c r="P685" s="170">
        <f t="shared" si="294"/>
        <v>686</v>
      </c>
      <c r="Q685" s="169"/>
      <c r="R685" s="149">
        <f t="shared" si="299"/>
        <v>0.15799623463789123</v>
      </c>
      <c r="S685" s="173">
        <f t="shared" si="300"/>
        <v>0.89554186506615119</v>
      </c>
      <c r="T685" s="149">
        <v>0</v>
      </c>
      <c r="U685" s="97"/>
      <c r="V685" s="149">
        <f>1/PI()*ATAN('Exhibit4_Impact-Test'!$Y$25*S_RDY_SP)+'Exhibit4_Impact-Test'!$Y$26</f>
        <v>0.59742302148075388</v>
      </c>
      <c r="W685" s="172">
        <f t="shared" si="301"/>
        <v>0.60322506639961093</v>
      </c>
      <c r="X685" s="149">
        <f>1/PI()*ATAN('Exhibit4_Impact-Test'!$Y$25*S_RS_SP)+'Exhibit4_Impact-Test'!$Y$26</f>
        <v>0.83791361854351853</v>
      </c>
      <c r="Y685" s="172">
        <f t="shared" si="302"/>
        <v>0.84117111271647915</v>
      </c>
      <c r="Z685" s="149">
        <f>1/PI()*ATAN('Exhibit4_Impact-Test'!$Y$25*S_5050_SP)+'Exhibit4_Impact-Test'!$Y$26</f>
        <v>0.5</v>
      </c>
      <c r="AA685" s="149">
        <f t="shared" si="303"/>
        <v>0.50604521988211704</v>
      </c>
      <c r="AB685" s="195">
        <f>VLOOKUP(_xlfn.NUMBERVALUE(LEFT(A685,4)),Transactioncosts!$C:$G,5,FALSE)</f>
        <v>54.8</v>
      </c>
      <c r="AC685" s="174"/>
      <c r="AD685" s="175">
        <f t="shared" si="304"/>
        <v>1.0173278229483682</v>
      </c>
      <c r="AE685" s="149">
        <f t="shared" si="305"/>
        <v>1.023229959043833</v>
      </c>
      <c r="AF685" s="149">
        <f t="shared" si="306"/>
        <v>1.014936860729331</v>
      </c>
      <c r="AG685" s="176">
        <f t="shared" si="307"/>
        <v>1.0172738551053793</v>
      </c>
      <c r="AH685" s="149">
        <f t="shared" si="308"/>
        <v>1.0228806264409831</v>
      </c>
      <c r="AI685" s="149">
        <f t="shared" si="309"/>
        <v>1.0149037329243771</v>
      </c>
      <c r="AJ685" s="97"/>
      <c r="AK685" s="171">
        <f t="shared" si="310"/>
        <v>1.7179408240448842E-2</v>
      </c>
      <c r="AL685" s="149">
        <f t="shared" si="311"/>
        <v>2.2964250607402852E-2</v>
      </c>
      <c r="AM685" s="149">
        <f t="shared" si="312"/>
        <v>1.4826404380867089E-2</v>
      </c>
      <c r="AN685" s="149">
        <f t="shared" si="317"/>
        <v>3.5326616601936003</v>
      </c>
      <c r="AO685" s="149">
        <f t="shared" si="317"/>
        <v>9.0928518337289077</v>
      </c>
      <c r="AP685" s="149">
        <f t="shared" si="317"/>
        <v>3.2943904399530659</v>
      </c>
      <c r="AQ685" s="97"/>
      <c r="AR685" s="171">
        <f t="shared" si="313"/>
        <v>1.7126358207527188E-2</v>
      </c>
      <c r="AS685" s="149">
        <f t="shared" si="314"/>
        <v>2.262279046470847E-2</v>
      </c>
      <c r="AT685" s="149">
        <f t="shared" si="315"/>
        <v>1.4793763586254529E-2</v>
      </c>
      <c r="AU685" s="175">
        <f t="shared" si="318"/>
        <v>3.4696951817396102</v>
      </c>
      <c r="AV685" s="149">
        <f t="shared" si="319"/>
        <v>7.7985192501655272</v>
      </c>
      <c r="AW685" s="149">
        <f t="shared" si="320"/>
        <v>3.2641339590884946</v>
      </c>
    </row>
    <row r="686" spans="1:49" ht="15" x14ac:dyDescent="0.25">
      <c r="A686" s="130">
        <v>1928.01</v>
      </c>
      <c r="B686" s="138"/>
      <c r="C686" s="166">
        <f>raw_Data!B692</f>
        <v>17.53</v>
      </c>
      <c r="D686" s="167">
        <f>raw_Data!J692</f>
        <v>6.4724999999999991E-2</v>
      </c>
      <c r="E686" s="167">
        <f>raw_Data!L692</f>
        <v>2.7335263083605454E-3</v>
      </c>
      <c r="F686" s="168">
        <f t="shared" si="295"/>
        <v>17.46</v>
      </c>
      <c r="G686" s="167">
        <f>raw_Data!K692</f>
        <v>3.707044673539518E-3</v>
      </c>
      <c r="H686" s="167">
        <f t="shared" si="296"/>
        <v>4.0091638029782217E-3</v>
      </c>
      <c r="I686" s="165"/>
      <c r="J686" s="167">
        <f t="shared" si="297"/>
        <v>0.99993162442777539</v>
      </c>
      <c r="K686" s="167">
        <f t="shared" si="316"/>
        <v>2.665150736135935E-3</v>
      </c>
      <c r="L686" s="93"/>
      <c r="M686" s="171">
        <f t="shared" si="292"/>
        <v>1.0026651507361359</v>
      </c>
      <c r="N686" s="172">
        <f t="shared" si="298"/>
        <v>1.0077162084765177</v>
      </c>
      <c r="O686" s="170">
        <f t="shared" si="293"/>
        <v>685</v>
      </c>
      <c r="P686" s="170">
        <f t="shared" si="294"/>
        <v>687</v>
      </c>
      <c r="Q686" s="169"/>
      <c r="R686" s="149">
        <f t="shared" si="299"/>
        <v>0.15103360977807062</v>
      </c>
      <c r="S686" s="173">
        <f t="shared" si="300"/>
        <v>0.59453468575173896</v>
      </c>
      <c r="T686" s="149">
        <v>0</v>
      </c>
      <c r="U686" s="97"/>
      <c r="V686" s="149">
        <f>1/PI()*ATAN('Exhibit4_Impact-Test'!$Y$25*S_RDY_SP)+'Exhibit4_Impact-Test'!$Y$26</f>
        <v>0.59337691986878938</v>
      </c>
      <c r="W686" s="172">
        <f t="shared" si="301"/>
        <v>0.59458878091354839</v>
      </c>
      <c r="X686" s="149">
        <f>1/PI()*ATAN('Exhibit4_Impact-Test'!$Y$25*S_RS_SP)+'Exhibit4_Impact-Test'!$Y$26</f>
        <v>0.7774242873788989</v>
      </c>
      <c r="Y686" s="172">
        <f t="shared" si="302"/>
        <v>0.77829257728066448</v>
      </c>
      <c r="Z686" s="149">
        <f>1/PI()*ATAN('Exhibit4_Impact-Test'!$Y$25*S_5050_SP)+'Exhibit4_Impact-Test'!$Y$26</f>
        <v>0.5</v>
      </c>
      <c r="AA686" s="149">
        <f t="shared" si="303"/>
        <v>0.50125624367666244</v>
      </c>
      <c r="AB686" s="195">
        <f>VLOOKUP(_xlfn.NUMBERVALUE(LEFT(A686,4)),Transactioncosts!$C:$G,5,FALSE)</f>
        <v>57.199999999999996</v>
      </c>
      <c r="AC686" s="174"/>
      <c r="AD686" s="175">
        <f t="shared" si="304"/>
        <v>1.0056623318202029</v>
      </c>
      <c r="AE686" s="149">
        <f t="shared" si="305"/>
        <v>1.0065919657004618</v>
      </c>
      <c r="AF686" s="149">
        <f t="shared" si="306"/>
        <v>1.0051906796063268</v>
      </c>
      <c r="AG686" s="176">
        <f t="shared" si="307"/>
        <v>1.0056616018583078</v>
      </c>
      <c r="AH686" s="149">
        <f t="shared" si="308"/>
        <v>1.0031428405456955</v>
      </c>
      <c r="AI686" s="149">
        <f t="shared" si="309"/>
        <v>1.0051834938924964</v>
      </c>
      <c r="AJ686" s="97"/>
      <c r="AK686" s="171">
        <f t="shared" si="310"/>
        <v>5.6463610787782798E-3</v>
      </c>
      <c r="AL686" s="149">
        <f t="shared" si="311"/>
        <v>6.5703337074286428E-3</v>
      </c>
      <c r="AM686" s="149">
        <f t="shared" si="312"/>
        <v>5.1772544659673455E-3</v>
      </c>
      <c r="AN686" s="149">
        <f t="shared" si="317"/>
        <v>3.5383080212723788</v>
      </c>
      <c r="AO686" s="149">
        <f t="shared" si="317"/>
        <v>9.0994221674363356</v>
      </c>
      <c r="AP686" s="149">
        <f t="shared" si="317"/>
        <v>3.2995676944190331</v>
      </c>
      <c r="AQ686" s="97"/>
      <c r="AR686" s="171">
        <f t="shared" si="313"/>
        <v>5.6456352266339004E-3</v>
      </c>
      <c r="AS686" s="149">
        <f t="shared" si="314"/>
        <v>3.1379121457644665E-3</v>
      </c>
      <c r="AT686" s="149">
        <f t="shared" si="315"/>
        <v>5.1701058327177163E-3</v>
      </c>
      <c r="AU686" s="175">
        <f t="shared" si="318"/>
        <v>3.4753408169662441</v>
      </c>
      <c r="AV686" s="149">
        <f t="shared" si="319"/>
        <v>7.801657162311292</v>
      </c>
      <c r="AW686" s="149">
        <f t="shared" si="320"/>
        <v>3.2693040649212124</v>
      </c>
    </row>
    <row r="687" spans="1:49" ht="15" x14ac:dyDescent="0.25">
      <c r="A687" s="130">
        <v>1928.02</v>
      </c>
      <c r="B687" s="138"/>
      <c r="C687" s="166">
        <f>raw_Data!B693</f>
        <v>17.32</v>
      </c>
      <c r="D687" s="167">
        <f>raw_Data!J693</f>
        <v>6.5275E-2</v>
      </c>
      <c r="E687" s="167">
        <f>raw_Data!L693</f>
        <v>2.7517198412010391E-3</v>
      </c>
      <c r="F687" s="168">
        <f t="shared" si="295"/>
        <v>17.53</v>
      </c>
      <c r="G687" s="167">
        <f>raw_Data!K693</f>
        <v>3.7236166571591556E-3</v>
      </c>
      <c r="H687" s="167">
        <f t="shared" si="296"/>
        <v>-1.197946377638337E-2</v>
      </c>
      <c r="I687" s="165"/>
      <c r="J687" s="167">
        <f t="shared" si="297"/>
        <v>1.0018460334987009</v>
      </c>
      <c r="K687" s="167">
        <f t="shared" si="316"/>
        <v>4.5977533399019777E-3</v>
      </c>
      <c r="L687" s="93"/>
      <c r="M687" s="171">
        <f t="shared" si="292"/>
        <v>1.004597753339902</v>
      </c>
      <c r="N687" s="172">
        <f t="shared" si="298"/>
        <v>0.99174415288077578</v>
      </c>
      <c r="O687" s="170">
        <f t="shared" si="293"/>
        <v>686</v>
      </c>
      <c r="P687" s="170">
        <f t="shared" si="294"/>
        <v>688</v>
      </c>
      <c r="Q687" s="169"/>
      <c r="R687" s="149">
        <f t="shared" si="299"/>
        <v>0.15333257356784</v>
      </c>
      <c r="S687" s="173">
        <f t="shared" si="300"/>
        <v>-0.81421000812098876</v>
      </c>
      <c r="T687" s="149">
        <v>0</v>
      </c>
      <c r="U687" s="97"/>
      <c r="V687" s="149">
        <f>1/PI()*ATAN('Exhibit4_Impact-Test'!$Y$25*S_RDY_SP)+'Exhibit4_Impact-Test'!$Y$26</f>
        <v>0.59471639662947151</v>
      </c>
      <c r="W687" s="172">
        <f t="shared" si="301"/>
        <v>0.59160884153428461</v>
      </c>
      <c r="X687" s="149">
        <f>1/PI()*ATAN('Exhibit4_Impact-Test'!$Y$25*S_RS_SP)+'Exhibit4_Impact-Test'!$Y$26</f>
        <v>0.17529866910473574</v>
      </c>
      <c r="Y687" s="172">
        <f t="shared" si="302"/>
        <v>0.17344478285224171</v>
      </c>
      <c r="Z687" s="149">
        <f>1/PI()*ATAN('Exhibit4_Impact-Test'!$Y$25*S_5050_SP)+'Exhibit4_Impact-Test'!$Y$26</f>
        <v>0.5</v>
      </c>
      <c r="AA687" s="149">
        <f t="shared" si="303"/>
        <v>0.49678071165588572</v>
      </c>
      <c r="AB687" s="195">
        <f>VLOOKUP(_xlfn.NUMBERVALUE(LEFT(A687,4)),Transactioncosts!$C:$G,5,FALSE)</f>
        <v>57.199999999999996</v>
      </c>
      <c r="AC687" s="174"/>
      <c r="AD687" s="175">
        <f t="shared" si="304"/>
        <v>0.99695350639113545</v>
      </c>
      <c r="AE687" s="149">
        <f t="shared" si="305"/>
        <v>1.002344534286213</v>
      </c>
      <c r="AF687" s="149">
        <f t="shared" si="306"/>
        <v>0.99817095311033888</v>
      </c>
      <c r="AG687" s="176">
        <f t="shared" si="307"/>
        <v>0.99691319648387355</v>
      </c>
      <c r="AH687" s="149">
        <f t="shared" si="308"/>
        <v>0.99849775590443435</v>
      </c>
      <c r="AI687" s="149">
        <f t="shared" si="309"/>
        <v>0.99815253878101051</v>
      </c>
      <c r="AJ687" s="97"/>
      <c r="AK687" s="171">
        <f t="shared" si="310"/>
        <v>-3.0511436170673582E-3</v>
      </c>
      <c r="AL687" s="149">
        <f t="shared" si="311"/>
        <v>2.3417901540077413E-3</v>
      </c>
      <c r="AM687" s="149">
        <f t="shared" si="312"/>
        <v>-1.8307216383642503E-3</v>
      </c>
      <c r="AN687" s="149">
        <f t="shared" si="317"/>
        <v>3.5352568776553115</v>
      </c>
      <c r="AO687" s="149">
        <f t="shared" si="317"/>
        <v>9.1017639575903431</v>
      </c>
      <c r="AP687" s="149">
        <f t="shared" si="317"/>
        <v>3.2977369727806689</v>
      </c>
      <c r="AQ687" s="97"/>
      <c r="AR687" s="171">
        <f t="shared" si="313"/>
        <v>-3.0915775209078315E-3</v>
      </c>
      <c r="AS687" s="149">
        <f t="shared" si="314"/>
        <v>-1.5033735955585039E-3</v>
      </c>
      <c r="AT687" s="149">
        <f t="shared" si="315"/>
        <v>-1.8491698802485762E-3</v>
      </c>
      <c r="AU687" s="175">
        <f t="shared" si="318"/>
        <v>3.4722492394453361</v>
      </c>
      <c r="AV687" s="149">
        <f t="shared" si="319"/>
        <v>7.8001537887157335</v>
      </c>
      <c r="AW687" s="149">
        <f t="shared" si="320"/>
        <v>3.2674548950409639</v>
      </c>
    </row>
    <row r="688" spans="1:49" ht="15" x14ac:dyDescent="0.25">
      <c r="A688" s="130">
        <v>1928.03</v>
      </c>
      <c r="B688" s="138"/>
      <c r="C688" s="166">
        <f>raw_Data!B694</f>
        <v>18.25</v>
      </c>
      <c r="D688" s="167">
        <f>raw_Data!J694</f>
        <v>6.5833333333333341E-2</v>
      </c>
      <c r="E688" s="167">
        <f>raw_Data!L694</f>
        <v>2.7699097437066111E-3</v>
      </c>
      <c r="F688" s="168">
        <f t="shared" si="295"/>
        <v>17.32</v>
      </c>
      <c r="G688" s="167">
        <f>raw_Data!K694</f>
        <v>3.8010007698229412E-3</v>
      </c>
      <c r="H688" s="167">
        <f t="shared" si="296"/>
        <v>5.3695150115473433E-2</v>
      </c>
      <c r="I688" s="165"/>
      <c r="J688" s="167">
        <f t="shared" si="297"/>
        <v>1.001843764916124</v>
      </c>
      <c r="K688" s="167">
        <f t="shared" si="316"/>
        <v>4.6136746598306466E-3</v>
      </c>
      <c r="L688" s="93"/>
      <c r="M688" s="171">
        <f t="shared" si="292"/>
        <v>1.0046136746598306</v>
      </c>
      <c r="N688" s="172">
        <f t="shared" si="298"/>
        <v>1.0574961508852965</v>
      </c>
      <c r="O688" s="170">
        <f t="shared" si="293"/>
        <v>687</v>
      </c>
      <c r="P688" s="170">
        <f t="shared" si="294"/>
        <v>689</v>
      </c>
      <c r="Q688" s="169"/>
      <c r="R688" s="149">
        <f t="shared" si="299"/>
        <v>0.16012905034538519</v>
      </c>
      <c r="S688" s="173">
        <f t="shared" si="300"/>
        <v>0.95125115275101868</v>
      </c>
      <c r="T688" s="149">
        <v>0</v>
      </c>
      <c r="U688" s="97"/>
      <c r="V688" s="149">
        <f>1/PI()*ATAN('Exhibit4_Impact-Test'!$Y$25*S_RDY_SP)+'Exhibit4_Impact-Test'!$Y$26</f>
        <v>0.59865602811853769</v>
      </c>
      <c r="W688" s="172">
        <f t="shared" si="301"/>
        <v>0.61091720299333252</v>
      </c>
      <c r="X688" s="149">
        <f>1/PI()*ATAN('Exhibit4_Impact-Test'!$Y$25*S_RS_SP)+'Exhibit4_Impact-Test'!$Y$26</f>
        <v>0.84595848596039691</v>
      </c>
      <c r="Y688" s="172">
        <f t="shared" si="302"/>
        <v>0.8525256554256172</v>
      </c>
      <c r="Z688" s="149">
        <f>1/PI()*ATAN('Exhibit4_Impact-Test'!$Y$25*S_5050_SP)+'Exhibit4_Impact-Test'!$Y$26</f>
        <v>0.5</v>
      </c>
      <c r="AA688" s="149">
        <f t="shared" si="303"/>
        <v>0.51282241992409072</v>
      </c>
      <c r="AB688" s="195">
        <f>VLOOKUP(_xlfn.NUMBERVALUE(LEFT(A688,4)),Transactioncosts!$C:$G,5,FALSE)</f>
        <v>57.199999999999996</v>
      </c>
      <c r="AC688" s="174"/>
      <c r="AD688" s="175">
        <f t="shared" si="304"/>
        <v>1.036272087834041</v>
      </c>
      <c r="AE688" s="149">
        <f t="shared" si="305"/>
        <v>1.0493500541813623</v>
      </c>
      <c r="AF688" s="149">
        <f t="shared" si="306"/>
        <v>1.0310549127725634</v>
      </c>
      <c r="AG688" s="176">
        <f t="shared" si="307"/>
        <v>1.0361193446722599</v>
      </c>
      <c r="AH688" s="149">
        <f t="shared" si="308"/>
        <v>1.0493176975791056</v>
      </c>
      <c r="AI688" s="149">
        <f t="shared" si="309"/>
        <v>1.0309815685305976</v>
      </c>
      <c r="AJ688" s="97"/>
      <c r="AK688" s="171">
        <f t="shared" si="310"/>
        <v>3.5629742399711714E-2</v>
      </c>
      <c r="AL688" s="149">
        <f t="shared" si="311"/>
        <v>4.8170976494552729E-2</v>
      </c>
      <c r="AM688" s="149">
        <f t="shared" si="312"/>
        <v>3.0582465277541236E-2</v>
      </c>
      <c r="AN688" s="149">
        <f t="shared" si="317"/>
        <v>3.5708866200550231</v>
      </c>
      <c r="AO688" s="149">
        <f t="shared" si="317"/>
        <v>9.1499349340848966</v>
      </c>
      <c r="AP688" s="149">
        <f t="shared" si="317"/>
        <v>3.3283194380582102</v>
      </c>
      <c r="AQ688" s="97"/>
      <c r="AR688" s="171">
        <f t="shared" si="313"/>
        <v>3.5482334762658309E-2</v>
      </c>
      <c r="AS688" s="149">
        <f t="shared" si="314"/>
        <v>4.8140141120795191E-2</v>
      </c>
      <c r="AT688" s="149">
        <f t="shared" si="315"/>
        <v>3.0511327601111388E-2</v>
      </c>
      <c r="AU688" s="175">
        <f t="shared" si="318"/>
        <v>3.5077315742079946</v>
      </c>
      <c r="AV688" s="149">
        <f t="shared" si="319"/>
        <v>7.8482939298365286</v>
      </c>
      <c r="AW688" s="149">
        <f t="shared" si="320"/>
        <v>3.2979662226420752</v>
      </c>
    </row>
    <row r="689" spans="1:49" ht="15" x14ac:dyDescent="0.25">
      <c r="A689" s="130">
        <v>1928.04</v>
      </c>
      <c r="B689" s="138"/>
      <c r="C689" s="166">
        <f>raw_Data!B695</f>
        <v>19.399999999999999</v>
      </c>
      <c r="D689" s="167">
        <f>raw_Data!J695</f>
        <v>6.6391666666666668E-2</v>
      </c>
      <c r="E689" s="167">
        <f>raw_Data!L695</f>
        <v>2.7880960173916058E-3</v>
      </c>
      <c r="F689" s="168">
        <f t="shared" si="295"/>
        <v>18.25</v>
      </c>
      <c r="G689" s="167">
        <f>raw_Data!K695</f>
        <v>3.6378995433789954E-3</v>
      </c>
      <c r="H689" s="167">
        <f t="shared" si="296"/>
        <v>6.3013698630136838E-2</v>
      </c>
      <c r="I689" s="165"/>
      <c r="J689" s="167">
        <f t="shared" si="297"/>
        <v>1.0018415003255956</v>
      </c>
      <c r="K689" s="167">
        <f t="shared" si="316"/>
        <v>4.6295963429872078E-3</v>
      </c>
      <c r="L689" s="93"/>
      <c r="M689" s="171">
        <f t="shared" si="292"/>
        <v>1.0046295963429872</v>
      </c>
      <c r="N689" s="172">
        <f t="shared" si="298"/>
        <v>1.0666515981735161</v>
      </c>
      <c r="O689" s="170">
        <f t="shared" si="293"/>
        <v>688</v>
      </c>
      <c r="P689" s="170">
        <f t="shared" si="294"/>
        <v>690</v>
      </c>
      <c r="Q689" s="169"/>
      <c r="R689" s="149">
        <f t="shared" si="299"/>
        <v>0.13545812005075492</v>
      </c>
      <c r="S689" s="173">
        <f t="shared" si="300"/>
        <v>0.95789361799727657</v>
      </c>
      <c r="T689" s="149">
        <v>0</v>
      </c>
      <c r="U689" s="97"/>
      <c r="V689" s="149">
        <f>1/PI()*ATAN('Exhibit4_Impact-Test'!$Y$25*S_RDY_SP)+'Exhibit4_Impact-Test'!$Y$26</f>
        <v>0.58421385303157924</v>
      </c>
      <c r="W689" s="172">
        <f t="shared" si="301"/>
        <v>0.59868802670318588</v>
      </c>
      <c r="X689" s="149">
        <f>1/PI()*ATAN('Exhibit4_Impact-Test'!$Y$25*S_RS_SP)+'Exhibit4_Impact-Test'!$Y$26</f>
        <v>0.84686890677935933</v>
      </c>
      <c r="Y689" s="172">
        <f t="shared" si="302"/>
        <v>0.85447719666329058</v>
      </c>
      <c r="Z689" s="149">
        <f>1/PI()*ATAN('Exhibit4_Impact-Test'!$Y$25*S_5050_SP)+'Exhibit4_Impact-Test'!$Y$26</f>
        <v>0.5</v>
      </c>
      <c r="AA689" s="149">
        <f t="shared" si="303"/>
        <v>0.51497189324045556</v>
      </c>
      <c r="AB689" s="195">
        <f>VLOOKUP(_xlfn.NUMBERVALUE(LEFT(A689,4)),Transactioncosts!$C:$G,5,FALSE)</f>
        <v>57.199999999999996</v>
      </c>
      <c r="AC689" s="174"/>
      <c r="AD689" s="175">
        <f t="shared" si="304"/>
        <v>1.040863709005132</v>
      </c>
      <c r="AE689" s="149">
        <f t="shared" si="305"/>
        <v>1.0571541012294747</v>
      </c>
      <c r="AF689" s="149">
        <f t="shared" si="306"/>
        <v>1.0356405972582516</v>
      </c>
      <c r="AG689" s="176">
        <f t="shared" si="307"/>
        <v>1.0406802493377156</v>
      </c>
      <c r="AH689" s="149">
        <f t="shared" si="308"/>
        <v>1.0570778486097681</v>
      </c>
      <c r="AI689" s="149">
        <f t="shared" si="309"/>
        <v>1.0355549580289163</v>
      </c>
      <c r="AJ689" s="97"/>
      <c r="AK689" s="171">
        <f t="shared" si="310"/>
        <v>4.0050857915762031E-2</v>
      </c>
      <c r="AL689" s="149">
        <f t="shared" si="311"/>
        <v>5.5580487396397517E-2</v>
      </c>
      <c r="AM689" s="149">
        <f t="shared" si="312"/>
        <v>3.5020169805376943E-2</v>
      </c>
      <c r="AN689" s="149">
        <f t="shared" si="317"/>
        <v>3.610937477970785</v>
      </c>
      <c r="AO689" s="149">
        <f t="shared" si="317"/>
        <v>9.2055154214812944</v>
      </c>
      <c r="AP689" s="149">
        <f t="shared" si="317"/>
        <v>3.3633396078635873</v>
      </c>
      <c r="AQ689" s="97"/>
      <c r="AR689" s="171">
        <f t="shared" si="313"/>
        <v>3.9874585233980679E-2</v>
      </c>
      <c r="AS689" s="149">
        <f t="shared" si="314"/>
        <v>5.5508354705615381E-2</v>
      </c>
      <c r="AT689" s="149">
        <f t="shared" si="315"/>
        <v>3.4937474350410801E-2</v>
      </c>
      <c r="AU689" s="175">
        <f t="shared" si="318"/>
        <v>3.5476061594419752</v>
      </c>
      <c r="AV689" s="149">
        <f t="shared" si="319"/>
        <v>7.9038022845421443</v>
      </c>
      <c r="AW689" s="149">
        <f t="shared" si="320"/>
        <v>3.3329036969924859</v>
      </c>
    </row>
    <row r="690" spans="1:49" ht="15" x14ac:dyDescent="0.25">
      <c r="A690" s="130">
        <v>1928.05</v>
      </c>
      <c r="B690" s="138"/>
      <c r="C690" s="166">
        <f>raw_Data!B696</f>
        <v>20</v>
      </c>
      <c r="D690" s="167">
        <f>raw_Data!J696</f>
        <v>6.6941666666666663E-2</v>
      </c>
      <c r="E690" s="167">
        <f>raw_Data!L696</f>
        <v>2.8062786637694792E-3</v>
      </c>
      <c r="F690" s="168">
        <f t="shared" si="295"/>
        <v>19.399999999999999</v>
      </c>
      <c r="G690" s="167">
        <f>raw_Data!K696</f>
        <v>3.4506013745704469E-3</v>
      </c>
      <c r="H690" s="167">
        <f t="shared" si="296"/>
        <v>3.0927835051546504E-2</v>
      </c>
      <c r="I690" s="165"/>
      <c r="J690" s="167">
        <f t="shared" si="297"/>
        <v>1.0018392397185318</v>
      </c>
      <c r="K690" s="167">
        <f t="shared" si="316"/>
        <v>4.6455183823013169E-3</v>
      </c>
      <c r="L690" s="93"/>
      <c r="M690" s="171">
        <f t="shared" si="292"/>
        <v>1.0046455183823013</v>
      </c>
      <c r="N690" s="172">
        <f t="shared" si="298"/>
        <v>1.0343784364261168</v>
      </c>
      <c r="O690" s="170">
        <f t="shared" si="293"/>
        <v>689</v>
      </c>
      <c r="P690" s="170">
        <f t="shared" si="294"/>
        <v>691</v>
      </c>
      <c r="Q690" s="169"/>
      <c r="R690" s="149">
        <f t="shared" si="299"/>
        <v>0.10619289822141621</v>
      </c>
      <c r="S690" s="173">
        <f t="shared" si="300"/>
        <v>0.91730627246535601</v>
      </c>
      <c r="T690" s="149">
        <v>0</v>
      </c>
      <c r="U690" s="97"/>
      <c r="V690" s="149">
        <f>1/PI()*ATAN('Exhibit4_Impact-Test'!$Y$25*S_RDY_SP)+'Exhibit4_Impact-Test'!$Y$26</f>
        <v>0.56661465827373136</v>
      </c>
      <c r="W690" s="172">
        <f t="shared" si="301"/>
        <v>0.57376232544898675</v>
      </c>
      <c r="X690" s="149">
        <f>1/PI()*ATAN('Exhibit4_Impact-Test'!$Y$25*S_RS_SP)+'Exhibit4_Impact-Test'!$Y$26</f>
        <v>0.84114631909219739</v>
      </c>
      <c r="Y690" s="172">
        <f t="shared" si="302"/>
        <v>0.84500478374173538</v>
      </c>
      <c r="Z690" s="149">
        <f>1/PI()*ATAN('Exhibit4_Impact-Test'!$Y$25*S_5050_SP)+'Exhibit4_Impact-Test'!$Y$26</f>
        <v>0.5</v>
      </c>
      <c r="AA690" s="149">
        <f t="shared" si="303"/>
        <v>0.50729096830218678</v>
      </c>
      <c r="AB690" s="195">
        <f>VLOOKUP(_xlfn.NUMBERVALUE(LEFT(A690,4)),Transactioncosts!$C:$G,5,FALSE)</f>
        <v>57.199999999999996</v>
      </c>
      <c r="AC690" s="174"/>
      <c r="AD690" s="175">
        <f t="shared" si="304"/>
        <v>1.0214926255791787</v>
      </c>
      <c r="AE690" s="149">
        <f t="shared" si="305"/>
        <v>1.0296552529507268</v>
      </c>
      <c r="AF690" s="149">
        <f t="shared" si="306"/>
        <v>1.0195119774042092</v>
      </c>
      <c r="AG690" s="176">
        <f t="shared" si="307"/>
        <v>1.0214020390046996</v>
      </c>
      <c r="AH690" s="149">
        <f t="shared" si="308"/>
        <v>1.0257072345510325</v>
      </c>
      <c r="AI690" s="149">
        <f t="shared" si="309"/>
        <v>1.0194702730655207</v>
      </c>
      <c r="AJ690" s="97"/>
      <c r="AK690" s="171">
        <f t="shared" si="310"/>
        <v>2.1264916041628664E-2</v>
      </c>
      <c r="AL690" s="149">
        <f t="shared" si="311"/>
        <v>2.9224040341950933E-2</v>
      </c>
      <c r="AM690" s="149">
        <f t="shared" si="312"/>
        <v>1.9324059275484723E-2</v>
      </c>
      <c r="AN690" s="149">
        <f t="shared" si="317"/>
        <v>3.6322023940124137</v>
      </c>
      <c r="AO690" s="149">
        <f t="shared" si="317"/>
        <v>9.2347394618232457</v>
      </c>
      <c r="AP690" s="149">
        <f t="shared" si="317"/>
        <v>3.382663667139072</v>
      </c>
      <c r="AQ690" s="97"/>
      <c r="AR690" s="171">
        <f t="shared" si="313"/>
        <v>2.1176231513631273E-2</v>
      </c>
      <c r="AS690" s="149">
        <f t="shared" si="314"/>
        <v>2.5382359588046979E-2</v>
      </c>
      <c r="AT690" s="149">
        <f t="shared" si="315"/>
        <v>1.9283152260541704E-2</v>
      </c>
      <c r="AU690" s="175">
        <f t="shared" si="318"/>
        <v>3.5687823909556067</v>
      </c>
      <c r="AV690" s="149">
        <f t="shared" si="319"/>
        <v>7.9291846441301912</v>
      </c>
      <c r="AW690" s="149">
        <f t="shared" si="320"/>
        <v>3.3521868492530276</v>
      </c>
    </row>
    <row r="691" spans="1:49" ht="15" x14ac:dyDescent="0.25">
      <c r="A691" s="130">
        <v>1928.06</v>
      </c>
      <c r="B691" s="138"/>
      <c r="C691" s="166">
        <f>raw_Data!B697</f>
        <v>19.02</v>
      </c>
      <c r="D691" s="167">
        <f>raw_Data!J697</f>
        <v>6.7500000000000004E-2</v>
      </c>
      <c r="E691" s="167">
        <f>raw_Data!L697</f>
        <v>2.824457684352577E-3</v>
      </c>
      <c r="F691" s="168">
        <f t="shared" si="295"/>
        <v>20</v>
      </c>
      <c r="G691" s="167">
        <f>raw_Data!K697</f>
        <v>3.3750000000000004E-3</v>
      </c>
      <c r="H691" s="167">
        <f t="shared" si="296"/>
        <v>-4.9000000000000044E-2</v>
      </c>
      <c r="I691" s="165"/>
      <c r="J691" s="167">
        <f t="shared" si="297"/>
        <v>1.0018369830863472</v>
      </c>
      <c r="K691" s="167">
        <f t="shared" si="316"/>
        <v>4.6614407706997429E-3</v>
      </c>
      <c r="L691" s="93"/>
      <c r="M691" s="171">
        <f t="shared" si="292"/>
        <v>1.0046614407706997</v>
      </c>
      <c r="N691" s="172">
        <f t="shared" si="298"/>
        <v>0.95437499999999997</v>
      </c>
      <c r="O691" s="170">
        <f t="shared" si="293"/>
        <v>690</v>
      </c>
      <c r="P691" s="170">
        <f t="shared" si="294"/>
        <v>692</v>
      </c>
      <c r="Q691" s="169"/>
      <c r="R691" s="149">
        <f t="shared" si="299"/>
        <v>9.2007069599367067E-2</v>
      </c>
      <c r="S691" s="173">
        <f t="shared" si="300"/>
        <v>-0.9458313019936706</v>
      </c>
      <c r="T691" s="149">
        <v>0</v>
      </c>
      <c r="U691" s="97"/>
      <c r="V691" s="149">
        <f>1/PI()*ATAN('Exhibit4_Impact-Test'!$Y$25*S_RDY_SP)+'Exhibit4_Impact-Test'!$Y$26</f>
        <v>0.5579255117288614</v>
      </c>
      <c r="W691" s="172">
        <f t="shared" si="301"/>
        <v>0.54522551904372585</v>
      </c>
      <c r="X691" s="149">
        <f>1/PI()*ATAN('Exhibit4_Impact-Test'!$Y$25*S_RS_SP)+'Exhibit4_Impact-Test'!$Y$26</f>
        <v>0.15479177680217937</v>
      </c>
      <c r="Y691" s="172">
        <f t="shared" si="302"/>
        <v>0.14819212994709074</v>
      </c>
      <c r="Z691" s="149">
        <f>1/PI()*ATAN('Exhibit4_Impact-Test'!$Y$25*S_5050_SP)+'Exhibit4_Impact-Test'!$Y$26</f>
        <v>0.5</v>
      </c>
      <c r="AA691" s="149">
        <f t="shared" si="303"/>
        <v>0.48716551674992919</v>
      </c>
      <c r="AB691" s="195">
        <f>VLOOKUP(_xlfn.NUMBERVALUE(LEFT(A691,4)),Transactioncosts!$C:$G,5,FALSE)</f>
        <v>57.199999999999996</v>
      </c>
      <c r="AC691" s="174"/>
      <c r="AD691" s="175">
        <f t="shared" si="304"/>
        <v>0.97660535257068393</v>
      </c>
      <c r="AE691" s="149">
        <f t="shared" si="305"/>
        <v>0.99687751325474561</v>
      </c>
      <c r="AF691" s="149">
        <f t="shared" si="306"/>
        <v>0.97951822038534986</v>
      </c>
      <c r="AG691" s="176">
        <f t="shared" si="307"/>
        <v>0.97644300077924362</v>
      </c>
      <c r="AH691" s="149">
        <f t="shared" si="308"/>
        <v>0.99310715766873414</v>
      </c>
      <c r="AI691" s="149">
        <f t="shared" si="309"/>
        <v>0.97944480714115945</v>
      </c>
      <c r="AJ691" s="97"/>
      <c r="AK691" s="171">
        <f t="shared" si="310"/>
        <v>-2.3672646547680039E-2</v>
      </c>
      <c r="AL691" s="149">
        <f t="shared" si="311"/>
        <v>-3.1273718788185825E-3</v>
      </c>
      <c r="AM691" s="149">
        <f t="shared" si="312"/>
        <v>-2.0694440049928847E-2</v>
      </c>
      <c r="AN691" s="149">
        <f t="shared" si="317"/>
        <v>3.6085297474647335</v>
      </c>
      <c r="AO691" s="149">
        <f t="shared" si="317"/>
        <v>9.2316120899444272</v>
      </c>
      <c r="AP691" s="149">
        <f t="shared" si="317"/>
        <v>3.3619692270891433</v>
      </c>
      <c r="AQ691" s="97"/>
      <c r="AR691" s="171">
        <f t="shared" si="313"/>
        <v>-2.3838901306847467E-2</v>
      </c>
      <c r="AS691" s="149">
        <f t="shared" si="314"/>
        <v>-6.9167076990046504E-3</v>
      </c>
      <c r="AT691" s="149">
        <f t="shared" si="315"/>
        <v>-2.0769391177840102E-2</v>
      </c>
      <c r="AU691" s="175">
        <f t="shared" si="318"/>
        <v>3.5449434896487593</v>
      </c>
      <c r="AV691" s="149">
        <f t="shared" si="319"/>
        <v>7.9222679364311865</v>
      </c>
      <c r="AW691" s="149">
        <f t="shared" si="320"/>
        <v>3.3314174580751876</v>
      </c>
    </row>
    <row r="692" spans="1:49" ht="15" x14ac:dyDescent="0.25">
      <c r="A692" s="130">
        <v>1928.07</v>
      </c>
      <c r="B692" s="138"/>
      <c r="C692" s="166">
        <f>raw_Data!B698</f>
        <v>19.16</v>
      </c>
      <c r="D692" s="167">
        <f>raw_Data!J698</f>
        <v>6.8058333333333332E-2</v>
      </c>
      <c r="E692" s="167">
        <f>raw_Data!L698</f>
        <v>2.842633080652357E-3</v>
      </c>
      <c r="F692" s="168">
        <f t="shared" si="295"/>
        <v>19.02</v>
      </c>
      <c r="G692" s="167">
        <f>raw_Data!K698</f>
        <v>3.5782509638976516E-3</v>
      </c>
      <c r="H692" s="167">
        <f t="shared" si="296"/>
        <v>7.3606729758148859E-3</v>
      </c>
      <c r="I692" s="165"/>
      <c r="J692" s="167">
        <f t="shared" si="297"/>
        <v>1.0018347304205002</v>
      </c>
      <c r="K692" s="167">
        <f t="shared" si="316"/>
        <v>4.6773635011525538E-3</v>
      </c>
      <c r="L692" s="93"/>
      <c r="M692" s="171">
        <f t="shared" si="292"/>
        <v>1.0046773635011526</v>
      </c>
      <c r="N692" s="172">
        <f t="shared" si="298"/>
        <v>1.0109389239397126</v>
      </c>
      <c r="O692" s="170">
        <f t="shared" si="293"/>
        <v>691</v>
      </c>
      <c r="P692" s="170">
        <f t="shared" si="294"/>
        <v>693</v>
      </c>
      <c r="Q692" s="169"/>
      <c r="R692" s="149">
        <f t="shared" si="299"/>
        <v>0.11773037333989511</v>
      </c>
      <c r="S692" s="173">
        <f t="shared" si="300"/>
        <v>0.72268812462086396</v>
      </c>
      <c r="T692" s="149">
        <v>0</v>
      </c>
      <c r="U692" s="97"/>
      <c r="V692" s="149">
        <f>1/PI()*ATAN('Exhibit4_Impact-Test'!$Y$25*S_RDY_SP)+'Exhibit4_Impact-Test'!$Y$26</f>
        <v>0.57360869936546011</v>
      </c>
      <c r="W692" s="172">
        <f t="shared" si="301"/>
        <v>0.57512760294577991</v>
      </c>
      <c r="X692" s="149">
        <f>1/PI()*ATAN('Exhibit4_Impact-Test'!$Y$25*S_RS_SP)+'Exhibit4_Impact-Test'!$Y$26</f>
        <v>0.80734520442462232</v>
      </c>
      <c r="Y692" s="172">
        <f t="shared" si="302"/>
        <v>0.80830973342693557</v>
      </c>
      <c r="Z692" s="149">
        <f>1/PI()*ATAN('Exhibit4_Impact-Test'!$Y$25*S_5050_SP)+'Exhibit4_Impact-Test'!$Y$26</f>
        <v>0.5</v>
      </c>
      <c r="AA692" s="149">
        <f t="shared" si="303"/>
        <v>0.50155326201657902</v>
      </c>
      <c r="AB692" s="195">
        <f>VLOOKUP(_xlfn.NUMBERVALUE(LEFT(A692,4)),Transactioncosts!$C:$G,5,FALSE)</f>
        <v>57.199999999999996</v>
      </c>
      <c r="AC692" s="174"/>
      <c r="AD692" s="175">
        <f t="shared" si="304"/>
        <v>1.0082690490403132</v>
      </c>
      <c r="AE692" s="149">
        <f t="shared" si="305"/>
        <v>1.0097326042934389</v>
      </c>
      <c r="AF692" s="149">
        <f t="shared" si="306"/>
        <v>1.0078081437204327</v>
      </c>
      <c r="AG692" s="176">
        <f t="shared" si="307"/>
        <v>1.0082506500967503</v>
      </c>
      <c r="AH692" s="149">
        <f t="shared" si="308"/>
        <v>1.0095431626627414</v>
      </c>
      <c r="AI692" s="149">
        <f t="shared" si="309"/>
        <v>1.0077992590616978</v>
      </c>
      <c r="AJ692" s="97"/>
      <c r="AK692" s="171">
        <f t="shared" si="310"/>
        <v>8.2350477645138902E-3</v>
      </c>
      <c r="AL692" s="149">
        <f t="shared" si="311"/>
        <v>9.6855475768522666E-3</v>
      </c>
      <c r="AM692" s="149">
        <f t="shared" si="312"/>
        <v>7.7778179227546282E-3</v>
      </c>
      <c r="AN692" s="149">
        <f t="shared" si="317"/>
        <v>3.6167647952292472</v>
      </c>
      <c r="AO692" s="149">
        <f t="shared" si="317"/>
        <v>9.2412976375212796</v>
      </c>
      <c r="AP692" s="149">
        <f t="shared" si="317"/>
        <v>3.369747045011898</v>
      </c>
      <c r="AQ692" s="97"/>
      <c r="AR692" s="171">
        <f t="shared" si="313"/>
        <v>8.2167995484698723E-3</v>
      </c>
      <c r="AS692" s="149">
        <f t="shared" si="314"/>
        <v>9.4979143329403503E-3</v>
      </c>
      <c r="AT692" s="149">
        <f t="shared" si="315"/>
        <v>7.7690020603771266E-3</v>
      </c>
      <c r="AU692" s="175">
        <f t="shared" si="318"/>
        <v>3.5531602891972289</v>
      </c>
      <c r="AV692" s="149">
        <f t="shared" si="319"/>
        <v>7.9317658507641271</v>
      </c>
      <c r="AW692" s="149">
        <f t="shared" si="320"/>
        <v>3.339186460135565</v>
      </c>
    </row>
    <row r="693" spans="1:49" ht="15" x14ac:dyDescent="0.25">
      <c r="A693" s="130">
        <v>1928.08</v>
      </c>
      <c r="B693" s="138"/>
      <c r="C693" s="166">
        <f>raw_Data!B699</f>
        <v>19.78</v>
      </c>
      <c r="D693" s="167">
        <f>raw_Data!J699</f>
        <v>6.8608333333333341E-2</v>
      </c>
      <c r="E693" s="167">
        <f>raw_Data!L699</f>
        <v>2.8608048541793885E-3</v>
      </c>
      <c r="F693" s="168">
        <f t="shared" si="295"/>
        <v>19.16</v>
      </c>
      <c r="G693" s="167">
        <f>raw_Data!K699</f>
        <v>3.5808107167710512E-3</v>
      </c>
      <c r="H693" s="167">
        <f t="shared" si="296"/>
        <v>3.235908141962418E-2</v>
      </c>
      <c r="I693" s="165"/>
      <c r="J693" s="167">
        <f t="shared" si="297"/>
        <v>1.0018324817124706</v>
      </c>
      <c r="K693" s="167">
        <f t="shared" si="316"/>
        <v>4.6932865666500234E-3</v>
      </c>
      <c r="L693" s="93"/>
      <c r="M693" s="171">
        <f t="shared" si="292"/>
        <v>1.00469328656665</v>
      </c>
      <c r="N693" s="172">
        <f t="shared" si="298"/>
        <v>1.0359398921363954</v>
      </c>
      <c r="O693" s="170">
        <f t="shared" si="293"/>
        <v>692</v>
      </c>
      <c r="P693" s="170">
        <f t="shared" si="294"/>
        <v>694</v>
      </c>
      <c r="Q693" s="169"/>
      <c r="R693" s="149">
        <f t="shared" si="299"/>
        <v>0.11491929553657718</v>
      </c>
      <c r="S693" s="173">
        <f t="shared" si="300"/>
        <v>0.91924731164358409</v>
      </c>
      <c r="T693" s="149">
        <v>0</v>
      </c>
      <c r="U693" s="97"/>
      <c r="V693" s="149">
        <f>1/PI()*ATAN('Exhibit4_Impact-Test'!$Y$25*S_RDY_SP)+'Exhibit4_Impact-Test'!$Y$26</f>
        <v>0.57191100442077614</v>
      </c>
      <c r="W693" s="172">
        <f t="shared" si="301"/>
        <v>0.57939226959249357</v>
      </c>
      <c r="X693" s="149">
        <f>1/PI()*ATAN('Exhibit4_Impact-Test'!$Y$25*S_RS_SP)+'Exhibit4_Impact-Test'!$Y$26</f>
        <v>0.8414288996327961</v>
      </c>
      <c r="Y693" s="172">
        <f t="shared" si="302"/>
        <v>0.84547272067190027</v>
      </c>
      <c r="Z693" s="149">
        <f>1/PI()*ATAN('Exhibit4_Impact-Test'!$Y$25*S_5050_SP)+'Exhibit4_Impact-Test'!$Y$26</f>
        <v>0.5</v>
      </c>
      <c r="AA693" s="149">
        <f t="shared" si="303"/>
        <v>0.50765610544213646</v>
      </c>
      <c r="AB693" s="195">
        <f>VLOOKUP(_xlfn.NUMBERVALUE(LEFT(A693,4)),Transactioncosts!$C:$G,5,FALSE)</f>
        <v>57.199999999999996</v>
      </c>
      <c r="AC693" s="174"/>
      <c r="AD693" s="175">
        <f t="shared" si="304"/>
        <v>1.0225635641427828</v>
      </c>
      <c r="AE693" s="149">
        <f t="shared" si="305"/>
        <v>1.0309850835084609</v>
      </c>
      <c r="AF693" s="149">
        <f t="shared" si="306"/>
        <v>1.0203165893515227</v>
      </c>
      <c r="AG693" s="176">
        <f t="shared" si="307"/>
        <v>1.0224689731819065</v>
      </c>
      <c r="AH693" s="149">
        <f t="shared" si="308"/>
        <v>1.0309747724714775</v>
      </c>
      <c r="AI693" s="149">
        <f t="shared" si="309"/>
        <v>1.0202727964283937</v>
      </c>
      <c r="AJ693" s="97"/>
      <c r="AK693" s="171">
        <f t="shared" si="310"/>
        <v>2.2312772423444559E-2</v>
      </c>
      <c r="AL693" s="149">
        <f t="shared" si="311"/>
        <v>3.0514736946126494E-2</v>
      </c>
      <c r="AM693" s="149">
        <f t="shared" si="312"/>
        <v>2.0112960854918389E-2</v>
      </c>
      <c r="AN693" s="149">
        <f t="shared" si="317"/>
        <v>3.6390775676526919</v>
      </c>
      <c r="AO693" s="149">
        <f t="shared" si="317"/>
        <v>9.2718123744674052</v>
      </c>
      <c r="AP693" s="149">
        <f t="shared" si="317"/>
        <v>3.3898600058668165</v>
      </c>
      <c r="AQ693" s="97"/>
      <c r="AR693" s="171">
        <f t="shared" si="313"/>
        <v>2.2220264398053947E-2</v>
      </c>
      <c r="AS693" s="149">
        <f t="shared" si="314"/>
        <v>3.0504735745614728E-2</v>
      </c>
      <c r="AT693" s="149">
        <f t="shared" si="315"/>
        <v>2.0070039017295545E-2</v>
      </c>
      <c r="AU693" s="175">
        <f t="shared" si="318"/>
        <v>3.575380553595283</v>
      </c>
      <c r="AV693" s="149">
        <f t="shared" si="319"/>
        <v>7.9622705865097414</v>
      </c>
      <c r="AW693" s="149">
        <f t="shared" si="320"/>
        <v>3.3592564991528606</v>
      </c>
    </row>
    <row r="694" spans="1:49" ht="15" x14ac:dyDescent="0.25">
      <c r="A694" s="130">
        <v>1928.09</v>
      </c>
      <c r="B694" s="138"/>
      <c r="C694" s="166">
        <f>raw_Data!B700</f>
        <v>21.17</v>
      </c>
      <c r="D694" s="167">
        <f>raw_Data!J700</f>
        <v>6.9166666666666668E-2</v>
      </c>
      <c r="E694" s="167">
        <f>raw_Data!L700</f>
        <v>2.8789730064431307E-3</v>
      </c>
      <c r="F694" s="168">
        <f t="shared" si="295"/>
        <v>19.78</v>
      </c>
      <c r="G694" s="167">
        <f>raw_Data!K700</f>
        <v>3.496798112571621E-3</v>
      </c>
      <c r="H694" s="167">
        <f t="shared" si="296"/>
        <v>7.0273003033367143E-2</v>
      </c>
      <c r="I694" s="165"/>
      <c r="J694" s="167">
        <f t="shared" si="297"/>
        <v>1.001830236953736</v>
      </c>
      <c r="K694" s="167">
        <f t="shared" si="316"/>
        <v>4.7092099601790949E-3</v>
      </c>
      <c r="L694" s="93"/>
      <c r="M694" s="171">
        <f t="shared" si="292"/>
        <v>1.0047092099601791</v>
      </c>
      <c r="N694" s="172">
        <f t="shared" si="298"/>
        <v>1.0737698011459387</v>
      </c>
      <c r="O694" s="170">
        <f t="shared" si="293"/>
        <v>693</v>
      </c>
      <c r="P694" s="170">
        <f t="shared" si="294"/>
        <v>695</v>
      </c>
      <c r="Q694" s="169"/>
      <c r="R694" s="149">
        <f t="shared" si="299"/>
        <v>0.1000366430112654</v>
      </c>
      <c r="S694" s="173">
        <f t="shared" si="300"/>
        <v>0.96088259401755372</v>
      </c>
      <c r="T694" s="149">
        <v>0</v>
      </c>
      <c r="U694" s="97"/>
      <c r="V694" s="149">
        <f>1/PI()*ATAN('Exhibit4_Impact-Test'!$Y$25*S_RDY_SP)+'Exhibit4_Impact-Test'!$Y$26</f>
        <v>0.56285538832043291</v>
      </c>
      <c r="W694" s="172">
        <f t="shared" si="301"/>
        <v>0.57913808610647399</v>
      </c>
      <c r="X694" s="149">
        <f>1/PI()*ATAN('Exhibit4_Impact-Test'!$Y$25*S_RS_SP)+'Exhibit4_Impact-Test'!$Y$26</f>
        <v>0.84727534951513261</v>
      </c>
      <c r="Y694" s="172">
        <f t="shared" si="302"/>
        <v>0.85568039030402188</v>
      </c>
      <c r="Z694" s="149">
        <f>1/PI()*ATAN('Exhibit4_Impact-Test'!$Y$25*S_5050_SP)+'Exhibit4_Impact-Test'!$Y$26</f>
        <v>0.5</v>
      </c>
      <c r="AA694" s="149">
        <f t="shared" si="303"/>
        <v>0.51661325200224351</v>
      </c>
      <c r="AB694" s="195">
        <f>VLOOKUP(_xlfn.NUMBERVALUE(LEFT(A694,4)),Transactioncosts!$C:$G,5,FALSE)</f>
        <v>57.199999999999996</v>
      </c>
      <c r="AC694" s="174"/>
      <c r="AD694" s="175">
        <f t="shared" si="304"/>
        <v>1.0435803358296785</v>
      </c>
      <c r="AE694" s="149">
        <f t="shared" si="305"/>
        <v>1.0632225464948153</v>
      </c>
      <c r="AF694" s="149">
        <f t="shared" si="306"/>
        <v>1.0392395055530588</v>
      </c>
      <c r="AG694" s="176">
        <f t="shared" si="307"/>
        <v>1.0433708032560245</v>
      </c>
      <c r="AH694" s="149">
        <f t="shared" si="308"/>
        <v>1.0631035958325457</v>
      </c>
      <c r="AI694" s="149">
        <f t="shared" si="309"/>
        <v>1.0391444777516059</v>
      </c>
      <c r="AJ694" s="97"/>
      <c r="AK694" s="171">
        <f t="shared" si="310"/>
        <v>4.2657431471327244E-2</v>
      </c>
      <c r="AL694" s="149">
        <f t="shared" si="311"/>
        <v>6.1304434451280823E-2</v>
      </c>
      <c r="AM694" s="149">
        <f t="shared" si="312"/>
        <v>3.8489201002975849E-2</v>
      </c>
      <c r="AN694" s="149">
        <f t="shared" si="317"/>
        <v>3.6817349991240191</v>
      </c>
      <c r="AO694" s="149">
        <f t="shared" si="317"/>
        <v>9.3331168089186853</v>
      </c>
      <c r="AP694" s="149">
        <f t="shared" si="317"/>
        <v>3.4283492068697923</v>
      </c>
      <c r="AQ694" s="97"/>
      <c r="AR694" s="171">
        <f t="shared" si="313"/>
        <v>4.2456628902993211E-2</v>
      </c>
      <c r="AS694" s="149">
        <f t="shared" si="314"/>
        <v>6.1192550709623469E-2</v>
      </c>
      <c r="AT694" s="149">
        <f t="shared" si="315"/>
        <v>3.8397757071265026E-2</v>
      </c>
      <c r="AU694" s="175">
        <f t="shared" si="318"/>
        <v>3.6178371824982762</v>
      </c>
      <c r="AV694" s="149">
        <f t="shared" si="319"/>
        <v>8.0234631372193643</v>
      </c>
      <c r="AW694" s="149">
        <f t="shared" si="320"/>
        <v>3.3976542562241256</v>
      </c>
    </row>
    <row r="695" spans="1:49" ht="15" x14ac:dyDescent="0.25">
      <c r="A695" s="130">
        <v>1928.1</v>
      </c>
      <c r="B695" s="138"/>
      <c r="C695" s="166">
        <f>raw_Data!B701</f>
        <v>21.6</v>
      </c>
      <c r="D695" s="167">
        <f>raw_Data!J701</f>
        <v>6.9724999999999995E-2</v>
      </c>
      <c r="E695" s="167">
        <f>raw_Data!L701</f>
        <v>2.8971375389519327E-3</v>
      </c>
      <c r="F695" s="168">
        <f t="shared" si="295"/>
        <v>21.17</v>
      </c>
      <c r="G695" s="167">
        <f>raw_Data!K701</f>
        <v>3.2935758148323092E-3</v>
      </c>
      <c r="H695" s="167">
        <f t="shared" si="296"/>
        <v>2.0311761927255478E-2</v>
      </c>
      <c r="I695" s="165"/>
      <c r="J695" s="167">
        <f t="shared" si="297"/>
        <v>1.0018279961357959</v>
      </c>
      <c r="K695" s="167">
        <f t="shared" si="316"/>
        <v>4.7251336747478057E-3</v>
      </c>
      <c r="L695" s="93"/>
      <c r="M695" s="171">
        <f t="shared" si="292"/>
        <v>1.0047251336747478</v>
      </c>
      <c r="N695" s="172">
        <f t="shared" si="298"/>
        <v>1.0236053377420877</v>
      </c>
      <c r="O695" s="170">
        <f t="shared" si="293"/>
        <v>694</v>
      </c>
      <c r="P695" s="170">
        <f t="shared" si="294"/>
        <v>696</v>
      </c>
      <c r="Q695" s="169"/>
      <c r="R695" s="149">
        <f t="shared" si="299"/>
        <v>6.7168818002723993E-2</v>
      </c>
      <c r="S695" s="173">
        <f t="shared" si="300"/>
        <v>0.87585675854284051</v>
      </c>
      <c r="T695" s="149">
        <v>0</v>
      </c>
      <c r="U695" s="97"/>
      <c r="V695" s="149">
        <f>1/PI()*ATAN('Exhibit4_Impact-Test'!$Y$25*S_RDY_SP)+'Exhibit4_Impact-Test'!$Y$26</f>
        <v>0.54250651728583366</v>
      </c>
      <c r="W695" s="172">
        <f t="shared" si="301"/>
        <v>0.54712335176940863</v>
      </c>
      <c r="X695" s="149">
        <f>1/PI()*ATAN('Exhibit4_Impact-Test'!$Y$25*S_RS_SP)+'Exhibit4_Impact-Test'!$Y$26</f>
        <v>0.8348848199771568</v>
      </c>
      <c r="Y695" s="172">
        <f t="shared" si="302"/>
        <v>0.83743524393295599</v>
      </c>
      <c r="Z695" s="149">
        <f>1/PI()*ATAN('Exhibit4_Impact-Test'!$Y$25*S_5050_SP)+'Exhibit4_Impact-Test'!$Y$26</f>
        <v>0.5</v>
      </c>
      <c r="AA695" s="149">
        <f t="shared" si="303"/>
        <v>0.50465412424981992</v>
      </c>
      <c r="AB695" s="195">
        <f>VLOOKUP(_xlfn.NUMBERVALUE(LEFT(A695,4)),Transactioncosts!$C:$G,5,FALSE)</f>
        <v>57.199999999999996</v>
      </c>
      <c r="AC695" s="174"/>
      <c r="AD695" s="175">
        <f t="shared" si="304"/>
        <v>1.0149677674289661</v>
      </c>
      <c r="AE695" s="149">
        <f t="shared" si="305"/>
        <v>1.0204879294486409</v>
      </c>
      <c r="AF695" s="149">
        <f t="shared" si="306"/>
        <v>1.0141652357084179</v>
      </c>
      <c r="AG695" s="176">
        <f t="shared" si="307"/>
        <v>1.0149082530055182</v>
      </c>
      <c r="AH695" s="149">
        <f t="shared" si="308"/>
        <v>1.0204331849579729</v>
      </c>
      <c r="AI695" s="149">
        <f t="shared" si="309"/>
        <v>1.0141386141177089</v>
      </c>
      <c r="AJ695" s="97"/>
      <c r="AK695" s="171">
        <f t="shared" si="310"/>
        <v>1.4856855761891384E-2</v>
      </c>
      <c r="AL695" s="149">
        <f t="shared" si="311"/>
        <v>2.0280875122005059E-2</v>
      </c>
      <c r="AM695" s="149">
        <f t="shared" si="312"/>
        <v>1.4065846240926069E-2</v>
      </c>
      <c r="AN695" s="149">
        <f t="shared" si="317"/>
        <v>3.6965918548859107</v>
      </c>
      <c r="AO695" s="149">
        <f t="shared" si="317"/>
        <v>9.3533976840406901</v>
      </c>
      <c r="AP695" s="149">
        <f t="shared" si="317"/>
        <v>3.4424150531107185</v>
      </c>
      <c r="AQ695" s="97"/>
      <c r="AR695" s="171">
        <f t="shared" si="313"/>
        <v>1.4798217280658244E-2</v>
      </c>
      <c r="AS695" s="149">
        <f t="shared" si="314"/>
        <v>2.0227228275691699E-2</v>
      </c>
      <c r="AT695" s="149">
        <f t="shared" si="315"/>
        <v>1.4039596139677386E-2</v>
      </c>
      <c r="AU695" s="175">
        <f t="shared" si="318"/>
        <v>3.6326353997789345</v>
      </c>
      <c r="AV695" s="149">
        <f t="shared" si="319"/>
        <v>8.0436903654950562</v>
      </c>
      <c r="AW695" s="149">
        <f t="shared" si="320"/>
        <v>3.4116938523638032</v>
      </c>
    </row>
    <row r="696" spans="1:49" ht="15" x14ac:dyDescent="0.25">
      <c r="A696" s="130">
        <v>1928.11</v>
      </c>
      <c r="B696" s="138"/>
      <c r="C696" s="166">
        <f>raw_Data!B702</f>
        <v>23.06</v>
      </c>
      <c r="D696" s="167">
        <f>raw_Data!J702</f>
        <v>7.0275000000000004E-2</v>
      </c>
      <c r="E696" s="167">
        <f>raw_Data!L702</f>
        <v>2.9152984532136994E-3</v>
      </c>
      <c r="F696" s="168">
        <f t="shared" si="295"/>
        <v>21.6</v>
      </c>
      <c r="G696" s="167">
        <f>raw_Data!K702</f>
        <v>3.2534722222222223E-3</v>
      </c>
      <c r="H696" s="167">
        <f t="shared" si="296"/>
        <v>6.7592592592592426E-2</v>
      </c>
      <c r="I696" s="165"/>
      <c r="J696" s="167">
        <f t="shared" si="297"/>
        <v>1.0018257592502371</v>
      </c>
      <c r="K696" s="167">
        <f t="shared" si="316"/>
        <v>4.7410577034507906E-3</v>
      </c>
      <c r="L696" s="93"/>
      <c r="M696" s="171">
        <f t="shared" si="292"/>
        <v>1.0047410577034508</v>
      </c>
      <c r="N696" s="172">
        <f t="shared" si="298"/>
        <v>1.0708460648148146</v>
      </c>
      <c r="O696" s="170">
        <f t="shared" si="293"/>
        <v>695</v>
      </c>
      <c r="P696" s="170">
        <f t="shared" si="294"/>
        <v>697</v>
      </c>
      <c r="Q696" s="169"/>
      <c r="R696" s="149">
        <f t="shared" si="299"/>
        <v>5.7934854771580419E-2</v>
      </c>
      <c r="S696" s="173">
        <f t="shared" si="300"/>
        <v>0.95889986337661615</v>
      </c>
      <c r="T696" s="149">
        <v>0</v>
      </c>
      <c r="U696" s="97"/>
      <c r="V696" s="149">
        <f>1/PI()*ATAN('Exhibit4_Impact-Test'!$Y$25*S_RDY_SP)+'Exhibit4_Impact-Test'!$Y$26</f>
        <v>0.53671873228553124</v>
      </c>
      <c r="W696" s="172">
        <f t="shared" si="301"/>
        <v>0.55252030426721532</v>
      </c>
      <c r="X696" s="149">
        <f>1/PI()*ATAN('Exhibit4_Impact-Test'!$Y$25*S_RS_SP)+'Exhibit4_Impact-Test'!$Y$26</f>
        <v>0.84700595908469878</v>
      </c>
      <c r="Y696" s="172">
        <f t="shared" si="302"/>
        <v>0.85508183255606485</v>
      </c>
      <c r="Z696" s="149">
        <f>1/PI()*ATAN('Exhibit4_Impact-Test'!$Y$25*S_5050_SP)+'Exhibit4_Impact-Test'!$Y$26</f>
        <v>0.5</v>
      </c>
      <c r="AA696" s="149">
        <f t="shared" si="303"/>
        <v>0.51592441155424973</v>
      </c>
      <c r="AB696" s="195">
        <f>VLOOKUP(_xlfn.NUMBERVALUE(LEFT(A696,4)),Transactioncosts!$C:$G,5,FALSE)</f>
        <v>57.199999999999996</v>
      </c>
      <c r="AC696" s="174"/>
      <c r="AD696" s="175">
        <f t="shared" si="304"/>
        <v>1.040220853317988</v>
      </c>
      <c r="AE696" s="149">
        <f t="shared" si="305"/>
        <v>1.0607323926521124</v>
      </c>
      <c r="AF696" s="149">
        <f t="shared" si="306"/>
        <v>1.0377935612591327</v>
      </c>
      <c r="AG696" s="176">
        <f t="shared" si="307"/>
        <v>1.040015476932058</v>
      </c>
      <c r="AH696" s="149">
        <f t="shared" si="308"/>
        <v>1.0602540938212224</v>
      </c>
      <c r="AI696" s="149">
        <f t="shared" si="309"/>
        <v>1.0377024736250424</v>
      </c>
      <c r="AJ696" s="97"/>
      <c r="AK696" s="171">
        <f t="shared" si="310"/>
        <v>3.9433049567912944E-2</v>
      </c>
      <c r="AL696" s="149">
        <f t="shared" si="311"/>
        <v>5.8959606001526436E-2</v>
      </c>
      <c r="AM696" s="149">
        <f t="shared" si="312"/>
        <v>3.7096883710953855E-2</v>
      </c>
      <c r="AN696" s="149">
        <f t="shared" si="317"/>
        <v>3.7360249044538238</v>
      </c>
      <c r="AO696" s="149">
        <f t="shared" si="317"/>
        <v>9.4123572900422161</v>
      </c>
      <c r="AP696" s="149">
        <f t="shared" si="317"/>
        <v>3.4795119368216723</v>
      </c>
      <c r="AQ696" s="97"/>
      <c r="AR696" s="171">
        <f t="shared" si="313"/>
        <v>3.9235594707990776E-2</v>
      </c>
      <c r="AS696" s="149">
        <f t="shared" si="314"/>
        <v>5.8508590549944693E-2</v>
      </c>
      <c r="AT696" s="149">
        <f t="shared" si="315"/>
        <v>3.7009109383643386E-2</v>
      </c>
      <c r="AU696" s="175">
        <f t="shared" si="318"/>
        <v>3.6718709944869254</v>
      </c>
      <c r="AV696" s="149">
        <f t="shared" si="319"/>
        <v>8.102198956045001</v>
      </c>
      <c r="AW696" s="149">
        <f t="shared" si="320"/>
        <v>3.4487029617474465</v>
      </c>
    </row>
    <row r="697" spans="1:49" ht="15" x14ac:dyDescent="0.25">
      <c r="A697" s="130">
        <v>1928.12</v>
      </c>
      <c r="B697" s="138"/>
      <c r="C697" s="166">
        <f>raw_Data!B703</f>
        <v>23.15</v>
      </c>
      <c r="D697" s="167">
        <f>raw_Data!J703</f>
        <v>7.0833333333333331E-2</v>
      </c>
      <c r="E697" s="167">
        <f>raw_Data!L703</f>
        <v>2.9334557507350034E-3</v>
      </c>
      <c r="F697" s="168">
        <f t="shared" si="295"/>
        <v>23.06</v>
      </c>
      <c r="G697" s="167">
        <f>raw_Data!K703</f>
        <v>3.0716970222607692E-3</v>
      </c>
      <c r="H697" s="167">
        <f t="shared" si="296"/>
        <v>3.9028620988725837E-3</v>
      </c>
      <c r="I697" s="165"/>
      <c r="J697" s="167">
        <f t="shared" si="297"/>
        <v>1.0018235262885784</v>
      </c>
      <c r="K697" s="167">
        <f t="shared" si="316"/>
        <v>4.7569820393134066E-3</v>
      </c>
      <c r="L697" s="93"/>
      <c r="M697" s="171">
        <f t="shared" si="292"/>
        <v>1.0047569820393134</v>
      </c>
      <c r="N697" s="172">
        <f t="shared" si="298"/>
        <v>1.0069745591211332</v>
      </c>
      <c r="O697" s="170">
        <f t="shared" si="293"/>
        <v>696</v>
      </c>
      <c r="P697" s="170">
        <f t="shared" si="294"/>
        <v>698</v>
      </c>
      <c r="Q697" s="169"/>
      <c r="R697" s="149">
        <f t="shared" si="299"/>
        <v>2.6123047810500503E-2</v>
      </c>
      <c r="S697" s="173">
        <f t="shared" si="300"/>
        <v>0.57242155989981058</v>
      </c>
      <c r="T697" s="149">
        <v>0</v>
      </c>
      <c r="U697" s="97"/>
      <c r="V697" s="149">
        <f>1/PI()*ATAN('Exhibit4_Impact-Test'!$Y$25*S_RDY_SP)+'Exhibit4_Impact-Test'!$Y$26</f>
        <v>0.51661534169205869</v>
      </c>
      <c r="W697" s="172">
        <f t="shared" si="301"/>
        <v>0.51716587417488957</v>
      </c>
      <c r="X697" s="149">
        <f>1/PI()*ATAN('Exhibit4_Impact-Test'!$Y$25*S_RS_SP)+'Exhibit4_Impact-Test'!$Y$26</f>
        <v>0.77146315582705904</v>
      </c>
      <c r="Y697" s="172">
        <f t="shared" si="302"/>
        <v>0.77185161937455415</v>
      </c>
      <c r="Z697" s="149">
        <f>1/PI()*ATAN('Exhibit4_Impact-Test'!$Y$25*S_5050_SP)+'Exhibit4_Impact-Test'!$Y$26</f>
        <v>0.5</v>
      </c>
      <c r="AA697" s="149">
        <f t="shared" si="303"/>
        <v>0.50055116128480559</v>
      </c>
      <c r="AB697" s="195">
        <f>VLOOKUP(_xlfn.NUMBERVALUE(LEFT(A697,4)),Transactioncosts!$C:$G,5,FALSE)</f>
        <v>57.199999999999996</v>
      </c>
      <c r="AC697" s="174"/>
      <c r="AD697" s="175">
        <f t="shared" si="304"/>
        <v>1.0059026163811662</v>
      </c>
      <c r="AE697" s="149">
        <f t="shared" si="305"/>
        <v>1.0064677610531438</v>
      </c>
      <c r="AF697" s="149">
        <f t="shared" si="306"/>
        <v>1.0058657705802232</v>
      </c>
      <c r="AG697" s="176">
        <f t="shared" si="307"/>
        <v>1.0059023554288802</v>
      </c>
      <c r="AH697" s="149">
        <f t="shared" si="308"/>
        <v>1.0060356231364356</v>
      </c>
      <c r="AI697" s="149">
        <f t="shared" si="309"/>
        <v>1.0058626179376742</v>
      </c>
      <c r="AJ697" s="97"/>
      <c r="AK697" s="171">
        <f t="shared" si="310"/>
        <v>5.8852641898321408E-3</v>
      </c>
      <c r="AL697" s="149">
        <f t="shared" si="311"/>
        <v>6.4469348377131346E-3</v>
      </c>
      <c r="AM697" s="149">
        <f t="shared" si="312"/>
        <v>5.8486339284303714E-3</v>
      </c>
      <c r="AN697" s="149">
        <f t="shared" si="317"/>
        <v>3.7419101686436558</v>
      </c>
      <c r="AO697" s="149">
        <f t="shared" si="317"/>
        <v>9.4188042248799295</v>
      </c>
      <c r="AP697" s="149">
        <f t="shared" si="317"/>
        <v>3.4853605707501027</v>
      </c>
      <c r="AQ697" s="97"/>
      <c r="AR697" s="171">
        <f t="shared" si="313"/>
        <v>5.885004768775271E-3</v>
      </c>
      <c r="AS697" s="149">
        <f t="shared" si="314"/>
        <v>6.017481723005572E-3</v>
      </c>
      <c r="AT697" s="149">
        <f t="shared" si="315"/>
        <v>5.8454996658062353E-3</v>
      </c>
      <c r="AU697" s="175">
        <f t="shared" si="318"/>
        <v>3.6777559992557007</v>
      </c>
      <c r="AV697" s="149">
        <f t="shared" si="319"/>
        <v>8.1082164377680073</v>
      </c>
      <c r="AW697" s="149">
        <f t="shared" si="320"/>
        <v>3.4545484614132529</v>
      </c>
    </row>
    <row r="698" spans="1:49" ht="15" x14ac:dyDescent="0.25">
      <c r="A698" s="130">
        <v>1929.01</v>
      </c>
      <c r="B698" s="138"/>
      <c r="C698" s="166">
        <f>raw_Data!B704</f>
        <v>24.86</v>
      </c>
      <c r="D698" s="167">
        <f>raw_Data!J704</f>
        <v>7.166666666666667E-2</v>
      </c>
      <c r="E698" s="167">
        <f>raw_Data!L704</f>
        <v>2.9516094330215292E-3</v>
      </c>
      <c r="F698" s="168">
        <f t="shared" si="295"/>
        <v>23.15</v>
      </c>
      <c r="G698" s="167">
        <f>raw_Data!K704</f>
        <v>3.0957523398128153E-3</v>
      </c>
      <c r="H698" s="167">
        <f t="shared" si="296"/>
        <v>7.3866090712743082E-2</v>
      </c>
      <c r="I698" s="165"/>
      <c r="J698" s="167">
        <f t="shared" si="297"/>
        <v>1.0018212972424039</v>
      </c>
      <c r="K698" s="167">
        <f t="shared" si="316"/>
        <v>4.7729066754254035E-3</v>
      </c>
      <c r="L698" s="93"/>
      <c r="M698" s="171">
        <f t="shared" si="292"/>
        <v>1.0047729066754254</v>
      </c>
      <c r="N698" s="172">
        <f t="shared" si="298"/>
        <v>1.0769618430525558</v>
      </c>
      <c r="O698" s="170">
        <f t="shared" si="293"/>
        <v>697</v>
      </c>
      <c r="P698" s="170">
        <f t="shared" si="294"/>
        <v>699</v>
      </c>
      <c r="Q698" s="169"/>
      <c r="R698" s="149">
        <f t="shared" si="299"/>
        <v>2.6918392372664888E-2</v>
      </c>
      <c r="S698" s="173">
        <f t="shared" si="300"/>
        <v>0.96180373601385782</v>
      </c>
      <c r="T698" s="149">
        <v>0</v>
      </c>
      <c r="U698" s="97"/>
      <c r="V698" s="149">
        <f>1/PI()*ATAN('Exhibit4_Impact-Test'!$Y$25*S_RDY_SP)+'Exhibit4_Impact-Test'!$Y$26</f>
        <v>0.51712025314586307</v>
      </c>
      <c r="W698" s="172">
        <f t="shared" si="301"/>
        <v>0.53441803528875231</v>
      </c>
      <c r="X698" s="149">
        <f>1/PI()*ATAN('Exhibit4_Impact-Test'!$Y$25*S_RS_SP)+'Exhibit4_Impact-Test'!$Y$26</f>
        <v>0.84740020621167833</v>
      </c>
      <c r="Y698" s="172">
        <f t="shared" si="302"/>
        <v>0.8561576633753375</v>
      </c>
      <c r="Z698" s="149">
        <f>1/PI()*ATAN('Exhibit4_Impact-Test'!$Y$25*S_5050_SP)+'Exhibit4_Impact-Test'!$Y$26</f>
        <v>0.5</v>
      </c>
      <c r="AA698" s="149">
        <f t="shared" si="303"/>
        <v>0.51733864902494509</v>
      </c>
      <c r="AB698" s="195">
        <f>VLOOKUP(_xlfn.NUMBERVALUE(LEFT(A698,4)),Transactioncosts!$C:$G,5,FALSE)</f>
        <v>59.599999999999994</v>
      </c>
      <c r="AC698" s="174"/>
      <c r="AD698" s="175">
        <f t="shared" si="304"/>
        <v>1.0421032677290976</v>
      </c>
      <c r="AE698" s="149">
        <f t="shared" si="305"/>
        <v>1.0659458262476074</v>
      </c>
      <c r="AF698" s="149">
        <f t="shared" si="306"/>
        <v>1.0408673748639905</v>
      </c>
      <c r="AG698" s="176">
        <f t="shared" si="307"/>
        <v>1.0418753263380411</v>
      </c>
      <c r="AH698" s="149">
        <f t="shared" si="308"/>
        <v>1.0655438049773802</v>
      </c>
      <c r="AI698" s="149">
        <f t="shared" si="309"/>
        <v>1.0407640365158017</v>
      </c>
      <c r="AJ698" s="97"/>
      <c r="AK698" s="171">
        <f t="shared" si="310"/>
        <v>4.124104372680442E-2</v>
      </c>
      <c r="AL698" s="149">
        <f t="shared" si="311"/>
        <v>6.3862504797137801E-2</v>
      </c>
      <c r="AM698" s="149">
        <f t="shared" si="312"/>
        <v>4.0054379848913607E-2</v>
      </c>
      <c r="AN698" s="149">
        <f t="shared" si="317"/>
        <v>3.78315121237046</v>
      </c>
      <c r="AO698" s="149">
        <f t="shared" si="317"/>
        <v>9.4826667296770673</v>
      </c>
      <c r="AP698" s="149">
        <f t="shared" si="317"/>
        <v>3.5254149505990164</v>
      </c>
      <c r="AQ698" s="97"/>
      <c r="AR698" s="171">
        <f t="shared" si="313"/>
        <v>4.1022287744747463E-2</v>
      </c>
      <c r="AS698" s="149">
        <f t="shared" si="314"/>
        <v>6.3485283844143287E-2</v>
      </c>
      <c r="AT698" s="149">
        <f t="shared" si="315"/>
        <v>3.9955093925662523E-2</v>
      </c>
      <c r="AU698" s="175">
        <f t="shared" si="318"/>
        <v>3.7187782870004482</v>
      </c>
      <c r="AV698" s="149">
        <f t="shared" si="319"/>
        <v>8.1717017216121501</v>
      </c>
      <c r="AW698" s="149">
        <f t="shared" si="320"/>
        <v>3.4945035553389152</v>
      </c>
    </row>
    <row r="699" spans="1:49" ht="15" x14ac:dyDescent="0.25">
      <c r="A699" s="130">
        <v>1929.02</v>
      </c>
      <c r="B699" s="138"/>
      <c r="C699" s="166">
        <f>raw_Data!B705</f>
        <v>24.99</v>
      </c>
      <c r="D699" s="167">
        <f>raw_Data!J705</f>
        <v>7.2499999999999995E-2</v>
      </c>
      <c r="E699" s="167">
        <f>raw_Data!L705</f>
        <v>2.9307660088899734E-3</v>
      </c>
      <c r="F699" s="168">
        <f t="shared" si="295"/>
        <v>24.86</v>
      </c>
      <c r="G699" s="167">
        <f>raw_Data!K705</f>
        <v>2.9163314561544648E-3</v>
      </c>
      <c r="H699" s="167">
        <f t="shared" si="296"/>
        <v>5.2292839903458344E-3</v>
      </c>
      <c r="I699" s="165"/>
      <c r="J699" s="167">
        <f t="shared" si="297"/>
        <v>0.9979109890820953</v>
      </c>
      <c r="K699" s="167">
        <f t="shared" si="316"/>
        <v>8.4175509098516343E-4</v>
      </c>
      <c r="L699" s="93"/>
      <c r="M699" s="171">
        <f t="shared" si="292"/>
        <v>1.0008417550909852</v>
      </c>
      <c r="N699" s="172">
        <f t="shared" si="298"/>
        <v>1.0081456154465005</v>
      </c>
      <c r="O699" s="170">
        <f t="shared" si="293"/>
        <v>698</v>
      </c>
      <c r="P699" s="170">
        <f t="shared" si="294"/>
        <v>700</v>
      </c>
      <c r="Q699" s="169"/>
      <c r="R699" s="149">
        <f t="shared" si="299"/>
        <v>-6.0119857260556653E-3</v>
      </c>
      <c r="S699" s="173">
        <f t="shared" si="300"/>
        <v>0.63920695695769036</v>
      </c>
      <c r="T699" s="149">
        <v>0</v>
      </c>
      <c r="U699" s="97"/>
      <c r="V699" s="149">
        <f>1/PI()*ATAN('Exhibit4_Impact-Test'!$Y$25*S_RDY_SP)+'Exhibit4_Impact-Test'!$Y$26</f>
        <v>0.4961728354470642</v>
      </c>
      <c r="W699" s="172">
        <f t="shared" si="301"/>
        <v>0.49799057601236196</v>
      </c>
      <c r="X699" s="149">
        <f>1/PI()*ATAN('Exhibit4_Impact-Test'!$Y$25*S_RS_SP)+'Exhibit4_Impact-Test'!$Y$26</f>
        <v>0.78870443011575486</v>
      </c>
      <c r="Y699" s="172">
        <f t="shared" si="302"/>
        <v>0.78991363306134688</v>
      </c>
      <c r="Z699" s="149">
        <f>1/PI()*ATAN('Exhibit4_Impact-Test'!$Y$25*S_5050_SP)+'Exhibit4_Impact-Test'!$Y$26</f>
        <v>0.5</v>
      </c>
      <c r="AA699" s="149">
        <f t="shared" si="303"/>
        <v>0.50181779648359892</v>
      </c>
      <c r="AB699" s="195">
        <f>VLOOKUP(_xlfn.NUMBERVALUE(LEFT(A699,4)),Transactioncosts!$C:$G,5,FALSE)</f>
        <v>59.599999999999994</v>
      </c>
      <c r="AC699" s="174"/>
      <c r="AD699" s="175">
        <f t="shared" si="304"/>
        <v>1.0044657321932906</v>
      </c>
      <c r="AE699" s="149">
        <f t="shared" si="305"/>
        <v>1.006602342110327</v>
      </c>
      <c r="AF699" s="149">
        <f t="shared" si="306"/>
        <v>1.0044936852687427</v>
      </c>
      <c r="AG699" s="176">
        <f t="shared" si="307"/>
        <v>1.0044513358868734</v>
      </c>
      <c r="AH699" s="149">
        <f t="shared" si="308"/>
        <v>1.0063519012300122</v>
      </c>
      <c r="AI699" s="149">
        <f t="shared" si="309"/>
        <v>1.0044828512017006</v>
      </c>
      <c r="AJ699" s="97"/>
      <c r="AK699" s="171">
        <f t="shared" si="310"/>
        <v>4.4557903985527223E-3</v>
      </c>
      <c r="AL699" s="149">
        <f t="shared" si="311"/>
        <v>6.5806421111678686E-3</v>
      </c>
      <c r="AM699" s="149">
        <f t="shared" si="312"/>
        <v>4.4836188108252134E-3</v>
      </c>
      <c r="AN699" s="149">
        <f t="shared" si="317"/>
        <v>3.787607002769013</v>
      </c>
      <c r="AO699" s="149">
        <f t="shared" si="317"/>
        <v>9.4892473717882346</v>
      </c>
      <c r="AP699" s="149">
        <f t="shared" si="317"/>
        <v>3.5298985694098417</v>
      </c>
      <c r="AQ699" s="97"/>
      <c r="AR699" s="171">
        <f t="shared" si="313"/>
        <v>4.4414579936504122E-3</v>
      </c>
      <c r="AS699" s="149">
        <f t="shared" si="314"/>
        <v>6.3318129264653012E-3</v>
      </c>
      <c r="AT699" s="149">
        <f t="shared" si="315"/>
        <v>4.4728331527096599E-3</v>
      </c>
      <c r="AU699" s="175">
        <f t="shared" si="318"/>
        <v>3.7232197449940987</v>
      </c>
      <c r="AV699" s="149">
        <f t="shared" si="319"/>
        <v>8.1780335345386153</v>
      </c>
      <c r="AW699" s="149">
        <f t="shared" si="320"/>
        <v>3.498976388491625</v>
      </c>
    </row>
    <row r="700" spans="1:49" ht="15" x14ac:dyDescent="0.25">
      <c r="A700" s="130">
        <v>1929.03</v>
      </c>
      <c r="B700" s="138"/>
      <c r="C700" s="166">
        <f>raw_Data!B706</f>
        <v>25.43</v>
      </c>
      <c r="D700" s="167">
        <f>raw_Data!J706</f>
        <v>7.3333333333333334E-2</v>
      </c>
      <c r="E700" s="167">
        <f>raw_Data!L706</f>
        <v>2.9099178187024233E-3</v>
      </c>
      <c r="F700" s="168">
        <f t="shared" si="295"/>
        <v>24.99</v>
      </c>
      <c r="G700" s="167">
        <f>raw_Data!K706</f>
        <v>2.9345071361878087E-3</v>
      </c>
      <c r="H700" s="167">
        <f t="shared" si="296"/>
        <v>1.7607042817126883E-2</v>
      </c>
      <c r="I700" s="165"/>
      <c r="J700" s="167">
        <f t="shared" si="297"/>
        <v>0.99790805468524213</v>
      </c>
      <c r="K700" s="167">
        <f t="shared" si="316"/>
        <v>8.179725039445529E-4</v>
      </c>
      <c r="L700" s="93"/>
      <c r="M700" s="171">
        <f t="shared" si="292"/>
        <v>1.0008179725039446</v>
      </c>
      <c r="N700" s="172">
        <f t="shared" si="298"/>
        <v>1.0205415499533148</v>
      </c>
      <c r="O700" s="170">
        <f t="shared" si="293"/>
        <v>699</v>
      </c>
      <c r="P700" s="170">
        <f t="shared" si="294"/>
        <v>701</v>
      </c>
      <c r="Q700" s="169"/>
      <c r="R700" s="149">
        <f t="shared" si="299"/>
        <v>6.378436613774563E-4</v>
      </c>
      <c r="S700" s="173">
        <f t="shared" si="300"/>
        <v>0.85729899261807607</v>
      </c>
      <c r="T700" s="149">
        <v>0</v>
      </c>
      <c r="U700" s="97"/>
      <c r="V700" s="149">
        <f>1/PI()*ATAN('Exhibit4_Impact-Test'!$Y$25*S_RDY_SP)+'Exhibit4_Impact-Test'!$Y$26</f>
        <v>0.5004060636662393</v>
      </c>
      <c r="W700" s="172">
        <f t="shared" si="301"/>
        <v>0.50528481183681861</v>
      </c>
      <c r="X700" s="149">
        <f>1/PI()*ATAN('Exhibit4_Impact-Test'!$Y$25*S_RS_SP)+'Exhibit4_Impact-Test'!$Y$26</f>
        <v>0.831933914993357</v>
      </c>
      <c r="Y700" s="172">
        <f t="shared" si="302"/>
        <v>0.83464496081436734</v>
      </c>
      <c r="Z700" s="149">
        <f>1/PI()*ATAN('Exhibit4_Impact-Test'!$Y$25*S_5050_SP)+'Exhibit4_Impact-Test'!$Y$26</f>
        <v>0.5</v>
      </c>
      <c r="AA700" s="149">
        <f t="shared" si="303"/>
        <v>0.50487879004952907</v>
      </c>
      <c r="AB700" s="195">
        <f>VLOOKUP(_xlfn.NUMBERVALUE(LEFT(A700,4)),Transactioncosts!$C:$G,5,FALSE)</f>
        <v>59.599999999999994</v>
      </c>
      <c r="AC700" s="174"/>
      <c r="AD700" s="175">
        <f t="shared" si="304"/>
        <v>1.0106877702568</v>
      </c>
      <c r="AE700" s="149">
        <f t="shared" si="305"/>
        <v>1.0172266855090739</v>
      </c>
      <c r="AF700" s="149">
        <f t="shared" si="306"/>
        <v>1.0106797612286296</v>
      </c>
      <c r="AG700" s="176">
        <f t="shared" si="307"/>
        <v>1.010660561022894</v>
      </c>
      <c r="AH700" s="149">
        <f t="shared" si="308"/>
        <v>1.0134689479293826</v>
      </c>
      <c r="AI700" s="149">
        <f t="shared" si="309"/>
        <v>1.0106506836399343</v>
      </c>
      <c r="AJ700" s="97"/>
      <c r="AK700" s="171">
        <f t="shared" si="310"/>
        <v>1.0631059754963269E-2</v>
      </c>
      <c r="AL700" s="149">
        <f t="shared" si="311"/>
        <v>1.7079988501181906E-2</v>
      </c>
      <c r="AM700" s="149">
        <f t="shared" si="312"/>
        <v>1.0623135388863851E-2</v>
      </c>
      <c r="AN700" s="149">
        <f t="shared" si="317"/>
        <v>3.7982380625239762</v>
      </c>
      <c r="AO700" s="149">
        <f t="shared" si="317"/>
        <v>9.5063273602894167</v>
      </c>
      <c r="AP700" s="149">
        <f t="shared" si="317"/>
        <v>3.5405217047987056</v>
      </c>
      <c r="AQ700" s="97"/>
      <c r="AR700" s="171">
        <f t="shared" si="313"/>
        <v>1.0604137889506864E-2</v>
      </c>
      <c r="AS700" s="149">
        <f t="shared" si="314"/>
        <v>1.3379047989028857E-2</v>
      </c>
      <c r="AT700" s="149">
        <f t="shared" si="315"/>
        <v>1.05943646465331E-2</v>
      </c>
      <c r="AU700" s="175">
        <f t="shared" si="318"/>
        <v>3.7338238828836054</v>
      </c>
      <c r="AV700" s="149">
        <f t="shared" si="319"/>
        <v>8.1914125825276436</v>
      </c>
      <c r="AW700" s="149">
        <f t="shared" si="320"/>
        <v>3.5095707531381581</v>
      </c>
    </row>
    <row r="701" spans="1:49" ht="15" x14ac:dyDescent="0.25">
      <c r="A701" s="130">
        <v>1929.04</v>
      </c>
      <c r="B701" s="138"/>
      <c r="C701" s="166">
        <f>raw_Data!B707</f>
        <v>25.28</v>
      </c>
      <c r="D701" s="167">
        <f>raw_Data!J707</f>
        <v>7.4166666666666672E-2</v>
      </c>
      <c r="E701" s="167">
        <f>raw_Data!L707</f>
        <v>2.8890648601791469E-3</v>
      </c>
      <c r="F701" s="168">
        <f t="shared" si="295"/>
        <v>25.43</v>
      </c>
      <c r="G701" s="167">
        <f>raw_Data!K707</f>
        <v>2.9165028181937346E-3</v>
      </c>
      <c r="H701" s="167">
        <f t="shared" si="296"/>
        <v>-5.8985450255603089E-3</v>
      </c>
      <c r="I701" s="165"/>
      <c r="J701" s="167">
        <f t="shared" si="297"/>
        <v>0.99790511437129825</v>
      </c>
      <c r="K701" s="167">
        <f t="shared" si="316"/>
        <v>7.9417923147739877E-4</v>
      </c>
      <c r="L701" s="93"/>
      <c r="M701" s="171">
        <f t="shared" si="292"/>
        <v>1.0007941792314774</v>
      </c>
      <c r="N701" s="172">
        <f t="shared" si="298"/>
        <v>0.99701795779263347</v>
      </c>
      <c r="O701" s="170">
        <f t="shared" si="293"/>
        <v>700</v>
      </c>
      <c r="P701" s="170">
        <f t="shared" si="294"/>
        <v>702</v>
      </c>
      <c r="Q701" s="169"/>
      <c r="R701" s="149">
        <f t="shared" si="299"/>
        <v>1.1301963764187299E-3</v>
      </c>
      <c r="S701" s="173">
        <f t="shared" si="300"/>
        <v>-0.66964521845059977</v>
      </c>
      <c r="T701" s="149">
        <v>0</v>
      </c>
      <c r="U701" s="97"/>
      <c r="V701" s="149">
        <f>1/PI()*ATAN('Exhibit4_Impact-Test'!$Y$25*S_RDY_SP)+'Exhibit4_Impact-Test'!$Y$26</f>
        <v>0.50071950413448241</v>
      </c>
      <c r="W701" s="172">
        <f t="shared" si="301"/>
        <v>0.49977441429832281</v>
      </c>
      <c r="X701" s="149">
        <f>1/PI()*ATAN('Exhibit4_Impact-Test'!$Y$25*S_RS_SP)+'Exhibit4_Impact-Test'!$Y$26</f>
        <v>0.20415207831581117</v>
      </c>
      <c r="Y701" s="172">
        <f t="shared" si="302"/>
        <v>0.20353855475440177</v>
      </c>
      <c r="Z701" s="149">
        <f>1/PI()*ATAN('Exhibit4_Impact-Test'!$Y$25*S_5050_SP)+'Exhibit4_Impact-Test'!$Y$26</f>
        <v>0.5</v>
      </c>
      <c r="AA701" s="149">
        <f t="shared" si="303"/>
        <v>0.49905491077742953</v>
      </c>
      <c r="AB701" s="195">
        <f>VLOOKUP(_xlfn.NUMBERVALUE(LEFT(A701,4)),Transactioncosts!$C:$G,5,FALSE)</f>
        <v>59.599999999999994</v>
      </c>
      <c r="AC701" s="174"/>
      <c r="AD701" s="175">
        <f t="shared" si="304"/>
        <v>0.99890335150511744</v>
      </c>
      <c r="AE701" s="149">
        <f t="shared" si="305"/>
        <v>1.0000232557765567</v>
      </c>
      <c r="AF701" s="149">
        <f t="shared" si="306"/>
        <v>0.99890606851205543</v>
      </c>
      <c r="AG701" s="176">
        <f t="shared" si="307"/>
        <v>0.99885166886585586</v>
      </c>
      <c r="AH701" s="149">
        <f t="shared" si="308"/>
        <v>0.99629613948276674</v>
      </c>
      <c r="AI701" s="149">
        <f t="shared" si="309"/>
        <v>0.99890043578028886</v>
      </c>
      <c r="AJ701" s="97"/>
      <c r="AK701" s="171">
        <f t="shared" si="310"/>
        <v>-1.0972502538288121E-3</v>
      </c>
      <c r="AL701" s="149">
        <f t="shared" si="311"/>
        <v>2.3255506145328412E-5</v>
      </c>
      <c r="AM701" s="149">
        <f t="shared" si="312"/>
        <v>-1.0945302677172544E-3</v>
      </c>
      <c r="AN701" s="149">
        <f t="shared" si="317"/>
        <v>3.7971408122701473</v>
      </c>
      <c r="AO701" s="149">
        <f t="shared" si="317"/>
        <v>9.5063506157955615</v>
      </c>
      <c r="AP701" s="149">
        <f t="shared" si="317"/>
        <v>3.5394271745309882</v>
      </c>
      <c r="AQ701" s="97"/>
      <c r="AR701" s="171">
        <f t="shared" si="313"/>
        <v>-1.1489909715305434E-3</v>
      </c>
      <c r="AS701" s="149">
        <f t="shared" si="314"/>
        <v>-3.7107367930275187E-3</v>
      </c>
      <c r="AT701" s="149">
        <f t="shared" si="315"/>
        <v>-1.1001691839531184E-3</v>
      </c>
      <c r="AU701" s="175">
        <f t="shared" si="318"/>
        <v>3.7326748919120747</v>
      </c>
      <c r="AV701" s="149">
        <f t="shared" si="319"/>
        <v>8.1877018457346153</v>
      </c>
      <c r="AW701" s="149">
        <f t="shared" si="320"/>
        <v>3.508470583954205</v>
      </c>
    </row>
    <row r="702" spans="1:49" ht="15" x14ac:dyDescent="0.25">
      <c r="A702" s="130">
        <v>1929.05</v>
      </c>
      <c r="B702" s="138"/>
      <c r="C702" s="166">
        <f>raw_Data!B708</f>
        <v>25.66</v>
      </c>
      <c r="D702" s="167">
        <f>raw_Data!J708</f>
        <v>7.4999999999999997E-2</v>
      </c>
      <c r="E702" s="167">
        <f>raw_Data!L708</f>
        <v>2.8682071310397461E-3</v>
      </c>
      <c r="F702" s="168">
        <f t="shared" si="295"/>
        <v>25.28</v>
      </c>
      <c r="G702" s="167">
        <f>raw_Data!K708</f>
        <v>2.9667721518987339E-3</v>
      </c>
      <c r="H702" s="167">
        <f t="shared" si="296"/>
        <v>1.5031645569620222E-2</v>
      </c>
      <c r="I702" s="165"/>
      <c r="J702" s="167">
        <f t="shared" si="297"/>
        <v>0.99790216812575028</v>
      </c>
      <c r="K702" s="167">
        <f t="shared" si="316"/>
        <v>7.703752567900235E-4</v>
      </c>
      <c r="L702" s="93"/>
      <c r="M702" s="171">
        <f t="shared" si="292"/>
        <v>1.00077037525679</v>
      </c>
      <c r="N702" s="172">
        <f t="shared" si="298"/>
        <v>1.0179984177215189</v>
      </c>
      <c r="O702" s="170">
        <f t="shared" si="293"/>
        <v>701</v>
      </c>
      <c r="P702" s="170">
        <f t="shared" si="294"/>
        <v>703</v>
      </c>
      <c r="Q702" s="169"/>
      <c r="R702" s="149">
        <f t="shared" si="299"/>
        <v>1.3270057134328174E-2</v>
      </c>
      <c r="S702" s="173">
        <f t="shared" si="300"/>
        <v>0.83878625395480533</v>
      </c>
      <c r="T702" s="149">
        <v>0</v>
      </c>
      <c r="U702" s="97"/>
      <c r="V702" s="149">
        <f>1/PI()*ATAN('Exhibit4_Impact-Test'!$Y$25*S_RDY_SP)+'Exhibit4_Impact-Test'!$Y$26</f>
        <v>0.50844599806704238</v>
      </c>
      <c r="W702" s="172">
        <f t="shared" si="301"/>
        <v>0.51271113339050212</v>
      </c>
      <c r="X702" s="149">
        <f>1/PI()*ATAN('Exhibit4_Impact-Test'!$Y$25*S_RS_SP)+'Exhibit4_Impact-Test'!$Y$26</f>
        <v>0.82889363760506762</v>
      </c>
      <c r="Y702" s="172">
        <f t="shared" si="302"/>
        <v>0.83130084334481757</v>
      </c>
      <c r="Z702" s="149">
        <f>1/PI()*ATAN('Exhibit4_Impact-Test'!$Y$25*S_5050_SP)+'Exhibit4_Impact-Test'!$Y$26</f>
        <v>0.5</v>
      </c>
      <c r="AA702" s="149">
        <f t="shared" si="303"/>
        <v>0.50426696769948387</v>
      </c>
      <c r="AB702" s="195">
        <f>VLOOKUP(_xlfn.NUMBERVALUE(LEFT(A702,4)),Transactioncosts!$C:$G,5,FALSE)</f>
        <v>59.599999999999994</v>
      </c>
      <c r="AC702" s="174"/>
      <c r="AD702" s="175">
        <f t="shared" si="304"/>
        <v>1.0095299045025106</v>
      </c>
      <c r="AE702" s="149">
        <f t="shared" si="305"/>
        <v>1.0150505900441937</v>
      </c>
      <c r="AF702" s="149">
        <f t="shared" si="306"/>
        <v>1.0093843964891545</v>
      </c>
      <c r="AG702" s="176">
        <f t="shared" si="307"/>
        <v>1.0095108821916725</v>
      </c>
      <c r="AH702" s="149">
        <f t="shared" si="308"/>
        <v>1.0150352717830127</v>
      </c>
      <c r="AI702" s="149">
        <f t="shared" si="309"/>
        <v>1.0093589653616655</v>
      </c>
      <c r="AJ702" s="97"/>
      <c r="AK702" s="171">
        <f t="shared" si="310"/>
        <v>9.4847814152202465E-3</v>
      </c>
      <c r="AL702" s="149">
        <f t="shared" si="311"/>
        <v>1.4938453659731751E-2</v>
      </c>
      <c r="AM702" s="149">
        <f t="shared" si="312"/>
        <v>9.3406366008152147E-3</v>
      </c>
      <c r="AN702" s="149">
        <f t="shared" si="317"/>
        <v>3.8066255936853675</v>
      </c>
      <c r="AO702" s="149">
        <f t="shared" si="317"/>
        <v>9.5212890694552925</v>
      </c>
      <c r="AP702" s="149">
        <f t="shared" si="317"/>
        <v>3.5487678111318033</v>
      </c>
      <c r="AQ702" s="97"/>
      <c r="AR702" s="171">
        <f t="shared" si="313"/>
        <v>9.4659384963807856E-3</v>
      </c>
      <c r="AS702" s="149">
        <f t="shared" si="314"/>
        <v>1.4923362415100781E-2</v>
      </c>
      <c r="AT702" s="149">
        <f t="shared" si="315"/>
        <v>9.3154415928999798E-3</v>
      </c>
      <c r="AU702" s="175">
        <f t="shared" si="318"/>
        <v>3.7421408304084554</v>
      </c>
      <c r="AV702" s="149">
        <f t="shared" si="319"/>
        <v>8.2026252081497155</v>
      </c>
      <c r="AW702" s="149">
        <f t="shared" si="320"/>
        <v>3.517786025547105</v>
      </c>
    </row>
    <row r="703" spans="1:49" ht="15" x14ac:dyDescent="0.25">
      <c r="A703" s="130">
        <v>1929.06</v>
      </c>
      <c r="B703" s="138"/>
      <c r="C703" s="166">
        <f>raw_Data!B709</f>
        <v>26.15</v>
      </c>
      <c r="D703" s="167">
        <f>raw_Data!J709</f>
        <v>7.5833333333333336E-2</v>
      </c>
      <c r="E703" s="167">
        <f>raw_Data!L709</f>
        <v>2.8473446290013804E-3</v>
      </c>
      <c r="F703" s="168">
        <f t="shared" si="295"/>
        <v>25.66</v>
      </c>
      <c r="G703" s="167">
        <f>raw_Data!K709</f>
        <v>2.9553130683294365E-3</v>
      </c>
      <c r="H703" s="167">
        <f t="shared" si="296"/>
        <v>1.9095869056897863E-2</v>
      </c>
      <c r="I703" s="165"/>
      <c r="J703" s="167">
        <f t="shared" si="297"/>
        <v>0.99789921593386555</v>
      </c>
      <c r="K703" s="167">
        <f t="shared" si="316"/>
        <v>7.4656056286692696E-4</v>
      </c>
      <c r="L703" s="93"/>
      <c r="M703" s="171">
        <f t="shared" si="292"/>
        <v>1.0007465605628669</v>
      </c>
      <c r="N703" s="172">
        <f t="shared" si="298"/>
        <v>1.0220511821252272</v>
      </c>
      <c r="O703" s="170">
        <f t="shared" si="293"/>
        <v>702</v>
      </c>
      <c r="P703" s="170">
        <f t="shared" si="294"/>
        <v>704</v>
      </c>
      <c r="Q703" s="169"/>
      <c r="R703" s="149">
        <f t="shared" si="299"/>
        <v>1.4957608852996835E-2</v>
      </c>
      <c r="S703" s="173">
        <f t="shared" si="300"/>
        <v>0.8694137141713737</v>
      </c>
      <c r="T703" s="149">
        <v>0</v>
      </c>
      <c r="U703" s="97"/>
      <c r="V703" s="149">
        <f>1/PI()*ATAN('Exhibit4_Impact-Test'!$Y$25*S_RDY_SP)+'Exhibit4_Impact-Test'!$Y$26</f>
        <v>0.50951947049822</v>
      </c>
      <c r="W703" s="172">
        <f t="shared" si="301"/>
        <v>0.51478263372139577</v>
      </c>
      <c r="X703" s="149">
        <f>1/PI()*ATAN('Exhibit4_Impact-Test'!$Y$25*S_RS_SP)+'Exhibit4_Impact-Test'!$Y$26</f>
        <v>0.83387102139534652</v>
      </c>
      <c r="Y703" s="172">
        <f t="shared" si="302"/>
        <v>0.8367687119631706</v>
      </c>
      <c r="Z703" s="149">
        <f>1/PI()*ATAN('Exhibit4_Impact-Test'!$Y$25*S_5050_SP)+'Exhibit4_Impact-Test'!$Y$26</f>
        <v>0.5</v>
      </c>
      <c r="AA703" s="149">
        <f t="shared" si="303"/>
        <v>0.50526612748095334</v>
      </c>
      <c r="AB703" s="195">
        <f>VLOOKUP(_xlfn.NUMBERVALUE(LEFT(A703,4)),Transactioncosts!$C:$G,5,FALSE)</f>
        <v>59.599999999999994</v>
      </c>
      <c r="AC703" s="174"/>
      <c r="AD703" s="175">
        <f t="shared" si="304"/>
        <v>1.0116016800604857</v>
      </c>
      <c r="AE703" s="149">
        <f t="shared" si="305"/>
        <v>1.0185118671055136</v>
      </c>
      <c r="AF703" s="149">
        <f t="shared" si="306"/>
        <v>1.0113988713440469</v>
      </c>
      <c r="AG703" s="176">
        <f t="shared" si="307"/>
        <v>1.0115690107092232</v>
      </c>
      <c r="AH703" s="149">
        <f t="shared" si="308"/>
        <v>1.0184427017154192</v>
      </c>
      <c r="AI703" s="149">
        <f t="shared" si="309"/>
        <v>1.0113674852242605</v>
      </c>
      <c r="AJ703" s="97"/>
      <c r="AK703" s="171">
        <f t="shared" si="310"/>
        <v>1.1534896607554563E-2</v>
      </c>
      <c r="AL703" s="149">
        <f t="shared" si="311"/>
        <v>1.8342608168649816E-2</v>
      </c>
      <c r="AM703" s="149">
        <f t="shared" si="312"/>
        <v>1.1334393728820925E-2</v>
      </c>
      <c r="AN703" s="149">
        <f t="shared" si="317"/>
        <v>3.818160490292922</v>
      </c>
      <c r="AO703" s="149">
        <f t="shared" si="317"/>
        <v>9.5396316776239427</v>
      </c>
      <c r="AP703" s="149">
        <f t="shared" si="317"/>
        <v>3.5601022048606241</v>
      </c>
      <c r="AQ703" s="97"/>
      <c r="AR703" s="171">
        <f t="shared" si="313"/>
        <v>1.1502601407338057E-2</v>
      </c>
      <c r="AS703" s="149">
        <f t="shared" si="314"/>
        <v>1.8274697581757347E-2</v>
      </c>
      <c r="AT703" s="149">
        <f t="shared" si="315"/>
        <v>1.1303360861691132E-2</v>
      </c>
      <c r="AU703" s="175">
        <f t="shared" si="318"/>
        <v>3.7536434318157936</v>
      </c>
      <c r="AV703" s="149">
        <f t="shared" si="319"/>
        <v>8.2208999057314731</v>
      </c>
      <c r="AW703" s="149">
        <f t="shared" si="320"/>
        <v>3.529089386408796</v>
      </c>
    </row>
    <row r="704" spans="1:49" ht="15" x14ac:dyDescent="0.25">
      <c r="A704" s="130">
        <v>1929.07</v>
      </c>
      <c r="B704" s="138"/>
      <c r="C704" s="166">
        <f>raw_Data!B710</f>
        <v>28.48</v>
      </c>
      <c r="D704" s="167">
        <f>raw_Data!J710</f>
        <v>7.6666666666666675E-2</v>
      </c>
      <c r="E704" s="167">
        <f>raw_Data!L710</f>
        <v>2.8264773517796549E-3</v>
      </c>
      <c r="F704" s="168">
        <f t="shared" si="295"/>
        <v>26.15</v>
      </c>
      <c r="G704" s="167">
        <f>raw_Data!K710</f>
        <v>2.9318036966220528E-3</v>
      </c>
      <c r="H704" s="167">
        <f t="shared" si="296"/>
        <v>8.9101338432122423E-2</v>
      </c>
      <c r="I704" s="165"/>
      <c r="J704" s="167">
        <f t="shared" si="297"/>
        <v>0.9978962577809587</v>
      </c>
      <c r="K704" s="167">
        <f t="shared" si="316"/>
        <v>7.2273513273835022E-4</v>
      </c>
      <c r="L704" s="93"/>
      <c r="M704" s="171">
        <f t="shared" si="292"/>
        <v>1.0007227351327384</v>
      </c>
      <c r="N704" s="172">
        <f t="shared" si="298"/>
        <v>1.0920331421287446</v>
      </c>
      <c r="O704" s="170">
        <f t="shared" si="293"/>
        <v>703</v>
      </c>
      <c r="P704" s="170">
        <f t="shared" si="294"/>
        <v>705</v>
      </c>
      <c r="Q704" s="169"/>
      <c r="R704" s="149">
        <f t="shared" si="299"/>
        <v>1.4614448853337091E-2</v>
      </c>
      <c r="S704" s="173">
        <f t="shared" si="300"/>
        <v>0.96903332887205595</v>
      </c>
      <c r="T704" s="149">
        <v>0</v>
      </c>
      <c r="U704" s="97"/>
      <c r="V704" s="149">
        <f>1/PI()*ATAN('Exhibit4_Impact-Test'!$Y$25*S_RDY_SP)+'Exhibit4_Impact-Test'!$Y$26</f>
        <v>0.50930119894580139</v>
      </c>
      <c r="W704" s="172">
        <f t="shared" si="301"/>
        <v>0.53109179177531662</v>
      </c>
      <c r="X704" s="149">
        <f>1/PI()*ATAN('Exhibit4_Impact-Test'!$Y$25*S_RS_SP)+'Exhibit4_Impact-Test'!$Y$26</f>
        <v>0.84837364318704633</v>
      </c>
      <c r="Y704" s="172">
        <f t="shared" si="302"/>
        <v>0.85926764946154566</v>
      </c>
      <c r="Z704" s="149">
        <f>1/PI()*ATAN('Exhibit4_Impact-Test'!$Y$25*S_5050_SP)+'Exhibit4_Impact-Test'!$Y$26</f>
        <v>0.5</v>
      </c>
      <c r="AA704" s="149">
        <f t="shared" si="303"/>
        <v>0.52181582858949904</v>
      </c>
      <c r="AB704" s="195">
        <f>VLOOKUP(_xlfn.NUMBERVALUE(LEFT(A704,4)),Transactioncosts!$C:$G,5,FALSE)</f>
        <v>59.599999999999994</v>
      </c>
      <c r="AC704" s="174"/>
      <c r="AD704" s="175">
        <f t="shared" si="304"/>
        <v>1.0472272348920333</v>
      </c>
      <c r="AE704" s="149">
        <f t="shared" si="305"/>
        <v>1.078188077776832</v>
      </c>
      <c r="AF704" s="149">
        <f t="shared" si="306"/>
        <v>1.0463779386307415</v>
      </c>
      <c r="AG704" s="176">
        <f t="shared" si="307"/>
        <v>1.0469699649045492</v>
      </c>
      <c r="AH704" s="149">
        <f t="shared" si="308"/>
        <v>1.0781099126707605</v>
      </c>
      <c r="AI704" s="149">
        <f t="shared" si="309"/>
        <v>1.0462479162923481</v>
      </c>
      <c r="AJ704" s="97"/>
      <c r="AK704" s="171">
        <f t="shared" si="310"/>
        <v>4.614594262070152E-2</v>
      </c>
      <c r="AL704" s="149">
        <f t="shared" si="311"/>
        <v>7.5281926449562622E-2</v>
      </c>
      <c r="AM704" s="149">
        <f t="shared" si="312"/>
        <v>4.5334618385721732E-2</v>
      </c>
      <c r="AN704" s="149">
        <f t="shared" si="317"/>
        <v>3.8643064329136236</v>
      </c>
      <c r="AO704" s="149">
        <f t="shared" si="317"/>
        <v>9.6149136040735055</v>
      </c>
      <c r="AP704" s="149">
        <f t="shared" si="317"/>
        <v>3.6054368232463458</v>
      </c>
      <c r="AQ704" s="97"/>
      <c r="AR704" s="171">
        <f t="shared" si="313"/>
        <v>4.5900244661785987E-2</v>
      </c>
      <c r="AS704" s="149">
        <f t="shared" si="314"/>
        <v>7.5209427095157974E-2</v>
      </c>
      <c r="AT704" s="149">
        <f t="shared" si="315"/>
        <v>4.521035122324283E-2</v>
      </c>
      <c r="AU704" s="175">
        <f t="shared" si="318"/>
        <v>3.7995436764775796</v>
      </c>
      <c r="AV704" s="149">
        <f t="shared" si="319"/>
        <v>8.2961093328266315</v>
      </c>
      <c r="AW704" s="149">
        <f t="shared" si="320"/>
        <v>3.5742997376320389</v>
      </c>
    </row>
    <row r="705" spans="1:49" ht="15" x14ac:dyDescent="0.25">
      <c r="A705" s="130">
        <v>1929.08</v>
      </c>
      <c r="B705" s="138"/>
      <c r="C705" s="166">
        <f>raw_Data!B711</f>
        <v>30.1</v>
      </c>
      <c r="D705" s="167">
        <f>raw_Data!J711</f>
        <v>7.7499999999999999E-2</v>
      </c>
      <c r="E705" s="167">
        <f>raw_Data!L711</f>
        <v>2.8056052970890644E-3</v>
      </c>
      <c r="F705" s="168">
        <f t="shared" si="295"/>
        <v>28.48</v>
      </c>
      <c r="G705" s="167">
        <f>raw_Data!K711</f>
        <v>2.7212078651685395E-3</v>
      </c>
      <c r="H705" s="167">
        <f t="shared" si="296"/>
        <v>5.688202247191021E-2</v>
      </c>
      <c r="I705" s="165"/>
      <c r="J705" s="167">
        <f t="shared" si="297"/>
        <v>0.99789329365234736</v>
      </c>
      <c r="K705" s="167">
        <f t="shared" si="316"/>
        <v>6.9889894943653275E-4</v>
      </c>
      <c r="L705" s="93"/>
      <c r="M705" s="171">
        <f t="shared" si="292"/>
        <v>1.0006988989494365</v>
      </c>
      <c r="N705" s="172">
        <f t="shared" si="298"/>
        <v>1.0596032303370788</v>
      </c>
      <c r="O705" s="170">
        <f t="shared" si="293"/>
        <v>704</v>
      </c>
      <c r="P705" s="170">
        <f t="shared" si="294"/>
        <v>706</v>
      </c>
      <c r="Q705" s="169"/>
      <c r="R705" s="149">
        <f t="shared" si="299"/>
        <v>-1.8975389282996236E-2</v>
      </c>
      <c r="S705" s="173">
        <f t="shared" si="300"/>
        <v>0.95266206050854041</v>
      </c>
      <c r="T705" s="149">
        <v>0</v>
      </c>
      <c r="U705" s="97"/>
      <c r="V705" s="149">
        <f>1/PI()*ATAN('Exhibit4_Impact-Test'!$Y$25*S_RDY_SP)+'Exhibit4_Impact-Test'!$Y$26</f>
        <v>0.48792568649274315</v>
      </c>
      <c r="W705" s="172">
        <f t="shared" si="301"/>
        <v>0.50222229202151769</v>
      </c>
      <c r="X705" s="149">
        <f>1/PI()*ATAN('Exhibit4_Impact-Test'!$Y$25*S_RS_SP)+'Exhibit4_Impact-Test'!$Y$26</f>
        <v>0.84615269877842036</v>
      </c>
      <c r="Y705" s="172">
        <f t="shared" si="302"/>
        <v>0.85345185851374838</v>
      </c>
      <c r="Z705" s="149">
        <f>1/PI()*ATAN('Exhibit4_Impact-Test'!$Y$25*S_5050_SP)+'Exhibit4_Impact-Test'!$Y$26</f>
        <v>0.5</v>
      </c>
      <c r="AA705" s="149">
        <f t="shared" si="303"/>
        <v>0.51429507123016971</v>
      </c>
      <c r="AB705" s="195">
        <f>VLOOKUP(_xlfn.NUMBERVALUE(LEFT(A705,4)),Transactioncosts!$C:$G,5,FALSE)</f>
        <v>59.599999999999994</v>
      </c>
      <c r="AC705" s="174"/>
      <c r="AD705" s="175">
        <f t="shared" si="304"/>
        <v>1.0294398352791481</v>
      </c>
      <c r="AE705" s="149">
        <f t="shared" si="305"/>
        <v>1.0505409579228284</v>
      </c>
      <c r="AF705" s="149">
        <f t="shared" si="306"/>
        <v>1.0301510646432577</v>
      </c>
      <c r="AG705" s="176">
        <f t="shared" si="307"/>
        <v>1.0292843154557132</v>
      </c>
      <c r="AH705" s="149">
        <f t="shared" si="308"/>
        <v>1.050482137899829</v>
      </c>
      <c r="AI705" s="149">
        <f t="shared" si="309"/>
        <v>1.0300658660187259</v>
      </c>
      <c r="AJ705" s="97"/>
      <c r="AK705" s="171">
        <f t="shared" si="310"/>
        <v>2.9014805058358642E-2</v>
      </c>
      <c r="AL705" s="149">
        <f t="shared" si="311"/>
        <v>4.930522952223778E-2</v>
      </c>
      <c r="AM705" s="149">
        <f t="shared" si="312"/>
        <v>2.970545618952038E-2</v>
      </c>
      <c r="AN705" s="149">
        <f t="shared" si="317"/>
        <v>3.8933212379719824</v>
      </c>
      <c r="AO705" s="149">
        <f t="shared" si="317"/>
        <v>9.6642188335957435</v>
      </c>
      <c r="AP705" s="149">
        <f t="shared" si="317"/>
        <v>3.6351422794358661</v>
      </c>
      <c r="AQ705" s="97"/>
      <c r="AR705" s="171">
        <f t="shared" si="313"/>
        <v>2.8863721365407175E-2</v>
      </c>
      <c r="AS705" s="149">
        <f t="shared" si="314"/>
        <v>4.9249237731255842E-2</v>
      </c>
      <c r="AT705" s="149">
        <f t="shared" si="315"/>
        <v>2.9622747787980339E-2</v>
      </c>
      <c r="AU705" s="175">
        <f t="shared" si="318"/>
        <v>3.8284073978429869</v>
      </c>
      <c r="AV705" s="149">
        <f t="shared" si="319"/>
        <v>8.3453585705578881</v>
      </c>
      <c r="AW705" s="149">
        <f t="shared" si="320"/>
        <v>3.6039224854200191</v>
      </c>
    </row>
    <row r="706" spans="1:49" ht="15" x14ac:dyDescent="0.25">
      <c r="A706" s="130">
        <v>1929.09</v>
      </c>
      <c r="B706" s="138"/>
      <c r="C706" s="166">
        <f>raw_Data!B712</f>
        <v>31.3</v>
      </c>
      <c r="D706" s="167">
        <f>raw_Data!J712</f>
        <v>7.8333333333333324E-2</v>
      </c>
      <c r="E706" s="167">
        <f>raw_Data!L712</f>
        <v>2.7847284626416613E-3</v>
      </c>
      <c r="F706" s="168">
        <f t="shared" si="295"/>
        <v>30.1</v>
      </c>
      <c r="G706" s="167">
        <f>raw_Data!K712</f>
        <v>2.6024363233665554E-3</v>
      </c>
      <c r="H706" s="167">
        <f t="shared" si="296"/>
        <v>3.9867109634551534E-2</v>
      </c>
      <c r="I706" s="165"/>
      <c r="J706" s="167">
        <f t="shared" si="297"/>
        <v>0.99789032353317353</v>
      </c>
      <c r="K706" s="167">
        <f t="shared" si="316"/>
        <v>6.7505199581519015E-4</v>
      </c>
      <c r="L706" s="93"/>
      <c r="M706" s="171">
        <f t="shared" ref="M706:M769" si="321">interest_mon+bond_approx_price</f>
        <v>1.0006750519958152</v>
      </c>
      <c r="N706" s="172">
        <f t="shared" si="298"/>
        <v>1.0424695459579181</v>
      </c>
      <c r="O706" s="170">
        <f t="shared" ref="O706:O769" si="322">ROW(A706)-1</f>
        <v>705</v>
      </c>
      <c r="P706" s="170">
        <f t="shared" ref="P706:P769" si="323">ROW(A706)+1</f>
        <v>707</v>
      </c>
      <c r="Q706" s="169"/>
      <c r="R706" s="149">
        <f t="shared" si="299"/>
        <v>-3.7567938263276951E-2</v>
      </c>
      <c r="S706" s="173">
        <f t="shared" si="300"/>
        <v>0.93425294590270402</v>
      </c>
      <c r="T706" s="149">
        <v>0</v>
      </c>
      <c r="U706" s="97"/>
      <c r="V706" s="149">
        <f>1/PI()*ATAN('Exhibit4_Impact-Test'!$Y$25*S_RDY_SP)+'Exhibit4_Impact-Test'!$Y$26</f>
        <v>0.47612836191500141</v>
      </c>
      <c r="W706" s="172">
        <f t="shared" si="301"/>
        <v>0.48634300641646805</v>
      </c>
      <c r="X706" s="149">
        <f>1/PI()*ATAN('Exhibit4_Impact-Test'!$Y$25*S_RS_SP)+'Exhibit4_Impact-Test'!$Y$26</f>
        <v>0.84358272713802529</v>
      </c>
      <c r="Y706" s="172">
        <f t="shared" si="302"/>
        <v>0.84890626248174017</v>
      </c>
      <c r="Z706" s="149">
        <f>1/PI()*ATAN('Exhibit4_Impact-Test'!$Y$25*S_5050_SP)+'Exhibit4_Impact-Test'!$Y$26</f>
        <v>0.5</v>
      </c>
      <c r="AA706" s="149">
        <f t="shared" si="303"/>
        <v>0.51022798239634171</v>
      </c>
      <c r="AB706" s="195">
        <f>VLOOKUP(_xlfn.NUMBERVALUE(LEFT(A706,4)),Transactioncosts!$C:$G,5,FALSE)</f>
        <v>59.599999999999994</v>
      </c>
      <c r="AC706" s="174"/>
      <c r="AD706" s="175">
        <f t="shared" si="304"/>
        <v>1.0205745959430577</v>
      </c>
      <c r="AE706" s="149">
        <f t="shared" si="305"/>
        <v>1.0359321651917197</v>
      </c>
      <c r="AF706" s="149">
        <f t="shared" si="306"/>
        <v>1.0215722989768667</v>
      </c>
      <c r="AG706" s="176">
        <f t="shared" si="307"/>
        <v>1.0204741626009692</v>
      </c>
      <c r="AH706" s="149">
        <f t="shared" si="308"/>
        <v>1.031772159576281</v>
      </c>
      <c r="AI706" s="149">
        <f t="shared" si="309"/>
        <v>1.0215113402017846</v>
      </c>
      <c r="AJ706" s="97"/>
      <c r="AK706" s="171">
        <f t="shared" si="310"/>
        <v>2.0365798041700772E-2</v>
      </c>
      <c r="AL706" s="149">
        <f t="shared" si="311"/>
        <v>3.5301664079368598E-2</v>
      </c>
      <c r="AM706" s="149">
        <f t="shared" si="312"/>
        <v>2.1342910036602367E-2</v>
      </c>
      <c r="AN706" s="149">
        <f t="shared" si="317"/>
        <v>3.9136870360136831</v>
      </c>
      <c r="AO706" s="149">
        <f t="shared" si="317"/>
        <v>9.6995204976751115</v>
      </c>
      <c r="AP706" s="149">
        <f t="shared" si="317"/>
        <v>3.6564851894724684</v>
      </c>
      <c r="AQ706" s="97"/>
      <c r="AR706" s="171">
        <f t="shared" si="313"/>
        <v>2.0267384574850399E-2</v>
      </c>
      <c r="AS706" s="149">
        <f t="shared" si="314"/>
        <v>3.1277867080470763E-2</v>
      </c>
      <c r="AT706" s="149">
        <f t="shared" si="315"/>
        <v>2.1283236733041715E-2</v>
      </c>
      <c r="AU706" s="175">
        <f t="shared" si="318"/>
        <v>3.8486747824178371</v>
      </c>
      <c r="AV706" s="149">
        <f t="shared" si="319"/>
        <v>8.3766364376383589</v>
      </c>
      <c r="AW706" s="149">
        <f t="shared" si="320"/>
        <v>3.6252057221530607</v>
      </c>
    </row>
    <row r="707" spans="1:49" ht="15" x14ac:dyDescent="0.25">
      <c r="A707" s="130">
        <v>1929.1</v>
      </c>
      <c r="B707" s="138"/>
      <c r="C707" s="166">
        <f>raw_Data!B713</f>
        <v>27.99</v>
      </c>
      <c r="D707" s="167">
        <f>raw_Data!J713</f>
        <v>7.9166666666666663E-2</v>
      </c>
      <c r="E707" s="167">
        <f>raw_Data!L713</f>
        <v>2.7638468461483878E-3</v>
      </c>
      <c r="F707" s="168">
        <f t="shared" ref="F707:F770" si="324">C706</f>
        <v>31.3</v>
      </c>
      <c r="G707" s="167">
        <f>raw_Data!K713</f>
        <v>2.5292864749733757E-3</v>
      </c>
      <c r="H707" s="167">
        <f t="shared" ref="H707:H770" si="325">q_SP/q_SP_tminus-1</f>
        <v>-0.10575079872204485</v>
      </c>
      <c r="I707" s="165"/>
      <c r="J707" s="167">
        <f t="shared" ref="J707:J770" si="326">interest_mon*((1-(1+INDEX(interest_mon,tMinus))^(-119))/INDEX(interest_mon,tMinus))+(1+INDEX(interest_mon,tMinus))^(-119)</f>
        <v>0.99788734740867113</v>
      </c>
      <c r="K707" s="167">
        <f t="shared" si="316"/>
        <v>6.5119425481952042E-4</v>
      </c>
      <c r="L707" s="93"/>
      <c r="M707" s="171">
        <f t="shared" si="321"/>
        <v>1.0006511942548195</v>
      </c>
      <c r="N707" s="172">
        <f t="shared" ref="N707:N770" si="327">(D_mon+q_SP)/INDEX(q_SP,tMinus)</f>
        <v>0.89677848775292857</v>
      </c>
      <c r="O707" s="170">
        <f t="shared" si="322"/>
        <v>706</v>
      </c>
      <c r="P707" s="170">
        <f t="shared" si="323"/>
        <v>708</v>
      </c>
      <c r="Q707" s="169"/>
      <c r="R707" s="149">
        <f t="shared" ref="R707:R770" si="328">(div_yield_mon-INDEX(interest_mon, tMinus))/(div_yield_mon+INDEX(interest_mon,tMinus))</f>
        <v>-4.8069489955730078E-2</v>
      </c>
      <c r="S707" s="173">
        <f t="shared" ref="S707:S770" si="329">price_yield/(ABS(price_yield)+INDEX(interest_mon,tMinus))</f>
        <v>-0.9743427010963599</v>
      </c>
      <c r="T707" s="149">
        <v>0</v>
      </c>
      <c r="U707" s="97"/>
      <c r="V707" s="149">
        <f>1/PI()*ATAN('Exhibit4_Impact-Test'!$Y$25*S_RDY_SP)+'Exhibit4_Impact-Test'!$Y$26</f>
        <v>0.46949177452242785</v>
      </c>
      <c r="W707" s="172">
        <f t="shared" ref="W707:W770" si="330">L_RDY_SP_set*R_SP/R_RDY</f>
        <v>0.44231251528662624</v>
      </c>
      <c r="X707" s="149">
        <f>1/PI()*ATAN('Exhibit4_Impact-Test'!$Y$25*S_RS_SP)+'Exhibit4_Impact-Test'!$Y$26</f>
        <v>0.15091874311284531</v>
      </c>
      <c r="Y707" s="172">
        <f t="shared" ref="Y707:Y770" si="331">L_RS_SP_set*R_SP/R_RS</f>
        <v>0.13740521537714676</v>
      </c>
      <c r="Z707" s="149">
        <f>1/PI()*ATAN('Exhibit4_Impact-Test'!$Y$25*S_5050_SP)+'Exhibit4_Impact-Test'!$Y$26</f>
        <v>0.5</v>
      </c>
      <c r="AA707" s="149">
        <f t="shared" ref="AA707:AA770" si="332">L_5050_SP_set*R_SP/R_5050</f>
        <v>0.47262804848926498</v>
      </c>
      <c r="AB707" s="195">
        <f>VLOOKUP(_xlfn.NUMBERVALUE(LEFT(A707,4)),Transactioncosts!$C:$G,5,FALSE)</f>
        <v>59.599999999999994</v>
      </c>
      <c r="AC707" s="174"/>
      <c r="AD707" s="175">
        <f t="shared" ref="AD707:AD770" si="333">R_Cash*(1-L_RDY_SP_set)+R_SP*L_RDY_SP_set</f>
        <v>0.9518838129547994</v>
      </c>
      <c r="AE707" s="149">
        <f t="shared" ref="AE707:AE770" si="334">R_Cash*(1-L_RS_SP_set)+R_SP*L_RS_SP_set</f>
        <v>0.98497485594582457</v>
      </c>
      <c r="AF707" s="149">
        <f t="shared" ref="AF707:AF770" si="335">R_Cash*(1-L_5050_SP_set)+R_SP*L_5050_SP_set</f>
        <v>0.94871484100387404</v>
      </c>
      <c r="AG707" s="176">
        <f t="shared" ref="AG707:AG770" si="336">R_RDY-ABS(L_RDY_SP_act-INDEX(L_RDY_SP_set,tPlus))*TC/10000</f>
        <v>0.95147636570748872</v>
      </c>
      <c r="AH707" s="149">
        <f t="shared" ref="AH707:AH770" si="337">R_RS-ABS(L_RS_SP_act-INDEX(L_RS_SP_set,tPlus))*TC/10000</f>
        <v>0.98490628685284876</v>
      </c>
      <c r="AI707" s="149">
        <f t="shared" ref="AI707:AI770" si="338">R_5050-ABS(L_5050_SP_act-INDEX(L_5050_SP_set,tPlus))*TC/10000</f>
        <v>0.94855170417287005</v>
      </c>
      <c r="AJ707" s="97"/>
      <c r="AK707" s="171">
        <f t="shared" ref="AK707:AK770" si="339">LN(R_RDY)</f>
        <v>-4.9312296854441919E-2</v>
      </c>
      <c r="AL707" s="149">
        <f t="shared" ref="AL707:AL770" si="340">LN(R_RS)</f>
        <v>-1.5139165094420259E-2</v>
      </c>
      <c r="AM707" s="149">
        <f t="shared" ref="AM707:AM770" si="341">LN(R_5050)</f>
        <v>-5.2647009189406346E-2</v>
      </c>
      <c r="AN707" s="149">
        <f t="shared" si="317"/>
        <v>3.8643747391592411</v>
      </c>
      <c r="AO707" s="149">
        <f t="shared" si="317"/>
        <v>9.684381332580692</v>
      </c>
      <c r="AP707" s="149">
        <f t="shared" si="317"/>
        <v>3.6038381802830619</v>
      </c>
      <c r="AQ707" s="97"/>
      <c r="AR707" s="171">
        <f t="shared" ref="AR707:AR770" si="342">LN(R_RDY_TC)</f>
        <v>-4.9740431537621817E-2</v>
      </c>
      <c r="AS707" s="149">
        <f t="shared" ref="AS707:AS770" si="343">LN(R_RS_TC)</f>
        <v>-1.5208782587083891E-2</v>
      </c>
      <c r="AT707" s="149">
        <f t="shared" ref="AT707:AT770" si="344">LN(R_5050_TC)</f>
        <v>-5.2818979576825839E-2</v>
      </c>
      <c r="AU707" s="175">
        <f t="shared" si="318"/>
        <v>3.7989343508802151</v>
      </c>
      <c r="AV707" s="149">
        <f t="shared" si="319"/>
        <v>8.3614276550512745</v>
      </c>
      <c r="AW707" s="149">
        <f t="shared" si="320"/>
        <v>3.572386742576235</v>
      </c>
    </row>
    <row r="708" spans="1:49" ht="15" x14ac:dyDescent="0.25">
      <c r="A708" s="130">
        <v>1929.11</v>
      </c>
      <c r="B708" s="138"/>
      <c r="C708" s="166">
        <f>raw_Data!B714</f>
        <v>20.58</v>
      </c>
      <c r="D708" s="167">
        <f>raw_Data!J714</f>
        <v>0.08</v>
      </c>
      <c r="E708" s="167">
        <f>raw_Data!L714</f>
        <v>2.7429604453184098E-3</v>
      </c>
      <c r="F708" s="168">
        <f t="shared" si="324"/>
        <v>27.99</v>
      </c>
      <c r="G708" s="167">
        <f>raw_Data!K714</f>
        <v>2.8581636298678102E-3</v>
      </c>
      <c r="H708" s="167">
        <f t="shared" si="325"/>
        <v>-0.26473740621650588</v>
      </c>
      <c r="I708" s="165"/>
      <c r="J708" s="167">
        <f t="shared" si="326"/>
        <v>0.99788436526396507</v>
      </c>
      <c r="K708" s="167">
        <f t="shared" ref="K708:K771" si="345">M708-1</f>
        <v>6.273257092834772E-4</v>
      </c>
      <c r="L708" s="93"/>
      <c r="M708" s="171">
        <f t="shared" si="321"/>
        <v>1.0006273257092835</v>
      </c>
      <c r="N708" s="172">
        <f t="shared" si="327"/>
        <v>0.73812075741336181</v>
      </c>
      <c r="O708" s="170">
        <f t="shared" si="322"/>
        <v>707</v>
      </c>
      <c r="P708" s="170">
        <f t="shared" si="323"/>
        <v>709</v>
      </c>
      <c r="Q708" s="169"/>
      <c r="R708" s="149">
        <f t="shared" si="328"/>
        <v>1.6776344356130762E-2</v>
      </c>
      <c r="S708" s="173">
        <f t="shared" si="329"/>
        <v>-0.98966791065647441</v>
      </c>
      <c r="T708" s="149">
        <v>0</v>
      </c>
      <c r="U708" s="97"/>
      <c r="V708" s="149">
        <f>1/PI()*ATAN('Exhibit4_Impact-Test'!$Y$25*S_RDY_SP)+'Exhibit4_Impact-Test'!$Y$26</f>
        <v>0.51067614738573153</v>
      </c>
      <c r="W708" s="172">
        <f t="shared" si="330"/>
        <v>0.43497930892644304</v>
      </c>
      <c r="X708" s="149">
        <f>1/PI()*ATAN('Exhibit4_Impact-Test'!$Y$25*S_RS_SP)+'Exhibit4_Impact-Test'!$Y$26</f>
        <v>0.14891009674892758</v>
      </c>
      <c r="Y708" s="172">
        <f t="shared" si="331"/>
        <v>0.11431029931885174</v>
      </c>
      <c r="Z708" s="149">
        <f>1/PI()*ATAN('Exhibit4_Impact-Test'!$Y$25*S_5050_SP)+'Exhibit4_Impact-Test'!$Y$26</f>
        <v>0.5</v>
      </c>
      <c r="AA708" s="149">
        <f t="shared" si="332"/>
        <v>0.42451276558002526</v>
      </c>
      <c r="AB708" s="195">
        <f>VLOOKUP(_xlfn.NUMBERVALUE(LEFT(A708,4)),Transactioncosts!$C:$G,5,FALSE)</f>
        <v>59.599999999999994</v>
      </c>
      <c r="AC708" s="174"/>
      <c r="AD708" s="175">
        <f t="shared" si="333"/>
        <v>0.86657148274847273</v>
      </c>
      <c r="AE708" s="149">
        <f t="shared" si="334"/>
        <v>0.96153744722710877</v>
      </c>
      <c r="AF708" s="149">
        <f t="shared" si="335"/>
        <v>0.8693740415613227</v>
      </c>
      <c r="AG708" s="176">
        <f t="shared" si="336"/>
        <v>0.86553642952115428</v>
      </c>
      <c r="AH708" s="149">
        <f t="shared" si="337"/>
        <v>0.95718985332275641</v>
      </c>
      <c r="AI708" s="149">
        <f t="shared" si="338"/>
        <v>0.86892413764417964</v>
      </c>
      <c r="AJ708" s="97"/>
      <c r="AK708" s="171">
        <f t="shared" si="339"/>
        <v>-0.14321067727008166</v>
      </c>
      <c r="AL708" s="149">
        <f t="shared" si="340"/>
        <v>-3.9221768037644572E-2</v>
      </c>
      <c r="AM708" s="149">
        <f t="shared" si="341"/>
        <v>-0.13998181875067628</v>
      </c>
      <c r="AN708" s="149">
        <f t="shared" ref="AN708:AP771" si="346">AK708+AN707</f>
        <v>3.7211640618891595</v>
      </c>
      <c r="AO708" s="149">
        <f t="shared" si="346"/>
        <v>9.6451595645430466</v>
      </c>
      <c r="AP708" s="149">
        <f t="shared" si="346"/>
        <v>3.4638563615323856</v>
      </c>
      <c r="AQ708" s="97"/>
      <c r="AR708" s="171">
        <f t="shared" si="342"/>
        <v>-0.14440581452820317</v>
      </c>
      <c r="AS708" s="149">
        <f t="shared" si="343"/>
        <v>-4.3753523377320434E-2</v>
      </c>
      <c r="AT708" s="149">
        <f t="shared" si="344"/>
        <v>-0.14049945598066474</v>
      </c>
      <c r="AU708" s="175">
        <f t="shared" ref="AU708:AU771" si="347">AR708+AU707</f>
        <v>3.6545285363520121</v>
      </c>
      <c r="AV708" s="149">
        <f t="shared" ref="AV708:AV771" si="348">AS708+AV707</f>
        <v>8.3176741316739538</v>
      </c>
      <c r="AW708" s="149">
        <f t="shared" ref="AW708:AW771" si="349">AT708+AW707</f>
        <v>3.4318872865955701</v>
      </c>
    </row>
    <row r="709" spans="1:49" ht="15" x14ac:dyDescent="0.25">
      <c r="A709" s="130">
        <v>1929.12</v>
      </c>
      <c r="B709" s="138"/>
      <c r="C709" s="166">
        <f>raw_Data!B715</f>
        <v>21.4</v>
      </c>
      <c r="D709" s="167">
        <f>raw_Data!J715</f>
        <v>8.0833333333333326E-2</v>
      </c>
      <c r="E709" s="167">
        <f>raw_Data!L715</f>
        <v>2.7220692578588945E-3</v>
      </c>
      <c r="F709" s="168">
        <f t="shared" si="324"/>
        <v>20.58</v>
      </c>
      <c r="G709" s="167">
        <f>raw_Data!K715</f>
        <v>3.9277615808228049E-3</v>
      </c>
      <c r="H709" s="167">
        <f t="shared" si="325"/>
        <v>3.9844509232264347E-2</v>
      </c>
      <c r="I709" s="165"/>
      <c r="J709" s="167">
        <f t="shared" si="326"/>
        <v>0.99788137708411528</v>
      </c>
      <c r="K709" s="167">
        <f t="shared" si="345"/>
        <v>6.0344634197417868E-4</v>
      </c>
      <c r="L709" s="93"/>
      <c r="M709" s="171">
        <f t="shared" si="321"/>
        <v>1.0006034463419742</v>
      </c>
      <c r="N709" s="172">
        <f t="shared" si="327"/>
        <v>1.0437722708130872</v>
      </c>
      <c r="O709" s="170">
        <f t="shared" si="322"/>
        <v>708</v>
      </c>
      <c r="P709" s="170">
        <f t="shared" si="323"/>
        <v>710</v>
      </c>
      <c r="Q709" s="169"/>
      <c r="R709" s="149">
        <f t="shared" si="328"/>
        <v>0.17761212817164293</v>
      </c>
      <c r="S709" s="173">
        <f t="shared" si="329"/>
        <v>0.93559231233777074</v>
      </c>
      <c r="T709" s="149">
        <v>0</v>
      </c>
      <c r="U709" s="97"/>
      <c r="V709" s="149">
        <f>1/PI()*ATAN('Exhibit4_Impact-Test'!$Y$25*S_RDY_SP)+'Exhibit4_Impact-Test'!$Y$26</f>
        <v>0.60864595780537667</v>
      </c>
      <c r="W709" s="172">
        <f t="shared" si="330"/>
        <v>0.61865945888001983</v>
      </c>
      <c r="X709" s="149">
        <f>1/PI()*ATAN('Exhibit4_Impact-Test'!$Y$25*S_RS_SP)+'Exhibit4_Impact-Test'!$Y$26</f>
        <v>0.84377236380750886</v>
      </c>
      <c r="Y709" s="172">
        <f t="shared" si="331"/>
        <v>0.84925971623018837</v>
      </c>
      <c r="Z709" s="149">
        <f>1/PI()*ATAN('Exhibit4_Impact-Test'!$Y$25*S_5050_SP)+'Exhibit4_Impact-Test'!$Y$26</f>
        <v>0.5</v>
      </c>
      <c r="AA709" s="149">
        <f t="shared" si="332"/>
        <v>0.51055794786370934</v>
      </c>
      <c r="AB709" s="195">
        <f>VLOOKUP(_xlfn.NUMBERVALUE(LEFT(A709,4)),Transactioncosts!$C:$G,5,FALSE)</f>
        <v>59.599999999999994</v>
      </c>
      <c r="AC709" s="174"/>
      <c r="AD709" s="175">
        <f t="shared" si="333"/>
        <v>1.0268779768595269</v>
      </c>
      <c r="AE709" s="149">
        <f t="shared" si="334"/>
        <v>1.0370281074087566</v>
      </c>
      <c r="AF709" s="149">
        <f t="shared" si="335"/>
        <v>1.0221878585775306</v>
      </c>
      <c r="AG709" s="176">
        <f t="shared" si="336"/>
        <v>1.0267677789600536</v>
      </c>
      <c r="AH709" s="149">
        <f t="shared" si="337"/>
        <v>1.0369097296480727</v>
      </c>
      <c r="AI709" s="149">
        <f t="shared" si="338"/>
        <v>1.0221249332082629</v>
      </c>
      <c r="AJ709" s="97"/>
      <c r="AK709" s="171">
        <f t="shared" si="339"/>
        <v>2.6523108755432713E-2</v>
      </c>
      <c r="AL709" s="149">
        <f t="shared" si="340"/>
        <v>3.6359033420817755E-2</v>
      </c>
      <c r="AM709" s="149">
        <f t="shared" si="341"/>
        <v>2.194528954478691E-2</v>
      </c>
      <c r="AN709" s="149">
        <f t="shared" si="346"/>
        <v>3.7476871706445922</v>
      </c>
      <c r="AO709" s="149">
        <f t="shared" si="346"/>
        <v>9.6815185979638638</v>
      </c>
      <c r="AP709" s="149">
        <f t="shared" si="346"/>
        <v>3.4858016510771725</v>
      </c>
      <c r="AQ709" s="97"/>
      <c r="AR709" s="171">
        <f t="shared" si="342"/>
        <v>2.6415789467997868E-2</v>
      </c>
      <c r="AS709" s="149">
        <f t="shared" si="343"/>
        <v>3.6244875938662498E-2</v>
      </c>
      <c r="AT709" s="149">
        <f t="shared" si="344"/>
        <v>2.188372815404438E-2</v>
      </c>
      <c r="AU709" s="175">
        <f t="shared" si="347"/>
        <v>3.6809443258200099</v>
      </c>
      <c r="AV709" s="149">
        <f t="shared" si="348"/>
        <v>8.3539190076126157</v>
      </c>
      <c r="AW709" s="149">
        <f t="shared" si="349"/>
        <v>3.4537710147496146</v>
      </c>
    </row>
    <row r="710" spans="1:49" ht="15" x14ac:dyDescent="0.25">
      <c r="A710" s="130">
        <v>1930.01</v>
      </c>
      <c r="B710" s="138"/>
      <c r="C710" s="166">
        <f>raw_Data!B716</f>
        <v>21.71</v>
      </c>
      <c r="D710" s="167">
        <f>raw_Data!J716</f>
        <v>8.09E-2</v>
      </c>
      <c r="E710" s="167">
        <f>raw_Data!L716</f>
        <v>2.7011732814758993E-3</v>
      </c>
      <c r="F710" s="168">
        <f t="shared" si="324"/>
        <v>21.4</v>
      </c>
      <c r="G710" s="167">
        <f>raw_Data!K716</f>
        <v>3.7803738317757013E-3</v>
      </c>
      <c r="H710" s="167">
        <f t="shared" si="325"/>
        <v>1.4485981308411278E-2</v>
      </c>
      <c r="I710" s="165"/>
      <c r="J710" s="167">
        <f t="shared" si="326"/>
        <v>0.99787838285422947</v>
      </c>
      <c r="K710" s="167">
        <f t="shared" si="345"/>
        <v>5.7955613570537245E-4</v>
      </c>
      <c r="L710" s="93"/>
      <c r="M710" s="171">
        <f t="shared" si="321"/>
        <v>1.0005795561357054</v>
      </c>
      <c r="N710" s="172">
        <f t="shared" si="327"/>
        <v>1.0182663551401869</v>
      </c>
      <c r="O710" s="170">
        <f t="shared" si="322"/>
        <v>709</v>
      </c>
      <c r="P710" s="170">
        <f t="shared" si="323"/>
        <v>711</v>
      </c>
      <c r="Q710" s="169"/>
      <c r="R710" s="149">
        <f t="shared" si="328"/>
        <v>0.16275491524160007</v>
      </c>
      <c r="S710" s="173">
        <f t="shared" si="329"/>
        <v>0.84181419926819168</v>
      </c>
      <c r="T710" s="149">
        <v>0</v>
      </c>
      <c r="U710" s="97"/>
      <c r="V710" s="149">
        <f>1/PI()*ATAN('Exhibit4_Impact-Test'!$Y$25*S_RDY_SP)+'Exhibit4_Impact-Test'!$Y$26</f>
        <v>0.6001698784314613</v>
      </c>
      <c r="W710" s="172">
        <f t="shared" si="330"/>
        <v>0.60436712212820276</v>
      </c>
      <c r="X710" s="149">
        <f>1/PI()*ATAN('Exhibit4_Impact-Test'!$Y$25*S_RS_SP)+'Exhibit4_Impact-Test'!$Y$26</f>
        <v>0.8293976758469761</v>
      </c>
      <c r="Y710" s="172">
        <f t="shared" si="331"/>
        <v>0.831862718569088</v>
      </c>
      <c r="Z710" s="149">
        <f>1/PI()*ATAN('Exhibit4_Impact-Test'!$Y$25*S_5050_SP)+'Exhibit4_Impact-Test'!$Y$26</f>
        <v>0.5</v>
      </c>
      <c r="AA710" s="149">
        <f t="shared" si="332"/>
        <v>0.50438042321746679</v>
      </c>
      <c r="AB710" s="195">
        <f>VLOOKUP(_xlfn.NUMBERVALUE(LEFT(A710,4)),Transactioncosts!$C:$G,5,FALSE)</f>
        <v>62</v>
      </c>
      <c r="AC710" s="174"/>
      <c r="AD710" s="175">
        <f t="shared" si="333"/>
        <v>1.0111946401440668</v>
      </c>
      <c r="AE710" s="149">
        <f t="shared" si="334"/>
        <v>1.0152489461231951</v>
      </c>
      <c r="AF710" s="149">
        <f t="shared" si="335"/>
        <v>1.0094229556379462</v>
      </c>
      <c r="AG710" s="176">
        <f t="shared" si="336"/>
        <v>1.0111586086135183</v>
      </c>
      <c r="AH710" s="149">
        <f t="shared" si="337"/>
        <v>1.0151552579537799</v>
      </c>
      <c r="AI710" s="149">
        <f t="shared" si="338"/>
        <v>1.009395797013998</v>
      </c>
      <c r="AJ710" s="97"/>
      <c r="AK710" s="171">
        <f t="shared" si="339"/>
        <v>1.1132443905967997E-2</v>
      </c>
      <c r="AL710" s="149">
        <f t="shared" si="340"/>
        <v>1.5133849537136963E-2</v>
      </c>
      <c r="AM710" s="149">
        <f t="shared" si="341"/>
        <v>9.3788365298532739E-3</v>
      </c>
      <c r="AN710" s="149">
        <f t="shared" si="346"/>
        <v>3.7588196145505601</v>
      </c>
      <c r="AO710" s="149">
        <f t="shared" si="346"/>
        <v>9.6966524475010001</v>
      </c>
      <c r="AP710" s="149">
        <f t="shared" si="346"/>
        <v>3.4951804876070258</v>
      </c>
      <c r="AQ710" s="97"/>
      <c r="AR710" s="171">
        <f t="shared" si="342"/>
        <v>1.1096810635099529E-2</v>
      </c>
      <c r="AS710" s="149">
        <f t="shared" si="343"/>
        <v>1.504156429728817E-2</v>
      </c>
      <c r="AT710" s="149">
        <f t="shared" si="344"/>
        <v>9.3519310695050761E-3</v>
      </c>
      <c r="AU710" s="175">
        <f t="shared" si="347"/>
        <v>3.6920411364551096</v>
      </c>
      <c r="AV710" s="149">
        <f t="shared" si="348"/>
        <v>8.3689605719099038</v>
      </c>
      <c r="AW710" s="149">
        <f t="shared" si="349"/>
        <v>3.4631229458191197</v>
      </c>
    </row>
    <row r="711" spans="1:49" ht="15" x14ac:dyDescent="0.25">
      <c r="A711" s="130">
        <v>1930.02</v>
      </c>
      <c r="B711" s="138"/>
      <c r="C711" s="166">
        <f>raw_Data!B717</f>
        <v>23.07</v>
      </c>
      <c r="D711" s="167">
        <f>raw_Data!J717</f>
        <v>8.0975000000000005E-2</v>
      </c>
      <c r="E711" s="167">
        <f>raw_Data!L717</f>
        <v>2.7045439242552316E-3</v>
      </c>
      <c r="F711" s="168">
        <f t="shared" si="324"/>
        <v>21.71</v>
      </c>
      <c r="G711" s="167">
        <f>raw_Data!K717</f>
        <v>3.7298479963150622E-3</v>
      </c>
      <c r="H711" s="167">
        <f t="shared" si="325"/>
        <v>6.2643942883463755E-2</v>
      </c>
      <c r="I711" s="165"/>
      <c r="J711" s="167">
        <f t="shared" si="326"/>
        <v>1.0003426346137914</v>
      </c>
      <c r="K711" s="167">
        <f t="shared" si="345"/>
        <v>3.047178538046591E-3</v>
      </c>
      <c r="L711" s="93"/>
      <c r="M711" s="171">
        <f t="shared" si="321"/>
        <v>1.0030471785380466</v>
      </c>
      <c r="N711" s="172">
        <f t="shared" si="327"/>
        <v>1.0663737908797788</v>
      </c>
      <c r="O711" s="170">
        <f t="shared" si="322"/>
        <v>710</v>
      </c>
      <c r="P711" s="170">
        <f t="shared" si="323"/>
        <v>712</v>
      </c>
      <c r="Q711" s="169"/>
      <c r="R711" s="149">
        <f t="shared" si="328"/>
        <v>0.15995510983482703</v>
      </c>
      <c r="S711" s="173">
        <f t="shared" si="329"/>
        <v>0.95866296610969692</v>
      </c>
      <c r="T711" s="149">
        <v>0</v>
      </c>
      <c r="U711" s="97"/>
      <c r="V711" s="149">
        <f>1/PI()*ATAN('Exhibit4_Impact-Test'!$Y$25*S_RDY_SP)+'Exhibit4_Impact-Test'!$Y$26</f>
        <v>0.59855558494295069</v>
      </c>
      <c r="W711" s="172">
        <f t="shared" si="330"/>
        <v>0.61317350542317461</v>
      </c>
      <c r="X711" s="149">
        <f>1/PI()*ATAN('Exhibit4_Impact-Test'!$Y$25*S_RS_SP)+'Exhibit4_Impact-Test'!$Y$26</f>
        <v>0.84697371363605911</v>
      </c>
      <c r="Y711" s="172">
        <f t="shared" si="331"/>
        <v>0.85474114533161361</v>
      </c>
      <c r="Z711" s="149">
        <f>1/PI()*ATAN('Exhibit4_Impact-Test'!$Y$25*S_5050_SP)+'Exhibit4_Impact-Test'!$Y$26</f>
        <v>0.5</v>
      </c>
      <c r="AA711" s="149">
        <f t="shared" si="332"/>
        <v>0.51530056312311068</v>
      </c>
      <c r="AB711" s="195">
        <f>VLOOKUP(_xlfn.NUMBERVALUE(LEFT(A711,4)),Transactioncosts!$C:$G,5,FALSE)</f>
        <v>62</v>
      </c>
      <c r="AC711" s="174"/>
      <c r="AD711" s="175">
        <f t="shared" si="333"/>
        <v>1.0409516760307076</v>
      </c>
      <c r="AE711" s="149">
        <f t="shared" si="334"/>
        <v>1.0566831545651145</v>
      </c>
      <c r="AF711" s="149">
        <f t="shared" si="335"/>
        <v>1.0347104847089126</v>
      </c>
      <c r="AG711" s="176">
        <f t="shared" si="336"/>
        <v>1.0407520326258768</v>
      </c>
      <c r="AH711" s="149">
        <f t="shared" si="337"/>
        <v>1.0566129424180744</v>
      </c>
      <c r="AI711" s="149">
        <f t="shared" si="338"/>
        <v>1.0346156212175492</v>
      </c>
      <c r="AJ711" s="97"/>
      <c r="AK711" s="171">
        <f t="shared" si="339"/>
        <v>4.0135367835575503E-2</v>
      </c>
      <c r="AL711" s="149">
        <f t="shared" si="340"/>
        <v>5.5134902788726091E-2</v>
      </c>
      <c r="AM711" s="149">
        <f t="shared" si="341"/>
        <v>3.4121662668094903E-2</v>
      </c>
      <c r="AN711" s="149">
        <f t="shared" si="346"/>
        <v>3.7989549823861357</v>
      </c>
      <c r="AO711" s="149">
        <f t="shared" si="346"/>
        <v>9.7517873502897263</v>
      </c>
      <c r="AP711" s="149">
        <f t="shared" si="346"/>
        <v>3.5293021502751207</v>
      </c>
      <c r="AQ711" s="97"/>
      <c r="AR711" s="171">
        <f t="shared" si="342"/>
        <v>3.9943560130557082E-2</v>
      </c>
      <c r="AS711" s="149">
        <f t="shared" si="343"/>
        <v>5.5068454791054364E-2</v>
      </c>
      <c r="AT711" s="149">
        <f t="shared" si="344"/>
        <v>3.4029977272392299E-2</v>
      </c>
      <c r="AU711" s="175">
        <f t="shared" si="347"/>
        <v>3.7319846965856667</v>
      </c>
      <c r="AV711" s="149">
        <f t="shared" si="348"/>
        <v>8.4240290267009588</v>
      </c>
      <c r="AW711" s="149">
        <f t="shared" si="349"/>
        <v>3.4971529230915119</v>
      </c>
    </row>
    <row r="712" spans="1:49" ht="15" x14ac:dyDescent="0.25">
      <c r="A712" s="130">
        <v>1930.03</v>
      </c>
      <c r="B712" s="138"/>
      <c r="C712" s="166">
        <f>raw_Data!B718</f>
        <v>23.94</v>
      </c>
      <c r="D712" s="167">
        <f>raw_Data!J718</f>
        <v>8.1041666666666665E-2</v>
      </c>
      <c r="E712" s="167">
        <f>raw_Data!L718</f>
        <v>2.7079144424027035E-3</v>
      </c>
      <c r="F712" s="168">
        <f t="shared" si="324"/>
        <v>23.07</v>
      </c>
      <c r="G712" s="167">
        <f>raw_Data!K718</f>
        <v>3.5128594133795694E-3</v>
      </c>
      <c r="H712" s="167">
        <f t="shared" si="325"/>
        <v>3.7711313394018342E-2</v>
      </c>
      <c r="I712" s="165"/>
      <c r="J712" s="167">
        <f t="shared" si="326"/>
        <v>1.0003425565083872</v>
      </c>
      <c r="K712" s="167">
        <f t="shared" si="345"/>
        <v>3.0504709507899186E-3</v>
      </c>
      <c r="L712" s="93"/>
      <c r="M712" s="171">
        <f t="shared" si="321"/>
        <v>1.0030504709507899</v>
      </c>
      <c r="N712" s="172">
        <f t="shared" si="327"/>
        <v>1.0412241728073979</v>
      </c>
      <c r="O712" s="170">
        <f t="shared" si="322"/>
        <v>711</v>
      </c>
      <c r="P712" s="170">
        <f t="shared" si="323"/>
        <v>713</v>
      </c>
      <c r="Q712" s="169"/>
      <c r="R712" s="149">
        <f t="shared" si="328"/>
        <v>0.13000853334244741</v>
      </c>
      <c r="S712" s="173">
        <f t="shared" si="329"/>
        <v>0.93308210925832813</v>
      </c>
      <c r="T712" s="149">
        <v>0</v>
      </c>
      <c r="U712" s="97"/>
      <c r="V712" s="149">
        <f>1/PI()*ATAN('Exhibit4_Impact-Test'!$Y$25*S_RDY_SP)+'Exhibit4_Impact-Test'!$Y$26</f>
        <v>0.58097295625690304</v>
      </c>
      <c r="W712" s="172">
        <f t="shared" si="330"/>
        <v>0.59003740998148657</v>
      </c>
      <c r="X712" s="149">
        <f>1/PI()*ATAN('Exhibit4_Impact-Test'!$Y$25*S_RS_SP)+'Exhibit4_Impact-Test'!$Y$26</f>
        <v>0.84341660548641251</v>
      </c>
      <c r="Y712" s="172">
        <f t="shared" si="331"/>
        <v>0.84828637301468024</v>
      </c>
      <c r="Z712" s="149">
        <f>1/PI()*ATAN('Exhibit4_Impact-Test'!$Y$25*S_5050_SP)+'Exhibit4_Impact-Test'!$Y$26</f>
        <v>0.5</v>
      </c>
      <c r="AA712" s="149">
        <f t="shared" si="332"/>
        <v>0.50933673515277511</v>
      </c>
      <c r="AB712" s="195">
        <f>VLOOKUP(_xlfn.NUMBERVALUE(LEFT(A712,4)),Transactioncosts!$C:$G,5,FALSE)</f>
        <v>62</v>
      </c>
      <c r="AC712" s="174"/>
      <c r="AD712" s="175">
        <f t="shared" si="333"/>
        <v>1.0252283593696931</v>
      </c>
      <c r="AE712" s="149">
        <f t="shared" si="334"/>
        <v>1.0352468049895405</v>
      </c>
      <c r="AF712" s="149">
        <f t="shared" si="335"/>
        <v>1.0221373218790939</v>
      </c>
      <c r="AG712" s="176">
        <f t="shared" si="336"/>
        <v>1.0251033701132539</v>
      </c>
      <c r="AH712" s="149">
        <f t="shared" si="337"/>
        <v>1.0352390309887249</v>
      </c>
      <c r="AI712" s="149">
        <f t="shared" si="338"/>
        <v>1.0220794341211468</v>
      </c>
      <c r="AJ712" s="97"/>
      <c r="AK712" s="171">
        <f t="shared" si="339"/>
        <v>2.4915377405416488E-2</v>
      </c>
      <c r="AL712" s="149">
        <f t="shared" si="340"/>
        <v>3.463985721761368E-2</v>
      </c>
      <c r="AM712" s="149">
        <f t="shared" si="341"/>
        <v>2.1895848586048931E-2</v>
      </c>
      <c r="AN712" s="149">
        <f t="shared" si="346"/>
        <v>3.823870359791552</v>
      </c>
      <c r="AO712" s="149">
        <f t="shared" si="346"/>
        <v>9.7864272075073409</v>
      </c>
      <c r="AP712" s="149">
        <f t="shared" si="346"/>
        <v>3.5511979988611695</v>
      </c>
      <c r="AQ712" s="97"/>
      <c r="AR712" s="171">
        <f t="shared" si="342"/>
        <v>2.4793456396443397E-2</v>
      </c>
      <c r="AS712" s="149">
        <f t="shared" si="343"/>
        <v>3.4632347868184206E-2</v>
      </c>
      <c r="AT712" s="149">
        <f t="shared" si="344"/>
        <v>2.1839212950133427E-2</v>
      </c>
      <c r="AU712" s="175">
        <f t="shared" si="347"/>
        <v>3.7567781529821103</v>
      </c>
      <c r="AV712" s="149">
        <f t="shared" si="348"/>
        <v>8.458661374569143</v>
      </c>
      <c r="AW712" s="149">
        <f t="shared" si="349"/>
        <v>3.5189921360416454</v>
      </c>
    </row>
    <row r="713" spans="1:49" ht="15" x14ac:dyDescent="0.25">
      <c r="A713" s="130">
        <v>1930.04</v>
      </c>
      <c r="B713" s="138"/>
      <c r="C713" s="166">
        <f>raw_Data!B719</f>
        <v>25.46</v>
      </c>
      <c r="D713" s="167">
        <f>raw_Data!J719</f>
        <v>8.1108333333333338E-2</v>
      </c>
      <c r="E713" s="167">
        <f>raw_Data!L719</f>
        <v>2.7112848359276409E-3</v>
      </c>
      <c r="F713" s="168">
        <f t="shared" si="324"/>
        <v>23.94</v>
      </c>
      <c r="G713" s="167">
        <f>raw_Data!K719</f>
        <v>3.3879838485101643E-3</v>
      </c>
      <c r="H713" s="167">
        <f t="shared" si="325"/>
        <v>6.3492063492063489E-2</v>
      </c>
      <c r="I713" s="165"/>
      <c r="J713" s="167">
        <f t="shared" si="326"/>
        <v>1.0003424784284485</v>
      </c>
      <c r="K713" s="167">
        <f t="shared" si="345"/>
        <v>3.0537632643761192E-3</v>
      </c>
      <c r="L713" s="93"/>
      <c r="M713" s="171">
        <f t="shared" si="321"/>
        <v>1.0030537632643761</v>
      </c>
      <c r="N713" s="172">
        <f t="shared" si="327"/>
        <v>1.0668800473405735</v>
      </c>
      <c r="O713" s="170">
        <f t="shared" si="322"/>
        <v>712</v>
      </c>
      <c r="P713" s="170">
        <f t="shared" si="323"/>
        <v>714</v>
      </c>
      <c r="Q713" s="169"/>
      <c r="R713" s="149">
        <f t="shared" si="328"/>
        <v>0.11156180330653444</v>
      </c>
      <c r="S713" s="173">
        <f t="shared" si="329"/>
        <v>0.95909493436563731</v>
      </c>
      <c r="T713" s="149">
        <v>0</v>
      </c>
      <c r="U713" s="97"/>
      <c r="V713" s="149">
        <f>1/PI()*ATAN('Exhibit4_Impact-Test'!$Y$25*S_RDY_SP)+'Exhibit4_Impact-Test'!$Y$26</f>
        <v>0.56987785249129197</v>
      </c>
      <c r="W713" s="172">
        <f t="shared" si="330"/>
        <v>0.58492933134833858</v>
      </c>
      <c r="X713" s="149">
        <f>1/PI()*ATAN('Exhibit4_Impact-Test'!$Y$25*S_RS_SP)+'Exhibit4_Impact-Test'!$Y$26</f>
        <v>0.84703250191540058</v>
      </c>
      <c r="Y713" s="172">
        <f t="shared" si="331"/>
        <v>0.85485554758561699</v>
      </c>
      <c r="Z713" s="149">
        <f>1/PI()*ATAN('Exhibit4_Impact-Test'!$Y$25*S_5050_SP)+'Exhibit4_Impact-Test'!$Y$26</f>
        <v>0.5</v>
      </c>
      <c r="AA713" s="149">
        <f t="shared" si="332"/>
        <v>0.515417469812125</v>
      </c>
      <c r="AB713" s="195">
        <f>VLOOKUP(_xlfn.NUMBERVALUE(LEFT(A713,4)),Transactioncosts!$C:$G,5,FALSE)</f>
        <v>62</v>
      </c>
      <c r="AC713" s="174"/>
      <c r="AD713" s="175">
        <f t="shared" si="333"/>
        <v>1.0394269489662187</v>
      </c>
      <c r="AE713" s="149">
        <f t="shared" si="334"/>
        <v>1.0571167003534008</v>
      </c>
      <c r="AF713" s="149">
        <f t="shared" si="335"/>
        <v>1.0349669053024748</v>
      </c>
      <c r="AG713" s="176">
        <f t="shared" si="336"/>
        <v>1.0392170059047952</v>
      </c>
      <c r="AH713" s="149">
        <f t="shared" si="337"/>
        <v>1.0527671380761272</v>
      </c>
      <c r="AI713" s="149">
        <f t="shared" si="338"/>
        <v>1.0348713169896397</v>
      </c>
      <c r="AJ713" s="97"/>
      <c r="AK713" s="171">
        <f t="shared" si="339"/>
        <v>3.866955068174268E-2</v>
      </c>
      <c r="AL713" s="149">
        <f t="shared" si="340"/>
        <v>5.5545107939754729E-2</v>
      </c>
      <c r="AM713" s="149">
        <f t="shared" si="341"/>
        <v>3.4369450652939067E-2</v>
      </c>
      <c r="AN713" s="149">
        <f t="shared" si="346"/>
        <v>3.8625399104732945</v>
      </c>
      <c r="AO713" s="149">
        <f t="shared" si="346"/>
        <v>9.8419723154470962</v>
      </c>
      <c r="AP713" s="149">
        <f t="shared" si="346"/>
        <v>3.5855674495141088</v>
      </c>
      <c r="AQ713" s="97"/>
      <c r="AR713" s="171">
        <f t="shared" si="342"/>
        <v>3.8467550659905918E-2</v>
      </c>
      <c r="AS713" s="149">
        <f t="shared" si="343"/>
        <v>5.1422067268288067E-2</v>
      </c>
      <c r="AT713" s="149">
        <f t="shared" si="344"/>
        <v>3.4277087576565717E-2</v>
      </c>
      <c r="AU713" s="175">
        <f t="shared" si="347"/>
        <v>3.7952457036420162</v>
      </c>
      <c r="AV713" s="149">
        <f t="shared" si="348"/>
        <v>8.5100834418374305</v>
      </c>
      <c r="AW713" s="149">
        <f t="shared" si="349"/>
        <v>3.5532692236182113</v>
      </c>
    </row>
    <row r="714" spans="1:49" ht="15" x14ac:dyDescent="0.25">
      <c r="A714" s="130">
        <v>1930.05</v>
      </c>
      <c r="B714" s="138"/>
      <c r="C714" s="166">
        <f>raw_Data!B720</f>
        <v>23.94</v>
      </c>
      <c r="D714" s="167">
        <f>raw_Data!J720</f>
        <v>8.118333333333333E-2</v>
      </c>
      <c r="E714" s="167">
        <f>raw_Data!L720</f>
        <v>2.7146551048402578E-3</v>
      </c>
      <c r="F714" s="168">
        <f t="shared" si="324"/>
        <v>25.46</v>
      </c>
      <c r="G714" s="167">
        <f>raw_Data!K720</f>
        <v>3.1886619533909397E-3</v>
      </c>
      <c r="H714" s="167">
        <f t="shared" si="325"/>
        <v>-5.9701492537313383E-2</v>
      </c>
      <c r="I714" s="165"/>
      <c r="J714" s="167">
        <f t="shared" si="326"/>
        <v>1.0003424003740553</v>
      </c>
      <c r="K714" s="167">
        <f t="shared" si="345"/>
        <v>3.0570554788955651E-3</v>
      </c>
      <c r="L714" s="93"/>
      <c r="M714" s="171">
        <f t="shared" si="321"/>
        <v>1.0030570554788956</v>
      </c>
      <c r="N714" s="172">
        <f t="shared" si="327"/>
        <v>0.94348716941607746</v>
      </c>
      <c r="O714" s="170">
        <f t="shared" si="322"/>
        <v>713</v>
      </c>
      <c r="P714" s="170">
        <f t="shared" si="323"/>
        <v>715</v>
      </c>
      <c r="Q714" s="169"/>
      <c r="R714" s="149">
        <f t="shared" si="328"/>
        <v>8.0912105568062914E-2</v>
      </c>
      <c r="S714" s="173">
        <f t="shared" si="329"/>
        <v>-0.95655881776076701</v>
      </c>
      <c r="T714" s="149">
        <v>0</v>
      </c>
      <c r="U714" s="97"/>
      <c r="V714" s="149">
        <f>1/PI()*ATAN('Exhibit4_Impact-Test'!$Y$25*S_RDY_SP)+'Exhibit4_Impact-Test'!$Y$26</f>
        <v>0.55106754724775375</v>
      </c>
      <c r="W714" s="172">
        <f t="shared" si="330"/>
        <v>0.53587824247184412</v>
      </c>
      <c r="X714" s="149">
        <f>1/PI()*ATAN('Exhibit4_Impact-Test'!$Y$25*S_RS_SP)+'Exhibit4_Impact-Test'!$Y$26</f>
        <v>0.1533132447995571</v>
      </c>
      <c r="Y714" s="172">
        <f t="shared" si="331"/>
        <v>0.14553331022625701</v>
      </c>
      <c r="Z714" s="149">
        <f>1/PI()*ATAN('Exhibit4_Impact-Test'!$Y$25*S_5050_SP)+'Exhibit4_Impact-Test'!$Y$26</f>
        <v>0.5</v>
      </c>
      <c r="AA714" s="149">
        <f t="shared" si="332"/>
        <v>0.48469855313304472</v>
      </c>
      <c r="AB714" s="195">
        <f>VLOOKUP(_xlfn.NUMBERVALUE(LEFT(A714,4)),Transactioncosts!$C:$G,5,FALSE)</f>
        <v>62</v>
      </c>
      <c r="AC714" s="174"/>
      <c r="AD714" s="175">
        <f t="shared" si="333"/>
        <v>0.97023002447643025</v>
      </c>
      <c r="AE714" s="149">
        <f t="shared" si="334"/>
        <v>0.99392420295426509</v>
      </c>
      <c r="AF714" s="149">
        <f t="shared" si="335"/>
        <v>0.97327211244748657</v>
      </c>
      <c r="AG714" s="176">
        <f t="shared" si="336"/>
        <v>0.97002060293076087</v>
      </c>
      <c r="AH714" s="149">
        <f t="shared" si="337"/>
        <v>0.99389040562228825</v>
      </c>
      <c r="AI714" s="149">
        <f t="shared" si="338"/>
        <v>0.97317724347691148</v>
      </c>
      <c r="AJ714" s="97"/>
      <c r="AK714" s="171">
        <f t="shared" si="339"/>
        <v>-3.0222096962135309E-2</v>
      </c>
      <c r="AL714" s="149">
        <f t="shared" si="340"/>
        <v>-6.0943298062647441E-3</v>
      </c>
      <c r="AM714" s="149">
        <f t="shared" si="341"/>
        <v>-2.7091572536482689E-2</v>
      </c>
      <c r="AN714" s="149">
        <f t="shared" si="346"/>
        <v>3.8323178135111591</v>
      </c>
      <c r="AO714" s="149">
        <f t="shared" si="346"/>
        <v>9.8358779856408312</v>
      </c>
      <c r="AP714" s="149">
        <f t="shared" si="346"/>
        <v>3.5584758769776261</v>
      </c>
      <c r="AQ714" s="97"/>
      <c r="AR714" s="171">
        <f t="shared" si="342"/>
        <v>-3.0437967575471996E-2</v>
      </c>
      <c r="AS714" s="149">
        <f t="shared" si="343"/>
        <v>-6.1283343173839126E-3</v>
      </c>
      <c r="AT714" s="149">
        <f t="shared" si="344"/>
        <v>-2.7189051538812199E-2</v>
      </c>
      <c r="AU714" s="175">
        <f t="shared" si="347"/>
        <v>3.7648077360665444</v>
      </c>
      <c r="AV714" s="149">
        <f t="shared" si="348"/>
        <v>8.5039551075200457</v>
      </c>
      <c r="AW714" s="149">
        <f t="shared" si="349"/>
        <v>3.5260801720793991</v>
      </c>
    </row>
    <row r="715" spans="1:49" ht="15" x14ac:dyDescent="0.25">
      <c r="A715" s="130">
        <v>1930.06</v>
      </c>
      <c r="B715" s="138"/>
      <c r="C715" s="166">
        <f>raw_Data!B721</f>
        <v>21.52</v>
      </c>
      <c r="D715" s="167">
        <f>raw_Data!J721</f>
        <v>8.1250000000000003E-2</v>
      </c>
      <c r="E715" s="167">
        <f>raw_Data!L721</f>
        <v>2.7180252491498802E-3</v>
      </c>
      <c r="F715" s="168">
        <f t="shared" si="324"/>
        <v>23.94</v>
      </c>
      <c r="G715" s="167">
        <f>raw_Data!K721</f>
        <v>3.3939014202172095E-3</v>
      </c>
      <c r="H715" s="167">
        <f t="shared" si="325"/>
        <v>-0.10108604845446956</v>
      </c>
      <c r="I715" s="165"/>
      <c r="J715" s="167">
        <f t="shared" si="326"/>
        <v>1.0003423223451076</v>
      </c>
      <c r="K715" s="167">
        <f t="shared" si="345"/>
        <v>3.0603475942574399E-3</v>
      </c>
      <c r="L715" s="93"/>
      <c r="M715" s="171">
        <f t="shared" si="321"/>
        <v>1.0030603475942574</v>
      </c>
      <c r="N715" s="172">
        <f t="shared" si="327"/>
        <v>0.90230785296574767</v>
      </c>
      <c r="O715" s="170">
        <f t="shared" si="322"/>
        <v>714</v>
      </c>
      <c r="P715" s="170">
        <f t="shared" si="323"/>
        <v>716</v>
      </c>
      <c r="Q715" s="169"/>
      <c r="R715" s="149">
        <f t="shared" si="328"/>
        <v>0.11119587951599769</v>
      </c>
      <c r="S715" s="173">
        <f t="shared" si="329"/>
        <v>-0.97384743058808698</v>
      </c>
      <c r="T715" s="149">
        <v>0</v>
      </c>
      <c r="U715" s="97"/>
      <c r="V715" s="149">
        <f>1/PI()*ATAN('Exhibit4_Impact-Test'!$Y$25*S_RDY_SP)+'Exhibit4_Impact-Test'!$Y$26</f>
        <v>0.56965591112819536</v>
      </c>
      <c r="W715" s="172">
        <f t="shared" si="330"/>
        <v>0.54353751884475809</v>
      </c>
      <c r="X715" s="149">
        <f>1/PI()*ATAN('Exhibit4_Impact-Test'!$Y$25*S_RS_SP)+'Exhibit4_Impact-Test'!$Y$26</f>
        <v>0.15098449280317466</v>
      </c>
      <c r="Y715" s="172">
        <f t="shared" si="331"/>
        <v>0.13791034092610061</v>
      </c>
      <c r="Z715" s="149">
        <f>1/PI()*ATAN('Exhibit4_Impact-Test'!$Y$25*S_5050_SP)+'Exhibit4_Impact-Test'!$Y$26</f>
        <v>0.5</v>
      </c>
      <c r="AA715" s="149">
        <f t="shared" si="332"/>
        <v>0.47356088587001249</v>
      </c>
      <c r="AB715" s="195">
        <f>VLOOKUP(_xlfn.NUMBERVALUE(LEFT(A715,4)),Transactioncosts!$C:$G,5,FALSE)</f>
        <v>62</v>
      </c>
      <c r="AC715" s="174"/>
      <c r="AD715" s="175">
        <f t="shared" si="333"/>
        <v>0.94566609346821506</v>
      </c>
      <c r="AE715" s="149">
        <f t="shared" si="334"/>
        <v>0.98784828329411734</v>
      </c>
      <c r="AF715" s="149">
        <f t="shared" si="335"/>
        <v>0.95268410028000261</v>
      </c>
      <c r="AG715" s="176">
        <f t="shared" si="336"/>
        <v>0.94531318057326885</v>
      </c>
      <c r="AH715" s="149">
        <f t="shared" si="337"/>
        <v>0.98769050029901273</v>
      </c>
      <c r="AI715" s="149">
        <f t="shared" si="338"/>
        <v>0.95252017777239673</v>
      </c>
      <c r="AJ715" s="97"/>
      <c r="AK715" s="171">
        <f t="shared" si="339"/>
        <v>-5.5865738973181069E-2</v>
      </c>
      <c r="AL715" s="149">
        <f t="shared" si="340"/>
        <v>-1.2226152444633527E-2</v>
      </c>
      <c r="AM715" s="149">
        <f t="shared" si="341"/>
        <v>-4.8471909523811876E-2</v>
      </c>
      <c r="AN715" s="149">
        <f t="shared" si="346"/>
        <v>3.7764520745379779</v>
      </c>
      <c r="AO715" s="149">
        <f t="shared" si="346"/>
        <v>9.8236518331961982</v>
      </c>
      <c r="AP715" s="149">
        <f t="shared" si="346"/>
        <v>3.5100039674538142</v>
      </c>
      <c r="AQ715" s="97"/>
      <c r="AR715" s="171">
        <f t="shared" si="342"/>
        <v>-5.6238998377859097E-2</v>
      </c>
      <c r="AS715" s="149">
        <f t="shared" si="343"/>
        <v>-1.2385889116725708E-2</v>
      </c>
      <c r="AT715" s="149">
        <f t="shared" si="344"/>
        <v>-4.8643988192644122E-2</v>
      </c>
      <c r="AU715" s="175">
        <f t="shared" si="347"/>
        <v>3.7085687376886853</v>
      </c>
      <c r="AV715" s="149">
        <f t="shared" si="348"/>
        <v>8.4915692184033205</v>
      </c>
      <c r="AW715" s="149">
        <f t="shared" si="349"/>
        <v>3.4774361838867551</v>
      </c>
    </row>
    <row r="716" spans="1:49" ht="15" x14ac:dyDescent="0.25">
      <c r="A716" s="130">
        <v>1930.07</v>
      </c>
      <c r="B716" s="138"/>
      <c r="C716" s="166">
        <f>raw_Data!B722</f>
        <v>21.06</v>
      </c>
      <c r="D716" s="167">
        <f>raw_Data!J722</f>
        <v>8.1316666666666662E-2</v>
      </c>
      <c r="E716" s="167">
        <f>raw_Data!L722</f>
        <v>2.7213952688660559E-3</v>
      </c>
      <c r="F716" s="168">
        <f t="shared" si="324"/>
        <v>21.52</v>
      </c>
      <c r="G716" s="167">
        <f>raw_Data!K722</f>
        <v>3.7786555142503096E-3</v>
      </c>
      <c r="H716" s="167">
        <f t="shared" si="325"/>
        <v>-2.1375464684014855E-2</v>
      </c>
      <c r="I716" s="165"/>
      <c r="J716" s="167">
        <f t="shared" si="326"/>
        <v>1.0003422443416174</v>
      </c>
      <c r="K716" s="167">
        <f t="shared" si="345"/>
        <v>3.063639610483504E-3</v>
      </c>
      <c r="L716" s="93"/>
      <c r="M716" s="171">
        <f t="shared" si="321"/>
        <v>1.0030636396104835</v>
      </c>
      <c r="N716" s="172">
        <f t="shared" si="327"/>
        <v>0.98240319083023542</v>
      </c>
      <c r="O716" s="170">
        <f t="shared" si="322"/>
        <v>715</v>
      </c>
      <c r="P716" s="170">
        <f t="shared" si="323"/>
        <v>717</v>
      </c>
      <c r="Q716" s="169"/>
      <c r="R716" s="149">
        <f t="shared" si="328"/>
        <v>0.16325725454690862</v>
      </c>
      <c r="S716" s="173">
        <f t="shared" si="329"/>
        <v>-0.88718839584096476</v>
      </c>
      <c r="T716" s="149">
        <v>0</v>
      </c>
      <c r="U716" s="97"/>
      <c r="V716" s="149">
        <f>1/PI()*ATAN('Exhibit4_Impact-Test'!$Y$25*S_RDY_SP)+'Exhibit4_Impact-Test'!$Y$26</f>
        <v>0.60045895351350054</v>
      </c>
      <c r="W716" s="172">
        <f t="shared" si="330"/>
        <v>0.59545560475150983</v>
      </c>
      <c r="X716" s="149">
        <f>1/PI()*ATAN('Exhibit4_Impact-Test'!$Y$25*S_RS_SP)+'Exhibit4_Impact-Test'!$Y$26</f>
        <v>0.16335921110425583</v>
      </c>
      <c r="Y716" s="172">
        <f t="shared" si="331"/>
        <v>0.16053460633598782</v>
      </c>
      <c r="Z716" s="149">
        <f>1/PI()*ATAN('Exhibit4_Impact-Test'!$Y$25*S_5050_SP)+'Exhibit4_Impact-Test'!$Y$26</f>
        <v>0.5</v>
      </c>
      <c r="AA716" s="149">
        <f t="shared" si="332"/>
        <v>0.49479708034818637</v>
      </c>
      <c r="AB716" s="195">
        <f>VLOOKUP(_xlfn.NUMBERVALUE(LEFT(A716,4)),Transactioncosts!$C:$G,5,FALSE)</f>
        <v>62</v>
      </c>
      <c r="AC716" s="174"/>
      <c r="AD716" s="175">
        <f t="shared" si="333"/>
        <v>0.99065788815677647</v>
      </c>
      <c r="AE716" s="149">
        <f t="shared" si="334"/>
        <v>0.99968856499668224</v>
      </c>
      <c r="AF716" s="149">
        <f t="shared" si="335"/>
        <v>0.99273341522035952</v>
      </c>
      <c r="AG716" s="176">
        <f t="shared" si="336"/>
        <v>0.99059020446934987</v>
      </c>
      <c r="AH716" s="149">
        <f t="shared" si="337"/>
        <v>0.99960847248613627</v>
      </c>
      <c r="AI716" s="149">
        <f t="shared" si="338"/>
        <v>0.99270115711851825</v>
      </c>
      <c r="AJ716" s="97"/>
      <c r="AK716" s="171">
        <f t="shared" si="339"/>
        <v>-9.3860230664171741E-3</v>
      </c>
      <c r="AL716" s="149">
        <f t="shared" si="340"/>
        <v>-3.1148350926963621E-4</v>
      </c>
      <c r="AM716" s="149">
        <f t="shared" si="341"/>
        <v>-7.2931150077178743E-3</v>
      </c>
      <c r="AN716" s="149">
        <f t="shared" si="346"/>
        <v>3.7670660514715606</v>
      </c>
      <c r="AO716" s="149">
        <f t="shared" si="346"/>
        <v>9.8233403496869283</v>
      </c>
      <c r="AP716" s="149">
        <f t="shared" si="346"/>
        <v>3.5027108524460964</v>
      </c>
      <c r="AQ716" s="97"/>
      <c r="AR716" s="171">
        <f t="shared" si="342"/>
        <v>-9.4543473592756389E-3</v>
      </c>
      <c r="AS716" s="149">
        <f t="shared" si="343"/>
        <v>-3.9160418077291073E-4</v>
      </c>
      <c r="AT716" s="149">
        <f t="shared" si="344"/>
        <v>-7.3256097595404968E-3</v>
      </c>
      <c r="AU716" s="175">
        <f t="shared" si="347"/>
        <v>3.6991143903294095</v>
      </c>
      <c r="AV716" s="149">
        <f t="shared" si="348"/>
        <v>8.491177614222547</v>
      </c>
      <c r="AW716" s="149">
        <f t="shared" si="349"/>
        <v>3.4701105741272147</v>
      </c>
    </row>
    <row r="717" spans="1:49" ht="15" x14ac:dyDescent="0.25">
      <c r="A717" s="130">
        <v>1930.08</v>
      </c>
      <c r="B717" s="138"/>
      <c r="C717" s="166">
        <f>raw_Data!B723</f>
        <v>20.79</v>
      </c>
      <c r="D717" s="167">
        <f>raw_Data!J723</f>
        <v>8.1391666666666668E-2</v>
      </c>
      <c r="E717" s="167">
        <f>raw_Data!L723</f>
        <v>2.7247651639985548E-3</v>
      </c>
      <c r="F717" s="168">
        <f t="shared" si="324"/>
        <v>21.06</v>
      </c>
      <c r="G717" s="167">
        <f>raw_Data!K723</f>
        <v>3.8647515036403929E-3</v>
      </c>
      <c r="H717" s="167">
        <f t="shared" si="325"/>
        <v>-1.2820512820512775E-2</v>
      </c>
      <c r="I717" s="165"/>
      <c r="J717" s="167">
        <f t="shared" si="326"/>
        <v>1.0003421663635979</v>
      </c>
      <c r="K717" s="167">
        <f t="shared" si="345"/>
        <v>3.066931527596406E-3</v>
      </c>
      <c r="L717" s="93"/>
      <c r="M717" s="171">
        <f t="shared" si="321"/>
        <v>1.0030669315275964</v>
      </c>
      <c r="N717" s="172">
        <f t="shared" si="327"/>
        <v>0.99104423868312752</v>
      </c>
      <c r="O717" s="170">
        <f t="shared" si="322"/>
        <v>716</v>
      </c>
      <c r="P717" s="170">
        <f t="shared" si="323"/>
        <v>718</v>
      </c>
      <c r="Q717" s="169"/>
      <c r="R717" s="149">
        <f t="shared" si="328"/>
        <v>0.17360017537829894</v>
      </c>
      <c r="S717" s="173">
        <f t="shared" si="329"/>
        <v>-0.82489953915466607</v>
      </c>
      <c r="T717" s="149">
        <v>0</v>
      </c>
      <c r="U717" s="97"/>
      <c r="V717" s="149">
        <f>1/PI()*ATAN('Exhibit4_Impact-Test'!$Y$25*S_RDY_SP)+'Exhibit4_Impact-Test'!$Y$26</f>
        <v>0.6063723285299949</v>
      </c>
      <c r="W717" s="172">
        <f t="shared" si="330"/>
        <v>0.60349052223427724</v>
      </c>
      <c r="X717" s="149">
        <f>1/PI()*ATAN('Exhibit4_Impact-Test'!$Y$25*S_RS_SP)+'Exhibit4_Impact-Test'!$Y$26</f>
        <v>0.17345275319824988</v>
      </c>
      <c r="Y717" s="172">
        <f t="shared" si="331"/>
        <v>0.17173078726524429</v>
      </c>
      <c r="Z717" s="149">
        <f>1/PI()*ATAN('Exhibit4_Impact-Test'!$Y$25*S_5050_SP)+'Exhibit4_Impact-Test'!$Y$26</f>
        <v>0.5</v>
      </c>
      <c r="AA717" s="149">
        <f t="shared" si="332"/>
        <v>0.49698545070503808</v>
      </c>
      <c r="AB717" s="195">
        <f>VLOOKUP(_xlfn.NUMBERVALUE(LEFT(A717,4)),Transactioncosts!$C:$G,5,FALSE)</f>
        <v>62</v>
      </c>
      <c r="AC717" s="174"/>
      <c r="AD717" s="175">
        <f t="shared" si="333"/>
        <v>0.99577670327229484</v>
      </c>
      <c r="AE717" s="149">
        <f t="shared" si="334"/>
        <v>1.0009815623528664</v>
      </c>
      <c r="AF717" s="149">
        <f t="shared" si="335"/>
        <v>0.99705558510536196</v>
      </c>
      <c r="AG717" s="176">
        <f t="shared" si="336"/>
        <v>0.99573761438859143</v>
      </c>
      <c r="AH717" s="149">
        <f t="shared" si="337"/>
        <v>0.99952164262914411</v>
      </c>
      <c r="AI717" s="149">
        <f t="shared" si="338"/>
        <v>0.99703689489973324</v>
      </c>
      <c r="AJ717" s="97"/>
      <c r="AK717" s="171">
        <f t="shared" si="339"/>
        <v>-4.2322400343707562E-3</v>
      </c>
      <c r="AL717" s="149">
        <f t="shared" si="340"/>
        <v>9.8108093554177172E-4</v>
      </c>
      <c r="AM717" s="149">
        <f t="shared" si="341"/>
        <v>-2.9487582119546068E-3</v>
      </c>
      <c r="AN717" s="149">
        <f t="shared" si="346"/>
        <v>3.76283381143719</v>
      </c>
      <c r="AO717" s="149">
        <f t="shared" si="346"/>
        <v>9.8243214306224704</v>
      </c>
      <c r="AP717" s="149">
        <f t="shared" si="346"/>
        <v>3.4997620942341419</v>
      </c>
      <c r="AQ717" s="97"/>
      <c r="AR717" s="171">
        <f t="shared" si="342"/>
        <v>-4.271495472668925E-3</v>
      </c>
      <c r="AS717" s="149">
        <f t="shared" si="343"/>
        <v>-4.7847182024293966E-4</v>
      </c>
      <c r="AT717" s="149">
        <f t="shared" si="344"/>
        <v>-2.9675037875150981E-3</v>
      </c>
      <c r="AU717" s="175">
        <f t="shared" si="347"/>
        <v>3.6948428948567407</v>
      </c>
      <c r="AV717" s="149">
        <f t="shared" si="348"/>
        <v>8.4906991424023044</v>
      </c>
      <c r="AW717" s="149">
        <f t="shared" si="349"/>
        <v>3.4671430703396995</v>
      </c>
    </row>
    <row r="718" spans="1:49" ht="15" x14ac:dyDescent="0.25">
      <c r="A718" s="130">
        <v>1930.09</v>
      </c>
      <c r="B718" s="138"/>
      <c r="C718" s="166">
        <f>raw_Data!B724</f>
        <v>20.78</v>
      </c>
      <c r="D718" s="167">
        <f>raw_Data!J724</f>
        <v>8.1458333333333341E-2</v>
      </c>
      <c r="E718" s="167">
        <f>raw_Data!L724</f>
        <v>2.7281349345571471E-3</v>
      </c>
      <c r="F718" s="168">
        <f t="shared" si="324"/>
        <v>20.79</v>
      </c>
      <c r="G718" s="167">
        <f>raw_Data!K724</f>
        <v>3.9181497514830851E-3</v>
      </c>
      <c r="H718" s="167">
        <f t="shared" si="325"/>
        <v>-4.8100048100041537E-4</v>
      </c>
      <c r="I718" s="165"/>
      <c r="J718" s="167">
        <f t="shared" si="326"/>
        <v>1.0003420884110383</v>
      </c>
      <c r="K718" s="167">
        <f t="shared" si="345"/>
        <v>3.0702233455954797E-3</v>
      </c>
      <c r="L718" s="93"/>
      <c r="M718" s="171">
        <f t="shared" si="321"/>
        <v>1.0030702233455955</v>
      </c>
      <c r="N718" s="172">
        <f t="shared" si="327"/>
        <v>1.0034371492704828</v>
      </c>
      <c r="O718" s="170">
        <f t="shared" si="322"/>
        <v>717</v>
      </c>
      <c r="P718" s="170">
        <f t="shared" si="323"/>
        <v>719</v>
      </c>
      <c r="Q718" s="169"/>
      <c r="R718" s="149">
        <f t="shared" si="328"/>
        <v>0.17964773035151915</v>
      </c>
      <c r="S718" s="173">
        <f t="shared" si="329"/>
        <v>-0.15004230947161762</v>
      </c>
      <c r="T718" s="149">
        <v>0</v>
      </c>
      <c r="U718" s="97"/>
      <c r="V718" s="149">
        <f>1/PI()*ATAN('Exhibit4_Impact-Test'!$Y$25*S_RDY_SP)+'Exhibit4_Impact-Test'!$Y$26</f>
        <v>0.60979518089611173</v>
      </c>
      <c r="W718" s="172">
        <f t="shared" si="330"/>
        <v>0.60988220244537195</v>
      </c>
      <c r="X718" s="149">
        <f>1/PI()*ATAN('Exhibit4_Impact-Test'!$Y$25*S_RS_SP)+'Exhibit4_Impact-Test'!$Y$26</f>
        <v>0.40720171044625419</v>
      </c>
      <c r="Y718" s="172">
        <f t="shared" si="331"/>
        <v>0.40728999788317305</v>
      </c>
      <c r="Z718" s="149">
        <f>1/PI()*ATAN('Exhibit4_Impact-Test'!$Y$25*S_5050_SP)+'Exhibit4_Impact-Test'!$Y$26</f>
        <v>0.5</v>
      </c>
      <c r="AA718" s="149">
        <f t="shared" si="332"/>
        <v>0.5000914339837208</v>
      </c>
      <c r="AB718" s="195">
        <f>VLOOKUP(_xlfn.NUMBERVALUE(LEFT(A718,4)),Transactioncosts!$C:$G,5,FALSE)</f>
        <v>62</v>
      </c>
      <c r="AC718" s="174"/>
      <c r="AD718" s="175">
        <f t="shared" si="333"/>
        <v>1.0032939730063375</v>
      </c>
      <c r="AE718" s="149">
        <f t="shared" si="334"/>
        <v>1.0032196362098167</v>
      </c>
      <c r="AF718" s="149">
        <f t="shared" si="335"/>
        <v>1.0032536863080392</v>
      </c>
      <c r="AG718" s="176">
        <f t="shared" si="336"/>
        <v>1.0032935404391898</v>
      </c>
      <c r="AH718" s="149">
        <f t="shared" si="337"/>
        <v>1.0016250421197892</v>
      </c>
      <c r="AI718" s="149">
        <f t="shared" si="338"/>
        <v>1.0032531194173402</v>
      </c>
      <c r="AJ718" s="97"/>
      <c r="AK718" s="171">
        <f t="shared" si="339"/>
        <v>3.2885597613854099E-3</v>
      </c>
      <c r="AL718" s="149">
        <f t="shared" si="340"/>
        <v>3.2144642793379679E-3</v>
      </c>
      <c r="AM718" s="149">
        <f t="shared" si="341"/>
        <v>3.2484045244871923E-3</v>
      </c>
      <c r="AN718" s="149">
        <f t="shared" si="346"/>
        <v>3.7661223711985752</v>
      </c>
      <c r="AO718" s="149">
        <f t="shared" si="346"/>
        <v>9.8275358949018088</v>
      </c>
      <c r="AP718" s="149">
        <f t="shared" si="346"/>
        <v>3.5030104987586292</v>
      </c>
      <c r="AQ718" s="97"/>
      <c r="AR718" s="171">
        <f t="shared" si="342"/>
        <v>3.2881286143312612E-3</v>
      </c>
      <c r="AS718" s="149">
        <f t="shared" si="343"/>
        <v>1.6237231675522797E-3</v>
      </c>
      <c r="AT718" s="149">
        <f t="shared" si="344"/>
        <v>3.2478394721310953E-3</v>
      </c>
      <c r="AU718" s="175">
        <f t="shared" si="347"/>
        <v>3.6981310234710718</v>
      </c>
      <c r="AV718" s="149">
        <f t="shared" si="348"/>
        <v>8.4923228655698573</v>
      </c>
      <c r="AW718" s="149">
        <f t="shared" si="349"/>
        <v>3.4703909098118304</v>
      </c>
    </row>
    <row r="719" spans="1:49" ht="15" x14ac:dyDescent="0.25">
      <c r="A719" s="130">
        <v>1930.1</v>
      </c>
      <c r="B719" s="138"/>
      <c r="C719" s="166">
        <f>raw_Data!B725</f>
        <v>17.920000000000002</v>
      </c>
      <c r="D719" s="167">
        <f>raw_Data!J725</f>
        <v>8.1525E-2</v>
      </c>
      <c r="E719" s="167">
        <f>raw_Data!L725</f>
        <v>2.7315045805511584E-3</v>
      </c>
      <c r="F719" s="168">
        <f t="shared" si="324"/>
        <v>20.78</v>
      </c>
      <c r="G719" s="167">
        <f>raw_Data!K725</f>
        <v>3.9232435033686236E-3</v>
      </c>
      <c r="H719" s="167">
        <f t="shared" si="325"/>
        <v>-0.13763233878729542</v>
      </c>
      <c r="I719" s="165"/>
      <c r="J719" s="167">
        <f t="shared" si="326"/>
        <v>1.0003420104838843</v>
      </c>
      <c r="K719" s="167">
        <f t="shared" si="345"/>
        <v>3.0735150644354281E-3</v>
      </c>
      <c r="L719" s="93"/>
      <c r="M719" s="171">
        <f t="shared" si="321"/>
        <v>1.0030735150644354</v>
      </c>
      <c r="N719" s="172">
        <f t="shared" si="327"/>
        <v>0.86629090471607317</v>
      </c>
      <c r="O719" s="170">
        <f t="shared" si="322"/>
        <v>718</v>
      </c>
      <c r="P719" s="170">
        <f t="shared" si="323"/>
        <v>720</v>
      </c>
      <c r="Q719" s="169"/>
      <c r="R719" s="149">
        <f t="shared" si="328"/>
        <v>0.17967832983266105</v>
      </c>
      <c r="S719" s="173">
        <f t="shared" si="329"/>
        <v>-0.98056336757623519</v>
      </c>
      <c r="T719" s="149">
        <v>0</v>
      </c>
      <c r="U719" s="97"/>
      <c r="V719" s="149">
        <f>1/PI()*ATAN('Exhibit4_Impact-Test'!$Y$25*S_RDY_SP)+'Exhibit4_Impact-Test'!$Y$26</f>
        <v>0.60981243355059178</v>
      </c>
      <c r="W719" s="172">
        <f t="shared" si="330"/>
        <v>0.57442309452399665</v>
      </c>
      <c r="X719" s="149">
        <f>1/PI()*ATAN('Exhibit4_Impact-Test'!$Y$25*S_RS_SP)+'Exhibit4_Impact-Test'!$Y$26</f>
        <v>0.15009740271743882</v>
      </c>
      <c r="Y719" s="172">
        <f t="shared" si="331"/>
        <v>0.13233827038126986</v>
      </c>
      <c r="Z719" s="149">
        <f>1/PI()*ATAN('Exhibit4_Impact-Test'!$Y$25*S_5050_SP)+'Exhibit4_Impact-Test'!$Y$26</f>
        <v>0.5</v>
      </c>
      <c r="AA719" s="149">
        <f t="shared" si="332"/>
        <v>0.46341467482182458</v>
      </c>
      <c r="AB719" s="195">
        <f>VLOOKUP(_xlfn.NUMBERVALUE(LEFT(A719,4)),Transactioncosts!$C:$G,5,FALSE)</f>
        <v>62</v>
      </c>
      <c r="AC719" s="174"/>
      <c r="AD719" s="175">
        <f t="shared" si="333"/>
        <v>0.91966177858049836</v>
      </c>
      <c r="AE719" s="149">
        <f t="shared" si="334"/>
        <v>0.9825428005142347</v>
      </c>
      <c r="AF719" s="149">
        <f t="shared" si="335"/>
        <v>0.9346822098902543</v>
      </c>
      <c r="AG719" s="176">
        <f t="shared" si="336"/>
        <v>0.91920783755017221</v>
      </c>
      <c r="AH719" s="149">
        <f t="shared" si="337"/>
        <v>0.98241878032503505</v>
      </c>
      <c r="AI719" s="149">
        <f t="shared" si="338"/>
        <v>0.93445538087414959</v>
      </c>
      <c r="AJ719" s="97"/>
      <c r="AK719" s="171">
        <f t="shared" si="339"/>
        <v>-8.3749308509972545E-2</v>
      </c>
      <c r="AL719" s="149">
        <f t="shared" si="340"/>
        <v>-1.7611373323193749E-2</v>
      </c>
      <c r="AM719" s="149">
        <f t="shared" si="341"/>
        <v>-6.7548689936904216E-2</v>
      </c>
      <c r="AN719" s="149">
        <f t="shared" si="346"/>
        <v>3.6823730626886024</v>
      </c>
      <c r="AO719" s="149">
        <f t="shared" si="346"/>
        <v>9.8099245215786155</v>
      </c>
      <c r="AP719" s="149">
        <f t="shared" si="346"/>
        <v>3.4354618088217252</v>
      </c>
      <c r="AQ719" s="97"/>
      <c r="AR719" s="171">
        <f t="shared" si="342"/>
        <v>-8.4243025993327628E-2</v>
      </c>
      <c r="AS719" s="149">
        <f t="shared" si="343"/>
        <v>-1.7737604991612803E-2</v>
      </c>
      <c r="AT719" s="149">
        <f t="shared" si="344"/>
        <v>-6.779139974953545E-2</v>
      </c>
      <c r="AU719" s="175">
        <f t="shared" si="347"/>
        <v>3.613887997477744</v>
      </c>
      <c r="AV719" s="149">
        <f t="shared" si="348"/>
        <v>8.4745852605782446</v>
      </c>
      <c r="AW719" s="149">
        <f t="shared" si="349"/>
        <v>3.402599510062295</v>
      </c>
    </row>
    <row r="720" spans="1:49" ht="15" x14ac:dyDescent="0.25">
      <c r="A720" s="130">
        <v>1930.11</v>
      </c>
      <c r="B720" s="138"/>
      <c r="C720" s="166">
        <f>raw_Data!B726</f>
        <v>16.62</v>
      </c>
      <c r="D720" s="167">
        <f>raw_Data!J726</f>
        <v>8.1599999999999992E-2</v>
      </c>
      <c r="E720" s="167">
        <f>raw_Data!L726</f>
        <v>2.7348741019903589E-3</v>
      </c>
      <c r="F720" s="168">
        <f t="shared" si="324"/>
        <v>17.920000000000002</v>
      </c>
      <c r="G720" s="167">
        <f>raw_Data!K726</f>
        <v>4.5535714285714277E-3</v>
      </c>
      <c r="H720" s="167">
        <f t="shared" si="325"/>
        <v>-7.2544642857142905E-2</v>
      </c>
      <c r="I720" s="165"/>
      <c r="J720" s="167">
        <f t="shared" si="326"/>
        <v>1.0003419325821701</v>
      </c>
      <c r="K720" s="167">
        <f t="shared" si="345"/>
        <v>3.076806684160438E-3</v>
      </c>
      <c r="L720" s="93"/>
      <c r="M720" s="171">
        <f t="shared" si="321"/>
        <v>1.0030768066841604</v>
      </c>
      <c r="N720" s="172">
        <f t="shared" si="327"/>
        <v>0.93200892857142859</v>
      </c>
      <c r="O720" s="170">
        <f t="shared" si="322"/>
        <v>719</v>
      </c>
      <c r="P720" s="170">
        <f t="shared" si="323"/>
        <v>721</v>
      </c>
      <c r="Q720" s="169"/>
      <c r="R720" s="149">
        <f t="shared" si="328"/>
        <v>0.2501095178332558</v>
      </c>
      <c r="S720" s="173">
        <f t="shared" si="329"/>
        <v>-0.96371354441575241</v>
      </c>
      <c r="T720" s="149">
        <v>0</v>
      </c>
      <c r="U720" s="97"/>
      <c r="V720" s="149">
        <f>1/PI()*ATAN('Exhibit4_Impact-Test'!$Y$25*S_RDY_SP)+'Exhibit4_Impact-Test'!$Y$26</f>
        <v>0.64763938973789403</v>
      </c>
      <c r="W720" s="172">
        <f t="shared" si="330"/>
        <v>0.63069370487467791</v>
      </c>
      <c r="X720" s="149">
        <f>1/PI()*ATAN('Exhibit4_Impact-Test'!$Y$25*S_RS_SP)+'Exhibit4_Impact-Test'!$Y$26</f>
        <v>0.15234152670379836</v>
      </c>
      <c r="Y720" s="172">
        <f t="shared" si="331"/>
        <v>0.14309259958527593</v>
      </c>
      <c r="Z720" s="149">
        <f>1/PI()*ATAN('Exhibit4_Impact-Test'!$Y$25*S_5050_SP)+'Exhibit4_Impact-Test'!$Y$26</f>
        <v>0.5</v>
      </c>
      <c r="AA720" s="149">
        <f t="shared" si="332"/>
        <v>0.48163702082601911</v>
      </c>
      <c r="AB720" s="195">
        <f>VLOOKUP(_xlfn.NUMBERVALUE(LEFT(A720,4)),Transactioncosts!$C:$G,5,FALSE)</f>
        <v>62</v>
      </c>
      <c r="AC720" s="174"/>
      <c r="AD720" s="175">
        <f t="shared" si="333"/>
        <v>0.95705044947326379</v>
      </c>
      <c r="AE720" s="149">
        <f t="shared" si="334"/>
        <v>0.99225021763286736</v>
      </c>
      <c r="AF720" s="149">
        <f t="shared" si="335"/>
        <v>0.96754286762779451</v>
      </c>
      <c r="AG720" s="176">
        <f t="shared" si="336"/>
        <v>0.95683871131403964</v>
      </c>
      <c r="AH720" s="149">
        <f t="shared" si="337"/>
        <v>0.99219031308857975</v>
      </c>
      <c r="AI720" s="149">
        <f t="shared" si="338"/>
        <v>0.96742901715691587</v>
      </c>
      <c r="AJ720" s="97"/>
      <c r="AK720" s="171">
        <f t="shared" si="339"/>
        <v>-4.3899172645633769E-2</v>
      </c>
      <c r="AL720" s="149">
        <f t="shared" si="340"/>
        <v>-7.7799679862905965E-3</v>
      </c>
      <c r="AM720" s="149">
        <f t="shared" si="341"/>
        <v>-3.2995547434126631E-2</v>
      </c>
      <c r="AN720" s="149">
        <f t="shared" si="346"/>
        <v>3.6384738900429685</v>
      </c>
      <c r="AO720" s="149">
        <f t="shared" si="346"/>
        <v>9.8021445535923242</v>
      </c>
      <c r="AP720" s="149">
        <f t="shared" si="346"/>
        <v>3.4024662613875987</v>
      </c>
      <c r="AQ720" s="97"/>
      <c r="AR720" s="171">
        <f t="shared" si="342"/>
        <v>-4.4120437454930148E-2</v>
      </c>
      <c r="AS720" s="149">
        <f t="shared" si="343"/>
        <v>-7.8403422261616521E-3</v>
      </c>
      <c r="AT720" s="149">
        <f t="shared" si="344"/>
        <v>-3.3113224049384209E-2</v>
      </c>
      <c r="AU720" s="175">
        <f t="shared" si="347"/>
        <v>3.569767560022814</v>
      </c>
      <c r="AV720" s="149">
        <f t="shared" si="348"/>
        <v>8.4667449183520826</v>
      </c>
      <c r="AW720" s="149">
        <f t="shared" si="349"/>
        <v>3.3694862860129109</v>
      </c>
    </row>
    <row r="721" spans="1:49" ht="15" x14ac:dyDescent="0.25">
      <c r="A721" s="130">
        <v>1930.12</v>
      </c>
      <c r="B721" s="138"/>
      <c r="C721" s="166">
        <f>raw_Data!B727</f>
        <v>15.51</v>
      </c>
      <c r="D721" s="167">
        <f>raw_Data!J727</f>
        <v>8.1666666666666665E-2</v>
      </c>
      <c r="E721" s="167">
        <f>raw_Data!L727</f>
        <v>2.7382434988842963E-3</v>
      </c>
      <c r="F721" s="168">
        <f t="shared" si="324"/>
        <v>16.62</v>
      </c>
      <c r="G721" s="167">
        <f>raw_Data!K727</f>
        <v>4.9137585238668265E-3</v>
      </c>
      <c r="H721" s="167">
        <f t="shared" si="325"/>
        <v>-6.6787003610108364E-2</v>
      </c>
      <c r="I721" s="165"/>
      <c r="J721" s="167">
        <f t="shared" si="326"/>
        <v>1.0003418547058636</v>
      </c>
      <c r="K721" s="167">
        <f t="shared" si="345"/>
        <v>3.0800982047478609E-3</v>
      </c>
      <c r="L721" s="93"/>
      <c r="M721" s="171">
        <f t="shared" si="321"/>
        <v>1.0030800982047479</v>
      </c>
      <c r="N721" s="172">
        <f t="shared" si="327"/>
        <v>0.93812675491375852</v>
      </c>
      <c r="O721" s="170">
        <f t="shared" si="322"/>
        <v>720</v>
      </c>
      <c r="P721" s="170">
        <f t="shared" si="323"/>
        <v>722</v>
      </c>
      <c r="Q721" s="169"/>
      <c r="R721" s="149">
        <f t="shared" si="328"/>
        <v>0.28487241164001903</v>
      </c>
      <c r="S721" s="173">
        <f t="shared" si="329"/>
        <v>-0.96066167669814795</v>
      </c>
      <c r="T721" s="149">
        <v>0</v>
      </c>
      <c r="U721" s="97"/>
      <c r="V721" s="149">
        <f>1/PI()*ATAN('Exhibit4_Impact-Test'!$Y$25*S_RDY_SP)+'Exhibit4_Impact-Test'!$Y$26</f>
        <v>0.66484502087856512</v>
      </c>
      <c r="W721" s="172">
        <f t="shared" si="330"/>
        <v>0.6497670348022544</v>
      </c>
      <c r="X721" s="149">
        <f>1/PI()*ATAN('Exhibit4_Impact-Test'!$Y$25*S_RS_SP)+'Exhibit4_Impact-Test'!$Y$26</f>
        <v>0.15275462285747887</v>
      </c>
      <c r="Y721" s="172">
        <f t="shared" si="331"/>
        <v>0.14429040839931376</v>
      </c>
      <c r="Z721" s="149">
        <f>1/PI()*ATAN('Exhibit4_Impact-Test'!$Y$25*S_5050_SP)+'Exhibit4_Impact-Test'!$Y$26</f>
        <v>0.5</v>
      </c>
      <c r="AA721" s="149">
        <f t="shared" si="332"/>
        <v>0.48326985524838761</v>
      </c>
      <c r="AB721" s="195">
        <f>VLOOKUP(_xlfn.NUMBERVALUE(LEFT(A721,4)),Transactioncosts!$C:$G,5,FALSE)</f>
        <v>62</v>
      </c>
      <c r="AC721" s="174"/>
      <c r="AD721" s="175">
        <f t="shared" si="333"/>
        <v>0.95989619132831738</v>
      </c>
      <c r="AE721" s="149">
        <f t="shared" si="334"/>
        <v>0.99315817474700041</v>
      </c>
      <c r="AF721" s="149">
        <f t="shared" si="335"/>
        <v>0.97060342655925314</v>
      </c>
      <c r="AG721" s="176">
        <f t="shared" si="336"/>
        <v>0.95973062538480014</v>
      </c>
      <c r="AH721" s="149">
        <f t="shared" si="337"/>
        <v>0.98883783058567509</v>
      </c>
      <c r="AI721" s="149">
        <f t="shared" si="338"/>
        <v>0.97049969966179317</v>
      </c>
      <c r="AJ721" s="97"/>
      <c r="AK721" s="171">
        <f t="shared" si="339"/>
        <v>-4.0930134400163909E-2</v>
      </c>
      <c r="AL721" s="149">
        <f t="shared" si="340"/>
        <v>-6.865337846805257E-3</v>
      </c>
      <c r="AM721" s="149">
        <f t="shared" si="341"/>
        <v>-2.983731166566304E-2</v>
      </c>
      <c r="AN721" s="149">
        <f t="shared" si="346"/>
        <v>3.5975437556428047</v>
      </c>
      <c r="AO721" s="149">
        <f t="shared" si="346"/>
        <v>9.7952792157455182</v>
      </c>
      <c r="AP721" s="149">
        <f t="shared" si="346"/>
        <v>3.3726289497219355</v>
      </c>
      <c r="AQ721" s="97"/>
      <c r="AR721" s="171">
        <f t="shared" si="342"/>
        <v>-4.110263245289613E-2</v>
      </c>
      <c r="AS721" s="149">
        <f t="shared" si="343"/>
        <v>-1.1224933923116362E-2</v>
      </c>
      <c r="AT721" s="149">
        <f t="shared" si="344"/>
        <v>-2.9944185840618014E-2</v>
      </c>
      <c r="AU721" s="175">
        <f t="shared" si="347"/>
        <v>3.5286649275699178</v>
      </c>
      <c r="AV721" s="149">
        <f t="shared" si="348"/>
        <v>8.4555199844289657</v>
      </c>
      <c r="AW721" s="149">
        <f t="shared" si="349"/>
        <v>3.3395421001722929</v>
      </c>
    </row>
    <row r="722" spans="1:49" ht="15" x14ac:dyDescent="0.25">
      <c r="A722" s="130">
        <v>1931.01</v>
      </c>
      <c r="B722" s="138"/>
      <c r="C722" s="166">
        <f>raw_Data!B728</f>
        <v>15.98</v>
      </c>
      <c r="D722" s="167">
        <f>raw_Data!J728</f>
        <v>8.0558333333333329E-2</v>
      </c>
      <c r="E722" s="167">
        <f>raw_Data!L728</f>
        <v>2.7416127712427407E-3</v>
      </c>
      <c r="F722" s="168">
        <f t="shared" si="324"/>
        <v>15.51</v>
      </c>
      <c r="G722" s="167">
        <f>raw_Data!K728</f>
        <v>5.193960885450247E-3</v>
      </c>
      <c r="H722" s="167">
        <f t="shared" si="325"/>
        <v>3.0303030303030276E-2</v>
      </c>
      <c r="I722" s="165"/>
      <c r="J722" s="167">
        <f t="shared" si="326"/>
        <v>1.0003417768549772</v>
      </c>
      <c r="K722" s="167">
        <f t="shared" si="345"/>
        <v>3.0833896262199012E-3</v>
      </c>
      <c r="L722" s="93"/>
      <c r="M722" s="171">
        <f t="shared" si="321"/>
        <v>1.0030833896262199</v>
      </c>
      <c r="N722" s="172">
        <f t="shared" si="327"/>
        <v>1.0354969911884806</v>
      </c>
      <c r="O722" s="170">
        <f t="shared" si="322"/>
        <v>721</v>
      </c>
      <c r="P722" s="170">
        <f t="shared" si="323"/>
        <v>723</v>
      </c>
      <c r="Q722" s="169"/>
      <c r="R722" s="149">
        <f t="shared" si="328"/>
        <v>0.30958826419245983</v>
      </c>
      <c r="S722" s="173">
        <f t="shared" si="329"/>
        <v>0.91712657583057133</v>
      </c>
      <c r="T722" s="149">
        <v>0</v>
      </c>
      <c r="U722" s="97"/>
      <c r="V722" s="149">
        <f>1/PI()*ATAN('Exhibit4_Impact-Test'!$Y$25*S_RDY_SP)+'Exhibit4_Impact-Test'!$Y$26</f>
        <v>0.67647121924051146</v>
      </c>
      <c r="W722" s="172">
        <f t="shared" si="330"/>
        <v>0.6833920992972915</v>
      </c>
      <c r="X722" s="149">
        <f>1/PI()*ATAN('Exhibit4_Impact-Test'!$Y$25*S_RS_SP)+'Exhibit4_Impact-Test'!$Y$26</f>
        <v>0.8411201118388747</v>
      </c>
      <c r="Y722" s="172">
        <f t="shared" si="331"/>
        <v>0.8453241889179185</v>
      </c>
      <c r="Z722" s="149">
        <f>1/PI()*ATAN('Exhibit4_Impact-Test'!$Y$25*S_5050_SP)+'Exhibit4_Impact-Test'!$Y$26</f>
        <v>0.5</v>
      </c>
      <c r="AA722" s="149">
        <f t="shared" si="332"/>
        <v>0.50795004255591514</v>
      </c>
      <c r="AB722" s="195">
        <f>VLOOKUP(_xlfn.NUMBERVALUE(LEFT(A722,4)),Transactioncosts!$C:$G,5,FALSE)</f>
        <v>100.5</v>
      </c>
      <c r="AC722" s="174"/>
      <c r="AD722" s="175">
        <f t="shared" si="333"/>
        <v>1.0250102581950187</v>
      </c>
      <c r="AE722" s="149">
        <f t="shared" si="334"/>
        <v>1.0303471217973694</v>
      </c>
      <c r="AF722" s="149">
        <f t="shared" si="335"/>
        <v>1.0192901904073501</v>
      </c>
      <c r="AG722" s="176">
        <f t="shared" si="336"/>
        <v>1.0248441416422109</v>
      </c>
      <c r="AH722" s="149">
        <f t="shared" si="337"/>
        <v>1.030321465936755</v>
      </c>
      <c r="AI722" s="149">
        <f t="shared" si="338"/>
        <v>1.0192102924796631</v>
      </c>
      <c r="AJ722" s="97"/>
      <c r="AK722" s="171">
        <f t="shared" si="339"/>
        <v>2.4702620535432023E-2</v>
      </c>
      <c r="AL722" s="149">
        <f t="shared" si="340"/>
        <v>2.9895756919696807E-2</v>
      </c>
      <c r="AM722" s="149">
        <f t="shared" si="341"/>
        <v>1.9106493293620023E-2</v>
      </c>
      <c r="AN722" s="149">
        <f t="shared" si="346"/>
        <v>3.6222463761782366</v>
      </c>
      <c r="AO722" s="149">
        <f t="shared" si="346"/>
        <v>9.8251749726652147</v>
      </c>
      <c r="AP722" s="149">
        <f t="shared" si="346"/>
        <v>3.3917354430155555</v>
      </c>
      <c r="AQ722" s="97"/>
      <c r="AR722" s="171">
        <f t="shared" si="342"/>
        <v>2.4540544094115442E-2</v>
      </c>
      <c r="AS722" s="149">
        <f t="shared" si="343"/>
        <v>2.9870856398799397E-2</v>
      </c>
      <c r="AT722" s="149">
        <f t="shared" si="344"/>
        <v>1.9028104371568072E-2</v>
      </c>
      <c r="AU722" s="175">
        <f t="shared" si="347"/>
        <v>3.5532054716640333</v>
      </c>
      <c r="AV722" s="149">
        <f t="shared" si="348"/>
        <v>8.4853908408277654</v>
      </c>
      <c r="AW722" s="149">
        <f t="shared" si="349"/>
        <v>3.3585702045438608</v>
      </c>
    </row>
    <row r="723" spans="1:49" ht="15" x14ac:dyDescent="0.25">
      <c r="A723" s="130">
        <v>1931.02</v>
      </c>
      <c r="B723" s="138"/>
      <c r="C723" s="166">
        <f>raw_Data!B729</f>
        <v>17.2</v>
      </c>
      <c r="D723" s="167">
        <f>raw_Data!J729</f>
        <v>7.9441666666666674E-2</v>
      </c>
      <c r="E723" s="167">
        <f>raw_Data!L729</f>
        <v>2.7645205213455704E-3</v>
      </c>
      <c r="F723" s="168">
        <f t="shared" si="324"/>
        <v>15.98</v>
      </c>
      <c r="G723" s="167">
        <f>raw_Data!K729</f>
        <v>4.9713183145598666E-3</v>
      </c>
      <c r="H723" s="167">
        <f t="shared" si="325"/>
        <v>7.6345431789737184E-2</v>
      </c>
      <c r="I723" s="165"/>
      <c r="J723" s="167">
        <f t="shared" si="326"/>
        <v>1.0023233043982709</v>
      </c>
      <c r="K723" s="167">
        <f t="shared" si="345"/>
        <v>5.0878249196164571E-3</v>
      </c>
      <c r="L723" s="93"/>
      <c r="M723" s="171">
        <f t="shared" si="321"/>
        <v>1.0050878249196165</v>
      </c>
      <c r="N723" s="172">
        <f t="shared" si="327"/>
        <v>1.0813167501042971</v>
      </c>
      <c r="O723" s="170">
        <f t="shared" si="322"/>
        <v>722</v>
      </c>
      <c r="P723" s="170">
        <f t="shared" si="323"/>
        <v>724</v>
      </c>
      <c r="Q723" s="169"/>
      <c r="R723" s="149">
        <f t="shared" si="328"/>
        <v>0.28908666737881306</v>
      </c>
      <c r="S723" s="173">
        <f t="shared" si="329"/>
        <v>0.96533423664442508</v>
      </c>
      <c r="T723" s="149">
        <v>0</v>
      </c>
      <c r="U723" s="97"/>
      <c r="V723" s="149">
        <f>1/PI()*ATAN('Exhibit4_Impact-Test'!$Y$25*S_RDY_SP)+'Exhibit4_Impact-Test'!$Y$26</f>
        <v>0.66686308906765956</v>
      </c>
      <c r="W723" s="172">
        <f t="shared" si="330"/>
        <v>0.68290098380047981</v>
      </c>
      <c r="X723" s="149">
        <f>1/PI()*ATAN('Exhibit4_Impact-Test'!$Y$25*S_RS_SP)+'Exhibit4_Impact-Test'!$Y$26</f>
        <v>0.84787701086959621</v>
      </c>
      <c r="Y723" s="172">
        <f t="shared" si="331"/>
        <v>0.85706831541915396</v>
      </c>
      <c r="Z723" s="149">
        <f>1/PI()*ATAN('Exhibit4_Impact-Test'!$Y$25*S_5050_SP)+'Exhibit4_Impact-Test'!$Y$26</f>
        <v>0.5</v>
      </c>
      <c r="AA723" s="149">
        <f t="shared" si="332"/>
        <v>0.51826801141475798</v>
      </c>
      <c r="AB723" s="195">
        <f>VLOOKUP(_xlfn.NUMBERVALUE(LEFT(A723,4)),Transactioncosts!$C:$G,5,FALSE)</f>
        <v>100.5</v>
      </c>
      <c r="AC723" s="174"/>
      <c r="AD723" s="175">
        <f t="shared" si="333"/>
        <v>1.05592208144458</v>
      </c>
      <c r="AE723" s="149">
        <f t="shared" si="334"/>
        <v>1.0697205781470056</v>
      </c>
      <c r="AF723" s="149">
        <f t="shared" si="335"/>
        <v>1.0432022875119569</v>
      </c>
      <c r="AG723" s="176">
        <f t="shared" si="336"/>
        <v>1.0555390787894379</v>
      </c>
      <c r="AH723" s="149">
        <f t="shared" si="337"/>
        <v>1.0694947993485742</v>
      </c>
      <c r="AI723" s="149">
        <f t="shared" si="338"/>
        <v>1.0430186939972386</v>
      </c>
      <c r="AJ723" s="97"/>
      <c r="AK723" s="171">
        <f t="shared" si="339"/>
        <v>5.4414396050896825E-2</v>
      </c>
      <c r="AL723" s="149">
        <f t="shared" si="340"/>
        <v>6.7397472451640253E-2</v>
      </c>
      <c r="AM723" s="149">
        <f t="shared" si="341"/>
        <v>4.22951049715483E-2</v>
      </c>
      <c r="AN723" s="149">
        <f t="shared" si="346"/>
        <v>3.6766607722291336</v>
      </c>
      <c r="AO723" s="149">
        <f t="shared" si="346"/>
        <v>9.8925724451168549</v>
      </c>
      <c r="AP723" s="149">
        <f t="shared" si="346"/>
        <v>3.4340305479871036</v>
      </c>
      <c r="AQ723" s="97"/>
      <c r="AR723" s="171">
        <f t="shared" si="342"/>
        <v>5.405161158054423E-2</v>
      </c>
      <c r="AS723" s="149">
        <f t="shared" si="343"/>
        <v>6.718638683432003E-2</v>
      </c>
      <c r="AT723" s="149">
        <f t="shared" si="344"/>
        <v>4.2119099153545794E-2</v>
      </c>
      <c r="AU723" s="175">
        <f t="shared" si="347"/>
        <v>3.6072570832445776</v>
      </c>
      <c r="AV723" s="149">
        <f t="shared" si="348"/>
        <v>8.5525772276620859</v>
      </c>
      <c r="AW723" s="149">
        <f t="shared" si="349"/>
        <v>3.4006893036974066</v>
      </c>
    </row>
    <row r="724" spans="1:49" ht="15" x14ac:dyDescent="0.25">
      <c r="A724" s="130">
        <v>1931.03</v>
      </c>
      <c r="B724" s="138"/>
      <c r="C724" s="166">
        <f>raw_Data!B730</f>
        <v>17.53</v>
      </c>
      <c r="D724" s="167">
        <f>raw_Data!J730</f>
        <v>7.8333333333333324E-2</v>
      </c>
      <c r="E724" s="167">
        <f>raw_Data!L730</f>
        <v>2.7874225163933009E-3</v>
      </c>
      <c r="F724" s="168">
        <f t="shared" si="324"/>
        <v>17.2</v>
      </c>
      <c r="G724" s="167">
        <f>raw_Data!K730</f>
        <v>4.5542635658914728E-3</v>
      </c>
      <c r="H724" s="167">
        <f t="shared" si="325"/>
        <v>1.918604651162803E-2</v>
      </c>
      <c r="I724" s="165"/>
      <c r="J724" s="167">
        <f t="shared" si="326"/>
        <v>1.0023197107748338</v>
      </c>
      <c r="K724" s="167">
        <f t="shared" si="345"/>
        <v>5.1071332912271394E-3</v>
      </c>
      <c r="L724" s="93"/>
      <c r="M724" s="171">
        <f t="shared" si="321"/>
        <v>1.0051071332912271</v>
      </c>
      <c r="N724" s="172">
        <f t="shared" si="327"/>
        <v>1.0237403100775195</v>
      </c>
      <c r="O724" s="170">
        <f t="shared" si="322"/>
        <v>723</v>
      </c>
      <c r="P724" s="170">
        <f t="shared" si="323"/>
        <v>725</v>
      </c>
      <c r="Q724" s="169"/>
      <c r="R724" s="149">
        <f t="shared" si="328"/>
        <v>0.24454103621761011</v>
      </c>
      <c r="S724" s="173">
        <f t="shared" si="329"/>
        <v>0.87405698826855927</v>
      </c>
      <c r="T724" s="149">
        <v>0</v>
      </c>
      <c r="U724" s="97"/>
      <c r="V724" s="149">
        <f>1/PI()*ATAN('Exhibit4_Impact-Test'!$Y$25*S_RDY_SP)+'Exhibit4_Impact-Test'!$Y$26</f>
        <v>0.64479126687090971</v>
      </c>
      <c r="W724" s="172">
        <f t="shared" si="330"/>
        <v>0.64898708630620472</v>
      </c>
      <c r="X724" s="149">
        <f>1/PI()*ATAN('Exhibit4_Impact-Test'!$Y$25*S_RS_SP)+'Exhibit4_Impact-Test'!$Y$26</f>
        <v>0.8346027633364248</v>
      </c>
      <c r="Y724" s="172">
        <f t="shared" si="331"/>
        <v>0.83712284458861042</v>
      </c>
      <c r="Z724" s="149">
        <f>1/PI()*ATAN('Exhibit4_Impact-Test'!$Y$25*S_5050_SP)+'Exhibit4_Impact-Test'!$Y$26</f>
        <v>0.5</v>
      </c>
      <c r="AA724" s="149">
        <f t="shared" si="332"/>
        <v>0.50459205960684583</v>
      </c>
      <c r="AB724" s="195">
        <f>VLOOKUP(_xlfn.NUMBERVALUE(LEFT(A724,4)),Transactioncosts!$C:$G,5,FALSE)</f>
        <v>100.5</v>
      </c>
      <c r="AC724" s="174"/>
      <c r="AD724" s="175">
        <f t="shared" si="333"/>
        <v>1.0171216429570902</v>
      </c>
      <c r="AE724" s="149">
        <f t="shared" si="334"/>
        <v>1.020658434126803</v>
      </c>
      <c r="AF724" s="149">
        <f t="shared" si="335"/>
        <v>1.0144237216843734</v>
      </c>
      <c r="AG724" s="176">
        <f t="shared" si="336"/>
        <v>1.0169766826527382</v>
      </c>
      <c r="AH724" s="149">
        <f t="shared" si="337"/>
        <v>1.0137657861313492</v>
      </c>
      <c r="AI724" s="149">
        <f t="shared" si="338"/>
        <v>1.0143775714853247</v>
      </c>
      <c r="AJ724" s="97"/>
      <c r="AK724" s="171">
        <f t="shared" si="339"/>
        <v>1.6976719507758066E-2</v>
      </c>
      <c r="AL724" s="149">
        <f t="shared" si="340"/>
        <v>2.0447942689134416E-2</v>
      </c>
      <c r="AM724" s="149">
        <f t="shared" si="341"/>
        <v>1.4320689368620831E-2</v>
      </c>
      <c r="AN724" s="149">
        <f t="shared" si="346"/>
        <v>3.6936374917368915</v>
      </c>
      <c r="AO724" s="149">
        <f t="shared" si="346"/>
        <v>9.9130203878059895</v>
      </c>
      <c r="AP724" s="149">
        <f t="shared" si="346"/>
        <v>3.4483512373557246</v>
      </c>
      <c r="AQ724" s="97"/>
      <c r="AR724" s="171">
        <f t="shared" si="342"/>
        <v>1.6834189225153458E-2</v>
      </c>
      <c r="AS724" s="149">
        <f t="shared" si="343"/>
        <v>1.3671898342370445E-2</v>
      </c>
      <c r="AT724" s="149">
        <f t="shared" si="344"/>
        <v>1.427519432757164E-2</v>
      </c>
      <c r="AU724" s="175">
        <f t="shared" si="347"/>
        <v>3.6240912724697312</v>
      </c>
      <c r="AV724" s="149">
        <f t="shared" si="348"/>
        <v>8.5662491260044558</v>
      </c>
      <c r="AW724" s="149">
        <f t="shared" si="349"/>
        <v>3.4149644980249785</v>
      </c>
    </row>
    <row r="725" spans="1:49" ht="15" x14ac:dyDescent="0.25">
      <c r="A725" s="130">
        <v>1931.04</v>
      </c>
      <c r="B725" s="138"/>
      <c r="C725" s="166">
        <f>raw_Data!B731</f>
        <v>15.86</v>
      </c>
      <c r="D725" s="167">
        <f>raw_Data!J731</f>
        <v>7.7225000000000002E-2</v>
      </c>
      <c r="E725" s="167">
        <f>raw_Data!L731</f>
        <v>2.8103187594084034E-3</v>
      </c>
      <c r="F725" s="168">
        <f t="shared" si="324"/>
        <v>17.53</v>
      </c>
      <c r="G725" s="167">
        <f>raw_Data!K731</f>
        <v>4.4053051911009692E-3</v>
      </c>
      <c r="H725" s="167">
        <f t="shared" si="325"/>
        <v>-9.5265259555048609E-2</v>
      </c>
      <c r="I725" s="165"/>
      <c r="J725" s="167">
        <f t="shared" si="326"/>
        <v>1.0023161251105939</v>
      </c>
      <c r="K725" s="167">
        <f t="shared" si="345"/>
        <v>5.126443870002273E-3</v>
      </c>
      <c r="L725" s="93"/>
      <c r="M725" s="171">
        <f t="shared" si="321"/>
        <v>1.0051264438700023</v>
      </c>
      <c r="N725" s="172">
        <f t="shared" si="327"/>
        <v>0.90914004563605244</v>
      </c>
      <c r="O725" s="170">
        <f t="shared" si="322"/>
        <v>724</v>
      </c>
      <c r="P725" s="170">
        <f t="shared" si="323"/>
        <v>726</v>
      </c>
      <c r="Q725" s="169"/>
      <c r="R725" s="149">
        <f t="shared" si="328"/>
        <v>0.22493311863063561</v>
      </c>
      <c r="S725" s="173">
        <f t="shared" si="329"/>
        <v>-0.97157219509444559</v>
      </c>
      <c r="T725" s="149">
        <v>0</v>
      </c>
      <c r="U725" s="97"/>
      <c r="V725" s="149">
        <f>1/PI()*ATAN('Exhibit4_Impact-Test'!$Y$25*S_RDY_SP)+'Exhibit4_Impact-Test'!$Y$26</f>
        <v>0.63456317542541063</v>
      </c>
      <c r="W725" s="172">
        <f t="shared" si="330"/>
        <v>0.61098962211823282</v>
      </c>
      <c r="X725" s="149">
        <f>1/PI()*ATAN('Exhibit4_Impact-Test'!$Y$25*S_RS_SP)+'Exhibit4_Impact-Test'!$Y$26</f>
        <v>0.15128722315041943</v>
      </c>
      <c r="Y725" s="172">
        <f t="shared" si="331"/>
        <v>0.1388457386398568</v>
      </c>
      <c r="Z725" s="149">
        <f>1/PI()*ATAN('Exhibit4_Impact-Test'!$Y$25*S_5050_SP)+'Exhibit4_Impact-Test'!$Y$26</f>
        <v>0.5</v>
      </c>
      <c r="AA725" s="149">
        <f t="shared" si="332"/>
        <v>0.47492867404822053</v>
      </c>
      <c r="AB725" s="195">
        <f>VLOOKUP(_xlfn.NUMBERVALUE(LEFT(A725,4)),Transactioncosts!$C:$G,5,FALSE)</f>
        <v>100.5</v>
      </c>
      <c r="AC725" s="174"/>
      <c r="AD725" s="175">
        <f t="shared" si="333"/>
        <v>0.94421701020901905</v>
      </c>
      <c r="AE725" s="149">
        <f t="shared" si="334"/>
        <v>0.99060492822097768</v>
      </c>
      <c r="AF725" s="149">
        <f t="shared" si="335"/>
        <v>0.95713324475302741</v>
      </c>
      <c r="AG725" s="176">
        <f t="shared" si="336"/>
        <v>0.94379180188966461</v>
      </c>
      <c r="AH725" s="149">
        <f t="shared" si="337"/>
        <v>0.99048005290744412</v>
      </c>
      <c r="AI725" s="149">
        <f t="shared" si="338"/>
        <v>0.956881277927212</v>
      </c>
      <c r="AJ725" s="97"/>
      <c r="AK725" s="171">
        <f t="shared" si="339"/>
        <v>-5.7399255559849635E-2</v>
      </c>
      <c r="AL725" s="149">
        <f t="shared" si="340"/>
        <v>-9.4394838545303113E-3</v>
      </c>
      <c r="AM725" s="149">
        <f t="shared" si="341"/>
        <v>-4.3812665504166633E-2</v>
      </c>
      <c r="AN725" s="149">
        <f t="shared" si="346"/>
        <v>3.636238236177042</v>
      </c>
      <c r="AO725" s="149">
        <f t="shared" si="346"/>
        <v>9.9035809039514593</v>
      </c>
      <c r="AP725" s="149">
        <f t="shared" si="346"/>
        <v>3.4045385718515577</v>
      </c>
      <c r="AQ725" s="97"/>
      <c r="AR725" s="171">
        <f t="shared" si="342"/>
        <v>-5.784968600680386E-2</v>
      </c>
      <c r="AS725" s="149">
        <f t="shared" si="343"/>
        <v>-9.5655514537383128E-3</v>
      </c>
      <c r="AT725" s="149">
        <f t="shared" si="344"/>
        <v>-4.4075951727217955E-2</v>
      </c>
      <c r="AU725" s="175">
        <f t="shared" si="347"/>
        <v>3.5662415864629273</v>
      </c>
      <c r="AV725" s="149">
        <f t="shared" si="348"/>
        <v>8.5566835745507177</v>
      </c>
      <c r="AW725" s="149">
        <f t="shared" si="349"/>
        <v>3.3708885462977607</v>
      </c>
    </row>
    <row r="726" spans="1:49" ht="15" x14ac:dyDescent="0.25">
      <c r="A726" s="130">
        <v>1931.05</v>
      </c>
      <c r="B726" s="138"/>
      <c r="C726" s="166">
        <f>raw_Data!B732</f>
        <v>14.33</v>
      </c>
      <c r="D726" s="167">
        <f>raw_Data!J732</f>
        <v>7.6108333333333333E-2</v>
      </c>
      <c r="E726" s="167">
        <f>raw_Data!L732</f>
        <v>2.8332092534104625E-3</v>
      </c>
      <c r="F726" s="168">
        <f t="shared" si="324"/>
        <v>15.86</v>
      </c>
      <c r="G726" s="167">
        <f>raw_Data!K732</f>
        <v>4.7987599831862127E-3</v>
      </c>
      <c r="H726" s="167">
        <f t="shared" si="325"/>
        <v>-9.6469104665825922E-2</v>
      </c>
      <c r="I726" s="165"/>
      <c r="J726" s="167">
        <f t="shared" si="326"/>
        <v>1.0023125473839452</v>
      </c>
      <c r="K726" s="167">
        <f t="shared" si="345"/>
        <v>5.1457566373556141E-3</v>
      </c>
      <c r="L726" s="93"/>
      <c r="M726" s="171">
        <f t="shared" si="321"/>
        <v>1.0051457566373556</v>
      </c>
      <c r="N726" s="172">
        <f t="shared" si="327"/>
        <v>0.90832965531736032</v>
      </c>
      <c r="O726" s="170">
        <f t="shared" si="322"/>
        <v>725</v>
      </c>
      <c r="P726" s="170">
        <f t="shared" si="323"/>
        <v>727</v>
      </c>
      <c r="Q726" s="169"/>
      <c r="R726" s="149">
        <f t="shared" si="328"/>
        <v>0.26132483195985062</v>
      </c>
      <c r="S726" s="173">
        <f t="shared" si="329"/>
        <v>-0.97169283762485981</v>
      </c>
      <c r="T726" s="149">
        <v>0</v>
      </c>
      <c r="U726" s="97"/>
      <c r="V726" s="149">
        <f>1/PI()*ATAN('Exhibit4_Impact-Test'!$Y$25*S_RDY_SP)+'Exhibit4_Impact-Test'!$Y$26</f>
        <v>0.65329890762614096</v>
      </c>
      <c r="W726" s="172">
        <f t="shared" si="330"/>
        <v>0.63001736119505514</v>
      </c>
      <c r="X726" s="149">
        <f>1/PI()*ATAN('Exhibit4_Impact-Test'!$Y$25*S_RS_SP)+'Exhibit4_Impact-Test'!$Y$26</f>
        <v>0.15127114297155597</v>
      </c>
      <c r="Y726" s="172">
        <f t="shared" si="331"/>
        <v>0.1387218850064382</v>
      </c>
      <c r="Z726" s="149">
        <f>1/PI()*ATAN('Exhibit4_Impact-Test'!$Y$25*S_5050_SP)+'Exhibit4_Impact-Test'!$Y$26</f>
        <v>0.5</v>
      </c>
      <c r="AA726" s="149">
        <f t="shared" si="332"/>
        <v>0.47470150368404979</v>
      </c>
      <c r="AB726" s="195">
        <f>VLOOKUP(_xlfn.NUMBERVALUE(LEFT(A726,4)),Transactioncosts!$C:$G,5,FALSE)</f>
        <v>100.5</v>
      </c>
      <c r="AC726" s="174"/>
      <c r="AD726" s="175">
        <f t="shared" si="333"/>
        <v>0.9418959034043809</v>
      </c>
      <c r="AE726" s="149">
        <f t="shared" si="334"/>
        <v>0.99050027433262988</v>
      </c>
      <c r="AF726" s="149">
        <f t="shared" si="335"/>
        <v>0.95673770597735797</v>
      </c>
      <c r="AG726" s="176">
        <f t="shared" si="336"/>
        <v>0.94148518141365989</v>
      </c>
      <c r="AH726" s="149">
        <f t="shared" si="337"/>
        <v>0.99030027863306469</v>
      </c>
      <c r="AI726" s="149">
        <f t="shared" si="338"/>
        <v>0.95648345608938268</v>
      </c>
      <c r="AJ726" s="97"/>
      <c r="AK726" s="171">
        <f t="shared" si="339"/>
        <v>-5.9860516452152922E-2</v>
      </c>
      <c r="AL726" s="149">
        <f t="shared" si="340"/>
        <v>-9.5451358797839381E-3</v>
      </c>
      <c r="AM726" s="149">
        <f t="shared" si="341"/>
        <v>-4.4226004534313836E-2</v>
      </c>
      <c r="AN726" s="149">
        <f t="shared" si="346"/>
        <v>3.5763777197248889</v>
      </c>
      <c r="AO726" s="149">
        <f t="shared" si="346"/>
        <v>9.8940357680716762</v>
      </c>
      <c r="AP726" s="149">
        <f t="shared" si="346"/>
        <v>3.3603125673172438</v>
      </c>
      <c r="AQ726" s="97"/>
      <c r="AR726" s="171">
        <f t="shared" si="342"/>
        <v>-6.0296670346383696E-2</v>
      </c>
      <c r="AS726" s="149">
        <f t="shared" si="343"/>
        <v>-9.7470700926408204E-3</v>
      </c>
      <c r="AT726" s="149">
        <f t="shared" si="344"/>
        <v>-4.4491786551064394E-2</v>
      </c>
      <c r="AU726" s="175">
        <f t="shared" si="347"/>
        <v>3.5059449161165435</v>
      </c>
      <c r="AV726" s="149">
        <f t="shared" si="348"/>
        <v>8.5469365044580776</v>
      </c>
      <c r="AW726" s="149">
        <f t="shared" si="349"/>
        <v>3.3263967597466961</v>
      </c>
    </row>
    <row r="727" spans="1:49" ht="15" x14ac:dyDescent="0.25">
      <c r="A727" s="130">
        <v>1931.06</v>
      </c>
      <c r="B727" s="138"/>
      <c r="C727" s="166">
        <f>raw_Data!B733</f>
        <v>13.87</v>
      </c>
      <c r="D727" s="167">
        <f>raw_Data!J733</f>
        <v>7.4999999999999997E-2</v>
      </c>
      <c r="E727" s="167">
        <f>raw_Data!L733</f>
        <v>2.8560940014170644E-3</v>
      </c>
      <c r="F727" s="168">
        <f t="shared" si="324"/>
        <v>14.33</v>
      </c>
      <c r="G727" s="167">
        <f>raw_Data!K733</f>
        <v>5.2337752965805999E-3</v>
      </c>
      <c r="H727" s="167">
        <f t="shared" si="325"/>
        <v>-3.2100488485694356E-2</v>
      </c>
      <c r="I727" s="165"/>
      <c r="J727" s="167">
        <f t="shared" si="326"/>
        <v>1.0023089775734393</v>
      </c>
      <c r="K727" s="167">
        <f t="shared" si="345"/>
        <v>5.1650715748563503E-3</v>
      </c>
      <c r="L727" s="93"/>
      <c r="M727" s="171">
        <f t="shared" si="321"/>
        <v>1.0051650715748564</v>
      </c>
      <c r="N727" s="172">
        <f t="shared" si="327"/>
        <v>0.97313328681088618</v>
      </c>
      <c r="O727" s="170">
        <f t="shared" si="322"/>
        <v>726</v>
      </c>
      <c r="P727" s="170">
        <f t="shared" si="323"/>
        <v>728</v>
      </c>
      <c r="Q727" s="169"/>
      <c r="R727" s="149">
        <f t="shared" si="328"/>
        <v>0.2975791050911083</v>
      </c>
      <c r="S727" s="173">
        <f t="shared" si="329"/>
        <v>-0.9188975276946143</v>
      </c>
      <c r="T727" s="149">
        <v>0</v>
      </c>
      <c r="U727" s="97"/>
      <c r="V727" s="149">
        <f>1/PI()*ATAN('Exhibit4_Impact-Test'!$Y$25*S_RDY_SP)+'Exhibit4_Impact-Test'!$Y$26</f>
        <v>0.67088522096828873</v>
      </c>
      <c r="W727" s="172">
        <f t="shared" si="330"/>
        <v>0.66369528657306565</v>
      </c>
      <c r="X727" s="149">
        <f>1/PI()*ATAN('Exhibit4_Impact-Test'!$Y$25*S_RS_SP)+'Exhibit4_Impact-Test'!$Y$26</f>
        <v>0.15862195461491929</v>
      </c>
      <c r="Y727" s="172">
        <f t="shared" si="331"/>
        <v>0.15434731923683406</v>
      </c>
      <c r="Z727" s="149">
        <f>1/PI()*ATAN('Exhibit4_Impact-Test'!$Y$25*S_5050_SP)+'Exhibit4_Impact-Test'!$Y$26</f>
        <v>0.5</v>
      </c>
      <c r="AA727" s="149">
        <f t="shared" si="332"/>
        <v>0.49190420781875704</v>
      </c>
      <c r="AB727" s="195">
        <f>VLOOKUP(_xlfn.NUMBERVALUE(LEFT(A727,4)),Transactioncosts!$C:$G,5,FALSE)</f>
        <v>100.5</v>
      </c>
      <c r="AC727" s="174"/>
      <c r="AD727" s="175">
        <f t="shared" si="333"/>
        <v>0.98367542057547153</v>
      </c>
      <c r="AE727" s="149">
        <f t="shared" si="334"/>
        <v>1.000084127265791</v>
      </c>
      <c r="AF727" s="149">
        <f t="shared" si="335"/>
        <v>0.98914917919287126</v>
      </c>
      <c r="AG727" s="176">
        <f t="shared" si="336"/>
        <v>0.9835824006270133</v>
      </c>
      <c r="AH727" s="149">
        <f t="shared" si="337"/>
        <v>0.99317682234529647</v>
      </c>
      <c r="AI727" s="149">
        <f t="shared" si="338"/>
        <v>0.98906781648144981</v>
      </c>
      <c r="AJ727" s="97"/>
      <c r="AK727" s="171">
        <f t="shared" si="339"/>
        <v>-1.645929348346448E-2</v>
      </c>
      <c r="AL727" s="149">
        <f t="shared" si="340"/>
        <v>8.4123727291019815E-5</v>
      </c>
      <c r="AM727" s="149">
        <f t="shared" si="341"/>
        <v>-1.0910120318953767E-2</v>
      </c>
      <c r="AN727" s="149">
        <f t="shared" si="346"/>
        <v>3.5599184262414245</v>
      </c>
      <c r="AO727" s="149">
        <f t="shared" si="346"/>
        <v>9.894119891798967</v>
      </c>
      <c r="AP727" s="149">
        <f t="shared" si="346"/>
        <v>3.3494024469982899</v>
      </c>
      <c r="AQ727" s="97"/>
      <c r="AR727" s="171">
        <f t="shared" si="342"/>
        <v>-1.6553861615333128E-2</v>
      </c>
      <c r="AS727" s="149">
        <f t="shared" si="343"/>
        <v>-6.8465619622501269E-3</v>
      </c>
      <c r="AT727" s="149">
        <f t="shared" si="344"/>
        <v>-1.0992378950484324E-2</v>
      </c>
      <c r="AU727" s="175">
        <f t="shared" si="347"/>
        <v>3.4893910545012101</v>
      </c>
      <c r="AV727" s="149">
        <f t="shared" si="348"/>
        <v>8.5400899424958272</v>
      </c>
      <c r="AW727" s="149">
        <f t="shared" si="349"/>
        <v>3.3154043807962119</v>
      </c>
    </row>
    <row r="728" spans="1:49" ht="15" x14ac:dyDescent="0.25">
      <c r="A728" s="130">
        <v>1931.07</v>
      </c>
      <c r="B728" s="138"/>
      <c r="C728" s="166">
        <f>raw_Data!B734</f>
        <v>14.33</v>
      </c>
      <c r="D728" s="167">
        <f>raw_Data!J734</f>
        <v>7.3891666666666675E-2</v>
      </c>
      <c r="E728" s="167">
        <f>raw_Data!L734</f>
        <v>2.8789730064431307E-3</v>
      </c>
      <c r="F728" s="168">
        <f t="shared" si="324"/>
        <v>13.87</v>
      </c>
      <c r="G728" s="167">
        <f>raw_Data!K734</f>
        <v>5.3274453256428756E-3</v>
      </c>
      <c r="H728" s="167">
        <f t="shared" si="325"/>
        <v>3.316510454217747E-2</v>
      </c>
      <c r="I728" s="165"/>
      <c r="J728" s="167">
        <f t="shared" si="326"/>
        <v>1.0023054156576261</v>
      </c>
      <c r="K728" s="167">
        <f t="shared" si="345"/>
        <v>5.1843886640692283E-3</v>
      </c>
      <c r="L728" s="93"/>
      <c r="M728" s="171">
        <f t="shared" si="321"/>
        <v>1.0051843886640692</v>
      </c>
      <c r="N728" s="172">
        <f t="shared" si="327"/>
        <v>1.0384925498678204</v>
      </c>
      <c r="O728" s="170">
        <f t="shared" si="322"/>
        <v>727</v>
      </c>
      <c r="P728" s="170">
        <f t="shared" si="323"/>
        <v>729</v>
      </c>
      <c r="Q728" s="169"/>
      <c r="R728" s="149">
        <f t="shared" si="328"/>
        <v>0.30199052334898246</v>
      </c>
      <c r="S728" s="173">
        <f t="shared" si="329"/>
        <v>0.92071074486984417</v>
      </c>
      <c r="T728" s="149">
        <v>0</v>
      </c>
      <c r="U728" s="97"/>
      <c r="V728" s="149">
        <f>1/PI()*ATAN('Exhibit4_Impact-Test'!$Y$25*S_RDY_SP)+'Exhibit4_Impact-Test'!$Y$26</f>
        <v>0.67295100283756437</v>
      </c>
      <c r="W728" s="172">
        <f t="shared" si="330"/>
        <v>0.68008483994149982</v>
      </c>
      <c r="X728" s="149">
        <f>1/PI()*ATAN('Exhibit4_Impact-Test'!$Y$25*S_RS_SP)+'Exhibit4_Impact-Test'!$Y$26</f>
        <v>0.84164134117658285</v>
      </c>
      <c r="Y728" s="172">
        <f t="shared" si="331"/>
        <v>0.84593796770079488</v>
      </c>
      <c r="Z728" s="149">
        <f>1/PI()*ATAN('Exhibit4_Impact-Test'!$Y$25*S_5050_SP)+'Exhibit4_Impact-Test'!$Y$26</f>
        <v>0.5</v>
      </c>
      <c r="AA728" s="149">
        <f t="shared" si="332"/>
        <v>0.50814907693475242</v>
      </c>
      <c r="AB728" s="195">
        <f>VLOOKUP(_xlfn.NUMBERVALUE(LEFT(A728,4)),Transactioncosts!$C:$G,5,FALSE)</f>
        <v>100.5</v>
      </c>
      <c r="AC728" s="174"/>
      <c r="AD728" s="175">
        <f t="shared" si="333"/>
        <v>1.0275991491488088</v>
      </c>
      <c r="AE728" s="149">
        <f t="shared" si="334"/>
        <v>1.0332179141317201</v>
      </c>
      <c r="AF728" s="149">
        <f t="shared" si="335"/>
        <v>1.0218384692659448</v>
      </c>
      <c r="AG728" s="176">
        <f t="shared" si="336"/>
        <v>1.0274048211023374</v>
      </c>
      <c r="AH728" s="149">
        <f t="shared" si="337"/>
        <v>1.0263198543807064</v>
      </c>
      <c r="AI728" s="149">
        <f t="shared" si="338"/>
        <v>1.0217565710427505</v>
      </c>
      <c r="AJ728" s="97"/>
      <c r="AK728" s="171">
        <f t="shared" si="339"/>
        <v>2.7225158254814245E-2</v>
      </c>
      <c r="AL728" s="149">
        <f t="shared" si="340"/>
        <v>3.2678120582966798E-2</v>
      </c>
      <c r="AM728" s="149">
        <f t="shared" si="341"/>
        <v>2.1603425733906161E-2</v>
      </c>
      <c r="AN728" s="149">
        <f t="shared" si="346"/>
        <v>3.5871435844962387</v>
      </c>
      <c r="AO728" s="149">
        <f t="shared" si="346"/>
        <v>9.9267980123819335</v>
      </c>
      <c r="AP728" s="149">
        <f t="shared" si="346"/>
        <v>3.3710058727321961</v>
      </c>
      <c r="AQ728" s="97"/>
      <c r="AR728" s="171">
        <f t="shared" si="342"/>
        <v>2.7036031567115593E-2</v>
      </c>
      <c r="AS728" s="149">
        <f t="shared" si="343"/>
        <v>2.5979447074054182E-2</v>
      </c>
      <c r="AT728" s="149">
        <f t="shared" si="344"/>
        <v>2.1523274606483442E-2</v>
      </c>
      <c r="AU728" s="175">
        <f t="shared" si="347"/>
        <v>3.5164270860683255</v>
      </c>
      <c r="AV728" s="149">
        <f t="shared" si="348"/>
        <v>8.566069389569881</v>
      </c>
      <c r="AW728" s="149">
        <f t="shared" si="349"/>
        <v>3.3369276554026954</v>
      </c>
    </row>
    <row r="729" spans="1:49" ht="15" x14ac:dyDescent="0.25">
      <c r="A729" s="130">
        <v>1931.08</v>
      </c>
      <c r="B729" s="138"/>
      <c r="C729" s="166">
        <f>raw_Data!B735</f>
        <v>13.9</v>
      </c>
      <c r="D729" s="167">
        <f>raw_Data!J735</f>
        <v>7.2774999999999992E-2</v>
      </c>
      <c r="E729" s="167">
        <f>raw_Data!L735</f>
        <v>2.9018462715013627E-3</v>
      </c>
      <c r="F729" s="168">
        <f t="shared" si="324"/>
        <v>14.33</v>
      </c>
      <c r="G729" s="167">
        <f>raw_Data!K735</f>
        <v>5.0785066294487084E-3</v>
      </c>
      <c r="H729" s="167">
        <f t="shared" si="325"/>
        <v>-3.000697836706212E-2</v>
      </c>
      <c r="I729" s="165"/>
      <c r="J729" s="167">
        <f t="shared" si="326"/>
        <v>1.002301861615168</v>
      </c>
      <c r="K729" s="167">
        <f t="shared" si="345"/>
        <v>5.2037078866693509E-3</v>
      </c>
      <c r="L729" s="93"/>
      <c r="M729" s="171">
        <f t="shared" si="321"/>
        <v>1.0052037078866694</v>
      </c>
      <c r="N729" s="172">
        <f t="shared" si="327"/>
        <v>0.97507152826238663</v>
      </c>
      <c r="O729" s="170">
        <f t="shared" si="322"/>
        <v>728</v>
      </c>
      <c r="P729" s="170">
        <f t="shared" si="323"/>
        <v>730</v>
      </c>
      <c r="Q729" s="169"/>
      <c r="R729" s="149">
        <f t="shared" si="328"/>
        <v>0.27641083906576203</v>
      </c>
      <c r="S729" s="173">
        <f t="shared" si="329"/>
        <v>-0.9124558394633342</v>
      </c>
      <c r="T729" s="149">
        <v>0</v>
      </c>
      <c r="U729" s="97"/>
      <c r="V729" s="149">
        <f>1/PI()*ATAN('Exhibit4_Impact-Test'!$Y$25*S_RDY_SP)+'Exhibit4_Impact-Test'!$Y$26</f>
        <v>0.66074871591450113</v>
      </c>
      <c r="W729" s="172">
        <f t="shared" si="330"/>
        <v>0.65389347727576297</v>
      </c>
      <c r="X729" s="149">
        <f>1/PI()*ATAN('Exhibit4_Impact-Test'!$Y$25*S_RS_SP)+'Exhibit4_Impact-Test'!$Y$26</f>
        <v>0.15956386312230131</v>
      </c>
      <c r="Y729" s="172">
        <f t="shared" si="331"/>
        <v>0.15552463863039742</v>
      </c>
      <c r="Z729" s="149">
        <f>1/PI()*ATAN('Exhibit4_Impact-Test'!$Y$25*S_5050_SP)+'Exhibit4_Impact-Test'!$Y$26</f>
        <v>0.5</v>
      </c>
      <c r="AA729" s="149">
        <f t="shared" si="332"/>
        <v>0.49239192131623094</v>
      </c>
      <c r="AB729" s="195">
        <f>VLOOKUP(_xlfn.NUMBERVALUE(LEFT(A729,4)),Transactioncosts!$C:$G,5,FALSE)</f>
        <v>100.5</v>
      </c>
      <c r="AC729" s="174"/>
      <c r="AD729" s="175">
        <f t="shared" si="333"/>
        <v>0.98529390889221946</v>
      </c>
      <c r="AE729" s="149">
        <f t="shared" si="334"/>
        <v>1.0003957009015236</v>
      </c>
      <c r="AF729" s="149">
        <f t="shared" si="335"/>
        <v>0.99013761807452805</v>
      </c>
      <c r="AG729" s="176">
        <f t="shared" si="336"/>
        <v>0.98520876848919703</v>
      </c>
      <c r="AH729" s="149">
        <f t="shared" si="337"/>
        <v>1.0003407305231529</v>
      </c>
      <c r="AI729" s="149">
        <f t="shared" si="338"/>
        <v>0.99006115688375618</v>
      </c>
      <c r="AJ729" s="97"/>
      <c r="AK729" s="171">
        <f t="shared" si="339"/>
        <v>-1.4815297655746318E-2</v>
      </c>
      <c r="AL729" s="149">
        <f t="shared" si="340"/>
        <v>3.9562263256861569E-4</v>
      </c>
      <c r="AM729" s="149">
        <f t="shared" si="341"/>
        <v>-9.911337358150963E-3</v>
      </c>
      <c r="AN729" s="149">
        <f t="shared" si="346"/>
        <v>3.5723282868404924</v>
      </c>
      <c r="AO729" s="149">
        <f t="shared" si="346"/>
        <v>9.9271936350145022</v>
      </c>
      <c r="AP729" s="149">
        <f t="shared" si="346"/>
        <v>3.3610945353740451</v>
      </c>
      <c r="AQ729" s="97"/>
      <c r="AR729" s="171">
        <f t="shared" si="342"/>
        <v>-1.4901712563021204E-2</v>
      </c>
      <c r="AS729" s="149">
        <f t="shared" si="343"/>
        <v>3.406724876907563E-4</v>
      </c>
      <c r="AT729" s="149">
        <f t="shared" si="344"/>
        <v>-9.9885631314185798E-3</v>
      </c>
      <c r="AU729" s="175">
        <f t="shared" si="347"/>
        <v>3.5015253735053045</v>
      </c>
      <c r="AV729" s="149">
        <f t="shared" si="348"/>
        <v>8.5664100620575709</v>
      </c>
      <c r="AW729" s="149">
        <f t="shared" si="349"/>
        <v>3.3269390922712767</v>
      </c>
    </row>
    <row r="730" spans="1:49" ht="15" x14ac:dyDescent="0.25">
      <c r="A730" s="130">
        <v>1931.09</v>
      </c>
      <c r="B730" s="138"/>
      <c r="C730" s="166">
        <f>raw_Data!B736</f>
        <v>11.83</v>
      </c>
      <c r="D730" s="167">
        <f>raw_Data!J736</f>
        <v>7.166666666666667E-2</v>
      </c>
      <c r="E730" s="167">
        <f>raw_Data!L736</f>
        <v>2.9247137996020189E-3</v>
      </c>
      <c r="F730" s="168">
        <f t="shared" si="324"/>
        <v>13.9</v>
      </c>
      <c r="G730" s="167">
        <f>raw_Data!K736</f>
        <v>5.1558752997601922E-3</v>
      </c>
      <c r="H730" s="167">
        <f t="shared" si="325"/>
        <v>-0.1489208633093525</v>
      </c>
      <c r="I730" s="165"/>
      <c r="J730" s="167">
        <f t="shared" si="326"/>
        <v>1.0022983154247704</v>
      </c>
      <c r="K730" s="167">
        <f t="shared" si="345"/>
        <v>5.2230292243724552E-3</v>
      </c>
      <c r="L730" s="93"/>
      <c r="M730" s="171">
        <f t="shared" si="321"/>
        <v>1.0052230292243725</v>
      </c>
      <c r="N730" s="172">
        <f t="shared" si="327"/>
        <v>0.85623501199040775</v>
      </c>
      <c r="O730" s="170">
        <f t="shared" si="322"/>
        <v>729</v>
      </c>
      <c r="P730" s="170">
        <f t="shared" si="323"/>
        <v>731</v>
      </c>
      <c r="Q730" s="169"/>
      <c r="R730" s="149">
        <f t="shared" si="328"/>
        <v>0.2797352835195977</v>
      </c>
      <c r="S730" s="173">
        <f t="shared" si="329"/>
        <v>-0.98088661255280807</v>
      </c>
      <c r="T730" s="149">
        <v>0</v>
      </c>
      <c r="U730" s="97"/>
      <c r="V730" s="149">
        <f>1/PI()*ATAN('Exhibit4_Impact-Test'!$Y$25*S_RDY_SP)+'Exhibit4_Impact-Test'!$Y$26</f>
        <v>0.66236515916854177</v>
      </c>
      <c r="W730" s="172">
        <f t="shared" si="330"/>
        <v>0.62561072038940824</v>
      </c>
      <c r="X730" s="149">
        <f>1/PI()*ATAN('Exhibit4_Impact-Test'!$Y$25*S_RS_SP)+'Exhibit4_Impact-Test'!$Y$26</f>
        <v>0.15005494924026042</v>
      </c>
      <c r="Y730" s="172">
        <f t="shared" si="331"/>
        <v>0.13072200851189217</v>
      </c>
      <c r="Z730" s="149">
        <f>1/PI()*ATAN('Exhibit4_Impact-Test'!$Y$25*S_5050_SP)+'Exhibit4_Impact-Test'!$Y$26</f>
        <v>0.5</v>
      </c>
      <c r="AA730" s="149">
        <f t="shared" si="332"/>
        <v>0.45998082848627203</v>
      </c>
      <c r="AB730" s="195">
        <f>VLOOKUP(_xlfn.NUMBERVALUE(LEFT(A730,4)),Transactioncosts!$C:$G,5,FALSE)</f>
        <v>100.5</v>
      </c>
      <c r="AC730" s="174"/>
      <c r="AD730" s="175">
        <f t="shared" si="333"/>
        <v>0.90653855747499201</v>
      </c>
      <c r="AE730" s="149">
        <f t="shared" si="334"/>
        <v>0.98286663986092282</v>
      </c>
      <c r="AF730" s="149">
        <f t="shared" si="335"/>
        <v>0.93072902060739016</v>
      </c>
      <c r="AG730" s="176">
        <f t="shared" si="336"/>
        <v>0.90588204048373766</v>
      </c>
      <c r="AH730" s="149">
        <f t="shared" si="337"/>
        <v>0.98266928235373818</v>
      </c>
      <c r="AI730" s="149">
        <f t="shared" si="338"/>
        <v>0.93032682793367716</v>
      </c>
      <c r="AJ730" s="97"/>
      <c r="AK730" s="171">
        <f t="shared" si="339"/>
        <v>-9.8121715246133848E-2</v>
      </c>
      <c r="AL730" s="149">
        <f t="shared" si="340"/>
        <v>-1.7281834507549377E-2</v>
      </c>
      <c r="AM730" s="149">
        <f t="shared" si="341"/>
        <v>-7.1787106792356045E-2</v>
      </c>
      <c r="AN730" s="149">
        <f t="shared" si="346"/>
        <v>3.4742065715943586</v>
      </c>
      <c r="AO730" s="149">
        <f t="shared" si="346"/>
        <v>9.9099118005069524</v>
      </c>
      <c r="AP730" s="149">
        <f t="shared" si="346"/>
        <v>3.2893074285816892</v>
      </c>
      <c r="AQ730" s="97"/>
      <c r="AR730" s="171">
        <f t="shared" si="342"/>
        <v>-9.8846179557241426E-2</v>
      </c>
      <c r="AS730" s="149">
        <f t="shared" si="343"/>
        <v>-1.7482652519184103E-2</v>
      </c>
      <c r="AT730" s="149">
        <f t="shared" si="344"/>
        <v>-7.2219326685476995E-2</v>
      </c>
      <c r="AU730" s="175">
        <f t="shared" si="347"/>
        <v>3.402679193948063</v>
      </c>
      <c r="AV730" s="149">
        <f t="shared" si="348"/>
        <v>8.5489274095383863</v>
      </c>
      <c r="AW730" s="149">
        <f t="shared" si="349"/>
        <v>3.2547197655857998</v>
      </c>
    </row>
    <row r="731" spans="1:49" ht="15" x14ac:dyDescent="0.25">
      <c r="A731" s="130">
        <v>1931.1</v>
      </c>
      <c r="B731" s="138"/>
      <c r="C731" s="166">
        <f>raw_Data!B737</f>
        <v>10.25</v>
      </c>
      <c r="D731" s="167">
        <f>raw_Data!J737</f>
        <v>7.0558333333333334E-2</v>
      </c>
      <c r="E731" s="167">
        <f>raw_Data!L737</f>
        <v>2.9475755937529158E-3</v>
      </c>
      <c r="F731" s="168">
        <f t="shared" si="324"/>
        <v>11.83</v>
      </c>
      <c r="G731" s="167">
        <f>raw_Data!K737</f>
        <v>5.9643561566638491E-3</v>
      </c>
      <c r="H731" s="167">
        <f t="shared" si="325"/>
        <v>-0.13355874894336428</v>
      </c>
      <c r="I731" s="165"/>
      <c r="J731" s="167">
        <f t="shared" si="326"/>
        <v>1.0022947770652053</v>
      </c>
      <c r="K731" s="167">
        <f t="shared" si="345"/>
        <v>5.242352658958227E-3</v>
      </c>
      <c r="L731" s="93"/>
      <c r="M731" s="171">
        <f t="shared" si="321"/>
        <v>1.0052423526589582</v>
      </c>
      <c r="N731" s="172">
        <f t="shared" si="327"/>
        <v>0.87240560721329941</v>
      </c>
      <c r="O731" s="170">
        <f t="shared" si="322"/>
        <v>730</v>
      </c>
      <c r="P731" s="170">
        <f t="shared" si="323"/>
        <v>732</v>
      </c>
      <c r="Q731" s="169"/>
      <c r="R731" s="149">
        <f t="shared" si="328"/>
        <v>0.3419527995636033</v>
      </c>
      <c r="S731" s="173">
        <f t="shared" si="329"/>
        <v>-0.97857092910142518</v>
      </c>
      <c r="T731" s="149">
        <v>0</v>
      </c>
      <c r="U731" s="97"/>
      <c r="V731" s="149">
        <f>1/PI()*ATAN('Exhibit4_Impact-Test'!$Y$25*S_RDY_SP)+'Exhibit4_Impact-Test'!$Y$26</f>
        <v>0.69093579414605777</v>
      </c>
      <c r="W731" s="172">
        <f t="shared" si="330"/>
        <v>0.65988199310325724</v>
      </c>
      <c r="X731" s="149">
        <f>1/PI()*ATAN('Exhibit4_Impact-Test'!$Y$25*S_RS_SP)+'Exhibit4_Impact-Test'!$Y$26</f>
        <v>0.15035957141584033</v>
      </c>
      <c r="Y731" s="172">
        <f t="shared" si="331"/>
        <v>0.13313574568004161</v>
      </c>
      <c r="Z731" s="149">
        <f>1/PI()*ATAN('Exhibit4_Impact-Test'!$Y$25*S_5050_SP)+'Exhibit4_Impact-Test'!$Y$26</f>
        <v>0.5</v>
      </c>
      <c r="AA731" s="149">
        <f t="shared" si="332"/>
        <v>0.46462682348221007</v>
      </c>
      <c r="AB731" s="195">
        <f>VLOOKUP(_xlfn.NUMBERVALUE(LEFT(A731,4)),Transactioncosts!$C:$G,5,FALSE)</f>
        <v>100.5</v>
      </c>
      <c r="AC731" s="174"/>
      <c r="AD731" s="175">
        <f t="shared" si="333"/>
        <v>0.9134606904526843</v>
      </c>
      <c r="AE731" s="149">
        <f t="shared" si="334"/>
        <v>0.98526907654547391</v>
      </c>
      <c r="AF731" s="149">
        <f t="shared" si="335"/>
        <v>0.93882397993612887</v>
      </c>
      <c r="AG731" s="176">
        <f t="shared" si="336"/>
        <v>0.91293392152981911</v>
      </c>
      <c r="AH731" s="149">
        <f t="shared" si="337"/>
        <v>0.97830442371280912</v>
      </c>
      <c r="AI731" s="149">
        <f t="shared" si="338"/>
        <v>0.93846847951212509</v>
      </c>
      <c r="AJ731" s="97"/>
      <c r="AK731" s="171">
        <f t="shared" si="339"/>
        <v>-9.0514935887797826E-2</v>
      </c>
      <c r="AL731" s="149">
        <f t="shared" si="340"/>
        <v>-1.4840500957473159E-2</v>
      </c>
      <c r="AM731" s="149">
        <f t="shared" si="341"/>
        <v>-6.3127272152826985E-2</v>
      </c>
      <c r="AN731" s="149">
        <f t="shared" si="346"/>
        <v>3.383691635706561</v>
      </c>
      <c r="AO731" s="149">
        <f t="shared" si="346"/>
        <v>9.8950712995494801</v>
      </c>
      <c r="AP731" s="149">
        <f t="shared" si="346"/>
        <v>3.2261801564288621</v>
      </c>
      <c r="AQ731" s="97"/>
      <c r="AR731" s="171">
        <f t="shared" si="342"/>
        <v>-9.109177611062351E-2</v>
      </c>
      <c r="AS731" s="149">
        <f t="shared" si="343"/>
        <v>-2.1934385692312635E-2</v>
      </c>
      <c r="AT731" s="149">
        <f t="shared" si="344"/>
        <v>-6.3506009548232864E-2</v>
      </c>
      <c r="AU731" s="175">
        <f t="shared" si="347"/>
        <v>3.3115874178374396</v>
      </c>
      <c r="AV731" s="149">
        <f t="shared" si="348"/>
        <v>8.5269930238460745</v>
      </c>
      <c r="AW731" s="149">
        <f t="shared" si="349"/>
        <v>3.1912137560375671</v>
      </c>
    </row>
    <row r="732" spans="1:49" ht="15" x14ac:dyDescent="0.25">
      <c r="A732" s="130">
        <v>1931.11</v>
      </c>
      <c r="B732" s="138"/>
      <c r="C732" s="166">
        <f>raw_Data!B738</f>
        <v>10.39</v>
      </c>
      <c r="D732" s="167">
        <f>raw_Data!J738</f>
        <v>6.9441666666666665E-2</v>
      </c>
      <c r="E732" s="167">
        <f>raw_Data!L738</f>
        <v>2.9704316569594269E-3</v>
      </c>
      <c r="F732" s="168">
        <f t="shared" si="324"/>
        <v>10.25</v>
      </c>
      <c r="G732" s="167">
        <f>raw_Data!K738</f>
        <v>6.7747967479674792E-3</v>
      </c>
      <c r="H732" s="167">
        <f t="shared" si="325"/>
        <v>1.3658536585365866E-2</v>
      </c>
      <c r="I732" s="165"/>
      <c r="J732" s="167">
        <f t="shared" si="326"/>
        <v>1.0022912465153102</v>
      </c>
      <c r="K732" s="167">
        <f t="shared" si="345"/>
        <v>5.2616781722696349E-3</v>
      </c>
      <c r="L732" s="93"/>
      <c r="M732" s="171">
        <f t="shared" si="321"/>
        <v>1.0052616781722696</v>
      </c>
      <c r="N732" s="172">
        <f t="shared" si="327"/>
        <v>1.0204333333333333</v>
      </c>
      <c r="O732" s="170">
        <f t="shared" si="322"/>
        <v>731</v>
      </c>
      <c r="P732" s="170">
        <f t="shared" si="323"/>
        <v>733</v>
      </c>
      <c r="Q732" s="169"/>
      <c r="R732" s="149">
        <f t="shared" si="328"/>
        <v>0.39365095469459549</v>
      </c>
      <c r="S732" s="173">
        <f t="shared" si="329"/>
        <v>0.82250056112114422</v>
      </c>
      <c r="T732" s="149">
        <v>0</v>
      </c>
      <c r="U732" s="97"/>
      <c r="V732" s="149">
        <f>1/PI()*ATAN('Exhibit4_Impact-Test'!$Y$25*S_RDY_SP)+'Exhibit4_Impact-Test'!$Y$26</f>
        <v>0.71229681129880018</v>
      </c>
      <c r="W732" s="172">
        <f t="shared" si="330"/>
        <v>0.71535677090637206</v>
      </c>
      <c r="X732" s="149">
        <f>1/PI()*ATAN('Exhibit4_Impact-Test'!$Y$25*S_RS_SP)+'Exhibit4_Impact-Test'!$Y$26</f>
        <v>0.82613602753723092</v>
      </c>
      <c r="Y732" s="172">
        <f t="shared" si="331"/>
        <v>0.82827711093751721</v>
      </c>
      <c r="Z732" s="149">
        <f>1/PI()*ATAN('Exhibit4_Impact-Test'!$Y$25*S_5050_SP)+'Exhibit4_Impact-Test'!$Y$26</f>
        <v>0.5</v>
      </c>
      <c r="AA732" s="149">
        <f t="shared" si="332"/>
        <v>0.50374480241963648</v>
      </c>
      <c r="AB732" s="195">
        <f>VLOOKUP(_xlfn.NUMBERVALUE(LEFT(A732,4)),Transactioncosts!$C:$G,5,FALSE)</f>
        <v>100.5</v>
      </c>
      <c r="AC732" s="174"/>
      <c r="AD732" s="175">
        <f t="shared" si="333"/>
        <v>1.0160683997656204</v>
      </c>
      <c r="AE732" s="149">
        <f t="shared" si="334"/>
        <v>1.0177955290981955</v>
      </c>
      <c r="AF732" s="149">
        <f t="shared" si="335"/>
        <v>1.0128475057528015</v>
      </c>
      <c r="AG732" s="176">
        <f t="shared" si="336"/>
        <v>1.0159738320941776</v>
      </c>
      <c r="AH732" s="149">
        <f t="shared" si="337"/>
        <v>1.0109747477263018</v>
      </c>
      <c r="AI732" s="149">
        <f t="shared" si="338"/>
        <v>1.012809870488484</v>
      </c>
      <c r="AJ732" s="97"/>
      <c r="AK732" s="171">
        <f t="shared" si="339"/>
        <v>1.5940669494182394E-2</v>
      </c>
      <c r="AL732" s="149">
        <f t="shared" si="340"/>
        <v>1.7639042451408141E-2</v>
      </c>
      <c r="AM732" s="149">
        <f t="shared" si="341"/>
        <v>1.2765676671892965E-2</v>
      </c>
      <c r="AN732" s="149">
        <f t="shared" si="346"/>
        <v>3.3996323052007433</v>
      </c>
      <c r="AO732" s="149">
        <f t="shared" si="346"/>
        <v>9.9127103420008886</v>
      </c>
      <c r="AP732" s="149">
        <f t="shared" si="346"/>
        <v>3.2389458331007552</v>
      </c>
      <c r="AQ732" s="97"/>
      <c r="AR732" s="171">
        <f t="shared" si="342"/>
        <v>1.5847593011786159E-2</v>
      </c>
      <c r="AS732" s="149">
        <f t="shared" si="343"/>
        <v>1.0914962205423338E-2</v>
      </c>
      <c r="AT732" s="149">
        <f t="shared" si="344"/>
        <v>1.272851810325921E-2</v>
      </c>
      <c r="AU732" s="175">
        <f t="shared" si="347"/>
        <v>3.3274350108492259</v>
      </c>
      <c r="AV732" s="149">
        <f t="shared" si="348"/>
        <v>8.537907986051497</v>
      </c>
      <c r="AW732" s="149">
        <f t="shared" si="349"/>
        <v>3.2039422741408261</v>
      </c>
    </row>
    <row r="733" spans="1:49" ht="15" x14ac:dyDescent="0.25">
      <c r="A733" s="130">
        <v>1931.12</v>
      </c>
      <c r="B733" s="138"/>
      <c r="C733" s="166">
        <f>raw_Data!B739</f>
        <v>8.44</v>
      </c>
      <c r="D733" s="167">
        <f>raw_Data!J739</f>
        <v>6.8333333333333329E-2</v>
      </c>
      <c r="E733" s="167">
        <f>raw_Data!L739</f>
        <v>2.9932819922244835E-3</v>
      </c>
      <c r="F733" s="168">
        <f t="shared" si="324"/>
        <v>10.39</v>
      </c>
      <c r="G733" s="167">
        <f>raw_Data!K739</f>
        <v>6.576836701957009E-3</v>
      </c>
      <c r="H733" s="167">
        <f t="shared" si="325"/>
        <v>-0.18768046198267574</v>
      </c>
      <c r="I733" s="165"/>
      <c r="J733" s="167">
        <f t="shared" si="326"/>
        <v>1.0022877237539884</v>
      </c>
      <c r="K733" s="167">
        <f t="shared" si="345"/>
        <v>5.2810057462129301E-3</v>
      </c>
      <c r="L733" s="93"/>
      <c r="M733" s="171">
        <f t="shared" si="321"/>
        <v>1.0052810057462129</v>
      </c>
      <c r="N733" s="172">
        <f t="shared" si="327"/>
        <v>0.81889637471928123</v>
      </c>
      <c r="O733" s="170">
        <f t="shared" si="322"/>
        <v>732</v>
      </c>
      <c r="P733" s="170">
        <f t="shared" si="323"/>
        <v>734</v>
      </c>
      <c r="Q733" s="169"/>
      <c r="R733" s="149">
        <f t="shared" si="328"/>
        <v>0.37774208385265184</v>
      </c>
      <c r="S733" s="173">
        <f t="shared" si="329"/>
        <v>-0.98441952408272426</v>
      </c>
      <c r="T733" s="149">
        <v>0</v>
      </c>
      <c r="U733" s="97"/>
      <c r="V733" s="149">
        <f>1/PI()*ATAN('Exhibit4_Impact-Test'!$Y$25*S_RDY_SP)+'Exhibit4_Impact-Test'!$Y$26</f>
        <v>0.70594705235485855</v>
      </c>
      <c r="W733" s="172">
        <f t="shared" si="330"/>
        <v>0.66166336496906808</v>
      </c>
      <c r="X733" s="149">
        <f>1/PI()*ATAN('Exhibit4_Impact-Test'!$Y$25*S_RS_SP)+'Exhibit4_Impact-Test'!$Y$26</f>
        <v>0.14959239731625829</v>
      </c>
      <c r="Y733" s="172">
        <f t="shared" si="331"/>
        <v>0.12533329429217077</v>
      </c>
      <c r="Z733" s="149">
        <f>1/PI()*ATAN('Exhibit4_Impact-Test'!$Y$25*S_5050_SP)+'Exhibit4_Impact-Test'!$Y$26</f>
        <v>0.5</v>
      </c>
      <c r="AA733" s="149">
        <f t="shared" si="332"/>
        <v>0.4489126898998797</v>
      </c>
      <c r="AB733" s="195">
        <f>VLOOKUP(_xlfn.NUMBERVALUE(LEFT(A733,4)),Transactioncosts!$C:$G,5,FALSE)</f>
        <v>100.5</v>
      </c>
      <c r="AC733" s="174"/>
      <c r="AD733" s="175">
        <f t="shared" si="333"/>
        <v>0.87370332486850255</v>
      </c>
      <c r="AE733" s="149">
        <f t="shared" si="334"/>
        <v>0.97739928196798798</v>
      </c>
      <c r="AF733" s="149">
        <f t="shared" si="335"/>
        <v>0.91208869023274708</v>
      </c>
      <c r="AG733" s="176">
        <f t="shared" si="336"/>
        <v>0.87299431735982436</v>
      </c>
      <c r="AH733" s="149">
        <f t="shared" si="337"/>
        <v>0.97695316139482491</v>
      </c>
      <c r="AI733" s="149">
        <f t="shared" si="338"/>
        <v>0.9115752627662409</v>
      </c>
      <c r="AJ733" s="97"/>
      <c r="AK733" s="171">
        <f t="shared" si="339"/>
        <v>-0.13501440618172078</v>
      </c>
      <c r="AL733" s="149">
        <f t="shared" si="340"/>
        <v>-2.2860028781109994E-2</v>
      </c>
      <c r="AM733" s="149">
        <f t="shared" si="341"/>
        <v>-9.201804557386925E-2</v>
      </c>
      <c r="AN733" s="149">
        <f t="shared" si="346"/>
        <v>3.2646178990190227</v>
      </c>
      <c r="AO733" s="149">
        <f t="shared" si="346"/>
        <v>9.8898503132197781</v>
      </c>
      <c r="AP733" s="149">
        <f t="shared" si="346"/>
        <v>3.1469277875268862</v>
      </c>
      <c r="AQ733" s="97"/>
      <c r="AR733" s="171">
        <f t="shared" si="342"/>
        <v>-0.13582623248809131</v>
      </c>
      <c r="AS733" s="149">
        <f t="shared" si="343"/>
        <v>-2.3316569342590455E-2</v>
      </c>
      <c r="AT733" s="149">
        <f t="shared" si="344"/>
        <v>-9.2581118040402421E-2</v>
      </c>
      <c r="AU733" s="175">
        <f t="shared" si="347"/>
        <v>3.1916087783611347</v>
      </c>
      <c r="AV733" s="149">
        <f t="shared" si="348"/>
        <v>8.5145914167089067</v>
      </c>
      <c r="AW733" s="149">
        <f t="shared" si="349"/>
        <v>3.1113611561004237</v>
      </c>
    </row>
    <row r="734" spans="1:49" ht="15" x14ac:dyDescent="0.25">
      <c r="A734" s="130">
        <v>1932.01</v>
      </c>
      <c r="B734" s="138"/>
      <c r="C734" s="166">
        <f>raw_Data!B740</f>
        <v>8.3000000000000007</v>
      </c>
      <c r="D734" s="167">
        <f>raw_Data!J740</f>
        <v>6.6108333333333338E-2</v>
      </c>
      <c r="E734" s="167">
        <f>raw_Data!L740</f>
        <v>3.0161266025487965E-3</v>
      </c>
      <c r="F734" s="168">
        <f t="shared" si="324"/>
        <v>8.44</v>
      </c>
      <c r="G734" s="167">
        <f>raw_Data!K740</f>
        <v>7.8327409162717229E-3</v>
      </c>
      <c r="H734" s="167">
        <f t="shared" si="325"/>
        <v>-1.6587677725118377E-2</v>
      </c>
      <c r="I734" s="165"/>
      <c r="J734" s="167">
        <f t="shared" si="326"/>
        <v>1.0022842087602308</v>
      </c>
      <c r="K734" s="167">
        <f t="shared" si="345"/>
        <v>5.300335362779629E-3</v>
      </c>
      <c r="L734" s="93"/>
      <c r="M734" s="171">
        <f t="shared" si="321"/>
        <v>1.0053003353627796</v>
      </c>
      <c r="N734" s="172">
        <f t="shared" si="327"/>
        <v>0.99124506319115346</v>
      </c>
      <c r="O734" s="170">
        <f t="shared" si="322"/>
        <v>733</v>
      </c>
      <c r="P734" s="170">
        <f t="shared" si="323"/>
        <v>735</v>
      </c>
      <c r="Q734" s="169"/>
      <c r="R734" s="149">
        <f t="shared" si="328"/>
        <v>0.44702093880193594</v>
      </c>
      <c r="S734" s="173">
        <f t="shared" si="329"/>
        <v>-0.8471330294616084</v>
      </c>
      <c r="T734" s="149">
        <v>0</v>
      </c>
      <c r="U734" s="97"/>
      <c r="V734" s="149">
        <f>1/PI()*ATAN('Exhibit4_Impact-Test'!$Y$25*S_RDY_SP)+'Exhibit4_Impact-Test'!$Y$26</f>
        <v>0.73221137578281781</v>
      </c>
      <c r="W734" s="172">
        <f t="shared" si="330"/>
        <v>0.729441623760405</v>
      </c>
      <c r="X734" s="149">
        <f>1/PI()*ATAN('Exhibit4_Impact-Test'!$Y$25*S_RS_SP)+'Exhibit4_Impact-Test'!$Y$26</f>
        <v>0.16972340107456979</v>
      </c>
      <c r="Y734" s="172">
        <f t="shared" si="331"/>
        <v>0.16774852553087374</v>
      </c>
      <c r="Z734" s="149">
        <f>1/PI()*ATAN('Exhibit4_Impact-Test'!$Y$25*S_5050_SP)+'Exhibit4_Impact-Test'!$Y$26</f>
        <v>0.5</v>
      </c>
      <c r="AA734" s="149">
        <f t="shared" si="332"/>
        <v>0.49648010203479315</v>
      </c>
      <c r="AB734" s="195">
        <f>VLOOKUP(_xlfn.NUMBERVALUE(LEFT(A734,4)),Transactioncosts!$C:$G,5,FALSE)</f>
        <v>139</v>
      </c>
      <c r="AC734" s="174"/>
      <c r="AD734" s="175">
        <f t="shared" si="333"/>
        <v>0.99500890518899132</v>
      </c>
      <c r="AE734" s="149">
        <f t="shared" si="334"/>
        <v>1.0029148267667825</v>
      </c>
      <c r="AF734" s="149">
        <f t="shared" si="335"/>
        <v>0.9982726992769666</v>
      </c>
      <c r="AG734" s="176">
        <f t="shared" si="336"/>
        <v>0.99499747945135442</v>
      </c>
      <c r="AH734" s="149">
        <f t="shared" si="337"/>
        <v>1.0026079113158766</v>
      </c>
      <c r="AI734" s="149">
        <f t="shared" si="338"/>
        <v>0.9982237726952502</v>
      </c>
      <c r="AJ734" s="97"/>
      <c r="AK734" s="171">
        <f t="shared" si="339"/>
        <v>-5.0035919249099992E-3</v>
      </c>
      <c r="AL734" s="149">
        <f t="shared" si="340"/>
        <v>2.910586896236216E-3</v>
      </c>
      <c r="AM734" s="149">
        <f t="shared" si="341"/>
        <v>-1.7287942269953917E-3</v>
      </c>
      <c r="AN734" s="149">
        <f t="shared" si="346"/>
        <v>3.2596143070941128</v>
      </c>
      <c r="AO734" s="149">
        <f t="shared" si="346"/>
        <v>9.8927609001160146</v>
      </c>
      <c r="AP734" s="149">
        <f t="shared" si="346"/>
        <v>3.1451989932998909</v>
      </c>
      <c r="AQ734" s="97"/>
      <c r="AR734" s="171">
        <f t="shared" si="342"/>
        <v>-5.0150750414720557E-3</v>
      </c>
      <c r="AS734" s="149">
        <f t="shared" si="343"/>
        <v>2.6045166159308743E-3</v>
      </c>
      <c r="AT734" s="149">
        <f t="shared" si="344"/>
        <v>-1.7778066669501338E-3</v>
      </c>
      <c r="AU734" s="175">
        <f t="shared" si="347"/>
        <v>3.1865937033196627</v>
      </c>
      <c r="AV734" s="149">
        <f t="shared" si="348"/>
        <v>8.517195933324837</v>
      </c>
      <c r="AW734" s="149">
        <f t="shared" si="349"/>
        <v>3.1095833494334735</v>
      </c>
    </row>
    <row r="735" spans="1:49" ht="15" x14ac:dyDescent="0.25">
      <c r="A735" s="130">
        <v>1932.02</v>
      </c>
      <c r="B735" s="138"/>
      <c r="C735" s="166">
        <f>raw_Data!B741</f>
        <v>8.23</v>
      </c>
      <c r="D735" s="167">
        <f>raw_Data!J741</f>
        <v>6.3891666666666666E-2</v>
      </c>
      <c r="E735" s="167">
        <f>raw_Data!L741</f>
        <v>2.9912660165005711E-3</v>
      </c>
      <c r="F735" s="168">
        <f t="shared" si="324"/>
        <v>8.3000000000000007</v>
      </c>
      <c r="G735" s="167">
        <f>raw_Data!K741</f>
        <v>7.6977911646586338E-3</v>
      </c>
      <c r="H735" s="167">
        <f t="shared" si="325"/>
        <v>-8.4337349397590744E-3</v>
      </c>
      <c r="I735" s="165"/>
      <c r="J735" s="167">
        <f t="shared" si="326"/>
        <v>0.99751741086220713</v>
      </c>
      <c r="K735" s="167">
        <f t="shared" si="345"/>
        <v>5.0867687870770339E-4</v>
      </c>
      <c r="L735" s="93"/>
      <c r="M735" s="171">
        <f t="shared" si="321"/>
        <v>1.0005086768787077</v>
      </c>
      <c r="N735" s="172">
        <f t="shared" si="327"/>
        <v>0.99926405622489956</v>
      </c>
      <c r="O735" s="170">
        <f t="shared" si="322"/>
        <v>734</v>
      </c>
      <c r="P735" s="170">
        <f t="shared" si="323"/>
        <v>736</v>
      </c>
      <c r="Q735" s="169"/>
      <c r="R735" s="149">
        <f t="shared" si="328"/>
        <v>0.43697036544738271</v>
      </c>
      <c r="S735" s="173">
        <f t="shared" si="329"/>
        <v>-0.73657964409403187</v>
      </c>
      <c r="T735" s="149">
        <v>0</v>
      </c>
      <c r="U735" s="97"/>
      <c r="V735" s="149">
        <f>1/PI()*ATAN('Exhibit4_Impact-Test'!$Y$25*S_RDY_SP)+'Exhibit4_Impact-Test'!$Y$26</f>
        <v>0.7286196282469577</v>
      </c>
      <c r="W735" s="172">
        <f t="shared" si="330"/>
        <v>0.7283734275578585</v>
      </c>
      <c r="X735" s="149">
        <f>1/PI()*ATAN('Exhibit4_Impact-Test'!$Y$25*S_RS_SP)+'Exhibit4_Impact-Test'!$Y$26</f>
        <v>0.18982877379748536</v>
      </c>
      <c r="Y735" s="172">
        <f t="shared" si="331"/>
        <v>0.18963741097413089</v>
      </c>
      <c r="Z735" s="149">
        <f>1/PI()*ATAN('Exhibit4_Impact-Test'!$Y$25*S_5050_SP)+'Exhibit4_Impact-Test'!$Y$26</f>
        <v>0.5</v>
      </c>
      <c r="AA735" s="149">
        <f t="shared" si="332"/>
        <v>0.49968880947489552</v>
      </c>
      <c r="AB735" s="195">
        <f>VLOOKUP(_xlfn.NUMBERVALUE(LEFT(A735,4)),Transactioncosts!$C:$G,5,FALSE)</f>
        <v>139</v>
      </c>
      <c r="AC735" s="174"/>
      <c r="AD735" s="175">
        <f t="shared" si="333"/>
        <v>0.99960182184062152</v>
      </c>
      <c r="AE735" s="149">
        <f t="shared" si="334"/>
        <v>1.0002724120661524</v>
      </c>
      <c r="AF735" s="149">
        <f t="shared" si="335"/>
        <v>0.99988636655180363</v>
      </c>
      <c r="AG735" s="176">
        <f t="shared" si="336"/>
        <v>0.99956685034260029</v>
      </c>
      <c r="AH735" s="149">
        <f t="shared" si="337"/>
        <v>0.99227577231859754</v>
      </c>
      <c r="AI735" s="149">
        <f t="shared" si="338"/>
        <v>0.99988204100350464</v>
      </c>
      <c r="AJ735" s="97"/>
      <c r="AK735" s="171">
        <f t="shared" si="339"/>
        <v>-3.9825745335123536E-4</v>
      </c>
      <c r="AL735" s="149">
        <f t="shared" si="340"/>
        <v>2.7237496872250708E-4</v>
      </c>
      <c r="AM735" s="149">
        <f t="shared" si="341"/>
        <v>-1.1363990496578655E-4</v>
      </c>
      <c r="AN735" s="149">
        <f t="shared" si="346"/>
        <v>3.2592160496407616</v>
      </c>
      <c r="AO735" s="149">
        <f t="shared" si="346"/>
        <v>9.8930332750847363</v>
      </c>
      <c r="AP735" s="149">
        <f t="shared" si="346"/>
        <v>3.1450853533949252</v>
      </c>
      <c r="AQ735" s="97"/>
      <c r="AR735" s="171">
        <f t="shared" si="342"/>
        <v>-4.3324349381034893E-4</v>
      </c>
      <c r="AS735" s="149">
        <f t="shared" si="343"/>
        <v>-7.7542140421639032E-3</v>
      </c>
      <c r="AT735" s="149">
        <f t="shared" si="344"/>
        <v>-1.1796595420494189E-4</v>
      </c>
      <c r="AU735" s="175">
        <f t="shared" si="347"/>
        <v>3.1861604598258526</v>
      </c>
      <c r="AV735" s="149">
        <f t="shared" si="348"/>
        <v>8.5094417192826732</v>
      </c>
      <c r="AW735" s="149">
        <f t="shared" si="349"/>
        <v>3.1094653834792685</v>
      </c>
    </row>
    <row r="736" spans="1:49" ht="15" x14ac:dyDescent="0.25">
      <c r="A736" s="130">
        <v>1932.03</v>
      </c>
      <c r="B736" s="138"/>
      <c r="C736" s="166">
        <f>raw_Data!B742</f>
        <v>8.26</v>
      </c>
      <c r="D736" s="167">
        <f>raw_Data!J742</f>
        <v>6.1666666666666668E-2</v>
      </c>
      <c r="E736" s="167">
        <f>raw_Data!L742</f>
        <v>2.9663986503432049E-3</v>
      </c>
      <c r="F736" s="168">
        <f t="shared" si="324"/>
        <v>8.23</v>
      </c>
      <c r="G736" s="167">
        <f>raw_Data!K742</f>
        <v>7.4929121101660586E-3</v>
      </c>
      <c r="H736" s="167">
        <f t="shared" si="325"/>
        <v>3.6452004860265674E-3</v>
      </c>
      <c r="I736" s="165"/>
      <c r="J736" s="167">
        <f t="shared" si="326"/>
        <v>0.9975132556990105</v>
      </c>
      <c r="K736" s="167">
        <f t="shared" si="345"/>
        <v>4.7965434935370865E-4</v>
      </c>
      <c r="L736" s="93"/>
      <c r="M736" s="171">
        <f t="shared" si="321"/>
        <v>1.0004796543493537</v>
      </c>
      <c r="N736" s="172">
        <f t="shared" si="327"/>
        <v>1.0111381125961929</v>
      </c>
      <c r="O736" s="170">
        <f t="shared" si="322"/>
        <v>735</v>
      </c>
      <c r="P736" s="170">
        <f t="shared" si="323"/>
        <v>737</v>
      </c>
      <c r="Q736" s="169"/>
      <c r="R736" s="149">
        <f t="shared" si="328"/>
        <v>0.42937520130600398</v>
      </c>
      <c r="S736" s="173">
        <f t="shared" si="329"/>
        <v>0.54926827169827352</v>
      </c>
      <c r="T736" s="149">
        <v>0</v>
      </c>
      <c r="U736" s="97"/>
      <c r="V736" s="149">
        <f>1/PI()*ATAN('Exhibit4_Impact-Test'!$Y$25*S_RDY_SP)+'Exhibit4_Impact-Test'!$Y$26</f>
        <v>0.72585749244841724</v>
      </c>
      <c r="W736" s="172">
        <f t="shared" si="330"/>
        <v>0.72796111816851261</v>
      </c>
      <c r="X736" s="149">
        <f>1/PI()*ATAN('Exhibit4_Impact-Test'!$Y$25*S_RS_SP)+'Exhibit4_Impact-Test'!$Y$26</f>
        <v>0.76493523453922974</v>
      </c>
      <c r="Y736" s="172">
        <f t="shared" si="331"/>
        <v>0.7668353218305124</v>
      </c>
      <c r="Z736" s="149">
        <f>1/PI()*ATAN('Exhibit4_Impact-Test'!$Y$25*S_5050_SP)+'Exhibit4_Impact-Test'!$Y$26</f>
        <v>0.5</v>
      </c>
      <c r="AA736" s="149">
        <f t="shared" si="332"/>
        <v>0.50264922551937474</v>
      </c>
      <c r="AB736" s="195">
        <f>VLOOKUP(_xlfn.NUMBERVALUE(LEFT(A736,4)),Transactioncosts!$C:$G,5,FALSE)</f>
        <v>139</v>
      </c>
      <c r="AC736" s="174"/>
      <c r="AD736" s="175">
        <f t="shared" si="333"/>
        <v>1.0082161761257706</v>
      </c>
      <c r="AE736" s="149">
        <f t="shared" si="334"/>
        <v>1.0086326846082263</v>
      </c>
      <c r="AF736" s="149">
        <f t="shared" si="335"/>
        <v>1.0058088834727732</v>
      </c>
      <c r="AG736" s="176">
        <f t="shared" si="336"/>
        <v>1.0081190570824614</v>
      </c>
      <c r="AH736" s="149">
        <f t="shared" si="337"/>
        <v>1.0000469329404347</v>
      </c>
      <c r="AI736" s="149">
        <f t="shared" si="338"/>
        <v>1.0057720592380539</v>
      </c>
      <c r="AJ736" s="97"/>
      <c r="AK736" s="171">
        <f t="shared" si="339"/>
        <v>8.1826070980563891E-3</v>
      </c>
      <c r="AL736" s="149">
        <f t="shared" si="340"/>
        <v>8.59563605276468E-3</v>
      </c>
      <c r="AM736" s="149">
        <f t="shared" si="341"/>
        <v>5.7920769624711394E-3</v>
      </c>
      <c r="AN736" s="149">
        <f t="shared" si="346"/>
        <v>3.267398656738818</v>
      </c>
      <c r="AO736" s="149">
        <f t="shared" si="346"/>
        <v>9.9016289111375002</v>
      </c>
      <c r="AP736" s="149">
        <f t="shared" si="346"/>
        <v>3.1508774303573963</v>
      </c>
      <c r="AQ736" s="97"/>
      <c r="AR736" s="171">
        <f t="shared" si="342"/>
        <v>8.0862748594635048E-3</v>
      </c>
      <c r="AS736" s="149">
        <f t="shared" si="343"/>
        <v>4.6931839118683719E-5</v>
      </c>
      <c r="AT736" s="149">
        <f t="shared" si="344"/>
        <v>5.7554647298320898E-3</v>
      </c>
      <c r="AU736" s="175">
        <f t="shared" si="347"/>
        <v>3.1942467346853163</v>
      </c>
      <c r="AV736" s="149">
        <f t="shared" si="348"/>
        <v>8.5094886511217922</v>
      </c>
      <c r="AW736" s="149">
        <f t="shared" si="349"/>
        <v>3.1152208482091006</v>
      </c>
    </row>
    <row r="737" spans="1:54" ht="15" x14ac:dyDescent="0.25">
      <c r="A737" s="130">
        <v>1932.04</v>
      </c>
      <c r="B737" s="138"/>
      <c r="C737" s="166">
        <f>raw_Data!B743</f>
        <v>6.28</v>
      </c>
      <c r="D737" s="167">
        <f>raw_Data!J743</f>
        <v>5.944166666666667E-2</v>
      </c>
      <c r="E737" s="167">
        <f>raw_Data!L743</f>
        <v>2.9415245002093471E-3</v>
      </c>
      <c r="F737" s="168">
        <f t="shared" si="324"/>
        <v>8.26</v>
      </c>
      <c r="G737" s="167">
        <f>raw_Data!K743</f>
        <v>7.19632768361582E-3</v>
      </c>
      <c r="H737" s="167">
        <f t="shared" si="325"/>
        <v>-0.23970944309927356</v>
      </c>
      <c r="I737" s="165"/>
      <c r="J737" s="167">
        <f t="shared" si="326"/>
        <v>0.99750909054665027</v>
      </c>
      <c r="K737" s="167">
        <f t="shared" si="345"/>
        <v>4.5061504685950382E-4</v>
      </c>
      <c r="L737" s="93"/>
      <c r="M737" s="171">
        <f t="shared" si="321"/>
        <v>1.0004506150468595</v>
      </c>
      <c r="N737" s="172">
        <f t="shared" si="327"/>
        <v>0.76748688458434222</v>
      </c>
      <c r="O737" s="170">
        <f t="shared" si="322"/>
        <v>736</v>
      </c>
      <c r="P737" s="170">
        <f t="shared" si="323"/>
        <v>738</v>
      </c>
      <c r="Q737" s="169"/>
      <c r="R737" s="149">
        <f t="shared" si="328"/>
        <v>0.41621990933064812</v>
      </c>
      <c r="S737" s="173">
        <f t="shared" si="329"/>
        <v>-0.98777629190876026</v>
      </c>
      <c r="T737" s="149">
        <v>0</v>
      </c>
      <c r="U737" s="97"/>
      <c r="V737" s="149">
        <f>1/PI()*ATAN('Exhibit4_Impact-Test'!$Y$25*S_RDY_SP)+'Exhibit4_Impact-Test'!$Y$26</f>
        <v>0.72097413663547416</v>
      </c>
      <c r="W737" s="172">
        <f t="shared" si="330"/>
        <v>0.66467865460221354</v>
      </c>
      <c r="X737" s="149">
        <f>1/PI()*ATAN('Exhibit4_Impact-Test'!$Y$25*S_RS_SP)+'Exhibit4_Impact-Test'!$Y$26</f>
        <v>0.14915534573040301</v>
      </c>
      <c r="Y737" s="172">
        <f t="shared" si="331"/>
        <v>0.11854037095266406</v>
      </c>
      <c r="Z737" s="149">
        <f>1/PI()*ATAN('Exhibit4_Impact-Test'!$Y$25*S_5050_SP)+'Exhibit4_Impact-Test'!$Y$26</f>
        <v>0.5</v>
      </c>
      <c r="AA737" s="149">
        <f t="shared" si="332"/>
        <v>0.43411426294450051</v>
      </c>
      <c r="AB737" s="195">
        <f>VLOOKUP(_xlfn.NUMBERVALUE(LEFT(A737,4)),Transactioncosts!$C:$G,5,FALSE)</f>
        <v>139</v>
      </c>
      <c r="AC737" s="174"/>
      <c r="AD737" s="175">
        <f t="shared" si="333"/>
        <v>0.83248979060926676</v>
      </c>
      <c r="AE737" s="149">
        <f t="shared" si="334"/>
        <v>0.96570282928707829</v>
      </c>
      <c r="AF737" s="149">
        <f t="shared" si="335"/>
        <v>0.88396874981560081</v>
      </c>
      <c r="AG737" s="176">
        <f t="shared" si="336"/>
        <v>0.83125164913422689</v>
      </c>
      <c r="AH737" s="149">
        <f t="shared" si="337"/>
        <v>0.96525687352938316</v>
      </c>
      <c r="AI737" s="149">
        <f t="shared" si="338"/>
        <v>0.88305293807052931</v>
      </c>
      <c r="AJ737" s="97"/>
      <c r="AK737" s="171">
        <f t="shared" si="339"/>
        <v>-0.18333432073514819</v>
      </c>
      <c r="AL737" s="149">
        <f t="shared" si="340"/>
        <v>-3.4899122235076512E-2</v>
      </c>
      <c r="AM737" s="149">
        <f t="shared" si="341"/>
        <v>-0.12333356785668037</v>
      </c>
      <c r="AN737" s="149">
        <f t="shared" si="346"/>
        <v>3.0840643360036699</v>
      </c>
      <c r="AO737" s="149">
        <f t="shared" si="346"/>
        <v>9.8667297889024237</v>
      </c>
      <c r="AP737" s="149">
        <f t="shared" si="346"/>
        <v>3.0275438625007158</v>
      </c>
      <c r="AQ737" s="97"/>
      <c r="AR737" s="171">
        <f t="shared" si="342"/>
        <v>-0.18482270309316667</v>
      </c>
      <c r="AS737" s="149">
        <f t="shared" si="343"/>
        <v>-3.5361022879583461E-2</v>
      </c>
      <c r="AT737" s="149">
        <f t="shared" si="344"/>
        <v>-0.12437012766050148</v>
      </c>
      <c r="AU737" s="175">
        <f t="shared" si="347"/>
        <v>3.0094240315921494</v>
      </c>
      <c r="AV737" s="149">
        <f t="shared" si="348"/>
        <v>8.4741276282422096</v>
      </c>
      <c r="AW737" s="149">
        <f t="shared" si="349"/>
        <v>2.990850720548599</v>
      </c>
    </row>
    <row r="738" spans="1:54" ht="15" x14ac:dyDescent="0.25">
      <c r="A738" s="130">
        <v>1932.05</v>
      </c>
      <c r="B738" s="138"/>
      <c r="C738" s="166">
        <f>raw_Data!B744</f>
        <v>5.51</v>
      </c>
      <c r="D738" s="167">
        <f>raw_Data!J744</f>
        <v>5.7224999999999998E-2</v>
      </c>
      <c r="E738" s="167">
        <f>raw_Data!L744</f>
        <v>2.9166435622276499E-3</v>
      </c>
      <c r="F738" s="168">
        <f t="shared" si="324"/>
        <v>6.28</v>
      </c>
      <c r="G738" s="167">
        <f>raw_Data!K744</f>
        <v>9.1122611464968147E-3</v>
      </c>
      <c r="H738" s="167">
        <f t="shared" si="325"/>
        <v>-0.12261146496815289</v>
      </c>
      <c r="I738" s="165"/>
      <c r="J738" s="167">
        <f t="shared" si="326"/>
        <v>0.99750491537564234</v>
      </c>
      <c r="K738" s="167">
        <f t="shared" si="345"/>
        <v>4.2155893786999243E-4</v>
      </c>
      <c r="L738" s="93"/>
      <c r="M738" s="171">
        <f t="shared" si="321"/>
        <v>1.00042155893787</v>
      </c>
      <c r="N738" s="172">
        <f t="shared" si="327"/>
        <v>0.88650079617834388</v>
      </c>
      <c r="O738" s="170">
        <f t="shared" si="322"/>
        <v>737</v>
      </c>
      <c r="P738" s="170">
        <f t="shared" si="323"/>
        <v>739</v>
      </c>
      <c r="Q738" s="169"/>
      <c r="R738" s="149">
        <f t="shared" si="328"/>
        <v>0.5119334976703932</v>
      </c>
      <c r="S738" s="173">
        <f t="shared" si="329"/>
        <v>-0.9765714499299073</v>
      </c>
      <c r="T738" s="149">
        <v>0</v>
      </c>
      <c r="U738" s="97"/>
      <c r="V738" s="149">
        <f>1/PI()*ATAN('Exhibit4_Impact-Test'!$Y$25*S_RDY_SP)+'Exhibit4_Impact-Test'!$Y$26</f>
        <v>0.75375358086407052</v>
      </c>
      <c r="W738" s="172">
        <f t="shared" si="330"/>
        <v>0.73063329821971912</v>
      </c>
      <c r="X738" s="149">
        <f>1/PI()*ATAN('Exhibit4_Impact-Test'!$Y$25*S_RS_SP)+'Exhibit4_Impact-Test'!$Y$26</f>
        <v>0.15062351898828558</v>
      </c>
      <c r="Y738" s="172">
        <f t="shared" si="331"/>
        <v>0.13580084804704626</v>
      </c>
      <c r="Z738" s="149">
        <f>1/PI()*ATAN('Exhibit4_Impact-Test'!$Y$25*S_5050_SP)+'Exhibit4_Impact-Test'!$Y$26</f>
        <v>0.5</v>
      </c>
      <c r="AA738" s="149">
        <f t="shared" si="332"/>
        <v>0.46981307618444373</v>
      </c>
      <c r="AB738" s="195">
        <f>VLOOKUP(_xlfn.NUMBERVALUE(LEFT(A738,4)),Transactioncosts!$C:$G,5,FALSE)</f>
        <v>139</v>
      </c>
      <c r="AC738" s="174"/>
      <c r="AD738" s="175">
        <f t="shared" si="333"/>
        <v>0.91455337607311094</v>
      </c>
      <c r="AE738" s="149">
        <f t="shared" si="334"/>
        <v>0.98326241276520043</v>
      </c>
      <c r="AF738" s="149">
        <f t="shared" si="335"/>
        <v>0.94346117755810699</v>
      </c>
      <c r="AG738" s="176">
        <f t="shared" si="336"/>
        <v>0.91408265870253191</v>
      </c>
      <c r="AH738" s="149">
        <f t="shared" si="337"/>
        <v>0.9830603643279423</v>
      </c>
      <c r="AI738" s="149">
        <f t="shared" si="338"/>
        <v>0.94304157931707078</v>
      </c>
      <c r="AJ738" s="97"/>
      <c r="AK738" s="171">
        <f t="shared" si="339"/>
        <v>-8.9319446454128731E-2</v>
      </c>
      <c r="AL738" s="149">
        <f t="shared" si="340"/>
        <v>-1.6879243529002427E-2</v>
      </c>
      <c r="AM738" s="149">
        <f t="shared" si="341"/>
        <v>-5.8200062282311713E-2</v>
      </c>
      <c r="AN738" s="149">
        <f t="shared" si="346"/>
        <v>2.994744889549541</v>
      </c>
      <c r="AO738" s="149">
        <f t="shared" si="346"/>
        <v>9.8498505453734211</v>
      </c>
      <c r="AP738" s="149">
        <f t="shared" si="346"/>
        <v>2.9693438002184043</v>
      </c>
      <c r="AQ738" s="97"/>
      <c r="AR738" s="171">
        <f t="shared" si="342"/>
        <v>-8.9834275399883048E-2</v>
      </c>
      <c r="AS738" s="149">
        <f t="shared" si="343"/>
        <v>-1.7084752451874113E-2</v>
      </c>
      <c r="AT738" s="149">
        <f t="shared" si="344"/>
        <v>-5.8644904725744532E-2</v>
      </c>
      <c r="AU738" s="175">
        <f t="shared" si="347"/>
        <v>2.9195897561922663</v>
      </c>
      <c r="AV738" s="149">
        <f t="shared" si="348"/>
        <v>8.4570428757903358</v>
      </c>
      <c r="AW738" s="149">
        <f t="shared" si="349"/>
        <v>2.9322058158228543</v>
      </c>
    </row>
    <row r="739" spans="1:54" s="4" customFormat="1" ht="15" x14ac:dyDescent="0.25">
      <c r="A739" s="130">
        <v>1932.06</v>
      </c>
      <c r="B739" s="138"/>
      <c r="C739" s="166">
        <f>raw_Data!B745</f>
        <v>4.7699999999999996</v>
      </c>
      <c r="D739" s="167">
        <f>raw_Data!J745</f>
        <v>5.5E-2</v>
      </c>
      <c r="E739" s="167">
        <f>raw_Data!L745</f>
        <v>2.8917558325245452E-3</v>
      </c>
      <c r="F739" s="168">
        <f t="shared" si="324"/>
        <v>5.51</v>
      </c>
      <c r="G739" s="167">
        <f>raw_Data!K745</f>
        <v>9.9818511796733213E-3</v>
      </c>
      <c r="H739" s="167">
        <f t="shared" si="325"/>
        <v>-0.1343012704174229</v>
      </c>
      <c r="I739" s="165"/>
      <c r="J739" s="167">
        <f t="shared" si="326"/>
        <v>0.99750073015658114</v>
      </c>
      <c r="K739" s="167">
        <f t="shared" si="345"/>
        <v>3.924859891055732E-4</v>
      </c>
      <c r="L739" s="93"/>
      <c r="M739" s="171">
        <f t="shared" si="321"/>
        <v>1.0003924859891056</v>
      </c>
      <c r="N739" s="172">
        <f t="shared" si="327"/>
        <v>0.8756805807622503</v>
      </c>
      <c r="O739" s="170">
        <f t="shared" si="322"/>
        <v>738</v>
      </c>
      <c r="P739" s="170">
        <f t="shared" si="323"/>
        <v>740</v>
      </c>
      <c r="Q739" s="169"/>
      <c r="R739" s="149">
        <f t="shared" si="328"/>
        <v>0.54775442862291746</v>
      </c>
      <c r="S739" s="173">
        <f t="shared" si="329"/>
        <v>-0.97874444030201346</v>
      </c>
      <c r="T739" s="149">
        <v>0</v>
      </c>
      <c r="U739" s="97"/>
      <c r="V739" s="149">
        <f>1/PI()*ATAN('Exhibit4_Impact-Test'!$Y$25*S_RDY_SP)+'Exhibit4_Impact-Test'!$Y$26</f>
        <v>0.76449785725418373</v>
      </c>
      <c r="W739" s="172">
        <f t="shared" si="330"/>
        <v>0.73968902994610086</v>
      </c>
      <c r="X739" s="149">
        <f>1/PI()*ATAN('Exhibit4_Impact-Test'!$Y$25*S_RS_SP)+'Exhibit4_Impact-Test'!$Y$26</f>
        <v>0.15033670684259459</v>
      </c>
      <c r="Y739" s="172">
        <f t="shared" si="331"/>
        <v>0.13410867259730988</v>
      </c>
      <c r="Z739" s="149">
        <f>1/PI()*ATAN('Exhibit4_Impact-Test'!$Y$25*S_5050_SP)+'Exhibit4_Impact-Test'!$Y$26</f>
        <v>0.5</v>
      </c>
      <c r="AA739" s="149">
        <f t="shared" si="332"/>
        <v>0.46676251382820372</v>
      </c>
      <c r="AB739" s="195">
        <f>VLOOKUP(_xlfn.NUMBERVALUE(LEFT(A739,4)),Transactioncosts!$C:$G,5,FALSE)</f>
        <v>139</v>
      </c>
      <c r="AC739" s="174"/>
      <c r="AD739" s="175">
        <f t="shared" si="333"/>
        <v>0.90505050166908796</v>
      </c>
      <c r="AE739" s="149">
        <f t="shared" si="334"/>
        <v>0.98164370885323438</v>
      </c>
      <c r="AF739" s="149">
        <f t="shared" si="335"/>
        <v>0.93803653337567794</v>
      </c>
      <c r="AG739" s="176">
        <f t="shared" si="336"/>
        <v>0.90455909771839027</v>
      </c>
      <c r="AH739" s="149">
        <f t="shared" si="337"/>
        <v>0.97175977548594716</v>
      </c>
      <c r="AI739" s="149">
        <f t="shared" si="338"/>
        <v>0.93757453231789001</v>
      </c>
      <c r="AJ739" s="97"/>
      <c r="AK739" s="171">
        <f t="shared" si="339"/>
        <v>-9.9764533889869125E-2</v>
      </c>
      <c r="AL739" s="149">
        <f t="shared" si="340"/>
        <v>-1.8526858405193313E-2</v>
      </c>
      <c r="AM739" s="149">
        <f t="shared" si="341"/>
        <v>-6.3966382572668776E-2</v>
      </c>
      <c r="AN739" s="149">
        <f t="shared" si="346"/>
        <v>2.8949803556596718</v>
      </c>
      <c r="AO739" s="149">
        <f t="shared" si="346"/>
        <v>9.8313236869682274</v>
      </c>
      <c r="AP739" s="149">
        <f t="shared" si="346"/>
        <v>2.9053774176457354</v>
      </c>
      <c r="AQ739" s="97"/>
      <c r="AR739" s="171">
        <f t="shared" si="342"/>
        <v>-0.10030763883686195</v>
      </c>
      <c r="AS739" s="149">
        <f t="shared" si="343"/>
        <v>-2.8646649628730772E-2</v>
      </c>
      <c r="AT739" s="149">
        <f t="shared" si="344"/>
        <v>-6.4459023158536577E-2</v>
      </c>
      <c r="AU739" s="175">
        <f t="shared" si="347"/>
        <v>2.8192821173554043</v>
      </c>
      <c r="AV739" s="149">
        <f t="shared" si="348"/>
        <v>8.4283962261616043</v>
      </c>
      <c r="AW739" s="149">
        <f t="shared" si="349"/>
        <v>2.8677467926643176</v>
      </c>
      <c r="AX739"/>
      <c r="AY739"/>
      <c r="AZ739"/>
      <c r="BA739"/>
      <c r="BB739"/>
    </row>
    <row r="740" spans="1:54" ht="15" x14ac:dyDescent="0.25">
      <c r="A740" s="130">
        <v>1932.07</v>
      </c>
      <c r="B740" s="138"/>
      <c r="C740" s="166">
        <f>raw_Data!B746</f>
        <v>5.01</v>
      </c>
      <c r="D740" s="167">
        <f>raw_Data!J746</f>
        <v>5.2774999999999996E-2</v>
      </c>
      <c r="E740" s="167">
        <f>raw_Data!L746</f>
        <v>2.8668613072220239E-3</v>
      </c>
      <c r="F740" s="168">
        <f t="shared" si="324"/>
        <v>4.7699999999999996</v>
      </c>
      <c r="G740" s="167">
        <f>raw_Data!K746</f>
        <v>1.1063941299790356E-2</v>
      </c>
      <c r="H740" s="167">
        <f t="shared" si="325"/>
        <v>5.031446540880502E-2</v>
      </c>
      <c r="I740" s="165"/>
      <c r="J740" s="167">
        <f t="shared" si="326"/>
        <v>0.99749653485973855</v>
      </c>
      <c r="K740" s="167">
        <f t="shared" si="345"/>
        <v>3.6339616696068333E-4</v>
      </c>
      <c r="L740" s="93"/>
      <c r="M740" s="171">
        <f t="shared" si="321"/>
        <v>1.0003633961669607</v>
      </c>
      <c r="N740" s="172">
        <f t="shared" si="327"/>
        <v>1.0613784067085954</v>
      </c>
      <c r="O740" s="170">
        <f t="shared" si="322"/>
        <v>739</v>
      </c>
      <c r="P740" s="170">
        <f t="shared" si="323"/>
        <v>741</v>
      </c>
      <c r="Q740" s="169"/>
      <c r="R740" s="149">
        <f t="shared" si="328"/>
        <v>0.58558059764301074</v>
      </c>
      <c r="S740" s="173">
        <f t="shared" si="329"/>
        <v>0.94565004307657385</v>
      </c>
      <c r="T740" s="149">
        <v>0</v>
      </c>
      <c r="U740" s="97"/>
      <c r="V740" s="149">
        <f>1/PI()*ATAN('Exhibit4_Impact-Test'!$Y$25*S_RDY_SP)+'Exhibit4_Impact-Test'!$Y$26</f>
        <v>0.77504183215456979</v>
      </c>
      <c r="W740" s="172">
        <f t="shared" si="330"/>
        <v>0.78519604618299799</v>
      </c>
      <c r="X740" s="149">
        <f>1/PI()*ATAN('Exhibit4_Impact-Test'!$Y$25*S_RS_SP)+'Exhibit4_Impact-Test'!$Y$26</f>
        <v>0.84518301556761088</v>
      </c>
      <c r="Y740" s="172">
        <f t="shared" si="331"/>
        <v>0.85277260507371433</v>
      </c>
      <c r="Z740" s="149">
        <f>1/PI()*ATAN('Exhibit4_Impact-Test'!$Y$25*S_5050_SP)+'Exhibit4_Impact-Test'!$Y$26</f>
        <v>0.5</v>
      </c>
      <c r="AA740" s="149">
        <f t="shared" si="332"/>
        <v>0.51479695722726682</v>
      </c>
      <c r="AB740" s="195">
        <f>VLOOKUP(_xlfn.NUMBERVALUE(LEFT(A740,4)),Transactioncosts!$C:$G,5,FALSE)</f>
        <v>139</v>
      </c>
      <c r="AC740" s="174"/>
      <c r="AD740" s="175">
        <f t="shared" si="333"/>
        <v>1.0476525817260798</v>
      </c>
      <c r="AE740" s="149">
        <f t="shared" si="334"/>
        <v>1.0519322467714289</v>
      </c>
      <c r="AF740" s="149">
        <f t="shared" si="335"/>
        <v>1.0308709014377779</v>
      </c>
      <c r="AG740" s="176">
        <f t="shared" si="336"/>
        <v>1.0474038011086502</v>
      </c>
      <c r="AH740" s="149">
        <f t="shared" si="337"/>
        <v>1.0519172196212689</v>
      </c>
      <c r="AI740" s="149">
        <f t="shared" si="338"/>
        <v>1.0306652237323188</v>
      </c>
      <c r="AJ740" s="97"/>
      <c r="AK740" s="171">
        <f t="shared" si="339"/>
        <v>4.6552024952028988E-2</v>
      </c>
      <c r="AL740" s="149">
        <f t="shared" si="340"/>
        <v>5.062870803180964E-2</v>
      </c>
      <c r="AM740" s="149">
        <f t="shared" si="341"/>
        <v>3.0403980354363251E-2</v>
      </c>
      <c r="AN740" s="149">
        <f t="shared" si="346"/>
        <v>2.9415323806117009</v>
      </c>
      <c r="AO740" s="149">
        <f t="shared" si="346"/>
        <v>9.8819523950000363</v>
      </c>
      <c r="AP740" s="149">
        <f t="shared" si="346"/>
        <v>2.9357813980000986</v>
      </c>
      <c r="AQ740" s="97"/>
      <c r="AR740" s="171">
        <f t="shared" si="342"/>
        <v>4.6314531946459063E-2</v>
      </c>
      <c r="AS740" s="149">
        <f t="shared" si="343"/>
        <v>5.0614422646471674E-2</v>
      </c>
      <c r="AT740" s="149">
        <f t="shared" si="344"/>
        <v>3.0204442055101522E-2</v>
      </c>
      <c r="AU740" s="175">
        <f t="shared" si="347"/>
        <v>2.8655966493018634</v>
      </c>
      <c r="AV740" s="149">
        <f t="shared" si="348"/>
        <v>8.4790106488080763</v>
      </c>
      <c r="AW740" s="149">
        <f t="shared" si="349"/>
        <v>2.897951234719419</v>
      </c>
    </row>
    <row r="741" spans="1:54" ht="15" x14ac:dyDescent="0.25">
      <c r="A741" s="130">
        <v>1932.08</v>
      </c>
      <c r="B741" s="138"/>
      <c r="C741" s="166">
        <f>raw_Data!B747</f>
        <v>7.53</v>
      </c>
      <c r="D741" s="167">
        <f>raw_Data!J747</f>
        <v>5.0558333333333337E-2</v>
      </c>
      <c r="E741" s="167">
        <f>raw_Data!L747</f>
        <v>2.8419599824394126E-3</v>
      </c>
      <c r="F741" s="168">
        <f t="shared" si="324"/>
        <v>5.01</v>
      </c>
      <c r="G741" s="167">
        <f>raw_Data!K747</f>
        <v>1.0091483699268131E-2</v>
      </c>
      <c r="H741" s="167">
        <f t="shared" si="325"/>
        <v>0.50299401197604809</v>
      </c>
      <c r="I741" s="165"/>
      <c r="J741" s="167">
        <f t="shared" si="326"/>
        <v>0.9974923294554644</v>
      </c>
      <c r="K741" s="167">
        <f t="shared" si="345"/>
        <v>3.3428943790392296E-4</v>
      </c>
      <c r="L741" s="93"/>
      <c r="M741" s="171">
        <f t="shared" si="321"/>
        <v>1.0003342894379039</v>
      </c>
      <c r="N741" s="172">
        <f t="shared" si="327"/>
        <v>1.5130854956753161</v>
      </c>
      <c r="O741" s="170">
        <f t="shared" si="322"/>
        <v>740</v>
      </c>
      <c r="P741" s="170">
        <f t="shared" si="323"/>
        <v>742</v>
      </c>
      <c r="Q741" s="169"/>
      <c r="R741" s="149">
        <f t="shared" si="328"/>
        <v>0.55752662770034855</v>
      </c>
      <c r="S741" s="173">
        <f t="shared" si="329"/>
        <v>0.99433270794672302</v>
      </c>
      <c r="T741" s="149">
        <v>0</v>
      </c>
      <c r="U741" s="97"/>
      <c r="V741" s="149">
        <f>1/PI()*ATAN('Exhibit4_Impact-Test'!$Y$25*S_RDY_SP)+'Exhibit4_Impact-Test'!$Y$26</f>
        <v>0.76729816003698148</v>
      </c>
      <c r="W741" s="172">
        <f t="shared" si="330"/>
        <v>0.83298530396190773</v>
      </c>
      <c r="X741" s="149">
        <f>1/PI()*ATAN('Exhibit4_Impact-Test'!$Y$25*S_RS_SP)+'Exhibit4_Impact-Test'!$Y$26</f>
        <v>0.8516915151341492</v>
      </c>
      <c r="Y741" s="172">
        <f t="shared" si="331"/>
        <v>0.89676136485261382</v>
      </c>
      <c r="Z741" s="149">
        <f>1/PI()*ATAN('Exhibit4_Impact-Test'!$Y$25*S_5050_SP)+'Exhibit4_Impact-Test'!$Y$26</f>
        <v>0.5</v>
      </c>
      <c r="AA741" s="149">
        <f t="shared" si="332"/>
        <v>0.60200269952405006</v>
      </c>
      <c r="AB741" s="195">
        <f>VLOOKUP(_xlfn.NUMBERVALUE(LEFT(A741,4)),Transactioncosts!$C:$G,5,FALSE)</f>
        <v>139</v>
      </c>
      <c r="AC741" s="174"/>
      <c r="AD741" s="175">
        <f t="shared" si="333"/>
        <v>1.3937673465406131</v>
      </c>
      <c r="AE741" s="149">
        <f t="shared" si="334"/>
        <v>1.4370401411651081</v>
      </c>
      <c r="AF741" s="149">
        <f t="shared" si="335"/>
        <v>1.25670989255661</v>
      </c>
      <c r="AG741" s="176">
        <f t="shared" si="336"/>
        <v>1.3920489659750943</v>
      </c>
      <c r="AH741" s="149">
        <f t="shared" si="337"/>
        <v>1.4363721688597471</v>
      </c>
      <c r="AI741" s="149">
        <f t="shared" si="338"/>
        <v>1.2552920550332258</v>
      </c>
      <c r="AJ741" s="97"/>
      <c r="AK741" s="171">
        <f t="shared" si="339"/>
        <v>0.33201040209726362</v>
      </c>
      <c r="AL741" s="149">
        <f t="shared" si="340"/>
        <v>0.36258554071168736</v>
      </c>
      <c r="AM741" s="149">
        <f t="shared" si="341"/>
        <v>0.2284971094601394</v>
      </c>
      <c r="AN741" s="149">
        <f t="shared" si="346"/>
        <v>3.2735427827089643</v>
      </c>
      <c r="AO741" s="149">
        <f t="shared" si="346"/>
        <v>10.244537935711724</v>
      </c>
      <c r="AP741" s="149">
        <f t="shared" si="346"/>
        <v>3.1642785074602382</v>
      </c>
      <c r="AQ741" s="97"/>
      <c r="AR741" s="171">
        <f t="shared" si="342"/>
        <v>0.33077673799978802</v>
      </c>
      <c r="AS741" s="149">
        <f t="shared" si="343"/>
        <v>0.3621206075623003</v>
      </c>
      <c r="AT741" s="149">
        <f t="shared" si="344"/>
        <v>0.22736825868412183</v>
      </c>
      <c r="AU741" s="175">
        <f t="shared" si="347"/>
        <v>3.1963733873016515</v>
      </c>
      <c r="AV741" s="149">
        <f t="shared" si="348"/>
        <v>8.8411312563703763</v>
      </c>
      <c r="AW741" s="149">
        <f t="shared" si="349"/>
        <v>3.1253194934035409</v>
      </c>
    </row>
    <row r="742" spans="1:54" ht="15" x14ac:dyDescent="0.25">
      <c r="A742" s="130">
        <v>1932.09</v>
      </c>
      <c r="B742" s="138"/>
      <c r="C742" s="166">
        <f>raw_Data!B748</f>
        <v>8.26</v>
      </c>
      <c r="D742" s="167">
        <f>raw_Data!J748</f>
        <v>4.8333333333333332E-2</v>
      </c>
      <c r="E742" s="167">
        <f>raw_Data!L748</f>
        <v>2.8170518542924849E-3</v>
      </c>
      <c r="F742" s="168">
        <f t="shared" si="324"/>
        <v>7.53</v>
      </c>
      <c r="G742" s="167">
        <f>raw_Data!K748</f>
        <v>6.4187693669765381E-3</v>
      </c>
      <c r="H742" s="167">
        <f t="shared" si="325"/>
        <v>9.6945551128817975E-2</v>
      </c>
      <c r="I742" s="165"/>
      <c r="J742" s="167">
        <f t="shared" si="326"/>
        <v>0.99748811391391889</v>
      </c>
      <c r="K742" s="167">
        <f t="shared" si="345"/>
        <v>3.0516576821137953E-4</v>
      </c>
      <c r="L742" s="93"/>
      <c r="M742" s="171">
        <f t="shared" si="321"/>
        <v>1.0003051657682114</v>
      </c>
      <c r="N742" s="172">
        <f t="shared" si="327"/>
        <v>1.1033643204957946</v>
      </c>
      <c r="O742" s="170">
        <f t="shared" si="322"/>
        <v>741</v>
      </c>
      <c r="P742" s="170">
        <f t="shared" si="323"/>
        <v>743</v>
      </c>
      <c r="Q742" s="169"/>
      <c r="R742" s="149">
        <f t="shared" si="328"/>
        <v>0.38623409124495206</v>
      </c>
      <c r="S742" s="173">
        <f t="shared" si="329"/>
        <v>0.97151988309167481</v>
      </c>
      <c r="T742" s="149">
        <v>0</v>
      </c>
      <c r="U742" s="97"/>
      <c r="V742" s="149">
        <f>1/PI()*ATAN('Exhibit4_Impact-Test'!$Y$25*S_RDY_SP)+'Exhibit4_Impact-Test'!$Y$26</f>
        <v>0.70936080284544212</v>
      </c>
      <c r="W742" s="172">
        <f t="shared" si="330"/>
        <v>0.72915517764743309</v>
      </c>
      <c r="X742" s="149">
        <f>1/PI()*ATAN('Exhibit4_Impact-Test'!$Y$25*S_RS_SP)+'Exhibit4_Impact-Test'!$Y$26</f>
        <v>0.84870580331584244</v>
      </c>
      <c r="Y742" s="172">
        <f t="shared" si="331"/>
        <v>0.86087125154193855</v>
      </c>
      <c r="Z742" s="149">
        <f>1/PI()*ATAN('Exhibit4_Impact-Test'!$Y$25*S_5050_SP)+'Exhibit4_Impact-Test'!$Y$26</f>
        <v>0.5</v>
      </c>
      <c r="AA742" s="149">
        <f t="shared" si="332"/>
        <v>0.52449509188599064</v>
      </c>
      <c r="AB742" s="195">
        <f>VLOOKUP(_xlfn.NUMBERVALUE(LEFT(A742,4)),Transactioncosts!$C:$G,5,FALSE)</f>
        <v>139</v>
      </c>
      <c r="AC742" s="174"/>
      <c r="AD742" s="175">
        <f t="shared" si="333"/>
        <v>1.0734112905063424</v>
      </c>
      <c r="AE742" s="149">
        <f t="shared" si="334"/>
        <v>1.0877720684703367</v>
      </c>
      <c r="AF742" s="149">
        <f t="shared" si="335"/>
        <v>1.051834743132003</v>
      </c>
      <c r="AG742" s="176">
        <f t="shared" si="336"/>
        <v>1.0728022829043229</v>
      </c>
      <c r="AH742" s="149">
        <f t="shared" si="337"/>
        <v>1.077893346625876</v>
      </c>
      <c r="AI742" s="149">
        <f t="shared" si="338"/>
        <v>1.0514942613547877</v>
      </c>
      <c r="AJ742" s="97"/>
      <c r="AK742" s="171">
        <f t="shared" si="339"/>
        <v>7.0841699157240881E-2</v>
      </c>
      <c r="AL742" s="149">
        <f t="shared" si="340"/>
        <v>8.4131630595186704E-2</v>
      </c>
      <c r="AM742" s="149">
        <f t="shared" si="341"/>
        <v>5.0536013698298646E-2</v>
      </c>
      <c r="AN742" s="149">
        <f t="shared" si="346"/>
        <v>3.344384481866205</v>
      </c>
      <c r="AO742" s="149">
        <f t="shared" si="346"/>
        <v>10.32866956630691</v>
      </c>
      <c r="AP742" s="149">
        <f t="shared" si="346"/>
        <v>3.2148145211585368</v>
      </c>
      <c r="AQ742" s="97"/>
      <c r="AR742" s="171">
        <f t="shared" si="342"/>
        <v>7.0274180969945713E-2</v>
      </c>
      <c r="AS742" s="149">
        <f t="shared" si="343"/>
        <v>7.5008531252650265E-2</v>
      </c>
      <c r="AT742" s="149">
        <f t="shared" si="344"/>
        <v>5.0212258565874794E-2</v>
      </c>
      <c r="AU742" s="175">
        <f t="shared" si="347"/>
        <v>3.2666475682715972</v>
      </c>
      <c r="AV742" s="149">
        <f t="shared" si="348"/>
        <v>8.9161397876230257</v>
      </c>
      <c r="AW742" s="149">
        <f t="shared" si="349"/>
        <v>3.1755317519694155</v>
      </c>
    </row>
    <row r="743" spans="1:54" ht="15" x14ac:dyDescent="0.25">
      <c r="A743" s="130">
        <v>1932.1</v>
      </c>
      <c r="B743" s="138"/>
      <c r="C743" s="166">
        <f>raw_Data!B749</f>
        <v>7.12</v>
      </c>
      <c r="D743" s="167">
        <f>raw_Data!J749</f>
        <v>4.6108333333333335E-2</v>
      </c>
      <c r="E743" s="167">
        <f>raw_Data!L749</f>
        <v>2.7921369188932399E-3</v>
      </c>
      <c r="F743" s="168">
        <f t="shared" si="324"/>
        <v>8.26</v>
      </c>
      <c r="G743" s="167">
        <f>raw_Data!K749</f>
        <v>5.5821226795803071E-3</v>
      </c>
      <c r="H743" s="167">
        <f t="shared" si="325"/>
        <v>-0.13801452784503632</v>
      </c>
      <c r="I743" s="165"/>
      <c r="J743" s="167">
        <f t="shared" si="326"/>
        <v>0.99748388820513856</v>
      </c>
      <c r="K743" s="167">
        <f t="shared" si="345"/>
        <v>2.7602512403168689E-4</v>
      </c>
      <c r="L743" s="93"/>
      <c r="M743" s="171">
        <f t="shared" si="321"/>
        <v>1.0002760251240317</v>
      </c>
      <c r="N743" s="172">
        <f t="shared" si="327"/>
        <v>0.86756759483454404</v>
      </c>
      <c r="O743" s="170">
        <f t="shared" si="322"/>
        <v>742</v>
      </c>
      <c r="P743" s="170">
        <f t="shared" si="323"/>
        <v>744</v>
      </c>
      <c r="Q743" s="169"/>
      <c r="R743" s="149">
        <f t="shared" si="328"/>
        <v>0.32920744939120467</v>
      </c>
      <c r="S743" s="173">
        <f t="shared" si="329"/>
        <v>-0.9799970158659953</v>
      </c>
      <c r="T743" s="149">
        <v>0</v>
      </c>
      <c r="U743" s="97"/>
      <c r="V743" s="149">
        <f>1/PI()*ATAN('Exhibit4_Impact-Test'!$Y$25*S_RDY_SP)+'Exhibit4_Impact-Test'!$Y$26</f>
        <v>0.68534168109926097</v>
      </c>
      <c r="W743" s="172">
        <f t="shared" si="330"/>
        <v>0.65386959356642638</v>
      </c>
      <c r="X743" s="149">
        <f>1/PI()*ATAN('Exhibit4_Impact-Test'!$Y$25*S_RS_SP)+'Exhibit4_Impact-Test'!$Y$26</f>
        <v>0.15017183827138175</v>
      </c>
      <c r="Y743" s="172">
        <f t="shared" si="331"/>
        <v>0.13289603208120673</v>
      </c>
      <c r="Z743" s="149">
        <f>1/PI()*ATAN('Exhibit4_Impact-Test'!$Y$25*S_5050_SP)+'Exhibit4_Impact-Test'!$Y$26</f>
        <v>0.5</v>
      </c>
      <c r="AA743" s="149">
        <f t="shared" si="332"/>
        <v>0.4644754976081909</v>
      </c>
      <c r="AB743" s="195">
        <f>VLOOKUP(_xlfn.NUMBERVALUE(LEFT(A743,4)),Transactioncosts!$C:$G,5,FALSE)</f>
        <v>139</v>
      </c>
      <c r="AC743" s="174"/>
      <c r="AD743" s="175">
        <f t="shared" si="333"/>
        <v>0.9093254064133901</v>
      </c>
      <c r="AE743" s="149">
        <f t="shared" si="334"/>
        <v>0.98034695619334988</v>
      </c>
      <c r="AF743" s="149">
        <f t="shared" si="335"/>
        <v>0.93392180997928786</v>
      </c>
      <c r="AG743" s="176">
        <f t="shared" si="336"/>
        <v>0.90860839261337778</v>
      </c>
      <c r="AH743" s="149">
        <f t="shared" si="337"/>
        <v>0.97966900829108072</v>
      </c>
      <c r="AI743" s="149">
        <f t="shared" si="338"/>
        <v>0.9334280193960417</v>
      </c>
      <c r="AJ743" s="97"/>
      <c r="AK743" s="171">
        <f t="shared" si="339"/>
        <v>-9.505226601221739E-2</v>
      </c>
      <c r="AL743" s="149">
        <f t="shared" si="340"/>
        <v>-1.9848733041816388E-2</v>
      </c>
      <c r="AM743" s="149">
        <f t="shared" si="341"/>
        <v>-6.8362559483211363E-2</v>
      </c>
      <c r="AN743" s="149">
        <f t="shared" si="346"/>
        <v>3.2493322158539875</v>
      </c>
      <c r="AO743" s="149">
        <f t="shared" si="346"/>
        <v>10.308820833265093</v>
      </c>
      <c r="AP743" s="149">
        <f t="shared" si="346"/>
        <v>3.1464519616753255</v>
      </c>
      <c r="AQ743" s="97"/>
      <c r="AR743" s="171">
        <f t="shared" si="342"/>
        <v>-9.5841088836872312E-2</v>
      </c>
      <c r="AS743" s="149">
        <f t="shared" si="343"/>
        <v>-2.0540511008516643E-2</v>
      </c>
      <c r="AT743" s="149">
        <f t="shared" si="344"/>
        <v>-6.8891427279687223E-2</v>
      </c>
      <c r="AU743" s="175">
        <f t="shared" si="347"/>
        <v>3.170806479434725</v>
      </c>
      <c r="AV743" s="149">
        <f t="shared" si="348"/>
        <v>8.8955992766145098</v>
      </c>
      <c r="AW743" s="149">
        <f t="shared" si="349"/>
        <v>3.1066403246897281</v>
      </c>
    </row>
    <row r="744" spans="1:54" ht="15" x14ac:dyDescent="0.25">
      <c r="A744" s="130">
        <v>1932.11</v>
      </c>
      <c r="B744" s="138"/>
      <c r="C744" s="166">
        <f>raw_Data!B750</f>
        <v>7.05</v>
      </c>
      <c r="D744" s="167">
        <f>raw_Data!J750</f>
        <v>4.3891666666666662E-2</v>
      </c>
      <c r="E744" s="167">
        <f>raw_Data!L750</f>
        <v>2.7672151723510119E-3</v>
      </c>
      <c r="F744" s="168">
        <f t="shared" si="324"/>
        <v>7.12</v>
      </c>
      <c r="G744" s="167">
        <f>raw_Data!K750</f>
        <v>6.1645599250936319E-3</v>
      </c>
      <c r="H744" s="167">
        <f t="shared" si="325"/>
        <v>-9.8314606741572996E-3</v>
      </c>
      <c r="I744" s="165"/>
      <c r="J744" s="167">
        <f t="shared" si="326"/>
        <v>0.99747965229917046</v>
      </c>
      <c r="K744" s="167">
        <f t="shared" si="345"/>
        <v>2.4686747152147248E-4</v>
      </c>
      <c r="L744" s="93"/>
      <c r="M744" s="171">
        <f t="shared" si="321"/>
        <v>1.0002468674715215</v>
      </c>
      <c r="N744" s="172">
        <f t="shared" si="327"/>
        <v>0.99633309925093627</v>
      </c>
      <c r="O744" s="170">
        <f t="shared" si="322"/>
        <v>743</v>
      </c>
      <c r="P744" s="170">
        <f t="shared" si="323"/>
        <v>745</v>
      </c>
      <c r="Q744" s="169"/>
      <c r="R744" s="149">
        <f t="shared" si="328"/>
        <v>0.37652530446695726</v>
      </c>
      <c r="S744" s="173">
        <f t="shared" si="329"/>
        <v>-0.77881607059224156</v>
      </c>
      <c r="T744" s="149">
        <v>0</v>
      </c>
      <c r="U744" s="97"/>
      <c r="V744" s="149">
        <f>1/PI()*ATAN('Exhibit4_Impact-Test'!$Y$25*S_RDY_SP)+'Exhibit4_Impact-Test'!$Y$26</f>
        <v>0.70545332018601936</v>
      </c>
      <c r="W744" s="172">
        <f t="shared" si="330"/>
        <v>0.70463803273754688</v>
      </c>
      <c r="X744" s="149">
        <f>1/PI()*ATAN('Exhibit4_Impact-Test'!$Y$25*S_RS_SP)+'Exhibit4_Impact-Test'!$Y$26</f>
        <v>0.18166926246028159</v>
      </c>
      <c r="Y744" s="172">
        <f t="shared" si="331"/>
        <v>0.18108714980426946</v>
      </c>
      <c r="Z744" s="149">
        <f>1/PI()*ATAN('Exhibit4_Impact-Test'!$Y$25*S_5050_SP)+'Exhibit4_Impact-Test'!$Y$26</f>
        <v>0.5</v>
      </c>
      <c r="AA744" s="149">
        <f t="shared" si="332"/>
        <v>0.49901988192664032</v>
      </c>
      <c r="AB744" s="195">
        <f>VLOOKUP(_xlfn.NUMBERVALUE(LEFT(A744,4)),Transactioncosts!$C:$G,5,FALSE)</f>
        <v>139</v>
      </c>
      <c r="AC744" s="174"/>
      <c r="AD744" s="175">
        <f t="shared" si="333"/>
        <v>0.99748588668587113</v>
      </c>
      <c r="AE744" s="149">
        <f t="shared" si="334"/>
        <v>0.99953585608544726</v>
      </c>
      <c r="AF744" s="149">
        <f t="shared" si="335"/>
        <v>0.99828998336122887</v>
      </c>
      <c r="AG744" s="176">
        <f t="shared" si="336"/>
        <v>0.99741520924010696</v>
      </c>
      <c r="AH744" s="149">
        <f t="shared" si="337"/>
        <v>0.99921771486539734</v>
      </c>
      <c r="AI744" s="149">
        <f t="shared" si="338"/>
        <v>0.99827635972000917</v>
      </c>
      <c r="AJ744" s="97"/>
      <c r="AK744" s="171">
        <f t="shared" si="339"/>
        <v>-2.5172790040556129E-3</v>
      </c>
      <c r="AL744" s="149">
        <f t="shared" si="340"/>
        <v>-4.6425166268116276E-4</v>
      </c>
      <c r="AM744" s="149">
        <f t="shared" si="341"/>
        <v>-1.7114803861498209E-3</v>
      </c>
      <c r="AN744" s="149">
        <f t="shared" si="346"/>
        <v>3.2468149368499319</v>
      </c>
      <c r="AO744" s="149">
        <f t="shared" si="346"/>
        <v>10.308356581602412</v>
      </c>
      <c r="AP744" s="149">
        <f t="shared" si="346"/>
        <v>3.1447404812891757</v>
      </c>
      <c r="AQ744" s="97"/>
      <c r="AR744" s="171">
        <f t="shared" si="342"/>
        <v>-2.5881370991642648E-3</v>
      </c>
      <c r="AS744" s="149">
        <f t="shared" si="343"/>
        <v>-7.8259127929060455E-4</v>
      </c>
      <c r="AT744" s="149">
        <f t="shared" si="344"/>
        <v>-1.7251274570494466E-3</v>
      </c>
      <c r="AU744" s="175">
        <f t="shared" si="347"/>
        <v>3.1682183423355608</v>
      </c>
      <c r="AV744" s="149">
        <f t="shared" si="348"/>
        <v>8.8948166853352184</v>
      </c>
      <c r="AW744" s="149">
        <f t="shared" si="349"/>
        <v>3.1049151972326787</v>
      </c>
    </row>
    <row r="745" spans="1:54" ht="15" x14ac:dyDescent="0.25">
      <c r="A745" s="130">
        <v>1932.12</v>
      </c>
      <c r="B745" s="138"/>
      <c r="C745" s="166">
        <f>raw_Data!B751</f>
        <v>6.82</v>
      </c>
      <c r="D745" s="167">
        <f>raw_Data!J751</f>
        <v>4.1666666666666664E-2</v>
      </c>
      <c r="E745" s="167">
        <f>raw_Data!L751</f>
        <v>2.7422866107711386E-3</v>
      </c>
      <c r="F745" s="168">
        <f t="shared" si="324"/>
        <v>7.05</v>
      </c>
      <c r="G745" s="167">
        <f>raw_Data!K751</f>
        <v>5.9101654846335696E-3</v>
      </c>
      <c r="H745" s="167">
        <f t="shared" si="325"/>
        <v>-3.2624113475177241E-2</v>
      </c>
      <c r="I745" s="165"/>
      <c r="J745" s="167">
        <f t="shared" si="326"/>
        <v>0.99747540616582575</v>
      </c>
      <c r="K745" s="167">
        <f t="shared" si="345"/>
        <v>2.1769277659688946E-4</v>
      </c>
      <c r="L745" s="93"/>
      <c r="M745" s="171">
        <f t="shared" si="321"/>
        <v>1.0002176927765969</v>
      </c>
      <c r="N745" s="172">
        <f t="shared" si="327"/>
        <v>0.97328605200945639</v>
      </c>
      <c r="O745" s="170">
        <f t="shared" si="322"/>
        <v>744</v>
      </c>
      <c r="P745" s="170">
        <f t="shared" si="323"/>
        <v>746</v>
      </c>
      <c r="Q745" s="169"/>
      <c r="R745" s="149">
        <f t="shared" si="328"/>
        <v>0.36220035014284407</v>
      </c>
      <c r="S745" s="173">
        <f t="shared" si="329"/>
        <v>-0.9218109271931989</v>
      </c>
      <c r="T745" s="149">
        <v>0</v>
      </c>
      <c r="U745" s="97"/>
      <c r="V745" s="149">
        <f>1/PI()*ATAN('Exhibit4_Impact-Test'!$Y$25*S_RDY_SP)+'Exhibit4_Impact-Test'!$Y$26</f>
        <v>0.6995533244091906</v>
      </c>
      <c r="W745" s="172">
        <f t="shared" si="330"/>
        <v>0.69378546174285427</v>
      </c>
      <c r="X745" s="149">
        <f>1/PI()*ATAN('Exhibit4_Impact-Test'!$Y$25*S_RS_SP)+'Exhibit4_Impact-Test'!$Y$26</f>
        <v>0.15819929224672313</v>
      </c>
      <c r="Y745" s="172">
        <f t="shared" si="331"/>
        <v>0.15459818552474652</v>
      </c>
      <c r="Z745" s="149">
        <f>1/PI()*ATAN('Exhibit4_Impact-Test'!$Y$25*S_5050_SP)+'Exhibit4_Impact-Test'!$Y$26</f>
        <v>0.5</v>
      </c>
      <c r="AA745" s="149">
        <f t="shared" si="332"/>
        <v>0.49317669377666667</v>
      </c>
      <c r="AB745" s="195">
        <f>VLOOKUP(_xlfn.NUMBERVALUE(LEFT(A745,4)),Transactioncosts!$C:$G,5,FALSE)</f>
        <v>139</v>
      </c>
      <c r="AC745" s="174"/>
      <c r="AD745" s="175">
        <f t="shared" si="333"/>
        <v>0.98137757394614966</v>
      </c>
      <c r="AE745" s="149">
        <f t="shared" si="334"/>
        <v>0.99595712626819222</v>
      </c>
      <c r="AF745" s="149">
        <f t="shared" si="335"/>
        <v>0.98675187239302664</v>
      </c>
      <c r="AG745" s="176">
        <f t="shared" si="336"/>
        <v>0.98121783952538322</v>
      </c>
      <c r="AH745" s="149">
        <f t="shared" si="337"/>
        <v>0.98637833906043082</v>
      </c>
      <c r="AI745" s="149">
        <f t="shared" si="338"/>
        <v>0.98665702843652225</v>
      </c>
      <c r="AJ745" s="97"/>
      <c r="AK745" s="171">
        <f t="shared" si="339"/>
        <v>-1.8798006671437009E-2</v>
      </c>
      <c r="AL745" s="149">
        <f t="shared" si="340"/>
        <v>-4.0510682395104875E-3</v>
      </c>
      <c r="AM745" s="149">
        <f t="shared" si="341"/>
        <v>-1.3336666905610578E-2</v>
      </c>
      <c r="AN745" s="149">
        <f t="shared" si="346"/>
        <v>3.2280169301784949</v>
      </c>
      <c r="AO745" s="149">
        <f t="shared" si="346"/>
        <v>10.304305513362902</v>
      </c>
      <c r="AP745" s="149">
        <f t="shared" si="346"/>
        <v>3.1314038143835652</v>
      </c>
      <c r="AQ745" s="97"/>
      <c r="AR745" s="171">
        <f t="shared" si="342"/>
        <v>-1.8960785428609996E-2</v>
      </c>
      <c r="AS745" s="149">
        <f t="shared" si="343"/>
        <v>-1.3715286963110923E-2</v>
      </c>
      <c r="AT745" s="149">
        <f t="shared" si="344"/>
        <v>-1.343278885635028E-2</v>
      </c>
      <c r="AU745" s="175">
        <f t="shared" si="347"/>
        <v>3.1492575569069508</v>
      </c>
      <c r="AV745" s="149">
        <f t="shared" si="348"/>
        <v>8.8811013983721079</v>
      </c>
      <c r="AW745" s="149">
        <f t="shared" si="349"/>
        <v>3.0914824083763284</v>
      </c>
    </row>
    <row r="746" spans="1:54" ht="15" x14ac:dyDescent="0.25">
      <c r="A746" s="130">
        <v>1933.01</v>
      </c>
      <c r="B746" s="138"/>
      <c r="C746" s="166">
        <f>raw_Data!B752</f>
        <v>7.09</v>
      </c>
      <c r="D746" s="167">
        <f>raw_Data!J752</f>
        <v>4.1250000000000002E-2</v>
      </c>
      <c r="E746" s="167">
        <f>raw_Data!L752</f>
        <v>2.7173512302556269E-3</v>
      </c>
      <c r="F746" s="168">
        <f t="shared" si="324"/>
        <v>6.82</v>
      </c>
      <c r="G746" s="167">
        <f>raw_Data!K752</f>
        <v>6.0483870967741934E-3</v>
      </c>
      <c r="H746" s="167">
        <f t="shared" si="325"/>
        <v>3.9589442815249232E-2</v>
      </c>
      <c r="I746" s="165"/>
      <c r="J746" s="167">
        <f t="shared" si="326"/>
        <v>0.99747114977487994</v>
      </c>
      <c r="K746" s="167">
        <f t="shared" si="345"/>
        <v>1.8850100513567725E-4</v>
      </c>
      <c r="L746" s="93"/>
      <c r="M746" s="171">
        <f t="shared" si="321"/>
        <v>1.0001885010051357</v>
      </c>
      <c r="N746" s="172">
        <f t="shared" si="327"/>
        <v>1.0456378299120235</v>
      </c>
      <c r="O746" s="170">
        <f t="shared" si="322"/>
        <v>745</v>
      </c>
      <c r="P746" s="170">
        <f t="shared" si="323"/>
        <v>747</v>
      </c>
      <c r="Q746" s="169"/>
      <c r="R746" s="149">
        <f t="shared" si="328"/>
        <v>0.37609182139991354</v>
      </c>
      <c r="S746" s="173">
        <f t="shared" si="329"/>
        <v>0.93521912173317645</v>
      </c>
      <c r="T746" s="149">
        <v>0</v>
      </c>
      <c r="U746" s="97"/>
      <c r="V746" s="149">
        <f>1/PI()*ATAN('Exhibit4_Impact-Test'!$Y$25*S_RDY_SP)+'Exhibit4_Impact-Test'!$Y$26</f>
        <v>0.70527714669008379</v>
      </c>
      <c r="W746" s="172">
        <f t="shared" si="330"/>
        <v>0.71442921401116222</v>
      </c>
      <c r="X746" s="149">
        <f>1/PI()*ATAN('Exhibit4_Impact-Test'!$Y$25*S_RS_SP)+'Exhibit4_Impact-Test'!$Y$26</f>
        <v>0.84371956737808296</v>
      </c>
      <c r="Y746" s="172">
        <f t="shared" si="331"/>
        <v>0.84949000921790596</v>
      </c>
      <c r="Z746" s="149">
        <f>1/PI()*ATAN('Exhibit4_Impact-Test'!$Y$25*S_5050_SP)+'Exhibit4_Impact-Test'!$Y$26</f>
        <v>0.5</v>
      </c>
      <c r="AA746" s="149">
        <f t="shared" si="332"/>
        <v>0.5111078169784119</v>
      </c>
      <c r="AB746" s="195">
        <f>VLOOKUP(_xlfn.NUMBERVALUE(LEFT(A746,4)),Transactioncosts!$C:$G,5,FALSE)</f>
        <v>122.66666666666667</v>
      </c>
      <c r="AC746" s="174"/>
      <c r="AD746" s="175">
        <f t="shared" si="333"/>
        <v>1.0322428740155647</v>
      </c>
      <c r="AE746" s="149">
        <f t="shared" si="334"/>
        <v>1.0385349891280793</v>
      </c>
      <c r="AF746" s="149">
        <f t="shared" si="335"/>
        <v>1.0229131654585797</v>
      </c>
      <c r="AG746" s="176">
        <f t="shared" si="336"/>
        <v>1.032043239182318</v>
      </c>
      <c r="AH746" s="149">
        <f t="shared" si="337"/>
        <v>1.0299605947951882</v>
      </c>
      <c r="AI746" s="149">
        <f t="shared" si="338"/>
        <v>1.0227769095703112</v>
      </c>
      <c r="AJ746" s="97"/>
      <c r="AK746" s="171">
        <f t="shared" si="339"/>
        <v>3.1733982408880188E-2</v>
      </c>
      <c r="AL746" s="149">
        <f t="shared" si="340"/>
        <v>3.781105575306308E-2</v>
      </c>
      <c r="AM746" s="149">
        <f t="shared" si="341"/>
        <v>2.2654601117109676E-2</v>
      </c>
      <c r="AN746" s="149">
        <f t="shared" si="346"/>
        <v>3.2597509125873749</v>
      </c>
      <c r="AO746" s="149">
        <f t="shared" si="346"/>
        <v>10.342116569115964</v>
      </c>
      <c r="AP746" s="149">
        <f t="shared" si="346"/>
        <v>3.1540584155006748</v>
      </c>
      <c r="AQ746" s="97"/>
      <c r="AR746" s="171">
        <f t="shared" si="342"/>
        <v>3.1540564614134861E-2</v>
      </c>
      <c r="AS746" s="149">
        <f t="shared" si="343"/>
        <v>2.9520544029308527E-2</v>
      </c>
      <c r="AT746" s="149">
        <f t="shared" si="344"/>
        <v>2.252138847641379E-2</v>
      </c>
      <c r="AU746" s="175">
        <f t="shared" si="347"/>
        <v>3.1807981215210854</v>
      </c>
      <c r="AV746" s="149">
        <f t="shared" si="348"/>
        <v>8.9106219424014164</v>
      </c>
      <c r="AW746" s="149">
        <f t="shared" si="349"/>
        <v>3.1140037968527423</v>
      </c>
    </row>
    <row r="747" spans="1:54" ht="15" x14ac:dyDescent="0.25">
      <c r="A747" s="130">
        <v>1933.02</v>
      </c>
      <c r="B747" s="138"/>
      <c r="C747" s="166">
        <f>raw_Data!B753</f>
        <v>6.25</v>
      </c>
      <c r="D747" s="167">
        <f>raw_Data!J753</f>
        <v>4.0833333333333333E-2</v>
      </c>
      <c r="E747" s="167">
        <f>raw_Data!L753</f>
        <v>2.7045439242552316E-3</v>
      </c>
      <c r="F747" s="168">
        <f t="shared" si="324"/>
        <v>7.09</v>
      </c>
      <c r="G747" s="167">
        <f>raw_Data!K753</f>
        <v>5.7592853784673246E-3</v>
      </c>
      <c r="H747" s="167">
        <f t="shared" si="325"/>
        <v>-0.11847672778561347</v>
      </c>
      <c r="I747" s="165"/>
      <c r="J747" s="167">
        <f t="shared" si="326"/>
        <v>0.99869929681569214</v>
      </c>
      <c r="K747" s="167">
        <f t="shared" si="345"/>
        <v>1.4038407399472597E-3</v>
      </c>
      <c r="L747" s="93"/>
      <c r="M747" s="171">
        <f t="shared" si="321"/>
        <v>1.0014038407399473</v>
      </c>
      <c r="N747" s="172">
        <f t="shared" si="327"/>
        <v>0.88728255759285379</v>
      </c>
      <c r="O747" s="170">
        <f t="shared" si="322"/>
        <v>746</v>
      </c>
      <c r="P747" s="170">
        <f t="shared" si="323"/>
        <v>748</v>
      </c>
      <c r="Q747" s="169"/>
      <c r="R747" s="149">
        <f t="shared" si="328"/>
        <v>0.35886098326798282</v>
      </c>
      <c r="S747" s="173">
        <f t="shared" si="329"/>
        <v>-0.97757851495451509</v>
      </c>
      <c r="T747" s="149">
        <v>0</v>
      </c>
      <c r="U747" s="97"/>
      <c r="V747" s="149">
        <f>1/PI()*ATAN('Exhibit4_Impact-Test'!$Y$25*S_RDY_SP)+'Exhibit4_Impact-Test'!$Y$26</f>
        <v>0.69815463521387411</v>
      </c>
      <c r="W747" s="172">
        <f t="shared" si="330"/>
        <v>0.67206312137526503</v>
      </c>
      <c r="X747" s="149">
        <f>1/PI()*ATAN('Exhibit4_Impact-Test'!$Y$25*S_RS_SP)+'Exhibit4_Impact-Test'!$Y$26</f>
        <v>0.1504904712104857</v>
      </c>
      <c r="Y747" s="172">
        <f t="shared" si="331"/>
        <v>0.13566708418978665</v>
      </c>
      <c r="Z747" s="149">
        <f>1/PI()*ATAN('Exhibit4_Impact-Test'!$Y$25*S_5050_SP)+'Exhibit4_Impact-Test'!$Y$26</f>
        <v>0.5</v>
      </c>
      <c r="AA747" s="149">
        <f t="shared" si="332"/>
        <v>0.46978818631620589</v>
      </c>
      <c r="AB747" s="195">
        <f>VLOOKUP(_xlfn.NUMBERVALUE(LEFT(A747,4)),Transactioncosts!$C:$G,5,FALSE)</f>
        <v>122.66666666666667</v>
      </c>
      <c r="AC747" s="174"/>
      <c r="AD747" s="175">
        <f t="shared" si="333"/>
        <v>0.92172953793424894</v>
      </c>
      <c r="AE747" s="149">
        <f t="shared" si="334"/>
        <v>0.98422967506399583</v>
      </c>
      <c r="AF747" s="149">
        <f t="shared" si="335"/>
        <v>0.94434319916640053</v>
      </c>
      <c r="AG747" s="176">
        <f t="shared" si="336"/>
        <v>0.92115744921059284</v>
      </c>
      <c r="AH747" s="149">
        <f t="shared" si="337"/>
        <v>0.9829843294980718</v>
      </c>
      <c r="AI747" s="149">
        <f t="shared" si="338"/>
        <v>0.94397260091854596</v>
      </c>
      <c r="AJ747" s="97"/>
      <c r="AK747" s="171">
        <f t="shared" si="339"/>
        <v>-8.1503441263461832E-2</v>
      </c>
      <c r="AL747" s="149">
        <f t="shared" si="340"/>
        <v>-1.5895999547788562E-2</v>
      </c>
      <c r="AM747" s="149">
        <f t="shared" si="341"/>
        <v>-5.7265620469008655E-2</v>
      </c>
      <c r="AN747" s="149">
        <f t="shared" si="346"/>
        <v>3.1782474713239131</v>
      </c>
      <c r="AO747" s="149">
        <f t="shared" si="346"/>
        <v>10.326220569568175</v>
      </c>
      <c r="AP747" s="149">
        <f t="shared" si="346"/>
        <v>3.096792795031666</v>
      </c>
      <c r="AQ747" s="97"/>
      <c r="AR747" s="171">
        <f t="shared" si="342"/>
        <v>-8.2124302711856237E-2</v>
      </c>
      <c r="AS747" s="149">
        <f t="shared" si="343"/>
        <v>-1.7162100469594349E-2</v>
      </c>
      <c r="AT747" s="149">
        <f t="shared" si="344"/>
        <v>-5.7658137708546726E-2</v>
      </c>
      <c r="AU747" s="175">
        <f t="shared" si="347"/>
        <v>3.0986738188092291</v>
      </c>
      <c r="AV747" s="149">
        <f t="shared" si="348"/>
        <v>8.893459841931822</v>
      </c>
      <c r="AW747" s="149">
        <f t="shared" si="349"/>
        <v>3.0563456591441955</v>
      </c>
    </row>
    <row r="748" spans="1:54" ht="15" x14ac:dyDescent="0.25">
      <c r="A748" s="130">
        <v>1933.03</v>
      </c>
      <c r="B748" s="138"/>
      <c r="C748" s="166">
        <f>raw_Data!B754</f>
        <v>6.23</v>
      </c>
      <c r="D748" s="167">
        <f>raw_Data!J754</f>
        <v>4.0416666666666663E-2</v>
      </c>
      <c r="E748" s="167">
        <f>raw_Data!L754</f>
        <v>2.6917348185706569E-3</v>
      </c>
      <c r="F748" s="168">
        <f t="shared" si="324"/>
        <v>6.25</v>
      </c>
      <c r="G748" s="167">
        <f>raw_Data!K754</f>
        <v>6.4666666666666657E-3</v>
      </c>
      <c r="H748" s="167">
        <f t="shared" si="325"/>
        <v>-3.1999999999999806E-3</v>
      </c>
      <c r="I748" s="165"/>
      <c r="J748" s="167">
        <f t="shared" si="326"/>
        <v>0.99869816973922498</v>
      </c>
      <c r="K748" s="167">
        <f t="shared" si="345"/>
        <v>1.3899045577956404E-3</v>
      </c>
      <c r="L748" s="93"/>
      <c r="M748" s="171">
        <f t="shared" si="321"/>
        <v>1.0013899045577956</v>
      </c>
      <c r="N748" s="172">
        <f t="shared" si="327"/>
        <v>1.0032666666666668</v>
      </c>
      <c r="O748" s="170">
        <f t="shared" si="322"/>
        <v>747</v>
      </c>
      <c r="P748" s="170">
        <f t="shared" si="323"/>
        <v>749</v>
      </c>
      <c r="Q748" s="169"/>
      <c r="R748" s="149">
        <f t="shared" si="328"/>
        <v>0.41021004862055649</v>
      </c>
      <c r="S748" s="173">
        <f t="shared" si="329"/>
        <v>-0.54195549072888338</v>
      </c>
      <c r="T748" s="149">
        <v>0</v>
      </c>
      <c r="U748" s="97"/>
      <c r="V748" s="149">
        <f>1/PI()*ATAN('Exhibit4_Impact-Test'!$Y$25*S_RDY_SP)+'Exhibit4_Impact-Test'!$Y$26</f>
        <v>0.71870078906462231</v>
      </c>
      <c r="W748" s="172">
        <f t="shared" si="330"/>
        <v>0.71907917768807417</v>
      </c>
      <c r="X748" s="149">
        <f>1/PI()*ATAN('Exhibit4_Impact-Test'!$Y$25*S_RS_SP)+'Exhibit4_Impact-Test'!$Y$26</f>
        <v>0.23718982054229309</v>
      </c>
      <c r="Y748" s="172">
        <f t="shared" si="331"/>
        <v>0.23752876265314624</v>
      </c>
      <c r="Z748" s="149">
        <f>1/PI()*ATAN('Exhibit4_Impact-Test'!$Y$25*S_5050_SP)+'Exhibit4_Impact-Test'!$Y$26</f>
        <v>0.5</v>
      </c>
      <c r="AA748" s="149">
        <f t="shared" si="332"/>
        <v>0.50046810065519731</v>
      </c>
      <c r="AB748" s="195">
        <f>VLOOKUP(_xlfn.NUMBERVALUE(LEFT(A748,4)),Transactioncosts!$C:$G,5,FALSE)</f>
        <v>122.66666666666667</v>
      </c>
      <c r="AC748" s="174"/>
      <c r="AD748" s="175">
        <f t="shared" si="333"/>
        <v>1.0027387349663279</v>
      </c>
      <c r="AE748" s="149">
        <f t="shared" si="334"/>
        <v>1.0018350534255993</v>
      </c>
      <c r="AF748" s="149">
        <f t="shared" si="335"/>
        <v>1.0023282856122311</v>
      </c>
      <c r="AG748" s="176">
        <f t="shared" si="336"/>
        <v>1.0027294080195384</v>
      </c>
      <c r="AH748" s="149">
        <f t="shared" si="337"/>
        <v>0.99433191375439023</v>
      </c>
      <c r="AI748" s="149">
        <f t="shared" si="338"/>
        <v>1.0023225435775274</v>
      </c>
      <c r="AJ748" s="97"/>
      <c r="AK748" s="171">
        <f t="shared" si="339"/>
        <v>2.7349914651341204E-3</v>
      </c>
      <c r="AL748" s="149">
        <f t="shared" si="340"/>
        <v>1.8333717720303742E-3</v>
      </c>
      <c r="AM748" s="149">
        <f t="shared" si="341"/>
        <v>2.3255793550973776E-3</v>
      </c>
      <c r="AN748" s="149">
        <f t="shared" si="346"/>
        <v>3.1809824627890473</v>
      </c>
      <c r="AO748" s="149">
        <f t="shared" si="346"/>
        <v>10.328053941340205</v>
      </c>
      <c r="AP748" s="149">
        <f t="shared" si="346"/>
        <v>3.0991183743867636</v>
      </c>
      <c r="AQ748" s="97"/>
      <c r="AR748" s="171">
        <f t="shared" si="342"/>
        <v>2.7256899493536225E-3</v>
      </c>
      <c r="AS748" s="149">
        <f t="shared" si="343"/>
        <v>-5.6842108055851692E-3</v>
      </c>
      <c r="AT748" s="149">
        <f t="shared" si="344"/>
        <v>2.3198506420266311E-3</v>
      </c>
      <c r="AU748" s="175">
        <f t="shared" si="347"/>
        <v>3.1013995087585826</v>
      </c>
      <c r="AV748" s="149">
        <f t="shared" si="348"/>
        <v>8.887775631126237</v>
      </c>
      <c r="AW748" s="149">
        <f t="shared" si="349"/>
        <v>3.0586655097862221</v>
      </c>
    </row>
    <row r="749" spans="1:54" ht="15" x14ac:dyDescent="0.25">
      <c r="A749" s="130">
        <v>1933.04</v>
      </c>
      <c r="B749" s="138"/>
      <c r="C749" s="166">
        <f>raw_Data!B755</f>
        <v>6.89</v>
      </c>
      <c r="D749" s="167">
        <f>raw_Data!J755</f>
        <v>0.04</v>
      </c>
      <c r="E749" s="167">
        <f>raw_Data!L755</f>
        <v>2.6789239126729925E-3</v>
      </c>
      <c r="F749" s="168">
        <f t="shared" si="324"/>
        <v>6.23</v>
      </c>
      <c r="G749" s="167">
        <f>raw_Data!K755</f>
        <v>6.420545746388443E-3</v>
      </c>
      <c r="H749" s="167">
        <f t="shared" si="325"/>
        <v>0.10593900481540919</v>
      </c>
      <c r="I749" s="165"/>
      <c r="J749" s="167">
        <f t="shared" si="326"/>
        <v>0.99869704126352732</v>
      </c>
      <c r="K749" s="167">
        <f t="shared" si="345"/>
        <v>1.3759651762002001E-3</v>
      </c>
      <c r="L749" s="93"/>
      <c r="M749" s="171">
        <f t="shared" si="321"/>
        <v>1.0013759651762002</v>
      </c>
      <c r="N749" s="172">
        <f t="shared" si="327"/>
        <v>1.1123595505617976</v>
      </c>
      <c r="O749" s="170">
        <f t="shared" si="322"/>
        <v>748</v>
      </c>
      <c r="P749" s="170">
        <f t="shared" si="323"/>
        <v>750</v>
      </c>
      <c r="Q749" s="169"/>
      <c r="R749" s="149">
        <f t="shared" si="328"/>
        <v>0.40920721231485946</v>
      </c>
      <c r="S749" s="173">
        <f t="shared" si="329"/>
        <v>0.97522124190960879</v>
      </c>
      <c r="T749" s="149">
        <v>0</v>
      </c>
      <c r="U749" s="97"/>
      <c r="V749" s="149">
        <f>1/PI()*ATAN('Exhibit4_Impact-Test'!$Y$25*S_RDY_SP)+'Exhibit4_Impact-Test'!$Y$26</f>
        <v>0.71831882876500552</v>
      </c>
      <c r="W749" s="172">
        <f t="shared" si="330"/>
        <v>0.73909037995563509</v>
      </c>
      <c r="X749" s="149">
        <f>1/PI()*ATAN('Exhibit4_Impact-Test'!$Y$25*S_RS_SP)+'Exhibit4_Impact-Test'!$Y$26</f>
        <v>0.84919775758867022</v>
      </c>
      <c r="Y749" s="172">
        <f t="shared" si="331"/>
        <v>0.86216997615655078</v>
      </c>
      <c r="Z749" s="149">
        <f>1/PI()*ATAN('Exhibit4_Impact-Test'!$Y$25*S_5050_SP)+'Exhibit4_Impact-Test'!$Y$26</f>
        <v>0.5</v>
      </c>
      <c r="AA749" s="149">
        <f t="shared" si="332"/>
        <v>0.52625294994554894</v>
      </c>
      <c r="AB749" s="195">
        <f>VLOOKUP(_xlfn.NUMBERVALUE(LEFT(A749,4)),Transactioncosts!$C:$G,5,FALSE)</f>
        <v>122.66666666666667</v>
      </c>
      <c r="AC749" s="174"/>
      <c r="AD749" s="175">
        <f t="shared" si="333"/>
        <v>1.0810975642425236</v>
      </c>
      <c r="AE749" s="149">
        <f t="shared" si="334"/>
        <v>1.0956229770148003</v>
      </c>
      <c r="AF749" s="149">
        <f t="shared" si="335"/>
        <v>1.0568677578689989</v>
      </c>
      <c r="AG749" s="176">
        <f t="shared" si="336"/>
        <v>1.0806216528514734</v>
      </c>
      <c r="AH749" s="149">
        <f t="shared" si="337"/>
        <v>1.0954888004374115</v>
      </c>
      <c r="AI749" s="149">
        <f t="shared" si="338"/>
        <v>1.0565457216830001</v>
      </c>
      <c r="AJ749" s="97"/>
      <c r="AK749" s="171">
        <f t="shared" si="339"/>
        <v>7.7976788277812986E-2</v>
      </c>
      <c r="AL749" s="149">
        <f t="shared" si="340"/>
        <v>9.1323130270482375E-2</v>
      </c>
      <c r="AM749" s="149">
        <f t="shared" si="341"/>
        <v>5.5309588246519201E-2</v>
      </c>
      <c r="AN749" s="149">
        <f t="shared" si="346"/>
        <v>3.2589592510668601</v>
      </c>
      <c r="AO749" s="149">
        <f t="shared" si="346"/>
        <v>10.419377071610686</v>
      </c>
      <c r="AP749" s="149">
        <f t="shared" si="346"/>
        <v>3.154427962633283</v>
      </c>
      <c r="AQ749" s="97"/>
      <c r="AR749" s="171">
        <f t="shared" si="342"/>
        <v>7.7536480031510077E-2</v>
      </c>
      <c r="AS749" s="149">
        <f t="shared" si="343"/>
        <v>9.1200656758234147E-2</v>
      </c>
      <c r="AT749" s="149">
        <f t="shared" si="344"/>
        <v>5.5004833695072412E-2</v>
      </c>
      <c r="AU749" s="175">
        <f t="shared" si="347"/>
        <v>3.1789359887900925</v>
      </c>
      <c r="AV749" s="149">
        <f t="shared" si="348"/>
        <v>8.9789762878844712</v>
      </c>
      <c r="AW749" s="149">
        <f t="shared" si="349"/>
        <v>3.1136703434812945</v>
      </c>
    </row>
    <row r="750" spans="1:54" ht="15" x14ac:dyDescent="0.25">
      <c r="A750" s="130">
        <v>1933.05</v>
      </c>
      <c r="B750" s="138"/>
      <c r="C750" s="166">
        <f>raw_Data!B756</f>
        <v>8.8699999999999992</v>
      </c>
      <c r="D750" s="167">
        <f>raw_Data!J756</f>
        <v>3.9583333333333331E-2</v>
      </c>
      <c r="E750" s="167">
        <f>raw_Data!L756</f>
        <v>2.666111206033106E-3</v>
      </c>
      <c r="F750" s="168">
        <f t="shared" si="324"/>
        <v>6.89</v>
      </c>
      <c r="G750" s="167">
        <f>raw_Data!K756</f>
        <v>5.7450411223996132E-3</v>
      </c>
      <c r="H750" s="167">
        <f t="shared" si="325"/>
        <v>0.28737300435413649</v>
      </c>
      <c r="I750" s="165"/>
      <c r="J750" s="167">
        <f t="shared" si="326"/>
        <v>0.99869591138647551</v>
      </c>
      <c r="K750" s="167">
        <f t="shared" si="345"/>
        <v>1.362022592508616E-3</v>
      </c>
      <c r="L750" s="93"/>
      <c r="M750" s="171">
        <f t="shared" si="321"/>
        <v>1.0013620225925086</v>
      </c>
      <c r="N750" s="172">
        <f t="shared" si="327"/>
        <v>1.2931180454765359</v>
      </c>
      <c r="O750" s="170">
        <f t="shared" si="322"/>
        <v>749</v>
      </c>
      <c r="P750" s="170">
        <f t="shared" si="323"/>
        <v>751</v>
      </c>
      <c r="Q750" s="169"/>
      <c r="R750" s="149">
        <f t="shared" si="328"/>
        <v>0.36397553847399056</v>
      </c>
      <c r="S750" s="173">
        <f t="shared" si="329"/>
        <v>0.9907639851640333</v>
      </c>
      <c r="T750" s="149">
        <v>0</v>
      </c>
      <c r="U750" s="97"/>
      <c r="V750" s="149">
        <f>1/PI()*ATAN('Exhibit4_Impact-Test'!$Y$25*S_RDY_SP)+'Exhibit4_Impact-Test'!$Y$26</f>
        <v>0.70029325568524659</v>
      </c>
      <c r="W750" s="172">
        <f t="shared" si="330"/>
        <v>0.75108175570912605</v>
      </c>
      <c r="X750" s="149">
        <f>1/PI()*ATAN('Exhibit4_Impact-Test'!$Y$25*S_RS_SP)+'Exhibit4_Impact-Test'!$Y$26</f>
        <v>0.85123166821724516</v>
      </c>
      <c r="Y750" s="172">
        <f t="shared" si="331"/>
        <v>0.88079595894506313</v>
      </c>
      <c r="Z750" s="149">
        <f>1/PI()*ATAN('Exhibit4_Impact-Test'!$Y$25*S_5050_SP)+'Exhibit4_Impact-Test'!$Y$26</f>
        <v>0.5</v>
      </c>
      <c r="AA750" s="149">
        <f t="shared" si="332"/>
        <v>0.56357780722182493</v>
      </c>
      <c r="AB750" s="195">
        <f>VLOOKUP(_xlfn.NUMBERVALUE(LEFT(A750,4)),Transactioncosts!$C:$G,5,FALSE)</f>
        <v>122.66666666666667</v>
      </c>
      <c r="AC750" s="174"/>
      <c r="AD750" s="175">
        <f t="shared" si="333"/>
        <v>1.2056767977237435</v>
      </c>
      <c r="AE750" s="149">
        <f t="shared" si="334"/>
        <v>1.2497139886645079</v>
      </c>
      <c r="AF750" s="149">
        <f t="shared" si="335"/>
        <v>1.1472400340345223</v>
      </c>
      <c r="AG750" s="176">
        <f t="shared" si="336"/>
        <v>1.20438872704839</v>
      </c>
      <c r="AH750" s="149">
        <f t="shared" si="337"/>
        <v>1.2493416421774004</v>
      </c>
      <c r="AI750" s="149">
        <f t="shared" si="338"/>
        <v>1.1464601462659347</v>
      </c>
      <c r="AJ750" s="97"/>
      <c r="AK750" s="171">
        <f t="shared" si="339"/>
        <v>0.18704106713390437</v>
      </c>
      <c r="AL750" s="149">
        <f t="shared" si="340"/>
        <v>0.2229147160650275</v>
      </c>
      <c r="AM750" s="149">
        <f t="shared" si="341"/>
        <v>0.13735908742528416</v>
      </c>
      <c r="AN750" s="149">
        <f t="shared" si="346"/>
        <v>3.4460003182007646</v>
      </c>
      <c r="AO750" s="149">
        <f t="shared" si="346"/>
        <v>10.642291787675713</v>
      </c>
      <c r="AP750" s="149">
        <f t="shared" si="346"/>
        <v>3.2917870500585673</v>
      </c>
      <c r="AQ750" s="97"/>
      <c r="AR750" s="171">
        <f t="shared" si="342"/>
        <v>0.18597215777458925</v>
      </c>
      <c r="AS750" s="149">
        <f t="shared" si="343"/>
        <v>0.22261672630820295</v>
      </c>
      <c r="AT750" s="149">
        <f t="shared" si="344"/>
        <v>0.13667906149570569</v>
      </c>
      <c r="AU750" s="175">
        <f t="shared" si="347"/>
        <v>3.364908146564682</v>
      </c>
      <c r="AV750" s="149">
        <f t="shared" si="348"/>
        <v>9.2015930141926745</v>
      </c>
      <c r="AW750" s="149">
        <f t="shared" si="349"/>
        <v>3.2503494049770003</v>
      </c>
    </row>
    <row r="751" spans="1:54" ht="15" x14ac:dyDescent="0.25">
      <c r="A751" s="130">
        <v>1933.06</v>
      </c>
      <c r="B751" s="138"/>
      <c r="C751" s="166">
        <f>raw_Data!B757</f>
        <v>10.39</v>
      </c>
      <c r="D751" s="167">
        <f>raw_Data!J757</f>
        <v>3.9166666666666662E-2</v>
      </c>
      <c r="E751" s="167">
        <f>raw_Data!L757</f>
        <v>2.6532966981218653E-3</v>
      </c>
      <c r="F751" s="168">
        <f t="shared" si="324"/>
        <v>8.8699999999999992</v>
      </c>
      <c r="G751" s="167">
        <f>raw_Data!K757</f>
        <v>4.4156332205937615E-3</v>
      </c>
      <c r="H751" s="167">
        <f t="shared" si="325"/>
        <v>0.17136414881623474</v>
      </c>
      <c r="I751" s="165"/>
      <c r="J751" s="167">
        <f t="shared" si="326"/>
        <v>0.99869478010596424</v>
      </c>
      <c r="K751" s="167">
        <f t="shared" si="345"/>
        <v>1.3480768040861069E-3</v>
      </c>
      <c r="L751" s="93"/>
      <c r="M751" s="171">
        <f t="shared" si="321"/>
        <v>1.0013480768040861</v>
      </c>
      <c r="N751" s="172">
        <f t="shared" si="327"/>
        <v>1.1757797820368283</v>
      </c>
      <c r="O751" s="170">
        <f t="shared" si="322"/>
        <v>750</v>
      </c>
      <c r="P751" s="170">
        <f t="shared" si="323"/>
        <v>752</v>
      </c>
      <c r="Q751" s="169"/>
      <c r="R751" s="149">
        <f t="shared" si="328"/>
        <v>0.24704675983258789</v>
      </c>
      <c r="S751" s="173">
        <f t="shared" si="329"/>
        <v>0.98468018604527763</v>
      </c>
      <c r="T751" s="149">
        <v>0</v>
      </c>
      <c r="U751" s="97"/>
      <c r="V751" s="149">
        <f>1/PI()*ATAN('Exhibit4_Impact-Test'!$Y$25*S_RDY_SP)+'Exhibit4_Impact-Test'!$Y$26</f>
        <v>0.64607599413139216</v>
      </c>
      <c r="W751" s="172">
        <f t="shared" si="330"/>
        <v>0.68187876378384737</v>
      </c>
      <c r="X751" s="149">
        <f>1/PI()*ATAN('Exhibit4_Impact-Test'!$Y$25*S_RS_SP)+'Exhibit4_Impact-Test'!$Y$26</f>
        <v>0.85044162575695448</v>
      </c>
      <c r="Y751" s="172">
        <f t="shared" si="331"/>
        <v>0.86973904086445186</v>
      </c>
      <c r="Z751" s="149">
        <f>1/PI()*ATAN('Exhibit4_Impact-Test'!$Y$25*S_5050_SP)+'Exhibit4_Impact-Test'!$Y$26</f>
        <v>0.5</v>
      </c>
      <c r="AA751" s="149">
        <f t="shared" si="332"/>
        <v>0.54006005079683472</v>
      </c>
      <c r="AB751" s="195">
        <f>VLOOKUP(_xlfn.NUMBERVALUE(LEFT(A751,4)),Transactioncosts!$C:$G,5,FALSE)</f>
        <v>122.66666666666667</v>
      </c>
      <c r="AC751" s="174"/>
      <c r="AD751" s="175">
        <f t="shared" si="333"/>
        <v>1.1140442141703639</v>
      </c>
      <c r="AE751" s="149">
        <f t="shared" si="334"/>
        <v>1.1496920597857772</v>
      </c>
      <c r="AF751" s="149">
        <f t="shared" si="335"/>
        <v>1.0885639294204572</v>
      </c>
      <c r="AG751" s="176">
        <f t="shared" si="336"/>
        <v>1.1130831614153407</v>
      </c>
      <c r="AH751" s="149">
        <f t="shared" si="337"/>
        <v>1.1494286479852818</v>
      </c>
      <c r="AI751" s="149">
        <f t="shared" si="338"/>
        <v>1.0880725261306827</v>
      </c>
      <c r="AJ751" s="97"/>
      <c r="AK751" s="171">
        <f t="shared" si="339"/>
        <v>0.10799683027795282</v>
      </c>
      <c r="AL751" s="149">
        <f t="shared" si="340"/>
        <v>0.139494132417949</v>
      </c>
      <c r="AM751" s="149">
        <f t="shared" si="341"/>
        <v>8.4859331635680477E-2</v>
      </c>
      <c r="AN751" s="149">
        <f t="shared" si="346"/>
        <v>3.5539971484787172</v>
      </c>
      <c r="AO751" s="149">
        <f t="shared" si="346"/>
        <v>10.781785920093663</v>
      </c>
      <c r="AP751" s="149">
        <f t="shared" si="346"/>
        <v>3.3766463816942478</v>
      </c>
      <c r="AQ751" s="97"/>
      <c r="AR751" s="171">
        <f t="shared" si="342"/>
        <v>0.10713378775491507</v>
      </c>
      <c r="AS751" s="149">
        <f t="shared" si="343"/>
        <v>0.13926499107642865</v>
      </c>
      <c r="AT751" s="149">
        <f t="shared" si="344"/>
        <v>8.4407806258652102E-2</v>
      </c>
      <c r="AU751" s="175">
        <f t="shared" si="347"/>
        <v>3.4720419343195972</v>
      </c>
      <c r="AV751" s="149">
        <f t="shared" si="348"/>
        <v>9.3408580052691033</v>
      </c>
      <c r="AW751" s="149">
        <f t="shared" si="349"/>
        <v>3.3347572112356523</v>
      </c>
    </row>
    <row r="752" spans="1:54" ht="15" x14ac:dyDescent="0.25">
      <c r="A752" s="130">
        <v>1933.07</v>
      </c>
      <c r="B752" s="138"/>
      <c r="C752" s="166">
        <f>raw_Data!B758</f>
        <v>11.23</v>
      </c>
      <c r="D752" s="167">
        <f>raw_Data!J758</f>
        <v>3.875E-2</v>
      </c>
      <c r="E752" s="167">
        <f>raw_Data!L758</f>
        <v>2.6404803884094719E-3</v>
      </c>
      <c r="F752" s="168">
        <f t="shared" si="324"/>
        <v>10.39</v>
      </c>
      <c r="G752" s="167">
        <f>raw_Data!K758</f>
        <v>3.7295476419634262E-3</v>
      </c>
      <c r="H752" s="167">
        <f t="shared" si="325"/>
        <v>8.0846968238690975E-2</v>
      </c>
      <c r="I752" s="165"/>
      <c r="J752" s="167">
        <f t="shared" si="326"/>
        <v>0.99869364741981737</v>
      </c>
      <c r="K752" s="167">
        <f t="shared" si="345"/>
        <v>1.3341278082268371E-3</v>
      </c>
      <c r="L752" s="93"/>
      <c r="M752" s="171">
        <f t="shared" si="321"/>
        <v>1.0013341278082268</v>
      </c>
      <c r="N752" s="172">
        <f t="shared" si="327"/>
        <v>1.0845765158806544</v>
      </c>
      <c r="O752" s="170">
        <f t="shared" si="322"/>
        <v>751</v>
      </c>
      <c r="P752" s="170">
        <f t="shared" si="323"/>
        <v>753</v>
      </c>
      <c r="Q752" s="169"/>
      <c r="R752" s="149">
        <f t="shared" si="328"/>
        <v>0.16861619781051707</v>
      </c>
      <c r="S752" s="173">
        <f t="shared" si="329"/>
        <v>0.96822409246090779</v>
      </c>
      <c r="T752" s="149">
        <v>0</v>
      </c>
      <c r="U752" s="97"/>
      <c r="V752" s="149">
        <f>1/PI()*ATAN('Exhibit4_Impact-Test'!$Y$25*S_RDY_SP)+'Exhibit4_Impact-Test'!$Y$26</f>
        <v>0.60353207179825663</v>
      </c>
      <c r="W752" s="172">
        <f t="shared" si="330"/>
        <v>0.62247352433067682</v>
      </c>
      <c r="X752" s="149">
        <f>1/PI()*ATAN('Exhibit4_Impact-Test'!$Y$25*S_RS_SP)+'Exhibit4_Impact-Test'!$Y$26</f>
        <v>0.84826525278058873</v>
      </c>
      <c r="Y752" s="172">
        <f t="shared" si="331"/>
        <v>0.8582603827516061</v>
      </c>
      <c r="Z752" s="149">
        <f>1/PI()*ATAN('Exhibit4_Impact-Test'!$Y$25*S_5050_SP)+'Exhibit4_Impact-Test'!$Y$26</f>
        <v>0.5</v>
      </c>
      <c r="AA752" s="149">
        <f t="shared" si="332"/>
        <v>0.51995348849776601</v>
      </c>
      <c r="AB752" s="195">
        <f>VLOOKUP(_xlfn.NUMBERVALUE(LEFT(A752,4)),Transactioncosts!$C:$G,5,FALSE)</f>
        <v>122.66666666666667</v>
      </c>
      <c r="AC752" s="174"/>
      <c r="AD752" s="175">
        <f t="shared" si="333"/>
        <v>1.0515735787430134</v>
      </c>
      <c r="AE752" s="149">
        <f t="shared" si="334"/>
        <v>1.0719457531685443</v>
      </c>
      <c r="AF752" s="149">
        <f t="shared" si="335"/>
        <v>1.0429553218444405</v>
      </c>
      <c r="AG752" s="176">
        <f t="shared" si="336"/>
        <v>1.0510474852716978</v>
      </c>
      <c r="AH752" s="149">
        <f t="shared" si="337"/>
        <v>1.0633099406736146</v>
      </c>
      <c r="AI752" s="149">
        <f t="shared" si="338"/>
        <v>1.0427105590522012</v>
      </c>
      <c r="AJ752" s="97"/>
      <c r="AK752" s="171">
        <f t="shared" si="339"/>
        <v>5.0287688741498193E-2</v>
      </c>
      <c r="AL752" s="149">
        <f t="shared" si="340"/>
        <v>6.9475457980663721E-2</v>
      </c>
      <c r="AM752" s="149">
        <f t="shared" si="341"/>
        <v>4.2058338902136831E-2</v>
      </c>
      <c r="AN752" s="149">
        <f t="shared" si="346"/>
        <v>3.6042848372202152</v>
      </c>
      <c r="AO752" s="149">
        <f t="shared" si="346"/>
        <v>10.851261378074327</v>
      </c>
      <c r="AP752" s="149">
        <f t="shared" si="346"/>
        <v>3.4187047205963847</v>
      </c>
      <c r="AQ752" s="97"/>
      <c r="AR752" s="171">
        <f t="shared" si="342"/>
        <v>4.9787271912904593E-2</v>
      </c>
      <c r="AS752" s="149">
        <f t="shared" si="343"/>
        <v>6.1386628520147271E-2</v>
      </c>
      <c r="AT752" s="149">
        <f t="shared" si="344"/>
        <v>4.1823629406618122E-2</v>
      </c>
      <c r="AU752" s="175">
        <f t="shared" si="347"/>
        <v>3.5218292062325016</v>
      </c>
      <c r="AV752" s="149">
        <f t="shared" si="348"/>
        <v>9.40224463378925</v>
      </c>
      <c r="AW752" s="149">
        <f t="shared" si="349"/>
        <v>3.3765808406422706</v>
      </c>
    </row>
    <row r="753" spans="1:49" ht="15" x14ac:dyDescent="0.25">
      <c r="A753" s="130">
        <v>1933.08</v>
      </c>
      <c r="B753" s="138"/>
      <c r="C753" s="166">
        <f>raw_Data!B759</f>
        <v>10.67</v>
      </c>
      <c r="D753" s="167">
        <f>raw_Data!J759</f>
        <v>3.8333333333333337E-2</v>
      </c>
      <c r="E753" s="167">
        <f>raw_Data!L759</f>
        <v>2.6276622763665713E-3</v>
      </c>
      <c r="F753" s="168">
        <f t="shared" si="324"/>
        <v>11.23</v>
      </c>
      <c r="G753" s="167">
        <f>raw_Data!K759</f>
        <v>3.4134758088453549E-3</v>
      </c>
      <c r="H753" s="167">
        <f t="shared" si="325"/>
        <v>-4.9866429207479968E-2</v>
      </c>
      <c r="I753" s="165"/>
      <c r="J753" s="167">
        <f t="shared" si="326"/>
        <v>0.99869251332596742</v>
      </c>
      <c r="K753" s="167">
        <f t="shared" si="345"/>
        <v>1.320175602333995E-3</v>
      </c>
      <c r="L753" s="93"/>
      <c r="M753" s="171">
        <f t="shared" si="321"/>
        <v>1.001320175602334</v>
      </c>
      <c r="N753" s="172">
        <f t="shared" si="327"/>
        <v>0.95354704660136536</v>
      </c>
      <c r="O753" s="170">
        <f t="shared" si="322"/>
        <v>752</v>
      </c>
      <c r="P753" s="170">
        <f t="shared" si="323"/>
        <v>754</v>
      </c>
      <c r="Q753" s="169"/>
      <c r="R753" s="149">
        <f t="shared" si="328"/>
        <v>0.12768434313852464</v>
      </c>
      <c r="S753" s="173">
        <f t="shared" si="329"/>
        <v>-0.94971175396283114</v>
      </c>
      <c r="T753" s="149">
        <v>0</v>
      </c>
      <c r="U753" s="97"/>
      <c r="V753" s="149">
        <f>1/PI()*ATAN('Exhibit4_Impact-Test'!$Y$25*S_RDY_SP)+'Exhibit4_Impact-Test'!$Y$26</f>
        <v>0.57958546960386725</v>
      </c>
      <c r="W753" s="172">
        <f t="shared" si="330"/>
        <v>0.56762951522662042</v>
      </c>
      <c r="X753" s="149">
        <f>1/PI()*ATAN('Exhibit4_Impact-Test'!$Y$25*S_RS_SP)+'Exhibit4_Impact-Test'!$Y$26</f>
        <v>0.15425392936058802</v>
      </c>
      <c r="Y753" s="172">
        <f t="shared" si="331"/>
        <v>0.14798353371868389</v>
      </c>
      <c r="Z753" s="149">
        <f>1/PI()*ATAN('Exhibit4_Impact-Test'!$Y$25*S_5050_SP)+'Exhibit4_Impact-Test'!$Y$26</f>
        <v>0.5</v>
      </c>
      <c r="AA753" s="149">
        <f t="shared" si="332"/>
        <v>0.4877809785599877</v>
      </c>
      <c r="AB753" s="195">
        <f>VLOOKUP(_xlfn.NUMBERVALUE(LEFT(A753,4)),Transactioncosts!$C:$G,5,FALSE)</f>
        <v>122.66666666666667</v>
      </c>
      <c r="AC753" s="174"/>
      <c r="AD753" s="175">
        <f t="shared" si="333"/>
        <v>0.97363156419586139</v>
      </c>
      <c r="AE753" s="149">
        <f t="shared" si="334"/>
        <v>0.9939509827360844</v>
      </c>
      <c r="AF753" s="149">
        <f t="shared" si="335"/>
        <v>0.97743361110184968</v>
      </c>
      <c r="AG753" s="176">
        <f t="shared" si="336"/>
        <v>0.9733246038610236</v>
      </c>
      <c r="AH753" s="149">
        <f t="shared" si="337"/>
        <v>0.99349995763259902</v>
      </c>
      <c r="AI753" s="149">
        <f t="shared" si="338"/>
        <v>0.97728372443885214</v>
      </c>
      <c r="AJ753" s="97"/>
      <c r="AK753" s="171">
        <f t="shared" si="339"/>
        <v>-2.6722317748203907E-2</v>
      </c>
      <c r="AL753" s="149">
        <f t="shared" si="340"/>
        <v>-6.0673866842682507E-3</v>
      </c>
      <c r="AM753" s="149">
        <f t="shared" si="341"/>
        <v>-2.2824906460438055E-2</v>
      </c>
      <c r="AN753" s="149">
        <f t="shared" si="346"/>
        <v>3.5775625194720111</v>
      </c>
      <c r="AO753" s="149">
        <f t="shared" si="346"/>
        <v>10.845193991390058</v>
      </c>
      <c r="AP753" s="149">
        <f t="shared" si="346"/>
        <v>3.3958798141359465</v>
      </c>
      <c r="AQ753" s="97"/>
      <c r="AR753" s="171">
        <f t="shared" si="342"/>
        <v>-2.7037641064072429E-2</v>
      </c>
      <c r="AS753" s="149">
        <f t="shared" si="343"/>
        <v>-6.5212596348572446E-3</v>
      </c>
      <c r="AT753" s="149">
        <f t="shared" si="344"/>
        <v>-2.2978265373838017E-2</v>
      </c>
      <c r="AU753" s="175">
        <f t="shared" si="347"/>
        <v>3.4947915651684291</v>
      </c>
      <c r="AV753" s="149">
        <f t="shared" si="348"/>
        <v>9.3957233741543931</v>
      </c>
      <c r="AW753" s="149">
        <f t="shared" si="349"/>
        <v>3.3536025752684324</v>
      </c>
    </row>
    <row r="754" spans="1:49" ht="15" x14ac:dyDescent="0.25">
      <c r="A754" s="130">
        <v>1933.09</v>
      </c>
      <c r="B754" s="138"/>
      <c r="C754" s="166">
        <f>raw_Data!B760</f>
        <v>10.58</v>
      </c>
      <c r="D754" s="167">
        <f>raw_Data!J760</f>
        <v>3.7916666666666668E-2</v>
      </c>
      <c r="E754" s="167">
        <f>raw_Data!L760</f>
        <v>2.6148423614624772E-3</v>
      </c>
      <c r="F754" s="168">
        <f t="shared" si="324"/>
        <v>10.67</v>
      </c>
      <c r="G754" s="167">
        <f>raw_Data!K760</f>
        <v>3.5535770071852546E-3</v>
      </c>
      <c r="H754" s="167">
        <f t="shared" si="325"/>
        <v>-8.434864104967188E-3</v>
      </c>
      <c r="I754" s="165"/>
      <c r="J754" s="167">
        <f t="shared" si="326"/>
        <v>0.99869137782216244</v>
      </c>
      <c r="K754" s="167">
        <f t="shared" si="345"/>
        <v>1.3062201836249177E-3</v>
      </c>
      <c r="L754" s="93"/>
      <c r="M754" s="171">
        <f t="shared" si="321"/>
        <v>1.0013062201836249</v>
      </c>
      <c r="N754" s="172">
        <f t="shared" si="327"/>
        <v>0.99511871290221798</v>
      </c>
      <c r="O754" s="170">
        <f t="shared" si="322"/>
        <v>753</v>
      </c>
      <c r="P754" s="170">
        <f t="shared" si="323"/>
        <v>755</v>
      </c>
      <c r="Q754" s="169"/>
      <c r="R754" s="149">
        <f t="shared" si="328"/>
        <v>0.14979435164118737</v>
      </c>
      <c r="S754" s="173">
        <f t="shared" si="329"/>
        <v>-0.76247177310236025</v>
      </c>
      <c r="T754" s="149">
        <v>0</v>
      </c>
      <c r="U754" s="97"/>
      <c r="V754" s="149">
        <f>1/PI()*ATAN('Exhibit4_Impact-Test'!$Y$25*S_RDY_SP)+'Exhibit4_Impact-Test'!$Y$26</f>
        <v>0.59265345556665805</v>
      </c>
      <c r="W754" s="172">
        <f t="shared" si="330"/>
        <v>0.59115616155736062</v>
      </c>
      <c r="X754" s="149">
        <f>1/PI()*ATAN('Exhibit4_Impact-Test'!$Y$25*S_RS_SP)+'Exhibit4_Impact-Test'!$Y$26</f>
        <v>0.18475188454629715</v>
      </c>
      <c r="Y754" s="172">
        <f t="shared" si="331"/>
        <v>0.18382008264876828</v>
      </c>
      <c r="Z754" s="149">
        <f>1/PI()*ATAN('Exhibit4_Impact-Test'!$Y$25*S_5050_SP)+'Exhibit4_Impact-Test'!$Y$26</f>
        <v>0.5</v>
      </c>
      <c r="AA754" s="149">
        <f t="shared" si="332"/>
        <v>0.49845035313402863</v>
      </c>
      <c r="AB754" s="195">
        <f>VLOOKUP(_xlfn.NUMBERVALUE(LEFT(A754,4)),Transactioncosts!$C:$G,5,FALSE)</f>
        <v>122.66666666666667</v>
      </c>
      <c r="AC754" s="174"/>
      <c r="AD754" s="175">
        <f t="shared" si="333"/>
        <v>0.99763917261195523</v>
      </c>
      <c r="AE754" s="149">
        <f t="shared" si="334"/>
        <v>1.000163066552741</v>
      </c>
      <c r="AF754" s="149">
        <f t="shared" si="335"/>
        <v>0.99821246654292151</v>
      </c>
      <c r="AG754" s="176">
        <f t="shared" si="336"/>
        <v>0.99761271569615939</v>
      </c>
      <c r="AH754" s="149">
        <f t="shared" si="337"/>
        <v>0.99976029005460665</v>
      </c>
      <c r="AI754" s="149">
        <f t="shared" si="338"/>
        <v>0.99819345754136557</v>
      </c>
      <c r="AJ754" s="97"/>
      <c r="AK754" s="171">
        <f t="shared" si="339"/>
        <v>-2.3636185348320351E-3</v>
      </c>
      <c r="AL754" s="149">
        <f t="shared" si="340"/>
        <v>1.6305325883587225E-4</v>
      </c>
      <c r="AM754" s="149">
        <f t="shared" si="341"/>
        <v>-1.7891330014521854E-3</v>
      </c>
      <c r="AN754" s="149">
        <f t="shared" si="346"/>
        <v>3.575198900937179</v>
      </c>
      <c r="AO754" s="149">
        <f t="shared" si="346"/>
        <v>10.845357044648894</v>
      </c>
      <c r="AP754" s="149">
        <f t="shared" si="346"/>
        <v>3.3940906811344944</v>
      </c>
      <c r="AQ754" s="97"/>
      <c r="AR754" s="171">
        <f t="shared" si="342"/>
        <v>-2.3901384102947981E-3</v>
      </c>
      <c r="AS754" s="149">
        <f t="shared" si="343"/>
        <v>-2.3973868041445042E-4</v>
      </c>
      <c r="AT754" s="149">
        <f t="shared" si="344"/>
        <v>-1.8081762244031791E-3</v>
      </c>
      <c r="AU754" s="175">
        <f t="shared" si="347"/>
        <v>3.4924014267581343</v>
      </c>
      <c r="AV754" s="149">
        <f t="shared" si="348"/>
        <v>9.3954836354739779</v>
      </c>
      <c r="AW754" s="149">
        <f t="shared" si="349"/>
        <v>3.3517943990440293</v>
      </c>
    </row>
    <row r="755" spans="1:49" ht="15" x14ac:dyDescent="0.25">
      <c r="A755" s="130">
        <v>1933.1</v>
      </c>
      <c r="B755" s="138"/>
      <c r="C755" s="166">
        <f>raw_Data!B761</f>
        <v>9.5500000000000007</v>
      </c>
      <c r="D755" s="167">
        <f>raw_Data!J761</f>
        <v>3.7499999999999999E-2</v>
      </c>
      <c r="E755" s="167">
        <f>raw_Data!L761</f>
        <v>2.6020206431673909E-3</v>
      </c>
      <c r="F755" s="168">
        <f t="shared" si="324"/>
        <v>10.58</v>
      </c>
      <c r="G755" s="167">
        <f>raw_Data!K761</f>
        <v>3.5444234404536862E-3</v>
      </c>
      <c r="H755" s="167">
        <f t="shared" si="325"/>
        <v>-9.7353497164461178E-2</v>
      </c>
      <c r="I755" s="165"/>
      <c r="J755" s="167">
        <f t="shared" si="326"/>
        <v>0.99869024090637337</v>
      </c>
      <c r="K755" s="167">
        <f t="shared" si="345"/>
        <v>1.292261549540763E-3</v>
      </c>
      <c r="L755" s="93"/>
      <c r="M755" s="171">
        <f t="shared" si="321"/>
        <v>1.0012922615495408</v>
      </c>
      <c r="N755" s="172">
        <f t="shared" si="327"/>
        <v>0.90619092627599251</v>
      </c>
      <c r="O755" s="170">
        <f t="shared" si="322"/>
        <v>754</v>
      </c>
      <c r="P755" s="170">
        <f t="shared" si="323"/>
        <v>756</v>
      </c>
      <c r="Q755" s="169"/>
      <c r="R755" s="149">
        <f t="shared" si="328"/>
        <v>0.15092400764747221</v>
      </c>
      <c r="S755" s="173">
        <f t="shared" si="329"/>
        <v>-0.97384329504858491</v>
      </c>
      <c r="T755" s="149">
        <v>0</v>
      </c>
      <c r="U755" s="97"/>
      <c r="V755" s="149">
        <f>1/PI()*ATAN('Exhibit4_Impact-Test'!$Y$25*S_RDY_SP)+'Exhibit4_Impact-Test'!$Y$26</f>
        <v>0.59331297534506344</v>
      </c>
      <c r="W755" s="172">
        <f t="shared" si="330"/>
        <v>0.56902675618825982</v>
      </c>
      <c r="X755" s="149">
        <f>1/PI()*ATAN('Exhibit4_Impact-Test'!$Y$25*S_RS_SP)+'Exhibit4_Impact-Test'!$Y$26</f>
        <v>0.15098504203999036</v>
      </c>
      <c r="Y755" s="172">
        <f t="shared" si="331"/>
        <v>0.13863273604248047</v>
      </c>
      <c r="Z755" s="149">
        <f>1/PI()*ATAN('Exhibit4_Impact-Test'!$Y$25*S_5050_SP)+'Exhibit4_Impact-Test'!$Y$26</f>
        <v>0.5</v>
      </c>
      <c r="AA755" s="149">
        <f t="shared" si="332"/>
        <v>0.47507151416050991</v>
      </c>
      <c r="AB755" s="195">
        <f>VLOOKUP(_xlfn.NUMBERVALUE(LEFT(A755,4)),Transactioncosts!$C:$G,5,FALSE)</f>
        <v>122.66666666666667</v>
      </c>
      <c r="AC755" s="174"/>
      <c r="AD755" s="175">
        <f t="shared" si="333"/>
        <v>0.94486740535910341</v>
      </c>
      <c r="AE755" s="149">
        <f t="shared" si="334"/>
        <v>0.9869333824452049</v>
      </c>
      <c r="AF755" s="149">
        <f t="shared" si="335"/>
        <v>0.95374159391276669</v>
      </c>
      <c r="AG755" s="176">
        <f t="shared" si="336"/>
        <v>0.94424501161743579</v>
      </c>
      <c r="AH755" s="149">
        <f t="shared" si="337"/>
        <v>0.97834271080515423</v>
      </c>
      <c r="AI755" s="149">
        <f t="shared" si="338"/>
        <v>0.95343580448646892</v>
      </c>
      <c r="AJ755" s="97"/>
      <c r="AK755" s="171">
        <f t="shared" si="339"/>
        <v>-5.6710673122322856E-2</v>
      </c>
      <c r="AL755" s="149">
        <f t="shared" si="340"/>
        <v>-1.3152736816205471E-2</v>
      </c>
      <c r="AM755" s="149">
        <f t="shared" si="341"/>
        <v>-4.736251014418115E-2</v>
      </c>
      <c r="AN755" s="149">
        <f t="shared" si="346"/>
        <v>3.5184882278148559</v>
      </c>
      <c r="AO755" s="149">
        <f t="shared" si="346"/>
        <v>10.832204307832688</v>
      </c>
      <c r="AP755" s="149">
        <f t="shared" si="346"/>
        <v>3.3467281709903132</v>
      </c>
      <c r="AQ755" s="97"/>
      <c r="AR755" s="171">
        <f t="shared" si="342"/>
        <v>-5.7369600308014898E-2</v>
      </c>
      <c r="AS755" s="149">
        <f t="shared" si="343"/>
        <v>-2.1895250283914716E-2</v>
      </c>
      <c r="AT755" s="149">
        <f t="shared" si="344"/>
        <v>-4.7683182389117375E-2</v>
      </c>
      <c r="AU755" s="175">
        <f t="shared" si="347"/>
        <v>3.4350318264501194</v>
      </c>
      <c r="AV755" s="149">
        <f t="shared" si="348"/>
        <v>9.3735883851900628</v>
      </c>
      <c r="AW755" s="149">
        <f t="shared" si="349"/>
        <v>3.304111216654912</v>
      </c>
    </row>
    <row r="756" spans="1:49" ht="15" x14ac:dyDescent="0.25">
      <c r="A756" s="130">
        <v>1933.11</v>
      </c>
      <c r="B756" s="138"/>
      <c r="C756" s="166">
        <f>raw_Data!B762</f>
        <v>9.7799999999999994</v>
      </c>
      <c r="D756" s="167">
        <f>raw_Data!J762</f>
        <v>3.7083333333333336E-2</v>
      </c>
      <c r="E756" s="167">
        <f>raw_Data!L762</f>
        <v>2.589197120950848E-3</v>
      </c>
      <c r="F756" s="168">
        <f t="shared" si="324"/>
        <v>9.5500000000000007</v>
      </c>
      <c r="G756" s="167">
        <f>raw_Data!K762</f>
        <v>3.8830715532286214E-3</v>
      </c>
      <c r="H756" s="167">
        <f t="shared" si="325"/>
        <v>2.4083769633507668E-2</v>
      </c>
      <c r="I756" s="165"/>
      <c r="J756" s="167">
        <f t="shared" si="326"/>
        <v>0.99868910257640853</v>
      </c>
      <c r="K756" s="167">
        <f t="shared" si="345"/>
        <v>1.2782996973594862E-3</v>
      </c>
      <c r="L756" s="93"/>
      <c r="M756" s="171">
        <f t="shared" si="321"/>
        <v>1.0012782996973595</v>
      </c>
      <c r="N756" s="172">
        <f t="shared" si="327"/>
        <v>1.0279668411867364</v>
      </c>
      <c r="O756" s="170">
        <f t="shared" si="322"/>
        <v>755</v>
      </c>
      <c r="P756" s="170">
        <f t="shared" si="323"/>
        <v>757</v>
      </c>
      <c r="Q756" s="169"/>
      <c r="R756" s="149">
        <f t="shared" si="328"/>
        <v>0.19753780999029658</v>
      </c>
      <c r="S756" s="173">
        <f t="shared" si="329"/>
        <v>0.90249415077500217</v>
      </c>
      <c r="T756" s="149">
        <v>0</v>
      </c>
      <c r="U756" s="97"/>
      <c r="V756" s="149">
        <f>1/PI()*ATAN('Exhibit4_Impact-Test'!$Y$25*S_RDY_SP)+'Exhibit4_Impact-Test'!$Y$26</f>
        <v>0.61976537643290452</v>
      </c>
      <c r="W756" s="172">
        <f t="shared" si="330"/>
        <v>0.62594459114422651</v>
      </c>
      <c r="X756" s="149">
        <f>1/PI()*ATAN('Exhibit4_Impact-Test'!$Y$25*S_RS_SP)+'Exhibit4_Impact-Test'!$Y$26</f>
        <v>0.83895922843791371</v>
      </c>
      <c r="Y756" s="172">
        <f t="shared" si="331"/>
        <v>0.84248165567341937</v>
      </c>
      <c r="Z756" s="149">
        <f>1/PI()*ATAN('Exhibit4_Impact-Test'!$Y$25*S_5050_SP)+'Exhibit4_Impact-Test'!$Y$26</f>
        <v>0.5</v>
      </c>
      <c r="AA756" s="149">
        <f t="shared" si="332"/>
        <v>0.50657597767555806</v>
      </c>
      <c r="AB756" s="195">
        <f>VLOOKUP(_xlfn.NUMBERVALUE(LEFT(A756,4)),Transactioncosts!$C:$G,5,FALSE)</f>
        <v>122.66666666666667</v>
      </c>
      <c r="AC756" s="174"/>
      <c r="AD756" s="175">
        <f t="shared" si="333"/>
        <v>1.0178189336599683</v>
      </c>
      <c r="AE756" s="149">
        <f t="shared" si="334"/>
        <v>1.0236688978734205</v>
      </c>
      <c r="AF756" s="149">
        <f t="shared" si="335"/>
        <v>1.014622570442048</v>
      </c>
      <c r="AG756" s="176">
        <f t="shared" si="336"/>
        <v>1.0176440066311125</v>
      </c>
      <c r="AH756" s="149">
        <f t="shared" si="337"/>
        <v>1.0235881950310322</v>
      </c>
      <c r="AI756" s="149">
        <f t="shared" si="338"/>
        <v>1.0145419051158944</v>
      </c>
      <c r="AJ756" s="97"/>
      <c r="AK756" s="171">
        <f t="shared" si="339"/>
        <v>1.7662037534418282E-2</v>
      </c>
      <c r="AL756" s="149">
        <f t="shared" si="340"/>
        <v>2.3393132410558303E-2</v>
      </c>
      <c r="AM756" s="149">
        <f t="shared" si="341"/>
        <v>1.4516691558499616E-2</v>
      </c>
      <c r="AN756" s="149">
        <f t="shared" si="346"/>
        <v>3.5361502653492742</v>
      </c>
      <c r="AO756" s="149">
        <f t="shared" si="346"/>
        <v>10.855597440243246</v>
      </c>
      <c r="AP756" s="149">
        <f t="shared" si="346"/>
        <v>3.3612448625488129</v>
      </c>
      <c r="AQ756" s="97"/>
      <c r="AR756" s="171">
        <f t="shared" si="342"/>
        <v>1.749015817879471E-2</v>
      </c>
      <c r="AS756" s="149">
        <f t="shared" si="343"/>
        <v>2.331429244198779E-2</v>
      </c>
      <c r="AT756" s="149">
        <f t="shared" si="344"/>
        <v>1.4437185606993249E-2</v>
      </c>
      <c r="AU756" s="175">
        <f t="shared" si="347"/>
        <v>3.4525219846289139</v>
      </c>
      <c r="AV756" s="149">
        <f t="shared" si="348"/>
        <v>9.3969026776320508</v>
      </c>
      <c r="AW756" s="149">
        <f t="shared" si="349"/>
        <v>3.3185484022619054</v>
      </c>
    </row>
    <row r="757" spans="1:49" ht="15" x14ac:dyDescent="0.25">
      <c r="A757" s="130">
        <v>1933.12</v>
      </c>
      <c r="B757" s="138"/>
      <c r="C757" s="166">
        <f>raw_Data!B763</f>
        <v>9.9700000000000006</v>
      </c>
      <c r="D757" s="167">
        <f>raw_Data!J763</f>
        <v>3.6666666666666667E-2</v>
      </c>
      <c r="E757" s="167">
        <f>raw_Data!L763</f>
        <v>2.5763717942817177E-3</v>
      </c>
      <c r="F757" s="168">
        <f t="shared" si="324"/>
        <v>9.7799999999999994</v>
      </c>
      <c r="G757" s="167">
        <f>raw_Data!K763</f>
        <v>3.7491479209270625E-3</v>
      </c>
      <c r="H757" s="167">
        <f t="shared" si="325"/>
        <v>1.9427402862985721E-2</v>
      </c>
      <c r="I757" s="165"/>
      <c r="J757" s="167">
        <f t="shared" si="326"/>
        <v>0.99868796283007266</v>
      </c>
      <c r="K757" s="167">
        <f t="shared" si="345"/>
        <v>1.2643346243543796E-3</v>
      </c>
      <c r="L757" s="93"/>
      <c r="M757" s="171">
        <f t="shared" si="321"/>
        <v>1.0012643346243544</v>
      </c>
      <c r="N757" s="172">
        <f t="shared" si="327"/>
        <v>1.023176550783913</v>
      </c>
      <c r="O757" s="170">
        <f t="shared" si="322"/>
        <v>756</v>
      </c>
      <c r="P757" s="170">
        <f t="shared" si="323"/>
        <v>758</v>
      </c>
      <c r="Q757" s="169"/>
      <c r="R757" s="149">
        <f t="shared" si="328"/>
        <v>0.18300531011049959</v>
      </c>
      <c r="S757" s="173">
        <f t="shared" si="329"/>
        <v>0.88239795777549934</v>
      </c>
      <c r="T757" s="149">
        <v>0</v>
      </c>
      <c r="U757" s="97"/>
      <c r="V757" s="149">
        <f>1/PI()*ATAN('Exhibit4_Impact-Test'!$Y$25*S_RDY_SP)+'Exhibit4_Impact-Test'!$Y$26</f>
        <v>0.61168423553098417</v>
      </c>
      <c r="W757" s="172">
        <f t="shared" si="330"/>
        <v>0.6168137325434625</v>
      </c>
      <c r="X757" s="149">
        <f>1/PI()*ATAN('Exhibit4_Impact-Test'!$Y$25*S_RS_SP)+'Exhibit4_Impact-Test'!$Y$26</f>
        <v>0.83590261960914658</v>
      </c>
      <c r="Y757" s="172">
        <f t="shared" si="331"/>
        <v>0.83885058230505782</v>
      </c>
      <c r="Z757" s="149">
        <f>1/PI()*ATAN('Exhibit4_Impact-Test'!$Y$25*S_5050_SP)+'Exhibit4_Impact-Test'!$Y$26</f>
        <v>0.5</v>
      </c>
      <c r="AA757" s="149">
        <f t="shared" si="332"/>
        <v>0.50541191800597818</v>
      </c>
      <c r="AB757" s="195">
        <f>VLOOKUP(_xlfn.NUMBERVALUE(LEFT(A757,4)),Transactioncosts!$C:$G,5,FALSE)</f>
        <v>122.66666666666667</v>
      </c>
      <c r="AC757" s="174"/>
      <c r="AD757" s="175">
        <f t="shared" si="333"/>
        <v>1.0146676918147037</v>
      </c>
      <c r="AE757" s="149">
        <f t="shared" si="334"/>
        <v>1.0195808135135713</v>
      </c>
      <c r="AF757" s="149">
        <f t="shared" si="335"/>
        <v>1.0122204427041337</v>
      </c>
      <c r="AG757" s="176">
        <f t="shared" si="336"/>
        <v>1.0145630995315522</v>
      </c>
      <c r="AH757" s="149">
        <f t="shared" si="337"/>
        <v>1.0194841529049929</v>
      </c>
      <c r="AI757" s="149">
        <f t="shared" si="338"/>
        <v>1.012154056509927</v>
      </c>
      <c r="AJ757" s="97"/>
      <c r="AK757" s="171">
        <f t="shared" si="339"/>
        <v>1.4561161660685031E-2</v>
      </c>
      <c r="AL757" s="149">
        <f t="shared" si="340"/>
        <v>1.9391575682481888E-2</v>
      </c>
      <c r="AM757" s="149">
        <f t="shared" si="341"/>
        <v>1.2146375903059777E-2</v>
      </c>
      <c r="AN757" s="149">
        <f t="shared" si="346"/>
        <v>3.5507114270099591</v>
      </c>
      <c r="AO757" s="149">
        <f t="shared" si="346"/>
        <v>10.874989015925728</v>
      </c>
      <c r="AP757" s="149">
        <f t="shared" si="346"/>
        <v>3.3733912384518727</v>
      </c>
      <c r="AQ757" s="97"/>
      <c r="AR757" s="171">
        <f t="shared" si="342"/>
        <v>1.4458076014941651E-2</v>
      </c>
      <c r="AS757" s="149">
        <f t="shared" si="343"/>
        <v>1.9296766924308224E-2</v>
      </c>
      <c r="AT757" s="149">
        <f t="shared" si="344"/>
        <v>1.2080789032393005E-2</v>
      </c>
      <c r="AU757" s="175">
        <f t="shared" si="347"/>
        <v>3.4669800606438557</v>
      </c>
      <c r="AV757" s="149">
        <f t="shared" si="348"/>
        <v>9.4161994445563586</v>
      </c>
      <c r="AW757" s="149">
        <f t="shared" si="349"/>
        <v>3.3306291912942982</v>
      </c>
    </row>
    <row r="758" spans="1:49" ht="15" x14ac:dyDescent="0.25">
      <c r="A758" s="130">
        <v>1934.01</v>
      </c>
      <c r="B758" s="138"/>
      <c r="C758" s="166">
        <f>raw_Data!B764</f>
        <v>10.54</v>
      </c>
      <c r="D758" s="167">
        <f>raw_Data!J764</f>
        <v>3.6733333333333333E-2</v>
      </c>
      <c r="E758" s="167">
        <f>raw_Data!L764</f>
        <v>2.5635446626290914E-3</v>
      </c>
      <c r="F758" s="168">
        <f t="shared" si="324"/>
        <v>9.9700000000000006</v>
      </c>
      <c r="G758" s="167">
        <f>raw_Data!K764</f>
        <v>3.6843864928117684E-3</v>
      </c>
      <c r="H758" s="167">
        <f t="shared" si="325"/>
        <v>5.7171514543630675E-2</v>
      </c>
      <c r="I758" s="165"/>
      <c r="J758" s="167">
        <f t="shared" si="326"/>
        <v>0.99868682166525724</v>
      </c>
      <c r="K758" s="167">
        <f t="shared" si="345"/>
        <v>1.250366327886443E-3</v>
      </c>
      <c r="L758" s="93"/>
      <c r="M758" s="171">
        <f t="shared" si="321"/>
        <v>1.0012503663278864</v>
      </c>
      <c r="N758" s="172">
        <f t="shared" si="327"/>
        <v>1.0608559010364427</v>
      </c>
      <c r="O758" s="170">
        <f t="shared" si="322"/>
        <v>757</v>
      </c>
      <c r="P758" s="170">
        <f t="shared" si="323"/>
        <v>759</v>
      </c>
      <c r="Q758" s="169"/>
      <c r="R758" s="149">
        <f t="shared" si="328"/>
        <v>0.17697771543332316</v>
      </c>
      <c r="S758" s="173">
        <f t="shared" si="329"/>
        <v>0.95687928139063039</v>
      </c>
      <c r="T758" s="149">
        <v>0</v>
      </c>
      <c r="U758" s="97"/>
      <c r="V758" s="149">
        <f>1/PI()*ATAN('Exhibit4_Impact-Test'!$Y$25*S_RDY_SP)+'Exhibit4_Impact-Test'!$Y$26</f>
        <v>0.60828718772133616</v>
      </c>
      <c r="W758" s="172">
        <f t="shared" si="330"/>
        <v>0.62197618782571384</v>
      </c>
      <c r="X758" s="149">
        <f>1/PI()*ATAN('Exhibit4_Impact-Test'!$Y$25*S_RS_SP)+'Exhibit4_Impact-Test'!$Y$26</f>
        <v>0.84673052322177189</v>
      </c>
      <c r="Y758" s="172">
        <f t="shared" si="331"/>
        <v>0.85408560095139319</v>
      </c>
      <c r="Z758" s="149">
        <f>1/PI()*ATAN('Exhibit4_Impact-Test'!$Y$25*S_5050_SP)+'Exhibit4_Impact-Test'!$Y$26</f>
        <v>0.5</v>
      </c>
      <c r="AA758" s="149">
        <f t="shared" si="332"/>
        <v>0.51445258560431539</v>
      </c>
      <c r="AB758" s="195">
        <f>VLOOKUP(_xlfn.NUMBERVALUE(LEFT(A758,4)),Transactioncosts!$C:$G,5,FALSE)</f>
        <v>122.66666666666667</v>
      </c>
      <c r="AC758" s="174"/>
      <c r="AD758" s="175">
        <f t="shared" si="333"/>
        <v>1.0375076494083806</v>
      </c>
      <c r="AE758" s="149">
        <f t="shared" si="334"/>
        <v>1.0517201919185757</v>
      </c>
      <c r="AF758" s="149">
        <f t="shared" si="335"/>
        <v>1.0310531336821644</v>
      </c>
      <c r="AG758" s="176">
        <f t="shared" si="336"/>
        <v>1.0371734467803202</v>
      </c>
      <c r="AH758" s="149">
        <f t="shared" si="337"/>
        <v>1.0516459885398055</v>
      </c>
      <c r="AI758" s="149">
        <f t="shared" si="338"/>
        <v>1.0308758486320848</v>
      </c>
      <c r="AJ758" s="97"/>
      <c r="AK758" s="171">
        <f t="shared" si="339"/>
        <v>3.6821346019276766E-2</v>
      </c>
      <c r="AL758" s="149">
        <f t="shared" si="340"/>
        <v>5.0427101673581047E-2</v>
      </c>
      <c r="AM758" s="149">
        <f t="shared" si="341"/>
        <v>3.0580739771060562E-2</v>
      </c>
      <c r="AN758" s="149">
        <f t="shared" si="346"/>
        <v>3.5875327730292357</v>
      </c>
      <c r="AO758" s="149">
        <f t="shared" si="346"/>
        <v>10.925416117599308</v>
      </c>
      <c r="AP758" s="149">
        <f t="shared" si="346"/>
        <v>3.4039719782229332</v>
      </c>
      <c r="AQ758" s="97"/>
      <c r="AR758" s="171">
        <f t="shared" si="342"/>
        <v>3.6499173487252394E-2</v>
      </c>
      <c r="AS758" s="149">
        <f t="shared" si="343"/>
        <v>5.0356544887520345E-2</v>
      </c>
      <c r="AT758" s="149">
        <f t="shared" si="344"/>
        <v>3.0408779386355635E-2</v>
      </c>
      <c r="AU758" s="175">
        <f t="shared" si="347"/>
        <v>3.5034792341311078</v>
      </c>
      <c r="AV758" s="149">
        <f t="shared" si="348"/>
        <v>9.4665559894438793</v>
      </c>
      <c r="AW758" s="149">
        <f t="shared" si="349"/>
        <v>3.3610379706806537</v>
      </c>
    </row>
    <row r="759" spans="1:49" ht="15" x14ac:dyDescent="0.25">
      <c r="A759" s="130">
        <v>1934.02</v>
      </c>
      <c r="B759" s="138"/>
      <c r="C759" s="166">
        <f>raw_Data!B765</f>
        <v>11.32</v>
      </c>
      <c r="D759" s="167">
        <f>raw_Data!J765</f>
        <v>3.6808333333333332E-2</v>
      </c>
      <c r="E759" s="167">
        <f>raw_Data!L765</f>
        <v>2.5412616687519041E-3</v>
      </c>
      <c r="F759" s="168">
        <f t="shared" si="324"/>
        <v>10.54</v>
      </c>
      <c r="G759" s="167">
        <f>raw_Data!K765</f>
        <v>3.4922517394054397E-3</v>
      </c>
      <c r="H759" s="167">
        <f t="shared" si="325"/>
        <v>7.4003795066413858E-2</v>
      </c>
      <c r="I759" s="165"/>
      <c r="J759" s="167">
        <f t="shared" si="326"/>
        <v>0.99771711369106042</v>
      </c>
      <c r="K759" s="167">
        <f t="shared" si="345"/>
        <v>2.5837535981221293E-4</v>
      </c>
      <c r="L759" s="93"/>
      <c r="M759" s="171">
        <f t="shared" si="321"/>
        <v>1.0002583753598122</v>
      </c>
      <c r="N759" s="172">
        <f t="shared" si="327"/>
        <v>1.0774960468058192</v>
      </c>
      <c r="O759" s="170">
        <f t="shared" si="322"/>
        <v>758</v>
      </c>
      <c r="P759" s="170">
        <f t="shared" si="323"/>
        <v>760</v>
      </c>
      <c r="Q759" s="169"/>
      <c r="R759" s="149">
        <f t="shared" si="328"/>
        <v>0.15335837190040535</v>
      </c>
      <c r="S759" s="173">
        <f t="shared" si="329"/>
        <v>0.96651908409380582</v>
      </c>
      <c r="T759" s="149">
        <v>0</v>
      </c>
      <c r="U759" s="97"/>
      <c r="V759" s="149">
        <f>1/PI()*ATAN('Exhibit4_Impact-Test'!$Y$25*S_RDY_SP)+'Exhibit4_Impact-Test'!$Y$26</f>
        <v>0.59473140836426697</v>
      </c>
      <c r="W759" s="172">
        <f t="shared" si="330"/>
        <v>0.61252570190618316</v>
      </c>
      <c r="X759" s="149">
        <f>1/PI()*ATAN('Exhibit4_Impact-Test'!$Y$25*S_RS_SP)+'Exhibit4_Impact-Test'!$Y$26</f>
        <v>0.84803641246470296</v>
      </c>
      <c r="Y759" s="172">
        <f t="shared" si="331"/>
        <v>0.85737592716579369</v>
      </c>
      <c r="Z759" s="149">
        <f>1/PI()*ATAN('Exhibit4_Impact-Test'!$Y$25*S_5050_SP)+'Exhibit4_Impact-Test'!$Y$26</f>
        <v>0.5</v>
      </c>
      <c r="AA759" s="149">
        <f t="shared" si="332"/>
        <v>0.51858681435641052</v>
      </c>
      <c r="AB759" s="195">
        <f>VLOOKUP(_xlfn.NUMBERVALUE(LEFT(A759,4)),Transactioncosts!$C:$G,5,FALSE)</f>
        <v>122.66666666666667</v>
      </c>
      <c r="AC759" s="174"/>
      <c r="AD759" s="175">
        <f t="shared" si="333"/>
        <v>1.0461940444776725</v>
      </c>
      <c r="AE759" s="149">
        <f t="shared" si="334"/>
        <v>1.0657587331600116</v>
      </c>
      <c r="AF759" s="149">
        <f t="shared" si="335"/>
        <v>1.0388772110828157</v>
      </c>
      <c r="AG759" s="176">
        <f t="shared" si="336"/>
        <v>1.0457593663517342</v>
      </c>
      <c r="AH759" s="149">
        <f t="shared" si="337"/>
        <v>1.0571286415707017</v>
      </c>
      <c r="AI759" s="149">
        <f t="shared" si="338"/>
        <v>1.0386492128267104</v>
      </c>
      <c r="AJ759" s="97"/>
      <c r="AK759" s="171">
        <f t="shared" si="339"/>
        <v>4.5158859410616668E-2</v>
      </c>
      <c r="AL759" s="149">
        <f t="shared" si="340"/>
        <v>6.3686971009164692E-2</v>
      </c>
      <c r="AM759" s="149">
        <f t="shared" si="341"/>
        <v>3.8140525232252025E-2</v>
      </c>
      <c r="AN759" s="149">
        <f t="shared" si="346"/>
        <v>3.6326916324398524</v>
      </c>
      <c r="AO759" s="149">
        <f t="shared" si="346"/>
        <v>10.989103088608474</v>
      </c>
      <c r="AP759" s="149">
        <f t="shared" si="346"/>
        <v>3.4421125034551854</v>
      </c>
      <c r="AQ759" s="97"/>
      <c r="AR759" s="171">
        <f t="shared" si="342"/>
        <v>4.4743287887901224E-2</v>
      </c>
      <c r="AS759" s="149">
        <f t="shared" si="343"/>
        <v>5.5556403901547161E-2</v>
      </c>
      <c r="AT759" s="149">
        <f t="shared" si="344"/>
        <v>3.7921035117087477E-2</v>
      </c>
      <c r="AU759" s="175">
        <f t="shared" si="347"/>
        <v>3.5482225220190089</v>
      </c>
      <c r="AV759" s="149">
        <f t="shared" si="348"/>
        <v>9.5221123933454273</v>
      </c>
      <c r="AW759" s="149">
        <f t="shared" si="349"/>
        <v>3.398959005797741</v>
      </c>
    </row>
    <row r="760" spans="1:49" ht="15" x14ac:dyDescent="0.25">
      <c r="A760" s="130">
        <v>1934.03</v>
      </c>
      <c r="B760" s="138"/>
      <c r="C760" s="166">
        <f>raw_Data!B766</f>
        <v>10.74</v>
      </c>
      <c r="D760" s="167">
        <f>raw_Data!J766</f>
        <v>3.6874999999999998E-2</v>
      </c>
      <c r="E760" s="167">
        <f>raw_Data!L766</f>
        <v>2.518973225537291E-3</v>
      </c>
      <c r="F760" s="168">
        <f t="shared" si="324"/>
        <v>11.32</v>
      </c>
      <c r="G760" s="167">
        <f>raw_Data!K766</f>
        <v>3.2575088339222612E-3</v>
      </c>
      <c r="H760" s="167">
        <f t="shared" si="325"/>
        <v>-5.1236749116607805E-2</v>
      </c>
      <c r="I760" s="165"/>
      <c r="J760" s="167">
        <f t="shared" si="326"/>
        <v>0.99771366085810809</v>
      </c>
      <c r="K760" s="167">
        <f t="shared" si="345"/>
        <v>2.3263408364537774E-4</v>
      </c>
      <c r="L760" s="93"/>
      <c r="M760" s="171">
        <f t="shared" si="321"/>
        <v>1.0002326340836454</v>
      </c>
      <c r="N760" s="172">
        <f t="shared" si="327"/>
        <v>0.95202075971731448</v>
      </c>
      <c r="O760" s="170">
        <f t="shared" si="322"/>
        <v>759</v>
      </c>
      <c r="P760" s="170">
        <f t="shared" si="323"/>
        <v>761</v>
      </c>
      <c r="Q760" s="169"/>
      <c r="R760" s="149">
        <f t="shared" si="328"/>
        <v>0.12351707397974314</v>
      </c>
      <c r="S760" s="173">
        <f t="shared" si="329"/>
        <v>-0.95274533900306102</v>
      </c>
      <c r="T760" s="149">
        <v>0</v>
      </c>
      <c r="U760" s="97"/>
      <c r="V760" s="149">
        <f>1/PI()*ATAN('Exhibit4_Impact-Test'!$Y$25*S_RDY_SP)+'Exhibit4_Impact-Test'!$Y$26</f>
        <v>0.57708998511773069</v>
      </c>
      <c r="W760" s="172">
        <f t="shared" si="330"/>
        <v>0.56498968652260939</v>
      </c>
      <c r="X760" s="149">
        <f>1/PI()*ATAN('Exhibit4_Impact-Test'!$Y$25*S_RS_SP)+'Exhibit4_Impact-Test'!$Y$26</f>
        <v>0.15383585195031579</v>
      </c>
      <c r="Y760" s="172">
        <f t="shared" si="331"/>
        <v>0.14751468202317308</v>
      </c>
      <c r="Z760" s="149">
        <f>1/PI()*ATAN('Exhibit4_Impact-Test'!$Y$25*S_5050_SP)+'Exhibit4_Impact-Test'!$Y$26</f>
        <v>0.5</v>
      </c>
      <c r="AA760" s="149">
        <f t="shared" si="332"/>
        <v>0.48765224982591415</v>
      </c>
      <c r="AB760" s="195">
        <f>VLOOKUP(_xlfn.NUMBERVALUE(LEFT(A760,4)),Transactioncosts!$C:$G,5,FALSE)</f>
        <v>122.66666666666667</v>
      </c>
      <c r="AC760" s="174"/>
      <c r="AD760" s="175">
        <f t="shared" si="333"/>
        <v>0.97241004422308164</v>
      </c>
      <c r="AE760" s="149">
        <f t="shared" si="334"/>
        <v>0.99281591931637925</v>
      </c>
      <c r="AF760" s="149">
        <f t="shared" si="335"/>
        <v>0.97612669690047993</v>
      </c>
      <c r="AG760" s="176">
        <f t="shared" si="336"/>
        <v>0.97203700232727108</v>
      </c>
      <c r="AH760" s="149">
        <f t="shared" si="337"/>
        <v>0.9843967591530699</v>
      </c>
      <c r="AI760" s="149">
        <f t="shared" si="338"/>
        <v>0.97597523116501117</v>
      </c>
      <c r="AJ760" s="97"/>
      <c r="AK760" s="171">
        <f t="shared" si="339"/>
        <v>-2.797770728142026E-2</v>
      </c>
      <c r="AL760" s="149">
        <f t="shared" si="340"/>
        <v>-7.2100104535956118E-3</v>
      </c>
      <c r="AM760" s="149">
        <f t="shared" si="341"/>
        <v>-2.4162888595912098E-2</v>
      </c>
      <c r="AN760" s="149">
        <f t="shared" si="346"/>
        <v>3.6047139251584319</v>
      </c>
      <c r="AO760" s="149">
        <f t="shared" si="346"/>
        <v>10.981893078154878</v>
      </c>
      <c r="AP760" s="149">
        <f t="shared" si="346"/>
        <v>3.4179496148592734</v>
      </c>
      <c r="AQ760" s="97"/>
      <c r="AR760" s="171">
        <f t="shared" si="342"/>
        <v>-2.8361407008341746E-2</v>
      </c>
      <c r="AS760" s="149">
        <f t="shared" si="343"/>
        <v>-1.5726252675988872E-2</v>
      </c>
      <c r="AT760" s="149">
        <f t="shared" si="344"/>
        <v>-2.4318070795770707E-2</v>
      </c>
      <c r="AU760" s="175">
        <f t="shared" si="347"/>
        <v>3.5198611150106673</v>
      </c>
      <c r="AV760" s="149">
        <f t="shared" si="348"/>
        <v>9.5063861406694379</v>
      </c>
      <c r="AW760" s="149">
        <f t="shared" si="349"/>
        <v>3.3746409350019704</v>
      </c>
    </row>
    <row r="761" spans="1:49" ht="15" x14ac:dyDescent="0.25">
      <c r="A761" s="130">
        <v>1934.04</v>
      </c>
      <c r="B761" s="138"/>
      <c r="C761" s="166">
        <f>raw_Data!B767</f>
        <v>10.92</v>
      </c>
      <c r="D761" s="167">
        <f>raw_Data!J767</f>
        <v>3.6941666666666671E-2</v>
      </c>
      <c r="E761" s="167">
        <f>raw_Data!L767</f>
        <v>2.4966793301979262E-3</v>
      </c>
      <c r="F761" s="168">
        <f t="shared" si="324"/>
        <v>10.74</v>
      </c>
      <c r="G761" s="167">
        <f>raw_Data!K767</f>
        <v>3.4396337678460585E-3</v>
      </c>
      <c r="H761" s="167">
        <f t="shared" si="325"/>
        <v>1.6759776536312776E-2</v>
      </c>
      <c r="I761" s="165"/>
      <c r="J761" s="167">
        <f t="shared" si="326"/>
        <v>0.99771020055024751</v>
      </c>
      <c r="K761" s="167">
        <f t="shared" si="345"/>
        <v>2.0687988044532091E-4</v>
      </c>
      <c r="L761" s="93"/>
      <c r="M761" s="171">
        <f t="shared" si="321"/>
        <v>1.0002068798804453</v>
      </c>
      <c r="N761" s="172">
        <f t="shared" si="327"/>
        <v>1.0201994103041589</v>
      </c>
      <c r="O761" s="170">
        <f t="shared" si="322"/>
        <v>760</v>
      </c>
      <c r="P761" s="170">
        <f t="shared" si="323"/>
        <v>762</v>
      </c>
      <c r="Q761" s="169"/>
      <c r="R761" s="149">
        <f t="shared" si="328"/>
        <v>0.15450935819917339</v>
      </c>
      <c r="S761" s="173">
        <f t="shared" si="329"/>
        <v>0.86933938887873397</v>
      </c>
      <c r="T761" s="149">
        <v>0</v>
      </c>
      <c r="U761" s="97"/>
      <c r="V761" s="149">
        <f>1/PI()*ATAN('Exhibit4_Impact-Test'!$Y$25*S_RDY_SP)+'Exhibit4_Impact-Test'!$Y$26</f>
        <v>0.59540071063759969</v>
      </c>
      <c r="W761" s="172">
        <f t="shared" si="330"/>
        <v>0.60015925719014229</v>
      </c>
      <c r="X761" s="149">
        <f>1/PI()*ATAN('Exhibit4_Impact-Test'!$Y$25*S_RS_SP)+'Exhibit4_Impact-Test'!$Y$26</f>
        <v>0.8338592605538282</v>
      </c>
      <c r="Y761" s="172">
        <f t="shared" si="331"/>
        <v>0.83658301454203821</v>
      </c>
      <c r="Z761" s="149">
        <f>1/PI()*ATAN('Exhibit4_Impact-Test'!$Y$25*S_5050_SP)+'Exhibit4_Impact-Test'!$Y$26</f>
        <v>0.5</v>
      </c>
      <c r="AA761" s="149">
        <f t="shared" si="332"/>
        <v>0.50494765100485972</v>
      </c>
      <c r="AB761" s="195">
        <f>VLOOKUP(_xlfn.NUMBERVALUE(LEFT(A761,4)),Transactioncosts!$C:$G,5,FALSE)</f>
        <v>122.66666666666667</v>
      </c>
      <c r="AC761" s="174"/>
      <c r="AD761" s="175">
        <f t="shared" si="333"/>
        <v>1.0121104467021682</v>
      </c>
      <c r="AE761" s="149">
        <f t="shared" si="334"/>
        <v>1.016877836516163</v>
      </c>
      <c r="AF761" s="149">
        <f t="shared" si="335"/>
        <v>1.0102031450923021</v>
      </c>
      <c r="AG761" s="176">
        <f t="shared" si="336"/>
        <v>1.0120321940993671</v>
      </c>
      <c r="AH761" s="149">
        <f t="shared" si="337"/>
        <v>1.0084642836495274</v>
      </c>
      <c r="AI761" s="149">
        <f t="shared" si="338"/>
        <v>1.0101424539066426</v>
      </c>
      <c r="AJ761" s="97"/>
      <c r="AK761" s="171">
        <f t="shared" si="339"/>
        <v>1.2037701967736883E-2</v>
      </c>
      <c r="AL761" s="149">
        <f t="shared" si="340"/>
        <v>1.6736988431565333E-2</v>
      </c>
      <c r="AM761" s="149">
        <f t="shared" si="341"/>
        <v>1.0151444383240886E-2</v>
      </c>
      <c r="AN761" s="149">
        <f t="shared" si="346"/>
        <v>3.6167516271261686</v>
      </c>
      <c r="AO761" s="149">
        <f t="shared" si="346"/>
        <v>10.998630066586443</v>
      </c>
      <c r="AP761" s="149">
        <f t="shared" si="346"/>
        <v>3.4281010592425143</v>
      </c>
      <c r="AQ761" s="97"/>
      <c r="AR761" s="171">
        <f t="shared" si="342"/>
        <v>1.1960382710424917E-2</v>
      </c>
      <c r="AS761" s="149">
        <f t="shared" si="343"/>
        <v>8.4286624647417277E-3</v>
      </c>
      <c r="AT761" s="149">
        <f t="shared" si="344"/>
        <v>1.0091364379396126E-2</v>
      </c>
      <c r="AU761" s="175">
        <f t="shared" si="347"/>
        <v>3.5318214977210922</v>
      </c>
      <c r="AV761" s="149">
        <f t="shared" si="348"/>
        <v>9.514814803134179</v>
      </c>
      <c r="AW761" s="149">
        <f t="shared" si="349"/>
        <v>3.3847322993813664</v>
      </c>
    </row>
    <row r="762" spans="1:49" ht="15" x14ac:dyDescent="0.25">
      <c r="A762" s="130">
        <v>1934.05</v>
      </c>
      <c r="B762" s="138"/>
      <c r="C762" s="166">
        <f>raw_Data!B768</f>
        <v>9.81</v>
      </c>
      <c r="D762" s="167">
        <f>raw_Data!J768</f>
        <v>3.7016666666666663E-2</v>
      </c>
      <c r="E762" s="167">
        <f>raw_Data!L768</f>
        <v>2.4743799799444854E-3</v>
      </c>
      <c r="F762" s="168">
        <f t="shared" si="324"/>
        <v>10.92</v>
      </c>
      <c r="G762" s="167">
        <f>raw_Data!K768</f>
        <v>3.3898046398046396E-3</v>
      </c>
      <c r="H762" s="167">
        <f t="shared" si="325"/>
        <v>-0.10164835164835162</v>
      </c>
      <c r="I762" s="165"/>
      <c r="J762" s="167">
        <f t="shared" si="326"/>
        <v>0.99770673274770538</v>
      </c>
      <c r="K762" s="167">
        <f t="shared" si="345"/>
        <v>1.8111272764986808E-4</v>
      </c>
      <c r="L762" s="93"/>
      <c r="M762" s="171">
        <f t="shared" si="321"/>
        <v>1.0001811127276499</v>
      </c>
      <c r="N762" s="172">
        <f t="shared" si="327"/>
        <v>0.90174145299145303</v>
      </c>
      <c r="O762" s="170">
        <f t="shared" si="322"/>
        <v>761</v>
      </c>
      <c r="P762" s="170">
        <f t="shared" si="323"/>
        <v>763</v>
      </c>
      <c r="Q762" s="169"/>
      <c r="R762" s="149">
        <f t="shared" si="328"/>
        <v>0.15172475014933645</v>
      </c>
      <c r="S762" s="173">
        <f t="shared" si="329"/>
        <v>-0.97602689915458218</v>
      </c>
      <c r="T762" s="149">
        <v>0</v>
      </c>
      <c r="U762" s="97"/>
      <c r="V762" s="149">
        <f>1/PI()*ATAN('Exhibit4_Impact-Test'!$Y$25*S_RDY_SP)+'Exhibit4_Impact-Test'!$Y$26</f>
        <v>0.59377996891831342</v>
      </c>
      <c r="W762" s="172">
        <f t="shared" si="330"/>
        <v>0.56856660724263841</v>
      </c>
      <c r="X762" s="149">
        <f>1/PI()*ATAN('Exhibit4_Impact-Test'!$Y$25*S_RS_SP)+'Exhibit4_Impact-Test'!$Y$26</f>
        <v>0.15069555258804312</v>
      </c>
      <c r="Y762" s="172">
        <f t="shared" si="331"/>
        <v>0.13790925306204074</v>
      </c>
      <c r="Z762" s="149">
        <f>1/PI()*ATAN('Exhibit4_Impact-Test'!$Y$25*S_5050_SP)+'Exhibit4_Impact-Test'!$Y$26</f>
        <v>0.5</v>
      </c>
      <c r="AA762" s="149">
        <f t="shared" si="332"/>
        <v>0.47412101272930174</v>
      </c>
      <c r="AB762" s="195">
        <f>VLOOKUP(_xlfn.NUMBERVALUE(LEFT(A762,4)),Transactioncosts!$C:$G,5,FALSE)</f>
        <v>122.66666666666667</v>
      </c>
      <c r="AC762" s="174"/>
      <c r="AD762" s="175">
        <f t="shared" si="333"/>
        <v>0.9417296146291616</v>
      </c>
      <c r="AE762" s="149">
        <f t="shared" si="334"/>
        <v>0.9853466938071247</v>
      </c>
      <c r="AF762" s="149">
        <f t="shared" si="335"/>
        <v>0.9509612828595515</v>
      </c>
      <c r="AG762" s="176">
        <f t="shared" si="336"/>
        <v>0.94102627391628468</v>
      </c>
      <c r="AH762" s="149">
        <f t="shared" si="337"/>
        <v>0.97686271789825385</v>
      </c>
      <c r="AI762" s="149">
        <f t="shared" si="338"/>
        <v>0.95064383394903096</v>
      </c>
      <c r="AJ762" s="97"/>
      <c r="AK762" s="171">
        <f t="shared" si="339"/>
        <v>-6.0037078910092953E-2</v>
      </c>
      <c r="AL762" s="149">
        <f t="shared" si="340"/>
        <v>-1.4761726329908867E-2</v>
      </c>
      <c r="AM762" s="149">
        <f t="shared" si="341"/>
        <v>-5.0281929295418228E-2</v>
      </c>
      <c r="AN762" s="149">
        <f t="shared" si="346"/>
        <v>3.5567145482160756</v>
      </c>
      <c r="AO762" s="149">
        <f t="shared" si="346"/>
        <v>10.983868340256535</v>
      </c>
      <c r="AP762" s="149">
        <f t="shared" si="346"/>
        <v>3.3778191299470959</v>
      </c>
      <c r="AQ762" s="97"/>
      <c r="AR762" s="171">
        <f t="shared" si="342"/>
        <v>-6.0784218515258011E-2</v>
      </c>
      <c r="AS762" s="149">
        <f t="shared" si="343"/>
        <v>-2.3409150734311338E-2</v>
      </c>
      <c r="AT762" s="149">
        <f t="shared" si="344"/>
        <v>-5.0615803989657808E-2</v>
      </c>
      <c r="AU762" s="175">
        <f t="shared" si="347"/>
        <v>3.4710372792058344</v>
      </c>
      <c r="AV762" s="149">
        <f t="shared" si="348"/>
        <v>9.4914056523998678</v>
      </c>
      <c r="AW762" s="149">
        <f t="shared" si="349"/>
        <v>3.3341164953917088</v>
      </c>
    </row>
    <row r="763" spans="1:49" ht="15" x14ac:dyDescent="0.25">
      <c r="A763" s="130">
        <v>1934.06</v>
      </c>
      <c r="B763" s="138"/>
      <c r="C763" s="166">
        <f>raw_Data!B769</f>
        <v>9.94</v>
      </c>
      <c r="D763" s="167">
        <f>raw_Data!J769</f>
        <v>3.7083333333333336E-2</v>
      </c>
      <c r="E763" s="167">
        <f>raw_Data!L769</f>
        <v>2.4520751719854239E-3</v>
      </c>
      <c r="F763" s="168">
        <f t="shared" si="324"/>
        <v>9.81</v>
      </c>
      <c r="G763" s="167">
        <f>raw_Data!K769</f>
        <v>3.7801563030920829E-3</v>
      </c>
      <c r="H763" s="167">
        <f t="shared" si="325"/>
        <v>1.3251783893985625E-2</v>
      </c>
      <c r="I763" s="165"/>
      <c r="J763" s="167">
        <f t="shared" si="326"/>
        <v>0.99770325743062505</v>
      </c>
      <c r="K763" s="167">
        <f t="shared" si="345"/>
        <v>1.5533260261046955E-4</v>
      </c>
      <c r="L763" s="93"/>
      <c r="M763" s="171">
        <f t="shared" si="321"/>
        <v>1.0001553326026105</v>
      </c>
      <c r="N763" s="172">
        <f t="shared" si="327"/>
        <v>1.0170319401970778</v>
      </c>
      <c r="O763" s="170">
        <f t="shared" si="322"/>
        <v>762</v>
      </c>
      <c r="P763" s="170">
        <f t="shared" si="323"/>
        <v>764</v>
      </c>
      <c r="Q763" s="169"/>
      <c r="R763" s="149">
        <f t="shared" si="328"/>
        <v>0.20877268338647242</v>
      </c>
      <c r="S763" s="173">
        <f t="shared" si="329"/>
        <v>0.84265838765381529</v>
      </c>
      <c r="T763" s="149">
        <v>0</v>
      </c>
      <c r="U763" s="97"/>
      <c r="V763" s="149">
        <f>1/PI()*ATAN('Exhibit4_Impact-Test'!$Y$25*S_RDY_SP)+'Exhibit4_Impact-Test'!$Y$26</f>
        <v>0.6259041653576024</v>
      </c>
      <c r="W763" s="172">
        <f t="shared" si="330"/>
        <v>0.62981388543114558</v>
      </c>
      <c r="X763" s="149">
        <f>1/PI()*ATAN('Exhibit4_Impact-Test'!$Y$25*S_RS_SP)+'Exhibit4_Impact-Test'!$Y$26</f>
        <v>0.82953772389389979</v>
      </c>
      <c r="Y763" s="172">
        <f t="shared" si="331"/>
        <v>0.83189084993919671</v>
      </c>
      <c r="Z763" s="149">
        <f>1/PI()*ATAN('Exhibit4_Impact-Test'!$Y$25*S_5050_SP)+'Exhibit4_Impact-Test'!$Y$26</f>
        <v>0.5</v>
      </c>
      <c r="AA763" s="149">
        <f t="shared" si="332"/>
        <v>0.50418320297327768</v>
      </c>
      <c r="AB763" s="195">
        <f>VLOOKUP(_xlfn.NUMBERVALUE(LEFT(A763,4)),Transactioncosts!$C:$G,5,FALSE)</f>
        <v>122.66666666666667</v>
      </c>
      <c r="AC763" s="174"/>
      <c r="AD763" s="175">
        <f t="shared" si="333"/>
        <v>1.0107184715930932</v>
      </c>
      <c r="AE763" s="149">
        <f t="shared" si="334"/>
        <v>1.0141551152535753</v>
      </c>
      <c r="AF763" s="149">
        <f t="shared" si="335"/>
        <v>1.0085936363998442</v>
      </c>
      <c r="AG763" s="176">
        <f t="shared" si="336"/>
        <v>1.0106631480853701</v>
      </c>
      <c r="AH763" s="149">
        <f t="shared" si="337"/>
        <v>1.0058410989841335</v>
      </c>
      <c r="AI763" s="149">
        <f t="shared" si="338"/>
        <v>1.0085423224433721</v>
      </c>
      <c r="AJ763" s="97"/>
      <c r="AK763" s="171">
        <f t="shared" si="339"/>
        <v>1.0661435970945963E-2</v>
      </c>
      <c r="AL763" s="149">
        <f t="shared" si="340"/>
        <v>1.4055867092575175E-2</v>
      </c>
      <c r="AM763" s="149">
        <f t="shared" si="341"/>
        <v>8.556921300750699E-3</v>
      </c>
      <c r="AN763" s="149">
        <f t="shared" si="346"/>
        <v>3.5673759841870214</v>
      </c>
      <c r="AO763" s="149">
        <f t="shared" si="346"/>
        <v>10.99792420734911</v>
      </c>
      <c r="AP763" s="149">
        <f t="shared" si="346"/>
        <v>3.3863760512478467</v>
      </c>
      <c r="AQ763" s="97"/>
      <c r="AR763" s="171">
        <f t="shared" si="342"/>
        <v>1.060669766008133E-2</v>
      </c>
      <c r="AS763" s="149">
        <f t="shared" si="343"/>
        <v>5.8241059055219114E-3</v>
      </c>
      <c r="AT763" s="149">
        <f t="shared" si="344"/>
        <v>8.5060432662203214E-3</v>
      </c>
      <c r="AU763" s="175">
        <f t="shared" si="347"/>
        <v>3.4816439768659158</v>
      </c>
      <c r="AV763" s="149">
        <f t="shared" si="348"/>
        <v>9.4972297583053891</v>
      </c>
      <c r="AW763" s="149">
        <f t="shared" si="349"/>
        <v>3.3426225386579294</v>
      </c>
    </row>
    <row r="764" spans="1:49" ht="15" x14ac:dyDescent="0.25">
      <c r="A764" s="130">
        <v>1934.07</v>
      </c>
      <c r="B764" s="138"/>
      <c r="C764" s="166">
        <f>raw_Data!B770</f>
        <v>9.4700000000000006</v>
      </c>
      <c r="D764" s="167">
        <f>raw_Data!J770</f>
        <v>3.7149999999999996E-2</v>
      </c>
      <c r="E764" s="167">
        <f>raw_Data!L770</f>
        <v>2.4297649035271984E-3</v>
      </c>
      <c r="F764" s="168">
        <f t="shared" si="324"/>
        <v>9.94</v>
      </c>
      <c r="G764" s="167">
        <f>raw_Data!K770</f>
        <v>3.7374245472837019E-3</v>
      </c>
      <c r="H764" s="167">
        <f t="shared" si="325"/>
        <v>-4.7283702213279599E-2</v>
      </c>
      <c r="I764" s="165"/>
      <c r="J764" s="167">
        <f t="shared" si="326"/>
        <v>0.99769977457911252</v>
      </c>
      <c r="K764" s="167">
        <f t="shared" si="345"/>
        <v>1.2953948263971782E-4</v>
      </c>
      <c r="L764" s="93"/>
      <c r="M764" s="171">
        <f t="shared" si="321"/>
        <v>1.0001295394826397</v>
      </c>
      <c r="N764" s="172">
        <f t="shared" si="327"/>
        <v>0.95645372233400416</v>
      </c>
      <c r="O764" s="170">
        <f t="shared" si="322"/>
        <v>763</v>
      </c>
      <c r="P764" s="170">
        <f t="shared" si="323"/>
        <v>765</v>
      </c>
      <c r="Q764" s="169"/>
      <c r="R764" s="149">
        <f t="shared" si="328"/>
        <v>0.20766611739180363</v>
      </c>
      <c r="S764" s="173">
        <f t="shared" si="329"/>
        <v>-0.95069796229400272</v>
      </c>
      <c r="T764" s="149">
        <v>0</v>
      </c>
      <c r="U764" s="97"/>
      <c r="V764" s="149">
        <f>1/PI()*ATAN('Exhibit4_Impact-Test'!$Y$25*S_RDY_SP)+'Exhibit4_Impact-Test'!$Y$26</f>
        <v>0.62530381686675152</v>
      </c>
      <c r="W764" s="172">
        <f t="shared" si="330"/>
        <v>0.61478469720815598</v>
      </c>
      <c r="X764" s="149">
        <f>1/PI()*ATAN('Exhibit4_Impact-Test'!$Y$25*S_RS_SP)+'Exhibit4_Impact-Test'!$Y$26</f>
        <v>0.15411778449558405</v>
      </c>
      <c r="Y764" s="172">
        <f t="shared" si="331"/>
        <v>0.14838612648489805</v>
      </c>
      <c r="Z764" s="149">
        <f>1/PI()*ATAN('Exhibit4_Impact-Test'!$Y$25*S_5050_SP)+'Exhibit4_Impact-Test'!$Y$26</f>
        <v>0.5</v>
      </c>
      <c r="AA764" s="149">
        <f t="shared" si="332"/>
        <v>0.48883875324884374</v>
      </c>
      <c r="AB764" s="195">
        <f>VLOOKUP(_xlfn.NUMBERVALUE(LEFT(A764,4)),Transactioncosts!$C:$G,5,FALSE)</f>
        <v>122.66666666666667</v>
      </c>
      <c r="AC764" s="174"/>
      <c r="AD764" s="175">
        <f t="shared" si="333"/>
        <v>0.97281888431482355</v>
      </c>
      <c r="AE764" s="149">
        <f t="shared" si="334"/>
        <v>0.99339831930765765</v>
      </c>
      <c r="AF764" s="149">
        <f t="shared" si="335"/>
        <v>0.97829163090832194</v>
      </c>
      <c r="AG764" s="176">
        <f t="shared" si="336"/>
        <v>0.97250502172674413</v>
      </c>
      <c r="AH764" s="149">
        <f t="shared" si="337"/>
        <v>0.99331224688029951</v>
      </c>
      <c r="AI764" s="149">
        <f t="shared" si="338"/>
        <v>0.97815471961484113</v>
      </c>
      <c r="AJ764" s="97"/>
      <c r="AK764" s="171">
        <f t="shared" si="339"/>
        <v>-2.7557355628446203E-2</v>
      </c>
      <c r="AL764" s="149">
        <f t="shared" si="340"/>
        <v>-6.6235681689272826E-3</v>
      </c>
      <c r="AM764" s="149">
        <f t="shared" si="341"/>
        <v>-2.194746228464977E-2</v>
      </c>
      <c r="AN764" s="149">
        <f t="shared" si="346"/>
        <v>3.5398186285585753</v>
      </c>
      <c r="AO764" s="149">
        <f t="shared" si="346"/>
        <v>10.991300639180183</v>
      </c>
      <c r="AP764" s="149">
        <f t="shared" si="346"/>
        <v>3.3644285889631971</v>
      </c>
      <c r="AQ764" s="97"/>
      <c r="AR764" s="171">
        <f t="shared" si="342"/>
        <v>-2.7880039773567816E-2</v>
      </c>
      <c r="AS764" s="149">
        <f t="shared" si="343"/>
        <v>-6.7102163489660563E-3</v>
      </c>
      <c r="AT764" s="149">
        <f t="shared" si="344"/>
        <v>-2.2087421444447527E-2</v>
      </c>
      <c r="AU764" s="175">
        <f t="shared" si="347"/>
        <v>3.4537639370923481</v>
      </c>
      <c r="AV764" s="149">
        <f t="shared" si="348"/>
        <v>9.4905195419564237</v>
      </c>
      <c r="AW764" s="149">
        <f t="shared" si="349"/>
        <v>3.320535117213482</v>
      </c>
    </row>
    <row r="765" spans="1:49" ht="15" x14ac:dyDescent="0.25">
      <c r="A765" s="130">
        <v>1934.08</v>
      </c>
      <c r="B765" s="138"/>
      <c r="C765" s="166">
        <f>raw_Data!B771</f>
        <v>9.1</v>
      </c>
      <c r="D765" s="167">
        <f>raw_Data!J771</f>
        <v>3.7225000000000001E-2</v>
      </c>
      <c r="E765" s="167">
        <f>raw_Data!L771</f>
        <v>2.4074491717738233E-3</v>
      </c>
      <c r="F765" s="168">
        <f t="shared" si="324"/>
        <v>9.4700000000000006</v>
      </c>
      <c r="G765" s="167">
        <f>raw_Data!K771</f>
        <v>3.9308342133051741E-3</v>
      </c>
      <c r="H765" s="167">
        <f t="shared" si="325"/>
        <v>-3.9070749736008548E-2</v>
      </c>
      <c r="I765" s="165"/>
      <c r="J765" s="167">
        <f t="shared" si="326"/>
        <v>0.99769628417316736</v>
      </c>
      <c r="K765" s="167">
        <f t="shared" si="345"/>
        <v>1.0373334494118147E-4</v>
      </c>
      <c r="L765" s="93"/>
      <c r="M765" s="171">
        <f t="shared" si="321"/>
        <v>1.0001037333449412</v>
      </c>
      <c r="N765" s="172">
        <f t="shared" si="327"/>
        <v>0.96486008447729654</v>
      </c>
      <c r="O765" s="170">
        <f t="shared" si="322"/>
        <v>764</v>
      </c>
      <c r="P765" s="170">
        <f t="shared" si="323"/>
        <v>766</v>
      </c>
      <c r="Q765" s="169"/>
      <c r="R765" s="149">
        <f t="shared" si="328"/>
        <v>0.23599495616782712</v>
      </c>
      <c r="S765" s="173">
        <f t="shared" si="329"/>
        <v>-0.94145217415659543</v>
      </c>
      <c r="T765" s="149">
        <v>0</v>
      </c>
      <c r="U765" s="97"/>
      <c r="V765" s="149">
        <f>1/PI()*ATAN('Exhibit4_Impact-Test'!$Y$25*S_RDY_SP)+'Exhibit4_Impact-Test'!$Y$26</f>
        <v>0.64037132123636531</v>
      </c>
      <c r="W765" s="172">
        <f t="shared" si="330"/>
        <v>0.63206832445765382</v>
      </c>
      <c r="X765" s="149">
        <f>1/PI()*ATAN('Exhibit4_Impact-Test'!$Y$25*S_RS_SP)+'Exhibit4_Impact-Test'!$Y$26</f>
        <v>0.15540290045431171</v>
      </c>
      <c r="Y765" s="172">
        <f t="shared" si="331"/>
        <v>0.15075208155573219</v>
      </c>
      <c r="Z765" s="149">
        <f>1/PI()*ATAN('Exhibit4_Impact-Test'!$Y$25*S_5050_SP)+'Exhibit4_Impact-Test'!$Y$26</f>
        <v>0.5</v>
      </c>
      <c r="AA765" s="149">
        <f t="shared" si="332"/>
        <v>0.49103198528441477</v>
      </c>
      <c r="AB765" s="195">
        <f>VLOOKUP(_xlfn.NUMBERVALUE(LEFT(A765,4)),Transactioncosts!$C:$G,5,FALSE)</f>
        <v>122.66666666666667</v>
      </c>
      <c r="AC765" s="174"/>
      <c r="AD765" s="175">
        <f t="shared" si="333"/>
        <v>0.97753471135437708</v>
      </c>
      <c r="AE765" s="149">
        <f t="shared" si="334"/>
        <v>0.99462676808831585</v>
      </c>
      <c r="AF765" s="149">
        <f t="shared" si="335"/>
        <v>0.98248190891111886</v>
      </c>
      <c r="AG765" s="176">
        <f t="shared" si="336"/>
        <v>0.97728324641739872</v>
      </c>
      <c r="AH765" s="149">
        <f t="shared" si="337"/>
        <v>0.99451321969283457</v>
      </c>
      <c r="AI765" s="149">
        <f t="shared" si="338"/>
        <v>0.98237190126394103</v>
      </c>
      <c r="AJ765" s="97"/>
      <c r="AK765" s="171">
        <f t="shared" si="339"/>
        <v>-2.2721477416134651E-2</v>
      </c>
      <c r="AL765" s="149">
        <f t="shared" si="340"/>
        <v>-5.387719642870388E-3</v>
      </c>
      <c r="AM765" s="149">
        <f t="shared" si="341"/>
        <v>-1.7673348730264472E-2</v>
      </c>
      <c r="AN765" s="149">
        <f t="shared" si="346"/>
        <v>3.5170971511424405</v>
      </c>
      <c r="AO765" s="149">
        <f t="shared" si="346"/>
        <v>10.985912919537313</v>
      </c>
      <c r="AP765" s="149">
        <f t="shared" si="346"/>
        <v>3.3467552402329326</v>
      </c>
      <c r="AQ765" s="97"/>
      <c r="AR765" s="171">
        <f t="shared" si="342"/>
        <v>-2.2978754506684882E-2</v>
      </c>
      <c r="AS765" s="149">
        <f t="shared" si="343"/>
        <v>-5.5018879732062287E-3</v>
      </c>
      <c r="AT765" s="149">
        <f t="shared" si="344"/>
        <v>-1.7785324131918377E-2</v>
      </c>
      <c r="AU765" s="175">
        <f t="shared" si="347"/>
        <v>3.4307851825856632</v>
      </c>
      <c r="AV765" s="149">
        <f t="shared" si="348"/>
        <v>9.4850176539832169</v>
      </c>
      <c r="AW765" s="149">
        <f t="shared" si="349"/>
        <v>3.3027497930815635</v>
      </c>
    </row>
    <row r="766" spans="1:49" ht="15" x14ac:dyDescent="0.25">
      <c r="A766" s="130">
        <v>1934.09</v>
      </c>
      <c r="B766" s="138"/>
      <c r="C766" s="166">
        <f>raw_Data!B772</f>
        <v>8.8800000000000008</v>
      </c>
      <c r="D766" s="167">
        <f>raw_Data!J772</f>
        <v>3.7291666666666667E-2</v>
      </c>
      <c r="E766" s="167">
        <f>raw_Data!L772</f>
        <v>2.3851279739270925E-3</v>
      </c>
      <c r="F766" s="168">
        <f t="shared" si="324"/>
        <v>9.1</v>
      </c>
      <c r="G766" s="167">
        <f>raw_Data!K772</f>
        <v>4.0979853479853482E-3</v>
      </c>
      <c r="H766" s="167">
        <f t="shared" si="325"/>
        <v>-2.417582417582409E-2</v>
      </c>
      <c r="I766" s="165"/>
      <c r="J766" s="167">
        <f t="shared" si="326"/>
        <v>0.99769278619275159</v>
      </c>
      <c r="K766" s="167">
        <f t="shared" si="345"/>
        <v>7.7914166678683117E-5</v>
      </c>
      <c r="L766" s="93"/>
      <c r="M766" s="171">
        <f t="shared" si="321"/>
        <v>1.0000779141666787</v>
      </c>
      <c r="N766" s="172">
        <f t="shared" si="327"/>
        <v>0.97992216117216124</v>
      </c>
      <c r="O766" s="170">
        <f t="shared" si="322"/>
        <v>765</v>
      </c>
      <c r="P766" s="170">
        <f t="shared" si="323"/>
        <v>767</v>
      </c>
      <c r="Q766" s="169"/>
      <c r="R766" s="149">
        <f t="shared" si="328"/>
        <v>0.25986522054396266</v>
      </c>
      <c r="S766" s="173">
        <f t="shared" si="329"/>
        <v>-0.90943744435478402</v>
      </c>
      <c r="T766" s="149">
        <v>0</v>
      </c>
      <c r="U766" s="97"/>
      <c r="V766" s="149">
        <f>1/PI()*ATAN('Exhibit4_Impact-Test'!$Y$25*S_RDY_SP)+'Exhibit4_Impact-Test'!$Y$26</f>
        <v>0.65256818345045686</v>
      </c>
      <c r="W766" s="172">
        <f t="shared" si="330"/>
        <v>0.64793786992294622</v>
      </c>
      <c r="X766" s="149">
        <f>1/PI()*ATAN('Exhibit4_Impact-Test'!$Y$25*S_RS_SP)+'Exhibit4_Impact-Test'!$Y$26</f>
        <v>0.16000874423083628</v>
      </c>
      <c r="Y766" s="172">
        <f t="shared" si="331"/>
        <v>0.15729113838052125</v>
      </c>
      <c r="Z766" s="149">
        <f>1/PI()*ATAN('Exhibit4_Impact-Test'!$Y$25*S_5050_SP)+'Exhibit4_Impact-Test'!$Y$26</f>
        <v>0.5</v>
      </c>
      <c r="AA766" s="149">
        <f t="shared" si="332"/>
        <v>0.49491016357889073</v>
      </c>
      <c r="AB766" s="195">
        <f>VLOOKUP(_xlfn.NUMBERVALUE(LEFT(A766,4)),Transactioncosts!$C:$G,5,FALSE)</f>
        <v>122.66666666666667</v>
      </c>
      <c r="AC766" s="174"/>
      <c r="AD766" s="175">
        <f t="shared" si="333"/>
        <v>0.9869249110489704</v>
      </c>
      <c r="AE766" s="149">
        <f t="shared" si="334"/>
        <v>0.99685281744099907</v>
      </c>
      <c r="AF766" s="149">
        <f t="shared" si="335"/>
        <v>0.99000003766942002</v>
      </c>
      <c r="AG766" s="176">
        <f t="shared" si="336"/>
        <v>0.98676799103448454</v>
      </c>
      <c r="AH766" s="149">
        <f t="shared" si="337"/>
        <v>0.9887696299786396</v>
      </c>
      <c r="AI766" s="149">
        <f t="shared" si="338"/>
        <v>0.98993760234265438</v>
      </c>
      <c r="AJ766" s="97"/>
      <c r="AK766" s="171">
        <f t="shared" si="339"/>
        <v>-1.3161320407299597E-2</v>
      </c>
      <c r="AL766" s="149">
        <f t="shared" si="340"/>
        <v>-3.1521453533126767E-3</v>
      </c>
      <c r="AM766" s="149">
        <f t="shared" si="341"/>
        <v>-1.0050297803582953E-2</v>
      </c>
      <c r="AN766" s="149">
        <f t="shared" si="346"/>
        <v>3.5039358307351409</v>
      </c>
      <c r="AO766" s="149">
        <f t="shared" si="346"/>
        <v>10.982760774183999</v>
      </c>
      <c r="AP766" s="149">
        <f t="shared" si="346"/>
        <v>3.3367049424293498</v>
      </c>
      <c r="AQ766" s="97"/>
      <c r="AR766" s="171">
        <f t="shared" si="342"/>
        <v>-1.3320331988737475E-2</v>
      </c>
      <c r="AS766" s="149">
        <f t="shared" si="343"/>
        <v>-1.1293906768761951E-2</v>
      </c>
      <c r="AT766" s="149">
        <f t="shared" si="344"/>
        <v>-1.0113365776558058E-2</v>
      </c>
      <c r="AU766" s="175">
        <f t="shared" si="347"/>
        <v>3.4174648505969256</v>
      </c>
      <c r="AV766" s="149">
        <f t="shared" si="348"/>
        <v>9.4737237472144553</v>
      </c>
      <c r="AW766" s="149">
        <f t="shared" si="349"/>
        <v>3.2926364273050055</v>
      </c>
    </row>
    <row r="767" spans="1:49" ht="15" x14ac:dyDescent="0.25">
      <c r="A767" s="130">
        <v>1934.1</v>
      </c>
      <c r="B767" s="138"/>
      <c r="C767" s="166">
        <f>raw_Data!B773</f>
        <v>8.9499999999999993</v>
      </c>
      <c r="D767" s="167">
        <f>raw_Data!J773</f>
        <v>3.7358333333333334E-2</v>
      </c>
      <c r="E767" s="167">
        <f>raw_Data!L773</f>
        <v>2.3628013071870235E-3</v>
      </c>
      <c r="F767" s="168">
        <f t="shared" si="324"/>
        <v>8.8800000000000008</v>
      </c>
      <c r="G767" s="167">
        <f>raw_Data!K773</f>
        <v>4.2070195195195188E-3</v>
      </c>
      <c r="H767" s="167">
        <f t="shared" si="325"/>
        <v>7.8828828828827469E-3</v>
      </c>
      <c r="I767" s="165"/>
      <c r="J767" s="167">
        <f t="shared" si="326"/>
        <v>0.99768928061781192</v>
      </c>
      <c r="K767" s="167">
        <f t="shared" si="345"/>
        <v>5.2081924998947926E-5</v>
      </c>
      <c r="L767" s="93"/>
      <c r="M767" s="171">
        <f t="shared" si="321"/>
        <v>1.0000520819249989</v>
      </c>
      <c r="N767" s="172">
        <f t="shared" si="327"/>
        <v>1.0120899024024022</v>
      </c>
      <c r="O767" s="170">
        <f t="shared" si="322"/>
        <v>766</v>
      </c>
      <c r="P767" s="170">
        <f t="shared" si="323"/>
        <v>768</v>
      </c>
      <c r="Q767" s="169"/>
      <c r="R767" s="149">
        <f t="shared" si="328"/>
        <v>0.27637299490091899</v>
      </c>
      <c r="S767" s="173">
        <f t="shared" si="329"/>
        <v>0.76771275301630071</v>
      </c>
      <c r="T767" s="149">
        <v>0</v>
      </c>
      <c r="U767" s="97"/>
      <c r="V767" s="149">
        <f>1/PI()*ATAN('Exhibit4_Impact-Test'!$Y$25*S_RDY_SP)+'Exhibit4_Impact-Test'!$Y$26</f>
        <v>0.66073026240820543</v>
      </c>
      <c r="W767" s="172">
        <f t="shared" si="330"/>
        <v>0.66340729795532194</v>
      </c>
      <c r="X767" s="149">
        <f>1/PI()*ATAN('Exhibit4_Impact-Test'!$Y$25*S_RS_SP)+'Exhibit4_Impact-Test'!$Y$26</f>
        <v>0.81624663802938902</v>
      </c>
      <c r="Y767" s="172">
        <f t="shared" si="331"/>
        <v>0.81803450700364899</v>
      </c>
      <c r="Z767" s="149">
        <f>1/PI()*ATAN('Exhibit4_Impact-Test'!$Y$25*S_5050_SP)+'Exhibit4_Impact-Test'!$Y$26</f>
        <v>0.5</v>
      </c>
      <c r="AA767" s="149">
        <f t="shared" si="332"/>
        <v>0.50299129499090167</v>
      </c>
      <c r="AB767" s="195">
        <f>VLOOKUP(_xlfn.NUMBERVALUE(LEFT(A767,4)),Transactioncosts!$C:$G,5,FALSE)</f>
        <v>122.66666666666667</v>
      </c>
      <c r="AC767" s="174"/>
      <c r="AD767" s="175">
        <f t="shared" si="333"/>
        <v>1.0080058342078564</v>
      </c>
      <c r="AE767" s="149">
        <f t="shared" si="334"/>
        <v>1.0098779124188806</v>
      </c>
      <c r="AF767" s="149">
        <f t="shared" si="335"/>
        <v>1.0060709921637006</v>
      </c>
      <c r="AG767" s="176">
        <f t="shared" si="336"/>
        <v>1.0079828072227424</v>
      </c>
      <c r="AH767" s="149">
        <f t="shared" si="337"/>
        <v>1.0095860290514194</v>
      </c>
      <c r="AI767" s="149">
        <f t="shared" si="338"/>
        <v>1.0060342989451454</v>
      </c>
      <c r="AJ767" s="97"/>
      <c r="AK767" s="171">
        <f t="shared" si="339"/>
        <v>7.973957537046451E-3</v>
      </c>
      <c r="AL767" s="149">
        <f t="shared" si="340"/>
        <v>9.8294447535504214E-3</v>
      </c>
      <c r="AM767" s="149">
        <f t="shared" si="341"/>
        <v>6.0526379388836683E-3</v>
      </c>
      <c r="AN767" s="149">
        <f t="shared" si="346"/>
        <v>3.5119097882721872</v>
      </c>
      <c r="AO767" s="149">
        <f t="shared" si="346"/>
        <v>10.992590218937551</v>
      </c>
      <c r="AP767" s="149">
        <f t="shared" si="346"/>
        <v>3.3427575803682337</v>
      </c>
      <c r="AQ767" s="97"/>
      <c r="AR767" s="171">
        <f t="shared" si="342"/>
        <v>7.9511131770715962E-3</v>
      </c>
      <c r="AS767" s="149">
        <f t="shared" si="343"/>
        <v>9.5403746062704166E-3</v>
      </c>
      <c r="AT767" s="149">
        <f t="shared" si="344"/>
        <v>6.0161654752195056E-3</v>
      </c>
      <c r="AU767" s="175">
        <f t="shared" si="347"/>
        <v>3.4254159637739972</v>
      </c>
      <c r="AV767" s="149">
        <f t="shared" si="348"/>
        <v>9.4832641218207261</v>
      </c>
      <c r="AW767" s="149">
        <f t="shared" si="349"/>
        <v>3.298652592780225</v>
      </c>
    </row>
    <row r="768" spans="1:49" ht="15" x14ac:dyDescent="0.25">
      <c r="A768" s="130">
        <v>1934.11</v>
      </c>
      <c r="B768" s="138"/>
      <c r="C768" s="166">
        <f>raw_Data!B774</f>
        <v>9.1999999999999993</v>
      </c>
      <c r="D768" s="167">
        <f>raw_Data!J774</f>
        <v>3.7433333333333332E-2</v>
      </c>
      <c r="E768" s="167">
        <f>raw_Data!L774</f>
        <v>2.3404691687511914E-3</v>
      </c>
      <c r="F768" s="168">
        <f t="shared" si="324"/>
        <v>8.9499999999999993</v>
      </c>
      <c r="G768" s="167">
        <f>raw_Data!K774</f>
        <v>4.1824953445065175E-3</v>
      </c>
      <c r="H768" s="167">
        <f t="shared" si="325"/>
        <v>2.7932960893854775E-2</v>
      </c>
      <c r="I768" s="165"/>
      <c r="J768" s="167">
        <f t="shared" si="326"/>
        <v>0.99768576742816528</v>
      </c>
      <c r="K768" s="167">
        <f t="shared" si="345"/>
        <v>2.6236596916362487E-5</v>
      </c>
      <c r="L768" s="93"/>
      <c r="M768" s="171">
        <f t="shared" si="321"/>
        <v>1.0000262365969164</v>
      </c>
      <c r="N768" s="172">
        <f t="shared" si="327"/>
        <v>1.0321154562383612</v>
      </c>
      <c r="O768" s="170">
        <f t="shared" si="322"/>
        <v>767</v>
      </c>
      <c r="P768" s="170">
        <f t="shared" si="323"/>
        <v>769</v>
      </c>
      <c r="Q768" s="169"/>
      <c r="R768" s="149">
        <f t="shared" si="328"/>
        <v>0.27801551773037869</v>
      </c>
      <c r="S768" s="173">
        <f t="shared" si="329"/>
        <v>0.92200885089117279</v>
      </c>
      <c r="T768" s="149">
        <v>0</v>
      </c>
      <c r="U768" s="97"/>
      <c r="V768" s="149">
        <f>1/PI()*ATAN('Exhibit4_Impact-Test'!$Y$25*S_RDY_SP)+'Exhibit4_Impact-Test'!$Y$26</f>
        <v>0.661530098081897</v>
      </c>
      <c r="W768" s="172">
        <f t="shared" si="330"/>
        <v>0.66856559788391523</v>
      </c>
      <c r="X768" s="149">
        <f>1/PI()*ATAN('Exhibit4_Impact-Test'!$Y$25*S_RS_SP)+'Exhibit4_Impact-Test'!$Y$26</f>
        <v>0.84182934674233301</v>
      </c>
      <c r="Y768" s="172">
        <f t="shared" si="331"/>
        <v>0.8459896196115454</v>
      </c>
      <c r="Z768" s="149">
        <f>1/PI()*ATAN('Exhibit4_Impact-Test'!$Y$25*S_5050_SP)+'Exhibit4_Impact-Test'!$Y$26</f>
        <v>0.5</v>
      </c>
      <c r="AA768" s="149">
        <f t="shared" si="332"/>
        <v>0.50789541884667344</v>
      </c>
      <c r="AB768" s="195">
        <f>VLOOKUP(_xlfn.NUMBERVALUE(LEFT(A768,4)),Transactioncosts!$C:$G,5,FALSE)</f>
        <v>122.66666666666667</v>
      </c>
      <c r="AC768" s="174"/>
      <c r="AD768" s="175">
        <f t="shared" si="333"/>
        <v>1.021254221213693</v>
      </c>
      <c r="AE768" s="149">
        <f t="shared" si="334"/>
        <v>1.0270398834051451</v>
      </c>
      <c r="AF768" s="149">
        <f t="shared" si="335"/>
        <v>1.0160708464176387</v>
      </c>
      <c r="AG768" s="176">
        <f t="shared" si="336"/>
        <v>1.0211227458957957</v>
      </c>
      <c r="AH768" s="149">
        <f t="shared" si="337"/>
        <v>1.0265988470202172</v>
      </c>
      <c r="AI768" s="149">
        <f t="shared" si="338"/>
        <v>1.0159739959464529</v>
      </c>
      <c r="AJ768" s="97"/>
      <c r="AK768" s="171">
        <f t="shared" si="339"/>
        <v>2.1031500562914373E-2</v>
      </c>
      <c r="AL768" s="149">
        <f t="shared" si="340"/>
        <v>2.6680765056189257E-2</v>
      </c>
      <c r="AM768" s="149">
        <f t="shared" si="341"/>
        <v>1.5943077451238404E-2</v>
      </c>
      <c r="AN768" s="149">
        <f t="shared" si="346"/>
        <v>3.5329412888351017</v>
      </c>
      <c r="AO768" s="149">
        <f t="shared" si="346"/>
        <v>11.01927098399374</v>
      </c>
      <c r="AP768" s="149">
        <f t="shared" si="346"/>
        <v>3.358700657819472</v>
      </c>
      <c r="AQ768" s="97"/>
      <c r="AR768" s="171">
        <f t="shared" si="342"/>
        <v>2.0902753206088222E-2</v>
      </c>
      <c r="AS768" s="149">
        <f t="shared" si="343"/>
        <v>2.6251248038250175E-2</v>
      </c>
      <c r="AT768" s="149">
        <f t="shared" si="344"/>
        <v>1.5847754287851464E-2</v>
      </c>
      <c r="AU768" s="175">
        <f t="shared" si="347"/>
        <v>3.4463187169800853</v>
      </c>
      <c r="AV768" s="149">
        <f t="shared" si="348"/>
        <v>9.5095153698589758</v>
      </c>
      <c r="AW768" s="149">
        <f t="shared" si="349"/>
        <v>3.3145003470680767</v>
      </c>
    </row>
    <row r="769" spans="1:49" ht="15" x14ac:dyDescent="0.25">
      <c r="A769" s="130">
        <v>1934.12</v>
      </c>
      <c r="B769" s="138"/>
      <c r="C769" s="166">
        <f>raw_Data!B775</f>
        <v>9.26</v>
      </c>
      <c r="D769" s="167">
        <f>raw_Data!J775</f>
        <v>3.7499999999999999E-2</v>
      </c>
      <c r="E769" s="167">
        <f>raw_Data!L775</f>
        <v>2.3181315558149507E-3</v>
      </c>
      <c r="F769" s="168">
        <f t="shared" si="324"/>
        <v>9.1999999999999993</v>
      </c>
      <c r="G769" s="167">
        <f>raw_Data!K775</f>
        <v>4.076086956521739E-3</v>
      </c>
      <c r="H769" s="167">
        <f t="shared" si="325"/>
        <v>6.521739130434856E-3</v>
      </c>
      <c r="I769" s="165"/>
      <c r="J769" s="167">
        <f t="shared" si="326"/>
        <v>0.99768224660358973</v>
      </c>
      <c r="K769" s="167">
        <f t="shared" si="345"/>
        <v>3.781594046792236E-7</v>
      </c>
      <c r="L769" s="93"/>
      <c r="M769" s="171">
        <f t="shared" si="321"/>
        <v>1.0000003781594047</v>
      </c>
      <c r="N769" s="172">
        <f t="shared" si="327"/>
        <v>1.0105978260869566</v>
      </c>
      <c r="O769" s="170">
        <f t="shared" si="322"/>
        <v>768</v>
      </c>
      <c r="P769" s="170">
        <f t="shared" si="323"/>
        <v>770</v>
      </c>
      <c r="Q769" s="169"/>
      <c r="R769" s="149">
        <f t="shared" si="328"/>
        <v>0.27049054880615148</v>
      </c>
      <c r="S769" s="173">
        <f t="shared" si="329"/>
        <v>0.73590451840698068</v>
      </c>
      <c r="T769" s="149">
        <v>0</v>
      </c>
      <c r="U769" s="97"/>
      <c r="V769" s="149">
        <f>1/PI()*ATAN('Exhibit4_Impact-Test'!$Y$25*S_RDY_SP)+'Exhibit4_Impact-Test'!$Y$26</f>
        <v>0.65784750131619341</v>
      </c>
      <c r="W769" s="172">
        <f t="shared" si="330"/>
        <v>0.66021630403325637</v>
      </c>
      <c r="X769" s="149">
        <f>1/PI()*ATAN('Exhibit4_Impact-Test'!$Y$25*S_RS_SP)+'Exhibit4_Impact-Test'!$Y$26</f>
        <v>0.81003556649242958</v>
      </c>
      <c r="Y769" s="172">
        <f t="shared" si="331"/>
        <v>0.81165240001717465</v>
      </c>
      <c r="Z769" s="149">
        <f>1/PI()*ATAN('Exhibit4_Impact-Test'!$Y$25*S_5050_SP)+'Exhibit4_Impact-Test'!$Y$26</f>
        <v>0.5</v>
      </c>
      <c r="AA769" s="149">
        <f t="shared" si="332"/>
        <v>0.50263539674539903</v>
      </c>
      <c r="AB769" s="195">
        <f>VLOOKUP(_xlfn.NUMBERVALUE(LEFT(A769,4)),Transactioncosts!$C:$G,5,FALSE)</f>
        <v>122.66666666666667</v>
      </c>
      <c r="AC769" s="174"/>
      <c r="AD769" s="175">
        <f t="shared" si="333"/>
        <v>1.0069718827988732</v>
      </c>
      <c r="AE769" s="149">
        <f t="shared" si="334"/>
        <v>1.0085846878947733</v>
      </c>
      <c r="AF769" s="149">
        <f t="shared" si="335"/>
        <v>1.0052991021231805</v>
      </c>
      <c r="AG769" s="176">
        <f t="shared" si="336"/>
        <v>1.0069514604163921</v>
      </c>
      <c r="AH769" s="149">
        <f t="shared" si="337"/>
        <v>1.004761751787896</v>
      </c>
      <c r="AI769" s="149">
        <f t="shared" si="338"/>
        <v>1.0052667745897703</v>
      </c>
      <c r="AJ769" s="97"/>
      <c r="AK769" s="171">
        <f t="shared" si="339"/>
        <v>6.9476915977213227E-3</v>
      </c>
      <c r="AL769" s="149">
        <f t="shared" si="340"/>
        <v>8.5480490012983176E-3</v>
      </c>
      <c r="AM769" s="149">
        <f t="shared" si="341"/>
        <v>5.285111285677776E-3</v>
      </c>
      <c r="AN769" s="149">
        <f t="shared" si="346"/>
        <v>3.5398889804328229</v>
      </c>
      <c r="AO769" s="149">
        <f t="shared" si="346"/>
        <v>11.027819032995039</v>
      </c>
      <c r="AP769" s="149">
        <f t="shared" si="346"/>
        <v>3.3639857691051498</v>
      </c>
      <c r="AQ769" s="97"/>
      <c r="AR769" s="171">
        <f t="shared" si="342"/>
        <v>6.927410406234443E-3</v>
      </c>
      <c r="AS769" s="149">
        <f t="shared" si="343"/>
        <v>4.7504505095727172E-3</v>
      </c>
      <c r="AT769" s="149">
        <f t="shared" si="344"/>
        <v>5.2529536391291917E-3</v>
      </c>
      <c r="AU769" s="175">
        <f t="shared" si="347"/>
        <v>3.4532461273863198</v>
      </c>
      <c r="AV769" s="149">
        <f t="shared" si="348"/>
        <v>9.5142658203685482</v>
      </c>
      <c r="AW769" s="149">
        <f t="shared" si="349"/>
        <v>3.3197533007072058</v>
      </c>
    </row>
    <row r="770" spans="1:49" ht="15" x14ac:dyDescent="0.25">
      <c r="A770" s="130">
        <v>1935.01</v>
      </c>
      <c r="B770" s="138"/>
      <c r="C770" s="166">
        <f>raw_Data!B776</f>
        <v>9.26</v>
      </c>
      <c r="D770" s="167">
        <f>raw_Data!J776</f>
        <v>3.7499999999999999E-2</v>
      </c>
      <c r="E770" s="167">
        <f>raw_Data!L776</f>
        <v>2.2957884655714356E-3</v>
      </c>
      <c r="F770" s="168">
        <f t="shared" si="324"/>
        <v>9.26</v>
      </c>
      <c r="G770" s="167">
        <f>raw_Data!K776</f>
        <v>4.0496760259179261E-3</v>
      </c>
      <c r="H770" s="167">
        <f t="shared" si="325"/>
        <v>0</v>
      </c>
      <c r="I770" s="165"/>
      <c r="J770" s="167">
        <f t="shared" si="326"/>
        <v>0.99767871812380216</v>
      </c>
      <c r="K770" s="167">
        <f t="shared" si="345"/>
        <v>-2.5493410626409307E-5</v>
      </c>
      <c r="L770" s="93"/>
      <c r="M770" s="171">
        <f t="shared" ref="M770:M833" si="350">interest_mon+bond_approx_price</f>
        <v>0.99997450658937359</v>
      </c>
      <c r="N770" s="172">
        <f t="shared" si="327"/>
        <v>1.0040496760259179</v>
      </c>
      <c r="O770" s="170">
        <f t="shared" ref="O770:O833" si="351">ROW(A770)-1</f>
        <v>769</v>
      </c>
      <c r="P770" s="170">
        <f t="shared" ref="P770:P833" si="352">ROW(A770)+1</f>
        <v>771</v>
      </c>
      <c r="Q770" s="169"/>
      <c r="R770" s="149">
        <f t="shared" si="328"/>
        <v>0.27192160690756439</v>
      </c>
      <c r="S770" s="173">
        <f t="shared" si="329"/>
        <v>0</v>
      </c>
      <c r="T770" s="149">
        <v>0</v>
      </c>
      <c r="U770" s="97"/>
      <c r="V770" s="149">
        <f>1/PI()*ATAN('Exhibit4_Impact-Test'!$Y$25*S_RDY_SP)+'Exhibit4_Impact-Test'!$Y$26</f>
        <v>0.65855143589620513</v>
      </c>
      <c r="W770" s="172">
        <f t="shared" si="330"/>
        <v>0.65946535497915015</v>
      </c>
      <c r="X770" s="149">
        <f>1/PI()*ATAN('Exhibit4_Impact-Test'!$Y$25*S_RS_SP)+'Exhibit4_Impact-Test'!$Y$26</f>
        <v>0.5</v>
      </c>
      <c r="Y770" s="172">
        <f t="shared" si="331"/>
        <v>0.50101674657219608</v>
      </c>
      <c r="Z770" s="149">
        <f>1/PI()*ATAN('Exhibit4_Impact-Test'!$Y$25*S_5050_SP)+'Exhibit4_Impact-Test'!$Y$26</f>
        <v>0.5</v>
      </c>
      <c r="AA770" s="149">
        <f t="shared" si="332"/>
        <v>0.50101674657219608</v>
      </c>
      <c r="AB770" s="195">
        <f>VLOOKUP(_xlfn.NUMBERVALUE(LEFT(A770,4)),Transactioncosts!$C:$G,5,FALSE)</f>
        <v>90</v>
      </c>
      <c r="AC770" s="174"/>
      <c r="AD770" s="175">
        <f t="shared" si="333"/>
        <v>1.0026582152733301</v>
      </c>
      <c r="AE770" s="149">
        <f t="shared" si="334"/>
        <v>1.0020120913076458</v>
      </c>
      <c r="AF770" s="149">
        <f t="shared" si="335"/>
        <v>1.0020120913076458</v>
      </c>
      <c r="AG770" s="176">
        <f t="shared" si="336"/>
        <v>1.0026467117792064</v>
      </c>
      <c r="AH770" s="149">
        <f t="shared" si="337"/>
        <v>0.9989168698518468</v>
      </c>
      <c r="AI770" s="149">
        <f t="shared" si="338"/>
        <v>1.002002940588496</v>
      </c>
      <c r="AJ770" s="97"/>
      <c r="AK770" s="171">
        <f t="shared" si="339"/>
        <v>2.6546884677335568E-3</v>
      </c>
      <c r="AL770" s="149">
        <f t="shared" si="340"/>
        <v>2.0100697631644988E-3</v>
      </c>
      <c r="AM770" s="149">
        <f t="shared" si="341"/>
        <v>2.0100697631644988E-3</v>
      </c>
      <c r="AN770" s="149">
        <f t="shared" si="346"/>
        <v>3.5425436689005565</v>
      </c>
      <c r="AO770" s="149">
        <f t="shared" si="346"/>
        <v>11.029829102758203</v>
      </c>
      <c r="AP770" s="149">
        <f t="shared" si="346"/>
        <v>3.3659958388683142</v>
      </c>
      <c r="AQ770" s="97"/>
      <c r="AR770" s="171">
        <f t="shared" si="342"/>
        <v>2.6432154054888595E-3</v>
      </c>
      <c r="AS770" s="149">
        <f t="shared" si="343"/>
        <v>-1.0837171575220964E-3</v>
      </c>
      <c r="AT770" s="149">
        <f t="shared" si="344"/>
        <v>2.0009373774246991E-3</v>
      </c>
      <c r="AU770" s="175">
        <f t="shared" si="347"/>
        <v>3.4558893427918087</v>
      </c>
      <c r="AV770" s="149">
        <f t="shared" si="348"/>
        <v>9.513182103211026</v>
      </c>
      <c r="AW770" s="149">
        <f t="shared" si="349"/>
        <v>3.3217542380846306</v>
      </c>
    </row>
    <row r="771" spans="1:49" ht="15" x14ac:dyDescent="0.25">
      <c r="A771" s="130">
        <v>1935.02</v>
      </c>
      <c r="B771" s="138"/>
      <c r="C771" s="166">
        <f>raw_Data!B777</f>
        <v>8.98</v>
      </c>
      <c r="D771" s="167">
        <f>raw_Data!J777</f>
        <v>3.7499999999999999E-2</v>
      </c>
      <c r="E771" s="167">
        <f>raw_Data!L777</f>
        <v>2.2863079233552686E-3</v>
      </c>
      <c r="F771" s="168">
        <f t="shared" ref="F771:F834" si="353">C770</f>
        <v>9.26</v>
      </c>
      <c r="G771" s="167">
        <f>raw_Data!K777</f>
        <v>4.0496760259179261E-3</v>
      </c>
      <c r="H771" s="167">
        <f t="shared" ref="H771:H834" si="354">q_SP/q_SP_tminus-1</f>
        <v>-3.0237580993520474E-2</v>
      </c>
      <c r="I771" s="165"/>
      <c r="J771" s="167">
        <f t="shared" ref="J771:J834" si="355">interest_mon*((1-(1+INDEX(interest_mon,tMinus))^(-119))/INDEX(interest_mon,tMinus))+(1+INDEX(interest_mon,tMinus))^(-119)</f>
        <v>0.99901378320232448</v>
      </c>
      <c r="K771" s="167">
        <f t="shared" si="345"/>
        <v>1.3000911256797476E-3</v>
      </c>
      <c r="L771" s="93"/>
      <c r="M771" s="171">
        <f t="shared" si="350"/>
        <v>1.0013000911256797</v>
      </c>
      <c r="N771" s="172">
        <f t="shared" ref="N771:N834" si="356">(D_mon+q_SP)/INDEX(q_SP,tMinus)</f>
        <v>0.97381209503239741</v>
      </c>
      <c r="O771" s="170">
        <f t="shared" si="351"/>
        <v>770</v>
      </c>
      <c r="P771" s="170">
        <f t="shared" si="352"/>
        <v>772</v>
      </c>
      <c r="Q771" s="169"/>
      <c r="R771" s="149">
        <f t="shared" ref="R771:R834" si="357">(div_yield_mon-INDEX(interest_mon, tMinus))/(div_yield_mon+INDEX(interest_mon,tMinus))</f>
        <v>0.27640018515568598</v>
      </c>
      <c r="S771" s="173">
        <f t="shared" ref="S771:S834" si="358">price_yield/(ABS(price_yield)+INDEX(interest_mon,tMinus))</f>
        <v>-0.92943280995046629</v>
      </c>
      <c r="T771" s="149">
        <v>0</v>
      </c>
      <c r="U771" s="97"/>
      <c r="V771" s="149">
        <f>1/PI()*ATAN('Exhibit4_Impact-Test'!$Y$25*S_RDY_SP)+'Exhibit4_Impact-Test'!$Y$26</f>
        <v>0.66074352099288713</v>
      </c>
      <c r="W771" s="172">
        <f t="shared" ref="W771:W834" si="359">L_RDY_SP_set*R_SP/R_RDY</f>
        <v>0.65447608584413941</v>
      </c>
      <c r="X771" s="149">
        <f>1/PI()*ATAN('Exhibit4_Impact-Test'!$Y$25*S_RS_SP)+'Exhibit4_Impact-Test'!$Y$26</f>
        <v>0.15710325148341825</v>
      </c>
      <c r="Y771" s="172">
        <f t="shared" ref="Y771:Y834" si="360">L_RS_SP_set*R_SP/R_RS</f>
        <v>0.15345222088290825</v>
      </c>
      <c r="Z771" s="149">
        <f>1/PI()*ATAN('Exhibit4_Impact-Test'!$Y$25*S_5050_SP)+'Exhibit4_Impact-Test'!$Y$26</f>
        <v>0.5</v>
      </c>
      <c r="AA771" s="149">
        <f t="shared" ref="AA771:AA834" si="361">L_5050_SP_set*R_SP/R_5050</f>
        <v>0.49304140891694082</v>
      </c>
      <c r="AB771" s="195">
        <f>VLOOKUP(_xlfn.NUMBERVALUE(LEFT(A771,4)),Transactioncosts!$C:$G,5,FALSE)</f>
        <v>90</v>
      </c>
      <c r="AC771" s="174"/>
      <c r="AD771" s="175">
        <f t="shared" ref="AD771:AD834" si="362">R_Cash*(1-L_RDY_SP_set)+R_SP*L_RDY_SP_set</f>
        <v>0.98313757580196559</v>
      </c>
      <c r="AE771" s="149">
        <f t="shared" ref="AE771:AE834" si="363">R_Cash*(1-L_RS_SP_set)+R_SP*L_RS_SP_set</f>
        <v>0.99698163756266156</v>
      </c>
      <c r="AF771" s="149">
        <f t="shared" ref="AF771:AF834" si="364">R_Cash*(1-L_5050_SP_set)+R_SP*L_5050_SP_set</f>
        <v>0.98755609307903858</v>
      </c>
      <c r="AG771" s="176">
        <f t="shared" ref="AG771:AG834" si="365">R_RDY-ABS(L_RDY_SP_act-INDEX(L_RDY_SP_set,tPlus))*TC/10000</f>
        <v>0.98301185595162621</v>
      </c>
      <c r="AH771" s="149">
        <f t="shared" ref="AH771:AH834" si="366">R_RS-ABS(L_RS_SP_act-INDEX(L_RS_SP_set,tPlus))*TC/10000</f>
        <v>0.99696979729045732</v>
      </c>
      <c r="AI771" s="149">
        <f t="shared" ref="AI771:AI834" si="367">R_5050-ABS(L_5050_SP_act-INDEX(L_5050_SP_set,tPlus))*TC/10000</f>
        <v>0.98749346575929109</v>
      </c>
      <c r="AJ771" s="97"/>
      <c r="AK771" s="171">
        <f t="shared" ref="AK771:AK834" si="368">LN(R_RDY)</f>
        <v>-1.7006213590158213E-2</v>
      </c>
      <c r="AL771" s="149">
        <f t="shared" ref="AL771:AL834" si="369">LN(R_RS)</f>
        <v>-3.0229268803161334E-3</v>
      </c>
      <c r="AM771" s="149">
        <f t="shared" ref="AM771:AM834" si="370">LN(R_5050)</f>
        <v>-1.2521980702082386E-2</v>
      </c>
      <c r="AN771" s="149">
        <f t="shared" si="346"/>
        <v>3.5255374553103982</v>
      </c>
      <c r="AO771" s="149">
        <f t="shared" si="346"/>
        <v>11.026806175877887</v>
      </c>
      <c r="AP771" s="149">
        <f t="shared" si="346"/>
        <v>3.353473858166232</v>
      </c>
      <c r="AQ771" s="97"/>
      <c r="AR771" s="171">
        <f t="shared" ref="AR771:AR834" si="371">LN(R_RDY_TC)</f>
        <v>-1.7134097919274123E-2</v>
      </c>
      <c r="AS771" s="149">
        <f t="shared" ref="AS771:AS834" si="372">LN(R_RS_TC)</f>
        <v>-3.0348030694724209E-3</v>
      </c>
      <c r="AT771" s="149">
        <f t="shared" ref="AT771:AT834" si="373">LN(R_5050_TC)</f>
        <v>-1.2585399181368865E-2</v>
      </c>
      <c r="AU771" s="175">
        <f t="shared" si="347"/>
        <v>3.4387552448725347</v>
      </c>
      <c r="AV771" s="149">
        <f t="shared" si="348"/>
        <v>9.5101473001415542</v>
      </c>
      <c r="AW771" s="149">
        <f t="shared" si="349"/>
        <v>3.3091688389032616</v>
      </c>
    </row>
    <row r="772" spans="1:49" ht="15" x14ac:dyDescent="0.25">
      <c r="A772" s="130">
        <v>1935.03</v>
      </c>
      <c r="B772" s="138"/>
      <c r="C772" s="166">
        <f>raw_Data!B778</f>
        <v>8.41</v>
      </c>
      <c r="D772" s="167">
        <f>raw_Data!J778</f>
        <v>3.7499999999999999E-2</v>
      </c>
      <c r="E772" s="167">
        <f>raw_Data!L778</f>
        <v>2.2768263946044698E-3</v>
      </c>
      <c r="F772" s="168">
        <f t="shared" si="353"/>
        <v>8.98</v>
      </c>
      <c r="G772" s="167">
        <f>raw_Data!K778</f>
        <v>4.1759465478841866E-3</v>
      </c>
      <c r="H772" s="167">
        <f t="shared" si="354"/>
        <v>-6.3474387527839626E-2</v>
      </c>
      <c r="I772" s="165"/>
      <c r="J772" s="167">
        <f t="shared" si="355"/>
        <v>0.99901314582637224</v>
      </c>
      <c r="K772" s="167">
        <f t="shared" ref="K772:K835" si="374">M772-1</f>
        <v>1.2899722209767095E-3</v>
      </c>
      <c r="L772" s="93"/>
      <c r="M772" s="171">
        <f t="shared" si="350"/>
        <v>1.0012899722209767</v>
      </c>
      <c r="N772" s="172">
        <f t="shared" si="356"/>
        <v>0.94070155902004449</v>
      </c>
      <c r="O772" s="170">
        <f t="shared" si="351"/>
        <v>771</v>
      </c>
      <c r="P772" s="170">
        <f t="shared" si="352"/>
        <v>773</v>
      </c>
      <c r="Q772" s="169"/>
      <c r="R772" s="149">
        <f t="shared" si="357"/>
        <v>0.29241167040679644</v>
      </c>
      <c r="S772" s="173">
        <f t="shared" si="358"/>
        <v>-0.9652329114272814</v>
      </c>
      <c r="T772" s="149">
        <v>0</v>
      </c>
      <c r="U772" s="97"/>
      <c r="V772" s="149">
        <f>1/PI()*ATAN('Exhibit4_Impact-Test'!$Y$25*S_RDY_SP)+'Exhibit4_Impact-Test'!$Y$26</f>
        <v>0.66844495810406834</v>
      </c>
      <c r="W772" s="172">
        <f t="shared" si="359"/>
        <v>0.65446897348520416</v>
      </c>
      <c r="X772" s="149">
        <f>1/PI()*ATAN('Exhibit4_Impact-Test'!$Y$25*S_RS_SP)+'Exhibit4_Impact-Test'!$Y$26</f>
        <v>0.15213663508244113</v>
      </c>
      <c r="Y772" s="172">
        <f t="shared" si="360"/>
        <v>0.14425881693351872</v>
      </c>
      <c r="Z772" s="149">
        <f>1/PI()*ATAN('Exhibit4_Impact-Test'!$Y$25*S_5050_SP)+'Exhibit4_Impact-Test'!$Y$26</f>
        <v>0.5</v>
      </c>
      <c r="AA772" s="149">
        <f t="shared" si="361"/>
        <v>0.48440044350702871</v>
      </c>
      <c r="AB772" s="195">
        <f>VLOOKUP(_xlfn.NUMBERVALUE(LEFT(A772,4)),Transactioncosts!$C:$G,5,FALSE)</f>
        <v>90</v>
      </c>
      <c r="AC772" s="174"/>
      <c r="AD772" s="175">
        <f t="shared" si="362"/>
        <v>0.96078995289728764</v>
      </c>
      <c r="AE772" s="149">
        <f t="shared" si="363"/>
        <v>0.99207225491160234</v>
      </c>
      <c r="AF772" s="149">
        <f t="shared" si="364"/>
        <v>0.9709957656205106</v>
      </c>
      <c r="AG772" s="176">
        <f t="shared" si="365"/>
        <v>0.96054664418844604</v>
      </c>
      <c r="AH772" s="149">
        <f t="shared" si="366"/>
        <v>0.9857334534596468</v>
      </c>
      <c r="AI772" s="149">
        <f t="shared" si="367"/>
        <v>0.97085536961207386</v>
      </c>
      <c r="AJ772" s="97"/>
      <c r="AK772" s="171">
        <f t="shared" si="368"/>
        <v>-3.9999465288848797E-2</v>
      </c>
      <c r="AL772" s="149">
        <f t="shared" si="369"/>
        <v>-7.9593367372919992E-3</v>
      </c>
      <c r="AM772" s="149">
        <f t="shared" si="370"/>
        <v>-2.9433171544285017E-2</v>
      </c>
      <c r="AN772" s="149">
        <f t="shared" ref="AN772:AP835" si="375">AK772+AN771</f>
        <v>3.4855379900215495</v>
      </c>
      <c r="AO772" s="149">
        <f t="shared" si="375"/>
        <v>11.018846839140595</v>
      </c>
      <c r="AP772" s="149">
        <f t="shared" si="375"/>
        <v>3.324040686621947</v>
      </c>
      <c r="AQ772" s="97"/>
      <c r="AR772" s="171">
        <f t="shared" si="371"/>
        <v>-4.0252735549261516E-2</v>
      </c>
      <c r="AS772" s="149">
        <f t="shared" si="372"/>
        <v>-1.4369292102389526E-2</v>
      </c>
      <c r="AT772" s="149">
        <f t="shared" si="373"/>
        <v>-2.9577771721027765E-2</v>
      </c>
      <c r="AU772" s="175">
        <f t="shared" ref="AU772:AU835" si="376">AR772+AU771</f>
        <v>3.398502509323273</v>
      </c>
      <c r="AV772" s="149">
        <f t="shared" ref="AV772:AV835" si="377">AS772+AV771</f>
        <v>9.4957780080391654</v>
      </c>
      <c r="AW772" s="149">
        <f t="shared" ref="AW772:AW835" si="378">AT772+AW771</f>
        <v>3.2795910671822339</v>
      </c>
    </row>
    <row r="773" spans="1:49" ht="15" x14ac:dyDescent="0.25">
      <c r="A773" s="130">
        <v>1935.04</v>
      </c>
      <c r="B773" s="138"/>
      <c r="C773" s="166">
        <f>raw_Data!B779</f>
        <v>9.0399999999999991</v>
      </c>
      <c r="D773" s="167">
        <f>raw_Data!J779</f>
        <v>3.7222249999999998E-2</v>
      </c>
      <c r="E773" s="167">
        <f>raw_Data!L779</f>
        <v>2.267343879103878E-3</v>
      </c>
      <c r="F773" s="168">
        <f t="shared" si="353"/>
        <v>8.41</v>
      </c>
      <c r="G773" s="167">
        <f>raw_Data!K779</f>
        <v>4.4259512485136741E-3</v>
      </c>
      <c r="H773" s="167">
        <f t="shared" si="354"/>
        <v>7.4910820451842941E-2</v>
      </c>
      <c r="I773" s="165"/>
      <c r="J773" s="167">
        <f t="shared" si="355"/>
        <v>0.99901250786212992</v>
      </c>
      <c r="K773" s="167">
        <f t="shared" si="374"/>
        <v>1.2798517412337951E-3</v>
      </c>
      <c r="L773" s="93"/>
      <c r="M773" s="171">
        <f t="shared" si="350"/>
        <v>1.0012798517412338</v>
      </c>
      <c r="N773" s="172">
        <f t="shared" si="356"/>
        <v>1.0793367717003566</v>
      </c>
      <c r="O773" s="170">
        <f t="shared" si="351"/>
        <v>772</v>
      </c>
      <c r="P773" s="170">
        <f t="shared" si="352"/>
        <v>774</v>
      </c>
      <c r="Q773" s="169"/>
      <c r="R773" s="149">
        <f t="shared" si="357"/>
        <v>0.32063197801522586</v>
      </c>
      <c r="S773" s="173">
        <f t="shared" si="358"/>
        <v>0.97050271011456202</v>
      </c>
      <c r="T773" s="149">
        <v>0</v>
      </c>
      <c r="U773" s="97"/>
      <c r="V773" s="149">
        <f>1/PI()*ATAN('Exhibit4_Impact-Test'!$Y$25*S_RDY_SP)+'Exhibit4_Impact-Test'!$Y$26</f>
        <v>0.68150327446760683</v>
      </c>
      <c r="W773" s="172">
        <f t="shared" si="359"/>
        <v>0.69757075089261711</v>
      </c>
      <c r="X773" s="149">
        <f>1/PI()*ATAN('Exhibit4_Impact-Test'!$Y$25*S_RS_SP)+'Exhibit4_Impact-Test'!$Y$26</f>
        <v>0.84857008937301925</v>
      </c>
      <c r="Y773" s="172">
        <f t="shared" si="360"/>
        <v>0.85796594102392199</v>
      </c>
      <c r="Z773" s="149">
        <f>1/PI()*ATAN('Exhibit4_Impact-Test'!$Y$25*S_5050_SP)+'Exhibit4_Impact-Test'!$Y$26</f>
        <v>0.5</v>
      </c>
      <c r="AA773" s="149">
        <f t="shared" si="361"/>
        <v>0.518758121770172</v>
      </c>
      <c r="AB773" s="195">
        <f>VLOOKUP(_xlfn.NUMBERVALUE(LEFT(A773,4)),Transactioncosts!$C:$G,5,FALSE)</f>
        <v>90</v>
      </c>
      <c r="AC773" s="174"/>
      <c r="AD773" s="175">
        <f t="shared" si="362"/>
        <v>1.0544758982882318</v>
      </c>
      <c r="AE773" s="149">
        <f t="shared" si="363"/>
        <v>1.0675166192871293</v>
      </c>
      <c r="AF773" s="149">
        <f t="shared" si="364"/>
        <v>1.0403083117207952</v>
      </c>
      <c r="AG773" s="176">
        <f t="shared" si="365"/>
        <v>1.0541877002210074</v>
      </c>
      <c r="AH773" s="149">
        <f t="shared" si="366"/>
        <v>1.067433783497316</v>
      </c>
      <c r="AI773" s="149">
        <f t="shared" si="367"/>
        <v>1.0401394886248636</v>
      </c>
      <c r="AJ773" s="97"/>
      <c r="AK773" s="171">
        <f t="shared" si="368"/>
        <v>5.3043864618809451E-2</v>
      </c>
      <c r="AL773" s="149">
        <f t="shared" si="369"/>
        <v>6.533503441831244E-2</v>
      </c>
      <c r="AM773" s="149">
        <f t="shared" si="370"/>
        <v>3.9517122797289764E-2</v>
      </c>
      <c r="AN773" s="149">
        <f t="shared" si="375"/>
        <v>3.5385818546403591</v>
      </c>
      <c r="AO773" s="149">
        <f t="shared" si="375"/>
        <v>11.084181873558908</v>
      </c>
      <c r="AP773" s="149">
        <f t="shared" si="375"/>
        <v>3.3635578094192367</v>
      </c>
      <c r="AQ773" s="97"/>
      <c r="AR773" s="171">
        <f t="shared" si="371"/>
        <v>5.2770517965296124E-2</v>
      </c>
      <c r="AS773" s="149">
        <f t="shared" si="372"/>
        <v>6.5257434686021895E-2</v>
      </c>
      <c r="AT773" s="149">
        <f t="shared" si="373"/>
        <v>3.9354827837258473E-2</v>
      </c>
      <c r="AU773" s="175">
        <f t="shared" si="376"/>
        <v>3.4512730272885692</v>
      </c>
      <c r="AV773" s="149">
        <f t="shared" si="377"/>
        <v>9.5610354427251867</v>
      </c>
      <c r="AW773" s="149">
        <f t="shared" si="378"/>
        <v>3.3189458950194926</v>
      </c>
    </row>
    <row r="774" spans="1:49" ht="15" x14ac:dyDescent="0.25">
      <c r="A774" s="130">
        <v>1935.05</v>
      </c>
      <c r="B774" s="138"/>
      <c r="C774" s="166">
        <f>raw_Data!B780</f>
        <v>9.75</v>
      </c>
      <c r="D774" s="167">
        <f>raw_Data!J780</f>
        <v>3.6944416666666667E-2</v>
      </c>
      <c r="E774" s="167">
        <f>raw_Data!L780</f>
        <v>2.2578603766392202E-3</v>
      </c>
      <c r="F774" s="168">
        <f t="shared" si="353"/>
        <v>9.0399999999999991</v>
      </c>
      <c r="G774" s="167">
        <f>raw_Data!K780</f>
        <v>4.0867717551622421E-3</v>
      </c>
      <c r="H774" s="167">
        <f t="shared" si="354"/>
        <v>7.8539823008849652E-2</v>
      </c>
      <c r="I774" s="165"/>
      <c r="J774" s="167">
        <f t="shared" si="355"/>
        <v>0.99901186930903396</v>
      </c>
      <c r="K774" s="167">
        <f t="shared" si="374"/>
        <v>1.2697296856731821E-3</v>
      </c>
      <c r="L774" s="93"/>
      <c r="M774" s="171">
        <f t="shared" si="350"/>
        <v>1.0012697296856732</v>
      </c>
      <c r="N774" s="172">
        <f t="shared" si="356"/>
        <v>1.0826265947640119</v>
      </c>
      <c r="O774" s="170">
        <f t="shared" si="351"/>
        <v>773</v>
      </c>
      <c r="P774" s="170">
        <f t="shared" si="352"/>
        <v>775</v>
      </c>
      <c r="Q774" s="169"/>
      <c r="R774" s="149">
        <f t="shared" si="357"/>
        <v>0.28633849000900374</v>
      </c>
      <c r="S774" s="173">
        <f t="shared" si="358"/>
        <v>0.97194130215890684</v>
      </c>
      <c r="T774" s="149">
        <v>0</v>
      </c>
      <c r="U774" s="97"/>
      <c r="V774" s="149">
        <f>1/PI()*ATAN('Exhibit4_Impact-Test'!$Y$25*S_RDY_SP)+'Exhibit4_Impact-Test'!$Y$26</f>
        <v>0.66554874342322301</v>
      </c>
      <c r="W774" s="172">
        <f t="shared" si="359"/>
        <v>0.68270738680416043</v>
      </c>
      <c r="X774" s="149">
        <f>1/PI()*ATAN('Exhibit4_Impact-Test'!$Y$25*S_RS_SP)+'Exhibit4_Impact-Test'!$Y$26</f>
        <v>0.84876196437801066</v>
      </c>
      <c r="Y774" s="172">
        <f t="shared" si="360"/>
        <v>0.85851919458274617</v>
      </c>
      <c r="Z774" s="149">
        <f>1/PI()*ATAN('Exhibit4_Impact-Test'!$Y$25*S_5050_SP)+'Exhibit4_Impact-Test'!$Y$26</f>
        <v>0.5</v>
      </c>
      <c r="AA774" s="149">
        <f t="shared" si="361"/>
        <v>0.51952037251657024</v>
      </c>
      <c r="AB774" s="195">
        <f>VLOOKUP(_xlfn.NUMBERVALUE(LEFT(A774,4)),Transactioncosts!$C:$G,5,FALSE)</f>
        <v>90</v>
      </c>
      <c r="AC774" s="174"/>
      <c r="AD774" s="175">
        <f t="shared" si="362"/>
        <v>1.0554166890074141</v>
      </c>
      <c r="AE774" s="149">
        <f t="shared" si="363"/>
        <v>1.0703223423052006</v>
      </c>
      <c r="AF774" s="149">
        <f t="shared" si="364"/>
        <v>1.0419481622248425</v>
      </c>
      <c r="AG774" s="176">
        <f t="shared" si="365"/>
        <v>1.0550991942563077</v>
      </c>
      <c r="AH774" s="149">
        <f t="shared" si="366"/>
        <v>1.0702000518657702</v>
      </c>
      <c r="AI774" s="149">
        <f t="shared" si="367"/>
        <v>1.0417724788721934</v>
      </c>
      <c r="AJ774" s="97"/>
      <c r="AK774" s="171">
        <f t="shared" si="368"/>
        <v>5.3935654833341895E-2</v>
      </c>
      <c r="AL774" s="149">
        <f t="shared" si="369"/>
        <v>6.7959857596633699E-2</v>
      </c>
      <c r="AM774" s="149">
        <f t="shared" si="370"/>
        <v>4.1092193749004371E-2</v>
      </c>
      <c r="AN774" s="149">
        <f t="shared" si="375"/>
        <v>3.592517509473701</v>
      </c>
      <c r="AO774" s="149">
        <f t="shared" si="375"/>
        <v>11.152141731155542</v>
      </c>
      <c r="AP774" s="149">
        <f t="shared" si="375"/>
        <v>3.404650003168241</v>
      </c>
      <c r="AQ774" s="97"/>
      <c r="AR774" s="171">
        <f t="shared" si="371"/>
        <v>5.3634785499906239E-2</v>
      </c>
      <c r="AS774" s="149">
        <f t="shared" si="372"/>
        <v>6.7845595358689795E-2</v>
      </c>
      <c r="AT774" s="149">
        <f t="shared" si="373"/>
        <v>4.0923569078690637E-2</v>
      </c>
      <c r="AU774" s="175">
        <f t="shared" si="376"/>
        <v>3.5049078127884754</v>
      </c>
      <c r="AV774" s="149">
        <f t="shared" si="377"/>
        <v>9.6288810380838772</v>
      </c>
      <c r="AW774" s="149">
        <f t="shared" si="378"/>
        <v>3.3598694640981832</v>
      </c>
    </row>
    <row r="775" spans="1:49" ht="15" x14ac:dyDescent="0.25">
      <c r="A775" s="130">
        <v>1935.06</v>
      </c>
      <c r="B775" s="138"/>
      <c r="C775" s="166">
        <f>raw_Data!B781</f>
        <v>10.119999999999999</v>
      </c>
      <c r="D775" s="167">
        <f>raw_Data!J781</f>
        <v>3.6666666666666667E-2</v>
      </c>
      <c r="E775" s="167">
        <f>raw_Data!L781</f>
        <v>2.2483758869953352E-3</v>
      </c>
      <c r="F775" s="168">
        <f t="shared" si="353"/>
        <v>9.75</v>
      </c>
      <c r="G775" s="167">
        <f>raw_Data!K781</f>
        <v>3.7606837606837607E-3</v>
      </c>
      <c r="H775" s="167">
        <f t="shared" si="354"/>
        <v>3.7948717948717903E-2</v>
      </c>
      <c r="I775" s="165"/>
      <c r="J775" s="167">
        <f t="shared" si="355"/>
        <v>0.99901123016633542</v>
      </c>
      <c r="K775" s="167">
        <f t="shared" si="374"/>
        <v>1.2596060533307529E-3</v>
      </c>
      <c r="L775" s="93"/>
      <c r="M775" s="171">
        <f t="shared" si="350"/>
        <v>1.0012596060533308</v>
      </c>
      <c r="N775" s="172">
        <f t="shared" si="356"/>
        <v>1.0417094017094017</v>
      </c>
      <c r="O775" s="170">
        <f t="shared" si="351"/>
        <v>774</v>
      </c>
      <c r="P775" s="170">
        <f t="shared" si="352"/>
        <v>776</v>
      </c>
      <c r="Q775" s="169"/>
      <c r="R775" s="149">
        <f t="shared" si="357"/>
        <v>0.24969882246522646</v>
      </c>
      <c r="S775" s="173">
        <f t="shared" si="358"/>
        <v>0.94384350843366216</v>
      </c>
      <c r="T775" s="149">
        <v>0</v>
      </c>
      <c r="U775" s="97"/>
      <c r="V775" s="149">
        <f>1/PI()*ATAN('Exhibit4_Impact-Test'!$Y$25*S_RDY_SP)+'Exhibit4_Impact-Test'!$Y$26</f>
        <v>0.64743019223677778</v>
      </c>
      <c r="W775" s="172">
        <f t="shared" si="359"/>
        <v>0.65641677415585786</v>
      </c>
      <c r="X775" s="149">
        <f>1/PI()*ATAN('Exhibit4_Impact-Test'!$Y$25*S_RS_SP)+'Exhibit4_Impact-Test'!$Y$26</f>
        <v>0.84493136797937096</v>
      </c>
      <c r="Y775" s="172">
        <f t="shared" si="360"/>
        <v>0.85004981344219133</v>
      </c>
      <c r="Z775" s="149">
        <f>1/PI()*ATAN('Exhibit4_Impact-Test'!$Y$25*S_5050_SP)+'Exhibit4_Impact-Test'!$Y$26</f>
        <v>0.5</v>
      </c>
      <c r="AA775" s="149">
        <f t="shared" si="361"/>
        <v>0.50989975753483596</v>
      </c>
      <c r="AB775" s="195">
        <f>VLOOKUP(_xlfn.NUMBERVALUE(LEFT(A775,4)),Transactioncosts!$C:$G,5,FALSE)</f>
        <v>90</v>
      </c>
      <c r="AC775" s="174"/>
      <c r="AD775" s="175">
        <f t="shared" si="362"/>
        <v>1.0274480250308791</v>
      </c>
      <c r="AE775" s="149">
        <f t="shared" si="363"/>
        <v>1.0354369072315008</v>
      </c>
      <c r="AF775" s="149">
        <f t="shared" si="364"/>
        <v>1.0214845038813662</v>
      </c>
      <c r="AG775" s="176">
        <f t="shared" si="365"/>
        <v>1.027294947290992</v>
      </c>
      <c r="AH775" s="149">
        <f t="shared" si="366"/>
        <v>1.0354094342820293</v>
      </c>
      <c r="AI775" s="149">
        <f t="shared" si="367"/>
        <v>1.0213954060635526</v>
      </c>
      <c r="AJ775" s="97"/>
      <c r="AK775" s="171">
        <f t="shared" si="368"/>
        <v>2.7078082197290198E-2</v>
      </c>
      <c r="AL775" s="149">
        <f t="shared" si="369"/>
        <v>3.4823470235258509E-2</v>
      </c>
      <c r="AM775" s="149">
        <f t="shared" si="370"/>
        <v>2.125696519607545E-2</v>
      </c>
      <c r="AN775" s="149">
        <f t="shared" si="375"/>
        <v>3.6195955916709912</v>
      </c>
      <c r="AO775" s="149">
        <f t="shared" si="375"/>
        <v>11.1869652013908</v>
      </c>
      <c r="AP775" s="149">
        <f t="shared" si="375"/>
        <v>3.4259069683643162</v>
      </c>
      <c r="AQ775" s="97"/>
      <c r="AR775" s="171">
        <f t="shared" si="371"/>
        <v>2.6929082792272383E-2</v>
      </c>
      <c r="AS775" s="149">
        <f t="shared" si="372"/>
        <v>3.4796937171049487E-2</v>
      </c>
      <c r="AT775" s="149">
        <f t="shared" si="373"/>
        <v>2.1169737535324185E-2</v>
      </c>
      <c r="AU775" s="175">
        <f t="shared" si="376"/>
        <v>3.531836895580748</v>
      </c>
      <c r="AV775" s="149">
        <f t="shared" si="377"/>
        <v>9.6636779752549273</v>
      </c>
      <c r="AW775" s="149">
        <f t="shared" si="378"/>
        <v>3.3810392016335076</v>
      </c>
    </row>
    <row r="776" spans="1:49" ht="15" x14ac:dyDescent="0.25">
      <c r="A776" s="130">
        <v>1935.07</v>
      </c>
      <c r="B776" s="138"/>
      <c r="C776" s="166">
        <f>raw_Data!B782</f>
        <v>10.65</v>
      </c>
      <c r="D776" s="167">
        <f>raw_Data!J782</f>
        <v>3.6666666666666667E-2</v>
      </c>
      <c r="E776" s="167">
        <f>raw_Data!L782</f>
        <v>2.2388904099577278E-3</v>
      </c>
      <c r="F776" s="168">
        <f t="shared" si="353"/>
        <v>10.119999999999999</v>
      </c>
      <c r="G776" s="167">
        <f>raw_Data!K782</f>
        <v>3.6231884057971019E-3</v>
      </c>
      <c r="H776" s="167">
        <f t="shared" si="354"/>
        <v>5.2371541501976315E-2</v>
      </c>
      <c r="I776" s="165"/>
      <c r="J776" s="167">
        <f t="shared" si="355"/>
        <v>0.9990105904334462</v>
      </c>
      <c r="K776" s="167">
        <f t="shared" si="374"/>
        <v>1.2494808434038163E-3</v>
      </c>
      <c r="L776" s="93"/>
      <c r="M776" s="171">
        <f t="shared" si="350"/>
        <v>1.0012494808434038</v>
      </c>
      <c r="N776" s="172">
        <f t="shared" si="356"/>
        <v>1.0559947299077734</v>
      </c>
      <c r="O776" s="170">
        <f t="shared" si="351"/>
        <v>775</v>
      </c>
      <c r="P776" s="170">
        <f t="shared" si="352"/>
        <v>777</v>
      </c>
      <c r="Q776" s="169"/>
      <c r="R776" s="149">
        <f t="shared" si="357"/>
        <v>0.23414757128511735</v>
      </c>
      <c r="S776" s="173">
        <f t="shared" si="358"/>
        <v>0.95883597056759173</v>
      </c>
      <c r="T776" s="149">
        <v>0</v>
      </c>
      <c r="U776" s="97"/>
      <c r="V776" s="149">
        <f>1/PI()*ATAN('Exhibit4_Impact-Test'!$Y$25*S_RDY_SP)+'Exhibit4_Impact-Test'!$Y$26</f>
        <v>0.63940813639063843</v>
      </c>
      <c r="W776" s="172">
        <f t="shared" si="359"/>
        <v>0.65158889344400472</v>
      </c>
      <c r="X776" s="149">
        <f>1/PI()*ATAN('Exhibit4_Impact-Test'!$Y$25*S_RS_SP)+'Exhibit4_Impact-Test'!$Y$26</f>
        <v>0.84699726350091409</v>
      </c>
      <c r="Y776" s="172">
        <f t="shared" si="360"/>
        <v>0.8537693805965062</v>
      </c>
      <c r="Z776" s="149">
        <f>1/PI()*ATAN('Exhibit4_Impact-Test'!$Y$25*S_5050_SP)+'Exhibit4_Impact-Test'!$Y$26</f>
        <v>0.5</v>
      </c>
      <c r="AA776" s="149">
        <f t="shared" si="361"/>
        <v>0.51330548137607346</v>
      </c>
      <c r="AB776" s="195">
        <f>VLOOKUP(_xlfn.NUMBERVALUE(LEFT(A776,4)),Transactioncosts!$C:$G,5,FALSE)</f>
        <v>90</v>
      </c>
      <c r="AC776" s="174"/>
      <c r="AD776" s="175">
        <f t="shared" si="362"/>
        <v>1.0362540385238936</v>
      </c>
      <c r="AE776" s="149">
        <f t="shared" si="363"/>
        <v>1.0476185569906009</v>
      </c>
      <c r="AF776" s="149">
        <f t="shared" si="364"/>
        <v>1.0286221053755886</v>
      </c>
      <c r="AG776" s="176">
        <f t="shared" si="365"/>
        <v>1.0360381188695731</v>
      </c>
      <c r="AH776" s="149">
        <f t="shared" si="366"/>
        <v>1.0475686826849409</v>
      </c>
      <c r="AI776" s="149">
        <f t="shared" si="367"/>
        <v>1.0285023560432041</v>
      </c>
      <c r="AJ776" s="97"/>
      <c r="AK776" s="171">
        <f t="shared" si="368"/>
        <v>3.5612324708404197E-2</v>
      </c>
      <c r="AL776" s="149">
        <f t="shared" si="369"/>
        <v>4.651954730762952E-2</v>
      </c>
      <c r="AM776" s="149">
        <f t="shared" si="370"/>
        <v>2.8220144868168939E-2</v>
      </c>
      <c r="AN776" s="149">
        <f t="shared" si="375"/>
        <v>3.6552079163793953</v>
      </c>
      <c r="AO776" s="149">
        <f t="shared" si="375"/>
        <v>11.23348474869843</v>
      </c>
      <c r="AP776" s="149">
        <f t="shared" si="375"/>
        <v>3.4541271132324853</v>
      </c>
      <c r="AQ776" s="97"/>
      <c r="AR776" s="171">
        <f t="shared" si="371"/>
        <v>3.5403937436048256E-2</v>
      </c>
      <c r="AS776" s="149">
        <f t="shared" si="372"/>
        <v>4.6471938860303159E-2</v>
      </c>
      <c r="AT776" s="149">
        <f t="shared" si="373"/>
        <v>2.8103720864890852E-2</v>
      </c>
      <c r="AU776" s="175">
        <f t="shared" si="376"/>
        <v>3.5672408330167964</v>
      </c>
      <c r="AV776" s="149">
        <f t="shared" si="377"/>
        <v>9.710149914115231</v>
      </c>
      <c r="AW776" s="149">
        <f t="shared" si="378"/>
        <v>3.4091429224983982</v>
      </c>
    </row>
    <row r="777" spans="1:49" ht="15" x14ac:dyDescent="0.25">
      <c r="A777" s="130">
        <v>1935.08</v>
      </c>
      <c r="B777" s="138"/>
      <c r="C777" s="166">
        <f>raw_Data!B783</f>
        <v>11.37</v>
      </c>
      <c r="D777" s="167">
        <f>raw_Data!J783</f>
        <v>3.6666666666666667E-2</v>
      </c>
      <c r="E777" s="167">
        <f>raw_Data!L783</f>
        <v>2.2294039453110148E-3</v>
      </c>
      <c r="F777" s="168">
        <f t="shared" si="353"/>
        <v>10.65</v>
      </c>
      <c r="G777" s="167">
        <f>raw_Data!K783</f>
        <v>3.4428794992175274E-3</v>
      </c>
      <c r="H777" s="167">
        <f t="shared" si="354"/>
        <v>6.7605633802816811E-2</v>
      </c>
      <c r="I777" s="165"/>
      <c r="J777" s="167">
        <f t="shared" si="355"/>
        <v>0.99900995010961535</v>
      </c>
      <c r="K777" s="167">
        <f t="shared" si="374"/>
        <v>1.2393540549262561E-3</v>
      </c>
      <c r="L777" s="93"/>
      <c r="M777" s="171">
        <f t="shared" si="350"/>
        <v>1.0012393540549263</v>
      </c>
      <c r="N777" s="172">
        <f t="shared" si="356"/>
        <v>1.0710485133020344</v>
      </c>
      <c r="O777" s="170">
        <f t="shared" si="351"/>
        <v>776</v>
      </c>
      <c r="P777" s="170">
        <f t="shared" si="352"/>
        <v>778</v>
      </c>
      <c r="Q777" s="169"/>
      <c r="R777" s="149">
        <f t="shared" si="357"/>
        <v>0.21190388004194385</v>
      </c>
      <c r="S777" s="173">
        <f t="shared" si="358"/>
        <v>0.96794465371204808</v>
      </c>
      <c r="T777" s="149">
        <v>0</v>
      </c>
      <c r="U777" s="97"/>
      <c r="V777" s="149">
        <f>1/PI()*ATAN('Exhibit4_Impact-Test'!$Y$25*S_RDY_SP)+'Exhibit4_Impact-Test'!$Y$26</f>
        <v>0.62759782074170956</v>
      </c>
      <c r="W777" s="172">
        <f t="shared" si="359"/>
        <v>0.64321017453252782</v>
      </c>
      <c r="X777" s="149">
        <f>1/PI()*ATAN('Exhibit4_Impact-Test'!$Y$25*S_RS_SP)+'Exhibit4_Impact-Test'!$Y$26</f>
        <v>0.84822779107871793</v>
      </c>
      <c r="Y777" s="172">
        <f t="shared" si="360"/>
        <v>0.85670251504878181</v>
      </c>
      <c r="Z777" s="149">
        <f>1/PI()*ATAN('Exhibit4_Impact-Test'!$Y$25*S_5050_SP)+'Exhibit4_Impact-Test'!$Y$26</f>
        <v>0.5</v>
      </c>
      <c r="AA777" s="149">
        <f t="shared" si="361"/>
        <v>0.51684349948353081</v>
      </c>
      <c r="AB777" s="195">
        <f>VLOOKUP(_xlfn.NUMBERVALUE(LEFT(A777,4)),Transactioncosts!$C:$G,5,FALSE)</f>
        <v>90</v>
      </c>
      <c r="AC777" s="174"/>
      <c r="AD777" s="175">
        <f t="shared" si="362"/>
        <v>1.0450514302662224</v>
      </c>
      <c r="AE777" s="149">
        <f t="shared" si="363"/>
        <v>1.0604534230001632</v>
      </c>
      <c r="AF777" s="149">
        <f t="shared" si="364"/>
        <v>1.0361439336784803</v>
      </c>
      <c r="AG777" s="176">
        <f t="shared" si="365"/>
        <v>1.0447651923897423</v>
      </c>
      <c r="AH777" s="149">
        <f t="shared" si="366"/>
        <v>1.0602963897270845</v>
      </c>
      <c r="AI777" s="149">
        <f t="shared" si="367"/>
        <v>1.0359923421831285</v>
      </c>
      <c r="AJ777" s="97"/>
      <c r="AK777" s="171">
        <f t="shared" si="368"/>
        <v>4.4066099771491146E-2</v>
      </c>
      <c r="AL777" s="149">
        <f t="shared" si="369"/>
        <v>5.8696574209121409E-2</v>
      </c>
      <c r="AM777" s="149">
        <f t="shared" si="370"/>
        <v>3.5506066309203117E-2</v>
      </c>
      <c r="AN777" s="149">
        <f t="shared" si="375"/>
        <v>3.6992740161508864</v>
      </c>
      <c r="AO777" s="149">
        <f t="shared" si="375"/>
        <v>11.292181322907551</v>
      </c>
      <c r="AP777" s="149">
        <f t="shared" si="375"/>
        <v>3.4896331795416886</v>
      </c>
      <c r="AQ777" s="97"/>
      <c r="AR777" s="171">
        <f t="shared" si="371"/>
        <v>4.3792163891024992E-2</v>
      </c>
      <c r="AS777" s="149">
        <f t="shared" si="372"/>
        <v>5.8548481989640078E-2</v>
      </c>
      <c r="AT777" s="149">
        <f t="shared" si="373"/>
        <v>3.5359752094845549E-2</v>
      </c>
      <c r="AU777" s="175">
        <f t="shared" si="376"/>
        <v>3.6110329969078214</v>
      </c>
      <c r="AV777" s="149">
        <f t="shared" si="377"/>
        <v>9.7686983961048703</v>
      </c>
      <c r="AW777" s="149">
        <f t="shared" si="378"/>
        <v>3.4445026745932439</v>
      </c>
    </row>
    <row r="778" spans="1:49" ht="15" x14ac:dyDescent="0.25">
      <c r="A778" s="130">
        <v>1935.09</v>
      </c>
      <c r="B778" s="138"/>
      <c r="C778" s="166">
        <f>raw_Data!B784</f>
        <v>11.61</v>
      </c>
      <c r="D778" s="167">
        <f>raw_Data!J784</f>
        <v>3.6666666666666667E-2</v>
      </c>
      <c r="E778" s="167">
        <f>raw_Data!L784</f>
        <v>2.219916492840257E-3</v>
      </c>
      <c r="F778" s="168">
        <f t="shared" si="353"/>
        <v>11.37</v>
      </c>
      <c r="G778" s="167">
        <f>raw_Data!K784</f>
        <v>3.2248607446496631E-3</v>
      </c>
      <c r="H778" s="167">
        <f t="shared" si="354"/>
        <v>2.1108179419525142E-2</v>
      </c>
      <c r="I778" s="165"/>
      <c r="J778" s="167">
        <f t="shared" si="355"/>
        <v>0.99900930919422981</v>
      </c>
      <c r="K778" s="167">
        <f t="shared" si="374"/>
        <v>1.229225687070068E-3</v>
      </c>
      <c r="L778" s="93"/>
      <c r="M778" s="171">
        <f t="shared" si="350"/>
        <v>1.0012292256870701</v>
      </c>
      <c r="N778" s="172">
        <f t="shared" si="356"/>
        <v>1.0243330401641748</v>
      </c>
      <c r="O778" s="170">
        <f t="shared" si="351"/>
        <v>777</v>
      </c>
      <c r="P778" s="170">
        <f t="shared" si="352"/>
        <v>779</v>
      </c>
      <c r="Q778" s="169"/>
      <c r="R778" s="149">
        <f t="shared" si="357"/>
        <v>0.18250980763198441</v>
      </c>
      <c r="S778" s="173">
        <f t="shared" si="358"/>
        <v>0.90447151658940983</v>
      </c>
      <c r="T778" s="149">
        <v>0</v>
      </c>
      <c r="U778" s="97"/>
      <c r="V778" s="149">
        <f>1/PI()*ATAN('Exhibit4_Impact-Test'!$Y$25*S_RDY_SP)+'Exhibit4_Impact-Test'!$Y$26</f>
        <v>0.6114059660347505</v>
      </c>
      <c r="W778" s="172">
        <f t="shared" si="359"/>
        <v>0.61681215923970956</v>
      </c>
      <c r="X778" s="149">
        <f>1/PI()*ATAN('Exhibit4_Impact-Test'!$Y$25*S_RS_SP)+'Exhibit4_Impact-Test'!$Y$26</f>
        <v>0.83925437359558752</v>
      </c>
      <c r="Y778" s="172">
        <f t="shared" si="360"/>
        <v>0.84230825896761474</v>
      </c>
      <c r="Z778" s="149">
        <f>1/PI()*ATAN('Exhibit4_Impact-Test'!$Y$25*S_5050_SP)+'Exhibit4_Impact-Test'!$Y$26</f>
        <v>0.5</v>
      </c>
      <c r="AA778" s="149">
        <f t="shared" si="361"/>
        <v>0.5057030620254459</v>
      </c>
      <c r="AB778" s="195">
        <f>VLOOKUP(_xlfn.NUMBERVALUE(LEFT(A778,4)),Transactioncosts!$C:$G,5,FALSE)</f>
        <v>90</v>
      </c>
      <c r="AC778" s="174"/>
      <c r="AD778" s="175">
        <f t="shared" si="362"/>
        <v>1.015355035696532</v>
      </c>
      <c r="AE778" s="149">
        <f t="shared" si="363"/>
        <v>1.0206192030337213</v>
      </c>
      <c r="AF778" s="149">
        <f t="shared" si="364"/>
        <v>1.0127811329256224</v>
      </c>
      <c r="AG778" s="176">
        <f t="shared" si="365"/>
        <v>1.0153206398813031</v>
      </c>
      <c r="AH778" s="149">
        <f t="shared" si="366"/>
        <v>1.020616496995437</v>
      </c>
      <c r="AI778" s="149">
        <f t="shared" si="367"/>
        <v>1.0127298053673934</v>
      </c>
      <c r="AJ778" s="97"/>
      <c r="AK778" s="171">
        <f t="shared" si="368"/>
        <v>1.5238340195466476E-2</v>
      </c>
      <c r="AL778" s="149">
        <f t="shared" si="369"/>
        <v>2.0409504906470925E-2</v>
      </c>
      <c r="AM778" s="149">
        <f t="shared" si="370"/>
        <v>1.2700143606319715E-2</v>
      </c>
      <c r="AN778" s="149">
        <f t="shared" si="375"/>
        <v>3.7145123563463529</v>
      </c>
      <c r="AO778" s="149">
        <f t="shared" si="375"/>
        <v>11.312590827814022</v>
      </c>
      <c r="AP778" s="149">
        <f t="shared" si="375"/>
        <v>3.5023333231480085</v>
      </c>
      <c r="AQ778" s="97"/>
      <c r="AR778" s="171">
        <f t="shared" si="371"/>
        <v>1.5204463968311288E-2</v>
      </c>
      <c r="AS778" s="149">
        <f t="shared" si="372"/>
        <v>2.0406853533790834E-2</v>
      </c>
      <c r="AT778" s="149">
        <f t="shared" si="373"/>
        <v>1.2649462509249709E-2</v>
      </c>
      <c r="AU778" s="175">
        <f t="shared" si="376"/>
        <v>3.6262374608761325</v>
      </c>
      <c r="AV778" s="149">
        <f t="shared" si="377"/>
        <v>9.789105249638661</v>
      </c>
      <c r="AW778" s="149">
        <f t="shared" si="378"/>
        <v>3.4571521371024936</v>
      </c>
    </row>
    <row r="779" spans="1:49" ht="15" x14ac:dyDescent="0.25">
      <c r="A779" s="130">
        <v>1935.1</v>
      </c>
      <c r="B779" s="138"/>
      <c r="C779" s="166">
        <f>raw_Data!B785</f>
        <v>11.92</v>
      </c>
      <c r="D779" s="167">
        <f>raw_Data!J785</f>
        <v>3.7499999999999999E-2</v>
      </c>
      <c r="E779" s="167">
        <f>raw_Data!L785</f>
        <v>2.2104280523307374E-3</v>
      </c>
      <c r="F779" s="168">
        <f t="shared" si="353"/>
        <v>11.61</v>
      </c>
      <c r="G779" s="167">
        <f>raw_Data!K785</f>
        <v>3.2299741602067186E-3</v>
      </c>
      <c r="H779" s="167">
        <f t="shared" si="354"/>
        <v>2.670111972437561E-2</v>
      </c>
      <c r="I779" s="165"/>
      <c r="J779" s="167">
        <f t="shared" si="355"/>
        <v>0.99900866768665275</v>
      </c>
      <c r="K779" s="167">
        <f t="shared" si="374"/>
        <v>1.2190957389834889E-3</v>
      </c>
      <c r="L779" s="93"/>
      <c r="M779" s="171">
        <f t="shared" si="350"/>
        <v>1.0012190957389835</v>
      </c>
      <c r="N779" s="172">
        <f t="shared" si="356"/>
        <v>1.0299310938845823</v>
      </c>
      <c r="O779" s="170">
        <f t="shared" si="351"/>
        <v>778</v>
      </c>
      <c r="P779" s="170">
        <f t="shared" si="352"/>
        <v>780</v>
      </c>
      <c r="Q779" s="169"/>
      <c r="R779" s="149">
        <f t="shared" si="357"/>
        <v>0.18533540059225759</v>
      </c>
      <c r="S779" s="173">
        <f t="shared" si="358"/>
        <v>0.92324215231545526</v>
      </c>
      <c r="T779" s="149">
        <v>0</v>
      </c>
      <c r="U779" s="97"/>
      <c r="V779" s="149">
        <f>1/PI()*ATAN('Exhibit4_Impact-Test'!$Y$25*S_RDY_SP)+'Exhibit4_Impact-Test'!$Y$26</f>
        <v>0.61299040199204868</v>
      </c>
      <c r="W779" s="172">
        <f t="shared" si="359"/>
        <v>0.61967602178452497</v>
      </c>
      <c r="X779" s="149">
        <f>1/PI()*ATAN('Exhibit4_Impact-Test'!$Y$25*S_RS_SP)+'Exhibit4_Impact-Test'!$Y$26</f>
        <v>0.84200758804713549</v>
      </c>
      <c r="Y779" s="172">
        <f t="shared" si="360"/>
        <v>0.84573257309890915</v>
      </c>
      <c r="Z779" s="149">
        <f>1/PI()*ATAN('Exhibit4_Impact-Test'!$Y$25*S_5050_SP)+'Exhibit4_Impact-Test'!$Y$26</f>
        <v>0.5</v>
      </c>
      <c r="AA779" s="149">
        <f t="shared" si="361"/>
        <v>0.50706791607343416</v>
      </c>
      <c r="AB779" s="195">
        <f>VLOOKUP(_xlfn.NUMBERVALUE(LEFT(A779,4)),Transactioncosts!$C:$G,5,FALSE)</f>
        <v>90</v>
      </c>
      <c r="AC779" s="174"/>
      <c r="AD779" s="175">
        <f t="shared" si="362"/>
        <v>1.0188192750242491</v>
      </c>
      <c r="AE779" s="149">
        <f t="shared" si="363"/>
        <v>1.0253948160455728</v>
      </c>
      <c r="AF779" s="149">
        <f t="shared" si="364"/>
        <v>1.015575094811783</v>
      </c>
      <c r="AG779" s="176">
        <f t="shared" si="365"/>
        <v>1.0187588890286701</v>
      </c>
      <c r="AH779" s="149">
        <f t="shared" si="366"/>
        <v>1.0253614927066823</v>
      </c>
      <c r="AI779" s="149">
        <f t="shared" si="367"/>
        <v>1.0155114835671222</v>
      </c>
      <c r="AJ779" s="97"/>
      <c r="AK779" s="171">
        <f t="shared" si="368"/>
        <v>1.864438328484137E-2</v>
      </c>
      <c r="AL779" s="149">
        <f t="shared" si="369"/>
        <v>2.507772481106459E-2</v>
      </c>
      <c r="AM779" s="149">
        <f t="shared" si="370"/>
        <v>1.5455047912592277E-2</v>
      </c>
      <c r="AN779" s="149">
        <f t="shared" si="375"/>
        <v>3.7331567396311942</v>
      </c>
      <c r="AO779" s="149">
        <f t="shared" si="375"/>
        <v>11.337668552625086</v>
      </c>
      <c r="AP779" s="149">
        <f t="shared" si="375"/>
        <v>3.5177883710606008</v>
      </c>
      <c r="AQ779" s="97"/>
      <c r="AR779" s="171">
        <f t="shared" si="371"/>
        <v>1.8585110961784501E-2</v>
      </c>
      <c r="AS779" s="149">
        <f t="shared" si="372"/>
        <v>2.5045226226273004E-2</v>
      </c>
      <c r="AT779" s="149">
        <f t="shared" si="373"/>
        <v>1.5392410263012237E-2</v>
      </c>
      <c r="AU779" s="175">
        <f t="shared" si="376"/>
        <v>3.644822571837917</v>
      </c>
      <c r="AV779" s="149">
        <f t="shared" si="377"/>
        <v>9.8141504758649347</v>
      </c>
      <c r="AW779" s="149">
        <f t="shared" si="378"/>
        <v>3.4725445473655059</v>
      </c>
    </row>
    <row r="780" spans="1:49" ht="15" x14ac:dyDescent="0.25">
      <c r="A780" s="130">
        <v>1935.11</v>
      </c>
      <c r="B780" s="138"/>
      <c r="C780" s="166">
        <f>raw_Data!B786</f>
        <v>13.04</v>
      </c>
      <c r="D780" s="167">
        <f>raw_Data!J786</f>
        <v>3.8333333333333337E-2</v>
      </c>
      <c r="E780" s="167">
        <f>raw_Data!L786</f>
        <v>2.2009386235668504E-3</v>
      </c>
      <c r="F780" s="168">
        <f t="shared" si="353"/>
        <v>11.92</v>
      </c>
      <c r="G780" s="167">
        <f>raw_Data!K786</f>
        <v>3.2158836689038036E-3</v>
      </c>
      <c r="H780" s="167">
        <f t="shared" si="354"/>
        <v>9.3959731543624025E-2</v>
      </c>
      <c r="I780" s="165"/>
      <c r="J780" s="167">
        <f t="shared" si="355"/>
        <v>0.99900802558613067</v>
      </c>
      <c r="K780" s="167">
        <f t="shared" si="374"/>
        <v>1.2089642096975162E-3</v>
      </c>
      <c r="L780" s="93"/>
      <c r="M780" s="171">
        <f t="shared" si="350"/>
        <v>1.0012089642096975</v>
      </c>
      <c r="N780" s="172">
        <f t="shared" si="356"/>
        <v>1.097175615212528</v>
      </c>
      <c r="O780" s="170">
        <f t="shared" si="351"/>
        <v>779</v>
      </c>
      <c r="P780" s="170">
        <f t="shared" si="352"/>
        <v>781</v>
      </c>
      <c r="Q780" s="169"/>
      <c r="R780" s="149">
        <f t="shared" si="357"/>
        <v>0.18529263857777689</v>
      </c>
      <c r="S780" s="173">
        <f t="shared" si="358"/>
        <v>0.9770154478102403</v>
      </c>
      <c r="T780" s="149">
        <v>0</v>
      </c>
      <c r="U780" s="97"/>
      <c r="V780" s="149">
        <f>1/PI()*ATAN('Exhibit4_Impact-Test'!$Y$25*S_RDY_SP)+'Exhibit4_Impact-Test'!$Y$26</f>
        <v>0.61296646672018396</v>
      </c>
      <c r="W780" s="172">
        <f t="shared" si="359"/>
        <v>0.6344440860485201</v>
      </c>
      <c r="X780" s="149">
        <f>1/PI()*ATAN('Exhibit4_Impact-Test'!$Y$25*S_RS_SP)+'Exhibit4_Impact-Test'!$Y$26</f>
        <v>0.84943516630895877</v>
      </c>
      <c r="Y780" s="172">
        <f t="shared" si="360"/>
        <v>0.86077105031822421</v>
      </c>
      <c r="Z780" s="149">
        <f>1/PI()*ATAN('Exhibit4_Impact-Test'!$Y$25*S_5050_SP)+'Exhibit4_Impact-Test'!$Y$26</f>
        <v>0.5</v>
      </c>
      <c r="AA780" s="149">
        <f t="shared" si="361"/>
        <v>0.52286679285196958</v>
      </c>
      <c r="AB780" s="195">
        <f>VLOOKUP(_xlfn.NUMBERVALUE(LEFT(A780,4)),Transactioncosts!$C:$G,5,FALSE)</f>
        <v>90</v>
      </c>
      <c r="AC780" s="174"/>
      <c r="AD780" s="175">
        <f t="shared" si="362"/>
        <v>1.0600333031978715</v>
      </c>
      <c r="AE780" s="149">
        <f t="shared" si="363"/>
        <v>1.0827264123644007</v>
      </c>
      <c r="AF780" s="149">
        <f t="shared" si="364"/>
        <v>1.0491922897111128</v>
      </c>
      <c r="AG780" s="176">
        <f t="shared" si="365"/>
        <v>1.0596803986277539</v>
      </c>
      <c r="AH780" s="149">
        <f t="shared" si="366"/>
        <v>1.0794794729115367</v>
      </c>
      <c r="AI780" s="149">
        <f t="shared" si="367"/>
        <v>1.048986488575445</v>
      </c>
      <c r="AJ780" s="97"/>
      <c r="AK780" s="171">
        <f t="shared" si="368"/>
        <v>5.8300325741636766E-2</v>
      </c>
      <c r="AL780" s="149">
        <f t="shared" si="369"/>
        <v>7.9482315942864021E-2</v>
      </c>
      <c r="AM780" s="149">
        <f t="shared" si="370"/>
        <v>4.8020620252272578E-2</v>
      </c>
      <c r="AN780" s="149">
        <f t="shared" si="375"/>
        <v>3.791457065372831</v>
      </c>
      <c r="AO780" s="149">
        <f t="shared" si="375"/>
        <v>11.417150868567949</v>
      </c>
      <c r="AP780" s="149">
        <f t="shared" si="375"/>
        <v>3.5658089913128732</v>
      </c>
      <c r="AQ780" s="97"/>
      <c r="AR780" s="171">
        <f t="shared" si="371"/>
        <v>5.7967351931943266E-2</v>
      </c>
      <c r="AS780" s="149">
        <f t="shared" si="372"/>
        <v>7.6478955425128087E-2</v>
      </c>
      <c r="AT780" s="149">
        <f t="shared" si="373"/>
        <v>4.7824449040879555E-2</v>
      </c>
      <c r="AU780" s="175">
        <f t="shared" si="376"/>
        <v>3.7027899237698603</v>
      </c>
      <c r="AV780" s="149">
        <f t="shared" si="377"/>
        <v>9.890629431290062</v>
      </c>
      <c r="AW780" s="149">
        <f t="shared" si="378"/>
        <v>3.5203689964063853</v>
      </c>
    </row>
    <row r="781" spans="1:49" ht="15" x14ac:dyDescent="0.25">
      <c r="A781" s="130">
        <v>1935.12</v>
      </c>
      <c r="B781" s="138"/>
      <c r="C781" s="166">
        <f>raw_Data!B787</f>
        <v>13.04</v>
      </c>
      <c r="D781" s="167">
        <f>raw_Data!J787</f>
        <v>3.9166666666666662E-2</v>
      </c>
      <c r="E781" s="167">
        <f>raw_Data!L787</f>
        <v>2.1914482063334351E-3</v>
      </c>
      <c r="F781" s="168">
        <f t="shared" si="353"/>
        <v>13.04</v>
      </c>
      <c r="G781" s="167">
        <f>raw_Data!K787</f>
        <v>3.0035787321063393E-3</v>
      </c>
      <c r="H781" s="167">
        <f t="shared" si="354"/>
        <v>0</v>
      </c>
      <c r="I781" s="165"/>
      <c r="J781" s="167">
        <f t="shared" si="355"/>
        <v>0.99900738289204805</v>
      </c>
      <c r="K781" s="167">
        <f t="shared" si="374"/>
        <v>1.1988310983814809E-3</v>
      </c>
      <c r="L781" s="93"/>
      <c r="M781" s="171">
        <f t="shared" si="350"/>
        <v>1.0011988310983815</v>
      </c>
      <c r="N781" s="172">
        <f t="shared" si="356"/>
        <v>1.0030035787321063</v>
      </c>
      <c r="O781" s="170">
        <f t="shared" si="351"/>
        <v>780</v>
      </c>
      <c r="P781" s="170">
        <f t="shared" si="352"/>
        <v>782</v>
      </c>
      <c r="Q781" s="169"/>
      <c r="R781" s="149">
        <f t="shared" si="357"/>
        <v>0.15421989277537335</v>
      </c>
      <c r="S781" s="173">
        <f t="shared" si="358"/>
        <v>0</v>
      </c>
      <c r="T781" s="149">
        <v>0</v>
      </c>
      <c r="U781" s="97"/>
      <c r="V781" s="149">
        <f>1/PI()*ATAN('Exhibit4_Impact-Test'!$Y$25*S_RDY_SP)+'Exhibit4_Impact-Test'!$Y$26</f>
        <v>0.59523246714656719</v>
      </c>
      <c r="W781" s="172">
        <f t="shared" si="359"/>
        <v>0.59566630026119516</v>
      </c>
      <c r="X781" s="149">
        <f>1/PI()*ATAN('Exhibit4_Impact-Test'!$Y$25*S_RS_SP)+'Exhibit4_Impact-Test'!$Y$26</f>
        <v>0.5</v>
      </c>
      <c r="Y781" s="172">
        <f t="shared" si="360"/>
        <v>0.5004502408601228</v>
      </c>
      <c r="Z781" s="149">
        <f>1/PI()*ATAN('Exhibit4_Impact-Test'!$Y$25*S_5050_SP)+'Exhibit4_Impact-Test'!$Y$26</f>
        <v>0.5</v>
      </c>
      <c r="AA781" s="149">
        <f t="shared" si="361"/>
        <v>0.5004502408601228</v>
      </c>
      <c r="AB781" s="195">
        <f>VLOOKUP(_xlfn.NUMBERVALUE(LEFT(A781,4)),Transactioncosts!$C:$G,5,FALSE)</f>
        <v>90</v>
      </c>
      <c r="AC781" s="174"/>
      <c r="AD781" s="175">
        <f t="shared" si="362"/>
        <v>1.0022730754849805</v>
      </c>
      <c r="AE781" s="149">
        <f t="shared" si="363"/>
        <v>1.002101204915244</v>
      </c>
      <c r="AF781" s="149">
        <f t="shared" si="364"/>
        <v>1.002101204915244</v>
      </c>
      <c r="AG781" s="176">
        <f t="shared" si="365"/>
        <v>1.0022127683237301</v>
      </c>
      <c r="AH781" s="149">
        <f t="shared" si="366"/>
        <v>0.99897862861865205</v>
      </c>
      <c r="AI781" s="149">
        <f t="shared" si="367"/>
        <v>1.0020971527475029</v>
      </c>
      <c r="AJ781" s="97"/>
      <c r="AK781" s="171">
        <f t="shared" si="368"/>
        <v>2.270495957135034E-3</v>
      </c>
      <c r="AL781" s="149">
        <f t="shared" si="369"/>
        <v>2.0990004716478017E-3</v>
      </c>
      <c r="AM781" s="149">
        <f t="shared" si="370"/>
        <v>2.0990004716478017E-3</v>
      </c>
      <c r="AN781" s="149">
        <f t="shared" si="375"/>
        <v>3.7937275613299661</v>
      </c>
      <c r="AO781" s="149">
        <f t="shared" si="375"/>
        <v>11.419249869039596</v>
      </c>
      <c r="AP781" s="149">
        <f t="shared" si="375"/>
        <v>3.5679079917845211</v>
      </c>
      <c r="AQ781" s="97"/>
      <c r="AR781" s="171">
        <f t="shared" si="371"/>
        <v>2.210323757411248E-3</v>
      </c>
      <c r="AS781" s="149">
        <f t="shared" si="372"/>
        <v>-1.0218933365342578E-3</v>
      </c>
      <c r="AT781" s="149">
        <f t="shared" si="373"/>
        <v>2.0949567923127265E-3</v>
      </c>
      <c r="AU781" s="175">
        <f t="shared" si="376"/>
        <v>3.7050002475272716</v>
      </c>
      <c r="AV781" s="149">
        <f t="shared" si="377"/>
        <v>9.8896075379535269</v>
      </c>
      <c r="AW781" s="149">
        <f t="shared" si="378"/>
        <v>3.5224639531986979</v>
      </c>
    </row>
    <row r="782" spans="1:49" ht="15" x14ac:dyDescent="0.25">
      <c r="A782" s="130">
        <v>1936.01</v>
      </c>
      <c r="B782" s="138"/>
      <c r="C782" s="166">
        <f>raw_Data!B788</f>
        <v>13.76</v>
      </c>
      <c r="D782" s="167">
        <f>raw_Data!J788</f>
        <v>0.04</v>
      </c>
      <c r="E782" s="167">
        <f>raw_Data!L788</f>
        <v>2.18195680041533E-3</v>
      </c>
      <c r="F782" s="168">
        <f t="shared" si="353"/>
        <v>13.04</v>
      </c>
      <c r="G782" s="167">
        <f>raw_Data!K788</f>
        <v>3.0674846625766872E-3</v>
      </c>
      <c r="H782" s="167">
        <f t="shared" si="354"/>
        <v>5.5214723926380493E-2</v>
      </c>
      <c r="I782" s="165"/>
      <c r="J782" s="167">
        <f t="shared" si="355"/>
        <v>0.99900673960374209</v>
      </c>
      <c r="K782" s="167">
        <f t="shared" si="374"/>
        <v>1.1886964041574188E-3</v>
      </c>
      <c r="L782" s="93"/>
      <c r="M782" s="171">
        <f t="shared" si="350"/>
        <v>1.0011886964041574</v>
      </c>
      <c r="N782" s="172">
        <f t="shared" si="356"/>
        <v>1.0582822085889569</v>
      </c>
      <c r="O782" s="170">
        <f t="shared" si="351"/>
        <v>781</v>
      </c>
      <c r="P782" s="170">
        <f t="shared" si="352"/>
        <v>783</v>
      </c>
      <c r="Q782" s="169"/>
      <c r="R782" s="149">
        <f t="shared" si="357"/>
        <v>0.1665806501205262</v>
      </c>
      <c r="S782" s="173">
        <f t="shared" si="358"/>
        <v>0.96182556465762681</v>
      </c>
      <c r="T782" s="149">
        <v>0</v>
      </c>
      <c r="U782" s="97"/>
      <c r="V782" s="149">
        <f>1/PI()*ATAN('Exhibit4_Impact-Test'!$Y$25*S_RDY_SP)+'Exhibit4_Impact-Test'!$Y$26</f>
        <v>0.60236709595567195</v>
      </c>
      <c r="W782" s="172">
        <f t="shared" si="359"/>
        <v>0.61557234762453872</v>
      </c>
      <c r="X782" s="149">
        <f>1/PI()*ATAN('Exhibit4_Impact-Test'!$Y$25*S_RS_SP)+'Exhibit4_Impact-Test'!$Y$26</f>
        <v>0.84740316270367477</v>
      </c>
      <c r="Y782" s="172">
        <f t="shared" si="360"/>
        <v>0.85443730254327399</v>
      </c>
      <c r="Z782" s="149">
        <f>1/PI()*ATAN('Exhibit4_Impact-Test'!$Y$25*S_5050_SP)+'Exhibit4_Impact-Test'!$Y$26</f>
        <v>0.5</v>
      </c>
      <c r="AA782" s="149">
        <f t="shared" si="361"/>
        <v>0.51386120873239294</v>
      </c>
      <c r="AB782" s="195">
        <f>VLOOKUP(_xlfn.NUMBERVALUE(LEFT(A782,4)),Transactioncosts!$C:$G,5,FALSE)</f>
        <v>90.2</v>
      </c>
      <c r="AC782" s="174"/>
      <c r="AD782" s="175">
        <f t="shared" si="362"/>
        <v>1.035579949536825</v>
      </c>
      <c r="AE782" s="149">
        <f t="shared" si="363"/>
        <v>1.0495699191994172</v>
      </c>
      <c r="AF782" s="149">
        <f t="shared" si="364"/>
        <v>1.0297354524965572</v>
      </c>
      <c r="AG782" s="176">
        <f t="shared" si="365"/>
        <v>1.0353877465058905</v>
      </c>
      <c r="AH782" s="149">
        <f t="shared" si="366"/>
        <v>1.049508376066373</v>
      </c>
      <c r="AI782" s="149">
        <f t="shared" si="367"/>
        <v>1.0296104243937909</v>
      </c>
      <c r="AJ782" s="97"/>
      <c r="AK782" s="171">
        <f t="shared" si="368"/>
        <v>3.4961607503513105E-2</v>
      </c>
      <c r="AL782" s="149">
        <f t="shared" si="369"/>
        <v>4.8380479497666252E-2</v>
      </c>
      <c r="AM782" s="149">
        <f t="shared" si="370"/>
        <v>2.9301927015576091E-2</v>
      </c>
      <c r="AN782" s="149">
        <f t="shared" si="375"/>
        <v>3.8286891688334794</v>
      </c>
      <c r="AO782" s="149">
        <f t="shared" si="375"/>
        <v>11.467630348537263</v>
      </c>
      <c r="AP782" s="149">
        <f t="shared" si="375"/>
        <v>3.5972099188000972</v>
      </c>
      <c r="AQ782" s="97"/>
      <c r="AR782" s="171">
        <f t="shared" si="371"/>
        <v>3.4775990864631109E-2</v>
      </c>
      <c r="AS782" s="149">
        <f t="shared" si="372"/>
        <v>4.8321841253251431E-2</v>
      </c>
      <c r="AT782" s="149">
        <f t="shared" si="373"/>
        <v>2.9180501951119528E-2</v>
      </c>
      <c r="AU782" s="175">
        <f t="shared" si="376"/>
        <v>3.7397762383919027</v>
      </c>
      <c r="AV782" s="149">
        <f t="shared" si="377"/>
        <v>9.9379293792067784</v>
      </c>
      <c r="AW782" s="149">
        <f t="shared" si="378"/>
        <v>3.5516444551498174</v>
      </c>
    </row>
    <row r="783" spans="1:49" ht="15" x14ac:dyDescent="0.25">
      <c r="A783" s="130">
        <v>1936.02</v>
      </c>
      <c r="B783" s="138"/>
      <c r="C783" s="166">
        <f>raw_Data!B789</f>
        <v>14.55</v>
      </c>
      <c r="D783" s="167">
        <f>raw_Data!J789</f>
        <v>4.0833333333333333E-2</v>
      </c>
      <c r="E783" s="167">
        <f>raw_Data!L789</f>
        <v>2.1839907563538929E-3</v>
      </c>
      <c r="F783" s="168">
        <f t="shared" si="353"/>
        <v>13.76</v>
      </c>
      <c r="G783" s="167">
        <f>raw_Data!K789</f>
        <v>2.9675387596899225E-3</v>
      </c>
      <c r="H783" s="167">
        <f t="shared" si="354"/>
        <v>5.7412790697674465E-2</v>
      </c>
      <c r="I783" s="165"/>
      <c r="J783" s="167">
        <f t="shared" si="355"/>
        <v>1.0002129660165133</v>
      </c>
      <c r="K783" s="167">
        <f t="shared" si="374"/>
        <v>2.3969567728672203E-3</v>
      </c>
      <c r="L783" s="93"/>
      <c r="M783" s="171">
        <f t="shared" si="350"/>
        <v>1.0023969567728672</v>
      </c>
      <c r="N783" s="172">
        <f t="shared" si="356"/>
        <v>1.0603803294573644</v>
      </c>
      <c r="O783" s="170">
        <f t="shared" si="351"/>
        <v>782</v>
      </c>
      <c r="P783" s="170">
        <f t="shared" si="352"/>
        <v>784</v>
      </c>
      <c r="Q783" s="169"/>
      <c r="R783" s="149">
        <f t="shared" si="357"/>
        <v>0.15255512896461954</v>
      </c>
      <c r="S783" s="173">
        <f t="shared" si="358"/>
        <v>0.96338675987367395</v>
      </c>
      <c r="T783" s="149">
        <v>0</v>
      </c>
      <c r="U783" s="97"/>
      <c r="V783" s="149">
        <f>1/PI()*ATAN('Exhibit4_Impact-Test'!$Y$25*S_RDY_SP)+'Exhibit4_Impact-Test'!$Y$26</f>
        <v>0.59426380760963149</v>
      </c>
      <c r="W783" s="172">
        <f t="shared" si="359"/>
        <v>0.60774749696535868</v>
      </c>
      <c r="X783" s="149">
        <f>1/PI()*ATAN('Exhibit4_Impact-Test'!$Y$25*S_RS_SP)+'Exhibit4_Impact-Test'!$Y$26</f>
        <v>0.84761433879115633</v>
      </c>
      <c r="Y783" s="172">
        <f t="shared" si="360"/>
        <v>0.85473660525396911</v>
      </c>
      <c r="Z783" s="149">
        <f>1/PI()*ATAN('Exhibit4_Impact-Test'!$Y$25*S_5050_SP)+'Exhibit4_Impact-Test'!$Y$26</f>
        <v>0.5</v>
      </c>
      <c r="AA783" s="149">
        <f t="shared" si="361"/>
        <v>0.51405468565888246</v>
      </c>
      <c r="AB783" s="195">
        <f>VLOOKUP(_xlfn.NUMBERVALUE(LEFT(A783,4)),Transactioncosts!$C:$G,5,FALSE)</f>
        <v>90.2</v>
      </c>
      <c r="AC783" s="174"/>
      <c r="AD783" s="175">
        <f t="shared" si="362"/>
        <v>1.0368543766024048</v>
      </c>
      <c r="AE783" s="149">
        <f t="shared" si="363"/>
        <v>1.0515444948717185</v>
      </c>
      <c r="AF783" s="149">
        <f t="shared" si="364"/>
        <v>1.0313886431151158</v>
      </c>
      <c r="AG783" s="176">
        <f t="shared" si="365"/>
        <v>1.0366378075501412</v>
      </c>
      <c r="AH783" s="149">
        <f t="shared" si="366"/>
        <v>1.0514082684972099</v>
      </c>
      <c r="AI783" s="149">
        <f t="shared" si="367"/>
        <v>1.0312618698504727</v>
      </c>
      <c r="AJ783" s="97"/>
      <c r="AK783" s="171">
        <f t="shared" si="368"/>
        <v>3.6191491809277429E-2</v>
      </c>
      <c r="AL783" s="149">
        <f t="shared" si="369"/>
        <v>5.0260030882758266E-2</v>
      </c>
      <c r="AM783" s="149">
        <f t="shared" si="370"/>
        <v>3.0906091438860792E-2</v>
      </c>
      <c r="AN783" s="149">
        <f t="shared" si="375"/>
        <v>3.8648806606427568</v>
      </c>
      <c r="AO783" s="149">
        <f t="shared" si="375"/>
        <v>11.51789037942002</v>
      </c>
      <c r="AP783" s="149">
        <f t="shared" si="375"/>
        <v>3.628116010238958</v>
      </c>
      <c r="AQ783" s="97"/>
      <c r="AR783" s="171">
        <f t="shared" si="371"/>
        <v>3.5982598759468742E-2</v>
      </c>
      <c r="AS783" s="149">
        <f t="shared" si="372"/>
        <v>5.0130473645836865E-2</v>
      </c>
      <c r="AT783" s="149">
        <f t="shared" si="373"/>
        <v>3.0783168758546506E-2</v>
      </c>
      <c r="AU783" s="175">
        <f t="shared" si="376"/>
        <v>3.7757588371513715</v>
      </c>
      <c r="AV783" s="149">
        <f t="shared" si="377"/>
        <v>9.988059852852615</v>
      </c>
      <c r="AW783" s="149">
        <f t="shared" si="378"/>
        <v>3.5824276239083641</v>
      </c>
    </row>
    <row r="784" spans="1:49" ht="15" x14ac:dyDescent="0.25">
      <c r="A784" s="130">
        <v>1936.03</v>
      </c>
      <c r="B784" s="138"/>
      <c r="C784" s="166">
        <f>raw_Data!B790</f>
        <v>14.86</v>
      </c>
      <c r="D784" s="167">
        <f>raw_Data!J790</f>
        <v>4.1666666666666664E-2</v>
      </c>
      <c r="E784" s="167">
        <f>raw_Data!L790</f>
        <v>2.1860246668861105E-3</v>
      </c>
      <c r="F784" s="168">
        <f t="shared" si="353"/>
        <v>14.55</v>
      </c>
      <c r="G784" s="167">
        <f>raw_Data!K790</f>
        <v>2.8636884306987398E-3</v>
      </c>
      <c r="H784" s="167">
        <f t="shared" si="354"/>
        <v>2.130584192439855E-2</v>
      </c>
      <c r="I784" s="165"/>
      <c r="J784" s="167">
        <f t="shared" si="355"/>
        <v>1.0002129364419292</v>
      </c>
      <c r="K784" s="167">
        <f t="shared" si="374"/>
        <v>2.3989611088153229E-3</v>
      </c>
      <c r="L784" s="93"/>
      <c r="M784" s="171">
        <f t="shared" si="350"/>
        <v>1.0023989611088153</v>
      </c>
      <c r="N784" s="172">
        <f t="shared" si="356"/>
        <v>1.0241695303550973</v>
      </c>
      <c r="O784" s="170">
        <f t="shared" si="351"/>
        <v>783</v>
      </c>
      <c r="P784" s="170">
        <f t="shared" si="352"/>
        <v>785</v>
      </c>
      <c r="Q784" s="169"/>
      <c r="R784" s="149">
        <f t="shared" si="357"/>
        <v>0.13465548208536723</v>
      </c>
      <c r="S784" s="173">
        <f t="shared" si="358"/>
        <v>0.90702399689106961</v>
      </c>
      <c r="T784" s="149">
        <v>0</v>
      </c>
      <c r="U784" s="97"/>
      <c r="V784" s="149">
        <f>1/PI()*ATAN('Exhibit4_Impact-Test'!$Y$25*S_RDY_SP)+'Exhibit4_Impact-Test'!$Y$26</f>
        <v>0.58373762420886288</v>
      </c>
      <c r="W784" s="172">
        <f t="shared" si="359"/>
        <v>0.58894888365387088</v>
      </c>
      <c r="X784" s="149">
        <f>1/PI()*ATAN('Exhibit4_Impact-Test'!$Y$25*S_RS_SP)+'Exhibit4_Impact-Test'!$Y$26</f>
        <v>0.83963390298028018</v>
      </c>
      <c r="Y784" s="172">
        <f t="shared" si="360"/>
        <v>0.84250589641156204</v>
      </c>
      <c r="Z784" s="149">
        <f>1/PI()*ATAN('Exhibit4_Impact-Test'!$Y$25*S_5050_SP)+'Exhibit4_Impact-Test'!$Y$26</f>
        <v>0.5</v>
      </c>
      <c r="AA784" s="149">
        <f t="shared" si="361"/>
        <v>0.50537128879136872</v>
      </c>
      <c r="AB784" s="195">
        <f>VLOOKUP(_xlfn.NUMBERVALUE(LEFT(A784,4)),Transactioncosts!$C:$G,5,FALSE)</f>
        <v>90.2</v>
      </c>
      <c r="AC784" s="174"/>
      <c r="AD784" s="175">
        <f t="shared" si="362"/>
        <v>1.0151072614783145</v>
      </c>
      <c r="AE784" s="149">
        <f t="shared" si="363"/>
        <v>1.0206782691351735</v>
      </c>
      <c r="AF784" s="149">
        <f t="shared" si="364"/>
        <v>1.0132842457319562</v>
      </c>
      <c r="AG784" s="176">
        <f t="shared" si="365"/>
        <v>1.0150884876229287</v>
      </c>
      <c r="AH784" s="149">
        <f t="shared" si="366"/>
        <v>1.0194586215324022</v>
      </c>
      <c r="AI784" s="149">
        <f t="shared" si="367"/>
        <v>1.013235796707058</v>
      </c>
      <c r="AJ784" s="97"/>
      <c r="AK784" s="171">
        <f t="shared" si="368"/>
        <v>1.4994283243715108E-2</v>
      </c>
      <c r="AL784" s="149">
        <f t="shared" si="369"/>
        <v>2.0467376042132349E-2</v>
      </c>
      <c r="AM784" s="149">
        <f t="shared" si="370"/>
        <v>1.3196783864797682E-2</v>
      </c>
      <c r="AN784" s="149">
        <f t="shared" si="375"/>
        <v>3.8798749438864721</v>
      </c>
      <c r="AO784" s="149">
        <f t="shared" si="375"/>
        <v>11.538357755462153</v>
      </c>
      <c r="AP784" s="149">
        <f t="shared" si="375"/>
        <v>3.6413127941037557</v>
      </c>
      <c r="AQ784" s="97"/>
      <c r="AR784" s="171">
        <f t="shared" si="371"/>
        <v>1.4975788617869603E-2</v>
      </c>
      <c r="AS784" s="149">
        <f t="shared" si="372"/>
        <v>1.9271723188003128E-2</v>
      </c>
      <c r="AT784" s="149">
        <f t="shared" si="373"/>
        <v>1.3148968867765507E-2</v>
      </c>
      <c r="AU784" s="175">
        <f t="shared" si="376"/>
        <v>3.7907346257692409</v>
      </c>
      <c r="AV784" s="149">
        <f t="shared" si="377"/>
        <v>10.007331576040619</v>
      </c>
      <c r="AW784" s="149">
        <f t="shared" si="378"/>
        <v>3.5955765927761294</v>
      </c>
    </row>
    <row r="785" spans="1:49" ht="15" x14ac:dyDescent="0.25">
      <c r="A785" s="130">
        <v>1936.04</v>
      </c>
      <c r="B785" s="138"/>
      <c r="C785" s="166">
        <f>raw_Data!B791</f>
        <v>14.88</v>
      </c>
      <c r="D785" s="167">
        <f>raw_Data!J791</f>
        <v>4.3055583333333335E-2</v>
      </c>
      <c r="E785" s="167">
        <f>raw_Data!L791</f>
        <v>2.1880585320137591E-3</v>
      </c>
      <c r="F785" s="168">
        <f t="shared" si="353"/>
        <v>14.86</v>
      </c>
      <c r="G785" s="167">
        <f>raw_Data!K791</f>
        <v>2.8974147599820548E-3</v>
      </c>
      <c r="H785" s="167">
        <f t="shared" si="354"/>
        <v>1.3458950201885589E-3</v>
      </c>
      <c r="I785" s="165"/>
      <c r="J785" s="167">
        <f t="shared" si="355"/>
        <v>1.0002129068731678</v>
      </c>
      <c r="K785" s="167">
        <f t="shared" si="374"/>
        <v>2.4009654051815321E-3</v>
      </c>
      <c r="L785" s="93"/>
      <c r="M785" s="171">
        <f t="shared" si="350"/>
        <v>1.0024009654051815</v>
      </c>
      <c r="N785" s="172">
        <f t="shared" si="356"/>
        <v>1.0042433097801706</v>
      </c>
      <c r="O785" s="170">
        <f t="shared" si="351"/>
        <v>784</v>
      </c>
      <c r="P785" s="170">
        <f t="shared" si="352"/>
        <v>786</v>
      </c>
      <c r="Q785" s="169"/>
      <c r="R785" s="149">
        <f t="shared" si="357"/>
        <v>0.13994267136064245</v>
      </c>
      <c r="S785" s="173">
        <f t="shared" si="358"/>
        <v>0.38106614516574788</v>
      </c>
      <c r="T785" s="149">
        <v>0</v>
      </c>
      <c r="U785" s="97"/>
      <c r="V785" s="149">
        <f>1/PI()*ATAN('Exhibit4_Impact-Test'!$Y$25*S_RDY_SP)+'Exhibit4_Impact-Test'!$Y$26</f>
        <v>0.58686752496363537</v>
      </c>
      <c r="W785" s="172">
        <f t="shared" si="359"/>
        <v>0.58731265875286265</v>
      </c>
      <c r="X785" s="149">
        <f>1/PI()*ATAN('Exhibit4_Impact-Test'!$Y$25*S_RS_SP)+'Exhibit4_Impact-Test'!$Y$26</f>
        <v>0.7072899759269522</v>
      </c>
      <c r="Y785" s="172">
        <f t="shared" si="360"/>
        <v>0.70766999049010992</v>
      </c>
      <c r="Z785" s="149">
        <f>1/PI()*ATAN('Exhibit4_Impact-Test'!$Y$25*S_5050_SP)+'Exhibit4_Impact-Test'!$Y$26</f>
        <v>0.5</v>
      </c>
      <c r="AA785" s="149">
        <f t="shared" si="361"/>
        <v>0.50045906102984261</v>
      </c>
      <c r="AB785" s="195">
        <f>VLOOKUP(_xlfn.NUMBERVALUE(LEFT(A785,4)),Transactioncosts!$C:$G,5,FALSE)</f>
        <v>90.2</v>
      </c>
      <c r="AC785" s="174"/>
      <c r="AD785" s="175">
        <f t="shared" si="362"/>
        <v>1.003482177488662</v>
      </c>
      <c r="AE785" s="149">
        <f t="shared" si="363"/>
        <v>1.0037040371138168</v>
      </c>
      <c r="AF785" s="149">
        <f t="shared" si="364"/>
        <v>1.0033221375926762</v>
      </c>
      <c r="AG785" s="176">
        <f t="shared" si="365"/>
        <v>1.0034100086317221</v>
      </c>
      <c r="AH785" s="149">
        <f t="shared" si="366"/>
        <v>0.99869899852821786</v>
      </c>
      <c r="AI785" s="149">
        <f t="shared" si="367"/>
        <v>1.003317996862187</v>
      </c>
      <c r="AJ785" s="97"/>
      <c r="AK785" s="171">
        <f t="shared" si="368"/>
        <v>3.4761287464262635E-3</v>
      </c>
      <c r="AL785" s="149">
        <f t="shared" si="369"/>
        <v>3.6971940610884841E-3</v>
      </c>
      <c r="AM785" s="149">
        <f t="shared" si="370"/>
        <v>3.3166314849121773E-3</v>
      </c>
      <c r="AN785" s="149">
        <f t="shared" si="375"/>
        <v>3.8833510726328986</v>
      </c>
      <c r="AO785" s="149">
        <f t="shared" si="375"/>
        <v>11.542054949523241</v>
      </c>
      <c r="AP785" s="149">
        <f t="shared" si="375"/>
        <v>3.644629425588668</v>
      </c>
      <c r="AQ785" s="97"/>
      <c r="AR785" s="171">
        <f t="shared" si="371"/>
        <v>3.404207735950402E-3</v>
      </c>
      <c r="AS785" s="149">
        <f t="shared" si="372"/>
        <v>-1.3018485089410258E-3</v>
      </c>
      <c r="AT785" s="149">
        <f t="shared" si="373"/>
        <v>3.3125044564350104E-3</v>
      </c>
      <c r="AU785" s="175">
        <f t="shared" si="376"/>
        <v>3.7941388335051913</v>
      </c>
      <c r="AV785" s="149">
        <f t="shared" si="377"/>
        <v>10.006029727531677</v>
      </c>
      <c r="AW785" s="149">
        <f t="shared" si="378"/>
        <v>3.5988890972325644</v>
      </c>
    </row>
    <row r="786" spans="1:49" ht="15" x14ac:dyDescent="0.25">
      <c r="A786" s="130">
        <v>1936.05</v>
      </c>
      <c r="B786" s="138"/>
      <c r="C786" s="166">
        <f>raw_Data!B792</f>
        <v>14.09</v>
      </c>
      <c r="D786" s="167">
        <f>raw_Data!J792</f>
        <v>4.444441666666666E-2</v>
      </c>
      <c r="E786" s="167">
        <f>raw_Data!L792</f>
        <v>2.1900923517390591E-3</v>
      </c>
      <c r="F786" s="168">
        <f t="shared" si="353"/>
        <v>14.88</v>
      </c>
      <c r="G786" s="167">
        <f>raw_Data!K792</f>
        <v>2.9868559587813612E-3</v>
      </c>
      <c r="H786" s="167">
        <f t="shared" si="354"/>
        <v>-5.3091397849462374E-2</v>
      </c>
      <c r="I786" s="165"/>
      <c r="J786" s="167">
        <f t="shared" si="355"/>
        <v>1.0002128773102741</v>
      </c>
      <c r="K786" s="167">
        <f t="shared" si="374"/>
        <v>2.4029696620131435E-3</v>
      </c>
      <c r="L786" s="93"/>
      <c r="M786" s="171">
        <f t="shared" si="350"/>
        <v>1.0024029696620131</v>
      </c>
      <c r="N786" s="172">
        <f t="shared" si="356"/>
        <v>0.94989545810931886</v>
      </c>
      <c r="O786" s="170">
        <f t="shared" si="351"/>
        <v>785</v>
      </c>
      <c r="P786" s="170">
        <f t="shared" si="352"/>
        <v>787</v>
      </c>
      <c r="Q786" s="169"/>
      <c r="R786" s="149">
        <f t="shared" si="357"/>
        <v>0.15435954124236509</v>
      </c>
      <c r="S786" s="173">
        <f t="shared" si="358"/>
        <v>-0.96041823354929068</v>
      </c>
      <c r="T786" s="149">
        <v>0</v>
      </c>
      <c r="U786" s="97"/>
      <c r="V786" s="149">
        <f>1/PI()*ATAN('Exhibit4_Impact-Test'!$Y$25*S_RDY_SP)+'Exhibit4_Impact-Test'!$Y$26</f>
        <v>0.59531364067523607</v>
      </c>
      <c r="W786" s="172">
        <f t="shared" si="359"/>
        <v>0.58228791380999234</v>
      </c>
      <c r="X786" s="149">
        <f>1/PI()*ATAN('Exhibit4_Impact-Test'!$Y$25*S_RS_SP)+'Exhibit4_Impact-Test'!$Y$26</f>
        <v>0.15278766392702964</v>
      </c>
      <c r="Y786" s="172">
        <f t="shared" si="360"/>
        <v>0.14595249248302891</v>
      </c>
      <c r="Z786" s="149">
        <f>1/PI()*ATAN('Exhibit4_Impact-Test'!$Y$25*S_5050_SP)+'Exhibit4_Impact-Test'!$Y$26</f>
        <v>0.5</v>
      </c>
      <c r="AA786" s="149">
        <f t="shared" si="361"/>
        <v>0.48655238594525868</v>
      </c>
      <c r="AB786" s="195">
        <f>VLOOKUP(_xlfn.NUMBERVALUE(LEFT(A786,4)),Transactioncosts!$C:$G,5,FALSE)</f>
        <v>90.2</v>
      </c>
      <c r="AC786" s="174"/>
      <c r="AD786" s="175">
        <f t="shared" si="362"/>
        <v>0.97114453179678173</v>
      </c>
      <c r="AE786" s="149">
        <f t="shared" si="363"/>
        <v>0.99438046963325555</v>
      </c>
      <c r="AF786" s="149">
        <f t="shared" si="364"/>
        <v>0.976149213885666</v>
      </c>
      <c r="AG786" s="176">
        <f t="shared" si="365"/>
        <v>0.97081780986533162</v>
      </c>
      <c r="AH786" s="149">
        <f t="shared" si="366"/>
        <v>0.98806662206350182</v>
      </c>
      <c r="AI786" s="149">
        <f t="shared" si="367"/>
        <v>0.97602791640689224</v>
      </c>
      <c r="AJ786" s="97"/>
      <c r="AK786" s="171">
        <f t="shared" si="368"/>
        <v>-2.9279973367242997E-2</v>
      </c>
      <c r="AL786" s="149">
        <f t="shared" si="369"/>
        <v>-5.6353793312296299E-3</v>
      </c>
      <c r="AM786" s="149">
        <f t="shared" si="370"/>
        <v>-2.4139821174895767E-2</v>
      </c>
      <c r="AN786" s="149">
        <f t="shared" si="375"/>
        <v>3.8540710992656555</v>
      </c>
      <c r="AO786" s="149">
        <f t="shared" si="375"/>
        <v>11.536419570192011</v>
      </c>
      <c r="AP786" s="149">
        <f t="shared" si="375"/>
        <v>3.6204896044137724</v>
      </c>
      <c r="AQ786" s="97"/>
      <c r="AR786" s="171">
        <f t="shared" si="371"/>
        <v>-2.9616459742414596E-2</v>
      </c>
      <c r="AS786" s="149">
        <f t="shared" si="372"/>
        <v>-1.2005152269290827E-2</v>
      </c>
      <c r="AT786" s="149">
        <f t="shared" si="373"/>
        <v>-2.4264090102184842E-2</v>
      </c>
      <c r="AU786" s="175">
        <f t="shared" si="376"/>
        <v>3.7645223737627767</v>
      </c>
      <c r="AV786" s="149">
        <f t="shared" si="377"/>
        <v>9.9940245752623866</v>
      </c>
      <c r="AW786" s="149">
        <f t="shared" si="378"/>
        <v>3.5746250071303796</v>
      </c>
    </row>
    <row r="787" spans="1:49" ht="15" x14ac:dyDescent="0.25">
      <c r="A787" s="130">
        <v>1936.06</v>
      </c>
      <c r="B787" s="138"/>
      <c r="C787" s="166">
        <f>raw_Data!B793</f>
        <v>14.69</v>
      </c>
      <c r="D787" s="167">
        <f>raw_Data!J793</f>
        <v>4.5833333333333337E-2</v>
      </c>
      <c r="E787" s="167">
        <f>raw_Data!L793</f>
        <v>2.192126126064009E-3</v>
      </c>
      <c r="F787" s="168">
        <f t="shared" si="353"/>
        <v>14.09</v>
      </c>
      <c r="G787" s="167">
        <f>raw_Data!K793</f>
        <v>3.2528980364324583E-3</v>
      </c>
      <c r="H787" s="167">
        <f t="shared" si="354"/>
        <v>4.2583392476933879E-2</v>
      </c>
      <c r="I787" s="165"/>
      <c r="J787" s="167">
        <f t="shared" si="355"/>
        <v>1.0002128477532231</v>
      </c>
      <c r="K787" s="167">
        <f t="shared" si="374"/>
        <v>2.4049738792870645E-3</v>
      </c>
      <c r="L787" s="93"/>
      <c r="M787" s="171">
        <f t="shared" si="350"/>
        <v>1.0024049738792871</v>
      </c>
      <c r="N787" s="172">
        <f t="shared" si="356"/>
        <v>1.0458362905133665</v>
      </c>
      <c r="O787" s="170">
        <f t="shared" si="351"/>
        <v>786</v>
      </c>
      <c r="P787" s="170">
        <f t="shared" si="352"/>
        <v>788</v>
      </c>
      <c r="Q787" s="169"/>
      <c r="R787" s="149">
        <f t="shared" si="357"/>
        <v>0.19526135614772439</v>
      </c>
      <c r="S787" s="173">
        <f t="shared" si="358"/>
        <v>0.95108505938013288</v>
      </c>
      <c r="T787" s="149">
        <v>0</v>
      </c>
      <c r="U787" s="97"/>
      <c r="V787" s="149">
        <f>1/PI()*ATAN('Exhibit4_Impact-Test'!$Y$25*S_RDY_SP)+'Exhibit4_Impact-Test'!$Y$26</f>
        <v>0.61850985742973841</v>
      </c>
      <c r="W787" s="172">
        <f t="shared" si="359"/>
        <v>0.62846630954510885</v>
      </c>
      <c r="X787" s="149">
        <f>1/PI()*ATAN('Exhibit4_Impact-Test'!$Y$25*S_RS_SP)+'Exhibit4_Impact-Test'!$Y$26</f>
        <v>0.84593559334264734</v>
      </c>
      <c r="Y787" s="172">
        <f t="shared" si="360"/>
        <v>0.85138270688336637</v>
      </c>
      <c r="Z787" s="149">
        <f>1/PI()*ATAN('Exhibit4_Impact-Test'!$Y$25*S_5050_SP)+'Exhibit4_Impact-Test'!$Y$26</f>
        <v>0.5</v>
      </c>
      <c r="AA787" s="149">
        <f t="shared" si="361"/>
        <v>0.51060209980852955</v>
      </c>
      <c r="AB787" s="195">
        <f>VLOOKUP(_xlfn.NUMBERVALUE(LEFT(A787,4)),Transactioncosts!$C:$G,5,FALSE)</f>
        <v>90.2</v>
      </c>
      <c r="AC787" s="174"/>
      <c r="AD787" s="175">
        <f t="shared" si="362"/>
        <v>1.0292676713386173</v>
      </c>
      <c r="AE787" s="149">
        <f t="shared" si="363"/>
        <v>1.0391450704857894</v>
      </c>
      <c r="AF787" s="149">
        <f t="shared" si="364"/>
        <v>1.0241206321963268</v>
      </c>
      <c r="AG787" s="176">
        <f t="shared" si="365"/>
        <v>1.0291612534843897</v>
      </c>
      <c r="AH787" s="149">
        <f t="shared" si="366"/>
        <v>1.0391122002769546</v>
      </c>
      <c r="AI787" s="149">
        <f t="shared" si="367"/>
        <v>1.0240250012560539</v>
      </c>
      <c r="AJ787" s="97"/>
      <c r="AK787" s="171">
        <f t="shared" si="368"/>
        <v>2.8847550661725136E-2</v>
      </c>
      <c r="AL787" s="149">
        <f t="shared" si="369"/>
        <v>3.8398327477043193E-2</v>
      </c>
      <c r="AM787" s="149">
        <f t="shared" si="370"/>
        <v>2.3834324558091528E-2</v>
      </c>
      <c r="AN787" s="149">
        <f t="shared" si="375"/>
        <v>3.8829186499273805</v>
      </c>
      <c r="AO787" s="149">
        <f t="shared" si="375"/>
        <v>11.574817897669055</v>
      </c>
      <c r="AP787" s="149">
        <f t="shared" si="375"/>
        <v>3.6443239289718639</v>
      </c>
      <c r="AQ787" s="97"/>
      <c r="AR787" s="171">
        <f t="shared" si="371"/>
        <v>2.8744153499900314E-2</v>
      </c>
      <c r="AS787" s="149">
        <f t="shared" si="372"/>
        <v>3.8366695003720509E-2</v>
      </c>
      <c r="AT787" s="149">
        <f t="shared" si="373"/>
        <v>2.3740941608382849E-2</v>
      </c>
      <c r="AU787" s="175">
        <f t="shared" si="376"/>
        <v>3.7932665272626771</v>
      </c>
      <c r="AV787" s="149">
        <f t="shared" si="377"/>
        <v>10.032391270266107</v>
      </c>
      <c r="AW787" s="149">
        <f t="shared" si="378"/>
        <v>3.5983659487387625</v>
      </c>
    </row>
    <row r="788" spans="1:49" ht="15" x14ac:dyDescent="0.25">
      <c r="A788" s="130">
        <v>1936.07</v>
      </c>
      <c r="B788" s="138"/>
      <c r="C788" s="166">
        <f>raw_Data!B794</f>
        <v>15.56</v>
      </c>
      <c r="D788" s="167">
        <f>raw_Data!J794</f>
        <v>4.7499999999999994E-2</v>
      </c>
      <c r="E788" s="167">
        <f>raw_Data!L794</f>
        <v>2.1941598549910513E-3</v>
      </c>
      <c r="F788" s="168">
        <f t="shared" si="353"/>
        <v>14.69</v>
      </c>
      <c r="G788" s="167">
        <f>raw_Data!K794</f>
        <v>3.2334921715452686E-3</v>
      </c>
      <c r="H788" s="167">
        <f t="shared" si="354"/>
        <v>5.9223961878829279E-2</v>
      </c>
      <c r="I788" s="165"/>
      <c r="J788" s="167">
        <f t="shared" si="355"/>
        <v>1.0002128182020602</v>
      </c>
      <c r="K788" s="167">
        <f t="shared" si="374"/>
        <v>2.4069780570512567E-3</v>
      </c>
      <c r="L788" s="93"/>
      <c r="M788" s="171">
        <f t="shared" si="350"/>
        <v>1.0024069780570513</v>
      </c>
      <c r="N788" s="172">
        <f t="shared" si="356"/>
        <v>1.0624574540503744</v>
      </c>
      <c r="O788" s="170">
        <f t="shared" si="351"/>
        <v>787</v>
      </c>
      <c r="P788" s="170">
        <f t="shared" si="352"/>
        <v>789</v>
      </c>
      <c r="Q788" s="169"/>
      <c r="R788" s="149">
        <f t="shared" si="357"/>
        <v>0.19193499954468282</v>
      </c>
      <c r="S788" s="173">
        <f t="shared" si="358"/>
        <v>0.96430697237034446</v>
      </c>
      <c r="T788" s="149">
        <v>0</v>
      </c>
      <c r="U788" s="97"/>
      <c r="V788" s="149">
        <f>1/PI()*ATAN('Exhibit4_Impact-Test'!$Y$25*S_RDY_SP)+'Exhibit4_Impact-Test'!$Y$26</f>
        <v>0.61666832127154125</v>
      </c>
      <c r="W788" s="172">
        <f t="shared" si="359"/>
        <v>0.63032496969445662</v>
      </c>
      <c r="X788" s="149">
        <f>1/PI()*ATAN('Exhibit4_Impact-Test'!$Y$25*S_RS_SP)+'Exhibit4_Impact-Test'!$Y$26</f>
        <v>0.84773855956244093</v>
      </c>
      <c r="Y788" s="172">
        <f t="shared" si="360"/>
        <v>0.85509741777807391</v>
      </c>
      <c r="Z788" s="149">
        <f>1/PI()*ATAN('Exhibit4_Impact-Test'!$Y$25*S_5050_SP)+'Exhibit4_Impact-Test'!$Y$26</f>
        <v>0.5</v>
      </c>
      <c r="AA788" s="149">
        <f t="shared" si="361"/>
        <v>0.51454102144905345</v>
      </c>
      <c r="AB788" s="195">
        <f>VLOOKUP(_xlfn.NUMBERVALUE(LEFT(A788,4)),Transactioncosts!$C:$G,5,FALSE)</f>
        <v>90.2</v>
      </c>
      <c r="AC788" s="174"/>
      <c r="AD788" s="175">
        <f t="shared" si="362"/>
        <v>1.0394382042794108</v>
      </c>
      <c r="AE788" s="149">
        <f t="shared" si="363"/>
        <v>1.05331408207667</v>
      </c>
      <c r="AF788" s="149">
        <f t="shared" si="364"/>
        <v>1.0324322160537127</v>
      </c>
      <c r="AG788" s="176">
        <f t="shared" si="365"/>
        <v>1.0392566552621987</v>
      </c>
      <c r="AH788" s="149">
        <f t="shared" si="366"/>
        <v>1.0531662184461026</v>
      </c>
      <c r="AI788" s="149">
        <f t="shared" si="367"/>
        <v>1.0323010560402424</v>
      </c>
      <c r="AJ788" s="97"/>
      <c r="AK788" s="171">
        <f t="shared" si="368"/>
        <v>3.868037900620102E-2</v>
      </c>
      <c r="AL788" s="149">
        <f t="shared" si="369"/>
        <v>5.1941462254203104E-2</v>
      </c>
      <c r="AM788" s="149">
        <f t="shared" si="370"/>
        <v>3.1917393386800642E-2</v>
      </c>
      <c r="AN788" s="149">
        <f t="shared" si="375"/>
        <v>3.9215990289335814</v>
      </c>
      <c r="AO788" s="149">
        <f t="shared" si="375"/>
        <v>11.626759359923257</v>
      </c>
      <c r="AP788" s="149">
        <f t="shared" si="375"/>
        <v>3.6762413223586643</v>
      </c>
      <c r="AQ788" s="97"/>
      <c r="AR788" s="171">
        <f t="shared" si="371"/>
        <v>3.8505703038883933E-2</v>
      </c>
      <c r="AS788" s="149">
        <f t="shared" si="372"/>
        <v>5.1801072969979975E-2</v>
      </c>
      <c r="AT788" s="149">
        <f t="shared" si="373"/>
        <v>3.1790345486309594E-2</v>
      </c>
      <c r="AU788" s="175">
        <f t="shared" si="376"/>
        <v>3.8317722303015609</v>
      </c>
      <c r="AV788" s="149">
        <f t="shared" si="377"/>
        <v>10.084192343236086</v>
      </c>
      <c r="AW788" s="149">
        <f t="shared" si="378"/>
        <v>3.6301562942250722</v>
      </c>
    </row>
    <row r="789" spans="1:49" ht="15" x14ac:dyDescent="0.25">
      <c r="A789" s="130">
        <v>1936.08</v>
      </c>
      <c r="B789" s="138"/>
      <c r="C789" s="166">
        <f>raw_Data!B795</f>
        <v>15.87</v>
      </c>
      <c r="D789" s="167">
        <f>raw_Data!J795</f>
        <v>4.9166666666666664E-2</v>
      </c>
      <c r="E789" s="167">
        <f>raw_Data!L795</f>
        <v>2.1961935385221842E-3</v>
      </c>
      <c r="F789" s="168">
        <f t="shared" si="353"/>
        <v>15.56</v>
      </c>
      <c r="G789" s="167">
        <f>raw_Data!K795</f>
        <v>3.1598114824335903E-3</v>
      </c>
      <c r="H789" s="167">
        <f t="shared" si="354"/>
        <v>1.9922879177377784E-2</v>
      </c>
      <c r="I789" s="165"/>
      <c r="J789" s="167">
        <f t="shared" si="355"/>
        <v>1.0002127886567376</v>
      </c>
      <c r="K789" s="167">
        <f t="shared" si="374"/>
        <v>2.4089821952597568E-3</v>
      </c>
      <c r="L789" s="93"/>
      <c r="M789" s="171">
        <f t="shared" si="350"/>
        <v>1.0024089821952598</v>
      </c>
      <c r="N789" s="172">
        <f t="shared" si="356"/>
        <v>1.0230826906598114</v>
      </c>
      <c r="O789" s="170">
        <f t="shared" si="351"/>
        <v>788</v>
      </c>
      <c r="P789" s="170">
        <f t="shared" si="352"/>
        <v>790</v>
      </c>
      <c r="Q789" s="169"/>
      <c r="R789" s="149">
        <f t="shared" si="357"/>
        <v>0.18036174767925359</v>
      </c>
      <c r="S789" s="173">
        <f t="shared" si="358"/>
        <v>0.90079323675380574</v>
      </c>
      <c r="T789" s="149">
        <v>0</v>
      </c>
      <c r="U789" s="97"/>
      <c r="V789" s="149">
        <f>1/PI()*ATAN('Exhibit4_Impact-Test'!$Y$25*S_RDY_SP)+'Exhibit4_Impact-Test'!$Y$26</f>
        <v>0.61019758419421677</v>
      </c>
      <c r="W789" s="172">
        <f t="shared" si="359"/>
        <v>0.61504217470617217</v>
      </c>
      <c r="X789" s="149">
        <f>1/PI()*ATAN('Exhibit4_Impact-Test'!$Y$25*S_RS_SP)+'Exhibit4_Impact-Test'!$Y$26</f>
        <v>0.83870455407881694</v>
      </c>
      <c r="Y789" s="172">
        <f t="shared" si="360"/>
        <v>0.84144711689118135</v>
      </c>
      <c r="Z789" s="149">
        <f>1/PI()*ATAN('Exhibit4_Impact-Test'!$Y$25*S_5050_SP)+'Exhibit4_Impact-Test'!$Y$26</f>
        <v>0.5</v>
      </c>
      <c r="AA789" s="149">
        <f t="shared" si="361"/>
        <v>0.50510338026603951</v>
      </c>
      <c r="AB789" s="195">
        <f>VLOOKUP(_xlfn.NUMBERVALUE(LEFT(A789,4)),Transactioncosts!$C:$G,5,FALSE)</f>
        <v>90.2</v>
      </c>
      <c r="AC789" s="174"/>
      <c r="AD789" s="175">
        <f t="shared" si="362"/>
        <v>1.0150240291566646</v>
      </c>
      <c r="AE789" s="149">
        <f t="shared" si="363"/>
        <v>1.019748115634177</v>
      </c>
      <c r="AF789" s="149">
        <f t="shared" si="364"/>
        <v>1.0127458364275355</v>
      </c>
      <c r="AG789" s="176">
        <f t="shared" si="365"/>
        <v>1.0150113461865424</v>
      </c>
      <c r="AH789" s="149">
        <f t="shared" si="366"/>
        <v>1.0196333667111386</v>
      </c>
      <c r="AI789" s="149">
        <f t="shared" si="367"/>
        <v>1.0126998039375359</v>
      </c>
      <c r="AJ789" s="97"/>
      <c r="AK789" s="171">
        <f t="shared" si="368"/>
        <v>1.4912286259499792E-2</v>
      </c>
      <c r="AL789" s="149">
        <f t="shared" si="369"/>
        <v>1.955565134344053E-2</v>
      </c>
      <c r="AM789" s="149">
        <f t="shared" si="370"/>
        <v>1.2665291936976776E-2</v>
      </c>
      <c r="AN789" s="149">
        <f t="shared" si="375"/>
        <v>3.9365113151930813</v>
      </c>
      <c r="AO789" s="149">
        <f t="shared" si="375"/>
        <v>11.646315011266697</v>
      </c>
      <c r="AP789" s="149">
        <f t="shared" si="375"/>
        <v>3.6889066142956413</v>
      </c>
      <c r="AQ789" s="97"/>
      <c r="AR789" s="171">
        <f t="shared" si="371"/>
        <v>1.4899790940180386E-2</v>
      </c>
      <c r="AS789" s="149">
        <f t="shared" si="372"/>
        <v>1.9443118279712252E-2</v>
      </c>
      <c r="AT789" s="149">
        <f t="shared" si="373"/>
        <v>1.2619837752386369E-2</v>
      </c>
      <c r="AU789" s="175">
        <f t="shared" si="376"/>
        <v>3.8466720212417411</v>
      </c>
      <c r="AV789" s="149">
        <f t="shared" si="377"/>
        <v>10.103635461515799</v>
      </c>
      <c r="AW789" s="149">
        <f t="shared" si="378"/>
        <v>3.6427761319774588</v>
      </c>
    </row>
    <row r="790" spans="1:49" ht="15" x14ac:dyDescent="0.25">
      <c r="A790" s="130">
        <v>1936.09</v>
      </c>
      <c r="B790" s="138"/>
      <c r="C790" s="166">
        <f>raw_Data!B796</f>
        <v>16.05</v>
      </c>
      <c r="D790" s="167">
        <f>raw_Data!J796</f>
        <v>5.0833333333333335E-2</v>
      </c>
      <c r="E790" s="167">
        <f>raw_Data!L796</f>
        <v>2.1982271766594064E-3</v>
      </c>
      <c r="F790" s="168">
        <f t="shared" si="353"/>
        <v>15.87</v>
      </c>
      <c r="G790" s="167">
        <f>raw_Data!K796</f>
        <v>3.2031085906322203E-3</v>
      </c>
      <c r="H790" s="167">
        <f t="shared" si="354"/>
        <v>1.1342155009451904E-2</v>
      </c>
      <c r="I790" s="165"/>
      <c r="J790" s="167">
        <f t="shared" si="355"/>
        <v>1.0002127591172536</v>
      </c>
      <c r="K790" s="167">
        <f t="shared" si="374"/>
        <v>2.4109862939130089E-3</v>
      </c>
      <c r="L790" s="93"/>
      <c r="M790" s="171">
        <f t="shared" si="350"/>
        <v>1.002410986293913</v>
      </c>
      <c r="N790" s="172">
        <f t="shared" si="356"/>
        <v>1.014545263600084</v>
      </c>
      <c r="O790" s="170">
        <f t="shared" si="351"/>
        <v>789</v>
      </c>
      <c r="P790" s="170">
        <f t="shared" si="352"/>
        <v>791</v>
      </c>
      <c r="Q790" s="169"/>
      <c r="R790" s="149">
        <f t="shared" si="357"/>
        <v>0.18648985147044014</v>
      </c>
      <c r="S790" s="173">
        <f t="shared" si="358"/>
        <v>0.83777980521480755</v>
      </c>
      <c r="T790" s="149">
        <v>0</v>
      </c>
      <c r="U790" s="97"/>
      <c r="V790" s="149">
        <f>1/PI()*ATAN('Exhibit4_Impact-Test'!$Y$25*S_RDY_SP)+'Exhibit4_Impact-Test'!$Y$26</f>
        <v>0.61363608045759999</v>
      </c>
      <c r="W790" s="172">
        <f t="shared" si="359"/>
        <v>0.61648487729668455</v>
      </c>
      <c r="X790" s="149">
        <f>1/PI()*ATAN('Exhibit4_Impact-Test'!$Y$25*S_RS_SP)+'Exhibit4_Impact-Test'!$Y$26</f>
        <v>0.82872550679822854</v>
      </c>
      <c r="Y790" s="172">
        <f t="shared" si="360"/>
        <v>0.83042663266409589</v>
      </c>
      <c r="Z790" s="149">
        <f>1/PI()*ATAN('Exhibit4_Impact-Test'!$Y$25*S_5050_SP)+'Exhibit4_Impact-Test'!$Y$26</f>
        <v>0.5</v>
      </c>
      <c r="AA790" s="149">
        <f t="shared" si="361"/>
        <v>0.50300806656237806</v>
      </c>
      <c r="AB790" s="195">
        <f>VLOOKUP(_xlfn.NUMBERVALUE(LEFT(A790,4)),Transactioncosts!$C:$G,5,FALSE)</f>
        <v>90.2</v>
      </c>
      <c r="AC790" s="174"/>
      <c r="AD790" s="175">
        <f t="shared" si="362"/>
        <v>1.0098570166592573</v>
      </c>
      <c r="AE790" s="149">
        <f t="shared" si="363"/>
        <v>1.0124669714040997</v>
      </c>
      <c r="AF790" s="149">
        <f t="shared" si="364"/>
        <v>1.0084781249469985</v>
      </c>
      <c r="AG790" s="176">
        <f t="shared" si="365"/>
        <v>1.0097725474955896</v>
      </c>
      <c r="AH790" s="149">
        <f t="shared" si="366"/>
        <v>1.0123164551201038</v>
      </c>
      <c r="AI790" s="149">
        <f t="shared" si="367"/>
        <v>1.0084509921866058</v>
      </c>
      <c r="AJ790" s="97"/>
      <c r="AK790" s="171">
        <f t="shared" si="368"/>
        <v>9.8087531674188131E-3</v>
      </c>
      <c r="AL790" s="149">
        <f t="shared" si="369"/>
        <v>1.2389898631029034E-2</v>
      </c>
      <c r="AM790" s="149">
        <f t="shared" si="370"/>
        <v>8.4423874946803965E-3</v>
      </c>
      <c r="AN790" s="149">
        <f t="shared" si="375"/>
        <v>3.9463200683605</v>
      </c>
      <c r="AO790" s="149">
        <f t="shared" si="375"/>
        <v>11.658704909897727</v>
      </c>
      <c r="AP790" s="149">
        <f t="shared" si="375"/>
        <v>3.6973490017903217</v>
      </c>
      <c r="AQ790" s="97"/>
      <c r="AR790" s="171">
        <f t="shared" si="371"/>
        <v>9.7251049923117432E-3</v>
      </c>
      <c r="AS790" s="149">
        <f t="shared" si="372"/>
        <v>1.2241224671827875E-2</v>
      </c>
      <c r="AT790" s="149">
        <f t="shared" si="373"/>
        <v>8.4154824734143287E-3</v>
      </c>
      <c r="AU790" s="175">
        <f t="shared" si="376"/>
        <v>3.8563971262340528</v>
      </c>
      <c r="AV790" s="149">
        <f t="shared" si="377"/>
        <v>10.115876686187626</v>
      </c>
      <c r="AW790" s="149">
        <f t="shared" si="378"/>
        <v>3.6511916144508731</v>
      </c>
    </row>
    <row r="791" spans="1:49" ht="15" x14ac:dyDescent="0.25">
      <c r="A791" s="130">
        <v>1936.1</v>
      </c>
      <c r="B791" s="138"/>
      <c r="C791" s="166">
        <f>raw_Data!B797</f>
        <v>16.89</v>
      </c>
      <c r="D791" s="167">
        <f>raw_Data!J797</f>
        <v>5.3888916666666668E-2</v>
      </c>
      <c r="E791" s="167">
        <f>raw_Data!L797</f>
        <v>2.2002607694049381E-3</v>
      </c>
      <c r="F791" s="168">
        <f t="shared" si="353"/>
        <v>16.05</v>
      </c>
      <c r="G791" s="167">
        <f>raw_Data!K797</f>
        <v>3.3575649013499482E-3</v>
      </c>
      <c r="H791" s="167">
        <f t="shared" si="354"/>
        <v>5.2336448598130803E-2</v>
      </c>
      <c r="I791" s="165"/>
      <c r="J791" s="167">
        <f t="shared" si="355"/>
        <v>1.0002127295836301</v>
      </c>
      <c r="K791" s="167">
        <f t="shared" si="374"/>
        <v>2.4129903530349939E-3</v>
      </c>
      <c r="L791" s="93"/>
      <c r="M791" s="171">
        <f t="shared" si="350"/>
        <v>1.002412990353035</v>
      </c>
      <c r="N791" s="172">
        <f t="shared" si="356"/>
        <v>1.0556940134994808</v>
      </c>
      <c r="O791" s="170">
        <f t="shared" si="351"/>
        <v>790</v>
      </c>
      <c r="P791" s="170">
        <f t="shared" si="352"/>
        <v>792</v>
      </c>
      <c r="Q791" s="169"/>
      <c r="R791" s="149">
        <f t="shared" si="357"/>
        <v>0.2086719064378546</v>
      </c>
      <c r="S791" s="173">
        <f t="shared" si="358"/>
        <v>0.95969120297446453</v>
      </c>
      <c r="T791" s="149">
        <v>0</v>
      </c>
      <c r="U791" s="97"/>
      <c r="V791" s="149">
        <f>1/PI()*ATAN('Exhibit4_Impact-Test'!$Y$25*S_RDY_SP)+'Exhibit4_Impact-Test'!$Y$26</f>
        <v>0.62584952958800966</v>
      </c>
      <c r="W791" s="172">
        <f t="shared" si="359"/>
        <v>0.6378951759950876</v>
      </c>
      <c r="X791" s="149">
        <f>1/PI()*ATAN('Exhibit4_Impact-Test'!$Y$25*S_RS_SP)+'Exhibit4_Impact-Test'!$Y$26</f>
        <v>0.84711358210932652</v>
      </c>
      <c r="Y791" s="172">
        <f t="shared" si="360"/>
        <v>0.85370090794201969</v>
      </c>
      <c r="Z791" s="149">
        <f>1/PI()*ATAN('Exhibit4_Impact-Test'!$Y$25*S_5050_SP)+'Exhibit4_Impact-Test'!$Y$26</f>
        <v>0.5</v>
      </c>
      <c r="AA791" s="149">
        <f t="shared" si="361"/>
        <v>0.51294418197078928</v>
      </c>
      <c r="AB791" s="195">
        <f>VLOOKUP(_xlfn.NUMBERVALUE(LEFT(A791,4)),Transactioncosts!$C:$G,5,FALSE)</f>
        <v>90.2</v>
      </c>
      <c r="AC791" s="174"/>
      <c r="AD791" s="175">
        <f t="shared" si="362"/>
        <v>1.035758893625206</v>
      </c>
      <c r="AE791" s="149">
        <f t="shared" si="363"/>
        <v>1.0475480687290706</v>
      </c>
      <c r="AF791" s="149">
        <f t="shared" si="364"/>
        <v>1.0290535019262579</v>
      </c>
      <c r="AG791" s="176">
        <f t="shared" si="365"/>
        <v>1.0356577462451615</v>
      </c>
      <c r="AH791" s="149">
        <f t="shared" si="366"/>
        <v>1.0474471171511572</v>
      </c>
      <c r="AI791" s="149">
        <f t="shared" si="367"/>
        <v>1.0289367454048814</v>
      </c>
      <c r="AJ791" s="97"/>
      <c r="AK791" s="171">
        <f t="shared" si="368"/>
        <v>3.5134388590892358E-2</v>
      </c>
      <c r="AL791" s="149">
        <f t="shared" si="369"/>
        <v>4.6452260762787086E-2</v>
      </c>
      <c r="AM791" s="149">
        <f t="shared" si="370"/>
        <v>2.8639449597698669E-2</v>
      </c>
      <c r="AN791" s="149">
        <f t="shared" si="375"/>
        <v>3.9814544569513926</v>
      </c>
      <c r="AO791" s="149">
        <f t="shared" si="375"/>
        <v>11.705157170660515</v>
      </c>
      <c r="AP791" s="149">
        <f t="shared" si="375"/>
        <v>3.7259884513880204</v>
      </c>
      <c r="AQ791" s="97"/>
      <c r="AR791" s="171">
        <f t="shared" si="371"/>
        <v>3.5036728488933112E-2</v>
      </c>
      <c r="AS791" s="149">
        <f t="shared" si="372"/>
        <v>4.6355886719856708E-2</v>
      </c>
      <c r="AT791" s="149">
        <f t="shared" si="373"/>
        <v>2.8525983052701074E-2</v>
      </c>
      <c r="AU791" s="175">
        <f t="shared" si="376"/>
        <v>3.8914338547229859</v>
      </c>
      <c r="AV791" s="149">
        <f t="shared" si="377"/>
        <v>10.162232572907483</v>
      </c>
      <c r="AW791" s="149">
        <f t="shared" si="378"/>
        <v>3.6797175975035743</v>
      </c>
    </row>
    <row r="792" spans="1:49" ht="15" x14ac:dyDescent="0.25">
      <c r="A792" s="130">
        <v>1936.11</v>
      </c>
      <c r="B792" s="138"/>
      <c r="C792" s="166">
        <f>raw_Data!B798</f>
        <v>17.36</v>
      </c>
      <c r="D792" s="167">
        <f>raw_Data!J798</f>
        <v>5.6944416666666664E-2</v>
      </c>
      <c r="E792" s="167">
        <f>raw_Data!L798</f>
        <v>2.2022943167607778E-3</v>
      </c>
      <c r="F792" s="168">
        <f t="shared" si="353"/>
        <v>16.89</v>
      </c>
      <c r="G792" s="167">
        <f>raw_Data!K798</f>
        <v>3.371487073218867E-3</v>
      </c>
      <c r="H792" s="167">
        <f t="shared" si="354"/>
        <v>2.7827116637063387E-2</v>
      </c>
      <c r="I792" s="165"/>
      <c r="J792" s="167">
        <f t="shared" si="355"/>
        <v>1.0002127000558427</v>
      </c>
      <c r="K792" s="167">
        <f t="shared" si="374"/>
        <v>2.4149943726035072E-3</v>
      </c>
      <c r="L792" s="93"/>
      <c r="M792" s="171">
        <f t="shared" si="350"/>
        <v>1.0024149943726035</v>
      </c>
      <c r="N792" s="172">
        <f t="shared" si="356"/>
        <v>1.0311986037102823</v>
      </c>
      <c r="O792" s="170">
        <f t="shared" si="351"/>
        <v>791</v>
      </c>
      <c r="P792" s="170">
        <f t="shared" si="352"/>
        <v>793</v>
      </c>
      <c r="Q792" s="169"/>
      <c r="R792" s="149">
        <f t="shared" si="357"/>
        <v>0.2102080598217424</v>
      </c>
      <c r="S792" s="173">
        <f t="shared" si="358"/>
        <v>0.92672484381100262</v>
      </c>
      <c r="T792" s="149">
        <v>0</v>
      </c>
      <c r="U792" s="97"/>
      <c r="V792" s="149">
        <f>1/PI()*ATAN('Exhibit4_Impact-Test'!$Y$25*S_RDY_SP)+'Exhibit4_Impact-Test'!$Y$26</f>
        <v>0.62668149749790325</v>
      </c>
      <c r="W792" s="172">
        <f t="shared" si="359"/>
        <v>0.63328050418868265</v>
      </c>
      <c r="X792" s="149">
        <f>1/PI()*ATAN('Exhibit4_Impact-Test'!$Y$25*S_RS_SP)+'Exhibit4_Impact-Test'!$Y$26</f>
        <v>0.84250893699818441</v>
      </c>
      <c r="Y792" s="172">
        <f t="shared" si="360"/>
        <v>0.84622896953504756</v>
      </c>
      <c r="Z792" s="149">
        <f>1/PI()*ATAN('Exhibit4_Impact-Test'!$Y$25*S_5050_SP)+'Exhibit4_Impact-Test'!$Y$26</f>
        <v>0.5</v>
      </c>
      <c r="AA792" s="149">
        <f t="shared" si="361"/>
        <v>0.50707696126855506</v>
      </c>
      <c r="AB792" s="195">
        <f>VLOOKUP(_xlfn.NUMBERVALUE(LEFT(A792,4)),Transactioncosts!$C:$G,5,FALSE)</f>
        <v>90.2</v>
      </c>
      <c r="AC792" s="174"/>
      <c r="AD792" s="175">
        <f t="shared" si="362"/>
        <v>1.0204531497757348</v>
      </c>
      <c r="AE792" s="149">
        <f t="shared" si="363"/>
        <v>1.0266654424786621</v>
      </c>
      <c r="AF792" s="149">
        <f t="shared" si="364"/>
        <v>1.0168067990414429</v>
      </c>
      <c r="AG792" s="176">
        <f t="shared" si="365"/>
        <v>1.0204487614315489</v>
      </c>
      <c r="AH792" s="149">
        <f t="shared" si="366"/>
        <v>1.0205062657041015</v>
      </c>
      <c r="AI792" s="149">
        <f t="shared" si="367"/>
        <v>1.0167429648508006</v>
      </c>
      <c r="AJ792" s="97"/>
      <c r="AK792" s="171">
        <f t="shared" si="368"/>
        <v>2.0246793125945978E-2</v>
      </c>
      <c r="AL792" s="149">
        <f t="shared" si="369"/>
        <v>2.6316115925748965E-2</v>
      </c>
      <c r="AM792" s="149">
        <f t="shared" si="370"/>
        <v>1.6667127575553543E-2</v>
      </c>
      <c r="AN792" s="149">
        <f t="shared" si="375"/>
        <v>4.0017012500773381</v>
      </c>
      <c r="AO792" s="149">
        <f t="shared" si="375"/>
        <v>11.731473286586263</v>
      </c>
      <c r="AP792" s="149">
        <f t="shared" si="375"/>
        <v>3.742655578963574</v>
      </c>
      <c r="AQ792" s="97"/>
      <c r="AR792" s="171">
        <f t="shared" si="371"/>
        <v>2.0242492728987437E-2</v>
      </c>
      <c r="AS792" s="149">
        <f t="shared" si="372"/>
        <v>2.0298843086347832E-2</v>
      </c>
      <c r="AT792" s="149">
        <f t="shared" si="373"/>
        <v>1.660434652952588E-2</v>
      </c>
      <c r="AU792" s="175">
        <f t="shared" si="376"/>
        <v>3.9116763474519733</v>
      </c>
      <c r="AV792" s="149">
        <f t="shared" si="377"/>
        <v>10.18253141599383</v>
      </c>
      <c r="AW792" s="149">
        <f t="shared" si="378"/>
        <v>3.6963219440331003</v>
      </c>
    </row>
    <row r="793" spans="1:49" ht="15" x14ac:dyDescent="0.25">
      <c r="A793" s="130">
        <v>1936.12</v>
      </c>
      <c r="B793" s="138"/>
      <c r="C793" s="166">
        <f>raw_Data!B799</f>
        <v>17.059999999999999</v>
      </c>
      <c r="D793" s="167">
        <f>raw_Data!J799</f>
        <v>0.06</v>
      </c>
      <c r="E793" s="167">
        <f>raw_Data!L799</f>
        <v>2.204327818729146E-3</v>
      </c>
      <c r="F793" s="168">
        <f t="shared" si="353"/>
        <v>17.36</v>
      </c>
      <c r="G793" s="167">
        <f>raw_Data!K799</f>
        <v>3.4562211981566818E-3</v>
      </c>
      <c r="H793" s="167">
        <f t="shared" si="354"/>
        <v>-1.7281105990783474E-2</v>
      </c>
      <c r="I793" s="165"/>
      <c r="J793" s="167">
        <f t="shared" si="355"/>
        <v>1.0002126705339132</v>
      </c>
      <c r="K793" s="167">
        <f t="shared" si="374"/>
        <v>2.4169983526423078E-3</v>
      </c>
      <c r="L793" s="93"/>
      <c r="M793" s="171">
        <f t="shared" si="350"/>
        <v>1.0024169983526423</v>
      </c>
      <c r="N793" s="172">
        <f t="shared" si="356"/>
        <v>0.98617511520737311</v>
      </c>
      <c r="O793" s="170">
        <f t="shared" si="351"/>
        <v>792</v>
      </c>
      <c r="P793" s="170">
        <f t="shared" si="352"/>
        <v>794</v>
      </c>
      <c r="Q793" s="169"/>
      <c r="R793" s="149">
        <f t="shared" si="357"/>
        <v>0.22159997230549167</v>
      </c>
      <c r="S793" s="173">
        <f t="shared" si="358"/>
        <v>-0.8869656075429494</v>
      </c>
      <c r="T793" s="149">
        <v>0</v>
      </c>
      <c r="U793" s="97"/>
      <c r="V793" s="149">
        <f>1/PI()*ATAN('Exhibit4_Impact-Test'!$Y$25*S_RDY_SP)+'Exhibit4_Impact-Test'!$Y$26</f>
        <v>0.63279399152949789</v>
      </c>
      <c r="W793" s="172">
        <f t="shared" si="359"/>
        <v>0.62899003203463211</v>
      </c>
      <c r="X793" s="149">
        <f>1/PI()*ATAN('Exhibit4_Impact-Test'!$Y$25*S_RS_SP)+'Exhibit4_Impact-Test'!$Y$26</f>
        <v>0.16339340694517235</v>
      </c>
      <c r="Y793" s="172">
        <f t="shared" si="360"/>
        <v>0.16117268055360709</v>
      </c>
      <c r="Z793" s="149">
        <f>1/PI()*ATAN('Exhibit4_Impact-Test'!$Y$25*S_5050_SP)+'Exhibit4_Impact-Test'!$Y$26</f>
        <v>0.5</v>
      </c>
      <c r="AA793" s="149">
        <f t="shared" si="361"/>
        <v>0.49591623565372778</v>
      </c>
      <c r="AB793" s="195">
        <f>VLOOKUP(_xlfn.NUMBERVALUE(LEFT(A793,4)),Transactioncosts!$C:$G,5,FALSE)</f>
        <v>90.2</v>
      </c>
      <c r="AC793" s="174"/>
      <c r="AD793" s="175">
        <f t="shared" si="362"/>
        <v>0.9921392322871917</v>
      </c>
      <c r="AE793" s="149">
        <f t="shared" si="363"/>
        <v>0.99976318173033141</v>
      </c>
      <c r="AF793" s="149">
        <f t="shared" si="364"/>
        <v>0.99429605678000765</v>
      </c>
      <c r="AG793" s="176">
        <f t="shared" si="365"/>
        <v>0.99203674699465838</v>
      </c>
      <c r="AH793" s="149">
        <f t="shared" si="366"/>
        <v>0.99360849080162417</v>
      </c>
      <c r="AI793" s="149">
        <f t="shared" si="367"/>
        <v>0.99425922122560428</v>
      </c>
      <c r="AJ793" s="97"/>
      <c r="AK793" s="171">
        <f t="shared" si="368"/>
        <v>-7.8918264179062836E-3</v>
      </c>
      <c r="AL793" s="149">
        <f t="shared" si="369"/>
        <v>-2.3684631554295486E-4</v>
      </c>
      <c r="AM793" s="149">
        <f t="shared" si="370"/>
        <v>-5.7202728291690227E-3</v>
      </c>
      <c r="AN793" s="149">
        <f t="shared" si="375"/>
        <v>3.9938094236594317</v>
      </c>
      <c r="AO793" s="149">
        <f t="shared" si="375"/>
        <v>11.73123644027072</v>
      </c>
      <c r="AP793" s="149">
        <f t="shared" si="375"/>
        <v>3.7369353061344048</v>
      </c>
      <c r="AQ793" s="97"/>
      <c r="AR793" s="171">
        <f t="shared" si="371"/>
        <v>-7.9951290419623903E-3</v>
      </c>
      <c r="AS793" s="149">
        <f t="shared" si="372"/>
        <v>-6.4120223466573034E-3</v>
      </c>
      <c r="AT793" s="149">
        <f t="shared" si="373"/>
        <v>-5.757320383053998E-3</v>
      </c>
      <c r="AU793" s="175">
        <f t="shared" si="376"/>
        <v>3.9036812184100111</v>
      </c>
      <c r="AV793" s="149">
        <f t="shared" si="377"/>
        <v>10.176119393647173</v>
      </c>
      <c r="AW793" s="149">
        <f t="shared" si="378"/>
        <v>3.6905646236500464</v>
      </c>
    </row>
    <row r="794" spans="1:49" ht="15" x14ac:dyDescent="0.25">
      <c r="A794" s="130">
        <v>1937.01</v>
      </c>
      <c r="B794" s="138"/>
      <c r="C794" s="166">
        <f>raw_Data!B800</f>
        <v>17.59</v>
      </c>
      <c r="D794" s="167">
        <f>raw_Data!J800</f>
        <v>6.083333333333333E-2</v>
      </c>
      <c r="E794" s="167">
        <f>raw_Data!L800</f>
        <v>2.206361275312263E-3</v>
      </c>
      <c r="F794" s="168">
        <f t="shared" si="353"/>
        <v>17.059999999999999</v>
      </c>
      <c r="G794" s="167">
        <f>raw_Data!K800</f>
        <v>3.5658460336068778E-3</v>
      </c>
      <c r="H794" s="167">
        <f t="shared" si="354"/>
        <v>3.1066822977725783E-2</v>
      </c>
      <c r="I794" s="165"/>
      <c r="J794" s="167">
        <f t="shared" si="355"/>
        <v>1.0002126410178398</v>
      </c>
      <c r="K794" s="167">
        <f t="shared" si="374"/>
        <v>2.4190022931520616E-3</v>
      </c>
      <c r="L794" s="93"/>
      <c r="M794" s="171">
        <f t="shared" si="350"/>
        <v>1.0024190022931521</v>
      </c>
      <c r="N794" s="172">
        <f t="shared" si="356"/>
        <v>1.0346326690113328</v>
      </c>
      <c r="O794" s="170">
        <f t="shared" si="351"/>
        <v>793</v>
      </c>
      <c r="P794" s="170">
        <f t="shared" si="352"/>
        <v>795</v>
      </c>
      <c r="Q794" s="169"/>
      <c r="R794" s="149">
        <f t="shared" si="357"/>
        <v>0.23595791907145547</v>
      </c>
      <c r="S794" s="173">
        <f t="shared" si="358"/>
        <v>0.93374657124982829</v>
      </c>
      <c r="T794" s="149">
        <v>0</v>
      </c>
      <c r="U794" s="97"/>
      <c r="V794" s="149">
        <f>1/PI()*ATAN('Exhibit4_Impact-Test'!$Y$25*S_RDY_SP)+'Exhibit4_Impact-Test'!$Y$26</f>
        <v>0.64035203785871886</v>
      </c>
      <c r="W794" s="172">
        <f t="shared" si="359"/>
        <v>0.64760375635324219</v>
      </c>
      <c r="X794" s="149">
        <f>1/PI()*ATAN('Exhibit4_Impact-Test'!$Y$25*S_RS_SP)+'Exhibit4_Impact-Test'!$Y$26</f>
        <v>0.84351092098678571</v>
      </c>
      <c r="Y794" s="172">
        <f t="shared" si="360"/>
        <v>0.84764091975839917</v>
      </c>
      <c r="Z794" s="149">
        <f>1/PI()*ATAN('Exhibit4_Impact-Test'!$Y$25*S_5050_SP)+'Exhibit4_Impact-Test'!$Y$26</f>
        <v>0.5</v>
      </c>
      <c r="AA794" s="149">
        <f t="shared" si="361"/>
        <v>0.50790693411756993</v>
      </c>
      <c r="AB794" s="195">
        <f>VLOOKUP(_xlfn.NUMBERVALUE(LEFT(A794,4)),Transactioncosts!$C:$G,5,FALSE)</f>
        <v>90.4</v>
      </c>
      <c r="AC794" s="174"/>
      <c r="AD794" s="175">
        <f t="shared" si="362"/>
        <v>1.0230470894230406</v>
      </c>
      <c r="AE794" s="149">
        <f t="shared" si="363"/>
        <v>1.0295915819749661</v>
      </c>
      <c r="AF794" s="149">
        <f t="shared" si="364"/>
        <v>1.0185258356522424</v>
      </c>
      <c r="AG794" s="176">
        <f t="shared" si="365"/>
        <v>1.0229413869018296</v>
      </c>
      <c r="AH794" s="149">
        <f t="shared" si="366"/>
        <v>1.0295501351403318</v>
      </c>
      <c r="AI794" s="149">
        <f t="shared" si="367"/>
        <v>1.0184543569678195</v>
      </c>
      <c r="AJ794" s="97"/>
      <c r="AK794" s="171">
        <f t="shared" si="368"/>
        <v>2.2785516626668199E-2</v>
      </c>
      <c r="AL794" s="149">
        <f t="shared" si="369"/>
        <v>2.9162201251365913E-2</v>
      </c>
      <c r="AM794" s="149">
        <f t="shared" si="370"/>
        <v>1.8356322737319967E-2</v>
      </c>
      <c r="AN794" s="149">
        <f t="shared" si="375"/>
        <v>4.0165949402861001</v>
      </c>
      <c r="AO794" s="149">
        <f t="shared" si="375"/>
        <v>11.760398641522086</v>
      </c>
      <c r="AP794" s="149">
        <f t="shared" si="375"/>
        <v>3.7552916288717246</v>
      </c>
      <c r="AQ794" s="97"/>
      <c r="AR794" s="171">
        <f t="shared" si="371"/>
        <v>2.268219002192122E-2</v>
      </c>
      <c r="AS794" s="149">
        <f t="shared" si="372"/>
        <v>2.9121944833562844E-2</v>
      </c>
      <c r="AT794" s="149">
        <f t="shared" si="373"/>
        <v>1.8286141706879686E-2</v>
      </c>
      <c r="AU794" s="175">
        <f t="shared" si="376"/>
        <v>3.9263634084319325</v>
      </c>
      <c r="AV794" s="149">
        <f t="shared" si="377"/>
        <v>10.205241338480736</v>
      </c>
      <c r="AW794" s="149">
        <f t="shared" si="378"/>
        <v>3.7088507653569263</v>
      </c>
    </row>
    <row r="795" spans="1:49" ht="15" x14ac:dyDescent="0.25">
      <c r="A795" s="130">
        <v>1937.02</v>
      </c>
      <c r="B795" s="138"/>
      <c r="C795" s="166">
        <f>raw_Data!B801</f>
        <v>18.11</v>
      </c>
      <c r="D795" s="167">
        <f>raw_Data!J801</f>
        <v>6.1666666666666668E-2</v>
      </c>
      <c r="E795" s="167">
        <f>raw_Data!L801</f>
        <v>2.1982271766594064E-3</v>
      </c>
      <c r="F795" s="168">
        <f t="shared" si="353"/>
        <v>17.59</v>
      </c>
      <c r="G795" s="167">
        <f>raw_Data!K801</f>
        <v>3.5057797991282927E-3</v>
      </c>
      <c r="H795" s="167">
        <f t="shared" si="354"/>
        <v>2.9562251279135809E-2</v>
      </c>
      <c r="I795" s="165"/>
      <c r="J795" s="167">
        <f t="shared" si="355"/>
        <v>0.99914950651513412</v>
      </c>
      <c r="K795" s="167">
        <f t="shared" si="374"/>
        <v>1.347733691793529E-3</v>
      </c>
      <c r="L795" s="93"/>
      <c r="M795" s="171">
        <f t="shared" si="350"/>
        <v>1.0013477336917935</v>
      </c>
      <c r="N795" s="172">
        <f t="shared" si="356"/>
        <v>1.0330680310782643</v>
      </c>
      <c r="O795" s="170">
        <f t="shared" si="351"/>
        <v>794</v>
      </c>
      <c r="P795" s="170">
        <f t="shared" si="352"/>
        <v>796</v>
      </c>
      <c r="Q795" s="169"/>
      <c r="R795" s="149">
        <f t="shared" si="357"/>
        <v>0.22748361899365277</v>
      </c>
      <c r="S795" s="173">
        <f t="shared" si="358"/>
        <v>0.93054901999478912</v>
      </c>
      <c r="T795" s="149">
        <v>0</v>
      </c>
      <c r="U795" s="97"/>
      <c r="V795" s="149">
        <f>1/PI()*ATAN('Exhibit4_Impact-Test'!$Y$25*S_RDY_SP)+'Exhibit4_Impact-Test'!$Y$26</f>
        <v>0.63591099958212083</v>
      </c>
      <c r="W795" s="172">
        <f t="shared" si="359"/>
        <v>0.64310043337802714</v>
      </c>
      <c r="X795" s="149">
        <f>1/PI()*ATAN('Exhibit4_Impact-Test'!$Y$25*S_RS_SP)+'Exhibit4_Impact-Test'!$Y$26</f>
        <v>0.84305609291831174</v>
      </c>
      <c r="Y795" s="172">
        <f t="shared" si="360"/>
        <v>0.84713841403688128</v>
      </c>
      <c r="Z795" s="149">
        <f>1/PI()*ATAN('Exhibit4_Impact-Test'!$Y$25*S_5050_SP)+'Exhibit4_Impact-Test'!$Y$26</f>
        <v>0.5</v>
      </c>
      <c r="AA795" s="149">
        <f t="shared" si="361"/>
        <v>0.50779592302020327</v>
      </c>
      <c r="AB795" s="195">
        <f>VLOOKUP(_xlfn.NUMBERVALUE(LEFT(A795,4)),Transactioncosts!$C:$G,5,FALSE)</f>
        <v>90.4</v>
      </c>
      <c r="AC795" s="174"/>
      <c r="AD795" s="175">
        <f t="shared" si="362"/>
        <v>1.0215190197098662</v>
      </c>
      <c r="AE795" s="149">
        <f t="shared" si="363"/>
        <v>1.0280897236726385</v>
      </c>
      <c r="AF795" s="149">
        <f t="shared" si="364"/>
        <v>1.017207882385029</v>
      </c>
      <c r="AG795" s="176">
        <f t="shared" si="365"/>
        <v>1.0214267067502361</v>
      </c>
      <c r="AH795" s="149">
        <f t="shared" si="366"/>
        <v>1.0232553851535435</v>
      </c>
      <c r="AI795" s="149">
        <f t="shared" si="367"/>
        <v>1.0171374072409263</v>
      </c>
      <c r="AJ795" s="97"/>
      <c r="AK795" s="171">
        <f t="shared" si="368"/>
        <v>2.1290754495119454E-2</v>
      </c>
      <c r="AL795" s="149">
        <f t="shared" si="369"/>
        <v>2.770244306150698E-2</v>
      </c>
      <c r="AM795" s="149">
        <f t="shared" si="370"/>
        <v>1.7061503636303803E-2</v>
      </c>
      <c r="AN795" s="149">
        <f t="shared" si="375"/>
        <v>4.0378856947812194</v>
      </c>
      <c r="AO795" s="149">
        <f t="shared" si="375"/>
        <v>11.788101084583593</v>
      </c>
      <c r="AP795" s="149">
        <f t="shared" si="375"/>
        <v>3.7723531325080284</v>
      </c>
      <c r="AQ795" s="97"/>
      <c r="AR795" s="171">
        <f t="shared" si="371"/>
        <v>2.1200382089727191E-2</v>
      </c>
      <c r="AS795" s="149">
        <f t="shared" si="372"/>
        <v>2.2989099170119383E-2</v>
      </c>
      <c r="AT795" s="149">
        <f t="shared" si="373"/>
        <v>1.6992218304565557E-2</v>
      </c>
      <c r="AU795" s="175">
        <f t="shared" si="376"/>
        <v>3.9475637905216598</v>
      </c>
      <c r="AV795" s="149">
        <f t="shared" si="377"/>
        <v>10.228230437650856</v>
      </c>
      <c r="AW795" s="149">
        <f t="shared" si="378"/>
        <v>3.7258429836614919</v>
      </c>
    </row>
    <row r="796" spans="1:49" ht="15" x14ac:dyDescent="0.25">
      <c r="A796" s="130">
        <v>1937.03</v>
      </c>
      <c r="B796" s="138"/>
      <c r="C796" s="166">
        <f>raw_Data!B802</f>
        <v>18.09</v>
      </c>
      <c r="D796" s="167">
        <f>raw_Data!J802</f>
        <v>6.25E-2</v>
      </c>
      <c r="E796" s="167">
        <f>raw_Data!L802</f>
        <v>2.1900923517390591E-3</v>
      </c>
      <c r="F796" s="168">
        <f t="shared" si="353"/>
        <v>18.11</v>
      </c>
      <c r="G796" s="167">
        <f>raw_Data!K802</f>
        <v>3.4511319712865821E-3</v>
      </c>
      <c r="H796" s="167">
        <f t="shared" si="354"/>
        <v>-1.104362230811673E-3</v>
      </c>
      <c r="I796" s="165"/>
      <c r="J796" s="167">
        <f t="shared" si="355"/>
        <v>0.99914903418001866</v>
      </c>
      <c r="K796" s="167">
        <f t="shared" si="374"/>
        <v>1.3391265317577172E-3</v>
      </c>
      <c r="L796" s="93"/>
      <c r="M796" s="171">
        <f t="shared" si="350"/>
        <v>1.0013391265317577</v>
      </c>
      <c r="N796" s="172">
        <f t="shared" si="356"/>
        <v>1.0023467697404749</v>
      </c>
      <c r="O796" s="170">
        <f t="shared" si="351"/>
        <v>795</v>
      </c>
      <c r="P796" s="170">
        <f t="shared" si="352"/>
        <v>797</v>
      </c>
      <c r="Q796" s="169"/>
      <c r="R796" s="149">
        <f t="shared" si="357"/>
        <v>0.22177821622169494</v>
      </c>
      <c r="S796" s="173">
        <f t="shared" si="358"/>
        <v>-0.33439283379078172</v>
      </c>
      <c r="T796" s="149">
        <v>0</v>
      </c>
      <c r="U796" s="97"/>
      <c r="V796" s="149">
        <f>1/PI()*ATAN('Exhibit4_Impact-Test'!$Y$25*S_RDY_SP)+'Exhibit4_Impact-Test'!$Y$26</f>
        <v>0.63288882279945957</v>
      </c>
      <c r="W796" s="172">
        <f t="shared" si="359"/>
        <v>0.63312247728713955</v>
      </c>
      <c r="X796" s="149">
        <f>1/PI()*ATAN('Exhibit4_Impact-Test'!$Y$25*S_RS_SP)+'Exhibit4_Impact-Test'!$Y$26</f>
        <v>0.31236645396001417</v>
      </c>
      <c r="Y796" s="172">
        <f t="shared" si="360"/>
        <v>0.31258253195795077</v>
      </c>
      <c r="Z796" s="149">
        <f>1/PI()*ATAN('Exhibit4_Impact-Test'!$Y$25*S_5050_SP)+'Exhibit4_Impact-Test'!$Y$26</f>
        <v>0.5</v>
      </c>
      <c r="AA796" s="149">
        <f t="shared" si="361"/>
        <v>0.50025144739766647</v>
      </c>
      <c r="AB796" s="195">
        <f>VLOOKUP(_xlfn.NUMBERVALUE(LEFT(A796,4)),Transactioncosts!$C:$G,5,FALSE)</f>
        <v>90.4</v>
      </c>
      <c r="AC796" s="174"/>
      <c r="AD796" s="175">
        <f t="shared" si="362"/>
        <v>1.0019768526559245</v>
      </c>
      <c r="AE796" s="149">
        <f t="shared" si="363"/>
        <v>1.0016538804677215</v>
      </c>
      <c r="AF796" s="149">
        <f t="shared" si="364"/>
        <v>1.0018429481361162</v>
      </c>
      <c r="AG796" s="176">
        <f t="shared" si="365"/>
        <v>1.0018803632108344</v>
      </c>
      <c r="AH796" s="149">
        <f t="shared" si="366"/>
        <v>1.0002042034390048</v>
      </c>
      <c r="AI796" s="149">
        <f t="shared" si="367"/>
        <v>1.0018406750516413</v>
      </c>
      <c r="AJ796" s="97"/>
      <c r="AK796" s="171">
        <f t="shared" si="368"/>
        <v>1.9749012540456645E-3</v>
      </c>
      <c r="AL796" s="149">
        <f t="shared" si="369"/>
        <v>1.6525143135171845E-3</v>
      </c>
      <c r="AM796" s="149">
        <f t="shared" si="370"/>
        <v>1.8412519908187857E-3</v>
      </c>
      <c r="AN796" s="149">
        <f t="shared" si="375"/>
        <v>4.0398605960352647</v>
      </c>
      <c r="AO796" s="149">
        <f t="shared" si="375"/>
        <v>11.789753598897111</v>
      </c>
      <c r="AP796" s="149">
        <f t="shared" si="375"/>
        <v>3.774194384498847</v>
      </c>
      <c r="AQ796" s="97"/>
      <c r="AR796" s="171">
        <f t="shared" si="371"/>
        <v>1.878597540986003E-3</v>
      </c>
      <c r="AS796" s="149">
        <f t="shared" si="372"/>
        <v>2.0418259232052381E-4</v>
      </c>
      <c r="AT796" s="149">
        <f t="shared" si="373"/>
        <v>1.8389830852405156E-3</v>
      </c>
      <c r="AU796" s="175">
        <f t="shared" si="376"/>
        <v>3.9494423880626459</v>
      </c>
      <c r="AV796" s="149">
        <f t="shared" si="377"/>
        <v>10.228434620243176</v>
      </c>
      <c r="AW796" s="149">
        <f t="shared" si="378"/>
        <v>3.7276819667467325</v>
      </c>
    </row>
    <row r="797" spans="1:49" ht="15" x14ac:dyDescent="0.25">
      <c r="A797" s="130">
        <v>1937.04</v>
      </c>
      <c r="B797" s="138"/>
      <c r="C797" s="166">
        <f>raw_Data!B803</f>
        <v>17.010000000000002</v>
      </c>
      <c r="D797" s="167">
        <f>raw_Data!J803</f>
        <v>6.5000000000000002E-2</v>
      </c>
      <c r="E797" s="167">
        <f>raw_Data!L803</f>
        <v>2.18195680041533E-3</v>
      </c>
      <c r="F797" s="168">
        <f t="shared" si="353"/>
        <v>18.09</v>
      </c>
      <c r="G797" s="167">
        <f>raw_Data!K803</f>
        <v>3.5931453841901604E-3</v>
      </c>
      <c r="H797" s="167">
        <f t="shared" si="354"/>
        <v>-5.9701492537313383E-2</v>
      </c>
      <c r="I797" s="165"/>
      <c r="J797" s="167">
        <f t="shared" si="355"/>
        <v>0.99914856147054099</v>
      </c>
      <c r="K797" s="167">
        <f t="shared" si="374"/>
        <v>1.3305182709562047E-3</v>
      </c>
      <c r="L797" s="93"/>
      <c r="M797" s="171">
        <f t="shared" si="350"/>
        <v>1.0013305182709562</v>
      </c>
      <c r="N797" s="172">
        <f t="shared" si="356"/>
        <v>0.94389165284687693</v>
      </c>
      <c r="O797" s="170">
        <f t="shared" si="351"/>
        <v>796</v>
      </c>
      <c r="P797" s="170">
        <f t="shared" si="352"/>
        <v>798</v>
      </c>
      <c r="Q797" s="169"/>
      <c r="R797" s="149">
        <f t="shared" si="357"/>
        <v>0.24260684006372882</v>
      </c>
      <c r="S797" s="173">
        <f t="shared" si="358"/>
        <v>-0.96461405285282253</v>
      </c>
      <c r="T797" s="149">
        <v>0</v>
      </c>
      <c r="U797" s="97"/>
      <c r="V797" s="149">
        <f>1/PI()*ATAN('Exhibit4_Impact-Test'!$Y$25*S_RDY_SP)+'Exhibit4_Impact-Test'!$Y$26</f>
        <v>0.64379608846967795</v>
      </c>
      <c r="W797" s="172">
        <f t="shared" si="359"/>
        <v>0.63013713376883085</v>
      </c>
      <c r="X797" s="149">
        <f>1/PI()*ATAN('Exhibit4_Impact-Test'!$Y$25*S_RS_SP)+'Exhibit4_Impact-Test'!$Y$26</f>
        <v>0.1522200287813385</v>
      </c>
      <c r="Y797" s="172">
        <f t="shared" si="360"/>
        <v>0.1447522379295072</v>
      </c>
      <c r="Z797" s="149">
        <f>1/PI()*ATAN('Exhibit4_Impact-Test'!$Y$25*S_5050_SP)+'Exhibit4_Impact-Test'!$Y$26</f>
        <v>0.5</v>
      </c>
      <c r="AA797" s="149">
        <f t="shared" si="361"/>
        <v>0.48523591128126214</v>
      </c>
      <c r="AB797" s="195">
        <f>VLOOKUP(_xlfn.NUMBERVALUE(LEFT(A797,4)),Transactioncosts!$C:$G,5,FALSE)</f>
        <v>90.4</v>
      </c>
      <c r="AC797" s="174"/>
      <c r="AD797" s="175">
        <f t="shared" si="362"/>
        <v>0.9643516013847977</v>
      </c>
      <c r="AE797" s="149">
        <f t="shared" si="363"/>
        <v>0.99258717252293549</v>
      </c>
      <c r="AF797" s="149">
        <f t="shared" si="364"/>
        <v>0.97261108555891651</v>
      </c>
      <c r="AG797" s="176">
        <f t="shared" si="365"/>
        <v>0.96401374743702051</v>
      </c>
      <c r="AH797" s="149">
        <f t="shared" si="366"/>
        <v>0.99250591725783333</v>
      </c>
      <c r="AI797" s="149">
        <f t="shared" si="367"/>
        <v>0.97247761819689915</v>
      </c>
      <c r="AJ797" s="97"/>
      <c r="AK797" s="171">
        <f t="shared" si="368"/>
        <v>-3.6299319143070295E-2</v>
      </c>
      <c r="AL797" s="149">
        <f t="shared" si="369"/>
        <v>-7.4404390203648878E-3</v>
      </c>
      <c r="AM797" s="149">
        <f t="shared" si="370"/>
        <v>-2.7770983217118336E-2</v>
      </c>
      <c r="AN797" s="149">
        <f t="shared" si="375"/>
        <v>4.003561276892194</v>
      </c>
      <c r="AO797" s="149">
        <f t="shared" si="375"/>
        <v>11.782313159876745</v>
      </c>
      <c r="AP797" s="149">
        <f t="shared" si="375"/>
        <v>3.7464234012817288</v>
      </c>
      <c r="AQ797" s="97"/>
      <c r="AR797" s="171">
        <f t="shared" si="371"/>
        <v>-3.66497236464913E-2</v>
      </c>
      <c r="AS797" s="149">
        <f t="shared" si="372"/>
        <v>-7.5223044659360264E-3</v>
      </c>
      <c r="AT797" s="149">
        <f t="shared" si="373"/>
        <v>-2.7908218461936852E-2</v>
      </c>
      <c r="AU797" s="175">
        <f t="shared" si="376"/>
        <v>3.9127926644161546</v>
      </c>
      <c r="AV797" s="149">
        <f t="shared" si="377"/>
        <v>10.220912315777239</v>
      </c>
      <c r="AW797" s="149">
        <f t="shared" si="378"/>
        <v>3.6997737482847954</v>
      </c>
    </row>
    <row r="798" spans="1:49" ht="15" x14ac:dyDescent="0.25">
      <c r="A798" s="130">
        <v>1937.05</v>
      </c>
      <c r="B798" s="138"/>
      <c r="C798" s="166">
        <f>raw_Data!B804</f>
        <v>16.25</v>
      </c>
      <c r="D798" s="167">
        <f>raw_Data!J804</f>
        <v>6.7500000000000004E-2</v>
      </c>
      <c r="E798" s="167">
        <f>raw_Data!L804</f>
        <v>2.1738205225527718E-3</v>
      </c>
      <c r="F798" s="168">
        <f t="shared" si="353"/>
        <v>17.010000000000002</v>
      </c>
      <c r="G798" s="167">
        <f>raw_Data!K804</f>
        <v>3.968253968253968E-3</v>
      </c>
      <c r="H798" s="167">
        <f t="shared" si="354"/>
        <v>-4.4679600235155825E-2</v>
      </c>
      <c r="I798" s="165"/>
      <c r="J798" s="167">
        <f t="shared" si="355"/>
        <v>0.99914808838638924</v>
      </c>
      <c r="K798" s="167">
        <f t="shared" si="374"/>
        <v>1.3219089089420155E-3</v>
      </c>
      <c r="L798" s="93"/>
      <c r="M798" s="171">
        <f t="shared" si="350"/>
        <v>1.001321908908942</v>
      </c>
      <c r="N798" s="172">
        <f t="shared" si="356"/>
        <v>0.95928865373309802</v>
      </c>
      <c r="O798" s="170">
        <f t="shared" si="351"/>
        <v>797</v>
      </c>
      <c r="P798" s="170">
        <f t="shared" si="352"/>
        <v>799</v>
      </c>
      <c r="Q798" s="169"/>
      <c r="R798" s="149">
        <f t="shared" si="357"/>
        <v>0.29044487010729447</v>
      </c>
      <c r="S798" s="173">
        <f t="shared" si="358"/>
        <v>-0.95343823512396153</v>
      </c>
      <c r="T798" s="149">
        <v>0</v>
      </c>
      <c r="U798" s="97"/>
      <c r="V798" s="149">
        <f>1/PI()*ATAN('Exhibit4_Impact-Test'!$Y$25*S_RDY_SP)+'Exhibit4_Impact-Test'!$Y$26</f>
        <v>0.66751035808046577</v>
      </c>
      <c r="W798" s="172">
        <f t="shared" si="359"/>
        <v>0.65792522005238596</v>
      </c>
      <c r="X798" s="149">
        <f>1/PI()*ATAN('Exhibit4_Impact-Test'!$Y$25*S_RS_SP)+'Exhibit4_Impact-Test'!$Y$26</f>
        <v>0.1537406522107182</v>
      </c>
      <c r="Y798" s="172">
        <f t="shared" si="360"/>
        <v>0.14824368193537643</v>
      </c>
      <c r="Z798" s="149">
        <f>1/PI()*ATAN('Exhibit4_Impact-Test'!$Y$25*S_5050_SP)+'Exhibit4_Impact-Test'!$Y$26</f>
        <v>0.5</v>
      </c>
      <c r="AA798" s="149">
        <f t="shared" si="361"/>
        <v>0.48928057004875009</v>
      </c>
      <c r="AB798" s="195">
        <f>VLOOKUP(_xlfn.NUMBERVALUE(LEFT(A798,4)),Transactioncosts!$C:$G,5,FALSE)</f>
        <v>90.4</v>
      </c>
      <c r="AC798" s="174"/>
      <c r="AD798" s="175">
        <f t="shared" si="362"/>
        <v>0.97326427569522678</v>
      </c>
      <c r="AE798" s="149">
        <f t="shared" si="363"/>
        <v>0.99485968884366816</v>
      </c>
      <c r="AF798" s="149">
        <f t="shared" si="364"/>
        <v>0.98030528132102002</v>
      </c>
      <c r="AG798" s="176">
        <f t="shared" si="365"/>
        <v>0.97301636307765205</v>
      </c>
      <c r="AH798" s="149">
        <f t="shared" si="366"/>
        <v>0.99479977654314089</v>
      </c>
      <c r="AI798" s="149">
        <f t="shared" si="367"/>
        <v>0.98020837767426072</v>
      </c>
      <c r="AJ798" s="97"/>
      <c r="AK798" s="171">
        <f t="shared" si="368"/>
        <v>-2.7099624533154905E-2</v>
      </c>
      <c r="AL798" s="149">
        <f t="shared" si="369"/>
        <v>-5.1535680047881749E-3</v>
      </c>
      <c r="AM798" s="149">
        <f t="shared" si="370"/>
        <v>-1.989124427510779E-2</v>
      </c>
      <c r="AN798" s="149">
        <f t="shared" si="375"/>
        <v>3.9764616523590393</v>
      </c>
      <c r="AO798" s="149">
        <f t="shared" si="375"/>
        <v>11.777159591871957</v>
      </c>
      <c r="AP798" s="149">
        <f t="shared" si="375"/>
        <v>3.7265321570066212</v>
      </c>
      <c r="AQ798" s="97"/>
      <c r="AR798" s="171">
        <f t="shared" si="371"/>
        <v>-2.7354379797094475E-2</v>
      </c>
      <c r="AS798" s="149">
        <f t="shared" si="372"/>
        <v>-5.2137916778213144E-3</v>
      </c>
      <c r="AT798" s="149">
        <f t="shared" si="373"/>
        <v>-1.999009964027558E-2</v>
      </c>
      <c r="AU798" s="175">
        <f t="shared" si="376"/>
        <v>3.88543828461906</v>
      </c>
      <c r="AV798" s="149">
        <f t="shared" si="377"/>
        <v>10.215698524099418</v>
      </c>
      <c r="AW798" s="149">
        <f t="shared" si="378"/>
        <v>3.6797836486445199</v>
      </c>
    </row>
    <row r="799" spans="1:49" ht="15" x14ac:dyDescent="0.25">
      <c r="A799" s="130">
        <v>1937.06</v>
      </c>
      <c r="B799" s="138"/>
      <c r="C799" s="166">
        <f>raw_Data!B805</f>
        <v>15.64</v>
      </c>
      <c r="D799" s="167">
        <f>raw_Data!J805</f>
        <v>6.9999999999999993E-2</v>
      </c>
      <c r="E799" s="167">
        <f>raw_Data!L805</f>
        <v>2.1656835180154932E-3</v>
      </c>
      <c r="F799" s="168">
        <f t="shared" si="353"/>
        <v>16.25</v>
      </c>
      <c r="G799" s="167">
        <f>raw_Data!K805</f>
        <v>4.3076923076923075E-3</v>
      </c>
      <c r="H799" s="167">
        <f t="shared" si="354"/>
        <v>-3.7538461538461521E-2</v>
      </c>
      <c r="I799" s="165"/>
      <c r="J799" s="167">
        <f t="shared" si="355"/>
        <v>0.99914761492715853</v>
      </c>
      <c r="K799" s="167">
        <f t="shared" si="374"/>
        <v>1.3132984451740271E-3</v>
      </c>
      <c r="L799" s="93"/>
      <c r="M799" s="171">
        <f t="shared" si="350"/>
        <v>1.001313298445174</v>
      </c>
      <c r="N799" s="172">
        <f t="shared" si="356"/>
        <v>0.96676923076923083</v>
      </c>
      <c r="O799" s="170">
        <f t="shared" si="351"/>
        <v>798</v>
      </c>
      <c r="P799" s="170">
        <f t="shared" si="352"/>
        <v>800</v>
      </c>
      <c r="Q799" s="169"/>
      <c r="R799" s="149">
        <f t="shared" si="357"/>
        <v>0.32922434021608649</v>
      </c>
      <c r="S799" s="173">
        <f t="shared" si="358"/>
        <v>-0.94526075033379109</v>
      </c>
      <c r="T799" s="149">
        <v>0</v>
      </c>
      <c r="U799" s="97"/>
      <c r="V799" s="149">
        <f>1/PI()*ATAN('Exhibit4_Impact-Test'!$Y$25*S_RDY_SP)+'Exhibit4_Impact-Test'!$Y$26</f>
        <v>0.6853491821734814</v>
      </c>
      <c r="W799" s="172">
        <f t="shared" si="359"/>
        <v>0.67772951641085522</v>
      </c>
      <c r="X799" s="149">
        <f>1/PI()*ATAN('Exhibit4_Impact-Test'!$Y$25*S_RS_SP)+'Exhibit4_Impact-Test'!$Y$26</f>
        <v>0.15487114880786579</v>
      </c>
      <c r="Y799" s="172">
        <f t="shared" si="360"/>
        <v>0.1503314866239801</v>
      </c>
      <c r="Z799" s="149">
        <f>1/PI()*ATAN('Exhibit4_Impact-Test'!$Y$25*S_5050_SP)+'Exhibit4_Impact-Test'!$Y$26</f>
        <v>0.5</v>
      </c>
      <c r="AA799" s="149">
        <f t="shared" si="361"/>
        <v>0.49122392807131615</v>
      </c>
      <c r="AB799" s="195">
        <f>VLOOKUP(_xlfn.NUMBERVALUE(LEFT(A799,4)),Transactioncosts!$C:$G,5,FALSE)</f>
        <v>90.4</v>
      </c>
      <c r="AC799" s="174"/>
      <c r="AD799" s="175">
        <f t="shared" si="362"/>
        <v>0.97763854991452104</v>
      </c>
      <c r="AE799" s="149">
        <f t="shared" si="363"/>
        <v>0.99596341899970398</v>
      </c>
      <c r="AF799" s="149">
        <f t="shared" si="364"/>
        <v>0.98404126460720243</v>
      </c>
      <c r="AG799" s="176">
        <f t="shared" si="365"/>
        <v>0.97754509336163575</v>
      </c>
      <c r="AH799" s="149">
        <f t="shared" si="366"/>
        <v>0.98965818607889466</v>
      </c>
      <c r="AI799" s="149">
        <f t="shared" si="367"/>
        <v>0.9839619289169671</v>
      </c>
      <c r="AJ799" s="97"/>
      <c r="AK799" s="171">
        <f t="shared" si="368"/>
        <v>-2.2615258123657018E-2</v>
      </c>
      <c r="AL799" s="149">
        <f t="shared" si="369"/>
        <v>-4.044749983968891E-3</v>
      </c>
      <c r="AM799" s="149">
        <f t="shared" si="370"/>
        <v>-1.6087447232730104E-2</v>
      </c>
      <c r="AN799" s="149">
        <f t="shared" si="375"/>
        <v>3.9538463942353821</v>
      </c>
      <c r="AO799" s="149">
        <f t="shared" si="375"/>
        <v>11.773114841887988</v>
      </c>
      <c r="AP799" s="149">
        <f t="shared" si="375"/>
        <v>3.7104447097738911</v>
      </c>
      <c r="AQ799" s="97"/>
      <c r="AR799" s="171">
        <f t="shared" si="371"/>
        <v>-2.2710856870381251E-2</v>
      </c>
      <c r="AS799" s="149">
        <f t="shared" si="372"/>
        <v>-1.0395662058707752E-2</v>
      </c>
      <c r="AT799" s="149">
        <f t="shared" si="373"/>
        <v>-1.6168072803399259E-2</v>
      </c>
      <c r="AU799" s="175">
        <f t="shared" si="376"/>
        <v>3.8627274277486787</v>
      </c>
      <c r="AV799" s="149">
        <f t="shared" si="377"/>
        <v>10.20530286204071</v>
      </c>
      <c r="AW799" s="149">
        <f t="shared" si="378"/>
        <v>3.6636155758411206</v>
      </c>
    </row>
    <row r="800" spans="1:49" ht="15" x14ac:dyDescent="0.25">
      <c r="A800" s="130">
        <v>1937.07</v>
      </c>
      <c r="B800" s="138"/>
      <c r="C800" s="166">
        <f>raw_Data!B806</f>
        <v>16.57</v>
      </c>
      <c r="D800" s="167">
        <f>raw_Data!J806</f>
        <v>6.8055583333333336E-2</v>
      </c>
      <c r="E800" s="167">
        <f>raw_Data!L806</f>
        <v>2.157545786668047E-3</v>
      </c>
      <c r="F800" s="168">
        <f t="shared" si="353"/>
        <v>15.64</v>
      </c>
      <c r="G800" s="167">
        <f>raw_Data!K806</f>
        <v>4.3513800085251495E-3</v>
      </c>
      <c r="H800" s="167">
        <f t="shared" si="354"/>
        <v>5.9462915601022903E-2</v>
      </c>
      <c r="I800" s="165"/>
      <c r="J800" s="167">
        <f t="shared" si="355"/>
        <v>0.999147141092536</v>
      </c>
      <c r="K800" s="167">
        <f t="shared" si="374"/>
        <v>1.3046868792039312E-3</v>
      </c>
      <c r="L800" s="93"/>
      <c r="M800" s="171">
        <f t="shared" si="350"/>
        <v>1.0013046868792039</v>
      </c>
      <c r="N800" s="172">
        <f t="shared" si="356"/>
        <v>1.0638142956095482</v>
      </c>
      <c r="O800" s="170">
        <f t="shared" si="351"/>
        <v>799</v>
      </c>
      <c r="P800" s="170">
        <f t="shared" si="352"/>
        <v>801</v>
      </c>
      <c r="Q800" s="169"/>
      <c r="R800" s="149">
        <f t="shared" si="357"/>
        <v>0.33538057157313877</v>
      </c>
      <c r="S800" s="173">
        <f t="shared" si="358"/>
        <v>0.9648591149405753</v>
      </c>
      <c r="T800" s="149">
        <v>0</v>
      </c>
      <c r="U800" s="97"/>
      <c r="V800" s="149">
        <f>1/PI()*ATAN('Exhibit4_Impact-Test'!$Y$25*S_RDY_SP)+'Exhibit4_Impact-Test'!$Y$26</f>
        <v>0.68806763066807974</v>
      </c>
      <c r="W800" s="172">
        <f t="shared" si="359"/>
        <v>0.70091477542102698</v>
      </c>
      <c r="X800" s="149">
        <f>1/PI()*ATAN('Exhibit4_Impact-Test'!$Y$25*S_RS_SP)+'Exhibit4_Impact-Test'!$Y$26</f>
        <v>0.84781300441262641</v>
      </c>
      <c r="Y800" s="172">
        <f t="shared" si="360"/>
        <v>0.85546297418630735</v>
      </c>
      <c r="Z800" s="149">
        <f>1/PI()*ATAN('Exhibit4_Impact-Test'!$Y$25*S_5050_SP)+'Exhibit4_Impact-Test'!$Y$26</f>
        <v>0.5</v>
      </c>
      <c r="AA800" s="149">
        <f t="shared" si="361"/>
        <v>0.51513462644535168</v>
      </c>
      <c r="AB800" s="195">
        <f>VLOOKUP(_xlfn.NUMBERVALUE(LEFT(A800,4)),Transactioncosts!$C:$G,5,FALSE)</f>
        <v>90.4</v>
      </c>
      <c r="AC800" s="174"/>
      <c r="AD800" s="175">
        <f t="shared" si="362"/>
        <v>1.0443155252522804</v>
      </c>
      <c r="AE800" s="149">
        <f t="shared" si="363"/>
        <v>1.0543011460615348</v>
      </c>
      <c r="AF800" s="149">
        <f t="shared" si="364"/>
        <v>1.0325594912443761</v>
      </c>
      <c r="AG800" s="176">
        <f t="shared" si="365"/>
        <v>1.0440460873876161</v>
      </c>
      <c r="AH800" s="149">
        <f t="shared" si="366"/>
        <v>1.0540418232589239</v>
      </c>
      <c r="AI800" s="149">
        <f t="shared" si="367"/>
        <v>1.0324226742213101</v>
      </c>
      <c r="AJ800" s="97"/>
      <c r="AK800" s="171">
        <f t="shared" si="368"/>
        <v>4.3361671052132747E-2</v>
      </c>
      <c r="AL800" s="149">
        <f t="shared" si="369"/>
        <v>5.2878126635682879E-2</v>
      </c>
      <c r="AM800" s="149">
        <f t="shared" si="370"/>
        <v>3.2040662831781662E-2</v>
      </c>
      <c r="AN800" s="149">
        <f t="shared" si="375"/>
        <v>3.997208065287515</v>
      </c>
      <c r="AO800" s="149">
        <f t="shared" si="375"/>
        <v>11.825992968523671</v>
      </c>
      <c r="AP800" s="149">
        <f t="shared" si="375"/>
        <v>3.7424853726056728</v>
      </c>
      <c r="AQ800" s="97"/>
      <c r="AR800" s="171">
        <f t="shared" si="371"/>
        <v>4.3103633493379895E-2</v>
      </c>
      <c r="AS800" s="149">
        <f t="shared" si="372"/>
        <v>5.2632129843232942E-2</v>
      </c>
      <c r="AT800" s="149">
        <f t="shared" si="373"/>
        <v>3.1908151253178897E-2</v>
      </c>
      <c r="AU800" s="175">
        <f t="shared" si="376"/>
        <v>3.9058310612420586</v>
      </c>
      <c r="AV800" s="149">
        <f t="shared" si="377"/>
        <v>10.257934991883943</v>
      </c>
      <c r="AW800" s="149">
        <f t="shared" si="378"/>
        <v>3.6955237270942995</v>
      </c>
    </row>
    <row r="801" spans="1:49" ht="15" x14ac:dyDescent="0.25">
      <c r="A801" s="130">
        <v>1937.08</v>
      </c>
      <c r="B801" s="138"/>
      <c r="C801" s="166">
        <f>raw_Data!B807</f>
        <v>16.739999999999998</v>
      </c>
      <c r="D801" s="167">
        <f>raw_Data!J807</f>
        <v>6.6111083333333334E-2</v>
      </c>
      <c r="E801" s="167">
        <f>raw_Data!L807</f>
        <v>2.1494073283745418E-3</v>
      </c>
      <c r="F801" s="168">
        <f t="shared" si="353"/>
        <v>16.57</v>
      </c>
      <c r="G801" s="167">
        <f>raw_Data!K807</f>
        <v>3.9898058740696039E-3</v>
      </c>
      <c r="H801" s="167">
        <f t="shared" si="354"/>
        <v>1.0259505129752489E-2</v>
      </c>
      <c r="I801" s="165"/>
      <c r="J801" s="167">
        <f t="shared" si="355"/>
        <v>0.99914666688211595</v>
      </c>
      <c r="K801" s="167">
        <f t="shared" si="374"/>
        <v>1.2960742104906053E-3</v>
      </c>
      <c r="L801" s="93"/>
      <c r="M801" s="171">
        <f t="shared" si="350"/>
        <v>1.0012960742104906</v>
      </c>
      <c r="N801" s="172">
        <f t="shared" si="356"/>
        <v>1.014249311003822</v>
      </c>
      <c r="O801" s="170">
        <f t="shared" si="351"/>
        <v>800</v>
      </c>
      <c r="P801" s="170">
        <f t="shared" si="352"/>
        <v>802</v>
      </c>
      <c r="Q801" s="169"/>
      <c r="R801" s="149">
        <f t="shared" si="357"/>
        <v>0.29805681999680739</v>
      </c>
      <c r="S801" s="173">
        <f t="shared" si="358"/>
        <v>0.82624330034639148</v>
      </c>
      <c r="T801" s="149">
        <v>0</v>
      </c>
      <c r="U801" s="97"/>
      <c r="V801" s="149">
        <f>1/PI()*ATAN('Exhibit4_Impact-Test'!$Y$25*S_RDY_SP)+'Exhibit4_Impact-Test'!$Y$26</f>
        <v>0.67110970189620334</v>
      </c>
      <c r="W801" s="172">
        <f t="shared" si="359"/>
        <v>0.67394048236385318</v>
      </c>
      <c r="X801" s="149">
        <f>1/PI()*ATAN('Exhibit4_Impact-Test'!$Y$25*S_RS_SP)+'Exhibit4_Impact-Test'!$Y$26</f>
        <v>0.82677682345501413</v>
      </c>
      <c r="Y801" s="172">
        <f t="shared" si="360"/>
        <v>0.82860993849141706</v>
      </c>
      <c r="Z801" s="149">
        <f>1/PI()*ATAN('Exhibit4_Impact-Test'!$Y$25*S_5050_SP)+'Exhibit4_Impact-Test'!$Y$26</f>
        <v>0.5</v>
      </c>
      <c r="AA801" s="149">
        <f t="shared" si="361"/>
        <v>0.50321333294907533</v>
      </c>
      <c r="AB801" s="195">
        <f>VLOOKUP(_xlfn.NUMBERVALUE(LEFT(A801,4)),Transactioncosts!$C:$G,5,FALSE)</f>
        <v>90.4</v>
      </c>
      <c r="AC801" s="174"/>
      <c r="AD801" s="175">
        <f t="shared" si="362"/>
        <v>1.0099891170934541</v>
      </c>
      <c r="AE801" s="149">
        <f t="shared" si="363"/>
        <v>1.0120055101799417</v>
      </c>
      <c r="AF801" s="149">
        <f t="shared" si="364"/>
        <v>1.0077726926071562</v>
      </c>
      <c r="AG801" s="176">
        <f t="shared" si="365"/>
        <v>1.0098919375445978</v>
      </c>
      <c r="AH801" s="149">
        <f t="shared" si="366"/>
        <v>1.0058664536130268</v>
      </c>
      <c r="AI801" s="149">
        <f t="shared" si="367"/>
        <v>1.0077436440772964</v>
      </c>
      <c r="AJ801" s="97"/>
      <c r="AK801" s="171">
        <f t="shared" si="368"/>
        <v>9.9395556401197134E-3</v>
      </c>
      <c r="AL801" s="149">
        <f t="shared" si="369"/>
        <v>1.1934015692290299E-2</v>
      </c>
      <c r="AM801" s="149">
        <f t="shared" si="370"/>
        <v>7.7426408535533082E-3</v>
      </c>
      <c r="AN801" s="149">
        <f t="shared" si="375"/>
        <v>4.0071476209276344</v>
      </c>
      <c r="AO801" s="149">
        <f t="shared" si="375"/>
        <v>11.837926984215962</v>
      </c>
      <c r="AP801" s="149">
        <f t="shared" si="375"/>
        <v>3.7502280134592261</v>
      </c>
      <c r="AQ801" s="97"/>
      <c r="AR801" s="171">
        <f t="shared" si="371"/>
        <v>9.8433325989578796E-3</v>
      </c>
      <c r="AS801" s="149">
        <f t="shared" si="372"/>
        <v>5.8493129778539833E-3</v>
      </c>
      <c r="AT801" s="149">
        <f t="shared" si="373"/>
        <v>7.7138159521292493E-3</v>
      </c>
      <c r="AU801" s="175">
        <f t="shared" si="376"/>
        <v>3.9156743938410163</v>
      </c>
      <c r="AV801" s="149">
        <f t="shared" si="377"/>
        <v>10.263784304861797</v>
      </c>
      <c r="AW801" s="149">
        <f t="shared" si="378"/>
        <v>3.7032375430464288</v>
      </c>
    </row>
    <row r="802" spans="1:49" ht="15" x14ac:dyDescent="0.25">
      <c r="A802" s="130">
        <v>1937.09</v>
      </c>
      <c r="B802" s="138"/>
      <c r="C802" s="166">
        <f>raw_Data!B808</f>
        <v>14.37</v>
      </c>
      <c r="D802" s="167">
        <f>raw_Data!J808</f>
        <v>6.4166666666666664E-2</v>
      </c>
      <c r="E802" s="167">
        <f>raw_Data!L808</f>
        <v>2.1412681429993086E-3</v>
      </c>
      <c r="F802" s="168">
        <f t="shared" si="353"/>
        <v>16.739999999999998</v>
      </c>
      <c r="G802" s="167">
        <f>raw_Data!K808</f>
        <v>3.8331342094782956E-3</v>
      </c>
      <c r="H802" s="167">
        <f t="shared" si="354"/>
        <v>-0.14157706093189959</v>
      </c>
      <c r="I802" s="165"/>
      <c r="J802" s="167">
        <f t="shared" si="355"/>
        <v>0.99914619229556167</v>
      </c>
      <c r="K802" s="167">
        <f t="shared" si="374"/>
        <v>1.2874604385610944E-3</v>
      </c>
      <c r="L802" s="93"/>
      <c r="M802" s="171">
        <f t="shared" si="350"/>
        <v>1.0012874604385611</v>
      </c>
      <c r="N802" s="172">
        <f t="shared" si="356"/>
        <v>0.86225607327757869</v>
      </c>
      <c r="O802" s="170">
        <f t="shared" si="351"/>
        <v>801</v>
      </c>
      <c r="P802" s="170">
        <f t="shared" si="352"/>
        <v>803</v>
      </c>
      <c r="Q802" s="169"/>
      <c r="R802" s="149">
        <f t="shared" si="357"/>
        <v>0.28144006530509624</v>
      </c>
      <c r="S802" s="173">
        <f t="shared" si="358"/>
        <v>-0.98504515309955165</v>
      </c>
      <c r="T802" s="149">
        <v>0</v>
      </c>
      <c r="U802" s="97"/>
      <c r="V802" s="149">
        <f>1/PI()*ATAN('Exhibit4_Impact-Test'!$Y$25*S_RDY_SP)+'Exhibit4_Impact-Test'!$Y$26</f>
        <v>0.66319053226914837</v>
      </c>
      <c r="W802" s="172">
        <f t="shared" si="359"/>
        <v>0.62902943191179572</v>
      </c>
      <c r="X802" s="149">
        <f>1/PI()*ATAN('Exhibit4_Impact-Test'!$Y$25*S_RS_SP)+'Exhibit4_Impact-Test'!$Y$26</f>
        <v>0.14951076073536379</v>
      </c>
      <c r="Y802" s="172">
        <f t="shared" si="360"/>
        <v>0.13148032632788895</v>
      </c>
      <c r="Z802" s="149">
        <f>1/PI()*ATAN('Exhibit4_Impact-Test'!$Y$25*S_5050_SP)+'Exhibit4_Impact-Test'!$Y$26</f>
        <v>0.5</v>
      </c>
      <c r="AA802" s="149">
        <f t="shared" si="361"/>
        <v>0.46269703802311068</v>
      </c>
      <c r="AB802" s="195">
        <f>VLOOKUP(_xlfn.NUMBERVALUE(LEFT(A802,4)),Transactioncosts!$C:$G,5,FALSE)</f>
        <v>90.4</v>
      </c>
      <c r="AC802" s="174"/>
      <c r="AD802" s="175">
        <f t="shared" si="362"/>
        <v>0.90908316078515117</v>
      </c>
      <c r="AE802" s="149">
        <f t="shared" si="363"/>
        <v>0.98050077197802965</v>
      </c>
      <c r="AF802" s="149">
        <f t="shared" si="364"/>
        <v>0.93177176685806984</v>
      </c>
      <c r="AG802" s="176">
        <f t="shared" si="365"/>
        <v>0.9084637556102142</v>
      </c>
      <c r="AH802" s="149">
        <f t="shared" si="366"/>
        <v>0.98033830244645981</v>
      </c>
      <c r="AI802" s="149">
        <f t="shared" si="367"/>
        <v>0.93143454808179871</v>
      </c>
      <c r="AJ802" s="97"/>
      <c r="AK802" s="171">
        <f t="shared" si="368"/>
        <v>-9.531870297698071E-2</v>
      </c>
      <c r="AL802" s="149">
        <f t="shared" si="369"/>
        <v>-1.9691846015062194E-2</v>
      </c>
      <c r="AM802" s="149">
        <f t="shared" si="370"/>
        <v>-7.0667379631276755E-2</v>
      </c>
      <c r="AN802" s="149">
        <f t="shared" si="375"/>
        <v>3.9118289179506536</v>
      </c>
      <c r="AO802" s="149">
        <f t="shared" si="375"/>
        <v>11.818235138200899</v>
      </c>
      <c r="AP802" s="149">
        <f t="shared" si="375"/>
        <v>3.6795606338279492</v>
      </c>
      <c r="AQ802" s="97"/>
      <c r="AR802" s="171">
        <f t="shared" si="371"/>
        <v>-9.6000286702086907E-2</v>
      </c>
      <c r="AS802" s="149">
        <f t="shared" si="372"/>
        <v>-1.9857560309581062E-2</v>
      </c>
      <c r="AT802" s="149">
        <f t="shared" si="373"/>
        <v>-7.1029356485100476E-2</v>
      </c>
      <c r="AU802" s="175">
        <f t="shared" si="376"/>
        <v>3.8196741071389293</v>
      </c>
      <c r="AV802" s="149">
        <f t="shared" si="377"/>
        <v>10.243926744552216</v>
      </c>
      <c r="AW802" s="149">
        <f t="shared" si="378"/>
        <v>3.6322081865613285</v>
      </c>
    </row>
    <row r="803" spans="1:49" ht="15" x14ac:dyDescent="0.25">
      <c r="A803" s="130">
        <v>1937.1</v>
      </c>
      <c r="B803" s="138"/>
      <c r="C803" s="166">
        <f>raw_Data!B809</f>
        <v>12.28</v>
      </c>
      <c r="D803" s="167">
        <f>raw_Data!J809</f>
        <v>6.5000000000000002E-2</v>
      </c>
      <c r="E803" s="167">
        <f>raw_Data!L809</f>
        <v>2.1331282304062338E-3</v>
      </c>
      <c r="F803" s="168">
        <f t="shared" si="353"/>
        <v>14.37</v>
      </c>
      <c r="G803" s="167">
        <f>raw_Data!K809</f>
        <v>4.523312456506611E-3</v>
      </c>
      <c r="H803" s="167">
        <f t="shared" si="354"/>
        <v>-0.14544189283228948</v>
      </c>
      <c r="I803" s="165"/>
      <c r="J803" s="167">
        <f t="shared" si="355"/>
        <v>0.99914571733246638</v>
      </c>
      <c r="K803" s="167">
        <f t="shared" si="374"/>
        <v>1.2788455628727213E-3</v>
      </c>
      <c r="L803" s="93"/>
      <c r="M803" s="171">
        <f t="shared" si="350"/>
        <v>1.0012788455628727</v>
      </c>
      <c r="N803" s="172">
        <f t="shared" si="356"/>
        <v>0.85908141962421714</v>
      </c>
      <c r="O803" s="170">
        <f t="shared" si="351"/>
        <v>802</v>
      </c>
      <c r="P803" s="170">
        <f t="shared" si="352"/>
        <v>804</v>
      </c>
      <c r="Q803" s="169"/>
      <c r="R803" s="149">
        <f t="shared" si="357"/>
        <v>0.35741848687131128</v>
      </c>
      <c r="S803" s="173">
        <f t="shared" si="358"/>
        <v>-0.98549110800413176</v>
      </c>
      <c r="T803" s="149">
        <v>0</v>
      </c>
      <c r="U803" s="97"/>
      <c r="V803" s="149">
        <f>1/PI()*ATAN('Exhibit4_Impact-Test'!$Y$25*S_RDY_SP)+'Exhibit4_Impact-Test'!$Y$26</f>
        <v>0.69754770347561945</v>
      </c>
      <c r="W803" s="172">
        <f t="shared" si="359"/>
        <v>0.66429147652557219</v>
      </c>
      <c r="X803" s="149">
        <f>1/PI()*ATAN('Exhibit4_Impact-Test'!$Y$25*S_RS_SP)+'Exhibit4_Impact-Test'!$Y$26</f>
        <v>0.14945261964314133</v>
      </c>
      <c r="Y803" s="172">
        <f t="shared" si="360"/>
        <v>0.13100859443033522</v>
      </c>
      <c r="Z803" s="149">
        <f>1/PI()*ATAN('Exhibit4_Impact-Test'!$Y$25*S_5050_SP)+'Exhibit4_Impact-Test'!$Y$26</f>
        <v>0.5</v>
      </c>
      <c r="AA803" s="149">
        <f t="shared" si="361"/>
        <v>0.46178228792573267</v>
      </c>
      <c r="AB803" s="195">
        <f>VLOOKUP(_xlfn.NUMBERVALUE(LEFT(A803,4)),Transactioncosts!$C:$G,5,FALSE)</f>
        <v>90.4</v>
      </c>
      <c r="AC803" s="174"/>
      <c r="AD803" s="175">
        <f t="shared" si="362"/>
        <v>0.90208935765921905</v>
      </c>
      <c r="AE803" s="149">
        <f t="shared" si="363"/>
        <v>0.98002706774982906</v>
      </c>
      <c r="AF803" s="149">
        <f t="shared" si="364"/>
        <v>0.93018013259354493</v>
      </c>
      <c r="AG803" s="176">
        <f t="shared" si="365"/>
        <v>0.90152834679883831</v>
      </c>
      <c r="AH803" s="149">
        <f t="shared" si="366"/>
        <v>0.97984944808363539</v>
      </c>
      <c r="AI803" s="149">
        <f t="shared" si="367"/>
        <v>0.92983464447639352</v>
      </c>
      <c r="AJ803" s="97"/>
      <c r="AK803" s="171">
        <f t="shared" si="368"/>
        <v>-0.10304169768519841</v>
      </c>
      <c r="AL803" s="149">
        <f t="shared" si="369"/>
        <v>-2.0175087546062051E-2</v>
      </c>
      <c r="AM803" s="149">
        <f t="shared" si="370"/>
        <v>-7.2377020629706745E-2</v>
      </c>
      <c r="AN803" s="149">
        <f t="shared" si="375"/>
        <v>3.8087872202654554</v>
      </c>
      <c r="AO803" s="149">
        <f t="shared" si="375"/>
        <v>11.798060050654836</v>
      </c>
      <c r="AP803" s="149">
        <f t="shared" si="375"/>
        <v>3.6071836131982424</v>
      </c>
      <c r="AQ803" s="97"/>
      <c r="AR803" s="171">
        <f t="shared" si="371"/>
        <v>-0.10366379279669215</v>
      </c>
      <c r="AS803" s="149">
        <f t="shared" si="372"/>
        <v>-2.035634352341063E-2</v>
      </c>
      <c r="AT803" s="149">
        <f t="shared" si="373"/>
        <v>-7.2748510281707146E-2</v>
      </c>
      <c r="AU803" s="175">
        <f t="shared" si="376"/>
        <v>3.7160103143422369</v>
      </c>
      <c r="AV803" s="149">
        <f t="shared" si="377"/>
        <v>10.223570401028805</v>
      </c>
      <c r="AW803" s="149">
        <f t="shared" si="378"/>
        <v>3.5594596762796211</v>
      </c>
    </row>
    <row r="804" spans="1:49" ht="15" x14ac:dyDescent="0.25">
      <c r="A804" s="130">
        <v>1937.11</v>
      </c>
      <c r="B804" s="138"/>
      <c r="C804" s="166">
        <f>raw_Data!B810</f>
        <v>11.2</v>
      </c>
      <c r="D804" s="167">
        <f>raw_Data!J810</f>
        <v>6.5833333333333341E-2</v>
      </c>
      <c r="E804" s="167">
        <f>raw_Data!L810</f>
        <v>2.1249875904596482E-3</v>
      </c>
      <c r="F804" s="168">
        <f t="shared" si="353"/>
        <v>12.28</v>
      </c>
      <c r="G804" s="167">
        <f>raw_Data!K810</f>
        <v>5.3610206297502721E-3</v>
      </c>
      <c r="H804" s="167">
        <f t="shared" si="354"/>
        <v>-8.7947882736156391E-2</v>
      </c>
      <c r="I804" s="165"/>
      <c r="J804" s="167">
        <f t="shared" si="355"/>
        <v>0.99914524199251598</v>
      </c>
      <c r="K804" s="167">
        <f t="shared" si="374"/>
        <v>1.2702295829756238E-3</v>
      </c>
      <c r="L804" s="93"/>
      <c r="M804" s="171">
        <f t="shared" si="350"/>
        <v>1.0012702295829756</v>
      </c>
      <c r="N804" s="172">
        <f t="shared" si="356"/>
        <v>0.91741313789359391</v>
      </c>
      <c r="O804" s="170">
        <f t="shared" si="351"/>
        <v>803</v>
      </c>
      <c r="P804" s="170">
        <f t="shared" si="352"/>
        <v>805</v>
      </c>
      <c r="Q804" s="169"/>
      <c r="R804" s="149">
        <f t="shared" si="357"/>
        <v>0.43072168161824154</v>
      </c>
      <c r="S804" s="173">
        <f t="shared" si="358"/>
        <v>-0.97631989020196464</v>
      </c>
      <c r="T804" s="149">
        <v>0</v>
      </c>
      <c r="U804" s="97"/>
      <c r="V804" s="149">
        <f>1/PI()*ATAN('Exhibit4_Impact-Test'!$Y$25*S_RDY_SP)+'Exhibit4_Impact-Test'!$Y$26</f>
        <v>0.72635020001901851</v>
      </c>
      <c r="W804" s="172">
        <f t="shared" si="359"/>
        <v>0.70862518708579902</v>
      </c>
      <c r="X804" s="149">
        <f>1/PI()*ATAN('Exhibit4_Impact-Test'!$Y$25*S_RS_SP)+'Exhibit4_Impact-Test'!$Y$26</f>
        <v>0.15065678759334861</v>
      </c>
      <c r="Y804" s="172">
        <f t="shared" si="360"/>
        <v>0.13980315690762768</v>
      </c>
      <c r="Z804" s="149">
        <f>1/PI()*ATAN('Exhibit4_Impact-Test'!$Y$25*S_5050_SP)+'Exhibit4_Impact-Test'!$Y$26</f>
        <v>0.5</v>
      </c>
      <c r="AA804" s="149">
        <f t="shared" si="361"/>
        <v>0.47814723025413264</v>
      </c>
      <c r="AB804" s="195">
        <f>VLOOKUP(_xlfn.NUMBERVALUE(LEFT(A804,4)),Transactioncosts!$C:$G,5,FALSE)</f>
        <v>90.4</v>
      </c>
      <c r="AC804" s="174"/>
      <c r="AD804" s="175">
        <f t="shared" si="362"/>
        <v>0.94036061426138007</v>
      </c>
      <c r="AE804" s="149">
        <f t="shared" si="363"/>
        <v>0.9886365895321324</v>
      </c>
      <c r="AF804" s="149">
        <f t="shared" si="364"/>
        <v>0.95934168373828477</v>
      </c>
      <c r="AG804" s="176">
        <f t="shared" si="365"/>
        <v>0.94006386054534241</v>
      </c>
      <c r="AH804" s="149">
        <f t="shared" si="366"/>
        <v>0.98841811797287527</v>
      </c>
      <c r="AI804" s="149">
        <f t="shared" si="367"/>
        <v>0.9591441346997821</v>
      </c>
      <c r="AJ804" s="97"/>
      <c r="AK804" s="171">
        <f t="shared" si="368"/>
        <v>-6.1491845093144919E-2</v>
      </c>
      <c r="AL804" s="149">
        <f t="shared" si="369"/>
        <v>-1.1428467331377002E-2</v>
      </c>
      <c r="AM804" s="149">
        <f t="shared" si="370"/>
        <v>-4.1507975857614905E-2</v>
      </c>
      <c r="AN804" s="149">
        <f t="shared" si="375"/>
        <v>3.7472953751723104</v>
      </c>
      <c r="AO804" s="149">
        <f t="shared" si="375"/>
        <v>11.786631583323459</v>
      </c>
      <c r="AP804" s="149">
        <f t="shared" si="375"/>
        <v>3.5656756373406275</v>
      </c>
      <c r="AQ804" s="97"/>
      <c r="AR804" s="171">
        <f t="shared" si="371"/>
        <v>-6.1807469275319715E-2</v>
      </c>
      <c r="AS804" s="149">
        <f t="shared" si="372"/>
        <v>-1.1649474427758363E-2</v>
      </c>
      <c r="AT804" s="149">
        <f t="shared" si="373"/>
        <v>-4.1713918520627877E-2</v>
      </c>
      <c r="AU804" s="175">
        <f t="shared" si="376"/>
        <v>3.6542028450669171</v>
      </c>
      <c r="AV804" s="149">
        <f t="shared" si="377"/>
        <v>10.211920926601048</v>
      </c>
      <c r="AW804" s="149">
        <f t="shared" si="378"/>
        <v>3.5177457577589935</v>
      </c>
    </row>
    <row r="805" spans="1:49" ht="15" x14ac:dyDescent="0.25">
      <c r="A805" s="130">
        <v>1937.12</v>
      </c>
      <c r="B805" s="138"/>
      <c r="C805" s="166">
        <f>raw_Data!B811</f>
        <v>11.02</v>
      </c>
      <c r="D805" s="167">
        <f>raw_Data!J811</f>
        <v>6.6666666666666666E-2</v>
      </c>
      <c r="E805" s="167">
        <f>raw_Data!L811</f>
        <v>2.1168462230236607E-3</v>
      </c>
      <c r="F805" s="168">
        <f t="shared" si="353"/>
        <v>11.2</v>
      </c>
      <c r="G805" s="167">
        <f>raw_Data!K811</f>
        <v>5.9523809523809529E-3</v>
      </c>
      <c r="H805" s="167">
        <f t="shared" si="354"/>
        <v>-1.6071428571428514E-2</v>
      </c>
      <c r="I805" s="165"/>
      <c r="J805" s="167">
        <f t="shared" si="355"/>
        <v>0.99914476627532611</v>
      </c>
      <c r="K805" s="167">
        <f t="shared" si="374"/>
        <v>1.2616124983497734E-3</v>
      </c>
      <c r="L805" s="93"/>
      <c r="M805" s="171">
        <f t="shared" si="350"/>
        <v>1.0012616124983498</v>
      </c>
      <c r="N805" s="172">
        <f t="shared" si="356"/>
        <v>0.98988095238095242</v>
      </c>
      <c r="O805" s="170">
        <f t="shared" si="351"/>
        <v>804</v>
      </c>
      <c r="P805" s="170">
        <f t="shared" si="352"/>
        <v>806</v>
      </c>
      <c r="Q805" s="169"/>
      <c r="R805" s="149">
        <f t="shared" si="357"/>
        <v>0.47384161582099982</v>
      </c>
      <c r="S805" s="173">
        <f t="shared" si="358"/>
        <v>-0.88321944433704647</v>
      </c>
      <c r="T805" s="149">
        <v>0</v>
      </c>
      <c r="U805" s="97"/>
      <c r="V805" s="149">
        <f>1/PI()*ATAN('Exhibit4_Impact-Test'!$Y$25*S_RDY_SP)+'Exhibit4_Impact-Test'!$Y$26</f>
        <v>0.7414519255855434</v>
      </c>
      <c r="W805" s="172">
        <f t="shared" si="359"/>
        <v>0.73925447178210002</v>
      </c>
      <c r="X805" s="149">
        <f>1/PI()*ATAN('Exhibit4_Impact-Test'!$Y$25*S_RS_SP)+'Exhibit4_Impact-Test'!$Y$26</f>
        <v>0.16397036479005034</v>
      </c>
      <c r="Y805" s="172">
        <f t="shared" si="360"/>
        <v>0.16240931379782428</v>
      </c>
      <c r="Z805" s="149">
        <f>1/PI()*ATAN('Exhibit4_Impact-Test'!$Y$25*S_5050_SP)+'Exhibit4_Impact-Test'!$Y$26</f>
        <v>0.5</v>
      </c>
      <c r="AA805" s="149">
        <f t="shared" si="361"/>
        <v>0.49714217848632875</v>
      </c>
      <c r="AB805" s="195">
        <f>VLOOKUP(_xlfn.NUMBERVALUE(LEFT(A805,4)),Transactioncosts!$C:$G,5,FALSE)</f>
        <v>90.4</v>
      </c>
      <c r="AC805" s="174"/>
      <c r="AD805" s="175">
        <f t="shared" si="362"/>
        <v>0.99282340013987092</v>
      </c>
      <c r="AE805" s="149">
        <f t="shared" si="363"/>
        <v>0.99939552150734856</v>
      </c>
      <c r="AF805" s="149">
        <f t="shared" si="364"/>
        <v>0.9955712824396511</v>
      </c>
      <c r="AG805" s="176">
        <f t="shared" si="365"/>
        <v>0.99278991293705265</v>
      </c>
      <c r="AH805" s="149">
        <f t="shared" si="366"/>
        <v>0.99324894851260603</v>
      </c>
      <c r="AI805" s="149">
        <f t="shared" si="367"/>
        <v>0.99554544773316755</v>
      </c>
      <c r="AJ805" s="97"/>
      <c r="AK805" s="171">
        <f t="shared" si="368"/>
        <v>-7.2024755267653439E-3</v>
      </c>
      <c r="AL805" s="149">
        <f t="shared" si="369"/>
        <v>-6.0466126343319392E-4</v>
      </c>
      <c r="AM805" s="149">
        <f t="shared" si="370"/>
        <v>-4.4385533807535082E-3</v>
      </c>
      <c r="AN805" s="149">
        <f t="shared" si="375"/>
        <v>3.7400928996455449</v>
      </c>
      <c r="AO805" s="149">
        <f t="shared" si="375"/>
        <v>11.786026922060026</v>
      </c>
      <c r="AP805" s="149">
        <f t="shared" si="375"/>
        <v>3.5612370839598739</v>
      </c>
      <c r="AQ805" s="97"/>
      <c r="AR805" s="171">
        <f t="shared" si="371"/>
        <v>-7.2362053598611382E-3</v>
      </c>
      <c r="AS805" s="149">
        <f t="shared" si="372"/>
        <v>-6.7739429211569301E-3</v>
      </c>
      <c r="AT805" s="149">
        <f t="shared" si="373"/>
        <v>-4.4645033475168815E-3</v>
      </c>
      <c r="AU805" s="175">
        <f t="shared" si="376"/>
        <v>3.6469666397070557</v>
      </c>
      <c r="AV805" s="149">
        <f t="shared" si="377"/>
        <v>10.20514698367989</v>
      </c>
      <c r="AW805" s="149">
        <f t="shared" si="378"/>
        <v>3.5132812544114764</v>
      </c>
    </row>
    <row r="806" spans="1:49" ht="15" x14ac:dyDescent="0.25">
      <c r="A806" s="130">
        <v>1938.01</v>
      </c>
      <c r="B806" s="138"/>
      <c r="C806" s="166">
        <f>raw_Data!B812</f>
        <v>11.31</v>
      </c>
      <c r="D806" s="167">
        <f>raw_Data!J812</f>
        <v>6.6111083333333334E-2</v>
      </c>
      <c r="E806" s="167">
        <f>raw_Data!L812</f>
        <v>2.1087041279623797E-3</v>
      </c>
      <c r="F806" s="168">
        <f t="shared" si="353"/>
        <v>11.02</v>
      </c>
      <c r="G806" s="167">
        <f>raw_Data!K812</f>
        <v>5.9991908650937689E-3</v>
      </c>
      <c r="H806" s="167">
        <f t="shared" si="354"/>
        <v>2.6315789473684292E-2</v>
      </c>
      <c r="I806" s="165"/>
      <c r="J806" s="167">
        <f t="shared" si="355"/>
        <v>0.99914429018053552</v>
      </c>
      <c r="K806" s="167">
        <f t="shared" si="374"/>
        <v>1.2529943084977901E-3</v>
      </c>
      <c r="L806" s="93"/>
      <c r="M806" s="171">
        <f t="shared" si="350"/>
        <v>1.0012529943084978</v>
      </c>
      <c r="N806" s="172">
        <f t="shared" si="356"/>
        <v>1.0323149803387779</v>
      </c>
      <c r="O806" s="170">
        <f t="shared" si="351"/>
        <v>805</v>
      </c>
      <c r="P806" s="170">
        <f t="shared" si="352"/>
        <v>807</v>
      </c>
      <c r="Q806" s="169"/>
      <c r="R806" s="149">
        <f t="shared" si="357"/>
        <v>0.47835471917128025</v>
      </c>
      <c r="S806" s="173">
        <f t="shared" si="358"/>
        <v>0.92554871642558423</v>
      </c>
      <c r="T806" s="149">
        <v>0</v>
      </c>
      <c r="U806" s="97"/>
      <c r="V806" s="149">
        <f>1/PI()*ATAN('Exhibit4_Impact-Test'!$Y$25*S_RDY_SP)+'Exhibit4_Impact-Test'!$Y$26</f>
        <v>0.74295880837703709</v>
      </c>
      <c r="W806" s="172">
        <f t="shared" si="359"/>
        <v>0.74874984702087299</v>
      </c>
      <c r="X806" s="149">
        <f>1/PI()*ATAN('Exhibit4_Impact-Test'!$Y$25*S_RS_SP)+'Exhibit4_Impact-Test'!$Y$26</f>
        <v>0.84233995480916868</v>
      </c>
      <c r="Y806" s="172">
        <f t="shared" si="360"/>
        <v>0.84635500709298539</v>
      </c>
      <c r="Z806" s="149">
        <f>1/PI()*ATAN('Exhibit4_Impact-Test'!$Y$25*S_5050_SP)+'Exhibit4_Impact-Test'!$Y$26</f>
        <v>0.5</v>
      </c>
      <c r="AA806" s="149">
        <f t="shared" si="361"/>
        <v>0.50763731196043937</v>
      </c>
      <c r="AB806" s="195">
        <f>VLOOKUP(_xlfn.NUMBERVALUE(LEFT(A806,4)),Transactioncosts!$C:$G,5,FALSE)</f>
        <v>90.600000000000009</v>
      </c>
      <c r="AC806" s="174"/>
      <c r="AD806" s="175">
        <f t="shared" si="362"/>
        <v>1.0243307704353788</v>
      </c>
      <c r="AE806" s="149">
        <f t="shared" si="363"/>
        <v>1.0274177462175269</v>
      </c>
      <c r="AF806" s="149">
        <f t="shared" si="364"/>
        <v>1.0167839873236377</v>
      </c>
      <c r="AG806" s="176">
        <f t="shared" si="365"/>
        <v>1.0242421329416311</v>
      </c>
      <c r="AH806" s="149">
        <f t="shared" si="366"/>
        <v>1.0211869633571724</v>
      </c>
      <c r="AI806" s="149">
        <f t="shared" si="367"/>
        <v>1.0167147932772762</v>
      </c>
      <c r="AJ806" s="97"/>
      <c r="AK806" s="171">
        <f t="shared" si="368"/>
        <v>2.4039492461532325E-2</v>
      </c>
      <c r="AL806" s="149">
        <f t="shared" si="369"/>
        <v>2.7048611840853286E-2</v>
      </c>
      <c r="AM806" s="149">
        <f t="shared" si="370"/>
        <v>1.6644692660959057E-2</v>
      </c>
      <c r="AN806" s="149">
        <f t="shared" si="375"/>
        <v>3.7641323921070771</v>
      </c>
      <c r="AO806" s="149">
        <f t="shared" si="375"/>
        <v>11.81307553390088</v>
      </c>
      <c r="AP806" s="149">
        <f t="shared" si="375"/>
        <v>3.5778817766208331</v>
      </c>
      <c r="AQ806" s="97"/>
      <c r="AR806" s="171">
        <f t="shared" si="371"/>
        <v>2.3952956616352637E-2</v>
      </c>
      <c r="AS806" s="149">
        <f t="shared" si="372"/>
        <v>2.0965640300153306E-2</v>
      </c>
      <c r="AT806" s="149">
        <f t="shared" si="373"/>
        <v>1.6576638480599256E-2</v>
      </c>
      <c r="AU806" s="175">
        <f t="shared" si="376"/>
        <v>3.6709195963234085</v>
      </c>
      <c r="AV806" s="149">
        <f t="shared" si="377"/>
        <v>10.226112623980043</v>
      </c>
      <c r="AW806" s="149">
        <f t="shared" si="378"/>
        <v>3.5298578928920756</v>
      </c>
    </row>
    <row r="807" spans="1:49" ht="15" x14ac:dyDescent="0.25">
      <c r="A807" s="130">
        <v>1938.02</v>
      </c>
      <c r="B807" s="138"/>
      <c r="C807" s="166">
        <f>raw_Data!B813</f>
        <v>11.04</v>
      </c>
      <c r="D807" s="167">
        <f>raw_Data!J813</f>
        <v>6.5555583333333334E-2</v>
      </c>
      <c r="E807" s="167">
        <f>raw_Data!L813</f>
        <v>2.0951323522120369E-3</v>
      </c>
      <c r="F807" s="168">
        <f t="shared" si="353"/>
        <v>11.31</v>
      </c>
      <c r="G807" s="167">
        <f>raw_Data!K813</f>
        <v>5.7962496315944589E-3</v>
      </c>
      <c r="H807" s="167">
        <f t="shared" si="354"/>
        <v>-2.3872679045092937E-2</v>
      </c>
      <c r="I807" s="165"/>
      <c r="J807" s="167">
        <f t="shared" si="355"/>
        <v>0.99857298032735753</v>
      </c>
      <c r="K807" s="167">
        <f t="shared" si="374"/>
        <v>6.6811267956956577E-4</v>
      </c>
      <c r="L807" s="93"/>
      <c r="M807" s="171">
        <f t="shared" si="350"/>
        <v>1.0006681126795696</v>
      </c>
      <c r="N807" s="172">
        <f t="shared" si="356"/>
        <v>0.98192357058650148</v>
      </c>
      <c r="O807" s="170">
        <f t="shared" si="351"/>
        <v>806</v>
      </c>
      <c r="P807" s="170">
        <f t="shared" si="352"/>
        <v>808</v>
      </c>
      <c r="Q807" s="169"/>
      <c r="R807" s="149">
        <f t="shared" si="357"/>
        <v>0.46648539837111047</v>
      </c>
      <c r="S807" s="173">
        <f t="shared" si="358"/>
        <v>-0.91883788041934322</v>
      </c>
      <c r="T807" s="149">
        <v>0</v>
      </c>
      <c r="U807" s="97"/>
      <c r="V807" s="149">
        <f>1/PI()*ATAN('Exhibit4_Impact-Test'!$Y$25*S_RDY_SP)+'Exhibit4_Impact-Test'!$Y$26</f>
        <v>0.73896645918999471</v>
      </c>
      <c r="W807" s="172">
        <f t="shared" si="359"/>
        <v>0.73530242545678015</v>
      </c>
      <c r="X807" s="149">
        <f>1/PI()*ATAN('Exhibit4_Impact-Test'!$Y$25*S_RS_SP)+'Exhibit4_Impact-Test'!$Y$26</f>
        <v>0.15863062957040974</v>
      </c>
      <c r="Y807" s="172">
        <f t="shared" si="360"/>
        <v>0.15612307186542501</v>
      </c>
      <c r="Z807" s="149">
        <f>1/PI()*ATAN('Exhibit4_Impact-Test'!$Y$25*S_5050_SP)+'Exhibit4_Impact-Test'!$Y$26</f>
        <v>0.5</v>
      </c>
      <c r="AA807" s="149">
        <f t="shared" si="361"/>
        <v>0.49527271746086698</v>
      </c>
      <c r="AB807" s="195">
        <f>VLOOKUP(_xlfn.NUMBERVALUE(LEFT(A807,4)),Transactioncosts!$C:$G,5,FALSE)</f>
        <v>90.600000000000009</v>
      </c>
      <c r="AC807" s="174"/>
      <c r="AD807" s="175">
        <f t="shared" si="362"/>
        <v>0.98681652477991721</v>
      </c>
      <c r="AE807" s="149">
        <f t="shared" si="363"/>
        <v>0.99769465416633718</v>
      </c>
      <c r="AF807" s="149">
        <f t="shared" si="364"/>
        <v>0.99129584163303552</v>
      </c>
      <c r="AG807" s="176">
        <f t="shared" si="365"/>
        <v>0.98675702386621267</v>
      </c>
      <c r="AH807" s="149">
        <f t="shared" si="366"/>
        <v>0.99765360535023817</v>
      </c>
      <c r="AI807" s="149">
        <f t="shared" si="367"/>
        <v>0.99125301245323094</v>
      </c>
      <c r="AJ807" s="97"/>
      <c r="AK807" s="171">
        <f t="shared" si="368"/>
        <v>-1.3271148642340542E-2</v>
      </c>
      <c r="AL807" s="149">
        <f t="shared" si="369"/>
        <v>-2.3080072344554628E-3</v>
      </c>
      <c r="AM807" s="149">
        <f t="shared" si="370"/>
        <v>-8.7422608143499086E-3</v>
      </c>
      <c r="AN807" s="149">
        <f t="shared" si="375"/>
        <v>3.7508612434647364</v>
      </c>
      <c r="AO807" s="149">
        <f t="shared" si="375"/>
        <v>11.810767526666424</v>
      </c>
      <c r="AP807" s="149">
        <f t="shared" si="375"/>
        <v>3.5691395158064831</v>
      </c>
      <c r="AQ807" s="97"/>
      <c r="AR807" s="171">
        <f t="shared" si="371"/>
        <v>-1.3331446282388861E-2</v>
      </c>
      <c r="AS807" s="149">
        <f t="shared" si="372"/>
        <v>-2.3491517473584341E-3</v>
      </c>
      <c r="AT807" s="149">
        <f t="shared" si="373"/>
        <v>-8.7854669928236137E-3</v>
      </c>
      <c r="AU807" s="175">
        <f t="shared" si="376"/>
        <v>3.6575881500410197</v>
      </c>
      <c r="AV807" s="149">
        <f t="shared" si="377"/>
        <v>10.223763472232685</v>
      </c>
      <c r="AW807" s="149">
        <f t="shared" si="378"/>
        <v>3.5210724258992521</v>
      </c>
    </row>
    <row r="808" spans="1:49" ht="15" x14ac:dyDescent="0.25">
      <c r="A808" s="130">
        <v>1938.03</v>
      </c>
      <c r="B808" s="138"/>
      <c r="C808" s="166">
        <f>raw_Data!B814</f>
        <v>10.31</v>
      </c>
      <c r="D808" s="167">
        <f>raw_Data!J814</f>
        <v>6.5000000000000002E-2</v>
      </c>
      <c r="E808" s="167">
        <f>raw_Data!L814</f>
        <v>2.0815585542723891E-3</v>
      </c>
      <c r="F808" s="168">
        <f t="shared" si="353"/>
        <v>11.04</v>
      </c>
      <c r="G808" s="167">
        <f>raw_Data!K814</f>
        <v>5.8876811594202908E-3</v>
      </c>
      <c r="H808" s="167">
        <f t="shared" si="354"/>
        <v>-6.6123188405797007E-2</v>
      </c>
      <c r="I808" s="165"/>
      <c r="J808" s="167">
        <f t="shared" si="355"/>
        <v>0.99857165534391001</v>
      </c>
      <c r="K808" s="167">
        <f t="shared" si="374"/>
        <v>6.5321389818251419E-4</v>
      </c>
      <c r="L808" s="93"/>
      <c r="M808" s="171">
        <f t="shared" si="350"/>
        <v>1.0006532138981825</v>
      </c>
      <c r="N808" s="172">
        <f t="shared" si="356"/>
        <v>0.93976449275362328</v>
      </c>
      <c r="O808" s="170">
        <f t="shared" si="351"/>
        <v>807</v>
      </c>
      <c r="P808" s="170">
        <f t="shared" si="352"/>
        <v>809</v>
      </c>
      <c r="Q808" s="169"/>
      <c r="R808" s="149">
        <f t="shared" si="357"/>
        <v>0.47508924036392181</v>
      </c>
      <c r="S808" s="173">
        <f t="shared" si="358"/>
        <v>-0.96928783457388079</v>
      </c>
      <c r="T808" s="149">
        <v>0</v>
      </c>
      <c r="U808" s="97"/>
      <c r="V808" s="149">
        <f>1/PI()*ATAN('Exhibit4_Impact-Test'!$Y$25*S_RDY_SP)+'Exhibit4_Impact-Test'!$Y$26</f>
        <v>0.74186985522549898</v>
      </c>
      <c r="W808" s="172">
        <f t="shared" si="359"/>
        <v>0.72966645301776745</v>
      </c>
      <c r="X808" s="149">
        <f>1/PI()*ATAN('Exhibit4_Impact-Test'!$Y$25*S_RS_SP)+'Exhibit4_Impact-Test'!$Y$26</f>
        <v>0.15159229746156389</v>
      </c>
      <c r="Y808" s="172">
        <f t="shared" si="360"/>
        <v>0.14369352467706842</v>
      </c>
      <c r="Z808" s="149">
        <f>1/PI()*ATAN('Exhibit4_Impact-Test'!$Y$25*S_5050_SP)+'Exhibit4_Impact-Test'!$Y$26</f>
        <v>0.5</v>
      </c>
      <c r="AA808" s="149">
        <f t="shared" si="361"/>
        <v>0.48431040880120013</v>
      </c>
      <c r="AB808" s="195">
        <f>VLOOKUP(_xlfn.NUMBERVALUE(LEFT(A808,4)),Transactioncosts!$C:$G,5,FALSE)</f>
        <v>90.600000000000009</v>
      </c>
      <c r="AC808" s="174"/>
      <c r="AD808" s="175">
        <f t="shared" si="362"/>
        <v>0.95548170715780256</v>
      </c>
      <c r="AE808" s="149">
        <f t="shared" si="363"/>
        <v>0.99142295277038217</v>
      </c>
      <c r="AF808" s="149">
        <f t="shared" si="364"/>
        <v>0.9702088533259029</v>
      </c>
      <c r="AG808" s="176">
        <f t="shared" si="365"/>
        <v>0.95530585003755919</v>
      </c>
      <c r="AH808" s="149">
        <f t="shared" si="366"/>
        <v>0.99132936921041559</v>
      </c>
      <c r="AI808" s="149">
        <f t="shared" si="367"/>
        <v>0.97006670562964181</v>
      </c>
      <c r="AJ808" s="97"/>
      <c r="AK808" s="171">
        <f t="shared" si="368"/>
        <v>-4.5539660270209052E-2</v>
      </c>
      <c r="AL808" s="149">
        <f t="shared" si="369"/>
        <v>-8.6140417871438477E-3</v>
      </c>
      <c r="AM808" s="149">
        <f t="shared" si="370"/>
        <v>-3.0243917954046348E-2</v>
      </c>
      <c r="AN808" s="149">
        <f t="shared" si="375"/>
        <v>3.7053215831945274</v>
      </c>
      <c r="AO808" s="149">
        <f t="shared" si="375"/>
        <v>11.80215348487928</v>
      </c>
      <c r="AP808" s="149">
        <f t="shared" si="375"/>
        <v>3.538895597852437</v>
      </c>
      <c r="AQ808" s="97"/>
      <c r="AR808" s="171">
        <f t="shared" si="371"/>
        <v>-4.5723727954842724E-2</v>
      </c>
      <c r="AS808" s="149">
        <f t="shared" si="372"/>
        <v>-8.7084394171439306E-3</v>
      </c>
      <c r="AT808" s="149">
        <f t="shared" si="373"/>
        <v>-3.039044115881415E-2</v>
      </c>
      <c r="AU808" s="175">
        <f t="shared" si="376"/>
        <v>3.6118644220861769</v>
      </c>
      <c r="AV808" s="149">
        <f t="shared" si="377"/>
        <v>10.215055032815542</v>
      </c>
      <c r="AW808" s="149">
        <f t="shared" si="378"/>
        <v>3.490681984740438</v>
      </c>
    </row>
    <row r="809" spans="1:49" ht="15" x14ac:dyDescent="0.25">
      <c r="A809" s="130">
        <v>1938.04</v>
      </c>
      <c r="B809" s="138"/>
      <c r="C809" s="166">
        <f>raw_Data!B815</f>
        <v>9.89</v>
      </c>
      <c r="D809" s="167">
        <f>raw_Data!J815</f>
        <v>6.388891666666667E-2</v>
      </c>
      <c r="E809" s="167">
        <f>raw_Data!L815</f>
        <v>2.067982733513718E-3</v>
      </c>
      <c r="F809" s="168">
        <f t="shared" si="353"/>
        <v>10.31</v>
      </c>
      <c r="G809" s="167">
        <f>raw_Data!K815</f>
        <v>6.1967911412867767E-3</v>
      </c>
      <c r="H809" s="167">
        <f t="shared" si="354"/>
        <v>-4.0737148399612066E-2</v>
      </c>
      <c r="I809" s="165"/>
      <c r="J809" s="167">
        <f t="shared" si="355"/>
        <v>0.99857032860603467</v>
      </c>
      <c r="K809" s="167">
        <f t="shared" si="374"/>
        <v>6.383113395482809E-4</v>
      </c>
      <c r="L809" s="93"/>
      <c r="M809" s="171">
        <f t="shared" si="350"/>
        <v>1.0006383113395483</v>
      </c>
      <c r="N809" s="172">
        <f t="shared" si="356"/>
        <v>0.96545964274167473</v>
      </c>
      <c r="O809" s="170">
        <f t="shared" si="351"/>
        <v>808</v>
      </c>
      <c r="P809" s="170">
        <f t="shared" si="352"/>
        <v>810</v>
      </c>
      <c r="Q809" s="169"/>
      <c r="R809" s="149">
        <f t="shared" si="357"/>
        <v>0.49710784617155768</v>
      </c>
      <c r="S809" s="173">
        <f t="shared" si="358"/>
        <v>-0.95138670216001109</v>
      </c>
      <c r="T809" s="149">
        <v>0</v>
      </c>
      <c r="U809" s="97"/>
      <c r="V809" s="149">
        <f>1/PI()*ATAN('Exhibit4_Impact-Test'!$Y$25*S_RDY_SP)+'Exhibit4_Impact-Test'!$Y$26</f>
        <v>0.7490767311903247</v>
      </c>
      <c r="W809" s="172">
        <f t="shared" si="359"/>
        <v>0.74229001281175877</v>
      </c>
      <c r="X809" s="149">
        <f>1/PI()*ATAN('Exhibit4_Impact-Test'!$Y$25*S_RS_SP)+'Exhibit4_Impact-Test'!$Y$26</f>
        <v>0.15402283593165367</v>
      </c>
      <c r="Y809" s="172">
        <f t="shared" si="360"/>
        <v>0.14941704667601607</v>
      </c>
      <c r="Z809" s="149">
        <f>1/PI()*ATAN('Exhibit4_Impact-Test'!$Y$25*S_5050_SP)+'Exhibit4_Impact-Test'!$Y$26</f>
        <v>0.5</v>
      </c>
      <c r="AA809" s="149">
        <f t="shared" si="361"/>
        <v>0.49105368363645119</v>
      </c>
      <c r="AB809" s="195">
        <f>VLOOKUP(_xlfn.NUMBERVALUE(LEFT(A809,4)),Transactioncosts!$C:$G,5,FALSE)</f>
        <v>90.600000000000009</v>
      </c>
      <c r="AC809" s="174"/>
      <c r="AD809" s="175">
        <f t="shared" si="362"/>
        <v>0.97428678925862544</v>
      </c>
      <c r="AE809" s="149">
        <f t="shared" si="363"/>
        <v>0.99521999303780395</v>
      </c>
      <c r="AF809" s="149">
        <f t="shared" si="364"/>
        <v>0.98304897704061145</v>
      </c>
      <c r="AG809" s="176">
        <f t="shared" si="365"/>
        <v>0.97419253228394365</v>
      </c>
      <c r="AH809" s="149">
        <f t="shared" si="366"/>
        <v>0.98910093711140568</v>
      </c>
      <c r="AI809" s="149">
        <f t="shared" si="367"/>
        <v>0.98296792341435768</v>
      </c>
      <c r="AJ809" s="97"/>
      <c r="AK809" s="171">
        <f t="shared" si="368"/>
        <v>-2.6049573855921042E-2</v>
      </c>
      <c r="AL809" s="149">
        <f t="shared" si="369"/>
        <v>-4.7914677317659636E-3</v>
      </c>
      <c r="AM809" s="149">
        <f t="shared" si="370"/>
        <v>-1.7096336026695091E-2</v>
      </c>
      <c r="AN809" s="149">
        <f t="shared" si="375"/>
        <v>3.6792720093386064</v>
      </c>
      <c r="AO809" s="149">
        <f t="shared" si="375"/>
        <v>11.797362017147515</v>
      </c>
      <c r="AP809" s="149">
        <f t="shared" si="375"/>
        <v>3.5217992618257421</v>
      </c>
      <c r="AQ809" s="97"/>
      <c r="AR809" s="171">
        <f t="shared" si="371"/>
        <v>-2.6146323124659181E-2</v>
      </c>
      <c r="AS809" s="149">
        <f t="shared" si="372"/>
        <v>-1.0958892798305647E-2</v>
      </c>
      <c r="AT809" s="149">
        <f t="shared" si="373"/>
        <v>-1.7178790685432696E-2</v>
      </c>
      <c r="AU809" s="175">
        <f t="shared" si="376"/>
        <v>3.5857180989615176</v>
      </c>
      <c r="AV809" s="149">
        <f t="shared" si="377"/>
        <v>10.204096140017237</v>
      </c>
      <c r="AW809" s="149">
        <f t="shared" si="378"/>
        <v>3.4735031940550054</v>
      </c>
    </row>
    <row r="810" spans="1:49" ht="15" x14ac:dyDescent="0.25">
      <c r="A810" s="130">
        <v>1938.05</v>
      </c>
      <c r="B810" s="138"/>
      <c r="C810" s="166">
        <f>raw_Data!B816</f>
        <v>9.98</v>
      </c>
      <c r="D810" s="167">
        <f>raw_Data!J816</f>
        <v>6.2777750000000007E-2</v>
      </c>
      <c r="E810" s="167">
        <f>raw_Data!L816</f>
        <v>2.0544048893051947E-3</v>
      </c>
      <c r="F810" s="168">
        <f t="shared" si="353"/>
        <v>9.89</v>
      </c>
      <c r="G810" s="167">
        <f>raw_Data!K816</f>
        <v>6.3475985844287167E-3</v>
      </c>
      <c r="H810" s="167">
        <f t="shared" si="354"/>
        <v>9.100101112234471E-3</v>
      </c>
      <c r="I810" s="165"/>
      <c r="J810" s="167">
        <f t="shared" si="355"/>
        <v>0.99856900011080996</v>
      </c>
      <c r="K810" s="167">
        <f t="shared" si="374"/>
        <v>6.2340500011526245E-4</v>
      </c>
      <c r="L810" s="93"/>
      <c r="M810" s="171">
        <f t="shared" si="350"/>
        <v>1.0006234050001153</v>
      </c>
      <c r="N810" s="172">
        <f t="shared" si="356"/>
        <v>1.0154476996966633</v>
      </c>
      <c r="O810" s="170">
        <f t="shared" si="351"/>
        <v>809</v>
      </c>
      <c r="P810" s="170">
        <f t="shared" si="352"/>
        <v>811</v>
      </c>
      <c r="Q810" s="169"/>
      <c r="R810" s="149">
        <f t="shared" si="357"/>
        <v>0.50853478675212216</v>
      </c>
      <c r="S810" s="173">
        <f t="shared" si="358"/>
        <v>0.81483101648623268</v>
      </c>
      <c r="T810" s="149">
        <v>0</v>
      </c>
      <c r="U810" s="97"/>
      <c r="V810" s="149">
        <f>1/PI()*ATAN('Exhibit4_Impact-Test'!$Y$25*S_RDY_SP)+'Exhibit4_Impact-Test'!$Y$26</f>
        <v>0.75269365240136521</v>
      </c>
      <c r="W810" s="172">
        <f t="shared" si="359"/>
        <v>0.75542100192164219</v>
      </c>
      <c r="X810" s="149">
        <f>1/PI()*ATAN('Exhibit4_Impact-Test'!$Y$25*S_RS_SP)+'Exhibit4_Impact-Test'!$Y$26</f>
        <v>0.82480953303344329</v>
      </c>
      <c r="Y810" s="172">
        <f t="shared" si="360"/>
        <v>0.82692444737225379</v>
      </c>
      <c r="Z810" s="149">
        <f>1/PI()*ATAN('Exhibit4_Impact-Test'!$Y$25*S_5050_SP)+'Exhibit4_Impact-Test'!$Y$26</f>
        <v>0.5</v>
      </c>
      <c r="AA810" s="149">
        <f t="shared" si="361"/>
        <v>0.50367653071908336</v>
      </c>
      <c r="AB810" s="195">
        <f>VLOOKUP(_xlfn.NUMBERVALUE(LEFT(A810,4)),Transactioncosts!$C:$G,5,FALSE)</f>
        <v>90.600000000000009</v>
      </c>
      <c r="AC810" s="174"/>
      <c r="AD810" s="175">
        <f t="shared" si="362"/>
        <v>1.0117815575195341</v>
      </c>
      <c r="AE810" s="149">
        <f t="shared" si="363"/>
        <v>1.0128506245863251</v>
      </c>
      <c r="AF810" s="149">
        <f t="shared" si="364"/>
        <v>1.0080355523483893</v>
      </c>
      <c r="AG810" s="176">
        <f t="shared" si="365"/>
        <v>1.0117352094438066</v>
      </c>
      <c r="AH810" s="149">
        <f t="shared" si="366"/>
        <v>1.0127206568273048</v>
      </c>
      <c r="AI810" s="149">
        <f t="shared" si="367"/>
        <v>1.0080022429800743</v>
      </c>
      <c r="AJ810" s="97"/>
      <c r="AK810" s="171">
        <f t="shared" si="368"/>
        <v>1.1712695312398495E-2</v>
      </c>
      <c r="AL810" s="149">
        <f t="shared" si="369"/>
        <v>1.2768755939703854E-2</v>
      </c>
      <c r="AM810" s="149">
        <f t="shared" si="370"/>
        <v>8.0034392140925677E-3</v>
      </c>
      <c r="AN810" s="149">
        <f t="shared" si="375"/>
        <v>3.6909847046510049</v>
      </c>
      <c r="AO810" s="149">
        <f t="shared" si="375"/>
        <v>11.810130773087218</v>
      </c>
      <c r="AP810" s="149">
        <f t="shared" si="375"/>
        <v>3.5298027010398347</v>
      </c>
      <c r="AQ810" s="97"/>
      <c r="AR810" s="171">
        <f t="shared" si="371"/>
        <v>1.1666885881518192E-2</v>
      </c>
      <c r="AS810" s="149">
        <f t="shared" si="372"/>
        <v>1.2640428923625749E-2</v>
      </c>
      <c r="AT810" s="149">
        <f t="shared" si="373"/>
        <v>7.9703948253463542E-3</v>
      </c>
      <c r="AU810" s="175">
        <f t="shared" si="376"/>
        <v>3.5973849848430359</v>
      </c>
      <c r="AV810" s="149">
        <f t="shared" si="377"/>
        <v>10.216736568940863</v>
      </c>
      <c r="AW810" s="149">
        <f t="shared" si="378"/>
        <v>3.4814735888803519</v>
      </c>
    </row>
    <row r="811" spans="1:49" ht="15" x14ac:dyDescent="0.25">
      <c r="A811" s="130">
        <v>1938.06</v>
      </c>
      <c r="B811" s="138"/>
      <c r="C811" s="166">
        <f>raw_Data!B817</f>
        <v>10.210000000000001</v>
      </c>
      <c r="D811" s="167">
        <f>raw_Data!J817</f>
        <v>6.1666666666666668E-2</v>
      </c>
      <c r="E811" s="167">
        <f>raw_Data!L817</f>
        <v>2.0408250210162127E-3</v>
      </c>
      <c r="F811" s="168">
        <f t="shared" si="353"/>
        <v>9.98</v>
      </c>
      <c r="G811" s="167">
        <f>raw_Data!K817</f>
        <v>6.1790247160988642E-3</v>
      </c>
      <c r="H811" s="167">
        <f t="shared" si="354"/>
        <v>2.3046092184368705E-2</v>
      </c>
      <c r="I811" s="165"/>
      <c r="J811" s="167">
        <f t="shared" si="355"/>
        <v>0.99856766985544909</v>
      </c>
      <c r="K811" s="167">
        <f t="shared" si="374"/>
        <v>6.084948764653042E-4</v>
      </c>
      <c r="L811" s="93"/>
      <c r="M811" s="171">
        <f t="shared" si="350"/>
        <v>1.0006084948764653</v>
      </c>
      <c r="N811" s="172">
        <f t="shared" si="356"/>
        <v>1.0292251169004678</v>
      </c>
      <c r="O811" s="170">
        <f t="shared" si="351"/>
        <v>810</v>
      </c>
      <c r="P811" s="170">
        <f t="shared" si="352"/>
        <v>812</v>
      </c>
      <c r="Q811" s="169"/>
      <c r="R811" s="149">
        <f t="shared" si="357"/>
        <v>0.50096011315703137</v>
      </c>
      <c r="S811" s="173">
        <f t="shared" si="358"/>
        <v>0.91815282050888503</v>
      </c>
      <c r="T811" s="149">
        <v>0</v>
      </c>
      <c r="U811" s="97"/>
      <c r="V811" s="149">
        <f>1/PI()*ATAN('Exhibit4_Impact-Test'!$Y$25*S_RDY_SP)+'Exhibit4_Impact-Test'!$Y$26</f>
        <v>0.75030532027399954</v>
      </c>
      <c r="W811" s="172">
        <f t="shared" si="359"/>
        <v>0.7555507481516851</v>
      </c>
      <c r="X811" s="149">
        <f>1/PI()*ATAN('Exhibit4_Impact-Test'!$Y$25*S_RS_SP)+'Exhibit4_Impact-Test'!$Y$26</f>
        <v>0.84126967463719138</v>
      </c>
      <c r="Y811" s="172">
        <f t="shared" si="360"/>
        <v>0.84499894667863085</v>
      </c>
      <c r="Z811" s="149">
        <f>1/PI()*ATAN('Exhibit4_Impact-Test'!$Y$25*S_5050_SP)+'Exhibit4_Impact-Test'!$Y$26</f>
        <v>0.5</v>
      </c>
      <c r="AA811" s="149">
        <f t="shared" si="361"/>
        <v>0.50704900683927268</v>
      </c>
      <c r="AB811" s="195">
        <f>VLOOKUP(_xlfn.NUMBERVALUE(LEFT(A811,4)),Transactioncosts!$C:$G,5,FALSE)</f>
        <v>90.600000000000009</v>
      </c>
      <c r="AC811" s="174"/>
      <c r="AD811" s="175">
        <f t="shared" si="362"/>
        <v>1.0220796986293446</v>
      </c>
      <c r="AE811" s="149">
        <f t="shared" si="363"/>
        <v>1.0246827911758134</v>
      </c>
      <c r="AF811" s="149">
        <f t="shared" si="364"/>
        <v>1.0149168058884666</v>
      </c>
      <c r="AG811" s="176">
        <f t="shared" si="365"/>
        <v>1.0219732740061755</v>
      </c>
      <c r="AH811" s="149">
        <f t="shared" si="366"/>
        <v>1.0246274054870652</v>
      </c>
      <c r="AI811" s="149">
        <f t="shared" si="367"/>
        <v>1.0148529418865027</v>
      </c>
      <c r="AJ811" s="97"/>
      <c r="AK811" s="171">
        <f t="shared" si="368"/>
        <v>2.1839471744268923E-2</v>
      </c>
      <c r="AL811" s="149">
        <f t="shared" si="369"/>
        <v>2.4383092670426151E-2</v>
      </c>
      <c r="AM811" s="149">
        <f t="shared" si="370"/>
        <v>1.480664449256096E-2</v>
      </c>
      <c r="AN811" s="149">
        <f t="shared" si="375"/>
        <v>3.7128241763952738</v>
      </c>
      <c r="AO811" s="149">
        <f t="shared" si="375"/>
        <v>11.834513865757645</v>
      </c>
      <c r="AP811" s="149">
        <f t="shared" si="375"/>
        <v>3.5446093455323955</v>
      </c>
      <c r="AQ811" s="97"/>
      <c r="AR811" s="171">
        <f t="shared" si="371"/>
        <v>2.173534076068883E-2</v>
      </c>
      <c r="AS811" s="149">
        <f t="shared" si="372"/>
        <v>2.432903966385656E-2</v>
      </c>
      <c r="AT811" s="149">
        <f t="shared" si="373"/>
        <v>1.4743717156044115E-2</v>
      </c>
      <c r="AU811" s="175">
        <f t="shared" si="376"/>
        <v>3.6191203256037245</v>
      </c>
      <c r="AV811" s="149">
        <f t="shared" si="377"/>
        <v>10.241065608604719</v>
      </c>
      <c r="AW811" s="149">
        <f t="shared" si="378"/>
        <v>3.4962173060363959</v>
      </c>
    </row>
    <row r="812" spans="1:49" ht="15" x14ac:dyDescent="0.25">
      <c r="A812" s="130">
        <v>1938.07</v>
      </c>
      <c r="B812" s="138"/>
      <c r="C812" s="166">
        <f>raw_Data!B818</f>
        <v>12.24</v>
      </c>
      <c r="D812" s="167">
        <f>raw_Data!J818</f>
        <v>5.9444416666666666E-2</v>
      </c>
      <c r="E812" s="167">
        <f>raw_Data!L818</f>
        <v>2.027243128015721E-3</v>
      </c>
      <c r="F812" s="168">
        <f t="shared" si="353"/>
        <v>10.210000000000001</v>
      </c>
      <c r="G812" s="167">
        <f>raw_Data!K818</f>
        <v>5.8221759712699965E-3</v>
      </c>
      <c r="H812" s="167">
        <f t="shared" si="354"/>
        <v>0.19882468168462286</v>
      </c>
      <c r="I812" s="165"/>
      <c r="J812" s="167">
        <f t="shared" si="355"/>
        <v>0.99856633783708992</v>
      </c>
      <c r="K812" s="167">
        <f t="shared" si="374"/>
        <v>5.9358096510564451E-4</v>
      </c>
      <c r="L812" s="93"/>
      <c r="M812" s="171">
        <f t="shared" si="350"/>
        <v>1.0005935809651056</v>
      </c>
      <c r="N812" s="172">
        <f t="shared" si="356"/>
        <v>1.2046468576558929</v>
      </c>
      <c r="O812" s="170">
        <f t="shared" si="351"/>
        <v>811</v>
      </c>
      <c r="P812" s="170">
        <f t="shared" si="352"/>
        <v>813</v>
      </c>
      <c r="Q812" s="169"/>
      <c r="R812" s="149">
        <f t="shared" si="357"/>
        <v>0.48090429518747085</v>
      </c>
      <c r="S812" s="173">
        <f t="shared" si="358"/>
        <v>0.98983984331363095</v>
      </c>
      <c r="T812" s="149">
        <v>0</v>
      </c>
      <c r="U812" s="97"/>
      <c r="V812" s="149">
        <f>1/PI()*ATAN('Exhibit4_Impact-Test'!$Y$25*S_RDY_SP)+'Exhibit4_Impact-Test'!$Y$26</f>
        <v>0.7438041010027896</v>
      </c>
      <c r="W812" s="172">
        <f t="shared" si="359"/>
        <v>0.77754702052270885</v>
      </c>
      <c r="X812" s="149">
        <f>1/PI()*ATAN('Exhibit4_Impact-Test'!$Y$25*S_RS_SP)+'Exhibit4_Impact-Test'!$Y$26</f>
        <v>0.85111215735723267</v>
      </c>
      <c r="Y812" s="172">
        <f t="shared" si="360"/>
        <v>0.87313245524679106</v>
      </c>
      <c r="Z812" s="149">
        <f>1/PI()*ATAN('Exhibit4_Impact-Test'!$Y$25*S_5050_SP)+'Exhibit4_Impact-Test'!$Y$26</f>
        <v>0.5</v>
      </c>
      <c r="AA812" s="149">
        <f t="shared" si="361"/>
        <v>0.54626553937546773</v>
      </c>
      <c r="AB812" s="195">
        <f>VLOOKUP(_xlfn.NUMBERVALUE(LEFT(A812,4)),Transactioncosts!$C:$G,5,FALSE)</f>
        <v>90.600000000000009</v>
      </c>
      <c r="AC812" s="174"/>
      <c r="AD812" s="175">
        <f t="shared" si="362"/>
        <v>1.1523692449907701</v>
      </c>
      <c r="AE812" s="149">
        <f t="shared" si="363"/>
        <v>1.1742658055052138</v>
      </c>
      <c r="AF812" s="149">
        <f t="shared" si="364"/>
        <v>1.1026202193104992</v>
      </c>
      <c r="AG812" s="176">
        <f t="shared" si="365"/>
        <v>1.1517830783753535</v>
      </c>
      <c r="AH812" s="149">
        <f t="shared" si="366"/>
        <v>1.1736984869284013</v>
      </c>
      <c r="AI812" s="149">
        <f t="shared" si="367"/>
        <v>1.1022010535237574</v>
      </c>
      <c r="AJ812" s="97"/>
      <c r="AK812" s="171">
        <f t="shared" si="368"/>
        <v>0.14182003608208155</v>
      </c>
      <c r="AL812" s="149">
        <f t="shared" si="369"/>
        <v>0.16064310591972406</v>
      </c>
      <c r="AM812" s="149">
        <f t="shared" si="370"/>
        <v>9.7689364852669991E-2</v>
      </c>
      <c r="AN812" s="149">
        <f t="shared" si="375"/>
        <v>3.8546442124773552</v>
      </c>
      <c r="AO812" s="149">
        <f t="shared" si="375"/>
        <v>11.995156971677369</v>
      </c>
      <c r="AP812" s="149">
        <f t="shared" si="375"/>
        <v>3.6422987103850657</v>
      </c>
      <c r="AQ812" s="97"/>
      <c r="AR812" s="171">
        <f t="shared" si="371"/>
        <v>0.14131124452163016</v>
      </c>
      <c r="AS812" s="149">
        <f t="shared" si="372"/>
        <v>0.1601598629763106</v>
      </c>
      <c r="AT812" s="149">
        <f t="shared" si="373"/>
        <v>9.7309138303737081E-2</v>
      </c>
      <c r="AU812" s="175">
        <f t="shared" si="376"/>
        <v>3.7604315701253546</v>
      </c>
      <c r="AV812" s="149">
        <f t="shared" si="377"/>
        <v>10.40122547158103</v>
      </c>
      <c r="AW812" s="149">
        <f t="shared" si="378"/>
        <v>3.5935264443401329</v>
      </c>
    </row>
    <row r="813" spans="1:49" ht="15" x14ac:dyDescent="0.25">
      <c r="A813" s="130">
        <v>1938.08</v>
      </c>
      <c r="B813" s="138"/>
      <c r="C813" s="166">
        <f>raw_Data!B819</f>
        <v>12.31</v>
      </c>
      <c r="D813" s="167">
        <f>raw_Data!J819</f>
        <v>5.7222250000000002E-2</v>
      </c>
      <c r="E813" s="167">
        <f>raw_Data!L819</f>
        <v>2.0136592096726691E-3</v>
      </c>
      <c r="F813" s="168">
        <f t="shared" si="353"/>
        <v>12.24</v>
      </c>
      <c r="G813" s="167">
        <f>raw_Data!K819</f>
        <v>4.675020424836601E-3</v>
      </c>
      <c r="H813" s="167">
        <f t="shared" si="354"/>
        <v>5.7189542483659928E-3</v>
      </c>
      <c r="I813" s="165"/>
      <c r="J813" s="167">
        <f t="shared" si="355"/>
        <v>0.99856500405291215</v>
      </c>
      <c r="K813" s="167">
        <f t="shared" si="374"/>
        <v>5.7866326258482204E-4</v>
      </c>
      <c r="L813" s="93"/>
      <c r="M813" s="171">
        <f t="shared" si="350"/>
        <v>1.0005786632625848</v>
      </c>
      <c r="N813" s="172">
        <f t="shared" si="356"/>
        <v>1.0103939746732027</v>
      </c>
      <c r="O813" s="170">
        <f t="shared" si="351"/>
        <v>812</v>
      </c>
      <c r="P813" s="170">
        <f t="shared" si="352"/>
        <v>814</v>
      </c>
      <c r="Q813" s="169"/>
      <c r="R813" s="149">
        <f t="shared" si="357"/>
        <v>0.39505717373558813</v>
      </c>
      <c r="S813" s="173">
        <f t="shared" si="358"/>
        <v>0.73829183152538569</v>
      </c>
      <c r="T813" s="149">
        <v>0</v>
      </c>
      <c r="U813" s="97"/>
      <c r="V813" s="149">
        <f>1/PI()*ATAN('Exhibit4_Impact-Test'!$Y$25*S_RDY_SP)+'Exhibit4_Impact-Test'!$Y$26</f>
        <v>0.7128487186003456</v>
      </c>
      <c r="W813" s="172">
        <f t="shared" si="359"/>
        <v>0.71484276205426156</v>
      </c>
      <c r="X813" s="149">
        <f>1/PI()*ATAN('Exhibit4_Impact-Test'!$Y$25*S_RS_SP)+'Exhibit4_Impact-Test'!$Y$26</f>
        <v>0.81051451078624259</v>
      </c>
      <c r="Y813" s="172">
        <f t="shared" si="360"/>
        <v>0.81200919773103186</v>
      </c>
      <c r="Z813" s="149">
        <f>1/PI()*ATAN('Exhibit4_Impact-Test'!$Y$25*S_5050_SP)+'Exhibit4_Impact-Test'!$Y$26</f>
        <v>0.5</v>
      </c>
      <c r="AA813" s="149">
        <f t="shared" si="361"/>
        <v>0.50244043882682887</v>
      </c>
      <c r="AB813" s="195">
        <f>VLOOKUP(_xlfn.NUMBERVALUE(LEFT(A813,4)),Transactioncosts!$C:$G,5,FALSE)</f>
        <v>90.600000000000009</v>
      </c>
      <c r="AC813" s="174"/>
      <c r="AD813" s="175">
        <f t="shared" si="362"/>
        <v>1.007575495424307</v>
      </c>
      <c r="AE813" s="149">
        <f t="shared" si="363"/>
        <v>1.0085341155887764</v>
      </c>
      <c r="AF813" s="149">
        <f t="shared" si="364"/>
        <v>1.0054863189678938</v>
      </c>
      <c r="AG813" s="176">
        <f t="shared" si="365"/>
        <v>1.0074982346306331</v>
      </c>
      <c r="AH813" s="149">
        <f t="shared" si="366"/>
        <v>1.0025650281485279</v>
      </c>
      <c r="AI813" s="149">
        <f t="shared" si="367"/>
        <v>1.0054642085921226</v>
      </c>
      <c r="AJ813" s="97"/>
      <c r="AK813" s="171">
        <f t="shared" si="368"/>
        <v>7.5469454549620474E-3</v>
      </c>
      <c r="AL813" s="149">
        <f t="shared" si="369"/>
        <v>8.4979058903222274E-3</v>
      </c>
      <c r="AM813" s="149">
        <f t="shared" si="370"/>
        <v>5.4713239399873832E-3</v>
      </c>
      <c r="AN813" s="149">
        <f t="shared" si="375"/>
        <v>3.8621911579323172</v>
      </c>
      <c r="AO813" s="149">
        <f t="shared" si="375"/>
        <v>12.003654877567692</v>
      </c>
      <c r="AP813" s="149">
        <f t="shared" si="375"/>
        <v>3.647770034325053</v>
      </c>
      <c r="AQ813" s="97"/>
      <c r="AR813" s="171">
        <f t="shared" si="371"/>
        <v>7.4702626095064376E-3</v>
      </c>
      <c r="AS813" s="149">
        <f t="shared" si="372"/>
        <v>2.561744078449218E-3</v>
      </c>
      <c r="AT813" s="149">
        <f t="shared" si="373"/>
        <v>5.4493339651282054E-3</v>
      </c>
      <c r="AU813" s="175">
        <f t="shared" si="376"/>
        <v>3.7679018327348608</v>
      </c>
      <c r="AV813" s="149">
        <f t="shared" si="377"/>
        <v>10.403787215659479</v>
      </c>
      <c r="AW813" s="149">
        <f t="shared" si="378"/>
        <v>3.5989757783052609</v>
      </c>
    </row>
    <row r="814" spans="1:49" ht="15" x14ac:dyDescent="0.25">
      <c r="A814" s="130">
        <v>1938.09</v>
      </c>
      <c r="B814" s="138"/>
      <c r="C814" s="166">
        <f>raw_Data!B820</f>
        <v>11.75</v>
      </c>
      <c r="D814" s="167">
        <f>raw_Data!J820</f>
        <v>5.5E-2</v>
      </c>
      <c r="E814" s="167">
        <f>raw_Data!L820</f>
        <v>2.0000732653551179E-3</v>
      </c>
      <c r="F814" s="168">
        <f t="shared" si="353"/>
        <v>12.31</v>
      </c>
      <c r="G814" s="167">
        <f>raw_Data!K820</f>
        <v>4.4679122664500401E-3</v>
      </c>
      <c r="H814" s="167">
        <f t="shared" si="354"/>
        <v>-4.549147034930956E-2</v>
      </c>
      <c r="I814" s="165"/>
      <c r="J814" s="167">
        <f t="shared" si="355"/>
        <v>0.99856366849999612</v>
      </c>
      <c r="K814" s="167">
        <f t="shared" si="374"/>
        <v>5.6374176535123333E-4</v>
      </c>
      <c r="L814" s="93"/>
      <c r="M814" s="171">
        <f t="shared" si="350"/>
        <v>1.0005637417653512</v>
      </c>
      <c r="N814" s="172">
        <f t="shared" si="356"/>
        <v>0.95897644191714049</v>
      </c>
      <c r="O814" s="170">
        <f t="shared" si="351"/>
        <v>813</v>
      </c>
      <c r="P814" s="170">
        <f t="shared" si="352"/>
        <v>815</v>
      </c>
      <c r="Q814" s="169"/>
      <c r="R814" s="149">
        <f t="shared" si="357"/>
        <v>0.37865092837725067</v>
      </c>
      <c r="S814" s="173">
        <f t="shared" si="358"/>
        <v>-0.95761175207042604</v>
      </c>
      <c r="T814" s="149">
        <v>0</v>
      </c>
      <c r="U814" s="97"/>
      <c r="V814" s="149">
        <f>1/PI()*ATAN('Exhibit4_Impact-Test'!$Y$25*S_RDY_SP)+'Exhibit4_Impact-Test'!$Y$26</f>
        <v>0.70631508063330706</v>
      </c>
      <c r="W814" s="172">
        <f t="shared" si="359"/>
        <v>0.69743255141264449</v>
      </c>
      <c r="X814" s="149">
        <f>1/PI()*ATAN('Exhibit4_Impact-Test'!$Y$25*S_RS_SP)+'Exhibit4_Impact-Test'!$Y$26</f>
        <v>0.153169524414421</v>
      </c>
      <c r="Y814" s="172">
        <f t="shared" si="360"/>
        <v>0.14774379038349311</v>
      </c>
      <c r="Z814" s="149">
        <f>1/PI()*ATAN('Exhibit4_Impact-Test'!$Y$25*S_5050_SP)+'Exhibit4_Impact-Test'!$Y$26</f>
        <v>0.5</v>
      </c>
      <c r="AA814" s="149">
        <f t="shared" si="361"/>
        <v>0.48938850547834717</v>
      </c>
      <c r="AB814" s="195">
        <f>VLOOKUP(_xlfn.NUMBERVALUE(LEFT(A814,4)),Transactioncosts!$C:$G,5,FALSE)</f>
        <v>90.600000000000009</v>
      </c>
      <c r="AC814" s="174"/>
      <c r="AD814" s="175">
        <f t="shared" si="362"/>
        <v>0.97119000471974082</v>
      </c>
      <c r="AE814" s="149">
        <f t="shared" si="363"/>
        <v>0.99419383482592094</v>
      </c>
      <c r="AF814" s="149">
        <f t="shared" si="364"/>
        <v>0.97977009184124586</v>
      </c>
      <c r="AG814" s="176">
        <f t="shared" si="365"/>
        <v>0.97115010582216066</v>
      </c>
      <c r="AH814" s="149">
        <f t="shared" si="366"/>
        <v>0.98783012110975554</v>
      </c>
      <c r="AI814" s="149">
        <f t="shared" si="367"/>
        <v>0.97967395170087967</v>
      </c>
      <c r="AJ814" s="97"/>
      <c r="AK814" s="171">
        <f t="shared" si="368"/>
        <v>-2.92331504105252E-2</v>
      </c>
      <c r="AL814" s="149">
        <f t="shared" si="369"/>
        <v>-5.8230864814870663E-3</v>
      </c>
      <c r="AM814" s="149">
        <f t="shared" si="370"/>
        <v>-2.0437335002436146E-2</v>
      </c>
      <c r="AN814" s="149">
        <f t="shared" si="375"/>
        <v>3.8329580075217922</v>
      </c>
      <c r="AO814" s="149">
        <f t="shared" si="375"/>
        <v>11.997831791086206</v>
      </c>
      <c r="AP814" s="149">
        <f t="shared" si="375"/>
        <v>3.6273326993226167</v>
      </c>
      <c r="AQ814" s="97"/>
      <c r="AR814" s="171">
        <f t="shared" si="371"/>
        <v>-2.927423373817644E-2</v>
      </c>
      <c r="AS814" s="149">
        <f t="shared" si="372"/>
        <v>-1.2244538214627083E-2</v>
      </c>
      <c r="AT814" s="149">
        <f t="shared" si="373"/>
        <v>-2.0535465021264892E-2</v>
      </c>
      <c r="AU814" s="175">
        <f t="shared" si="376"/>
        <v>3.7386275989966844</v>
      </c>
      <c r="AV814" s="149">
        <f t="shared" si="377"/>
        <v>10.391542677444852</v>
      </c>
      <c r="AW814" s="149">
        <f t="shared" si="378"/>
        <v>3.5784403132839961</v>
      </c>
    </row>
    <row r="815" spans="1:49" ht="15" x14ac:dyDescent="0.25">
      <c r="A815" s="130">
        <v>1938.1</v>
      </c>
      <c r="B815" s="138"/>
      <c r="C815" s="166">
        <f>raw_Data!B821</f>
        <v>13.06</v>
      </c>
      <c r="D815" s="167">
        <f>raw_Data!J821</f>
        <v>5.0833333333333335E-2</v>
      </c>
      <c r="E815" s="167">
        <f>raw_Data!L821</f>
        <v>1.9864852944315725E-3</v>
      </c>
      <c r="F815" s="168">
        <f t="shared" si="353"/>
        <v>11.75</v>
      </c>
      <c r="G815" s="167">
        <f>raw_Data!K821</f>
        <v>4.3262411347517729E-3</v>
      </c>
      <c r="H815" s="167">
        <f t="shared" si="354"/>
        <v>0.11148936170212775</v>
      </c>
      <c r="I815" s="165"/>
      <c r="J815" s="167">
        <f t="shared" si="355"/>
        <v>0.99856233117555759</v>
      </c>
      <c r="K815" s="167">
        <f t="shared" si="374"/>
        <v>5.4881646998916622E-4</v>
      </c>
      <c r="L815" s="93"/>
      <c r="M815" s="171">
        <f t="shared" si="350"/>
        <v>1.0005488164699892</v>
      </c>
      <c r="N815" s="172">
        <f t="shared" si="356"/>
        <v>1.1158156028368795</v>
      </c>
      <c r="O815" s="170">
        <f t="shared" si="351"/>
        <v>814</v>
      </c>
      <c r="P815" s="170">
        <f t="shared" si="352"/>
        <v>816</v>
      </c>
      <c r="Q815" s="169"/>
      <c r="R815" s="149">
        <f t="shared" si="357"/>
        <v>0.36769716493340127</v>
      </c>
      <c r="S815" s="173">
        <f t="shared" si="358"/>
        <v>0.98237656865656098</v>
      </c>
      <c r="T815" s="149">
        <v>0</v>
      </c>
      <c r="U815" s="97"/>
      <c r="V815" s="149">
        <f>1/PI()*ATAN('Exhibit4_Impact-Test'!$Y$25*S_RDY_SP)+'Exhibit4_Impact-Test'!$Y$26</f>
        <v>0.70183640324267993</v>
      </c>
      <c r="W815" s="172">
        <f t="shared" si="359"/>
        <v>0.72414074221526092</v>
      </c>
      <c r="X815" s="149">
        <f>1/PI()*ATAN('Exhibit4_Impact-Test'!$Y$25*S_RS_SP)+'Exhibit4_Impact-Test'!$Y$26</f>
        <v>0.85014044779689679</v>
      </c>
      <c r="Y815" s="172">
        <f t="shared" si="360"/>
        <v>0.86350833335330424</v>
      </c>
      <c r="Z815" s="149">
        <f>1/PI()*ATAN('Exhibit4_Impact-Test'!$Y$25*S_5050_SP)+'Exhibit4_Impact-Test'!$Y$26</f>
        <v>0.5</v>
      </c>
      <c r="AA815" s="149">
        <f t="shared" si="361"/>
        <v>0.52723226333691653</v>
      </c>
      <c r="AB815" s="195">
        <f>VLOOKUP(_xlfn.NUMBERVALUE(LEFT(A815,4)),Transactioncosts!$C:$G,5,FALSE)</f>
        <v>90.600000000000009</v>
      </c>
      <c r="AC815" s="174"/>
      <c r="AD815" s="175">
        <f t="shared" si="362"/>
        <v>1.0814472432270699</v>
      </c>
      <c r="AE815" s="149">
        <f t="shared" si="363"/>
        <v>1.0985417738480465</v>
      </c>
      <c r="AF815" s="149">
        <f t="shared" si="364"/>
        <v>1.0581822096534343</v>
      </c>
      <c r="AG815" s="176">
        <f t="shared" si="365"/>
        <v>1.0809123338836966</v>
      </c>
      <c r="AH815" s="149">
        <f t="shared" si="366"/>
        <v>1.0967127272558783</v>
      </c>
      <c r="AI815" s="149">
        <f t="shared" si="367"/>
        <v>1.057935485347602</v>
      </c>
      <c r="AJ815" s="97"/>
      <c r="AK815" s="171">
        <f t="shared" si="368"/>
        <v>7.8300184108859888E-2</v>
      </c>
      <c r="AL815" s="149">
        <f t="shared" si="369"/>
        <v>9.3983640201450919E-2</v>
      </c>
      <c r="AM815" s="149">
        <f t="shared" si="370"/>
        <v>5.6552539452256384E-2</v>
      </c>
      <c r="AN815" s="149">
        <f t="shared" si="375"/>
        <v>3.9112581916306519</v>
      </c>
      <c r="AO815" s="149">
        <f t="shared" si="375"/>
        <v>12.091815431287657</v>
      </c>
      <c r="AP815" s="149">
        <f t="shared" si="375"/>
        <v>3.6838852387748733</v>
      </c>
      <c r="AQ815" s="97"/>
      <c r="AR815" s="171">
        <f t="shared" si="371"/>
        <v>7.7805438128638604E-2</v>
      </c>
      <c r="AS815" s="149">
        <f t="shared" si="372"/>
        <v>9.2317275764448023E-2</v>
      </c>
      <c r="AT815" s="149">
        <f t="shared" si="373"/>
        <v>5.6319353644554648E-2</v>
      </c>
      <c r="AU815" s="175">
        <f t="shared" si="376"/>
        <v>3.8164330371253232</v>
      </c>
      <c r="AV815" s="149">
        <f t="shared" si="377"/>
        <v>10.483859953209299</v>
      </c>
      <c r="AW815" s="149">
        <f t="shared" si="378"/>
        <v>3.6347596669285509</v>
      </c>
    </row>
    <row r="816" spans="1:49" ht="15" x14ac:dyDescent="0.25">
      <c r="A816" s="130">
        <v>1938.11</v>
      </c>
      <c r="B816" s="138"/>
      <c r="C816" s="166">
        <f>raw_Data!B822</f>
        <v>13.07</v>
      </c>
      <c r="D816" s="167">
        <f>raw_Data!J822</f>
        <v>4.6666666666666669E-2</v>
      </c>
      <c r="E816" s="167">
        <f>raw_Data!L822</f>
        <v>1.9728952962694279E-3</v>
      </c>
      <c r="F816" s="168">
        <f t="shared" si="353"/>
        <v>13.06</v>
      </c>
      <c r="G816" s="167">
        <f>raw_Data!K822</f>
        <v>3.5732516590096988E-3</v>
      </c>
      <c r="H816" s="167">
        <f t="shared" si="354"/>
        <v>7.6569678407345521E-4</v>
      </c>
      <c r="I816" s="165"/>
      <c r="J816" s="167">
        <f t="shared" si="355"/>
        <v>0.99856099207664295</v>
      </c>
      <c r="K816" s="167">
        <f t="shared" si="374"/>
        <v>5.3388737291237831E-4</v>
      </c>
      <c r="L816" s="93"/>
      <c r="M816" s="171">
        <f t="shared" si="350"/>
        <v>1.0005338873729124</v>
      </c>
      <c r="N816" s="172">
        <f t="shared" si="356"/>
        <v>1.0043389484430831</v>
      </c>
      <c r="O816" s="170">
        <f t="shared" si="351"/>
        <v>815</v>
      </c>
      <c r="P816" s="170">
        <f t="shared" si="352"/>
        <v>817</v>
      </c>
      <c r="Q816" s="169"/>
      <c r="R816" s="149">
        <f t="shared" si="357"/>
        <v>0.28540313649119253</v>
      </c>
      <c r="S816" s="173">
        <f t="shared" si="358"/>
        <v>0.27821443575760002</v>
      </c>
      <c r="T816" s="149">
        <v>0</v>
      </c>
      <c r="U816" s="97"/>
      <c r="V816" s="149">
        <f>1/PI()*ATAN('Exhibit4_Impact-Test'!$Y$25*S_RDY_SP)+'Exhibit4_Impact-Test'!$Y$26</f>
        <v>0.66509997583852631</v>
      </c>
      <c r="W816" s="172">
        <f t="shared" si="359"/>
        <v>0.66594493325899362</v>
      </c>
      <c r="X816" s="149">
        <f>1/PI()*ATAN('Exhibit4_Impact-Test'!$Y$25*S_RS_SP)+'Exhibit4_Impact-Test'!$Y$26</f>
        <v>0.66162681103893251</v>
      </c>
      <c r="Y816" s="172">
        <f t="shared" si="360"/>
        <v>0.66247608434832916</v>
      </c>
      <c r="Z816" s="149">
        <f>1/PI()*ATAN('Exhibit4_Impact-Test'!$Y$25*S_5050_SP)+'Exhibit4_Impact-Test'!$Y$26</f>
        <v>0.5</v>
      </c>
      <c r="AA816" s="149">
        <f t="shared" si="361"/>
        <v>0.50094895322092137</v>
      </c>
      <c r="AB816" s="195">
        <f>VLOOKUP(_xlfn.NUMBERVALUE(LEFT(A816,4)),Transactioncosts!$C:$G,5,FALSE)</f>
        <v>90.600000000000009</v>
      </c>
      <c r="AC816" s="174"/>
      <c r="AD816" s="175">
        <f t="shared" si="362"/>
        <v>1.003064633398747</v>
      </c>
      <c r="AE816" s="149">
        <f t="shared" si="363"/>
        <v>1.003051417794578</v>
      </c>
      <c r="AF816" s="149">
        <f t="shared" si="364"/>
        <v>1.0024364179079979</v>
      </c>
      <c r="AG816" s="176">
        <f t="shared" si="365"/>
        <v>1.0028740437903945</v>
      </c>
      <c r="AH816" s="149">
        <f t="shared" si="366"/>
        <v>0.99846370251600292</v>
      </c>
      <c r="AI816" s="149">
        <f t="shared" si="367"/>
        <v>1.0024278203918162</v>
      </c>
      <c r="AJ816" s="97"/>
      <c r="AK816" s="171">
        <f t="shared" si="368"/>
        <v>3.0599469821372405E-3</v>
      </c>
      <c r="AL816" s="149">
        <f t="shared" si="369"/>
        <v>3.0467716684146537E-3</v>
      </c>
      <c r="AM816" s="149">
        <f t="shared" si="370"/>
        <v>2.4334546540606644E-3</v>
      </c>
      <c r="AN816" s="149">
        <f t="shared" si="375"/>
        <v>3.914318138612789</v>
      </c>
      <c r="AO816" s="149">
        <f t="shared" si="375"/>
        <v>12.094862202956071</v>
      </c>
      <c r="AP816" s="149">
        <f t="shared" si="375"/>
        <v>3.6863186934289338</v>
      </c>
      <c r="AQ816" s="97"/>
      <c r="AR816" s="171">
        <f t="shared" si="371"/>
        <v>2.8699216228445269E-3</v>
      </c>
      <c r="AS816" s="149">
        <f t="shared" si="372"/>
        <v>-1.5374787990326546E-3</v>
      </c>
      <c r="AT816" s="149">
        <f t="shared" si="373"/>
        <v>2.4248779973300365E-3</v>
      </c>
      <c r="AU816" s="175">
        <f t="shared" si="376"/>
        <v>3.8193029587481679</v>
      </c>
      <c r="AV816" s="149">
        <f t="shared" si="377"/>
        <v>10.482322474410266</v>
      </c>
      <c r="AW816" s="149">
        <f t="shared" si="378"/>
        <v>3.6371845449258808</v>
      </c>
    </row>
    <row r="817" spans="1:49" ht="15" x14ac:dyDescent="0.25">
      <c r="A817" s="130">
        <v>1938.12</v>
      </c>
      <c r="B817" s="138"/>
      <c r="C817" s="166">
        <f>raw_Data!B823</f>
        <v>12.69</v>
      </c>
      <c r="D817" s="167">
        <f>raw_Data!J823</f>
        <v>4.2500000000000003E-2</v>
      </c>
      <c r="E817" s="167">
        <f>raw_Data!L823</f>
        <v>1.9593032702365232E-3</v>
      </c>
      <c r="F817" s="168">
        <f t="shared" si="353"/>
        <v>13.07</v>
      </c>
      <c r="G817" s="167">
        <f>raw_Data!K823</f>
        <v>3.2517214996174446E-3</v>
      </c>
      <c r="H817" s="167">
        <f t="shared" si="354"/>
        <v>-2.9074215761285438E-2</v>
      </c>
      <c r="I817" s="165"/>
      <c r="J817" s="167">
        <f t="shared" si="355"/>
        <v>0.99855965120045764</v>
      </c>
      <c r="K817" s="167">
        <f t="shared" si="374"/>
        <v>5.189544706940552E-4</v>
      </c>
      <c r="L817" s="93"/>
      <c r="M817" s="171">
        <f t="shared" si="350"/>
        <v>1.0005189544706941</v>
      </c>
      <c r="N817" s="172">
        <f t="shared" si="356"/>
        <v>0.97417750573833206</v>
      </c>
      <c r="O817" s="170">
        <f t="shared" si="351"/>
        <v>816</v>
      </c>
      <c r="P817" s="170">
        <f t="shared" si="352"/>
        <v>818</v>
      </c>
      <c r="Q817" s="169"/>
      <c r="R817" s="149">
        <f t="shared" si="357"/>
        <v>0.24476937798668494</v>
      </c>
      <c r="S817" s="173">
        <f t="shared" si="358"/>
        <v>-0.93645478664304416</v>
      </c>
      <c r="T817" s="149">
        <v>0</v>
      </c>
      <c r="U817" s="97"/>
      <c r="V817" s="149">
        <f>1/PI()*ATAN('Exhibit4_Impact-Test'!$Y$25*S_RDY_SP)+'Exhibit4_Impact-Test'!$Y$26</f>
        <v>0.6449085526461269</v>
      </c>
      <c r="W817" s="172">
        <f t="shared" si="359"/>
        <v>0.6387753135506149</v>
      </c>
      <c r="X817" s="149">
        <f>1/PI()*ATAN('Exhibit4_Impact-Test'!$Y$25*S_RS_SP)+'Exhibit4_Impact-Test'!$Y$26</f>
        <v>0.15610574454975851</v>
      </c>
      <c r="Y817" s="172">
        <f t="shared" si="360"/>
        <v>0.15262309443908734</v>
      </c>
      <c r="Z817" s="149">
        <f>1/PI()*ATAN('Exhibit4_Impact-Test'!$Y$25*S_5050_SP)+'Exhibit4_Impact-Test'!$Y$26</f>
        <v>0.5</v>
      </c>
      <c r="AA817" s="149">
        <f t="shared" si="361"/>
        <v>0.49333025372173561</v>
      </c>
      <c r="AB817" s="195">
        <f>VLOOKUP(_xlfn.NUMBERVALUE(LEFT(A817,4)),Transactioncosts!$C:$G,5,FALSE)</f>
        <v>90.600000000000009</v>
      </c>
      <c r="AC817" s="174"/>
      <c r="AD817" s="175">
        <f t="shared" si="362"/>
        <v>0.98353112889410421</v>
      </c>
      <c r="AE817" s="149">
        <f t="shared" si="363"/>
        <v>0.99640690300380952</v>
      </c>
      <c r="AF817" s="149">
        <f t="shared" si="364"/>
        <v>0.98734823010451311</v>
      </c>
      <c r="AG817" s="176">
        <f t="shared" si="365"/>
        <v>0.98338366196136984</v>
      </c>
      <c r="AH817" s="149">
        <f t="shared" si="366"/>
        <v>0.99630558293777072</v>
      </c>
      <c r="AI817" s="149">
        <f t="shared" si="367"/>
        <v>0.98728780220323209</v>
      </c>
      <c r="AJ817" s="97"/>
      <c r="AK817" s="171">
        <f t="shared" si="368"/>
        <v>-1.6605990516030768E-2</v>
      </c>
      <c r="AL817" s="149">
        <f t="shared" si="369"/>
        <v>-3.5995676737003999E-3</v>
      </c>
      <c r="AM817" s="149">
        <f t="shared" si="370"/>
        <v>-1.2732485051941682E-2</v>
      </c>
      <c r="AN817" s="149">
        <f t="shared" si="375"/>
        <v>3.8977121480967583</v>
      </c>
      <c r="AO817" s="149">
        <f t="shared" si="375"/>
        <v>12.091262635282369</v>
      </c>
      <c r="AP817" s="149">
        <f t="shared" si="375"/>
        <v>3.6735862083769923</v>
      </c>
      <c r="AQ817" s="97"/>
      <c r="AR817" s="171">
        <f t="shared" si="371"/>
        <v>-1.6755937970487137E-2</v>
      </c>
      <c r="AS817" s="149">
        <f t="shared" si="372"/>
        <v>-3.7012582756722531E-3</v>
      </c>
      <c r="AT817" s="149">
        <f t="shared" si="373"/>
        <v>-1.2793689142529725E-2</v>
      </c>
      <c r="AU817" s="175">
        <f t="shared" si="376"/>
        <v>3.8025470207776806</v>
      </c>
      <c r="AV817" s="149">
        <f t="shared" si="377"/>
        <v>10.478621216134593</v>
      </c>
      <c r="AW817" s="149">
        <f t="shared" si="378"/>
        <v>3.6243908557833513</v>
      </c>
    </row>
    <row r="818" spans="1:49" ht="15" x14ac:dyDescent="0.25">
      <c r="A818" s="130">
        <v>1939.01</v>
      </c>
      <c r="B818" s="138"/>
      <c r="C818" s="166">
        <f>raw_Data!B824</f>
        <v>12.5</v>
      </c>
      <c r="D818" s="167">
        <f>raw_Data!J824</f>
        <v>4.2777750000000003E-2</v>
      </c>
      <c r="E818" s="167">
        <f>raw_Data!L824</f>
        <v>1.945709215699809E-3</v>
      </c>
      <c r="F818" s="168">
        <f t="shared" si="353"/>
        <v>12.69</v>
      </c>
      <c r="G818" s="167">
        <f>raw_Data!K824</f>
        <v>3.3709810874704496E-3</v>
      </c>
      <c r="H818" s="167">
        <f t="shared" si="354"/>
        <v>-1.4972419227738287E-2</v>
      </c>
      <c r="I818" s="165"/>
      <c r="J818" s="167">
        <f t="shared" si="355"/>
        <v>0.99855830854406047</v>
      </c>
      <c r="K818" s="167">
        <f t="shared" si="374"/>
        <v>5.0401775976016694E-4</v>
      </c>
      <c r="L818" s="93"/>
      <c r="M818" s="171">
        <f t="shared" si="350"/>
        <v>1.0005040177597602</v>
      </c>
      <c r="N818" s="172">
        <f t="shared" si="356"/>
        <v>0.98839856185973218</v>
      </c>
      <c r="O818" s="170">
        <f t="shared" si="351"/>
        <v>817</v>
      </c>
      <c r="P818" s="170">
        <f t="shared" si="352"/>
        <v>819</v>
      </c>
      <c r="Q818" s="169"/>
      <c r="R818" s="149">
        <f t="shared" si="357"/>
        <v>0.26484099580781351</v>
      </c>
      <c r="S818" s="173">
        <f t="shared" si="358"/>
        <v>-0.88428210594221146</v>
      </c>
      <c r="T818" s="149">
        <v>0</v>
      </c>
      <c r="U818" s="97"/>
      <c r="V818" s="149">
        <f>1/PI()*ATAN('Exhibit4_Impact-Test'!$Y$25*S_RDY_SP)+'Exhibit4_Impact-Test'!$Y$26</f>
        <v>0.65505201694292836</v>
      </c>
      <c r="W818" s="172">
        <f t="shared" si="359"/>
        <v>0.65229621808647531</v>
      </c>
      <c r="X818" s="149">
        <f>1/PI()*ATAN('Exhibit4_Impact-Test'!$Y$25*S_RS_SP)+'Exhibit4_Impact-Test'!$Y$26</f>
        <v>0.16380632468619449</v>
      </c>
      <c r="Y818" s="172">
        <f t="shared" si="360"/>
        <v>0.16214573834227056</v>
      </c>
      <c r="Z818" s="149">
        <f>1/PI()*ATAN('Exhibit4_Impact-Test'!$Y$25*S_5050_SP)+'Exhibit4_Impact-Test'!$Y$26</f>
        <v>0.5</v>
      </c>
      <c r="AA818" s="149">
        <f t="shared" si="361"/>
        <v>0.49695674991221944</v>
      </c>
      <c r="AB818" s="195">
        <f>VLOOKUP(_xlfn.NUMBERVALUE(LEFT(A818,4)),Transactioncosts!$C:$G,5,FALSE)</f>
        <v>90.800000000000011</v>
      </c>
      <c r="AC818" s="174"/>
      <c r="AD818" s="175">
        <f t="shared" si="362"/>
        <v>0.99257431445643318</v>
      </c>
      <c r="AE818" s="149">
        <f t="shared" si="363"/>
        <v>0.99852106752012582</v>
      </c>
      <c r="AF818" s="149">
        <f t="shared" si="364"/>
        <v>0.99445128980974618</v>
      </c>
      <c r="AG818" s="176">
        <f t="shared" si="365"/>
        <v>0.99249031480326477</v>
      </c>
      <c r="AH818" s="149">
        <f t="shared" si="366"/>
        <v>0.99838592012749194</v>
      </c>
      <c r="AI818" s="149">
        <f t="shared" si="367"/>
        <v>0.99442365709894909</v>
      </c>
      <c r="AJ818" s="97"/>
      <c r="AK818" s="171">
        <f t="shared" si="368"/>
        <v>-7.4533931972284055E-3</v>
      </c>
      <c r="AL818" s="149">
        <f t="shared" si="369"/>
        <v>-1.480027179972344E-3</v>
      </c>
      <c r="AM818" s="149">
        <f t="shared" si="370"/>
        <v>-5.564161465581312E-3</v>
      </c>
      <c r="AN818" s="149">
        <f t="shared" si="375"/>
        <v>3.8902587548995298</v>
      </c>
      <c r="AO818" s="149">
        <f t="shared" si="375"/>
        <v>12.089782608102396</v>
      </c>
      <c r="AP818" s="149">
        <f t="shared" si="375"/>
        <v>3.6680220469114109</v>
      </c>
      <c r="AQ818" s="97"/>
      <c r="AR818" s="171">
        <f t="shared" si="371"/>
        <v>-7.5380248530247948E-3</v>
      </c>
      <c r="AS818" s="149">
        <f t="shared" si="372"/>
        <v>-1.6153839028204308E-3</v>
      </c>
      <c r="AT818" s="149">
        <f t="shared" si="373"/>
        <v>-5.5919487438531963E-3</v>
      </c>
      <c r="AU818" s="175">
        <f t="shared" si="376"/>
        <v>3.7950089959246558</v>
      </c>
      <c r="AV818" s="149">
        <f t="shared" si="377"/>
        <v>10.477005832231773</v>
      </c>
      <c r="AW818" s="149">
        <f t="shared" si="378"/>
        <v>3.6187989070394981</v>
      </c>
    </row>
    <row r="819" spans="1:49" ht="15" x14ac:dyDescent="0.25">
      <c r="A819" s="130">
        <v>1939.02</v>
      </c>
      <c r="B819" s="138"/>
      <c r="C819" s="166">
        <f>raw_Data!B825</f>
        <v>12.4</v>
      </c>
      <c r="D819" s="167">
        <f>raw_Data!J825</f>
        <v>4.3055583333333335E-2</v>
      </c>
      <c r="E819" s="167">
        <f>raw_Data!L825</f>
        <v>1.9355123432107657E-3</v>
      </c>
      <c r="F819" s="168">
        <f t="shared" si="353"/>
        <v>12.5</v>
      </c>
      <c r="G819" s="167">
        <f>raw_Data!K825</f>
        <v>3.4444466666666666E-3</v>
      </c>
      <c r="H819" s="167">
        <f t="shared" si="354"/>
        <v>-8.0000000000000071E-3</v>
      </c>
      <c r="I819" s="165"/>
      <c r="J819" s="167">
        <f t="shared" si="355"/>
        <v>0.99891774327256355</v>
      </c>
      <c r="K819" s="167">
        <f t="shared" si="374"/>
        <v>8.5325561577431763E-4</v>
      </c>
      <c r="L819" s="93"/>
      <c r="M819" s="171">
        <f t="shared" si="350"/>
        <v>1.0008532556157743</v>
      </c>
      <c r="N819" s="172">
        <f t="shared" si="356"/>
        <v>0.99544444666666665</v>
      </c>
      <c r="O819" s="170">
        <f t="shared" si="351"/>
        <v>818</v>
      </c>
      <c r="P819" s="170">
        <f t="shared" si="352"/>
        <v>820</v>
      </c>
      <c r="Q819" s="169"/>
      <c r="R819" s="149">
        <f t="shared" si="357"/>
        <v>0.27805085486857145</v>
      </c>
      <c r="S819" s="173">
        <f t="shared" si="358"/>
        <v>-0.80436697137410706</v>
      </c>
      <c r="T819" s="149">
        <v>0</v>
      </c>
      <c r="U819" s="97"/>
      <c r="V819" s="149">
        <f>1/PI()*ATAN('Exhibit4_Impact-Test'!$Y$25*S_RDY_SP)+'Exhibit4_Impact-Test'!$Y$26</f>
        <v>0.66154728121074879</v>
      </c>
      <c r="W819" s="172">
        <f t="shared" si="359"/>
        <v>0.66033292646687325</v>
      </c>
      <c r="X819" s="149">
        <f>1/PI()*ATAN('Exhibit4_Impact-Test'!$Y$25*S_RS_SP)+'Exhibit4_Impact-Test'!$Y$26</f>
        <v>0.17702981242088828</v>
      </c>
      <c r="Y819" s="172">
        <f t="shared" si="360"/>
        <v>0.17624171947960401</v>
      </c>
      <c r="Z819" s="149">
        <f>1/PI()*ATAN('Exhibit4_Impact-Test'!$Y$25*S_5050_SP)+'Exhibit4_Impact-Test'!$Y$26</f>
        <v>0.5</v>
      </c>
      <c r="AA819" s="149">
        <f t="shared" si="361"/>
        <v>0.49864528999283936</v>
      </c>
      <c r="AB819" s="195">
        <f>VLOOKUP(_xlfn.NUMBERVALUE(LEFT(A819,4)),Transactioncosts!$C:$G,5,FALSE)</f>
        <v>90.800000000000011</v>
      </c>
      <c r="AC819" s="174"/>
      <c r="AD819" s="175">
        <f t="shared" si="362"/>
        <v>0.99727507276090366</v>
      </c>
      <c r="AE819" s="149">
        <f t="shared" si="363"/>
        <v>0.9998957351820934</v>
      </c>
      <c r="AF819" s="149">
        <f t="shared" si="364"/>
        <v>0.99814885114122043</v>
      </c>
      <c r="AG819" s="176">
        <f t="shared" si="365"/>
        <v>0.99722430504296788</v>
      </c>
      <c r="AH819" s="149">
        <f t="shared" si="366"/>
        <v>0.99849281436727888</v>
      </c>
      <c r="AI819" s="149">
        <f t="shared" si="367"/>
        <v>0.99813655037435545</v>
      </c>
      <c r="AJ819" s="97"/>
      <c r="AK819" s="171">
        <f t="shared" si="368"/>
        <v>-2.7286466115415743E-3</v>
      </c>
      <c r="AL819" s="149">
        <f t="shared" si="369"/>
        <v>-1.0427025386057869E-4</v>
      </c>
      <c r="AM819" s="149">
        <f t="shared" si="370"/>
        <v>-1.8528643522443423E-3</v>
      </c>
      <c r="AN819" s="149">
        <f t="shared" si="375"/>
        <v>3.8875301082879883</v>
      </c>
      <c r="AO819" s="149">
        <f t="shared" si="375"/>
        <v>12.089678337848536</v>
      </c>
      <c r="AP819" s="149">
        <f t="shared" si="375"/>
        <v>3.6661691825591665</v>
      </c>
      <c r="AQ819" s="97"/>
      <c r="AR819" s="171">
        <f t="shared" si="371"/>
        <v>-2.7795543415832227E-3</v>
      </c>
      <c r="AS819" s="149">
        <f t="shared" si="372"/>
        <v>-1.5083225795237162E-3</v>
      </c>
      <c r="AT819" s="149">
        <f t="shared" si="373"/>
        <v>-1.8651880078256516E-3</v>
      </c>
      <c r="AU819" s="175">
        <f t="shared" si="376"/>
        <v>3.7922294415830726</v>
      </c>
      <c r="AV819" s="149">
        <f t="shared" si="377"/>
        <v>10.47549750965225</v>
      </c>
      <c r="AW819" s="149">
        <f t="shared" si="378"/>
        <v>3.6169337190316724</v>
      </c>
    </row>
    <row r="820" spans="1:49" ht="15" x14ac:dyDescent="0.25">
      <c r="A820" s="130">
        <v>1939.03</v>
      </c>
      <c r="B820" s="138"/>
      <c r="C820" s="166">
        <f>raw_Data!B826</f>
        <v>12.39</v>
      </c>
      <c r="D820" s="167">
        <f>raw_Data!J826</f>
        <v>4.3333333333333335E-2</v>
      </c>
      <c r="E820" s="167">
        <f>raw_Data!L826</f>
        <v>1.9253143290651753E-3</v>
      </c>
      <c r="F820" s="168">
        <f t="shared" si="353"/>
        <v>12.4</v>
      </c>
      <c r="G820" s="167">
        <f>raw_Data!K826</f>
        <v>3.4946236559139786E-3</v>
      </c>
      <c r="H820" s="167">
        <f t="shared" si="354"/>
        <v>-8.0645161290315848E-4</v>
      </c>
      <c r="I820" s="165"/>
      <c r="J820" s="167">
        <f t="shared" si="355"/>
        <v>0.99891698616306779</v>
      </c>
      <c r="K820" s="167">
        <f t="shared" si="374"/>
        <v>8.4230049213296354E-4</v>
      </c>
      <c r="L820" s="93"/>
      <c r="M820" s="171">
        <f t="shared" si="350"/>
        <v>1.000842300492133</v>
      </c>
      <c r="N820" s="172">
        <f t="shared" si="356"/>
        <v>1.0026881720430108</v>
      </c>
      <c r="O820" s="170">
        <f t="shared" si="351"/>
        <v>819</v>
      </c>
      <c r="P820" s="170">
        <f t="shared" si="352"/>
        <v>821</v>
      </c>
      <c r="Q820" s="169"/>
      <c r="R820" s="149">
        <f t="shared" si="357"/>
        <v>0.28712196397190015</v>
      </c>
      <c r="S820" s="173">
        <f t="shared" si="358"/>
        <v>-0.29411459297448611</v>
      </c>
      <c r="T820" s="149">
        <v>0</v>
      </c>
      <c r="U820" s="97"/>
      <c r="V820" s="149">
        <f>1/PI()*ATAN('Exhibit4_Impact-Test'!$Y$25*S_RDY_SP)+'Exhibit4_Impact-Test'!$Y$26</f>
        <v>0.66592408482983834</v>
      </c>
      <c r="W820" s="172">
        <f t="shared" si="359"/>
        <v>0.66633388548701522</v>
      </c>
      <c r="X820" s="149">
        <f>1/PI()*ATAN('Exhibit4_Impact-Test'!$Y$25*S_RS_SP)+'Exhibit4_Impact-Test'!$Y$26</f>
        <v>0.33074841714639586</v>
      </c>
      <c r="Y820" s="172">
        <f t="shared" si="360"/>
        <v>0.33115641526855971</v>
      </c>
      <c r="Z820" s="149">
        <f>1/PI()*ATAN('Exhibit4_Impact-Test'!$Y$25*S_5050_SP)+'Exhibit4_Impact-Test'!$Y$26</f>
        <v>0.5</v>
      </c>
      <c r="AA820" s="149">
        <f t="shared" si="361"/>
        <v>0.50046065472329504</v>
      </c>
      <c r="AB820" s="195">
        <f>VLOOKUP(_xlfn.NUMBERVALUE(LEFT(A820,4)),Transactioncosts!$C:$G,5,FALSE)</f>
        <v>90.800000000000011</v>
      </c>
      <c r="AC820" s="174"/>
      <c r="AD820" s="175">
        <f t="shared" si="362"/>
        <v>1.0020715108153646</v>
      </c>
      <c r="AE820" s="149">
        <f t="shared" si="363"/>
        <v>1.0014528195858412</v>
      </c>
      <c r="AF820" s="149">
        <f t="shared" si="364"/>
        <v>1.001765236267572</v>
      </c>
      <c r="AG820" s="176">
        <f t="shared" si="365"/>
        <v>1.0020505123618733</v>
      </c>
      <c r="AH820" s="149">
        <f t="shared" si="366"/>
        <v>0.99980360291950143</v>
      </c>
      <c r="AI820" s="149">
        <f t="shared" si="367"/>
        <v>1.0017610535226844</v>
      </c>
      <c r="AJ820" s="97"/>
      <c r="AK820" s="171">
        <f t="shared" si="368"/>
        <v>2.0693681952990489E-3</v>
      </c>
      <c r="AL820" s="149">
        <f t="shared" si="369"/>
        <v>1.451765264502294E-3</v>
      </c>
      <c r="AM820" s="149">
        <f t="shared" si="370"/>
        <v>1.7636800691345927E-3</v>
      </c>
      <c r="AN820" s="149">
        <f t="shared" si="375"/>
        <v>3.8895994764832875</v>
      </c>
      <c r="AO820" s="149">
        <f t="shared" si="375"/>
        <v>12.091130103113038</v>
      </c>
      <c r="AP820" s="149">
        <f t="shared" si="375"/>
        <v>3.6679328626283012</v>
      </c>
      <c r="AQ820" s="97"/>
      <c r="AR820" s="171">
        <f t="shared" si="371"/>
        <v>2.0484129308498029E-3</v>
      </c>
      <c r="AS820" s="149">
        <f t="shared" si="372"/>
        <v>-1.9641636893068376E-4</v>
      </c>
      <c r="AT820" s="149">
        <f t="shared" si="373"/>
        <v>1.7595046860523933E-3</v>
      </c>
      <c r="AU820" s="175">
        <f t="shared" si="376"/>
        <v>3.7942778545139224</v>
      </c>
      <c r="AV820" s="149">
        <f t="shared" si="377"/>
        <v>10.475301093283319</v>
      </c>
      <c r="AW820" s="149">
        <f t="shared" si="378"/>
        <v>3.6186932237177247</v>
      </c>
    </row>
    <row r="821" spans="1:49" ht="15" x14ac:dyDescent="0.25">
      <c r="A821" s="130">
        <v>1939.04</v>
      </c>
      <c r="B821" s="138"/>
      <c r="C821" s="166">
        <f>raw_Data!B827</f>
        <v>10.83</v>
      </c>
      <c r="D821" s="167">
        <f>raw_Data!J827</f>
        <v>4.3611083333333335E-2</v>
      </c>
      <c r="E821" s="167">
        <f>raw_Data!L827</f>
        <v>1.9151151729954741E-3</v>
      </c>
      <c r="F821" s="168">
        <f t="shared" si="353"/>
        <v>12.39</v>
      </c>
      <c r="G821" s="167">
        <f>raw_Data!K827</f>
        <v>3.5198614474038202E-3</v>
      </c>
      <c r="H821" s="167">
        <f t="shared" si="354"/>
        <v>-0.12590799031476996</v>
      </c>
      <c r="I821" s="165"/>
      <c r="J821" s="167">
        <f t="shared" si="355"/>
        <v>0.99891622829919469</v>
      </c>
      <c r="K821" s="167">
        <f t="shared" si="374"/>
        <v>8.3134347219004923E-4</v>
      </c>
      <c r="L821" s="93"/>
      <c r="M821" s="171">
        <f t="shared" si="350"/>
        <v>1.00083134347219</v>
      </c>
      <c r="N821" s="172">
        <f t="shared" si="356"/>
        <v>0.87761187113263384</v>
      </c>
      <c r="O821" s="170">
        <f t="shared" si="351"/>
        <v>820</v>
      </c>
      <c r="P821" s="170">
        <f t="shared" si="352"/>
        <v>822</v>
      </c>
      <c r="Q821" s="169"/>
      <c r="R821" s="149">
        <f t="shared" si="357"/>
        <v>0.29283666566456601</v>
      </c>
      <c r="S821" s="173">
        <f t="shared" si="358"/>
        <v>-0.98493886757891913</v>
      </c>
      <c r="T821" s="149">
        <v>0</v>
      </c>
      <c r="U821" s="97"/>
      <c r="V821" s="149">
        <f>1/PI()*ATAN('Exhibit4_Impact-Test'!$Y$25*S_RDY_SP)+'Exhibit4_Impact-Test'!$Y$26</f>
        <v>0.66864649049706981</v>
      </c>
      <c r="W821" s="172">
        <f t="shared" si="359"/>
        <v>0.63892187877601847</v>
      </c>
      <c r="X821" s="149">
        <f>1/PI()*ATAN('Exhibit4_Impact-Test'!$Y$25*S_RS_SP)+'Exhibit4_Impact-Test'!$Y$26</f>
        <v>0.14952462382144643</v>
      </c>
      <c r="Y821" s="172">
        <f t="shared" si="360"/>
        <v>0.13357456240609644</v>
      </c>
      <c r="Z821" s="149">
        <f>1/PI()*ATAN('Exhibit4_Impact-Test'!$Y$25*S_5050_SP)+'Exhibit4_Impact-Test'!$Y$26</f>
        <v>0.5</v>
      </c>
      <c r="AA821" s="149">
        <f t="shared" si="361"/>
        <v>0.46720170421401891</v>
      </c>
      <c r="AB821" s="195">
        <f>VLOOKUP(_xlfn.NUMBERVALUE(LEFT(A821,4)),Transactioncosts!$C:$G,5,FALSE)</f>
        <v>90.800000000000011</v>
      </c>
      <c r="AC821" s="174"/>
      <c r="AD821" s="175">
        <f t="shared" si="362"/>
        <v>0.91844107573144496</v>
      </c>
      <c r="AE821" s="149">
        <f t="shared" si="363"/>
        <v>0.9824069982231407</v>
      </c>
      <c r="AF821" s="149">
        <f t="shared" si="364"/>
        <v>0.939221607302412</v>
      </c>
      <c r="AG821" s="176">
        <f t="shared" si="365"/>
        <v>0.91790589028906744</v>
      </c>
      <c r="AH821" s="149">
        <f t="shared" si="366"/>
        <v>0.97593923676591821</v>
      </c>
      <c r="AI821" s="149">
        <f t="shared" si="367"/>
        <v>0.93892379877667531</v>
      </c>
      <c r="AJ821" s="97"/>
      <c r="AK821" s="171">
        <f t="shared" si="368"/>
        <v>-8.5077529099642377E-2</v>
      </c>
      <c r="AL821" s="149">
        <f t="shared" si="369"/>
        <v>-1.77495980161579E-2</v>
      </c>
      <c r="AM821" s="149">
        <f t="shared" si="370"/>
        <v>-6.270382410137762E-2</v>
      </c>
      <c r="AN821" s="149">
        <f t="shared" si="375"/>
        <v>3.8045219473836451</v>
      </c>
      <c r="AO821" s="149">
        <f t="shared" si="375"/>
        <v>12.07338050509688</v>
      </c>
      <c r="AP821" s="149">
        <f t="shared" si="375"/>
        <v>3.6052290385269234</v>
      </c>
      <c r="AQ821" s="97"/>
      <c r="AR821" s="171">
        <f t="shared" si="371"/>
        <v>-8.5660409641754434E-2</v>
      </c>
      <c r="AS821" s="149">
        <f t="shared" si="372"/>
        <v>-2.435495191908673E-2</v>
      </c>
      <c r="AT821" s="149">
        <f t="shared" si="373"/>
        <v>-6.3020954529371842E-2</v>
      </c>
      <c r="AU821" s="175">
        <f t="shared" si="376"/>
        <v>3.7086174448721678</v>
      </c>
      <c r="AV821" s="149">
        <f t="shared" si="377"/>
        <v>10.450946141364232</v>
      </c>
      <c r="AW821" s="149">
        <f t="shared" si="378"/>
        <v>3.5556722691883529</v>
      </c>
    </row>
    <row r="822" spans="1:49" ht="15" x14ac:dyDescent="0.25">
      <c r="A822" s="130">
        <v>1939.05</v>
      </c>
      <c r="B822" s="138"/>
      <c r="C822" s="166">
        <f>raw_Data!B828</f>
        <v>11.23</v>
      </c>
      <c r="D822" s="167">
        <f>raw_Data!J828</f>
        <v>4.3888916666666666E-2</v>
      </c>
      <c r="E822" s="167">
        <f>raw_Data!L828</f>
        <v>1.9049148747345424E-3</v>
      </c>
      <c r="F822" s="168">
        <f t="shared" si="353"/>
        <v>10.83</v>
      </c>
      <c r="G822" s="167">
        <f>raw_Data!K828</f>
        <v>4.0525315481686674E-3</v>
      </c>
      <c r="H822" s="167">
        <f t="shared" si="354"/>
        <v>3.6934441366574422E-2</v>
      </c>
      <c r="I822" s="165"/>
      <c r="J822" s="167">
        <f t="shared" si="355"/>
        <v>0.99891546968008427</v>
      </c>
      <c r="K822" s="167">
        <f t="shared" si="374"/>
        <v>8.2038455481869832E-4</v>
      </c>
      <c r="L822" s="93"/>
      <c r="M822" s="171">
        <f t="shared" si="350"/>
        <v>1.0008203845548187</v>
      </c>
      <c r="N822" s="172">
        <f t="shared" si="356"/>
        <v>1.040986972914743</v>
      </c>
      <c r="O822" s="170">
        <f t="shared" si="351"/>
        <v>821</v>
      </c>
      <c r="P822" s="170">
        <f t="shared" si="352"/>
        <v>823</v>
      </c>
      <c r="Q822" s="169"/>
      <c r="R822" s="149">
        <f t="shared" si="357"/>
        <v>0.35816737736717696</v>
      </c>
      <c r="S822" s="173">
        <f t="shared" si="358"/>
        <v>0.95070432345746725</v>
      </c>
      <c r="T822" s="149">
        <v>0</v>
      </c>
      <c r="U822" s="97"/>
      <c r="V822" s="149">
        <f>1/PI()*ATAN('Exhibit4_Impact-Test'!$Y$25*S_RDY_SP)+'Exhibit4_Impact-Test'!$Y$26</f>
        <v>0.6978630067911582</v>
      </c>
      <c r="W822" s="172">
        <f t="shared" si="359"/>
        <v>0.70609464878127759</v>
      </c>
      <c r="X822" s="149">
        <f>1/PI()*ATAN('Exhibit4_Impact-Test'!$Y$25*S_RS_SP)+'Exhibit4_Impact-Test'!$Y$26</f>
        <v>0.84588309293720287</v>
      </c>
      <c r="Y822" s="172">
        <f t="shared" si="360"/>
        <v>0.85094332660945893</v>
      </c>
      <c r="Z822" s="149">
        <f>1/PI()*ATAN('Exhibit4_Impact-Test'!$Y$25*S_5050_SP)+'Exhibit4_Impact-Test'!$Y$26</f>
        <v>0.5</v>
      </c>
      <c r="AA822" s="149">
        <f t="shared" si="361"/>
        <v>0.50983603771751096</v>
      </c>
      <c r="AB822" s="195">
        <f>VLOOKUP(_xlfn.NUMBERVALUE(LEFT(A822,4)),Transactioncosts!$C:$G,5,FALSE)</f>
        <v>90.800000000000011</v>
      </c>
      <c r="AC822" s="174"/>
      <c r="AD822" s="175">
        <f t="shared" si="362"/>
        <v>1.0288511606802182</v>
      </c>
      <c r="AE822" s="149">
        <f t="shared" si="363"/>
        <v>1.0347966225494469</v>
      </c>
      <c r="AF822" s="149">
        <f t="shared" si="364"/>
        <v>1.0209036787347809</v>
      </c>
      <c r="AG822" s="176">
        <f t="shared" si="365"/>
        <v>1.0287348226611237</v>
      </c>
      <c r="AH822" s="149">
        <f t="shared" si="366"/>
        <v>1.034689000798612</v>
      </c>
      <c r="AI822" s="149">
        <f t="shared" si="367"/>
        <v>1.020814367512306</v>
      </c>
      <c r="AJ822" s="97"/>
      <c r="AK822" s="171">
        <f t="shared" si="368"/>
        <v>2.8442801764231539E-2</v>
      </c>
      <c r="AL822" s="149">
        <f t="shared" si="369"/>
        <v>3.4204907456462125E-2</v>
      </c>
      <c r="AM822" s="149">
        <f t="shared" si="370"/>
        <v>2.0688194609575689E-2</v>
      </c>
      <c r="AN822" s="149">
        <f t="shared" si="375"/>
        <v>3.8329647491478767</v>
      </c>
      <c r="AO822" s="149">
        <f t="shared" si="375"/>
        <v>12.107585412553343</v>
      </c>
      <c r="AP822" s="149">
        <f t="shared" si="375"/>
        <v>3.6259172331364993</v>
      </c>
      <c r="AQ822" s="97"/>
      <c r="AR822" s="171">
        <f t="shared" si="371"/>
        <v>2.8329719715500291E-2</v>
      </c>
      <c r="AS822" s="149">
        <f t="shared" si="372"/>
        <v>3.4100899243292897E-2</v>
      </c>
      <c r="AT822" s="149">
        <f t="shared" si="373"/>
        <v>2.0600708266693E-2</v>
      </c>
      <c r="AU822" s="175">
        <f t="shared" si="376"/>
        <v>3.7369471645876682</v>
      </c>
      <c r="AV822" s="149">
        <f t="shared" si="377"/>
        <v>10.485047040607526</v>
      </c>
      <c r="AW822" s="149">
        <f t="shared" si="378"/>
        <v>3.5762729774550457</v>
      </c>
    </row>
    <row r="823" spans="1:49" ht="15" x14ac:dyDescent="0.25">
      <c r="A823" s="130">
        <v>1939.06</v>
      </c>
      <c r="B823" s="138"/>
      <c r="C823" s="166">
        <f>raw_Data!B829</f>
        <v>11.43</v>
      </c>
      <c r="D823" s="167">
        <f>raw_Data!J829</f>
        <v>4.4166666666666667E-2</v>
      </c>
      <c r="E823" s="167">
        <f>raw_Data!L829</f>
        <v>1.8947134340148164E-3</v>
      </c>
      <c r="F823" s="168">
        <f t="shared" si="353"/>
        <v>11.23</v>
      </c>
      <c r="G823" s="167">
        <f>raw_Data!K829</f>
        <v>3.9329177797566041E-3</v>
      </c>
      <c r="H823" s="167">
        <f t="shared" si="354"/>
        <v>1.780943900267129E-2</v>
      </c>
      <c r="I823" s="165"/>
      <c r="J823" s="167">
        <f t="shared" si="355"/>
        <v>0.99891471030478152</v>
      </c>
      <c r="K823" s="167">
        <f t="shared" si="374"/>
        <v>8.0942373879633323E-4</v>
      </c>
      <c r="L823" s="93"/>
      <c r="M823" s="171">
        <f t="shared" si="350"/>
        <v>1.0008094237387963</v>
      </c>
      <c r="N823" s="172">
        <f t="shared" si="356"/>
        <v>1.021742356782428</v>
      </c>
      <c r="O823" s="170">
        <f t="shared" si="351"/>
        <v>822</v>
      </c>
      <c r="P823" s="170">
        <f t="shared" si="352"/>
        <v>824</v>
      </c>
      <c r="Q823" s="169"/>
      <c r="R823" s="149">
        <f t="shared" si="357"/>
        <v>0.34738969495158167</v>
      </c>
      <c r="S823" s="173">
        <f t="shared" si="358"/>
        <v>0.90337421725407285</v>
      </c>
      <c r="T823" s="149">
        <v>0</v>
      </c>
      <c r="U823" s="97"/>
      <c r="V823" s="149">
        <f>1/PI()*ATAN('Exhibit4_Impact-Test'!$Y$25*S_RDY_SP)+'Exhibit4_Impact-Test'!$Y$26</f>
        <v>0.69328209161228227</v>
      </c>
      <c r="W823" s="172">
        <f t="shared" si="359"/>
        <v>0.6976661412951104</v>
      </c>
      <c r="X823" s="149">
        <f>1/PI()*ATAN('Exhibit4_Impact-Test'!$Y$25*S_RS_SP)+'Exhibit4_Impact-Test'!$Y$26</f>
        <v>0.83909071087874376</v>
      </c>
      <c r="Y823" s="172">
        <f t="shared" si="360"/>
        <v>0.84186602910700936</v>
      </c>
      <c r="Z823" s="149">
        <f>1/PI()*ATAN('Exhibit4_Impact-Test'!$Y$25*S_5050_SP)+'Exhibit4_Impact-Test'!$Y$26</f>
        <v>0.5</v>
      </c>
      <c r="AA823" s="149">
        <f t="shared" si="361"/>
        <v>0.5051748818609324</v>
      </c>
      <c r="AB823" s="195">
        <f>VLOOKUP(_xlfn.NUMBERVALUE(LEFT(A823,4)),Transactioncosts!$C:$G,5,FALSE)</f>
        <v>90.800000000000011</v>
      </c>
      <c r="AC823" s="174"/>
      <c r="AD823" s="175">
        <f t="shared" si="362"/>
        <v>1.015321851342865</v>
      </c>
      <c r="AE823" s="149">
        <f t="shared" si="363"/>
        <v>1.0183740534071544</v>
      </c>
      <c r="AF823" s="149">
        <f t="shared" si="364"/>
        <v>1.0112758902606123</v>
      </c>
      <c r="AG823" s="176">
        <f t="shared" si="365"/>
        <v>1.0152929886091384</v>
      </c>
      <c r="AH823" s="149">
        <f t="shared" si="366"/>
        <v>1.0183662853924298</v>
      </c>
      <c r="AI823" s="149">
        <f t="shared" si="367"/>
        <v>1.011228902333315</v>
      </c>
      <c r="AJ823" s="97"/>
      <c r="AK823" s="171">
        <f t="shared" si="368"/>
        <v>1.5205657148860983E-2</v>
      </c>
      <c r="AL823" s="149">
        <f t="shared" si="369"/>
        <v>1.8207290135193337E-2</v>
      </c>
      <c r="AM823" s="149">
        <f t="shared" si="370"/>
        <v>1.1212791298296059E-2</v>
      </c>
      <c r="AN823" s="149">
        <f t="shared" si="375"/>
        <v>3.8481704062967377</v>
      </c>
      <c r="AO823" s="149">
        <f t="shared" si="375"/>
        <v>12.125792702688535</v>
      </c>
      <c r="AP823" s="149">
        <f t="shared" si="375"/>
        <v>3.6371300244347955</v>
      </c>
      <c r="AQ823" s="97"/>
      <c r="AR823" s="171">
        <f t="shared" si="371"/>
        <v>1.5177229568050805E-2</v>
      </c>
      <c r="AS823" s="149">
        <f t="shared" si="372"/>
        <v>1.8199662246083829E-2</v>
      </c>
      <c r="AT823" s="149">
        <f t="shared" si="373"/>
        <v>1.1166326214526855E-2</v>
      </c>
      <c r="AU823" s="175">
        <f t="shared" si="376"/>
        <v>3.752124394155719</v>
      </c>
      <c r="AV823" s="149">
        <f t="shared" si="377"/>
        <v>10.503246702853611</v>
      </c>
      <c r="AW823" s="149">
        <f t="shared" si="378"/>
        <v>3.5874393036695724</v>
      </c>
    </row>
    <row r="824" spans="1:49" ht="15" x14ac:dyDescent="0.25">
      <c r="A824" s="130">
        <v>1939.07</v>
      </c>
      <c r="B824" s="138"/>
      <c r="C824" s="166">
        <f>raw_Data!B830</f>
        <v>11.71</v>
      </c>
      <c r="D824" s="167">
        <f>raw_Data!J830</f>
        <v>4.5000000000000005E-2</v>
      </c>
      <c r="E824" s="167">
        <f>raw_Data!L830</f>
        <v>1.8845108505687325E-3</v>
      </c>
      <c r="F824" s="168">
        <f t="shared" si="353"/>
        <v>11.43</v>
      </c>
      <c r="G824" s="167">
        <f>raw_Data!K830</f>
        <v>3.9370078740157488E-3</v>
      </c>
      <c r="H824" s="167">
        <f t="shared" si="354"/>
        <v>2.4496937882764858E-2</v>
      </c>
      <c r="I824" s="165"/>
      <c r="J824" s="167">
        <f t="shared" si="355"/>
        <v>0.99891395017237672</v>
      </c>
      <c r="K824" s="167">
        <f t="shared" si="374"/>
        <v>7.984610229454514E-4</v>
      </c>
      <c r="L824" s="93"/>
      <c r="M824" s="171">
        <f t="shared" si="350"/>
        <v>1.0007984610229455</v>
      </c>
      <c r="N824" s="172">
        <f t="shared" si="356"/>
        <v>1.0284339457567806</v>
      </c>
      <c r="O824" s="170">
        <f t="shared" si="351"/>
        <v>823</v>
      </c>
      <c r="P824" s="170">
        <f t="shared" si="352"/>
        <v>825</v>
      </c>
      <c r="Q824" s="169"/>
      <c r="R824" s="149">
        <f t="shared" si="357"/>
        <v>0.35020439628838113</v>
      </c>
      <c r="S824" s="173">
        <f t="shared" si="358"/>
        <v>0.92820784833534964</v>
      </c>
      <c r="T824" s="149">
        <v>0</v>
      </c>
      <c r="U824" s="97"/>
      <c r="V824" s="149">
        <f>1/PI()*ATAN('Exhibit4_Impact-Test'!$Y$25*S_RDY_SP)+'Exhibit4_Impact-Test'!$Y$26</f>
        <v>0.69448742612698178</v>
      </c>
      <c r="W824" s="172">
        <f t="shared" si="359"/>
        <v>0.70023605459299976</v>
      </c>
      <c r="X824" s="149">
        <f>1/PI()*ATAN('Exhibit4_Impact-Test'!$Y$25*S_RS_SP)+'Exhibit4_Impact-Test'!$Y$26</f>
        <v>0.8427215373365784</v>
      </c>
      <c r="Y824" s="172">
        <f t="shared" si="360"/>
        <v>0.84629824445454094</v>
      </c>
      <c r="Z824" s="149">
        <f>1/PI()*ATAN('Exhibit4_Impact-Test'!$Y$25*S_5050_SP)+'Exhibit4_Impact-Test'!$Y$26</f>
        <v>0.5</v>
      </c>
      <c r="AA824" s="149">
        <f t="shared" si="361"/>
        <v>0.50680934442045777</v>
      </c>
      <c r="AB824" s="195">
        <f>VLOOKUP(_xlfn.NUMBERVALUE(LEFT(A824,4)),Transactioncosts!$C:$G,5,FALSE)</f>
        <v>90.800000000000011</v>
      </c>
      <c r="AC824" s="174"/>
      <c r="AD824" s="175">
        <f t="shared" si="362"/>
        <v>1.0199909576855182</v>
      </c>
      <c r="AE824" s="149">
        <f t="shared" si="363"/>
        <v>1.0240874792028847</v>
      </c>
      <c r="AF824" s="149">
        <f t="shared" si="364"/>
        <v>1.0146162033898629</v>
      </c>
      <c r="AG824" s="176">
        <f t="shared" si="365"/>
        <v>1.0199379888620355</v>
      </c>
      <c r="AH824" s="149">
        <f t="shared" si="366"/>
        <v>1.0178893011126064</v>
      </c>
      <c r="AI824" s="149">
        <f t="shared" si="367"/>
        <v>1.0145543745425252</v>
      </c>
      <c r="AJ824" s="97"/>
      <c r="AK824" s="171">
        <f t="shared" si="368"/>
        <v>1.9793762242687373E-2</v>
      </c>
      <c r="AL824" s="149">
        <f t="shared" si="369"/>
        <v>2.3801951877541666E-2</v>
      </c>
      <c r="AM824" s="149">
        <f t="shared" si="370"/>
        <v>1.4510416247513872E-2</v>
      </c>
      <c r="AN824" s="149">
        <f t="shared" si="375"/>
        <v>3.8679641685394253</v>
      </c>
      <c r="AO824" s="149">
        <f t="shared" si="375"/>
        <v>12.149594654566076</v>
      </c>
      <c r="AP824" s="149">
        <f t="shared" si="375"/>
        <v>3.6516404406823093</v>
      </c>
      <c r="AQ824" s="97"/>
      <c r="AR824" s="171">
        <f t="shared" si="371"/>
        <v>1.9741830214776046E-2</v>
      </c>
      <c r="AS824" s="149">
        <f t="shared" si="372"/>
        <v>1.7731170675861802E-2</v>
      </c>
      <c r="AT824" s="149">
        <f t="shared" si="373"/>
        <v>1.4449476227951912E-2</v>
      </c>
      <c r="AU824" s="175">
        <f t="shared" si="376"/>
        <v>3.7718662243704948</v>
      </c>
      <c r="AV824" s="149">
        <f t="shared" si="377"/>
        <v>10.520977873529473</v>
      </c>
      <c r="AW824" s="149">
        <f t="shared" si="378"/>
        <v>3.6018887798975245</v>
      </c>
    </row>
    <row r="825" spans="1:49" ht="15" x14ac:dyDescent="0.25">
      <c r="A825" s="130">
        <v>1939.08</v>
      </c>
      <c r="B825" s="138"/>
      <c r="C825" s="166">
        <f>raw_Data!B831</f>
        <v>11.54</v>
      </c>
      <c r="D825" s="167">
        <f>raw_Data!J831</f>
        <v>4.5833333333333337E-2</v>
      </c>
      <c r="E825" s="167">
        <f>raw_Data!L831</f>
        <v>1.8743071241285048E-3</v>
      </c>
      <c r="F825" s="168">
        <f t="shared" si="353"/>
        <v>11.71</v>
      </c>
      <c r="G825" s="167">
        <f>raw_Data!K831</f>
        <v>3.9140335895246226E-3</v>
      </c>
      <c r="H825" s="167">
        <f t="shared" si="354"/>
        <v>-1.4517506404782332E-2</v>
      </c>
      <c r="I825" s="165"/>
      <c r="J825" s="167">
        <f t="shared" si="355"/>
        <v>0.99891318928193562</v>
      </c>
      <c r="K825" s="167">
        <f t="shared" si="374"/>
        <v>7.8749640606412541E-4</v>
      </c>
      <c r="L825" s="93"/>
      <c r="M825" s="171">
        <f t="shared" si="350"/>
        <v>1.0007874964060641</v>
      </c>
      <c r="N825" s="172">
        <f t="shared" si="356"/>
        <v>0.98939652718474214</v>
      </c>
      <c r="O825" s="170">
        <f t="shared" si="351"/>
        <v>824</v>
      </c>
      <c r="P825" s="170">
        <f t="shared" si="352"/>
        <v>826</v>
      </c>
      <c r="Q825" s="169"/>
      <c r="R825" s="149">
        <f t="shared" si="357"/>
        <v>0.35000555051764254</v>
      </c>
      <c r="S825" s="173">
        <f t="shared" si="358"/>
        <v>-0.88510493427545189</v>
      </c>
      <c r="T825" s="149">
        <v>0</v>
      </c>
      <c r="U825" s="97"/>
      <c r="V825" s="149">
        <f>1/PI()*ATAN('Exhibit4_Impact-Test'!$Y$25*S_RDY_SP)+'Exhibit4_Impact-Test'!$Y$26</f>
        <v>0.69440248372485214</v>
      </c>
      <c r="W825" s="172">
        <f t="shared" si="359"/>
        <v>0.69196789245434609</v>
      </c>
      <c r="X825" s="149">
        <f>1/PI()*ATAN('Exhibit4_Impact-Test'!$Y$25*S_RS_SP)+'Exhibit4_Impact-Test'!$Y$26</f>
        <v>0.16367951204504255</v>
      </c>
      <c r="Y825" s="172">
        <f t="shared" si="360"/>
        <v>0.16211853789484135</v>
      </c>
      <c r="Z825" s="149">
        <f>1/PI()*ATAN('Exhibit4_Impact-Test'!$Y$25*S_5050_SP)+'Exhibit4_Impact-Test'!$Y$26</f>
        <v>0.5</v>
      </c>
      <c r="AA825" s="149">
        <f t="shared" si="361"/>
        <v>0.49713821207328107</v>
      </c>
      <c r="AB825" s="195">
        <f>VLOOKUP(_xlfn.NUMBERVALUE(LEFT(A825,4)),Transactioncosts!$C:$G,5,FALSE)</f>
        <v>90.800000000000011</v>
      </c>
      <c r="AC825" s="174"/>
      <c r="AD825" s="175">
        <f t="shared" si="362"/>
        <v>0.99287757908674479</v>
      </c>
      <c r="AE825" s="149">
        <f t="shared" si="363"/>
        <v>0.99892302812219813</v>
      </c>
      <c r="AF825" s="149">
        <f t="shared" si="364"/>
        <v>0.99509201179540319</v>
      </c>
      <c r="AG825" s="176">
        <f t="shared" si="365"/>
        <v>0.99279210523102945</v>
      </c>
      <c r="AH825" s="149">
        <f t="shared" si="366"/>
        <v>0.99267538211486017</v>
      </c>
      <c r="AI825" s="149">
        <f t="shared" si="367"/>
        <v>0.99506602676102862</v>
      </c>
      <c r="AJ825" s="97"/>
      <c r="AK825" s="171">
        <f t="shared" si="368"/>
        <v>-7.1479064376083062E-3</v>
      </c>
      <c r="AL825" s="149">
        <f t="shared" si="369"/>
        <v>-1.0775522287331627E-3</v>
      </c>
      <c r="AM825" s="149">
        <f t="shared" si="370"/>
        <v>-4.9200719327820563E-3</v>
      </c>
      <c r="AN825" s="149">
        <f t="shared" si="375"/>
        <v>3.8608162621018169</v>
      </c>
      <c r="AO825" s="149">
        <f t="shared" si="375"/>
        <v>12.148517102337344</v>
      </c>
      <c r="AP825" s="149">
        <f t="shared" si="375"/>
        <v>3.6467203687495271</v>
      </c>
      <c r="AQ825" s="97"/>
      <c r="AR825" s="171">
        <f t="shared" si="371"/>
        <v>-7.2339971468971401E-3</v>
      </c>
      <c r="AS825" s="149">
        <f t="shared" si="372"/>
        <v>-7.3515746111947628E-3</v>
      </c>
      <c r="AT825" s="149">
        <f t="shared" si="373"/>
        <v>-4.9461854713781063E-3</v>
      </c>
      <c r="AU825" s="175">
        <f t="shared" si="376"/>
        <v>3.7646322272235975</v>
      </c>
      <c r="AV825" s="149">
        <f t="shared" si="377"/>
        <v>10.513626298918279</v>
      </c>
      <c r="AW825" s="149">
        <f t="shared" si="378"/>
        <v>3.5969425944261464</v>
      </c>
    </row>
    <row r="826" spans="1:49" ht="15" x14ac:dyDescent="0.25">
      <c r="A826" s="130">
        <v>1939.09</v>
      </c>
      <c r="B826" s="138"/>
      <c r="C826" s="166">
        <f>raw_Data!B832</f>
        <v>12.77</v>
      </c>
      <c r="D826" s="167">
        <f>raw_Data!J832</f>
        <v>4.6666666666666669E-2</v>
      </c>
      <c r="E826" s="167">
        <f>raw_Data!L832</f>
        <v>1.8641022544263475E-3</v>
      </c>
      <c r="F826" s="168">
        <f t="shared" si="353"/>
        <v>11.54</v>
      </c>
      <c r="G826" s="167">
        <f>raw_Data!K832</f>
        <v>4.0439052570768351E-3</v>
      </c>
      <c r="H826" s="167">
        <f t="shared" si="354"/>
        <v>0.10658578856152512</v>
      </c>
      <c r="I826" s="165"/>
      <c r="J826" s="167">
        <f t="shared" si="355"/>
        <v>0.99891242763254617</v>
      </c>
      <c r="K826" s="167">
        <f t="shared" si="374"/>
        <v>7.7652988697263226E-4</v>
      </c>
      <c r="L826" s="93"/>
      <c r="M826" s="171">
        <f t="shared" si="350"/>
        <v>1.0007765298869726</v>
      </c>
      <c r="N826" s="172">
        <f t="shared" si="356"/>
        <v>1.110629693818602</v>
      </c>
      <c r="O826" s="170">
        <f t="shared" si="351"/>
        <v>825</v>
      </c>
      <c r="P826" s="170">
        <f t="shared" si="352"/>
        <v>827</v>
      </c>
      <c r="Q826" s="169"/>
      <c r="R826" s="149">
        <f t="shared" si="357"/>
        <v>0.3665968696626018</v>
      </c>
      <c r="S826" s="173">
        <f t="shared" si="358"/>
        <v>0.98271892429856644</v>
      </c>
      <c r="T826" s="149">
        <v>0</v>
      </c>
      <c r="U826" s="97"/>
      <c r="V826" s="149">
        <f>1/PI()*ATAN('Exhibit4_Impact-Test'!$Y$25*S_RDY_SP)+'Exhibit4_Impact-Test'!$Y$26</f>
        <v>0.70138131268731041</v>
      </c>
      <c r="W826" s="172">
        <f t="shared" si="359"/>
        <v>0.72272823618268911</v>
      </c>
      <c r="X826" s="149">
        <f>1/PI()*ATAN('Exhibit4_Impact-Test'!$Y$25*S_RS_SP)+'Exhibit4_Impact-Test'!$Y$26</f>
        <v>0.85018527879109751</v>
      </c>
      <c r="Y826" s="172">
        <f t="shared" si="360"/>
        <v>0.86297305464140539</v>
      </c>
      <c r="Z826" s="149">
        <f>1/PI()*ATAN('Exhibit4_Impact-Test'!$Y$25*S_5050_SP)+'Exhibit4_Impact-Test'!$Y$26</f>
        <v>0.5</v>
      </c>
      <c r="AA826" s="149">
        <f t="shared" si="361"/>
        <v>0.5260142180832531</v>
      </c>
      <c r="AB826" s="195">
        <f>VLOOKUP(_xlfn.NUMBERVALUE(LEFT(A826,4)),Transactioncosts!$C:$G,5,FALSE)</f>
        <v>90.800000000000011</v>
      </c>
      <c r="AC826" s="174"/>
      <c r="AD826" s="175">
        <f t="shared" si="362"/>
        <v>1.0778254862081931</v>
      </c>
      <c r="AE826" s="149">
        <f t="shared" si="363"/>
        <v>1.0941720726902691</v>
      </c>
      <c r="AF826" s="149">
        <f t="shared" si="364"/>
        <v>1.0557031118527873</v>
      </c>
      <c r="AG826" s="176">
        <f t="shared" si="365"/>
        <v>1.0775292075525245</v>
      </c>
      <c r="AH826" s="149">
        <f t="shared" si="366"/>
        <v>1.09387233958865</v>
      </c>
      <c r="AI826" s="149">
        <f t="shared" si="367"/>
        <v>1.0554669027525914</v>
      </c>
      <c r="AJ826" s="97"/>
      <c r="AK826" s="171">
        <f t="shared" si="368"/>
        <v>7.49455727474206E-2</v>
      </c>
      <c r="AL826" s="149">
        <f t="shared" si="369"/>
        <v>8.9997979282452401E-2</v>
      </c>
      <c r="AM826" s="149">
        <f t="shared" si="370"/>
        <v>5.4207001676864354E-2</v>
      </c>
      <c r="AN826" s="149">
        <f t="shared" si="375"/>
        <v>3.9357618348492376</v>
      </c>
      <c r="AO826" s="149">
        <f t="shared" si="375"/>
        <v>12.238515081619797</v>
      </c>
      <c r="AP826" s="149">
        <f t="shared" si="375"/>
        <v>3.7009273704263914</v>
      </c>
      <c r="AQ826" s="97"/>
      <c r="AR826" s="171">
        <f t="shared" si="371"/>
        <v>7.4670649405668629E-2</v>
      </c>
      <c r="AS826" s="149">
        <f t="shared" si="372"/>
        <v>8.9724005772763266E-2</v>
      </c>
      <c r="AT826" s="149">
        <f t="shared" si="373"/>
        <v>5.3983230877215377E-2</v>
      </c>
      <c r="AU826" s="175">
        <f t="shared" si="376"/>
        <v>3.8393028766292661</v>
      </c>
      <c r="AV826" s="149">
        <f t="shared" si="377"/>
        <v>10.603350304691043</v>
      </c>
      <c r="AW826" s="149">
        <f t="shared" si="378"/>
        <v>3.6509258253033616</v>
      </c>
    </row>
    <row r="827" spans="1:49" ht="15" x14ac:dyDescent="0.25">
      <c r="A827" s="130">
        <v>1939.1</v>
      </c>
      <c r="B827" s="138"/>
      <c r="C827" s="166">
        <f>raw_Data!B833</f>
        <v>12.9</v>
      </c>
      <c r="D827" s="167">
        <f>raw_Data!J833</f>
        <v>4.8333333333333332E-2</v>
      </c>
      <c r="E827" s="167">
        <f>raw_Data!L833</f>
        <v>1.8538962411944748E-3</v>
      </c>
      <c r="F827" s="168">
        <f t="shared" si="353"/>
        <v>12.77</v>
      </c>
      <c r="G827" s="167">
        <f>raw_Data!K833</f>
        <v>3.7849125554685462E-3</v>
      </c>
      <c r="H827" s="167">
        <f t="shared" si="354"/>
        <v>1.0180109631950041E-2</v>
      </c>
      <c r="I827" s="165"/>
      <c r="J827" s="167">
        <f t="shared" si="355"/>
        <v>0.99891166522329522</v>
      </c>
      <c r="K827" s="167">
        <f t="shared" si="374"/>
        <v>7.6556146448969464E-4</v>
      </c>
      <c r="L827" s="93"/>
      <c r="M827" s="171">
        <f t="shared" si="350"/>
        <v>1.0007655614644897</v>
      </c>
      <c r="N827" s="172">
        <f t="shared" si="356"/>
        <v>1.0139650221874186</v>
      </c>
      <c r="O827" s="170">
        <f t="shared" si="351"/>
        <v>826</v>
      </c>
      <c r="P827" s="170">
        <f t="shared" si="352"/>
        <v>828</v>
      </c>
      <c r="Q827" s="169"/>
      <c r="R827" s="149">
        <f t="shared" si="357"/>
        <v>0.34002571522341923</v>
      </c>
      <c r="S827" s="173">
        <f t="shared" si="358"/>
        <v>0.84522837425876773</v>
      </c>
      <c r="T827" s="149">
        <v>0</v>
      </c>
      <c r="U827" s="97"/>
      <c r="V827" s="149">
        <f>1/PI()*ATAN('Exhibit4_Impact-Test'!$Y$25*S_RDY_SP)+'Exhibit4_Impact-Test'!$Y$26</f>
        <v>0.69009842828967971</v>
      </c>
      <c r="W827" s="172">
        <f t="shared" si="359"/>
        <v>0.69289369726279804</v>
      </c>
      <c r="X827" s="149">
        <f>1/PI()*ATAN('Exhibit4_Impact-Test'!$Y$25*S_RS_SP)+'Exhibit4_Impact-Test'!$Y$26</f>
        <v>0.82996280115914578</v>
      </c>
      <c r="Y827" s="172">
        <f t="shared" si="360"/>
        <v>0.83180398924082832</v>
      </c>
      <c r="Z827" s="149">
        <f>1/PI()*ATAN('Exhibit4_Impact-Test'!$Y$25*S_5050_SP)+'Exhibit4_Impact-Test'!$Y$26</f>
        <v>0.5</v>
      </c>
      <c r="AA827" s="149">
        <f t="shared" si="361"/>
        <v>0.50327573841138684</v>
      </c>
      <c r="AB827" s="195">
        <f>VLOOKUP(_xlfn.NUMBERVALUE(LEFT(A827,4)),Transactioncosts!$C:$G,5,FALSE)</f>
        <v>90.800000000000011</v>
      </c>
      <c r="AC827" s="174"/>
      <c r="AD827" s="175">
        <f t="shared" si="362"/>
        <v>1.0098744885636544</v>
      </c>
      <c r="AE827" s="149">
        <f t="shared" si="363"/>
        <v>1.0117206228598818</v>
      </c>
      <c r="AF827" s="149">
        <f t="shared" si="364"/>
        <v>1.0073652918259541</v>
      </c>
      <c r="AG827" s="176">
        <f t="shared" si="365"/>
        <v>1.0098495880638183</v>
      </c>
      <c r="AH827" s="149">
        <f t="shared" si="366"/>
        <v>1.0056255985636251</v>
      </c>
      <c r="AI827" s="149">
        <f t="shared" si="367"/>
        <v>1.0073355481211788</v>
      </c>
      <c r="AJ827" s="97"/>
      <c r="AK827" s="171">
        <f t="shared" si="368"/>
        <v>9.8260543823103005E-3</v>
      </c>
      <c r="AL827" s="149">
        <f t="shared" si="369"/>
        <v>1.165246838478601E-2</v>
      </c>
      <c r="AM827" s="149">
        <f t="shared" si="370"/>
        <v>7.3383005156709953E-3</v>
      </c>
      <c r="AN827" s="149">
        <f t="shared" si="375"/>
        <v>3.9455878892315477</v>
      </c>
      <c r="AO827" s="149">
        <f t="shared" si="375"/>
        <v>12.250167550004583</v>
      </c>
      <c r="AP827" s="149">
        <f t="shared" si="375"/>
        <v>3.7082656709420623</v>
      </c>
      <c r="AQ827" s="97"/>
      <c r="AR827" s="171">
        <f t="shared" si="371"/>
        <v>9.8013970539895957E-3</v>
      </c>
      <c r="AS827" s="149">
        <f t="shared" si="372"/>
        <v>5.6098339798711641E-3</v>
      </c>
      <c r="AT827" s="149">
        <f t="shared" si="373"/>
        <v>7.308773844328249E-3</v>
      </c>
      <c r="AU827" s="175">
        <f t="shared" si="376"/>
        <v>3.8491042736832557</v>
      </c>
      <c r="AV827" s="149">
        <f t="shared" si="377"/>
        <v>10.608960138670914</v>
      </c>
      <c r="AW827" s="149">
        <f t="shared" si="378"/>
        <v>3.6582345991476899</v>
      </c>
    </row>
    <row r="828" spans="1:49" ht="15" x14ac:dyDescent="0.25">
      <c r="A828" s="130">
        <v>1939.11</v>
      </c>
      <c r="B828" s="138"/>
      <c r="C828" s="166">
        <f>raw_Data!B834</f>
        <v>12.67</v>
      </c>
      <c r="D828" s="167">
        <f>raw_Data!J834</f>
        <v>4.9999999999999996E-2</v>
      </c>
      <c r="E828" s="167">
        <f>raw_Data!L834</f>
        <v>1.843689084164879E-3</v>
      </c>
      <c r="F828" s="168">
        <f t="shared" si="353"/>
        <v>12.9</v>
      </c>
      <c r="G828" s="167">
        <f>raw_Data!K834</f>
        <v>3.8759689922480615E-3</v>
      </c>
      <c r="H828" s="167">
        <f t="shared" si="354"/>
        <v>-1.7829457364341161E-2</v>
      </c>
      <c r="I828" s="165"/>
      <c r="J828" s="167">
        <f t="shared" si="355"/>
        <v>0.9989109020532444</v>
      </c>
      <c r="K828" s="167">
        <f t="shared" si="374"/>
        <v>7.5459113740938832E-4</v>
      </c>
      <c r="L828" s="93"/>
      <c r="M828" s="171">
        <f t="shared" si="350"/>
        <v>1.0007545911374094</v>
      </c>
      <c r="N828" s="172">
        <f t="shared" si="356"/>
        <v>0.98604651162790702</v>
      </c>
      <c r="O828" s="170">
        <f t="shared" si="351"/>
        <v>827</v>
      </c>
      <c r="P828" s="170">
        <f t="shared" si="352"/>
        <v>829</v>
      </c>
      <c r="Q828" s="169"/>
      <c r="R828" s="149">
        <f t="shared" si="357"/>
        <v>0.35290057770498617</v>
      </c>
      <c r="S828" s="173">
        <f t="shared" si="358"/>
        <v>-0.90581400515646404</v>
      </c>
      <c r="T828" s="149">
        <v>0</v>
      </c>
      <c r="U828" s="97"/>
      <c r="V828" s="149">
        <f>1/PI()*ATAN('Exhibit4_Impact-Test'!$Y$25*S_RDY_SP)+'Exhibit4_Impact-Test'!$Y$26</f>
        <v>0.69563604305971072</v>
      </c>
      <c r="W828" s="172">
        <f t="shared" si="359"/>
        <v>0.69249215807702236</v>
      </c>
      <c r="X828" s="149">
        <f>1/PI()*ATAN('Exhibit4_Impact-Test'!$Y$25*S_RS_SP)+'Exhibit4_Impact-Test'!$Y$26</f>
        <v>0.16054580683370906</v>
      </c>
      <c r="Y828" s="172">
        <f t="shared" si="360"/>
        <v>0.15856039642825606</v>
      </c>
      <c r="Z828" s="149">
        <f>1/PI()*ATAN('Exhibit4_Impact-Test'!$Y$25*S_5050_SP)+'Exhibit4_Impact-Test'!$Y$26</f>
        <v>0.5</v>
      </c>
      <c r="AA828" s="149">
        <f t="shared" si="361"/>
        <v>0.49629855261076938</v>
      </c>
      <c r="AB828" s="195">
        <f>VLOOKUP(_xlfn.NUMBERVALUE(LEFT(A828,4)),Transactioncosts!$C:$G,5,FALSE)</f>
        <v>90.800000000000011</v>
      </c>
      <c r="AC828" s="174"/>
      <c r="AD828" s="175">
        <f t="shared" si="362"/>
        <v>0.99052312090641148</v>
      </c>
      <c r="AE828" s="149">
        <f t="shared" si="363"/>
        <v>0.99839327064558192</v>
      </c>
      <c r="AF828" s="149">
        <f t="shared" si="364"/>
        <v>0.99340055138265826</v>
      </c>
      <c r="AG828" s="176">
        <f t="shared" si="365"/>
        <v>0.99040259092744531</v>
      </c>
      <c r="AH828" s="149">
        <f t="shared" si="366"/>
        <v>0.99838221333337274</v>
      </c>
      <c r="AI828" s="149">
        <f t="shared" si="367"/>
        <v>0.99336694224036404</v>
      </c>
      <c r="AJ828" s="97"/>
      <c r="AK828" s="171">
        <f t="shared" si="368"/>
        <v>-9.5220704542695114E-3</v>
      </c>
      <c r="AL828" s="149">
        <f t="shared" si="369"/>
        <v>-1.608021528328573E-3</v>
      </c>
      <c r="AM828" s="149">
        <f t="shared" si="370"/>
        <v>-6.6213212630793512E-3</v>
      </c>
      <c r="AN828" s="149">
        <f t="shared" si="375"/>
        <v>3.9360658187772781</v>
      </c>
      <c r="AO828" s="149">
        <f t="shared" si="375"/>
        <v>12.248559528476255</v>
      </c>
      <c r="AP828" s="149">
        <f t="shared" si="375"/>
        <v>3.701644349678983</v>
      </c>
      <c r="AQ828" s="97"/>
      <c r="AR828" s="171">
        <f t="shared" si="371"/>
        <v>-9.6437610137840579E-3</v>
      </c>
      <c r="AS828" s="149">
        <f t="shared" si="372"/>
        <v>-1.6190966965665796E-3</v>
      </c>
      <c r="AT828" s="149">
        <f t="shared" si="373"/>
        <v>-6.655154253004246E-3</v>
      </c>
      <c r="AU828" s="175">
        <f t="shared" si="376"/>
        <v>3.8394605126694716</v>
      </c>
      <c r="AV828" s="149">
        <f t="shared" si="377"/>
        <v>10.607341041974347</v>
      </c>
      <c r="AW828" s="149">
        <f t="shared" si="378"/>
        <v>3.6515794448946854</v>
      </c>
    </row>
    <row r="829" spans="1:49" ht="15" x14ac:dyDescent="0.25">
      <c r="A829" s="130">
        <v>1939.12</v>
      </c>
      <c r="B829" s="138"/>
      <c r="C829" s="166">
        <f>raw_Data!B835</f>
        <v>12.37</v>
      </c>
      <c r="D829" s="167">
        <f>raw_Data!J835</f>
        <v>5.1666666666666666E-2</v>
      </c>
      <c r="E829" s="167">
        <f>raw_Data!L835</f>
        <v>1.8334807830695521E-3</v>
      </c>
      <c r="F829" s="168">
        <f t="shared" si="353"/>
        <v>12.67</v>
      </c>
      <c r="G829" s="167">
        <f>raw_Data!K835</f>
        <v>4.0778742436201002E-3</v>
      </c>
      <c r="H829" s="167">
        <f t="shared" si="354"/>
        <v>-2.3677979479084454E-2</v>
      </c>
      <c r="I829" s="165"/>
      <c r="J829" s="167">
        <f t="shared" si="355"/>
        <v>0.99891013812147811</v>
      </c>
      <c r="K829" s="167">
        <f t="shared" si="374"/>
        <v>7.4361890454754942E-4</v>
      </c>
      <c r="L829" s="93"/>
      <c r="M829" s="171">
        <f t="shared" si="350"/>
        <v>1.0007436189045475</v>
      </c>
      <c r="N829" s="172">
        <f t="shared" si="356"/>
        <v>0.98039989476453548</v>
      </c>
      <c r="O829" s="170">
        <f t="shared" si="351"/>
        <v>828</v>
      </c>
      <c r="P829" s="170">
        <f t="shared" si="352"/>
        <v>830</v>
      </c>
      <c r="Q829" s="169"/>
      <c r="R829" s="149">
        <f t="shared" si="357"/>
        <v>0.37729650698356049</v>
      </c>
      <c r="S829" s="173">
        <f t="shared" si="358"/>
        <v>-0.92775985317747789</v>
      </c>
      <c r="T829" s="149">
        <v>0</v>
      </c>
      <c r="U829" s="97"/>
      <c r="V829" s="149">
        <f>1/PI()*ATAN('Exhibit4_Impact-Test'!$Y$25*S_RDY_SP)+'Exhibit4_Impact-Test'!$Y$26</f>
        <v>0.70576638483540766</v>
      </c>
      <c r="W829" s="172">
        <f t="shared" si="359"/>
        <v>0.70148349457287118</v>
      </c>
      <c r="X829" s="149">
        <f>1/PI()*ATAN('Exhibit4_Impact-Test'!$Y$25*S_RS_SP)+'Exhibit4_Impact-Test'!$Y$26</f>
        <v>0.15734263076645755</v>
      </c>
      <c r="Y829" s="172">
        <f t="shared" si="360"/>
        <v>0.15463869481086664</v>
      </c>
      <c r="Z829" s="149">
        <f>1/PI()*ATAN('Exhibit4_Impact-Test'!$Y$25*S_5050_SP)+'Exhibit4_Impact-Test'!$Y$26</f>
        <v>0.5</v>
      </c>
      <c r="AA829" s="149">
        <f t="shared" si="361"/>
        <v>0.49486566117001402</v>
      </c>
      <c r="AB829" s="195">
        <f>VLOOKUP(_xlfn.NUMBERVALUE(LEFT(A829,4)),Transactioncosts!$C:$G,5,FALSE)</f>
        <v>90.800000000000011</v>
      </c>
      <c r="AC829" s="174"/>
      <c r="AD829" s="175">
        <f t="shared" si="362"/>
        <v>0.98638570226416245</v>
      </c>
      <c r="AE829" s="149">
        <f t="shared" si="363"/>
        <v>0.99754268382877087</v>
      </c>
      <c r="AF829" s="149">
        <f t="shared" si="364"/>
        <v>0.99057175683454157</v>
      </c>
      <c r="AG829" s="176">
        <f t="shared" si="365"/>
        <v>0.98629287025122192</v>
      </c>
      <c r="AH829" s="149">
        <f t="shared" si="366"/>
        <v>0.99725668204601903</v>
      </c>
      <c r="AI829" s="149">
        <f t="shared" si="367"/>
        <v>0.9905251370379653</v>
      </c>
      <c r="AJ829" s="97"/>
      <c r="AK829" s="171">
        <f t="shared" si="368"/>
        <v>-1.3707822103069459E-2</v>
      </c>
      <c r="AL829" s="149">
        <f t="shared" si="369"/>
        <v>-2.4603403278336093E-3</v>
      </c>
      <c r="AM829" s="149">
        <f t="shared" si="370"/>
        <v>-9.472970404911631E-3</v>
      </c>
      <c r="AN829" s="149">
        <f t="shared" si="375"/>
        <v>3.9223579966742088</v>
      </c>
      <c r="AO829" s="149">
        <f t="shared" si="375"/>
        <v>12.24609918814842</v>
      </c>
      <c r="AP829" s="149">
        <f t="shared" si="375"/>
        <v>3.6921713792740714</v>
      </c>
      <c r="AQ829" s="97"/>
      <c r="AR829" s="171">
        <f t="shared" si="371"/>
        <v>-1.3801939831423634E-2</v>
      </c>
      <c r="AS829" s="149">
        <f t="shared" si="372"/>
        <v>-2.7470877467512087E-3</v>
      </c>
      <c r="AT829" s="149">
        <f t="shared" si="373"/>
        <v>-9.5200350353485119E-3</v>
      </c>
      <c r="AU829" s="175">
        <f t="shared" si="376"/>
        <v>3.8256585728380479</v>
      </c>
      <c r="AV829" s="149">
        <f t="shared" si="377"/>
        <v>10.604593954227596</v>
      </c>
      <c r="AW829" s="149">
        <f t="shared" si="378"/>
        <v>3.6420594098593368</v>
      </c>
    </row>
    <row r="830" spans="1:49" ht="15" x14ac:dyDescent="0.25">
      <c r="A830" s="130">
        <v>1940.01</v>
      </c>
      <c r="B830" s="138"/>
      <c r="C830" s="166">
        <f>raw_Data!B836</f>
        <v>12.3</v>
      </c>
      <c r="D830" s="167">
        <f>raw_Data!J836</f>
        <v>5.1944416666666667E-2</v>
      </c>
      <c r="E830" s="167">
        <f>raw_Data!L836</f>
        <v>1.8232713376404863E-3</v>
      </c>
      <c r="F830" s="168">
        <f t="shared" si="353"/>
        <v>12.37</v>
      </c>
      <c r="G830" s="167">
        <f>raw_Data!K836</f>
        <v>4.199225276205875E-3</v>
      </c>
      <c r="H830" s="167">
        <f t="shared" si="354"/>
        <v>-5.6588520614387905E-3</v>
      </c>
      <c r="I830" s="165"/>
      <c r="J830" s="167">
        <f t="shared" si="355"/>
        <v>0.99890937342707919</v>
      </c>
      <c r="K830" s="167">
        <f t="shared" si="374"/>
        <v>7.3264476471956996E-4</v>
      </c>
      <c r="L830" s="93"/>
      <c r="M830" s="171">
        <f t="shared" si="350"/>
        <v>1.0007326447647196</v>
      </c>
      <c r="N830" s="172">
        <f t="shared" si="356"/>
        <v>0.99854037321476696</v>
      </c>
      <c r="O830" s="170">
        <f t="shared" si="351"/>
        <v>829</v>
      </c>
      <c r="P830" s="170">
        <f t="shared" si="352"/>
        <v>831</v>
      </c>
      <c r="Q830" s="169"/>
      <c r="R830" s="149">
        <f t="shared" si="357"/>
        <v>0.39215311833384214</v>
      </c>
      <c r="S830" s="173">
        <f t="shared" si="358"/>
        <v>-0.75528572727339005</v>
      </c>
      <c r="T830" s="149">
        <v>0</v>
      </c>
      <c r="U830" s="97"/>
      <c r="V830" s="149">
        <f>1/PI()*ATAN('Exhibit4_Impact-Test'!$Y$25*S_RDY_SP)+'Exhibit4_Impact-Test'!$Y$26</f>
        <v>0.71170728454429177</v>
      </c>
      <c r="W830" s="172">
        <f t="shared" si="359"/>
        <v>0.71125710163512712</v>
      </c>
      <c r="X830" s="149">
        <f>1/PI()*ATAN('Exhibit4_Impact-Test'!$Y$25*S_RS_SP)+'Exhibit4_Impact-Test'!$Y$26</f>
        <v>0.18613668850600468</v>
      </c>
      <c r="Y830" s="172">
        <f t="shared" si="360"/>
        <v>0.18580468944090786</v>
      </c>
      <c r="Z830" s="149">
        <f>1/PI()*ATAN('Exhibit4_Impact-Test'!$Y$25*S_5050_SP)+'Exhibit4_Impact-Test'!$Y$26</f>
        <v>0.5</v>
      </c>
      <c r="AA830" s="149">
        <f t="shared" si="361"/>
        <v>0.49945173282232158</v>
      </c>
      <c r="AB830" s="195">
        <f>VLOOKUP(_xlfn.NUMBERVALUE(LEFT(A830,4)),Transactioncosts!$C:$G,5,FALSE)</f>
        <v>91</v>
      </c>
      <c r="AC830" s="174"/>
      <c r="AD830" s="175">
        <f t="shared" si="362"/>
        <v>0.99917238913291917</v>
      </c>
      <c r="AE830" s="149">
        <f t="shared" si="363"/>
        <v>1.0003245825981053</v>
      </c>
      <c r="AF830" s="149">
        <f t="shared" si="364"/>
        <v>0.99963650898974321</v>
      </c>
      <c r="AG830" s="176">
        <f t="shared" si="365"/>
        <v>0.99914336249848656</v>
      </c>
      <c r="AH830" s="149">
        <f t="shared" si="366"/>
        <v>1.0002831808290888</v>
      </c>
      <c r="AI830" s="149">
        <f t="shared" si="367"/>
        <v>0.99963151975842635</v>
      </c>
      <c r="AJ830" s="97"/>
      <c r="AK830" s="171">
        <f t="shared" si="368"/>
        <v>-8.2795352602637467E-4</v>
      </c>
      <c r="AL830" s="149">
        <f t="shared" si="369"/>
        <v>3.2452993256971155E-4</v>
      </c>
      <c r="AM830" s="149">
        <f t="shared" si="370"/>
        <v>-3.635570891272598E-4</v>
      </c>
      <c r="AN830" s="149">
        <f t="shared" si="375"/>
        <v>3.9215300431481825</v>
      </c>
      <c r="AO830" s="149">
        <f t="shared" si="375"/>
        <v>12.24642371808099</v>
      </c>
      <c r="AP830" s="149">
        <f t="shared" si="375"/>
        <v>3.691807822184944</v>
      </c>
      <c r="AQ830" s="97"/>
      <c r="AR830" s="171">
        <f t="shared" si="371"/>
        <v>-8.5700462509412671E-4</v>
      </c>
      <c r="AS830" s="149">
        <f t="shared" si="372"/>
        <v>2.8314074096581212E-4</v>
      </c>
      <c r="AT830" s="149">
        <f t="shared" si="373"/>
        <v>-3.6854814709961147E-4</v>
      </c>
      <c r="AU830" s="175">
        <f t="shared" si="376"/>
        <v>3.8248015682129539</v>
      </c>
      <c r="AV830" s="149">
        <f t="shared" si="377"/>
        <v>10.604877094968561</v>
      </c>
      <c r="AW830" s="149">
        <f t="shared" si="378"/>
        <v>3.6416908617122372</v>
      </c>
    </row>
    <row r="831" spans="1:49" ht="15" x14ac:dyDescent="0.25">
      <c r="A831" s="130">
        <v>1940.02</v>
      </c>
      <c r="B831" s="138"/>
      <c r="C831" s="166">
        <f>raw_Data!B837</f>
        <v>12.22</v>
      </c>
      <c r="D831" s="167">
        <f>raw_Data!J837</f>
        <v>5.2222249999999998E-2</v>
      </c>
      <c r="E831" s="167">
        <f>raw_Data!L837</f>
        <v>1.8055722539722652E-3</v>
      </c>
      <c r="F831" s="168">
        <f t="shared" si="353"/>
        <v>12.3</v>
      </c>
      <c r="G831" s="167">
        <f>raw_Data!K837</f>
        <v>4.2457113821138207E-3</v>
      </c>
      <c r="H831" s="167">
        <f t="shared" si="354"/>
        <v>-6.5040650406503753E-3</v>
      </c>
      <c r="I831" s="165"/>
      <c r="J831" s="167">
        <f t="shared" si="355"/>
        <v>0.99810817603968804</v>
      </c>
      <c r="K831" s="167">
        <f t="shared" si="374"/>
        <v>-8.6251706339690593E-5</v>
      </c>
      <c r="L831" s="93"/>
      <c r="M831" s="171">
        <f t="shared" si="350"/>
        <v>0.99991374829366031</v>
      </c>
      <c r="N831" s="172">
        <f t="shared" si="356"/>
        <v>0.99774164634146334</v>
      </c>
      <c r="O831" s="170">
        <f t="shared" si="351"/>
        <v>830</v>
      </c>
      <c r="P831" s="170">
        <f t="shared" si="352"/>
        <v>832</v>
      </c>
      <c r="Q831" s="169"/>
      <c r="R831" s="149">
        <f t="shared" si="357"/>
        <v>0.39915092138726721</v>
      </c>
      <c r="S831" s="173">
        <f t="shared" si="358"/>
        <v>-0.78104987539668691</v>
      </c>
      <c r="T831" s="149">
        <v>0</v>
      </c>
      <c r="U831" s="97"/>
      <c r="V831" s="149">
        <f>1/PI()*ATAN('Exhibit4_Impact-Test'!$Y$25*S_RDY_SP)+'Exhibit4_Impact-Test'!$Y$26</f>
        <v>0.71444684168266503</v>
      </c>
      <c r="W831" s="172">
        <f t="shared" si="359"/>
        <v>0.71400297852638661</v>
      </c>
      <c r="X831" s="149">
        <f>1/PI()*ATAN('Exhibit4_Impact-Test'!$Y$25*S_RS_SP)+'Exhibit4_Impact-Test'!$Y$26</f>
        <v>0.18125504449403362</v>
      </c>
      <c r="Y831" s="172">
        <f t="shared" si="360"/>
        <v>0.18093254618806279</v>
      </c>
      <c r="Z831" s="149">
        <f>1/PI()*ATAN('Exhibit4_Impact-Test'!$Y$25*S_5050_SP)+'Exhibit4_Impact-Test'!$Y$26</f>
        <v>0.5</v>
      </c>
      <c r="AA831" s="149">
        <f t="shared" si="361"/>
        <v>0.49945633717456217</v>
      </c>
      <c r="AB831" s="195">
        <f>VLOOKUP(_xlfn.NUMBERVALUE(LEFT(A831,4)),Transactioncosts!$C:$G,5,FALSE)</f>
        <v>91</v>
      </c>
      <c r="AC831" s="174"/>
      <c r="AD831" s="175">
        <f t="shared" si="362"/>
        <v>0.99836189691410049</v>
      </c>
      <c r="AE831" s="149">
        <f t="shared" si="363"/>
        <v>0.99952004385766924</v>
      </c>
      <c r="AF831" s="149">
        <f t="shared" si="364"/>
        <v>0.99882769731756182</v>
      </c>
      <c r="AG831" s="176">
        <f t="shared" si="365"/>
        <v>0.99832617444847638</v>
      </c>
      <c r="AH831" s="149">
        <f t="shared" si="366"/>
        <v>0.99948156662773291</v>
      </c>
      <c r="AI831" s="149">
        <f t="shared" si="367"/>
        <v>0.9988227499858503</v>
      </c>
      <c r="AJ831" s="97"/>
      <c r="AK831" s="171">
        <f t="shared" si="368"/>
        <v>-1.6394462437806503E-3</v>
      </c>
      <c r="AL831" s="149">
        <f t="shared" si="369"/>
        <v>-4.800713581472098E-4</v>
      </c>
      <c r="AM831" s="149">
        <f t="shared" si="370"/>
        <v>-1.1729903667297651E-3</v>
      </c>
      <c r="AN831" s="149">
        <f t="shared" si="375"/>
        <v>3.919890596904402</v>
      </c>
      <c r="AO831" s="149">
        <f t="shared" si="375"/>
        <v>12.245943646722843</v>
      </c>
      <c r="AP831" s="149">
        <f t="shared" si="375"/>
        <v>3.6906348318182141</v>
      </c>
      <c r="AQ831" s="97"/>
      <c r="AR831" s="171">
        <f t="shared" si="371"/>
        <v>-1.675227962658296E-3</v>
      </c>
      <c r="AS831" s="149">
        <f t="shared" si="372"/>
        <v>-5.1856780531289043E-4</v>
      </c>
      <c r="AT831" s="149">
        <f t="shared" si="373"/>
        <v>-1.1779435172854221E-3</v>
      </c>
      <c r="AU831" s="175">
        <f t="shared" si="376"/>
        <v>3.8231263402502957</v>
      </c>
      <c r="AV831" s="149">
        <f t="shared" si="377"/>
        <v>10.604358527163248</v>
      </c>
      <c r="AW831" s="149">
        <f t="shared" si="378"/>
        <v>3.6405129181949518</v>
      </c>
    </row>
    <row r="832" spans="1:49" ht="15" x14ac:dyDescent="0.25">
      <c r="A832" s="130">
        <v>1940.03</v>
      </c>
      <c r="B832" s="138"/>
      <c r="C832" s="166">
        <f>raw_Data!B838</f>
        <v>12.15</v>
      </c>
      <c r="D832" s="167">
        <f>raw_Data!J838</f>
        <v>5.2499999999999998E-2</v>
      </c>
      <c r="E832" s="167">
        <f>raw_Data!L838</f>
        <v>1.787869730013103E-3</v>
      </c>
      <c r="F832" s="168">
        <f t="shared" si="353"/>
        <v>12.22</v>
      </c>
      <c r="G832" s="167">
        <f>raw_Data!K838</f>
        <v>4.2962356792144024E-3</v>
      </c>
      <c r="H832" s="167">
        <f t="shared" si="354"/>
        <v>-5.7283142389525921E-3</v>
      </c>
      <c r="I832" s="165"/>
      <c r="J832" s="167">
        <f t="shared" si="355"/>
        <v>0.99810587301246145</v>
      </c>
      <c r="K832" s="167">
        <f t="shared" si="374"/>
        <v>-1.062572575254439E-4</v>
      </c>
      <c r="L832" s="93"/>
      <c r="M832" s="171">
        <f t="shared" si="350"/>
        <v>0.99989374274247456</v>
      </c>
      <c r="N832" s="172">
        <f t="shared" si="356"/>
        <v>0.99856792144026185</v>
      </c>
      <c r="O832" s="170">
        <f t="shared" si="351"/>
        <v>831</v>
      </c>
      <c r="P832" s="170">
        <f t="shared" si="352"/>
        <v>833</v>
      </c>
      <c r="Q832" s="169"/>
      <c r="R832" s="149">
        <f t="shared" si="357"/>
        <v>0.40818450080931817</v>
      </c>
      <c r="S832" s="173">
        <f t="shared" si="358"/>
        <v>-0.76033986499957296</v>
      </c>
      <c r="T832" s="149">
        <v>0</v>
      </c>
      <c r="U832" s="97"/>
      <c r="V832" s="149">
        <f>1/PI()*ATAN('Exhibit4_Impact-Test'!$Y$25*S_RDY_SP)+'Exhibit4_Impact-Test'!$Y$26</f>
        <v>0.71792852419936515</v>
      </c>
      <c r="W832" s="172">
        <f t="shared" si="359"/>
        <v>0.71765975150601202</v>
      </c>
      <c r="X832" s="149">
        <f>1/PI()*ATAN('Exhibit4_Impact-Test'!$Y$25*S_RS_SP)+'Exhibit4_Impact-Test'!$Y$26</f>
        <v>0.1851608132140371</v>
      </c>
      <c r="Y832" s="172">
        <f t="shared" si="360"/>
        <v>0.18496070783289528</v>
      </c>
      <c r="Z832" s="149">
        <f>1/PI()*ATAN('Exhibit4_Impact-Test'!$Y$25*S_5050_SP)+'Exhibit4_Impact-Test'!$Y$26</f>
        <v>0.5</v>
      </c>
      <c r="AA832" s="149">
        <f t="shared" si="361"/>
        <v>0.49966828953340098</v>
      </c>
      <c r="AB832" s="195">
        <f>VLOOKUP(_xlfn.NUMBERVALUE(LEFT(A832,4)),Transactioncosts!$C:$G,5,FALSE)</f>
        <v>91</v>
      </c>
      <c r="AC832" s="174"/>
      <c r="AD832" s="175">
        <f t="shared" si="362"/>
        <v>0.9989418978116249</v>
      </c>
      <c r="AE832" s="149">
        <f t="shared" si="363"/>
        <v>0.99964825259198042</v>
      </c>
      <c r="AF832" s="149">
        <f t="shared" si="364"/>
        <v>0.9992308320913682</v>
      </c>
      <c r="AG832" s="176">
        <f t="shared" si="365"/>
        <v>0.99890220853662803</v>
      </c>
      <c r="AH832" s="149">
        <f t="shared" si="366"/>
        <v>0.99377648979862165</v>
      </c>
      <c r="AI832" s="149">
        <f t="shared" si="367"/>
        <v>0.99922781352612211</v>
      </c>
      <c r="AJ832" s="97"/>
      <c r="AK832" s="171">
        <f t="shared" si="368"/>
        <v>-1.0586623736860187E-3</v>
      </c>
      <c r="AL832" s="149">
        <f t="shared" si="369"/>
        <v>-3.5180928564972292E-4</v>
      </c>
      <c r="AM832" s="149">
        <f t="shared" si="370"/>
        <v>-7.694638700400403E-4</v>
      </c>
      <c r="AN832" s="149">
        <f t="shared" si="375"/>
        <v>3.9188319345307159</v>
      </c>
      <c r="AO832" s="149">
        <f t="shared" si="375"/>
        <v>12.245591837437193</v>
      </c>
      <c r="AP832" s="149">
        <f t="shared" si="375"/>
        <v>3.6898653679481739</v>
      </c>
      <c r="AQ832" s="97"/>
      <c r="AR832" s="171">
        <f t="shared" si="371"/>
        <v>-1.0983944777836054E-3</v>
      </c>
      <c r="AS832" s="149">
        <f t="shared" si="372"/>
        <v>-6.2429569677422345E-3</v>
      </c>
      <c r="AT832" s="149">
        <f t="shared" si="373"/>
        <v>-7.7248476341976104E-4</v>
      </c>
      <c r="AU832" s="175">
        <f t="shared" si="376"/>
        <v>3.8220279457725121</v>
      </c>
      <c r="AV832" s="149">
        <f t="shared" si="377"/>
        <v>10.598115570195505</v>
      </c>
      <c r="AW832" s="149">
        <f t="shared" si="378"/>
        <v>3.6397404334315322</v>
      </c>
    </row>
    <row r="833" spans="1:49" ht="15" x14ac:dyDescent="0.25">
      <c r="A833" s="130">
        <v>1940.04</v>
      </c>
      <c r="B833" s="138"/>
      <c r="C833" s="166">
        <f>raw_Data!B839</f>
        <v>12.27</v>
      </c>
      <c r="D833" s="167">
        <f>raw_Data!J839</f>
        <v>5.305558333333333E-2</v>
      </c>
      <c r="E833" s="167">
        <f>raw_Data!L839</f>
        <v>1.7701637643638968E-3</v>
      </c>
      <c r="F833" s="168">
        <f t="shared" si="353"/>
        <v>12.15</v>
      </c>
      <c r="G833" s="167">
        <f>raw_Data!K839</f>
        <v>4.3667146776406032E-3</v>
      </c>
      <c r="H833" s="167">
        <f t="shared" si="354"/>
        <v>9.8765432098764094E-3</v>
      </c>
      <c r="I833" s="165"/>
      <c r="J833" s="167">
        <f t="shared" si="355"/>
        <v>0.99810356599522398</v>
      </c>
      <c r="K833" s="167">
        <f t="shared" si="374"/>
        <v>-1.2627024041211854E-4</v>
      </c>
      <c r="L833" s="93"/>
      <c r="M833" s="171">
        <f t="shared" si="350"/>
        <v>0.99987372975958788</v>
      </c>
      <c r="N833" s="172">
        <f t="shared" si="356"/>
        <v>1.0142432578875171</v>
      </c>
      <c r="O833" s="170">
        <f t="shared" si="351"/>
        <v>832</v>
      </c>
      <c r="P833" s="170">
        <f t="shared" si="352"/>
        <v>834</v>
      </c>
      <c r="Q833" s="169"/>
      <c r="R833" s="149">
        <f t="shared" si="357"/>
        <v>0.41901203668935066</v>
      </c>
      <c r="S833" s="173">
        <f t="shared" si="358"/>
        <v>0.84672441388807362</v>
      </c>
      <c r="T833" s="149">
        <v>0</v>
      </c>
      <c r="U833" s="97"/>
      <c r="V833" s="149">
        <f>1/PI()*ATAN('Exhibit4_Impact-Test'!$Y$25*S_RDY_SP)+'Exhibit4_Impact-Test'!$Y$26</f>
        <v>0.72202121029688082</v>
      </c>
      <c r="W833" s="172">
        <f t="shared" si="359"/>
        <v>0.72487601079893238</v>
      </c>
      <c r="X833" s="149">
        <f>1/PI()*ATAN('Exhibit4_Impact-Test'!$Y$25*S_RS_SP)+'Exhibit4_Impact-Test'!$Y$26</f>
        <v>0.83020936644375121</v>
      </c>
      <c r="Y833" s="172">
        <f t="shared" si="360"/>
        <v>0.83221129101492353</v>
      </c>
      <c r="Z833" s="149">
        <f>1/PI()*ATAN('Exhibit4_Impact-Test'!$Y$25*S_5050_SP)+'Exhibit4_Impact-Test'!$Y$26</f>
        <v>0.5</v>
      </c>
      <c r="AA833" s="149">
        <f t="shared" si="361"/>
        <v>0.50356720295197843</v>
      </c>
      <c r="AB833" s="195">
        <f>VLOOKUP(_xlfn.NUMBERVALUE(LEFT(A833,4)),Transactioncosts!$C:$G,5,FALSE)</f>
        <v>91</v>
      </c>
      <c r="AC833" s="174"/>
      <c r="AD833" s="175">
        <f t="shared" si="362"/>
        <v>1.0102488338499105</v>
      </c>
      <c r="AE833" s="149">
        <f t="shared" si="363"/>
        <v>1.0118034466027717</v>
      </c>
      <c r="AF833" s="149">
        <f t="shared" si="364"/>
        <v>1.0070584938235525</v>
      </c>
      <c r="AG833" s="176">
        <f t="shared" si="365"/>
        <v>1.0102375462352835</v>
      </c>
      <c r="AH833" s="149">
        <f t="shared" si="366"/>
        <v>1.0055881874313914</v>
      </c>
      <c r="AI833" s="149">
        <f t="shared" si="367"/>
        <v>1.0070260322766895</v>
      </c>
      <c r="AJ833" s="97"/>
      <c r="AK833" s="171">
        <f t="shared" si="368"/>
        <v>1.0196670657453116E-2</v>
      </c>
      <c r="AL833" s="149">
        <f t="shared" si="369"/>
        <v>1.1734329277063965E-2</v>
      </c>
      <c r="AM833" s="149">
        <f t="shared" si="370"/>
        <v>7.033699262489485E-3</v>
      </c>
      <c r="AN833" s="149">
        <f t="shared" si="375"/>
        <v>3.9290286051881691</v>
      </c>
      <c r="AO833" s="149">
        <f t="shared" si="375"/>
        <v>12.257326166714256</v>
      </c>
      <c r="AP833" s="149">
        <f t="shared" si="375"/>
        <v>3.6968990672106634</v>
      </c>
      <c r="AQ833" s="97"/>
      <c r="AR833" s="171">
        <f t="shared" si="371"/>
        <v>1.0185497491686337E-2</v>
      </c>
      <c r="AS833" s="149">
        <f t="shared" si="372"/>
        <v>5.5726314383030013E-3</v>
      </c>
      <c r="AT833" s="149">
        <f t="shared" si="373"/>
        <v>7.0014647197529428E-3</v>
      </c>
      <c r="AU833" s="175">
        <f t="shared" si="376"/>
        <v>3.8322134432641985</v>
      </c>
      <c r="AV833" s="149">
        <f t="shared" si="377"/>
        <v>10.603688201633808</v>
      </c>
      <c r="AW833" s="149">
        <f t="shared" si="378"/>
        <v>3.6467418981512854</v>
      </c>
    </row>
    <row r="834" spans="1:49" ht="15" x14ac:dyDescent="0.25">
      <c r="A834" s="130">
        <v>1940.05</v>
      </c>
      <c r="B834" s="138"/>
      <c r="C834" s="166">
        <f>raw_Data!B840</f>
        <v>10.58</v>
      </c>
      <c r="D834" s="167">
        <f>raw_Data!J840</f>
        <v>5.3611083333333337E-2</v>
      </c>
      <c r="E834" s="167">
        <f>raw_Data!L840</f>
        <v>1.7524543556255434E-3</v>
      </c>
      <c r="F834" s="168">
        <f t="shared" si="353"/>
        <v>12.27</v>
      </c>
      <c r="G834" s="167">
        <f>raw_Data!K840</f>
        <v>4.3692814452594405E-3</v>
      </c>
      <c r="H834" s="167">
        <f t="shared" si="354"/>
        <v>-0.13773431132844327</v>
      </c>
      <c r="I834" s="165"/>
      <c r="J834" s="167">
        <f t="shared" si="355"/>
        <v>0.9981012549796372</v>
      </c>
      <c r="K834" s="167">
        <f t="shared" si="374"/>
        <v>-1.462906647372586E-4</v>
      </c>
      <c r="L834" s="93"/>
      <c r="M834" s="171">
        <f t="shared" ref="M834:M897" si="379">interest_mon+bond_approx_price</f>
        <v>0.99985370933526274</v>
      </c>
      <c r="N834" s="172">
        <f t="shared" si="356"/>
        <v>0.86663497011681612</v>
      </c>
      <c r="O834" s="170">
        <f t="shared" ref="O834:O897" si="380">ROW(A834)-1</f>
        <v>833</v>
      </c>
      <c r="P834" s="170">
        <f t="shared" ref="P834:P897" si="381">ROW(A834)+1</f>
        <v>835</v>
      </c>
      <c r="Q834" s="169"/>
      <c r="R834" s="149">
        <f t="shared" si="357"/>
        <v>0.42334732083308269</v>
      </c>
      <c r="S834" s="173">
        <f t="shared" si="358"/>
        <v>-0.98731106107394573</v>
      </c>
      <c r="T834" s="149">
        <v>0</v>
      </c>
      <c r="U834" s="97"/>
      <c r="V834" s="149">
        <f>1/PI()*ATAN('Exhibit4_Impact-Test'!$Y$25*S_RDY_SP)+'Exhibit4_Impact-Test'!$Y$26</f>
        <v>0.72363561358716821</v>
      </c>
      <c r="W834" s="172">
        <f t="shared" si="359"/>
        <v>0.69414646048389472</v>
      </c>
      <c r="X834" s="149">
        <f>1/PI()*ATAN('Exhibit4_Impact-Test'!$Y$25*S_RS_SP)+'Exhibit4_Impact-Test'!$Y$26</f>
        <v>0.14921577767643457</v>
      </c>
      <c r="Y834" s="172">
        <f t="shared" si="360"/>
        <v>0.13195802137506216</v>
      </c>
      <c r="Z834" s="149">
        <f>1/PI()*ATAN('Exhibit4_Impact-Test'!$Y$25*S_5050_SP)+'Exhibit4_Impact-Test'!$Y$26</f>
        <v>0.5</v>
      </c>
      <c r="AA834" s="149">
        <f t="shared" si="361"/>
        <v>0.46431300637259854</v>
      </c>
      <c r="AB834" s="195">
        <f>VLOOKUP(_xlfn.NUMBERVALUE(LEFT(A834,4)),Transactioncosts!$C:$G,5,FALSE)</f>
        <v>91</v>
      </c>
      <c r="AC834" s="174"/>
      <c r="AD834" s="175">
        <f t="shared" si="362"/>
        <v>0.90345188523961317</v>
      </c>
      <c r="AE834" s="149">
        <f t="shared" si="363"/>
        <v>0.97997537156170811</v>
      </c>
      <c r="AF834" s="149">
        <f t="shared" si="364"/>
        <v>0.93324433972603948</v>
      </c>
      <c r="AG834" s="176">
        <f t="shared" si="365"/>
        <v>0.90297291813163338</v>
      </c>
      <c r="AH834" s="149">
        <f t="shared" si="366"/>
        <v>0.97980966786644808</v>
      </c>
      <c r="AI834" s="149">
        <f t="shared" si="367"/>
        <v>0.93291958808403008</v>
      </c>
      <c r="AJ834" s="97"/>
      <c r="AK834" s="171">
        <f t="shared" si="368"/>
        <v>-0.10153242411485437</v>
      </c>
      <c r="AL834" s="149">
        <f t="shared" si="369"/>
        <v>-2.0227838692791336E-2</v>
      </c>
      <c r="AM834" s="149">
        <f t="shared" si="370"/>
        <v>-6.9088226326608798E-2</v>
      </c>
      <c r="AN834" s="149">
        <f t="shared" si="375"/>
        <v>3.8274961810733146</v>
      </c>
      <c r="AO834" s="149">
        <f t="shared" si="375"/>
        <v>12.237098328021464</v>
      </c>
      <c r="AP834" s="149">
        <f t="shared" si="375"/>
        <v>3.6278108408840546</v>
      </c>
      <c r="AQ834" s="97"/>
      <c r="AR834" s="171">
        <f t="shared" si="371"/>
        <v>-0.10206271700975941</v>
      </c>
      <c r="AS834" s="149">
        <f t="shared" si="372"/>
        <v>-2.0396942642787054E-2</v>
      </c>
      <c r="AT834" s="149">
        <f t="shared" si="373"/>
        <v>-6.9436268254167308E-2</v>
      </c>
      <c r="AU834" s="175">
        <f t="shared" si="376"/>
        <v>3.7301507262544393</v>
      </c>
      <c r="AV834" s="149">
        <f t="shared" si="377"/>
        <v>10.583291258991022</v>
      </c>
      <c r="AW834" s="149">
        <f t="shared" si="378"/>
        <v>3.577305629897118</v>
      </c>
    </row>
    <row r="835" spans="1:49" ht="15" x14ac:dyDescent="0.25">
      <c r="A835" s="130">
        <v>1940.06</v>
      </c>
      <c r="B835" s="138"/>
      <c r="C835" s="166">
        <f>raw_Data!B841</f>
        <v>9.67</v>
      </c>
      <c r="D835" s="167">
        <f>raw_Data!J841</f>
        <v>5.4166666666666669E-2</v>
      </c>
      <c r="E835" s="167">
        <f>raw_Data!L841</f>
        <v>1.7347415023978296E-3</v>
      </c>
      <c r="F835" s="168">
        <f t="shared" ref="F835:F898" si="382">C834</f>
        <v>10.58</v>
      </c>
      <c r="G835" s="167">
        <f>raw_Data!K841</f>
        <v>5.1197227473219909E-3</v>
      </c>
      <c r="H835" s="167">
        <f t="shared" ref="H835:H898" si="383">q_SP/q_SP_tminus-1</f>
        <v>-8.6011342155009496E-2</v>
      </c>
      <c r="I835" s="165"/>
      <c r="J835" s="167">
        <f t="shared" ref="J835:J898" si="384">interest_mon*((1-(1+INDEX(interest_mon,tMinus))^(-119))/INDEX(interest_mon,tMinus))+(1+INDEX(interest_mon,tMinus))^(-119)</f>
        <v>0.9980989399572231</v>
      </c>
      <c r="K835" s="167">
        <f t="shared" si="374"/>
        <v>-1.6631854037907345E-4</v>
      </c>
      <c r="L835" s="93"/>
      <c r="M835" s="171">
        <f t="shared" si="379"/>
        <v>0.99983368145962093</v>
      </c>
      <c r="N835" s="172">
        <f t="shared" ref="N835:N898" si="385">(D_mon+q_SP)/INDEX(q_SP,tMinus)</f>
        <v>0.91910838059231259</v>
      </c>
      <c r="O835" s="170">
        <f t="shared" si="380"/>
        <v>834</v>
      </c>
      <c r="P835" s="170">
        <f t="shared" si="381"/>
        <v>836</v>
      </c>
      <c r="Q835" s="169"/>
      <c r="R835" s="149">
        <f t="shared" ref="R835:R898" si="386">(div_yield_mon-INDEX(interest_mon, tMinus))/(div_yield_mon+INDEX(interest_mon,tMinus))</f>
        <v>0.48998568303081097</v>
      </c>
      <c r="S835" s="173">
        <f t="shared" ref="S835:S898" si="387">price_yield/(ABS(price_yield)+INDEX(interest_mon,tMinus))</f>
        <v>-0.98003214964141638</v>
      </c>
      <c r="T835" s="149">
        <v>0</v>
      </c>
      <c r="U835" s="97"/>
      <c r="V835" s="149">
        <f>1/PI()*ATAN('Exhibit4_Impact-Test'!$Y$25*S_RDY_SP)+'Exhibit4_Impact-Test'!$Y$26</f>
        <v>0.74678020861354466</v>
      </c>
      <c r="W835" s="172">
        <f t="shared" ref="W835:W898" si="388">L_RDY_SP_set*R_SP/R_RDY</f>
        <v>0.73053293870249703</v>
      </c>
      <c r="X835" s="149">
        <f>1/PI()*ATAN('Exhibit4_Impact-Test'!$Y$25*S_RS_SP)+'Exhibit4_Impact-Test'!$Y$26</f>
        <v>0.15016721865638744</v>
      </c>
      <c r="Y835" s="172">
        <f t="shared" ref="Y835:Y898" si="389">L_RS_SP_set*R_SP/R_RS</f>
        <v>0.13973712452504566</v>
      </c>
      <c r="Z835" s="149">
        <f>1/PI()*ATAN('Exhibit4_Impact-Test'!$Y$25*S_5050_SP)+'Exhibit4_Impact-Test'!$Y$26</f>
        <v>0.5</v>
      </c>
      <c r="AA835" s="149">
        <f t="shared" ref="AA835:AA898" si="390">L_5050_SP_set*R_SP/R_5050</f>
        <v>0.47896619641007077</v>
      </c>
      <c r="AB835" s="195">
        <f>VLOOKUP(_xlfn.NUMBERVALUE(LEFT(A835,4)),Transactioncosts!$C:$G,5,FALSE)</f>
        <v>91</v>
      </c>
      <c r="AC835" s="174"/>
      <c r="AD835" s="175">
        <f t="shared" ref="AD835:AD898" si="391">R_Cash*(1-L_RDY_SP_set)+R_SP*L_RDY_SP_set</f>
        <v>0.9395496244375412</v>
      </c>
      <c r="AE835" s="149">
        <f t="shared" ref="AE835:AE898" si="392">R_Cash*(1-L_RS_SP_set)+R_SP*L_RS_SP_set</f>
        <v>0.98771138755317722</v>
      </c>
      <c r="AF835" s="149">
        <f t="shared" ref="AF835:AF898" si="393">R_Cash*(1-L_5050_SP_set)+R_SP*L_5050_SP_set</f>
        <v>0.95947103102596676</v>
      </c>
      <c r="AG835" s="176">
        <f t="shared" ref="AG835:AG898" si="394">R_RDY-ABS(L_RDY_SP_act-INDEX(L_RDY_SP_set,tPlus))*TC/10000</f>
        <v>0.93928607984486912</v>
      </c>
      <c r="AH835" s="149">
        <f t="shared" ref="AH835:AH898" si="395">R_RS-ABS(L_RS_SP_act-INDEX(L_RS_SP_set,tPlus))*TC/10000</f>
        <v>0.98128610580725839</v>
      </c>
      <c r="AI835" s="149">
        <f t="shared" ref="AI835:AI898" si="396">R_5050-ABS(L_5050_SP_act-INDEX(L_5050_SP_set,tPlus))*TC/10000</f>
        <v>0.95927962341329842</v>
      </c>
      <c r="AJ835" s="97"/>
      <c r="AK835" s="171">
        <f t="shared" ref="AK835:AK898" si="397">LN(R_RDY)</f>
        <v>-6.2354641472944138E-2</v>
      </c>
      <c r="AL835" s="149">
        <f t="shared" ref="AL835:AL898" si="398">LN(R_RS)</f>
        <v>-1.2364741770159202E-2</v>
      </c>
      <c r="AM835" s="149">
        <f t="shared" ref="AM835:AM898" si="399">LN(R_5050)</f>
        <v>-4.1373155729644465E-2</v>
      </c>
      <c r="AN835" s="149">
        <f t="shared" si="375"/>
        <v>3.7651415396003705</v>
      </c>
      <c r="AO835" s="149">
        <f t="shared" si="375"/>
        <v>12.224733586251304</v>
      </c>
      <c r="AP835" s="149">
        <f t="shared" si="375"/>
        <v>3.5864376851544102</v>
      </c>
      <c r="AQ835" s="97"/>
      <c r="AR835" s="171">
        <f t="shared" ref="AR835:AR898" si="400">LN(R_RDY_TC)</f>
        <v>-6.2635181803106982E-2</v>
      </c>
      <c r="AS835" s="149">
        <f t="shared" ref="AS835:AS898" si="401">LN(R_RS_TC)</f>
        <v>-1.8891214835322717E-2</v>
      </c>
      <c r="AT835" s="149">
        <f t="shared" ref="AT835:AT898" si="402">LN(R_5050_TC)</f>
        <v>-4.1572668483279659E-2</v>
      </c>
      <c r="AU835" s="175">
        <f t="shared" si="376"/>
        <v>3.6675155444513323</v>
      </c>
      <c r="AV835" s="149">
        <f t="shared" si="377"/>
        <v>10.564400044155699</v>
      </c>
      <c r="AW835" s="149">
        <f t="shared" si="378"/>
        <v>3.5357329614138382</v>
      </c>
    </row>
    <row r="836" spans="1:49" ht="15" x14ac:dyDescent="0.25">
      <c r="A836" s="130">
        <v>1940.07</v>
      </c>
      <c r="B836" s="138"/>
      <c r="C836" s="166">
        <f>raw_Data!B842</f>
        <v>9.99</v>
      </c>
      <c r="D836" s="167">
        <f>raw_Data!J842</f>
        <v>5.472225E-2</v>
      </c>
      <c r="E836" s="167">
        <f>raw_Data!L842</f>
        <v>1.717025203279432E-3</v>
      </c>
      <c r="F836" s="168">
        <f t="shared" si="382"/>
        <v>9.67</v>
      </c>
      <c r="G836" s="167">
        <f>raw_Data!K842</f>
        <v>5.658971044467425E-3</v>
      </c>
      <c r="H836" s="167">
        <f t="shared" si="383"/>
        <v>3.3092037228541926E-2</v>
      </c>
      <c r="I836" s="165"/>
      <c r="J836" s="167">
        <f t="shared" si="384"/>
        <v>0.99809662091948403</v>
      </c>
      <c r="K836" s="167">
        <f t="shared" ref="K836:K899" si="403">M836-1</f>
        <v>-1.8635387723653363E-4</v>
      </c>
      <c r="L836" s="93"/>
      <c r="M836" s="171">
        <f t="shared" si="379"/>
        <v>0.99981364612276347</v>
      </c>
      <c r="N836" s="172">
        <f t="shared" si="385"/>
        <v>1.0387510082730094</v>
      </c>
      <c r="O836" s="170">
        <f t="shared" si="380"/>
        <v>835</v>
      </c>
      <c r="P836" s="170">
        <f t="shared" si="381"/>
        <v>837</v>
      </c>
      <c r="Q836" s="169"/>
      <c r="R836" s="149">
        <f t="shared" si="386"/>
        <v>0.53075224620862071</v>
      </c>
      <c r="S836" s="173">
        <f t="shared" si="387"/>
        <v>0.95018943566960723</v>
      </c>
      <c r="T836" s="149">
        <v>0</v>
      </c>
      <c r="U836" s="97"/>
      <c r="V836" s="149">
        <f>1/PI()*ATAN('Exhibit4_Impact-Test'!$Y$25*S_RDY_SP)+'Exhibit4_Impact-Test'!$Y$26</f>
        <v>0.75949388295217313</v>
      </c>
      <c r="W836" s="172">
        <f t="shared" si="388"/>
        <v>0.76640325430531731</v>
      </c>
      <c r="X836" s="149">
        <f>1/PI()*ATAN('Exhibit4_Impact-Test'!$Y$25*S_RS_SP)+'Exhibit4_Impact-Test'!$Y$26</f>
        <v>0.84581204165898805</v>
      </c>
      <c r="Y836" s="172">
        <f t="shared" si="389"/>
        <v>0.85072900267244345</v>
      </c>
      <c r="Z836" s="149">
        <f>1/PI()*ATAN('Exhibit4_Impact-Test'!$Y$25*S_5050_SP)+'Exhibit4_Impact-Test'!$Y$26</f>
        <v>0.5</v>
      </c>
      <c r="AA836" s="149">
        <f t="shared" si="390"/>
        <v>0.50955019063689866</v>
      </c>
      <c r="AB836" s="195">
        <f>VLOOKUP(_xlfn.NUMBERVALUE(LEFT(A836,4)),Transactioncosts!$C:$G,5,FALSE)</f>
        <v>91</v>
      </c>
      <c r="AC836" s="174"/>
      <c r="AD836" s="175">
        <f t="shared" si="391"/>
        <v>1.0293863344941687</v>
      </c>
      <c r="AE836" s="149">
        <f t="shared" si="392"/>
        <v>1.0327473358998782</v>
      </c>
      <c r="AF836" s="149">
        <f t="shared" si="393"/>
        <v>1.0192823271978864</v>
      </c>
      <c r="AG836" s="176">
        <f t="shared" si="394"/>
        <v>1.0293114414833289</v>
      </c>
      <c r="AH836" s="149">
        <f t="shared" si="395"/>
        <v>1.0326696044030836</v>
      </c>
      <c r="AI836" s="149">
        <f t="shared" si="396"/>
        <v>1.0191954204630906</v>
      </c>
      <c r="AJ836" s="97"/>
      <c r="AK836" s="171">
        <f t="shared" si="397"/>
        <v>2.896283293387639E-2</v>
      </c>
      <c r="AL836" s="149">
        <f t="shared" si="398"/>
        <v>3.2222567673765704E-2</v>
      </c>
      <c r="AM836" s="149">
        <f t="shared" si="399"/>
        <v>1.9098778866592378E-2</v>
      </c>
      <c r="AN836" s="149">
        <f t="shared" ref="AN836:AP899" si="404">AK836+AN835</f>
        <v>3.7941043725342469</v>
      </c>
      <c r="AO836" s="149">
        <f t="shared" si="404"/>
        <v>12.256956153925069</v>
      </c>
      <c r="AP836" s="149">
        <f t="shared" si="404"/>
        <v>3.6055364640210024</v>
      </c>
      <c r="AQ836" s="97"/>
      <c r="AR836" s="171">
        <f t="shared" si="400"/>
        <v>2.889007527925919E-2</v>
      </c>
      <c r="AS836" s="149">
        <f t="shared" si="401"/>
        <v>3.214729812860561E-2</v>
      </c>
      <c r="AT836" s="149">
        <f t="shared" si="402"/>
        <v>1.9013512559468745E-2</v>
      </c>
      <c r="AU836" s="175">
        <f t="shared" ref="AU836:AU899" si="405">AR836+AU835</f>
        <v>3.6964056197305917</v>
      </c>
      <c r="AV836" s="149">
        <f t="shared" ref="AV836:AV899" si="406">AS836+AV835</f>
        <v>10.596547342284305</v>
      </c>
      <c r="AW836" s="149">
        <f t="shared" ref="AW836:AW899" si="407">AT836+AW835</f>
        <v>3.554746473973307</v>
      </c>
    </row>
    <row r="837" spans="1:49" ht="15" x14ac:dyDescent="0.25">
      <c r="A837" s="130">
        <v>1940.08</v>
      </c>
      <c r="B837" s="138"/>
      <c r="C837" s="166">
        <f>raw_Data!B843</f>
        <v>10.199999999999999</v>
      </c>
      <c r="D837" s="167">
        <f>raw_Data!J843</f>
        <v>5.5277749999999994E-2</v>
      </c>
      <c r="E837" s="167">
        <f>raw_Data!L843</f>
        <v>1.6993054568685828E-3</v>
      </c>
      <c r="F837" s="168">
        <f t="shared" si="382"/>
        <v>9.99</v>
      </c>
      <c r="G837" s="167">
        <f>raw_Data!K843</f>
        <v>5.5333083083083075E-3</v>
      </c>
      <c r="H837" s="167">
        <f t="shared" si="383"/>
        <v>2.102102102102088E-2</v>
      </c>
      <c r="I837" s="165"/>
      <c r="J837" s="167">
        <f t="shared" si="384"/>
        <v>0.99809429785797232</v>
      </c>
      <c r="K837" s="167">
        <f t="shared" si="403"/>
        <v>-2.0639668515909371E-4</v>
      </c>
      <c r="L837" s="93"/>
      <c r="M837" s="171">
        <f t="shared" si="379"/>
        <v>0.99979360331484091</v>
      </c>
      <c r="N837" s="172">
        <f t="shared" si="385"/>
        <v>1.0265543293293293</v>
      </c>
      <c r="O837" s="170">
        <f t="shared" si="380"/>
        <v>836</v>
      </c>
      <c r="P837" s="170">
        <f t="shared" si="381"/>
        <v>838</v>
      </c>
      <c r="Q837" s="169"/>
      <c r="R837" s="149">
        <f t="shared" si="386"/>
        <v>0.52635966316991578</v>
      </c>
      <c r="S837" s="173">
        <f t="shared" si="387"/>
        <v>0.92448668692367975</v>
      </c>
      <c r="T837" s="149">
        <v>0</v>
      </c>
      <c r="U837" s="97"/>
      <c r="V837" s="149">
        <f>1/PI()*ATAN('Exhibit4_Impact-Test'!$Y$25*S_RDY_SP)+'Exhibit4_Impact-Test'!$Y$26</f>
        <v>0.75817325311411876</v>
      </c>
      <c r="W837" s="172">
        <f t="shared" si="388"/>
        <v>0.76298314406174295</v>
      </c>
      <c r="X837" s="149">
        <f>1/PI()*ATAN('Exhibit4_Impact-Test'!$Y$25*S_RS_SP)+'Exhibit4_Impact-Test'!$Y$26</f>
        <v>0.84218707994776465</v>
      </c>
      <c r="Y837" s="172">
        <f t="shared" si="389"/>
        <v>0.84566610400606035</v>
      </c>
      <c r="Z837" s="149">
        <f>1/PI()*ATAN('Exhibit4_Impact-Test'!$Y$25*S_5050_SP)+'Exhibit4_Impact-Test'!$Y$26</f>
        <v>0.5</v>
      </c>
      <c r="AA837" s="149">
        <f t="shared" si="390"/>
        <v>0.50660319128402809</v>
      </c>
      <c r="AB837" s="195">
        <f>VLOOKUP(_xlfn.NUMBERVALUE(LEFT(A837,4)),Transactioncosts!$C:$G,5,FALSE)</f>
        <v>91</v>
      </c>
      <c r="AC837" s="174"/>
      <c r="AD837" s="175">
        <f t="shared" si="391"/>
        <v>1.0200828700129412</v>
      </c>
      <c r="AE837" s="149">
        <f t="shared" si="392"/>
        <v>1.022331141014265</v>
      </c>
      <c r="AF837" s="149">
        <f t="shared" si="393"/>
        <v>1.0131739663220851</v>
      </c>
      <c r="AG837" s="176">
        <f t="shared" si="394"/>
        <v>1.0200386738696268</v>
      </c>
      <c r="AH837" s="149">
        <f t="shared" si="395"/>
        <v>1.0223160400870532</v>
      </c>
      <c r="AI837" s="149">
        <f t="shared" si="396"/>
        <v>1.0131138772814006</v>
      </c>
      <c r="AJ837" s="97"/>
      <c r="AK837" s="171">
        <f t="shared" si="397"/>
        <v>1.9883869106701098E-2</v>
      </c>
      <c r="AL837" s="149">
        <f t="shared" si="398"/>
        <v>2.208545203483726E-2</v>
      </c>
      <c r="AM837" s="149">
        <f t="shared" si="399"/>
        <v>1.3087944304895623E-2</v>
      </c>
      <c r="AN837" s="149">
        <f t="shared" si="404"/>
        <v>3.8139882416409479</v>
      </c>
      <c r="AO837" s="149">
        <f t="shared" si="404"/>
        <v>12.279041605959906</v>
      </c>
      <c r="AP837" s="149">
        <f t="shared" si="404"/>
        <v>3.618624408325898</v>
      </c>
      <c r="AQ837" s="97"/>
      <c r="AR837" s="171">
        <f t="shared" si="400"/>
        <v>1.9840542135860707E-2</v>
      </c>
      <c r="AS837" s="149">
        <f t="shared" si="401"/>
        <v>2.2070680853430856E-2</v>
      </c>
      <c r="AT837" s="149">
        <f t="shared" si="402"/>
        <v>1.3028634823380592E-2</v>
      </c>
      <c r="AU837" s="175">
        <f t="shared" si="405"/>
        <v>3.7162461618664522</v>
      </c>
      <c r="AV837" s="149">
        <f t="shared" si="406"/>
        <v>10.618618023137737</v>
      </c>
      <c r="AW837" s="149">
        <f t="shared" si="407"/>
        <v>3.5677751087966878</v>
      </c>
    </row>
    <row r="838" spans="1:49" ht="15" x14ac:dyDescent="0.25">
      <c r="A838" s="130">
        <v>1940.09</v>
      </c>
      <c r="B838" s="138"/>
      <c r="C838" s="166">
        <f>raw_Data!B844</f>
        <v>10.63</v>
      </c>
      <c r="D838" s="167">
        <f>raw_Data!J844</f>
        <v>5.5833333333333339E-2</v>
      </c>
      <c r="E838" s="167">
        <f>raw_Data!L844</f>
        <v>1.6815822617624043E-3</v>
      </c>
      <c r="F838" s="168">
        <f t="shared" si="382"/>
        <v>10.199999999999999</v>
      </c>
      <c r="G838" s="167">
        <f>raw_Data!K844</f>
        <v>5.4738562091503273E-3</v>
      </c>
      <c r="H838" s="167">
        <f t="shared" si="383"/>
        <v>4.2156862745098111E-2</v>
      </c>
      <c r="I838" s="165"/>
      <c r="J838" s="167">
        <f t="shared" si="384"/>
        <v>0.99809197076414891</v>
      </c>
      <c r="K838" s="167">
        <f t="shared" si="403"/>
        <v>-2.2644697408868986E-4</v>
      </c>
      <c r="L838" s="93"/>
      <c r="M838" s="171">
        <f t="shared" si="379"/>
        <v>0.99977355302591131</v>
      </c>
      <c r="N838" s="172">
        <f t="shared" si="385"/>
        <v>1.0476307189542486</v>
      </c>
      <c r="O838" s="170">
        <f t="shared" si="380"/>
        <v>837</v>
      </c>
      <c r="P838" s="170">
        <f t="shared" si="381"/>
        <v>839</v>
      </c>
      <c r="Q838" s="169"/>
      <c r="R838" s="149">
        <f t="shared" si="386"/>
        <v>0.52620461213954661</v>
      </c>
      <c r="S838" s="173">
        <f t="shared" si="387"/>
        <v>0.96125276040891372</v>
      </c>
      <c r="T838" s="149">
        <v>0</v>
      </c>
      <c r="U838" s="97"/>
      <c r="V838" s="149">
        <f>1/PI()*ATAN('Exhibit4_Impact-Test'!$Y$25*S_RDY_SP)+'Exhibit4_Impact-Test'!$Y$26</f>
        <v>0.75812642501620209</v>
      </c>
      <c r="W838" s="172">
        <f t="shared" si="388"/>
        <v>0.76659663316983462</v>
      </c>
      <c r="X838" s="149">
        <f>1/PI()*ATAN('Exhibit4_Impact-Test'!$Y$25*S_RS_SP)+'Exhibit4_Impact-Test'!$Y$26</f>
        <v>0.84732554655680636</v>
      </c>
      <c r="Y838" s="172">
        <f t="shared" si="389"/>
        <v>0.85327661533444532</v>
      </c>
      <c r="Z838" s="149">
        <f>1/PI()*ATAN('Exhibit4_Impact-Test'!$Y$25*S_5050_SP)+'Exhibit4_Impact-Test'!$Y$26</f>
        <v>0.5</v>
      </c>
      <c r="AA838" s="149">
        <f t="shared" si="390"/>
        <v>0.51168727802888969</v>
      </c>
      <c r="AB838" s="195">
        <f>VLOOKUP(_xlfn.NUMBERVALUE(LEFT(A838,4)),Transactioncosts!$C:$G,5,FALSE)</f>
        <v>91</v>
      </c>
      <c r="AC838" s="174"/>
      <c r="AD838" s="175">
        <f t="shared" si="391"/>
        <v>1.036055335142569</v>
      </c>
      <c r="AE838" s="149">
        <f t="shared" si="392"/>
        <v>1.0403241523027995</v>
      </c>
      <c r="AF838" s="149">
        <f t="shared" si="393"/>
        <v>1.02370213599008</v>
      </c>
      <c r="AG838" s="176">
        <f t="shared" si="394"/>
        <v>1.0359470415593752</v>
      </c>
      <c r="AH838" s="149">
        <f t="shared" si="395"/>
        <v>1.0401166787843732</v>
      </c>
      <c r="AI838" s="149">
        <f t="shared" si="396"/>
        <v>1.023595781760017</v>
      </c>
      <c r="AJ838" s="97"/>
      <c r="AK838" s="171">
        <f t="shared" si="397"/>
        <v>3.5420554710682228E-2</v>
      </c>
      <c r="AL838" s="149">
        <f t="shared" si="398"/>
        <v>3.9532349496169579E-2</v>
      </c>
      <c r="AM838" s="149">
        <f t="shared" si="399"/>
        <v>2.3425601480514469E-2</v>
      </c>
      <c r="AN838" s="149">
        <f t="shared" si="404"/>
        <v>3.8494087963516299</v>
      </c>
      <c r="AO838" s="149">
        <f t="shared" si="404"/>
        <v>12.318573955456076</v>
      </c>
      <c r="AP838" s="149">
        <f t="shared" si="404"/>
        <v>3.6420500098064124</v>
      </c>
      <c r="AQ838" s="97"/>
      <c r="AR838" s="171">
        <f t="shared" si="400"/>
        <v>3.5316024344781073E-2</v>
      </c>
      <c r="AS838" s="149">
        <f t="shared" si="401"/>
        <v>3.9332897999146535E-2</v>
      </c>
      <c r="AT838" s="149">
        <f t="shared" si="402"/>
        <v>2.3321704310262325E-2</v>
      </c>
      <c r="AU838" s="175">
        <f t="shared" si="405"/>
        <v>3.7515621862112334</v>
      </c>
      <c r="AV838" s="149">
        <f t="shared" si="406"/>
        <v>10.657950921136884</v>
      </c>
      <c r="AW838" s="149">
        <f t="shared" si="407"/>
        <v>3.5910968131069501</v>
      </c>
    </row>
    <row r="839" spans="1:49" ht="15" x14ac:dyDescent="0.25">
      <c r="A839" s="130">
        <v>1940.1</v>
      </c>
      <c r="B839" s="138"/>
      <c r="C839" s="166">
        <f>raw_Data!B845</f>
        <v>10.73</v>
      </c>
      <c r="D839" s="167">
        <f>raw_Data!J845</f>
        <v>5.5833333333333339E-2</v>
      </c>
      <c r="E839" s="167">
        <f>raw_Data!L845</f>
        <v>1.6638556165569085E-3</v>
      </c>
      <c r="F839" s="168">
        <f t="shared" si="382"/>
        <v>10.63</v>
      </c>
      <c r="G839" s="167">
        <f>raw_Data!K845</f>
        <v>5.2524302289118849E-3</v>
      </c>
      <c r="H839" s="167">
        <f t="shared" si="383"/>
        <v>9.4073377234242805E-3</v>
      </c>
      <c r="I839" s="165"/>
      <c r="J839" s="167">
        <f t="shared" si="384"/>
        <v>0.99808963962945363</v>
      </c>
      <c r="K839" s="167">
        <f t="shared" si="403"/>
        <v>-2.465047539894627E-4</v>
      </c>
      <c r="L839" s="93"/>
      <c r="M839" s="171">
        <f t="shared" si="379"/>
        <v>0.99975349524601054</v>
      </c>
      <c r="N839" s="172">
        <f t="shared" si="385"/>
        <v>1.0146597679523361</v>
      </c>
      <c r="O839" s="170">
        <f t="shared" si="380"/>
        <v>838</v>
      </c>
      <c r="P839" s="170">
        <f t="shared" si="381"/>
        <v>840</v>
      </c>
      <c r="Q839" s="169"/>
      <c r="R839" s="149">
        <f t="shared" si="386"/>
        <v>0.51497570446433361</v>
      </c>
      <c r="S839" s="173">
        <f t="shared" si="387"/>
        <v>0.84835473030657871</v>
      </c>
      <c r="T839" s="149">
        <v>0</v>
      </c>
      <c r="U839" s="97"/>
      <c r="V839" s="149">
        <f>1/PI()*ATAN('Exhibit4_Impact-Test'!$Y$25*S_RDY_SP)+'Exhibit4_Impact-Test'!$Y$26</f>
        <v>0.75469623941227104</v>
      </c>
      <c r="W839" s="172">
        <f t="shared" si="388"/>
        <v>0.75742580115665159</v>
      </c>
      <c r="X839" s="149">
        <f>1/PI()*ATAN('Exhibit4_Impact-Test'!$Y$25*S_RS_SP)+'Exhibit4_Impact-Test'!$Y$26</f>
        <v>0.83047732759529169</v>
      </c>
      <c r="Y839" s="172">
        <f t="shared" si="389"/>
        <v>0.83255074684632779</v>
      </c>
      <c r="Z839" s="149">
        <f>1/PI()*ATAN('Exhibit4_Impact-Test'!$Y$25*S_5050_SP)+'Exhibit4_Impact-Test'!$Y$26</f>
        <v>0.5</v>
      </c>
      <c r="AA839" s="149">
        <f t="shared" si="390"/>
        <v>0.50369990432912914</v>
      </c>
      <c r="AB839" s="195">
        <f>VLOOKUP(_xlfn.NUMBERVALUE(LEFT(A839,4)),Transactioncosts!$C:$G,5,FALSE)</f>
        <v>91</v>
      </c>
      <c r="AC839" s="174"/>
      <c r="AD839" s="175">
        <f t="shared" si="391"/>
        <v>1.0110032032011282</v>
      </c>
      <c r="AE839" s="149">
        <f t="shared" si="392"/>
        <v>1.0121328167675665</v>
      </c>
      <c r="AF839" s="149">
        <f t="shared" si="393"/>
        <v>1.0072066315991735</v>
      </c>
      <c r="AG839" s="176">
        <f t="shared" si="394"/>
        <v>1.0109796379538338</v>
      </c>
      <c r="AH839" s="149">
        <f t="shared" si="395"/>
        <v>1.0120335949616668</v>
      </c>
      <c r="AI839" s="149">
        <f t="shared" si="396"/>
        <v>1.0071729624697783</v>
      </c>
      <c r="AJ839" s="97"/>
      <c r="AK839" s="171">
        <f t="shared" si="397"/>
        <v>1.0943108382601251E-2</v>
      </c>
      <c r="AL839" s="149">
        <f t="shared" si="398"/>
        <v>1.2059804118997951E-2</v>
      </c>
      <c r="AM839" s="149">
        <f t="shared" si="399"/>
        <v>7.1807879193086224E-3</v>
      </c>
      <c r="AN839" s="149">
        <f t="shared" si="404"/>
        <v>3.8603519047342312</v>
      </c>
      <c r="AO839" s="149">
        <f t="shared" si="404"/>
        <v>12.330633759575074</v>
      </c>
      <c r="AP839" s="149">
        <f t="shared" si="404"/>
        <v>3.6492307977257208</v>
      </c>
      <c r="AQ839" s="97"/>
      <c r="AR839" s="171">
        <f t="shared" si="400"/>
        <v>1.0919799334852837E-2</v>
      </c>
      <c r="AS839" s="149">
        <f t="shared" si="401"/>
        <v>1.1961766916716321E-2</v>
      </c>
      <c r="AT839" s="149">
        <f t="shared" si="402"/>
        <v>7.1473591360768579E-3</v>
      </c>
      <c r="AU839" s="175">
        <f t="shared" si="405"/>
        <v>3.7624819855460863</v>
      </c>
      <c r="AV839" s="149">
        <f t="shared" si="406"/>
        <v>10.6699126880536</v>
      </c>
      <c r="AW839" s="149">
        <f t="shared" si="407"/>
        <v>3.5982441722430267</v>
      </c>
    </row>
    <row r="840" spans="1:49" ht="15" x14ac:dyDescent="0.25">
      <c r="A840" s="130">
        <v>1940.11</v>
      </c>
      <c r="B840" s="138"/>
      <c r="C840" s="166">
        <f>raw_Data!B846</f>
        <v>10.98</v>
      </c>
      <c r="D840" s="167">
        <f>raw_Data!J846</f>
        <v>5.5833333333333339E-2</v>
      </c>
      <c r="E840" s="167">
        <f>raw_Data!L846</f>
        <v>1.6461255198478852E-3</v>
      </c>
      <c r="F840" s="168">
        <f t="shared" si="382"/>
        <v>10.73</v>
      </c>
      <c r="G840" s="167">
        <f>raw_Data!K846</f>
        <v>5.2034793414103761E-3</v>
      </c>
      <c r="H840" s="167">
        <f t="shared" si="383"/>
        <v>2.329916123019582E-2</v>
      </c>
      <c r="I840" s="165"/>
      <c r="J840" s="167">
        <f t="shared" si="384"/>
        <v>0.99808730444540139</v>
      </c>
      <c r="K840" s="167">
        <f t="shared" si="403"/>
        <v>-2.6657003475072383E-4</v>
      </c>
      <c r="L840" s="93"/>
      <c r="M840" s="171">
        <f t="shared" si="379"/>
        <v>0.99973342996524928</v>
      </c>
      <c r="N840" s="172">
        <f t="shared" si="385"/>
        <v>1.0285026405716062</v>
      </c>
      <c r="O840" s="170">
        <f t="shared" si="380"/>
        <v>839</v>
      </c>
      <c r="P840" s="170">
        <f t="shared" si="381"/>
        <v>841</v>
      </c>
      <c r="Q840" s="169"/>
      <c r="R840" s="149">
        <f t="shared" si="386"/>
        <v>0.51542901962964516</v>
      </c>
      <c r="S840" s="173">
        <f t="shared" si="387"/>
        <v>0.93334717407069534</v>
      </c>
      <c r="T840" s="149">
        <v>0</v>
      </c>
      <c r="U840" s="97"/>
      <c r="V840" s="149">
        <f>1/PI()*ATAN('Exhibit4_Impact-Test'!$Y$25*S_RDY_SP)+'Exhibit4_Impact-Test'!$Y$26</f>
        <v>0.75483621354188712</v>
      </c>
      <c r="W840" s="172">
        <f t="shared" si="388"/>
        <v>0.76004840193680212</v>
      </c>
      <c r="X840" s="149">
        <f>1/PI()*ATAN('Exhibit4_Impact-Test'!$Y$25*S_RS_SP)+'Exhibit4_Impact-Test'!$Y$26</f>
        <v>0.84345424200014119</v>
      </c>
      <c r="Y840" s="172">
        <f t="shared" si="389"/>
        <v>0.84716387774722435</v>
      </c>
      <c r="Z840" s="149">
        <f>1/PI()*ATAN('Exhibit4_Impact-Test'!$Y$25*S_5050_SP)+'Exhibit4_Impact-Test'!$Y$26</f>
        <v>0.5</v>
      </c>
      <c r="AA840" s="149">
        <f t="shared" si="390"/>
        <v>0.50709217507376791</v>
      </c>
      <c r="AB840" s="195">
        <f>VLOOKUP(_xlfn.NUMBERVALUE(LEFT(A840,4)),Transactioncosts!$C:$G,5,FALSE)</f>
        <v>91</v>
      </c>
      <c r="AC840" s="174"/>
      <c r="AD840" s="175">
        <f t="shared" si="391"/>
        <v>1.0214494719659408</v>
      </c>
      <c r="AE840" s="149">
        <f t="shared" si="392"/>
        <v>1.0239989426901766</v>
      </c>
      <c r="AF840" s="149">
        <f t="shared" si="393"/>
        <v>1.0141180352684278</v>
      </c>
      <c r="AG840" s="176">
        <f t="shared" si="394"/>
        <v>1.0213892394132233</v>
      </c>
      <c r="AH840" s="149">
        <f t="shared" si="395"/>
        <v>1.0176789251852194</v>
      </c>
      <c r="AI840" s="149">
        <f t="shared" si="396"/>
        <v>1.0140534964752566</v>
      </c>
      <c r="AJ840" s="97"/>
      <c r="AK840" s="171">
        <f t="shared" si="397"/>
        <v>2.1222669505815247E-2</v>
      </c>
      <c r="AL840" s="149">
        <f t="shared" si="398"/>
        <v>2.3715494087658519E-2</v>
      </c>
      <c r="AM840" s="149">
        <f t="shared" si="399"/>
        <v>1.4019303984551932E-2</v>
      </c>
      <c r="AN840" s="149">
        <f t="shared" si="404"/>
        <v>3.8815745742400463</v>
      </c>
      <c r="AO840" s="149">
        <f t="shared" si="404"/>
        <v>12.354349253662733</v>
      </c>
      <c r="AP840" s="149">
        <f t="shared" si="404"/>
        <v>3.6632501017102728</v>
      </c>
      <c r="AQ840" s="97"/>
      <c r="AR840" s="171">
        <f t="shared" si="400"/>
        <v>2.1163700041021555E-2</v>
      </c>
      <c r="AS840" s="149">
        <f t="shared" si="401"/>
        <v>1.752447072307399E-2</v>
      </c>
      <c r="AT840" s="149">
        <f t="shared" si="402"/>
        <v>1.3955661642488732E-2</v>
      </c>
      <c r="AU840" s="175">
        <f t="shared" si="405"/>
        <v>3.7836456855871079</v>
      </c>
      <c r="AV840" s="149">
        <f t="shared" si="406"/>
        <v>10.687437158776675</v>
      </c>
      <c r="AW840" s="149">
        <f t="shared" si="407"/>
        <v>3.6121998338855152</v>
      </c>
    </row>
    <row r="841" spans="1:49" ht="15" x14ac:dyDescent="0.25">
      <c r="A841" s="130">
        <v>1940.12</v>
      </c>
      <c r="B841" s="138"/>
      <c r="C841" s="166">
        <f>raw_Data!B847</f>
        <v>10.53</v>
      </c>
      <c r="D841" s="167">
        <f>raw_Data!J847</f>
        <v>5.5833333333333339E-2</v>
      </c>
      <c r="E841" s="167">
        <f>raw_Data!L847</f>
        <v>1.6283919702297922E-3</v>
      </c>
      <c r="F841" s="168">
        <f t="shared" si="382"/>
        <v>10.98</v>
      </c>
      <c r="G841" s="167">
        <f>raw_Data!K847</f>
        <v>5.0850030358227079E-3</v>
      </c>
      <c r="H841" s="167">
        <f t="shared" si="383"/>
        <v>-4.0983606557377095E-2</v>
      </c>
      <c r="I841" s="165"/>
      <c r="J841" s="167">
        <f t="shared" si="384"/>
        <v>0.99808496520336698</v>
      </c>
      <c r="K841" s="167">
        <f t="shared" si="403"/>
        <v>-2.8664282640322725E-4</v>
      </c>
      <c r="L841" s="93"/>
      <c r="M841" s="171">
        <f t="shared" si="379"/>
        <v>0.99971335717359677</v>
      </c>
      <c r="N841" s="172">
        <f t="shared" si="385"/>
        <v>0.96410139647844562</v>
      </c>
      <c r="O841" s="170">
        <f t="shared" si="380"/>
        <v>840</v>
      </c>
      <c r="P841" s="170">
        <f t="shared" si="381"/>
        <v>842</v>
      </c>
      <c r="Q841" s="169"/>
      <c r="R841" s="149">
        <f t="shared" si="386"/>
        <v>0.51089167106721856</v>
      </c>
      <c r="S841" s="173">
        <f t="shared" si="387"/>
        <v>-0.96138550632066178</v>
      </c>
      <c r="T841" s="149">
        <v>0</v>
      </c>
      <c r="U841" s="97"/>
      <c r="V841" s="149">
        <f>1/PI()*ATAN('Exhibit4_Impact-Test'!$Y$25*S_RDY_SP)+'Exhibit4_Impact-Test'!$Y$26</f>
        <v>0.75342944009972568</v>
      </c>
      <c r="W841" s="172">
        <f t="shared" si="388"/>
        <v>0.74662927574120697</v>
      </c>
      <c r="X841" s="149">
        <f>1/PI()*ATAN('Exhibit4_Impact-Test'!$Y$25*S_RS_SP)+'Exhibit4_Impact-Test'!$Y$26</f>
        <v>0.15265645962007074</v>
      </c>
      <c r="Y841" s="172">
        <f t="shared" si="389"/>
        <v>0.14802344982804388</v>
      </c>
      <c r="Z841" s="149">
        <f>1/PI()*ATAN('Exhibit4_Impact-Test'!$Y$25*S_5050_SP)+'Exhibit4_Impact-Test'!$Y$26</f>
        <v>0.5</v>
      </c>
      <c r="AA841" s="149">
        <f t="shared" si="390"/>
        <v>0.49093296334877701</v>
      </c>
      <c r="AB841" s="195">
        <f>VLOOKUP(_xlfn.NUMBERVALUE(LEFT(A841,4)),Transactioncosts!$C:$G,5,FALSE)</f>
        <v>91</v>
      </c>
      <c r="AC841" s="174"/>
      <c r="AD841" s="175">
        <f t="shared" si="391"/>
        <v>0.97288225756619551</v>
      </c>
      <c r="AE841" s="149">
        <f t="shared" si="392"/>
        <v>0.99427696133374588</v>
      </c>
      <c r="AF841" s="149">
        <f t="shared" si="393"/>
        <v>0.98190737682602114</v>
      </c>
      <c r="AG841" s="176">
        <f t="shared" si="394"/>
        <v>0.97276213512478005</v>
      </c>
      <c r="AH841" s="149">
        <f t="shared" si="395"/>
        <v>0.98869190134607843</v>
      </c>
      <c r="AI841" s="149">
        <f t="shared" si="396"/>
        <v>0.98182486679249503</v>
      </c>
      <c r="AJ841" s="97"/>
      <c r="AK841" s="171">
        <f t="shared" si="397"/>
        <v>-2.7492213813981214E-2</v>
      </c>
      <c r="AL841" s="149">
        <f t="shared" si="398"/>
        <v>-5.7394780040239783E-3</v>
      </c>
      <c r="AM841" s="149">
        <f t="shared" si="399"/>
        <v>-1.8258296027270436E-2</v>
      </c>
      <c r="AN841" s="149">
        <f t="shared" si="404"/>
        <v>3.854082360426065</v>
      </c>
      <c r="AO841" s="149">
        <f t="shared" si="404"/>
        <v>12.348609775658709</v>
      </c>
      <c r="AP841" s="149">
        <f t="shared" si="404"/>
        <v>3.6449918056830022</v>
      </c>
      <c r="AQ841" s="97"/>
      <c r="AR841" s="171">
        <f t="shared" si="400"/>
        <v>-2.7615692124837336E-2</v>
      </c>
      <c r="AS841" s="149">
        <f t="shared" si="401"/>
        <v>-1.1372521327245047E-2</v>
      </c>
      <c r="AT841" s="149">
        <f t="shared" si="402"/>
        <v>-1.8342329921242274E-2</v>
      </c>
      <c r="AU841" s="175">
        <f t="shared" si="405"/>
        <v>3.7560299934622705</v>
      </c>
      <c r="AV841" s="149">
        <f t="shared" si="406"/>
        <v>10.67606463744943</v>
      </c>
      <c r="AW841" s="149">
        <f t="shared" si="407"/>
        <v>3.5938575039642728</v>
      </c>
    </row>
    <row r="842" spans="1:49" ht="15" x14ac:dyDescent="0.25">
      <c r="A842" s="130">
        <v>1941.01</v>
      </c>
      <c r="B842" s="138"/>
      <c r="C842" s="166">
        <f>raw_Data!B848</f>
        <v>10.55</v>
      </c>
      <c r="D842" s="167">
        <f>raw_Data!J848</f>
        <v>5.6111083333333332E-2</v>
      </c>
      <c r="E842" s="167">
        <f>raw_Data!L848</f>
        <v>1.6106549662961989E-3</v>
      </c>
      <c r="F842" s="168">
        <f t="shared" si="382"/>
        <v>10.53</v>
      </c>
      <c r="G842" s="167">
        <f>raw_Data!K848</f>
        <v>5.3286878759100983E-3</v>
      </c>
      <c r="H842" s="167">
        <f t="shared" si="383"/>
        <v>1.8993352326686086E-3</v>
      </c>
      <c r="I842" s="165"/>
      <c r="J842" s="167">
        <f t="shared" si="384"/>
        <v>0.99808262189475161</v>
      </c>
      <c r="K842" s="167">
        <f t="shared" si="403"/>
        <v>-3.0672313895219183E-4</v>
      </c>
      <c r="L842" s="93"/>
      <c r="M842" s="171">
        <f t="shared" si="379"/>
        <v>0.99969327686104781</v>
      </c>
      <c r="N842" s="172">
        <f t="shared" si="385"/>
        <v>1.0072280231085788</v>
      </c>
      <c r="O842" s="170">
        <f t="shared" si="380"/>
        <v>841</v>
      </c>
      <c r="P842" s="170">
        <f t="shared" si="381"/>
        <v>843</v>
      </c>
      <c r="Q842" s="169"/>
      <c r="R842" s="149">
        <f t="shared" si="386"/>
        <v>0.53187486524729211</v>
      </c>
      <c r="S842" s="173">
        <f t="shared" si="387"/>
        <v>0.53840195781241362</v>
      </c>
      <c r="T842" s="149">
        <v>0</v>
      </c>
      <c r="U842" s="97"/>
      <c r="V842" s="149">
        <f>1/PI()*ATAN('Exhibit4_Impact-Test'!$Y$25*S_RDY_SP)+'Exhibit4_Impact-Test'!$Y$26</f>
        <v>0.75982954402861413</v>
      </c>
      <c r="W842" s="172">
        <f t="shared" si="388"/>
        <v>0.76119713920608145</v>
      </c>
      <c r="X842" s="149">
        <f>1/PI()*ATAN('Exhibit4_Impact-Test'!$Y$25*S_RS_SP)+'Exhibit4_Impact-Test'!$Y$26</f>
        <v>0.76176630561567582</v>
      </c>
      <c r="Y842" s="172">
        <f t="shared" si="389"/>
        <v>0.76312631042230872</v>
      </c>
      <c r="Z842" s="149">
        <f>1/PI()*ATAN('Exhibit4_Impact-Test'!$Y$25*S_5050_SP)+'Exhibit4_Impact-Test'!$Y$26</f>
        <v>0.5</v>
      </c>
      <c r="AA842" s="149">
        <f t="shared" si="390"/>
        <v>0.50187719026342614</v>
      </c>
      <c r="AB842" s="195">
        <f>VLOOKUP(_xlfn.NUMBERVALUE(LEFT(A842,4)),Transactioncosts!$C:$G,5,FALSE)</f>
        <v>90.6</v>
      </c>
      <c r="AC842" s="174"/>
      <c r="AD842" s="175">
        <f t="shared" si="391"/>
        <v>1.0054183996666806</v>
      </c>
      <c r="AE842" s="149">
        <f t="shared" si="392"/>
        <v>1.0054329926737811</v>
      </c>
      <c r="AF842" s="149">
        <f t="shared" si="393"/>
        <v>1.0034606499848133</v>
      </c>
      <c r="AG842" s="176">
        <f t="shared" si="394"/>
        <v>1.0054173309440912</v>
      </c>
      <c r="AH842" s="149">
        <f t="shared" si="395"/>
        <v>0.99988572221261762</v>
      </c>
      <c r="AI842" s="149">
        <f t="shared" si="396"/>
        <v>1.0034436426410267</v>
      </c>
      <c r="AJ842" s="97"/>
      <c r="AK842" s="171">
        <f t="shared" si="397"/>
        <v>5.4037729510124921E-3</v>
      </c>
      <c r="AL842" s="149">
        <f t="shared" si="398"/>
        <v>5.418287208163803E-3</v>
      </c>
      <c r="AM842" s="149">
        <f t="shared" si="399"/>
        <v>3.4546757149250353E-3</v>
      </c>
      <c r="AN842" s="149">
        <f t="shared" si="404"/>
        <v>3.8594861333770774</v>
      </c>
      <c r="AO842" s="149">
        <f t="shared" si="404"/>
        <v>12.354028062866872</v>
      </c>
      <c r="AP842" s="149">
        <f t="shared" si="404"/>
        <v>3.6484464813979272</v>
      </c>
      <c r="AQ842" s="97"/>
      <c r="AR842" s="171">
        <f t="shared" si="400"/>
        <v>5.4027099874167633E-3</v>
      </c>
      <c r="AS842" s="149">
        <f t="shared" si="401"/>
        <v>-1.1428431758623156E-4</v>
      </c>
      <c r="AT842" s="149">
        <f t="shared" si="402"/>
        <v>3.4377268809925731E-3</v>
      </c>
      <c r="AU842" s="175">
        <f t="shared" si="405"/>
        <v>3.7614327034496871</v>
      </c>
      <c r="AV842" s="149">
        <f t="shared" si="406"/>
        <v>10.675950353131844</v>
      </c>
      <c r="AW842" s="149">
        <f t="shared" si="407"/>
        <v>3.5972952308452655</v>
      </c>
    </row>
    <row r="843" spans="1:49" ht="15" x14ac:dyDescent="0.25">
      <c r="A843" s="130">
        <v>1941.02</v>
      </c>
      <c r="B843" s="138"/>
      <c r="C843" s="166">
        <f>raw_Data!B849</f>
        <v>9.89</v>
      </c>
      <c r="D843" s="167">
        <f>raw_Data!J849</f>
        <v>5.6388916666666671E-2</v>
      </c>
      <c r="E843" s="167">
        <f>raw_Data!L849</f>
        <v>1.6454435241044507E-3</v>
      </c>
      <c r="F843" s="168">
        <f t="shared" si="382"/>
        <v>10.55</v>
      </c>
      <c r="G843" s="167">
        <f>raw_Data!K849</f>
        <v>5.3449210110584518E-3</v>
      </c>
      <c r="H843" s="167">
        <f t="shared" si="383"/>
        <v>-6.2559241706161117E-2</v>
      </c>
      <c r="I843" s="165"/>
      <c r="J843" s="167">
        <f t="shared" si="384"/>
        <v>1.0037645293552537</v>
      </c>
      <c r="K843" s="167">
        <f t="shared" si="403"/>
        <v>5.4099728793581825E-3</v>
      </c>
      <c r="L843" s="93"/>
      <c r="M843" s="171">
        <f t="shared" si="379"/>
        <v>1.0054099728793582</v>
      </c>
      <c r="N843" s="172">
        <f t="shared" si="385"/>
        <v>0.94278567930489732</v>
      </c>
      <c r="O843" s="170">
        <f t="shared" si="380"/>
        <v>842</v>
      </c>
      <c r="P843" s="170">
        <f t="shared" si="381"/>
        <v>844</v>
      </c>
      <c r="Q843" s="169"/>
      <c r="R843" s="149">
        <f t="shared" si="386"/>
        <v>0.53687373366633417</v>
      </c>
      <c r="S843" s="173">
        <f t="shared" si="387"/>
        <v>-0.97490014711232165</v>
      </c>
      <c r="T843" s="149">
        <v>0</v>
      </c>
      <c r="U843" s="97"/>
      <c r="V843" s="149">
        <f>1/PI()*ATAN('Exhibit4_Impact-Test'!$Y$25*S_RDY_SP)+'Exhibit4_Impact-Test'!$Y$26</f>
        <v>0.76131509975677036</v>
      </c>
      <c r="W843" s="172">
        <f t="shared" si="388"/>
        <v>0.74943315010405431</v>
      </c>
      <c r="X843" s="149">
        <f>1/PI()*ATAN('Exhibit4_Impact-Test'!$Y$25*S_RS_SP)+'Exhibit4_Impact-Test'!$Y$26</f>
        <v>0.15084480256762151</v>
      </c>
      <c r="Y843" s="172">
        <f t="shared" si="389"/>
        <v>0.14279070523792448</v>
      </c>
      <c r="Z843" s="149">
        <f>1/PI()*ATAN('Exhibit4_Impact-Test'!$Y$25*S_5050_SP)+'Exhibit4_Impact-Test'!$Y$26</f>
        <v>0.5</v>
      </c>
      <c r="AA843" s="149">
        <f t="shared" si="390"/>
        <v>0.48392761694539033</v>
      </c>
      <c r="AB843" s="195">
        <f>VLOOKUP(_xlfn.NUMBERVALUE(LEFT(A843,4)),Transactioncosts!$C:$G,5,FALSE)</f>
        <v>90.6</v>
      </c>
      <c r="AC843" s="174"/>
      <c r="AD843" s="175">
        <f t="shared" si="391"/>
        <v>0.95773315256952019</v>
      </c>
      <c r="AE843" s="149">
        <f t="shared" si="392"/>
        <v>0.99596342367918189</v>
      </c>
      <c r="AF843" s="149">
        <f t="shared" si="393"/>
        <v>0.97409782609212781</v>
      </c>
      <c r="AG843" s="176">
        <f t="shared" si="394"/>
        <v>0.95758094803345595</v>
      </c>
      <c r="AH843" s="149">
        <f t="shared" si="395"/>
        <v>0.9898299473820259</v>
      </c>
      <c r="AI843" s="149">
        <f t="shared" si="396"/>
        <v>0.97395221030165302</v>
      </c>
      <c r="AJ843" s="97"/>
      <c r="AK843" s="171">
        <f t="shared" si="397"/>
        <v>-4.3186086190895839E-2</v>
      </c>
      <c r="AL843" s="149">
        <f t="shared" si="398"/>
        <v>-4.0447452855253375E-3</v>
      </c>
      <c r="AM843" s="149">
        <f t="shared" si="399"/>
        <v>-2.6243542916856249E-2</v>
      </c>
      <c r="AN843" s="149">
        <f t="shared" si="404"/>
        <v>3.8163000471861817</v>
      </c>
      <c r="AO843" s="149">
        <f t="shared" si="404"/>
        <v>12.349983317581346</v>
      </c>
      <c r="AP843" s="149">
        <f t="shared" si="404"/>
        <v>3.6222029384810708</v>
      </c>
      <c r="AQ843" s="97"/>
      <c r="AR843" s="171">
        <f t="shared" si="400"/>
        <v>-4.334502047361919E-2</v>
      </c>
      <c r="AS843" s="149">
        <f t="shared" si="401"/>
        <v>-1.0222120928898603E-2</v>
      </c>
      <c r="AT843" s="149">
        <f t="shared" si="402"/>
        <v>-2.6393041942061532E-2</v>
      </c>
      <c r="AU843" s="175">
        <f t="shared" si="405"/>
        <v>3.7180876829760678</v>
      </c>
      <c r="AV843" s="149">
        <f t="shared" si="406"/>
        <v>10.665728232202946</v>
      </c>
      <c r="AW843" s="149">
        <f t="shared" si="407"/>
        <v>3.570902188903204</v>
      </c>
    </row>
    <row r="844" spans="1:49" ht="15" x14ac:dyDescent="0.25">
      <c r="A844" s="130">
        <v>1941.03</v>
      </c>
      <c r="B844" s="138"/>
      <c r="C844" s="166">
        <f>raw_Data!B850</f>
        <v>9.9499999999999993</v>
      </c>
      <c r="D844" s="167">
        <f>raw_Data!J850</f>
        <v>5.6666666666666671E-2</v>
      </c>
      <c r="E844" s="167">
        <f>raw_Data!L850</f>
        <v>1.6802187961761916E-3</v>
      </c>
      <c r="F844" s="168">
        <f t="shared" si="382"/>
        <v>9.89</v>
      </c>
      <c r="G844" s="167">
        <f>raw_Data!K850</f>
        <v>5.7296932928884393E-3</v>
      </c>
      <c r="H844" s="167">
        <f t="shared" si="383"/>
        <v>6.0667340748228327E-3</v>
      </c>
      <c r="I844" s="165"/>
      <c r="J844" s="167">
        <f t="shared" si="384"/>
        <v>1.0037555080761755</v>
      </c>
      <c r="K844" s="167">
        <f t="shared" si="403"/>
        <v>5.4357268723517205E-3</v>
      </c>
      <c r="L844" s="93"/>
      <c r="M844" s="171">
        <f t="shared" si="379"/>
        <v>1.0054357268723517</v>
      </c>
      <c r="N844" s="172">
        <f t="shared" si="385"/>
        <v>1.0117964273677114</v>
      </c>
      <c r="O844" s="170">
        <f t="shared" si="380"/>
        <v>843</v>
      </c>
      <c r="P844" s="170">
        <f t="shared" si="381"/>
        <v>845</v>
      </c>
      <c r="Q844" s="169"/>
      <c r="R844" s="149">
        <f t="shared" si="386"/>
        <v>0.55378630527552508</v>
      </c>
      <c r="S844" s="173">
        <f t="shared" si="387"/>
        <v>0.78664346055343415</v>
      </c>
      <c r="T844" s="149">
        <v>0</v>
      </c>
      <c r="U844" s="97"/>
      <c r="V844" s="149">
        <f>1/PI()*ATAN('Exhibit4_Impact-Test'!$Y$25*S_RDY_SP)+'Exhibit4_Impact-Test'!$Y$26</f>
        <v>0.76623276777118488</v>
      </c>
      <c r="W844" s="172">
        <f t="shared" si="388"/>
        <v>0.7673604711029639</v>
      </c>
      <c r="X844" s="149">
        <f>1/PI()*ATAN('Exhibit4_Impact-Test'!$Y$25*S_RS_SP)+'Exhibit4_Impact-Test'!$Y$26</f>
        <v>0.81977484399686107</v>
      </c>
      <c r="Y844" s="172">
        <f t="shared" si="389"/>
        <v>0.8207046966484367</v>
      </c>
      <c r="Z844" s="149">
        <f>1/PI()*ATAN('Exhibit4_Impact-Test'!$Y$25*S_5050_SP)+'Exhibit4_Impact-Test'!$Y$26</f>
        <v>0.5</v>
      </c>
      <c r="AA844" s="149">
        <f t="shared" si="390"/>
        <v>0.50157659109339248</v>
      </c>
      <c r="AB844" s="195">
        <f>VLOOKUP(_xlfn.NUMBERVALUE(LEFT(A844,4)),Transactioncosts!$C:$G,5,FALSE)</f>
        <v>90.6</v>
      </c>
      <c r="AC844" s="174"/>
      <c r="AD844" s="175">
        <f t="shared" si="391"/>
        <v>1.0103095040178747</v>
      </c>
      <c r="AE844" s="149">
        <f t="shared" si="392"/>
        <v>1.010650069128646</v>
      </c>
      <c r="AF844" s="149">
        <f t="shared" si="393"/>
        <v>1.0086160771200317</v>
      </c>
      <c r="AG844" s="176">
        <f t="shared" si="394"/>
        <v>1.0102791921807615</v>
      </c>
      <c r="AH844" s="149">
        <f t="shared" si="395"/>
        <v>1.0046131297360654</v>
      </c>
      <c r="AI844" s="149">
        <f t="shared" si="396"/>
        <v>1.0086017932047255</v>
      </c>
      <c r="AJ844" s="97"/>
      <c r="AK844" s="171">
        <f t="shared" si="397"/>
        <v>1.0256723531795204E-2</v>
      </c>
      <c r="AL844" s="149">
        <f t="shared" si="398"/>
        <v>1.0593756611051533E-2</v>
      </c>
      <c r="AM844" s="149">
        <f t="shared" si="399"/>
        <v>8.5791705691712749E-3</v>
      </c>
      <c r="AN844" s="149">
        <f t="shared" si="404"/>
        <v>3.8265567707179771</v>
      </c>
      <c r="AO844" s="149">
        <f t="shared" si="404"/>
        <v>12.360577074192397</v>
      </c>
      <c r="AP844" s="149">
        <f t="shared" si="404"/>
        <v>3.6307821090502421</v>
      </c>
      <c r="AQ844" s="97"/>
      <c r="AR844" s="171">
        <f t="shared" si="400"/>
        <v>1.0226720555759045E-2</v>
      </c>
      <c r="AS844" s="149">
        <f t="shared" si="401"/>
        <v>4.6025218642331963E-3</v>
      </c>
      <c r="AT844" s="149">
        <f t="shared" si="402"/>
        <v>8.565008573566851E-3</v>
      </c>
      <c r="AU844" s="175">
        <f t="shared" si="405"/>
        <v>3.7283144035318267</v>
      </c>
      <c r="AV844" s="149">
        <f t="shared" si="406"/>
        <v>10.67033075406718</v>
      </c>
      <c r="AW844" s="149">
        <f t="shared" si="407"/>
        <v>3.5794671974767707</v>
      </c>
    </row>
    <row r="845" spans="1:49" ht="15" x14ac:dyDescent="0.25">
      <c r="A845" s="130">
        <v>1941.04</v>
      </c>
      <c r="B845" s="138"/>
      <c r="C845" s="166">
        <f>raw_Data!B851</f>
        <v>9.64</v>
      </c>
      <c r="D845" s="167">
        <f>raw_Data!J851</f>
        <v>5.6944416666666664E-2</v>
      </c>
      <c r="E845" s="167">
        <f>raw_Data!L851</f>
        <v>1.7149807931160499E-3</v>
      </c>
      <c r="F845" s="168">
        <f t="shared" si="382"/>
        <v>9.9499999999999993</v>
      </c>
      <c r="G845" s="167">
        <f>raw_Data!K851</f>
        <v>5.7230569514237859E-3</v>
      </c>
      <c r="H845" s="167">
        <f t="shared" si="383"/>
        <v>-3.1155778894472186E-2</v>
      </c>
      <c r="I845" s="165"/>
      <c r="J845" s="167">
        <f t="shared" si="384"/>
        <v>1.0037465174798028</v>
      </c>
      <c r="K845" s="167">
        <f t="shared" si="403"/>
        <v>5.4614982729188633E-3</v>
      </c>
      <c r="L845" s="93"/>
      <c r="M845" s="171">
        <f t="shared" si="379"/>
        <v>1.0054614982729189</v>
      </c>
      <c r="N845" s="172">
        <f t="shared" si="385"/>
        <v>0.97456727805695154</v>
      </c>
      <c r="O845" s="170">
        <f t="shared" si="380"/>
        <v>844</v>
      </c>
      <c r="P845" s="170">
        <f t="shared" si="381"/>
        <v>846</v>
      </c>
      <c r="Q845" s="169"/>
      <c r="R845" s="149">
        <f t="shared" si="386"/>
        <v>0.54608774454446296</v>
      </c>
      <c r="S845" s="173">
        <f t="shared" si="387"/>
        <v>-0.94882997580869255</v>
      </c>
      <c r="T845" s="149">
        <v>0</v>
      </c>
      <c r="U845" s="97"/>
      <c r="V845" s="149">
        <f>1/PI()*ATAN('Exhibit4_Impact-Test'!$Y$25*S_RDY_SP)+'Exhibit4_Impact-Test'!$Y$26</f>
        <v>0.76401479371740333</v>
      </c>
      <c r="W845" s="172">
        <f t="shared" si="388"/>
        <v>0.75834176261813979</v>
      </c>
      <c r="X845" s="149">
        <f>1/PI()*ATAN('Exhibit4_Impact-Test'!$Y$25*S_RS_SP)+'Exhibit4_Impact-Test'!$Y$26</f>
        <v>0.15437584537024124</v>
      </c>
      <c r="Y845" s="172">
        <f t="shared" si="389"/>
        <v>0.15034558168005371</v>
      </c>
      <c r="Z845" s="149">
        <f>1/PI()*ATAN('Exhibit4_Impact-Test'!$Y$25*S_5050_SP)+'Exhibit4_Impact-Test'!$Y$26</f>
        <v>0.5</v>
      </c>
      <c r="AA845" s="149">
        <f t="shared" si="390"/>
        <v>0.49219854262087237</v>
      </c>
      <c r="AB845" s="195">
        <f>VLOOKUP(_xlfn.NUMBERVALUE(LEFT(A845,4)),Transactioncosts!$C:$G,5,FALSE)</f>
        <v>90.6</v>
      </c>
      <c r="AC845" s="174"/>
      <c r="AD845" s="175">
        <f t="shared" si="391"/>
        <v>0.98185785698755657</v>
      </c>
      <c r="AE845" s="149">
        <f t="shared" si="392"/>
        <v>1.0006921769100245</v>
      </c>
      <c r="AF845" s="149">
        <f t="shared" si="393"/>
        <v>0.99001438816493526</v>
      </c>
      <c r="AG845" s="176">
        <f t="shared" si="394"/>
        <v>0.98179180141970934</v>
      </c>
      <c r="AH845" s="149">
        <f t="shared" si="395"/>
        <v>1.0006278221306906</v>
      </c>
      <c r="AI845" s="149">
        <f t="shared" si="396"/>
        <v>0.98994370696108036</v>
      </c>
      <c r="AJ845" s="97"/>
      <c r="AK845" s="171">
        <f t="shared" si="397"/>
        <v>-1.8308729589920796E-2</v>
      </c>
      <c r="AL845" s="149">
        <f t="shared" si="398"/>
        <v>6.9193746607250459E-4</v>
      </c>
      <c r="AM845" s="149">
        <f t="shared" si="399"/>
        <v>-1.0035802459177127E-2</v>
      </c>
      <c r="AN845" s="149">
        <f t="shared" si="404"/>
        <v>3.8082480411280564</v>
      </c>
      <c r="AO845" s="149">
        <f t="shared" si="404"/>
        <v>12.36126901165847</v>
      </c>
      <c r="AP845" s="149">
        <f t="shared" si="404"/>
        <v>3.620746306591065</v>
      </c>
      <c r="AQ845" s="97"/>
      <c r="AR845" s="171">
        <f t="shared" si="400"/>
        <v>-1.8376007953542665E-2</v>
      </c>
      <c r="AS845" s="149">
        <f t="shared" si="401"/>
        <v>6.2762513282544436E-4</v>
      </c>
      <c r="AT845" s="149">
        <f t="shared" si="402"/>
        <v>-1.0107199125661041E-2</v>
      </c>
      <c r="AU845" s="175">
        <f t="shared" si="405"/>
        <v>3.7099383955782841</v>
      </c>
      <c r="AV845" s="149">
        <f t="shared" si="406"/>
        <v>10.670958379200005</v>
      </c>
      <c r="AW845" s="149">
        <f t="shared" si="407"/>
        <v>3.5693599983511097</v>
      </c>
    </row>
    <row r="846" spans="1:49" ht="15" x14ac:dyDescent="0.25">
      <c r="A846" s="130">
        <v>1941.05</v>
      </c>
      <c r="B846" s="138"/>
      <c r="C846" s="166">
        <f>raw_Data!B852</f>
        <v>9.43</v>
      </c>
      <c r="D846" s="167">
        <f>raw_Data!J852</f>
        <v>5.7222250000000002E-2</v>
      </c>
      <c r="E846" s="167">
        <f>raw_Data!L852</f>
        <v>1.7497295255153311E-3</v>
      </c>
      <c r="F846" s="168">
        <f t="shared" si="382"/>
        <v>9.64</v>
      </c>
      <c r="G846" s="167">
        <f>raw_Data!K852</f>
        <v>5.9359180497925313E-3</v>
      </c>
      <c r="H846" s="167">
        <f t="shared" si="383"/>
        <v>-2.1784232365145262E-2</v>
      </c>
      <c r="I846" s="165"/>
      <c r="J846" s="167">
        <f t="shared" si="384"/>
        <v>1.0037375574390093</v>
      </c>
      <c r="K846" s="167">
        <f t="shared" si="403"/>
        <v>5.487286964524607E-3</v>
      </c>
      <c r="L846" s="93"/>
      <c r="M846" s="171">
        <f t="shared" si="379"/>
        <v>1.0054872869645246</v>
      </c>
      <c r="N846" s="172">
        <f t="shared" si="385"/>
        <v>0.98415168568464728</v>
      </c>
      <c r="O846" s="170">
        <f t="shared" si="380"/>
        <v>845</v>
      </c>
      <c r="P846" s="170">
        <f t="shared" si="381"/>
        <v>847</v>
      </c>
      <c r="Q846" s="169"/>
      <c r="R846" s="149">
        <f t="shared" si="386"/>
        <v>0.55169168268232405</v>
      </c>
      <c r="S846" s="173">
        <f t="shared" si="387"/>
        <v>-0.92701965033611622</v>
      </c>
      <c r="T846" s="149">
        <v>0</v>
      </c>
      <c r="U846" s="97"/>
      <c r="V846" s="149">
        <f>1/PI()*ATAN('Exhibit4_Impact-Test'!$Y$25*S_RDY_SP)+'Exhibit4_Impact-Test'!$Y$26</f>
        <v>0.76563266414653275</v>
      </c>
      <c r="W846" s="172">
        <f t="shared" si="388"/>
        <v>0.7617622328182535</v>
      </c>
      <c r="X846" s="149">
        <f>1/PI()*ATAN('Exhibit4_Impact-Test'!$Y$25*S_RS_SP)+'Exhibit4_Impact-Test'!$Y$26</f>
        <v>0.15744875820699211</v>
      </c>
      <c r="Y846" s="172">
        <f t="shared" si="389"/>
        <v>0.1546244164779548</v>
      </c>
      <c r="Z846" s="149">
        <f>1/PI()*ATAN('Exhibit4_Impact-Test'!$Y$25*S_5050_SP)+'Exhibit4_Impact-Test'!$Y$26</f>
        <v>0.5</v>
      </c>
      <c r="AA846" s="149">
        <f t="shared" si="390"/>
        <v>0.49463832344129516</v>
      </c>
      <c r="AB846" s="195">
        <f>VLOOKUP(_xlfn.NUMBERVALUE(LEFT(A846,4)),Transactioncosts!$C:$G,5,FALSE)</f>
        <v>90.6</v>
      </c>
      <c r="AC846" s="174"/>
      <c r="AD846" s="175">
        <f t="shared" si="391"/>
        <v>0.9891520537154439</v>
      </c>
      <c r="AE846" s="149">
        <f t="shared" si="392"/>
        <v>1.0021280230374083</v>
      </c>
      <c r="AF846" s="149">
        <f t="shared" si="393"/>
        <v>0.99481948632458594</v>
      </c>
      <c r="AG846" s="176">
        <f t="shared" si="394"/>
        <v>0.98911085456499448</v>
      </c>
      <c r="AH846" s="149">
        <f t="shared" si="395"/>
        <v>0.99586312687546652</v>
      </c>
      <c r="AI846" s="149">
        <f t="shared" si="396"/>
        <v>0.99477090953496405</v>
      </c>
      <c r="AJ846" s="97"/>
      <c r="AK846" s="171">
        <f t="shared" si="397"/>
        <v>-1.0907214267514459E-2</v>
      </c>
      <c r="AL846" s="149">
        <f t="shared" si="398"/>
        <v>2.1257620035044287E-3</v>
      </c>
      <c r="AM846" s="149">
        <f t="shared" si="399"/>
        <v>-5.1939790615951418E-3</v>
      </c>
      <c r="AN846" s="149">
        <f t="shared" si="404"/>
        <v>3.797340826860542</v>
      </c>
      <c r="AO846" s="149">
        <f t="shared" si="404"/>
        <v>12.363394773661975</v>
      </c>
      <c r="AP846" s="149">
        <f t="shared" si="404"/>
        <v>3.6155523275294699</v>
      </c>
      <c r="AQ846" s="97"/>
      <c r="AR846" s="171">
        <f t="shared" si="400"/>
        <v>-1.0948866112962231E-2</v>
      </c>
      <c r="AS846" s="149">
        <f t="shared" si="401"/>
        <v>-4.1454536567158027E-3</v>
      </c>
      <c r="AT846" s="149">
        <f t="shared" si="402"/>
        <v>-5.2428100066304962E-3</v>
      </c>
      <c r="AU846" s="175">
        <f t="shared" si="405"/>
        <v>3.6989895294653219</v>
      </c>
      <c r="AV846" s="149">
        <f t="shared" si="406"/>
        <v>10.66681292554329</v>
      </c>
      <c r="AW846" s="149">
        <f t="shared" si="407"/>
        <v>3.5641171883444791</v>
      </c>
    </row>
    <row r="847" spans="1:49" ht="15" x14ac:dyDescent="0.25">
      <c r="A847" s="130">
        <v>1941.06</v>
      </c>
      <c r="B847" s="138"/>
      <c r="C847" s="166">
        <f>raw_Data!B853</f>
        <v>9.76</v>
      </c>
      <c r="D847" s="167">
        <f>raw_Data!J853</f>
        <v>5.7499999999999996E-2</v>
      </c>
      <c r="E847" s="167">
        <f>raw_Data!L853</f>
        <v>1.7844650039531285E-3</v>
      </c>
      <c r="F847" s="168">
        <f t="shared" si="382"/>
        <v>9.43</v>
      </c>
      <c r="G847" s="167">
        <f>raw_Data!K853</f>
        <v>6.0975609756097554E-3</v>
      </c>
      <c r="H847" s="167">
        <f t="shared" si="383"/>
        <v>3.4994697773064631E-2</v>
      </c>
      <c r="I847" s="165"/>
      <c r="J847" s="167">
        <f t="shared" si="384"/>
        <v>1.0037286278273909</v>
      </c>
      <c r="K847" s="167">
        <f t="shared" si="403"/>
        <v>5.5130928313440464E-3</v>
      </c>
      <c r="L847" s="93"/>
      <c r="M847" s="171">
        <f t="shared" si="379"/>
        <v>1.005513092831344</v>
      </c>
      <c r="N847" s="172">
        <f t="shared" si="385"/>
        <v>1.0410922587486744</v>
      </c>
      <c r="O847" s="170">
        <f t="shared" si="380"/>
        <v>846</v>
      </c>
      <c r="P847" s="170">
        <f t="shared" si="381"/>
        <v>848</v>
      </c>
      <c r="Q847" s="169"/>
      <c r="R847" s="149">
        <f t="shared" si="386"/>
        <v>0.55405511615392156</v>
      </c>
      <c r="S847" s="173">
        <f t="shared" si="387"/>
        <v>0.95238109138843619</v>
      </c>
      <c r="T847" s="149">
        <v>0</v>
      </c>
      <c r="U847" s="97"/>
      <c r="V847" s="149">
        <f>1/PI()*ATAN('Exhibit4_Impact-Test'!$Y$25*S_RDY_SP)+'Exhibit4_Impact-Test'!$Y$26</f>
        <v>0.76630960041752649</v>
      </c>
      <c r="W847" s="172">
        <f t="shared" si="388"/>
        <v>0.77247887396865855</v>
      </c>
      <c r="X847" s="149">
        <f>1/PI()*ATAN('Exhibit4_Impact-Test'!$Y$25*S_RS_SP)+'Exhibit4_Impact-Test'!$Y$26</f>
        <v>0.8461140590763927</v>
      </c>
      <c r="Y847" s="172">
        <f t="shared" si="389"/>
        <v>0.85058732168713713</v>
      </c>
      <c r="Z847" s="149">
        <f>1/PI()*ATAN('Exhibit4_Impact-Test'!$Y$25*S_5050_SP)+'Exhibit4_Impact-Test'!$Y$26</f>
        <v>0.5</v>
      </c>
      <c r="AA847" s="149">
        <f t="shared" si="390"/>
        <v>0.5086922390508416</v>
      </c>
      <c r="AB847" s="195">
        <f>VLOOKUP(_xlfn.NUMBERVALUE(LEFT(A847,4)),Transactioncosts!$C:$G,5,FALSE)</f>
        <v>90.6</v>
      </c>
      <c r="AC847" s="174"/>
      <c r="AD847" s="175">
        <f t="shared" si="391"/>
        <v>1.0327777492486423</v>
      </c>
      <c r="AE847" s="149">
        <f t="shared" si="392"/>
        <v>1.0356171253242088</v>
      </c>
      <c r="AF847" s="149">
        <f t="shared" si="393"/>
        <v>1.0233026757900092</v>
      </c>
      <c r="AG847" s="176">
        <f t="shared" si="394"/>
        <v>1.0326763068239659</v>
      </c>
      <c r="AH847" s="149">
        <f t="shared" si="395"/>
        <v>1.0355937956481347</v>
      </c>
      <c r="AI847" s="149">
        <f t="shared" si="396"/>
        <v>1.0232239241042087</v>
      </c>
      <c r="AJ847" s="97"/>
      <c r="AK847" s="171">
        <f t="shared" si="397"/>
        <v>3.2252016213495341E-2</v>
      </c>
      <c r="AL847" s="149">
        <f t="shared" si="398"/>
        <v>3.4997505379035461E-2</v>
      </c>
      <c r="AM847" s="149">
        <f t="shared" si="399"/>
        <v>2.3035313970839286E-2</v>
      </c>
      <c r="AN847" s="149">
        <f t="shared" si="404"/>
        <v>3.8295928430740371</v>
      </c>
      <c r="AO847" s="149">
        <f t="shared" si="404"/>
        <v>12.39839227904101</v>
      </c>
      <c r="AP847" s="149">
        <f t="shared" si="404"/>
        <v>3.6385876415003091</v>
      </c>
      <c r="AQ847" s="97"/>
      <c r="AR847" s="171">
        <f t="shared" si="400"/>
        <v>3.215378849019191E-2</v>
      </c>
      <c r="AS847" s="149">
        <f t="shared" si="401"/>
        <v>3.497497780751789E-2</v>
      </c>
      <c r="AT847" s="149">
        <f t="shared" si="402"/>
        <v>2.2958352659079688E-2</v>
      </c>
      <c r="AU847" s="175">
        <f t="shared" si="405"/>
        <v>3.7311433179555138</v>
      </c>
      <c r="AV847" s="149">
        <f t="shared" si="406"/>
        <v>10.701787903350809</v>
      </c>
      <c r="AW847" s="149">
        <f t="shared" si="407"/>
        <v>3.5870755410035589</v>
      </c>
    </row>
    <row r="848" spans="1:49" ht="15" x14ac:dyDescent="0.25">
      <c r="A848" s="130">
        <v>1941.07</v>
      </c>
      <c r="B848" s="138"/>
      <c r="C848" s="166">
        <f>raw_Data!B854</f>
        <v>10.26</v>
      </c>
      <c r="D848" s="167">
        <f>raw_Data!J854</f>
        <v>5.7777749999999996E-2</v>
      </c>
      <c r="E848" s="167">
        <f>raw_Data!L854</f>
        <v>1.8191872389952124E-3</v>
      </c>
      <c r="F848" s="168">
        <f t="shared" si="382"/>
        <v>9.76</v>
      </c>
      <c r="G848" s="167">
        <f>raw_Data!K854</f>
        <v>5.9198514344262288E-3</v>
      </c>
      <c r="H848" s="167">
        <f t="shared" si="383"/>
        <v>5.1229508196721341E-2</v>
      </c>
      <c r="I848" s="165"/>
      <c r="J848" s="167">
        <f t="shared" si="384"/>
        <v>1.0037197285190227</v>
      </c>
      <c r="K848" s="167">
        <f t="shared" si="403"/>
        <v>5.5389157580179038E-3</v>
      </c>
      <c r="L848" s="93"/>
      <c r="M848" s="171">
        <f t="shared" si="379"/>
        <v>1.0055389157580179</v>
      </c>
      <c r="N848" s="172">
        <f t="shared" si="385"/>
        <v>1.0571493596311474</v>
      </c>
      <c r="O848" s="170">
        <f t="shared" si="380"/>
        <v>847</v>
      </c>
      <c r="P848" s="170">
        <f t="shared" si="381"/>
        <v>849</v>
      </c>
      <c r="Q848" s="169"/>
      <c r="R848" s="149">
        <f t="shared" si="386"/>
        <v>0.53676227651716235</v>
      </c>
      <c r="S848" s="173">
        <f t="shared" si="387"/>
        <v>0.96633972335560725</v>
      </c>
      <c r="T848" s="149">
        <v>0</v>
      </c>
      <c r="U848" s="97"/>
      <c r="V848" s="149">
        <f>1/PI()*ATAN('Exhibit4_Impact-Test'!$Y$25*S_RDY_SP)+'Exhibit4_Impact-Test'!$Y$26</f>
        <v>0.76128213835316005</v>
      </c>
      <c r="W848" s="172">
        <f t="shared" si="388"/>
        <v>0.77025896671348981</v>
      </c>
      <c r="X848" s="149">
        <f>1/PI()*ATAN('Exhibit4_Impact-Test'!$Y$25*S_RS_SP)+'Exhibit4_Impact-Test'!$Y$26</f>
        <v>0.84801230225290491</v>
      </c>
      <c r="Y848" s="172">
        <f t="shared" si="389"/>
        <v>0.85435167597669615</v>
      </c>
      <c r="Z848" s="149">
        <f>1/PI()*ATAN('Exhibit4_Impact-Test'!$Y$25*S_5050_SP)+'Exhibit4_Impact-Test'!$Y$26</f>
        <v>0.5</v>
      </c>
      <c r="AA848" s="149">
        <f t="shared" si="390"/>
        <v>0.51251048073742311</v>
      </c>
      <c r="AB848" s="195">
        <f>VLOOKUP(_xlfn.NUMBERVALUE(LEFT(A848,4)),Transactioncosts!$C:$G,5,FALSE)</f>
        <v>90.6</v>
      </c>
      <c r="AC848" s="174"/>
      <c r="AD848" s="175">
        <f t="shared" si="391"/>
        <v>1.0448290248311096</v>
      </c>
      <c r="AE848" s="149">
        <f t="shared" si="392"/>
        <v>1.0493052070871649</v>
      </c>
      <c r="AF848" s="149">
        <f t="shared" si="393"/>
        <v>1.0313441376945827</v>
      </c>
      <c r="AG848" s="176">
        <f t="shared" si="394"/>
        <v>1.0446836989941359</v>
      </c>
      <c r="AH848" s="149">
        <f t="shared" si="395"/>
        <v>1.0433000419635792</v>
      </c>
      <c r="AI848" s="149">
        <f t="shared" si="396"/>
        <v>1.0312307927391016</v>
      </c>
      <c r="AJ848" s="97"/>
      <c r="AK848" s="171">
        <f t="shared" si="397"/>
        <v>4.3853259428963516E-2</v>
      </c>
      <c r="AL848" s="149">
        <f t="shared" si="398"/>
        <v>4.8128237608341271E-2</v>
      </c>
      <c r="AM848" s="149">
        <f t="shared" si="399"/>
        <v>3.086293953769929E-2</v>
      </c>
      <c r="AN848" s="149">
        <f t="shared" si="404"/>
        <v>3.8734461025030007</v>
      </c>
      <c r="AO848" s="149">
        <f t="shared" si="404"/>
        <v>12.446520516649352</v>
      </c>
      <c r="AP848" s="149">
        <f t="shared" si="404"/>
        <v>3.6694505810380083</v>
      </c>
      <c r="AQ848" s="97"/>
      <c r="AR848" s="171">
        <f t="shared" si="400"/>
        <v>4.3714159211433408E-2</v>
      </c>
      <c r="AS848" s="149">
        <f t="shared" si="401"/>
        <v>4.2388806713753779E-2</v>
      </c>
      <c r="AT848" s="149">
        <f t="shared" si="402"/>
        <v>3.0753033270612684E-2</v>
      </c>
      <c r="AU848" s="175">
        <f t="shared" si="405"/>
        <v>3.7748574771669472</v>
      </c>
      <c r="AV848" s="149">
        <f t="shared" si="406"/>
        <v>10.744176710064563</v>
      </c>
      <c r="AW848" s="149">
        <f t="shared" si="407"/>
        <v>3.6178285742741716</v>
      </c>
    </row>
    <row r="849" spans="1:49" ht="15" x14ac:dyDescent="0.25">
      <c r="A849" s="130">
        <v>1941.08</v>
      </c>
      <c r="B849" s="138"/>
      <c r="C849" s="166">
        <f>raw_Data!B855</f>
        <v>10.210000000000001</v>
      </c>
      <c r="D849" s="167">
        <f>raw_Data!J855</f>
        <v>5.8055583333333334E-2</v>
      </c>
      <c r="E849" s="167">
        <f>raw_Data!L855</f>
        <v>1.8538962411944748E-3</v>
      </c>
      <c r="F849" s="168">
        <f t="shared" si="382"/>
        <v>10.26</v>
      </c>
      <c r="G849" s="167">
        <f>raw_Data!K855</f>
        <v>5.6584389213775177E-3</v>
      </c>
      <c r="H849" s="167">
        <f t="shared" si="383"/>
        <v>-4.873294346978474E-3</v>
      </c>
      <c r="I849" s="165"/>
      <c r="J849" s="167">
        <f t="shared" si="384"/>
        <v>1.0037108593886241</v>
      </c>
      <c r="K849" s="167">
        <f t="shared" si="403"/>
        <v>5.5647556298186185E-3</v>
      </c>
      <c r="L849" s="93"/>
      <c r="M849" s="171">
        <f t="shared" si="379"/>
        <v>1.0055647556298186</v>
      </c>
      <c r="N849" s="172">
        <f t="shared" si="385"/>
        <v>1.0007851445743992</v>
      </c>
      <c r="O849" s="170">
        <f t="shared" si="380"/>
        <v>848</v>
      </c>
      <c r="P849" s="170">
        <f t="shared" si="381"/>
        <v>850</v>
      </c>
      <c r="Q849" s="169"/>
      <c r="R849" s="149">
        <f t="shared" si="386"/>
        <v>0.51343188333327083</v>
      </c>
      <c r="S849" s="173">
        <f t="shared" si="387"/>
        <v>-0.72817448720248668</v>
      </c>
      <c r="T849" s="149">
        <v>0</v>
      </c>
      <c r="U849" s="97"/>
      <c r="V849" s="149">
        <f>1/PI()*ATAN('Exhibit4_Impact-Test'!$Y$25*S_RDY_SP)+'Exhibit4_Impact-Test'!$Y$26</f>
        <v>0.75421858735656444</v>
      </c>
      <c r="W849" s="172">
        <f t="shared" si="388"/>
        <v>0.75333431002840956</v>
      </c>
      <c r="X849" s="149">
        <f>1/PI()*ATAN('Exhibit4_Impact-Test'!$Y$25*S_RS_SP)+'Exhibit4_Impact-Test'!$Y$26</f>
        <v>0.19152991840652234</v>
      </c>
      <c r="Y849" s="172">
        <f t="shared" si="389"/>
        <v>0.19079323881228033</v>
      </c>
      <c r="Z849" s="149">
        <f>1/PI()*ATAN('Exhibit4_Impact-Test'!$Y$25*S_5050_SP)+'Exhibit4_Impact-Test'!$Y$26</f>
        <v>0.5</v>
      </c>
      <c r="AA849" s="149">
        <f t="shared" si="390"/>
        <v>0.49880887898593035</v>
      </c>
      <c r="AB849" s="195">
        <f>VLOOKUP(_xlfn.NUMBERVALUE(LEFT(A849,4)),Transactioncosts!$C:$G,5,FALSE)</f>
        <v>90.6</v>
      </c>
      <c r="AC849" s="174"/>
      <c r="AD849" s="175">
        <f t="shared" si="391"/>
        <v>1.0019598841314863</v>
      </c>
      <c r="AE849" s="149">
        <f t="shared" si="392"/>
        <v>1.0046493171143593</v>
      </c>
      <c r="AF849" s="149">
        <f t="shared" si="393"/>
        <v>1.003174950102109</v>
      </c>
      <c r="AG849" s="176">
        <f t="shared" si="394"/>
        <v>1.0019582873129282</v>
      </c>
      <c r="AH849" s="149">
        <f t="shared" si="395"/>
        <v>0.99929078216311584</v>
      </c>
      <c r="AI849" s="149">
        <f t="shared" si="396"/>
        <v>1.0031641585457216</v>
      </c>
      <c r="AJ849" s="97"/>
      <c r="AK849" s="171">
        <f t="shared" si="397"/>
        <v>1.9579660642992762E-3</v>
      </c>
      <c r="AL849" s="149">
        <f t="shared" si="398"/>
        <v>4.6385424232742055E-3</v>
      </c>
      <c r="AM849" s="149">
        <f t="shared" si="399"/>
        <v>3.1699205908532206E-3</v>
      </c>
      <c r="AN849" s="149">
        <f t="shared" si="404"/>
        <v>3.8754040685672999</v>
      </c>
      <c r="AO849" s="149">
        <f t="shared" si="404"/>
        <v>12.451159059072626</v>
      </c>
      <c r="AP849" s="149">
        <f t="shared" si="404"/>
        <v>3.6726205016288613</v>
      </c>
      <c r="AQ849" s="97"/>
      <c r="AR849" s="171">
        <f t="shared" si="400"/>
        <v>1.9563723679290328E-3</v>
      </c>
      <c r="AS849" s="149">
        <f t="shared" si="401"/>
        <v>-7.0946945082733272E-4</v>
      </c>
      <c r="AT849" s="149">
        <f t="shared" si="402"/>
        <v>3.1591631308196897E-3</v>
      </c>
      <c r="AU849" s="175">
        <f t="shared" si="405"/>
        <v>3.7768138495348764</v>
      </c>
      <c r="AV849" s="149">
        <f t="shared" si="406"/>
        <v>10.743467240613736</v>
      </c>
      <c r="AW849" s="149">
        <f t="shared" si="407"/>
        <v>3.6209877374049912</v>
      </c>
    </row>
    <row r="850" spans="1:49" ht="15" x14ac:dyDescent="0.25">
      <c r="A850" s="130">
        <v>1941.09</v>
      </c>
      <c r="B850" s="138"/>
      <c r="C850" s="166">
        <f>raw_Data!B856</f>
        <v>10.24</v>
      </c>
      <c r="D850" s="167">
        <f>raw_Data!J856</f>
        <v>5.8333333333333327E-2</v>
      </c>
      <c r="E850" s="167">
        <f>raw_Data!L856</f>
        <v>1.8885920210915952E-3</v>
      </c>
      <c r="F850" s="168">
        <f t="shared" si="382"/>
        <v>10.210000000000001</v>
      </c>
      <c r="G850" s="167">
        <f>raw_Data!K856</f>
        <v>5.7133529219719221E-3</v>
      </c>
      <c r="H850" s="167">
        <f t="shared" si="383"/>
        <v>2.9382957884427352E-3</v>
      </c>
      <c r="I850" s="165"/>
      <c r="J850" s="167">
        <f t="shared" si="384"/>
        <v>1.0037020203115787</v>
      </c>
      <c r="K850" s="167">
        <f t="shared" si="403"/>
        <v>5.5906123326703305E-3</v>
      </c>
      <c r="L850" s="93"/>
      <c r="M850" s="171">
        <f t="shared" si="379"/>
        <v>1.0055906123326703</v>
      </c>
      <c r="N850" s="172">
        <f t="shared" si="385"/>
        <v>1.0086516487104147</v>
      </c>
      <c r="O850" s="170">
        <f t="shared" si="380"/>
        <v>849</v>
      </c>
      <c r="P850" s="170">
        <f t="shared" si="381"/>
        <v>851</v>
      </c>
      <c r="Q850" s="169"/>
      <c r="R850" s="149">
        <f t="shared" si="386"/>
        <v>0.51002109188677991</v>
      </c>
      <c r="S850" s="173">
        <f t="shared" si="387"/>
        <v>0.61314233033044319</v>
      </c>
      <c r="T850" s="149">
        <v>0</v>
      </c>
      <c r="U850" s="97"/>
      <c r="V850" s="149">
        <f>1/PI()*ATAN('Exhibit4_Impact-Test'!$Y$25*S_RDY_SP)+'Exhibit4_Impact-Test'!$Y$26</f>
        <v>0.75315806073944014</v>
      </c>
      <c r="W850" s="172">
        <f t="shared" si="388"/>
        <v>0.75372268277456256</v>
      </c>
      <c r="X850" s="149">
        <f>1/PI()*ATAN('Exhibit4_Impact-Test'!$Y$25*S_RS_SP)+'Exhibit4_Impact-Test'!$Y$26</f>
        <v>0.78224301268021801</v>
      </c>
      <c r="Y850" s="172">
        <f t="shared" si="389"/>
        <v>0.78276029564463734</v>
      </c>
      <c r="Z850" s="149">
        <f>1/PI()*ATAN('Exhibit4_Impact-Test'!$Y$25*S_5050_SP)+'Exhibit4_Impact-Test'!$Y$26</f>
        <v>0.5</v>
      </c>
      <c r="AA850" s="149">
        <f t="shared" si="390"/>
        <v>0.50075984811681962</v>
      </c>
      <c r="AB850" s="195">
        <f>VLOOKUP(_xlfn.NUMBERVALUE(LEFT(A850,4)),Transactioncosts!$C:$G,5,FALSE)</f>
        <v>90.6</v>
      </c>
      <c r="AC850" s="174"/>
      <c r="AD850" s="175">
        <f t="shared" si="391"/>
        <v>1.0078960565547852</v>
      </c>
      <c r="AE850" s="149">
        <f t="shared" si="392"/>
        <v>1.007985086650721</v>
      </c>
      <c r="AF850" s="149">
        <f t="shared" si="393"/>
        <v>1.0071211305215426</v>
      </c>
      <c r="AG850" s="176">
        <f t="shared" si="394"/>
        <v>1.007873266742489</v>
      </c>
      <c r="AH850" s="149">
        <f t="shared" si="395"/>
        <v>1.0022842828968579</v>
      </c>
      <c r="AI850" s="149">
        <f t="shared" si="396"/>
        <v>1.0071142462976042</v>
      </c>
      <c r="AJ850" s="97"/>
      <c r="AK850" s="171">
        <f t="shared" si="397"/>
        <v>7.8650458348622065E-3</v>
      </c>
      <c r="AL850" s="149">
        <f t="shared" si="398"/>
        <v>7.9533745503658042E-3</v>
      </c>
      <c r="AM850" s="149">
        <f t="shared" si="399"/>
        <v>7.0958950043719131E-3</v>
      </c>
      <c r="AN850" s="149">
        <f t="shared" si="404"/>
        <v>3.8832691144021623</v>
      </c>
      <c r="AO850" s="149">
        <f t="shared" si="404"/>
        <v>12.459112433622993</v>
      </c>
      <c r="AP850" s="149">
        <f t="shared" si="404"/>
        <v>3.6797163966332334</v>
      </c>
      <c r="AQ850" s="97"/>
      <c r="AR850" s="171">
        <f t="shared" si="400"/>
        <v>7.8424343068130634E-3</v>
      </c>
      <c r="AS850" s="149">
        <f t="shared" si="401"/>
        <v>2.281677888977182E-3</v>
      </c>
      <c r="AT850" s="149">
        <f t="shared" si="402"/>
        <v>7.0890594338941845E-3</v>
      </c>
      <c r="AU850" s="175">
        <f t="shared" si="405"/>
        <v>3.7846562838416893</v>
      </c>
      <c r="AV850" s="149">
        <f t="shared" si="406"/>
        <v>10.745748918502713</v>
      </c>
      <c r="AW850" s="149">
        <f t="shared" si="407"/>
        <v>3.6280767968388856</v>
      </c>
    </row>
    <row r="851" spans="1:49" ht="15" x14ac:dyDescent="0.25">
      <c r="A851" s="130">
        <v>1941.1</v>
      </c>
      <c r="B851" s="138"/>
      <c r="C851" s="166">
        <f>raw_Data!B857</f>
        <v>9.83</v>
      </c>
      <c r="D851" s="167">
        <f>raw_Data!J857</f>
        <v>5.8611083333333334E-2</v>
      </c>
      <c r="E851" s="167">
        <f>raw_Data!L857</f>
        <v>1.9232745892137082E-3</v>
      </c>
      <c r="F851" s="168">
        <f t="shared" si="382"/>
        <v>10.24</v>
      </c>
      <c r="G851" s="167">
        <f>raw_Data!K857</f>
        <v>5.7237386067708331E-3</v>
      </c>
      <c r="H851" s="167">
        <f t="shared" si="383"/>
        <v>-4.00390625E-2</v>
      </c>
      <c r="I851" s="165"/>
      <c r="J851" s="167">
        <f t="shared" si="384"/>
        <v>1.0036932111637167</v>
      </c>
      <c r="K851" s="167">
        <f t="shared" si="403"/>
        <v>5.6164857529303891E-3</v>
      </c>
      <c r="L851" s="93"/>
      <c r="M851" s="171">
        <f t="shared" si="379"/>
        <v>1.0056164857529304</v>
      </c>
      <c r="N851" s="172">
        <f t="shared" si="385"/>
        <v>0.96568467610677089</v>
      </c>
      <c r="O851" s="170">
        <f t="shared" si="380"/>
        <v>850</v>
      </c>
      <c r="P851" s="170">
        <f t="shared" si="381"/>
        <v>852</v>
      </c>
      <c r="Q851" s="169"/>
      <c r="R851" s="149">
        <f t="shared" si="386"/>
        <v>0.50380714831827555</v>
      </c>
      <c r="S851" s="173">
        <f t="shared" si="387"/>
        <v>-0.95495593439071236</v>
      </c>
      <c r="T851" s="149">
        <v>0</v>
      </c>
      <c r="U851" s="97"/>
      <c r="V851" s="149">
        <f>1/PI()*ATAN('Exhibit4_Impact-Test'!$Y$25*S_RDY_SP)+'Exhibit4_Impact-Test'!$Y$26</f>
        <v>0.75120725095379703</v>
      </c>
      <c r="W851" s="172">
        <f t="shared" si="388"/>
        <v>0.74355769817422979</v>
      </c>
      <c r="X851" s="149">
        <f>1/PI()*ATAN('Exhibit4_Impact-Test'!$Y$25*S_RS_SP)+'Exhibit4_Impact-Test'!$Y$26</f>
        <v>0.15353250824253301</v>
      </c>
      <c r="Y851" s="172">
        <f t="shared" si="389"/>
        <v>0.14834028860066356</v>
      </c>
      <c r="Z851" s="149">
        <f>1/PI()*ATAN('Exhibit4_Impact-Test'!$Y$25*S_5050_SP)+'Exhibit4_Impact-Test'!$Y$26</f>
        <v>0.5</v>
      </c>
      <c r="AA851" s="149">
        <f t="shared" si="390"/>
        <v>0.48987171254733897</v>
      </c>
      <c r="AB851" s="195">
        <f>VLOOKUP(_xlfn.NUMBERVALUE(LEFT(A851,4)),Transactioncosts!$C:$G,5,FALSE)</f>
        <v>90.6</v>
      </c>
      <c r="AC851" s="174"/>
      <c r="AD851" s="175">
        <f t="shared" si="391"/>
        <v>0.97561942080302866</v>
      </c>
      <c r="AE851" s="149">
        <f t="shared" si="392"/>
        <v>0.99948565485929219</v>
      </c>
      <c r="AF851" s="149">
        <f t="shared" si="393"/>
        <v>0.98565058092985058</v>
      </c>
      <c r="AG851" s="176">
        <f t="shared" si="394"/>
        <v>0.97552135990216315</v>
      </c>
      <c r="AH851" s="149">
        <f t="shared" si="395"/>
        <v>0.99944549041534581</v>
      </c>
      <c r="AI851" s="149">
        <f t="shared" si="396"/>
        <v>0.98555881864552952</v>
      </c>
      <c r="AJ851" s="97"/>
      <c r="AK851" s="171">
        <f t="shared" si="397"/>
        <v>-2.4682706316334419E-2</v>
      </c>
      <c r="AL851" s="149">
        <f t="shared" si="398"/>
        <v>-5.1447746154402213E-4</v>
      </c>
      <c r="AM851" s="149">
        <f t="shared" si="399"/>
        <v>-1.4453367582762076E-2</v>
      </c>
      <c r="AN851" s="149">
        <f t="shared" si="404"/>
        <v>3.8585864080858276</v>
      </c>
      <c r="AO851" s="149">
        <f t="shared" si="404"/>
        <v>12.458597956161448</v>
      </c>
      <c r="AP851" s="149">
        <f t="shared" si="404"/>
        <v>3.6652630290504713</v>
      </c>
      <c r="AQ851" s="97"/>
      <c r="AR851" s="171">
        <f t="shared" si="400"/>
        <v>-2.478322279563493E-2</v>
      </c>
      <c r="AS851" s="149">
        <f t="shared" si="401"/>
        <v>-5.5466338195127632E-4</v>
      </c>
      <c r="AT851" s="149">
        <f t="shared" si="402"/>
        <v>-1.4546470105920814E-2</v>
      </c>
      <c r="AU851" s="175">
        <f t="shared" si="405"/>
        <v>3.7598730610460542</v>
      </c>
      <c r="AV851" s="149">
        <f t="shared" si="406"/>
        <v>10.745194255120762</v>
      </c>
      <c r="AW851" s="149">
        <f t="shared" si="407"/>
        <v>3.6135303267329646</v>
      </c>
    </row>
    <row r="852" spans="1:49" ht="15" x14ac:dyDescent="0.25">
      <c r="A852" s="130">
        <v>1941.11</v>
      </c>
      <c r="B852" s="138"/>
      <c r="C852" s="166">
        <f>raw_Data!B858</f>
        <v>9.3699999999999992</v>
      </c>
      <c r="D852" s="167">
        <f>raw_Data!J858</f>
        <v>5.8888916666666673E-2</v>
      </c>
      <c r="E852" s="167">
        <f>raw_Data!L858</f>
        <v>1.9579439560759582E-3</v>
      </c>
      <c r="F852" s="168">
        <f t="shared" si="382"/>
        <v>9.83</v>
      </c>
      <c r="G852" s="167">
        <f>raw_Data!K858</f>
        <v>5.9907341471685319E-3</v>
      </c>
      <c r="H852" s="167">
        <f t="shared" si="383"/>
        <v>-4.6795523906409064E-2</v>
      </c>
      <c r="I852" s="165"/>
      <c r="J852" s="167">
        <f t="shared" si="384"/>
        <v>1.0036844318216214</v>
      </c>
      <c r="K852" s="167">
        <f t="shared" si="403"/>
        <v>5.6423757776973282E-3</v>
      </c>
      <c r="L852" s="93"/>
      <c r="M852" s="171">
        <f t="shared" si="379"/>
        <v>1.0056423757776973</v>
      </c>
      <c r="N852" s="172">
        <f t="shared" si="385"/>
        <v>0.9591952102407596</v>
      </c>
      <c r="O852" s="170">
        <f t="shared" si="380"/>
        <v>851</v>
      </c>
      <c r="P852" s="170">
        <f t="shared" si="381"/>
        <v>853</v>
      </c>
      <c r="Q852" s="169"/>
      <c r="R852" s="149">
        <f t="shared" si="386"/>
        <v>0.51395692037284713</v>
      </c>
      <c r="S852" s="173">
        <f t="shared" si="387"/>
        <v>-0.96052294702246177</v>
      </c>
      <c r="T852" s="149">
        <v>0</v>
      </c>
      <c r="U852" s="97"/>
      <c r="V852" s="149">
        <f>1/PI()*ATAN('Exhibit4_Impact-Test'!$Y$25*S_RDY_SP)+'Exhibit4_Impact-Test'!$Y$26</f>
        <v>0.75438119716600216</v>
      </c>
      <c r="W852" s="172">
        <f t="shared" si="388"/>
        <v>0.74551433770271691</v>
      </c>
      <c r="X852" s="149">
        <f>1/PI()*ATAN('Exhibit4_Impact-Test'!$Y$25*S_RS_SP)+'Exhibit4_Impact-Test'!$Y$26</f>
        <v>0.15277345018415406</v>
      </c>
      <c r="Y852" s="172">
        <f t="shared" si="389"/>
        <v>0.14675286959916189</v>
      </c>
      <c r="Z852" s="149">
        <f>1/PI()*ATAN('Exhibit4_Impact-Test'!$Y$25*S_5050_SP)+'Exhibit4_Impact-Test'!$Y$26</f>
        <v>0.5</v>
      </c>
      <c r="AA852" s="149">
        <f t="shared" si="390"/>
        <v>0.48818040588508432</v>
      </c>
      <c r="AB852" s="195">
        <f>VLOOKUP(_xlfn.NUMBERVALUE(LEFT(A852,4)),Transactioncosts!$C:$G,5,FALSE)</f>
        <v>90.6</v>
      </c>
      <c r="AC852" s="174"/>
      <c r="AD852" s="175">
        <f t="shared" si="391"/>
        <v>0.97060350743497481</v>
      </c>
      <c r="AE852" s="149">
        <f t="shared" si="392"/>
        <v>0.99854648204734486</v>
      </c>
      <c r="AF852" s="149">
        <f t="shared" si="393"/>
        <v>0.98241879300922852</v>
      </c>
      <c r="AG852" s="176">
        <f t="shared" si="394"/>
        <v>0.97048806871850557</v>
      </c>
      <c r="AH852" s="149">
        <f t="shared" si="395"/>
        <v>0.99850447103249274</v>
      </c>
      <c r="AI852" s="149">
        <f t="shared" si="396"/>
        <v>0.98231170748654739</v>
      </c>
      <c r="AJ852" s="97"/>
      <c r="AK852" s="171">
        <f t="shared" si="397"/>
        <v>-2.9837228340469563E-2</v>
      </c>
      <c r="AL852" s="149">
        <f t="shared" si="398"/>
        <v>-1.4545753346144603E-3</v>
      </c>
      <c r="AM852" s="149">
        <f t="shared" si="399"/>
        <v>-1.7737592080424983E-2</v>
      </c>
      <c r="AN852" s="149">
        <f t="shared" si="404"/>
        <v>3.8287491797453579</v>
      </c>
      <c r="AO852" s="149">
        <f t="shared" si="404"/>
        <v>12.457143380826833</v>
      </c>
      <c r="AP852" s="149">
        <f t="shared" si="404"/>
        <v>3.6475254369700463</v>
      </c>
      <c r="AQ852" s="97"/>
      <c r="AR852" s="171">
        <f t="shared" si="400"/>
        <v>-2.9956170401754578E-2</v>
      </c>
      <c r="AS852" s="149">
        <f t="shared" si="401"/>
        <v>-1.4966483871758243E-3</v>
      </c>
      <c r="AT852" s="149">
        <f t="shared" si="402"/>
        <v>-1.7846599929348939E-2</v>
      </c>
      <c r="AU852" s="175">
        <f t="shared" si="405"/>
        <v>3.7299168906442999</v>
      </c>
      <c r="AV852" s="149">
        <f t="shared" si="406"/>
        <v>10.743697606733585</v>
      </c>
      <c r="AW852" s="149">
        <f t="shared" si="407"/>
        <v>3.5956837268036157</v>
      </c>
    </row>
    <row r="853" spans="1:49" ht="15" x14ac:dyDescent="0.25">
      <c r="A853" s="130">
        <v>1941.12</v>
      </c>
      <c r="B853" s="138"/>
      <c r="C853" s="166">
        <f>raw_Data!B859</f>
        <v>8.76</v>
      </c>
      <c r="D853" s="167">
        <f>raw_Data!J859</f>
        <v>5.9166666666666666E-2</v>
      </c>
      <c r="E853" s="167">
        <f>raw_Data!L859</f>
        <v>1.9926001321801667E-3</v>
      </c>
      <c r="F853" s="168">
        <f t="shared" si="382"/>
        <v>9.3699999999999992</v>
      </c>
      <c r="G853" s="167">
        <f>raw_Data!K859</f>
        <v>6.3144788331554614E-3</v>
      </c>
      <c r="H853" s="167">
        <f t="shared" si="383"/>
        <v>-6.5101387406616862E-2</v>
      </c>
      <c r="I853" s="165"/>
      <c r="J853" s="167">
        <f t="shared" si="384"/>
        <v>1.0036756821623174</v>
      </c>
      <c r="K853" s="167">
        <f t="shared" si="403"/>
        <v>5.6682822944975619E-3</v>
      </c>
      <c r="L853" s="93"/>
      <c r="M853" s="171">
        <f t="shared" si="379"/>
        <v>1.0056682822944976</v>
      </c>
      <c r="N853" s="172">
        <f t="shared" si="385"/>
        <v>0.94121309142653864</v>
      </c>
      <c r="O853" s="170">
        <f t="shared" si="380"/>
        <v>852</v>
      </c>
      <c r="P853" s="170">
        <f t="shared" si="381"/>
        <v>854</v>
      </c>
      <c r="Q853" s="169"/>
      <c r="R853" s="149">
        <f t="shared" si="386"/>
        <v>0.52663348913338892</v>
      </c>
      <c r="S853" s="173">
        <f t="shared" si="387"/>
        <v>-0.97080281123761358</v>
      </c>
      <c r="T853" s="149">
        <v>0</v>
      </c>
      <c r="U853" s="97"/>
      <c r="V853" s="149">
        <f>1/PI()*ATAN('Exhibit4_Impact-Test'!$Y$25*S_RDY_SP)+'Exhibit4_Impact-Test'!$Y$26</f>
        <v>0.75825591788695468</v>
      </c>
      <c r="W853" s="172">
        <f t="shared" si="388"/>
        <v>0.74590751547428413</v>
      </c>
      <c r="X853" s="149">
        <f>1/PI()*ATAN('Exhibit4_Impact-Test'!$Y$25*S_RS_SP)+'Exhibit4_Impact-Test'!$Y$26</f>
        <v>0.15138984695590746</v>
      </c>
      <c r="Y853" s="172">
        <f t="shared" si="389"/>
        <v>0.14307522331935324</v>
      </c>
      <c r="Z853" s="149">
        <f>1/PI()*ATAN('Exhibit4_Impact-Test'!$Y$25*S_5050_SP)+'Exhibit4_Impact-Test'!$Y$26</f>
        <v>0.5</v>
      </c>
      <c r="AA853" s="149">
        <f t="shared" si="390"/>
        <v>0.48344655413062815</v>
      </c>
      <c r="AB853" s="195">
        <f>VLOOKUP(_xlfn.NUMBERVALUE(LEFT(A853,4)),Transactioncosts!$C:$G,5,FALSE)</f>
        <v>90.6</v>
      </c>
      <c r="AC853" s="174"/>
      <c r="AD853" s="175">
        <f t="shared" si="391"/>
        <v>0.95679475238033451</v>
      </c>
      <c r="AE853" s="149">
        <f t="shared" si="392"/>
        <v>0.99591042081348347</v>
      </c>
      <c r="AF853" s="149">
        <f t="shared" si="393"/>
        <v>0.9734406868605181</v>
      </c>
      <c r="AG853" s="176">
        <f t="shared" si="394"/>
        <v>0.95664400885162537</v>
      </c>
      <c r="AH853" s="149">
        <f t="shared" si="395"/>
        <v>0.9895997881094214</v>
      </c>
      <c r="AI853" s="149">
        <f t="shared" si="396"/>
        <v>0.97329071264094158</v>
      </c>
      <c r="AJ853" s="97"/>
      <c r="AK853" s="171">
        <f t="shared" si="397"/>
        <v>-4.4166380353135942E-2</v>
      </c>
      <c r="AL853" s="149">
        <f t="shared" si="398"/>
        <v>-4.0979643845736871E-3</v>
      </c>
      <c r="AM853" s="149">
        <f t="shared" si="399"/>
        <v>-2.6918383750224328E-2</v>
      </c>
      <c r="AN853" s="149">
        <f t="shared" si="404"/>
        <v>3.7845827993922221</v>
      </c>
      <c r="AO853" s="149">
        <f t="shared" si="404"/>
        <v>12.45304541644226</v>
      </c>
      <c r="AP853" s="149">
        <f t="shared" si="404"/>
        <v>3.620607053219822</v>
      </c>
      <c r="AQ853" s="97"/>
      <c r="AR853" s="171">
        <f t="shared" si="400"/>
        <v>-4.4323943304274187E-2</v>
      </c>
      <c r="AS853" s="149">
        <f t="shared" si="401"/>
        <v>-1.045467202128139E-2</v>
      </c>
      <c r="AT853" s="149">
        <f t="shared" si="402"/>
        <v>-2.7072461729252793E-2</v>
      </c>
      <c r="AU853" s="175">
        <f t="shared" si="405"/>
        <v>3.6855929473400257</v>
      </c>
      <c r="AV853" s="149">
        <f t="shared" si="406"/>
        <v>10.733242934712305</v>
      </c>
      <c r="AW853" s="149">
        <f t="shared" si="407"/>
        <v>3.5686112650743631</v>
      </c>
    </row>
    <row r="854" spans="1:49" ht="15" x14ac:dyDescent="0.25">
      <c r="A854" s="130">
        <v>1942.01</v>
      </c>
      <c r="B854" s="138"/>
      <c r="C854" s="166">
        <f>raw_Data!B860</f>
        <v>8.93</v>
      </c>
      <c r="D854" s="167">
        <f>raw_Data!J860</f>
        <v>5.8611083333333334E-2</v>
      </c>
      <c r="E854" s="167">
        <f>raw_Data!L860</f>
        <v>2.027243128015721E-3</v>
      </c>
      <c r="F854" s="168">
        <f t="shared" si="382"/>
        <v>8.76</v>
      </c>
      <c r="G854" s="167">
        <f>raw_Data!K860</f>
        <v>6.6907629375951294E-3</v>
      </c>
      <c r="H854" s="167">
        <f t="shared" si="383"/>
        <v>1.9406392694063967E-2</v>
      </c>
      <c r="I854" s="165"/>
      <c r="J854" s="167">
        <f t="shared" si="384"/>
        <v>1.0036669620635037</v>
      </c>
      <c r="K854" s="167">
        <f t="shared" si="403"/>
        <v>5.6942051915194192E-3</v>
      </c>
      <c r="L854" s="93"/>
      <c r="M854" s="171">
        <f t="shared" si="379"/>
        <v>1.0056942051915194</v>
      </c>
      <c r="N854" s="172">
        <f t="shared" si="385"/>
        <v>1.0260971556316592</v>
      </c>
      <c r="O854" s="170">
        <f t="shared" si="380"/>
        <v>853</v>
      </c>
      <c r="P854" s="170">
        <f t="shared" si="381"/>
        <v>855</v>
      </c>
      <c r="Q854" s="169"/>
      <c r="R854" s="149">
        <f t="shared" si="386"/>
        <v>0.54105336465408671</v>
      </c>
      <c r="S854" s="173">
        <f t="shared" si="387"/>
        <v>0.90688346183581103</v>
      </c>
      <c r="T854" s="149">
        <v>0</v>
      </c>
      <c r="U854" s="97"/>
      <c r="V854" s="149">
        <f>1/PI()*ATAN('Exhibit4_Impact-Test'!$Y$25*S_RDY_SP)+'Exhibit4_Impact-Test'!$Y$26</f>
        <v>0.76254587405145013</v>
      </c>
      <c r="W854" s="172">
        <f t="shared" si="388"/>
        <v>0.76616334943189268</v>
      </c>
      <c r="X854" s="149">
        <f>1/PI()*ATAN('Exhibit4_Impact-Test'!$Y$25*S_RS_SP)+'Exhibit4_Impact-Test'!$Y$26</f>
        <v>0.83961304937477244</v>
      </c>
      <c r="Y854" s="172">
        <f t="shared" si="389"/>
        <v>0.84229925924196347</v>
      </c>
      <c r="Z854" s="149">
        <f>1/PI()*ATAN('Exhibit4_Impact-Test'!$Y$25*S_5050_SP)+'Exhibit4_Impact-Test'!$Y$26</f>
        <v>0.5</v>
      </c>
      <c r="AA854" s="149">
        <f t="shared" si="390"/>
        <v>0.50502092656597219</v>
      </c>
      <c r="AB854" s="195">
        <f>VLOOKUP(_xlfn.NUMBERVALUE(LEFT(A854,4)),Transactioncosts!$C:$G,5,FALSE)</f>
        <v>90.199999999999989</v>
      </c>
      <c r="AC854" s="174"/>
      <c r="AD854" s="175">
        <f t="shared" si="391"/>
        <v>1.0212523908681241</v>
      </c>
      <c r="AE854" s="149">
        <f t="shared" si="392"/>
        <v>1.0228247886268076</v>
      </c>
      <c r="AF854" s="149">
        <f t="shared" si="393"/>
        <v>1.0158956804115893</v>
      </c>
      <c r="AG854" s="176">
        <f t="shared" si="394"/>
        <v>1.0211754959387593</v>
      </c>
      <c r="AH854" s="149">
        <f t="shared" si="395"/>
        <v>1.0166317430387863</v>
      </c>
      <c r="AI854" s="149">
        <f t="shared" si="396"/>
        <v>1.0158503916539643</v>
      </c>
      <c r="AJ854" s="97"/>
      <c r="AK854" s="171">
        <f t="shared" si="397"/>
        <v>2.1029708308673373E-2</v>
      </c>
      <c r="AL854" s="149">
        <f t="shared" si="398"/>
        <v>2.2568200186188311E-2</v>
      </c>
      <c r="AM854" s="149">
        <f t="shared" si="399"/>
        <v>1.5770667124423984E-2</v>
      </c>
      <c r="AN854" s="149">
        <f t="shared" si="404"/>
        <v>3.8056125077008955</v>
      </c>
      <c r="AO854" s="149">
        <f t="shared" si="404"/>
        <v>12.475613616628449</v>
      </c>
      <c r="AP854" s="149">
        <f t="shared" si="404"/>
        <v>3.636377720344246</v>
      </c>
      <c r="AQ854" s="97"/>
      <c r="AR854" s="171">
        <f t="shared" si="400"/>
        <v>2.0954410737681676E-2</v>
      </c>
      <c r="AS854" s="149">
        <f t="shared" si="401"/>
        <v>1.6494950251807208E-2</v>
      </c>
      <c r="AT854" s="149">
        <f t="shared" si="402"/>
        <v>1.5726086004514198E-2</v>
      </c>
      <c r="AU854" s="175">
        <f t="shared" si="405"/>
        <v>3.7065473580777075</v>
      </c>
      <c r="AV854" s="149">
        <f t="shared" si="406"/>
        <v>10.749737884964112</v>
      </c>
      <c r="AW854" s="149">
        <f t="shared" si="407"/>
        <v>3.5843373510788772</v>
      </c>
    </row>
    <row r="855" spans="1:49" ht="15" x14ac:dyDescent="0.25">
      <c r="A855" s="130">
        <v>1942.02</v>
      </c>
      <c r="B855" s="138"/>
      <c r="C855" s="166">
        <f>raw_Data!B861</f>
        <v>8.65</v>
      </c>
      <c r="D855" s="167">
        <f>raw_Data!J861</f>
        <v>5.8055583333333334E-2</v>
      </c>
      <c r="E855" s="167">
        <f>raw_Data!L861</f>
        <v>2.0279222707624278E-3</v>
      </c>
      <c r="F855" s="168">
        <f t="shared" si="382"/>
        <v>8.93</v>
      </c>
      <c r="G855" s="167">
        <f>raw_Data!K861</f>
        <v>6.5011851437103401E-3</v>
      </c>
      <c r="H855" s="167">
        <f t="shared" si="383"/>
        <v>-3.1354983202687481E-2</v>
      </c>
      <c r="I855" s="165"/>
      <c r="J855" s="167">
        <f t="shared" si="384"/>
        <v>1.0000717441804645</v>
      </c>
      <c r="K855" s="167">
        <f t="shared" si="403"/>
        <v>2.0996664512269447E-3</v>
      </c>
      <c r="L855" s="93"/>
      <c r="M855" s="171">
        <f t="shared" si="379"/>
        <v>1.0020996664512269</v>
      </c>
      <c r="N855" s="172">
        <f t="shared" si="385"/>
        <v>0.97514620194102286</v>
      </c>
      <c r="O855" s="170">
        <f t="shared" si="380"/>
        <v>854</v>
      </c>
      <c r="P855" s="170">
        <f t="shared" si="381"/>
        <v>856</v>
      </c>
      <c r="Q855" s="169"/>
      <c r="R855" s="149">
        <f t="shared" si="386"/>
        <v>0.52459162147460281</v>
      </c>
      <c r="S855" s="173">
        <f t="shared" si="387"/>
        <v>-0.9392717816980598</v>
      </c>
      <c r="T855" s="149">
        <v>0</v>
      </c>
      <c r="U855" s="97"/>
      <c r="V855" s="149">
        <f>1/PI()*ATAN('Exhibit4_Impact-Test'!$Y$25*S_RDY_SP)+'Exhibit4_Impact-Test'!$Y$26</f>
        <v>0.75763841269521448</v>
      </c>
      <c r="W855" s="172">
        <f t="shared" si="388"/>
        <v>0.75259678225922033</v>
      </c>
      <c r="X855" s="149">
        <f>1/PI()*ATAN('Exhibit4_Impact-Test'!$Y$25*S_RS_SP)+'Exhibit4_Impact-Test'!$Y$26</f>
        <v>0.15570883928396517</v>
      </c>
      <c r="Y855" s="172">
        <f t="shared" si="389"/>
        <v>0.15215799296919716</v>
      </c>
      <c r="Z855" s="149">
        <f>1/PI()*ATAN('Exhibit4_Impact-Test'!$Y$25*S_5050_SP)+'Exhibit4_Impact-Test'!$Y$26</f>
        <v>0.5</v>
      </c>
      <c r="AA855" s="149">
        <f t="shared" si="390"/>
        <v>0.49318408880223868</v>
      </c>
      <c r="AB855" s="195">
        <f>VLOOKUP(_xlfn.NUMBERVALUE(LEFT(A855,4)),Transactioncosts!$C:$G,5,FALSE)</f>
        <v>90.199999999999989</v>
      </c>
      <c r="AC855" s="174"/>
      <c r="AD855" s="175">
        <f t="shared" si="391"/>
        <v>0.9816786863830792</v>
      </c>
      <c r="AE855" s="149">
        <f t="shared" si="392"/>
        <v>0.99790277377766157</v>
      </c>
      <c r="AF855" s="149">
        <f t="shared" si="393"/>
        <v>0.9886229341961249</v>
      </c>
      <c r="AG855" s="176">
        <f t="shared" si="394"/>
        <v>0.98161180475959975</v>
      </c>
      <c r="AH855" s="149">
        <f t="shared" si="395"/>
        <v>0.99790149197898093</v>
      </c>
      <c r="AI855" s="149">
        <f t="shared" si="396"/>
        <v>0.98856145467712109</v>
      </c>
      <c r="AJ855" s="97"/>
      <c r="AK855" s="171">
        <f t="shared" si="397"/>
        <v>-1.8491227446229677E-2</v>
      </c>
      <c r="AL855" s="149">
        <f t="shared" si="398"/>
        <v>-2.0994284808805719E-3</v>
      </c>
      <c r="AM855" s="149">
        <f t="shared" si="399"/>
        <v>-1.144227971750421E-2</v>
      </c>
      <c r="AN855" s="149">
        <f t="shared" si="404"/>
        <v>3.7871212802546657</v>
      </c>
      <c r="AO855" s="149">
        <f t="shared" si="404"/>
        <v>12.473514188147568</v>
      </c>
      <c r="AP855" s="149">
        <f t="shared" si="404"/>
        <v>3.624935440626742</v>
      </c>
      <c r="AQ855" s="97"/>
      <c r="AR855" s="171">
        <f t="shared" si="400"/>
        <v>-1.8559359619035543E-2</v>
      </c>
      <c r="AS855" s="149">
        <f t="shared" si="401"/>
        <v>-2.100712974257637E-3</v>
      </c>
      <c r="AT855" s="149">
        <f t="shared" si="402"/>
        <v>-1.150446867607541E-2</v>
      </c>
      <c r="AU855" s="175">
        <f t="shared" si="405"/>
        <v>3.6879879984586719</v>
      </c>
      <c r="AV855" s="149">
        <f t="shared" si="406"/>
        <v>10.747637171989854</v>
      </c>
      <c r="AW855" s="149">
        <f t="shared" si="407"/>
        <v>3.5728328824028019</v>
      </c>
    </row>
    <row r="856" spans="1:49" ht="15" x14ac:dyDescent="0.25">
      <c r="A856" s="130">
        <v>1942.03</v>
      </c>
      <c r="B856" s="138"/>
      <c r="C856" s="166">
        <f>raw_Data!B862</f>
        <v>8.18</v>
      </c>
      <c r="D856" s="167">
        <f>raw_Data!J862</f>
        <v>5.7499999999999996E-2</v>
      </c>
      <c r="E856" s="167">
        <f>raw_Data!L862</f>
        <v>2.0286014084458515E-3</v>
      </c>
      <c r="F856" s="168">
        <f t="shared" si="382"/>
        <v>8.65</v>
      </c>
      <c r="G856" s="167">
        <f>raw_Data!K862</f>
        <v>6.6473988439306351E-3</v>
      </c>
      <c r="H856" s="167">
        <f t="shared" si="383"/>
        <v>-5.4335260115606965E-2</v>
      </c>
      <c r="I856" s="165"/>
      <c r="J856" s="167">
        <f t="shared" si="384"/>
        <v>1.0000717408442112</v>
      </c>
      <c r="K856" s="167">
        <f t="shared" si="403"/>
        <v>2.1003422526570947E-3</v>
      </c>
      <c r="L856" s="93"/>
      <c r="M856" s="171">
        <f t="shared" si="379"/>
        <v>1.0021003422526571</v>
      </c>
      <c r="N856" s="172">
        <f t="shared" si="385"/>
        <v>0.95231213872832354</v>
      </c>
      <c r="O856" s="170">
        <f t="shared" si="380"/>
        <v>855</v>
      </c>
      <c r="P856" s="170">
        <f t="shared" si="381"/>
        <v>857</v>
      </c>
      <c r="Q856" s="169"/>
      <c r="R856" s="149">
        <f t="shared" si="386"/>
        <v>0.53248479359967138</v>
      </c>
      <c r="S856" s="173">
        <f t="shared" si="387"/>
        <v>-0.96402044411081989</v>
      </c>
      <c r="T856" s="149">
        <v>0</v>
      </c>
      <c r="U856" s="97"/>
      <c r="V856" s="149">
        <f>1/PI()*ATAN('Exhibit4_Impact-Test'!$Y$25*S_RDY_SP)+'Exhibit4_Impact-Test'!$Y$26</f>
        <v>0.76001159639219495</v>
      </c>
      <c r="W856" s="172">
        <f t="shared" si="388"/>
        <v>0.75059394844429872</v>
      </c>
      <c r="X856" s="149">
        <f>1/PI()*ATAN('Exhibit4_Impact-Test'!$Y$25*S_RS_SP)+'Exhibit4_Impact-Test'!$Y$26</f>
        <v>0.15230009925308113</v>
      </c>
      <c r="Y856" s="172">
        <f t="shared" si="389"/>
        <v>0.14583676964164441</v>
      </c>
      <c r="Z856" s="149">
        <f>1/PI()*ATAN('Exhibit4_Impact-Test'!$Y$25*S_5050_SP)+'Exhibit4_Impact-Test'!$Y$26</f>
        <v>0.5</v>
      </c>
      <c r="AA856" s="149">
        <f t="shared" si="390"/>
        <v>0.4872626162571006</v>
      </c>
      <c r="AB856" s="195">
        <f>VLOOKUP(_xlfn.NUMBERVALUE(LEFT(A856,4)),Transactioncosts!$C:$G,5,FALSE)</f>
        <v>90.199999999999989</v>
      </c>
      <c r="AC856" s="174"/>
      <c r="AD856" s="175">
        <f t="shared" si="391"/>
        <v>0.96426073021062886</v>
      </c>
      <c r="AE856" s="149">
        <f t="shared" si="392"/>
        <v>0.99451759391426853</v>
      </c>
      <c r="AF856" s="149">
        <f t="shared" si="393"/>
        <v>0.97720624049049032</v>
      </c>
      <c r="AG856" s="176">
        <f t="shared" si="394"/>
        <v>0.96413731799327229</v>
      </c>
      <c r="AH856" s="149">
        <f t="shared" si="395"/>
        <v>0.99444633453098719</v>
      </c>
      <c r="AI856" s="149">
        <f t="shared" si="396"/>
        <v>0.97709134928912933</v>
      </c>
      <c r="AJ856" s="97"/>
      <c r="AK856" s="171">
        <f t="shared" si="397"/>
        <v>-3.6393553917729145E-2</v>
      </c>
      <c r="AL856" s="149">
        <f t="shared" si="398"/>
        <v>-5.4974896286415905E-3</v>
      </c>
      <c r="AM856" s="149">
        <f t="shared" si="399"/>
        <v>-2.3057553525522356E-2</v>
      </c>
      <c r="AN856" s="149">
        <f t="shared" si="404"/>
        <v>3.7507277263369363</v>
      </c>
      <c r="AO856" s="149">
        <f t="shared" si="404"/>
        <v>12.468016698518927</v>
      </c>
      <c r="AP856" s="149">
        <f t="shared" si="404"/>
        <v>3.6018778871012196</v>
      </c>
      <c r="AQ856" s="97"/>
      <c r="AR856" s="171">
        <f t="shared" si="400"/>
        <v>-3.6521548464954492E-2</v>
      </c>
      <c r="AS856" s="149">
        <f t="shared" si="401"/>
        <v>-5.5691444055761662E-3</v>
      </c>
      <c r="AT856" s="149">
        <f t="shared" si="402"/>
        <v>-2.3175131526021558E-2</v>
      </c>
      <c r="AU856" s="175">
        <f t="shared" si="405"/>
        <v>3.6514664499937175</v>
      </c>
      <c r="AV856" s="149">
        <f t="shared" si="406"/>
        <v>10.742068027584278</v>
      </c>
      <c r="AW856" s="149">
        <f t="shared" si="407"/>
        <v>3.5496577508767806</v>
      </c>
    </row>
    <row r="857" spans="1:49" ht="15" x14ac:dyDescent="0.25">
      <c r="A857" s="130">
        <v>1942.04</v>
      </c>
      <c r="B857" s="138"/>
      <c r="C857" s="166">
        <f>raw_Data!B863</f>
        <v>7.84</v>
      </c>
      <c r="D857" s="167">
        <f>raw_Data!J863</f>
        <v>5.6666666666666671E-2</v>
      </c>
      <c r="E857" s="167">
        <f>raw_Data!L863</f>
        <v>2.029280541065992E-3</v>
      </c>
      <c r="F857" s="168">
        <f t="shared" si="382"/>
        <v>8.18</v>
      </c>
      <c r="G857" s="167">
        <f>raw_Data!K863</f>
        <v>6.9274653626731873E-3</v>
      </c>
      <c r="H857" s="167">
        <f t="shared" si="383"/>
        <v>-4.1564792176039145E-2</v>
      </c>
      <c r="I857" s="165"/>
      <c r="J857" s="167">
        <f t="shared" si="384"/>
        <v>1.0000717375081705</v>
      </c>
      <c r="K857" s="167">
        <f t="shared" si="403"/>
        <v>2.1010180492364583E-3</v>
      </c>
      <c r="L857" s="93"/>
      <c r="M857" s="171">
        <f t="shared" si="379"/>
        <v>1.0021010180492365</v>
      </c>
      <c r="N857" s="172">
        <f t="shared" si="385"/>
        <v>0.96536267318663405</v>
      </c>
      <c r="O857" s="170">
        <f t="shared" si="380"/>
        <v>856</v>
      </c>
      <c r="P857" s="170">
        <f t="shared" si="381"/>
        <v>858</v>
      </c>
      <c r="Q857" s="169"/>
      <c r="R857" s="149">
        <f t="shared" si="386"/>
        <v>0.54698832416311194</v>
      </c>
      <c r="S857" s="173">
        <f t="shared" si="387"/>
        <v>-0.95346539368369254</v>
      </c>
      <c r="T857" s="149">
        <v>0</v>
      </c>
      <c r="U857" s="97"/>
      <c r="V857" s="149">
        <f>1/PI()*ATAN('Exhibit4_Impact-Test'!$Y$25*S_RDY_SP)+'Exhibit4_Impact-Test'!$Y$26</f>
        <v>0.76427601245279053</v>
      </c>
      <c r="W857" s="172">
        <f t="shared" si="388"/>
        <v>0.75748077746830722</v>
      </c>
      <c r="X857" s="149">
        <f>1/PI()*ATAN('Exhibit4_Impact-Test'!$Y$25*S_RS_SP)+'Exhibit4_Impact-Test'!$Y$26</f>
        <v>0.15373692299878322</v>
      </c>
      <c r="Y857" s="172">
        <f t="shared" si="389"/>
        <v>0.14894018105934703</v>
      </c>
      <c r="Z857" s="149">
        <f>1/PI()*ATAN('Exhibit4_Impact-Test'!$Y$25*S_5050_SP)+'Exhibit4_Impact-Test'!$Y$26</f>
        <v>0.5</v>
      </c>
      <c r="AA857" s="149">
        <f t="shared" si="390"/>
        <v>0.49066352659358986</v>
      </c>
      <c r="AB857" s="195">
        <f>VLOOKUP(_xlfn.NUMBERVALUE(LEFT(A857,4)),Transactioncosts!$C:$G,5,FALSE)</f>
        <v>90.199999999999989</v>
      </c>
      <c r="AC857" s="174"/>
      <c r="AD857" s="175">
        <f t="shared" si="391"/>
        <v>0.97402278233353123</v>
      </c>
      <c r="AE857" s="149">
        <f t="shared" si="392"/>
        <v>0.99645297795399179</v>
      </c>
      <c r="AF857" s="149">
        <f t="shared" si="393"/>
        <v>0.98373184561793525</v>
      </c>
      <c r="AG857" s="176">
        <f t="shared" si="394"/>
        <v>0.97393690106634012</v>
      </c>
      <c r="AH857" s="149">
        <f t="shared" si="395"/>
        <v>0.99030340307983544</v>
      </c>
      <c r="AI857" s="149">
        <f t="shared" si="396"/>
        <v>0.98364763062780947</v>
      </c>
      <c r="AJ857" s="97"/>
      <c r="AK857" s="171">
        <f t="shared" si="397"/>
        <v>-2.632058512698341E-2</v>
      </c>
      <c r="AL857" s="149">
        <f t="shared" si="398"/>
        <v>-3.5533276438510977E-3</v>
      </c>
      <c r="AM857" s="149">
        <f t="shared" si="399"/>
        <v>-1.6401933684658438E-2</v>
      </c>
      <c r="AN857" s="149">
        <f t="shared" si="404"/>
        <v>3.7244071412099529</v>
      </c>
      <c r="AO857" s="149">
        <f t="shared" si="404"/>
        <v>12.464463370875075</v>
      </c>
      <c r="AP857" s="149">
        <f t="shared" si="404"/>
        <v>3.585475953416561</v>
      </c>
      <c r="AQ857" s="97"/>
      <c r="AR857" s="171">
        <f t="shared" si="400"/>
        <v>-2.640876073757599E-2</v>
      </c>
      <c r="AS857" s="149">
        <f t="shared" si="401"/>
        <v>-9.7439150477425362E-3</v>
      </c>
      <c r="AT857" s="149">
        <f t="shared" si="402"/>
        <v>-1.6487545018103806E-2</v>
      </c>
      <c r="AU857" s="175">
        <f t="shared" si="405"/>
        <v>3.6250576892561415</v>
      </c>
      <c r="AV857" s="149">
        <f t="shared" si="406"/>
        <v>10.732324112536535</v>
      </c>
      <c r="AW857" s="149">
        <f t="shared" si="407"/>
        <v>3.5331702058586769</v>
      </c>
    </row>
    <row r="858" spans="1:49" ht="15" x14ac:dyDescent="0.25">
      <c r="A858" s="130">
        <v>1942.05</v>
      </c>
      <c r="B858" s="138"/>
      <c r="C858" s="166">
        <f>raw_Data!B864</f>
        <v>7.93</v>
      </c>
      <c r="D858" s="167">
        <f>raw_Data!J864</f>
        <v>5.5833333333333339E-2</v>
      </c>
      <c r="E858" s="167">
        <f>raw_Data!L864</f>
        <v>2.0299596686230714E-3</v>
      </c>
      <c r="F858" s="168">
        <f t="shared" si="382"/>
        <v>7.84</v>
      </c>
      <c r="G858" s="167">
        <f>raw_Data!K864</f>
        <v>7.1215986394557833E-3</v>
      </c>
      <c r="H858" s="167">
        <f t="shared" si="383"/>
        <v>1.1479591836734748E-2</v>
      </c>
      <c r="I858" s="165"/>
      <c r="J858" s="167">
        <f t="shared" si="384"/>
        <v>1.0000717341723662</v>
      </c>
      <c r="K858" s="167">
        <f t="shared" si="403"/>
        <v>2.1016938409892383E-3</v>
      </c>
      <c r="L858" s="93"/>
      <c r="M858" s="171">
        <f t="shared" si="379"/>
        <v>1.0021016938409892</v>
      </c>
      <c r="N858" s="172">
        <f t="shared" si="385"/>
        <v>1.0186011904761905</v>
      </c>
      <c r="O858" s="170">
        <f t="shared" si="380"/>
        <v>857</v>
      </c>
      <c r="P858" s="170">
        <f t="shared" si="381"/>
        <v>859</v>
      </c>
      <c r="Q858" s="169"/>
      <c r="R858" s="149">
        <f t="shared" si="386"/>
        <v>0.55648402715545764</v>
      </c>
      <c r="S858" s="173">
        <f t="shared" si="387"/>
        <v>0.84978164836313586</v>
      </c>
      <c r="T858" s="149">
        <v>0</v>
      </c>
      <c r="U858" s="97"/>
      <c r="V858" s="149">
        <f>1/PI()*ATAN('Exhibit4_Impact-Test'!$Y$25*S_RDY_SP)+'Exhibit4_Impact-Test'!$Y$26</f>
        <v>0.76700198225667515</v>
      </c>
      <c r="W858" s="172">
        <f t="shared" si="388"/>
        <v>0.7699077267270672</v>
      </c>
      <c r="X858" s="149">
        <f>1/PI()*ATAN('Exhibit4_Impact-Test'!$Y$25*S_RS_SP)+'Exhibit4_Impact-Test'!$Y$26</f>
        <v>0.83071123140927516</v>
      </c>
      <c r="Y858" s="172">
        <f t="shared" si="389"/>
        <v>0.83299544804278047</v>
      </c>
      <c r="Z858" s="149">
        <f>1/PI()*ATAN('Exhibit4_Impact-Test'!$Y$25*S_5050_SP)+'Exhibit4_Impact-Test'!$Y$26</f>
        <v>0.5</v>
      </c>
      <c r="AA858" s="149">
        <f t="shared" si="390"/>
        <v>0.5040826132241546</v>
      </c>
      <c r="AB858" s="195">
        <f>VLOOKUP(_xlfn.NUMBERVALUE(LEFT(A858,4)),Transactioncosts!$C:$G,5,FALSE)</f>
        <v>90.199999999999989</v>
      </c>
      <c r="AC858" s="174"/>
      <c r="AD858" s="175">
        <f t="shared" si="391"/>
        <v>1.014756840466426</v>
      </c>
      <c r="AE858" s="149">
        <f t="shared" si="392"/>
        <v>1.0158080110084504</v>
      </c>
      <c r="AF858" s="149">
        <f t="shared" si="393"/>
        <v>1.0103514421585897</v>
      </c>
      <c r="AG858" s="176">
        <f t="shared" si="394"/>
        <v>1.0147065156267427</v>
      </c>
      <c r="AH858" s="149">
        <f t="shared" si="395"/>
        <v>1.0156786799008717</v>
      </c>
      <c r="AI858" s="149">
        <f t="shared" si="396"/>
        <v>1.0103146169873078</v>
      </c>
      <c r="AJ858" s="97"/>
      <c r="AK858" s="171">
        <f t="shared" si="397"/>
        <v>1.4649017750292273E-2</v>
      </c>
      <c r="AL858" s="149">
        <f t="shared" si="398"/>
        <v>1.5684365757188682E-2</v>
      </c>
      <c r="AM858" s="149">
        <f t="shared" si="399"/>
        <v>1.029823286150284E-2</v>
      </c>
      <c r="AN858" s="149">
        <f t="shared" si="404"/>
        <v>3.7390561589602451</v>
      </c>
      <c r="AO858" s="149">
        <f t="shared" si="404"/>
        <v>12.480147736632263</v>
      </c>
      <c r="AP858" s="149">
        <f t="shared" si="404"/>
        <v>3.5957741862780637</v>
      </c>
      <c r="AQ858" s="97"/>
      <c r="AR858" s="171">
        <f t="shared" si="400"/>
        <v>1.4599423516878322E-2</v>
      </c>
      <c r="AS858" s="149">
        <f t="shared" si="401"/>
        <v>1.5557039195481726E-2</v>
      </c>
      <c r="AT858" s="149">
        <f t="shared" si="402"/>
        <v>1.0261784314134713E-2</v>
      </c>
      <c r="AU858" s="175">
        <f t="shared" si="405"/>
        <v>3.63965711277302</v>
      </c>
      <c r="AV858" s="149">
        <f t="shared" si="406"/>
        <v>10.747881151732017</v>
      </c>
      <c r="AW858" s="149">
        <f t="shared" si="407"/>
        <v>3.5434319901728117</v>
      </c>
    </row>
    <row r="859" spans="1:49" ht="15" x14ac:dyDescent="0.25">
      <c r="A859" s="130">
        <v>1942.06</v>
      </c>
      <c r="B859" s="138"/>
      <c r="C859" s="166">
        <f>raw_Data!B865</f>
        <v>8.33</v>
      </c>
      <c r="D859" s="167">
        <f>raw_Data!J865</f>
        <v>5.5E-2</v>
      </c>
      <c r="E859" s="167">
        <f>raw_Data!L865</f>
        <v>2.0306387911170898E-3</v>
      </c>
      <c r="F859" s="168">
        <f t="shared" si="382"/>
        <v>7.93</v>
      </c>
      <c r="G859" s="167">
        <f>raw_Data!K865</f>
        <v>6.9356872635561164E-3</v>
      </c>
      <c r="H859" s="167">
        <f t="shared" si="383"/>
        <v>5.0441361916771843E-2</v>
      </c>
      <c r="I859" s="165"/>
      <c r="J859" s="167">
        <f t="shared" si="384"/>
        <v>1.0000717308367744</v>
      </c>
      <c r="K859" s="167">
        <f t="shared" si="403"/>
        <v>2.1023696278914539E-3</v>
      </c>
      <c r="L859" s="93"/>
      <c r="M859" s="171">
        <f t="shared" si="379"/>
        <v>1.0021023696278915</v>
      </c>
      <c r="N859" s="172">
        <f t="shared" si="385"/>
        <v>1.0573770491803278</v>
      </c>
      <c r="O859" s="170">
        <f t="shared" si="380"/>
        <v>858</v>
      </c>
      <c r="P859" s="170">
        <f t="shared" si="381"/>
        <v>860</v>
      </c>
      <c r="Q859" s="169"/>
      <c r="R859" s="149">
        <f t="shared" si="386"/>
        <v>0.54716939358001904</v>
      </c>
      <c r="S859" s="173">
        <f t="shared" si="387"/>
        <v>0.96131296854569603</v>
      </c>
      <c r="T859" s="149">
        <v>0</v>
      </c>
      <c r="U859" s="97"/>
      <c r="V859" s="149">
        <f>1/PI()*ATAN('Exhibit4_Impact-Test'!$Y$25*S_RDY_SP)+'Exhibit4_Impact-Test'!$Y$26</f>
        <v>0.76432847620785271</v>
      </c>
      <c r="W859" s="172">
        <f t="shared" si="388"/>
        <v>0.77386230072579487</v>
      </c>
      <c r="X859" s="149">
        <f>1/PI()*ATAN('Exhibit4_Impact-Test'!$Y$25*S_RS_SP)+'Exhibit4_Impact-Test'!$Y$26</f>
        <v>0.84733370830650967</v>
      </c>
      <c r="Y859" s="172">
        <f t="shared" si="389"/>
        <v>0.85415040327464531</v>
      </c>
      <c r="Z859" s="149">
        <f>1/PI()*ATAN('Exhibit4_Impact-Test'!$Y$25*S_5050_SP)+'Exhibit4_Impact-Test'!$Y$26</f>
        <v>0.5</v>
      </c>
      <c r="AA859" s="149">
        <f t="shared" si="390"/>
        <v>0.51341957560916607</v>
      </c>
      <c r="AB859" s="195">
        <f>VLOOKUP(_xlfn.NUMBERVALUE(LEFT(A859,4)),Transactioncosts!$C:$G,5,FALSE)</f>
        <v>90.199999999999989</v>
      </c>
      <c r="AC859" s="174"/>
      <c r="AD859" s="175">
        <f t="shared" si="391"/>
        <v>1.0443503812230825</v>
      </c>
      <c r="AE859" s="149">
        <f t="shared" si="392"/>
        <v>1.0489384688285113</v>
      </c>
      <c r="AF859" s="149">
        <f t="shared" si="393"/>
        <v>1.0297397094041096</v>
      </c>
      <c r="AG859" s="176">
        <f t="shared" si="394"/>
        <v>1.0441974800892557</v>
      </c>
      <c r="AH859" s="149">
        <f t="shared" si="395"/>
        <v>1.0488608479882247</v>
      </c>
      <c r="AI859" s="149">
        <f t="shared" si="396"/>
        <v>1.0296186648321151</v>
      </c>
      <c r="AJ859" s="97"/>
      <c r="AK859" s="171">
        <f t="shared" si="397"/>
        <v>4.3395047352954512E-2</v>
      </c>
      <c r="AL859" s="149">
        <f t="shared" si="398"/>
        <v>4.777867071427868E-2</v>
      </c>
      <c r="AM859" s="149">
        <f t="shared" si="399"/>
        <v>2.9306060988766168E-2</v>
      </c>
      <c r="AN859" s="149">
        <f t="shared" si="404"/>
        <v>3.7824512063131994</v>
      </c>
      <c r="AO859" s="149">
        <f t="shared" si="404"/>
        <v>12.527926407346541</v>
      </c>
      <c r="AP859" s="149">
        <f t="shared" si="404"/>
        <v>3.6250802472668298</v>
      </c>
      <c r="AQ859" s="97"/>
      <c r="AR859" s="171">
        <f t="shared" si="400"/>
        <v>4.324862874610113E-2</v>
      </c>
      <c r="AS859" s="149">
        <f t="shared" si="401"/>
        <v>4.7704668554301027E-2</v>
      </c>
      <c r="AT859" s="149">
        <f t="shared" si="402"/>
        <v>2.9188505371785353E-2</v>
      </c>
      <c r="AU859" s="175">
        <f t="shared" si="405"/>
        <v>3.6829057415191211</v>
      </c>
      <c r="AV859" s="149">
        <f t="shared" si="406"/>
        <v>10.795585820286318</v>
      </c>
      <c r="AW859" s="149">
        <f t="shared" si="407"/>
        <v>3.572620495544597</v>
      </c>
    </row>
    <row r="860" spans="1:49" ht="15" x14ac:dyDescent="0.25">
      <c r="A860" s="130">
        <v>1942.07</v>
      </c>
      <c r="B860" s="138"/>
      <c r="C860" s="166">
        <f>raw_Data!B866</f>
        <v>8.64</v>
      </c>
      <c r="D860" s="167">
        <f>raw_Data!J866</f>
        <v>5.3888916666666668E-2</v>
      </c>
      <c r="E860" s="167">
        <f>raw_Data!L866</f>
        <v>2.0313179085480471E-3</v>
      </c>
      <c r="F860" s="168">
        <f t="shared" si="382"/>
        <v>8.33</v>
      </c>
      <c r="G860" s="167">
        <f>raw_Data!K866</f>
        <v>6.4692577030812329E-3</v>
      </c>
      <c r="H860" s="167">
        <f t="shared" si="383"/>
        <v>3.7214885954381716E-2</v>
      </c>
      <c r="I860" s="165"/>
      <c r="J860" s="167">
        <f t="shared" si="384"/>
        <v>1.0000717275013953</v>
      </c>
      <c r="K860" s="167">
        <f t="shared" si="403"/>
        <v>2.1030454099433271E-3</v>
      </c>
      <c r="L860" s="93"/>
      <c r="M860" s="171">
        <f t="shared" si="379"/>
        <v>1.0021030454099433</v>
      </c>
      <c r="N860" s="172">
        <f t="shared" si="385"/>
        <v>1.0436841436574631</v>
      </c>
      <c r="O860" s="170">
        <f t="shared" si="380"/>
        <v>859</v>
      </c>
      <c r="P860" s="170">
        <f t="shared" si="381"/>
        <v>861</v>
      </c>
      <c r="Q860" s="169"/>
      <c r="R860" s="149">
        <f t="shared" si="386"/>
        <v>0.52219681910171034</v>
      </c>
      <c r="S860" s="173">
        <f t="shared" si="387"/>
        <v>0.9482580802706686</v>
      </c>
      <c r="T860" s="149">
        <v>0</v>
      </c>
      <c r="U860" s="97"/>
      <c r="V860" s="149">
        <f>1/PI()*ATAN('Exhibit4_Impact-Test'!$Y$25*S_RDY_SP)+'Exhibit4_Impact-Test'!$Y$26</f>
        <v>0.75691095551218246</v>
      </c>
      <c r="W860" s="172">
        <f t="shared" si="388"/>
        <v>0.76431320330049979</v>
      </c>
      <c r="X860" s="149">
        <f>1/PI()*ATAN('Exhibit4_Impact-Test'!$Y$25*S_RS_SP)+'Exhibit4_Impact-Test'!$Y$26</f>
        <v>0.84554498860871963</v>
      </c>
      <c r="Y860" s="172">
        <f t="shared" si="389"/>
        <v>0.85078034586356122</v>
      </c>
      <c r="Z860" s="149">
        <f>1/PI()*ATAN('Exhibit4_Impact-Test'!$Y$25*S_5050_SP)+'Exhibit4_Impact-Test'!$Y$26</f>
        <v>0.5</v>
      </c>
      <c r="AA860" s="149">
        <f t="shared" si="390"/>
        <v>0.5101626157573298</v>
      </c>
      <c r="AB860" s="195">
        <f>VLOOKUP(_xlfn.NUMBERVALUE(LEFT(A860,4)),Transactioncosts!$C:$G,5,FALSE)</f>
        <v>90.199999999999989</v>
      </c>
      <c r="AC860" s="174"/>
      <c r="AD860" s="175">
        <f t="shared" si="391"/>
        <v>1.0335762342157195</v>
      </c>
      <c r="AE860" s="149">
        <f t="shared" si="392"/>
        <v>1.0372617346539805</v>
      </c>
      <c r="AF860" s="149">
        <f t="shared" si="393"/>
        <v>1.0228935945337032</v>
      </c>
      <c r="AG860" s="176">
        <f t="shared" si="394"/>
        <v>1.0334496985874717</v>
      </c>
      <c r="AH860" s="149">
        <f t="shared" si="395"/>
        <v>1.0312934409281187</v>
      </c>
      <c r="AI860" s="149">
        <f t="shared" si="396"/>
        <v>1.0228019277395721</v>
      </c>
      <c r="AJ860" s="97"/>
      <c r="AK860" s="171">
        <f t="shared" si="397"/>
        <v>3.3024860569506743E-2</v>
      </c>
      <c r="AL860" s="149">
        <f t="shared" si="398"/>
        <v>3.6584293402787758E-2</v>
      </c>
      <c r="AM860" s="149">
        <f t="shared" si="399"/>
        <v>2.2635468396209734E-2</v>
      </c>
      <c r="AN860" s="149">
        <f t="shared" si="404"/>
        <v>3.8154760668827064</v>
      </c>
      <c r="AO860" s="149">
        <f t="shared" si="404"/>
        <v>12.564510700749329</v>
      </c>
      <c r="AP860" s="149">
        <f t="shared" si="404"/>
        <v>3.6477157156630393</v>
      </c>
      <c r="AQ860" s="97"/>
      <c r="AR860" s="171">
        <f t="shared" si="400"/>
        <v>3.2902428019050751E-2</v>
      </c>
      <c r="AS860" s="149">
        <f t="shared" si="401"/>
        <v>3.0813782315897847E-2</v>
      </c>
      <c r="AT860" s="149">
        <f t="shared" si="402"/>
        <v>2.2545849200005432E-2</v>
      </c>
      <c r="AU860" s="175">
        <f t="shared" si="405"/>
        <v>3.7158081695381719</v>
      </c>
      <c r="AV860" s="149">
        <f t="shared" si="406"/>
        <v>10.826399602602216</v>
      </c>
      <c r="AW860" s="149">
        <f t="shared" si="407"/>
        <v>3.5951663447446025</v>
      </c>
    </row>
    <row r="861" spans="1:49" ht="15" x14ac:dyDescent="0.25">
      <c r="A861" s="130">
        <v>1942.08</v>
      </c>
      <c r="B861" s="138"/>
      <c r="C861" s="166">
        <f>raw_Data!B867</f>
        <v>8.59</v>
      </c>
      <c r="D861" s="167">
        <f>raw_Data!J867</f>
        <v>5.2777750000000005E-2</v>
      </c>
      <c r="E861" s="167">
        <f>raw_Data!L867</f>
        <v>2.0319970209163873E-3</v>
      </c>
      <c r="F861" s="168">
        <f t="shared" si="382"/>
        <v>8.64</v>
      </c>
      <c r="G861" s="167">
        <f>raw_Data!K867</f>
        <v>6.1085358796296296E-3</v>
      </c>
      <c r="H861" s="167">
        <f t="shared" si="383"/>
        <v>-5.7870370370370905E-3</v>
      </c>
      <c r="I861" s="165"/>
      <c r="J861" s="167">
        <f t="shared" si="384"/>
        <v>1.0000717241662755</v>
      </c>
      <c r="K861" s="167">
        <f t="shared" si="403"/>
        <v>2.1037211871919315E-3</v>
      </c>
      <c r="L861" s="93"/>
      <c r="M861" s="171">
        <f t="shared" si="379"/>
        <v>1.0021037211871919</v>
      </c>
      <c r="N861" s="172">
        <f t="shared" si="385"/>
        <v>1.0003214988425926</v>
      </c>
      <c r="O861" s="170">
        <f t="shared" si="380"/>
        <v>860</v>
      </c>
      <c r="P861" s="170">
        <f t="shared" si="381"/>
        <v>862</v>
      </c>
      <c r="Q861" s="169"/>
      <c r="R861" s="149">
        <f t="shared" si="386"/>
        <v>0.50089572579342068</v>
      </c>
      <c r="S861" s="173">
        <f t="shared" si="387"/>
        <v>-0.74018602088472718</v>
      </c>
      <c r="T861" s="149">
        <v>0</v>
      </c>
      <c r="U861" s="97"/>
      <c r="V861" s="149">
        <f>1/PI()*ATAN('Exhibit4_Impact-Test'!$Y$25*S_RDY_SP)+'Exhibit4_Impact-Test'!$Y$26</f>
        <v>0.75028486313997744</v>
      </c>
      <c r="W861" s="172">
        <f t="shared" si="388"/>
        <v>0.74995120620335054</v>
      </c>
      <c r="X861" s="149">
        <f>1/PI()*ATAN('Exhibit4_Impact-Test'!$Y$25*S_RS_SP)+'Exhibit4_Impact-Test'!$Y$26</f>
        <v>0.18910698379463148</v>
      </c>
      <c r="Y861" s="172">
        <f t="shared" si="389"/>
        <v>0.18883416993785823</v>
      </c>
      <c r="Z861" s="149">
        <f>1/PI()*ATAN('Exhibit4_Impact-Test'!$Y$25*S_5050_SP)+'Exhibit4_Impact-Test'!$Y$26</f>
        <v>0.5</v>
      </c>
      <c r="AA861" s="149">
        <f t="shared" si="390"/>
        <v>0.49955498404465448</v>
      </c>
      <c r="AB861" s="195">
        <f>VLOOKUP(_xlfn.NUMBERVALUE(LEFT(A861,4)),Transactioncosts!$C:$G,5,FALSE)</f>
        <v>90.199999999999989</v>
      </c>
      <c r="AC861" s="174"/>
      <c r="AD861" s="175">
        <f t="shared" si="391"/>
        <v>1.0007665467392892</v>
      </c>
      <c r="AE861" s="149">
        <f t="shared" si="392"/>
        <v>1.0017666904951534</v>
      </c>
      <c r="AF861" s="149">
        <f t="shared" si="393"/>
        <v>1.0012126100148921</v>
      </c>
      <c r="AG861" s="176">
        <f t="shared" si="394"/>
        <v>1.0007524188996917</v>
      </c>
      <c r="AH861" s="149">
        <f t="shared" si="395"/>
        <v>0.99599520062720492</v>
      </c>
      <c r="AI861" s="149">
        <f t="shared" si="396"/>
        <v>1.0012085959709749</v>
      </c>
      <c r="AJ861" s="97"/>
      <c r="AK861" s="171">
        <f t="shared" si="397"/>
        <v>7.6625309239059577E-4</v>
      </c>
      <c r="AL861" s="149">
        <f t="shared" si="398"/>
        <v>1.7651317331305995E-3</v>
      </c>
      <c r="AM861" s="149">
        <f t="shared" si="399"/>
        <v>1.2118753971779301E-3</v>
      </c>
      <c r="AN861" s="149">
        <f t="shared" si="404"/>
        <v>3.816242319975097</v>
      </c>
      <c r="AO861" s="149">
        <f t="shared" si="404"/>
        <v>12.566275832482459</v>
      </c>
      <c r="AP861" s="149">
        <f t="shared" si="404"/>
        <v>3.6489275910602172</v>
      </c>
      <c r="AQ861" s="97"/>
      <c r="AR861" s="171">
        <f t="shared" si="400"/>
        <v>7.5213597450132568E-4</v>
      </c>
      <c r="AS861" s="149">
        <f t="shared" si="401"/>
        <v>-4.0128400565331516E-3</v>
      </c>
      <c r="AT861" s="149">
        <f t="shared" si="402"/>
        <v>1.207866206798542E-3</v>
      </c>
      <c r="AU861" s="175">
        <f t="shared" si="405"/>
        <v>3.7165603055126732</v>
      </c>
      <c r="AV861" s="149">
        <f t="shared" si="406"/>
        <v>10.822386762545682</v>
      </c>
      <c r="AW861" s="149">
        <f t="shared" si="407"/>
        <v>3.5963742109514012</v>
      </c>
    </row>
    <row r="862" spans="1:49" ht="15" x14ac:dyDescent="0.25">
      <c r="A862" s="130">
        <v>1942.09</v>
      </c>
      <c r="B862" s="138"/>
      <c r="C862" s="166">
        <f>raw_Data!B868</f>
        <v>8.68</v>
      </c>
      <c r="D862" s="167">
        <f>raw_Data!J868</f>
        <v>5.1666666666666666E-2</v>
      </c>
      <c r="E862" s="167">
        <f>raw_Data!L868</f>
        <v>2.0326761282216665E-3</v>
      </c>
      <c r="F862" s="168">
        <f t="shared" si="382"/>
        <v>8.59</v>
      </c>
      <c r="G862" s="167">
        <f>raw_Data!K868</f>
        <v>6.0147458284827322E-3</v>
      </c>
      <c r="H862" s="167">
        <f t="shared" si="383"/>
        <v>1.0477299185098987E-2</v>
      </c>
      <c r="I862" s="165"/>
      <c r="J862" s="167">
        <f t="shared" si="384"/>
        <v>1.0000717208313219</v>
      </c>
      <c r="K862" s="167">
        <f t="shared" si="403"/>
        <v>2.1043969595435641E-3</v>
      </c>
      <c r="L862" s="93"/>
      <c r="M862" s="171">
        <f t="shared" si="379"/>
        <v>1.0021043969595436</v>
      </c>
      <c r="N862" s="172">
        <f t="shared" si="385"/>
        <v>1.0164920450135815</v>
      </c>
      <c r="O862" s="170">
        <f t="shared" si="380"/>
        <v>861</v>
      </c>
      <c r="P862" s="170">
        <f t="shared" si="381"/>
        <v>863</v>
      </c>
      <c r="Q862" s="169"/>
      <c r="R862" s="149">
        <f t="shared" si="386"/>
        <v>0.49495166952722386</v>
      </c>
      <c r="S862" s="173">
        <f t="shared" si="387"/>
        <v>0.83756104360697314</v>
      </c>
      <c r="T862" s="149">
        <v>0</v>
      </c>
      <c r="U862" s="97"/>
      <c r="V862" s="149">
        <f>1/PI()*ATAN('Exhibit4_Impact-Test'!$Y$25*S_RDY_SP)+'Exhibit4_Impact-Test'!$Y$26</f>
        <v>0.74838492686880143</v>
      </c>
      <c r="W862" s="172">
        <f t="shared" si="388"/>
        <v>0.75105976170564848</v>
      </c>
      <c r="X862" s="149">
        <f>1/PI()*ATAN('Exhibit4_Impact-Test'!$Y$25*S_RS_SP)+'Exhibit4_Impact-Test'!$Y$26</f>
        <v>0.82868892248203763</v>
      </c>
      <c r="Y862" s="172">
        <f t="shared" si="389"/>
        <v>0.83070318998629522</v>
      </c>
      <c r="Z862" s="149">
        <f>1/PI()*ATAN('Exhibit4_Impact-Test'!$Y$25*S_5050_SP)+'Exhibit4_Impact-Test'!$Y$26</f>
        <v>0.5</v>
      </c>
      <c r="AA862" s="149">
        <f t="shared" si="390"/>
        <v>0.50356377524374663</v>
      </c>
      <c r="AB862" s="195">
        <f>VLOOKUP(_xlfn.NUMBERVALUE(LEFT(A862,4)),Transactioncosts!$C:$G,5,FALSE)</f>
        <v>90.199999999999989</v>
      </c>
      <c r="AC862" s="174"/>
      <c r="AD862" s="175">
        <f t="shared" si="391"/>
        <v>1.0128718958962788</v>
      </c>
      <c r="AE862" s="149">
        <f t="shared" si="392"/>
        <v>1.0140272815224951</v>
      </c>
      <c r="AF862" s="149">
        <f t="shared" si="393"/>
        <v>1.0092982209865626</v>
      </c>
      <c r="AG862" s="176">
        <f t="shared" si="394"/>
        <v>1.0128176825617627</v>
      </c>
      <c r="AH862" s="149">
        <f t="shared" si="395"/>
        <v>1.0138629146527554</v>
      </c>
      <c r="AI862" s="149">
        <f t="shared" si="396"/>
        <v>1.0092660757338641</v>
      </c>
      <c r="AJ862" s="97"/>
      <c r="AK862" s="171">
        <f t="shared" si="397"/>
        <v>1.2789757147657427E-2</v>
      </c>
      <c r="AL862" s="149">
        <f t="shared" si="398"/>
        <v>1.3929809661593975E-2</v>
      </c>
      <c r="AM862" s="149">
        <f t="shared" si="399"/>
        <v>9.2552586400618496E-3</v>
      </c>
      <c r="AN862" s="149">
        <f t="shared" si="404"/>
        <v>3.8290320771227546</v>
      </c>
      <c r="AO862" s="149">
        <f t="shared" si="404"/>
        <v>12.580205642144053</v>
      </c>
      <c r="AP862" s="149">
        <f t="shared" si="404"/>
        <v>3.6581828497002791</v>
      </c>
      <c r="AQ862" s="97"/>
      <c r="AR862" s="171">
        <f t="shared" si="400"/>
        <v>1.2736231340835374E-2</v>
      </c>
      <c r="AS862" s="149">
        <f t="shared" si="401"/>
        <v>1.3767703379498722E-2</v>
      </c>
      <c r="AT862" s="149">
        <f t="shared" si="402"/>
        <v>9.223409020256812E-3</v>
      </c>
      <c r="AU862" s="175">
        <f t="shared" si="405"/>
        <v>3.7292965368535085</v>
      </c>
      <c r="AV862" s="149">
        <f t="shared" si="406"/>
        <v>10.83615446592518</v>
      </c>
      <c r="AW862" s="149">
        <f t="shared" si="407"/>
        <v>3.605597619971658</v>
      </c>
    </row>
    <row r="863" spans="1:49" ht="15" x14ac:dyDescent="0.25">
      <c r="A863" s="130">
        <v>1942.1</v>
      </c>
      <c r="B863" s="138"/>
      <c r="C863" s="166">
        <f>raw_Data!B869</f>
        <v>9.32</v>
      </c>
      <c r="D863" s="167">
        <f>raw_Data!J869</f>
        <v>5.0833333333333335E-2</v>
      </c>
      <c r="E863" s="167">
        <f>raw_Data!L869</f>
        <v>2.0333552304643288E-3</v>
      </c>
      <c r="F863" s="168">
        <f t="shared" si="382"/>
        <v>8.68</v>
      </c>
      <c r="G863" s="167">
        <f>raw_Data!K869</f>
        <v>5.8563748079877116E-3</v>
      </c>
      <c r="H863" s="167">
        <f t="shared" si="383"/>
        <v>7.3732718894009341E-2</v>
      </c>
      <c r="I863" s="165"/>
      <c r="J863" s="167">
        <f t="shared" si="384"/>
        <v>1.0000717174966274</v>
      </c>
      <c r="K863" s="167">
        <f t="shared" si="403"/>
        <v>2.1050727270917058E-3</v>
      </c>
      <c r="L863" s="93"/>
      <c r="M863" s="171">
        <f t="shared" si="379"/>
        <v>1.0021050727270917</v>
      </c>
      <c r="N863" s="172">
        <f t="shared" si="385"/>
        <v>1.079589093701997</v>
      </c>
      <c r="O863" s="170">
        <f t="shared" si="380"/>
        <v>862</v>
      </c>
      <c r="P863" s="170">
        <f t="shared" si="381"/>
        <v>864</v>
      </c>
      <c r="Q863" s="169"/>
      <c r="R863" s="149">
        <f t="shared" si="386"/>
        <v>0.48468424284294193</v>
      </c>
      <c r="S863" s="173">
        <f t="shared" si="387"/>
        <v>0.97317144419790536</v>
      </c>
      <c r="T863" s="149">
        <v>0</v>
      </c>
      <c r="U863" s="97"/>
      <c r="V863" s="149">
        <f>1/PI()*ATAN('Exhibit4_Impact-Test'!$Y$25*S_RDY_SP)+'Exhibit4_Impact-Test'!$Y$26</f>
        <v>0.7450494141983236</v>
      </c>
      <c r="W863" s="172">
        <f t="shared" si="388"/>
        <v>0.75893663019064106</v>
      </c>
      <c r="X863" s="149">
        <f>1/PI()*ATAN('Exhibit4_Impact-Test'!$Y$25*S_RS_SP)+'Exhibit4_Impact-Test'!$Y$26</f>
        <v>0.84892568108825883</v>
      </c>
      <c r="Y863" s="172">
        <f t="shared" si="389"/>
        <v>0.85823137349252565</v>
      </c>
      <c r="Z863" s="149">
        <f>1/PI()*ATAN('Exhibit4_Impact-Test'!$Y$25*S_5050_SP)+'Exhibit4_Impact-Test'!$Y$26</f>
        <v>0.5</v>
      </c>
      <c r="AA863" s="149">
        <f t="shared" si="390"/>
        <v>0.5186108080198496</v>
      </c>
      <c r="AB863" s="195">
        <f>VLOOKUP(_xlfn.NUMBERVALUE(LEFT(A863,4)),Transactioncosts!$C:$G,5,FALSE)</f>
        <v>90.199999999999989</v>
      </c>
      <c r="AC863" s="174"/>
      <c r="AD863" s="175">
        <f t="shared" si="391"/>
        <v>1.0598344971641755</v>
      </c>
      <c r="AE863" s="149">
        <f t="shared" si="392"/>
        <v>1.06788324800667</v>
      </c>
      <c r="AF863" s="149">
        <f t="shared" si="393"/>
        <v>1.0408470832145444</v>
      </c>
      <c r="AG863" s="176">
        <f t="shared" si="394"/>
        <v>1.0596038915009265</v>
      </c>
      <c r="AH863" s="149">
        <f t="shared" si="395"/>
        <v>1.0676893914182992</v>
      </c>
      <c r="AI863" s="149">
        <f t="shared" si="396"/>
        <v>1.0406792137262053</v>
      </c>
      <c r="AJ863" s="97"/>
      <c r="AK863" s="171">
        <f t="shared" si="397"/>
        <v>5.8112761182898889E-2</v>
      </c>
      <c r="AL863" s="149">
        <f t="shared" si="398"/>
        <v>6.5678416216502625E-2</v>
      </c>
      <c r="AM863" s="149">
        <f t="shared" si="399"/>
        <v>4.0034884716554843E-2</v>
      </c>
      <c r="AN863" s="149">
        <f t="shared" si="404"/>
        <v>3.8871448383056535</v>
      </c>
      <c r="AO863" s="149">
        <f t="shared" si="404"/>
        <v>12.645884058360556</v>
      </c>
      <c r="AP863" s="149">
        <f t="shared" si="404"/>
        <v>3.6982177344168341</v>
      </c>
      <c r="AQ863" s="97"/>
      <c r="AR863" s="171">
        <f t="shared" si="400"/>
        <v>5.7895151022214465E-2</v>
      </c>
      <c r="AS863" s="149">
        <f t="shared" si="401"/>
        <v>6.5496866232835987E-2</v>
      </c>
      <c r="AT863" s="149">
        <f t="shared" si="402"/>
        <v>3.9873590104087253E-2</v>
      </c>
      <c r="AU863" s="175">
        <f t="shared" si="405"/>
        <v>3.787191687875723</v>
      </c>
      <c r="AV863" s="149">
        <f t="shared" si="406"/>
        <v>10.901651332158016</v>
      </c>
      <c r="AW863" s="149">
        <f t="shared" si="407"/>
        <v>3.6454712100757454</v>
      </c>
    </row>
    <row r="864" spans="1:49" ht="15" x14ac:dyDescent="0.25">
      <c r="A864" s="130">
        <v>1942.11</v>
      </c>
      <c r="B864" s="138"/>
      <c r="C864" s="166">
        <f>raw_Data!B870</f>
        <v>9.4700000000000006</v>
      </c>
      <c r="D864" s="167">
        <f>raw_Data!J870</f>
        <v>4.9999999999999996E-2</v>
      </c>
      <c r="E864" s="167">
        <f>raw_Data!L870</f>
        <v>2.034034327644374E-3</v>
      </c>
      <c r="F864" s="168">
        <f t="shared" si="382"/>
        <v>9.32</v>
      </c>
      <c r="G864" s="167">
        <f>raw_Data!K870</f>
        <v>5.3648068669527888E-3</v>
      </c>
      <c r="H864" s="167">
        <f t="shared" si="383"/>
        <v>1.6094420600858417E-2</v>
      </c>
      <c r="I864" s="165"/>
      <c r="J864" s="167">
        <f t="shared" si="384"/>
        <v>1.0000717141621456</v>
      </c>
      <c r="K864" s="167">
        <f t="shared" si="403"/>
        <v>2.1057484897899492E-3</v>
      </c>
      <c r="L864" s="93"/>
      <c r="M864" s="171">
        <f t="shared" si="379"/>
        <v>1.0021057484897899</v>
      </c>
      <c r="N864" s="172">
        <f t="shared" si="385"/>
        <v>1.0214592274678114</v>
      </c>
      <c r="O864" s="170">
        <f t="shared" si="380"/>
        <v>863</v>
      </c>
      <c r="P864" s="170">
        <f t="shared" si="381"/>
        <v>865</v>
      </c>
      <c r="Q864" s="169"/>
      <c r="R864" s="149">
        <f t="shared" si="386"/>
        <v>0.45030800793774883</v>
      </c>
      <c r="S864" s="173">
        <f t="shared" si="387"/>
        <v>0.88783206227920575</v>
      </c>
      <c r="T864" s="149">
        <v>0</v>
      </c>
      <c r="U864" s="97"/>
      <c r="V864" s="149">
        <f>1/PI()*ATAN('Exhibit4_Impact-Test'!$Y$25*S_RDY_SP)+'Exhibit4_Impact-Test'!$Y$26</f>
        <v>0.73337059213641487</v>
      </c>
      <c r="W864" s="172">
        <f t="shared" si="388"/>
        <v>0.73709424405536295</v>
      </c>
      <c r="X864" s="149">
        <f>1/PI()*ATAN('Exhibit4_Impact-Test'!$Y$25*S_RS_SP)+'Exhibit4_Impact-Test'!$Y$26</f>
        <v>0.83673951225408194</v>
      </c>
      <c r="Y864" s="172">
        <f t="shared" si="389"/>
        <v>0.83933581212843145</v>
      </c>
      <c r="Z864" s="149">
        <f>1/PI()*ATAN('Exhibit4_Impact-Test'!$Y$25*S_5050_SP)+'Exhibit4_Impact-Test'!$Y$26</f>
        <v>0.5</v>
      </c>
      <c r="AA864" s="149">
        <f t="shared" si="390"/>
        <v>0.50478202558552954</v>
      </c>
      <c r="AB864" s="195">
        <f>VLOOKUP(_xlfn.NUMBERVALUE(LEFT(A864,4)),Transactioncosts!$C:$G,5,FALSE)</f>
        <v>90.199999999999989</v>
      </c>
      <c r="AC864" s="174"/>
      <c r="AD864" s="175">
        <f t="shared" si="391"/>
        <v>1.0162990208278011</v>
      </c>
      <c r="AE864" s="149">
        <f t="shared" si="392"/>
        <v>1.0182995690502792</v>
      </c>
      <c r="AF864" s="149">
        <f t="shared" si="393"/>
        <v>1.0117824879788007</v>
      </c>
      <c r="AG864" s="176">
        <f t="shared" si="394"/>
        <v>1.016222719132666</v>
      </c>
      <c r="AH864" s="149">
        <f t="shared" si="395"/>
        <v>1.0180095353419565</v>
      </c>
      <c r="AI864" s="149">
        <f t="shared" si="396"/>
        <v>1.0117393541080191</v>
      </c>
      <c r="AJ864" s="97"/>
      <c r="AK864" s="171">
        <f t="shared" si="397"/>
        <v>1.6167617693443791E-2</v>
      </c>
      <c r="AL864" s="149">
        <f t="shared" si="398"/>
        <v>1.8134146990325072E-2</v>
      </c>
      <c r="AM864" s="149">
        <f t="shared" si="399"/>
        <v>1.1713614936631386E-2</v>
      </c>
      <c r="AN864" s="149">
        <f t="shared" si="404"/>
        <v>3.9033124559990973</v>
      </c>
      <c r="AO864" s="149">
        <f t="shared" si="404"/>
        <v>12.664018205350882</v>
      </c>
      <c r="AP864" s="149">
        <f t="shared" si="404"/>
        <v>3.7099313493534654</v>
      </c>
      <c r="AQ864" s="97"/>
      <c r="AR864" s="171">
        <f t="shared" si="400"/>
        <v>1.6092536877656414E-2</v>
      </c>
      <c r="AS864" s="149">
        <f t="shared" si="401"/>
        <v>1.7849284825088588E-2</v>
      </c>
      <c r="AT864" s="149">
        <f t="shared" si="402"/>
        <v>1.1670982462999536E-2</v>
      </c>
      <c r="AU864" s="175">
        <f t="shared" si="405"/>
        <v>3.8032842247533796</v>
      </c>
      <c r="AV864" s="149">
        <f t="shared" si="406"/>
        <v>10.919500616983104</v>
      </c>
      <c r="AW864" s="149">
        <f t="shared" si="407"/>
        <v>3.6571421925387448</v>
      </c>
    </row>
    <row r="865" spans="1:49" ht="15" x14ac:dyDescent="0.25">
      <c r="A865" s="130">
        <v>1942.12</v>
      </c>
      <c r="B865" s="138"/>
      <c r="C865" s="166">
        <f>raw_Data!B871</f>
        <v>9.52</v>
      </c>
      <c r="D865" s="167">
        <f>raw_Data!J871</f>
        <v>4.9166666666666664E-2</v>
      </c>
      <c r="E865" s="167">
        <f>raw_Data!L871</f>
        <v>2.0347134197618022E-3</v>
      </c>
      <c r="F865" s="168">
        <f t="shared" si="382"/>
        <v>9.4700000000000006</v>
      </c>
      <c r="G865" s="167">
        <f>raw_Data!K871</f>
        <v>5.1918338613164373E-3</v>
      </c>
      <c r="H865" s="167">
        <f t="shared" si="383"/>
        <v>5.2798310454065245E-3</v>
      </c>
      <c r="I865" s="165"/>
      <c r="J865" s="167">
        <f t="shared" si="384"/>
        <v>1.0000717108278765</v>
      </c>
      <c r="K865" s="167">
        <f t="shared" si="403"/>
        <v>2.1064242476382944E-3</v>
      </c>
      <c r="L865" s="93"/>
      <c r="M865" s="171">
        <f t="shared" si="379"/>
        <v>1.0021064242476383</v>
      </c>
      <c r="N865" s="172">
        <f t="shared" si="385"/>
        <v>1.0104716649067229</v>
      </c>
      <c r="O865" s="170">
        <f t="shared" si="380"/>
        <v>864</v>
      </c>
      <c r="P865" s="170">
        <f t="shared" si="381"/>
        <v>866</v>
      </c>
      <c r="Q865" s="169"/>
      <c r="R865" s="149">
        <f t="shared" si="386"/>
        <v>0.43701316590528655</v>
      </c>
      <c r="S865" s="173">
        <f t="shared" si="387"/>
        <v>0.72189338688963334</v>
      </c>
      <c r="T865" s="149">
        <v>0</v>
      </c>
      <c r="U865" s="97"/>
      <c r="V865" s="149">
        <f>1/PI()*ATAN('Exhibit4_Impact-Test'!$Y$25*S_RDY_SP)+'Exhibit4_Impact-Test'!$Y$26</f>
        <v>0.7286350760802921</v>
      </c>
      <c r="W865" s="172">
        <f t="shared" si="388"/>
        <v>0.73027564631808195</v>
      </c>
      <c r="X865" s="149">
        <f>1/PI()*ATAN('Exhibit4_Impact-Test'!$Y$25*S_RS_SP)+'Exhibit4_Impact-Test'!$Y$26</f>
        <v>0.80718129901062485</v>
      </c>
      <c r="Y865" s="172">
        <f t="shared" si="389"/>
        <v>0.80847182972349674</v>
      </c>
      <c r="Z865" s="149">
        <f>1/PI()*ATAN('Exhibit4_Impact-Test'!$Y$25*S_5050_SP)+'Exhibit4_Impact-Test'!$Y$26</f>
        <v>0.5</v>
      </c>
      <c r="AA865" s="149">
        <f t="shared" si="390"/>
        <v>0.50207824002063928</v>
      </c>
      <c r="AB865" s="195">
        <f>VLOOKUP(_xlfn.NUMBERVALUE(LEFT(A865,4)),Transactioncosts!$C:$G,5,FALSE)</f>
        <v>90.199999999999989</v>
      </c>
      <c r="AC865" s="174"/>
      <c r="AD865" s="175">
        <f t="shared" si="391"/>
        <v>1.0082016320117004</v>
      </c>
      <c r="AE865" s="149">
        <f t="shared" si="392"/>
        <v>1.0088586900693746</v>
      </c>
      <c r="AF865" s="149">
        <f t="shared" si="393"/>
        <v>1.0062890445771806</v>
      </c>
      <c r="AG865" s="176">
        <f t="shared" si="394"/>
        <v>1.0081794344083921</v>
      </c>
      <c r="AH865" s="149">
        <f t="shared" si="395"/>
        <v>1.0085010728891759</v>
      </c>
      <c r="AI865" s="149">
        <f t="shared" si="396"/>
        <v>1.0062702988521945</v>
      </c>
      <c r="AJ865" s="97"/>
      <c r="AK865" s="171">
        <f t="shared" si="397"/>
        <v>8.1681814031316965E-3</v>
      </c>
      <c r="AL865" s="149">
        <f t="shared" si="398"/>
        <v>8.819682078368897E-3</v>
      </c>
      <c r="AM865" s="149">
        <f t="shared" si="399"/>
        <v>6.269351062134311E-3</v>
      </c>
      <c r="AN865" s="149">
        <f t="shared" si="404"/>
        <v>3.9114806374022288</v>
      </c>
      <c r="AO865" s="149">
        <f t="shared" si="404"/>
        <v>12.672837887429251</v>
      </c>
      <c r="AP865" s="149">
        <f t="shared" si="404"/>
        <v>3.7162007004155995</v>
      </c>
      <c r="AQ865" s="97"/>
      <c r="AR865" s="171">
        <f t="shared" si="400"/>
        <v>8.1461641330046203E-3</v>
      </c>
      <c r="AS865" s="149">
        <f t="shared" si="401"/>
        <v>8.4651422580443378E-3</v>
      </c>
      <c r="AT865" s="149">
        <f t="shared" si="402"/>
        <v>6.2507223195356872E-3</v>
      </c>
      <c r="AU865" s="175">
        <f t="shared" si="405"/>
        <v>3.8114303888863841</v>
      </c>
      <c r="AV865" s="149">
        <f t="shared" si="406"/>
        <v>10.927965759241149</v>
      </c>
      <c r="AW865" s="149">
        <f t="shared" si="407"/>
        <v>3.6633929148582807</v>
      </c>
    </row>
    <row r="866" spans="1:49" ht="15" x14ac:dyDescent="0.25">
      <c r="A866" s="130">
        <v>1943.01</v>
      </c>
      <c r="B866" s="138"/>
      <c r="C866" s="166">
        <f>raw_Data!B872</f>
        <v>10.09</v>
      </c>
      <c r="D866" s="167">
        <f>raw_Data!J872</f>
        <v>4.9166666666666664E-2</v>
      </c>
      <c r="E866" s="167">
        <f>raw_Data!L872</f>
        <v>2.0353925068166134E-3</v>
      </c>
      <c r="F866" s="168">
        <f t="shared" si="382"/>
        <v>9.52</v>
      </c>
      <c r="G866" s="167">
        <f>raw_Data!K872</f>
        <v>5.1645658263305321E-3</v>
      </c>
      <c r="H866" s="167">
        <f t="shared" si="383"/>
        <v>5.9873949579831942E-2</v>
      </c>
      <c r="I866" s="165"/>
      <c r="J866" s="167">
        <f t="shared" si="384"/>
        <v>1.0000717074938199</v>
      </c>
      <c r="K866" s="167">
        <f t="shared" si="403"/>
        <v>2.1071000006365193E-3</v>
      </c>
      <c r="L866" s="93"/>
      <c r="M866" s="171">
        <f t="shared" si="379"/>
        <v>1.0021071000006365</v>
      </c>
      <c r="N866" s="172">
        <f t="shared" si="385"/>
        <v>1.0650385154061626</v>
      </c>
      <c r="O866" s="170">
        <f t="shared" si="380"/>
        <v>865</v>
      </c>
      <c r="P866" s="170">
        <f t="shared" si="381"/>
        <v>867</v>
      </c>
      <c r="Q866" s="169"/>
      <c r="R866" s="149">
        <f t="shared" si="386"/>
        <v>0.43474524318077662</v>
      </c>
      <c r="S866" s="173">
        <f t="shared" si="387"/>
        <v>0.96713362361298039</v>
      </c>
      <c r="T866" s="149">
        <v>0</v>
      </c>
      <c r="U866" s="97"/>
      <c r="V866" s="149">
        <f>1/PI()*ATAN('Exhibit4_Impact-Test'!$Y$25*S_RDY_SP)+'Exhibit4_Impact-Test'!$Y$26</f>
        <v>0.72781471468744574</v>
      </c>
      <c r="W866" s="172">
        <f t="shared" si="388"/>
        <v>0.73971148817166854</v>
      </c>
      <c r="X866" s="149">
        <f>1/PI()*ATAN('Exhibit4_Impact-Test'!$Y$25*S_RS_SP)+'Exhibit4_Impact-Test'!$Y$26</f>
        <v>0.84811896721781665</v>
      </c>
      <c r="Y866" s="172">
        <f t="shared" si="389"/>
        <v>0.85579925746865804</v>
      </c>
      <c r="Z866" s="149">
        <f>1/PI()*ATAN('Exhibit4_Impact-Test'!$Y$25*S_5050_SP)+'Exhibit4_Impact-Test'!$Y$26</f>
        <v>0.5</v>
      </c>
      <c r="AA866" s="149">
        <f t="shared" si="390"/>
        <v>0.51522181479052243</v>
      </c>
      <c r="AB866" s="195">
        <f>VLOOKUP(_xlfn.NUMBERVALUE(LEFT(A866,4)),Transactioncosts!$C:$G,5,FALSE)</f>
        <v>89.799999999999983</v>
      </c>
      <c r="AC866" s="174"/>
      <c r="AD866" s="175">
        <f t="shared" si="391"/>
        <v>1.0479095101488864</v>
      </c>
      <c r="AE866" s="149">
        <f t="shared" si="392"/>
        <v>1.0554804270399267</v>
      </c>
      <c r="AF866" s="149">
        <f t="shared" si="393"/>
        <v>1.0335728077033997</v>
      </c>
      <c r="AG866" s="176">
        <f t="shared" si="394"/>
        <v>1.047722615876461</v>
      </c>
      <c r="AH866" s="149">
        <f t="shared" si="395"/>
        <v>1.0554111814782241</v>
      </c>
      <c r="AI866" s="149">
        <f t="shared" si="396"/>
        <v>1.0334361158065808</v>
      </c>
      <c r="AJ866" s="97"/>
      <c r="AK866" s="171">
        <f t="shared" si="397"/>
        <v>4.6797236893102216E-2</v>
      </c>
      <c r="AL866" s="149">
        <f t="shared" si="398"/>
        <v>5.3996044354031852E-2</v>
      </c>
      <c r="AM866" s="149">
        <f t="shared" si="399"/>
        <v>3.3021545363635857E-2</v>
      </c>
      <c r="AN866" s="149">
        <f t="shared" si="404"/>
        <v>3.9582778742953311</v>
      </c>
      <c r="AO866" s="149">
        <f t="shared" si="404"/>
        <v>12.726833931783283</v>
      </c>
      <c r="AP866" s="149">
        <f t="shared" si="404"/>
        <v>3.7492222457792352</v>
      </c>
      <c r="AQ866" s="97"/>
      <c r="AR866" s="171">
        <f t="shared" si="400"/>
        <v>4.6618871357853982E-2</v>
      </c>
      <c r="AS866" s="149">
        <f t="shared" si="401"/>
        <v>5.3930436473979618E-2</v>
      </c>
      <c r="AT866" s="149">
        <f t="shared" si="402"/>
        <v>3.2889284786080136E-2</v>
      </c>
      <c r="AU866" s="175">
        <f t="shared" si="405"/>
        <v>3.858049260244238</v>
      </c>
      <c r="AV866" s="149">
        <f t="shared" si="406"/>
        <v>10.981896195715128</v>
      </c>
      <c r="AW866" s="149">
        <f t="shared" si="407"/>
        <v>3.6962821996443607</v>
      </c>
    </row>
    <row r="867" spans="1:49" ht="15" x14ac:dyDescent="0.25">
      <c r="A867" s="130">
        <v>1943.02</v>
      </c>
      <c r="B867" s="138"/>
      <c r="C867" s="166">
        <f>raw_Data!B873</f>
        <v>10.69</v>
      </c>
      <c r="D867" s="167">
        <f>raw_Data!J873</f>
        <v>4.9166666666666664E-2</v>
      </c>
      <c r="E867" s="167">
        <f>raw_Data!L873</f>
        <v>2.0360715888092518E-3</v>
      </c>
      <c r="F867" s="168">
        <f t="shared" si="382"/>
        <v>10.09</v>
      </c>
      <c r="G867" s="167">
        <f>raw_Data!K873</f>
        <v>4.8728113643871822E-3</v>
      </c>
      <c r="H867" s="167">
        <f t="shared" si="383"/>
        <v>5.9464816650148578E-2</v>
      </c>
      <c r="I867" s="165"/>
      <c r="J867" s="167">
        <f t="shared" si="384"/>
        <v>1.0000717041600227</v>
      </c>
      <c r="K867" s="167">
        <f t="shared" si="403"/>
        <v>2.1077757488319193E-3</v>
      </c>
      <c r="L867" s="93"/>
      <c r="M867" s="171">
        <f t="shared" si="379"/>
        <v>1.0021077757488319</v>
      </c>
      <c r="N867" s="172">
        <f t="shared" si="385"/>
        <v>1.0643376280145358</v>
      </c>
      <c r="O867" s="170">
        <f t="shared" si="380"/>
        <v>866</v>
      </c>
      <c r="P867" s="170">
        <f t="shared" si="381"/>
        <v>868</v>
      </c>
      <c r="Q867" s="169"/>
      <c r="R867" s="149">
        <f t="shared" si="386"/>
        <v>0.41073177782116205</v>
      </c>
      <c r="S867" s="173">
        <f t="shared" si="387"/>
        <v>0.9669042994370679</v>
      </c>
      <c r="T867" s="149">
        <v>0</v>
      </c>
      <c r="U867" s="97"/>
      <c r="V867" s="149">
        <f>1/PI()*ATAN('Exhibit4_Impact-Test'!$Y$25*S_RDY_SP)+'Exhibit4_Impact-Test'!$Y$26</f>
        <v>0.71889920839154109</v>
      </c>
      <c r="W867" s="172">
        <f t="shared" si="388"/>
        <v>0.73091207231073319</v>
      </c>
      <c r="X867" s="149">
        <f>1/PI()*ATAN('Exhibit4_Impact-Test'!$Y$25*S_RS_SP)+'Exhibit4_Impact-Test'!$Y$26</f>
        <v>0.84808817041936591</v>
      </c>
      <c r="Y867" s="172">
        <f t="shared" si="389"/>
        <v>0.85568839790516971</v>
      </c>
      <c r="Z867" s="149">
        <f>1/PI()*ATAN('Exhibit4_Impact-Test'!$Y$25*S_5050_SP)+'Exhibit4_Impact-Test'!$Y$26</f>
        <v>0.5</v>
      </c>
      <c r="AA867" s="149">
        <f t="shared" si="390"/>
        <v>0.51505722148583566</v>
      </c>
      <c r="AB867" s="195">
        <f>VLOOKUP(_xlfn.NUMBERVALUE(LEFT(A867,4)),Transactioncosts!$C:$G,5,FALSE)</f>
        <v>89.799999999999983</v>
      </c>
      <c r="AC867" s="174"/>
      <c r="AD867" s="175">
        <f t="shared" si="391"/>
        <v>1.0468447672809691</v>
      </c>
      <c r="AE867" s="149">
        <f t="shared" si="392"/>
        <v>1.0548841773023201</v>
      </c>
      <c r="AF867" s="149">
        <f t="shared" si="393"/>
        <v>1.0332227018816837</v>
      </c>
      <c r="AG867" s="176">
        <f t="shared" si="394"/>
        <v>1.0466514690466528</v>
      </c>
      <c r="AH867" s="149">
        <f t="shared" si="395"/>
        <v>1.0547900576085179</v>
      </c>
      <c r="AI867" s="149">
        <f t="shared" si="396"/>
        <v>1.033087488032741</v>
      </c>
      <c r="AJ867" s="97"/>
      <c r="AK867" s="171">
        <f t="shared" si="397"/>
        <v>4.5780656599093708E-2</v>
      </c>
      <c r="AL867" s="149">
        <f t="shared" si="398"/>
        <v>5.3430976353701379E-2</v>
      </c>
      <c r="AM867" s="149">
        <f t="shared" si="399"/>
        <v>3.2682754396226664E-2</v>
      </c>
      <c r="AN867" s="149">
        <f t="shared" si="404"/>
        <v>4.004058530894425</v>
      </c>
      <c r="AO867" s="149">
        <f t="shared" si="404"/>
        <v>12.780264908136983</v>
      </c>
      <c r="AP867" s="149">
        <f t="shared" si="404"/>
        <v>3.7819050001754619</v>
      </c>
      <c r="AQ867" s="97"/>
      <c r="AR867" s="171">
        <f t="shared" si="400"/>
        <v>4.5595991127514328E-2</v>
      </c>
      <c r="AS867" s="149">
        <f t="shared" si="401"/>
        <v>5.3341749597923455E-2</v>
      </c>
      <c r="AT867" s="149">
        <f t="shared" si="402"/>
        <v>3.2551879709748571E-2</v>
      </c>
      <c r="AU867" s="175">
        <f t="shared" si="405"/>
        <v>3.9036452513717523</v>
      </c>
      <c r="AV867" s="149">
        <f t="shared" si="406"/>
        <v>11.035237945313051</v>
      </c>
      <c r="AW867" s="149">
        <f t="shared" si="407"/>
        <v>3.728834079354109</v>
      </c>
    </row>
    <row r="868" spans="1:49" ht="15" x14ac:dyDescent="0.25">
      <c r="A868" s="130">
        <v>1943.03</v>
      </c>
      <c r="B868" s="138"/>
      <c r="C868" s="166">
        <f>raw_Data!B874</f>
        <v>11.07</v>
      </c>
      <c r="D868" s="167">
        <f>raw_Data!J874</f>
        <v>4.9166666666666664E-2</v>
      </c>
      <c r="E868" s="167">
        <f>raw_Data!L874</f>
        <v>2.0367506657394951E-3</v>
      </c>
      <c r="F868" s="168">
        <f t="shared" si="382"/>
        <v>10.69</v>
      </c>
      <c r="G868" s="167">
        <f>raw_Data!K874</f>
        <v>4.5993140006236359E-3</v>
      </c>
      <c r="H868" s="167">
        <f t="shared" si="383"/>
        <v>3.5547240411599734E-2</v>
      </c>
      <c r="I868" s="165"/>
      <c r="J868" s="167">
        <f t="shared" si="384"/>
        <v>1.0000717008264144</v>
      </c>
      <c r="K868" s="167">
        <f t="shared" si="403"/>
        <v>2.1084514921538844E-3</v>
      </c>
      <c r="L868" s="93"/>
      <c r="M868" s="171">
        <f t="shared" si="379"/>
        <v>1.0021084514921539</v>
      </c>
      <c r="N868" s="172">
        <f t="shared" si="385"/>
        <v>1.0401465544122233</v>
      </c>
      <c r="O868" s="170">
        <f t="shared" si="380"/>
        <v>867</v>
      </c>
      <c r="P868" s="170">
        <f t="shared" si="381"/>
        <v>869</v>
      </c>
      <c r="Q868" s="169"/>
      <c r="R868" s="149">
        <f t="shared" si="386"/>
        <v>0.38629893881320904</v>
      </c>
      <c r="S868" s="173">
        <f t="shared" si="387"/>
        <v>0.94582511544519821</v>
      </c>
      <c r="T868" s="149">
        <v>0</v>
      </c>
      <c r="U868" s="97"/>
      <c r="V868" s="149">
        <f>1/PI()*ATAN('Exhibit4_Impact-Test'!$Y$25*S_RDY_SP)+'Exhibit4_Impact-Test'!$Y$26</f>
        <v>0.70938665646260168</v>
      </c>
      <c r="W868" s="172">
        <f t="shared" si="388"/>
        <v>0.71700679978606707</v>
      </c>
      <c r="X868" s="149">
        <f>1/PI()*ATAN('Exhibit4_Impact-Test'!$Y$25*S_RS_SP)+'Exhibit4_Impact-Test'!$Y$26</f>
        <v>0.8452073629606095</v>
      </c>
      <c r="Y868" s="172">
        <f t="shared" si="389"/>
        <v>0.85001911573979405</v>
      </c>
      <c r="Z868" s="149">
        <f>1/PI()*ATAN('Exhibit4_Impact-Test'!$Y$25*S_5050_SP)+'Exhibit4_Impact-Test'!$Y$26</f>
        <v>0.5</v>
      </c>
      <c r="AA868" s="149">
        <f t="shared" si="390"/>
        <v>0.50931277015115572</v>
      </c>
      <c r="AB868" s="195">
        <f>VLOOKUP(_xlfn.NUMBERVALUE(LEFT(A868,4)),Transactioncosts!$C:$G,5,FALSE)</f>
        <v>89.799999999999983</v>
      </c>
      <c r="AC868" s="174"/>
      <c r="AD868" s="175">
        <f t="shared" si="391"/>
        <v>1.0290921741408021</v>
      </c>
      <c r="AE868" s="149">
        <f t="shared" si="392"/>
        <v>1.0342585361532499</v>
      </c>
      <c r="AF868" s="149">
        <f t="shared" si="393"/>
        <v>1.0211275029521887</v>
      </c>
      <c r="AG868" s="176">
        <f t="shared" si="394"/>
        <v>1.0289688861903286</v>
      </c>
      <c r="AH868" s="149">
        <f t="shared" si="395"/>
        <v>1.0342112419179861</v>
      </c>
      <c r="AI868" s="149">
        <f t="shared" si="396"/>
        <v>1.0210438742762313</v>
      </c>
      <c r="AJ868" s="97"/>
      <c r="AK868" s="171">
        <f t="shared" si="397"/>
        <v>2.8677029264676066E-2</v>
      </c>
      <c r="AL868" s="149">
        <f t="shared" si="398"/>
        <v>3.3684779797163542E-2</v>
      </c>
      <c r="AM868" s="149">
        <f t="shared" si="399"/>
        <v>2.0907411848089336E-2</v>
      </c>
      <c r="AN868" s="149">
        <f t="shared" si="404"/>
        <v>4.0327355601591011</v>
      </c>
      <c r="AO868" s="149">
        <f t="shared" si="404"/>
        <v>12.813949687934146</v>
      </c>
      <c r="AP868" s="149">
        <f t="shared" si="404"/>
        <v>3.8028124120235511</v>
      </c>
      <c r="AQ868" s="97"/>
      <c r="AR868" s="171">
        <f t="shared" si="400"/>
        <v>2.8557219456310904E-2</v>
      </c>
      <c r="AS868" s="149">
        <f t="shared" si="401"/>
        <v>3.3639051079467526E-2</v>
      </c>
      <c r="AT868" s="149">
        <f t="shared" si="402"/>
        <v>2.0825510126288107E-2</v>
      </c>
      <c r="AU868" s="175">
        <f t="shared" si="405"/>
        <v>3.9322024708280634</v>
      </c>
      <c r="AV868" s="149">
        <f t="shared" si="406"/>
        <v>11.068876996392518</v>
      </c>
      <c r="AW868" s="149">
        <f t="shared" si="407"/>
        <v>3.7496595894803972</v>
      </c>
    </row>
    <row r="869" spans="1:49" ht="15" x14ac:dyDescent="0.25">
      <c r="A869" s="130">
        <v>1943.04</v>
      </c>
      <c r="B869" s="138"/>
      <c r="C869" s="166">
        <f>raw_Data!B875</f>
        <v>11.44</v>
      </c>
      <c r="D869" s="167">
        <f>raw_Data!J875</f>
        <v>4.9166666666666664E-2</v>
      </c>
      <c r="E869" s="167">
        <f>raw_Data!L875</f>
        <v>2.0374297376073436E-3</v>
      </c>
      <c r="F869" s="168">
        <f t="shared" si="382"/>
        <v>11.07</v>
      </c>
      <c r="G869" s="167">
        <f>raw_Data!K875</f>
        <v>4.4414333032219205E-3</v>
      </c>
      <c r="H869" s="167">
        <f t="shared" si="383"/>
        <v>3.342366757000903E-2</v>
      </c>
      <c r="I869" s="165"/>
      <c r="J869" s="167">
        <f t="shared" si="384"/>
        <v>1.0000716974930188</v>
      </c>
      <c r="K869" s="167">
        <f t="shared" si="403"/>
        <v>2.1091272306261732E-3</v>
      </c>
      <c r="L869" s="93"/>
      <c r="M869" s="171">
        <f t="shared" si="379"/>
        <v>1.0021091272306262</v>
      </c>
      <c r="N869" s="172">
        <f t="shared" si="385"/>
        <v>1.0378651008732309</v>
      </c>
      <c r="O869" s="170">
        <f t="shared" si="380"/>
        <v>868</v>
      </c>
      <c r="P869" s="170">
        <f t="shared" si="381"/>
        <v>870</v>
      </c>
      <c r="Q869" s="169"/>
      <c r="R869" s="149">
        <f t="shared" si="386"/>
        <v>0.37119702821097017</v>
      </c>
      <c r="S869" s="173">
        <f t="shared" si="387"/>
        <v>0.94256270041151979</v>
      </c>
      <c r="T869" s="149">
        <v>0</v>
      </c>
      <c r="U869" s="97"/>
      <c r="V869" s="149">
        <f>1/PI()*ATAN('Exhibit4_Impact-Test'!$Y$25*S_RDY_SP)+'Exhibit4_Impact-Test'!$Y$26</f>
        <v>0.70327762935472093</v>
      </c>
      <c r="W869" s="172">
        <f t="shared" si="388"/>
        <v>0.71054115083111391</v>
      </c>
      <c r="X869" s="149">
        <f>1/PI()*ATAN('Exhibit4_Impact-Test'!$Y$25*S_RS_SP)+'Exhibit4_Impact-Test'!$Y$26</f>
        <v>0.84475249711353795</v>
      </c>
      <c r="Y869" s="172">
        <f t="shared" si="389"/>
        <v>0.84929495455700565</v>
      </c>
      <c r="Z869" s="149">
        <f>1/PI()*ATAN('Exhibit4_Impact-Test'!$Y$25*S_5050_SP)+'Exhibit4_Impact-Test'!$Y$26</f>
        <v>0.5</v>
      </c>
      <c r="AA869" s="149">
        <f t="shared" si="390"/>
        <v>0.50876382974598644</v>
      </c>
      <c r="AB869" s="195">
        <f>VLOOKUP(_xlfn.NUMBERVALUE(LEFT(A869,4)),Transactioncosts!$C:$G,5,FALSE)</f>
        <v>89.799999999999983</v>
      </c>
      <c r="AC869" s="174"/>
      <c r="AD869" s="175">
        <f t="shared" si="391"/>
        <v>1.0272555036092672</v>
      </c>
      <c r="AE869" s="149">
        <f t="shared" si="392"/>
        <v>1.0323140752519424</v>
      </c>
      <c r="AF869" s="149">
        <f t="shared" si="393"/>
        <v>1.0199871140519285</v>
      </c>
      <c r="AG869" s="176">
        <f t="shared" si="394"/>
        <v>1.027136451733762</v>
      </c>
      <c r="AH869" s="149">
        <f t="shared" si="395"/>
        <v>1.0322834991520218</v>
      </c>
      <c r="AI869" s="149">
        <f t="shared" si="396"/>
        <v>1.0199084148608095</v>
      </c>
      <c r="AJ869" s="97"/>
      <c r="AK869" s="171">
        <f t="shared" si="397"/>
        <v>2.6890686381308246E-2</v>
      </c>
      <c r="AL869" s="149">
        <f t="shared" si="398"/>
        <v>3.1802957242857234E-2</v>
      </c>
      <c r="AM869" s="149">
        <f t="shared" si="399"/>
        <v>1.9789993933956133E-2</v>
      </c>
      <c r="AN869" s="149">
        <f t="shared" si="404"/>
        <v>4.0596262465404092</v>
      </c>
      <c r="AO869" s="149">
        <f t="shared" si="404"/>
        <v>12.845752645177003</v>
      </c>
      <c r="AP869" s="149">
        <f t="shared" si="404"/>
        <v>3.8226024059575074</v>
      </c>
      <c r="AQ869" s="97"/>
      <c r="AR869" s="171">
        <f t="shared" si="400"/>
        <v>2.6774786515823625E-2</v>
      </c>
      <c r="AS869" s="149">
        <f t="shared" si="401"/>
        <v>3.1773337814546422E-2</v>
      </c>
      <c r="AT869" s="149">
        <f t="shared" si="402"/>
        <v>1.971283391272699E-2</v>
      </c>
      <c r="AU869" s="175">
        <f t="shared" si="405"/>
        <v>3.9589772573438871</v>
      </c>
      <c r="AV869" s="149">
        <f t="shared" si="406"/>
        <v>11.100650334207065</v>
      </c>
      <c r="AW869" s="149">
        <f t="shared" si="407"/>
        <v>3.7693724233931243</v>
      </c>
    </row>
    <row r="870" spans="1:49" ht="15" x14ac:dyDescent="0.25">
      <c r="A870" s="130">
        <v>1943.05</v>
      </c>
      <c r="B870" s="138"/>
      <c r="C870" s="166">
        <f>raw_Data!B876</f>
        <v>11.89</v>
      </c>
      <c r="D870" s="167">
        <f>raw_Data!J876</f>
        <v>4.9166666666666664E-2</v>
      </c>
      <c r="E870" s="167">
        <f>raw_Data!L876</f>
        <v>2.0381088044132412E-3</v>
      </c>
      <c r="F870" s="168">
        <f t="shared" si="382"/>
        <v>11.44</v>
      </c>
      <c r="G870" s="167">
        <f>raw_Data!K876</f>
        <v>4.297785547785548E-3</v>
      </c>
      <c r="H870" s="167">
        <f t="shared" si="383"/>
        <v>3.9335664335664378E-2</v>
      </c>
      <c r="I870" s="165"/>
      <c r="J870" s="167">
        <f t="shared" si="384"/>
        <v>1.0000716941598826</v>
      </c>
      <c r="K870" s="167">
        <f t="shared" si="403"/>
        <v>2.1098029642958593E-3</v>
      </c>
      <c r="L870" s="93"/>
      <c r="M870" s="171">
        <f t="shared" si="379"/>
        <v>1.0021098029642959</v>
      </c>
      <c r="N870" s="172">
        <f t="shared" si="385"/>
        <v>1.0436334498834499</v>
      </c>
      <c r="O870" s="170">
        <f t="shared" si="380"/>
        <v>869</v>
      </c>
      <c r="P870" s="170">
        <f t="shared" si="381"/>
        <v>871</v>
      </c>
      <c r="Q870" s="169"/>
      <c r="R870" s="149">
        <f t="shared" si="386"/>
        <v>0.35679226488007559</v>
      </c>
      <c r="S870" s="173">
        <f t="shared" si="387"/>
        <v>0.95075471672485845</v>
      </c>
      <c r="T870" s="149">
        <v>0</v>
      </c>
      <c r="U870" s="97"/>
      <c r="V870" s="149">
        <f>1/PI()*ATAN('Exhibit4_Impact-Test'!$Y$25*S_RDY_SP)+'Exhibit4_Impact-Test'!$Y$26</f>
        <v>0.69728370367018955</v>
      </c>
      <c r="W870" s="172">
        <f t="shared" si="388"/>
        <v>0.70578441690220839</v>
      </c>
      <c r="X870" s="149">
        <f>1/PI()*ATAN('Exhibit4_Impact-Test'!$Y$25*S_RS_SP)+'Exhibit4_Impact-Test'!$Y$26</f>
        <v>0.84589004365269382</v>
      </c>
      <c r="Y870" s="172">
        <f t="shared" si="389"/>
        <v>0.85110875473762848</v>
      </c>
      <c r="Z870" s="149">
        <f>1/PI()*ATAN('Exhibit4_Impact-Test'!$Y$25*S_5050_SP)+'Exhibit4_Impact-Test'!$Y$26</f>
        <v>0.5</v>
      </c>
      <c r="AA870" s="149">
        <f t="shared" si="390"/>
        <v>0.51014879234267341</v>
      </c>
      <c r="AB870" s="195">
        <f>VLOOKUP(_xlfn.NUMBERVALUE(LEFT(A870,4)),Transactioncosts!$C:$G,5,FALSE)</f>
        <v>89.799999999999983</v>
      </c>
      <c r="AC870" s="174"/>
      <c r="AD870" s="175">
        <f t="shared" si="391"/>
        <v>1.0310635652779769</v>
      </c>
      <c r="AE870" s="149">
        <f t="shared" si="392"/>
        <v>1.0372342424693581</v>
      </c>
      <c r="AF870" s="149">
        <f t="shared" si="393"/>
        <v>1.0228716264238729</v>
      </c>
      <c r="AG870" s="176">
        <f t="shared" si="394"/>
        <v>1.0309214127031565</v>
      </c>
      <c r="AH870" s="149">
        <f t="shared" si="395"/>
        <v>1.0371171087636828</v>
      </c>
      <c r="AI870" s="149">
        <f t="shared" si="396"/>
        <v>1.0227804902686357</v>
      </c>
      <c r="AJ870" s="97"/>
      <c r="AK870" s="171">
        <f t="shared" si="397"/>
        <v>3.0590857138150251E-2</v>
      </c>
      <c r="AL870" s="149">
        <f t="shared" si="398"/>
        <v>3.6557788473467891E-2</v>
      </c>
      <c r="AM870" s="149">
        <f t="shared" si="399"/>
        <v>2.2613991728597883E-2</v>
      </c>
      <c r="AN870" s="149">
        <f t="shared" si="404"/>
        <v>4.0902171036785591</v>
      </c>
      <c r="AO870" s="149">
        <f t="shared" si="404"/>
        <v>12.882310433650471</v>
      </c>
      <c r="AP870" s="149">
        <f t="shared" si="404"/>
        <v>3.8452163976861051</v>
      </c>
      <c r="AQ870" s="97"/>
      <c r="AR870" s="171">
        <f t="shared" si="400"/>
        <v>3.0452977787365842E-2</v>
      </c>
      <c r="AS870" s="149">
        <f t="shared" si="401"/>
        <v>3.6444853212302793E-2</v>
      </c>
      <c r="AT870" s="149">
        <f t="shared" si="402"/>
        <v>2.2524889427621316E-2</v>
      </c>
      <c r="AU870" s="175">
        <f t="shared" si="405"/>
        <v>3.9894302351312527</v>
      </c>
      <c r="AV870" s="149">
        <f t="shared" si="406"/>
        <v>11.137095187419368</v>
      </c>
      <c r="AW870" s="149">
        <f t="shared" si="407"/>
        <v>3.7918973128207454</v>
      </c>
    </row>
    <row r="871" spans="1:49" ht="15" x14ac:dyDescent="0.25">
      <c r="A871" s="130">
        <v>1943.06</v>
      </c>
      <c r="B871" s="138"/>
      <c r="C871" s="166">
        <f>raw_Data!B877</f>
        <v>12.1</v>
      </c>
      <c r="D871" s="167">
        <f>raw_Data!J877</f>
        <v>4.9166666666666664E-2</v>
      </c>
      <c r="E871" s="167">
        <f>raw_Data!L877</f>
        <v>2.0387878661569658E-3</v>
      </c>
      <c r="F871" s="168">
        <f t="shared" si="382"/>
        <v>11.89</v>
      </c>
      <c r="G871" s="167">
        <f>raw_Data!K877</f>
        <v>4.1351275581721332E-3</v>
      </c>
      <c r="H871" s="167">
        <f t="shared" si="383"/>
        <v>1.766190075693852E-2</v>
      </c>
      <c r="I871" s="165"/>
      <c r="J871" s="167">
        <f t="shared" si="384"/>
        <v>1.0000716908269354</v>
      </c>
      <c r="K871" s="167">
        <f t="shared" si="403"/>
        <v>2.1104786930923325E-3</v>
      </c>
      <c r="L871" s="93"/>
      <c r="M871" s="171">
        <f t="shared" si="379"/>
        <v>1.0021104786930923</v>
      </c>
      <c r="N871" s="172">
        <f t="shared" si="385"/>
        <v>1.0217970283151105</v>
      </c>
      <c r="O871" s="170">
        <f t="shared" si="380"/>
        <v>870</v>
      </c>
      <c r="P871" s="170">
        <f t="shared" si="381"/>
        <v>872</v>
      </c>
      <c r="Q871" s="169"/>
      <c r="R871" s="149">
        <f t="shared" si="386"/>
        <v>0.33969519885362898</v>
      </c>
      <c r="S871" s="173">
        <f t="shared" si="387"/>
        <v>0.8965427504963408</v>
      </c>
      <c r="T871" s="149">
        <v>0</v>
      </c>
      <c r="U871" s="97"/>
      <c r="V871" s="149">
        <f>1/PI()*ATAN('Exhibit4_Impact-Test'!$Y$25*S_RDY_SP)+'Exhibit4_Impact-Test'!$Y$26</f>
        <v>0.68995450879302678</v>
      </c>
      <c r="W871" s="172">
        <f t="shared" si="388"/>
        <v>0.694100734064235</v>
      </c>
      <c r="X871" s="149">
        <f>1/PI()*ATAN('Exhibit4_Impact-Test'!$Y$25*S_RS_SP)+'Exhibit4_Impact-Test'!$Y$26</f>
        <v>0.83806491223481283</v>
      </c>
      <c r="Y871" s="172">
        <f t="shared" si="389"/>
        <v>0.84068780587224445</v>
      </c>
      <c r="Z871" s="149">
        <f>1/PI()*ATAN('Exhibit4_Impact-Test'!$Y$25*S_5050_SP)+'Exhibit4_Impact-Test'!$Y$26</f>
        <v>0.5</v>
      </c>
      <c r="AA871" s="149">
        <f t="shared" si="390"/>
        <v>0.5048635003214943</v>
      </c>
      <c r="AB871" s="195">
        <f>VLOOKUP(_xlfn.NUMBERVALUE(LEFT(A871,4)),Transactioncosts!$C:$G,5,FALSE)</f>
        <v>89.799999999999983</v>
      </c>
      <c r="AC871" s="174"/>
      <c r="AD871" s="175">
        <f t="shared" si="391"/>
        <v>1.0156933023673815</v>
      </c>
      <c r="AE871" s="149">
        <f t="shared" si="392"/>
        <v>1.0186090851742753</v>
      </c>
      <c r="AF871" s="149">
        <f t="shared" si="393"/>
        <v>1.0119537535041014</v>
      </c>
      <c r="AG871" s="176">
        <f t="shared" si="394"/>
        <v>1.0156347993517503</v>
      </c>
      <c r="AH871" s="149">
        <f t="shared" si="395"/>
        <v>1.0186038219355902</v>
      </c>
      <c r="AI871" s="149">
        <f t="shared" si="396"/>
        <v>1.0119100792712143</v>
      </c>
      <c r="AJ871" s="97"/>
      <c r="AK871" s="171">
        <f t="shared" si="397"/>
        <v>1.557143583640987E-2</v>
      </c>
      <c r="AL871" s="149">
        <f t="shared" si="398"/>
        <v>1.8438054704337091E-2</v>
      </c>
      <c r="AM871" s="149">
        <f t="shared" si="399"/>
        <v>1.1882871702606134E-2</v>
      </c>
      <c r="AN871" s="149">
        <f t="shared" si="404"/>
        <v>4.1057885395149691</v>
      </c>
      <c r="AO871" s="149">
        <f t="shared" si="404"/>
        <v>12.900748488354807</v>
      </c>
      <c r="AP871" s="149">
        <f t="shared" si="404"/>
        <v>3.8570992693887112</v>
      </c>
      <c r="AQ871" s="97"/>
      <c r="AR871" s="171">
        <f t="shared" si="400"/>
        <v>1.5513835081910461E-2</v>
      </c>
      <c r="AS871" s="149">
        <f t="shared" si="401"/>
        <v>1.8432887607008435E-2</v>
      </c>
      <c r="AT871" s="149">
        <f t="shared" si="402"/>
        <v>1.1839712442396438E-2</v>
      </c>
      <c r="AU871" s="175">
        <f t="shared" si="405"/>
        <v>4.0049440702131633</v>
      </c>
      <c r="AV871" s="149">
        <f t="shared" si="406"/>
        <v>11.155528075026377</v>
      </c>
      <c r="AW871" s="149">
        <f t="shared" si="407"/>
        <v>3.8037370252631417</v>
      </c>
    </row>
    <row r="872" spans="1:49" ht="15" x14ac:dyDescent="0.25">
      <c r="A872" s="130">
        <v>1943.07</v>
      </c>
      <c r="B872" s="138"/>
      <c r="C872" s="166">
        <f>raw_Data!B878</f>
        <v>12.35</v>
      </c>
      <c r="D872" s="167">
        <f>raw_Data!J878</f>
        <v>4.9444416666666664E-2</v>
      </c>
      <c r="E872" s="167">
        <f>raw_Data!L878</f>
        <v>2.0394669228385176E-3</v>
      </c>
      <c r="F872" s="168">
        <f t="shared" si="382"/>
        <v>12.1</v>
      </c>
      <c r="G872" s="167">
        <f>raw_Data!K878</f>
        <v>4.0863154269972449E-3</v>
      </c>
      <c r="H872" s="167">
        <f t="shared" si="383"/>
        <v>2.0661157024793431E-2</v>
      </c>
      <c r="I872" s="165"/>
      <c r="J872" s="167">
        <f t="shared" si="384"/>
        <v>1.0000716874942006</v>
      </c>
      <c r="K872" s="167">
        <f t="shared" si="403"/>
        <v>2.1111544170391294E-3</v>
      </c>
      <c r="L872" s="93"/>
      <c r="M872" s="171">
        <f t="shared" si="379"/>
        <v>1.0021111544170391</v>
      </c>
      <c r="N872" s="172">
        <f t="shared" si="385"/>
        <v>1.0247474724517907</v>
      </c>
      <c r="O872" s="170">
        <f t="shared" si="380"/>
        <v>871</v>
      </c>
      <c r="P872" s="170">
        <f t="shared" si="381"/>
        <v>873</v>
      </c>
      <c r="Q872" s="169"/>
      <c r="R872" s="149">
        <f t="shared" si="386"/>
        <v>0.33428457657664662</v>
      </c>
      <c r="S872" s="173">
        <f t="shared" si="387"/>
        <v>0.91018533851288097</v>
      </c>
      <c r="T872" s="149">
        <v>0</v>
      </c>
      <c r="U872" s="97"/>
      <c r="V872" s="149">
        <f>1/PI()*ATAN('Exhibit4_Impact-Test'!$Y$25*S_RDY_SP)+'Exhibit4_Impact-Test'!$Y$26</f>
        <v>0.68758592163314636</v>
      </c>
      <c r="W872" s="172">
        <f t="shared" si="388"/>
        <v>0.69236400816922972</v>
      </c>
      <c r="X872" s="149">
        <f>1/PI()*ATAN('Exhibit4_Impact-Test'!$Y$25*S_RS_SP)+'Exhibit4_Impact-Test'!$Y$26</f>
        <v>0.84010169911442878</v>
      </c>
      <c r="Y872" s="172">
        <f t="shared" si="389"/>
        <v>0.84307953890962251</v>
      </c>
      <c r="Z872" s="149">
        <f>1/PI()*ATAN('Exhibit4_Impact-Test'!$Y$25*S_5050_SP)+'Exhibit4_Impact-Test'!$Y$26</f>
        <v>0.5</v>
      </c>
      <c r="AA872" s="149">
        <f t="shared" si="390"/>
        <v>0.5055840890269</v>
      </c>
      <c r="AB872" s="195">
        <f>VLOOKUP(_xlfn.NUMBERVALUE(LEFT(A872,4)),Transactioncosts!$C:$G,5,FALSE)</f>
        <v>89.799999999999983</v>
      </c>
      <c r="AC872" s="174"/>
      <c r="AD872" s="175">
        <f t="shared" si="391"/>
        <v>1.0176755680153449</v>
      </c>
      <c r="AE872" s="149">
        <f t="shared" si="392"/>
        <v>1.0211279636597284</v>
      </c>
      <c r="AF872" s="149">
        <f t="shared" si="393"/>
        <v>1.0134293134344148</v>
      </c>
      <c r="AG872" s="176">
        <f t="shared" si="394"/>
        <v>1.0176057899307003</v>
      </c>
      <c r="AH872" s="149">
        <f t="shared" si="395"/>
        <v>1.0149292300974608</v>
      </c>
      <c r="AI872" s="149">
        <f t="shared" si="396"/>
        <v>1.0133791683149531</v>
      </c>
      <c r="AJ872" s="97"/>
      <c r="AK872" s="171">
        <f t="shared" si="397"/>
        <v>1.7521171867876276E-2</v>
      </c>
      <c r="AL872" s="149">
        <f t="shared" si="398"/>
        <v>2.0907863023319082E-2</v>
      </c>
      <c r="AM872" s="149">
        <f t="shared" si="399"/>
        <v>1.3339939469643987E-2</v>
      </c>
      <c r="AN872" s="149">
        <f t="shared" si="404"/>
        <v>4.1233097113828459</v>
      </c>
      <c r="AO872" s="149">
        <f t="shared" si="404"/>
        <v>12.921656351378127</v>
      </c>
      <c r="AP872" s="149">
        <f t="shared" si="404"/>
        <v>3.8704392088583552</v>
      </c>
      <c r="AQ872" s="97"/>
      <c r="AR872" s="171">
        <f t="shared" si="400"/>
        <v>1.7452603377923273E-2</v>
      </c>
      <c r="AS872" s="149">
        <f t="shared" si="401"/>
        <v>1.4818886021006143E-2</v>
      </c>
      <c r="AT872" s="149">
        <f t="shared" si="402"/>
        <v>1.3290457616845924E-2</v>
      </c>
      <c r="AU872" s="175">
        <f t="shared" si="405"/>
        <v>4.0223966735910865</v>
      </c>
      <c r="AV872" s="149">
        <f t="shared" si="406"/>
        <v>11.170346961047382</v>
      </c>
      <c r="AW872" s="149">
        <f t="shared" si="407"/>
        <v>3.8170274828799875</v>
      </c>
    </row>
    <row r="873" spans="1:49" ht="15" x14ac:dyDescent="0.25">
      <c r="A873" s="130">
        <v>1943.08</v>
      </c>
      <c r="B873" s="138"/>
      <c r="C873" s="166">
        <f>raw_Data!B879</f>
        <v>11.74</v>
      </c>
      <c r="D873" s="167">
        <f>raw_Data!J879</f>
        <v>4.9722249999999996E-2</v>
      </c>
      <c r="E873" s="167">
        <f>raw_Data!L879</f>
        <v>2.0401459744583406E-3</v>
      </c>
      <c r="F873" s="168">
        <f t="shared" si="382"/>
        <v>12.35</v>
      </c>
      <c r="G873" s="167">
        <f>raw_Data!K879</f>
        <v>4.0260931174089069E-3</v>
      </c>
      <c r="H873" s="167">
        <f t="shared" si="383"/>
        <v>-4.9392712550607287E-2</v>
      </c>
      <c r="I873" s="165"/>
      <c r="J873" s="167">
        <f t="shared" si="384"/>
        <v>1.0000716841617252</v>
      </c>
      <c r="K873" s="167">
        <f t="shared" si="403"/>
        <v>2.1118301361835456E-3</v>
      </c>
      <c r="L873" s="93"/>
      <c r="M873" s="171">
        <f t="shared" si="379"/>
        <v>1.0021118301361835</v>
      </c>
      <c r="N873" s="172">
        <f t="shared" si="385"/>
        <v>0.95463338056680169</v>
      </c>
      <c r="O873" s="170">
        <f t="shared" si="380"/>
        <v>872</v>
      </c>
      <c r="P873" s="170">
        <f t="shared" si="381"/>
        <v>874</v>
      </c>
      <c r="Q873" s="169"/>
      <c r="R873" s="149">
        <f t="shared" si="386"/>
        <v>0.32752560050322271</v>
      </c>
      <c r="S873" s="173">
        <f t="shared" si="387"/>
        <v>-0.96034648067186257</v>
      </c>
      <c r="T873" s="149">
        <v>0</v>
      </c>
      <c r="U873" s="97"/>
      <c r="V873" s="149">
        <f>1/PI()*ATAN('Exhibit4_Impact-Test'!$Y$25*S_RDY_SP)+'Exhibit4_Impact-Test'!$Y$26</f>
        <v>0.68459362012417957</v>
      </c>
      <c r="W873" s="172">
        <f t="shared" si="388"/>
        <v>0.67402049220564431</v>
      </c>
      <c r="X873" s="149">
        <f>1/PI()*ATAN('Exhibit4_Impact-Test'!$Y$25*S_RS_SP)+'Exhibit4_Impact-Test'!$Y$26</f>
        <v>0.15279740502682249</v>
      </c>
      <c r="Y873" s="172">
        <f t="shared" si="389"/>
        <v>0.14661953144816672</v>
      </c>
      <c r="Z873" s="149">
        <f>1/PI()*ATAN('Exhibit4_Impact-Test'!$Y$25*S_5050_SP)+'Exhibit4_Impact-Test'!$Y$26</f>
        <v>0.5</v>
      </c>
      <c r="AA873" s="149">
        <f t="shared" si="390"/>
        <v>0.4878680041454338</v>
      </c>
      <c r="AB873" s="195">
        <f>VLOOKUP(_xlfn.NUMBERVALUE(LEFT(A873,4)),Transactioncosts!$C:$G,5,FALSE)</f>
        <v>89.799999999999983</v>
      </c>
      <c r="AC873" s="174"/>
      <c r="AD873" s="175">
        <f t="shared" si="391"/>
        <v>0.96960838646759717</v>
      </c>
      <c r="AE873" s="149">
        <f t="shared" si="392"/>
        <v>0.99485724624728522</v>
      </c>
      <c r="AF873" s="149">
        <f t="shared" si="393"/>
        <v>0.97837260535149262</v>
      </c>
      <c r="AG873" s="176">
        <f t="shared" si="394"/>
        <v>0.96941679720291352</v>
      </c>
      <c r="AH873" s="149">
        <f t="shared" si="395"/>
        <v>0.98862662122810596</v>
      </c>
      <c r="AI873" s="149">
        <f t="shared" si="396"/>
        <v>0.97826366002871856</v>
      </c>
      <c r="AJ873" s="97"/>
      <c r="AK873" s="171">
        <f t="shared" si="397"/>
        <v>-3.0863014294842426E-2</v>
      </c>
      <c r="AL873" s="149">
        <f t="shared" si="398"/>
        <v>-5.156023224764301E-3</v>
      </c>
      <c r="AM873" s="149">
        <f t="shared" si="399"/>
        <v>-2.1864694437498142E-2</v>
      </c>
      <c r="AN873" s="149">
        <f t="shared" si="404"/>
        <v>4.0924466970880031</v>
      </c>
      <c r="AO873" s="149">
        <f t="shared" si="404"/>
        <v>12.916500328153363</v>
      </c>
      <c r="AP873" s="149">
        <f t="shared" si="404"/>
        <v>3.8485745144208572</v>
      </c>
      <c r="AQ873" s="97"/>
      <c r="AR873" s="171">
        <f t="shared" si="400"/>
        <v>-3.1060628298951922E-2</v>
      </c>
      <c r="AS873" s="149">
        <f t="shared" si="401"/>
        <v>-1.1438550262139359E-2</v>
      </c>
      <c r="AT873" s="149">
        <f t="shared" si="402"/>
        <v>-2.1976054249042341E-2</v>
      </c>
      <c r="AU873" s="175">
        <f t="shared" si="405"/>
        <v>3.9913360452921345</v>
      </c>
      <c r="AV873" s="149">
        <f t="shared" si="406"/>
        <v>11.158908410785243</v>
      </c>
      <c r="AW873" s="149">
        <f t="shared" si="407"/>
        <v>3.7950514286309454</v>
      </c>
    </row>
    <row r="874" spans="1:49" ht="15" x14ac:dyDescent="0.25">
      <c r="A874" s="130">
        <v>1943.09</v>
      </c>
      <c r="B874" s="138"/>
      <c r="C874" s="166">
        <f>raw_Data!B880</f>
        <v>11.99</v>
      </c>
      <c r="D874" s="167">
        <f>raw_Data!J880</f>
        <v>4.9999999999999996E-2</v>
      </c>
      <c r="E874" s="167">
        <f>raw_Data!L880</f>
        <v>2.0408250210162127E-3</v>
      </c>
      <c r="F874" s="168">
        <f t="shared" si="382"/>
        <v>11.74</v>
      </c>
      <c r="G874" s="167">
        <f>raw_Data!K880</f>
        <v>4.2589437819420782E-3</v>
      </c>
      <c r="H874" s="167">
        <f t="shared" si="383"/>
        <v>2.1294718909710353E-2</v>
      </c>
      <c r="I874" s="165"/>
      <c r="J874" s="167">
        <f t="shared" si="384"/>
        <v>1.0000716808294388</v>
      </c>
      <c r="K874" s="167">
        <f t="shared" si="403"/>
        <v>2.112505850454971E-3</v>
      </c>
      <c r="L874" s="93"/>
      <c r="M874" s="171">
        <f t="shared" si="379"/>
        <v>1.002112505850455</v>
      </c>
      <c r="N874" s="172">
        <f t="shared" si="385"/>
        <v>1.0255536626916526</v>
      </c>
      <c r="O874" s="170">
        <f t="shared" si="380"/>
        <v>873</v>
      </c>
      <c r="P874" s="170">
        <f t="shared" si="381"/>
        <v>875</v>
      </c>
      <c r="Q874" s="169"/>
      <c r="R874" s="149">
        <f t="shared" si="386"/>
        <v>0.35224102105058075</v>
      </c>
      <c r="S874" s="173">
        <f t="shared" si="387"/>
        <v>0.91257091118438582</v>
      </c>
      <c r="T874" s="149">
        <v>0</v>
      </c>
      <c r="U874" s="97"/>
      <c r="V874" s="149">
        <f>1/PI()*ATAN('Exhibit4_Impact-Test'!$Y$25*S_RDY_SP)+'Exhibit4_Impact-Test'!$Y$26</f>
        <v>0.69535559963144378</v>
      </c>
      <c r="W874" s="172">
        <f t="shared" si="388"/>
        <v>0.70023150758903219</v>
      </c>
      <c r="X874" s="149">
        <f>1/PI()*ATAN('Exhibit4_Impact-Test'!$Y$25*S_RS_SP)+'Exhibit4_Impact-Test'!$Y$26</f>
        <v>0.8404530525149021</v>
      </c>
      <c r="Y874" s="172">
        <f t="shared" si="389"/>
        <v>0.84352921505228629</v>
      </c>
      <c r="Z874" s="149">
        <f>1/PI()*ATAN('Exhibit4_Impact-Test'!$Y$25*S_5050_SP)+'Exhibit4_Impact-Test'!$Y$26</f>
        <v>0.5</v>
      </c>
      <c r="AA874" s="149">
        <f t="shared" si="390"/>
        <v>0.50578032942623197</v>
      </c>
      <c r="AB874" s="195">
        <f>VLOOKUP(_xlfn.NUMBERVALUE(LEFT(A874,4)),Transactioncosts!$C:$G,5,FALSE)</f>
        <v>89.799999999999983</v>
      </c>
      <c r="AC874" s="174"/>
      <c r="AD874" s="175">
        <f t="shared" si="391"/>
        <v>1.0184124455218206</v>
      </c>
      <c r="AE874" s="149">
        <f t="shared" si="392"/>
        <v>1.0218136976721202</v>
      </c>
      <c r="AF874" s="149">
        <f t="shared" si="393"/>
        <v>1.0138330842710537</v>
      </c>
      <c r="AG874" s="176">
        <f t="shared" si="394"/>
        <v>1.0183418650999139</v>
      </c>
      <c r="AH874" s="149">
        <f t="shared" si="395"/>
        <v>1.0158070283643421</v>
      </c>
      <c r="AI874" s="149">
        <f t="shared" si="396"/>
        <v>1.013781176912806</v>
      </c>
      <c r="AJ874" s="97"/>
      <c r="AK874" s="171">
        <f t="shared" si="397"/>
        <v>1.8244988848034382E-2</v>
      </c>
      <c r="AL874" s="149">
        <f t="shared" si="398"/>
        <v>2.1579183258374757E-2</v>
      </c>
      <c r="AM874" s="149">
        <f t="shared" si="399"/>
        <v>1.3738280446554469E-2</v>
      </c>
      <c r="AN874" s="149">
        <f t="shared" si="404"/>
        <v>4.1106916859360378</v>
      </c>
      <c r="AO874" s="149">
        <f t="shared" si="404"/>
        <v>12.938079511411738</v>
      </c>
      <c r="AP874" s="149">
        <f t="shared" si="404"/>
        <v>3.8623127948674116</v>
      </c>
      <c r="AQ874" s="97"/>
      <c r="AR874" s="171">
        <f t="shared" si="400"/>
        <v>1.8175682087207171E-2</v>
      </c>
      <c r="AS874" s="149">
        <f t="shared" si="401"/>
        <v>1.5683398404526625E-2</v>
      </c>
      <c r="AT874" s="149">
        <f t="shared" si="402"/>
        <v>1.3687080019281183E-2</v>
      </c>
      <c r="AU874" s="175">
        <f t="shared" si="405"/>
        <v>4.0095117273793415</v>
      </c>
      <c r="AV874" s="149">
        <f t="shared" si="406"/>
        <v>11.174591809189769</v>
      </c>
      <c r="AW874" s="149">
        <f t="shared" si="407"/>
        <v>3.8087385086502263</v>
      </c>
    </row>
    <row r="875" spans="1:49" ht="15" x14ac:dyDescent="0.25">
      <c r="A875" s="130">
        <v>1943.1</v>
      </c>
      <c r="B875" s="138"/>
      <c r="C875" s="166">
        <f>raw_Data!B881</f>
        <v>11.88</v>
      </c>
      <c r="D875" s="167">
        <f>raw_Data!J881</f>
        <v>5.0277750000000003E-2</v>
      </c>
      <c r="E875" s="167">
        <f>raw_Data!L881</f>
        <v>2.0415040625121339E-3</v>
      </c>
      <c r="F875" s="168">
        <f t="shared" si="382"/>
        <v>11.99</v>
      </c>
      <c r="G875" s="167">
        <f>raw_Data!K881</f>
        <v>4.1933069224353633E-3</v>
      </c>
      <c r="H875" s="167">
        <f t="shared" si="383"/>
        <v>-9.1743119266054496E-3</v>
      </c>
      <c r="I875" s="165"/>
      <c r="J875" s="167">
        <f t="shared" si="384"/>
        <v>1.0000716774973646</v>
      </c>
      <c r="K875" s="167">
        <f t="shared" si="403"/>
        <v>2.1131815598767201E-3</v>
      </c>
      <c r="L875" s="93"/>
      <c r="M875" s="171">
        <f t="shared" si="379"/>
        <v>1.0021131815598767</v>
      </c>
      <c r="N875" s="172">
        <f t="shared" si="385"/>
        <v>0.9950189949958298</v>
      </c>
      <c r="O875" s="170">
        <f t="shared" si="380"/>
        <v>874</v>
      </c>
      <c r="P875" s="170">
        <f t="shared" si="381"/>
        <v>876</v>
      </c>
      <c r="Q875" s="169"/>
      <c r="R875" s="149">
        <f t="shared" si="386"/>
        <v>0.34527371588279415</v>
      </c>
      <c r="S875" s="173">
        <f t="shared" si="387"/>
        <v>-0.81802941590927247</v>
      </c>
      <c r="T875" s="149">
        <v>0</v>
      </c>
      <c r="U875" s="97"/>
      <c r="V875" s="149">
        <f>1/PI()*ATAN('Exhibit4_Impact-Test'!$Y$25*S_RDY_SP)+'Exhibit4_Impact-Test'!$Y$26</f>
        <v>0.69237177241010361</v>
      </c>
      <c r="W875" s="172">
        <f t="shared" si="388"/>
        <v>0.69085651897526579</v>
      </c>
      <c r="X875" s="149">
        <f>1/PI()*ATAN('Exhibit4_Impact-Test'!$Y$25*S_RS_SP)+'Exhibit4_Impact-Test'!$Y$26</f>
        <v>0.17463508278301015</v>
      </c>
      <c r="Y875" s="172">
        <f t="shared" si="389"/>
        <v>0.17361343646935956</v>
      </c>
      <c r="Z875" s="149">
        <f>1/PI()*ATAN('Exhibit4_Impact-Test'!$Y$25*S_5050_SP)+'Exhibit4_Impact-Test'!$Y$26</f>
        <v>0.5</v>
      </c>
      <c r="AA875" s="149">
        <f t="shared" si="390"/>
        <v>0.49822390659783927</v>
      </c>
      <c r="AB875" s="195">
        <f>VLOOKUP(_xlfn.NUMBERVALUE(LEFT(A875,4)),Transactioncosts!$C:$G,5,FALSE)</f>
        <v>89.799999999999983</v>
      </c>
      <c r="AC875" s="174"/>
      <c r="AD875" s="175">
        <f t="shared" si="391"/>
        <v>0.99720136703471951</v>
      </c>
      <c r="AE875" s="149">
        <f t="shared" si="392"/>
        <v>1.0008742877019863</v>
      </c>
      <c r="AF875" s="149">
        <f t="shared" si="393"/>
        <v>0.99856608827785331</v>
      </c>
      <c r="AG875" s="176">
        <f t="shared" si="394"/>
        <v>0.99716342647350109</v>
      </c>
      <c r="AH875" s="149">
        <f t="shared" si="395"/>
        <v>1.0006905126300991</v>
      </c>
      <c r="AI875" s="149">
        <f t="shared" si="396"/>
        <v>0.99855013895910194</v>
      </c>
      <c r="AJ875" s="97"/>
      <c r="AK875" s="171">
        <f t="shared" si="397"/>
        <v>-2.8025564605095097E-3</v>
      </c>
      <c r="AL875" s="149">
        <f t="shared" si="398"/>
        <v>8.739057351097694E-4</v>
      </c>
      <c r="AM875" s="149">
        <f t="shared" si="399"/>
        <v>-1.4349407573748926E-3</v>
      </c>
      <c r="AN875" s="149">
        <f t="shared" si="404"/>
        <v>4.1078891294755282</v>
      </c>
      <c r="AO875" s="149">
        <f t="shared" si="404"/>
        <v>12.938953417146848</v>
      </c>
      <c r="AP875" s="149">
        <f t="shared" si="404"/>
        <v>3.8608778541100368</v>
      </c>
      <c r="AQ875" s="97"/>
      <c r="AR875" s="171">
        <f t="shared" si="400"/>
        <v>-2.8406042252379035E-3</v>
      </c>
      <c r="AS875" s="149">
        <f t="shared" si="401"/>
        <v>6.9027433594339241E-4</v>
      </c>
      <c r="AT875" s="149">
        <f t="shared" si="402"/>
        <v>-1.4509131064392021E-3</v>
      </c>
      <c r="AU875" s="175">
        <f t="shared" si="405"/>
        <v>4.0066711231541037</v>
      </c>
      <c r="AV875" s="149">
        <f t="shared" si="406"/>
        <v>11.175282083525712</v>
      </c>
      <c r="AW875" s="149">
        <f t="shared" si="407"/>
        <v>3.8072875955437873</v>
      </c>
    </row>
    <row r="876" spans="1:49" ht="15" x14ac:dyDescent="0.25">
      <c r="A876" s="130">
        <v>1943.11</v>
      </c>
      <c r="B876" s="138"/>
      <c r="C876" s="166">
        <f>raw_Data!B882</f>
        <v>11.33</v>
      </c>
      <c r="D876" s="167">
        <f>raw_Data!J882</f>
        <v>5.0555583333333327E-2</v>
      </c>
      <c r="E876" s="167">
        <f>raw_Data!L882</f>
        <v>2.0421830989465484E-3</v>
      </c>
      <c r="F876" s="168">
        <f t="shared" si="382"/>
        <v>11.88</v>
      </c>
      <c r="G876" s="167">
        <f>raw_Data!K882</f>
        <v>4.255520482603815E-3</v>
      </c>
      <c r="H876" s="167">
        <f t="shared" si="383"/>
        <v>-4.6296296296296391E-2</v>
      </c>
      <c r="I876" s="165"/>
      <c r="J876" s="167">
        <f t="shared" si="384"/>
        <v>1.0000716741655498</v>
      </c>
      <c r="K876" s="167">
        <f t="shared" si="403"/>
        <v>2.1138572644963105E-3</v>
      </c>
      <c r="L876" s="93"/>
      <c r="M876" s="171">
        <f t="shared" si="379"/>
        <v>1.0021138572644963</v>
      </c>
      <c r="N876" s="172">
        <f t="shared" si="385"/>
        <v>0.95795922418630741</v>
      </c>
      <c r="O876" s="170">
        <f t="shared" si="380"/>
        <v>875</v>
      </c>
      <c r="P876" s="170">
        <f t="shared" si="381"/>
        <v>877</v>
      </c>
      <c r="Q876" s="169"/>
      <c r="R876" s="149">
        <f t="shared" si="386"/>
        <v>0.35159723520672947</v>
      </c>
      <c r="S876" s="173">
        <f t="shared" si="387"/>
        <v>-0.95776588824153819</v>
      </c>
      <c r="T876" s="149">
        <v>0</v>
      </c>
      <c r="U876" s="97"/>
      <c r="V876" s="149">
        <f>1/PI()*ATAN('Exhibit4_Impact-Test'!$Y$25*S_RDY_SP)+'Exhibit4_Impact-Test'!$Y$26</f>
        <v>0.69508152579246119</v>
      </c>
      <c r="W876" s="172">
        <f t="shared" si="388"/>
        <v>0.6854479509224809</v>
      </c>
      <c r="X876" s="149">
        <f>1/PI()*ATAN('Exhibit4_Impact-Test'!$Y$25*S_RS_SP)+'Exhibit4_Impact-Test'!$Y$26</f>
        <v>0.15314850641509969</v>
      </c>
      <c r="Y876" s="172">
        <f t="shared" si="389"/>
        <v>0.14739517003269856</v>
      </c>
      <c r="Z876" s="149">
        <f>1/PI()*ATAN('Exhibit4_Impact-Test'!$Y$25*S_5050_SP)+'Exhibit4_Impact-Test'!$Y$26</f>
        <v>0.5</v>
      </c>
      <c r="AA876" s="149">
        <f t="shared" si="390"/>
        <v>0.48873648296687316</v>
      </c>
      <c r="AB876" s="195">
        <f>VLOOKUP(_xlfn.NUMBERVALUE(LEFT(A876,4)),Transactioncosts!$C:$G,5,FALSE)</f>
        <v>89.799999999999983</v>
      </c>
      <c r="AC876" s="174"/>
      <c r="AD876" s="175">
        <f t="shared" si="391"/>
        <v>0.97142278753370248</v>
      </c>
      <c r="AE876" s="149">
        <f t="shared" si="392"/>
        <v>0.99535164115726493</v>
      </c>
      <c r="AF876" s="149">
        <f t="shared" si="393"/>
        <v>0.98003654072540192</v>
      </c>
      <c r="AG876" s="176">
        <f t="shared" si="394"/>
        <v>0.97125088089998124</v>
      </c>
      <c r="AH876" s="149">
        <f t="shared" si="395"/>
        <v>0.98919143657342501</v>
      </c>
      <c r="AI876" s="149">
        <f t="shared" si="396"/>
        <v>0.97993539434244448</v>
      </c>
      <c r="AJ876" s="97"/>
      <c r="AK876" s="171">
        <f t="shared" si="397"/>
        <v>-2.8993490900401393E-2</v>
      </c>
      <c r="AL876" s="149">
        <f t="shared" si="398"/>
        <v>-4.659196059256015E-3</v>
      </c>
      <c r="AM876" s="149">
        <f t="shared" si="399"/>
        <v>-2.0165421558150261E-2</v>
      </c>
      <c r="AN876" s="149">
        <f t="shared" si="404"/>
        <v>4.0788956385751272</v>
      </c>
      <c r="AO876" s="149">
        <f t="shared" si="404"/>
        <v>12.934294221087592</v>
      </c>
      <c r="AP876" s="149">
        <f t="shared" si="404"/>
        <v>3.8407124325518867</v>
      </c>
      <c r="AQ876" s="97"/>
      <c r="AR876" s="171">
        <f t="shared" si="400"/>
        <v>-2.9170470325163497E-2</v>
      </c>
      <c r="AS876" s="149">
        <f t="shared" si="401"/>
        <v>-1.0867400293672577E-2</v>
      </c>
      <c r="AT876" s="149">
        <f t="shared" si="402"/>
        <v>-2.0268633630973875E-2</v>
      </c>
      <c r="AU876" s="175">
        <f t="shared" si="405"/>
        <v>3.9775006528289403</v>
      </c>
      <c r="AV876" s="149">
        <f t="shared" si="406"/>
        <v>11.164414683232039</v>
      </c>
      <c r="AW876" s="149">
        <f t="shared" si="407"/>
        <v>3.7870189619128132</v>
      </c>
    </row>
    <row r="877" spans="1:49" ht="15" x14ac:dyDescent="0.25">
      <c r="A877" s="130">
        <v>1943.12</v>
      </c>
      <c r="B877" s="138"/>
      <c r="C877" s="166">
        <f>raw_Data!B883</f>
        <v>11.48</v>
      </c>
      <c r="D877" s="167">
        <f>raw_Data!J883</f>
        <v>5.0833333333333335E-2</v>
      </c>
      <c r="E877" s="167">
        <f>raw_Data!L883</f>
        <v>2.0428621303194561E-3</v>
      </c>
      <c r="F877" s="168">
        <f t="shared" si="382"/>
        <v>11.33</v>
      </c>
      <c r="G877" s="167">
        <f>raw_Data!K883</f>
        <v>4.4866137099146813E-3</v>
      </c>
      <c r="H877" s="167">
        <f t="shared" si="383"/>
        <v>1.3239187996469504E-2</v>
      </c>
      <c r="I877" s="165"/>
      <c r="J877" s="167">
        <f t="shared" si="384"/>
        <v>1.0000716708339472</v>
      </c>
      <c r="K877" s="167">
        <f t="shared" si="403"/>
        <v>2.1145329642666688E-3</v>
      </c>
      <c r="L877" s="93"/>
      <c r="M877" s="171">
        <f t="shared" si="379"/>
        <v>1.0021145329642667</v>
      </c>
      <c r="N877" s="172">
        <f t="shared" si="385"/>
        <v>1.0177258017063842</v>
      </c>
      <c r="O877" s="170">
        <f t="shared" si="380"/>
        <v>876</v>
      </c>
      <c r="P877" s="170">
        <f t="shared" si="381"/>
        <v>878</v>
      </c>
      <c r="Q877" s="169"/>
      <c r="R877" s="149">
        <f t="shared" si="386"/>
        <v>0.37440751834249486</v>
      </c>
      <c r="S877" s="173">
        <f t="shared" si="387"/>
        <v>0.86636126521663093</v>
      </c>
      <c r="T877" s="149">
        <v>0</v>
      </c>
      <c r="U877" s="97"/>
      <c r="V877" s="149">
        <f>1/PI()*ATAN('Exhibit4_Impact-Test'!$Y$25*S_RDY_SP)+'Exhibit4_Impact-Test'!$Y$26</f>
        <v>0.70459122861971923</v>
      </c>
      <c r="W877" s="172">
        <f t="shared" si="388"/>
        <v>0.70779853509320356</v>
      </c>
      <c r="X877" s="149">
        <f>1/PI()*ATAN('Exhibit4_Impact-Test'!$Y$25*S_RS_SP)+'Exhibit4_Impact-Test'!$Y$26</f>
        <v>0.83338677179660481</v>
      </c>
      <c r="Y877" s="172">
        <f t="shared" si="389"/>
        <v>0.83552215027789445</v>
      </c>
      <c r="Z877" s="149">
        <f>1/PI()*ATAN('Exhibit4_Impact-Test'!$Y$25*S_5050_SP)+'Exhibit4_Impact-Test'!$Y$26</f>
        <v>0.5</v>
      </c>
      <c r="AA877" s="149">
        <f t="shared" si="390"/>
        <v>0.50386448088845182</v>
      </c>
      <c r="AB877" s="195">
        <f>VLOOKUP(_xlfn.NUMBERVALUE(LEFT(A877,4)),Transactioncosts!$C:$G,5,FALSE)</f>
        <v>89.799999999999983</v>
      </c>
      <c r="AC877" s="174"/>
      <c r="AD877" s="175">
        <f t="shared" si="391"/>
        <v>1.0131140959875879</v>
      </c>
      <c r="AE877" s="149">
        <f t="shared" si="392"/>
        <v>1.0151247578249092</v>
      </c>
      <c r="AF877" s="149">
        <f t="shared" si="393"/>
        <v>1.0099201673353253</v>
      </c>
      <c r="AG877" s="176">
        <f t="shared" si="394"/>
        <v>1.0130725791499864</v>
      </c>
      <c r="AH877" s="149">
        <f t="shared" si="395"/>
        <v>1.0150445967095236</v>
      </c>
      <c r="AI877" s="149">
        <f t="shared" si="396"/>
        <v>1.009885464296947</v>
      </c>
      <c r="AJ877" s="97"/>
      <c r="AK877" s="171">
        <f t="shared" si="397"/>
        <v>1.302885069858345E-2</v>
      </c>
      <c r="AL877" s="149">
        <f t="shared" si="398"/>
        <v>1.5011519053640995E-2</v>
      </c>
      <c r="AM877" s="149">
        <f t="shared" si="399"/>
        <v>9.8712854869132567E-3</v>
      </c>
      <c r="AN877" s="149">
        <f t="shared" si="404"/>
        <v>4.091924489273711</v>
      </c>
      <c r="AO877" s="149">
        <f t="shared" si="404"/>
        <v>12.949305740141233</v>
      </c>
      <c r="AP877" s="149">
        <f t="shared" si="404"/>
        <v>3.8505837180387998</v>
      </c>
      <c r="AQ877" s="97"/>
      <c r="AR877" s="171">
        <f t="shared" si="400"/>
        <v>1.2987870429473197E-2</v>
      </c>
      <c r="AS877" s="149">
        <f t="shared" si="401"/>
        <v>1.4932549173371475E-2</v>
      </c>
      <c r="AT877" s="149">
        <f t="shared" si="402"/>
        <v>9.8369227365196557E-3</v>
      </c>
      <c r="AU877" s="175">
        <f t="shared" si="405"/>
        <v>3.9904885232584135</v>
      </c>
      <c r="AV877" s="149">
        <f t="shared" si="406"/>
        <v>11.17934723240541</v>
      </c>
      <c r="AW877" s="149">
        <f t="shared" si="407"/>
        <v>3.7968558846493328</v>
      </c>
    </row>
    <row r="878" spans="1:49" ht="15" x14ac:dyDescent="0.25">
      <c r="A878" s="130">
        <v>1944.01</v>
      </c>
      <c r="B878" s="138"/>
      <c r="C878" s="166">
        <f>raw_Data!B884</f>
        <v>11.85</v>
      </c>
      <c r="D878" s="167">
        <f>raw_Data!J884</f>
        <v>5.1111083333333335E-2</v>
      </c>
      <c r="E878" s="167">
        <f>raw_Data!L884</f>
        <v>2.043541156630635E-3</v>
      </c>
      <c r="F878" s="168">
        <f t="shared" si="382"/>
        <v>11.48</v>
      </c>
      <c r="G878" s="167">
        <f>raw_Data!K884</f>
        <v>4.4521849593495933E-3</v>
      </c>
      <c r="H878" s="167">
        <f t="shared" si="383"/>
        <v>3.2229965156794327E-2</v>
      </c>
      <c r="I878" s="165"/>
      <c r="J878" s="167">
        <f t="shared" si="384"/>
        <v>1.0000716675025336</v>
      </c>
      <c r="K878" s="167">
        <f t="shared" si="403"/>
        <v>2.1152086591642583E-3</v>
      </c>
      <c r="L878" s="93"/>
      <c r="M878" s="171">
        <f t="shared" si="379"/>
        <v>1.0021152086591643</v>
      </c>
      <c r="N878" s="172">
        <f t="shared" si="385"/>
        <v>1.0366821501161441</v>
      </c>
      <c r="O878" s="170">
        <f t="shared" si="380"/>
        <v>877</v>
      </c>
      <c r="P878" s="170">
        <f t="shared" si="381"/>
        <v>879</v>
      </c>
      <c r="Q878" s="169"/>
      <c r="R878" s="149">
        <f t="shared" si="386"/>
        <v>0.37094770765594287</v>
      </c>
      <c r="S878" s="173">
        <f t="shared" si="387"/>
        <v>0.94039411708856746</v>
      </c>
      <c r="T878" s="149">
        <v>0</v>
      </c>
      <c r="U878" s="97"/>
      <c r="V878" s="149">
        <f>1/PI()*ATAN('Exhibit4_Impact-Test'!$Y$25*S_RDY_SP)+'Exhibit4_Impact-Test'!$Y$26</f>
        <v>0.703175279235567</v>
      </c>
      <c r="W878" s="172">
        <f t="shared" si="388"/>
        <v>0.71020436330152215</v>
      </c>
      <c r="X878" s="149">
        <f>1/PI()*ATAN('Exhibit4_Impact-Test'!$Y$25*S_RS_SP)+'Exhibit4_Impact-Test'!$Y$26</f>
        <v>0.84444877782639782</v>
      </c>
      <c r="Y878" s="172">
        <f t="shared" si="389"/>
        <v>0.84885149185351072</v>
      </c>
      <c r="Z878" s="149">
        <f>1/PI()*ATAN('Exhibit4_Impact-Test'!$Y$25*S_5050_SP)+'Exhibit4_Impact-Test'!$Y$26</f>
        <v>0.5</v>
      </c>
      <c r="AA878" s="149">
        <f t="shared" si="390"/>
        <v>0.50847728718800778</v>
      </c>
      <c r="AB878" s="195">
        <f>VLOOKUP(_xlfn.NUMBERVALUE(LEFT(A878,4)),Transactioncosts!$C:$G,5,FALSE)</f>
        <v>89.399999999999977</v>
      </c>
      <c r="AC878" s="174"/>
      <c r="AD878" s="175">
        <f t="shared" si="391"/>
        <v>1.0264218273704955</v>
      </c>
      <c r="AE878" s="149">
        <f t="shared" si="392"/>
        <v>1.0313052201257076</v>
      </c>
      <c r="AF878" s="149">
        <f t="shared" si="393"/>
        <v>1.0193986793876542</v>
      </c>
      <c r="AG878" s="176">
        <f t="shared" si="394"/>
        <v>1.0263161543281205</v>
      </c>
      <c r="AH878" s="149">
        <f t="shared" si="395"/>
        <v>1.0253593717342191</v>
      </c>
      <c r="AI878" s="149">
        <f t="shared" si="396"/>
        <v>1.0193228924401934</v>
      </c>
      <c r="AJ878" s="97"/>
      <c r="AK878" s="171">
        <f t="shared" si="397"/>
        <v>2.6078800042603035E-2</v>
      </c>
      <c r="AL878" s="149">
        <f t="shared" si="398"/>
        <v>3.0825204021740504E-2</v>
      </c>
      <c r="AM878" s="149">
        <f t="shared" si="399"/>
        <v>1.9212923442931958E-2</v>
      </c>
      <c r="AN878" s="149">
        <f t="shared" si="404"/>
        <v>4.1180032893163139</v>
      </c>
      <c r="AO878" s="149">
        <f t="shared" si="404"/>
        <v>12.980130944162973</v>
      </c>
      <c r="AP878" s="149">
        <f t="shared" si="404"/>
        <v>3.8697966414817317</v>
      </c>
      <c r="AQ878" s="97"/>
      <c r="AR878" s="171">
        <f t="shared" si="400"/>
        <v>2.5975841902391814E-2</v>
      </c>
      <c r="AS878" s="149">
        <f t="shared" si="401"/>
        <v>2.504315771222022E-2</v>
      </c>
      <c r="AT878" s="149">
        <f t="shared" si="402"/>
        <v>1.9138575921874672E-2</v>
      </c>
      <c r="AU878" s="175">
        <f t="shared" si="405"/>
        <v>4.0164643651608056</v>
      </c>
      <c r="AV878" s="149">
        <f t="shared" si="406"/>
        <v>11.204390390117631</v>
      </c>
      <c r="AW878" s="149">
        <f t="shared" si="407"/>
        <v>3.8159944605712073</v>
      </c>
    </row>
    <row r="879" spans="1:49" ht="15" x14ac:dyDescent="0.25">
      <c r="A879" s="130">
        <v>1944.02</v>
      </c>
      <c r="B879" s="138"/>
      <c r="C879" s="166">
        <f>raw_Data!B885</f>
        <v>11.77</v>
      </c>
      <c r="D879" s="167">
        <f>raw_Data!J885</f>
        <v>5.1388916666666666E-2</v>
      </c>
      <c r="E879" s="167">
        <f>raw_Data!L885</f>
        <v>2.0360715888092518E-3</v>
      </c>
      <c r="F879" s="168">
        <f t="shared" si="382"/>
        <v>11.85</v>
      </c>
      <c r="G879" s="167">
        <f>raw_Data!K885</f>
        <v>4.3366174402250353E-3</v>
      </c>
      <c r="H879" s="167">
        <f t="shared" si="383"/>
        <v>-6.7510548523206371E-3</v>
      </c>
      <c r="I879" s="165"/>
      <c r="J879" s="167">
        <f t="shared" si="384"/>
        <v>0.99921165885667895</v>
      </c>
      <c r="K879" s="167">
        <f t="shared" si="403"/>
        <v>1.2477304454883154E-3</v>
      </c>
      <c r="L879" s="93"/>
      <c r="M879" s="171">
        <f t="shared" si="379"/>
        <v>1.0012477304454883</v>
      </c>
      <c r="N879" s="172">
        <f t="shared" si="385"/>
        <v>0.99758556258790443</v>
      </c>
      <c r="O879" s="170">
        <f t="shared" si="380"/>
        <v>878</v>
      </c>
      <c r="P879" s="170">
        <f t="shared" si="381"/>
        <v>880</v>
      </c>
      <c r="Q879" s="169"/>
      <c r="R879" s="149">
        <f t="shared" si="386"/>
        <v>0.35940741108293073</v>
      </c>
      <c r="S879" s="173">
        <f t="shared" si="387"/>
        <v>-0.76763672207902578</v>
      </c>
      <c r="T879" s="149">
        <v>0</v>
      </c>
      <c r="U879" s="97"/>
      <c r="V879" s="149">
        <f>1/PI()*ATAN('Exhibit4_Impact-Test'!$Y$25*S_RDY_SP)+'Exhibit4_Impact-Test'!$Y$26</f>
        <v>0.69838411247657239</v>
      </c>
      <c r="W879" s="172">
        <f t="shared" si="388"/>
        <v>0.69761168795294881</v>
      </c>
      <c r="X879" s="149">
        <f>1/PI()*ATAN('Exhibit4_Impact-Test'!$Y$25*S_RS_SP)+'Exhibit4_Impact-Test'!$Y$26</f>
        <v>0.18376777915903963</v>
      </c>
      <c r="Y879" s="172">
        <f t="shared" si="389"/>
        <v>0.18321877983151943</v>
      </c>
      <c r="Z879" s="149">
        <f>1/PI()*ATAN('Exhibit4_Impact-Test'!$Y$25*S_5050_SP)+'Exhibit4_Impact-Test'!$Y$26</f>
        <v>0.5</v>
      </c>
      <c r="AA879" s="149">
        <f t="shared" si="390"/>
        <v>0.49908392363926801</v>
      </c>
      <c r="AB879" s="195">
        <f>VLOOKUP(_xlfn.NUMBERVALUE(LEFT(A879,4)),Transactioncosts!$C:$G,5,FALSE)</f>
        <v>89.399999999999977</v>
      </c>
      <c r="AC879" s="174"/>
      <c r="AD879" s="175">
        <f t="shared" si="391"/>
        <v>0.99869013059652945</v>
      </c>
      <c r="AE879" s="149">
        <f t="shared" si="392"/>
        <v>1.0005747419913926</v>
      </c>
      <c r="AF879" s="149">
        <f t="shared" si="393"/>
        <v>0.99941664651669637</v>
      </c>
      <c r="AG879" s="176">
        <f t="shared" si="394"/>
        <v>0.99865760843406459</v>
      </c>
      <c r="AH879" s="149">
        <f t="shared" si="395"/>
        <v>0.99467357126981271</v>
      </c>
      <c r="AI879" s="149">
        <f t="shared" si="396"/>
        <v>0.99940845679403145</v>
      </c>
      <c r="AJ879" s="97"/>
      <c r="AK879" s="171">
        <f t="shared" si="397"/>
        <v>-1.3107280322739285E-3</v>
      </c>
      <c r="AL879" s="149">
        <f t="shared" si="398"/>
        <v>5.7457689047154853E-4</v>
      </c>
      <c r="AM879" s="149">
        <f t="shared" si="399"/>
        <v>-5.8352370014781425E-4</v>
      </c>
      <c r="AN879" s="149">
        <f t="shared" si="404"/>
        <v>4.1166925612840402</v>
      </c>
      <c r="AO879" s="149">
        <f t="shared" si="404"/>
        <v>12.980705521053444</v>
      </c>
      <c r="AP879" s="149">
        <f t="shared" si="404"/>
        <v>3.8692131177815838</v>
      </c>
      <c r="AQ879" s="97"/>
      <c r="AR879" s="171">
        <f t="shared" si="400"/>
        <v>-1.343293380642874E-3</v>
      </c>
      <c r="AS879" s="149">
        <f t="shared" si="401"/>
        <v>-5.3406647255414197E-3</v>
      </c>
      <c r="AT879" s="149">
        <f t="shared" si="402"/>
        <v>-5.9171823667970055E-4</v>
      </c>
      <c r="AU879" s="175">
        <f t="shared" si="405"/>
        <v>4.0151210717801629</v>
      </c>
      <c r="AV879" s="149">
        <f t="shared" si="406"/>
        <v>11.19904972539209</v>
      </c>
      <c r="AW879" s="149">
        <f t="shared" si="407"/>
        <v>3.8154027423345274</v>
      </c>
    </row>
    <row r="880" spans="1:49" ht="15" x14ac:dyDescent="0.25">
      <c r="A880" s="130">
        <v>1944.03</v>
      </c>
      <c r="B880" s="138"/>
      <c r="C880" s="166">
        <f>raw_Data!B886</f>
        <v>12.1</v>
      </c>
      <c r="D880" s="167">
        <f>raw_Data!J886</f>
        <v>5.1666666666666666E-2</v>
      </c>
      <c r="E880" s="167">
        <f>raw_Data!L886</f>
        <v>2.0286014084458515E-3</v>
      </c>
      <c r="F880" s="168">
        <f t="shared" si="382"/>
        <v>11.77</v>
      </c>
      <c r="G880" s="167">
        <f>raw_Data!K886</f>
        <v>4.389691305579156E-3</v>
      </c>
      <c r="H880" s="167">
        <f t="shared" si="383"/>
        <v>2.8037383177570208E-2</v>
      </c>
      <c r="I880" s="165"/>
      <c r="J880" s="167">
        <f t="shared" si="384"/>
        <v>0.99921125563000768</v>
      </c>
      <c r="K880" s="167">
        <f t="shared" si="403"/>
        <v>1.239857038453529E-3</v>
      </c>
      <c r="L880" s="93"/>
      <c r="M880" s="171">
        <f t="shared" si="379"/>
        <v>1.0012398570384535</v>
      </c>
      <c r="N880" s="172">
        <f t="shared" si="385"/>
        <v>1.0324270744831492</v>
      </c>
      <c r="O880" s="170">
        <f t="shared" si="380"/>
        <v>879</v>
      </c>
      <c r="P880" s="170">
        <f t="shared" si="381"/>
        <v>881</v>
      </c>
      <c r="Q880" s="169"/>
      <c r="R880" s="149">
        <f t="shared" si="386"/>
        <v>0.36627864355613099</v>
      </c>
      <c r="S880" s="173">
        <f t="shared" si="387"/>
        <v>0.93229671799844316</v>
      </c>
      <c r="T880" s="149">
        <v>0</v>
      </c>
      <c r="U880" s="97"/>
      <c r="V880" s="149">
        <f>1/PI()*ATAN('Exhibit4_Impact-Test'!$Y$25*S_RDY_SP)+'Exhibit4_Impact-Test'!$Y$26</f>
        <v>0.70124951373201594</v>
      </c>
      <c r="W880" s="172">
        <f t="shared" si="388"/>
        <v>0.70763561122603547</v>
      </c>
      <c r="X880" s="149">
        <f>1/PI()*ATAN('Exhibit4_Impact-Test'!$Y$25*S_RS_SP)+'Exhibit4_Impact-Test'!$Y$26</f>
        <v>0.84330499029907791</v>
      </c>
      <c r="Y880" s="172">
        <f t="shared" si="389"/>
        <v>0.84731566691159099</v>
      </c>
      <c r="Z880" s="149">
        <f>1/PI()*ATAN('Exhibit4_Impact-Test'!$Y$25*S_5050_SP)+'Exhibit4_Impact-Test'!$Y$26</f>
        <v>0.5</v>
      </c>
      <c r="AA880" s="149">
        <f t="shared" si="390"/>
        <v>0.50766772989256437</v>
      </c>
      <c r="AB880" s="195">
        <f>VLOOKUP(_xlfn.NUMBERVALUE(LEFT(A880,4)),Transactioncosts!$C:$G,5,FALSE)</f>
        <v>89.399999999999977</v>
      </c>
      <c r="AC880" s="174"/>
      <c r="AD880" s="175">
        <f t="shared" si="391"/>
        <v>1.0231098781062009</v>
      </c>
      <c r="AE880" s="149">
        <f t="shared" si="392"/>
        <v>1.0275401931431078</v>
      </c>
      <c r="AF880" s="149">
        <f t="shared" si="393"/>
        <v>1.0168334657608014</v>
      </c>
      <c r="AG880" s="176">
        <f t="shared" si="394"/>
        <v>1.0230226064220052</v>
      </c>
      <c r="AH880" s="149">
        <f t="shared" si="395"/>
        <v>1.0214145076632493</v>
      </c>
      <c r="AI880" s="149">
        <f t="shared" si="396"/>
        <v>1.0167649162555619</v>
      </c>
      <c r="AJ880" s="97"/>
      <c r="AK880" s="171">
        <f t="shared" si="397"/>
        <v>2.2846888930139E-2</v>
      </c>
      <c r="AL880" s="149">
        <f t="shared" si="398"/>
        <v>2.7167784037403411E-2</v>
      </c>
      <c r="AM880" s="149">
        <f t="shared" si="399"/>
        <v>1.6693353176827807E-2</v>
      </c>
      <c r="AN880" s="149">
        <f t="shared" si="404"/>
        <v>4.1395394502141789</v>
      </c>
      <c r="AO880" s="149">
        <f t="shared" si="404"/>
        <v>13.007873305090849</v>
      </c>
      <c r="AP880" s="149">
        <f t="shared" si="404"/>
        <v>3.8859064709584117</v>
      </c>
      <c r="AQ880" s="97"/>
      <c r="AR880" s="171">
        <f t="shared" si="400"/>
        <v>2.2761584889556506E-2</v>
      </c>
      <c r="AS880" s="149">
        <f t="shared" si="401"/>
        <v>2.1188438834518836E-2</v>
      </c>
      <c r="AT880" s="149">
        <f t="shared" si="402"/>
        <v>1.662593622186595E-2</v>
      </c>
      <c r="AU880" s="175">
        <f t="shared" si="405"/>
        <v>4.0378826566697192</v>
      </c>
      <c r="AV880" s="149">
        <f t="shared" si="406"/>
        <v>11.220238164226609</v>
      </c>
      <c r="AW880" s="149">
        <f t="shared" si="407"/>
        <v>3.8320286785563935</v>
      </c>
    </row>
    <row r="881" spans="1:49" ht="15" x14ac:dyDescent="0.25">
      <c r="A881" s="130">
        <v>1944.04</v>
      </c>
      <c r="B881" s="138"/>
      <c r="C881" s="166">
        <f>raw_Data!B887</f>
        <v>11.89</v>
      </c>
      <c r="D881" s="167">
        <f>raw_Data!J887</f>
        <v>5.1944416666666667E-2</v>
      </c>
      <c r="E881" s="167">
        <f>raw_Data!L887</f>
        <v>2.0211306154351849E-3</v>
      </c>
      <c r="F881" s="168">
        <f t="shared" si="382"/>
        <v>12.1</v>
      </c>
      <c r="G881" s="167">
        <f>raw_Data!K887</f>
        <v>4.2929269972451795E-3</v>
      </c>
      <c r="H881" s="167">
        <f t="shared" si="383"/>
        <v>-1.7355371900826366E-2</v>
      </c>
      <c r="I881" s="165"/>
      <c r="J881" s="167">
        <f t="shared" si="384"/>
        <v>0.99921085210936822</v>
      </c>
      <c r="K881" s="167">
        <f t="shared" si="403"/>
        <v>1.2319827248035153E-3</v>
      </c>
      <c r="L881" s="93"/>
      <c r="M881" s="171">
        <f t="shared" si="379"/>
        <v>1.0012319827248035</v>
      </c>
      <c r="N881" s="172">
        <f t="shared" si="385"/>
        <v>0.98693755509641878</v>
      </c>
      <c r="O881" s="170">
        <f t="shared" si="380"/>
        <v>880</v>
      </c>
      <c r="P881" s="170">
        <f t="shared" si="381"/>
        <v>882</v>
      </c>
      <c r="Q881" s="169"/>
      <c r="R881" s="149">
        <f t="shared" si="386"/>
        <v>0.35819274129352041</v>
      </c>
      <c r="S881" s="173">
        <f t="shared" si="387"/>
        <v>-0.89534646090977221</v>
      </c>
      <c r="T881" s="149">
        <v>0</v>
      </c>
      <c r="U881" s="97"/>
      <c r="V881" s="149">
        <f>1/PI()*ATAN('Exhibit4_Impact-Test'!$Y$25*S_RDY_SP)+'Exhibit4_Impact-Test'!$Y$26</f>
        <v>0.69787367787081134</v>
      </c>
      <c r="W881" s="172">
        <f t="shared" si="388"/>
        <v>0.69483316951437379</v>
      </c>
      <c r="X881" s="149">
        <f>1/PI()*ATAN('Exhibit4_Impact-Test'!$Y$25*S_RS_SP)+'Exhibit4_Impact-Test'!$Y$26</f>
        <v>0.16211594880661567</v>
      </c>
      <c r="Y881" s="172">
        <f t="shared" si="389"/>
        <v>0.16017216453555019</v>
      </c>
      <c r="Z881" s="149">
        <f>1/PI()*ATAN('Exhibit4_Impact-Test'!$Y$25*S_5050_SP)+'Exhibit4_Impact-Test'!$Y$26</f>
        <v>0.5</v>
      </c>
      <c r="AA881" s="149">
        <f t="shared" si="390"/>
        <v>0.49640512859782332</v>
      </c>
      <c r="AB881" s="195">
        <f>VLOOKUP(_xlfn.NUMBERVALUE(LEFT(A881,4)),Transactioncosts!$C:$G,5,FALSE)</f>
        <v>89.399999999999977</v>
      </c>
      <c r="AC881" s="174"/>
      <c r="AD881" s="175">
        <f t="shared" si="391"/>
        <v>0.99125627794272453</v>
      </c>
      <c r="AE881" s="149">
        <f t="shared" si="392"/>
        <v>0.99891462802718034</v>
      </c>
      <c r="AF881" s="149">
        <f t="shared" si="393"/>
        <v>0.99408476891061115</v>
      </c>
      <c r="AG881" s="176">
        <f t="shared" si="394"/>
        <v>0.99118628077897653</v>
      </c>
      <c r="AH881" s="149">
        <f t="shared" si="395"/>
        <v>0.99285322337165949</v>
      </c>
      <c r="AI881" s="149">
        <f t="shared" si="396"/>
        <v>0.99405263076027572</v>
      </c>
      <c r="AJ881" s="97"/>
      <c r="AK881" s="171">
        <f t="shared" si="397"/>
        <v>-8.7821726935137338E-3</v>
      </c>
      <c r="AL881" s="149">
        <f t="shared" si="398"/>
        <v>-1.0859614155276801E-3</v>
      </c>
      <c r="AM881" s="149">
        <f t="shared" si="399"/>
        <v>-5.9327953675699522E-3</v>
      </c>
      <c r="AN881" s="149">
        <f t="shared" si="404"/>
        <v>4.1307572775206651</v>
      </c>
      <c r="AO881" s="149">
        <f t="shared" si="404"/>
        <v>13.00678734367532</v>
      </c>
      <c r="AP881" s="149">
        <f t="shared" si="404"/>
        <v>3.8799736755908416</v>
      </c>
      <c r="AQ881" s="97"/>
      <c r="AR881" s="171">
        <f t="shared" si="400"/>
        <v>-8.8527897850094166E-3</v>
      </c>
      <c r="AS881" s="149">
        <f t="shared" si="401"/>
        <v>-7.1724371696253227E-3</v>
      </c>
      <c r="AT881" s="149">
        <f t="shared" si="402"/>
        <v>-5.9651252763011546E-3</v>
      </c>
      <c r="AU881" s="175">
        <f t="shared" si="405"/>
        <v>4.0290298668847102</v>
      </c>
      <c r="AV881" s="149">
        <f t="shared" si="406"/>
        <v>11.213065727056984</v>
      </c>
      <c r="AW881" s="149">
        <f t="shared" si="407"/>
        <v>3.8260635532800924</v>
      </c>
    </row>
    <row r="882" spans="1:49" ht="15" x14ac:dyDescent="0.25">
      <c r="A882" s="130">
        <v>1944.05</v>
      </c>
      <c r="B882" s="138"/>
      <c r="C882" s="166">
        <f>raw_Data!B888</f>
        <v>12.1</v>
      </c>
      <c r="D882" s="167">
        <f>raw_Data!J888</f>
        <v>5.2222249999999998E-2</v>
      </c>
      <c r="E882" s="167">
        <f>raw_Data!L888</f>
        <v>2.0136592096726691E-3</v>
      </c>
      <c r="F882" s="168">
        <f t="shared" si="382"/>
        <v>11.89</v>
      </c>
      <c r="G882" s="167">
        <f>raw_Data!K888</f>
        <v>4.3921152228763661E-3</v>
      </c>
      <c r="H882" s="167">
        <f t="shared" si="383"/>
        <v>1.766190075693852E-2</v>
      </c>
      <c r="I882" s="165"/>
      <c r="J882" s="167">
        <f t="shared" si="384"/>
        <v>0.99921044829457228</v>
      </c>
      <c r="K882" s="167">
        <f t="shared" si="403"/>
        <v>1.2241075042449534E-3</v>
      </c>
      <c r="L882" s="93"/>
      <c r="M882" s="171">
        <f t="shared" si="379"/>
        <v>1.001224107504245</v>
      </c>
      <c r="N882" s="172">
        <f t="shared" si="385"/>
        <v>1.0220540159798148</v>
      </c>
      <c r="O882" s="170">
        <f t="shared" si="380"/>
        <v>881</v>
      </c>
      <c r="P882" s="170">
        <f t="shared" si="381"/>
        <v>883</v>
      </c>
      <c r="Q882" s="169"/>
      <c r="R882" s="149">
        <f t="shared" si="386"/>
        <v>0.36970118832453847</v>
      </c>
      <c r="S882" s="173">
        <f t="shared" si="387"/>
        <v>0.89731609033190074</v>
      </c>
      <c r="T882" s="149">
        <v>0</v>
      </c>
      <c r="U882" s="97"/>
      <c r="V882" s="149">
        <f>1/PI()*ATAN('Exhibit4_Impact-Test'!$Y$25*S_RDY_SP)+'Exhibit4_Impact-Test'!$Y$26</f>
        <v>0.70266282988887085</v>
      </c>
      <c r="W882" s="172">
        <f t="shared" si="388"/>
        <v>0.70694682994426872</v>
      </c>
      <c r="X882" s="149">
        <f>1/PI()*ATAN('Exhibit4_Impact-Test'!$Y$25*S_RS_SP)+'Exhibit4_Impact-Test'!$Y$26</f>
        <v>0.83818163383318289</v>
      </c>
      <c r="Y882" s="172">
        <f t="shared" si="389"/>
        <v>0.84095504400701493</v>
      </c>
      <c r="Z882" s="149">
        <f>1/PI()*ATAN('Exhibit4_Impact-Test'!$Y$25*S_5050_SP)+'Exhibit4_Impact-Test'!$Y$26</f>
        <v>0.5</v>
      </c>
      <c r="AA882" s="149">
        <f t="shared" si="390"/>
        <v>0.5051475643001816</v>
      </c>
      <c r="AB882" s="195">
        <f>VLOOKUP(_xlfn.NUMBERVALUE(LEFT(A882,4)),Transactioncosts!$C:$G,5,FALSE)</f>
        <v>89.399999999999977</v>
      </c>
      <c r="AC882" s="174"/>
      <c r="AD882" s="175">
        <f t="shared" si="391"/>
        <v>1.0158605099400151</v>
      </c>
      <c r="AE882" s="149">
        <f t="shared" si="392"/>
        <v>1.0186833542228937</v>
      </c>
      <c r="AF882" s="149">
        <f t="shared" si="393"/>
        <v>1.0116390617420299</v>
      </c>
      <c r="AG882" s="176">
        <f t="shared" si="394"/>
        <v>1.0158086416046901</v>
      </c>
      <c r="AH882" s="149">
        <f t="shared" si="395"/>
        <v>1.0186291296498007</v>
      </c>
      <c r="AI882" s="149">
        <f t="shared" si="396"/>
        <v>1.0115930425171862</v>
      </c>
      <c r="AJ882" s="97"/>
      <c r="AK882" s="171">
        <f t="shared" si="397"/>
        <v>1.5736046364566353E-2</v>
      </c>
      <c r="AL882" s="149">
        <f t="shared" si="398"/>
        <v>1.8510964265296616E-2</v>
      </c>
      <c r="AM882" s="149">
        <f t="shared" si="399"/>
        <v>1.1571848889876798E-2</v>
      </c>
      <c r="AN882" s="149">
        <f t="shared" si="404"/>
        <v>4.1464933238852311</v>
      </c>
      <c r="AO882" s="149">
        <f t="shared" si="404"/>
        <v>13.025298307940616</v>
      </c>
      <c r="AP882" s="149">
        <f t="shared" si="404"/>
        <v>3.8915455244807182</v>
      </c>
      <c r="AQ882" s="97"/>
      <c r="AR882" s="171">
        <f t="shared" si="400"/>
        <v>1.5684986539892799E-2</v>
      </c>
      <c r="AS882" s="149">
        <f t="shared" si="401"/>
        <v>1.8457732791445594E-2</v>
      </c>
      <c r="AT882" s="149">
        <f t="shared" si="402"/>
        <v>1.1526358088544844E-2</v>
      </c>
      <c r="AU882" s="175">
        <f t="shared" si="405"/>
        <v>4.0447148534246029</v>
      </c>
      <c r="AV882" s="149">
        <f t="shared" si="406"/>
        <v>11.231523459848429</v>
      </c>
      <c r="AW882" s="149">
        <f t="shared" si="407"/>
        <v>3.8375899113686374</v>
      </c>
    </row>
    <row r="883" spans="1:49" ht="15" x14ac:dyDescent="0.25">
      <c r="A883" s="130">
        <v>1944.06</v>
      </c>
      <c r="B883" s="138"/>
      <c r="C883" s="166">
        <f>raw_Data!B889</f>
        <v>12.67</v>
      </c>
      <c r="D883" s="167">
        <f>raw_Data!J889</f>
        <v>5.2499999999999998E-2</v>
      </c>
      <c r="E883" s="167">
        <f>raw_Data!L889</f>
        <v>2.0061871910528328E-3</v>
      </c>
      <c r="F883" s="168">
        <f t="shared" si="382"/>
        <v>12.1</v>
      </c>
      <c r="G883" s="167">
        <f>raw_Data!K889</f>
        <v>4.3388429752066115E-3</v>
      </c>
      <c r="H883" s="167">
        <f t="shared" si="383"/>
        <v>4.7107438016529057E-2</v>
      </c>
      <c r="I883" s="165"/>
      <c r="J883" s="167">
        <f t="shared" si="384"/>
        <v>0.99921004418526715</v>
      </c>
      <c r="K883" s="167">
        <f t="shared" si="403"/>
        <v>1.2162313763199872E-3</v>
      </c>
      <c r="L883" s="93"/>
      <c r="M883" s="171">
        <f t="shared" si="379"/>
        <v>1.00121623137632</v>
      </c>
      <c r="N883" s="172">
        <f t="shared" si="385"/>
        <v>1.0514462809917355</v>
      </c>
      <c r="O883" s="170">
        <f t="shared" si="380"/>
        <v>882</v>
      </c>
      <c r="P883" s="170">
        <f t="shared" si="381"/>
        <v>884</v>
      </c>
      <c r="Q883" s="169"/>
      <c r="R883" s="149">
        <f t="shared" si="386"/>
        <v>0.36602644089891467</v>
      </c>
      <c r="S883" s="173">
        <f t="shared" si="387"/>
        <v>0.95900622495462984</v>
      </c>
      <c r="T883" s="149">
        <v>0</v>
      </c>
      <c r="U883" s="97"/>
      <c r="V883" s="149">
        <f>1/PI()*ATAN('Exhibit4_Impact-Test'!$Y$25*S_RDY_SP)+'Exhibit4_Impact-Test'!$Y$26</f>
        <v>0.70114500272671709</v>
      </c>
      <c r="W883" s="172">
        <f t="shared" si="388"/>
        <v>0.71130023811172516</v>
      </c>
      <c r="X883" s="149">
        <f>1/PI()*ATAN('Exhibit4_Impact-Test'!$Y$25*S_RS_SP)+'Exhibit4_Impact-Test'!$Y$26</f>
        <v>0.84702043249615655</v>
      </c>
      <c r="Y883" s="172">
        <f t="shared" si="389"/>
        <v>0.85325619254946516</v>
      </c>
      <c r="Z883" s="149">
        <f>1/PI()*ATAN('Exhibit4_Impact-Test'!$Y$25*S_5050_SP)+'Exhibit4_Impact-Test'!$Y$26</f>
        <v>0.5</v>
      </c>
      <c r="AA883" s="149">
        <f t="shared" si="390"/>
        <v>0.51223534051817121</v>
      </c>
      <c r="AB883" s="195">
        <f>VLOOKUP(_xlfn.NUMBERVALUE(LEFT(A883,4)),Transactioncosts!$C:$G,5,FALSE)</f>
        <v>89.399999999999977</v>
      </c>
      <c r="AC883" s="174"/>
      <c r="AD883" s="175">
        <f t="shared" si="391"/>
        <v>1.0364347796508837</v>
      </c>
      <c r="AE883" s="149">
        <f t="shared" si="392"/>
        <v>1.0437621097258727</v>
      </c>
      <c r="AF883" s="149">
        <f t="shared" si="393"/>
        <v>1.0263312561840277</v>
      </c>
      <c r="AG883" s="176">
        <f t="shared" si="394"/>
        <v>1.0362832386135796</v>
      </c>
      <c r="AH883" s="149">
        <f t="shared" si="395"/>
        <v>1.0436682822658261</v>
      </c>
      <c r="AI883" s="149">
        <f t="shared" si="396"/>
        <v>1.0262218722397951</v>
      </c>
      <c r="AJ883" s="97"/>
      <c r="AK883" s="171">
        <f t="shared" si="397"/>
        <v>3.5786727277534042E-2</v>
      </c>
      <c r="AL883" s="149">
        <f t="shared" si="398"/>
        <v>4.28315992481966E-2</v>
      </c>
      <c r="AM883" s="149">
        <f t="shared" si="399"/>
        <v>2.5990556417734362E-2</v>
      </c>
      <c r="AN883" s="149">
        <f t="shared" si="404"/>
        <v>4.1822800511627651</v>
      </c>
      <c r="AO883" s="149">
        <f t="shared" si="404"/>
        <v>13.068129907188814</v>
      </c>
      <c r="AP883" s="149">
        <f t="shared" si="404"/>
        <v>3.9175360808984525</v>
      </c>
      <c r="AQ883" s="97"/>
      <c r="AR883" s="171">
        <f t="shared" si="400"/>
        <v>3.5640502816474948E-2</v>
      </c>
      <c r="AS883" s="149">
        <f t="shared" si="401"/>
        <v>4.2741701677988027E-2</v>
      </c>
      <c r="AT883" s="149">
        <f t="shared" si="402"/>
        <v>2.5883973116360731E-2</v>
      </c>
      <c r="AU883" s="175">
        <f t="shared" si="405"/>
        <v>4.0803553562410775</v>
      </c>
      <c r="AV883" s="149">
        <f t="shared" si="406"/>
        <v>11.274265161526417</v>
      </c>
      <c r="AW883" s="149">
        <f t="shared" si="407"/>
        <v>3.8634738844849981</v>
      </c>
    </row>
    <row r="884" spans="1:49" ht="15" x14ac:dyDescent="0.25">
      <c r="A884" s="130">
        <v>1944.07</v>
      </c>
      <c r="B884" s="138"/>
      <c r="C884" s="166">
        <f>raw_Data!B890</f>
        <v>13</v>
      </c>
      <c r="D884" s="167">
        <f>raw_Data!J890</f>
        <v>5.2777750000000005E-2</v>
      </c>
      <c r="E884" s="167">
        <f>raw_Data!L890</f>
        <v>1.998714559470649E-3</v>
      </c>
      <c r="F884" s="168">
        <f t="shared" si="382"/>
        <v>12.67</v>
      </c>
      <c r="G884" s="167">
        <f>raw_Data!K890</f>
        <v>4.1655682715074985E-3</v>
      </c>
      <c r="H884" s="167">
        <f t="shared" si="383"/>
        <v>2.6045777426992878E-2</v>
      </c>
      <c r="I884" s="165"/>
      <c r="J884" s="167">
        <f t="shared" si="384"/>
        <v>0.99920963978124056</v>
      </c>
      <c r="K884" s="167">
        <f t="shared" si="403"/>
        <v>1.208354340711093E-3</v>
      </c>
      <c r="L884" s="93"/>
      <c r="M884" s="171">
        <f t="shared" si="379"/>
        <v>1.0012083543407111</v>
      </c>
      <c r="N884" s="172">
        <f t="shared" si="385"/>
        <v>1.0302113456985005</v>
      </c>
      <c r="O884" s="170">
        <f t="shared" si="380"/>
        <v>883</v>
      </c>
      <c r="P884" s="170">
        <f t="shared" si="381"/>
        <v>885</v>
      </c>
      <c r="Q884" s="169"/>
      <c r="R884" s="149">
        <f t="shared" si="386"/>
        <v>0.34988117943980462</v>
      </c>
      <c r="S884" s="173">
        <f t="shared" si="387"/>
        <v>0.9284831840347374</v>
      </c>
      <c r="T884" s="149">
        <v>0</v>
      </c>
      <c r="U884" s="97"/>
      <c r="V884" s="149">
        <f>1/PI()*ATAN('Exhibit4_Impact-Test'!$Y$25*S_RDY_SP)+'Exhibit4_Impact-Test'!$Y$26</f>
        <v>0.6943493390844222</v>
      </c>
      <c r="W884" s="172">
        <f t="shared" si="388"/>
        <v>0.70037594824539029</v>
      </c>
      <c r="X884" s="149">
        <f>1/PI()*ATAN('Exhibit4_Impact-Test'!$Y$25*S_RS_SP)+'Exhibit4_Impact-Test'!$Y$26</f>
        <v>0.8427609509335261</v>
      </c>
      <c r="Y884" s="172">
        <f t="shared" si="389"/>
        <v>0.84650816085035896</v>
      </c>
      <c r="Z884" s="149">
        <f>1/PI()*ATAN('Exhibit4_Impact-Test'!$Y$25*S_5050_SP)+'Exhibit4_Impact-Test'!$Y$26</f>
        <v>0.5</v>
      </c>
      <c r="AA884" s="149">
        <f t="shared" si="390"/>
        <v>0.50713860148083367</v>
      </c>
      <c r="AB884" s="195">
        <f>VLOOKUP(_xlfn.NUMBERVALUE(LEFT(A884,4)),Transactioncosts!$C:$G,5,FALSE)</f>
        <v>89.399999999999977</v>
      </c>
      <c r="AC884" s="174"/>
      <c r="AD884" s="175">
        <f t="shared" si="391"/>
        <v>1.0213465622214635</v>
      </c>
      <c r="AE884" s="149">
        <f t="shared" si="392"/>
        <v>1.0256509429173186</v>
      </c>
      <c r="AF884" s="149">
        <f t="shared" si="393"/>
        <v>1.0157098500196058</v>
      </c>
      <c r="AG884" s="176">
        <f t="shared" si="394"/>
        <v>1.0212643605758367</v>
      </c>
      <c r="AH884" s="149">
        <f t="shared" si="395"/>
        <v>1.0195539343545288</v>
      </c>
      <c r="AI884" s="149">
        <f t="shared" si="396"/>
        <v>1.0156460309223672</v>
      </c>
      <c r="AJ884" s="97"/>
      <c r="AK884" s="171">
        <f t="shared" si="397"/>
        <v>2.1121915693058463E-2</v>
      </c>
      <c r="AL884" s="149">
        <f t="shared" si="398"/>
        <v>2.5327477281927722E-2</v>
      </c>
      <c r="AM884" s="149">
        <f t="shared" si="399"/>
        <v>1.5587727680995396E-2</v>
      </c>
      <c r="AN884" s="149">
        <f t="shared" si="404"/>
        <v>4.2034019668558233</v>
      </c>
      <c r="AO884" s="149">
        <f t="shared" si="404"/>
        <v>13.093457384470742</v>
      </c>
      <c r="AP884" s="149">
        <f t="shared" si="404"/>
        <v>3.933123808579448</v>
      </c>
      <c r="AQ884" s="97"/>
      <c r="AR884" s="171">
        <f t="shared" si="400"/>
        <v>2.1041428856575103E-2</v>
      </c>
      <c r="AS884" s="149">
        <f t="shared" si="401"/>
        <v>1.9365212383958143E-2</v>
      </c>
      <c r="AT884" s="149">
        <f t="shared" si="402"/>
        <v>1.5524893691285992E-2</v>
      </c>
      <c r="AU884" s="175">
        <f t="shared" si="405"/>
        <v>4.1013967850976529</v>
      </c>
      <c r="AV884" s="149">
        <f t="shared" si="406"/>
        <v>11.293630373910375</v>
      </c>
      <c r="AW884" s="149">
        <f t="shared" si="407"/>
        <v>3.878998778176284</v>
      </c>
    </row>
    <row r="885" spans="1:49" ht="15" x14ac:dyDescent="0.25">
      <c r="A885" s="130">
        <v>1944.08</v>
      </c>
      <c r="B885" s="138"/>
      <c r="C885" s="166">
        <f>raw_Data!B891</f>
        <v>12.81</v>
      </c>
      <c r="D885" s="167">
        <f>raw_Data!J891</f>
        <v>5.305558333333333E-2</v>
      </c>
      <c r="E885" s="167">
        <f>raw_Data!L891</f>
        <v>1.9912413148208685E-3</v>
      </c>
      <c r="F885" s="168">
        <f t="shared" si="382"/>
        <v>13</v>
      </c>
      <c r="G885" s="167">
        <f>raw_Data!K891</f>
        <v>4.0811987179487173E-3</v>
      </c>
      <c r="H885" s="167">
        <f t="shared" si="383"/>
        <v>-1.4615384615384586E-2</v>
      </c>
      <c r="I885" s="165"/>
      <c r="J885" s="167">
        <f t="shared" si="384"/>
        <v>0.9992092350822096</v>
      </c>
      <c r="K885" s="167">
        <f t="shared" si="403"/>
        <v>1.200476397030581E-3</v>
      </c>
      <c r="L885" s="93"/>
      <c r="M885" s="171">
        <f t="shared" si="379"/>
        <v>1.0012004763970306</v>
      </c>
      <c r="N885" s="172">
        <f t="shared" si="385"/>
        <v>0.98946581410256418</v>
      </c>
      <c r="O885" s="170">
        <f t="shared" si="380"/>
        <v>884</v>
      </c>
      <c r="P885" s="170">
        <f t="shared" si="381"/>
        <v>886</v>
      </c>
      <c r="Q885" s="169"/>
      <c r="R885" s="149">
        <f t="shared" si="386"/>
        <v>0.34251872739901706</v>
      </c>
      <c r="S885" s="173">
        <f t="shared" si="387"/>
        <v>-0.87969768698048811</v>
      </c>
      <c r="T885" s="149">
        <v>0</v>
      </c>
      <c r="U885" s="97"/>
      <c r="V885" s="149">
        <f>1/PI()*ATAN('Exhibit4_Impact-Test'!$Y$25*S_RDY_SP)+'Exhibit4_Impact-Test'!$Y$26</f>
        <v>0.69118113329832842</v>
      </c>
      <c r="W885" s="172">
        <f t="shared" si="388"/>
        <v>0.68865894318812859</v>
      </c>
      <c r="X885" s="149">
        <f>1/PI()*ATAN('Exhibit4_Impact-Test'!$Y$25*S_RS_SP)+'Exhibit4_Impact-Test'!$Y$26</f>
        <v>0.16451615158975985</v>
      </c>
      <c r="Y885" s="172">
        <f t="shared" si="389"/>
        <v>0.16290203695505323</v>
      </c>
      <c r="Z885" s="149">
        <f>1/PI()*ATAN('Exhibit4_Impact-Test'!$Y$25*S_5050_SP)+'Exhibit4_Impact-Test'!$Y$26</f>
        <v>0.5</v>
      </c>
      <c r="AA885" s="149">
        <f t="shared" si="390"/>
        <v>0.49705257924181728</v>
      </c>
      <c r="AB885" s="195">
        <f>VLOOKUP(_xlfn.NUMBERVALUE(LEFT(A885,4)),Transactioncosts!$C:$G,5,FALSE)</f>
        <v>89.399999999999977</v>
      </c>
      <c r="AC885" s="174"/>
      <c r="AD885" s="175">
        <f t="shared" si="391"/>
        <v>0.99308969921346812</v>
      </c>
      <c r="AE885" s="149">
        <f t="shared" si="392"/>
        <v>0.99926993491613958</v>
      </c>
      <c r="AF885" s="149">
        <f t="shared" si="393"/>
        <v>0.99533314524979732</v>
      </c>
      <c r="AG885" s="176">
        <f t="shared" si="394"/>
        <v>0.99302720588458093</v>
      </c>
      <c r="AH885" s="149">
        <f t="shared" si="395"/>
        <v>0.9992678695342202</v>
      </c>
      <c r="AI885" s="149">
        <f t="shared" si="396"/>
        <v>0.99530679530821919</v>
      </c>
      <c r="AJ885" s="97"/>
      <c r="AK885" s="171">
        <f t="shared" si="397"/>
        <v>-6.9342874824042397E-3</v>
      </c>
      <c r="AL885" s="149">
        <f t="shared" si="398"/>
        <v>-7.3033171115183867E-4</v>
      </c>
      <c r="AM885" s="149">
        <f t="shared" si="399"/>
        <v>-4.6777785165033258E-3</v>
      </c>
      <c r="AN885" s="149">
        <f t="shared" si="404"/>
        <v>4.196467679373419</v>
      </c>
      <c r="AO885" s="149">
        <f t="shared" si="404"/>
        <v>13.09272705275959</v>
      </c>
      <c r="AP885" s="149">
        <f t="shared" si="404"/>
        <v>3.9284460300629447</v>
      </c>
      <c r="AQ885" s="97"/>
      <c r="AR885" s="171">
        <f t="shared" si="400"/>
        <v>-6.9972176440149742E-3</v>
      </c>
      <c r="AS885" s="149">
        <f t="shared" si="401"/>
        <v>-7.3239860417210784E-4</v>
      </c>
      <c r="AT885" s="149">
        <f t="shared" si="402"/>
        <v>-4.7042523564407301E-3</v>
      </c>
      <c r="AU885" s="175">
        <f t="shared" si="405"/>
        <v>4.094399567453638</v>
      </c>
      <c r="AV885" s="149">
        <f t="shared" si="406"/>
        <v>11.292897975306202</v>
      </c>
      <c r="AW885" s="149">
        <f t="shared" si="407"/>
        <v>3.8742945258198431</v>
      </c>
    </row>
    <row r="886" spans="1:49" ht="15" x14ac:dyDescent="0.25">
      <c r="A886" s="130">
        <v>1944.09</v>
      </c>
      <c r="B886" s="138"/>
      <c r="C886" s="166">
        <f>raw_Data!B892</f>
        <v>12.6</v>
      </c>
      <c r="D886" s="167">
        <f>raw_Data!J892</f>
        <v>5.3333333333333337E-2</v>
      </c>
      <c r="E886" s="167">
        <f>raw_Data!L892</f>
        <v>1.9837674569984642E-3</v>
      </c>
      <c r="F886" s="168">
        <f t="shared" si="382"/>
        <v>12.81</v>
      </c>
      <c r="G886" s="167">
        <f>raw_Data!K892</f>
        <v>4.1634139994795732E-3</v>
      </c>
      <c r="H886" s="167">
        <f t="shared" si="383"/>
        <v>-1.6393442622950838E-2</v>
      </c>
      <c r="I886" s="165"/>
      <c r="J886" s="167">
        <f t="shared" si="384"/>
        <v>0.99920883008793815</v>
      </c>
      <c r="K886" s="167">
        <f t="shared" si="403"/>
        <v>1.1925975449367243E-3</v>
      </c>
      <c r="L886" s="93"/>
      <c r="M886" s="171">
        <f t="shared" si="379"/>
        <v>1.0011925975449367</v>
      </c>
      <c r="N886" s="172">
        <f t="shared" si="385"/>
        <v>0.98776997137652867</v>
      </c>
      <c r="O886" s="170">
        <f t="shared" si="380"/>
        <v>885</v>
      </c>
      <c r="P886" s="170">
        <f t="shared" si="381"/>
        <v>887</v>
      </c>
      <c r="Q886" s="169"/>
      <c r="R886" s="149">
        <f t="shared" si="386"/>
        <v>0.35293165477709632</v>
      </c>
      <c r="S886" s="173">
        <f t="shared" si="387"/>
        <v>-0.89169020682864053</v>
      </c>
      <c r="T886" s="149">
        <v>0</v>
      </c>
      <c r="U886" s="97"/>
      <c r="V886" s="149">
        <f>1/PI()*ATAN('Exhibit4_Impact-Test'!$Y$25*S_RDY_SP)+'Exhibit4_Impact-Test'!$Y$26</f>
        <v>0.6956492484327752</v>
      </c>
      <c r="W886" s="172">
        <f t="shared" si="388"/>
        <v>0.69278405506203877</v>
      </c>
      <c r="X886" s="149">
        <f>1/PI()*ATAN('Exhibit4_Impact-Test'!$Y$25*S_RS_SP)+'Exhibit4_Impact-Test'!$Y$26</f>
        <v>0.16267100989472166</v>
      </c>
      <c r="Y886" s="172">
        <f t="shared" si="389"/>
        <v>0.16084091196330413</v>
      </c>
      <c r="Z886" s="149">
        <f>1/PI()*ATAN('Exhibit4_Impact-Test'!$Y$25*S_5050_SP)+'Exhibit4_Impact-Test'!$Y$26</f>
        <v>0.5</v>
      </c>
      <c r="AA886" s="149">
        <f t="shared" si="390"/>
        <v>0.49662572177623066</v>
      </c>
      <c r="AB886" s="195">
        <f>VLOOKUP(_xlfn.NUMBERVALUE(LEFT(A886,4)),Transactioncosts!$C:$G,5,FALSE)</f>
        <v>89.399999999999977</v>
      </c>
      <c r="AC886" s="174"/>
      <c r="AD886" s="175">
        <f t="shared" si="391"/>
        <v>0.99185515773888955</v>
      </c>
      <c r="AE886" s="149">
        <f t="shared" si="392"/>
        <v>0.99900912539068243</v>
      </c>
      <c r="AF886" s="149">
        <f t="shared" si="393"/>
        <v>0.9944812844607327</v>
      </c>
      <c r="AG886" s="176">
        <f t="shared" si="394"/>
        <v>0.99179620683042924</v>
      </c>
      <c r="AH886" s="149">
        <f t="shared" si="395"/>
        <v>0.99291673363902322</v>
      </c>
      <c r="AI886" s="149">
        <f t="shared" si="396"/>
        <v>0.99445111841341216</v>
      </c>
      <c r="AJ886" s="97"/>
      <c r="AK886" s="171">
        <f t="shared" si="397"/>
        <v>-8.1781927016735725E-3</v>
      </c>
      <c r="AL886" s="149">
        <f t="shared" si="398"/>
        <v>-9.9136585009541845E-4</v>
      </c>
      <c r="AM886" s="149">
        <f t="shared" si="399"/>
        <v>-5.5339999091999492E-3</v>
      </c>
      <c r="AN886" s="149">
        <f t="shared" si="404"/>
        <v>4.1882894866717457</v>
      </c>
      <c r="AO886" s="149">
        <f t="shared" si="404"/>
        <v>13.091735686909495</v>
      </c>
      <c r="AP886" s="149">
        <f t="shared" si="404"/>
        <v>3.9229120301537446</v>
      </c>
      <c r="AQ886" s="97"/>
      <c r="AR886" s="171">
        <f t="shared" si="400"/>
        <v>-8.2376294651397806E-3</v>
      </c>
      <c r="AS886" s="149">
        <f t="shared" si="401"/>
        <v>-7.1084717871688448E-3</v>
      </c>
      <c r="AT886" s="149">
        <f t="shared" si="402"/>
        <v>-5.5643338182651903E-3</v>
      </c>
      <c r="AU886" s="175">
        <f t="shared" si="405"/>
        <v>4.0861619379884981</v>
      </c>
      <c r="AV886" s="149">
        <f t="shared" si="406"/>
        <v>11.285789503519034</v>
      </c>
      <c r="AW886" s="149">
        <f t="shared" si="407"/>
        <v>3.868730192001578</v>
      </c>
    </row>
    <row r="887" spans="1:49" ht="15" x14ac:dyDescent="0.25">
      <c r="A887" s="130">
        <v>1944.1</v>
      </c>
      <c r="B887" s="138"/>
      <c r="C887" s="166">
        <f>raw_Data!B893</f>
        <v>12.91</v>
      </c>
      <c r="D887" s="167">
        <f>raw_Data!J893</f>
        <v>5.3333333333333337E-2</v>
      </c>
      <c r="E887" s="167">
        <f>raw_Data!L893</f>
        <v>1.976292985898187E-3</v>
      </c>
      <c r="F887" s="168">
        <f t="shared" si="382"/>
        <v>12.6</v>
      </c>
      <c r="G887" s="167">
        <f>raw_Data!K893</f>
        <v>4.2328042328042331E-3</v>
      </c>
      <c r="H887" s="167">
        <f t="shared" si="383"/>
        <v>2.4603174603174738E-2</v>
      </c>
      <c r="I887" s="165"/>
      <c r="J887" s="167">
        <f t="shared" si="384"/>
        <v>0.99920842479814276</v>
      </c>
      <c r="K887" s="167">
        <f t="shared" si="403"/>
        <v>1.1847177840409451E-3</v>
      </c>
      <c r="L887" s="93"/>
      <c r="M887" s="171">
        <f t="shared" si="379"/>
        <v>1.0011847177840409</v>
      </c>
      <c r="N887" s="172">
        <f t="shared" si="385"/>
        <v>1.0288359788359789</v>
      </c>
      <c r="O887" s="170">
        <f t="shared" si="380"/>
        <v>886</v>
      </c>
      <c r="P887" s="170">
        <f t="shared" si="381"/>
        <v>888</v>
      </c>
      <c r="Q887" s="169"/>
      <c r="R887" s="149">
        <f t="shared" si="386"/>
        <v>0.36178087988512347</v>
      </c>
      <c r="S887" s="173">
        <f t="shared" si="387"/>
        <v>0.92538564786771338</v>
      </c>
      <c r="T887" s="149">
        <v>0</v>
      </c>
      <c r="U887" s="97"/>
      <c r="V887" s="149">
        <f>1/PI()*ATAN('Exhibit4_Impact-Test'!$Y$25*S_RDY_SP)+'Exhibit4_Impact-Test'!$Y$26</f>
        <v>0.69937811641106773</v>
      </c>
      <c r="W887" s="172">
        <f t="shared" si="388"/>
        <v>0.70507483286729711</v>
      </c>
      <c r="X887" s="149">
        <f>1/PI()*ATAN('Exhibit4_Impact-Test'!$Y$25*S_RS_SP)+'Exhibit4_Impact-Test'!$Y$26</f>
        <v>0.84231649939722453</v>
      </c>
      <c r="Y887" s="172">
        <f t="shared" si="389"/>
        <v>0.84590138074248344</v>
      </c>
      <c r="Z887" s="149">
        <f>1/PI()*ATAN('Exhibit4_Impact-Test'!$Y$25*S_5050_SP)+'Exhibit4_Impact-Test'!$Y$26</f>
        <v>0.5</v>
      </c>
      <c r="AA887" s="149">
        <f t="shared" si="390"/>
        <v>0.50681058599500417</v>
      </c>
      <c r="AB887" s="195">
        <f>VLOOKUP(_xlfn.NUMBERVALUE(LEFT(A887,4)),Transactioncosts!$C:$G,5,FALSE)</f>
        <v>89.399999999999977</v>
      </c>
      <c r="AC887" s="174"/>
      <c r="AD887" s="175">
        <f t="shared" si="391"/>
        <v>1.0205234046549361</v>
      </c>
      <c r="AE887" s="149">
        <f t="shared" si="392"/>
        <v>1.0244758311972282</v>
      </c>
      <c r="AF887" s="149">
        <f t="shared" si="393"/>
        <v>1.0150103483100099</v>
      </c>
      <c r="AG887" s="176">
        <f t="shared" si="394"/>
        <v>1.0204387395972043</v>
      </c>
      <c r="AH887" s="149">
        <f t="shared" si="395"/>
        <v>1.0185370801645675</v>
      </c>
      <c r="AI887" s="149">
        <f t="shared" si="396"/>
        <v>1.0149494616712145</v>
      </c>
      <c r="AJ887" s="97"/>
      <c r="AK887" s="171">
        <f t="shared" si="397"/>
        <v>2.0315637502503415E-2</v>
      </c>
      <c r="AL887" s="149">
        <f t="shared" si="398"/>
        <v>2.4181097591051331E-2</v>
      </c>
      <c r="AM887" s="149">
        <f t="shared" si="399"/>
        <v>1.489880782109824E-2</v>
      </c>
      <c r="AN887" s="149">
        <f t="shared" si="404"/>
        <v>4.208605124174249</v>
      </c>
      <c r="AO887" s="149">
        <f t="shared" si="404"/>
        <v>13.115916784500547</v>
      </c>
      <c r="AP887" s="149">
        <f t="shared" si="404"/>
        <v>3.9378108379748427</v>
      </c>
      <c r="AQ887" s="97"/>
      <c r="AR887" s="171">
        <f t="shared" si="400"/>
        <v>2.0232671673843877E-2</v>
      </c>
      <c r="AS887" s="149">
        <f t="shared" si="401"/>
        <v>1.8367362663713839E-2</v>
      </c>
      <c r="AT887" s="149">
        <f t="shared" si="402"/>
        <v>1.4838819797183357E-2</v>
      </c>
      <c r="AU887" s="175">
        <f t="shared" si="405"/>
        <v>4.1063946096623418</v>
      </c>
      <c r="AV887" s="149">
        <f t="shared" si="406"/>
        <v>11.304156866182748</v>
      </c>
      <c r="AW887" s="149">
        <f t="shared" si="407"/>
        <v>3.8835690117987611</v>
      </c>
    </row>
    <row r="888" spans="1:49" ht="15" x14ac:dyDescent="0.25">
      <c r="A888" s="130">
        <v>1944.11</v>
      </c>
      <c r="B888" s="138"/>
      <c r="C888" s="166">
        <f>raw_Data!B894</f>
        <v>12.82</v>
      </c>
      <c r="D888" s="167">
        <f>raw_Data!J894</f>
        <v>5.3333333333333337E-2</v>
      </c>
      <c r="E888" s="167">
        <f>raw_Data!L894</f>
        <v>1.9688179014147877E-3</v>
      </c>
      <c r="F888" s="168">
        <f t="shared" si="382"/>
        <v>12.91</v>
      </c>
      <c r="G888" s="167">
        <f>raw_Data!K894</f>
        <v>4.1311644719855415E-3</v>
      </c>
      <c r="H888" s="167">
        <f t="shared" si="383"/>
        <v>-6.9713400464755937E-3</v>
      </c>
      <c r="I888" s="165"/>
      <c r="J888" s="167">
        <f t="shared" si="384"/>
        <v>0.99920801921256319</v>
      </c>
      <c r="K888" s="167">
        <f t="shared" si="403"/>
        <v>1.1768371139779799E-3</v>
      </c>
      <c r="L888" s="93"/>
      <c r="M888" s="171">
        <f t="shared" si="379"/>
        <v>1.001176837113978</v>
      </c>
      <c r="N888" s="172">
        <f t="shared" si="385"/>
        <v>0.99715982442550988</v>
      </c>
      <c r="O888" s="170">
        <f t="shared" si="380"/>
        <v>887</v>
      </c>
      <c r="P888" s="170">
        <f t="shared" si="381"/>
        <v>889</v>
      </c>
      <c r="Q888" s="169"/>
      <c r="R888" s="149">
        <f t="shared" si="386"/>
        <v>0.35282627852049431</v>
      </c>
      <c r="S888" s="173">
        <f t="shared" si="387"/>
        <v>-0.77912672784548898</v>
      </c>
      <c r="T888" s="149">
        <v>0</v>
      </c>
      <c r="U888" s="97"/>
      <c r="V888" s="149">
        <f>1/PI()*ATAN('Exhibit4_Impact-Test'!$Y$25*S_RDY_SP)+'Exhibit4_Impact-Test'!$Y$26</f>
        <v>0.69560446846777668</v>
      </c>
      <c r="W888" s="172">
        <f t="shared" si="388"/>
        <v>0.69475253271876825</v>
      </c>
      <c r="X888" s="149">
        <f>1/PI()*ATAN('Exhibit4_Impact-Test'!$Y$25*S_RS_SP)+'Exhibit4_Impact-Test'!$Y$26</f>
        <v>0.18161155606007046</v>
      </c>
      <c r="Y888" s="172">
        <f t="shared" si="389"/>
        <v>0.18101477922854387</v>
      </c>
      <c r="Z888" s="149">
        <f>1/PI()*ATAN('Exhibit4_Impact-Test'!$Y$25*S_5050_SP)+'Exhibit4_Impact-Test'!$Y$26</f>
        <v>0.5</v>
      </c>
      <c r="AA888" s="149">
        <f t="shared" si="390"/>
        <v>0.49899491092622666</v>
      </c>
      <c r="AB888" s="195">
        <f>VLOOKUP(_xlfn.NUMBERVALUE(LEFT(A888,4)),Transactioncosts!$C:$G,5,FALSE)</f>
        <v>89.399999999999977</v>
      </c>
      <c r="AC888" s="174"/>
      <c r="AD888" s="175">
        <f t="shared" si="391"/>
        <v>0.99838258513798772</v>
      </c>
      <c r="AE888" s="149">
        <f t="shared" si="392"/>
        <v>1.0004473011889123</v>
      </c>
      <c r="AF888" s="149">
        <f t="shared" si="393"/>
        <v>0.99916833076974387</v>
      </c>
      <c r="AG888" s="176">
        <f t="shared" si="394"/>
        <v>0.99835714391616126</v>
      </c>
      <c r="AH888" s="149">
        <f t="shared" si="395"/>
        <v>0.99454572006254927</v>
      </c>
      <c r="AI888" s="149">
        <f t="shared" si="396"/>
        <v>0.99915934527342432</v>
      </c>
      <c r="AJ888" s="97"/>
      <c r="AK888" s="171">
        <f t="shared" si="397"/>
        <v>-1.6187242895457133E-3</v>
      </c>
      <c r="AL888" s="149">
        <f t="shared" si="398"/>
        <v>4.4720117955729762E-4</v>
      </c>
      <c r="AM888" s="149">
        <f t="shared" si="399"/>
        <v>-8.3201525897800058E-4</v>
      </c>
      <c r="AN888" s="149">
        <f t="shared" si="404"/>
        <v>4.2069863998847037</v>
      </c>
      <c r="AO888" s="149">
        <f t="shared" si="404"/>
        <v>13.116363985680104</v>
      </c>
      <c r="AP888" s="149">
        <f t="shared" si="404"/>
        <v>3.9369788227158646</v>
      </c>
      <c r="AQ888" s="97"/>
      <c r="AR888" s="171">
        <f t="shared" si="400"/>
        <v>-1.6442070517281328E-3</v>
      </c>
      <c r="AS888" s="149">
        <f t="shared" si="401"/>
        <v>-5.4692088312582442E-3</v>
      </c>
      <c r="AT888" s="149">
        <f t="shared" si="402"/>
        <v>-8.4100827491561737E-4</v>
      </c>
      <c r="AU888" s="175">
        <f t="shared" si="405"/>
        <v>4.1047504026106134</v>
      </c>
      <c r="AV888" s="149">
        <f t="shared" si="406"/>
        <v>11.29868765735149</v>
      </c>
      <c r="AW888" s="149">
        <f t="shared" si="407"/>
        <v>3.8827280035238454</v>
      </c>
    </row>
    <row r="889" spans="1:49" ht="15" x14ac:dyDescent="0.25">
      <c r="A889" s="130">
        <v>1944.12</v>
      </c>
      <c r="B889" s="138"/>
      <c r="C889" s="166">
        <f>raw_Data!B895</f>
        <v>13.1</v>
      </c>
      <c r="D889" s="167">
        <f>raw_Data!J895</f>
        <v>5.3333333333333337E-2</v>
      </c>
      <c r="E889" s="167">
        <f>raw_Data!L895</f>
        <v>1.9613422034430172E-3</v>
      </c>
      <c r="F889" s="168">
        <f t="shared" si="382"/>
        <v>12.82</v>
      </c>
      <c r="G889" s="167">
        <f>raw_Data!K895</f>
        <v>4.1601664066562667E-3</v>
      </c>
      <c r="H889" s="167">
        <f t="shared" si="383"/>
        <v>2.1840873634945357E-2</v>
      </c>
      <c r="I889" s="165"/>
      <c r="J889" s="167">
        <f t="shared" si="384"/>
        <v>0.99920761333093888</v>
      </c>
      <c r="K889" s="167">
        <f t="shared" si="403"/>
        <v>1.1689555343818991E-3</v>
      </c>
      <c r="L889" s="93"/>
      <c r="M889" s="171">
        <f t="shared" si="379"/>
        <v>1.0011689555343819</v>
      </c>
      <c r="N889" s="172">
        <f t="shared" si="385"/>
        <v>1.0260010400416015</v>
      </c>
      <c r="O889" s="170">
        <f t="shared" si="380"/>
        <v>888</v>
      </c>
      <c r="P889" s="170">
        <f t="shared" si="381"/>
        <v>890</v>
      </c>
      <c r="Q889" s="169"/>
      <c r="R889" s="149">
        <f t="shared" si="386"/>
        <v>0.35753860592460079</v>
      </c>
      <c r="S889" s="173">
        <f t="shared" si="387"/>
        <v>0.91731023065090211</v>
      </c>
      <c r="T889" s="149">
        <v>0</v>
      </c>
      <c r="U889" s="97"/>
      <c r="V889" s="149">
        <f>1/PI()*ATAN('Exhibit4_Impact-Test'!$Y$25*S_RDY_SP)+'Exhibit4_Impact-Test'!$Y$26</f>
        <v>0.69759830697228542</v>
      </c>
      <c r="W889" s="172">
        <f t="shared" si="388"/>
        <v>0.70274164760084445</v>
      </c>
      <c r="X889" s="149">
        <f>1/PI()*ATAN('Exhibit4_Impact-Test'!$Y$25*S_RS_SP)+'Exhibit4_Impact-Test'!$Y$26</f>
        <v>0.84114689627139883</v>
      </c>
      <c r="Y889" s="172">
        <f t="shared" si="389"/>
        <v>0.84439332499842723</v>
      </c>
      <c r="Z889" s="149">
        <f>1/PI()*ATAN('Exhibit4_Impact-Test'!$Y$25*S_5050_SP)+'Exhibit4_Impact-Test'!$Y$26</f>
        <v>0.5</v>
      </c>
      <c r="AA889" s="149">
        <f t="shared" si="390"/>
        <v>0.50612481552149358</v>
      </c>
      <c r="AB889" s="195">
        <f>VLOOKUP(_xlfn.NUMBERVALUE(LEFT(A889,4)),Transactioncosts!$C:$G,5,FALSE)</f>
        <v>89.399999999999977</v>
      </c>
      <c r="AC889" s="174"/>
      <c r="AD889" s="175">
        <f t="shared" si="391"/>
        <v>1.018491775645211</v>
      </c>
      <c r="AE889" s="149">
        <f t="shared" si="392"/>
        <v>1.0220563863455787</v>
      </c>
      <c r="AF889" s="149">
        <f t="shared" si="393"/>
        <v>1.0135849977879916</v>
      </c>
      <c r="AG889" s="176">
        <f t="shared" si="394"/>
        <v>1.0184249357527522</v>
      </c>
      <c r="AH889" s="149">
        <f t="shared" si="395"/>
        <v>1.0220541136545624</v>
      </c>
      <c r="AI889" s="149">
        <f t="shared" si="396"/>
        <v>1.0135302419372294</v>
      </c>
      <c r="AJ889" s="97"/>
      <c r="AK889" s="171">
        <f t="shared" si="397"/>
        <v>1.8322881684237551E-2</v>
      </c>
      <c r="AL889" s="149">
        <f t="shared" si="398"/>
        <v>2.1816662809053498E-2</v>
      </c>
      <c r="AM889" s="149">
        <f t="shared" si="399"/>
        <v>1.3493548995754402E-2</v>
      </c>
      <c r="AN889" s="149">
        <f t="shared" si="404"/>
        <v>4.2253092815689408</v>
      </c>
      <c r="AO889" s="149">
        <f t="shared" si="404"/>
        <v>13.138180648489158</v>
      </c>
      <c r="AP889" s="149">
        <f t="shared" si="404"/>
        <v>3.9504723717116192</v>
      </c>
      <c r="AQ889" s="97"/>
      <c r="AR889" s="171">
        <f t="shared" si="400"/>
        <v>1.8257253185920669E-2</v>
      </c>
      <c r="AS889" s="149">
        <f t="shared" si="401"/>
        <v>2.1814439161147704E-2</v>
      </c>
      <c r="AT889" s="149">
        <f t="shared" si="402"/>
        <v>1.3439525573994778E-2</v>
      </c>
      <c r="AU889" s="175">
        <f t="shared" si="405"/>
        <v>4.1230076557965338</v>
      </c>
      <c r="AV889" s="149">
        <f t="shared" si="406"/>
        <v>11.320502096512637</v>
      </c>
      <c r="AW889" s="149">
        <f t="shared" si="407"/>
        <v>3.8961675290978404</v>
      </c>
    </row>
    <row r="890" spans="1:49" ht="15" x14ac:dyDescent="0.25">
      <c r="A890" s="130">
        <v>1945.01</v>
      </c>
      <c r="B890" s="138"/>
      <c r="C890" s="166">
        <f>raw_Data!B896</f>
        <v>13.49</v>
      </c>
      <c r="D890" s="167">
        <f>raw_Data!J896</f>
        <v>5.3611083333333337E-2</v>
      </c>
      <c r="E890" s="167">
        <f>raw_Data!L896</f>
        <v>1.9538658918776264E-3</v>
      </c>
      <c r="F890" s="168">
        <f t="shared" si="382"/>
        <v>13.1</v>
      </c>
      <c r="G890" s="167">
        <f>raw_Data!K896</f>
        <v>4.0924491094147582E-3</v>
      </c>
      <c r="H890" s="167">
        <f t="shared" si="383"/>
        <v>2.977099236641223E-2</v>
      </c>
      <c r="I890" s="165"/>
      <c r="J890" s="167">
        <f t="shared" si="384"/>
        <v>0.99920720715300915</v>
      </c>
      <c r="K890" s="167">
        <f t="shared" si="403"/>
        <v>1.1610730448867734E-3</v>
      </c>
      <c r="L890" s="93"/>
      <c r="M890" s="171">
        <f t="shared" si="379"/>
        <v>1.0011610730448868</v>
      </c>
      <c r="N890" s="172">
        <f t="shared" si="385"/>
        <v>1.033863441475827</v>
      </c>
      <c r="O890" s="170">
        <f t="shared" si="380"/>
        <v>889</v>
      </c>
      <c r="P890" s="170">
        <f t="shared" si="381"/>
        <v>891</v>
      </c>
      <c r="Q890" s="169"/>
      <c r="R890" s="149">
        <f t="shared" si="386"/>
        <v>0.35202847204948046</v>
      </c>
      <c r="S890" s="173">
        <f t="shared" si="387"/>
        <v>0.9381910524381577</v>
      </c>
      <c r="T890" s="149">
        <v>0</v>
      </c>
      <c r="U890" s="97"/>
      <c r="V890" s="149">
        <f>1/PI()*ATAN('Exhibit4_Impact-Test'!$Y$25*S_RDY_SP)+'Exhibit4_Impact-Test'!$Y$26</f>
        <v>0.69526514956295671</v>
      </c>
      <c r="W890" s="172">
        <f t="shared" si="388"/>
        <v>0.70203213347666216</v>
      </c>
      <c r="X890" s="149">
        <f>1/PI()*ATAN('Exhibit4_Impact-Test'!$Y$25*S_RS_SP)+'Exhibit4_Impact-Test'!$Y$26</f>
        <v>0.84413910900108147</v>
      </c>
      <c r="Y890" s="172">
        <f t="shared" si="389"/>
        <v>0.84832139379409022</v>
      </c>
      <c r="Z890" s="149">
        <f>1/PI()*ATAN('Exhibit4_Impact-Test'!$Y$25*S_5050_SP)+'Exhibit4_Impact-Test'!$Y$26</f>
        <v>0.5</v>
      </c>
      <c r="AA890" s="149">
        <f t="shared" si="390"/>
        <v>0.50803488316666345</v>
      </c>
      <c r="AB890" s="195">
        <f>VLOOKUP(_xlfn.NUMBERVALUE(LEFT(A890,4)),Transactioncosts!$C:$G,5,FALSE)</f>
        <v>89</v>
      </c>
      <c r="AC890" s="174"/>
      <c r="AD890" s="175">
        <f t="shared" si="391"/>
        <v>1.0238978901230873</v>
      </c>
      <c r="AE890" s="149">
        <f t="shared" si="392"/>
        <v>1.0287664211944056</v>
      </c>
      <c r="AF890" s="149">
        <f t="shared" si="393"/>
        <v>1.017512257260357</v>
      </c>
      <c r="AG890" s="176">
        <f t="shared" si="394"/>
        <v>1.0238034926277186</v>
      </c>
      <c r="AH890" s="149">
        <f t="shared" si="395"/>
        <v>1.0287372734079339</v>
      </c>
      <c r="AI890" s="149">
        <f t="shared" si="396"/>
        <v>1.0174407468001736</v>
      </c>
      <c r="AJ890" s="97"/>
      <c r="AK890" s="171">
        <f t="shared" si="397"/>
        <v>2.3616804968605142E-2</v>
      </c>
      <c r="AL890" s="149">
        <f t="shared" si="398"/>
        <v>2.8360435160634322E-2</v>
      </c>
      <c r="AM890" s="149">
        <f t="shared" si="399"/>
        <v>1.736068470958043E-2</v>
      </c>
      <c r="AN890" s="149">
        <f t="shared" si="404"/>
        <v>4.248926086537546</v>
      </c>
      <c r="AO890" s="149">
        <f t="shared" si="404"/>
        <v>13.166541083649792</v>
      </c>
      <c r="AP890" s="149">
        <f t="shared" si="404"/>
        <v>3.9678330564211999</v>
      </c>
      <c r="AQ890" s="97"/>
      <c r="AR890" s="171">
        <f t="shared" si="400"/>
        <v>2.3524606471079377E-2</v>
      </c>
      <c r="AS890" s="149">
        <f t="shared" si="401"/>
        <v>2.8332102004732636E-2</v>
      </c>
      <c r="AT890" s="149">
        <f t="shared" si="402"/>
        <v>1.7290402535918306E-2</v>
      </c>
      <c r="AU890" s="175">
        <f t="shared" si="405"/>
        <v>4.1465322622676135</v>
      </c>
      <c r="AV890" s="149">
        <f t="shared" si="406"/>
        <v>11.34883419851737</v>
      </c>
      <c r="AW890" s="149">
        <f t="shared" si="407"/>
        <v>3.9134579316337588</v>
      </c>
    </row>
    <row r="891" spans="1:49" ht="15" x14ac:dyDescent="0.25">
      <c r="A891" s="130">
        <v>1945.02</v>
      </c>
      <c r="B891" s="138"/>
      <c r="C891" s="166">
        <f>raw_Data!B897</f>
        <v>13.94</v>
      </c>
      <c r="D891" s="167">
        <f>raw_Data!J897</f>
        <v>5.3888916666666668E-2</v>
      </c>
      <c r="E891" s="167">
        <f>raw_Data!L897</f>
        <v>1.9416306036859066E-3</v>
      </c>
      <c r="F891" s="168">
        <f t="shared" si="382"/>
        <v>13.49</v>
      </c>
      <c r="G891" s="167">
        <f>raw_Data!K897</f>
        <v>3.9947306646898936E-3</v>
      </c>
      <c r="H891" s="167">
        <f t="shared" si="383"/>
        <v>3.3358042994810821E-2</v>
      </c>
      <c r="I891" s="165"/>
      <c r="J891" s="167">
        <f t="shared" si="384"/>
        <v>0.99870200357113892</v>
      </c>
      <c r="K891" s="167">
        <f t="shared" si="403"/>
        <v>6.4363417482482532E-4</v>
      </c>
      <c r="L891" s="93"/>
      <c r="M891" s="171">
        <f t="shared" si="379"/>
        <v>1.0006436341748248</v>
      </c>
      <c r="N891" s="172">
        <f t="shared" si="385"/>
        <v>1.0373527736595007</v>
      </c>
      <c r="O891" s="170">
        <f t="shared" si="380"/>
        <v>890</v>
      </c>
      <c r="P891" s="170">
        <f t="shared" si="381"/>
        <v>892</v>
      </c>
      <c r="Q891" s="169"/>
      <c r="R891" s="149">
        <f t="shared" si="386"/>
        <v>0.34308340688511813</v>
      </c>
      <c r="S891" s="173">
        <f t="shared" si="387"/>
        <v>0.9446683582542269</v>
      </c>
      <c r="T891" s="149">
        <v>0</v>
      </c>
      <c r="U891" s="97"/>
      <c r="V891" s="149">
        <f>1/PI()*ATAN('Exhibit4_Impact-Test'!$Y$25*S_RDY_SP)+'Exhibit4_Impact-Test'!$Y$26</f>
        <v>0.69142567332287508</v>
      </c>
      <c r="W891" s="172">
        <f t="shared" si="388"/>
        <v>0.69905913335264502</v>
      </c>
      <c r="X891" s="149">
        <f>1/PI()*ATAN('Exhibit4_Impact-Test'!$Y$25*S_RS_SP)+'Exhibit4_Impact-Test'!$Y$26</f>
        <v>0.84504636160624769</v>
      </c>
      <c r="Y891" s="172">
        <f t="shared" si="389"/>
        <v>0.84970563299068558</v>
      </c>
      <c r="Z891" s="149">
        <f>1/PI()*ATAN('Exhibit4_Impact-Test'!$Y$25*S_5050_SP)+'Exhibit4_Impact-Test'!$Y$26</f>
        <v>0.5</v>
      </c>
      <c r="AA891" s="149">
        <f t="shared" si="390"/>
        <v>0.5090061835593922</v>
      </c>
      <c r="AB891" s="195">
        <f>VLOOKUP(_xlfn.NUMBERVALUE(LEFT(A891,4)),Transactioncosts!$C:$G,5,FALSE)</f>
        <v>89</v>
      </c>
      <c r="AC891" s="174"/>
      <c r="AD891" s="175">
        <f t="shared" si="391"/>
        <v>1.0260252756601203</v>
      </c>
      <c r="AE891" s="149">
        <f t="shared" si="392"/>
        <v>1.0316645589340465</v>
      </c>
      <c r="AF891" s="149">
        <f t="shared" si="393"/>
        <v>1.0189982039171628</v>
      </c>
      <c r="AG891" s="176">
        <f t="shared" si="394"/>
        <v>1.0259205304603329</v>
      </c>
      <c r="AH891" s="149">
        <f t="shared" si="395"/>
        <v>1.027150423283274</v>
      </c>
      <c r="AI891" s="149">
        <f t="shared" si="396"/>
        <v>1.0189180488834841</v>
      </c>
      <c r="AJ891" s="97"/>
      <c r="AK891" s="171">
        <f t="shared" si="397"/>
        <v>2.5692381591453591E-2</v>
      </c>
      <c r="AL891" s="149">
        <f t="shared" si="398"/>
        <v>3.1173574429897318E-2</v>
      </c>
      <c r="AM891" s="149">
        <f t="shared" si="399"/>
        <v>1.8819991645474807E-2</v>
      </c>
      <c r="AN891" s="149">
        <f t="shared" si="404"/>
        <v>4.2746184681289998</v>
      </c>
      <c r="AO891" s="149">
        <f t="shared" si="404"/>
        <v>13.197714658079688</v>
      </c>
      <c r="AP891" s="149">
        <f t="shared" si="404"/>
        <v>3.9866530480666746</v>
      </c>
      <c r="AQ891" s="97"/>
      <c r="AR891" s="171">
        <f t="shared" si="400"/>
        <v>2.5590288057047501E-2</v>
      </c>
      <c r="AS891" s="149">
        <f t="shared" si="401"/>
        <v>2.6788388851195694E-2</v>
      </c>
      <c r="AT891" s="149">
        <f t="shared" si="402"/>
        <v>1.8741327928445392E-2</v>
      </c>
      <c r="AU891" s="175">
        <f t="shared" si="405"/>
        <v>4.1721225503246613</v>
      </c>
      <c r="AV891" s="149">
        <f t="shared" si="406"/>
        <v>11.375622587368566</v>
      </c>
      <c r="AW891" s="149">
        <f t="shared" si="407"/>
        <v>3.932199259562204</v>
      </c>
    </row>
    <row r="892" spans="1:49" ht="15" x14ac:dyDescent="0.25">
      <c r="A892" s="130">
        <v>1945.03</v>
      </c>
      <c r="B892" s="138"/>
      <c r="C892" s="166">
        <f>raw_Data!B898</f>
        <v>13.93</v>
      </c>
      <c r="D892" s="167">
        <f>raw_Data!J898</f>
        <v>5.4166666666666669E-2</v>
      </c>
      <c r="E892" s="167">
        <f>raw_Data!L898</f>
        <v>1.9293936717392768E-3</v>
      </c>
      <c r="F892" s="168">
        <f t="shared" si="382"/>
        <v>13.94</v>
      </c>
      <c r="G892" s="167">
        <f>raw_Data!K898</f>
        <v>3.8857006217120999E-3</v>
      </c>
      <c r="H892" s="167">
        <f t="shared" si="383"/>
        <v>-7.1736011477763206E-4</v>
      </c>
      <c r="I892" s="165"/>
      <c r="J892" s="167">
        <f t="shared" si="384"/>
        <v>0.99870091407867501</v>
      </c>
      <c r="K892" s="167">
        <f t="shared" si="403"/>
        <v>6.3030775041417186E-4</v>
      </c>
      <c r="L892" s="93"/>
      <c r="M892" s="171">
        <f t="shared" si="379"/>
        <v>1.0006303077504142</v>
      </c>
      <c r="N892" s="172">
        <f t="shared" si="385"/>
        <v>1.0031683405069345</v>
      </c>
      <c r="O892" s="170">
        <f t="shared" si="380"/>
        <v>891</v>
      </c>
      <c r="P892" s="170">
        <f t="shared" si="381"/>
        <v>893</v>
      </c>
      <c r="Q892" s="169"/>
      <c r="R892" s="149">
        <f t="shared" si="386"/>
        <v>0.33361241069550041</v>
      </c>
      <c r="S892" s="173">
        <f t="shared" si="387"/>
        <v>-0.26978661858291436</v>
      </c>
      <c r="T892" s="149">
        <v>0</v>
      </c>
      <c r="U892" s="97"/>
      <c r="V892" s="149">
        <f>1/PI()*ATAN('Exhibit4_Impact-Test'!$Y$25*S_RDY_SP)+'Exhibit4_Impact-Test'!$Y$26</f>
        <v>0.6872900097810386</v>
      </c>
      <c r="W892" s="172">
        <f t="shared" si="388"/>
        <v>0.6878341977368565</v>
      </c>
      <c r="X892" s="149">
        <f>1/PI()*ATAN('Exhibit4_Impact-Test'!$Y$25*S_RS_SP)+'Exhibit4_Impact-Test'!$Y$26</f>
        <v>0.34249938009489889</v>
      </c>
      <c r="Y892" s="172">
        <f t="shared" si="389"/>
        <v>0.34307007291245684</v>
      </c>
      <c r="Z892" s="149">
        <f>1/PI()*ATAN('Exhibit4_Impact-Test'!$Y$25*S_5050_SP)+'Exhibit4_Impact-Test'!$Y$26</f>
        <v>0.5</v>
      </c>
      <c r="AA892" s="149">
        <f t="shared" si="390"/>
        <v>0.50063330533702255</v>
      </c>
      <c r="AB892" s="195">
        <f>VLOOKUP(_xlfn.NUMBERVALUE(LEFT(A892,4)),Transactioncosts!$C:$G,5,FALSE)</f>
        <v>89</v>
      </c>
      <c r="AC892" s="174"/>
      <c r="AD892" s="175">
        <f t="shared" si="391"/>
        <v>1.0023746723084677</v>
      </c>
      <c r="AE892" s="149">
        <f t="shared" si="392"/>
        <v>1.0014995823961828</v>
      </c>
      <c r="AF892" s="149">
        <f t="shared" si="393"/>
        <v>1.0018993241286744</v>
      </c>
      <c r="AG892" s="176">
        <f t="shared" si="394"/>
        <v>1.0023673010467282</v>
      </c>
      <c r="AH892" s="149">
        <f t="shared" si="395"/>
        <v>0.99705207491119441</v>
      </c>
      <c r="AI892" s="149">
        <f t="shared" si="396"/>
        <v>1.001893687711175</v>
      </c>
      <c r="AJ892" s="97"/>
      <c r="AK892" s="171">
        <f t="shared" si="397"/>
        <v>2.3718572298933216E-3</v>
      </c>
      <c r="AL892" s="149">
        <f t="shared" si="398"/>
        <v>1.4984591452992335E-3</v>
      </c>
      <c r="AM892" s="149">
        <f t="shared" si="399"/>
        <v>1.8975226932474072E-3</v>
      </c>
      <c r="AN892" s="149">
        <f t="shared" si="404"/>
        <v>4.2769903253588932</v>
      </c>
      <c r="AO892" s="149">
        <f t="shared" si="404"/>
        <v>13.199213117224987</v>
      </c>
      <c r="AP892" s="149">
        <f t="shared" si="404"/>
        <v>3.988550570759922</v>
      </c>
      <c r="AQ892" s="97"/>
      <c r="AR892" s="171">
        <f t="shared" si="400"/>
        <v>2.3645034039771235E-3</v>
      </c>
      <c r="AS892" s="149">
        <f t="shared" si="401"/>
        <v>-2.9522787783091134E-3</v>
      </c>
      <c r="AT892" s="149">
        <f t="shared" si="402"/>
        <v>1.8918969450128238E-3</v>
      </c>
      <c r="AU892" s="175">
        <f t="shared" si="405"/>
        <v>4.1744870537286385</v>
      </c>
      <c r="AV892" s="149">
        <f t="shared" si="406"/>
        <v>11.372670308590257</v>
      </c>
      <c r="AW892" s="149">
        <f t="shared" si="407"/>
        <v>3.934091156507217</v>
      </c>
    </row>
    <row r="893" spans="1:49" ht="15" x14ac:dyDescent="0.25">
      <c r="A893" s="130">
        <v>1945.04</v>
      </c>
      <c r="B893" s="138"/>
      <c r="C893" s="166">
        <f>raw_Data!B899</f>
        <v>14.28</v>
      </c>
      <c r="D893" s="167">
        <f>raw_Data!J899</f>
        <v>5.4166666666666669E-2</v>
      </c>
      <c r="E893" s="167">
        <f>raw_Data!L899</f>
        <v>1.9171550955763283E-3</v>
      </c>
      <c r="F893" s="168">
        <f t="shared" si="382"/>
        <v>13.93</v>
      </c>
      <c r="G893" s="167">
        <f>raw_Data!K899</f>
        <v>3.8884900693945922E-3</v>
      </c>
      <c r="H893" s="167">
        <f t="shared" si="383"/>
        <v>2.5125628140703515E-2</v>
      </c>
      <c r="I893" s="165"/>
      <c r="J893" s="167">
        <f t="shared" si="384"/>
        <v>0.99869982328366891</v>
      </c>
      <c r="K893" s="167">
        <f t="shared" si="403"/>
        <v>6.1697837924512555E-4</v>
      </c>
      <c r="L893" s="93"/>
      <c r="M893" s="171">
        <f t="shared" si="379"/>
        <v>1.0006169783792451</v>
      </c>
      <c r="N893" s="172">
        <f t="shared" si="385"/>
        <v>1.029014118210098</v>
      </c>
      <c r="O893" s="170">
        <f t="shared" si="380"/>
        <v>892</v>
      </c>
      <c r="P893" s="170">
        <f t="shared" si="381"/>
        <v>894</v>
      </c>
      <c r="Q893" s="169"/>
      <c r="R893" s="149">
        <f t="shared" si="386"/>
        <v>0.33673694505168983</v>
      </c>
      <c r="S893" s="173">
        <f t="shared" si="387"/>
        <v>0.92868630137818131</v>
      </c>
      <c r="T893" s="149">
        <v>0</v>
      </c>
      <c r="U893" s="97"/>
      <c r="V893" s="149">
        <f>1/PI()*ATAN('Exhibit4_Impact-Test'!$Y$25*S_RDY_SP)+'Exhibit4_Impact-Test'!$Y$26</f>
        <v>0.68866242939298594</v>
      </c>
      <c r="W893" s="172">
        <f t="shared" si="388"/>
        <v>0.69463056507532717</v>
      </c>
      <c r="X893" s="149">
        <f>1/PI()*ATAN('Exhibit4_Impact-Test'!$Y$25*S_RS_SP)+'Exhibit4_Impact-Test'!$Y$26</f>
        <v>0.84279001504598416</v>
      </c>
      <c r="Y893" s="172">
        <f t="shared" si="389"/>
        <v>0.84646233940224902</v>
      </c>
      <c r="Z893" s="149">
        <f>1/PI()*ATAN('Exhibit4_Impact-Test'!$Y$25*S_5050_SP)+'Exhibit4_Impact-Test'!$Y$26</f>
        <v>0.5</v>
      </c>
      <c r="AA893" s="149">
        <f t="shared" si="390"/>
        <v>0.50699564070499625</v>
      </c>
      <c r="AB893" s="195">
        <f>VLOOKUP(_xlfn.NUMBERVALUE(LEFT(A893,4)),Transactioncosts!$C:$G,5,FALSE)</f>
        <v>89</v>
      </c>
      <c r="AC893" s="174"/>
      <c r="AD893" s="175">
        <f t="shared" si="391"/>
        <v>1.0201730216829727</v>
      </c>
      <c r="AE893" s="149">
        <f t="shared" si="392"/>
        <v>1.0245498042845524</v>
      </c>
      <c r="AF893" s="149">
        <f t="shared" si="393"/>
        <v>1.0148155482946715</v>
      </c>
      <c r="AG893" s="176">
        <f t="shared" si="394"/>
        <v>1.0200876790809086</v>
      </c>
      <c r="AH893" s="149">
        <f t="shared" si="395"/>
        <v>1.0245459293453472</v>
      </c>
      <c r="AI893" s="149">
        <f t="shared" si="396"/>
        <v>1.014753287092397</v>
      </c>
      <c r="AJ893" s="97"/>
      <c r="AK893" s="171">
        <f t="shared" si="397"/>
        <v>1.9972242011744204E-2</v>
      </c>
      <c r="AL893" s="149">
        <f t="shared" si="398"/>
        <v>2.4253300774921219E-2</v>
      </c>
      <c r="AM893" s="149">
        <f t="shared" si="399"/>
        <v>1.4706870161555785E-2</v>
      </c>
      <c r="AN893" s="149">
        <f t="shared" si="404"/>
        <v>4.2969625673706373</v>
      </c>
      <c r="AO893" s="149">
        <f t="shared" si="404"/>
        <v>13.223466417999909</v>
      </c>
      <c r="AP893" s="149">
        <f t="shared" si="404"/>
        <v>4.0032574409214776</v>
      </c>
      <c r="AQ893" s="97"/>
      <c r="AR893" s="171">
        <f t="shared" si="400"/>
        <v>1.9888583485084366E-2</v>
      </c>
      <c r="AS893" s="149">
        <f t="shared" si="401"/>
        <v>2.4249518678124381E-2</v>
      </c>
      <c r="AT893" s="149">
        <f t="shared" si="402"/>
        <v>1.464551604416056E-2</v>
      </c>
      <c r="AU893" s="175">
        <f t="shared" si="405"/>
        <v>4.1943756372137226</v>
      </c>
      <c r="AV893" s="149">
        <f t="shared" si="406"/>
        <v>11.39691982726838</v>
      </c>
      <c r="AW893" s="149">
        <f t="shared" si="407"/>
        <v>3.9487366725513775</v>
      </c>
    </row>
    <row r="894" spans="1:49" ht="15" x14ac:dyDescent="0.25">
      <c r="A894" s="130">
        <v>1945.05</v>
      </c>
      <c r="B894" s="138"/>
      <c r="C894" s="166">
        <f>raw_Data!B900</f>
        <v>14.82</v>
      </c>
      <c r="D894" s="167">
        <f>raw_Data!J900</f>
        <v>5.4166666666666669E-2</v>
      </c>
      <c r="E894" s="167">
        <f>raw_Data!L900</f>
        <v>1.9049148747345424E-3</v>
      </c>
      <c r="F894" s="168">
        <f t="shared" si="382"/>
        <v>14.28</v>
      </c>
      <c r="G894" s="167">
        <f>raw_Data!K900</f>
        <v>3.7931839402427642E-3</v>
      </c>
      <c r="H894" s="167">
        <f t="shared" si="383"/>
        <v>3.7815126050420256E-2</v>
      </c>
      <c r="I894" s="165"/>
      <c r="J894" s="167">
        <f t="shared" si="384"/>
        <v>0.99869873118412344</v>
      </c>
      <c r="K894" s="167">
        <f t="shared" si="403"/>
        <v>6.0364605885787626E-4</v>
      </c>
      <c r="L894" s="93"/>
      <c r="M894" s="171">
        <f t="shared" si="379"/>
        <v>1.0006036460588579</v>
      </c>
      <c r="N894" s="172">
        <f t="shared" si="385"/>
        <v>1.041608309990663</v>
      </c>
      <c r="O894" s="170">
        <f t="shared" si="380"/>
        <v>893</v>
      </c>
      <c r="P894" s="170">
        <f t="shared" si="381"/>
        <v>895</v>
      </c>
      <c r="Q894" s="169"/>
      <c r="R894" s="149">
        <f t="shared" si="386"/>
        <v>0.32853195456499507</v>
      </c>
      <c r="S894" s="173">
        <f t="shared" si="387"/>
        <v>0.95174817452509897</v>
      </c>
      <c r="T894" s="149">
        <v>0</v>
      </c>
      <c r="U894" s="97"/>
      <c r="V894" s="149">
        <f>1/PI()*ATAN('Exhibit4_Impact-Test'!$Y$25*S_RDY_SP)+'Exhibit4_Impact-Test'!$Y$26</f>
        <v>0.68504150866362501</v>
      </c>
      <c r="W894" s="172">
        <f t="shared" si="388"/>
        <v>0.69364188492945578</v>
      </c>
      <c r="X894" s="149">
        <f>1/PI()*ATAN('Exhibit4_Impact-Test'!$Y$25*S_RS_SP)+'Exhibit4_Impact-Test'!$Y$26</f>
        <v>0.84602695297468045</v>
      </c>
      <c r="Y894" s="172">
        <f t="shared" si="389"/>
        <v>0.85118634075565658</v>
      </c>
      <c r="Z894" s="149">
        <f>1/PI()*ATAN('Exhibit4_Impact-Test'!$Y$25*S_5050_SP)+'Exhibit4_Impact-Test'!$Y$26</f>
        <v>0.5</v>
      </c>
      <c r="AA894" s="149">
        <f t="shared" si="390"/>
        <v>0.51003927721859121</v>
      </c>
      <c r="AB894" s="195">
        <f>VLOOKUP(_xlfn.NUMBERVALUE(LEFT(A894,4)),Transactioncosts!$C:$G,5,FALSE)</f>
        <v>89</v>
      </c>
      <c r="AC894" s="174"/>
      <c r="AD894" s="175">
        <f t="shared" si="391"/>
        <v>1.0286935429009465</v>
      </c>
      <c r="AE894" s="149">
        <f t="shared" si="392"/>
        <v>1.0352946969428336</v>
      </c>
      <c r="AF894" s="149">
        <f t="shared" si="393"/>
        <v>1.0211059780247604</v>
      </c>
      <c r="AG894" s="176">
        <f t="shared" si="394"/>
        <v>1.02856182706758</v>
      </c>
      <c r="AH894" s="149">
        <f t="shared" si="395"/>
        <v>1.0351896520119359</v>
      </c>
      <c r="AI894" s="149">
        <f t="shared" si="396"/>
        <v>1.0210166284575151</v>
      </c>
      <c r="AJ894" s="97"/>
      <c r="AK894" s="171">
        <f t="shared" si="397"/>
        <v>2.8289592184575087E-2</v>
      </c>
      <c r="AL894" s="149">
        <f t="shared" si="398"/>
        <v>3.4686117534788653E-2</v>
      </c>
      <c r="AM894" s="149">
        <f t="shared" si="399"/>
        <v>2.0886332057135422E-2</v>
      </c>
      <c r="AN894" s="149">
        <f t="shared" si="404"/>
        <v>4.3252521595552125</v>
      </c>
      <c r="AO894" s="149">
        <f t="shared" si="404"/>
        <v>13.258152535534697</v>
      </c>
      <c r="AP894" s="149">
        <f t="shared" si="404"/>
        <v>4.0241437729786131</v>
      </c>
      <c r="AQ894" s="97"/>
      <c r="AR894" s="171">
        <f t="shared" si="400"/>
        <v>2.8161542127718552E-2</v>
      </c>
      <c r="AS894" s="149">
        <f t="shared" si="401"/>
        <v>3.4584648590055174E-2</v>
      </c>
      <c r="AT894" s="149">
        <f t="shared" si="402"/>
        <v>2.0798825492134111E-2</v>
      </c>
      <c r="AU894" s="175">
        <f t="shared" si="405"/>
        <v>4.2225371793414412</v>
      </c>
      <c r="AV894" s="149">
        <f t="shared" si="406"/>
        <v>11.431504475858436</v>
      </c>
      <c r="AW894" s="149">
        <f t="shared" si="407"/>
        <v>3.9695354980435118</v>
      </c>
    </row>
    <row r="895" spans="1:49" ht="15" x14ac:dyDescent="0.25">
      <c r="A895" s="130">
        <v>1945.06</v>
      </c>
      <c r="B895" s="138"/>
      <c r="C895" s="166">
        <f>raw_Data!B901</f>
        <v>15.09</v>
      </c>
      <c r="D895" s="167">
        <f>raw_Data!J901</f>
        <v>5.4166666666666669E-2</v>
      </c>
      <c r="E895" s="167">
        <f>raw_Data!L901</f>
        <v>1.8926730087522881E-3</v>
      </c>
      <c r="F895" s="168">
        <f t="shared" si="382"/>
        <v>14.82</v>
      </c>
      <c r="G895" s="167">
        <f>raw_Data!K901</f>
        <v>3.6549707602339184E-3</v>
      </c>
      <c r="H895" s="167">
        <f t="shared" si="383"/>
        <v>1.8218623481781382E-2</v>
      </c>
      <c r="I895" s="165"/>
      <c r="J895" s="167">
        <f t="shared" si="384"/>
        <v>0.9986976377782506</v>
      </c>
      <c r="K895" s="167">
        <f t="shared" si="403"/>
        <v>5.9031078700289008E-4</v>
      </c>
      <c r="L895" s="93"/>
      <c r="M895" s="171">
        <f t="shared" si="379"/>
        <v>1.0005903107870029</v>
      </c>
      <c r="N895" s="172">
        <f t="shared" si="385"/>
        <v>1.0218735942420154</v>
      </c>
      <c r="O895" s="170">
        <f t="shared" si="380"/>
        <v>894</v>
      </c>
      <c r="P895" s="170">
        <f t="shared" si="381"/>
        <v>896</v>
      </c>
      <c r="Q895" s="169"/>
      <c r="R895" s="149">
        <f t="shared" si="386"/>
        <v>0.31476472726211097</v>
      </c>
      <c r="S895" s="173">
        <f t="shared" si="387"/>
        <v>0.90533896966893312</v>
      </c>
      <c r="T895" s="149">
        <v>0</v>
      </c>
      <c r="U895" s="97"/>
      <c r="V895" s="149">
        <f>1/PI()*ATAN('Exhibit4_Impact-Test'!$Y$25*S_RDY_SP)+'Exhibit4_Impact-Test'!$Y$26</f>
        <v>0.6788423530905382</v>
      </c>
      <c r="W895" s="172">
        <f t="shared" si="388"/>
        <v>0.68341369173266708</v>
      </c>
      <c r="X895" s="149">
        <f>1/PI()*ATAN('Exhibit4_Impact-Test'!$Y$25*S_RS_SP)+'Exhibit4_Impact-Test'!$Y$26</f>
        <v>0.83938353953119127</v>
      </c>
      <c r="Y895" s="172">
        <f t="shared" si="389"/>
        <v>0.84220093116415429</v>
      </c>
      <c r="Z895" s="149">
        <f>1/PI()*ATAN('Exhibit4_Impact-Test'!$Y$25*S_5050_SP)+'Exhibit4_Impact-Test'!$Y$26</f>
        <v>0.5</v>
      </c>
      <c r="AA895" s="149">
        <f t="shared" si="390"/>
        <v>0.50526172145819026</v>
      </c>
      <c r="AB895" s="195">
        <f>VLOOKUP(_xlfn.NUMBERVALUE(LEFT(A895,4)),Transactioncosts!$C:$G,5,FALSE)</f>
        <v>89</v>
      </c>
      <c r="AC895" s="174"/>
      <c r="AD895" s="175">
        <f t="shared" si="391"/>
        <v>1.0150383050090965</v>
      </c>
      <c r="AE895" s="149">
        <f t="shared" si="392"/>
        <v>1.0184551485863169</v>
      </c>
      <c r="AF895" s="149">
        <f t="shared" si="393"/>
        <v>1.011231952514509</v>
      </c>
      <c r="AG895" s="176">
        <f t="shared" si="394"/>
        <v>1.0149857084731648</v>
      </c>
      <c r="AH895" s="149">
        <f t="shared" si="395"/>
        <v>1.0123755215616037</v>
      </c>
      <c r="AI895" s="149">
        <f t="shared" si="396"/>
        <v>1.0111851231935312</v>
      </c>
      <c r="AJ895" s="97"/>
      <c r="AK895" s="171">
        <f t="shared" si="397"/>
        <v>1.4926350706873589E-2</v>
      </c>
      <c r="AL895" s="149">
        <f t="shared" si="398"/>
        <v>1.8286918980975821E-2</v>
      </c>
      <c r="AM895" s="149">
        <f t="shared" si="399"/>
        <v>1.1169342521306544E-2</v>
      </c>
      <c r="AN895" s="149">
        <f t="shared" si="404"/>
        <v>4.3401785102620858</v>
      </c>
      <c r="AO895" s="149">
        <f t="shared" si="404"/>
        <v>13.276439454515673</v>
      </c>
      <c r="AP895" s="149">
        <f t="shared" si="404"/>
        <v>4.0353131154999193</v>
      </c>
      <c r="AQ895" s="97"/>
      <c r="AR895" s="171">
        <f t="shared" si="400"/>
        <v>1.4874532072616894E-2</v>
      </c>
      <c r="AS895" s="149">
        <f t="shared" si="401"/>
        <v>1.2299570773058986E-2</v>
      </c>
      <c r="AT895" s="149">
        <f t="shared" si="402"/>
        <v>1.1123032270519272E-2</v>
      </c>
      <c r="AU895" s="175">
        <f t="shared" si="405"/>
        <v>4.2374117114140581</v>
      </c>
      <c r="AV895" s="149">
        <f t="shared" si="406"/>
        <v>11.443804046631495</v>
      </c>
      <c r="AW895" s="149">
        <f t="shared" si="407"/>
        <v>3.9806585303140309</v>
      </c>
    </row>
    <row r="896" spans="1:49" ht="15" x14ac:dyDescent="0.25">
      <c r="A896" s="130">
        <v>1945.07</v>
      </c>
      <c r="B896" s="138"/>
      <c r="C896" s="166">
        <f>raw_Data!B902</f>
        <v>14.78</v>
      </c>
      <c r="D896" s="167">
        <f>raw_Data!J902</f>
        <v>5.4444416666666669E-2</v>
      </c>
      <c r="E896" s="167">
        <f>raw_Data!L902</f>
        <v>1.8804294971668245E-3</v>
      </c>
      <c r="F896" s="168">
        <f t="shared" si="382"/>
        <v>15.09</v>
      </c>
      <c r="G896" s="167">
        <f>raw_Data!K902</f>
        <v>3.6079798983874533E-3</v>
      </c>
      <c r="H896" s="167">
        <f t="shared" si="383"/>
        <v>-2.0543406229290961E-2</v>
      </c>
      <c r="I896" s="165"/>
      <c r="J896" s="167">
        <f t="shared" si="384"/>
        <v>0.99869654306404687</v>
      </c>
      <c r="K896" s="167">
        <f t="shared" si="403"/>
        <v>5.7697256121369556E-4</v>
      </c>
      <c r="L896" s="93"/>
      <c r="M896" s="171">
        <f t="shared" si="379"/>
        <v>1.0005769725612137</v>
      </c>
      <c r="N896" s="172">
        <f t="shared" si="385"/>
        <v>0.98306457366909661</v>
      </c>
      <c r="O896" s="170">
        <f t="shared" si="380"/>
        <v>895</v>
      </c>
      <c r="P896" s="170">
        <f t="shared" si="381"/>
        <v>897</v>
      </c>
      <c r="Q896" s="169"/>
      <c r="R896" s="149">
        <f t="shared" si="386"/>
        <v>0.31183696164663105</v>
      </c>
      <c r="S896" s="173">
        <f t="shared" si="387"/>
        <v>-0.91564154375319651</v>
      </c>
      <c r="T896" s="149">
        <v>0</v>
      </c>
      <c r="U896" s="97"/>
      <c r="V896" s="149">
        <f>1/PI()*ATAN('Exhibit4_Impact-Test'!$Y$25*S_RDY_SP)+'Exhibit4_Impact-Test'!$Y$26</f>
        <v>0.67750396859426498</v>
      </c>
      <c r="W896" s="172">
        <f t="shared" si="388"/>
        <v>0.6736339598815021</v>
      </c>
      <c r="X896" s="149">
        <f>1/PI()*ATAN('Exhibit4_Impact-Test'!$Y$25*S_RS_SP)+'Exhibit4_Impact-Test'!$Y$26</f>
        <v>0.15909677108402531</v>
      </c>
      <c r="Y896" s="172">
        <f t="shared" si="389"/>
        <v>0.15674868762853936</v>
      </c>
      <c r="Z896" s="149">
        <f>1/PI()*ATAN('Exhibit4_Impact-Test'!$Y$25*S_5050_SP)+'Exhibit4_Impact-Test'!$Y$26</f>
        <v>0.5</v>
      </c>
      <c r="AA896" s="149">
        <f t="shared" si="390"/>
        <v>0.49558579549682313</v>
      </c>
      <c r="AB896" s="195">
        <f>VLOOKUP(_xlfn.NUMBERVALUE(LEFT(A896,4)),Transactioncosts!$C:$G,5,FALSE)</f>
        <v>89</v>
      </c>
      <c r="AC896" s="174"/>
      <c r="AD896" s="175">
        <f t="shared" si="391"/>
        <v>0.98871225281219854</v>
      </c>
      <c r="AE896" s="149">
        <f t="shared" si="392"/>
        <v>0.99779080644354234</v>
      </c>
      <c r="AF896" s="149">
        <f t="shared" si="393"/>
        <v>0.99182077311515515</v>
      </c>
      <c r="AG896" s="176">
        <f t="shared" si="394"/>
        <v>0.9886193424910088</v>
      </c>
      <c r="AH896" s="149">
        <f t="shared" si="395"/>
        <v>0.99215884151566403</v>
      </c>
      <c r="AI896" s="149">
        <f t="shared" si="396"/>
        <v>0.99178148669507693</v>
      </c>
      <c r="AJ896" s="97"/>
      <c r="AK896" s="171">
        <f t="shared" si="397"/>
        <v>-1.1351937304420944E-2</v>
      </c>
      <c r="AL896" s="149">
        <f t="shared" si="398"/>
        <v>-2.2116374245244081E-3</v>
      </c>
      <c r="AM896" s="149">
        <f t="shared" si="399"/>
        <v>-8.2128602834121225E-3</v>
      </c>
      <c r="AN896" s="149">
        <f t="shared" si="404"/>
        <v>4.3288265729576647</v>
      </c>
      <c r="AO896" s="149">
        <f t="shared" si="404"/>
        <v>13.274227817091148</v>
      </c>
      <c r="AP896" s="149">
        <f t="shared" si="404"/>
        <v>4.0271002552165074</v>
      </c>
      <c r="AQ896" s="97"/>
      <c r="AR896" s="171">
        <f t="shared" si="400"/>
        <v>-1.1445912762537137E-2</v>
      </c>
      <c r="AS896" s="149">
        <f t="shared" si="401"/>
        <v>-7.8720620198736973E-3</v>
      </c>
      <c r="AT896" s="149">
        <f t="shared" si="402"/>
        <v>-8.2524714704724934E-3</v>
      </c>
      <c r="AU896" s="175">
        <f t="shared" si="405"/>
        <v>4.2259657986515213</v>
      </c>
      <c r="AV896" s="149">
        <f t="shared" si="406"/>
        <v>11.435931984611621</v>
      </c>
      <c r="AW896" s="149">
        <f t="shared" si="407"/>
        <v>3.9724060588435584</v>
      </c>
    </row>
    <row r="897" spans="1:49" ht="15" x14ac:dyDescent="0.25">
      <c r="A897" s="130">
        <v>1945.08</v>
      </c>
      <c r="B897" s="138"/>
      <c r="C897" s="166">
        <f>raw_Data!B903</f>
        <v>14.83</v>
      </c>
      <c r="D897" s="167">
        <f>raw_Data!J903</f>
        <v>5.472225E-2</v>
      </c>
      <c r="E897" s="167">
        <f>raw_Data!L903</f>
        <v>1.8681843395158548E-3</v>
      </c>
      <c r="F897" s="168">
        <f t="shared" si="382"/>
        <v>14.78</v>
      </c>
      <c r="G897" s="167">
        <f>raw_Data!K903</f>
        <v>3.7024526387009473E-3</v>
      </c>
      <c r="H897" s="167">
        <f t="shared" si="383"/>
        <v>3.3829499323410062E-3</v>
      </c>
      <c r="I897" s="165"/>
      <c r="J897" s="167">
        <f t="shared" si="384"/>
        <v>0.99869544703967061</v>
      </c>
      <c r="K897" s="167">
        <f t="shared" si="403"/>
        <v>5.6363137918635786E-4</v>
      </c>
      <c r="L897" s="93"/>
      <c r="M897" s="171">
        <f t="shared" si="379"/>
        <v>1.0005636313791864</v>
      </c>
      <c r="N897" s="172">
        <f t="shared" si="385"/>
        <v>1.0070854025710418</v>
      </c>
      <c r="O897" s="170">
        <f t="shared" si="380"/>
        <v>896</v>
      </c>
      <c r="P897" s="170">
        <f t="shared" si="381"/>
        <v>898</v>
      </c>
      <c r="Q897" s="169"/>
      <c r="R897" s="149">
        <f t="shared" si="386"/>
        <v>0.32635887650723577</v>
      </c>
      <c r="S897" s="173">
        <f t="shared" si="387"/>
        <v>0.64273343346203327</v>
      </c>
      <c r="T897" s="149">
        <v>0</v>
      </c>
      <c r="U897" s="97"/>
      <c r="V897" s="149">
        <f>1/PI()*ATAN('Exhibit4_Impact-Test'!$Y$25*S_RDY_SP)+'Exhibit4_Impact-Test'!$Y$26</f>
        <v>0.68407332181293234</v>
      </c>
      <c r="W897" s="172">
        <f t="shared" si="388"/>
        <v>0.68547574036244563</v>
      </c>
      <c r="X897" s="149">
        <f>1/PI()*ATAN('Exhibit4_Impact-Test'!$Y$25*S_RS_SP)+'Exhibit4_Impact-Test'!$Y$26</f>
        <v>0.7895537357047584</v>
      </c>
      <c r="Y897" s="172">
        <f t="shared" si="389"/>
        <v>0.79063122866687219</v>
      </c>
      <c r="Z897" s="149">
        <f>1/PI()*ATAN('Exhibit4_Impact-Test'!$Y$25*S_5050_SP)+'Exhibit4_Impact-Test'!$Y$26</f>
        <v>0.5</v>
      </c>
      <c r="AA897" s="149">
        <f t="shared" si="390"/>
        <v>0.50162423089931796</v>
      </c>
      <c r="AB897" s="195">
        <f>VLOOKUP(_xlfn.NUMBERVALUE(LEFT(A897,4)),Transactioncosts!$C:$G,5,FALSE)</f>
        <v>89</v>
      </c>
      <c r="AC897" s="174"/>
      <c r="AD897" s="175">
        <f t="shared" si="391"/>
        <v>1.0050250010625028</v>
      </c>
      <c r="AE897" s="149">
        <f t="shared" si="392"/>
        <v>1.0057129201871275</v>
      </c>
      <c r="AF897" s="149">
        <f t="shared" si="393"/>
        <v>1.0038245169751141</v>
      </c>
      <c r="AG897" s="176">
        <f t="shared" si="394"/>
        <v>1.00502296281951</v>
      </c>
      <c r="AH897" s="149">
        <f t="shared" si="395"/>
        <v>1.0051939456848649</v>
      </c>
      <c r="AI897" s="149">
        <f t="shared" si="396"/>
        <v>1.0038100613201102</v>
      </c>
      <c r="AJ897" s="97"/>
      <c r="AK897" s="171">
        <f t="shared" si="397"/>
        <v>5.0124178807268967E-3</v>
      </c>
      <c r="AL897" s="149">
        <f t="shared" si="398"/>
        <v>5.6966633452348253E-3</v>
      </c>
      <c r="AM897" s="149">
        <f t="shared" si="399"/>
        <v>3.8172221037248021E-3</v>
      </c>
      <c r="AN897" s="149">
        <f t="shared" si="404"/>
        <v>4.3338389908383919</v>
      </c>
      <c r="AO897" s="149">
        <f t="shared" si="404"/>
        <v>13.279924480436383</v>
      </c>
      <c r="AP897" s="149">
        <f t="shared" si="404"/>
        <v>4.0309174773202319</v>
      </c>
      <c r="AQ897" s="97"/>
      <c r="AR897" s="171">
        <f t="shared" si="400"/>
        <v>5.0103898266411684E-3</v>
      </c>
      <c r="AS897" s="149">
        <f t="shared" si="401"/>
        <v>5.1805036736035179E-3</v>
      </c>
      <c r="AT897" s="149">
        <f t="shared" si="402"/>
        <v>3.8028214202932252E-3</v>
      </c>
      <c r="AU897" s="175">
        <f t="shared" si="405"/>
        <v>4.2309761884781629</v>
      </c>
      <c r="AV897" s="149">
        <f t="shared" si="406"/>
        <v>11.441112488285224</v>
      </c>
      <c r="AW897" s="149">
        <f t="shared" si="407"/>
        <v>3.9762088802638518</v>
      </c>
    </row>
    <row r="898" spans="1:49" ht="15" x14ac:dyDescent="0.25">
      <c r="A898" s="130">
        <v>1945.09</v>
      </c>
      <c r="B898" s="138"/>
      <c r="C898" s="166">
        <f>raw_Data!B904</f>
        <v>15.84</v>
      </c>
      <c r="D898" s="167">
        <f>raw_Data!J904</f>
        <v>5.5E-2</v>
      </c>
      <c r="E898" s="167">
        <f>raw_Data!L904</f>
        <v>1.855937535336194E-3</v>
      </c>
      <c r="F898" s="168">
        <f t="shared" si="382"/>
        <v>14.83</v>
      </c>
      <c r="G898" s="167">
        <f>raw_Data!K904</f>
        <v>3.7086985839514496E-3</v>
      </c>
      <c r="H898" s="167">
        <f t="shared" si="383"/>
        <v>6.8105192178017582E-2</v>
      </c>
      <c r="I898" s="165"/>
      <c r="J898" s="167">
        <f t="shared" si="384"/>
        <v>0.99869434970313553</v>
      </c>
      <c r="K898" s="167">
        <f t="shared" si="403"/>
        <v>5.50287238471725E-4</v>
      </c>
      <c r="L898" s="93"/>
      <c r="M898" s="171">
        <f t="shared" ref="M898:M961" si="408">interest_mon+bond_approx_price</f>
        <v>1.0005502872384717</v>
      </c>
      <c r="N898" s="172">
        <f t="shared" si="385"/>
        <v>1.071813890761969</v>
      </c>
      <c r="O898" s="170">
        <f t="shared" ref="O898:O961" si="409">ROW(A898)-1</f>
        <v>897</v>
      </c>
      <c r="P898" s="170">
        <f t="shared" ref="P898:P961" si="410">ROW(A898)+1</f>
        <v>899</v>
      </c>
      <c r="Q898" s="169"/>
      <c r="R898" s="149">
        <f t="shared" si="386"/>
        <v>0.33002561999119312</v>
      </c>
      <c r="S898" s="173">
        <f t="shared" si="387"/>
        <v>0.97330149790545351</v>
      </c>
      <c r="T898" s="149">
        <v>0</v>
      </c>
      <c r="U898" s="97"/>
      <c r="V898" s="149">
        <f>1/PI()*ATAN('Exhibit4_Impact-Test'!$Y$25*S_RDY_SP)+'Exhibit4_Impact-Test'!$Y$26</f>
        <v>0.68570475642905826</v>
      </c>
      <c r="W898" s="172">
        <f t="shared" si="388"/>
        <v>0.70033983423252422</v>
      </c>
      <c r="X898" s="149">
        <f>1/PI()*ATAN('Exhibit4_Impact-Test'!$Y$25*S_RS_SP)+'Exhibit4_Impact-Test'!$Y$26</f>
        <v>0.84894297049412915</v>
      </c>
      <c r="Y898" s="172">
        <f t="shared" si="389"/>
        <v>0.85755591772270878</v>
      </c>
      <c r="Z898" s="149">
        <f>1/PI()*ATAN('Exhibit4_Impact-Test'!$Y$25*S_5050_SP)+'Exhibit4_Impact-Test'!$Y$26</f>
        <v>0.5</v>
      </c>
      <c r="AA898" s="149">
        <f t="shared" si="390"/>
        <v>0.51719379351370987</v>
      </c>
      <c r="AB898" s="195">
        <f>VLOOKUP(_xlfn.NUMBERVALUE(LEFT(A898,4)),Transactioncosts!$C:$G,5,FALSE)</f>
        <v>89</v>
      </c>
      <c r="AC898" s="174"/>
      <c r="AD898" s="175">
        <f t="shared" si="391"/>
        <v>1.0494160791348084</v>
      </c>
      <c r="AE898" s="149">
        <f t="shared" si="392"/>
        <v>1.0610490225018254</v>
      </c>
      <c r="AF898" s="149">
        <f t="shared" si="393"/>
        <v>1.0361820890002202</v>
      </c>
      <c r="AG898" s="176">
        <f t="shared" si="394"/>
        <v>1.0491779458151143</v>
      </c>
      <c r="AH898" s="149">
        <f t="shared" si="395"/>
        <v>1.0609532567078848</v>
      </c>
      <c r="AI898" s="149">
        <f t="shared" si="396"/>
        <v>1.0360290642379482</v>
      </c>
      <c r="AJ898" s="97"/>
      <c r="AK898" s="171">
        <f t="shared" si="397"/>
        <v>4.8233894370365363E-2</v>
      </c>
      <c r="AL898" s="149">
        <f t="shared" si="398"/>
        <v>5.9258062618972505E-2</v>
      </c>
      <c r="AM898" s="149">
        <f t="shared" si="399"/>
        <v>3.5542889976258062E-2</v>
      </c>
      <c r="AN898" s="149">
        <f t="shared" si="404"/>
        <v>4.3820728852087569</v>
      </c>
      <c r="AO898" s="149">
        <f t="shared" si="404"/>
        <v>13.339182543055356</v>
      </c>
      <c r="AP898" s="149">
        <f t="shared" si="404"/>
        <v>4.0664603672964903</v>
      </c>
      <c r="AQ898" s="97"/>
      <c r="AR898" s="171">
        <f t="shared" si="400"/>
        <v>4.8006948788814029E-2</v>
      </c>
      <c r="AS898" s="149">
        <f t="shared" si="401"/>
        <v>5.9167802778119422E-2</v>
      </c>
      <c r="AT898" s="149">
        <f t="shared" si="402"/>
        <v>3.5395197727511006E-2</v>
      </c>
      <c r="AU898" s="175">
        <f t="shared" si="405"/>
        <v>4.2789831372669767</v>
      </c>
      <c r="AV898" s="149">
        <f t="shared" si="406"/>
        <v>11.500280291063344</v>
      </c>
      <c r="AW898" s="149">
        <f t="shared" si="407"/>
        <v>4.0116040779913629</v>
      </c>
    </row>
    <row r="899" spans="1:49" ht="15" x14ac:dyDescent="0.25">
      <c r="A899" s="130">
        <v>1945.1</v>
      </c>
      <c r="B899" s="138"/>
      <c r="C899" s="166">
        <f>raw_Data!B905</f>
        <v>16.5</v>
      </c>
      <c r="D899" s="167">
        <f>raw_Data!J905</f>
        <v>5.5E-2</v>
      </c>
      <c r="E899" s="167">
        <f>raw_Data!L905</f>
        <v>1.843689084164879E-3</v>
      </c>
      <c r="F899" s="168">
        <f t="shared" ref="F899:F962" si="411">C898</f>
        <v>15.84</v>
      </c>
      <c r="G899" s="167">
        <f>raw_Data!K905</f>
        <v>3.4722222222222225E-3</v>
      </c>
      <c r="H899" s="167">
        <f t="shared" ref="H899:H962" si="412">q_SP/q_SP_tminus-1</f>
        <v>4.1666666666666741E-2</v>
      </c>
      <c r="I899" s="165"/>
      <c r="J899" s="167">
        <f t="shared" ref="J899:J962" si="413">interest_mon*((1-(1+INDEX(interest_mon,tMinus))^(-119))/INDEX(interest_mon,tMinus))+(1+INDEX(interest_mon,tMinus))^(-119)</f>
        <v>0.9986932510525699</v>
      </c>
      <c r="K899" s="167">
        <f t="shared" si="403"/>
        <v>5.3694013673477592E-4</v>
      </c>
      <c r="L899" s="93"/>
      <c r="M899" s="171">
        <f t="shared" si="408"/>
        <v>1.0005369401367348</v>
      </c>
      <c r="N899" s="172">
        <f t="shared" ref="N899:N962" si="414">(D_mon+q_SP)/INDEX(q_SP,tMinus)</f>
        <v>1.0451388888888888</v>
      </c>
      <c r="O899" s="170">
        <f t="shared" si="409"/>
        <v>898</v>
      </c>
      <c r="P899" s="170">
        <f t="shared" si="410"/>
        <v>900</v>
      </c>
      <c r="Q899" s="169"/>
      <c r="R899" s="149">
        <f t="shared" ref="R899:R962" si="415">(div_yield_mon-INDEX(interest_mon, tMinus))/(div_yield_mon+INDEX(interest_mon,tMinus))</f>
        <v>0.3033476397912433</v>
      </c>
      <c r="S899" s="173">
        <f t="shared" ref="S899:S962" si="416">price_yield/(ABS(price_yield)+INDEX(interest_mon,tMinus))</f>
        <v>0.95735692821316098</v>
      </c>
      <c r="T899" s="149">
        <v>0</v>
      </c>
      <c r="U899" s="97"/>
      <c r="V899" s="149">
        <f>1/PI()*ATAN('Exhibit4_Impact-Test'!$Y$25*S_RDY_SP)+'Exhibit4_Impact-Test'!$Y$26</f>
        <v>0.67358328145789126</v>
      </c>
      <c r="W899" s="172">
        <f t="shared" ref="W899:W962" si="417">L_RDY_SP_set*R_SP/R_RDY</f>
        <v>0.6830988729609323</v>
      </c>
      <c r="X899" s="149">
        <f>1/PI()*ATAN('Exhibit4_Impact-Test'!$Y$25*S_RS_SP)+'Exhibit4_Impact-Test'!$Y$26</f>
        <v>0.84679571615633908</v>
      </c>
      <c r="Y899" s="172">
        <f t="shared" ref="Y899:Y962" si="418">L_RS_SP_set*R_SP/R_RS</f>
        <v>0.85236857658314069</v>
      </c>
      <c r="Z899" s="149">
        <f>1/PI()*ATAN('Exhibit4_Impact-Test'!$Y$25*S_5050_SP)+'Exhibit4_Impact-Test'!$Y$26</f>
        <v>0.5</v>
      </c>
      <c r="AA899" s="149">
        <f t="shared" ref="AA899:AA962" si="419">L_5050_SP_set*R_SP/R_5050</f>
        <v>0.51090151922394245</v>
      </c>
      <c r="AB899" s="195">
        <f>VLOOKUP(_xlfn.NUMBERVALUE(LEFT(A899,4)),Transactioncosts!$C:$G,5,FALSE)</f>
        <v>89</v>
      </c>
      <c r="AC899" s="174"/>
      <c r="AD899" s="175">
        <f t="shared" ref="AD899:AD962" si="420">R_Cash*(1-L_RDY_SP_set)+R_SP*L_RDY_SP_set</f>
        <v>1.0305800671366274</v>
      </c>
      <c r="AE899" s="149">
        <f t="shared" ref="AE899:AE962" si="421">R_Cash*(1-L_RS_SP_set)+R_SP*L_RS_SP_set</f>
        <v>1.0383056792722833</v>
      </c>
      <c r="AF899" s="149">
        <f t="shared" ref="AF899:AF962" si="422">R_Cash*(1-L_5050_SP_set)+R_SP*L_5050_SP_set</f>
        <v>1.0228379145128117</v>
      </c>
      <c r="AG899" s="176">
        <f t="shared" ref="AG899:AG962" si="423">R_RDY-ABS(L_RDY_SP_act-INDEX(L_RDY_SP_set,tPlus))*TC/10000</f>
        <v>1.0304298499151336</v>
      </c>
      <c r="AH899" s="149">
        <f t="shared" ref="AH899:AH962" si="424">R_RS-ABS(L_RS_SP_act-INDEX(L_RS_SP_set,tPlus))*TC/10000</f>
        <v>1.0382429886227573</v>
      </c>
      <c r="AI899" s="149">
        <f t="shared" ref="AI899:AI962" si="425">R_5050-ABS(L_5050_SP_act-INDEX(L_5050_SP_set,tPlus))*TC/10000</f>
        <v>1.0227408909917186</v>
      </c>
      <c r="AJ899" s="97"/>
      <c r="AK899" s="171">
        <f t="shared" ref="AK899:AK962" si="426">LN(R_RDY)</f>
        <v>3.0121815697028473E-2</v>
      </c>
      <c r="AL899" s="149">
        <f t="shared" ref="AL899:AL962" si="427">LN(R_RS)</f>
        <v>3.7590230092032086E-2</v>
      </c>
      <c r="AM899" s="149">
        <f t="shared" ref="AM899:AM962" si="428">LN(R_5050)</f>
        <v>2.258103307988495E-2</v>
      </c>
      <c r="AN899" s="149">
        <f t="shared" si="404"/>
        <v>4.4121947009057854</v>
      </c>
      <c r="AO899" s="149">
        <f t="shared" si="404"/>
        <v>13.376772773147389</v>
      </c>
      <c r="AP899" s="149">
        <f t="shared" si="404"/>
        <v>4.0890414003763755</v>
      </c>
      <c r="AQ899" s="97"/>
      <c r="AR899" s="171">
        <f t="shared" ref="AR899:AR962" si="429">LN(R_RDY_TC)</f>
        <v>2.9976045198287102E-2</v>
      </c>
      <c r="AS899" s="149">
        <f t="shared" ref="AS899:AS962" si="430">LN(R_RS_TC)</f>
        <v>3.752985043369389E-2</v>
      </c>
      <c r="AT899" s="149">
        <f t="shared" ref="AT899:AT962" si="431">LN(R_5050_TC)</f>
        <v>2.2486171399753382E-2</v>
      </c>
      <c r="AU899" s="175">
        <f t="shared" si="405"/>
        <v>4.308959182465264</v>
      </c>
      <c r="AV899" s="149">
        <f t="shared" si="406"/>
        <v>11.537810141497038</v>
      </c>
      <c r="AW899" s="149">
        <f t="shared" si="407"/>
        <v>4.0340902493911166</v>
      </c>
    </row>
    <row r="900" spans="1:49" ht="15" x14ac:dyDescent="0.25">
      <c r="A900" s="130">
        <v>1945.11</v>
      </c>
      <c r="B900" s="138"/>
      <c r="C900" s="166">
        <f>raw_Data!B906</f>
        <v>17.04</v>
      </c>
      <c r="D900" s="167">
        <f>raw_Data!J906</f>
        <v>5.5E-2</v>
      </c>
      <c r="E900" s="167">
        <f>raw_Data!L906</f>
        <v>1.8314389855391688E-3</v>
      </c>
      <c r="F900" s="168">
        <f t="shared" si="411"/>
        <v>16.5</v>
      </c>
      <c r="G900" s="167">
        <f>raw_Data!K906</f>
        <v>3.3333333333333335E-3</v>
      </c>
      <c r="H900" s="167">
        <f t="shared" si="412"/>
        <v>3.2727272727272716E-2</v>
      </c>
      <c r="I900" s="165"/>
      <c r="J900" s="167">
        <f t="shared" si="413"/>
        <v>0.99869215108609932</v>
      </c>
      <c r="K900" s="167">
        <f t="shared" ref="K900:K963" si="432">M900-1</f>
        <v>5.2359007163849114E-4</v>
      </c>
      <c r="L900" s="93"/>
      <c r="M900" s="171">
        <f t="shared" si="408"/>
        <v>1.0005235900716385</v>
      </c>
      <c r="N900" s="172">
        <f t="shared" si="414"/>
        <v>1.0360606060606059</v>
      </c>
      <c r="O900" s="170">
        <f t="shared" si="409"/>
        <v>899</v>
      </c>
      <c r="P900" s="170">
        <f t="shared" si="410"/>
        <v>901</v>
      </c>
      <c r="Q900" s="169"/>
      <c r="R900" s="149">
        <f t="shared" si="415"/>
        <v>0.28774151028079237</v>
      </c>
      <c r="S900" s="173">
        <f t="shared" si="416"/>
        <v>0.94666943042484564</v>
      </c>
      <c r="T900" s="149">
        <v>0</v>
      </c>
      <c r="U900" s="97"/>
      <c r="V900" s="149">
        <f>1/PI()*ATAN('Exhibit4_Impact-Test'!$Y$25*S_RDY_SP)+'Exhibit4_Impact-Test'!$Y$26</f>
        <v>0.66622053346726062</v>
      </c>
      <c r="W900" s="172">
        <f t="shared" si="417"/>
        <v>0.67393621345013466</v>
      </c>
      <c r="X900" s="149">
        <f>1/PI()*ATAN('Exhibit4_Impact-Test'!$Y$25*S_RS_SP)+'Exhibit4_Impact-Test'!$Y$26</f>
        <v>0.84532468337796551</v>
      </c>
      <c r="Y900" s="172">
        <f t="shared" si="418"/>
        <v>0.84983337563842898</v>
      </c>
      <c r="Z900" s="149">
        <f>1/PI()*ATAN('Exhibit4_Impact-Test'!$Y$25*S_5050_SP)+'Exhibit4_Impact-Test'!$Y$26</f>
        <v>0.5</v>
      </c>
      <c r="AA900" s="149">
        <f t="shared" si="419"/>
        <v>0.5087246616310922</v>
      </c>
      <c r="AB900" s="195">
        <f>VLOOKUP(_xlfn.NUMBERVALUE(LEFT(A900,4)),Transactioncosts!$C:$G,5,FALSE)</f>
        <v>89</v>
      </c>
      <c r="AC900" s="174"/>
      <c r="AD900" s="175">
        <f t="shared" si="420"/>
        <v>1.0241990798216429</v>
      </c>
      <c r="AE900" s="149">
        <f t="shared" si="421"/>
        <v>1.03056390686071</v>
      </c>
      <c r="AF900" s="149">
        <f t="shared" si="422"/>
        <v>1.0182920980661221</v>
      </c>
      <c r="AG900" s="176">
        <f t="shared" si="423"/>
        <v>1.0240798746196311</v>
      </c>
      <c r="AH900" s="149">
        <f t="shared" si="424"/>
        <v>1.0304675904249363</v>
      </c>
      <c r="AI900" s="149">
        <f t="shared" si="425"/>
        <v>1.0182144485776055</v>
      </c>
      <c r="AJ900" s="97"/>
      <c r="AK900" s="171">
        <f t="shared" si="426"/>
        <v>2.3910921609708279E-2</v>
      </c>
      <c r="AL900" s="149">
        <f t="shared" si="427"/>
        <v>3.0106134816777846E-2</v>
      </c>
      <c r="AM900" s="149">
        <f t="shared" si="428"/>
        <v>1.8126810238164332E-2</v>
      </c>
      <c r="AN900" s="149">
        <f t="shared" ref="AN900:AP963" si="433">AK900+AN899</f>
        <v>4.4361056225154938</v>
      </c>
      <c r="AO900" s="149">
        <f t="shared" si="433"/>
        <v>13.406878907964167</v>
      </c>
      <c r="AP900" s="149">
        <f t="shared" si="433"/>
        <v>4.1071682106145397</v>
      </c>
      <c r="AQ900" s="97"/>
      <c r="AR900" s="171">
        <f t="shared" si="429"/>
        <v>2.3794526133508208E-2</v>
      </c>
      <c r="AS900" s="149">
        <f t="shared" si="430"/>
        <v>3.0012670514101596E-2</v>
      </c>
      <c r="AT900" s="149">
        <f t="shared" si="431"/>
        <v>1.8050552699309639E-2</v>
      </c>
      <c r="AU900" s="175">
        <f t="shared" ref="AU900:AU963" si="434">AR900+AU899</f>
        <v>4.332753708598772</v>
      </c>
      <c r="AV900" s="149">
        <f t="shared" ref="AV900:AV963" si="435">AS900+AV899</f>
        <v>11.567822812011141</v>
      </c>
      <c r="AW900" s="149">
        <f t="shared" ref="AW900:AW963" si="436">AT900+AW899</f>
        <v>4.0521408020904266</v>
      </c>
    </row>
    <row r="901" spans="1:49" ht="15" x14ac:dyDescent="0.25">
      <c r="A901" s="130">
        <v>1945.12</v>
      </c>
      <c r="B901" s="138"/>
      <c r="C901" s="166">
        <f>raw_Data!B907</f>
        <v>17.329999999999998</v>
      </c>
      <c r="D901" s="167">
        <f>raw_Data!J907</f>
        <v>5.5E-2</v>
      </c>
      <c r="E901" s="167">
        <f>raw_Data!L907</f>
        <v>1.8191872389952124E-3</v>
      </c>
      <c r="F901" s="168">
        <f t="shared" si="411"/>
        <v>17.04</v>
      </c>
      <c r="G901" s="167">
        <f>raw_Data!K907</f>
        <v>3.2276995305164321E-3</v>
      </c>
      <c r="H901" s="167">
        <f t="shared" si="412"/>
        <v>1.7018779342723001E-2</v>
      </c>
      <c r="I901" s="165"/>
      <c r="J901" s="167">
        <f t="shared" si="413"/>
        <v>0.99869104980170376</v>
      </c>
      <c r="K901" s="167">
        <f t="shared" si="432"/>
        <v>5.1023704069885767E-4</v>
      </c>
      <c r="L901" s="93"/>
      <c r="M901" s="171">
        <f t="shared" si="408"/>
        <v>1.0005102370406989</v>
      </c>
      <c r="N901" s="172">
        <f t="shared" si="414"/>
        <v>1.0202464788732393</v>
      </c>
      <c r="O901" s="170">
        <f t="shared" si="409"/>
        <v>900</v>
      </c>
      <c r="P901" s="170">
        <f t="shared" si="410"/>
        <v>902</v>
      </c>
      <c r="Q901" s="169"/>
      <c r="R901" s="149">
        <f t="shared" si="415"/>
        <v>0.27598780712291493</v>
      </c>
      <c r="S901" s="173">
        <f t="shared" si="416"/>
        <v>0.9028425584443609</v>
      </c>
      <c r="T901" s="149">
        <v>0</v>
      </c>
      <c r="U901" s="97"/>
      <c r="V901" s="149">
        <f>1/PI()*ATAN('Exhibit4_Impact-Test'!$Y$25*S_RDY_SP)+'Exhibit4_Impact-Test'!$Y$26</f>
        <v>0.66054237052746145</v>
      </c>
      <c r="W901" s="172">
        <f t="shared" si="417"/>
        <v>0.66490860324729484</v>
      </c>
      <c r="X901" s="149">
        <f>1/PI()*ATAN('Exhibit4_Impact-Test'!$Y$25*S_RS_SP)+'Exhibit4_Impact-Test'!$Y$26</f>
        <v>0.8390113042031917</v>
      </c>
      <c r="Y901" s="172">
        <f t="shared" si="418"/>
        <v>0.84163236541601505</v>
      </c>
      <c r="Z901" s="149">
        <f>1/PI()*ATAN('Exhibit4_Impact-Test'!$Y$25*S_5050_SP)+'Exhibit4_Impact-Test'!$Y$26</f>
        <v>0.5</v>
      </c>
      <c r="AA901" s="149">
        <f t="shared" si="419"/>
        <v>0.50488337900280444</v>
      </c>
      <c r="AB901" s="195">
        <f>VLOOKUP(_xlfn.NUMBERVALUE(LEFT(A901,4)),Transactioncosts!$C:$G,5,FALSE)</f>
        <v>89</v>
      </c>
      <c r="AC901" s="174"/>
      <c r="AD901" s="175">
        <f t="shared" si="420"/>
        <v>1.0135468610060685</v>
      </c>
      <c r="AE901" s="149">
        <f t="shared" si="421"/>
        <v>1.0170691670406882</v>
      </c>
      <c r="AF901" s="149">
        <f t="shared" si="422"/>
        <v>1.0103783579569692</v>
      </c>
      <c r="AG901" s="176">
        <f t="shared" si="423"/>
        <v>1.0135077756724618</v>
      </c>
      <c r="AH901" s="149">
        <f t="shared" si="424"/>
        <v>1.0170244906537367</v>
      </c>
      <c r="AI901" s="149">
        <f t="shared" si="425"/>
        <v>1.0103348958838443</v>
      </c>
      <c r="AJ901" s="97"/>
      <c r="AK901" s="171">
        <f t="shared" si="426"/>
        <v>1.3455922650174404E-2</v>
      </c>
      <c r="AL901" s="149">
        <f t="shared" si="427"/>
        <v>1.6925125609923375E-2</v>
      </c>
      <c r="AM901" s="149">
        <f t="shared" si="428"/>
        <v>1.0324872542255295E-2</v>
      </c>
      <c r="AN901" s="149">
        <f t="shared" si="433"/>
        <v>4.4495615451656683</v>
      </c>
      <c r="AO901" s="149">
        <f t="shared" si="433"/>
        <v>13.42380403357409</v>
      </c>
      <c r="AP901" s="149">
        <f t="shared" si="433"/>
        <v>4.1174930831567949</v>
      </c>
      <c r="AQ901" s="97"/>
      <c r="AR901" s="171">
        <f t="shared" si="429"/>
        <v>1.3417358979610857E-2</v>
      </c>
      <c r="AS901" s="149">
        <f t="shared" si="430"/>
        <v>1.6881198048584515E-2</v>
      </c>
      <c r="AT901" s="149">
        <f t="shared" si="431"/>
        <v>1.0281855975655377E-2</v>
      </c>
      <c r="AU901" s="175">
        <f t="shared" si="434"/>
        <v>4.3461710675783829</v>
      </c>
      <c r="AV901" s="149">
        <f t="shared" si="435"/>
        <v>11.584704010059726</v>
      </c>
      <c r="AW901" s="149">
        <f t="shared" si="436"/>
        <v>4.0624226580660823</v>
      </c>
    </row>
    <row r="902" spans="1:49" ht="15" x14ac:dyDescent="0.25">
      <c r="A902" s="130">
        <v>1946.01</v>
      </c>
      <c r="B902" s="138"/>
      <c r="C902" s="166">
        <f>raw_Data!B908</f>
        <v>18.02</v>
      </c>
      <c r="D902" s="167">
        <f>raw_Data!J908</f>
        <v>5.5555583333333332E-2</v>
      </c>
      <c r="E902" s="167">
        <f>raw_Data!L908</f>
        <v>1.8069338440696026E-3</v>
      </c>
      <c r="F902" s="168">
        <f t="shared" si="411"/>
        <v>17.329999999999998</v>
      </c>
      <c r="G902" s="167">
        <f>raw_Data!K908</f>
        <v>3.2057462973648782E-3</v>
      </c>
      <c r="H902" s="167">
        <f t="shared" si="412"/>
        <v>3.9815349105597253E-2</v>
      </c>
      <c r="I902" s="165"/>
      <c r="J902" s="167">
        <f t="shared" si="413"/>
        <v>0.99868994719752602</v>
      </c>
      <c r="K902" s="167">
        <f t="shared" si="432"/>
        <v>4.9688104159573143E-4</v>
      </c>
      <c r="L902" s="93"/>
      <c r="M902" s="171">
        <f t="shared" si="408"/>
        <v>1.0004968810415957</v>
      </c>
      <c r="N902" s="172">
        <f t="shared" si="414"/>
        <v>1.0430210954029622</v>
      </c>
      <c r="O902" s="170">
        <f t="shared" si="409"/>
        <v>901</v>
      </c>
      <c r="P902" s="170">
        <f t="shared" si="410"/>
        <v>903</v>
      </c>
      <c r="Q902" s="169"/>
      <c r="R902" s="149">
        <f t="shared" si="415"/>
        <v>0.27593580061041906</v>
      </c>
      <c r="S902" s="173">
        <f t="shared" si="416"/>
        <v>0.95630581246447599</v>
      </c>
      <c r="T902" s="149">
        <v>0</v>
      </c>
      <c r="U902" s="97"/>
      <c r="V902" s="149">
        <f>1/PI()*ATAN('Exhibit4_Impact-Test'!$Y$25*S_RDY_SP)+'Exhibit4_Impact-Test'!$Y$26</f>
        <v>0.66051699272967279</v>
      </c>
      <c r="W902" s="172">
        <f t="shared" si="417"/>
        <v>0.6697873871510428</v>
      </c>
      <c r="X902" s="149">
        <f>1/PI()*ATAN('Exhibit4_Impact-Test'!$Y$25*S_RS_SP)+'Exhibit4_Impact-Test'!$Y$26</f>
        <v>0.84665218417460997</v>
      </c>
      <c r="Y902" s="172">
        <f t="shared" si="418"/>
        <v>0.85197877796034749</v>
      </c>
      <c r="Z902" s="149">
        <f>1/PI()*ATAN('Exhibit4_Impact-Test'!$Y$25*S_5050_SP)+'Exhibit4_Impact-Test'!$Y$26</f>
        <v>0.5</v>
      </c>
      <c r="AA902" s="149">
        <f t="shared" si="419"/>
        <v>0.51040465874328955</v>
      </c>
      <c r="AB902" s="195">
        <f>VLOOKUP(_xlfn.NUMBERVALUE(LEFT(A902,4)),Transactioncosts!$C:$G,5,FALSE)</f>
        <v>90.4</v>
      </c>
      <c r="AC902" s="174"/>
      <c r="AD902" s="175">
        <f t="shared" si="420"/>
        <v>1.0285848472297574</v>
      </c>
      <c r="AE902" s="149">
        <f t="shared" si="421"/>
        <v>1.0365001000109559</v>
      </c>
      <c r="AF902" s="149">
        <f t="shared" si="422"/>
        <v>1.0217589882222788</v>
      </c>
      <c r="AG902" s="176">
        <f t="shared" si="423"/>
        <v>1.0284549899023507</v>
      </c>
      <c r="AH902" s="149">
        <f t="shared" si="424"/>
        <v>1.0358522542666473</v>
      </c>
      <c r="AI902" s="149">
        <f t="shared" si="425"/>
        <v>1.0216649301072396</v>
      </c>
      <c r="AJ902" s="97"/>
      <c r="AK902" s="171">
        <f t="shared" si="426"/>
        <v>2.8183922799418774E-2</v>
      </c>
      <c r="AL902" s="149">
        <f t="shared" si="427"/>
        <v>3.5849749382796225E-2</v>
      </c>
      <c r="AM902" s="149">
        <f t="shared" si="428"/>
        <v>2.1525640313480244E-2</v>
      </c>
      <c r="AN902" s="149">
        <f t="shared" si="433"/>
        <v>4.4777454679650868</v>
      </c>
      <c r="AO902" s="149">
        <f t="shared" si="433"/>
        <v>13.459653782956886</v>
      </c>
      <c r="AP902" s="149">
        <f t="shared" si="433"/>
        <v>4.1390187234702749</v>
      </c>
      <c r="AQ902" s="97"/>
      <c r="AR902" s="171">
        <f t="shared" si="429"/>
        <v>2.8057666297006827E-2</v>
      </c>
      <c r="AS902" s="149">
        <f t="shared" si="430"/>
        <v>3.5224521955543819E-2</v>
      </c>
      <c r="AT902" s="149">
        <f t="shared" si="431"/>
        <v>2.1433580986717951E-2</v>
      </c>
      <c r="AU902" s="175">
        <f t="shared" si="434"/>
        <v>4.3742287338753894</v>
      </c>
      <c r="AV902" s="149">
        <f t="shared" si="435"/>
        <v>11.619928532015269</v>
      </c>
      <c r="AW902" s="149">
        <f t="shared" si="436"/>
        <v>4.0838562390528006</v>
      </c>
    </row>
    <row r="903" spans="1:49" ht="15" x14ac:dyDescent="0.25">
      <c r="A903" s="130">
        <v>1946.02</v>
      </c>
      <c r="B903" s="138"/>
      <c r="C903" s="166">
        <f>raw_Data!B909</f>
        <v>18.07</v>
      </c>
      <c r="D903" s="167">
        <f>raw_Data!J909</f>
        <v>5.6111083333333332E-2</v>
      </c>
      <c r="E903" s="167">
        <f>raw_Data!L909</f>
        <v>1.8110184922268679E-3</v>
      </c>
      <c r="F903" s="168">
        <f t="shared" si="411"/>
        <v>18.02</v>
      </c>
      <c r="G903" s="167">
        <f>raw_Data!K909</f>
        <v>3.1138226045135035E-3</v>
      </c>
      <c r="H903" s="167">
        <f t="shared" si="412"/>
        <v>2.7746947835738389E-3</v>
      </c>
      <c r="I903" s="165"/>
      <c r="J903" s="167">
        <f t="shared" si="413"/>
        <v>1.0004370130384295</v>
      </c>
      <c r="K903" s="167">
        <f t="shared" si="432"/>
        <v>2.2480315306563359E-3</v>
      </c>
      <c r="L903" s="93"/>
      <c r="M903" s="171">
        <f t="shared" si="408"/>
        <v>1.0022480315306563</v>
      </c>
      <c r="N903" s="172">
        <f t="shared" si="414"/>
        <v>1.0058885173880874</v>
      </c>
      <c r="O903" s="170">
        <f t="shared" si="409"/>
        <v>902</v>
      </c>
      <c r="P903" s="170">
        <f t="shared" si="410"/>
        <v>904</v>
      </c>
      <c r="Q903" s="169"/>
      <c r="R903" s="149">
        <f t="shared" si="415"/>
        <v>0.26558696291912787</v>
      </c>
      <c r="S903" s="173">
        <f t="shared" si="416"/>
        <v>0.60561320200258173</v>
      </c>
      <c r="T903" s="149">
        <v>0</v>
      </c>
      <c r="U903" s="97"/>
      <c r="V903" s="149">
        <f>1/PI()*ATAN('Exhibit4_Impact-Test'!$Y$25*S_RDY_SP)+'Exhibit4_Impact-Test'!$Y$26</f>
        <v>0.65542263854411509</v>
      </c>
      <c r="W903" s="172">
        <f t="shared" si="417"/>
        <v>0.65624102723098154</v>
      </c>
      <c r="X903" s="149">
        <f>1/PI()*ATAN('Exhibit4_Impact-Test'!$Y$25*S_RS_SP)+'Exhibit4_Impact-Test'!$Y$26</f>
        <v>0.78031442571382725</v>
      </c>
      <c r="Y903" s="172">
        <f t="shared" si="418"/>
        <v>0.78093533207567323</v>
      </c>
      <c r="Z903" s="149">
        <f>1/PI()*ATAN('Exhibit4_Impact-Test'!$Y$25*S_5050_SP)+'Exhibit4_Impact-Test'!$Y$26</f>
        <v>0.5</v>
      </c>
      <c r="AA903" s="149">
        <f t="shared" si="419"/>
        <v>0.50090643384270639</v>
      </c>
      <c r="AB903" s="195">
        <f>VLOOKUP(_xlfn.NUMBERVALUE(LEFT(A903,4)),Transactioncosts!$C:$G,5,FALSE)</f>
        <v>90.4</v>
      </c>
      <c r="AC903" s="174"/>
      <c r="AD903" s="175">
        <f t="shared" si="420"/>
        <v>1.0046340883769163</v>
      </c>
      <c r="AE903" s="149">
        <f t="shared" si="421"/>
        <v>1.0050887551618168</v>
      </c>
      <c r="AF903" s="149">
        <f t="shared" si="422"/>
        <v>1.0040682744593719</v>
      </c>
      <c r="AG903" s="176">
        <f t="shared" si="423"/>
        <v>1.0046314490058381</v>
      </c>
      <c r="AH903" s="149">
        <f t="shared" si="424"/>
        <v>0.99943216064546858</v>
      </c>
      <c r="AI903" s="149">
        <f t="shared" si="425"/>
        <v>1.0040600802974338</v>
      </c>
      <c r="AJ903" s="97"/>
      <c r="AK903" s="171">
        <f t="shared" si="426"/>
        <v>4.6233840465098762E-3</v>
      </c>
      <c r="AL903" s="149">
        <f t="shared" si="427"/>
        <v>5.0758512054708237E-3</v>
      </c>
      <c r="AM903" s="149">
        <f t="shared" si="428"/>
        <v>4.0600214070492585E-3</v>
      </c>
      <c r="AN903" s="149">
        <f t="shared" si="433"/>
        <v>4.4823688520115965</v>
      </c>
      <c r="AO903" s="149">
        <f t="shared" si="433"/>
        <v>13.464729634162357</v>
      </c>
      <c r="AP903" s="149">
        <f t="shared" si="433"/>
        <v>4.1430787448773243</v>
      </c>
      <c r="AQ903" s="97"/>
      <c r="AR903" s="171">
        <f t="shared" si="429"/>
        <v>4.6207568466410335E-3</v>
      </c>
      <c r="AS903" s="149">
        <f t="shared" si="430"/>
        <v>-5.6800063635536384E-4</v>
      </c>
      <c r="AT903" s="149">
        <f t="shared" si="431"/>
        <v>4.0518604128391752E-3</v>
      </c>
      <c r="AU903" s="175">
        <f t="shared" si="434"/>
        <v>4.3788494907220308</v>
      </c>
      <c r="AV903" s="149">
        <f t="shared" si="435"/>
        <v>11.619360531378913</v>
      </c>
      <c r="AW903" s="149">
        <f t="shared" si="436"/>
        <v>4.0879080994656398</v>
      </c>
    </row>
    <row r="904" spans="1:49" ht="15" x14ac:dyDescent="0.25">
      <c r="A904" s="130">
        <v>1946.03</v>
      </c>
      <c r="B904" s="138"/>
      <c r="C904" s="166">
        <f>raw_Data!B910</f>
        <v>17.53</v>
      </c>
      <c r="D904" s="167">
        <f>raw_Data!J910</f>
        <v>5.6666666666666671E-2</v>
      </c>
      <c r="E904" s="167">
        <f>raw_Data!L910</f>
        <v>1.8151029571964461E-3</v>
      </c>
      <c r="F904" s="168">
        <f t="shared" si="411"/>
        <v>18.07</v>
      </c>
      <c r="G904" s="167">
        <f>raw_Data!K910</f>
        <v>3.1359527762405462E-3</v>
      </c>
      <c r="H904" s="167">
        <f t="shared" si="412"/>
        <v>-2.9883785279468666E-2</v>
      </c>
      <c r="I904" s="165"/>
      <c r="J904" s="167">
        <f t="shared" si="413"/>
        <v>1.0004368903439464</v>
      </c>
      <c r="K904" s="167">
        <f t="shared" si="432"/>
        <v>2.2519933011428961E-3</v>
      </c>
      <c r="L904" s="93"/>
      <c r="M904" s="171">
        <f t="shared" si="408"/>
        <v>1.0022519933011429</v>
      </c>
      <c r="N904" s="172">
        <f t="shared" si="414"/>
        <v>0.9732521674967719</v>
      </c>
      <c r="O904" s="170">
        <f t="shared" si="409"/>
        <v>903</v>
      </c>
      <c r="P904" s="170">
        <f t="shared" si="410"/>
        <v>905</v>
      </c>
      <c r="Q904" s="169"/>
      <c r="R904" s="149">
        <f t="shared" si="415"/>
        <v>0.26782736589940748</v>
      </c>
      <c r="S904" s="173">
        <f t="shared" si="416"/>
        <v>-0.94286071290196261</v>
      </c>
      <c r="T904" s="149">
        <v>0</v>
      </c>
      <c r="U904" s="97"/>
      <c r="V904" s="149">
        <f>1/PI()*ATAN('Exhibit4_Impact-Test'!$Y$25*S_RDY_SP)+'Exhibit4_Impact-Test'!$Y$26</f>
        <v>0.65653299305821711</v>
      </c>
      <c r="W904" s="172">
        <f t="shared" si="417"/>
        <v>0.6498819537799827</v>
      </c>
      <c r="X904" s="149">
        <f>1/PI()*ATAN('Exhibit4_Impact-Test'!$Y$25*S_RS_SP)+'Exhibit4_Impact-Test'!$Y$26</f>
        <v>0.15520585017874722</v>
      </c>
      <c r="Y904" s="172">
        <f t="shared" si="418"/>
        <v>0.15139490957325724</v>
      </c>
      <c r="Z904" s="149">
        <f>1/PI()*ATAN('Exhibit4_Impact-Test'!$Y$25*S_5050_SP)+'Exhibit4_Impact-Test'!$Y$26</f>
        <v>0.5</v>
      </c>
      <c r="AA904" s="149">
        <f t="shared" si="419"/>
        <v>0.4926601456023616</v>
      </c>
      <c r="AB904" s="195">
        <f>VLOOKUP(_xlfn.NUMBERVALUE(LEFT(A904,4)),Transactioncosts!$C:$G,5,FALSE)</f>
        <v>90.4</v>
      </c>
      <c r="AC904" s="174"/>
      <c r="AD904" s="175">
        <f t="shared" si="420"/>
        <v>0.98321265086763232</v>
      </c>
      <c r="AE904" s="149">
        <f t="shared" si="421"/>
        <v>0.99775105068213987</v>
      </c>
      <c r="AF904" s="149">
        <f t="shared" si="422"/>
        <v>0.98775208039895745</v>
      </c>
      <c r="AG904" s="176">
        <f t="shared" si="423"/>
        <v>0.9830950805629709</v>
      </c>
      <c r="AH904" s="149">
        <f t="shared" si="424"/>
        <v>0.99144604403721326</v>
      </c>
      <c r="AI904" s="149">
        <f t="shared" si="425"/>
        <v>0.98768572811520283</v>
      </c>
      <c r="AJ904" s="97"/>
      <c r="AK904" s="171">
        <f t="shared" si="426"/>
        <v>-1.6929853779291393E-2</v>
      </c>
      <c r="AL904" s="149">
        <f t="shared" si="427"/>
        <v>-2.2514820023424786E-3</v>
      </c>
      <c r="AM904" s="149">
        <f t="shared" si="428"/>
        <v>-1.2323543492948667E-2</v>
      </c>
      <c r="AN904" s="149">
        <f t="shared" si="433"/>
        <v>4.4654389982323055</v>
      </c>
      <c r="AO904" s="149">
        <f t="shared" si="433"/>
        <v>13.462478152160013</v>
      </c>
      <c r="AP904" s="149">
        <f t="shared" si="433"/>
        <v>4.1307552013843756</v>
      </c>
      <c r="AQ904" s="97"/>
      <c r="AR904" s="171">
        <f t="shared" si="429"/>
        <v>-1.7049438626487196E-2</v>
      </c>
      <c r="AS904" s="149">
        <f t="shared" si="430"/>
        <v>-8.5907510232362885E-3</v>
      </c>
      <c r="AT904" s="149">
        <f t="shared" si="431"/>
        <v>-1.2390720787514556E-2</v>
      </c>
      <c r="AU904" s="175">
        <f t="shared" si="434"/>
        <v>4.3618000520955436</v>
      </c>
      <c r="AV904" s="149">
        <f t="shared" si="435"/>
        <v>11.610769780355676</v>
      </c>
      <c r="AW904" s="149">
        <f t="shared" si="436"/>
        <v>4.0755173786781249</v>
      </c>
    </row>
    <row r="905" spans="1:49" ht="15" x14ac:dyDescent="0.25">
      <c r="A905" s="130">
        <v>1946.04</v>
      </c>
      <c r="B905" s="138"/>
      <c r="C905" s="166">
        <f>raw_Data!B911</f>
        <v>18.66</v>
      </c>
      <c r="D905" s="167">
        <f>raw_Data!J911</f>
        <v>5.6666666666666671E-2</v>
      </c>
      <c r="E905" s="167">
        <f>raw_Data!L911</f>
        <v>1.8191872389952124E-3</v>
      </c>
      <c r="F905" s="168">
        <f t="shared" si="411"/>
        <v>17.53</v>
      </c>
      <c r="G905" s="167">
        <f>raw_Data!K911</f>
        <v>3.2325537174367749E-3</v>
      </c>
      <c r="H905" s="167">
        <f t="shared" si="412"/>
        <v>6.4460924130062658E-2</v>
      </c>
      <c r="I905" s="165"/>
      <c r="J905" s="167">
        <f t="shared" si="413"/>
        <v>1.000436767698426</v>
      </c>
      <c r="K905" s="167">
        <f t="shared" si="432"/>
        <v>2.2559549374212562E-3</v>
      </c>
      <c r="L905" s="93"/>
      <c r="M905" s="171">
        <f t="shared" si="408"/>
        <v>1.0022559549374213</v>
      </c>
      <c r="N905" s="172">
        <f t="shared" si="414"/>
        <v>1.0676934778474996</v>
      </c>
      <c r="O905" s="170">
        <f t="shared" si="409"/>
        <v>904</v>
      </c>
      <c r="P905" s="170">
        <f t="shared" si="410"/>
        <v>906</v>
      </c>
      <c r="Q905" s="169"/>
      <c r="R905" s="149">
        <f t="shared" si="415"/>
        <v>0.28081362335193394</v>
      </c>
      <c r="S905" s="173">
        <f t="shared" si="416"/>
        <v>0.97261297882556119</v>
      </c>
      <c r="T905" s="149">
        <v>0</v>
      </c>
      <c r="U905" s="97"/>
      <c r="V905" s="149">
        <f>1/PI()*ATAN('Exhibit4_Impact-Test'!$Y$25*S_RDY_SP)+'Exhibit4_Impact-Test'!$Y$26</f>
        <v>0.66288751845491545</v>
      </c>
      <c r="W905" s="172">
        <f t="shared" si="417"/>
        <v>0.67687250217422179</v>
      </c>
      <c r="X905" s="149">
        <f>1/PI()*ATAN('Exhibit4_Impact-Test'!$Y$25*S_RS_SP)+'Exhibit4_Impact-Test'!$Y$26</f>
        <v>0.84885139684390176</v>
      </c>
      <c r="Y905" s="172">
        <f t="shared" si="418"/>
        <v>0.8567884262725981</v>
      </c>
      <c r="Z905" s="149">
        <f>1/PI()*ATAN('Exhibit4_Impact-Test'!$Y$25*S_5050_SP)+'Exhibit4_Impact-Test'!$Y$26</f>
        <v>0.5</v>
      </c>
      <c r="AA905" s="149">
        <f t="shared" si="419"/>
        <v>0.51580655108613893</v>
      </c>
      <c r="AB905" s="195">
        <f>VLOOKUP(_xlfn.NUMBERVALUE(LEFT(A905,4)),Transactioncosts!$C:$G,5,FALSE)</f>
        <v>90.4</v>
      </c>
      <c r="AC905" s="174"/>
      <c r="AD905" s="175">
        <f t="shared" si="420"/>
        <v>1.0456336721131199</v>
      </c>
      <c r="AE905" s="149">
        <f t="shared" si="421"/>
        <v>1.0578026876656461</v>
      </c>
      <c r="AF905" s="149">
        <f t="shared" si="422"/>
        <v>1.0349747163924605</v>
      </c>
      <c r="AG905" s="176">
        <f t="shared" si="423"/>
        <v>1.0453723260806558</v>
      </c>
      <c r="AH905" s="149">
        <f t="shared" si="424"/>
        <v>1.0569504212580763</v>
      </c>
      <c r="AI905" s="149">
        <f t="shared" si="425"/>
        <v>1.0348318251706419</v>
      </c>
      <c r="AJ905" s="97"/>
      <c r="AK905" s="171">
        <f t="shared" si="426"/>
        <v>4.4623086437046336E-2</v>
      </c>
      <c r="AL905" s="149">
        <f t="shared" si="427"/>
        <v>5.6193820453516077E-2</v>
      </c>
      <c r="AM905" s="149">
        <f t="shared" si="428"/>
        <v>3.4376997812630802E-2</v>
      </c>
      <c r="AN905" s="149">
        <f t="shared" si="433"/>
        <v>4.510062084669352</v>
      </c>
      <c r="AO905" s="149">
        <f t="shared" si="433"/>
        <v>13.518671972613529</v>
      </c>
      <c r="AP905" s="149">
        <f t="shared" si="433"/>
        <v>4.1651321991970063</v>
      </c>
      <c r="AQ905" s="97"/>
      <c r="AR905" s="171">
        <f t="shared" si="429"/>
        <v>4.4373114859680513E-2</v>
      </c>
      <c r="AS905" s="149">
        <f t="shared" si="430"/>
        <v>5.5387800639558261E-2</v>
      </c>
      <c r="AT905" s="149">
        <f t="shared" si="431"/>
        <v>3.4238925756932541E-2</v>
      </c>
      <c r="AU905" s="175">
        <f t="shared" si="434"/>
        <v>4.4061731669552238</v>
      </c>
      <c r="AV905" s="149">
        <f t="shared" si="435"/>
        <v>11.666157580995234</v>
      </c>
      <c r="AW905" s="149">
        <f t="shared" si="436"/>
        <v>4.1097563044350576</v>
      </c>
    </row>
    <row r="906" spans="1:49" ht="15" x14ac:dyDescent="0.25">
      <c r="A906" s="130">
        <v>1946.05</v>
      </c>
      <c r="B906" s="138"/>
      <c r="C906" s="166">
        <f>raw_Data!B912</f>
        <v>18.7</v>
      </c>
      <c r="D906" s="167">
        <f>raw_Data!J912</f>
        <v>5.6666666666666671E-2</v>
      </c>
      <c r="E906" s="167">
        <f>raw_Data!L912</f>
        <v>1.8232713376404863E-3</v>
      </c>
      <c r="F906" s="168">
        <f t="shared" si="411"/>
        <v>18.66</v>
      </c>
      <c r="G906" s="167">
        <f>raw_Data!K912</f>
        <v>3.0367988567345482E-3</v>
      </c>
      <c r="H906" s="167">
        <f t="shared" si="412"/>
        <v>2.143622722400762E-3</v>
      </c>
      <c r="I906" s="165"/>
      <c r="J906" s="167">
        <f t="shared" si="413"/>
        <v>1.0004366451018925</v>
      </c>
      <c r="K906" s="167">
        <f t="shared" si="432"/>
        <v>2.2599164395329385E-3</v>
      </c>
      <c r="L906" s="93"/>
      <c r="M906" s="171">
        <f t="shared" si="408"/>
        <v>1.0022599164395329</v>
      </c>
      <c r="N906" s="172">
        <f t="shared" si="414"/>
        <v>1.0051804215791356</v>
      </c>
      <c r="O906" s="170">
        <f t="shared" si="409"/>
        <v>905</v>
      </c>
      <c r="P906" s="170">
        <f t="shared" si="410"/>
        <v>907</v>
      </c>
      <c r="Q906" s="169"/>
      <c r="R906" s="149">
        <f t="shared" si="415"/>
        <v>0.25074446131756323</v>
      </c>
      <c r="S906" s="173">
        <f t="shared" si="416"/>
        <v>0.54093502925525871</v>
      </c>
      <c r="T906" s="149">
        <v>0</v>
      </c>
      <c r="U906" s="97"/>
      <c r="V906" s="149">
        <f>1/PI()*ATAN('Exhibit4_Impact-Test'!$Y$25*S_RDY_SP)+'Exhibit4_Impact-Test'!$Y$26</f>
        <v>0.64796254283083998</v>
      </c>
      <c r="W906" s="172">
        <f t="shared" si="417"/>
        <v>0.64862597597792082</v>
      </c>
      <c r="X906" s="149">
        <f>1/PI()*ATAN('Exhibit4_Impact-Test'!$Y$25*S_RS_SP)+'Exhibit4_Impact-Test'!$Y$26</f>
        <v>0.76251116879804615</v>
      </c>
      <c r="Y906" s="172">
        <f t="shared" si="418"/>
        <v>0.7630376745565195</v>
      </c>
      <c r="Z906" s="149">
        <f>1/PI()*ATAN('Exhibit4_Impact-Test'!$Y$25*S_5050_SP)+'Exhibit4_Impact-Test'!$Y$26</f>
        <v>0.5</v>
      </c>
      <c r="AA906" s="149">
        <f t="shared" si="419"/>
        <v>0.50072742015896854</v>
      </c>
      <c r="AB906" s="195">
        <f>VLOOKUP(_xlfn.NUMBERVALUE(LEFT(A906,4)),Transactioncosts!$C:$G,5,FALSE)</f>
        <v>90.4</v>
      </c>
      <c r="AC906" s="174"/>
      <c r="AD906" s="175">
        <f t="shared" si="420"/>
        <v>1.0041522943761403</v>
      </c>
      <c r="AE906" s="149">
        <f t="shared" si="421"/>
        <v>1.0044868342270121</v>
      </c>
      <c r="AF906" s="149">
        <f t="shared" si="422"/>
        <v>1.0037201690093343</v>
      </c>
      <c r="AG906" s="176">
        <f t="shared" si="423"/>
        <v>1.0041368303203184</v>
      </c>
      <c r="AH906" s="149">
        <f t="shared" si="424"/>
        <v>0.9992313923933146</v>
      </c>
      <c r="AI906" s="149">
        <f t="shared" si="425"/>
        <v>1.0037135931310972</v>
      </c>
      <c r="AJ906" s="97"/>
      <c r="AK906" s="171">
        <f t="shared" si="426"/>
        <v>4.1436973917705709E-3</v>
      </c>
      <c r="AL906" s="149">
        <f t="shared" si="427"/>
        <v>4.4767983945353234E-3</v>
      </c>
      <c r="AM906" s="149">
        <f t="shared" si="428"/>
        <v>3.71326629481821E-3</v>
      </c>
      <c r="AN906" s="149">
        <f t="shared" si="433"/>
        <v>4.514205782061123</v>
      </c>
      <c r="AO906" s="149">
        <f t="shared" si="433"/>
        <v>13.523148771008064</v>
      </c>
      <c r="AP906" s="149">
        <f t="shared" si="433"/>
        <v>4.1688454654918248</v>
      </c>
      <c r="AQ906" s="97"/>
      <c r="AR906" s="171">
        <f t="shared" si="429"/>
        <v>4.1282971631560672E-3</v>
      </c>
      <c r="AS906" s="149">
        <f t="shared" si="430"/>
        <v>-7.6890313695283908E-4</v>
      </c>
      <c r="AT906" s="149">
        <f t="shared" si="431"/>
        <v>3.7067147678277908E-3</v>
      </c>
      <c r="AU906" s="175">
        <f t="shared" si="434"/>
        <v>4.4103014641183798</v>
      </c>
      <c r="AV906" s="149">
        <f t="shared" si="435"/>
        <v>11.665388677858282</v>
      </c>
      <c r="AW906" s="149">
        <f t="shared" si="436"/>
        <v>4.1134630192028849</v>
      </c>
    </row>
    <row r="907" spans="1:49" ht="15" x14ac:dyDescent="0.25">
      <c r="A907" s="130">
        <v>1946.06</v>
      </c>
      <c r="B907" s="138"/>
      <c r="C907" s="166">
        <f>raw_Data!B913</f>
        <v>18.579999999999998</v>
      </c>
      <c r="D907" s="167">
        <f>raw_Data!J913</f>
        <v>5.6666666666666671E-2</v>
      </c>
      <c r="E907" s="167">
        <f>raw_Data!L913</f>
        <v>1.8273552531493653E-3</v>
      </c>
      <c r="F907" s="168">
        <f t="shared" si="411"/>
        <v>18.7</v>
      </c>
      <c r="G907" s="167">
        <f>raw_Data!K913</f>
        <v>3.0303030303030307E-3</v>
      </c>
      <c r="H907" s="167">
        <f t="shared" si="412"/>
        <v>-6.4171122994652885E-3</v>
      </c>
      <c r="I907" s="165"/>
      <c r="J907" s="167">
        <f t="shared" si="413"/>
        <v>1.0004365225542982</v>
      </c>
      <c r="K907" s="167">
        <f t="shared" si="432"/>
        <v>2.263877807447523E-3</v>
      </c>
      <c r="L907" s="93"/>
      <c r="M907" s="171">
        <f t="shared" si="408"/>
        <v>1.0022638778074475</v>
      </c>
      <c r="N907" s="172">
        <f t="shared" si="414"/>
        <v>0.99661319073083787</v>
      </c>
      <c r="O907" s="170">
        <f t="shared" si="409"/>
        <v>906</v>
      </c>
      <c r="P907" s="170">
        <f t="shared" si="410"/>
        <v>908</v>
      </c>
      <c r="Q907" s="169"/>
      <c r="R907" s="149">
        <f t="shared" si="415"/>
        <v>0.24868923419297881</v>
      </c>
      <c r="S907" s="173">
        <f t="shared" si="416"/>
        <v>-0.77873950802115033</v>
      </c>
      <c r="T907" s="149">
        <v>0</v>
      </c>
      <c r="U907" s="97"/>
      <c r="V907" s="149">
        <f>1/PI()*ATAN('Exhibit4_Impact-Test'!$Y$25*S_RDY_SP)+'Exhibit4_Impact-Test'!$Y$26</f>
        <v>0.64691535033390613</v>
      </c>
      <c r="W907" s="172">
        <f t="shared" si="417"/>
        <v>0.64562284497352818</v>
      </c>
      <c r="X907" s="149">
        <f>1/PI()*ATAN('Exhibit4_Impact-Test'!$Y$25*S_RS_SP)+'Exhibit4_Impact-Test'!$Y$26</f>
        <v>0.18168348941299145</v>
      </c>
      <c r="Y907" s="172">
        <f t="shared" si="418"/>
        <v>0.1808444139161329</v>
      </c>
      <c r="Z907" s="149">
        <f>1/PI()*ATAN('Exhibit4_Impact-Test'!$Y$25*S_5050_SP)+'Exhibit4_Impact-Test'!$Y$26</f>
        <v>0.5</v>
      </c>
      <c r="AA907" s="149">
        <f t="shared" si="419"/>
        <v>0.49858653461847408</v>
      </c>
      <c r="AB907" s="195">
        <f>VLOOKUP(_xlfn.NUMBERVALUE(LEFT(A907,4)),Transactioncosts!$C:$G,5,FALSE)</f>
        <v>90.4</v>
      </c>
      <c r="AC907" s="174"/>
      <c r="AD907" s="175">
        <f t="shared" si="420"/>
        <v>0.99860836159765531</v>
      </c>
      <c r="AE907" s="149">
        <f t="shared" si="421"/>
        <v>1.001237241261788</v>
      </c>
      <c r="AF907" s="149">
        <f t="shared" si="422"/>
        <v>0.99943853426914275</v>
      </c>
      <c r="AG907" s="176">
        <f t="shared" si="423"/>
        <v>0.99857709437765363</v>
      </c>
      <c r="AH907" s="149">
        <f t="shared" si="424"/>
        <v>1.0010093499938757</v>
      </c>
      <c r="AI907" s="149">
        <f t="shared" si="425"/>
        <v>0.99942575654209376</v>
      </c>
      <c r="AJ907" s="97"/>
      <c r="AK907" s="171">
        <f t="shared" si="426"/>
        <v>-1.392607630380455E-3</v>
      </c>
      <c r="AL907" s="149">
        <f t="shared" si="427"/>
        <v>1.2364765095417962E-3</v>
      </c>
      <c r="AM907" s="149">
        <f t="shared" si="428"/>
        <v>-5.6162341176509015E-4</v>
      </c>
      <c r="AN907" s="149">
        <f t="shared" si="433"/>
        <v>4.5128131744307423</v>
      </c>
      <c r="AO907" s="149">
        <f t="shared" si="433"/>
        <v>13.524385247517605</v>
      </c>
      <c r="AP907" s="149">
        <f t="shared" si="433"/>
        <v>4.1682838420800596</v>
      </c>
      <c r="AQ907" s="97"/>
      <c r="AR907" s="171">
        <f t="shared" si="429"/>
        <v>-1.4239189138776308E-3</v>
      </c>
      <c r="AS907" s="149">
        <f t="shared" si="430"/>
        <v>1.0088409426823777E-3</v>
      </c>
      <c r="AT907" s="149">
        <f t="shared" si="431"/>
        <v>-5.7440839882790288E-4</v>
      </c>
      <c r="AU907" s="175">
        <f t="shared" si="434"/>
        <v>4.4088775452045024</v>
      </c>
      <c r="AV907" s="149">
        <f t="shared" si="435"/>
        <v>11.666397518800965</v>
      </c>
      <c r="AW907" s="149">
        <f t="shared" si="436"/>
        <v>4.112888610804057</v>
      </c>
    </row>
    <row r="908" spans="1:49" ht="15" x14ac:dyDescent="0.25">
      <c r="A908" s="130">
        <v>1946.07</v>
      </c>
      <c r="B908" s="138"/>
      <c r="C908" s="166">
        <f>raw_Data!B914</f>
        <v>18.05</v>
      </c>
      <c r="D908" s="167">
        <f>raw_Data!J914</f>
        <v>5.6944416666666664E-2</v>
      </c>
      <c r="E908" s="167">
        <f>raw_Data!L914</f>
        <v>1.8314389855391688E-3</v>
      </c>
      <c r="F908" s="168">
        <f t="shared" si="411"/>
        <v>18.579999999999998</v>
      </c>
      <c r="G908" s="167">
        <f>raw_Data!K914</f>
        <v>3.0648232866881953E-3</v>
      </c>
      <c r="H908" s="167">
        <f t="shared" si="412"/>
        <v>-2.8525296017222646E-2</v>
      </c>
      <c r="I908" s="165"/>
      <c r="J908" s="167">
        <f t="shared" si="413"/>
        <v>1.0004364000556432</v>
      </c>
      <c r="K908" s="167">
        <f t="shared" si="432"/>
        <v>2.267839041182329E-3</v>
      </c>
      <c r="L908" s="93"/>
      <c r="M908" s="171">
        <f t="shared" si="408"/>
        <v>1.0022678390411823</v>
      </c>
      <c r="N908" s="172">
        <f t="shared" si="414"/>
        <v>0.97453952726946558</v>
      </c>
      <c r="O908" s="170">
        <f t="shared" si="409"/>
        <v>907</v>
      </c>
      <c r="P908" s="170">
        <f t="shared" si="410"/>
        <v>909</v>
      </c>
      <c r="Q908" s="169"/>
      <c r="R908" s="149">
        <f t="shared" si="415"/>
        <v>0.25294825678621263</v>
      </c>
      <c r="S908" s="173">
        <f t="shared" si="416"/>
        <v>-0.93979586043829089</v>
      </c>
      <c r="T908" s="149">
        <v>0</v>
      </c>
      <c r="U908" s="97"/>
      <c r="V908" s="149">
        <f>1/PI()*ATAN('Exhibit4_Impact-Test'!$Y$25*S_RDY_SP)+'Exhibit4_Impact-Test'!$Y$26</f>
        <v>0.64908160824804906</v>
      </c>
      <c r="W908" s="172">
        <f t="shared" si="417"/>
        <v>0.6426648650713761</v>
      </c>
      <c r="X908" s="149">
        <f>1/PI()*ATAN('Exhibit4_Impact-Test'!$Y$25*S_RS_SP)+'Exhibit4_Impact-Test'!$Y$26</f>
        <v>0.15563520286388033</v>
      </c>
      <c r="Y908" s="172">
        <f t="shared" si="418"/>
        <v>0.15198386867669458</v>
      </c>
      <c r="Z908" s="149">
        <f>1/PI()*ATAN('Exhibit4_Impact-Test'!$Y$25*S_5050_SP)+'Exhibit4_Impact-Test'!$Y$26</f>
        <v>0.5</v>
      </c>
      <c r="AA908" s="149">
        <f t="shared" si="419"/>
        <v>0.49298659235991549</v>
      </c>
      <c r="AB908" s="195">
        <f>VLOOKUP(_xlfn.NUMBERVALUE(LEFT(A908,4)),Transactioncosts!$C:$G,5,FALSE)</f>
        <v>90.4</v>
      </c>
      <c r="AC908" s="174"/>
      <c r="AD908" s="175">
        <f t="shared" si="420"/>
        <v>0.98426990184239305</v>
      </c>
      <c r="AE908" s="149">
        <f t="shared" si="421"/>
        <v>0.9979523376135182</v>
      </c>
      <c r="AF908" s="149">
        <f t="shared" si="422"/>
        <v>0.98840368315532401</v>
      </c>
      <c r="AG908" s="176">
        <f t="shared" si="423"/>
        <v>0.9841452574734153</v>
      </c>
      <c r="AH908" s="149">
        <f t="shared" si="424"/>
        <v>0.9978854675784592</v>
      </c>
      <c r="AI908" s="149">
        <f t="shared" si="425"/>
        <v>0.98834028195025769</v>
      </c>
      <c r="AJ908" s="97"/>
      <c r="AK908" s="171">
        <f t="shared" si="426"/>
        <v>-1.5855129050405949E-2</v>
      </c>
      <c r="AL908" s="149">
        <f t="shared" si="427"/>
        <v>-2.0497617134043727E-3</v>
      </c>
      <c r="AM908" s="149">
        <f t="shared" si="428"/>
        <v>-1.1664078493277346E-2</v>
      </c>
      <c r="AN908" s="149">
        <f t="shared" si="433"/>
        <v>4.4969580453803362</v>
      </c>
      <c r="AO908" s="149">
        <f t="shared" si="433"/>
        <v>13.5223354858042</v>
      </c>
      <c r="AP908" s="149">
        <f t="shared" si="433"/>
        <v>4.1566197635867823</v>
      </c>
      <c r="AQ908" s="97"/>
      <c r="AR908" s="171">
        <f t="shared" si="429"/>
        <v>-1.5981773441000529E-2</v>
      </c>
      <c r="AS908" s="149">
        <f t="shared" si="430"/>
        <v>-2.116771201760665E-3</v>
      </c>
      <c r="AT908" s="149">
        <f t="shared" si="431"/>
        <v>-1.172822560206558E-2</v>
      </c>
      <c r="AU908" s="175">
        <f t="shared" si="434"/>
        <v>4.3928957717635022</v>
      </c>
      <c r="AV908" s="149">
        <f t="shared" si="435"/>
        <v>11.664280747599204</v>
      </c>
      <c r="AW908" s="149">
        <f t="shared" si="436"/>
        <v>4.1011603852019913</v>
      </c>
    </row>
    <row r="909" spans="1:49" ht="15" x14ac:dyDescent="0.25">
      <c r="A909" s="130">
        <v>1946.08</v>
      </c>
      <c r="B909" s="138"/>
      <c r="C909" s="166">
        <f>raw_Data!B915</f>
        <v>17.7</v>
      </c>
      <c r="D909" s="167">
        <f>raw_Data!J915</f>
        <v>5.7222250000000002E-2</v>
      </c>
      <c r="E909" s="167">
        <f>raw_Data!L915</f>
        <v>1.8355225348267723E-3</v>
      </c>
      <c r="F909" s="168">
        <f t="shared" si="411"/>
        <v>18.05</v>
      </c>
      <c r="G909" s="167">
        <f>raw_Data!K915</f>
        <v>3.1702077562326871E-3</v>
      </c>
      <c r="H909" s="167">
        <f t="shared" si="412"/>
        <v>-1.939058171745156E-2</v>
      </c>
      <c r="I909" s="165"/>
      <c r="J909" s="167">
        <f t="shared" si="413"/>
        <v>1.0004362776058566</v>
      </c>
      <c r="K909" s="167">
        <f t="shared" si="432"/>
        <v>2.2718001406833999E-3</v>
      </c>
      <c r="L909" s="93"/>
      <c r="M909" s="171">
        <f t="shared" si="408"/>
        <v>1.0022718001406834</v>
      </c>
      <c r="N909" s="172">
        <f t="shared" si="414"/>
        <v>0.983779626038781</v>
      </c>
      <c r="O909" s="170">
        <f t="shared" si="409"/>
        <v>908</v>
      </c>
      <c r="P909" s="170">
        <f t="shared" si="410"/>
        <v>910</v>
      </c>
      <c r="Q909" s="169"/>
      <c r="R909" s="149">
        <f t="shared" si="415"/>
        <v>0.26766559891417951</v>
      </c>
      <c r="S909" s="173">
        <f t="shared" si="416"/>
        <v>-0.9137010084397349</v>
      </c>
      <c r="T909" s="149">
        <v>0</v>
      </c>
      <c r="U909" s="97"/>
      <c r="V909" s="149">
        <f>1/PI()*ATAN('Exhibit4_Impact-Test'!$Y$25*S_RDY_SP)+'Exhibit4_Impact-Test'!$Y$26</f>
        <v>0.65645295898484246</v>
      </c>
      <c r="W909" s="172">
        <f t="shared" si="417"/>
        <v>0.65224099688279269</v>
      </c>
      <c r="X909" s="149">
        <f>1/PI()*ATAN('Exhibit4_Impact-Test'!$Y$25*S_RS_SP)+'Exhibit4_Impact-Test'!$Y$26</f>
        <v>0.15938099644871134</v>
      </c>
      <c r="Y909" s="172">
        <f t="shared" si="418"/>
        <v>0.15690176438183018</v>
      </c>
      <c r="Z909" s="149">
        <f>1/PI()*ATAN('Exhibit4_Impact-Test'!$Y$25*S_5050_SP)+'Exhibit4_Impact-Test'!$Y$26</f>
        <v>0.5</v>
      </c>
      <c r="AA909" s="149">
        <f t="shared" si="419"/>
        <v>0.4953444875952997</v>
      </c>
      <c r="AB909" s="195">
        <f>VLOOKUP(_xlfn.NUMBERVALUE(LEFT(A909,4)),Transactioncosts!$C:$G,5,FALSE)</f>
        <v>90.4</v>
      </c>
      <c r="AC909" s="174"/>
      <c r="AD909" s="175">
        <f t="shared" si="420"/>
        <v>0.99013255773342668</v>
      </c>
      <c r="AE909" s="149">
        <f t="shared" si="421"/>
        <v>0.9993244990058191</v>
      </c>
      <c r="AF909" s="149">
        <f t="shared" si="422"/>
        <v>0.9930257130897322</v>
      </c>
      <c r="AG909" s="176">
        <f t="shared" si="423"/>
        <v>0.99004892708447334</v>
      </c>
      <c r="AH909" s="149">
        <f t="shared" si="424"/>
        <v>0.99925455478139846</v>
      </c>
      <c r="AI909" s="149">
        <f t="shared" si="425"/>
        <v>0.9929836272575937</v>
      </c>
      <c r="AJ909" s="97"/>
      <c r="AK909" s="171">
        <f t="shared" si="426"/>
        <v>-9.9164481164335464E-3</v>
      </c>
      <c r="AL909" s="149">
        <f t="shared" si="427"/>
        <v>-6.7572924777361035E-4</v>
      </c>
      <c r="AM909" s="149">
        <f t="shared" si="428"/>
        <v>-6.9987209220338754E-3</v>
      </c>
      <c r="AN909" s="149">
        <f t="shared" si="433"/>
        <v>4.4870415972639028</v>
      </c>
      <c r="AO909" s="149">
        <f t="shared" si="433"/>
        <v>13.521659756556426</v>
      </c>
      <c r="AP909" s="149">
        <f t="shared" si="433"/>
        <v>4.1496210426647488</v>
      </c>
      <c r="AQ909" s="97"/>
      <c r="AR909" s="171">
        <f t="shared" si="429"/>
        <v>-1.0000915777245708E-2</v>
      </c>
      <c r="AS909" s="149">
        <f t="shared" si="430"/>
        <v>-7.4572320104421199E-4</v>
      </c>
      <c r="AT909" s="149">
        <f t="shared" si="431"/>
        <v>-7.0411032324186129E-3</v>
      </c>
      <c r="AU909" s="175">
        <f t="shared" si="434"/>
        <v>4.3828948559862564</v>
      </c>
      <c r="AV909" s="149">
        <f t="shared" si="435"/>
        <v>11.663535024398159</v>
      </c>
      <c r="AW909" s="149">
        <f t="shared" si="436"/>
        <v>4.0941192819695731</v>
      </c>
    </row>
    <row r="910" spans="1:49" ht="15" x14ac:dyDescent="0.25">
      <c r="A910" s="130">
        <v>1946.09</v>
      </c>
      <c r="B910" s="138"/>
      <c r="C910" s="166">
        <f>raw_Data!B916</f>
        <v>15.09</v>
      </c>
      <c r="D910" s="167">
        <f>raw_Data!J916</f>
        <v>5.7499999999999996E-2</v>
      </c>
      <c r="E910" s="167">
        <f>raw_Data!L916</f>
        <v>1.8396059010297172E-3</v>
      </c>
      <c r="F910" s="168">
        <f t="shared" si="411"/>
        <v>17.7</v>
      </c>
      <c r="G910" s="167">
        <f>raw_Data!K916</f>
        <v>3.2485875706214687E-3</v>
      </c>
      <c r="H910" s="167">
        <f t="shared" si="412"/>
        <v>-0.14745762711864407</v>
      </c>
      <c r="I910" s="165"/>
      <c r="J910" s="167">
        <f t="shared" si="413"/>
        <v>1.0004361552049865</v>
      </c>
      <c r="K910" s="167">
        <f t="shared" si="432"/>
        <v>2.2757611060162386E-3</v>
      </c>
      <c r="L910" s="93"/>
      <c r="M910" s="171">
        <f t="shared" si="408"/>
        <v>1.0022757611060162</v>
      </c>
      <c r="N910" s="172">
        <f t="shared" si="414"/>
        <v>0.85579096045197733</v>
      </c>
      <c r="O910" s="170">
        <f t="shared" si="409"/>
        <v>909</v>
      </c>
      <c r="P910" s="170">
        <f t="shared" si="410"/>
        <v>911</v>
      </c>
      <c r="Q910" s="169"/>
      <c r="R910" s="149">
        <f t="shared" si="415"/>
        <v>0.27793753606563826</v>
      </c>
      <c r="S910" s="173">
        <f t="shared" si="416"/>
        <v>-0.98770524609409571</v>
      </c>
      <c r="T910" s="149">
        <v>0</v>
      </c>
      <c r="U910" s="97"/>
      <c r="V910" s="149">
        <f>1/PI()*ATAN('Exhibit4_Impact-Test'!$Y$25*S_RDY_SP)+'Exhibit4_Impact-Test'!$Y$26</f>
        <v>0.66149217486435619</v>
      </c>
      <c r="W910" s="172">
        <f t="shared" si="417"/>
        <v>0.62526316801443993</v>
      </c>
      <c r="X910" s="149">
        <f>1/PI()*ATAN('Exhibit4_Impact-Test'!$Y$25*S_RS_SP)+'Exhibit4_Impact-Test'!$Y$26</f>
        <v>0.1491645714149451</v>
      </c>
      <c r="Y910" s="172">
        <f t="shared" si="418"/>
        <v>0.13020234830222205</v>
      </c>
      <c r="Z910" s="149">
        <f>1/PI()*ATAN('Exhibit4_Impact-Test'!$Y$25*S_5050_SP)+'Exhibit4_Impact-Test'!$Y$26</f>
        <v>0.5</v>
      </c>
      <c r="AA910" s="149">
        <f t="shared" si="419"/>
        <v>0.46058139383412156</v>
      </c>
      <c r="AB910" s="195">
        <f>VLOOKUP(_xlfn.NUMBERVALUE(LEFT(A910,4)),Transactioncosts!$C:$G,5,FALSE)</f>
        <v>90.4</v>
      </c>
      <c r="AC910" s="174"/>
      <c r="AD910" s="175">
        <f t="shared" si="420"/>
        <v>0.90537721173680441</v>
      </c>
      <c r="AE910" s="149">
        <f t="shared" si="421"/>
        <v>0.98042541859765286</v>
      </c>
      <c r="AF910" s="149">
        <f t="shared" si="422"/>
        <v>0.92903336077899679</v>
      </c>
      <c r="AG910" s="176">
        <f t="shared" si="423"/>
        <v>0.90474051800208422</v>
      </c>
      <c r="AH910" s="149">
        <f t="shared" si="424"/>
        <v>0.98017585832747678</v>
      </c>
      <c r="AI910" s="149">
        <f t="shared" si="425"/>
        <v>0.92867701657925728</v>
      </c>
      <c r="AJ910" s="97"/>
      <c r="AK910" s="171">
        <f t="shared" si="426"/>
        <v>-9.9403613573809266E-2</v>
      </c>
      <c r="AL910" s="149">
        <f t="shared" si="427"/>
        <v>-1.9768700902080407E-2</v>
      </c>
      <c r="AM910" s="149">
        <f t="shared" si="428"/>
        <v>-7.3610630394335824E-2</v>
      </c>
      <c r="AN910" s="149">
        <f t="shared" si="433"/>
        <v>4.3876379836900936</v>
      </c>
      <c r="AO910" s="149">
        <f t="shared" si="433"/>
        <v>13.501891055654346</v>
      </c>
      <c r="AP910" s="149">
        <f t="shared" si="433"/>
        <v>4.0760104122704126</v>
      </c>
      <c r="AQ910" s="97"/>
      <c r="AR910" s="171">
        <f t="shared" si="429"/>
        <v>-0.1001070968340608</v>
      </c>
      <c r="AS910" s="149">
        <f t="shared" si="430"/>
        <v>-2.0023276143319953E-2</v>
      </c>
      <c r="AT910" s="149">
        <f t="shared" si="431"/>
        <v>-7.3994268455955262E-2</v>
      </c>
      <c r="AU910" s="175">
        <f t="shared" si="434"/>
        <v>4.2827877591521952</v>
      </c>
      <c r="AV910" s="149">
        <f t="shared" si="435"/>
        <v>11.64351174825484</v>
      </c>
      <c r="AW910" s="149">
        <f t="shared" si="436"/>
        <v>4.020125013513618</v>
      </c>
    </row>
    <row r="911" spans="1:49" ht="15" x14ac:dyDescent="0.25">
      <c r="A911" s="130">
        <v>1946.1</v>
      </c>
      <c r="B911" s="138"/>
      <c r="C911" s="166">
        <f>raw_Data!B917</f>
        <v>14.75</v>
      </c>
      <c r="D911" s="167">
        <f>raw_Data!J917</f>
        <v>5.8055583333333334E-2</v>
      </c>
      <c r="E911" s="167">
        <f>raw_Data!L917</f>
        <v>1.843689084164879E-3</v>
      </c>
      <c r="F911" s="168">
        <f t="shared" si="411"/>
        <v>15.09</v>
      </c>
      <c r="G911" s="167">
        <f>raw_Data!K917</f>
        <v>3.8472884912745748E-3</v>
      </c>
      <c r="H911" s="167">
        <f t="shared" si="412"/>
        <v>-2.2531477799867417E-2</v>
      </c>
      <c r="I911" s="165"/>
      <c r="J911" s="167">
        <f t="shared" si="413"/>
        <v>1.0004360328529376</v>
      </c>
      <c r="K911" s="167">
        <f t="shared" si="432"/>
        <v>2.2797219371024635E-3</v>
      </c>
      <c r="L911" s="93"/>
      <c r="M911" s="171">
        <f t="shared" si="408"/>
        <v>1.0022797219371025</v>
      </c>
      <c r="N911" s="172">
        <f t="shared" si="414"/>
        <v>0.98131581069140716</v>
      </c>
      <c r="O911" s="170">
        <f t="shared" si="409"/>
        <v>910</v>
      </c>
      <c r="P911" s="170">
        <f t="shared" si="410"/>
        <v>912</v>
      </c>
      <c r="Q911" s="169"/>
      <c r="R911" s="149">
        <f t="shared" si="415"/>
        <v>0.35303672826450322</v>
      </c>
      <c r="S911" s="173">
        <f t="shared" si="416"/>
        <v>-0.92451686089929608</v>
      </c>
      <c r="T911" s="149">
        <v>0</v>
      </c>
      <c r="U911" s="97"/>
      <c r="V911" s="149">
        <f>1/PI()*ATAN('Exhibit4_Impact-Test'!$Y$25*S_RDY_SP)+'Exhibit4_Impact-Test'!$Y$26</f>
        <v>0.69569389088171785</v>
      </c>
      <c r="W911" s="172">
        <f t="shared" si="417"/>
        <v>0.69120045855916457</v>
      </c>
      <c r="X911" s="149">
        <f>1/PI()*ATAN('Exhibit4_Impact-Test'!$Y$25*S_RS_SP)+'Exhibit4_Impact-Test'!$Y$26</f>
        <v>0.15780857287922245</v>
      </c>
      <c r="Y911" s="172">
        <f t="shared" si="418"/>
        <v>0.15501949494247916</v>
      </c>
      <c r="Z911" s="149">
        <f>1/PI()*ATAN('Exhibit4_Impact-Test'!$Y$25*S_5050_SP)+'Exhibit4_Impact-Test'!$Y$26</f>
        <v>0.5</v>
      </c>
      <c r="AA911" s="149">
        <f t="shared" si="419"/>
        <v>0.49471567895247387</v>
      </c>
      <c r="AB911" s="195">
        <f>VLOOKUP(_xlfn.NUMBERVALUE(LEFT(A911,4)),Transactioncosts!$C:$G,5,FALSE)</f>
        <v>90.4</v>
      </c>
      <c r="AC911" s="174"/>
      <c r="AD911" s="175">
        <f t="shared" si="420"/>
        <v>0.98769525695448568</v>
      </c>
      <c r="AE911" s="149">
        <f t="shared" si="421"/>
        <v>0.99897143702145252</v>
      </c>
      <c r="AF911" s="149">
        <f t="shared" si="422"/>
        <v>0.99179776631425476</v>
      </c>
      <c r="AG911" s="176">
        <f t="shared" si="423"/>
        <v>0.98760493960060902</v>
      </c>
      <c r="AH911" s="149">
        <f t="shared" si="424"/>
        <v>0.99856466713370751</v>
      </c>
      <c r="AI911" s="149">
        <f t="shared" si="425"/>
        <v>0.99174999605198511</v>
      </c>
      <c r="AJ911" s="97"/>
      <c r="AK911" s="171">
        <f t="shared" si="426"/>
        <v>-1.2381073191071196E-2</v>
      </c>
      <c r="AL911" s="149">
        <f t="shared" si="427"/>
        <v>-1.0290923124478591E-3</v>
      </c>
      <c r="AM911" s="149">
        <f t="shared" si="428"/>
        <v>-8.236057083042805E-3</v>
      </c>
      <c r="AN911" s="149">
        <f t="shared" si="433"/>
        <v>4.3752569104990222</v>
      </c>
      <c r="AO911" s="149">
        <f t="shared" si="433"/>
        <v>13.500861963341897</v>
      </c>
      <c r="AP911" s="149">
        <f t="shared" si="433"/>
        <v>4.0677743551873702</v>
      </c>
      <c r="AQ911" s="97"/>
      <c r="AR911" s="171">
        <f t="shared" si="429"/>
        <v>-1.2472519902914904E-2</v>
      </c>
      <c r="AS911" s="149">
        <f t="shared" si="430"/>
        <v>-1.436363943254893E-3</v>
      </c>
      <c r="AT911" s="149">
        <f t="shared" si="431"/>
        <v>-8.2842235685545041E-3</v>
      </c>
      <c r="AU911" s="175">
        <f t="shared" si="434"/>
        <v>4.27031523924928</v>
      </c>
      <c r="AV911" s="149">
        <f t="shared" si="435"/>
        <v>11.642075384311585</v>
      </c>
      <c r="AW911" s="149">
        <f t="shared" si="436"/>
        <v>4.0118407899450634</v>
      </c>
    </row>
    <row r="912" spans="1:49" ht="15" x14ac:dyDescent="0.25">
      <c r="A912" s="130">
        <v>1946.11</v>
      </c>
      <c r="B912" s="138"/>
      <c r="C912" s="166">
        <f>raw_Data!B918</f>
        <v>14.69</v>
      </c>
      <c r="D912" s="167">
        <f>raw_Data!J918</f>
        <v>5.8611083333333334E-2</v>
      </c>
      <c r="E912" s="167">
        <f>raw_Data!L918</f>
        <v>1.8477720842495771E-3</v>
      </c>
      <c r="F912" s="168">
        <f t="shared" si="411"/>
        <v>14.75</v>
      </c>
      <c r="G912" s="167">
        <f>raw_Data!K918</f>
        <v>3.9736327683615822E-3</v>
      </c>
      <c r="H912" s="167">
        <f t="shared" si="412"/>
        <v>-4.0677966101695384E-3</v>
      </c>
      <c r="I912" s="165"/>
      <c r="J912" s="167">
        <f t="shared" si="413"/>
        <v>1.000435910549734</v>
      </c>
      <c r="K912" s="167">
        <f t="shared" si="432"/>
        <v>2.2836826339835969E-3</v>
      </c>
      <c r="L912" s="93"/>
      <c r="M912" s="171">
        <f t="shared" si="408"/>
        <v>1.0022836826339836</v>
      </c>
      <c r="N912" s="172">
        <f t="shared" si="414"/>
        <v>0.99990583615819206</v>
      </c>
      <c r="O912" s="170">
        <f t="shared" si="409"/>
        <v>911</v>
      </c>
      <c r="P912" s="170">
        <f t="shared" si="410"/>
        <v>913</v>
      </c>
      <c r="Q912" s="169"/>
      <c r="R912" s="149">
        <f t="shared" si="415"/>
        <v>0.36613818836096707</v>
      </c>
      <c r="S912" s="173">
        <f t="shared" si="416"/>
        <v>-0.68811747511596366</v>
      </c>
      <c r="T912" s="149">
        <v>0</v>
      </c>
      <c r="U912" s="97"/>
      <c r="V912" s="149">
        <f>1/PI()*ATAN('Exhibit4_Impact-Test'!$Y$25*S_RDY_SP)+'Exhibit4_Impact-Test'!$Y$26</f>
        <v>0.70119131628888876</v>
      </c>
      <c r="W912" s="172">
        <f t="shared" si="417"/>
        <v>0.70069341189761303</v>
      </c>
      <c r="X912" s="149">
        <f>1/PI()*ATAN('Exhibit4_Impact-Test'!$Y$25*S_RS_SP)+'Exhibit4_Impact-Test'!$Y$26</f>
        <v>0.20001616394082744</v>
      </c>
      <c r="Y912" s="172">
        <f t="shared" si="418"/>
        <v>0.19963637213613081</v>
      </c>
      <c r="Z912" s="149">
        <f>1/PI()*ATAN('Exhibit4_Impact-Test'!$Y$25*S_5050_SP)+'Exhibit4_Impact-Test'!$Y$26</f>
        <v>0.5</v>
      </c>
      <c r="AA912" s="149">
        <f t="shared" si="419"/>
        <v>0.49940618846181301</v>
      </c>
      <c r="AB912" s="195">
        <f>VLOOKUP(_xlfn.NUMBERVALUE(LEFT(A912,4)),Transactioncosts!$C:$G,5,FALSE)</f>
        <v>90.4</v>
      </c>
      <c r="AC912" s="174"/>
      <c r="AD912" s="175">
        <f t="shared" si="420"/>
        <v>1.0006163573336904</v>
      </c>
      <c r="AE912" s="149">
        <f t="shared" si="421"/>
        <v>1.0018080749034557</v>
      </c>
      <c r="AF912" s="149">
        <f t="shared" si="422"/>
        <v>1.0010947593960879</v>
      </c>
      <c r="AG912" s="176">
        <f t="shared" si="423"/>
        <v>1.0005936531053328</v>
      </c>
      <c r="AH912" s="149">
        <f t="shared" si="424"/>
        <v>0.99597707048928896</v>
      </c>
      <c r="AI912" s="149">
        <f t="shared" si="425"/>
        <v>1.0010893913397827</v>
      </c>
      <c r="AJ912" s="97"/>
      <c r="AK912" s="171">
        <f t="shared" si="426"/>
        <v>6.1616746352354185E-4</v>
      </c>
      <c r="AL912" s="149">
        <f t="shared" si="427"/>
        <v>1.806442303639717E-3</v>
      </c>
      <c r="AM912" s="149">
        <f t="shared" si="428"/>
        <v>1.0941605840171925E-3</v>
      </c>
      <c r="AN912" s="149">
        <f t="shared" si="433"/>
        <v>4.3758730779625461</v>
      </c>
      <c r="AO912" s="149">
        <f t="shared" si="433"/>
        <v>13.502668405645537</v>
      </c>
      <c r="AP912" s="149">
        <f t="shared" si="433"/>
        <v>4.0688685157713875</v>
      </c>
      <c r="AQ912" s="97"/>
      <c r="AR912" s="171">
        <f t="shared" si="429"/>
        <v>5.9347696303620081E-4</v>
      </c>
      <c r="AS912" s="149">
        <f t="shared" si="430"/>
        <v>-4.0310432596392873E-3</v>
      </c>
      <c r="AT912" s="149">
        <f t="shared" si="431"/>
        <v>1.0887983836388869E-3</v>
      </c>
      <c r="AU912" s="175">
        <f t="shared" si="434"/>
        <v>4.2709087162123165</v>
      </c>
      <c r="AV912" s="149">
        <f t="shared" si="435"/>
        <v>11.638044341051947</v>
      </c>
      <c r="AW912" s="149">
        <f t="shared" si="436"/>
        <v>4.0129295883287019</v>
      </c>
    </row>
    <row r="913" spans="1:49" ht="15" x14ac:dyDescent="0.25">
      <c r="A913" s="130">
        <v>1946.12</v>
      </c>
      <c r="B913" s="138"/>
      <c r="C913" s="166">
        <f>raw_Data!B919</f>
        <v>15.13</v>
      </c>
      <c r="D913" s="167">
        <f>raw_Data!J919</f>
        <v>5.9166666666666666E-2</v>
      </c>
      <c r="E913" s="167">
        <f>raw_Data!L919</f>
        <v>1.8518549013009089E-3</v>
      </c>
      <c r="F913" s="168">
        <f t="shared" si="411"/>
        <v>14.69</v>
      </c>
      <c r="G913" s="167">
        <f>raw_Data!K919</f>
        <v>4.0276832312230544E-3</v>
      </c>
      <c r="H913" s="167">
        <f t="shared" si="412"/>
        <v>2.9952348536419482E-2</v>
      </c>
      <c r="I913" s="165"/>
      <c r="J913" s="167">
        <f t="shared" si="413"/>
        <v>1.0004357882953285</v>
      </c>
      <c r="K913" s="167">
        <f t="shared" si="432"/>
        <v>2.2876431966294408E-3</v>
      </c>
      <c r="L913" s="93"/>
      <c r="M913" s="171">
        <f t="shared" si="408"/>
        <v>1.0022876431966294</v>
      </c>
      <c r="N913" s="172">
        <f t="shared" si="414"/>
        <v>1.0339800317676424</v>
      </c>
      <c r="O913" s="170">
        <f t="shared" si="409"/>
        <v>912</v>
      </c>
      <c r="P913" s="170">
        <f t="shared" si="410"/>
        <v>914</v>
      </c>
      <c r="Q913" s="169"/>
      <c r="R913" s="149">
        <f t="shared" si="415"/>
        <v>0.37101995163384571</v>
      </c>
      <c r="S913" s="173">
        <f t="shared" si="416"/>
        <v>0.94189418001614167</v>
      </c>
      <c r="T913" s="149">
        <v>0</v>
      </c>
      <c r="U913" s="97"/>
      <c r="V913" s="149">
        <f>1/PI()*ATAN('Exhibit4_Impact-Test'!$Y$25*S_RDY_SP)+'Exhibit4_Impact-Test'!$Y$26</f>
        <v>0.70320494158317803</v>
      </c>
      <c r="W913" s="172">
        <f t="shared" si="417"/>
        <v>0.70966074457229356</v>
      </c>
      <c r="X913" s="149">
        <f>1/PI()*ATAN('Exhibit4_Impact-Test'!$Y$25*S_RS_SP)+'Exhibit4_Impact-Test'!$Y$26</f>
        <v>0.84465898432271014</v>
      </c>
      <c r="Y913" s="172">
        <f t="shared" si="418"/>
        <v>0.8486999310736123</v>
      </c>
      <c r="Z913" s="149">
        <f>1/PI()*ATAN('Exhibit4_Impact-Test'!$Y$25*S_5050_SP)+'Exhibit4_Impact-Test'!$Y$26</f>
        <v>0.5</v>
      </c>
      <c r="AA913" s="149">
        <f t="shared" si="419"/>
        <v>0.50778197998246211</v>
      </c>
      <c r="AB913" s="195">
        <f>VLOOKUP(_xlfn.NUMBERVALUE(LEFT(A913,4)),Transactioncosts!$C:$G,5,FALSE)</f>
        <v>90.4</v>
      </c>
      <c r="AC913" s="174"/>
      <c r="AD913" s="175">
        <f t="shared" si="420"/>
        <v>1.0245738874503401</v>
      </c>
      <c r="AE913" s="149">
        <f t="shared" si="421"/>
        <v>1.0290569039377819</v>
      </c>
      <c r="AF913" s="149">
        <f t="shared" si="422"/>
        <v>1.0181338374821358</v>
      </c>
      <c r="AG913" s="176">
        <f t="shared" si="423"/>
        <v>1.0244715565665794</v>
      </c>
      <c r="AH913" s="149">
        <f t="shared" si="424"/>
        <v>1.028715899848502</v>
      </c>
      <c r="AI913" s="149">
        <f t="shared" si="425"/>
        <v>1.0180634883830944</v>
      </c>
      <c r="AJ913" s="97"/>
      <c r="AK913" s="171">
        <f t="shared" si="426"/>
        <v>2.4276806594395038E-2</v>
      </c>
      <c r="AL913" s="149">
        <f t="shared" si="427"/>
        <v>2.8642755553991737E-2</v>
      </c>
      <c r="AM913" s="149">
        <f t="shared" si="428"/>
        <v>1.7971380490838636E-2</v>
      </c>
      <c r="AN913" s="149">
        <f t="shared" si="433"/>
        <v>4.4001498845569413</v>
      </c>
      <c r="AO913" s="149">
        <f t="shared" si="433"/>
        <v>13.531311161199529</v>
      </c>
      <c r="AP913" s="149">
        <f t="shared" si="433"/>
        <v>4.0868398962622265</v>
      </c>
      <c r="AQ913" s="97"/>
      <c r="AR913" s="171">
        <f t="shared" si="429"/>
        <v>2.4176925077228559E-2</v>
      </c>
      <c r="AS913" s="149">
        <f t="shared" si="430"/>
        <v>2.8311325289412478E-2</v>
      </c>
      <c r="AT913" s="149">
        <f t="shared" si="431"/>
        <v>1.7902281982382865E-2</v>
      </c>
      <c r="AU913" s="175">
        <f t="shared" si="434"/>
        <v>4.2950856412895453</v>
      </c>
      <c r="AV913" s="149">
        <f t="shared" si="435"/>
        <v>11.666355666341358</v>
      </c>
      <c r="AW913" s="149">
        <f t="shared" si="436"/>
        <v>4.0308318703110846</v>
      </c>
    </row>
    <row r="914" spans="1:49" ht="15" x14ac:dyDescent="0.25">
      <c r="A914" s="130">
        <v>1947.01</v>
      </c>
      <c r="B914" s="138"/>
      <c r="C914" s="166">
        <f>raw_Data!B920</f>
        <v>15.21</v>
      </c>
      <c r="D914" s="167">
        <f>raw_Data!J920</f>
        <v>5.9444416666666666E-2</v>
      </c>
      <c r="E914" s="167">
        <f>raw_Data!L920</f>
        <v>1.855937535336194E-3</v>
      </c>
      <c r="F914" s="168">
        <f t="shared" si="411"/>
        <v>15.13</v>
      </c>
      <c r="G914" s="167">
        <f>raw_Data!K920</f>
        <v>3.9289105529852391E-3</v>
      </c>
      <c r="H914" s="167">
        <f t="shared" si="412"/>
        <v>5.2875082617316327E-3</v>
      </c>
      <c r="I914" s="165"/>
      <c r="J914" s="167">
        <f t="shared" si="413"/>
        <v>1.0004356660897216</v>
      </c>
      <c r="K914" s="167">
        <f t="shared" si="432"/>
        <v>2.2916036250577587E-3</v>
      </c>
      <c r="L914" s="93"/>
      <c r="M914" s="171">
        <f t="shared" si="408"/>
        <v>1.0022916036250578</v>
      </c>
      <c r="N914" s="172">
        <f t="shared" si="414"/>
        <v>1.0092164188147168</v>
      </c>
      <c r="O914" s="170">
        <f t="shared" si="409"/>
        <v>913</v>
      </c>
      <c r="P914" s="170">
        <f t="shared" si="410"/>
        <v>915</v>
      </c>
      <c r="Q914" s="169"/>
      <c r="R914" s="149">
        <f t="shared" si="415"/>
        <v>0.35930460561140698</v>
      </c>
      <c r="S914" s="173">
        <f t="shared" si="416"/>
        <v>0.74061343301741944</v>
      </c>
      <c r="T914" s="149">
        <v>0</v>
      </c>
      <c r="U914" s="97"/>
      <c r="V914" s="149">
        <f>1/PI()*ATAN('Exhibit4_Impact-Test'!$Y$25*S_RDY_SP)+'Exhibit4_Impact-Test'!$Y$26</f>
        <v>0.69834095654567541</v>
      </c>
      <c r="W914" s="172">
        <f t="shared" si="417"/>
        <v>0.69978942019923218</v>
      </c>
      <c r="X914" s="149">
        <f>1/PI()*ATAN('Exhibit4_Impact-Test'!$Y$25*S_RS_SP)+'Exhibit4_Impact-Test'!$Y$26</f>
        <v>0.8109782397815819</v>
      </c>
      <c r="Y914" s="172">
        <f t="shared" si="418"/>
        <v>0.81203143414084689</v>
      </c>
      <c r="Z914" s="149">
        <f>1/PI()*ATAN('Exhibit4_Impact-Test'!$Y$25*S_5050_SP)+'Exhibit4_Impact-Test'!$Y$26</f>
        <v>0.5</v>
      </c>
      <c r="AA914" s="149">
        <f t="shared" si="419"/>
        <v>0.50172129942123223</v>
      </c>
      <c r="AB914" s="195">
        <f>VLOOKUP(_xlfn.NUMBERVALUE(LEFT(A914,4)),Transactioncosts!$C:$G,5,FALSE)</f>
        <v>91.800000000000011</v>
      </c>
      <c r="AC914" s="174"/>
      <c r="AD914" s="175">
        <f t="shared" si="420"/>
        <v>1.0071274856885062</v>
      </c>
      <c r="AE914" s="149">
        <f t="shared" si="421"/>
        <v>1.0079074780583803</v>
      </c>
      <c r="AF914" s="149">
        <f t="shared" si="422"/>
        <v>1.0057540112198873</v>
      </c>
      <c r="AG914" s="176">
        <f t="shared" si="423"/>
        <v>1.0071094603949931</v>
      </c>
      <c r="AH914" s="149">
        <f t="shared" si="424"/>
        <v>1.0075921309093772</v>
      </c>
      <c r="AI914" s="149">
        <f t="shared" si="425"/>
        <v>1.0057382096912004</v>
      </c>
      <c r="AJ914" s="97"/>
      <c r="AK914" s="171">
        <f t="shared" si="426"/>
        <v>7.1022052154475906E-3</v>
      </c>
      <c r="AL914" s="149">
        <f t="shared" si="427"/>
        <v>7.8763777959379028E-3</v>
      </c>
      <c r="AM914" s="149">
        <f t="shared" si="428"/>
        <v>5.7375201270430214E-3</v>
      </c>
      <c r="AN914" s="149">
        <f t="shared" si="433"/>
        <v>4.4072520897723892</v>
      </c>
      <c r="AO914" s="149">
        <f t="shared" si="433"/>
        <v>13.539187538995467</v>
      </c>
      <c r="AP914" s="149">
        <f t="shared" si="433"/>
        <v>4.0925774163892692</v>
      </c>
      <c r="AQ914" s="97"/>
      <c r="AR914" s="171">
        <f t="shared" si="429"/>
        <v>7.0843073275663609E-3</v>
      </c>
      <c r="AS914" s="149">
        <f t="shared" si="430"/>
        <v>7.5634557291974292E-3</v>
      </c>
      <c r="AT914" s="149">
        <f t="shared" si="431"/>
        <v>5.7218088769343612E-3</v>
      </c>
      <c r="AU914" s="175">
        <f t="shared" si="434"/>
        <v>4.3021699486171112</v>
      </c>
      <c r="AV914" s="149">
        <f t="shared" si="435"/>
        <v>11.673919122070556</v>
      </c>
      <c r="AW914" s="149">
        <f t="shared" si="436"/>
        <v>4.0365536791880192</v>
      </c>
    </row>
    <row r="915" spans="1:49" ht="15" x14ac:dyDescent="0.25">
      <c r="A915" s="130">
        <v>1947.02</v>
      </c>
      <c r="B915" s="138"/>
      <c r="C915" s="166">
        <f>raw_Data!B921</f>
        <v>15.8</v>
      </c>
      <c r="D915" s="167">
        <f>raw_Data!J921</f>
        <v>5.9722250000000004E-2</v>
      </c>
      <c r="E915" s="167">
        <f>raw_Data!L921</f>
        <v>1.8688646692435196E-3</v>
      </c>
      <c r="F915" s="168">
        <f t="shared" si="411"/>
        <v>15.21</v>
      </c>
      <c r="G915" s="167">
        <f>raw_Data!K921</f>
        <v>3.9265121630506243E-3</v>
      </c>
      <c r="H915" s="167">
        <f t="shared" si="412"/>
        <v>3.8790269559500379E-2</v>
      </c>
      <c r="I915" s="165"/>
      <c r="J915" s="167">
        <f t="shared" si="413"/>
        <v>1.0013791554858991</v>
      </c>
      <c r="K915" s="167">
        <f t="shared" si="432"/>
        <v>3.2480201551425836E-3</v>
      </c>
      <c r="L915" s="93"/>
      <c r="M915" s="171">
        <f t="shared" si="408"/>
        <v>1.0032480201551426</v>
      </c>
      <c r="N915" s="172">
        <f t="shared" si="414"/>
        <v>1.0427167817225509</v>
      </c>
      <c r="O915" s="170">
        <f t="shared" si="409"/>
        <v>914</v>
      </c>
      <c r="P915" s="170">
        <f t="shared" si="410"/>
        <v>916</v>
      </c>
      <c r="Q915" s="169"/>
      <c r="R915" s="149">
        <f t="shared" si="415"/>
        <v>0.35807914218295356</v>
      </c>
      <c r="S915" s="173">
        <f t="shared" si="416"/>
        <v>0.95433921962248824</v>
      </c>
      <c r="T915" s="149">
        <v>0</v>
      </c>
      <c r="U915" s="97"/>
      <c r="V915" s="149">
        <f>1/PI()*ATAN('Exhibit4_Impact-Test'!$Y$25*S_RDY_SP)+'Exhibit4_Impact-Test'!$Y$26</f>
        <v>0.69782588060084516</v>
      </c>
      <c r="W915" s="172">
        <f t="shared" si="417"/>
        <v>0.70589985737152927</v>
      </c>
      <c r="X915" s="149">
        <f>1/PI()*ATAN('Exhibit4_Impact-Test'!$Y$25*S_RS_SP)+'Exhibit4_Impact-Test'!$Y$26</f>
        <v>0.84638297542660068</v>
      </c>
      <c r="Y915" s="172">
        <f t="shared" si="418"/>
        <v>0.85133321322731359</v>
      </c>
      <c r="Z915" s="149">
        <f>1/PI()*ATAN('Exhibit4_Impact-Test'!$Y$25*S_5050_SP)+'Exhibit4_Impact-Test'!$Y$26</f>
        <v>0.5</v>
      </c>
      <c r="AA915" s="149">
        <f t="shared" si="419"/>
        <v>0.5096455133370783</v>
      </c>
      <c r="AB915" s="195">
        <f>VLOOKUP(_xlfn.NUMBERVALUE(LEFT(A915,4)),Transactioncosts!$C:$G,5,FALSE)</f>
        <v>91.800000000000011</v>
      </c>
      <c r="AC915" s="174"/>
      <c r="AD915" s="175">
        <f t="shared" si="420"/>
        <v>1.0307903434521442</v>
      </c>
      <c r="AE915" s="149">
        <f t="shared" si="421"/>
        <v>1.0366537080069687</v>
      </c>
      <c r="AF915" s="149">
        <f t="shared" si="422"/>
        <v>1.0229824009388468</v>
      </c>
      <c r="AG915" s="176">
        <f t="shared" si="423"/>
        <v>1.0306466292065868</v>
      </c>
      <c r="AH915" s="149">
        <f t="shared" si="424"/>
        <v>1.0302467148874204</v>
      </c>
      <c r="AI915" s="149">
        <f t="shared" si="425"/>
        <v>1.0228938551264124</v>
      </c>
      <c r="AJ915" s="97"/>
      <c r="AK915" s="171">
        <f t="shared" si="426"/>
        <v>3.0325831739139046E-2</v>
      </c>
      <c r="AL915" s="149">
        <f t="shared" si="427"/>
        <v>3.5997937130082258E-2</v>
      </c>
      <c r="AM915" s="149">
        <f t="shared" si="428"/>
        <v>2.2722283438173119E-2</v>
      </c>
      <c r="AN915" s="149">
        <f t="shared" si="433"/>
        <v>4.4375779215115285</v>
      </c>
      <c r="AO915" s="149">
        <f t="shared" si="433"/>
        <v>13.575185476125549</v>
      </c>
      <c r="AP915" s="149">
        <f t="shared" si="433"/>
        <v>4.1152996998274425</v>
      </c>
      <c r="AQ915" s="97"/>
      <c r="AR915" s="171">
        <f t="shared" si="429"/>
        <v>3.0186400606685024E-2</v>
      </c>
      <c r="AS915" s="149">
        <f t="shared" si="430"/>
        <v>2.9798302575962513E-2</v>
      </c>
      <c r="AT915" s="149">
        <f t="shared" si="431"/>
        <v>2.2635723156506787E-2</v>
      </c>
      <c r="AU915" s="175">
        <f t="shared" si="434"/>
        <v>4.3323563492237964</v>
      </c>
      <c r="AV915" s="149">
        <f t="shared" si="435"/>
        <v>11.703717424646518</v>
      </c>
      <c r="AW915" s="149">
        <f t="shared" si="436"/>
        <v>4.0591894023445256</v>
      </c>
    </row>
    <row r="916" spans="1:49" ht="15" x14ac:dyDescent="0.25">
      <c r="A916" s="130">
        <v>1947.03</v>
      </c>
      <c r="B916" s="138"/>
      <c r="C916" s="166">
        <f>raw_Data!B922</f>
        <v>15.16</v>
      </c>
      <c r="D916" s="167">
        <f>raw_Data!J922</f>
        <v>0.06</v>
      </c>
      <c r="E916" s="167">
        <f>raw_Data!L922</f>
        <v>1.881789968621872E-3</v>
      </c>
      <c r="F916" s="168">
        <f t="shared" si="411"/>
        <v>15.8</v>
      </c>
      <c r="G916" s="167">
        <f>raw_Data!K922</f>
        <v>3.7974683544303796E-3</v>
      </c>
      <c r="H916" s="167">
        <f t="shared" si="412"/>
        <v>-4.0506329113924044E-2</v>
      </c>
      <c r="I916" s="165"/>
      <c r="J916" s="167">
        <f t="shared" si="413"/>
        <v>1.0013779316115496</v>
      </c>
      <c r="K916" s="167">
        <f t="shared" si="432"/>
        <v>3.2597215801715151E-3</v>
      </c>
      <c r="L916" s="93"/>
      <c r="M916" s="171">
        <f t="shared" si="408"/>
        <v>1.0032597215801715</v>
      </c>
      <c r="N916" s="172">
        <f t="shared" si="414"/>
        <v>0.96329113924050636</v>
      </c>
      <c r="O916" s="170">
        <f t="shared" si="409"/>
        <v>915</v>
      </c>
      <c r="P916" s="170">
        <f t="shared" si="410"/>
        <v>917</v>
      </c>
      <c r="Q916" s="169"/>
      <c r="R916" s="149">
        <f t="shared" si="415"/>
        <v>0.34036186668329721</v>
      </c>
      <c r="S916" s="173">
        <f t="shared" si="416"/>
        <v>-0.95589720064039263</v>
      </c>
      <c r="T916" s="149">
        <v>0</v>
      </c>
      <c r="U916" s="97"/>
      <c r="V916" s="149">
        <f>1/PI()*ATAN('Exhibit4_Impact-Test'!$Y$25*S_RDY_SP)+'Exhibit4_Impact-Test'!$Y$26</f>
        <v>0.6902447107966424</v>
      </c>
      <c r="W916" s="172">
        <f t="shared" si="417"/>
        <v>0.68148606647429577</v>
      </c>
      <c r="X916" s="149">
        <f>1/PI()*ATAN('Exhibit4_Impact-Test'!$Y$25*S_RS_SP)+'Exhibit4_Impact-Test'!$Y$26</f>
        <v>0.15340367950745176</v>
      </c>
      <c r="Y916" s="172">
        <f t="shared" si="418"/>
        <v>0.14819797138251525</v>
      </c>
      <c r="Z916" s="149">
        <f>1/PI()*ATAN('Exhibit4_Impact-Test'!$Y$25*S_5050_SP)+'Exhibit4_Impact-Test'!$Y$26</f>
        <v>0.5</v>
      </c>
      <c r="AA916" s="149">
        <f t="shared" si="419"/>
        <v>0.48983789762676527</v>
      </c>
      <c r="AB916" s="195">
        <f>VLOOKUP(_xlfn.NUMBERVALUE(LEFT(A916,4)),Transactioncosts!$C:$G,5,FALSE)</f>
        <v>91.800000000000011</v>
      </c>
      <c r="AC916" s="174"/>
      <c r="AD916" s="175">
        <f t="shared" si="420"/>
        <v>0.97567161902217758</v>
      </c>
      <c r="AE916" s="149">
        <f t="shared" si="421"/>
        <v>0.99712839398457032</v>
      </c>
      <c r="AF916" s="149">
        <f t="shared" si="422"/>
        <v>0.98327543041033894</v>
      </c>
      <c r="AG916" s="176">
        <f t="shared" si="423"/>
        <v>0.97550081350566509</v>
      </c>
      <c r="AH916" s="149">
        <f t="shared" si="424"/>
        <v>0.99707509868385302</v>
      </c>
      <c r="AI916" s="149">
        <f t="shared" si="425"/>
        <v>0.98318214231055268</v>
      </c>
      <c r="AJ916" s="97"/>
      <c r="AK916" s="171">
        <f t="shared" si="426"/>
        <v>-2.4629205102936699E-2</v>
      </c>
      <c r="AL916" s="149">
        <f t="shared" si="427"/>
        <v>-2.8757369862260442E-3</v>
      </c>
      <c r="AM916" s="149">
        <f t="shared" si="428"/>
        <v>-1.6866004378600245E-2</v>
      </c>
      <c r="AN916" s="149">
        <f t="shared" si="433"/>
        <v>4.4129487164085921</v>
      </c>
      <c r="AO916" s="149">
        <f t="shared" si="433"/>
        <v>13.572309739139323</v>
      </c>
      <c r="AP916" s="149">
        <f t="shared" si="433"/>
        <v>4.0984336954488425</v>
      </c>
      <c r="AQ916" s="97"/>
      <c r="AR916" s="171">
        <f t="shared" si="429"/>
        <v>-2.4804284982194235E-2</v>
      </c>
      <c r="AS916" s="149">
        <f t="shared" si="430"/>
        <v>-2.929187199231807E-3</v>
      </c>
      <c r="AT916" s="149">
        <f t="shared" si="431"/>
        <v>-1.6960883720163827E-2</v>
      </c>
      <c r="AU916" s="175">
        <f t="shared" si="434"/>
        <v>4.3075520642416025</v>
      </c>
      <c r="AV916" s="149">
        <f t="shared" si="435"/>
        <v>11.700788237447286</v>
      </c>
      <c r="AW916" s="149">
        <f t="shared" si="436"/>
        <v>4.0422285186243618</v>
      </c>
    </row>
    <row r="917" spans="1:49" ht="15" x14ac:dyDescent="0.25">
      <c r="A917" s="130">
        <v>1947.04</v>
      </c>
      <c r="B917" s="138"/>
      <c r="C917" s="166">
        <f>raw_Data!B923</f>
        <v>14.6</v>
      </c>
      <c r="D917" s="167">
        <f>raw_Data!J923</f>
        <v>6.1111083333333337E-2</v>
      </c>
      <c r="E917" s="167">
        <f>raw_Data!L923</f>
        <v>1.8947134340148164E-3</v>
      </c>
      <c r="F917" s="168">
        <f t="shared" si="411"/>
        <v>15.16</v>
      </c>
      <c r="G917" s="167">
        <f>raw_Data!K923</f>
        <v>4.031074098504837E-3</v>
      </c>
      <c r="H917" s="167">
        <f t="shared" si="412"/>
        <v>-3.6939313984168942E-2</v>
      </c>
      <c r="I917" s="165"/>
      <c r="J917" s="167">
        <f t="shared" si="413"/>
        <v>1.0013767092821562</v>
      </c>
      <c r="K917" s="167">
        <f t="shared" si="432"/>
        <v>3.2714227161709797E-3</v>
      </c>
      <c r="L917" s="93"/>
      <c r="M917" s="171">
        <f t="shared" si="408"/>
        <v>1.003271422716171</v>
      </c>
      <c r="N917" s="172">
        <f t="shared" si="414"/>
        <v>0.96709176011433595</v>
      </c>
      <c r="O917" s="170">
        <f t="shared" si="409"/>
        <v>916</v>
      </c>
      <c r="P917" s="170">
        <f t="shared" si="410"/>
        <v>918</v>
      </c>
      <c r="Q917" s="169"/>
      <c r="R917" s="149">
        <f t="shared" si="415"/>
        <v>0.3634929038589223</v>
      </c>
      <c r="S917" s="173">
        <f t="shared" si="416"/>
        <v>-0.95152662400043386</v>
      </c>
      <c r="T917" s="149">
        <v>0</v>
      </c>
      <c r="U917" s="97"/>
      <c r="V917" s="149">
        <f>1/PI()*ATAN('Exhibit4_Impact-Test'!$Y$25*S_RDY_SP)+'Exhibit4_Impact-Test'!$Y$26</f>
        <v>0.70009233188959441</v>
      </c>
      <c r="W917" s="172">
        <f t="shared" si="417"/>
        <v>0.69232460113421135</v>
      </c>
      <c r="X917" s="149">
        <f>1/PI()*ATAN('Exhibit4_Impact-Test'!$Y$25*S_RS_SP)+'Exhibit4_Impact-Test'!$Y$26</f>
        <v>0.15400355969594726</v>
      </c>
      <c r="Y917" s="172">
        <f t="shared" si="418"/>
        <v>0.14927897109095617</v>
      </c>
      <c r="Z917" s="149">
        <f>1/PI()*ATAN('Exhibit4_Impact-Test'!$Y$25*S_5050_SP)+'Exhibit4_Impact-Test'!$Y$26</f>
        <v>0.5</v>
      </c>
      <c r="AA917" s="149">
        <f t="shared" si="419"/>
        <v>0.49081903708993851</v>
      </c>
      <c r="AB917" s="195">
        <f>VLOOKUP(_xlfn.NUMBERVALUE(LEFT(A917,4)),Transactioncosts!$C:$G,5,FALSE)</f>
        <v>91.800000000000011</v>
      </c>
      <c r="AC917" s="174"/>
      <c r="AD917" s="175">
        <f t="shared" si="420"/>
        <v>0.97794231835827361</v>
      </c>
      <c r="AE917" s="149">
        <f t="shared" si="421"/>
        <v>0.99769962588688998</v>
      </c>
      <c r="AF917" s="149">
        <f t="shared" si="422"/>
        <v>0.98518159141525352</v>
      </c>
      <c r="AG917" s="176">
        <f t="shared" si="423"/>
        <v>0.97779233983950031</v>
      </c>
      <c r="AH917" s="149">
        <f t="shared" si="424"/>
        <v>0.99759349213808846</v>
      </c>
      <c r="AI917" s="149">
        <f t="shared" si="425"/>
        <v>0.9850973101757392</v>
      </c>
      <c r="AJ917" s="97"/>
      <c r="AK917" s="171">
        <f t="shared" si="426"/>
        <v>-2.2304589870429482E-2</v>
      </c>
      <c r="AL917" s="149">
        <f t="shared" si="427"/>
        <v>-2.3030240382996814E-3</v>
      </c>
      <c r="AM917" s="149">
        <f t="shared" si="428"/>
        <v>-1.4929298034913736E-2</v>
      </c>
      <c r="AN917" s="149">
        <f t="shared" si="433"/>
        <v>4.3906441265381631</v>
      </c>
      <c r="AO917" s="149">
        <f t="shared" si="433"/>
        <v>13.570006715101023</v>
      </c>
      <c r="AP917" s="149">
        <f t="shared" si="433"/>
        <v>4.0835043974139289</v>
      </c>
      <c r="AQ917" s="97"/>
      <c r="AR917" s="171">
        <f t="shared" si="429"/>
        <v>-2.2457962945287707E-2</v>
      </c>
      <c r="AS917" s="149">
        <f t="shared" si="430"/>
        <v>-2.4094081559441934E-3</v>
      </c>
      <c r="AT917" s="149">
        <f t="shared" si="431"/>
        <v>-1.5014850633073992E-2</v>
      </c>
      <c r="AU917" s="175">
        <f t="shared" si="434"/>
        <v>4.2850941012963144</v>
      </c>
      <c r="AV917" s="149">
        <f t="shared" si="435"/>
        <v>11.698378829291341</v>
      </c>
      <c r="AW917" s="149">
        <f t="shared" si="436"/>
        <v>4.0272136679912878</v>
      </c>
    </row>
    <row r="918" spans="1:49" ht="15" x14ac:dyDescent="0.25">
      <c r="A918" s="130">
        <v>1947.05</v>
      </c>
      <c r="B918" s="138"/>
      <c r="C918" s="166">
        <f>raw_Data!B924</f>
        <v>14.34</v>
      </c>
      <c r="D918" s="167">
        <f>raw_Data!J924</f>
        <v>6.222225E-2</v>
      </c>
      <c r="E918" s="167">
        <f>raw_Data!L924</f>
        <v>1.9076350659670283E-3</v>
      </c>
      <c r="F918" s="168">
        <f t="shared" si="411"/>
        <v>14.6</v>
      </c>
      <c r="G918" s="167">
        <f>raw_Data!K924</f>
        <v>4.2617979452054793E-3</v>
      </c>
      <c r="H918" s="167">
        <f t="shared" si="412"/>
        <v>-1.7808219178082174E-2</v>
      </c>
      <c r="I918" s="165"/>
      <c r="J918" s="167">
        <f t="shared" si="413"/>
        <v>1.0013754884954849</v>
      </c>
      <c r="K918" s="167">
        <f t="shared" si="432"/>
        <v>3.2831235614518839E-3</v>
      </c>
      <c r="L918" s="93"/>
      <c r="M918" s="171">
        <f t="shared" si="408"/>
        <v>1.0032831235614519</v>
      </c>
      <c r="N918" s="172">
        <f t="shared" si="414"/>
        <v>0.98645357876712325</v>
      </c>
      <c r="O918" s="170">
        <f t="shared" si="409"/>
        <v>917</v>
      </c>
      <c r="P918" s="170">
        <f t="shared" si="410"/>
        <v>919</v>
      </c>
      <c r="Q918" s="169"/>
      <c r="R918" s="149">
        <f t="shared" si="415"/>
        <v>0.38448471307632787</v>
      </c>
      <c r="S918" s="173">
        <f t="shared" si="416"/>
        <v>-0.90383596841560931</v>
      </c>
      <c r="T918" s="149">
        <v>0</v>
      </c>
      <c r="U918" s="97"/>
      <c r="V918" s="149">
        <f>1/PI()*ATAN('Exhibit4_Impact-Test'!$Y$25*S_RDY_SP)+'Exhibit4_Impact-Test'!$Y$26</f>
        <v>0.70866213041235226</v>
      </c>
      <c r="W918" s="172">
        <f t="shared" si="417"/>
        <v>0.70515720641206525</v>
      </c>
      <c r="X918" s="149">
        <f>1/PI()*ATAN('Exhibit4_Impact-Test'!$Y$25*S_RS_SP)+'Exhibit4_Impact-Test'!$Y$26</f>
        <v>0.16084038163578029</v>
      </c>
      <c r="Y918" s="172">
        <f t="shared" si="418"/>
        <v>0.15857019350075399</v>
      </c>
      <c r="Z918" s="149">
        <f>1/PI()*ATAN('Exhibit4_Impact-Test'!$Y$25*S_5050_SP)+'Exhibit4_Impact-Test'!$Y$26</f>
        <v>0.5</v>
      </c>
      <c r="AA918" s="149">
        <f t="shared" si="419"/>
        <v>0.49577091160487891</v>
      </c>
      <c r="AB918" s="195">
        <f>VLOOKUP(_xlfn.NUMBERVALUE(LEFT(A918,4)),Transactioncosts!$C:$G,5,FALSE)</f>
        <v>91.800000000000011</v>
      </c>
      <c r="AC918" s="174"/>
      <c r="AD918" s="175">
        <f t="shared" si="420"/>
        <v>0.99135666249363275</v>
      </c>
      <c r="AE918" s="149">
        <f t="shared" si="421"/>
        <v>1.0005762531539757</v>
      </c>
      <c r="AF918" s="149">
        <f t="shared" si="422"/>
        <v>0.99486835116428751</v>
      </c>
      <c r="AG918" s="176">
        <f t="shared" si="423"/>
        <v>0.99128009001565165</v>
      </c>
      <c r="AH918" s="149">
        <f t="shared" si="424"/>
        <v>0.99426999114491443</v>
      </c>
      <c r="AI918" s="149">
        <f t="shared" si="425"/>
        <v>0.99482952813282033</v>
      </c>
      <c r="AJ918" s="97"/>
      <c r="AK918" s="171">
        <f t="shared" si="426"/>
        <v>-8.6809077930920658E-3</v>
      </c>
      <c r="AL918" s="149">
        <f t="shared" si="427"/>
        <v>5.760871838844234E-4</v>
      </c>
      <c r="AM918" s="149">
        <f t="shared" si="428"/>
        <v>-5.1448609649865171E-3</v>
      </c>
      <c r="AN918" s="149">
        <f t="shared" si="433"/>
        <v>4.3819632187450708</v>
      </c>
      <c r="AO918" s="149">
        <f t="shared" si="433"/>
        <v>13.570582802284907</v>
      </c>
      <c r="AP918" s="149">
        <f t="shared" si="433"/>
        <v>4.078359536448942</v>
      </c>
      <c r="AQ918" s="97"/>
      <c r="AR918" s="171">
        <f t="shared" si="429"/>
        <v>-8.7581508664107219E-3</v>
      </c>
      <c r="AS918" s="149">
        <f t="shared" si="430"/>
        <v>-5.7464883376978065E-3</v>
      </c>
      <c r="AT918" s="149">
        <f t="shared" si="431"/>
        <v>-5.1838850116782947E-3</v>
      </c>
      <c r="AU918" s="175">
        <f t="shared" si="434"/>
        <v>4.2763359504299041</v>
      </c>
      <c r="AV918" s="149">
        <f t="shared" si="435"/>
        <v>11.692632340953644</v>
      </c>
      <c r="AW918" s="149">
        <f t="shared" si="436"/>
        <v>4.0220297829796099</v>
      </c>
    </row>
    <row r="919" spans="1:49" ht="15" x14ac:dyDescent="0.25">
      <c r="A919" s="130">
        <v>1947.06</v>
      </c>
      <c r="B919" s="138"/>
      <c r="C919" s="166">
        <f>raw_Data!B925</f>
        <v>14.84</v>
      </c>
      <c r="D919" s="167">
        <f>raw_Data!J925</f>
        <v>6.3333333333333339E-2</v>
      </c>
      <c r="E919" s="167">
        <f>raw_Data!L925</f>
        <v>1.9205548650216286E-3</v>
      </c>
      <c r="F919" s="168">
        <f t="shared" si="411"/>
        <v>14.34</v>
      </c>
      <c r="G919" s="167">
        <f>raw_Data!K925</f>
        <v>4.416550441655045E-3</v>
      </c>
      <c r="H919" s="167">
        <f t="shared" si="412"/>
        <v>3.4867503486750273E-2</v>
      </c>
      <c r="I919" s="165"/>
      <c r="J919" s="167">
        <f t="shared" si="413"/>
        <v>1.0013742692490224</v>
      </c>
      <c r="K919" s="167">
        <f t="shared" si="432"/>
        <v>3.294824114044026E-3</v>
      </c>
      <c r="L919" s="93"/>
      <c r="M919" s="171">
        <f t="shared" si="408"/>
        <v>1.003294824114044</v>
      </c>
      <c r="N919" s="172">
        <f t="shared" si="414"/>
        <v>1.0392840539284054</v>
      </c>
      <c r="O919" s="170">
        <f t="shared" si="409"/>
        <v>918</v>
      </c>
      <c r="P919" s="170">
        <f t="shared" si="410"/>
        <v>920</v>
      </c>
      <c r="Q919" s="169"/>
      <c r="R919" s="149">
        <f t="shared" si="415"/>
        <v>0.3967175492661002</v>
      </c>
      <c r="S919" s="173">
        <f t="shared" si="416"/>
        <v>0.9481270461229554</v>
      </c>
      <c r="T919" s="149">
        <v>0</v>
      </c>
      <c r="U919" s="97"/>
      <c r="V919" s="149">
        <f>1/PI()*ATAN('Exhibit4_Impact-Test'!$Y$25*S_RDY_SP)+'Exhibit4_Impact-Test'!$Y$26</f>
        <v>0.71349843495030507</v>
      </c>
      <c r="W919" s="172">
        <f t="shared" si="417"/>
        <v>0.72064814717622938</v>
      </c>
      <c r="X919" s="149">
        <f>1/PI()*ATAN('Exhibit4_Impact-Test'!$Y$25*S_RS_SP)+'Exhibit4_Impact-Test'!$Y$26</f>
        <v>0.84552683936799244</v>
      </c>
      <c r="Y919" s="172">
        <f t="shared" si="418"/>
        <v>0.85007408167000964</v>
      </c>
      <c r="Z919" s="149">
        <f>1/PI()*ATAN('Exhibit4_Impact-Test'!$Y$25*S_5050_SP)+'Exhibit4_Impact-Test'!$Y$26</f>
        <v>0.5</v>
      </c>
      <c r="AA919" s="149">
        <f t="shared" si="419"/>
        <v>0.50880975275942653</v>
      </c>
      <c r="AB919" s="195">
        <f>VLOOKUP(_xlfn.NUMBERVALUE(LEFT(A919,4)),Transactioncosts!$C:$G,5,FALSE)</f>
        <v>91.800000000000011</v>
      </c>
      <c r="AC919" s="174"/>
      <c r="AD919" s="175">
        <f t="shared" si="420"/>
        <v>1.0289730832616577</v>
      </c>
      <c r="AE919" s="149">
        <f t="shared" si="421"/>
        <v>1.0337246838502694</v>
      </c>
      <c r="AF919" s="149">
        <f t="shared" si="422"/>
        <v>1.0212894390212246</v>
      </c>
      <c r="AG919" s="176">
        <f t="shared" si="423"/>
        <v>1.0288644904165953</v>
      </c>
      <c r="AH919" s="149">
        <f t="shared" si="424"/>
        <v>1.0337105857436544</v>
      </c>
      <c r="AI919" s="149">
        <f t="shared" si="425"/>
        <v>1.0212085654908931</v>
      </c>
      <c r="AJ919" s="97"/>
      <c r="AK919" s="171">
        <f t="shared" si="426"/>
        <v>2.8561298357845988E-2</v>
      </c>
      <c r="AL919" s="149">
        <f t="shared" si="427"/>
        <v>3.3168477430997705E-2</v>
      </c>
      <c r="AM919" s="149">
        <f t="shared" si="428"/>
        <v>2.1065984827041206E-2</v>
      </c>
      <c r="AN919" s="149">
        <f t="shared" si="433"/>
        <v>4.4105245171029166</v>
      </c>
      <c r="AO919" s="149">
        <f t="shared" si="433"/>
        <v>13.603751279715905</v>
      </c>
      <c r="AP919" s="149">
        <f t="shared" si="433"/>
        <v>4.0994255212759834</v>
      </c>
      <c r="AQ919" s="97"/>
      <c r="AR919" s="171">
        <f t="shared" si="429"/>
        <v>2.8455757622705195E-2</v>
      </c>
      <c r="AS919" s="149">
        <f t="shared" si="430"/>
        <v>3.3154839174146258E-2</v>
      </c>
      <c r="AT919" s="149">
        <f t="shared" si="431"/>
        <v>2.0986794022256977E-2</v>
      </c>
      <c r="AU919" s="175">
        <f t="shared" si="434"/>
        <v>4.3047917080526092</v>
      </c>
      <c r="AV919" s="149">
        <f t="shared" si="435"/>
        <v>11.72578718012779</v>
      </c>
      <c r="AW919" s="149">
        <f t="shared" si="436"/>
        <v>4.0430165770018665</v>
      </c>
    </row>
    <row r="920" spans="1:49" ht="15" x14ac:dyDescent="0.25">
      <c r="A920" s="130">
        <v>1947.07</v>
      </c>
      <c r="B920" s="138"/>
      <c r="C920" s="166">
        <f>raw_Data!B926</f>
        <v>15.77</v>
      </c>
      <c r="D920" s="167">
        <f>raw_Data!J926</f>
        <v>6.4166666666666664E-2</v>
      </c>
      <c r="E920" s="167">
        <f>raw_Data!L926</f>
        <v>1.9334728317226269E-3</v>
      </c>
      <c r="F920" s="168">
        <f t="shared" si="411"/>
        <v>14.84</v>
      </c>
      <c r="G920" s="167">
        <f>raw_Data!K926</f>
        <v>4.3238993710691823E-3</v>
      </c>
      <c r="H920" s="167">
        <f t="shared" si="412"/>
        <v>6.2668463611859737E-2</v>
      </c>
      <c r="I920" s="165"/>
      <c r="J920" s="167">
        <f t="shared" si="413"/>
        <v>1.0013730515405204</v>
      </c>
      <c r="K920" s="167">
        <f t="shared" si="432"/>
        <v>3.3065243722429916E-3</v>
      </c>
      <c r="L920" s="93"/>
      <c r="M920" s="171">
        <f t="shared" si="408"/>
        <v>1.003306524372243</v>
      </c>
      <c r="N920" s="172">
        <f t="shared" si="414"/>
        <v>1.066992362982929</v>
      </c>
      <c r="O920" s="170">
        <f t="shared" si="409"/>
        <v>919</v>
      </c>
      <c r="P920" s="170">
        <f t="shared" si="410"/>
        <v>921</v>
      </c>
      <c r="Q920" s="169"/>
      <c r="R920" s="149">
        <f t="shared" si="415"/>
        <v>0.38487663055596499</v>
      </c>
      <c r="S920" s="173">
        <f t="shared" si="416"/>
        <v>0.97026499379752829</v>
      </c>
      <c r="T920" s="149">
        <v>0</v>
      </c>
      <c r="U920" s="97"/>
      <c r="V920" s="149">
        <f>1/PI()*ATAN('Exhibit4_Impact-Test'!$Y$25*S_RDY_SP)+'Exhibit4_Impact-Test'!$Y$26</f>
        <v>0.708818861221716</v>
      </c>
      <c r="W920" s="172">
        <f t="shared" si="417"/>
        <v>0.72135588296759423</v>
      </c>
      <c r="X920" s="149">
        <f>1/PI()*ATAN('Exhibit4_Impact-Test'!$Y$25*S_RS_SP)+'Exhibit4_Impact-Test'!$Y$26</f>
        <v>0.84853834020867658</v>
      </c>
      <c r="Y920" s="172">
        <f t="shared" si="418"/>
        <v>0.85627938825191385</v>
      </c>
      <c r="Z920" s="149">
        <f>1/PI()*ATAN('Exhibit4_Impact-Test'!$Y$25*S_5050_SP)+'Exhibit4_Impact-Test'!$Y$26</f>
        <v>0.5</v>
      </c>
      <c r="AA920" s="149">
        <f t="shared" si="419"/>
        <v>0.51538083196577611</v>
      </c>
      <c r="AB920" s="195">
        <f>VLOOKUP(_xlfn.NUMBERVALUE(LEFT(A920,4)),Transactioncosts!$C:$G,5,FALSE)</f>
        <v>91.800000000000011</v>
      </c>
      <c r="AC920" s="174"/>
      <c r="AD920" s="175">
        <f t="shared" si="420"/>
        <v>1.0484482479722195</v>
      </c>
      <c r="AE920" s="149">
        <f t="shared" si="421"/>
        <v>1.0573464001617521</v>
      </c>
      <c r="AF920" s="149">
        <f t="shared" si="422"/>
        <v>1.0351494436775859</v>
      </c>
      <c r="AG920" s="176">
        <f t="shared" si="423"/>
        <v>1.0482449796430333</v>
      </c>
      <c r="AH920" s="149">
        <f t="shared" si="424"/>
        <v>1.0509532629423415</v>
      </c>
      <c r="AI920" s="149">
        <f t="shared" si="425"/>
        <v>1.0350082476401401</v>
      </c>
      <c r="AJ920" s="97"/>
      <c r="AK920" s="171">
        <f t="shared" si="426"/>
        <v>4.7311211984525314E-2</v>
      </c>
      <c r="AL920" s="149">
        <f t="shared" si="427"/>
        <v>5.576237331477963E-2</v>
      </c>
      <c r="AM920" s="149">
        <f t="shared" si="428"/>
        <v>3.4545806320748849E-2</v>
      </c>
      <c r="AN920" s="149">
        <f t="shared" si="433"/>
        <v>4.4578357290874422</v>
      </c>
      <c r="AO920" s="149">
        <f t="shared" si="433"/>
        <v>13.659513653030684</v>
      </c>
      <c r="AP920" s="149">
        <f t="shared" si="433"/>
        <v>4.1339713275967318</v>
      </c>
      <c r="AQ920" s="97"/>
      <c r="AR920" s="171">
        <f t="shared" si="429"/>
        <v>4.7117317782793024E-2</v>
      </c>
      <c r="AS920" s="149">
        <f t="shared" si="430"/>
        <v>4.9697621774102828E-2</v>
      </c>
      <c r="AT920" s="149">
        <f t="shared" si="431"/>
        <v>3.4409395420017079E-2</v>
      </c>
      <c r="AU920" s="175">
        <f t="shared" si="434"/>
        <v>4.3519090258354023</v>
      </c>
      <c r="AV920" s="149">
        <f t="shared" si="435"/>
        <v>11.775484801901893</v>
      </c>
      <c r="AW920" s="149">
        <f t="shared" si="436"/>
        <v>4.0774259724218833</v>
      </c>
    </row>
    <row r="921" spans="1:49" ht="15" x14ac:dyDescent="0.25">
      <c r="A921" s="130">
        <v>1947.08</v>
      </c>
      <c r="B921" s="138"/>
      <c r="C921" s="166">
        <f>raw_Data!B927</f>
        <v>15.46</v>
      </c>
      <c r="D921" s="167">
        <f>raw_Data!J927</f>
        <v>6.5000000000000002E-2</v>
      </c>
      <c r="E921" s="167">
        <f>raw_Data!L927</f>
        <v>1.946388966613366E-3</v>
      </c>
      <c r="F921" s="168">
        <f t="shared" si="411"/>
        <v>15.77</v>
      </c>
      <c r="G921" s="167">
        <f>raw_Data!K927</f>
        <v>4.1217501585288528E-3</v>
      </c>
      <c r="H921" s="167">
        <f t="shared" si="412"/>
        <v>-1.9657577679137561E-2</v>
      </c>
      <c r="I921" s="165"/>
      <c r="J921" s="167">
        <f t="shared" si="413"/>
        <v>1.0013718353675678</v>
      </c>
      <c r="K921" s="167">
        <f t="shared" si="432"/>
        <v>3.3182243341811635E-3</v>
      </c>
      <c r="L921" s="93"/>
      <c r="M921" s="171">
        <f t="shared" si="408"/>
        <v>1.0033182243341812</v>
      </c>
      <c r="N921" s="172">
        <f t="shared" si="414"/>
        <v>0.98446417247939133</v>
      </c>
      <c r="O921" s="170">
        <f t="shared" si="409"/>
        <v>920</v>
      </c>
      <c r="P921" s="170">
        <f t="shared" si="410"/>
        <v>922</v>
      </c>
      <c r="Q921" s="169"/>
      <c r="R921" s="149">
        <f t="shared" si="415"/>
        <v>0.36138674501817886</v>
      </c>
      <c r="S921" s="173">
        <f t="shared" si="416"/>
        <v>-0.9104502659215169</v>
      </c>
      <c r="T921" s="149">
        <v>0</v>
      </c>
      <c r="U921" s="97"/>
      <c r="V921" s="149">
        <f>1/PI()*ATAN('Exhibit4_Impact-Test'!$Y$25*S_RDY_SP)+'Exhibit4_Impact-Test'!$Y$26</f>
        <v>0.69921336344840224</v>
      </c>
      <c r="W921" s="172">
        <f t="shared" si="417"/>
        <v>0.69520858545462239</v>
      </c>
      <c r="X921" s="149">
        <f>1/PI()*ATAN('Exhibit4_Impact-Test'!$Y$25*S_RS_SP)+'Exhibit4_Impact-Test'!$Y$26</f>
        <v>0.15985921184552959</v>
      </c>
      <c r="Y921" s="172">
        <f t="shared" si="418"/>
        <v>0.15732780279218223</v>
      </c>
      <c r="Z921" s="149">
        <f>1/PI()*ATAN('Exhibit4_Impact-Test'!$Y$25*S_5050_SP)+'Exhibit4_Impact-Test'!$Y$26</f>
        <v>0.5</v>
      </c>
      <c r="AA921" s="149">
        <f t="shared" si="419"/>
        <v>0.49525751614336333</v>
      </c>
      <c r="AB921" s="195">
        <f>VLOOKUP(_xlfn.NUMBERVALUE(LEFT(A921,4)),Transactioncosts!$C:$G,5,FALSE)</f>
        <v>91.800000000000011</v>
      </c>
      <c r="AC921" s="174"/>
      <c r="AD921" s="175">
        <f t="shared" si="420"/>
        <v>0.99013521932216297</v>
      </c>
      <c r="AE921" s="149">
        <f t="shared" si="421"/>
        <v>1.0003042304645797</v>
      </c>
      <c r="AF921" s="149">
        <f t="shared" si="422"/>
        <v>0.99389119840678619</v>
      </c>
      <c r="AG921" s="176">
        <f t="shared" si="423"/>
        <v>0.99005583972552824</v>
      </c>
      <c r="AH921" s="149">
        <f t="shared" si="424"/>
        <v>1.0003013791075814</v>
      </c>
      <c r="AI921" s="149">
        <f t="shared" si="425"/>
        <v>0.99384766240498223</v>
      </c>
      <c r="AJ921" s="97"/>
      <c r="AK921" s="171">
        <f t="shared" si="426"/>
        <v>-9.9137600065050437E-3</v>
      </c>
      <c r="AL921" s="149">
        <f t="shared" si="427"/>
        <v>3.0418419587593021E-4</v>
      </c>
      <c r="AM921" s="149">
        <f t="shared" si="428"/>
        <v>-6.127536659838102E-3</v>
      </c>
      <c r="AN921" s="149">
        <f t="shared" si="433"/>
        <v>4.4479219690809373</v>
      </c>
      <c r="AO921" s="149">
        <f t="shared" si="433"/>
        <v>13.65981783722656</v>
      </c>
      <c r="AP921" s="149">
        <f t="shared" si="433"/>
        <v>4.1278437909368941</v>
      </c>
      <c r="AQ921" s="97"/>
      <c r="AR921" s="171">
        <f t="shared" si="429"/>
        <v>-9.9939336809740393E-3</v>
      </c>
      <c r="AS921" s="149">
        <f t="shared" si="430"/>
        <v>3.0133370202082009E-4</v>
      </c>
      <c r="AT921" s="149">
        <f t="shared" si="431"/>
        <v>-6.1713412084830272E-3</v>
      </c>
      <c r="AU921" s="175">
        <f t="shared" si="434"/>
        <v>4.3419150921544283</v>
      </c>
      <c r="AV921" s="149">
        <f t="shared" si="435"/>
        <v>11.775786135603914</v>
      </c>
      <c r="AW921" s="149">
        <f t="shared" si="436"/>
        <v>4.0712546312134004</v>
      </c>
    </row>
    <row r="922" spans="1:49" ht="15" x14ac:dyDescent="0.25">
      <c r="A922" s="130">
        <v>1947.09</v>
      </c>
      <c r="B922" s="138"/>
      <c r="C922" s="166">
        <f>raw_Data!B928</f>
        <v>15.06</v>
      </c>
      <c r="D922" s="167">
        <f>raw_Data!J928</f>
        <v>6.5833333333333341E-2</v>
      </c>
      <c r="E922" s="167">
        <f>raw_Data!L928</f>
        <v>1.9593032702365232E-3</v>
      </c>
      <c r="F922" s="168">
        <f t="shared" si="411"/>
        <v>15.46</v>
      </c>
      <c r="G922" s="167">
        <f>raw_Data!K928</f>
        <v>4.2583009918068133E-3</v>
      </c>
      <c r="H922" s="167">
        <f t="shared" si="412"/>
        <v>-2.5873221216041409E-2</v>
      </c>
      <c r="I922" s="165"/>
      <c r="J922" s="167">
        <f t="shared" si="413"/>
        <v>1.0013706207277591</v>
      </c>
      <c r="K922" s="167">
        <f t="shared" si="432"/>
        <v>3.3299239979955875E-3</v>
      </c>
      <c r="L922" s="93"/>
      <c r="M922" s="171">
        <f t="shared" si="408"/>
        <v>1.0033299239979956</v>
      </c>
      <c r="N922" s="172">
        <f t="shared" si="414"/>
        <v>0.97838507977576539</v>
      </c>
      <c r="O922" s="170">
        <f t="shared" si="409"/>
        <v>921</v>
      </c>
      <c r="P922" s="170">
        <f t="shared" si="410"/>
        <v>923</v>
      </c>
      <c r="Q922" s="169"/>
      <c r="R922" s="149">
        <f t="shared" si="415"/>
        <v>0.37260717951845895</v>
      </c>
      <c r="S922" s="173">
        <f t="shared" si="416"/>
        <v>-0.93003536160880795</v>
      </c>
      <c r="T922" s="149">
        <v>0</v>
      </c>
      <c r="U922" s="97"/>
      <c r="V922" s="149">
        <f>1/PI()*ATAN('Exhibit4_Impact-Test'!$Y$25*S_RDY_SP)+'Exhibit4_Impact-Test'!$Y$26</f>
        <v>0.70385560033857464</v>
      </c>
      <c r="W922" s="172">
        <f t="shared" si="417"/>
        <v>0.69858097938244024</v>
      </c>
      <c r="X922" s="149">
        <f>1/PI()*ATAN('Exhibit4_Impact-Test'!$Y$25*S_RS_SP)+'Exhibit4_Impact-Test'!$Y$26</f>
        <v>0.15701719745467646</v>
      </c>
      <c r="Y922" s="172">
        <f t="shared" si="418"/>
        <v>0.15371348933239462</v>
      </c>
      <c r="Z922" s="149">
        <f>1/PI()*ATAN('Exhibit4_Impact-Test'!$Y$25*S_5050_SP)+'Exhibit4_Impact-Test'!$Y$26</f>
        <v>0.5</v>
      </c>
      <c r="AA922" s="149">
        <f t="shared" si="419"/>
        <v>0.49370624833169047</v>
      </c>
      <c r="AB922" s="195">
        <f>VLOOKUP(_xlfn.NUMBERVALUE(LEFT(A922,4)),Transactioncosts!$C:$G,5,FALSE)</f>
        <v>91.800000000000011</v>
      </c>
      <c r="AC922" s="174"/>
      <c r="AD922" s="175">
        <f t="shared" si="420"/>
        <v>0.98577235569260546</v>
      </c>
      <c r="AE922" s="149">
        <f t="shared" si="421"/>
        <v>0.99941315446727752</v>
      </c>
      <c r="AF922" s="149">
        <f t="shared" si="422"/>
        <v>0.99085750188688049</v>
      </c>
      <c r="AG922" s="176">
        <f t="shared" si="423"/>
        <v>0.98566001293247141</v>
      </c>
      <c r="AH922" s="149">
        <f t="shared" si="424"/>
        <v>0.99308615100046382</v>
      </c>
      <c r="AI922" s="149">
        <f t="shared" si="425"/>
        <v>0.99079972524656545</v>
      </c>
      <c r="AJ922" s="97"/>
      <c r="AK922" s="171">
        <f t="shared" si="426"/>
        <v>-1.4329827615109689E-2</v>
      </c>
      <c r="AL922" s="149">
        <f t="shared" si="427"/>
        <v>-5.8701779395923962E-4</v>
      </c>
      <c r="AM922" s="149">
        <f t="shared" si="428"/>
        <v>-9.18454723455411E-3</v>
      </c>
      <c r="AN922" s="149">
        <f t="shared" si="433"/>
        <v>4.4335921414658275</v>
      </c>
      <c r="AO922" s="149">
        <f t="shared" si="433"/>
        <v>13.659230819432601</v>
      </c>
      <c r="AP922" s="149">
        <f t="shared" si="433"/>
        <v>4.1186592437023402</v>
      </c>
      <c r="AQ922" s="97"/>
      <c r="AR922" s="171">
        <f t="shared" si="429"/>
        <v>-1.4443798311790507E-2</v>
      </c>
      <c r="AS922" s="149">
        <f t="shared" si="430"/>
        <v>-6.9378603916246621E-3</v>
      </c>
      <c r="AT922" s="149">
        <f t="shared" si="431"/>
        <v>-9.2428586716082166E-3</v>
      </c>
      <c r="AU922" s="175">
        <f t="shared" si="434"/>
        <v>4.3274712938426374</v>
      </c>
      <c r="AV922" s="149">
        <f t="shared" si="435"/>
        <v>11.768848275212289</v>
      </c>
      <c r="AW922" s="149">
        <f t="shared" si="436"/>
        <v>4.0620117725417924</v>
      </c>
    </row>
    <row r="923" spans="1:49" ht="15" x14ac:dyDescent="0.25">
      <c r="A923" s="130">
        <v>1947.1</v>
      </c>
      <c r="B923" s="138"/>
      <c r="C923" s="166">
        <f>raw_Data!B929</f>
        <v>15.45</v>
      </c>
      <c r="D923" s="167">
        <f>raw_Data!J929</f>
        <v>6.7222249999999997E-2</v>
      </c>
      <c r="E923" s="167">
        <f>raw_Data!L929</f>
        <v>1.9722157431349974E-3</v>
      </c>
      <c r="F923" s="168">
        <f t="shared" si="411"/>
        <v>15.06</v>
      </c>
      <c r="G923" s="167">
        <f>raw_Data!K929</f>
        <v>4.4636288180610884E-3</v>
      </c>
      <c r="H923" s="167">
        <f t="shared" si="412"/>
        <v>2.5896414342629459E-2</v>
      </c>
      <c r="I923" s="165"/>
      <c r="J923" s="167">
        <f t="shared" si="413"/>
        <v>1.0013694076187869</v>
      </c>
      <c r="K923" s="167">
        <f t="shared" si="432"/>
        <v>3.3416233619218971E-3</v>
      </c>
      <c r="L923" s="93"/>
      <c r="M923" s="171">
        <f t="shared" si="408"/>
        <v>1.0033416233619219</v>
      </c>
      <c r="N923" s="172">
        <f t="shared" si="414"/>
        <v>1.0303600431606905</v>
      </c>
      <c r="O923" s="170">
        <f t="shared" si="409"/>
        <v>922</v>
      </c>
      <c r="P923" s="170">
        <f t="shared" si="410"/>
        <v>924</v>
      </c>
      <c r="Q923" s="169"/>
      <c r="R923" s="149">
        <f t="shared" si="415"/>
        <v>0.38990378745983795</v>
      </c>
      <c r="S923" s="173">
        <f t="shared" si="416"/>
        <v>0.92966243779942825</v>
      </c>
      <c r="T923" s="149">
        <v>0</v>
      </c>
      <c r="U923" s="97"/>
      <c r="V923" s="149">
        <f>1/PI()*ATAN('Exhibit4_Impact-Test'!$Y$25*S_RDY_SP)+'Exhibit4_Impact-Test'!$Y$26</f>
        <v>0.71081875281752682</v>
      </c>
      <c r="W923" s="172">
        <f t="shared" si="417"/>
        <v>0.71625007724154688</v>
      </c>
      <c r="X923" s="149">
        <f>1/PI()*ATAN('Exhibit4_Impact-Test'!$Y$25*S_RS_SP)+'Exhibit4_Impact-Test'!$Y$26</f>
        <v>0.84292955325545837</v>
      </c>
      <c r="Y923" s="172">
        <f t="shared" si="418"/>
        <v>0.84641572790361785</v>
      </c>
      <c r="Z923" s="149">
        <f>1/PI()*ATAN('Exhibit4_Impact-Test'!$Y$25*S_5050_SP)+'Exhibit4_Impact-Test'!$Y$26</f>
        <v>0.5</v>
      </c>
      <c r="AA923" s="149">
        <f t="shared" si="419"/>
        <v>0.50664267041806754</v>
      </c>
      <c r="AB923" s="195">
        <f>VLOOKUP(_xlfn.NUMBERVALUE(LEFT(A923,4)),Transactioncosts!$C:$G,5,FALSE)</f>
        <v>91.800000000000011</v>
      </c>
      <c r="AC923" s="174"/>
      <c r="AD923" s="175">
        <f t="shared" si="420"/>
        <v>1.022546822826383</v>
      </c>
      <c r="AE923" s="149">
        <f t="shared" si="421"/>
        <v>1.0261162478925663</v>
      </c>
      <c r="AF923" s="149">
        <f t="shared" si="422"/>
        <v>1.0168508332613062</v>
      </c>
      <c r="AG923" s="176">
        <f t="shared" si="423"/>
        <v>1.022478829231493</v>
      </c>
      <c r="AH923" s="149">
        <f t="shared" si="424"/>
        <v>1.0198920790069712</v>
      </c>
      <c r="AI923" s="149">
        <f t="shared" si="425"/>
        <v>1.0167898535468682</v>
      </c>
      <c r="AJ923" s="97"/>
      <c r="AK923" s="171">
        <f t="shared" si="426"/>
        <v>2.2296400381615539E-2</v>
      </c>
      <c r="AL923" s="149">
        <f t="shared" si="427"/>
        <v>2.5781042369924786E-2</v>
      </c>
      <c r="AM923" s="149">
        <f t="shared" si="428"/>
        <v>1.6710433016125997E-2</v>
      </c>
      <c r="AN923" s="149">
        <f t="shared" si="433"/>
        <v>4.4558885418474432</v>
      </c>
      <c r="AO923" s="149">
        <f t="shared" si="433"/>
        <v>13.685011861802526</v>
      </c>
      <c r="AP923" s="149">
        <f t="shared" si="433"/>
        <v>4.135369676718466</v>
      </c>
      <c r="AQ923" s="97"/>
      <c r="AR923" s="171">
        <f t="shared" si="429"/>
        <v>2.2229903812394911E-2</v>
      </c>
      <c r="AS923" s="149">
        <f t="shared" si="430"/>
        <v>1.9696816803320683E-2</v>
      </c>
      <c r="AT923" s="149">
        <f t="shared" si="431"/>
        <v>1.6650462034180354E-2</v>
      </c>
      <c r="AU923" s="175">
        <f t="shared" si="434"/>
        <v>4.3497011976550324</v>
      </c>
      <c r="AV923" s="149">
        <f t="shared" si="435"/>
        <v>11.788545092015609</v>
      </c>
      <c r="AW923" s="149">
        <f t="shared" si="436"/>
        <v>4.0786622345759724</v>
      </c>
    </row>
    <row r="924" spans="1:49" ht="15" x14ac:dyDescent="0.25">
      <c r="A924" s="130">
        <v>1947.11</v>
      </c>
      <c r="B924" s="138"/>
      <c r="C924" s="166">
        <f>raw_Data!B930</f>
        <v>15.27</v>
      </c>
      <c r="D924" s="167">
        <f>raw_Data!J930</f>
        <v>6.8611083333333336E-2</v>
      </c>
      <c r="E924" s="167">
        <f>raw_Data!L930</f>
        <v>1.9851263858514656E-3</v>
      </c>
      <c r="F924" s="168">
        <f t="shared" si="411"/>
        <v>15.45</v>
      </c>
      <c r="G924" s="167">
        <f>raw_Data!K930</f>
        <v>4.4408468176914779E-3</v>
      </c>
      <c r="H924" s="167">
        <f t="shared" si="412"/>
        <v>-1.1650485436893177E-2</v>
      </c>
      <c r="I924" s="165"/>
      <c r="J924" s="167">
        <f t="shared" si="413"/>
        <v>1.0013681960383003</v>
      </c>
      <c r="K924" s="167">
        <f t="shared" si="432"/>
        <v>3.3533224241517612E-3</v>
      </c>
      <c r="L924" s="93"/>
      <c r="M924" s="171">
        <f t="shared" si="408"/>
        <v>1.0033533224241518</v>
      </c>
      <c r="N924" s="172">
        <f t="shared" si="414"/>
        <v>0.99279036138079835</v>
      </c>
      <c r="O924" s="170">
        <f t="shared" si="409"/>
        <v>923</v>
      </c>
      <c r="P924" s="170">
        <f t="shared" si="410"/>
        <v>925</v>
      </c>
      <c r="Q924" s="169"/>
      <c r="R924" s="149">
        <f t="shared" si="415"/>
        <v>0.38493793739606663</v>
      </c>
      <c r="S924" s="173">
        <f t="shared" si="416"/>
        <v>-0.8552257942773932</v>
      </c>
      <c r="T924" s="149">
        <v>0</v>
      </c>
      <c r="U924" s="97"/>
      <c r="V924" s="149">
        <f>1/PI()*ATAN('Exhibit4_Impact-Test'!$Y$25*S_RDY_SP)+'Exhibit4_Impact-Test'!$Y$26</f>
        <v>0.70884336755853761</v>
      </c>
      <c r="W924" s="172">
        <f t="shared" si="417"/>
        <v>0.70665428666013175</v>
      </c>
      <c r="X924" s="149">
        <f>1/PI()*ATAN('Exhibit4_Impact-Test'!$Y$25*S_RS_SP)+'Exhibit4_Impact-Test'!$Y$26</f>
        <v>0.16840168807845357</v>
      </c>
      <c r="Y924" s="172">
        <f t="shared" si="418"/>
        <v>0.1669247494205203</v>
      </c>
      <c r="Z924" s="149">
        <f>1/PI()*ATAN('Exhibit4_Impact-Test'!$Y$25*S_5050_SP)+'Exhibit4_Impact-Test'!$Y$26</f>
        <v>0.5</v>
      </c>
      <c r="AA924" s="149">
        <f t="shared" si="419"/>
        <v>0.49735415813775019</v>
      </c>
      <c r="AB924" s="195">
        <f>VLOOKUP(_xlfn.NUMBERVALUE(LEFT(A924,4)),Transactioncosts!$C:$G,5,FALSE)</f>
        <v>91.800000000000011</v>
      </c>
      <c r="AC924" s="174"/>
      <c r="AD924" s="175">
        <f t="shared" si="420"/>
        <v>0.99586583754679148</v>
      </c>
      <c r="AE924" s="149">
        <f t="shared" si="421"/>
        <v>1.0015745019533442</v>
      </c>
      <c r="AF924" s="149">
        <f t="shared" si="422"/>
        <v>0.998071841902475</v>
      </c>
      <c r="AG924" s="176">
        <f t="shared" si="423"/>
        <v>0.99580690076136058</v>
      </c>
      <c r="AH924" s="149">
        <f t="shared" si="424"/>
        <v>1.0015408246840014</v>
      </c>
      <c r="AI924" s="149">
        <f t="shared" si="425"/>
        <v>0.99804755307417958</v>
      </c>
      <c r="AJ924" s="97"/>
      <c r="AK924" s="171">
        <f t="shared" si="426"/>
        <v>-4.1427317288095684E-3</v>
      </c>
      <c r="AL924" s="149">
        <f t="shared" si="427"/>
        <v>1.5732637247021961E-3</v>
      </c>
      <c r="AM924" s="149">
        <f t="shared" si="428"/>
        <v>-1.9300193873083395E-3</v>
      </c>
      <c r="AN924" s="149">
        <f t="shared" si="433"/>
        <v>4.4517458101186334</v>
      </c>
      <c r="AO924" s="149">
        <f t="shared" si="433"/>
        <v>13.686585125527229</v>
      </c>
      <c r="AP924" s="149">
        <f t="shared" si="433"/>
        <v>4.1334396573311576</v>
      </c>
      <c r="AQ924" s="97"/>
      <c r="AR924" s="171">
        <f t="shared" si="429"/>
        <v>-4.2019149312649716E-3</v>
      </c>
      <c r="AS924" s="149">
        <f t="shared" si="430"/>
        <v>1.5396388316187934E-3</v>
      </c>
      <c r="AT924" s="149">
        <f t="shared" si="431"/>
        <v>-1.9543554348992187E-3</v>
      </c>
      <c r="AU924" s="175">
        <f t="shared" si="434"/>
        <v>4.3454992827237673</v>
      </c>
      <c r="AV924" s="149">
        <f t="shared" si="435"/>
        <v>11.790084730847227</v>
      </c>
      <c r="AW924" s="149">
        <f t="shared" si="436"/>
        <v>4.0767078791410736</v>
      </c>
    </row>
    <row r="925" spans="1:49" ht="15" x14ac:dyDescent="0.25">
      <c r="A925" s="130">
        <v>1947.12</v>
      </c>
      <c r="B925" s="138"/>
      <c r="C925" s="166">
        <f>raw_Data!B931</f>
        <v>15.03</v>
      </c>
      <c r="D925" s="167">
        <f>raw_Data!J931</f>
        <v>6.9999999999999993E-2</v>
      </c>
      <c r="E925" s="167">
        <f>raw_Data!L931</f>
        <v>1.9980351989281608E-3</v>
      </c>
      <c r="F925" s="168">
        <f t="shared" si="411"/>
        <v>15.27</v>
      </c>
      <c r="G925" s="167">
        <f>raw_Data!K931</f>
        <v>4.5841519318925994E-3</v>
      </c>
      <c r="H925" s="167">
        <f t="shared" si="412"/>
        <v>-1.5717092337917515E-2</v>
      </c>
      <c r="I925" s="165"/>
      <c r="J925" s="167">
        <f t="shared" si="413"/>
        <v>1.0013669859839298</v>
      </c>
      <c r="K925" s="167">
        <f t="shared" si="432"/>
        <v>3.3650211828579746E-3</v>
      </c>
      <c r="L925" s="93"/>
      <c r="M925" s="171">
        <f t="shared" si="408"/>
        <v>1.003365021182858</v>
      </c>
      <c r="N925" s="172">
        <f t="shared" si="414"/>
        <v>0.98886705959397514</v>
      </c>
      <c r="O925" s="170">
        <f t="shared" si="409"/>
        <v>924</v>
      </c>
      <c r="P925" s="170">
        <f t="shared" si="410"/>
        <v>926</v>
      </c>
      <c r="Q925" s="169"/>
      <c r="R925" s="149">
        <f t="shared" si="415"/>
        <v>0.39563334362330027</v>
      </c>
      <c r="S925" s="173">
        <f t="shared" si="416"/>
        <v>-0.8878600238293286</v>
      </c>
      <c r="T925" s="149">
        <v>0</v>
      </c>
      <c r="U925" s="97"/>
      <c r="V925" s="149">
        <f>1/PI()*ATAN('Exhibit4_Impact-Test'!$Y$25*S_RDY_SP)+'Exhibit4_Impact-Test'!$Y$26</f>
        <v>0.7130744157920399</v>
      </c>
      <c r="W925" s="172">
        <f t="shared" si="417"/>
        <v>0.71008731372184619</v>
      </c>
      <c r="X925" s="149">
        <f>1/PI()*ATAN('Exhibit4_Impact-Test'!$Y$25*S_RS_SP)+'Exhibit4_Impact-Test'!$Y$26</f>
        <v>0.16325620156181975</v>
      </c>
      <c r="Y925" s="172">
        <f t="shared" si="418"/>
        <v>0.16127770242728456</v>
      </c>
      <c r="Z925" s="149">
        <f>1/PI()*ATAN('Exhibit4_Impact-Test'!$Y$25*S_5050_SP)+'Exhibit4_Impact-Test'!$Y$26</f>
        <v>0.5</v>
      </c>
      <c r="AA925" s="149">
        <f t="shared" si="419"/>
        <v>0.4963613773393234</v>
      </c>
      <c r="AB925" s="195">
        <f>VLOOKUP(_xlfn.NUMBERVALUE(LEFT(A925,4)),Transactioncosts!$C:$G,5,FALSE)</f>
        <v>91.800000000000011</v>
      </c>
      <c r="AC925" s="174"/>
      <c r="AD925" s="175">
        <f t="shared" si="420"/>
        <v>0.99302689569268998</v>
      </c>
      <c r="AE925" s="149">
        <f t="shared" si="421"/>
        <v>1.0009981390434679</v>
      </c>
      <c r="AF925" s="149">
        <f t="shared" si="422"/>
        <v>0.99611604038841661</v>
      </c>
      <c r="AG925" s="176">
        <f t="shared" si="423"/>
        <v>0.99297944737263621</v>
      </c>
      <c r="AH925" s="149">
        <f t="shared" si="424"/>
        <v>1.0009536570866118</v>
      </c>
      <c r="AI925" s="149">
        <f t="shared" si="425"/>
        <v>0.99608263783239159</v>
      </c>
      <c r="AJ925" s="97"/>
      <c r="AK925" s="171">
        <f t="shared" si="426"/>
        <v>-6.9975300140462885E-3</v>
      </c>
      <c r="AL925" s="149">
        <f t="shared" si="427"/>
        <v>9.9764123392074894E-4</v>
      </c>
      <c r="AM925" s="149">
        <f t="shared" si="428"/>
        <v>-3.8915217698110775E-3</v>
      </c>
      <c r="AN925" s="149">
        <f t="shared" si="433"/>
        <v>4.4447482801045872</v>
      </c>
      <c r="AO925" s="149">
        <f t="shared" si="433"/>
        <v>13.68758276676115</v>
      </c>
      <c r="AP925" s="149">
        <f t="shared" si="433"/>
        <v>4.1295481355613468</v>
      </c>
      <c r="AQ925" s="97"/>
      <c r="AR925" s="171">
        <f t="shared" si="429"/>
        <v>-7.045312661094193E-3</v>
      </c>
      <c r="AS925" s="149">
        <f t="shared" si="430"/>
        <v>9.5320264459063412E-4</v>
      </c>
      <c r="AT925" s="149">
        <f t="shared" si="431"/>
        <v>-3.9250551280983949E-3</v>
      </c>
      <c r="AU925" s="175">
        <f t="shared" si="434"/>
        <v>4.3384539700626732</v>
      </c>
      <c r="AV925" s="149">
        <f t="shared" si="435"/>
        <v>11.791037933491817</v>
      </c>
      <c r="AW925" s="149">
        <f t="shared" si="436"/>
        <v>4.0727828240129753</v>
      </c>
    </row>
    <row r="926" spans="1:49" ht="15" x14ac:dyDescent="0.25">
      <c r="A926" s="130">
        <v>1948.01</v>
      </c>
      <c r="B926" s="138"/>
      <c r="C926" s="166">
        <f>raw_Data!B932</f>
        <v>14.83</v>
      </c>
      <c r="D926" s="167">
        <f>raw_Data!J932</f>
        <v>7.027775E-2</v>
      </c>
      <c r="E926" s="167">
        <f>raw_Data!L932</f>
        <v>2.010942182907316E-3</v>
      </c>
      <c r="F926" s="168">
        <f t="shared" si="411"/>
        <v>15.03</v>
      </c>
      <c r="G926" s="167">
        <f>raw_Data!K932</f>
        <v>4.6758316699933465E-3</v>
      </c>
      <c r="H926" s="167">
        <f t="shared" si="412"/>
        <v>-1.3306719893546148E-2</v>
      </c>
      <c r="I926" s="165"/>
      <c r="J926" s="167">
        <f t="shared" si="413"/>
        <v>1.0013657774533562</v>
      </c>
      <c r="K926" s="167">
        <f t="shared" si="432"/>
        <v>3.3767196362635143E-3</v>
      </c>
      <c r="L926" s="93"/>
      <c r="M926" s="171">
        <f t="shared" si="408"/>
        <v>1.0033767196362635</v>
      </c>
      <c r="N926" s="172">
        <f t="shared" si="414"/>
        <v>0.99136911177644715</v>
      </c>
      <c r="O926" s="170">
        <f t="shared" si="409"/>
        <v>925</v>
      </c>
      <c r="P926" s="170">
        <f t="shared" si="410"/>
        <v>927</v>
      </c>
      <c r="Q926" s="169"/>
      <c r="R926" s="149">
        <f t="shared" si="415"/>
        <v>0.40123612347363408</v>
      </c>
      <c r="S926" s="173">
        <f t="shared" si="416"/>
        <v>-0.86945003779180763</v>
      </c>
      <c r="T926" s="149">
        <v>0</v>
      </c>
      <c r="U926" s="97"/>
      <c r="V926" s="149">
        <f>1/PI()*ATAN('Exhibit4_Impact-Test'!$Y$25*S_RDY_SP)+'Exhibit4_Impact-Test'!$Y$26</f>
        <v>0.71525597603707292</v>
      </c>
      <c r="W926" s="172">
        <f t="shared" si="417"/>
        <v>0.71279763584417766</v>
      </c>
      <c r="X926" s="149">
        <f>1/PI()*ATAN('Exhibit4_Impact-Test'!$Y$25*S_RS_SP)+'Exhibit4_Impact-Test'!$Y$26</f>
        <v>0.16612323149658775</v>
      </c>
      <c r="Y926" s="172">
        <f t="shared" si="418"/>
        <v>0.16446215753248591</v>
      </c>
      <c r="Z926" s="149">
        <f>1/PI()*ATAN('Exhibit4_Impact-Test'!$Y$25*S_5050_SP)+'Exhibit4_Impact-Test'!$Y$26</f>
        <v>0.5</v>
      </c>
      <c r="AA926" s="149">
        <f t="shared" si="419"/>
        <v>0.49699019101312963</v>
      </c>
      <c r="AB926" s="195">
        <f>VLOOKUP(_xlfn.NUMBERVALUE(LEFT(A926,4)),Transactioncosts!$C:$G,5,FALSE)</f>
        <v>93.200000000000017</v>
      </c>
      <c r="AC926" s="174"/>
      <c r="AD926" s="175">
        <f t="shared" si="420"/>
        <v>0.99478820635662013</v>
      </c>
      <c r="AE926" s="149">
        <f t="shared" si="421"/>
        <v>1.001381977016047</v>
      </c>
      <c r="AF926" s="149">
        <f t="shared" si="422"/>
        <v>0.99737291570635533</v>
      </c>
      <c r="AG926" s="176">
        <f t="shared" si="423"/>
        <v>0.99474889699120184</v>
      </c>
      <c r="AH926" s="149">
        <f t="shared" si="424"/>
        <v>1.0012727498480352</v>
      </c>
      <c r="AI926" s="149">
        <f t="shared" si="425"/>
        <v>0.99734486428659774</v>
      </c>
      <c r="AJ926" s="97"/>
      <c r="AK926" s="171">
        <f t="shared" si="426"/>
        <v>-5.2254224140544786E-3</v>
      </c>
      <c r="AL926" s="149">
        <f t="shared" si="427"/>
        <v>1.3810229646941312E-3</v>
      </c>
      <c r="AM926" s="149">
        <f t="shared" si="428"/>
        <v>-2.6305411351909957E-3</v>
      </c>
      <c r="AN926" s="149">
        <f t="shared" si="433"/>
        <v>4.439522857690533</v>
      </c>
      <c r="AO926" s="149">
        <f t="shared" si="433"/>
        <v>13.688963789725843</v>
      </c>
      <c r="AP926" s="149">
        <f t="shared" si="433"/>
        <v>4.126917594426156</v>
      </c>
      <c r="AQ926" s="97"/>
      <c r="AR926" s="171">
        <f t="shared" si="429"/>
        <v>-5.2649385058702713E-3</v>
      </c>
      <c r="AS926" s="149">
        <f t="shared" si="430"/>
        <v>1.2719405885311509E-3</v>
      </c>
      <c r="AT926" s="149">
        <f t="shared" si="431"/>
        <v>-2.6586668380255483E-3</v>
      </c>
      <c r="AU926" s="175">
        <f t="shared" si="434"/>
        <v>4.3331890315568034</v>
      </c>
      <c r="AV926" s="149">
        <f t="shared" si="435"/>
        <v>11.792309874080347</v>
      </c>
      <c r="AW926" s="149">
        <f t="shared" si="436"/>
        <v>4.0701241571749494</v>
      </c>
    </row>
    <row r="927" spans="1:49" ht="15" x14ac:dyDescent="0.25">
      <c r="A927" s="130">
        <v>1948.02</v>
      </c>
      <c r="B927" s="138"/>
      <c r="C927" s="166">
        <f>raw_Data!B933</f>
        <v>14.1</v>
      </c>
      <c r="D927" s="167">
        <f>raw_Data!J933</f>
        <v>7.0555583333333324E-2</v>
      </c>
      <c r="E927" s="167">
        <f>raw_Data!L933</f>
        <v>2.0021112861834389E-3</v>
      </c>
      <c r="F927" s="168">
        <f t="shared" si="411"/>
        <v>14.83</v>
      </c>
      <c r="G927" s="167">
        <f>raw_Data!K933</f>
        <v>4.7576253090582145E-3</v>
      </c>
      <c r="H927" s="167">
        <f t="shared" si="412"/>
        <v>-4.9224544841537488E-2</v>
      </c>
      <c r="I927" s="165"/>
      <c r="J927" s="167">
        <f t="shared" si="413"/>
        <v>0.99906623513859483</v>
      </c>
      <c r="K927" s="167">
        <f t="shared" si="432"/>
        <v>1.0683464247782659E-3</v>
      </c>
      <c r="L927" s="93"/>
      <c r="M927" s="171">
        <f t="shared" si="408"/>
        <v>1.0010683464247783</v>
      </c>
      <c r="N927" s="172">
        <f t="shared" si="414"/>
        <v>0.95553308046752072</v>
      </c>
      <c r="O927" s="170">
        <f t="shared" si="409"/>
        <v>926</v>
      </c>
      <c r="P927" s="170">
        <f t="shared" si="410"/>
        <v>928</v>
      </c>
      <c r="Q927" s="169"/>
      <c r="R927" s="149">
        <f t="shared" si="415"/>
        <v>0.40579976921428124</v>
      </c>
      <c r="S927" s="173">
        <f t="shared" si="416"/>
        <v>-0.96075098921285007</v>
      </c>
      <c r="T927" s="149">
        <v>0</v>
      </c>
      <c r="U927" s="97"/>
      <c r="V927" s="149">
        <f>1/PI()*ATAN('Exhibit4_Impact-Test'!$Y$25*S_RDY_SP)+'Exhibit4_Impact-Test'!$Y$26</f>
        <v>0.7170153789148126</v>
      </c>
      <c r="W927" s="172">
        <f t="shared" si="417"/>
        <v>0.70747477330044628</v>
      </c>
      <c r="X927" s="149">
        <f>1/PI()*ATAN('Exhibit4_Impact-Test'!$Y$25*S_RS_SP)+'Exhibit4_Impact-Test'!$Y$26</f>
        <v>0.15274250431233655</v>
      </c>
      <c r="Y927" s="172">
        <f t="shared" si="418"/>
        <v>0.14681478850379817</v>
      </c>
      <c r="Z927" s="149">
        <f>1/PI()*ATAN('Exhibit4_Impact-Test'!$Y$25*S_5050_SP)+'Exhibit4_Impact-Test'!$Y$26</f>
        <v>0.5</v>
      </c>
      <c r="AA927" s="149">
        <f t="shared" si="419"/>
        <v>0.48836368374994443</v>
      </c>
      <c r="AB927" s="195">
        <f>VLOOKUP(_xlfn.NUMBERVALUE(LEFT(A927,4)),Transactioncosts!$C:$G,5,FALSE)</f>
        <v>93.200000000000017</v>
      </c>
      <c r="AC927" s="174"/>
      <c r="AD927" s="175">
        <f t="shared" si="420"/>
        <v>0.96841886045044845</v>
      </c>
      <c r="AE927" s="149">
        <f t="shared" si="421"/>
        <v>0.99411317586793846</v>
      </c>
      <c r="AF927" s="149">
        <f t="shared" si="422"/>
        <v>0.97830071344614944</v>
      </c>
      <c r="AG927" s="176">
        <f t="shared" si="423"/>
        <v>0.96824517980067726</v>
      </c>
      <c r="AH927" s="149">
        <f t="shared" si="424"/>
        <v>0.98769970263303397</v>
      </c>
      <c r="AI927" s="149">
        <f t="shared" si="425"/>
        <v>0.97819226297869888</v>
      </c>
      <c r="AJ927" s="97"/>
      <c r="AK927" s="171">
        <f t="shared" si="426"/>
        <v>-3.2090578219360413E-2</v>
      </c>
      <c r="AL927" s="149">
        <f t="shared" si="427"/>
        <v>-5.9042197849386094E-3</v>
      </c>
      <c r="AM927" s="149">
        <f t="shared" si="428"/>
        <v>-2.1938178247682367E-2</v>
      </c>
      <c r="AN927" s="149">
        <f t="shared" si="433"/>
        <v>4.4074322794711724</v>
      </c>
      <c r="AO927" s="149">
        <f t="shared" si="433"/>
        <v>13.683059569940905</v>
      </c>
      <c r="AP927" s="149">
        <f t="shared" si="433"/>
        <v>4.1049794161784741</v>
      </c>
      <c r="AQ927" s="97"/>
      <c r="AR927" s="171">
        <f t="shared" si="429"/>
        <v>-3.2269938858714556E-2</v>
      </c>
      <c r="AS927" s="149">
        <f t="shared" si="430"/>
        <v>-1.2376572138229359E-2</v>
      </c>
      <c r="AT927" s="149">
        <f t="shared" si="431"/>
        <v>-2.2049040355411279E-2</v>
      </c>
      <c r="AU927" s="175">
        <f t="shared" si="434"/>
        <v>4.3009190926980887</v>
      </c>
      <c r="AV927" s="149">
        <f t="shared" si="435"/>
        <v>11.779933301942117</v>
      </c>
      <c r="AW927" s="149">
        <f t="shared" si="436"/>
        <v>4.0480751168195379</v>
      </c>
    </row>
    <row r="928" spans="1:49" ht="15" x14ac:dyDescent="0.25">
      <c r="A928" s="130">
        <v>1948.03</v>
      </c>
      <c r="B928" s="138"/>
      <c r="C928" s="166">
        <f>raw_Data!B934</f>
        <v>14.3</v>
      </c>
      <c r="D928" s="167">
        <f>raw_Data!J934</f>
        <v>7.0833333333333331E-2</v>
      </c>
      <c r="E928" s="167">
        <f>raw_Data!L934</f>
        <v>1.9932795332586739E-3</v>
      </c>
      <c r="F928" s="168">
        <f t="shared" si="411"/>
        <v>14.1</v>
      </c>
      <c r="G928" s="167">
        <f>raw_Data!K934</f>
        <v>5.0236406619385346E-3</v>
      </c>
      <c r="H928" s="167">
        <f t="shared" si="412"/>
        <v>1.4184397163120588E-2</v>
      </c>
      <c r="I928" s="165"/>
      <c r="J928" s="167">
        <f t="shared" si="413"/>
        <v>0.99906567011765812</v>
      </c>
      <c r="K928" s="167">
        <f t="shared" si="432"/>
        <v>1.0589496509167962E-3</v>
      </c>
      <c r="L928" s="93"/>
      <c r="M928" s="171">
        <f t="shared" si="408"/>
        <v>1.0010589496509168</v>
      </c>
      <c r="N928" s="172">
        <f t="shared" si="414"/>
        <v>1.0192080378250592</v>
      </c>
      <c r="O928" s="170">
        <f t="shared" si="409"/>
        <v>927</v>
      </c>
      <c r="P928" s="170">
        <f t="shared" si="410"/>
        <v>929</v>
      </c>
      <c r="Q928" s="169"/>
      <c r="R928" s="149">
        <f t="shared" si="415"/>
        <v>0.43006490950235854</v>
      </c>
      <c r="S928" s="173">
        <f t="shared" si="416"/>
        <v>0.87630987297513663</v>
      </c>
      <c r="T928" s="149">
        <v>0</v>
      </c>
      <c r="U928" s="97"/>
      <c r="V928" s="149">
        <f>1/PI()*ATAN('Exhibit4_Impact-Test'!$Y$25*S_RDY_SP)+'Exhibit4_Impact-Test'!$Y$26</f>
        <v>0.72611003615143199</v>
      </c>
      <c r="W928" s="172">
        <f t="shared" si="417"/>
        <v>0.7296687563219697</v>
      </c>
      <c r="X928" s="149">
        <f>1/PI()*ATAN('Exhibit4_Impact-Test'!$Y$25*S_RS_SP)+'Exhibit4_Impact-Test'!$Y$26</f>
        <v>0.83495569353647303</v>
      </c>
      <c r="Y928" s="172">
        <f t="shared" si="418"/>
        <v>0.83741682151814556</v>
      </c>
      <c r="Z928" s="149">
        <f>1/PI()*ATAN('Exhibit4_Impact-Test'!$Y$25*S_5050_SP)+'Exhibit4_Impact-Test'!$Y$26</f>
        <v>0.5</v>
      </c>
      <c r="AA928" s="149">
        <f t="shared" si="419"/>
        <v>0.50449175487365083</v>
      </c>
      <c r="AB928" s="195">
        <f>VLOOKUP(_xlfn.NUMBERVALUE(LEFT(A928,4)),Transactioncosts!$C:$G,5,FALSE)</f>
        <v>93.200000000000017</v>
      </c>
      <c r="AC928" s="174"/>
      <c r="AD928" s="175">
        <f t="shared" si="420"/>
        <v>1.0142371847211589</v>
      </c>
      <c r="AE928" s="149">
        <f t="shared" si="421"/>
        <v>1.0162126341544124</v>
      </c>
      <c r="AF928" s="149">
        <f t="shared" si="422"/>
        <v>1.010133493737988</v>
      </c>
      <c r="AG928" s="176">
        <f t="shared" si="423"/>
        <v>1.0141905065822114</v>
      </c>
      <c r="AH928" s="149">
        <f t="shared" si="424"/>
        <v>1.016103428091883</v>
      </c>
      <c r="AI928" s="149">
        <f t="shared" si="425"/>
        <v>1.0100916305825656</v>
      </c>
      <c r="AJ928" s="97"/>
      <c r="AK928" s="171">
        <f t="shared" si="426"/>
        <v>1.4136787797736012E-2</v>
      </c>
      <c r="AL928" s="149">
        <f t="shared" si="427"/>
        <v>1.6082612844168821E-2</v>
      </c>
      <c r="AM928" s="149">
        <f t="shared" si="428"/>
        <v>1.0082494137026415E-2</v>
      </c>
      <c r="AN928" s="149">
        <f t="shared" si="433"/>
        <v>4.4215690672689085</v>
      </c>
      <c r="AO928" s="149">
        <f t="shared" si="433"/>
        <v>13.699142182785074</v>
      </c>
      <c r="AP928" s="149">
        <f t="shared" si="433"/>
        <v>4.1150619103155002</v>
      </c>
      <c r="AQ928" s="97"/>
      <c r="AR928" s="171">
        <f t="shared" si="429"/>
        <v>1.409076383626497E-2</v>
      </c>
      <c r="AS928" s="149">
        <f t="shared" si="430"/>
        <v>1.5975143278127206E-2</v>
      </c>
      <c r="AT928" s="149">
        <f t="shared" si="431"/>
        <v>1.004105008712876E-2</v>
      </c>
      <c r="AU928" s="175">
        <f t="shared" si="434"/>
        <v>4.3150098565343535</v>
      </c>
      <c r="AV928" s="149">
        <f t="shared" si="435"/>
        <v>11.795908445220244</v>
      </c>
      <c r="AW928" s="149">
        <f t="shared" si="436"/>
        <v>4.0581161669066663</v>
      </c>
    </row>
    <row r="929" spans="1:49" ht="15" x14ac:dyDescent="0.25">
      <c r="A929" s="130">
        <v>1948.04</v>
      </c>
      <c r="B929" s="138"/>
      <c r="C929" s="166">
        <f>raw_Data!B935</f>
        <v>15.4</v>
      </c>
      <c r="D929" s="167">
        <f>raw_Data!J935</f>
        <v>7.0833333333333331E-2</v>
      </c>
      <c r="E929" s="167">
        <f>raw_Data!L935</f>
        <v>1.98444692395916E-3</v>
      </c>
      <c r="F929" s="168">
        <f t="shared" si="411"/>
        <v>14.3</v>
      </c>
      <c r="G929" s="167">
        <f>raw_Data!K935</f>
        <v>4.9533799533799531E-3</v>
      </c>
      <c r="H929" s="167">
        <f t="shared" si="412"/>
        <v>7.6923076923076872E-2</v>
      </c>
      <c r="I929" s="165"/>
      <c r="J929" s="167">
        <f t="shared" si="413"/>
        <v>0.99906510460952391</v>
      </c>
      <c r="K929" s="167">
        <f t="shared" si="432"/>
        <v>1.0495515334829619E-3</v>
      </c>
      <c r="L929" s="93"/>
      <c r="M929" s="171">
        <f t="shared" si="408"/>
        <v>1.001049551533483</v>
      </c>
      <c r="N929" s="172">
        <f t="shared" si="414"/>
        <v>1.0818764568764567</v>
      </c>
      <c r="O929" s="170">
        <f t="shared" si="409"/>
        <v>928</v>
      </c>
      <c r="P929" s="170">
        <f t="shared" si="410"/>
        <v>930</v>
      </c>
      <c r="Q929" s="169"/>
      <c r="R929" s="149">
        <f t="shared" si="415"/>
        <v>0.42611854313786474</v>
      </c>
      <c r="S929" s="173">
        <f t="shared" si="416"/>
        <v>0.97474187072534757</v>
      </c>
      <c r="T929" s="149">
        <v>0</v>
      </c>
      <c r="U929" s="97"/>
      <c r="V929" s="149">
        <f>1/PI()*ATAN('Exhibit4_Impact-Test'!$Y$25*S_RDY_SP)+'Exhibit4_Impact-Test'!$Y$26</f>
        <v>0.72466037231474301</v>
      </c>
      <c r="W929" s="172">
        <f t="shared" si="417"/>
        <v>0.73988015247019778</v>
      </c>
      <c r="X929" s="149">
        <f>1/PI()*ATAN('Exhibit4_Impact-Test'!$Y$25*S_RS_SP)+'Exhibit4_Impact-Test'!$Y$26</f>
        <v>0.84913421020155111</v>
      </c>
      <c r="Y929" s="172">
        <f t="shared" si="418"/>
        <v>0.85881405051197979</v>
      </c>
      <c r="Z929" s="149">
        <f>1/PI()*ATAN('Exhibit4_Impact-Test'!$Y$25*S_5050_SP)+'Exhibit4_Impact-Test'!$Y$26</f>
        <v>0.5</v>
      </c>
      <c r="AA929" s="149">
        <f t="shared" si="419"/>
        <v>0.51940225073205437</v>
      </c>
      <c r="AB929" s="195">
        <f>VLOOKUP(_xlfn.NUMBERVALUE(LEFT(A929,4)),Transactioncosts!$C:$G,5,FALSE)</f>
        <v>93.200000000000017</v>
      </c>
      <c r="AC929" s="174"/>
      <c r="AD929" s="175">
        <f t="shared" si="420"/>
        <v>1.0596216068523709</v>
      </c>
      <c r="AE929" s="149">
        <f t="shared" si="421"/>
        <v>1.0696824419649245</v>
      </c>
      <c r="AF929" s="149">
        <f t="shared" si="422"/>
        <v>1.04146300420497</v>
      </c>
      <c r="AG929" s="176">
        <f t="shared" si="423"/>
        <v>1.0593774573329851</v>
      </c>
      <c r="AH929" s="149">
        <f t="shared" si="424"/>
        <v>1.0695748575699795</v>
      </c>
      <c r="AI929" s="149">
        <f t="shared" si="425"/>
        <v>1.0412821752281471</v>
      </c>
      <c r="AJ929" s="97"/>
      <c r="AK929" s="171">
        <f t="shared" si="426"/>
        <v>5.791186972577729E-2</v>
      </c>
      <c r="AL929" s="149">
        <f t="shared" si="427"/>
        <v>6.7361821214611331E-2</v>
      </c>
      <c r="AM929" s="149">
        <f t="shared" si="428"/>
        <v>4.0626459441288683E-2</v>
      </c>
      <c r="AN929" s="149">
        <f t="shared" si="433"/>
        <v>4.479480936994686</v>
      </c>
      <c r="AO929" s="149">
        <f t="shared" si="433"/>
        <v>13.766504003999685</v>
      </c>
      <c r="AP929" s="149">
        <f t="shared" si="433"/>
        <v>4.1556883697567892</v>
      </c>
      <c r="AQ929" s="97"/>
      <c r="AR929" s="171">
        <f t="shared" si="429"/>
        <v>5.7681431190345314E-2</v>
      </c>
      <c r="AS929" s="149">
        <f t="shared" si="430"/>
        <v>6.7261240143733095E-2</v>
      </c>
      <c r="AT929" s="149">
        <f t="shared" si="431"/>
        <v>4.0452814600755289E-2</v>
      </c>
      <c r="AU929" s="175">
        <f t="shared" si="434"/>
        <v>4.3726912877246988</v>
      </c>
      <c r="AV929" s="149">
        <f t="shared" si="435"/>
        <v>11.863169685363976</v>
      </c>
      <c r="AW929" s="149">
        <f t="shared" si="436"/>
        <v>4.0985689815074213</v>
      </c>
    </row>
    <row r="930" spans="1:49" ht="15" x14ac:dyDescent="0.25">
      <c r="A930" s="130">
        <v>1948.05</v>
      </c>
      <c r="B930" s="138"/>
      <c r="C930" s="166">
        <f>raw_Data!B936</f>
        <v>16.149999999999999</v>
      </c>
      <c r="D930" s="167">
        <f>raw_Data!J936</f>
        <v>7.0833333333333331E-2</v>
      </c>
      <c r="E930" s="167">
        <f>raw_Data!L936</f>
        <v>1.9756134581112583E-3</v>
      </c>
      <c r="F930" s="168">
        <f t="shared" si="411"/>
        <v>15.4</v>
      </c>
      <c r="G930" s="167">
        <f>raw_Data!K936</f>
        <v>4.5995670995670991E-3</v>
      </c>
      <c r="H930" s="167">
        <f t="shared" si="412"/>
        <v>4.870129870129869E-2</v>
      </c>
      <c r="I930" s="165"/>
      <c r="J930" s="167">
        <f t="shared" si="413"/>
        <v>0.99906453861370859</v>
      </c>
      <c r="K930" s="167">
        <f t="shared" si="432"/>
        <v>1.0401520718197332E-3</v>
      </c>
      <c r="L930" s="93"/>
      <c r="M930" s="171">
        <f t="shared" si="408"/>
        <v>1.0010401520718197</v>
      </c>
      <c r="N930" s="172">
        <f t="shared" si="414"/>
        <v>1.0533008658008656</v>
      </c>
      <c r="O930" s="170">
        <f t="shared" si="409"/>
        <v>929</v>
      </c>
      <c r="P930" s="170">
        <f t="shared" si="410"/>
        <v>931</v>
      </c>
      <c r="Q930" s="169"/>
      <c r="R930" s="149">
        <f t="shared" si="415"/>
        <v>0.39719237630167376</v>
      </c>
      <c r="S930" s="173">
        <f t="shared" si="416"/>
        <v>0.96084802739943787</v>
      </c>
      <c r="T930" s="149">
        <v>0</v>
      </c>
      <c r="U930" s="97"/>
      <c r="V930" s="149">
        <f>1/PI()*ATAN('Exhibit4_Impact-Test'!$Y$25*S_RDY_SP)+'Exhibit4_Impact-Test'!$Y$26</f>
        <v>0.71368385210691043</v>
      </c>
      <c r="W930" s="172">
        <f t="shared" si="417"/>
        <v>0.72396847550994525</v>
      </c>
      <c r="X930" s="149">
        <f>1/PI()*ATAN('Exhibit4_Impact-Test'!$Y$25*S_RS_SP)+'Exhibit4_Impact-Test'!$Y$26</f>
        <v>0.84727066049643196</v>
      </c>
      <c r="Y930" s="172">
        <f t="shared" si="418"/>
        <v>0.85374016594905922</v>
      </c>
      <c r="Z930" s="149">
        <f>1/PI()*ATAN('Exhibit4_Impact-Test'!$Y$25*S_5050_SP)+'Exhibit4_Impact-Test'!$Y$26</f>
        <v>0.5</v>
      </c>
      <c r="AA930" s="149">
        <f t="shared" si="419"/>
        <v>0.51271958094454118</v>
      </c>
      <c r="AB930" s="195">
        <f>VLOOKUP(_xlfn.NUMBERVALUE(LEFT(A930,4)),Transactioncosts!$C:$G,5,FALSE)</f>
        <v>93.200000000000017</v>
      </c>
      <c r="AC930" s="174"/>
      <c r="AD930" s="175">
        <f t="shared" si="420"/>
        <v>1.0383377795598216</v>
      </c>
      <c r="AE930" s="149">
        <f t="shared" si="421"/>
        <v>1.0453191215110433</v>
      </c>
      <c r="AF930" s="149">
        <f t="shared" si="422"/>
        <v>1.0271705089363428</v>
      </c>
      <c r="AG930" s="176">
        <f t="shared" si="423"/>
        <v>1.0381741589082678</v>
      </c>
      <c r="AH930" s="149">
        <f t="shared" si="424"/>
        <v>1.0452508135713243</v>
      </c>
      <c r="AI930" s="149">
        <f t="shared" si="425"/>
        <v>1.0270519624419396</v>
      </c>
      <c r="AJ930" s="97"/>
      <c r="AK930" s="171">
        <f t="shared" si="426"/>
        <v>3.7621145642223755E-2</v>
      </c>
      <c r="AL930" s="149">
        <f t="shared" si="427"/>
        <v>4.4322218234370055E-2</v>
      </c>
      <c r="AM930" s="149">
        <f t="shared" si="428"/>
        <v>2.6807943393774108E-2</v>
      </c>
      <c r="AN930" s="149">
        <f t="shared" si="433"/>
        <v>4.5171020826369102</v>
      </c>
      <c r="AO930" s="149">
        <f t="shared" si="433"/>
        <v>13.810826222234056</v>
      </c>
      <c r="AP930" s="149">
        <f t="shared" si="433"/>
        <v>4.1824963131505637</v>
      </c>
      <c r="AQ930" s="97"/>
      <c r="AR930" s="171">
        <f t="shared" si="429"/>
        <v>3.7463553818298891E-2</v>
      </c>
      <c r="AS930" s="149">
        <f t="shared" si="430"/>
        <v>4.425686960517853E-2</v>
      </c>
      <c r="AT930" s="149">
        <f t="shared" si="431"/>
        <v>2.6692526007209168E-2</v>
      </c>
      <c r="AU930" s="175">
        <f t="shared" si="434"/>
        <v>4.4101548415429974</v>
      </c>
      <c r="AV930" s="149">
        <f t="shared" si="435"/>
        <v>11.907426554969154</v>
      </c>
      <c r="AW930" s="149">
        <f t="shared" si="436"/>
        <v>4.1252615075146304</v>
      </c>
    </row>
    <row r="931" spans="1:49" ht="15" x14ac:dyDescent="0.25">
      <c r="A931" s="130">
        <v>1948.06</v>
      </c>
      <c r="B931" s="138"/>
      <c r="C931" s="166">
        <f>raw_Data!B937</f>
        <v>16.82</v>
      </c>
      <c r="D931" s="167">
        <f>raw_Data!J937</f>
        <v>7.0833333333333331E-2</v>
      </c>
      <c r="E931" s="167">
        <f>raw_Data!L937</f>
        <v>1.966779135541552E-3</v>
      </c>
      <c r="F931" s="168">
        <f t="shared" si="411"/>
        <v>16.149999999999999</v>
      </c>
      <c r="G931" s="167">
        <f>raw_Data!K937</f>
        <v>4.3859649122807024E-3</v>
      </c>
      <c r="H931" s="167">
        <f t="shared" si="412"/>
        <v>4.1486068111455277E-2</v>
      </c>
      <c r="I931" s="165"/>
      <c r="J931" s="167">
        <f t="shared" si="413"/>
        <v>0.99906397212972819</v>
      </c>
      <c r="K931" s="167">
        <f t="shared" si="432"/>
        <v>1.030751265269636E-3</v>
      </c>
      <c r="L931" s="93"/>
      <c r="M931" s="171">
        <f t="shared" si="408"/>
        <v>1.0010307512652696</v>
      </c>
      <c r="N931" s="172">
        <f t="shared" si="414"/>
        <v>1.0458720330237359</v>
      </c>
      <c r="O931" s="170">
        <f t="shared" si="409"/>
        <v>930</v>
      </c>
      <c r="P931" s="170">
        <f t="shared" si="410"/>
        <v>932</v>
      </c>
      <c r="Q931" s="169"/>
      <c r="R931" s="149">
        <f t="shared" si="415"/>
        <v>0.378892047512563</v>
      </c>
      <c r="S931" s="173">
        <f t="shared" si="416"/>
        <v>0.95454355683525471</v>
      </c>
      <c r="T931" s="149">
        <v>0</v>
      </c>
      <c r="U931" s="97"/>
      <c r="V931" s="149">
        <f>1/PI()*ATAN('Exhibit4_Impact-Test'!$Y$25*S_RDY_SP)+'Exhibit4_Impact-Test'!$Y$26</f>
        <v>0.70641261160932745</v>
      </c>
      <c r="W931" s="172">
        <f t="shared" si="417"/>
        <v>0.71541787985091121</v>
      </c>
      <c r="X931" s="149">
        <f>1/PI()*ATAN('Exhibit4_Impact-Test'!$Y$25*S_RS_SP)+'Exhibit4_Impact-Test'!$Y$26</f>
        <v>0.8464109878676136</v>
      </c>
      <c r="Y931" s="172">
        <f t="shared" si="418"/>
        <v>0.85202159965709401</v>
      </c>
      <c r="Z931" s="149">
        <f>1/PI()*ATAN('Exhibit4_Impact-Test'!$Y$25*S_5050_SP)+'Exhibit4_Impact-Test'!$Y$26</f>
        <v>0.5</v>
      </c>
      <c r="AA931" s="149">
        <f t="shared" si="419"/>
        <v>0.51095344686192357</v>
      </c>
      <c r="AB931" s="195">
        <f>VLOOKUP(_xlfn.NUMBERVALUE(LEFT(A931,4)),Transactioncosts!$C:$G,5,FALSE)</f>
        <v>93.200000000000017</v>
      </c>
      <c r="AC931" s="174"/>
      <c r="AD931" s="175">
        <f t="shared" si="420"/>
        <v>1.0327071982201774</v>
      </c>
      <c r="AE931" s="149">
        <f t="shared" si="421"/>
        <v>1.0389849048557029</v>
      </c>
      <c r="AF931" s="149">
        <f t="shared" si="422"/>
        <v>1.0234513921445028</v>
      </c>
      <c r="AG931" s="176">
        <f t="shared" si="423"/>
        <v>1.0325767195997335</v>
      </c>
      <c r="AH931" s="149">
        <f t="shared" si="424"/>
        <v>1.0325160522704973</v>
      </c>
      <c r="AI931" s="149">
        <f t="shared" si="425"/>
        <v>1.0233493060197496</v>
      </c>
      <c r="AJ931" s="97"/>
      <c r="AK931" s="171">
        <f t="shared" si="426"/>
        <v>3.2183701962569651E-2</v>
      </c>
      <c r="AL931" s="149">
        <f t="shared" si="427"/>
        <v>3.824418347998422E-2</v>
      </c>
      <c r="AM931" s="149">
        <f t="shared" si="428"/>
        <v>2.3180633193197377E-2</v>
      </c>
      <c r="AN931" s="149">
        <f t="shared" si="433"/>
        <v>4.5492857845994799</v>
      </c>
      <c r="AO931" s="149">
        <f t="shared" si="433"/>
        <v>13.849070405714039</v>
      </c>
      <c r="AP931" s="149">
        <f t="shared" si="433"/>
        <v>4.2056769463437611</v>
      </c>
      <c r="AQ931" s="97"/>
      <c r="AR931" s="171">
        <f t="shared" si="429"/>
        <v>3.2057347789671974E-2</v>
      </c>
      <c r="AS931" s="149">
        <f t="shared" si="430"/>
        <v>3.1998592725415199E-2</v>
      </c>
      <c r="AT931" s="149">
        <f t="shared" si="431"/>
        <v>2.308088129753957E-2</v>
      </c>
      <c r="AU931" s="175">
        <f t="shared" si="434"/>
        <v>4.4422121893326691</v>
      </c>
      <c r="AV931" s="149">
        <f t="shared" si="435"/>
        <v>11.939425147694569</v>
      </c>
      <c r="AW931" s="149">
        <f t="shared" si="436"/>
        <v>4.1483423888121695</v>
      </c>
    </row>
    <row r="932" spans="1:49" ht="15" x14ac:dyDescent="0.25">
      <c r="A932" s="130">
        <v>1948.07</v>
      </c>
      <c r="B932" s="138"/>
      <c r="C932" s="166">
        <f>raw_Data!B938</f>
        <v>16.420000000000002</v>
      </c>
      <c r="D932" s="167">
        <f>raw_Data!J938</f>
        <v>7.1388916666666663E-2</v>
      </c>
      <c r="E932" s="167">
        <f>raw_Data!L938</f>
        <v>1.9579439560759582E-3</v>
      </c>
      <c r="F932" s="168">
        <f t="shared" si="411"/>
        <v>16.82</v>
      </c>
      <c r="G932" s="167">
        <f>raw_Data!K938</f>
        <v>4.2442875544986122E-3</v>
      </c>
      <c r="H932" s="167">
        <f t="shared" si="412"/>
        <v>-2.378121284185486E-2</v>
      </c>
      <c r="I932" s="165"/>
      <c r="J932" s="167">
        <f t="shared" si="413"/>
        <v>0.99906340515700398</v>
      </c>
      <c r="K932" s="167">
        <f t="shared" si="432"/>
        <v>1.021349113079939E-3</v>
      </c>
      <c r="L932" s="93"/>
      <c r="M932" s="171">
        <f t="shared" si="408"/>
        <v>1.0010213491130799</v>
      </c>
      <c r="N932" s="172">
        <f t="shared" si="414"/>
        <v>0.98046307471264382</v>
      </c>
      <c r="O932" s="170">
        <f t="shared" si="409"/>
        <v>931</v>
      </c>
      <c r="P932" s="170">
        <f t="shared" si="410"/>
        <v>933</v>
      </c>
      <c r="Q932" s="169"/>
      <c r="R932" s="149">
        <f t="shared" si="415"/>
        <v>0.36668555219495358</v>
      </c>
      <c r="S932" s="173">
        <f t="shared" si="416"/>
        <v>-0.92361427107526894</v>
      </c>
      <c r="T932" s="149">
        <v>0</v>
      </c>
      <c r="U932" s="97"/>
      <c r="V932" s="149">
        <f>1/PI()*ATAN('Exhibit4_Impact-Test'!$Y$25*S_RDY_SP)+'Exhibit4_Impact-Test'!$Y$26</f>
        <v>0.7014180278719403</v>
      </c>
      <c r="W932" s="172">
        <f t="shared" si="417"/>
        <v>0.69705402090626245</v>
      </c>
      <c r="X932" s="149">
        <f>1/PI()*ATAN('Exhibit4_Impact-Test'!$Y$25*S_RS_SP)+'Exhibit4_Impact-Test'!$Y$26</f>
        <v>0.15793870424874767</v>
      </c>
      <c r="Y932" s="172">
        <f t="shared" si="418"/>
        <v>0.15519847702057324</v>
      </c>
      <c r="Z932" s="149">
        <f>1/PI()*ATAN('Exhibit4_Impact-Test'!$Y$25*S_5050_SP)+'Exhibit4_Impact-Test'!$Y$26</f>
        <v>0.5</v>
      </c>
      <c r="AA932" s="149">
        <f t="shared" si="419"/>
        <v>0.49481240575165775</v>
      </c>
      <c r="AB932" s="195">
        <f>VLOOKUP(_xlfn.NUMBERVALUE(LEFT(A932,4)),Transactioncosts!$C:$G,5,FALSE)</f>
        <v>93.200000000000017</v>
      </c>
      <c r="AC932" s="174"/>
      <c r="AD932" s="175">
        <f t="shared" si="420"/>
        <v>0.9866014048266758</v>
      </c>
      <c r="AE932" s="149">
        <f t="shared" si="421"/>
        <v>0.99777440189268485</v>
      </c>
      <c r="AF932" s="149">
        <f t="shared" si="422"/>
        <v>0.99074221191286194</v>
      </c>
      <c r="AG932" s="176">
        <f t="shared" si="423"/>
        <v>0.9865013840321204</v>
      </c>
      <c r="AH932" s="149">
        <f t="shared" si="424"/>
        <v>0.99776696119282537</v>
      </c>
      <c r="AI932" s="149">
        <f t="shared" si="425"/>
        <v>0.99069386353446742</v>
      </c>
      <c r="AJ932" s="97"/>
      <c r="AK932" s="171">
        <f t="shared" si="426"/>
        <v>-1.3489166276482931E-2</v>
      </c>
      <c r="AL932" s="149">
        <f t="shared" si="427"/>
        <v>-2.2280784316028412E-3</v>
      </c>
      <c r="AM932" s="149">
        <f t="shared" si="428"/>
        <v>-9.3009077420226575E-3</v>
      </c>
      <c r="AN932" s="149">
        <f t="shared" si="433"/>
        <v>4.5357966183229967</v>
      </c>
      <c r="AO932" s="149">
        <f t="shared" si="433"/>
        <v>13.846842327282436</v>
      </c>
      <c r="AP932" s="149">
        <f t="shared" si="433"/>
        <v>4.1963760386017386</v>
      </c>
      <c r="AQ932" s="97"/>
      <c r="AR932" s="171">
        <f t="shared" si="429"/>
        <v>-1.3590550548205464E-2</v>
      </c>
      <c r="AS932" s="149">
        <f t="shared" si="430"/>
        <v>-2.235535756213746E-3</v>
      </c>
      <c r="AT932" s="149">
        <f t="shared" si="431"/>
        <v>-9.3497090927230023E-3</v>
      </c>
      <c r="AU932" s="175">
        <f t="shared" si="434"/>
        <v>4.4286216387844632</v>
      </c>
      <c r="AV932" s="149">
        <f t="shared" si="435"/>
        <v>11.937189611938356</v>
      </c>
      <c r="AW932" s="149">
        <f t="shared" si="436"/>
        <v>4.138992679719447</v>
      </c>
    </row>
    <row r="933" spans="1:49" ht="15" x14ac:dyDescent="0.25">
      <c r="A933" s="130">
        <v>1948.08</v>
      </c>
      <c r="B933" s="138"/>
      <c r="C933" s="166">
        <f>raw_Data!B939</f>
        <v>15.94</v>
      </c>
      <c r="D933" s="167">
        <f>raw_Data!J939</f>
        <v>7.1944416666666663E-2</v>
      </c>
      <c r="E933" s="167">
        <f>raw_Data!L939</f>
        <v>1.9491079195408378E-3</v>
      </c>
      <c r="F933" s="168">
        <f t="shared" si="411"/>
        <v>16.420000000000002</v>
      </c>
      <c r="G933" s="167">
        <f>raw_Data!K939</f>
        <v>4.3815113682501008E-3</v>
      </c>
      <c r="H933" s="167">
        <f t="shared" si="412"/>
        <v>-2.9232643118148771E-2</v>
      </c>
      <c r="I933" s="165"/>
      <c r="J933" s="167">
        <f t="shared" si="413"/>
        <v>0.99906283769507442</v>
      </c>
      <c r="K933" s="167">
        <f t="shared" si="432"/>
        <v>1.0119456146151506E-3</v>
      </c>
      <c r="L933" s="93"/>
      <c r="M933" s="171">
        <f t="shared" si="408"/>
        <v>1.0010119456146152</v>
      </c>
      <c r="N933" s="172">
        <f t="shared" si="414"/>
        <v>0.97514886825010128</v>
      </c>
      <c r="O933" s="170">
        <f t="shared" si="409"/>
        <v>932</v>
      </c>
      <c r="P933" s="170">
        <f t="shared" si="410"/>
        <v>934</v>
      </c>
      <c r="Q933" s="169"/>
      <c r="R933" s="149">
        <f t="shared" si="415"/>
        <v>0.38229899702492021</v>
      </c>
      <c r="S933" s="173">
        <f t="shared" si="416"/>
        <v>-0.93722644747222594</v>
      </c>
      <c r="T933" s="149">
        <v>0</v>
      </c>
      <c r="U933" s="97"/>
      <c r="V933" s="149">
        <f>1/PI()*ATAN('Exhibit4_Impact-Test'!$Y$25*S_RDY_SP)+'Exhibit4_Impact-Test'!$Y$26</f>
        <v>0.70778586581563541</v>
      </c>
      <c r="W933" s="172">
        <f t="shared" si="417"/>
        <v>0.70234260044331298</v>
      </c>
      <c r="X933" s="149">
        <f>1/PI()*ATAN('Exhibit4_Impact-Test'!$Y$25*S_RS_SP)+'Exhibit4_Impact-Test'!$Y$26</f>
        <v>0.15599683537459802</v>
      </c>
      <c r="Y933" s="172">
        <f t="shared" si="418"/>
        <v>0.15258133172304092</v>
      </c>
      <c r="Z933" s="149">
        <f>1/PI()*ATAN('Exhibit4_Impact-Test'!$Y$25*S_5050_SP)+'Exhibit4_Impact-Test'!$Y$26</f>
        <v>0.5</v>
      </c>
      <c r="AA933" s="149">
        <f t="shared" si="419"/>
        <v>0.49345623160244378</v>
      </c>
      <c r="AB933" s="195">
        <f>VLOOKUP(_xlfn.NUMBERVALUE(LEFT(A933,4)),Transactioncosts!$C:$G,5,FALSE)</f>
        <v>93.200000000000017</v>
      </c>
      <c r="AC933" s="174"/>
      <c r="AD933" s="175">
        <f t="shared" si="420"/>
        <v>0.98270642500951599</v>
      </c>
      <c r="AE933" s="149">
        <f t="shared" si="421"/>
        <v>0.99697738739270259</v>
      </c>
      <c r="AF933" s="149">
        <f t="shared" si="422"/>
        <v>0.98808040693235821</v>
      </c>
      <c r="AG933" s="176">
        <f t="shared" si="423"/>
        <v>0.98259040957325472</v>
      </c>
      <c r="AH933" s="149">
        <f t="shared" si="424"/>
        <v>0.99682627142703095</v>
      </c>
      <c r="AI933" s="149">
        <f t="shared" si="425"/>
        <v>0.98801941901089296</v>
      </c>
      <c r="AJ933" s="97"/>
      <c r="AK933" s="171">
        <f t="shared" si="426"/>
        <v>-1.7444855516155034E-2</v>
      </c>
      <c r="AL933" s="149">
        <f t="shared" si="427"/>
        <v>-3.027189926753686E-3</v>
      </c>
      <c r="AM933" s="149">
        <f t="shared" si="428"/>
        <v>-1.199120101095392E-2</v>
      </c>
      <c r="AN933" s="149">
        <f t="shared" si="433"/>
        <v>4.5183517628068417</v>
      </c>
      <c r="AO933" s="149">
        <f t="shared" si="433"/>
        <v>13.843815137355683</v>
      </c>
      <c r="AP933" s="149">
        <f t="shared" si="433"/>
        <v>4.1843848375907848</v>
      </c>
      <c r="AQ933" s="97"/>
      <c r="AR933" s="171">
        <f t="shared" si="429"/>
        <v>-1.7562919550406293E-2</v>
      </c>
      <c r="AS933" s="149">
        <f t="shared" si="430"/>
        <v>-3.17877553077495E-3</v>
      </c>
      <c r="AT933" s="149">
        <f t="shared" si="431"/>
        <v>-1.205292655809879E-2</v>
      </c>
      <c r="AU933" s="175">
        <f t="shared" si="434"/>
        <v>4.4110587192340569</v>
      </c>
      <c r="AV933" s="149">
        <f t="shared" si="435"/>
        <v>11.93401083640758</v>
      </c>
      <c r="AW933" s="149">
        <f t="shared" si="436"/>
        <v>4.1269397531613485</v>
      </c>
    </row>
    <row r="934" spans="1:49" ht="15" x14ac:dyDescent="0.25">
      <c r="A934" s="130">
        <v>1948.09</v>
      </c>
      <c r="B934" s="138"/>
      <c r="C934" s="166">
        <f>raw_Data!B940</f>
        <v>15.76</v>
      </c>
      <c r="D934" s="167">
        <f>raw_Data!J940</f>
        <v>7.2499999999999995E-2</v>
      </c>
      <c r="E934" s="167">
        <f>raw_Data!L940</f>
        <v>1.9402710257621081E-3</v>
      </c>
      <c r="F934" s="168">
        <f t="shared" si="411"/>
        <v>15.94</v>
      </c>
      <c r="G934" s="167">
        <f>raw_Data!K940</f>
        <v>4.5483061480552072E-3</v>
      </c>
      <c r="H934" s="167">
        <f t="shared" si="412"/>
        <v>-1.129234629861986E-2</v>
      </c>
      <c r="I934" s="165"/>
      <c r="J934" s="167">
        <f t="shared" si="413"/>
        <v>0.99906226974338286</v>
      </c>
      <c r="K934" s="167">
        <f t="shared" si="432"/>
        <v>1.0025407691449661E-3</v>
      </c>
      <c r="L934" s="93"/>
      <c r="M934" s="171">
        <f t="shared" si="408"/>
        <v>1.001002540769145</v>
      </c>
      <c r="N934" s="172">
        <f t="shared" si="414"/>
        <v>0.99325595984943538</v>
      </c>
      <c r="O934" s="170">
        <f t="shared" si="409"/>
        <v>933</v>
      </c>
      <c r="P934" s="170">
        <f t="shared" si="410"/>
        <v>935</v>
      </c>
      <c r="Q934" s="169"/>
      <c r="R934" s="149">
        <f t="shared" si="415"/>
        <v>0.4000357990846099</v>
      </c>
      <c r="S934" s="173">
        <f t="shared" si="416"/>
        <v>-0.85280257837030993</v>
      </c>
      <c r="T934" s="149">
        <v>0</v>
      </c>
      <c r="U934" s="97"/>
      <c r="V934" s="149">
        <f>1/PI()*ATAN('Exhibit4_Impact-Test'!$Y$25*S_RDY_SP)+'Exhibit4_Impact-Test'!$Y$26</f>
        <v>0.7147906086258522</v>
      </c>
      <c r="W934" s="172">
        <f t="shared" si="417"/>
        <v>0.7132041579630457</v>
      </c>
      <c r="X934" s="149">
        <f>1/PI()*ATAN('Exhibit4_Impact-Test'!$Y$25*S_RS_SP)+'Exhibit4_Impact-Test'!$Y$26</f>
        <v>0.16879549112987319</v>
      </c>
      <c r="Y934" s="172">
        <f t="shared" si="418"/>
        <v>0.16770828649726116</v>
      </c>
      <c r="Z934" s="149">
        <f>1/PI()*ATAN('Exhibit4_Impact-Test'!$Y$25*S_5050_SP)+'Exhibit4_Impact-Test'!$Y$26</f>
        <v>0.5</v>
      </c>
      <c r="AA934" s="149">
        <f t="shared" si="419"/>
        <v>0.49805777914013988</v>
      </c>
      <c r="AB934" s="195">
        <f>VLOOKUP(_xlfn.NUMBERVALUE(LEFT(A934,4)),Transactioncosts!$C:$G,5,FALSE)</f>
        <v>93.200000000000017</v>
      </c>
      <c r="AC934" s="174"/>
      <c r="AD934" s="175">
        <f t="shared" si="420"/>
        <v>0.99546535747877629</v>
      </c>
      <c r="AE934" s="149">
        <f t="shared" si="421"/>
        <v>0.99969495283822518</v>
      </c>
      <c r="AF934" s="149">
        <f t="shared" si="422"/>
        <v>0.99712925030929012</v>
      </c>
      <c r="AG934" s="176">
        <f t="shared" si="423"/>
        <v>0.99539324577559496</v>
      </c>
      <c r="AH934" s="149">
        <f t="shared" si="424"/>
        <v>0.99339665532658872</v>
      </c>
      <c r="AI934" s="149">
        <f t="shared" si="425"/>
        <v>0.99711114881087626</v>
      </c>
      <c r="AJ934" s="97"/>
      <c r="AK934" s="171">
        <f t="shared" si="426"/>
        <v>-4.5449552006407382E-3</v>
      </c>
      <c r="AL934" s="149">
        <f t="shared" si="427"/>
        <v>-3.0509369812436679E-4</v>
      </c>
      <c r="AM934" s="149">
        <f t="shared" si="428"/>
        <v>-2.8748781957660947E-3</v>
      </c>
      <c r="AN934" s="149">
        <f t="shared" si="433"/>
        <v>4.5138068076062012</v>
      </c>
      <c r="AO934" s="149">
        <f t="shared" si="433"/>
        <v>13.84351004365756</v>
      </c>
      <c r="AP934" s="149">
        <f t="shared" si="433"/>
        <v>4.1815099593950187</v>
      </c>
      <c r="AQ934" s="97"/>
      <c r="AR934" s="171">
        <f t="shared" si="429"/>
        <v>-4.6173980181215893E-3</v>
      </c>
      <c r="AS934" s="149">
        <f t="shared" si="430"/>
        <v>-6.6252432094726617E-3</v>
      </c>
      <c r="AT934" s="149">
        <f t="shared" si="431"/>
        <v>-2.8930319734373744E-3</v>
      </c>
      <c r="AU934" s="175">
        <f t="shared" si="434"/>
        <v>4.4064413212159357</v>
      </c>
      <c r="AV934" s="149">
        <f t="shared" si="435"/>
        <v>11.927385593198109</v>
      </c>
      <c r="AW934" s="149">
        <f t="shared" si="436"/>
        <v>4.124046721187911</v>
      </c>
    </row>
    <row r="935" spans="1:49" ht="15" x14ac:dyDescent="0.25">
      <c r="A935" s="130">
        <v>1948.1</v>
      </c>
      <c r="B935" s="138"/>
      <c r="C935" s="166">
        <f>raw_Data!B941</f>
        <v>16.190000000000001</v>
      </c>
      <c r="D935" s="167">
        <f>raw_Data!J941</f>
        <v>7.4166666666666672E-2</v>
      </c>
      <c r="E935" s="167">
        <f>raw_Data!L941</f>
        <v>1.9314332745663521E-3</v>
      </c>
      <c r="F935" s="168">
        <f t="shared" si="411"/>
        <v>15.76</v>
      </c>
      <c r="G935" s="167">
        <f>raw_Data!K941</f>
        <v>4.7060067681895098E-3</v>
      </c>
      <c r="H935" s="167">
        <f t="shared" si="412"/>
        <v>2.7284263959390875E-2</v>
      </c>
      <c r="I935" s="165"/>
      <c r="J935" s="167">
        <f t="shared" si="413"/>
        <v>0.99906170130149008</v>
      </c>
      <c r="K935" s="167">
        <f t="shared" si="432"/>
        <v>9.9313457605632038E-4</v>
      </c>
      <c r="L935" s="93"/>
      <c r="M935" s="171">
        <f t="shared" si="408"/>
        <v>1.0009931345760563</v>
      </c>
      <c r="N935" s="172">
        <f t="shared" si="414"/>
        <v>1.0319902707275805</v>
      </c>
      <c r="O935" s="170">
        <f t="shared" si="409"/>
        <v>934</v>
      </c>
      <c r="P935" s="170">
        <f t="shared" si="410"/>
        <v>936</v>
      </c>
      <c r="Q935" s="169"/>
      <c r="R935" s="149">
        <f t="shared" si="415"/>
        <v>0.41613303388316591</v>
      </c>
      <c r="S935" s="173">
        <f t="shared" si="416"/>
        <v>0.93360814716990947</v>
      </c>
      <c r="T935" s="149">
        <v>0</v>
      </c>
      <c r="U935" s="97"/>
      <c r="V935" s="149">
        <f>1/PI()*ATAN('Exhibit4_Impact-Test'!$Y$25*S_RDY_SP)+'Exhibit4_Impact-Test'!$Y$26</f>
        <v>0.72094146517134561</v>
      </c>
      <c r="W935" s="172">
        <f t="shared" si="417"/>
        <v>0.72703538627192754</v>
      </c>
      <c r="X935" s="149">
        <f>1/PI()*ATAN('Exhibit4_Impact-Test'!$Y$25*S_RS_SP)+'Exhibit4_Impact-Test'!$Y$26</f>
        <v>0.84349128130803797</v>
      </c>
      <c r="Y935" s="172">
        <f t="shared" si="418"/>
        <v>0.84747520954637034</v>
      </c>
      <c r="Z935" s="149">
        <f>1/PI()*ATAN('Exhibit4_Impact-Test'!$Y$25*S_5050_SP)+'Exhibit4_Impact-Test'!$Y$26</f>
        <v>0.5</v>
      </c>
      <c r="AA935" s="149">
        <f t="shared" si="419"/>
        <v>0.50762355857668573</v>
      </c>
      <c r="AB935" s="195">
        <f>VLOOKUP(_xlfn.NUMBERVALUE(LEFT(A935,4)),Transactioncosts!$C:$G,5,FALSE)</f>
        <v>93.200000000000017</v>
      </c>
      <c r="AC935" s="174"/>
      <c r="AD935" s="175">
        <f t="shared" si="420"/>
        <v>1.0233402553292519</v>
      </c>
      <c r="AE935" s="149">
        <f t="shared" si="421"/>
        <v>1.0271389486653852</v>
      </c>
      <c r="AF935" s="149">
        <f t="shared" si="422"/>
        <v>1.0164917026518183</v>
      </c>
      <c r="AG935" s="176">
        <f t="shared" si="423"/>
        <v>1.0232832712386783</v>
      </c>
      <c r="AH935" s="149">
        <f t="shared" si="424"/>
        <v>1.0206569015977154</v>
      </c>
      <c r="AI935" s="149">
        <f t="shared" si="425"/>
        <v>1.0164206510858835</v>
      </c>
      <c r="AJ935" s="97"/>
      <c r="AK935" s="171">
        <f t="shared" si="426"/>
        <v>2.3072037073511947E-2</v>
      </c>
      <c r="AL935" s="149">
        <f t="shared" si="427"/>
        <v>2.6777217476757841E-2</v>
      </c>
      <c r="AM935" s="149">
        <f t="shared" si="428"/>
        <v>1.6357191388727529E-2</v>
      </c>
      <c r="AN935" s="149">
        <f t="shared" si="433"/>
        <v>4.5368788446797135</v>
      </c>
      <c r="AO935" s="149">
        <f t="shared" si="433"/>
        <v>13.870287261134317</v>
      </c>
      <c r="AP935" s="149">
        <f t="shared" si="433"/>
        <v>4.1978671507837459</v>
      </c>
      <c r="AQ935" s="97"/>
      <c r="AR935" s="171">
        <f t="shared" si="429"/>
        <v>2.3016351120674482E-2</v>
      </c>
      <c r="AS935" s="149">
        <f t="shared" si="430"/>
        <v>2.0446441177769843E-2</v>
      </c>
      <c r="AT935" s="149">
        <f t="shared" si="431"/>
        <v>1.6287290130236887E-2</v>
      </c>
      <c r="AU935" s="175">
        <f t="shared" si="434"/>
        <v>4.4294576723366106</v>
      </c>
      <c r="AV935" s="149">
        <f t="shared" si="435"/>
        <v>11.947832034375878</v>
      </c>
      <c r="AW935" s="149">
        <f t="shared" si="436"/>
        <v>4.1403340113181475</v>
      </c>
    </row>
    <row r="936" spans="1:49" ht="15" x14ac:dyDescent="0.25">
      <c r="A936" s="130">
        <v>1948.11</v>
      </c>
      <c r="B936" s="138"/>
      <c r="C936" s="166">
        <f>raw_Data!B942</f>
        <v>15.29</v>
      </c>
      <c r="D936" s="167">
        <f>raw_Data!J942</f>
        <v>7.5833333333333336E-2</v>
      </c>
      <c r="E936" s="167">
        <f>raw_Data!L942</f>
        <v>1.9225946657790427E-3</v>
      </c>
      <c r="F936" s="168">
        <f t="shared" si="411"/>
        <v>16.190000000000001</v>
      </c>
      <c r="G936" s="167">
        <f>raw_Data!K942</f>
        <v>4.6839612929792046E-3</v>
      </c>
      <c r="H936" s="167">
        <f t="shared" si="412"/>
        <v>-5.5589870290302823E-2</v>
      </c>
      <c r="I936" s="165"/>
      <c r="J936" s="167">
        <f t="shared" si="413"/>
        <v>0.99906113236876748</v>
      </c>
      <c r="K936" s="167">
        <f t="shared" si="432"/>
        <v>9.8372703454652211E-4</v>
      </c>
      <c r="L936" s="93"/>
      <c r="M936" s="171">
        <f t="shared" si="408"/>
        <v>1.0009837270345465</v>
      </c>
      <c r="N936" s="172">
        <f t="shared" si="414"/>
        <v>0.94909409100267639</v>
      </c>
      <c r="O936" s="170">
        <f t="shared" si="409"/>
        <v>935</v>
      </c>
      <c r="P936" s="170">
        <f t="shared" si="410"/>
        <v>937</v>
      </c>
      <c r="Q936" s="169"/>
      <c r="R936" s="149">
        <f t="shared" si="415"/>
        <v>0.41607919078878092</v>
      </c>
      <c r="S936" s="173">
        <f t="shared" si="416"/>
        <v>-0.96642229652552647</v>
      </c>
      <c r="T936" s="149">
        <v>0</v>
      </c>
      <c r="U936" s="97"/>
      <c r="V936" s="149">
        <f>1/PI()*ATAN('Exhibit4_Impact-Test'!$Y$25*S_RDY_SP)+'Exhibit4_Impact-Test'!$Y$26</f>
        <v>0.72092121346361326</v>
      </c>
      <c r="W936" s="172">
        <f t="shared" si="417"/>
        <v>0.71008669642155231</v>
      </c>
      <c r="X936" s="149">
        <f>1/PI()*ATAN('Exhibit4_Impact-Test'!$Y$25*S_RS_SP)+'Exhibit4_Impact-Test'!$Y$26</f>
        <v>0.15197659713544542</v>
      </c>
      <c r="Y936" s="172">
        <f t="shared" si="418"/>
        <v>0.14524259585228486</v>
      </c>
      <c r="Z936" s="149">
        <f>1/PI()*ATAN('Exhibit4_Impact-Test'!$Y$25*S_5050_SP)+'Exhibit4_Impact-Test'!$Y$26</f>
        <v>0.5</v>
      </c>
      <c r="AA936" s="149">
        <f t="shared" si="419"/>
        <v>0.48669549605869122</v>
      </c>
      <c r="AB936" s="195">
        <f>VLOOKUP(_xlfn.NUMBERVALUE(LEFT(A936,4)),Transactioncosts!$C:$G,5,FALSE)</f>
        <v>93.200000000000017</v>
      </c>
      <c r="AC936" s="174"/>
      <c r="AD936" s="175">
        <f t="shared" si="420"/>
        <v>0.96357538766026551</v>
      </c>
      <c r="AE936" s="149">
        <f t="shared" si="421"/>
        <v>0.99309771672382607</v>
      </c>
      <c r="AF936" s="149">
        <f t="shared" si="422"/>
        <v>0.97503890901861145</v>
      </c>
      <c r="AG936" s="176">
        <f t="shared" si="423"/>
        <v>0.96335938758739081</v>
      </c>
      <c r="AH936" s="149">
        <f t="shared" si="424"/>
        <v>0.99274777725716667</v>
      </c>
      <c r="AI936" s="149">
        <f t="shared" si="425"/>
        <v>0.97491491104187844</v>
      </c>
      <c r="AJ936" s="97"/>
      <c r="AK936" s="171">
        <f t="shared" si="426"/>
        <v>-3.7104550638748381E-2</v>
      </c>
      <c r="AL936" s="149">
        <f t="shared" si="427"/>
        <v>-6.9262142157088015E-3</v>
      </c>
      <c r="AM936" s="149">
        <f t="shared" si="428"/>
        <v>-2.5277902094785136E-2</v>
      </c>
      <c r="AN936" s="149">
        <f t="shared" si="433"/>
        <v>4.4997742940409653</v>
      </c>
      <c r="AO936" s="149">
        <f t="shared" si="433"/>
        <v>13.863361046918609</v>
      </c>
      <c r="AP936" s="149">
        <f t="shared" si="433"/>
        <v>4.1725892486889604</v>
      </c>
      <c r="AQ936" s="97"/>
      <c r="AR936" s="171">
        <f t="shared" si="429"/>
        <v>-3.7328740971035723E-2</v>
      </c>
      <c r="AS936" s="149">
        <f t="shared" si="430"/>
        <v>-7.2786479486877274E-3</v>
      </c>
      <c r="AT936" s="149">
        <f t="shared" si="431"/>
        <v>-2.5405082518879803E-2</v>
      </c>
      <c r="AU936" s="175">
        <f t="shared" si="434"/>
        <v>4.3921289313655745</v>
      </c>
      <c r="AV936" s="149">
        <f t="shared" si="435"/>
        <v>11.94055338642719</v>
      </c>
      <c r="AW936" s="149">
        <f t="shared" si="436"/>
        <v>4.1149289287992676</v>
      </c>
    </row>
    <row r="937" spans="1:49" ht="15" x14ac:dyDescent="0.25">
      <c r="A937" s="130">
        <v>1948.12</v>
      </c>
      <c r="B937" s="138"/>
      <c r="C937" s="166">
        <f>raw_Data!B943</f>
        <v>15.19</v>
      </c>
      <c r="D937" s="167">
        <f>raw_Data!J943</f>
        <v>7.7499999999999999E-2</v>
      </c>
      <c r="E937" s="167">
        <f>raw_Data!L943</f>
        <v>1.9137551992265411E-3</v>
      </c>
      <c r="F937" s="168">
        <f t="shared" si="411"/>
        <v>15.29</v>
      </c>
      <c r="G937" s="167">
        <f>raw_Data!K943</f>
        <v>5.0686723348593856E-3</v>
      </c>
      <c r="H937" s="167">
        <f t="shared" si="412"/>
        <v>-6.5402223675604665E-3</v>
      </c>
      <c r="I937" s="165"/>
      <c r="J937" s="167">
        <f t="shared" si="413"/>
        <v>0.99906056294479817</v>
      </c>
      <c r="K937" s="167">
        <f t="shared" si="432"/>
        <v>9.7431814402471062E-4</v>
      </c>
      <c r="L937" s="93"/>
      <c r="M937" s="171">
        <f t="shared" si="408"/>
        <v>1.0009743181440247</v>
      </c>
      <c r="N937" s="172">
        <f t="shared" si="414"/>
        <v>0.99852844996729895</v>
      </c>
      <c r="O937" s="170">
        <f t="shared" si="409"/>
        <v>936</v>
      </c>
      <c r="P937" s="170">
        <f t="shared" si="410"/>
        <v>938</v>
      </c>
      <c r="Q937" s="169"/>
      <c r="R937" s="149">
        <f t="shared" si="415"/>
        <v>0.45000107545499973</v>
      </c>
      <c r="S937" s="173">
        <f t="shared" si="416"/>
        <v>-0.77281859477701975</v>
      </c>
      <c r="T937" s="149">
        <v>0</v>
      </c>
      <c r="U937" s="97"/>
      <c r="V937" s="149">
        <f>1/PI()*ATAN('Exhibit4_Impact-Test'!$Y$25*S_RDY_SP)+'Exhibit4_Impact-Test'!$Y$26</f>
        <v>0.73326266990595901</v>
      </c>
      <c r="W937" s="172">
        <f t="shared" si="417"/>
        <v>0.73278389396521071</v>
      </c>
      <c r="X937" s="149">
        <f>1/PI()*ATAN('Exhibit4_Impact-Test'!$Y$25*S_RS_SP)+'Exhibit4_Impact-Test'!$Y$26</f>
        <v>0.18278974892732558</v>
      </c>
      <c r="Y937" s="172">
        <f t="shared" si="418"/>
        <v>0.18242458340002854</v>
      </c>
      <c r="Z937" s="149">
        <f>1/PI()*ATAN('Exhibit4_Impact-Test'!$Y$25*S_5050_SP)+'Exhibit4_Impact-Test'!$Y$26</f>
        <v>0.5</v>
      </c>
      <c r="AA937" s="149">
        <f t="shared" si="419"/>
        <v>0.49938838089755788</v>
      </c>
      <c r="AB937" s="195">
        <f>VLOOKUP(_xlfn.NUMBERVALUE(LEFT(A937,4)),Transactioncosts!$C:$G,5,FALSE)</f>
        <v>93.200000000000017</v>
      </c>
      <c r="AC937" s="174"/>
      <c r="AD937" s="175">
        <f t="shared" si="420"/>
        <v>0.99918085431452064</v>
      </c>
      <c r="AE937" s="149">
        <f t="shared" si="421"/>
        <v>1.0005272385140915</v>
      </c>
      <c r="AF937" s="149">
        <f t="shared" si="422"/>
        <v>0.99975138405566177</v>
      </c>
      <c r="AG937" s="176">
        <f t="shared" si="423"/>
        <v>0.99913924595788772</v>
      </c>
      <c r="AH937" s="149">
        <f t="shared" si="424"/>
        <v>0.99447883763347755</v>
      </c>
      <c r="AI937" s="149">
        <f t="shared" si="425"/>
        <v>0.999745683765627</v>
      </c>
      <c r="AJ937" s="97"/>
      <c r="AK937" s="171">
        <f t="shared" si="426"/>
        <v>-8.1948136863450524E-4</v>
      </c>
      <c r="AL937" s="149">
        <f t="shared" si="427"/>
        <v>5.2709957270085164E-4</v>
      </c>
      <c r="AM937" s="149">
        <f t="shared" si="428"/>
        <v>-2.4864685440537907E-4</v>
      </c>
      <c r="AN937" s="149">
        <f t="shared" si="433"/>
        <v>4.4989548126723307</v>
      </c>
      <c r="AO937" s="149">
        <f t="shared" si="433"/>
        <v>13.863888146491309</v>
      </c>
      <c r="AP937" s="149">
        <f t="shared" si="433"/>
        <v>4.1723406018345548</v>
      </c>
      <c r="AQ937" s="97"/>
      <c r="AR937" s="171">
        <f t="shared" si="429"/>
        <v>-8.6112470358695574E-4</v>
      </c>
      <c r="AS937" s="149">
        <f t="shared" si="430"/>
        <v>-5.5364603177601446E-3</v>
      </c>
      <c r="AT937" s="149">
        <f t="shared" si="431"/>
        <v>-2.5434857823035872E-4</v>
      </c>
      <c r="AU937" s="175">
        <f t="shared" si="434"/>
        <v>4.3912678066619879</v>
      </c>
      <c r="AV937" s="149">
        <f t="shared" si="435"/>
        <v>11.93501692610943</v>
      </c>
      <c r="AW937" s="149">
        <f t="shared" si="436"/>
        <v>4.1146745802210374</v>
      </c>
    </row>
    <row r="938" spans="1:49" ht="15" x14ac:dyDescent="0.25">
      <c r="A938" s="130">
        <v>1949.01</v>
      </c>
      <c r="B938" s="138"/>
      <c r="C938" s="166">
        <f>raw_Data!B944</f>
        <v>15.36</v>
      </c>
      <c r="D938" s="167">
        <f>raw_Data!J944</f>
        <v>7.888891666666667E-2</v>
      </c>
      <c r="E938" s="167">
        <f>raw_Data!L944</f>
        <v>1.9049148747345424E-3</v>
      </c>
      <c r="F938" s="168">
        <f t="shared" si="411"/>
        <v>15.19</v>
      </c>
      <c r="G938" s="167">
        <f>raw_Data!K944</f>
        <v>5.1934770682466542E-3</v>
      </c>
      <c r="H938" s="167">
        <f t="shared" si="412"/>
        <v>1.1191573403555033E-2</v>
      </c>
      <c r="I938" s="165"/>
      <c r="J938" s="167">
        <f t="shared" si="413"/>
        <v>0.9990599930289995</v>
      </c>
      <c r="K938" s="167">
        <f t="shared" si="432"/>
        <v>9.6490790373415791E-4</v>
      </c>
      <c r="L938" s="93"/>
      <c r="M938" s="171">
        <f t="shared" si="408"/>
        <v>1.0009649079037342</v>
      </c>
      <c r="N938" s="172">
        <f t="shared" si="414"/>
        <v>1.0163850504718017</v>
      </c>
      <c r="O938" s="170">
        <f t="shared" si="409"/>
        <v>937</v>
      </c>
      <c r="P938" s="170">
        <f t="shared" si="410"/>
        <v>939</v>
      </c>
      <c r="Q938" s="169"/>
      <c r="R938" s="149">
        <f t="shared" si="415"/>
        <v>0.46146259832115194</v>
      </c>
      <c r="S938" s="173">
        <f t="shared" si="416"/>
        <v>0.85397121604258353</v>
      </c>
      <c r="T938" s="149">
        <v>0</v>
      </c>
      <c r="U938" s="97"/>
      <c r="V938" s="149">
        <f>1/PI()*ATAN('Exhibit4_Impact-Test'!$Y$25*S_RDY_SP)+'Exhibit4_Impact-Test'!$Y$26</f>
        <v>0.73724830991294554</v>
      </c>
      <c r="W938" s="172">
        <f t="shared" si="417"/>
        <v>0.740199003649612</v>
      </c>
      <c r="X938" s="149">
        <f>1/PI()*ATAN('Exhibit4_Impact-Test'!$Y$25*S_RS_SP)+'Exhibit4_Impact-Test'!$Y$26</f>
        <v>0.8313946349680561</v>
      </c>
      <c r="Y938" s="172">
        <f t="shared" si="418"/>
        <v>0.8335268012883621</v>
      </c>
      <c r="Z938" s="149">
        <f>1/PI()*ATAN('Exhibit4_Impact-Test'!$Y$25*S_5050_SP)+'Exhibit4_Impact-Test'!$Y$26</f>
        <v>0.5</v>
      </c>
      <c r="AA938" s="149">
        <f t="shared" si="419"/>
        <v>0.50382188090471047</v>
      </c>
      <c r="AB938" s="195">
        <f>VLOOKUP(_xlfn.NUMBERVALUE(LEFT(A938,4)),Transactioncosts!$C:$G,5,FALSE)</f>
        <v>94.600000000000023</v>
      </c>
      <c r="AC938" s="174"/>
      <c r="AD938" s="175">
        <f t="shared" si="420"/>
        <v>1.0123333819506586</v>
      </c>
      <c r="AE938" s="149">
        <f t="shared" si="421"/>
        <v>1.013785131705268</v>
      </c>
      <c r="AF938" s="149">
        <f t="shared" si="422"/>
        <v>1.0086749791877678</v>
      </c>
      <c r="AG938" s="176">
        <f t="shared" si="423"/>
        <v>1.0123193903884846</v>
      </c>
      <c r="AH938" s="149">
        <f t="shared" si="424"/>
        <v>1.0073552481740142</v>
      </c>
      <c r="AI938" s="149">
        <f t="shared" si="425"/>
        <v>1.0086388241944093</v>
      </c>
      <c r="AJ938" s="97"/>
      <c r="AK938" s="171">
        <f t="shared" si="426"/>
        <v>1.2257945420517582E-2</v>
      </c>
      <c r="AL938" s="149">
        <f t="shared" si="427"/>
        <v>1.3690981043326762E-2</v>
      </c>
      <c r="AM938" s="149">
        <f t="shared" si="428"/>
        <v>8.6375677623464851E-3</v>
      </c>
      <c r="AN938" s="149">
        <f t="shared" si="433"/>
        <v>4.5112127580928485</v>
      </c>
      <c r="AO938" s="149">
        <f t="shared" si="433"/>
        <v>13.877579127534636</v>
      </c>
      <c r="AP938" s="149">
        <f t="shared" si="433"/>
        <v>4.1809781695969015</v>
      </c>
      <c r="AQ938" s="97"/>
      <c r="AR938" s="171">
        <f t="shared" si="429"/>
        <v>1.2244124223752052E-2</v>
      </c>
      <c r="AS938" s="149">
        <f t="shared" si="430"/>
        <v>7.3283302475960098E-3</v>
      </c>
      <c r="AT938" s="149">
        <f t="shared" si="431"/>
        <v>8.601723072936468E-3</v>
      </c>
      <c r="AU938" s="175">
        <f t="shared" si="434"/>
        <v>4.40351193088574</v>
      </c>
      <c r="AV938" s="149">
        <f t="shared" si="435"/>
        <v>11.942345256357026</v>
      </c>
      <c r="AW938" s="149">
        <f t="shared" si="436"/>
        <v>4.1232763032939737</v>
      </c>
    </row>
    <row r="939" spans="1:49" ht="15" x14ac:dyDescent="0.25">
      <c r="A939" s="130">
        <v>1949.02</v>
      </c>
      <c r="B939" s="138"/>
      <c r="C939" s="166">
        <f>raw_Data!B945</f>
        <v>14.77</v>
      </c>
      <c r="D939" s="167">
        <f>raw_Data!J945</f>
        <v>8.0277749999999995E-2</v>
      </c>
      <c r="E939" s="167">
        <f>raw_Data!L945</f>
        <v>1.9055949301589603E-3</v>
      </c>
      <c r="F939" s="168">
        <f t="shared" si="411"/>
        <v>15.36</v>
      </c>
      <c r="G939" s="167">
        <f>raw_Data!K945</f>
        <v>5.2264160156249998E-3</v>
      </c>
      <c r="H939" s="167">
        <f t="shared" si="412"/>
        <v>-3.841145833333337E-2</v>
      </c>
      <c r="I939" s="165"/>
      <c r="J939" s="167">
        <f t="shared" si="413"/>
        <v>1.0000723483245726</v>
      </c>
      <c r="K939" s="167">
        <f t="shared" si="432"/>
        <v>1.9779432547315512E-3</v>
      </c>
      <c r="L939" s="93"/>
      <c r="M939" s="171">
        <f t="shared" si="408"/>
        <v>1.0019779432547316</v>
      </c>
      <c r="N939" s="172">
        <f t="shared" si="414"/>
        <v>0.96681495768229175</v>
      </c>
      <c r="O939" s="170">
        <f t="shared" si="409"/>
        <v>938</v>
      </c>
      <c r="P939" s="170">
        <f t="shared" si="410"/>
        <v>940</v>
      </c>
      <c r="Q939" s="169"/>
      <c r="R939" s="149">
        <f t="shared" si="415"/>
        <v>0.46576174797618969</v>
      </c>
      <c r="S939" s="173">
        <f t="shared" si="416"/>
        <v>-0.95275083736070432</v>
      </c>
      <c r="T939" s="149">
        <v>0</v>
      </c>
      <c r="U939" s="97"/>
      <c r="V939" s="149">
        <f>1/PI()*ATAN('Exhibit4_Impact-Test'!$Y$25*S_RDY_SP)+'Exhibit4_Impact-Test'!$Y$26</f>
        <v>0.73871998016399609</v>
      </c>
      <c r="W939" s="172">
        <f t="shared" si="417"/>
        <v>0.73176620046112384</v>
      </c>
      <c r="X939" s="149">
        <f>1/PI()*ATAN('Exhibit4_Impact-Test'!$Y$25*S_RS_SP)+'Exhibit4_Impact-Test'!$Y$26</f>
        <v>0.15383509608183654</v>
      </c>
      <c r="Y939" s="172">
        <f t="shared" si="418"/>
        <v>0.14924217524175759</v>
      </c>
      <c r="Z939" s="149">
        <f>1/PI()*ATAN('Exhibit4_Impact-Test'!$Y$25*S_5050_SP)+'Exhibit4_Impact-Test'!$Y$26</f>
        <v>0.5</v>
      </c>
      <c r="AA939" s="149">
        <f t="shared" si="419"/>
        <v>0.4910699125449649</v>
      </c>
      <c r="AB939" s="195">
        <f>VLOOKUP(_xlfn.NUMBERVALUE(LEFT(A939,4)),Transactioncosts!$C:$G,5,FALSE)</f>
        <v>94.600000000000023</v>
      </c>
      <c r="AC939" s="174"/>
      <c r="AD939" s="175">
        <f t="shared" si="420"/>
        <v>0.97600234325015189</v>
      </c>
      <c r="AE939" s="149">
        <f t="shared" si="421"/>
        <v>0.99656864199067097</v>
      </c>
      <c r="AF939" s="149">
        <f t="shared" si="422"/>
        <v>0.98439645046851165</v>
      </c>
      <c r="AG939" s="176">
        <f t="shared" si="423"/>
        <v>0.97586831667221374</v>
      </c>
      <c r="AH939" s="149">
        <f t="shared" si="424"/>
        <v>0.99014894176992574</v>
      </c>
      <c r="AI939" s="149">
        <f t="shared" si="425"/>
        <v>0.98431197184118702</v>
      </c>
      <c r="AJ939" s="97"/>
      <c r="AK939" s="171">
        <f t="shared" si="426"/>
        <v>-2.4290291700869385E-2</v>
      </c>
      <c r="AL939" s="149">
        <f t="shared" si="427"/>
        <v>-3.4372586201620934E-3</v>
      </c>
      <c r="AM939" s="149">
        <f t="shared" si="428"/>
        <v>-1.5726566253419696E-2</v>
      </c>
      <c r="AN939" s="149">
        <f t="shared" si="433"/>
        <v>4.4869224663919791</v>
      </c>
      <c r="AO939" s="149">
        <f t="shared" si="433"/>
        <v>13.874141868914474</v>
      </c>
      <c r="AP939" s="149">
        <f t="shared" si="433"/>
        <v>4.1652516033434814</v>
      </c>
      <c r="AQ939" s="97"/>
      <c r="AR939" s="171">
        <f t="shared" si="429"/>
        <v>-2.4427623114165103E-2</v>
      </c>
      <c r="AS939" s="149">
        <f t="shared" si="430"/>
        <v>-9.8999009371526763E-3</v>
      </c>
      <c r="AT939" s="149">
        <f t="shared" si="431"/>
        <v>-1.5812387623836119E-2</v>
      </c>
      <c r="AU939" s="175">
        <f t="shared" si="434"/>
        <v>4.3790843077715751</v>
      </c>
      <c r="AV939" s="149">
        <f t="shared" si="435"/>
        <v>11.932445355419873</v>
      </c>
      <c r="AW939" s="149">
        <f t="shared" si="436"/>
        <v>4.1074639156701371</v>
      </c>
    </row>
    <row r="940" spans="1:49" ht="15" x14ac:dyDescent="0.25">
      <c r="A940" s="130">
        <v>1949.03</v>
      </c>
      <c r="B940" s="138"/>
      <c r="C940" s="166">
        <f>raw_Data!B946</f>
        <v>14.91</v>
      </c>
      <c r="D940" s="167">
        <f>raw_Data!J946</f>
        <v>8.1666666666666665E-2</v>
      </c>
      <c r="E940" s="167">
        <f>raw_Data!L946</f>
        <v>1.9062749805056622E-3</v>
      </c>
      <c r="F940" s="168">
        <f t="shared" si="411"/>
        <v>14.77</v>
      </c>
      <c r="G940" s="167">
        <f>raw_Data!K946</f>
        <v>5.5292259083728279E-3</v>
      </c>
      <c r="H940" s="167">
        <f t="shared" si="412"/>
        <v>9.4786729857820884E-3</v>
      </c>
      <c r="I940" s="165"/>
      <c r="J940" s="167">
        <f t="shared" si="413"/>
        <v>1.0000723449482172</v>
      </c>
      <c r="K940" s="167">
        <f t="shared" si="432"/>
        <v>1.9786199287228357E-3</v>
      </c>
      <c r="L940" s="93"/>
      <c r="M940" s="171">
        <f t="shared" si="408"/>
        <v>1.0019786199287228</v>
      </c>
      <c r="N940" s="172">
        <f t="shared" si="414"/>
        <v>1.0150078988941549</v>
      </c>
      <c r="O940" s="170">
        <f t="shared" si="409"/>
        <v>939</v>
      </c>
      <c r="P940" s="170">
        <f t="shared" si="410"/>
        <v>941</v>
      </c>
      <c r="Q940" s="169"/>
      <c r="R940" s="149">
        <f t="shared" si="415"/>
        <v>0.48738645582876672</v>
      </c>
      <c r="S940" s="173">
        <f t="shared" si="416"/>
        <v>0.83261155269452036</v>
      </c>
      <c r="T940" s="149">
        <v>0</v>
      </c>
      <c r="U940" s="97"/>
      <c r="V940" s="149">
        <f>1/PI()*ATAN('Exhibit4_Impact-Test'!$Y$25*S_RDY_SP)+'Exhibit4_Impact-Test'!$Y$26</f>
        <v>0.74593391483090399</v>
      </c>
      <c r="W940" s="172">
        <f t="shared" si="417"/>
        <v>0.7483746278155653</v>
      </c>
      <c r="X940" s="149">
        <f>1/PI()*ATAN('Exhibit4_Impact-Test'!$Y$25*S_RS_SP)+'Exhibit4_Impact-Test'!$Y$26</f>
        <v>0.8278574205636664</v>
      </c>
      <c r="Y940" s="172">
        <f t="shared" si="418"/>
        <v>0.82969081347780149</v>
      </c>
      <c r="Z940" s="149">
        <f>1/PI()*ATAN('Exhibit4_Impact-Test'!$Y$25*S_5050_SP)+'Exhibit4_Impact-Test'!$Y$26</f>
        <v>0.5</v>
      </c>
      <c r="AA940" s="149">
        <f t="shared" si="419"/>
        <v>0.50322988746921227</v>
      </c>
      <c r="AB940" s="195">
        <f>VLOOKUP(_xlfn.NUMBERVALUE(LEFT(A940,4)),Transactioncosts!$C:$G,5,FALSE)</f>
        <v>94.600000000000023</v>
      </c>
      <c r="AC940" s="174"/>
      <c r="AD940" s="175">
        <f t="shared" si="420"/>
        <v>1.0116976009948315</v>
      </c>
      <c r="AE940" s="149">
        <f t="shared" si="421"/>
        <v>1.0127650052048498</v>
      </c>
      <c r="AF940" s="149">
        <f t="shared" si="422"/>
        <v>1.0084932594114389</v>
      </c>
      <c r="AG940" s="176">
        <f t="shared" si="423"/>
        <v>1.011678884152057</v>
      </c>
      <c r="AH940" s="149">
        <f t="shared" si="424"/>
        <v>1.0075670958071052</v>
      </c>
      <c r="AI940" s="149">
        <f t="shared" si="425"/>
        <v>1.0084627046759802</v>
      </c>
      <c r="AJ940" s="97"/>
      <c r="AK940" s="171">
        <f t="shared" si="426"/>
        <v>1.162971296548623E-2</v>
      </c>
      <c r="AL940" s="149">
        <f t="shared" si="427"/>
        <v>1.2684219287964897E-2</v>
      </c>
      <c r="AM940" s="149">
        <f t="shared" si="428"/>
        <v>8.4573946133316563E-3</v>
      </c>
      <c r="AN940" s="149">
        <f t="shared" si="433"/>
        <v>4.498552179357465</v>
      </c>
      <c r="AO940" s="149">
        <f t="shared" si="433"/>
        <v>13.88682608820244</v>
      </c>
      <c r="AP940" s="149">
        <f t="shared" si="433"/>
        <v>4.1737089979568127</v>
      </c>
      <c r="AQ940" s="97"/>
      <c r="AR940" s="171">
        <f t="shared" si="429"/>
        <v>1.1611212362249535E-2</v>
      </c>
      <c r="AS940" s="149">
        <f t="shared" si="430"/>
        <v>7.5386089558593236E-3</v>
      </c>
      <c r="AT940" s="149">
        <f t="shared" si="431"/>
        <v>8.4270967426740614E-3</v>
      </c>
      <c r="AU940" s="175">
        <f t="shared" si="434"/>
        <v>4.3906955201338249</v>
      </c>
      <c r="AV940" s="149">
        <f t="shared" si="435"/>
        <v>11.939983964375731</v>
      </c>
      <c r="AW940" s="149">
        <f t="shared" si="436"/>
        <v>4.1158910124128116</v>
      </c>
    </row>
    <row r="941" spans="1:49" ht="15" x14ac:dyDescent="0.25">
      <c r="A941" s="130">
        <v>1949.04</v>
      </c>
      <c r="B941" s="138"/>
      <c r="C941" s="166">
        <f>raw_Data!B947</f>
        <v>14.89</v>
      </c>
      <c r="D941" s="167">
        <f>raw_Data!J947</f>
        <v>8.2777749999999997E-2</v>
      </c>
      <c r="E941" s="167">
        <f>raw_Data!L947</f>
        <v>1.9069550257750922E-3</v>
      </c>
      <c r="F941" s="168">
        <f t="shared" si="411"/>
        <v>14.91</v>
      </c>
      <c r="G941" s="167">
        <f>raw_Data!K947</f>
        <v>5.5518276324614353E-3</v>
      </c>
      <c r="H941" s="167">
        <f t="shared" si="412"/>
        <v>-1.3413816230717357E-3</v>
      </c>
      <c r="I941" s="165"/>
      <c r="J941" s="167">
        <f t="shared" si="413"/>
        <v>1.0000723415721249</v>
      </c>
      <c r="K941" s="167">
        <f t="shared" si="432"/>
        <v>1.979296597899971E-3</v>
      </c>
      <c r="L941" s="93"/>
      <c r="M941" s="171">
        <f t="shared" si="408"/>
        <v>1.0019792965979</v>
      </c>
      <c r="N941" s="172">
        <f t="shared" si="414"/>
        <v>1.0042104460093897</v>
      </c>
      <c r="O941" s="170">
        <f t="shared" si="409"/>
        <v>940</v>
      </c>
      <c r="P941" s="170">
        <f t="shared" si="410"/>
        <v>942</v>
      </c>
      <c r="Q941" s="169"/>
      <c r="R941" s="149">
        <f t="shared" si="415"/>
        <v>0.48880430333814395</v>
      </c>
      <c r="S941" s="173">
        <f t="shared" si="416"/>
        <v>-0.41303062078489483</v>
      </c>
      <c r="T941" s="149">
        <v>0</v>
      </c>
      <c r="U941" s="97"/>
      <c r="V941" s="149">
        <f>1/PI()*ATAN('Exhibit4_Impact-Test'!$Y$25*S_RDY_SP)+'Exhibit4_Impact-Test'!$Y$26</f>
        <v>0.74639610320938476</v>
      </c>
      <c r="W941" s="172">
        <f t="shared" si="417"/>
        <v>0.74681690151281421</v>
      </c>
      <c r="X941" s="149">
        <f>1/PI()*ATAN('Exhibit4_Impact-Test'!$Y$25*S_RS_SP)+'Exhibit4_Impact-Test'!$Y$26</f>
        <v>0.28022893210944344</v>
      </c>
      <c r="Y941" s="172">
        <f t="shared" si="418"/>
        <v>0.28067778740111116</v>
      </c>
      <c r="Z941" s="149">
        <f>1/PI()*ATAN('Exhibit4_Impact-Test'!$Y$25*S_5050_SP)+'Exhibit4_Impact-Test'!$Y$26</f>
        <v>0.5</v>
      </c>
      <c r="AA941" s="149">
        <f t="shared" si="419"/>
        <v>0.50055606639893147</v>
      </c>
      <c r="AB941" s="195">
        <f>VLOOKUP(_xlfn.NUMBERVALUE(LEFT(A941,4)),Transactioncosts!$C:$G,5,FALSE)</f>
        <v>94.600000000000023</v>
      </c>
      <c r="AC941" s="174"/>
      <c r="AD941" s="175">
        <f t="shared" si="420"/>
        <v>1.0036446178243139</v>
      </c>
      <c r="AE941" s="149">
        <f t="shared" si="421"/>
        <v>1.0026045292148584</v>
      </c>
      <c r="AF941" s="149">
        <f t="shared" si="422"/>
        <v>1.0030948713036447</v>
      </c>
      <c r="AG941" s="176">
        <f t="shared" si="423"/>
        <v>1.0036319642224198</v>
      </c>
      <c r="AH941" s="149">
        <f t="shared" si="424"/>
        <v>1.0016401667284789</v>
      </c>
      <c r="AI941" s="149">
        <f t="shared" si="425"/>
        <v>1.0030896109155107</v>
      </c>
      <c r="AJ941" s="97"/>
      <c r="AK941" s="171">
        <f t="shared" si="426"/>
        <v>3.6379922982316846E-3</v>
      </c>
      <c r="AL941" s="149">
        <f t="shared" si="427"/>
        <v>2.6011433065001362E-3</v>
      </c>
      <c r="AM941" s="149">
        <f t="shared" si="428"/>
        <v>3.0900920477007405E-3</v>
      </c>
      <c r="AN941" s="149">
        <f t="shared" si="433"/>
        <v>4.5021901716556965</v>
      </c>
      <c r="AO941" s="149">
        <f t="shared" si="433"/>
        <v>13.88942723150894</v>
      </c>
      <c r="AP941" s="149">
        <f t="shared" si="433"/>
        <v>4.1767990900045131</v>
      </c>
      <c r="AQ941" s="97"/>
      <c r="AR941" s="171">
        <f t="shared" si="429"/>
        <v>3.6253845669330623E-3</v>
      </c>
      <c r="AS941" s="149">
        <f t="shared" si="430"/>
        <v>1.6388231239865755E-3</v>
      </c>
      <c r="AT941" s="149">
        <f t="shared" si="431"/>
        <v>3.0848478758106561E-3</v>
      </c>
      <c r="AU941" s="175">
        <f t="shared" si="434"/>
        <v>4.3943209047007583</v>
      </c>
      <c r="AV941" s="149">
        <f t="shared" si="435"/>
        <v>11.941622787499718</v>
      </c>
      <c r="AW941" s="149">
        <f t="shared" si="436"/>
        <v>4.1189758602886224</v>
      </c>
    </row>
    <row r="942" spans="1:49" ht="15" x14ac:dyDescent="0.25">
      <c r="A942" s="130">
        <v>1949.05</v>
      </c>
      <c r="B942" s="138"/>
      <c r="C942" s="166">
        <f>raw_Data!B948</f>
        <v>14.78</v>
      </c>
      <c r="D942" s="167">
        <f>raw_Data!J948</f>
        <v>8.3889166666666667E-2</v>
      </c>
      <c r="E942" s="167">
        <f>raw_Data!L948</f>
        <v>1.9076350659670283E-3</v>
      </c>
      <c r="F942" s="168">
        <f t="shared" si="411"/>
        <v>14.89</v>
      </c>
      <c r="G942" s="167">
        <f>raw_Data!K948</f>
        <v>5.6339265726438326E-3</v>
      </c>
      <c r="H942" s="167">
        <f t="shared" si="412"/>
        <v>-7.3875083948959919E-3</v>
      </c>
      <c r="I942" s="165"/>
      <c r="J942" s="167">
        <f t="shared" si="413"/>
        <v>1.0000723381962247</v>
      </c>
      <c r="K942" s="167">
        <f t="shared" si="432"/>
        <v>1.979973262191681E-3</v>
      </c>
      <c r="L942" s="93"/>
      <c r="M942" s="171">
        <f t="shared" si="408"/>
        <v>1.0019799732621917</v>
      </c>
      <c r="N942" s="172">
        <f t="shared" si="414"/>
        <v>0.99824641817774784</v>
      </c>
      <c r="O942" s="170">
        <f t="shared" si="409"/>
        <v>941</v>
      </c>
      <c r="P942" s="170">
        <f t="shared" si="410"/>
        <v>943</v>
      </c>
      <c r="Q942" s="169"/>
      <c r="R942" s="149">
        <f t="shared" si="415"/>
        <v>0.4942355211690585</v>
      </c>
      <c r="S942" s="173">
        <f t="shared" si="416"/>
        <v>-0.7948289277750038</v>
      </c>
      <c r="T942" s="149">
        <v>0</v>
      </c>
      <c r="U942" s="97"/>
      <c r="V942" s="149">
        <f>1/PI()*ATAN('Exhibit4_Impact-Test'!$Y$25*S_RDY_SP)+'Exhibit4_Impact-Test'!$Y$26</f>
        <v>0.74815449156504221</v>
      </c>
      <c r="W942" s="172">
        <f t="shared" si="417"/>
        <v>0.74745044494608215</v>
      </c>
      <c r="X942" s="149">
        <f>1/PI()*ATAN('Exhibit4_Impact-Test'!$Y$25*S_RS_SP)+'Exhibit4_Impact-Test'!$Y$26</f>
        <v>0.17873672118762141</v>
      </c>
      <c r="Y942" s="172">
        <f t="shared" si="418"/>
        <v>0.17818939144121906</v>
      </c>
      <c r="Z942" s="149">
        <f>1/PI()*ATAN('Exhibit4_Impact-Test'!$Y$25*S_5050_SP)+'Exhibit4_Impact-Test'!$Y$26</f>
        <v>0.5</v>
      </c>
      <c r="AA942" s="149">
        <f t="shared" si="419"/>
        <v>0.49906671687254456</v>
      </c>
      <c r="AB942" s="195">
        <f>VLOOKUP(_xlfn.NUMBERVALUE(LEFT(A942,4)),Transactioncosts!$C:$G,5,FALSE)</f>
        <v>94.600000000000023</v>
      </c>
      <c r="AC942" s="174"/>
      <c r="AD942" s="175">
        <f t="shared" si="420"/>
        <v>0.99918669725625953</v>
      </c>
      <c r="AE942" s="149">
        <f t="shared" si="421"/>
        <v>1.0013126498680249</v>
      </c>
      <c r="AF942" s="149">
        <f t="shared" si="422"/>
        <v>1.0001131957199698</v>
      </c>
      <c r="AG942" s="176">
        <f t="shared" si="423"/>
        <v>0.99915706254106296</v>
      </c>
      <c r="AH942" s="149">
        <f t="shared" si="424"/>
        <v>1.0010647529801049</v>
      </c>
      <c r="AI942" s="149">
        <f t="shared" si="425"/>
        <v>1.0001043668615841</v>
      </c>
      <c r="AJ942" s="97"/>
      <c r="AK942" s="171">
        <f t="shared" si="426"/>
        <v>-8.1363365384919345E-4</v>
      </c>
      <c r="AL942" s="149">
        <f t="shared" si="427"/>
        <v>1.3117890963657793E-3</v>
      </c>
      <c r="AM942" s="149">
        <f t="shared" si="428"/>
        <v>1.1318931381773473E-4</v>
      </c>
      <c r="AN942" s="149">
        <f t="shared" si="433"/>
        <v>4.5013765380018471</v>
      </c>
      <c r="AO942" s="149">
        <f t="shared" si="433"/>
        <v>13.890739020605306</v>
      </c>
      <c r="AP942" s="149">
        <f t="shared" si="433"/>
        <v>4.1769122793183309</v>
      </c>
      <c r="AQ942" s="97"/>
      <c r="AR942" s="171">
        <f t="shared" si="429"/>
        <v>-8.4329293049111346E-4</v>
      </c>
      <c r="AS942" s="149">
        <f t="shared" si="430"/>
        <v>1.0641865326992861E-3</v>
      </c>
      <c r="AT942" s="149">
        <f t="shared" si="431"/>
        <v>1.0436141574211279E-4</v>
      </c>
      <c r="AU942" s="175">
        <f t="shared" si="434"/>
        <v>4.3934776117702672</v>
      </c>
      <c r="AV942" s="149">
        <f t="shared" si="435"/>
        <v>11.942686974032418</v>
      </c>
      <c r="AW942" s="149">
        <f t="shared" si="436"/>
        <v>4.1190802217043645</v>
      </c>
    </row>
    <row r="943" spans="1:49" ht="15" x14ac:dyDescent="0.25">
      <c r="A943" s="130">
        <v>1949.06</v>
      </c>
      <c r="B943" s="138"/>
      <c r="C943" s="166">
        <f>raw_Data!B949</f>
        <v>13.97</v>
      </c>
      <c r="D943" s="167">
        <f>raw_Data!J949</f>
        <v>8.5000000000000006E-2</v>
      </c>
      <c r="E943" s="167">
        <f>raw_Data!L949</f>
        <v>1.9083151010816923E-3</v>
      </c>
      <c r="F943" s="168">
        <f t="shared" si="411"/>
        <v>14.78</v>
      </c>
      <c r="G943" s="167">
        <f>raw_Data!K949</f>
        <v>5.7510148849797028E-3</v>
      </c>
      <c r="H943" s="167">
        <f t="shared" si="412"/>
        <v>-5.4803788903924122E-2</v>
      </c>
      <c r="I943" s="165"/>
      <c r="J943" s="167">
        <f t="shared" si="413"/>
        <v>1.000072334820564</v>
      </c>
      <c r="K943" s="167">
        <f t="shared" si="432"/>
        <v>1.9806499216457052E-3</v>
      </c>
      <c r="L943" s="93"/>
      <c r="M943" s="171">
        <f t="shared" si="408"/>
        <v>1.0019806499216457</v>
      </c>
      <c r="N943" s="172">
        <f t="shared" si="414"/>
        <v>0.95094722598105563</v>
      </c>
      <c r="O943" s="170">
        <f t="shared" si="409"/>
        <v>942</v>
      </c>
      <c r="P943" s="170">
        <f t="shared" si="410"/>
        <v>944</v>
      </c>
      <c r="Q943" s="169"/>
      <c r="R943" s="149">
        <f t="shared" si="415"/>
        <v>0.50183515941181922</v>
      </c>
      <c r="S943" s="173">
        <f t="shared" si="416"/>
        <v>-0.96636241990714578</v>
      </c>
      <c r="T943" s="149">
        <v>0</v>
      </c>
      <c r="U943" s="97"/>
      <c r="V943" s="149">
        <f>1/PI()*ATAN('Exhibit4_Impact-Test'!$Y$25*S_RDY_SP)+'Exhibit4_Impact-Test'!$Y$26</f>
        <v>0.75058307868779706</v>
      </c>
      <c r="W943" s="172">
        <f t="shared" si="417"/>
        <v>0.74066908983896129</v>
      </c>
      <c r="X943" s="149">
        <f>1/PI()*ATAN('Exhibit4_Impact-Test'!$Y$25*S_RS_SP)+'Exhibit4_Impact-Test'!$Y$26</f>
        <v>0.1519846464179665</v>
      </c>
      <c r="Y943" s="172">
        <f t="shared" si="418"/>
        <v>0.14536897779924771</v>
      </c>
      <c r="Z943" s="149">
        <f>1/PI()*ATAN('Exhibit4_Impact-Test'!$Y$25*S_5050_SP)+'Exhibit4_Impact-Test'!$Y$26</f>
        <v>0.5</v>
      </c>
      <c r="AA943" s="149">
        <f t="shared" si="419"/>
        <v>0.48693412476459202</v>
      </c>
      <c r="AB943" s="195">
        <f>VLOOKUP(_xlfn.NUMBERVALUE(LEFT(A943,4)),Transactioncosts!$C:$G,5,FALSE)</f>
        <v>94.600000000000023</v>
      </c>
      <c r="AC943" s="174"/>
      <c r="AD943" s="175">
        <f t="shared" si="420"/>
        <v>0.96367582546433805</v>
      </c>
      <c r="AE943" s="149">
        <f t="shared" si="421"/>
        <v>0.99422435302853696</v>
      </c>
      <c r="AF943" s="149">
        <f t="shared" si="422"/>
        <v>0.97646393795135067</v>
      </c>
      <c r="AG943" s="176">
        <f t="shared" si="423"/>
        <v>0.96351453904105544</v>
      </c>
      <c r="AH943" s="149">
        <f t="shared" si="424"/>
        <v>0.98757605593972608</v>
      </c>
      <c r="AI943" s="149">
        <f t="shared" si="425"/>
        <v>0.97634033477162374</v>
      </c>
      <c r="AJ943" s="97"/>
      <c r="AK943" s="171">
        <f t="shared" si="426"/>
        <v>-3.7000321565258135E-2</v>
      </c>
      <c r="AL943" s="149">
        <f t="shared" si="427"/>
        <v>-5.7923905214472514E-3</v>
      </c>
      <c r="AM943" s="149">
        <f t="shared" si="428"/>
        <v>-2.3817459248659623E-2</v>
      </c>
      <c r="AN943" s="149">
        <f t="shared" si="433"/>
        <v>4.4643762164365892</v>
      </c>
      <c r="AO943" s="149">
        <f t="shared" si="433"/>
        <v>13.884946630083858</v>
      </c>
      <c r="AP943" s="149">
        <f t="shared" si="433"/>
        <v>4.1530948200696711</v>
      </c>
      <c r="AQ943" s="97"/>
      <c r="AR943" s="171">
        <f t="shared" si="429"/>
        <v>-3.7167701422100206E-2</v>
      </c>
      <c r="AS943" s="149">
        <f t="shared" si="430"/>
        <v>-1.2501766499505507E-2</v>
      </c>
      <c r="AT943" s="149">
        <f t="shared" si="431"/>
        <v>-2.3944049692585311E-2</v>
      </c>
      <c r="AU943" s="175">
        <f t="shared" si="434"/>
        <v>4.3563099103481671</v>
      </c>
      <c r="AV943" s="149">
        <f t="shared" si="435"/>
        <v>11.930185207532912</v>
      </c>
      <c r="AW943" s="149">
        <f t="shared" si="436"/>
        <v>4.0951361720117792</v>
      </c>
    </row>
    <row r="944" spans="1:49" ht="15" x14ac:dyDescent="0.25">
      <c r="A944" s="130">
        <v>1949.07</v>
      </c>
      <c r="B944" s="138"/>
      <c r="C944" s="166">
        <f>raw_Data!B950</f>
        <v>14.76</v>
      </c>
      <c r="D944" s="167">
        <f>raw_Data!J950</f>
        <v>8.5555833333333331E-2</v>
      </c>
      <c r="E944" s="167">
        <f>raw_Data!L950</f>
        <v>1.9089951311190845E-3</v>
      </c>
      <c r="F944" s="168">
        <f t="shared" si="411"/>
        <v>13.97</v>
      </c>
      <c r="G944" s="167">
        <f>raw_Data!K950</f>
        <v>6.1242543545693149E-3</v>
      </c>
      <c r="H944" s="167">
        <f t="shared" si="412"/>
        <v>5.654974946313529E-2</v>
      </c>
      <c r="I944" s="165"/>
      <c r="J944" s="167">
        <f t="shared" si="413"/>
        <v>1.0000723314451192</v>
      </c>
      <c r="K944" s="167">
        <f t="shared" si="432"/>
        <v>1.9813265762382848E-3</v>
      </c>
      <c r="L944" s="93"/>
      <c r="M944" s="171">
        <f t="shared" si="408"/>
        <v>1.0019813265762383</v>
      </c>
      <c r="N944" s="172">
        <f t="shared" si="414"/>
        <v>1.0626740038177045</v>
      </c>
      <c r="O944" s="170">
        <f t="shared" si="409"/>
        <v>943</v>
      </c>
      <c r="P944" s="170">
        <f t="shared" si="410"/>
        <v>945</v>
      </c>
      <c r="Q944" s="169"/>
      <c r="R944" s="149">
        <f t="shared" si="415"/>
        <v>0.52485562394006569</v>
      </c>
      <c r="S944" s="173">
        <f t="shared" si="416"/>
        <v>0.96735582822819288</v>
      </c>
      <c r="T944" s="149">
        <v>0</v>
      </c>
      <c r="U944" s="97"/>
      <c r="V944" s="149">
        <f>1/PI()*ATAN('Exhibit4_Impact-Test'!$Y$25*S_RDY_SP)+'Exhibit4_Impact-Test'!$Y$26</f>
        <v>0.757718394625708</v>
      </c>
      <c r="W944" s="172">
        <f t="shared" si="417"/>
        <v>0.76835042024705946</v>
      </c>
      <c r="X944" s="149">
        <f>1/PI()*ATAN('Exhibit4_Impact-Test'!$Y$25*S_RS_SP)+'Exhibit4_Impact-Test'!$Y$26</f>
        <v>0.84814879691244272</v>
      </c>
      <c r="Y944" s="172">
        <f t="shared" si="418"/>
        <v>0.8555688918370038</v>
      </c>
      <c r="Z944" s="149">
        <f>1/PI()*ATAN('Exhibit4_Impact-Test'!$Y$25*S_5050_SP)+'Exhibit4_Impact-Test'!$Y$26</f>
        <v>0.5</v>
      </c>
      <c r="AA944" s="149">
        <f t="shared" si="419"/>
        <v>0.51469801674594429</v>
      </c>
      <c r="AB944" s="195">
        <f>VLOOKUP(_xlfn.NUMBERVALUE(LEFT(A944,4)),Transactioncosts!$C:$G,5,FALSE)</f>
        <v>94.600000000000023</v>
      </c>
      <c r="AC944" s="174"/>
      <c r="AD944" s="175">
        <f t="shared" si="420"/>
        <v>1.0479692845411783</v>
      </c>
      <c r="AE944" s="149">
        <f t="shared" si="421"/>
        <v>1.0534577477599831</v>
      </c>
      <c r="AF944" s="149">
        <f t="shared" si="422"/>
        <v>1.0323276651969713</v>
      </c>
      <c r="AG944" s="176">
        <f t="shared" si="423"/>
        <v>1.0478163678779666</v>
      </c>
      <c r="AH944" s="149">
        <f t="shared" si="424"/>
        <v>1.0533645731973098</v>
      </c>
      <c r="AI944" s="149">
        <f t="shared" si="425"/>
        <v>1.0321886219585545</v>
      </c>
      <c r="AJ944" s="97"/>
      <c r="AK944" s="171">
        <f t="shared" si="426"/>
        <v>4.6854276825429912E-2</v>
      </c>
      <c r="AL944" s="149">
        <f t="shared" si="427"/>
        <v>5.2077846917697464E-2</v>
      </c>
      <c r="AM944" s="149">
        <f t="shared" si="428"/>
        <v>3.1816121701138615E-2</v>
      </c>
      <c r="AN944" s="149">
        <f t="shared" si="433"/>
        <v>4.5112304932620191</v>
      </c>
      <c r="AO944" s="149">
        <f t="shared" si="433"/>
        <v>13.937024477001556</v>
      </c>
      <c r="AP944" s="149">
        <f t="shared" si="433"/>
        <v>4.1849109417708101</v>
      </c>
      <c r="AQ944" s="97"/>
      <c r="AR944" s="171">
        <f t="shared" si="429"/>
        <v>4.6708349055281699E-2</v>
      </c>
      <c r="AS944" s="149">
        <f t="shared" si="430"/>
        <v>5.1989396589630178E-2</v>
      </c>
      <c r="AT944" s="149">
        <f t="shared" si="431"/>
        <v>3.1681423574035403E-2</v>
      </c>
      <c r="AU944" s="175">
        <f t="shared" si="434"/>
        <v>4.4030182594034484</v>
      </c>
      <c r="AV944" s="149">
        <f t="shared" si="435"/>
        <v>11.982174604122541</v>
      </c>
      <c r="AW944" s="149">
        <f t="shared" si="436"/>
        <v>4.1268175955858144</v>
      </c>
    </row>
    <row r="945" spans="1:49" ht="15" x14ac:dyDescent="0.25">
      <c r="A945" s="130">
        <v>1949.08</v>
      </c>
      <c r="B945" s="138"/>
      <c r="C945" s="166">
        <f>raw_Data!B951</f>
        <v>15.29</v>
      </c>
      <c r="D945" s="167">
        <f>raw_Data!J951</f>
        <v>8.6110833333333345E-2</v>
      </c>
      <c r="E945" s="167">
        <f>raw_Data!L951</f>
        <v>1.9096751560794267E-3</v>
      </c>
      <c r="F945" s="168">
        <f t="shared" si="411"/>
        <v>14.76</v>
      </c>
      <c r="G945" s="167">
        <f>raw_Data!K951</f>
        <v>5.8340672990063241E-3</v>
      </c>
      <c r="H945" s="167">
        <f t="shared" si="412"/>
        <v>3.5907859078590842E-2</v>
      </c>
      <c r="I945" s="165"/>
      <c r="J945" s="167">
        <f t="shared" si="413"/>
        <v>1.0000723280699138</v>
      </c>
      <c r="K945" s="167">
        <f t="shared" si="432"/>
        <v>1.9820032259931786E-3</v>
      </c>
      <c r="L945" s="93"/>
      <c r="M945" s="171">
        <f t="shared" si="408"/>
        <v>1.0019820032259932</v>
      </c>
      <c r="N945" s="172">
        <f t="shared" si="414"/>
        <v>1.0417419263775971</v>
      </c>
      <c r="O945" s="170">
        <f t="shared" si="409"/>
        <v>944</v>
      </c>
      <c r="P945" s="170">
        <f t="shared" si="410"/>
        <v>946</v>
      </c>
      <c r="Q945" s="169"/>
      <c r="R945" s="149">
        <f t="shared" si="415"/>
        <v>0.50691469987588211</v>
      </c>
      <c r="S945" s="173">
        <f t="shared" si="416"/>
        <v>0.94951999125752429</v>
      </c>
      <c r="T945" s="149">
        <v>0</v>
      </c>
      <c r="U945" s="97"/>
      <c r="V945" s="149">
        <f>1/PI()*ATAN('Exhibit4_Impact-Test'!$Y$25*S_RDY_SP)+'Exhibit4_Impact-Test'!$Y$26</f>
        <v>0.75218586811051613</v>
      </c>
      <c r="W945" s="172">
        <f t="shared" si="417"/>
        <v>0.75936817326229744</v>
      </c>
      <c r="X945" s="149">
        <f>1/PI()*ATAN('Exhibit4_Impact-Test'!$Y$25*S_RS_SP)+'Exhibit4_Impact-Test'!$Y$26</f>
        <v>0.84571957231550376</v>
      </c>
      <c r="Y945" s="172">
        <f t="shared" si="418"/>
        <v>0.85072899249318146</v>
      </c>
      <c r="Z945" s="149">
        <f>1/PI()*ATAN('Exhibit4_Impact-Test'!$Y$25*S_5050_SP)+'Exhibit4_Impact-Test'!$Y$26</f>
        <v>0.5</v>
      </c>
      <c r="AA945" s="149">
        <f t="shared" si="419"/>
        <v>0.50972732240780572</v>
      </c>
      <c r="AB945" s="195">
        <f>VLOOKUP(_xlfn.NUMBERVALUE(LEFT(A945,4)),Transactioncosts!$C:$G,5,FALSE)</f>
        <v>94.600000000000023</v>
      </c>
      <c r="AC945" s="174"/>
      <c r="AD945" s="175">
        <f t="shared" si="420"/>
        <v>1.0318888555377899</v>
      </c>
      <c r="AE945" s="149">
        <f t="shared" si="421"/>
        <v>1.0356077484290649</v>
      </c>
      <c r="AF945" s="149">
        <f t="shared" si="422"/>
        <v>1.0218619648017953</v>
      </c>
      <c r="AG945" s="176">
        <f t="shared" si="423"/>
        <v>1.0317880974440155</v>
      </c>
      <c r="AH945" s="149">
        <f t="shared" si="424"/>
        <v>1.035453034732025</v>
      </c>
      <c r="AI945" s="149">
        <f t="shared" si="425"/>
        <v>1.0217699443318173</v>
      </c>
      <c r="AJ945" s="97"/>
      <c r="AK945" s="171">
        <f t="shared" si="426"/>
        <v>3.1390963137215143E-2</v>
      </c>
      <c r="AL945" s="149">
        <f t="shared" si="427"/>
        <v>3.4988450934718189E-2</v>
      </c>
      <c r="AM945" s="149">
        <f t="shared" si="428"/>
        <v>2.1626418864856112E-2</v>
      </c>
      <c r="AN945" s="149">
        <f t="shared" si="433"/>
        <v>4.5426214563992344</v>
      </c>
      <c r="AO945" s="149">
        <f t="shared" si="433"/>
        <v>13.972012927936273</v>
      </c>
      <c r="AP945" s="149">
        <f t="shared" si="433"/>
        <v>4.2065373606356662</v>
      </c>
      <c r="AQ945" s="97"/>
      <c r="AR945" s="171">
        <f t="shared" si="429"/>
        <v>3.1293314041789734E-2</v>
      </c>
      <c r="AS945" s="149">
        <f t="shared" si="430"/>
        <v>3.48390456651234E-2</v>
      </c>
      <c r="AT945" s="149">
        <f t="shared" si="431"/>
        <v>2.1536363048415937E-2</v>
      </c>
      <c r="AU945" s="175">
        <f t="shared" si="434"/>
        <v>4.4343115734452381</v>
      </c>
      <c r="AV945" s="149">
        <f t="shared" si="435"/>
        <v>12.017013649787664</v>
      </c>
      <c r="AW945" s="149">
        <f t="shared" si="436"/>
        <v>4.14835395863423</v>
      </c>
    </row>
    <row r="946" spans="1:49" ht="15" x14ac:dyDescent="0.25">
      <c r="A946" s="130">
        <v>1949.09</v>
      </c>
      <c r="B946" s="138"/>
      <c r="C946" s="166">
        <f>raw_Data!B952</f>
        <v>15.49</v>
      </c>
      <c r="D946" s="167">
        <f>raw_Data!J952</f>
        <v>8.666666666666667E-2</v>
      </c>
      <c r="E946" s="167">
        <f>raw_Data!L952</f>
        <v>1.9103551759627191E-3</v>
      </c>
      <c r="F946" s="168">
        <f t="shared" si="411"/>
        <v>15.29</v>
      </c>
      <c r="G946" s="167">
        <f>raw_Data!K952</f>
        <v>5.6681927185524309E-3</v>
      </c>
      <c r="H946" s="167">
        <f t="shared" si="412"/>
        <v>1.3080444735121155E-2</v>
      </c>
      <c r="I946" s="165"/>
      <c r="J946" s="167">
        <f t="shared" si="413"/>
        <v>1.0000723246949241</v>
      </c>
      <c r="K946" s="167">
        <f t="shared" si="432"/>
        <v>1.9826798708868498E-3</v>
      </c>
      <c r="L946" s="93"/>
      <c r="M946" s="171">
        <f t="shared" si="408"/>
        <v>1.0019826798708868</v>
      </c>
      <c r="N946" s="172">
        <f t="shared" si="414"/>
        <v>1.0187486374536734</v>
      </c>
      <c r="O946" s="170">
        <f t="shared" si="409"/>
        <v>945</v>
      </c>
      <c r="P946" s="170">
        <f t="shared" si="410"/>
        <v>947</v>
      </c>
      <c r="Q946" s="169"/>
      <c r="R946" s="149">
        <f t="shared" si="415"/>
        <v>0.49598615661474538</v>
      </c>
      <c r="S946" s="173">
        <f t="shared" si="416"/>
        <v>0.87260441077589823</v>
      </c>
      <c r="T946" s="149">
        <v>0</v>
      </c>
      <c r="U946" s="97"/>
      <c r="V946" s="149">
        <f>1/PI()*ATAN('Exhibit4_Impact-Test'!$Y$25*S_RDY_SP)+'Exhibit4_Impact-Test'!$Y$26</f>
        <v>0.74871721197535845</v>
      </c>
      <c r="W946" s="172">
        <f t="shared" si="417"/>
        <v>0.75182636153630955</v>
      </c>
      <c r="X946" s="149">
        <f>1/PI()*ATAN('Exhibit4_Impact-Test'!$Y$25*S_RS_SP)+'Exhibit4_Impact-Test'!$Y$26</f>
        <v>0.83437447906401718</v>
      </c>
      <c r="Y946" s="172">
        <f t="shared" si="418"/>
        <v>0.83665500487942313</v>
      </c>
      <c r="Z946" s="149">
        <f>1/PI()*ATAN('Exhibit4_Impact-Test'!$Y$25*S_5050_SP)+'Exhibit4_Impact-Test'!$Y$26</f>
        <v>0.5</v>
      </c>
      <c r="AA946" s="149">
        <f t="shared" si="419"/>
        <v>0.50414848758938047</v>
      </c>
      <c r="AB946" s="195">
        <f>VLOOKUP(_xlfn.NUMBERVALUE(LEFT(A946,4)),Transactioncosts!$C:$G,5,FALSE)</f>
        <v>94.600000000000023</v>
      </c>
      <c r="AC946" s="174"/>
      <c r="AD946" s="175">
        <f t="shared" si="420"/>
        <v>1.0145356408883679</v>
      </c>
      <c r="AE946" s="149">
        <f t="shared" si="421"/>
        <v>1.0159717669950337</v>
      </c>
      <c r="AF946" s="149">
        <f t="shared" si="422"/>
        <v>1.01036565866228</v>
      </c>
      <c r="AG946" s="176">
        <f t="shared" si="423"/>
        <v>1.0145268136281682</v>
      </c>
      <c r="AH946" s="149">
        <f t="shared" si="424"/>
        <v>1.0159104462958608</v>
      </c>
      <c r="AI946" s="149">
        <f t="shared" si="425"/>
        <v>1.0103264139696844</v>
      </c>
      <c r="AJ946" s="97"/>
      <c r="AK946" s="171">
        <f t="shared" si="426"/>
        <v>1.4431011148516951E-2</v>
      </c>
      <c r="AL946" s="149">
        <f t="shared" si="427"/>
        <v>1.5845560379470769E-2</v>
      </c>
      <c r="AM946" s="149">
        <f t="shared" si="428"/>
        <v>1.03123036126087E-2</v>
      </c>
      <c r="AN946" s="149">
        <f t="shared" si="433"/>
        <v>4.5570524675477513</v>
      </c>
      <c r="AO946" s="149">
        <f t="shared" si="433"/>
        <v>13.987858488315744</v>
      </c>
      <c r="AP946" s="149">
        <f t="shared" si="433"/>
        <v>4.2168496642482749</v>
      </c>
      <c r="AQ946" s="97"/>
      <c r="AR946" s="171">
        <f t="shared" si="429"/>
        <v>1.4422310322004597E-2</v>
      </c>
      <c r="AS946" s="149">
        <f t="shared" si="430"/>
        <v>1.5785201861845715E-2</v>
      </c>
      <c r="AT946" s="149">
        <f t="shared" si="431"/>
        <v>1.0273460789269011E-2</v>
      </c>
      <c r="AU946" s="175">
        <f t="shared" si="434"/>
        <v>4.4487338837672423</v>
      </c>
      <c r="AV946" s="149">
        <f t="shared" si="435"/>
        <v>12.03279885164951</v>
      </c>
      <c r="AW946" s="149">
        <f t="shared" si="436"/>
        <v>4.1586274194234987</v>
      </c>
    </row>
    <row r="947" spans="1:49" ht="15" x14ac:dyDescent="0.25">
      <c r="A947" s="130">
        <v>1949.1</v>
      </c>
      <c r="B947" s="138"/>
      <c r="C947" s="166">
        <f>raw_Data!B953</f>
        <v>15.89</v>
      </c>
      <c r="D947" s="167">
        <f>raw_Data!J953</f>
        <v>8.9444166666666658E-2</v>
      </c>
      <c r="E947" s="167">
        <f>raw_Data!L953</f>
        <v>1.9110351907691836E-3</v>
      </c>
      <c r="F947" s="168">
        <f t="shared" si="411"/>
        <v>15.49</v>
      </c>
      <c r="G947" s="167">
        <f>raw_Data!K953</f>
        <v>5.774316763503335E-3</v>
      </c>
      <c r="H947" s="167">
        <f t="shared" si="412"/>
        <v>2.58231116849581E-2</v>
      </c>
      <c r="I947" s="165"/>
      <c r="J947" s="167">
        <f t="shared" si="413"/>
        <v>1.0000723213201739</v>
      </c>
      <c r="K947" s="167">
        <f t="shared" si="432"/>
        <v>1.9833565109430573E-3</v>
      </c>
      <c r="L947" s="93"/>
      <c r="M947" s="171">
        <f t="shared" si="408"/>
        <v>1.0019833565109431</v>
      </c>
      <c r="N947" s="172">
        <f t="shared" si="414"/>
        <v>1.0315974284484615</v>
      </c>
      <c r="O947" s="170">
        <f t="shared" si="409"/>
        <v>946</v>
      </c>
      <c r="P947" s="170">
        <f t="shared" si="410"/>
        <v>948</v>
      </c>
      <c r="Q947" s="169"/>
      <c r="R947" s="149">
        <f t="shared" si="415"/>
        <v>0.5028141237489302</v>
      </c>
      <c r="S947" s="173">
        <f t="shared" si="416"/>
        <v>0.93111733251587825</v>
      </c>
      <c r="T947" s="149">
        <v>0</v>
      </c>
      <c r="U947" s="97"/>
      <c r="V947" s="149">
        <f>1/PI()*ATAN('Exhibit4_Impact-Test'!$Y$25*S_RDY_SP)+'Exhibit4_Impact-Test'!$Y$26</f>
        <v>0.75089324735030649</v>
      </c>
      <c r="W947" s="172">
        <f t="shared" si="417"/>
        <v>0.75630164256789223</v>
      </c>
      <c r="X947" s="149">
        <f>1/PI()*ATAN('Exhibit4_Impact-Test'!$Y$25*S_RS_SP)+'Exhibit4_Impact-Test'!$Y$26</f>
        <v>0.84313710838606326</v>
      </c>
      <c r="Y947" s="172">
        <f t="shared" si="418"/>
        <v>0.84695098263094037</v>
      </c>
      <c r="Z947" s="149">
        <f>1/PI()*ATAN('Exhibit4_Impact-Test'!$Y$25*S_5050_SP)+'Exhibit4_Impact-Test'!$Y$26</f>
        <v>0.5</v>
      </c>
      <c r="AA947" s="149">
        <f t="shared" si="419"/>
        <v>0.50728126272547103</v>
      </c>
      <c r="AB947" s="195">
        <f>VLOOKUP(_xlfn.NUMBERVALUE(LEFT(A947,4)),Transactioncosts!$C:$G,5,FALSE)</f>
        <v>94.600000000000023</v>
      </c>
      <c r="AC947" s="174"/>
      <c r="AD947" s="175">
        <f t="shared" si="420"/>
        <v>1.0242203631553717</v>
      </c>
      <c r="AE947" s="149">
        <f t="shared" si="421"/>
        <v>1.0269520794918792</v>
      </c>
      <c r="AF947" s="149">
        <f t="shared" si="422"/>
        <v>1.0167903924797024</v>
      </c>
      <c r="AG947" s="176">
        <f t="shared" si="423"/>
        <v>1.0241744845485272</v>
      </c>
      <c r="AH947" s="149">
        <f t="shared" si="424"/>
        <v>1.0268421502110412</v>
      </c>
      <c r="AI947" s="149">
        <f t="shared" si="425"/>
        <v>1.0167215117343193</v>
      </c>
      <c r="AJ947" s="97"/>
      <c r="AK947" s="171">
        <f t="shared" si="426"/>
        <v>2.3931701859380764E-2</v>
      </c>
      <c r="AL947" s="149">
        <f t="shared" si="427"/>
        <v>2.6595269187748228E-2</v>
      </c>
      <c r="AM947" s="149">
        <f t="shared" si="428"/>
        <v>1.6650992067686721E-2</v>
      </c>
      <c r="AN947" s="149">
        <f t="shared" si="433"/>
        <v>4.5809841694071318</v>
      </c>
      <c r="AO947" s="149">
        <f t="shared" si="433"/>
        <v>14.014453757503492</v>
      </c>
      <c r="AP947" s="149">
        <f t="shared" si="433"/>
        <v>4.2335006563159618</v>
      </c>
      <c r="AQ947" s="97"/>
      <c r="AR947" s="171">
        <f t="shared" si="429"/>
        <v>2.3886907168646641E-2</v>
      </c>
      <c r="AS947" s="149">
        <f t="shared" si="430"/>
        <v>2.6488219241504241E-2</v>
      </c>
      <c r="AT947" s="149">
        <f t="shared" si="431"/>
        <v>1.6583246464362118E-2</v>
      </c>
      <c r="AU947" s="175">
        <f t="shared" si="434"/>
        <v>4.4726207909358893</v>
      </c>
      <c r="AV947" s="149">
        <f t="shared" si="435"/>
        <v>12.059287070891013</v>
      </c>
      <c r="AW947" s="149">
        <f t="shared" si="436"/>
        <v>4.1752106658878612</v>
      </c>
    </row>
    <row r="948" spans="1:49" ht="15" x14ac:dyDescent="0.25">
      <c r="A948" s="130">
        <v>1949.11</v>
      </c>
      <c r="B948" s="138"/>
      <c r="C948" s="166">
        <f>raw_Data!B954</f>
        <v>16.11</v>
      </c>
      <c r="D948" s="167">
        <f>raw_Data!J954</f>
        <v>9.2222499999999999E-2</v>
      </c>
      <c r="E948" s="167">
        <f>raw_Data!L954</f>
        <v>1.9117152004985982E-3</v>
      </c>
      <c r="F948" s="168">
        <f t="shared" si="411"/>
        <v>15.89</v>
      </c>
      <c r="G948" s="167">
        <f>raw_Data!K954</f>
        <v>5.8038074260541219E-3</v>
      </c>
      <c r="H948" s="167">
        <f t="shared" si="412"/>
        <v>1.3845185651353065E-2</v>
      </c>
      <c r="I948" s="165"/>
      <c r="J948" s="167">
        <f t="shared" si="413"/>
        <v>1.0000723179456157</v>
      </c>
      <c r="K948" s="167">
        <f t="shared" si="432"/>
        <v>1.9840331461142835E-3</v>
      </c>
      <c r="L948" s="93"/>
      <c r="M948" s="171">
        <f t="shared" si="408"/>
        <v>1.0019840331461143</v>
      </c>
      <c r="N948" s="172">
        <f t="shared" si="414"/>
        <v>1.0196489930774071</v>
      </c>
      <c r="O948" s="170">
        <f t="shared" si="409"/>
        <v>947</v>
      </c>
      <c r="P948" s="170">
        <f t="shared" si="410"/>
        <v>949</v>
      </c>
      <c r="Q948" s="169"/>
      <c r="R948" s="149">
        <f t="shared" si="415"/>
        <v>0.50458219676396221</v>
      </c>
      <c r="S948" s="173">
        <f t="shared" si="416"/>
        <v>0.87871233781769076</v>
      </c>
      <c r="T948" s="149">
        <v>0</v>
      </c>
      <c r="U948" s="97"/>
      <c r="V948" s="149">
        <f>1/PI()*ATAN('Exhibit4_Impact-Test'!$Y$25*S_RDY_SP)+'Exhibit4_Impact-Test'!$Y$26</f>
        <v>0.75145189554416247</v>
      </c>
      <c r="W948" s="172">
        <f t="shared" si="417"/>
        <v>0.75470162872396951</v>
      </c>
      <c r="X948" s="149">
        <f>1/PI()*ATAN('Exhibit4_Impact-Test'!$Y$25*S_RS_SP)+'Exhibit4_Impact-Test'!$Y$26</f>
        <v>0.83533055125271494</v>
      </c>
      <c r="Y948" s="172">
        <f t="shared" si="418"/>
        <v>0.83772042025094817</v>
      </c>
      <c r="Z948" s="149">
        <f>1/PI()*ATAN('Exhibit4_Impact-Test'!$Y$25*S_5050_SP)+'Exhibit4_Impact-Test'!$Y$26</f>
        <v>0.5</v>
      </c>
      <c r="AA948" s="149">
        <f t="shared" si="419"/>
        <v>0.50436898282283493</v>
      </c>
      <c r="AB948" s="195">
        <f>VLOOKUP(_xlfn.NUMBERVALUE(LEFT(A948,4)),Transactioncosts!$C:$G,5,FALSE)</f>
        <v>94.600000000000023</v>
      </c>
      <c r="AC948" s="174"/>
      <c r="AD948" s="175">
        <f t="shared" si="420"/>
        <v>1.015258400771196</v>
      </c>
      <c r="AE948" s="149">
        <f t="shared" si="421"/>
        <v>1.0167401138633783</v>
      </c>
      <c r="AF948" s="149">
        <f t="shared" si="422"/>
        <v>1.0108165131117608</v>
      </c>
      <c r="AG948" s="176">
        <f t="shared" si="423"/>
        <v>1.0152448017826181</v>
      </c>
      <c r="AH948" s="149">
        <f t="shared" si="424"/>
        <v>1.0166861175129986</v>
      </c>
      <c r="AI948" s="149">
        <f t="shared" si="425"/>
        <v>1.0107751825342568</v>
      </c>
      <c r="AJ948" s="97"/>
      <c r="AK948" s="171">
        <f t="shared" si="426"/>
        <v>1.5143162133829095E-2</v>
      </c>
      <c r="AL948" s="149">
        <f t="shared" si="427"/>
        <v>1.6601542486106773E-2</v>
      </c>
      <c r="AM948" s="149">
        <f t="shared" si="428"/>
        <v>1.0758433074123703E-2</v>
      </c>
      <c r="AN948" s="149">
        <f t="shared" si="433"/>
        <v>4.596127331540961</v>
      </c>
      <c r="AO948" s="149">
        <f t="shared" si="433"/>
        <v>14.0310552999896</v>
      </c>
      <c r="AP948" s="149">
        <f t="shared" si="433"/>
        <v>4.2442590893900851</v>
      </c>
      <c r="AQ948" s="97"/>
      <c r="AR948" s="171">
        <f t="shared" si="429"/>
        <v>1.5129767435843896E-2</v>
      </c>
      <c r="AS948" s="149">
        <f t="shared" si="430"/>
        <v>1.6548433748195236E-2</v>
      </c>
      <c r="AT948" s="149">
        <f t="shared" si="431"/>
        <v>1.0717543929595884E-2</v>
      </c>
      <c r="AU948" s="175">
        <f t="shared" si="434"/>
        <v>4.487750558371733</v>
      </c>
      <c r="AV948" s="149">
        <f t="shared" si="435"/>
        <v>12.075835504639208</v>
      </c>
      <c r="AW948" s="149">
        <f t="shared" si="436"/>
        <v>4.1859282098174573</v>
      </c>
    </row>
    <row r="949" spans="1:49" ht="15" x14ac:dyDescent="0.25">
      <c r="A949" s="130">
        <v>1949.12</v>
      </c>
      <c r="B949" s="138"/>
      <c r="C949" s="166">
        <f>raw_Data!B955</f>
        <v>16.54</v>
      </c>
      <c r="D949" s="167">
        <f>raw_Data!J955</f>
        <v>9.4999999999999987E-2</v>
      </c>
      <c r="E949" s="167">
        <f>raw_Data!L955</f>
        <v>1.912395205151407E-3</v>
      </c>
      <c r="F949" s="168">
        <f t="shared" si="411"/>
        <v>16.11</v>
      </c>
      <c r="G949" s="167">
        <f>raw_Data!K955</f>
        <v>5.8969584109248904E-3</v>
      </c>
      <c r="H949" s="167">
        <f t="shared" si="412"/>
        <v>2.6691495965238898E-2</v>
      </c>
      <c r="I949" s="165"/>
      <c r="J949" s="167">
        <f t="shared" si="413"/>
        <v>1.0000723145713204</v>
      </c>
      <c r="K949" s="167">
        <f t="shared" si="432"/>
        <v>1.9847097764718047E-3</v>
      </c>
      <c r="L949" s="93"/>
      <c r="M949" s="171">
        <f t="shared" si="408"/>
        <v>1.0019847097764718</v>
      </c>
      <c r="N949" s="172">
        <f t="shared" si="414"/>
        <v>1.0325884543761639</v>
      </c>
      <c r="O949" s="170">
        <f t="shared" si="409"/>
        <v>948</v>
      </c>
      <c r="P949" s="170">
        <f t="shared" si="410"/>
        <v>950</v>
      </c>
      <c r="Q949" s="169"/>
      <c r="R949" s="149">
        <f t="shared" si="415"/>
        <v>0.51036109443685651</v>
      </c>
      <c r="S949" s="173">
        <f t="shared" si="416"/>
        <v>0.93316431538328271</v>
      </c>
      <c r="T949" s="149">
        <v>0</v>
      </c>
      <c r="U949" s="97"/>
      <c r="V949" s="149">
        <f>1/PI()*ATAN('Exhibit4_Impact-Test'!$Y$25*S_RDY_SP)+'Exhibit4_Impact-Test'!$Y$26</f>
        <v>0.75326410350433104</v>
      </c>
      <c r="W949" s="172">
        <f t="shared" si="417"/>
        <v>0.75881310014298786</v>
      </c>
      <c r="X949" s="149">
        <f>1/PI()*ATAN('Exhibit4_Impact-Test'!$Y$25*S_RS_SP)+'Exhibit4_Impact-Test'!$Y$26</f>
        <v>0.8434282796991075</v>
      </c>
      <c r="Y949" s="172">
        <f t="shared" si="418"/>
        <v>0.84736041814926066</v>
      </c>
      <c r="Z949" s="149">
        <f>1/PI()*ATAN('Exhibit4_Impact-Test'!$Y$25*S_5050_SP)+'Exhibit4_Impact-Test'!$Y$26</f>
        <v>0.5</v>
      </c>
      <c r="AA949" s="149">
        <f t="shared" si="419"/>
        <v>0.50752092506155666</v>
      </c>
      <c r="AB949" s="195">
        <f>VLOOKUP(_xlfn.NUMBERVALUE(LEFT(A949,4)),Transactioncosts!$C:$G,5,FALSE)</f>
        <v>94.600000000000023</v>
      </c>
      <c r="AC949" s="174"/>
      <c r="AD949" s="175">
        <f t="shared" si="420"/>
        <v>1.0250374120162342</v>
      </c>
      <c r="AE949" s="149">
        <f t="shared" si="421"/>
        <v>1.027796773436541</v>
      </c>
      <c r="AF949" s="149">
        <f t="shared" si="422"/>
        <v>1.0172865820763177</v>
      </c>
      <c r="AG949" s="176">
        <f t="shared" si="423"/>
        <v>1.0249651058264582</v>
      </c>
      <c r="AH949" s="149">
        <f t="shared" si="424"/>
        <v>1.0277346425487353</v>
      </c>
      <c r="AI949" s="149">
        <f t="shared" si="425"/>
        <v>1.0172154341252353</v>
      </c>
      <c r="AJ949" s="97"/>
      <c r="AK949" s="171">
        <f t="shared" si="426"/>
        <v>2.4729111452313317E-2</v>
      </c>
      <c r="AL949" s="149">
        <f t="shared" si="427"/>
        <v>2.7417456279899933E-2</v>
      </c>
      <c r="AM949" s="149">
        <f t="shared" si="428"/>
        <v>1.7138868989419964E-2</v>
      </c>
      <c r="AN949" s="149">
        <f t="shared" si="433"/>
        <v>4.6208564429932739</v>
      </c>
      <c r="AO949" s="149">
        <f t="shared" si="433"/>
        <v>14.0584727562695</v>
      </c>
      <c r="AP949" s="149">
        <f t="shared" si="433"/>
        <v>4.2613979583795052</v>
      </c>
      <c r="AQ949" s="97"/>
      <c r="AR949" s="171">
        <f t="shared" si="429"/>
        <v>2.4658568914753778E-2</v>
      </c>
      <c r="AS949" s="149">
        <f t="shared" si="430"/>
        <v>2.7357003895332653E-2</v>
      </c>
      <c r="AT949" s="149">
        <f t="shared" si="431"/>
        <v>1.7068927597821575E-2</v>
      </c>
      <c r="AU949" s="175">
        <f t="shared" si="434"/>
        <v>4.512409127286487</v>
      </c>
      <c r="AV949" s="149">
        <f t="shared" si="435"/>
        <v>12.103192508534541</v>
      </c>
      <c r="AW949" s="149">
        <f t="shared" si="436"/>
        <v>4.202997137415279</v>
      </c>
    </row>
    <row r="950" spans="1:49" ht="15" x14ac:dyDescent="0.25">
      <c r="A950" s="130">
        <v>1950.01</v>
      </c>
      <c r="B950" s="138"/>
      <c r="C950" s="166">
        <f>raw_Data!B956</f>
        <v>16.88</v>
      </c>
      <c r="D950" s="167">
        <f>raw_Data!J956</f>
        <v>9.5833333333333326E-2</v>
      </c>
      <c r="E950" s="167">
        <f>raw_Data!L956</f>
        <v>1.913075204727166E-3</v>
      </c>
      <c r="F950" s="168">
        <f t="shared" si="411"/>
        <v>16.54</v>
      </c>
      <c r="G950" s="167">
        <f>raw_Data!K956</f>
        <v>5.7940346634421606E-3</v>
      </c>
      <c r="H950" s="167">
        <f t="shared" si="412"/>
        <v>2.0556227327690468E-2</v>
      </c>
      <c r="I950" s="165"/>
      <c r="J950" s="167">
        <f t="shared" si="413"/>
        <v>1.0000723111971936</v>
      </c>
      <c r="K950" s="167">
        <f t="shared" si="432"/>
        <v>1.9853864019208078E-3</v>
      </c>
      <c r="L950" s="93"/>
      <c r="M950" s="171">
        <f t="shared" si="408"/>
        <v>1.0019853864019208</v>
      </c>
      <c r="N950" s="172">
        <f t="shared" si="414"/>
        <v>1.0263502619911327</v>
      </c>
      <c r="O950" s="170">
        <f t="shared" si="409"/>
        <v>949</v>
      </c>
      <c r="P950" s="170">
        <f t="shared" si="410"/>
        <v>951</v>
      </c>
      <c r="Q950" s="169"/>
      <c r="R950" s="149">
        <f t="shared" si="415"/>
        <v>0.50368841661815544</v>
      </c>
      <c r="S950" s="173">
        <f t="shared" si="416"/>
        <v>0.9148859614177014</v>
      </c>
      <c r="T950" s="149">
        <v>0</v>
      </c>
      <c r="U950" s="97"/>
      <c r="V950" s="149">
        <f>1/PI()*ATAN('Exhibit4_Impact-Test'!$Y$25*S_RDY_SP)+'Exhibit4_Impact-Test'!$Y$26</f>
        <v>0.75116973970153955</v>
      </c>
      <c r="W950" s="172">
        <f t="shared" si="417"/>
        <v>0.75563331527090172</v>
      </c>
      <c r="X950" s="149">
        <f>1/PI()*ATAN('Exhibit4_Impact-Test'!$Y$25*S_RS_SP)+'Exhibit4_Impact-Test'!$Y$26</f>
        <v>0.84079267102392108</v>
      </c>
      <c r="Y950" s="172">
        <f t="shared" si="418"/>
        <v>0.84398248304043144</v>
      </c>
      <c r="Z950" s="149">
        <f>1/PI()*ATAN('Exhibit4_Impact-Test'!$Y$25*S_5050_SP)+'Exhibit4_Impact-Test'!$Y$26</f>
        <v>0.5</v>
      </c>
      <c r="AA950" s="149">
        <f t="shared" si="419"/>
        <v>0.50600612517176713</v>
      </c>
      <c r="AB950" s="195">
        <f>VLOOKUP(_xlfn.NUMBERVALUE(LEFT(A950,4)),Transactioncosts!$C:$G,5,FALSE)</f>
        <v>96</v>
      </c>
      <c r="AC950" s="174"/>
      <c r="AD950" s="175">
        <f t="shared" si="420"/>
        <v>1.0202875436561296</v>
      </c>
      <c r="AE950" s="149">
        <f t="shared" si="421"/>
        <v>1.0224711952277399</v>
      </c>
      <c r="AF950" s="149">
        <f t="shared" si="422"/>
        <v>1.0141678241965266</v>
      </c>
      <c r="AG950" s="176">
        <f t="shared" si="423"/>
        <v>1.0202309564141876</v>
      </c>
      <c r="AH950" s="149">
        <f t="shared" si="424"/>
        <v>1.0224349030487465</v>
      </c>
      <c r="AI950" s="149">
        <f t="shared" si="425"/>
        <v>1.0141101653948776</v>
      </c>
      <c r="AJ950" s="97"/>
      <c r="AK950" s="171">
        <f t="shared" si="426"/>
        <v>2.0084493113502778E-2</v>
      </c>
      <c r="AL950" s="149">
        <f t="shared" si="427"/>
        <v>2.2222437611595997E-2</v>
      </c>
      <c r="AM950" s="149">
        <f t="shared" si="428"/>
        <v>1.4068398571369146E-2</v>
      </c>
      <c r="AN950" s="149">
        <f t="shared" si="433"/>
        <v>4.6409409361067766</v>
      </c>
      <c r="AO950" s="149">
        <f t="shared" si="433"/>
        <v>14.080695193881096</v>
      </c>
      <c r="AP950" s="149">
        <f t="shared" si="433"/>
        <v>4.275466356950874</v>
      </c>
      <c r="AQ950" s="97"/>
      <c r="AR950" s="171">
        <f t="shared" si="429"/>
        <v>2.0029029522308114E-2</v>
      </c>
      <c r="AS950" s="149">
        <f t="shared" si="430"/>
        <v>2.2186942408146049E-2</v>
      </c>
      <c r="AT950" s="149">
        <f t="shared" si="431"/>
        <v>1.4011543641265474E-2</v>
      </c>
      <c r="AU950" s="175">
        <f t="shared" si="434"/>
        <v>4.5324381568087952</v>
      </c>
      <c r="AV950" s="149">
        <f t="shared" si="435"/>
        <v>12.125379450942686</v>
      </c>
      <c r="AW950" s="149">
        <f t="shared" si="436"/>
        <v>4.2170086810565444</v>
      </c>
    </row>
    <row r="951" spans="1:49" ht="15" x14ac:dyDescent="0.25">
      <c r="A951" s="130">
        <v>1950.02</v>
      </c>
      <c r="B951" s="138"/>
      <c r="C951" s="166">
        <f>raw_Data!B957</f>
        <v>17.21</v>
      </c>
      <c r="D951" s="167">
        <f>raw_Data!J957</f>
        <v>9.6666666666666665E-2</v>
      </c>
      <c r="E951" s="167">
        <f>raw_Data!L957</f>
        <v>1.9300735444229833E-3</v>
      </c>
      <c r="F951" s="168">
        <f t="shared" si="411"/>
        <v>16.88</v>
      </c>
      <c r="G951" s="167">
        <f>raw_Data!K957</f>
        <v>5.7266982622432858E-3</v>
      </c>
      <c r="H951" s="167">
        <f t="shared" si="412"/>
        <v>1.9549763033175571E-2</v>
      </c>
      <c r="I951" s="165"/>
      <c r="J951" s="167">
        <f t="shared" si="413"/>
        <v>1.0018075336567518</v>
      </c>
      <c r="K951" s="167">
        <f t="shared" si="432"/>
        <v>3.7376072011747752E-3</v>
      </c>
      <c r="L951" s="93"/>
      <c r="M951" s="171">
        <f t="shared" si="408"/>
        <v>1.0037376072011748</v>
      </c>
      <c r="N951" s="172">
        <f t="shared" si="414"/>
        <v>1.0252764612954188</v>
      </c>
      <c r="O951" s="170">
        <f t="shared" si="409"/>
        <v>950</v>
      </c>
      <c r="P951" s="170">
        <f t="shared" si="410"/>
        <v>952</v>
      </c>
      <c r="Q951" s="169"/>
      <c r="R951" s="149">
        <f t="shared" si="415"/>
        <v>0.49918012281434965</v>
      </c>
      <c r="S951" s="173">
        <f t="shared" si="416"/>
        <v>0.91086569336627943</v>
      </c>
      <c r="T951" s="149">
        <v>0</v>
      </c>
      <c r="U951" s="97"/>
      <c r="V951" s="149">
        <f>1/PI()*ATAN('Exhibit4_Impact-Test'!$Y$25*S_RDY_SP)+'Exhibit4_Impact-Test'!$Y$26</f>
        <v>0.74973881090193994</v>
      </c>
      <c r="W951" s="172">
        <f t="shared" si="417"/>
        <v>0.75370135774204983</v>
      </c>
      <c r="X951" s="149">
        <f>1/PI()*ATAN('Exhibit4_Impact-Test'!$Y$25*S_RS_SP)+'Exhibit4_Impact-Test'!$Y$26</f>
        <v>0.84020204772861851</v>
      </c>
      <c r="Y951" s="172">
        <f t="shared" si="418"/>
        <v>0.84303211616120555</v>
      </c>
      <c r="Z951" s="149">
        <f>1/PI()*ATAN('Exhibit4_Impact-Test'!$Y$25*S_5050_SP)+'Exhibit4_Impact-Test'!$Y$26</f>
        <v>0.5</v>
      </c>
      <c r="AA951" s="149">
        <f t="shared" si="419"/>
        <v>0.50530771432999566</v>
      </c>
      <c r="AB951" s="195">
        <f>VLOOKUP(_xlfn.NUMBERVALUE(LEFT(A951,4)),Transactioncosts!$C:$G,5,FALSE)</f>
        <v>96</v>
      </c>
      <c r="AC951" s="174"/>
      <c r="AD951" s="175">
        <f t="shared" si="420"/>
        <v>1.0198861220579836</v>
      </c>
      <c r="AE951" s="149">
        <f t="shared" si="421"/>
        <v>1.0218345965168867</v>
      </c>
      <c r="AF951" s="149">
        <f t="shared" si="422"/>
        <v>1.0145070342482967</v>
      </c>
      <c r="AG951" s="176">
        <f t="shared" si="423"/>
        <v>1.0198252544319601</v>
      </c>
      <c r="AH951" s="149">
        <f t="shared" si="424"/>
        <v>1.0216485707220269</v>
      </c>
      <c r="AI951" s="149">
        <f t="shared" si="425"/>
        <v>1.0144560801907287</v>
      </c>
      <c r="AJ951" s="97"/>
      <c r="AK951" s="171">
        <f t="shared" si="426"/>
        <v>1.9690976022215614E-2</v>
      </c>
      <c r="AL951" s="149">
        <f t="shared" si="427"/>
        <v>2.1599635745064055E-2</v>
      </c>
      <c r="AM951" s="149">
        <f t="shared" si="428"/>
        <v>1.4402813969203142E-2</v>
      </c>
      <c r="AN951" s="149">
        <f t="shared" si="433"/>
        <v>4.6606319121289923</v>
      </c>
      <c r="AO951" s="149">
        <f t="shared" si="433"/>
        <v>14.10229482962616</v>
      </c>
      <c r="AP951" s="149">
        <f t="shared" si="433"/>
        <v>4.2898691709200767</v>
      </c>
      <c r="AQ951" s="97"/>
      <c r="AR951" s="171">
        <f t="shared" si="429"/>
        <v>1.963129343501915E-2</v>
      </c>
      <c r="AS951" s="149">
        <f t="shared" si="430"/>
        <v>2.1417568382478387E-2</v>
      </c>
      <c r="AT951" s="149">
        <f t="shared" si="431"/>
        <v>1.4352587272408072E-2</v>
      </c>
      <c r="AU951" s="175">
        <f t="shared" si="434"/>
        <v>4.5520694502438142</v>
      </c>
      <c r="AV951" s="149">
        <f t="shared" si="435"/>
        <v>12.146797019325165</v>
      </c>
      <c r="AW951" s="149">
        <f t="shared" si="436"/>
        <v>4.2313612683289525</v>
      </c>
    </row>
    <row r="952" spans="1:49" ht="15" x14ac:dyDescent="0.25">
      <c r="A952" s="130">
        <v>1950.03</v>
      </c>
      <c r="B952" s="138"/>
      <c r="C952" s="166">
        <f>raw_Data!B958</f>
        <v>17.350000000000001</v>
      </c>
      <c r="D952" s="167">
        <f>raw_Data!J958</f>
        <v>9.7499999999999989E-2</v>
      </c>
      <c r="E952" s="167">
        <f>raw_Data!L958</f>
        <v>1.947068712454092E-3</v>
      </c>
      <c r="F952" s="168">
        <f t="shared" si="411"/>
        <v>17.21</v>
      </c>
      <c r="G952" s="167">
        <f>raw_Data!K958</f>
        <v>5.6653108657757113E-3</v>
      </c>
      <c r="H952" s="167">
        <f t="shared" si="412"/>
        <v>8.1348053457293013E-3</v>
      </c>
      <c r="I952" s="165"/>
      <c r="J952" s="167">
        <f t="shared" si="413"/>
        <v>1.0018054270305179</v>
      </c>
      <c r="K952" s="167">
        <f t="shared" si="432"/>
        <v>3.7524957429719841E-3</v>
      </c>
      <c r="L952" s="93"/>
      <c r="M952" s="171">
        <f t="shared" si="408"/>
        <v>1.003752495742972</v>
      </c>
      <c r="N952" s="172">
        <f t="shared" si="414"/>
        <v>1.0138001162115049</v>
      </c>
      <c r="O952" s="170">
        <f t="shared" si="409"/>
        <v>951</v>
      </c>
      <c r="P952" s="170">
        <f t="shared" si="410"/>
        <v>953</v>
      </c>
      <c r="Q952" s="169"/>
      <c r="R952" s="149">
        <f t="shared" si="415"/>
        <v>0.49177725834879954</v>
      </c>
      <c r="S952" s="173">
        <f t="shared" si="416"/>
        <v>0.80823678402018206</v>
      </c>
      <c r="T952" s="149">
        <v>0</v>
      </c>
      <c r="U952" s="97"/>
      <c r="V952" s="149">
        <f>1/PI()*ATAN('Exhibit4_Impact-Test'!$Y$25*S_RDY_SP)+'Exhibit4_Impact-Test'!$Y$26</f>
        <v>0.74736098003127327</v>
      </c>
      <c r="W952" s="172">
        <f t="shared" si="417"/>
        <v>0.74923697000145117</v>
      </c>
      <c r="X952" s="149">
        <f>1/PI()*ATAN('Exhibit4_Impact-Test'!$Y$25*S_RS_SP)+'Exhibit4_Impact-Test'!$Y$26</f>
        <v>0.82365442919663123</v>
      </c>
      <c r="Y952" s="172">
        <f t="shared" si="418"/>
        <v>0.82509647871933844</v>
      </c>
      <c r="Z952" s="149">
        <f>1/PI()*ATAN('Exhibit4_Impact-Test'!$Y$25*S_5050_SP)+'Exhibit4_Impact-Test'!$Y$26</f>
        <v>0.5</v>
      </c>
      <c r="AA952" s="149">
        <f t="shared" si="419"/>
        <v>0.50249005166184979</v>
      </c>
      <c r="AB952" s="195">
        <f>VLOOKUP(_xlfn.NUMBERVALUE(LEFT(A952,4)),Transactioncosts!$C:$G,5,FALSE)</f>
        <v>96</v>
      </c>
      <c r="AC952" s="174"/>
      <c r="AD952" s="175">
        <f t="shared" si="420"/>
        <v>1.0112616952233171</v>
      </c>
      <c r="AE952" s="149">
        <f t="shared" si="421"/>
        <v>1.0120282628447659</v>
      </c>
      <c r="AF952" s="149">
        <f t="shared" si="422"/>
        <v>1.0087763059772383</v>
      </c>
      <c r="AG952" s="176">
        <f t="shared" si="423"/>
        <v>1.0112337917647765</v>
      </c>
      <c r="AH952" s="149">
        <f t="shared" si="424"/>
        <v>1.0118490937970717</v>
      </c>
      <c r="AI952" s="149">
        <f t="shared" si="425"/>
        <v>1.0087524014812845</v>
      </c>
      <c r="AJ952" s="97"/>
      <c r="AK952" s="171">
        <f t="shared" si="426"/>
        <v>1.1198754439453708E-2</v>
      </c>
      <c r="AL952" s="149">
        <f t="shared" si="427"/>
        <v>1.1956498187521756E-2</v>
      </c>
      <c r="AM952" s="149">
        <f t="shared" si="428"/>
        <v>8.7380180585204682E-3</v>
      </c>
      <c r="AN952" s="149">
        <f t="shared" si="433"/>
        <v>4.6718306665684457</v>
      </c>
      <c r="AO952" s="149">
        <f t="shared" si="433"/>
        <v>14.114251327813681</v>
      </c>
      <c r="AP952" s="149">
        <f t="shared" si="433"/>
        <v>4.2986071889785968</v>
      </c>
      <c r="AQ952" s="97"/>
      <c r="AR952" s="171">
        <f t="shared" si="429"/>
        <v>1.117116134100485E-2</v>
      </c>
      <c r="AS952" s="149">
        <f t="shared" si="430"/>
        <v>1.1779442944945632E-2</v>
      </c>
      <c r="AT952" s="149">
        <f t="shared" si="431"/>
        <v>8.7143212497796108E-3</v>
      </c>
      <c r="AU952" s="175">
        <f t="shared" si="434"/>
        <v>4.5632406115848188</v>
      </c>
      <c r="AV952" s="149">
        <f t="shared" si="435"/>
        <v>12.15857646227011</v>
      </c>
      <c r="AW952" s="149">
        <f t="shared" si="436"/>
        <v>4.2400755895787325</v>
      </c>
    </row>
    <row r="953" spans="1:49" ht="15" x14ac:dyDescent="0.25">
      <c r="A953" s="130">
        <v>1950.04</v>
      </c>
      <c r="B953" s="138"/>
      <c r="C953" s="166">
        <f>raw_Data!B959</f>
        <v>17.84</v>
      </c>
      <c r="D953" s="167">
        <f>raw_Data!J959</f>
        <v>9.8333333333333328E-2</v>
      </c>
      <c r="E953" s="167">
        <f>raw_Data!L959</f>
        <v>1.9640607100579466E-3</v>
      </c>
      <c r="F953" s="168">
        <f t="shared" si="411"/>
        <v>17.350000000000001</v>
      </c>
      <c r="G953" s="167">
        <f>raw_Data!K959</f>
        <v>5.6676272814601336E-3</v>
      </c>
      <c r="H953" s="167">
        <f t="shared" si="412"/>
        <v>2.824207492795372E-2</v>
      </c>
      <c r="I953" s="165"/>
      <c r="J953" s="167">
        <f t="shared" si="413"/>
        <v>1.0018033238982678</v>
      </c>
      <c r="K953" s="167">
        <f t="shared" si="432"/>
        <v>3.7673846083257079E-3</v>
      </c>
      <c r="L953" s="93"/>
      <c r="M953" s="171">
        <f t="shared" si="408"/>
        <v>1.0037673846083257</v>
      </c>
      <c r="N953" s="172">
        <f t="shared" si="414"/>
        <v>1.0339097022094139</v>
      </c>
      <c r="O953" s="170">
        <f t="shared" si="409"/>
        <v>952</v>
      </c>
      <c r="P953" s="170">
        <f t="shared" si="410"/>
        <v>954</v>
      </c>
      <c r="Q953" s="169"/>
      <c r="R953" s="149">
        <f t="shared" si="415"/>
        <v>0.48860237782041011</v>
      </c>
      <c r="S953" s="173">
        <f t="shared" si="416"/>
        <v>0.93550434104238833</v>
      </c>
      <c r="T953" s="149">
        <v>0</v>
      </c>
      <c r="U953" s="97"/>
      <c r="V953" s="149">
        <f>1/PI()*ATAN('Exhibit4_Impact-Test'!$Y$25*S_RDY_SP)+'Exhibit4_Impact-Test'!$Y$26</f>
        <v>0.74633035973679562</v>
      </c>
      <c r="W953" s="172">
        <f t="shared" si="417"/>
        <v>0.75189090467869546</v>
      </c>
      <c r="X953" s="149">
        <f>1/PI()*ATAN('Exhibit4_Impact-Test'!$Y$25*S_RS_SP)+'Exhibit4_Impact-Test'!$Y$26</f>
        <v>0.84375992118749454</v>
      </c>
      <c r="Y953" s="172">
        <f t="shared" si="418"/>
        <v>0.84762081710801096</v>
      </c>
      <c r="Z953" s="149">
        <f>1/PI()*ATAN('Exhibit4_Impact-Test'!$Y$25*S_5050_SP)+'Exhibit4_Impact-Test'!$Y$26</f>
        <v>0.5</v>
      </c>
      <c r="AA953" s="149">
        <f t="shared" si="419"/>
        <v>0.50739624491929725</v>
      </c>
      <c r="AB953" s="195">
        <f>VLOOKUP(_xlfn.NUMBERVALUE(LEFT(A953,4)),Transactioncosts!$C:$G,5,FALSE)</f>
        <v>96</v>
      </c>
      <c r="AC953" s="174"/>
      <c r="AD953" s="175">
        <f t="shared" si="420"/>
        <v>1.0262635113468466</v>
      </c>
      <c r="AE953" s="149">
        <f t="shared" si="421"/>
        <v>1.0292002641318283</v>
      </c>
      <c r="AF953" s="149">
        <f t="shared" si="422"/>
        <v>1.0188385434088698</v>
      </c>
      <c r="AG953" s="176">
        <f t="shared" si="423"/>
        <v>1.0261760976432979</v>
      </c>
      <c r="AH953" s="149">
        <f t="shared" si="424"/>
        <v>1.029175757620105</v>
      </c>
      <c r="AI953" s="149">
        <f t="shared" si="425"/>
        <v>1.0187675394576445</v>
      </c>
      <c r="AJ953" s="97"/>
      <c r="AK953" s="171">
        <f t="shared" si="426"/>
        <v>2.5924547443846962E-2</v>
      </c>
      <c r="AL953" s="149">
        <f t="shared" si="427"/>
        <v>2.878205806341786E-2</v>
      </c>
      <c r="AM953" s="149">
        <f t="shared" si="428"/>
        <v>1.8663295571729785E-2</v>
      </c>
      <c r="AN953" s="149">
        <f t="shared" si="433"/>
        <v>4.6977552140122922</v>
      </c>
      <c r="AO953" s="149">
        <f t="shared" si="433"/>
        <v>14.1430333858771</v>
      </c>
      <c r="AP953" s="149">
        <f t="shared" si="433"/>
        <v>4.3172704845503267</v>
      </c>
      <c r="AQ953" s="97"/>
      <c r="AR953" s="171">
        <f t="shared" si="429"/>
        <v>2.5839367150873992E-2</v>
      </c>
      <c r="AS953" s="149">
        <f t="shared" si="430"/>
        <v>2.875824656205422E-2</v>
      </c>
      <c r="AT953" s="149">
        <f t="shared" si="431"/>
        <v>1.8593602070271317E-2</v>
      </c>
      <c r="AU953" s="175">
        <f t="shared" si="434"/>
        <v>4.5890799787356924</v>
      </c>
      <c r="AV953" s="149">
        <f t="shared" si="435"/>
        <v>12.187334708832164</v>
      </c>
      <c r="AW953" s="149">
        <f t="shared" si="436"/>
        <v>4.2586691916490036</v>
      </c>
    </row>
    <row r="954" spans="1:49" ht="15" x14ac:dyDescent="0.25">
      <c r="A954" s="130">
        <v>1950.05</v>
      </c>
      <c r="B954" s="138"/>
      <c r="C954" s="166">
        <f>raw_Data!B960</f>
        <v>18.440000000000001</v>
      </c>
      <c r="D954" s="167">
        <f>raw_Data!J960</f>
        <v>9.9166666666666667E-2</v>
      </c>
      <c r="E954" s="167">
        <f>raw_Data!L960</f>
        <v>1.9810495384706694E-3</v>
      </c>
      <c r="F954" s="168">
        <f t="shared" si="411"/>
        <v>17.84</v>
      </c>
      <c r="G954" s="167">
        <f>raw_Data!K960</f>
        <v>5.5586696562032883E-3</v>
      </c>
      <c r="H954" s="167">
        <f t="shared" si="412"/>
        <v>3.3632286995515681E-2</v>
      </c>
      <c r="I954" s="165"/>
      <c r="J954" s="167">
        <f t="shared" si="413"/>
        <v>1.0018012242528713</v>
      </c>
      <c r="K954" s="167">
        <f t="shared" si="432"/>
        <v>3.7822737913419946E-3</v>
      </c>
      <c r="L954" s="93"/>
      <c r="M954" s="171">
        <f t="shared" si="408"/>
        <v>1.003782273791342</v>
      </c>
      <c r="N954" s="172">
        <f t="shared" si="414"/>
        <v>1.039190956651719</v>
      </c>
      <c r="O954" s="170">
        <f t="shared" si="409"/>
        <v>953</v>
      </c>
      <c r="P954" s="170">
        <f t="shared" si="410"/>
        <v>955</v>
      </c>
      <c r="Q954" s="169"/>
      <c r="R954" s="149">
        <f t="shared" si="415"/>
        <v>0.47783301688796898</v>
      </c>
      <c r="S954" s="173">
        <f t="shared" si="416"/>
        <v>0.94482409469917561</v>
      </c>
      <c r="T954" s="149">
        <v>0</v>
      </c>
      <c r="U954" s="97"/>
      <c r="V954" s="149">
        <f>1/PI()*ATAN('Exhibit4_Impact-Test'!$Y$25*S_RDY_SP)+'Exhibit4_Impact-Test'!$Y$26</f>
        <v>0.74278531055903996</v>
      </c>
      <c r="W954" s="172">
        <f t="shared" si="417"/>
        <v>0.749352756245111</v>
      </c>
      <c r="X954" s="149">
        <f>1/PI()*ATAN('Exhibit4_Impact-Test'!$Y$25*S_RS_SP)+'Exhibit4_Impact-Test'!$Y$26</f>
        <v>0.84506805547016106</v>
      </c>
      <c r="Y954" s="172">
        <f t="shared" si="418"/>
        <v>0.84955288358918279</v>
      </c>
      <c r="Z954" s="149">
        <f>1/PI()*ATAN('Exhibit4_Impact-Test'!$Y$25*S_5050_SP)+'Exhibit4_Impact-Test'!$Y$26</f>
        <v>0.5</v>
      </c>
      <c r="AA954" s="149">
        <f t="shared" si="419"/>
        <v>0.50866596838684419</v>
      </c>
      <c r="AB954" s="195">
        <f>VLOOKUP(_xlfn.NUMBERVALUE(LEFT(A954,4)),Transactioncosts!$C:$G,5,FALSE)</f>
        <v>96</v>
      </c>
      <c r="AC954" s="174"/>
      <c r="AD954" s="175">
        <f t="shared" si="420"/>
        <v>1.0300833232862736</v>
      </c>
      <c r="AE954" s="149">
        <f t="shared" si="421"/>
        <v>1.0337050205629206</v>
      </c>
      <c r="AF954" s="149">
        <f t="shared" si="422"/>
        <v>1.0214866152215305</v>
      </c>
      <c r="AG954" s="176">
        <f t="shared" si="423"/>
        <v>1.0299783398070514</v>
      </c>
      <c r="AH954" s="149">
        <f t="shared" si="424"/>
        <v>1.0335873192425105</v>
      </c>
      <c r="AI954" s="149">
        <f t="shared" si="425"/>
        <v>1.0214034219250168</v>
      </c>
      <c r="AJ954" s="97"/>
      <c r="AK954" s="171">
        <f t="shared" si="426"/>
        <v>2.9639695364047942E-2</v>
      </c>
      <c r="AL954" s="149">
        <f t="shared" si="427"/>
        <v>3.3149455466374253E-2</v>
      </c>
      <c r="AM954" s="149">
        <f t="shared" si="428"/>
        <v>2.1259032127070723E-2</v>
      </c>
      <c r="AN954" s="149">
        <f t="shared" si="433"/>
        <v>4.7273949093763399</v>
      </c>
      <c r="AO954" s="149">
        <f t="shared" si="433"/>
        <v>14.176182841343474</v>
      </c>
      <c r="AP954" s="149">
        <f t="shared" si="433"/>
        <v>4.3385295166773972</v>
      </c>
      <c r="AQ954" s="97"/>
      <c r="AR954" s="171">
        <f t="shared" si="429"/>
        <v>2.9537772706883004E-2</v>
      </c>
      <c r="AS954" s="149">
        <f t="shared" si="430"/>
        <v>3.3035585436218415E-2</v>
      </c>
      <c r="AT954" s="149">
        <f t="shared" si="431"/>
        <v>2.1177585455887254E-2</v>
      </c>
      <c r="AU954" s="175">
        <f t="shared" si="434"/>
        <v>4.6186177514425752</v>
      </c>
      <c r="AV954" s="149">
        <f t="shared" si="435"/>
        <v>12.220370294268383</v>
      </c>
      <c r="AW954" s="149">
        <f t="shared" si="436"/>
        <v>4.2798467771048907</v>
      </c>
    </row>
    <row r="955" spans="1:49" ht="15" x14ac:dyDescent="0.25">
      <c r="A955" s="130">
        <v>1950.06</v>
      </c>
      <c r="B955" s="138"/>
      <c r="C955" s="166">
        <f>raw_Data!B961</f>
        <v>18.739999999999998</v>
      </c>
      <c r="D955" s="167">
        <f>raw_Data!J961</f>
        <v>9.9999999999999992E-2</v>
      </c>
      <c r="E955" s="167">
        <f>raw_Data!L961</f>
        <v>1.9980351989281608E-3</v>
      </c>
      <c r="F955" s="168">
        <f t="shared" si="411"/>
        <v>18.440000000000001</v>
      </c>
      <c r="G955" s="167">
        <f>raw_Data!K961</f>
        <v>5.4229934924078082E-3</v>
      </c>
      <c r="H955" s="167">
        <f t="shared" si="412"/>
        <v>1.626898047722336E-2</v>
      </c>
      <c r="I955" s="165"/>
      <c r="J955" s="167">
        <f t="shared" si="413"/>
        <v>1.0017991280873335</v>
      </c>
      <c r="K955" s="167">
        <f t="shared" si="432"/>
        <v>3.7971632862616733E-3</v>
      </c>
      <c r="L955" s="93"/>
      <c r="M955" s="171">
        <f t="shared" si="408"/>
        <v>1.0037971632862617</v>
      </c>
      <c r="N955" s="172">
        <f t="shared" si="414"/>
        <v>1.0216919739696311</v>
      </c>
      <c r="O955" s="170">
        <f t="shared" si="409"/>
        <v>954</v>
      </c>
      <c r="P955" s="170">
        <f t="shared" si="410"/>
        <v>956</v>
      </c>
      <c r="Q955" s="169"/>
      <c r="R955" s="149">
        <f t="shared" si="415"/>
        <v>0.46487357509708555</v>
      </c>
      <c r="S955" s="173">
        <f t="shared" si="416"/>
        <v>0.89144951889026625</v>
      </c>
      <c r="T955" s="149">
        <v>0</v>
      </c>
      <c r="U955" s="97"/>
      <c r="V955" s="149">
        <f>1/PI()*ATAN('Exhibit4_Impact-Test'!$Y$25*S_RDY_SP)+'Exhibit4_Impact-Test'!$Y$26</f>
        <v>0.73841697715947752</v>
      </c>
      <c r="W955" s="172">
        <f t="shared" si="417"/>
        <v>0.74181567602988929</v>
      </c>
      <c r="X955" s="149">
        <f>1/PI()*ATAN('Exhibit4_Impact-Test'!$Y$25*S_RS_SP)+'Exhibit4_Impact-Test'!$Y$26</f>
        <v>0.83729232937978848</v>
      </c>
      <c r="Y955" s="172">
        <f t="shared" si="418"/>
        <v>0.83968526871172688</v>
      </c>
      <c r="Z955" s="149">
        <f>1/PI()*ATAN('Exhibit4_Impact-Test'!$Y$25*S_5050_SP)+'Exhibit4_Impact-Test'!$Y$26</f>
        <v>0.5</v>
      </c>
      <c r="AA955" s="149">
        <f t="shared" si="419"/>
        <v>0.50441740475281271</v>
      </c>
      <c r="AB955" s="195">
        <f>VLOOKUP(_xlfn.NUMBERVALUE(LEFT(A955,4)),Transactioncosts!$C:$G,5,FALSE)</f>
        <v>96</v>
      </c>
      <c r="AC955" s="174"/>
      <c r="AD955" s="175">
        <f t="shared" si="420"/>
        <v>1.0170109952979165</v>
      </c>
      <c r="AE955" s="149">
        <f t="shared" si="421"/>
        <v>1.0187803510071505</v>
      </c>
      <c r="AF955" s="149">
        <f t="shared" si="422"/>
        <v>1.0127445686279464</v>
      </c>
      <c r="AG955" s="176">
        <f t="shared" si="423"/>
        <v>1.0169921455857738</v>
      </c>
      <c r="AH955" s="149">
        <f t="shared" si="424"/>
        <v>1.0121696418640587</v>
      </c>
      <c r="AI955" s="149">
        <f t="shared" si="425"/>
        <v>1.0127021615423193</v>
      </c>
      <c r="AJ955" s="97"/>
      <c r="AK955" s="171">
        <f t="shared" si="426"/>
        <v>1.6867928510355134E-2</v>
      </c>
      <c r="AL955" s="149">
        <f t="shared" si="427"/>
        <v>1.8606177528807596E-2</v>
      </c>
      <c r="AM955" s="149">
        <f t="shared" si="428"/>
        <v>1.2664040092400347E-2</v>
      </c>
      <c r="AN955" s="149">
        <f t="shared" si="433"/>
        <v>4.7442628378866951</v>
      </c>
      <c r="AO955" s="149">
        <f t="shared" si="433"/>
        <v>14.194789018872282</v>
      </c>
      <c r="AP955" s="149">
        <f t="shared" si="433"/>
        <v>4.3511935567697977</v>
      </c>
      <c r="AQ955" s="97"/>
      <c r="AR955" s="171">
        <f t="shared" si="429"/>
        <v>1.684939391543305E-2</v>
      </c>
      <c r="AS955" s="149">
        <f t="shared" si="430"/>
        <v>1.2096187117338149E-2</v>
      </c>
      <c r="AT955" s="149">
        <f t="shared" si="431"/>
        <v>1.2622165788819216E-2</v>
      </c>
      <c r="AU955" s="175">
        <f t="shared" si="434"/>
        <v>4.6354671453580085</v>
      </c>
      <c r="AV955" s="149">
        <f t="shared" si="435"/>
        <v>12.232466481385721</v>
      </c>
      <c r="AW955" s="149">
        <f t="shared" si="436"/>
        <v>4.2924689428937102</v>
      </c>
    </row>
    <row r="956" spans="1:49" ht="15" x14ac:dyDescent="0.25">
      <c r="A956" s="130">
        <v>1950.07</v>
      </c>
      <c r="B956" s="138"/>
      <c r="C956" s="166">
        <f>raw_Data!B962</f>
        <v>17.38</v>
      </c>
      <c r="D956" s="167">
        <f>raw_Data!J962</f>
        <v>0.10361083333333333</v>
      </c>
      <c r="E956" s="167">
        <f>raw_Data!L962</f>
        <v>2.0150176926654328E-3</v>
      </c>
      <c r="F956" s="168">
        <f t="shared" si="411"/>
        <v>18.739999999999998</v>
      </c>
      <c r="G956" s="167">
        <f>raw_Data!K962</f>
        <v>5.528859836357169E-3</v>
      </c>
      <c r="H956" s="167">
        <f t="shared" si="412"/>
        <v>-7.257203842049087E-2</v>
      </c>
      <c r="I956" s="165"/>
      <c r="J956" s="167">
        <f t="shared" si="413"/>
        <v>1.0017970353946042</v>
      </c>
      <c r="K956" s="167">
        <f t="shared" si="432"/>
        <v>3.8120530872696179E-3</v>
      </c>
      <c r="L956" s="93"/>
      <c r="M956" s="171">
        <f t="shared" si="408"/>
        <v>1.0038120530872696</v>
      </c>
      <c r="N956" s="172">
        <f t="shared" si="414"/>
        <v>0.93295682141586633</v>
      </c>
      <c r="O956" s="170">
        <f t="shared" si="409"/>
        <v>955</v>
      </c>
      <c r="P956" s="170">
        <f t="shared" si="410"/>
        <v>957</v>
      </c>
      <c r="Q956" s="169"/>
      <c r="R956" s="149">
        <f t="shared" si="415"/>
        <v>0.46909444344272849</v>
      </c>
      <c r="S956" s="173">
        <f t="shared" si="416"/>
        <v>-0.97320593769123154</v>
      </c>
      <c r="T956" s="149">
        <v>0</v>
      </c>
      <c r="U956" s="97"/>
      <c r="V956" s="149">
        <f>1/PI()*ATAN('Exhibit4_Impact-Test'!$Y$25*S_RDY_SP)+'Exhibit4_Impact-Test'!$Y$26</f>
        <v>0.7398521643483541</v>
      </c>
      <c r="W956" s="172">
        <f t="shared" si="417"/>
        <v>0.7255177926250761</v>
      </c>
      <c r="X956" s="149">
        <f>1/PI()*ATAN('Exhibit4_Impact-Test'!$Y$25*S_RS_SP)+'Exhibit4_Impact-Test'!$Y$26</f>
        <v>0.15106973297300108</v>
      </c>
      <c r="Y956" s="172">
        <f t="shared" si="418"/>
        <v>0.14191965207996479</v>
      </c>
      <c r="Z956" s="149">
        <f>1/PI()*ATAN('Exhibit4_Impact-Test'!$Y$25*S_5050_SP)+'Exhibit4_Impact-Test'!$Y$26</f>
        <v>0.5</v>
      </c>
      <c r="AA956" s="149">
        <f t="shared" si="419"/>
        <v>0.48170787629742845</v>
      </c>
      <c r="AB956" s="195">
        <f>VLOOKUP(_xlfn.NUMBERVALUE(LEFT(A956,4)),Transactioncosts!$C:$G,5,FALSE)</f>
        <v>96</v>
      </c>
      <c r="AC956" s="174"/>
      <c r="AD956" s="175">
        <f t="shared" si="420"/>
        <v>0.95138965657977781</v>
      </c>
      <c r="AE956" s="149">
        <f t="shared" si="421"/>
        <v>0.99310797215893054</v>
      </c>
      <c r="AF956" s="149">
        <f t="shared" si="422"/>
        <v>0.96838443725156798</v>
      </c>
      <c r="AG956" s="176">
        <f t="shared" si="423"/>
        <v>0.9511316068654132</v>
      </c>
      <c r="AH956" s="149">
        <f t="shared" si="424"/>
        <v>0.98632769914939999</v>
      </c>
      <c r="AI956" s="149">
        <f t="shared" si="425"/>
        <v>0.96820883286402326</v>
      </c>
      <c r="AJ956" s="97"/>
      <c r="AK956" s="171">
        <f t="shared" si="426"/>
        <v>-4.9831566832230424E-2</v>
      </c>
      <c r="AL956" s="149">
        <f t="shared" si="427"/>
        <v>-6.9158875560260099E-3</v>
      </c>
      <c r="AM956" s="149">
        <f t="shared" si="428"/>
        <v>-3.2126124626086328E-2</v>
      </c>
      <c r="AN956" s="149">
        <f t="shared" si="433"/>
        <v>4.6944312710544649</v>
      </c>
      <c r="AO956" s="149">
        <f t="shared" si="433"/>
        <v>14.187873131316255</v>
      </c>
      <c r="AP956" s="149">
        <f t="shared" si="433"/>
        <v>4.3190674321437115</v>
      </c>
      <c r="AQ956" s="97"/>
      <c r="AR956" s="171">
        <f t="shared" si="429"/>
        <v>-5.0102838140367888E-2</v>
      </c>
      <c r="AS956" s="149">
        <f t="shared" si="430"/>
        <v>-1.3766627517720774E-2</v>
      </c>
      <c r="AT956" s="149">
        <f t="shared" si="431"/>
        <v>-3.2307478543541095E-2</v>
      </c>
      <c r="AU956" s="175">
        <f t="shared" si="434"/>
        <v>4.5853643072176409</v>
      </c>
      <c r="AV956" s="149">
        <f t="shared" si="435"/>
        <v>12.218699853868001</v>
      </c>
      <c r="AW956" s="149">
        <f t="shared" si="436"/>
        <v>4.2601614643501691</v>
      </c>
    </row>
    <row r="957" spans="1:49" ht="15" x14ac:dyDescent="0.25">
      <c r="A957" s="130">
        <v>1950.08</v>
      </c>
      <c r="B957" s="138"/>
      <c r="C957" s="166">
        <f>raw_Data!B963</f>
        <v>18.43</v>
      </c>
      <c r="D957" s="167">
        <f>raw_Data!J963</f>
        <v>0.1072225</v>
      </c>
      <c r="E957" s="167">
        <f>raw_Data!L963</f>
        <v>2.0319970209163873E-3</v>
      </c>
      <c r="F957" s="168">
        <f t="shared" si="411"/>
        <v>17.38</v>
      </c>
      <c r="G957" s="167">
        <f>raw_Data!K963</f>
        <v>6.1693037974683545E-3</v>
      </c>
      <c r="H957" s="167">
        <f t="shared" si="412"/>
        <v>6.0414269275028909E-2</v>
      </c>
      <c r="I957" s="165"/>
      <c r="J957" s="167">
        <f t="shared" si="413"/>
        <v>1.0017949461676259</v>
      </c>
      <c r="K957" s="167">
        <f t="shared" si="432"/>
        <v>3.8269431885422645E-3</v>
      </c>
      <c r="L957" s="93"/>
      <c r="M957" s="171">
        <f t="shared" si="408"/>
        <v>1.0038269431885423</v>
      </c>
      <c r="N957" s="172">
        <f t="shared" si="414"/>
        <v>1.0665835730724971</v>
      </c>
      <c r="O957" s="170">
        <f t="shared" si="409"/>
        <v>956</v>
      </c>
      <c r="P957" s="170">
        <f t="shared" si="410"/>
        <v>958</v>
      </c>
      <c r="Q957" s="169"/>
      <c r="R957" s="149">
        <f t="shared" si="415"/>
        <v>0.50759077704986544</v>
      </c>
      <c r="S957" s="173">
        <f t="shared" si="416"/>
        <v>0.96772319866942969</v>
      </c>
      <c r="T957" s="149">
        <v>0</v>
      </c>
      <c r="U957" s="97"/>
      <c r="V957" s="149">
        <f>1/PI()*ATAN('Exhibit4_Impact-Test'!$Y$25*S_RDY_SP)+'Exhibit4_Impact-Test'!$Y$26</f>
        <v>0.75239797120471752</v>
      </c>
      <c r="W957" s="172">
        <f t="shared" si="417"/>
        <v>0.76352143785548587</v>
      </c>
      <c r="X957" s="149">
        <f>1/PI()*ATAN('Exhibit4_Impact-Test'!$Y$25*S_RS_SP)+'Exhibit4_Impact-Test'!$Y$26</f>
        <v>0.84819809057272821</v>
      </c>
      <c r="Y957" s="172">
        <f t="shared" si="418"/>
        <v>0.85584235555131838</v>
      </c>
      <c r="Z957" s="149">
        <f>1/PI()*ATAN('Exhibit4_Impact-Test'!$Y$25*S_5050_SP)+'Exhibit4_Impact-Test'!$Y$26</f>
        <v>0.5</v>
      </c>
      <c r="AA957" s="149">
        <f t="shared" si="419"/>
        <v>0.51515560063839116</v>
      </c>
      <c r="AB957" s="195">
        <f>VLOOKUP(_xlfn.NUMBERVALUE(LEFT(A957,4)),Transactioncosts!$C:$G,5,FALSE)</f>
        <v>96</v>
      </c>
      <c r="AC957" s="174"/>
      <c r="AD957" s="175">
        <f t="shared" si="420"/>
        <v>1.0510449041928751</v>
      </c>
      <c r="AE957" s="149">
        <f t="shared" si="421"/>
        <v>1.0570569968268921</v>
      </c>
      <c r="AF957" s="149">
        <f t="shared" si="422"/>
        <v>1.0352052581305196</v>
      </c>
      <c r="AG957" s="176">
        <f t="shared" si="423"/>
        <v>1.0508993998872445</v>
      </c>
      <c r="AH957" s="149">
        <f t="shared" si="424"/>
        <v>1.0569544984652803</v>
      </c>
      <c r="AI957" s="149">
        <f t="shared" si="425"/>
        <v>1.0350597643643911</v>
      </c>
      <c r="AJ957" s="97"/>
      <c r="AK957" s="171">
        <f t="shared" si="426"/>
        <v>4.9784816189421072E-2</v>
      </c>
      <c r="AL957" s="149">
        <f t="shared" si="427"/>
        <v>5.5488628638546755E-2</v>
      </c>
      <c r="AM957" s="149">
        <f t="shared" si="428"/>
        <v>3.4599724089427283E-2</v>
      </c>
      <c r="AN957" s="149">
        <f t="shared" si="433"/>
        <v>4.7442160872438857</v>
      </c>
      <c r="AO957" s="149">
        <f t="shared" si="433"/>
        <v>14.243361759954801</v>
      </c>
      <c r="AP957" s="149">
        <f t="shared" si="433"/>
        <v>4.353667156233139</v>
      </c>
      <c r="AQ957" s="97"/>
      <c r="AR957" s="171">
        <f t="shared" si="429"/>
        <v>4.9646368842761482E-2</v>
      </c>
      <c r="AS957" s="149">
        <f t="shared" si="430"/>
        <v>5.5391658151943086E-2</v>
      </c>
      <c r="AT957" s="149">
        <f t="shared" si="431"/>
        <v>3.4459168397487243E-2</v>
      </c>
      <c r="AU957" s="175">
        <f t="shared" si="434"/>
        <v>4.6350106760604026</v>
      </c>
      <c r="AV957" s="149">
        <f t="shared" si="435"/>
        <v>12.274091512019945</v>
      </c>
      <c r="AW957" s="149">
        <f t="shared" si="436"/>
        <v>4.2946206327476562</v>
      </c>
    </row>
    <row r="958" spans="1:49" ht="15" x14ac:dyDescent="0.25">
      <c r="A958" s="130">
        <v>1950.09</v>
      </c>
      <c r="B958" s="138"/>
      <c r="C958" s="166">
        <f>raw_Data!B964</f>
        <v>19.079999999999998</v>
      </c>
      <c r="D958" s="167">
        <f>raw_Data!J964</f>
        <v>0.11083333333333334</v>
      </c>
      <c r="E958" s="167">
        <f>raw_Data!L964</f>
        <v>2.0489731849144821E-3</v>
      </c>
      <c r="F958" s="168">
        <f t="shared" si="411"/>
        <v>18.43</v>
      </c>
      <c r="G958" s="167">
        <f>raw_Data!K964</f>
        <v>6.0137457044673543E-3</v>
      </c>
      <c r="H958" s="167">
        <f t="shared" si="412"/>
        <v>3.5268583830710742E-2</v>
      </c>
      <c r="I958" s="165"/>
      <c r="J958" s="167">
        <f t="shared" si="413"/>
        <v>1.0017928603994288</v>
      </c>
      <c r="K958" s="167">
        <f t="shared" si="432"/>
        <v>3.8418335843433127E-3</v>
      </c>
      <c r="L958" s="93"/>
      <c r="M958" s="171">
        <f t="shared" si="408"/>
        <v>1.0038418335843433</v>
      </c>
      <c r="N958" s="172">
        <f t="shared" si="414"/>
        <v>1.0412823295351781</v>
      </c>
      <c r="O958" s="170">
        <f t="shared" si="409"/>
        <v>957</v>
      </c>
      <c r="P958" s="170">
        <f t="shared" si="410"/>
        <v>959</v>
      </c>
      <c r="Q958" s="169"/>
      <c r="R958" s="149">
        <f t="shared" si="415"/>
        <v>0.49488888962218935</v>
      </c>
      <c r="S958" s="173">
        <f t="shared" si="416"/>
        <v>0.9455237164000424</v>
      </c>
      <c r="T958" s="149">
        <v>0</v>
      </c>
      <c r="U958" s="97"/>
      <c r="V958" s="149">
        <f>1/PI()*ATAN('Exhibit4_Impact-Test'!$Y$25*S_RDY_SP)+'Exhibit4_Impact-Test'!$Y$26</f>
        <v>0.74836473935230208</v>
      </c>
      <c r="W958" s="172">
        <f t="shared" si="417"/>
        <v>0.75519764173889992</v>
      </c>
      <c r="X958" s="149">
        <f>1/PI()*ATAN('Exhibit4_Impact-Test'!$Y$25*S_RS_SP)+'Exhibit4_Impact-Test'!$Y$26</f>
        <v>0.8451654428834241</v>
      </c>
      <c r="Y958" s="172">
        <f t="shared" si="418"/>
        <v>0.84989703505725567</v>
      </c>
      <c r="Z958" s="149">
        <f>1/PI()*ATAN('Exhibit4_Impact-Test'!$Y$25*S_5050_SP)+'Exhibit4_Impact-Test'!$Y$26</f>
        <v>0.5</v>
      </c>
      <c r="AA958" s="149">
        <f t="shared" si="419"/>
        <v>0.50915359972416663</v>
      </c>
      <c r="AB958" s="195">
        <f>VLOOKUP(_xlfn.NUMBERVALUE(LEFT(A958,4)),Transactioncosts!$C:$G,5,FALSE)</f>
        <v>96</v>
      </c>
      <c r="AC958" s="174"/>
      <c r="AD958" s="175">
        <f t="shared" si="420"/>
        <v>1.0318609805778107</v>
      </c>
      <c r="AE958" s="149">
        <f t="shared" si="421"/>
        <v>1.0354852469264055</v>
      </c>
      <c r="AF958" s="149">
        <f t="shared" si="422"/>
        <v>1.0225620815597607</v>
      </c>
      <c r="AG958" s="176">
        <f t="shared" si="423"/>
        <v>1.0317854342301414</v>
      </c>
      <c r="AH958" s="149">
        <f t="shared" si="424"/>
        <v>1.0354495451748442</v>
      </c>
      <c r="AI958" s="149">
        <f t="shared" si="425"/>
        <v>1.0224742070024087</v>
      </c>
      <c r="AJ958" s="97"/>
      <c r="AK958" s="171">
        <f t="shared" si="426"/>
        <v>3.1363949242901971E-2</v>
      </c>
      <c r="AL958" s="149">
        <f t="shared" si="427"/>
        <v>3.4870154457373209E-2</v>
      </c>
      <c r="AM958" s="149">
        <f t="shared" si="428"/>
        <v>2.2311322553579357E-2</v>
      </c>
      <c r="AN958" s="149">
        <f t="shared" si="433"/>
        <v>4.7755800364867875</v>
      </c>
      <c r="AO958" s="149">
        <f t="shared" si="433"/>
        <v>14.278231914412174</v>
      </c>
      <c r="AP958" s="149">
        <f t="shared" si="433"/>
        <v>4.3759784787867186</v>
      </c>
      <c r="AQ958" s="97"/>
      <c r="AR958" s="171">
        <f t="shared" si="429"/>
        <v>3.129073287486428E-2</v>
      </c>
      <c r="AS958" s="149">
        <f t="shared" si="430"/>
        <v>3.483567558174562E-2</v>
      </c>
      <c r="AT958" s="149">
        <f t="shared" si="431"/>
        <v>2.2225383191136153E-2</v>
      </c>
      <c r="AU958" s="175">
        <f t="shared" si="434"/>
        <v>4.6663014089352668</v>
      </c>
      <c r="AV958" s="149">
        <f t="shared" si="435"/>
        <v>12.308927187601691</v>
      </c>
      <c r="AW958" s="149">
        <f t="shared" si="436"/>
        <v>4.3168460159387925</v>
      </c>
    </row>
    <row r="959" spans="1:49" ht="15" x14ac:dyDescent="0.25">
      <c r="A959" s="130">
        <v>1950.1</v>
      </c>
      <c r="B959" s="138"/>
      <c r="C959" s="166">
        <f>raw_Data!B965</f>
        <v>19.87</v>
      </c>
      <c r="D959" s="167">
        <f>raw_Data!J965</f>
        <v>0.11472250000000001</v>
      </c>
      <c r="E959" s="167">
        <f>raw_Data!L965</f>
        <v>2.0659461858927308E-3</v>
      </c>
      <c r="F959" s="168">
        <f t="shared" si="411"/>
        <v>19.079999999999998</v>
      </c>
      <c r="G959" s="167">
        <f>raw_Data!K965</f>
        <v>6.0127096436058706E-3</v>
      </c>
      <c r="H959" s="167">
        <f t="shared" si="412"/>
        <v>4.1404612159329224E-2</v>
      </c>
      <c r="I959" s="165"/>
      <c r="J959" s="167">
        <f t="shared" si="413"/>
        <v>1.0017907780830586</v>
      </c>
      <c r="K959" s="167">
        <f t="shared" si="432"/>
        <v>3.8567242689513392E-3</v>
      </c>
      <c r="L959" s="93"/>
      <c r="M959" s="171">
        <f t="shared" si="408"/>
        <v>1.0038567242689513</v>
      </c>
      <c r="N959" s="172">
        <f t="shared" si="414"/>
        <v>1.047417321802935</v>
      </c>
      <c r="O959" s="170">
        <f t="shared" si="409"/>
        <v>958</v>
      </c>
      <c r="P959" s="170">
        <f t="shared" si="410"/>
        <v>960</v>
      </c>
      <c r="Q959" s="169"/>
      <c r="R959" s="149">
        <f t="shared" si="415"/>
        <v>0.49167606106613537</v>
      </c>
      <c r="S959" s="173">
        <f t="shared" si="416"/>
        <v>0.95284685558896209</v>
      </c>
      <c r="T959" s="149">
        <v>0</v>
      </c>
      <c r="U959" s="97"/>
      <c r="V959" s="149">
        <f>1/PI()*ATAN('Exhibit4_Impact-Test'!$Y$25*S_RDY_SP)+'Exhibit4_Impact-Test'!$Y$26</f>
        <v>0.74732823052333219</v>
      </c>
      <c r="W959" s="172">
        <f t="shared" si="417"/>
        <v>0.75526474866371829</v>
      </c>
      <c r="X959" s="149">
        <f>1/PI()*ATAN('Exhibit4_Impact-Test'!$Y$25*S_RS_SP)+'Exhibit4_Impact-Test'!$Y$26</f>
        <v>0.84617810260294246</v>
      </c>
      <c r="Y959" s="172">
        <f t="shared" si="418"/>
        <v>0.85162615444319589</v>
      </c>
      <c r="Z959" s="149">
        <f>1/PI()*ATAN('Exhibit4_Impact-Test'!$Y$25*S_5050_SP)+'Exhibit4_Impact-Test'!$Y$26</f>
        <v>0.5</v>
      </c>
      <c r="AA959" s="149">
        <f t="shared" si="419"/>
        <v>0.51061793708583225</v>
      </c>
      <c r="AB959" s="195">
        <f>VLOOKUP(_xlfn.NUMBERVALUE(LEFT(A959,4)),Transactioncosts!$C:$G,5,FALSE)</f>
        <v>96</v>
      </c>
      <c r="AC959" s="174"/>
      <c r="AD959" s="175">
        <f t="shared" si="420"/>
        <v>1.0364107885445624</v>
      </c>
      <c r="AE959" s="149">
        <f t="shared" si="421"/>
        <v>1.0407167480385082</v>
      </c>
      <c r="AF959" s="149">
        <f t="shared" si="422"/>
        <v>1.0256370230359431</v>
      </c>
      <c r="AG959" s="176">
        <f t="shared" si="423"/>
        <v>1.0363161754470456</v>
      </c>
      <c r="AH959" s="149">
        <f t="shared" si="424"/>
        <v>1.034961066063953</v>
      </c>
      <c r="AI959" s="149">
        <f t="shared" si="425"/>
        <v>1.025535090839919</v>
      </c>
      <c r="AJ959" s="97"/>
      <c r="AK959" s="171">
        <f t="shared" si="426"/>
        <v>3.5763579285526807E-2</v>
      </c>
      <c r="AL959" s="149">
        <f t="shared" si="427"/>
        <v>3.990965658350442E-2</v>
      </c>
      <c r="AM959" s="149">
        <f t="shared" si="428"/>
        <v>2.5313905436719433E-2</v>
      </c>
      <c r="AN959" s="149">
        <f t="shared" si="433"/>
        <v>4.811343615772314</v>
      </c>
      <c r="AO959" s="149">
        <f t="shared" si="433"/>
        <v>14.318141570995678</v>
      </c>
      <c r="AP959" s="149">
        <f t="shared" si="433"/>
        <v>4.4012923842234377</v>
      </c>
      <c r="AQ959" s="97"/>
      <c r="AR959" s="171">
        <f t="shared" si="429"/>
        <v>3.5672285932155941E-2</v>
      </c>
      <c r="AS959" s="149">
        <f t="shared" si="430"/>
        <v>3.4363808680268899E-2</v>
      </c>
      <c r="AT959" s="149">
        <f t="shared" si="431"/>
        <v>2.5214516218800165E-2</v>
      </c>
      <c r="AU959" s="175">
        <f t="shared" si="434"/>
        <v>4.7019736948674229</v>
      </c>
      <c r="AV959" s="149">
        <f t="shared" si="435"/>
        <v>12.34329099628196</v>
      </c>
      <c r="AW959" s="149">
        <f t="shared" si="436"/>
        <v>4.3420605321575927</v>
      </c>
    </row>
    <row r="960" spans="1:49" ht="15" x14ac:dyDescent="0.25">
      <c r="A960" s="130">
        <v>1950.11</v>
      </c>
      <c r="B960" s="138"/>
      <c r="C960" s="166">
        <f>raw_Data!B966</f>
        <v>19.829999999999998</v>
      </c>
      <c r="D960" s="167">
        <f>raw_Data!J966</f>
        <v>0.11861083333333333</v>
      </c>
      <c r="E960" s="167">
        <f>raw_Data!L966</f>
        <v>2.0829160250828149E-3</v>
      </c>
      <c r="F960" s="168">
        <f t="shared" si="411"/>
        <v>19.87</v>
      </c>
      <c r="G960" s="167">
        <f>raw_Data!K966</f>
        <v>5.9693423922160711E-3</v>
      </c>
      <c r="H960" s="167">
        <f t="shared" si="412"/>
        <v>-2.0130850528435884E-3</v>
      </c>
      <c r="I960" s="165"/>
      <c r="J960" s="167">
        <f t="shared" si="413"/>
        <v>1.0017886992114831</v>
      </c>
      <c r="K960" s="167">
        <f t="shared" si="432"/>
        <v>3.8716152365658729E-3</v>
      </c>
      <c r="L960" s="93"/>
      <c r="M960" s="171">
        <f t="shared" si="408"/>
        <v>1.0038716152365659</v>
      </c>
      <c r="N960" s="172">
        <f t="shared" si="414"/>
        <v>1.0039562573393725</v>
      </c>
      <c r="O960" s="170">
        <f t="shared" si="409"/>
        <v>959</v>
      </c>
      <c r="P960" s="170">
        <f t="shared" si="410"/>
        <v>961</v>
      </c>
      <c r="Q960" s="169"/>
      <c r="R960" s="149">
        <f t="shared" si="415"/>
        <v>0.4857817075739736</v>
      </c>
      <c r="S960" s="173">
        <f t="shared" si="416"/>
        <v>-0.49352038143920679</v>
      </c>
      <c r="T960" s="149">
        <v>0</v>
      </c>
      <c r="U960" s="97"/>
      <c r="V960" s="149">
        <f>1/PI()*ATAN('Exhibit4_Impact-Test'!$Y$25*S_RDY_SP)+'Exhibit4_Impact-Test'!$Y$26</f>
        <v>0.74540921767238466</v>
      </c>
      <c r="W960" s="172">
        <f t="shared" si="417"/>
        <v>0.7454252176144357</v>
      </c>
      <c r="X960" s="149">
        <f>1/PI()*ATAN('Exhibit4_Impact-Test'!$Y$25*S_RS_SP)+'Exhibit4_Impact-Test'!$Y$26</f>
        <v>0.25207594876035044</v>
      </c>
      <c r="Y960" s="172">
        <f t="shared" si="418"/>
        <v>0.25209184476382024</v>
      </c>
      <c r="Z960" s="149">
        <f>1/PI()*ATAN('Exhibit4_Impact-Test'!$Y$25*S_5050_SP)+'Exhibit4_Impact-Test'!$Y$26</f>
        <v>0.5</v>
      </c>
      <c r="AA960" s="149">
        <f t="shared" si="419"/>
        <v>0.50002107802764439</v>
      </c>
      <c r="AB960" s="195">
        <f>VLOOKUP(_xlfn.NUMBERVALUE(LEFT(A960,4)),Transactioncosts!$C:$G,5,FALSE)</f>
        <v>96</v>
      </c>
      <c r="AC960" s="174"/>
      <c r="AD960" s="175">
        <f t="shared" si="420"/>
        <v>1.0039347082402013</v>
      </c>
      <c r="AE960" s="149">
        <f t="shared" si="421"/>
        <v>1.003892951474936</v>
      </c>
      <c r="AF960" s="149">
        <f t="shared" si="422"/>
        <v>1.0039139362879692</v>
      </c>
      <c r="AG960" s="176">
        <f t="shared" si="423"/>
        <v>1.0039040240622812</v>
      </c>
      <c r="AH960" s="149">
        <f t="shared" si="424"/>
        <v>1.0034551437013115</v>
      </c>
      <c r="AI960" s="149">
        <f t="shared" si="425"/>
        <v>1.0039137339389039</v>
      </c>
      <c r="AJ960" s="97"/>
      <c r="AK960" s="171">
        <f t="shared" si="426"/>
        <v>3.9269875216234301E-3</v>
      </c>
      <c r="AL960" s="149">
        <f t="shared" si="427"/>
        <v>3.8853935480876295E-3</v>
      </c>
      <c r="AM960" s="149">
        <f t="shared" si="428"/>
        <v>3.9062967665813159E-3</v>
      </c>
      <c r="AN960" s="149">
        <f t="shared" si="433"/>
        <v>4.8152706032939374</v>
      </c>
      <c r="AO960" s="149">
        <f t="shared" si="433"/>
        <v>14.322026964543765</v>
      </c>
      <c r="AP960" s="149">
        <f t="shared" si="433"/>
        <v>4.4051986809900194</v>
      </c>
      <c r="AQ960" s="97"/>
      <c r="AR960" s="171">
        <f t="shared" si="429"/>
        <v>3.8964231367166081E-3</v>
      </c>
      <c r="AS960" s="149">
        <f t="shared" si="430"/>
        <v>3.4491884059715074E-3</v>
      </c>
      <c r="AT960" s="149">
        <f t="shared" si="431"/>
        <v>3.9060952063893909E-3</v>
      </c>
      <c r="AU960" s="175">
        <f t="shared" si="434"/>
        <v>4.7058701180041398</v>
      </c>
      <c r="AV960" s="149">
        <f t="shared" si="435"/>
        <v>12.346740184687931</v>
      </c>
      <c r="AW960" s="149">
        <f t="shared" si="436"/>
        <v>4.3459666273639819</v>
      </c>
    </row>
    <row r="961" spans="1:49" ht="15" x14ac:dyDescent="0.25">
      <c r="A961" s="130">
        <v>1950.12</v>
      </c>
      <c r="B961" s="138"/>
      <c r="C961" s="166">
        <f>raw_Data!B967</f>
        <v>19.75</v>
      </c>
      <c r="D961" s="167">
        <f>raw_Data!J967</f>
        <v>0.1225</v>
      </c>
      <c r="E961" s="167">
        <f>raw_Data!L967</f>
        <v>2.0998827037164158E-3</v>
      </c>
      <c r="F961" s="168">
        <f t="shared" si="411"/>
        <v>19.829999999999998</v>
      </c>
      <c r="G961" s="167">
        <f>raw_Data!K967</f>
        <v>6.1775088250126077E-3</v>
      </c>
      <c r="H961" s="167">
        <f t="shared" si="412"/>
        <v>-4.034291477559182E-3</v>
      </c>
      <c r="I961" s="165"/>
      <c r="J961" s="167">
        <f t="shared" si="413"/>
        <v>1.0017866237778277</v>
      </c>
      <c r="K961" s="167">
        <f t="shared" si="432"/>
        <v>3.8865064815440942E-3</v>
      </c>
      <c r="L961" s="93"/>
      <c r="M961" s="171">
        <f t="shared" si="408"/>
        <v>1.0038865064815441</v>
      </c>
      <c r="N961" s="172">
        <f t="shared" si="414"/>
        <v>1.0021432173474534</v>
      </c>
      <c r="O961" s="170">
        <f t="shared" si="409"/>
        <v>960</v>
      </c>
      <c r="P961" s="170">
        <f t="shared" si="410"/>
        <v>962</v>
      </c>
      <c r="Q961" s="169"/>
      <c r="R961" s="149">
        <f t="shared" si="415"/>
        <v>0.49568791850730204</v>
      </c>
      <c r="S961" s="173">
        <f t="shared" si="416"/>
        <v>-0.65949887686771913</v>
      </c>
      <c r="T961" s="149">
        <v>0</v>
      </c>
      <c r="U961" s="97"/>
      <c r="V961" s="149">
        <f>1/PI()*ATAN('Exhibit4_Impact-Test'!$Y$25*S_RDY_SP)+'Exhibit4_Impact-Test'!$Y$26</f>
        <v>0.74862148614778412</v>
      </c>
      <c r="W961" s="172">
        <f t="shared" si="417"/>
        <v>0.74829426587421766</v>
      </c>
      <c r="X961" s="149">
        <f>1/PI()*ATAN('Exhibit4_Impact-Test'!$Y$25*S_RS_SP)+'Exhibit4_Impact-Test'!$Y$26</f>
        <v>0.20648686834460145</v>
      </c>
      <c r="Y961" s="172">
        <f t="shared" si="418"/>
        <v>0.20620223412157485</v>
      </c>
      <c r="Z961" s="149">
        <f>1/PI()*ATAN('Exhibit4_Impact-Test'!$Y$25*S_5050_SP)+'Exhibit4_Impact-Test'!$Y$26</f>
        <v>0.5</v>
      </c>
      <c r="AA961" s="149">
        <f t="shared" si="419"/>
        <v>0.49956548771102871</v>
      </c>
      <c r="AB961" s="195">
        <f>VLOOKUP(_xlfn.NUMBERVALUE(LEFT(A961,4)),Transactioncosts!$C:$G,5,FALSE)</f>
        <v>96</v>
      </c>
      <c r="AC961" s="174"/>
      <c r="AD961" s="175">
        <f t="shared" si="420"/>
        <v>1.0025814427791959</v>
      </c>
      <c r="AE961" s="149">
        <f t="shared" si="421"/>
        <v>1.0035265401676265</v>
      </c>
      <c r="AF961" s="149">
        <f t="shared" si="422"/>
        <v>1.0030148619144987</v>
      </c>
      <c r="AG961" s="176">
        <f t="shared" si="423"/>
        <v>1.0025699622591584</v>
      </c>
      <c r="AH961" s="149">
        <f t="shared" si="424"/>
        <v>0.99735740760686931</v>
      </c>
      <c r="AI961" s="149">
        <f t="shared" si="425"/>
        <v>1.0030106905965246</v>
      </c>
      <c r="AJ961" s="97"/>
      <c r="AK961" s="171">
        <f t="shared" si="426"/>
        <v>2.5781165788190388E-3</v>
      </c>
      <c r="AL961" s="149">
        <f t="shared" si="427"/>
        <v>3.5203365055471122E-3</v>
      </c>
      <c r="AM961" s="149">
        <f t="shared" si="428"/>
        <v>3.0103263321333688E-3</v>
      </c>
      <c r="AN961" s="149">
        <f t="shared" si="433"/>
        <v>4.8178487198727566</v>
      </c>
      <c r="AO961" s="149">
        <f t="shared" si="433"/>
        <v>14.325547301049312</v>
      </c>
      <c r="AP961" s="149">
        <f t="shared" si="433"/>
        <v>4.4082090073221529</v>
      </c>
      <c r="AQ961" s="97"/>
      <c r="AR961" s="171">
        <f t="shared" si="429"/>
        <v>2.566665553216883E-3</v>
      </c>
      <c r="AS961" s="149">
        <f t="shared" si="430"/>
        <v>-2.6460902039599325E-3</v>
      </c>
      <c r="AT961" s="149">
        <f t="shared" si="431"/>
        <v>3.0061675436583875E-3</v>
      </c>
      <c r="AU961" s="175">
        <f t="shared" si="434"/>
        <v>4.7084367835573566</v>
      </c>
      <c r="AV961" s="149">
        <f t="shared" si="435"/>
        <v>12.344094094483971</v>
      </c>
      <c r="AW961" s="149">
        <f t="shared" si="436"/>
        <v>4.34897279490764</v>
      </c>
    </row>
    <row r="962" spans="1:49" ht="15" x14ac:dyDescent="0.25">
      <c r="A962" s="130">
        <v>1951.01</v>
      </c>
      <c r="B962" s="138"/>
      <c r="C962" s="166">
        <f>raw_Data!B968</f>
        <v>21.21</v>
      </c>
      <c r="D962" s="167">
        <f>raw_Data!J968</f>
        <v>0.12388916666666666</v>
      </c>
      <c r="E962" s="167">
        <f>raw_Data!L968</f>
        <v>2.1168462230236607E-3</v>
      </c>
      <c r="F962" s="168">
        <f t="shared" si="411"/>
        <v>19.75</v>
      </c>
      <c r="G962" s="167">
        <f>raw_Data!K968</f>
        <v>6.2728691983122359E-3</v>
      </c>
      <c r="H962" s="167">
        <f t="shared" si="412"/>
        <v>7.392405063291152E-2</v>
      </c>
      <c r="I962" s="165"/>
      <c r="J962" s="167">
        <f t="shared" si="413"/>
        <v>1.001784551775069</v>
      </c>
      <c r="K962" s="167">
        <f t="shared" si="432"/>
        <v>3.9013979980926372E-3</v>
      </c>
      <c r="L962" s="93"/>
      <c r="M962" s="171">
        <f t="shared" ref="M962:M1025" si="437">interest_mon+bond_approx_price</f>
        <v>1.0039013979980926</v>
      </c>
      <c r="N962" s="172">
        <f t="shared" si="414"/>
        <v>1.0801969198312238</v>
      </c>
      <c r="O962" s="170">
        <f t="shared" ref="O962:O1025" si="438">ROW(A962)-1</f>
        <v>961</v>
      </c>
      <c r="P962" s="170">
        <f t="shared" ref="P962:P1025" si="439">ROW(A962)+1</f>
        <v>963</v>
      </c>
      <c r="Q962" s="169"/>
      <c r="R962" s="149">
        <f t="shared" si="415"/>
        <v>0.49840082967043831</v>
      </c>
      <c r="S962" s="173">
        <f t="shared" si="416"/>
        <v>0.97237866272429896</v>
      </c>
      <c r="T962" s="149">
        <v>0</v>
      </c>
      <c r="U962" s="97"/>
      <c r="V962" s="149">
        <f>1/PI()*ATAN('Exhibit4_Impact-Test'!$Y$25*S_RDY_SP)+'Exhibit4_Impact-Test'!$Y$26</f>
        <v>0.7494901533781323</v>
      </c>
      <c r="W962" s="172">
        <f t="shared" si="417"/>
        <v>0.76299034575059721</v>
      </c>
      <c r="X962" s="149">
        <f>1/PI()*ATAN('Exhibit4_Impact-Test'!$Y$25*S_RS_SP)+'Exhibit4_Impact-Test'!$Y$26</f>
        <v>0.84882020920044887</v>
      </c>
      <c r="Y962" s="172">
        <f t="shared" si="418"/>
        <v>0.85798173685193446</v>
      </c>
      <c r="Z962" s="149">
        <f>1/PI()*ATAN('Exhibit4_Impact-Test'!$Y$25*S_5050_SP)+'Exhibit4_Impact-Test'!$Y$26</f>
        <v>0.5</v>
      </c>
      <c r="AA962" s="149">
        <f t="shared" si="419"/>
        <v>0.5183042040724346</v>
      </c>
      <c r="AB962" s="195">
        <f>VLOOKUP(_xlfn.NUMBERVALUE(LEFT(A962,4)),Transactioncosts!$C:$G,5,FALSE)</f>
        <v>96.8</v>
      </c>
      <c r="AC962" s="174"/>
      <c r="AD962" s="175">
        <f t="shared" si="420"/>
        <v>1.0610841403588707</v>
      </c>
      <c r="AE962" s="149">
        <f t="shared" si="421"/>
        <v>1.0686625788015485</v>
      </c>
      <c r="AF962" s="149">
        <f t="shared" si="422"/>
        <v>1.0420491589146583</v>
      </c>
      <c r="AG962" s="176">
        <f t="shared" si="423"/>
        <v>1.0608707343436776</v>
      </c>
      <c r="AH962" s="149">
        <f t="shared" si="424"/>
        <v>1.0685394582706254</v>
      </c>
      <c r="AI962" s="149">
        <f t="shared" si="425"/>
        <v>1.0418719742192371</v>
      </c>
      <c r="AJ962" s="97"/>
      <c r="AK962" s="171">
        <f t="shared" si="426"/>
        <v>5.9291159370545916E-2</v>
      </c>
      <c r="AL962" s="149">
        <f t="shared" si="427"/>
        <v>6.6407940310639541E-2</v>
      </c>
      <c r="AM962" s="149">
        <f t="shared" si="428"/>
        <v>4.1189119679638127E-2</v>
      </c>
      <c r="AN962" s="149">
        <f t="shared" si="433"/>
        <v>4.8771398792433027</v>
      </c>
      <c r="AO962" s="149">
        <f t="shared" si="433"/>
        <v>14.391955241359952</v>
      </c>
      <c r="AP962" s="149">
        <f t="shared" si="433"/>
        <v>4.4493981270017908</v>
      </c>
      <c r="AQ962" s="97"/>
      <c r="AR962" s="171">
        <f t="shared" si="429"/>
        <v>5.9090018414669133E-2</v>
      </c>
      <c r="AS962" s="149">
        <f t="shared" si="430"/>
        <v>6.6292723752800223E-2</v>
      </c>
      <c r="AT962" s="149">
        <f t="shared" si="431"/>
        <v>4.1019070350005599E-2</v>
      </c>
      <c r="AU962" s="175">
        <f t="shared" si="434"/>
        <v>4.7675268019720258</v>
      </c>
      <c r="AV962" s="149">
        <f t="shared" si="435"/>
        <v>12.410386818236772</v>
      </c>
      <c r="AW962" s="149">
        <f t="shared" si="436"/>
        <v>4.3899918652576453</v>
      </c>
    </row>
    <row r="963" spans="1:49" ht="15" x14ac:dyDescent="0.25">
      <c r="A963" s="130">
        <v>1951.02</v>
      </c>
      <c r="B963" s="138"/>
      <c r="C963" s="166">
        <f>raw_Data!B969</f>
        <v>22</v>
      </c>
      <c r="D963" s="167">
        <f>raw_Data!J969</f>
        <v>0.12527750000000001</v>
      </c>
      <c r="E963" s="167">
        <f>raw_Data!L969</f>
        <v>2.1243091709612916E-3</v>
      </c>
      <c r="F963" s="168">
        <f t="shared" ref="F963:F1026" si="440">C962</f>
        <v>21.21</v>
      </c>
      <c r="G963" s="167">
        <f>raw_Data!K969</f>
        <v>5.906529938708157E-3</v>
      </c>
      <c r="H963" s="167">
        <f t="shared" ref="H963:H1026" si="441">q_SP/q_SP_tminus-1</f>
        <v>3.7246581801037237E-2</v>
      </c>
      <c r="I963" s="165"/>
      <c r="J963" s="167">
        <f t="shared" ref="J963:J1026" si="442">interest_mon*((1-(1+INDEX(interest_mon,tMinus))^(-119))/INDEX(interest_mon,tMinus))+(1+INDEX(interest_mon,tMinus))^(-119)</f>
        <v>1.0007843334896385</v>
      </c>
      <c r="K963" s="167">
        <f t="shared" si="432"/>
        <v>2.9086426605997584E-3</v>
      </c>
      <c r="L963" s="93"/>
      <c r="M963" s="171">
        <f t="shared" si="437"/>
        <v>1.0029086426605998</v>
      </c>
      <c r="N963" s="172">
        <f t="shared" ref="N963:N1026" si="443">(D_mon+q_SP)/INDEX(q_SP,tMinus)</f>
        <v>1.0431531117397452</v>
      </c>
      <c r="O963" s="170">
        <f t="shared" si="438"/>
        <v>962</v>
      </c>
      <c r="P963" s="170">
        <f t="shared" si="439"/>
        <v>964</v>
      </c>
      <c r="Q963" s="169"/>
      <c r="R963" s="149">
        <f t="shared" ref="R963:R1026" si="444">(div_yield_mon-INDEX(interest_mon, tMinus))/(div_yield_mon+INDEX(interest_mon,tMinus))</f>
        <v>0.4723303057582815</v>
      </c>
      <c r="S963" s="173">
        <f t="shared" ref="S963:S1026" si="445">price_yield/(ABS(price_yield)+INDEX(interest_mon,tMinus))</f>
        <v>0.94622302148761694</v>
      </c>
      <c r="T963" s="149">
        <v>0</v>
      </c>
      <c r="U963" s="97"/>
      <c r="V963" s="149">
        <f>1/PI()*ATAN('Exhibit4_Impact-Test'!$Y$25*S_RDY_SP)+'Exhibit4_Impact-Test'!$Y$26</f>
        <v>0.74094426980089523</v>
      </c>
      <c r="W963" s="172">
        <f t="shared" ref="W963:W1026" si="446">L_RDY_SP_set*R_SP/R_RDY</f>
        <v>0.7484242282572876</v>
      </c>
      <c r="X963" s="149">
        <f>1/PI()*ATAN('Exhibit4_Impact-Test'!$Y$25*S_RS_SP)+'Exhibit4_Impact-Test'!$Y$26</f>
        <v>0.84526267374003816</v>
      </c>
      <c r="Y963" s="172">
        <f t="shared" ref="Y963:Y1026" si="447">L_RS_SP_set*R_SP/R_RS</f>
        <v>0.85033895066037213</v>
      </c>
      <c r="Z963" s="149">
        <f>1/PI()*ATAN('Exhibit4_Impact-Test'!$Y$25*S_5050_SP)+'Exhibit4_Impact-Test'!$Y$26</f>
        <v>0.5</v>
      </c>
      <c r="AA963" s="149">
        <f t="shared" ref="AA963:AA1026" si="448">L_5050_SP_set*R_SP/R_5050</f>
        <v>0.50983461740404323</v>
      </c>
      <c r="AB963" s="195">
        <f>VLOOKUP(_xlfn.NUMBERVALUE(LEFT(A963,4)),Transactioncosts!$C:$G,5,FALSE)</f>
        <v>96.8</v>
      </c>
      <c r="AC963" s="174"/>
      <c r="AD963" s="175">
        <f t="shared" ref="AD963:AD1026" si="449">R_Cash*(1-L_RDY_SP_set)+R_SP*L_RDY_SP_set</f>
        <v>1.0327275514159719</v>
      </c>
      <c r="AE963" s="149">
        <f t="shared" ref="AE963:AE1026" si="450">R_Cash*(1-L_RS_SP_set)+R_SP*L_RS_SP_set</f>
        <v>1.0369257901976865</v>
      </c>
      <c r="AF963" s="149">
        <f t="shared" ref="AF963:AF1026" si="451">R_Cash*(1-L_5050_SP_set)+R_SP*L_5050_SP_set</f>
        <v>1.0230308772001724</v>
      </c>
      <c r="AG963" s="176">
        <f t="shared" ref="AG963:AG1026" si="452">R_RDY-ABS(L_RDY_SP_act-INDEX(L_RDY_SP_set,tPlus))*TC/10000</f>
        <v>1.0326177090261441</v>
      </c>
      <c r="AH963" s="149">
        <f t="shared" ref="AH963:AH1026" si="453">R_RS-ABS(L_RS_SP_act-INDEX(L_RS_SP_set,tPlus))*TC/10000</f>
        <v>1.0302748369164387</v>
      </c>
      <c r="AI963" s="149">
        <f t="shared" ref="AI963:AI1026" si="454">R_5050-ABS(L_5050_SP_act-INDEX(L_5050_SP_set,tPlus))*TC/10000</f>
        <v>1.0229356781037013</v>
      </c>
      <c r="AJ963" s="97"/>
      <c r="AK963" s="171">
        <f t="shared" ref="AK963:AK1026" si="455">LN(R_RDY)</f>
        <v>3.2203410351613421E-2</v>
      </c>
      <c r="AL963" s="149">
        <f t="shared" ref="AL963:AL1026" si="456">LN(R_RS)</f>
        <v>3.6260364678690732E-2</v>
      </c>
      <c r="AM963" s="149">
        <f t="shared" ref="AM963:AM1026" si="457">LN(R_5050)</f>
        <v>2.2769669505362966E-2</v>
      </c>
      <c r="AN963" s="149">
        <f t="shared" si="433"/>
        <v>4.9093432895949158</v>
      </c>
      <c r="AO963" s="149">
        <f t="shared" si="433"/>
        <v>14.428215606038643</v>
      </c>
      <c r="AP963" s="149">
        <f t="shared" si="433"/>
        <v>4.4721677965071542</v>
      </c>
      <c r="AQ963" s="97"/>
      <c r="AR963" s="171">
        <f t="shared" ref="AR963:AR1026" si="458">LN(R_RDY_TC)</f>
        <v>3.2097043254513291E-2</v>
      </c>
      <c r="AS963" s="149">
        <f t="shared" ref="AS963:AS1026" si="459">LN(R_RS_TC)</f>
        <v>2.9825598605936563E-2</v>
      </c>
      <c r="AT963" s="149">
        <f t="shared" ref="AT963:AT1026" si="460">LN(R_5050_TC)</f>
        <v>2.2676609238768717E-2</v>
      </c>
      <c r="AU963" s="175">
        <f t="shared" si="434"/>
        <v>4.799623845226539</v>
      </c>
      <c r="AV963" s="149">
        <f t="shared" si="435"/>
        <v>12.440212416842709</v>
      </c>
      <c r="AW963" s="149">
        <f t="shared" si="436"/>
        <v>4.4126684744964138</v>
      </c>
    </row>
    <row r="964" spans="1:49" ht="15" x14ac:dyDescent="0.25">
      <c r="A964" s="130">
        <v>1951.03</v>
      </c>
      <c r="B964" s="138"/>
      <c r="C964" s="166">
        <f>raw_Data!B970</f>
        <v>21.63</v>
      </c>
      <c r="D964" s="167">
        <f>raw_Data!J970</f>
        <v>0.12666666666666668</v>
      </c>
      <c r="E964" s="167">
        <f>raw_Data!L970</f>
        <v>2.1317715075961363E-3</v>
      </c>
      <c r="F964" s="168">
        <f t="shared" si="440"/>
        <v>22</v>
      </c>
      <c r="G964" s="167">
        <f>raw_Data!K970</f>
        <v>5.7575757575757582E-3</v>
      </c>
      <c r="H964" s="167">
        <f t="shared" si="441"/>
        <v>-1.6818181818181843E-2</v>
      </c>
      <c r="I964" s="165"/>
      <c r="J964" s="167">
        <f t="shared" si="442"/>
        <v>1.0007839334647886</v>
      </c>
      <c r="K964" s="167">
        <f t="shared" ref="K964:K1027" si="461">M964-1</f>
        <v>2.9157049723846917E-3</v>
      </c>
      <c r="L964" s="93"/>
      <c r="M964" s="171">
        <f t="shared" si="437"/>
        <v>1.0029157049723847</v>
      </c>
      <c r="N964" s="172">
        <f t="shared" si="443"/>
        <v>0.98893939393939378</v>
      </c>
      <c r="O964" s="170">
        <f t="shared" si="438"/>
        <v>963</v>
      </c>
      <c r="P964" s="170">
        <f t="shared" si="439"/>
        <v>965</v>
      </c>
      <c r="Q964" s="169"/>
      <c r="R964" s="149">
        <f t="shared" si="444"/>
        <v>0.46096417539158802</v>
      </c>
      <c r="S964" s="173">
        <f t="shared" si="445"/>
        <v>-0.8878548142280317</v>
      </c>
      <c r="T964" s="149">
        <v>0</v>
      </c>
      <c r="U964" s="97"/>
      <c r="V964" s="149">
        <f>1/PI()*ATAN('Exhibit4_Impact-Test'!$Y$25*S_RDY_SP)+'Exhibit4_Impact-Test'!$Y$26</f>
        <v>0.73707687393622723</v>
      </c>
      <c r="W964" s="172">
        <f t="shared" si="446"/>
        <v>0.73434818711009009</v>
      </c>
      <c r="X964" s="149">
        <f>1/PI()*ATAN('Exhibit4_Impact-Test'!$Y$25*S_RS_SP)+'Exhibit4_Impact-Test'!$Y$26</f>
        <v>0.16325700011825561</v>
      </c>
      <c r="Y964" s="172">
        <f t="shared" si="447"/>
        <v>0.16134898763207298</v>
      </c>
      <c r="Z964" s="149">
        <f>1/PI()*ATAN('Exhibit4_Impact-Test'!$Y$25*S_5050_SP)+'Exhibit4_Impact-Test'!$Y$26</f>
        <v>0.5</v>
      </c>
      <c r="AA964" s="149">
        <f t="shared" si="448"/>
        <v>0.49649163459715856</v>
      </c>
      <c r="AB964" s="195">
        <f>VLOOKUP(_xlfn.NUMBERVALUE(LEFT(A964,4)),Transactioncosts!$C:$G,5,FALSE)</f>
        <v>96.8</v>
      </c>
      <c r="AC964" s="174"/>
      <c r="AD964" s="175">
        <f t="shared" si="449"/>
        <v>0.99261408932702722</v>
      </c>
      <c r="AE964" s="149">
        <f t="shared" si="450"/>
        <v>1.0006339743604189</v>
      </c>
      <c r="AF964" s="149">
        <f t="shared" si="451"/>
        <v>0.99592754945588924</v>
      </c>
      <c r="AG964" s="176">
        <f t="shared" si="452"/>
        <v>0.99255897372176771</v>
      </c>
      <c r="AH964" s="149">
        <f t="shared" si="453"/>
        <v>0.99413413001238971</v>
      </c>
      <c r="AI964" s="149">
        <f t="shared" si="454"/>
        <v>0.99589358847878973</v>
      </c>
      <c r="AJ964" s="97"/>
      <c r="AK964" s="171">
        <f t="shared" si="455"/>
        <v>-7.4133215642050096E-3</v>
      </c>
      <c r="AL964" s="149">
        <f t="shared" si="456"/>
        <v>6.337734835700949E-4</v>
      </c>
      <c r="AM964" s="149">
        <f t="shared" si="457"/>
        <v>-4.0807655534821421E-3</v>
      </c>
      <c r="AN964" s="149">
        <f t="shared" ref="AN964:AP1027" si="462">AK964+AN963</f>
        <v>4.9019299680307107</v>
      </c>
      <c r="AO964" s="149">
        <f t="shared" si="462"/>
        <v>14.428849379522212</v>
      </c>
      <c r="AP964" s="149">
        <f t="shared" si="462"/>
        <v>4.4680870309536722</v>
      </c>
      <c r="AQ964" s="97"/>
      <c r="AR964" s="171">
        <f t="shared" si="458"/>
        <v>-7.4688488190318703E-3</v>
      </c>
      <c r="AS964" s="149">
        <f t="shared" si="459"/>
        <v>-5.8831417788072302E-3</v>
      </c>
      <c r="AT964" s="149">
        <f t="shared" si="460"/>
        <v>-4.114865981935288E-3</v>
      </c>
      <c r="AU964" s="175">
        <f t="shared" ref="AU964:AU1027" si="463">AR964+AU963</f>
        <v>4.7921549964075068</v>
      </c>
      <c r="AV964" s="149">
        <f t="shared" ref="AV964:AV1027" si="464">AS964+AV963</f>
        <v>12.434329275063901</v>
      </c>
      <c r="AW964" s="149">
        <f t="shared" ref="AW964:AW1027" si="465">AT964+AW963</f>
        <v>4.4085536085144783</v>
      </c>
    </row>
    <row r="965" spans="1:49" ht="15" x14ac:dyDescent="0.25">
      <c r="A965" s="130">
        <v>1951.04</v>
      </c>
      <c r="B965" s="138"/>
      <c r="C965" s="166">
        <f>raw_Data!B971</f>
        <v>21.92</v>
      </c>
      <c r="D965" s="167">
        <f>raw_Data!J971</f>
        <v>0.12777750000000002</v>
      </c>
      <c r="E965" s="167">
        <f>raw_Data!L971</f>
        <v>2.1392332330329999E-3</v>
      </c>
      <c r="F965" s="168">
        <f t="shared" si="440"/>
        <v>21.63</v>
      </c>
      <c r="G965" s="167">
        <f>raw_Data!K971</f>
        <v>5.9074202496532608E-3</v>
      </c>
      <c r="H965" s="167">
        <f t="shared" si="441"/>
        <v>1.3407304669440734E-2</v>
      </c>
      <c r="I965" s="165"/>
      <c r="J965" s="167">
        <f t="shared" si="442"/>
        <v>1.0007835337307958</v>
      </c>
      <c r="K965" s="167">
        <f t="shared" si="461"/>
        <v>2.9227669638287601E-3</v>
      </c>
      <c r="L965" s="93"/>
      <c r="M965" s="171">
        <f t="shared" si="437"/>
        <v>1.0029227669638288</v>
      </c>
      <c r="N965" s="172">
        <f t="shared" si="443"/>
        <v>1.0193147249190939</v>
      </c>
      <c r="O965" s="170">
        <f t="shared" si="438"/>
        <v>964</v>
      </c>
      <c r="P965" s="170">
        <f t="shared" si="439"/>
        <v>966</v>
      </c>
      <c r="Q965" s="169"/>
      <c r="R965" s="149">
        <f t="shared" si="444"/>
        <v>0.46965526586082579</v>
      </c>
      <c r="S965" s="173">
        <f t="shared" si="445"/>
        <v>0.86281221075765124</v>
      </c>
      <c r="T965" s="149">
        <v>0</v>
      </c>
      <c r="U965" s="97"/>
      <c r="V965" s="149">
        <f>1/PI()*ATAN('Exhibit4_Impact-Test'!$Y$25*S_RDY_SP)+'Exhibit4_Impact-Test'!$Y$26</f>
        <v>0.74004194798400935</v>
      </c>
      <c r="W965" s="172">
        <f t="shared" si="446"/>
        <v>0.74314866365800647</v>
      </c>
      <c r="X965" s="149">
        <f>1/PI()*ATAN('Exhibit4_Impact-Test'!$Y$25*S_RS_SP)+'Exhibit4_Impact-Test'!$Y$26</f>
        <v>0.83282051118880385</v>
      </c>
      <c r="Y965" s="172">
        <f t="shared" si="447"/>
        <v>0.8350655616139695</v>
      </c>
      <c r="Z965" s="149">
        <f>1/PI()*ATAN('Exhibit4_Impact-Test'!$Y$25*S_5050_SP)+'Exhibit4_Impact-Test'!$Y$26</f>
        <v>0.5</v>
      </c>
      <c r="AA965" s="149">
        <f t="shared" si="448"/>
        <v>0.5040529260339256</v>
      </c>
      <c r="AB965" s="195">
        <f>VLOOKUP(_xlfn.NUMBERVALUE(LEFT(A965,4)),Transactioncosts!$C:$G,5,FALSE)</f>
        <v>96.8</v>
      </c>
      <c r="AC965" s="174"/>
      <c r="AD965" s="175">
        <f t="shared" si="449"/>
        <v>1.0150535034603152</v>
      </c>
      <c r="AE965" s="149">
        <f t="shared" si="450"/>
        <v>1.0165743257675179</v>
      </c>
      <c r="AF965" s="149">
        <f t="shared" si="451"/>
        <v>1.0111187459414612</v>
      </c>
      <c r="AG965" s="176">
        <f t="shared" si="452"/>
        <v>1.0150129790509859</v>
      </c>
      <c r="AH965" s="149">
        <f t="shared" si="453"/>
        <v>1.0143725012959171</v>
      </c>
      <c r="AI965" s="149">
        <f t="shared" si="454"/>
        <v>1.0110795136174529</v>
      </c>
      <c r="AJ965" s="97"/>
      <c r="AK965" s="171">
        <f t="shared" si="455"/>
        <v>1.4941323873264927E-2</v>
      </c>
      <c r="AL965" s="149">
        <f t="shared" si="456"/>
        <v>1.6438470712261694E-2</v>
      </c>
      <c r="AM965" s="149">
        <f t="shared" si="457"/>
        <v>1.1057387089192338E-2</v>
      </c>
      <c r="AN965" s="149">
        <f t="shared" si="462"/>
        <v>4.9168712919039752</v>
      </c>
      <c r="AO965" s="149">
        <f t="shared" si="462"/>
        <v>14.445287850234473</v>
      </c>
      <c r="AP965" s="149">
        <f t="shared" si="462"/>
        <v>4.4791444180428641</v>
      </c>
      <c r="AQ965" s="97"/>
      <c r="AR965" s="171">
        <f t="shared" si="458"/>
        <v>1.4901399654345173E-2</v>
      </c>
      <c r="AS965" s="149">
        <f t="shared" si="459"/>
        <v>1.4270195989456277E-2</v>
      </c>
      <c r="AT965" s="149">
        <f t="shared" si="460"/>
        <v>1.1018585429831938E-2</v>
      </c>
      <c r="AU965" s="175">
        <f t="shared" si="463"/>
        <v>4.807056396061852</v>
      </c>
      <c r="AV965" s="149">
        <f t="shared" si="464"/>
        <v>12.448599471053356</v>
      </c>
      <c r="AW965" s="149">
        <f t="shared" si="465"/>
        <v>4.41957219394431</v>
      </c>
    </row>
    <row r="966" spans="1:49" ht="15" x14ac:dyDescent="0.25">
      <c r="A966" s="130">
        <v>1951.05</v>
      </c>
      <c r="B966" s="138"/>
      <c r="C966" s="166">
        <f>raw_Data!B972</f>
        <v>21.93</v>
      </c>
      <c r="D966" s="167">
        <f>raw_Data!J972</f>
        <v>0.12888916666666667</v>
      </c>
      <c r="E966" s="167">
        <f>raw_Data!L972</f>
        <v>2.1466943473762434E-3</v>
      </c>
      <c r="F966" s="168">
        <f t="shared" si="440"/>
        <v>21.92</v>
      </c>
      <c r="G966" s="167">
        <f>raw_Data!K972</f>
        <v>5.8799802311435521E-3</v>
      </c>
      <c r="H966" s="167">
        <f t="shared" si="441"/>
        <v>4.5620437956195303E-4</v>
      </c>
      <c r="I966" s="165"/>
      <c r="J966" s="167">
        <f t="shared" si="442"/>
        <v>1.0007831342873581</v>
      </c>
      <c r="K966" s="167">
        <f t="shared" si="461"/>
        <v>2.9298286347343439E-3</v>
      </c>
      <c r="L966" s="93"/>
      <c r="M966" s="171">
        <f t="shared" si="437"/>
        <v>1.0029298286347343</v>
      </c>
      <c r="N966" s="172">
        <f t="shared" si="443"/>
        <v>1.0063361846107055</v>
      </c>
      <c r="O966" s="170">
        <f t="shared" si="438"/>
        <v>965</v>
      </c>
      <c r="P966" s="170">
        <f t="shared" si="439"/>
        <v>967</v>
      </c>
      <c r="Q966" s="169"/>
      <c r="R966" s="149">
        <f t="shared" si="444"/>
        <v>0.46647305434893649</v>
      </c>
      <c r="S966" s="173">
        <f t="shared" si="445"/>
        <v>0.1757716607589091</v>
      </c>
      <c r="T966" s="149">
        <v>0</v>
      </c>
      <c r="U966" s="97"/>
      <c r="V966" s="149">
        <f>1/PI()*ATAN('Exhibit4_Impact-Test'!$Y$25*S_RDY_SP)+'Exhibit4_Impact-Test'!$Y$26</f>
        <v>0.73896225773555868</v>
      </c>
      <c r="W966" s="172">
        <f t="shared" si="446"/>
        <v>0.73961577401707623</v>
      </c>
      <c r="X966" s="149">
        <f>1/PI()*ATAN('Exhibit4_Impact-Test'!$Y$25*S_RS_SP)+'Exhibit4_Impact-Test'!$Y$26</f>
        <v>0.607604355870071</v>
      </c>
      <c r="Y966" s="172">
        <f t="shared" si="447"/>
        <v>0.60841246352807909</v>
      </c>
      <c r="Z966" s="149">
        <f>1/PI()*ATAN('Exhibit4_Impact-Test'!$Y$25*S_5050_SP)+'Exhibit4_Impact-Test'!$Y$26</f>
        <v>0.5</v>
      </c>
      <c r="AA966" s="149">
        <f t="shared" si="448"/>
        <v>0.50084766177139217</v>
      </c>
      <c r="AB966" s="195">
        <f>VLOOKUP(_xlfn.NUMBERVALUE(LEFT(A966,4)),Transactioncosts!$C:$G,5,FALSE)</f>
        <v>96.8</v>
      </c>
      <c r="AC966" s="174"/>
      <c r="AD966" s="175">
        <f t="shared" si="449"/>
        <v>1.0054469971373889</v>
      </c>
      <c r="AE966" s="149">
        <f t="shared" si="450"/>
        <v>1.0049995453633784</v>
      </c>
      <c r="AF966" s="149">
        <f t="shared" si="451"/>
        <v>1.0046330066227198</v>
      </c>
      <c r="AG966" s="176">
        <f t="shared" si="452"/>
        <v>1.0054466392685313</v>
      </c>
      <c r="AH966" s="149">
        <f t="shared" si="453"/>
        <v>1.0006876044206401</v>
      </c>
      <c r="AI966" s="149">
        <f t="shared" si="454"/>
        <v>1.0046248012567727</v>
      </c>
      <c r="AJ966" s="97"/>
      <c r="AK966" s="171">
        <f t="shared" si="455"/>
        <v>5.432215899760587E-3</v>
      </c>
      <c r="AL966" s="149">
        <f t="shared" si="456"/>
        <v>4.987089136188924E-3</v>
      </c>
      <c r="AM966" s="149">
        <f t="shared" si="457"/>
        <v>4.6223072815549989E-3</v>
      </c>
      <c r="AN966" s="149">
        <f t="shared" si="462"/>
        <v>4.9223035078037354</v>
      </c>
      <c r="AO966" s="149">
        <f t="shared" si="462"/>
        <v>14.450274939370662</v>
      </c>
      <c r="AP966" s="149">
        <f t="shared" si="462"/>
        <v>4.4837667253244193</v>
      </c>
      <c r="AQ966" s="97"/>
      <c r="AR966" s="171">
        <f t="shared" si="458"/>
        <v>5.4318599695898613E-3</v>
      </c>
      <c r="AS966" s="149">
        <f t="shared" si="459"/>
        <v>6.8736812903101043E-4</v>
      </c>
      <c r="AT966" s="149">
        <f t="shared" si="460"/>
        <v>4.6141397224543079E-3</v>
      </c>
      <c r="AU966" s="175">
        <f t="shared" si="463"/>
        <v>4.8124882560314415</v>
      </c>
      <c r="AV966" s="149">
        <f t="shared" si="464"/>
        <v>12.449286839182387</v>
      </c>
      <c r="AW966" s="149">
        <f t="shared" si="465"/>
        <v>4.4241863336667642</v>
      </c>
    </row>
    <row r="967" spans="1:49" ht="15" x14ac:dyDescent="0.25">
      <c r="A967" s="130">
        <v>1951.06</v>
      </c>
      <c r="B967" s="138"/>
      <c r="C967" s="166">
        <f>raw_Data!B973</f>
        <v>21.55</v>
      </c>
      <c r="D967" s="167">
        <f>raw_Data!J973</f>
        <v>0.13</v>
      </c>
      <c r="E967" s="167">
        <f>raw_Data!L973</f>
        <v>2.1541548507308939E-3</v>
      </c>
      <c r="F967" s="168">
        <f t="shared" si="440"/>
        <v>21.93</v>
      </c>
      <c r="G967" s="167">
        <f>raw_Data!K973</f>
        <v>5.9279525763793889E-3</v>
      </c>
      <c r="H967" s="167">
        <f t="shared" si="441"/>
        <v>-1.7327861377108955E-2</v>
      </c>
      <c r="I967" s="165"/>
      <c r="J967" s="167">
        <f t="shared" si="442"/>
        <v>1.0007827351342904</v>
      </c>
      <c r="K967" s="167">
        <f t="shared" si="461"/>
        <v>2.9368899850212848E-3</v>
      </c>
      <c r="L967" s="93"/>
      <c r="M967" s="171">
        <f t="shared" si="437"/>
        <v>1.0029368899850213</v>
      </c>
      <c r="N967" s="172">
        <f t="shared" si="443"/>
        <v>0.98860009119927039</v>
      </c>
      <c r="O967" s="170">
        <f t="shared" si="438"/>
        <v>966</v>
      </c>
      <c r="P967" s="170">
        <f t="shared" si="439"/>
        <v>968</v>
      </c>
      <c r="Q967" s="169"/>
      <c r="R967" s="149">
        <f t="shared" si="444"/>
        <v>0.46828774864182282</v>
      </c>
      <c r="S967" s="173">
        <f t="shared" si="445"/>
        <v>-0.88976927752568846</v>
      </c>
      <c r="T967" s="149">
        <v>0</v>
      </c>
      <c r="U967" s="97"/>
      <c r="V967" s="149">
        <f>1/PI()*ATAN('Exhibit4_Impact-Test'!$Y$25*S_RDY_SP)+'Exhibit4_Impact-Test'!$Y$26</f>
        <v>0.73957880409375343</v>
      </c>
      <c r="W967" s="172">
        <f t="shared" si="446"/>
        <v>0.73679617555014598</v>
      </c>
      <c r="X967" s="149">
        <f>1/PI()*ATAN('Exhibit4_Impact-Test'!$Y$25*S_RS_SP)+'Exhibit4_Impact-Test'!$Y$26</f>
        <v>0.16296401903031865</v>
      </c>
      <c r="Y967" s="172">
        <f t="shared" si="447"/>
        <v>0.1610095566075434</v>
      </c>
      <c r="Z967" s="149">
        <f>1/PI()*ATAN('Exhibit4_Impact-Test'!$Y$25*S_5050_SP)+'Exhibit4_Impact-Test'!$Y$26</f>
        <v>0.5</v>
      </c>
      <c r="AA967" s="149">
        <f t="shared" si="448"/>
        <v>0.49640056927860177</v>
      </c>
      <c r="AB967" s="195">
        <f>VLOOKUP(_xlfn.NUMBERVALUE(LEFT(A967,4)),Transactioncosts!$C:$G,5,FALSE)</f>
        <v>96.8</v>
      </c>
      <c r="AC967" s="174"/>
      <c r="AD967" s="175">
        <f t="shared" si="449"/>
        <v>0.99233369748452283</v>
      </c>
      <c r="AE967" s="149">
        <f t="shared" si="450"/>
        <v>1.0006005076348663</v>
      </c>
      <c r="AF967" s="149">
        <f t="shared" si="451"/>
        <v>0.99576849059214578</v>
      </c>
      <c r="AG967" s="176">
        <f t="shared" si="452"/>
        <v>0.99229982824449747</v>
      </c>
      <c r="AH967" s="149">
        <f t="shared" si="453"/>
        <v>0.99405455297079703</v>
      </c>
      <c r="AI967" s="149">
        <f t="shared" si="454"/>
        <v>0.99573364810276266</v>
      </c>
      <c r="AJ967" s="97"/>
      <c r="AK967" s="171">
        <f t="shared" si="455"/>
        <v>-7.69583966995305E-3</v>
      </c>
      <c r="AL967" s="149">
        <f t="shared" si="456"/>
        <v>6.0032740230694123E-4</v>
      </c>
      <c r="AM967" s="149">
        <f t="shared" si="457"/>
        <v>-4.2404875802204856E-3</v>
      </c>
      <c r="AN967" s="149">
        <f t="shared" si="462"/>
        <v>4.9146076681337822</v>
      </c>
      <c r="AO967" s="149">
        <f t="shared" si="462"/>
        <v>14.450875266772968</v>
      </c>
      <c r="AP967" s="149">
        <f t="shared" si="462"/>
        <v>4.4795262377441984</v>
      </c>
      <c r="AQ967" s="97"/>
      <c r="AR967" s="171">
        <f t="shared" si="458"/>
        <v>-7.7299711502385087E-3</v>
      </c>
      <c r="AS967" s="149">
        <f t="shared" si="459"/>
        <v>-5.9631915671560535E-3</v>
      </c>
      <c r="AT967" s="149">
        <f t="shared" si="460"/>
        <v>-4.2754787446382279E-3</v>
      </c>
      <c r="AU967" s="175">
        <f t="shared" si="463"/>
        <v>4.8047582848812027</v>
      </c>
      <c r="AV967" s="149">
        <f t="shared" si="464"/>
        <v>12.44332364761523</v>
      </c>
      <c r="AW967" s="149">
        <f t="shared" si="465"/>
        <v>4.4199108549221258</v>
      </c>
    </row>
    <row r="968" spans="1:49" ht="15" x14ac:dyDescent="0.25">
      <c r="A968" s="130">
        <v>1951.07</v>
      </c>
      <c r="B968" s="138"/>
      <c r="C968" s="166">
        <f>raw_Data!B974</f>
        <v>21.93</v>
      </c>
      <c r="D968" s="167">
        <f>raw_Data!J974</f>
        <v>0.12888916666666667</v>
      </c>
      <c r="E968" s="167">
        <f>raw_Data!L974</f>
        <v>2.1616147432015342E-3</v>
      </c>
      <c r="F968" s="168">
        <f t="shared" si="440"/>
        <v>21.55</v>
      </c>
      <c r="G968" s="167">
        <f>raw_Data!K974</f>
        <v>5.9809358081979892E-3</v>
      </c>
      <c r="H968" s="167">
        <f t="shared" si="441"/>
        <v>1.7633410672853733E-2</v>
      </c>
      <c r="I968" s="165"/>
      <c r="J968" s="167">
        <f t="shared" si="442"/>
        <v>1.0007823362712918</v>
      </c>
      <c r="K968" s="167">
        <f t="shared" si="461"/>
        <v>2.9439510144932957E-3</v>
      </c>
      <c r="L968" s="93"/>
      <c r="M968" s="171">
        <f t="shared" si="437"/>
        <v>1.0029439510144933</v>
      </c>
      <c r="N968" s="172">
        <f t="shared" si="443"/>
        <v>1.0236143464810519</v>
      </c>
      <c r="O968" s="170">
        <f t="shared" si="438"/>
        <v>967</v>
      </c>
      <c r="P968" s="170">
        <f t="shared" si="439"/>
        <v>969</v>
      </c>
      <c r="Q968" s="169"/>
      <c r="R968" s="149">
        <f t="shared" si="444"/>
        <v>0.47040421771660418</v>
      </c>
      <c r="S968" s="173">
        <f t="shared" si="445"/>
        <v>0.89113593341417485</v>
      </c>
      <c r="T968" s="149">
        <v>0</v>
      </c>
      <c r="U968" s="97"/>
      <c r="V968" s="149">
        <f>1/PI()*ATAN('Exhibit4_Impact-Test'!$Y$25*S_RDY_SP)+'Exhibit4_Impact-Test'!$Y$26</f>
        <v>0.74029506398251599</v>
      </c>
      <c r="W968" s="172">
        <f t="shared" si="446"/>
        <v>0.74419790687922127</v>
      </c>
      <c r="X968" s="149">
        <f>1/PI()*ATAN('Exhibit4_Impact-Test'!$Y$25*S_RS_SP)+'Exhibit4_Impact-Test'!$Y$26</f>
        <v>0.83724454256511494</v>
      </c>
      <c r="Y968" s="172">
        <f t="shared" si="447"/>
        <v>0.84000531120828892</v>
      </c>
      <c r="Z968" s="149">
        <f>1/PI()*ATAN('Exhibit4_Impact-Test'!$Y$25*S_5050_SP)+'Exhibit4_Impact-Test'!$Y$26</f>
        <v>0.5</v>
      </c>
      <c r="AA968" s="149">
        <f t="shared" si="448"/>
        <v>0.50509987684344027</v>
      </c>
      <c r="AB968" s="195">
        <f>VLOOKUP(_xlfn.NUMBERVALUE(LEFT(A968,4)),Transactioncosts!$C:$G,5,FALSE)</f>
        <v>96.8</v>
      </c>
      <c r="AC968" s="174"/>
      <c r="AD968" s="175">
        <f t="shared" si="449"/>
        <v>1.0182461427489531</v>
      </c>
      <c r="AE968" s="149">
        <f t="shared" si="450"/>
        <v>1.0202501268115323</v>
      </c>
      <c r="AF968" s="149">
        <f t="shared" si="451"/>
        <v>1.0132791487477726</v>
      </c>
      <c r="AG968" s="176">
        <f t="shared" si="452"/>
        <v>1.0181699848351917</v>
      </c>
      <c r="AH968" s="149">
        <f t="shared" si="453"/>
        <v>1.0201902446838391</v>
      </c>
      <c r="AI968" s="149">
        <f t="shared" si="454"/>
        <v>1.0132297819399281</v>
      </c>
      <c r="AJ968" s="97"/>
      <c r="AK968" s="171">
        <f t="shared" si="455"/>
        <v>1.808167942131465E-2</v>
      </c>
      <c r="AL968" s="149">
        <f t="shared" si="456"/>
        <v>2.0047819598337565E-2</v>
      </c>
      <c r="AM968" s="149">
        <f t="shared" si="457"/>
        <v>1.319175368987446E-2</v>
      </c>
      <c r="AN968" s="149">
        <f t="shared" si="462"/>
        <v>4.9326893475550966</v>
      </c>
      <c r="AO968" s="149">
        <f t="shared" si="462"/>
        <v>14.470923086371306</v>
      </c>
      <c r="AP968" s="149">
        <f t="shared" si="462"/>
        <v>4.4927179914340725</v>
      </c>
      <c r="AQ968" s="97"/>
      <c r="AR968" s="171">
        <f t="shared" si="458"/>
        <v>1.8006883398276649E-2</v>
      </c>
      <c r="AS968" s="149">
        <f t="shared" si="459"/>
        <v>1.9989124300452972E-2</v>
      </c>
      <c r="AT968" s="149">
        <f t="shared" si="460"/>
        <v>1.3143032653310835E-2</v>
      </c>
      <c r="AU968" s="175">
        <f t="shared" si="463"/>
        <v>4.8227651682794797</v>
      </c>
      <c r="AV968" s="149">
        <f t="shared" si="464"/>
        <v>12.463312771915684</v>
      </c>
      <c r="AW968" s="149">
        <f t="shared" si="465"/>
        <v>4.4330538875754364</v>
      </c>
    </row>
    <row r="969" spans="1:49" ht="15" x14ac:dyDescent="0.25">
      <c r="A969" s="130">
        <v>1951.08</v>
      </c>
      <c r="B969" s="138"/>
      <c r="C969" s="166">
        <f>raw_Data!B975</f>
        <v>22.89</v>
      </c>
      <c r="D969" s="167">
        <f>raw_Data!J975</f>
        <v>0.12777750000000002</v>
      </c>
      <c r="E969" s="167">
        <f>raw_Data!L975</f>
        <v>2.1690740248925255E-3</v>
      </c>
      <c r="F969" s="168">
        <f t="shared" si="440"/>
        <v>21.93</v>
      </c>
      <c r="G969" s="167">
        <f>raw_Data!K975</f>
        <v>5.8266073871409037E-3</v>
      </c>
      <c r="H969" s="167">
        <f t="shared" si="441"/>
        <v>4.3775649794801641E-2</v>
      </c>
      <c r="I969" s="165"/>
      <c r="J969" s="167">
        <f t="shared" si="442"/>
        <v>1.0007819376980842</v>
      </c>
      <c r="K969" s="167">
        <f t="shared" si="461"/>
        <v>2.9510117229767374E-3</v>
      </c>
      <c r="L969" s="93"/>
      <c r="M969" s="171">
        <f t="shared" si="437"/>
        <v>1.0029510117229767</v>
      </c>
      <c r="N969" s="172">
        <f t="shared" si="443"/>
        <v>1.0496022571819426</v>
      </c>
      <c r="O969" s="170">
        <f t="shared" si="438"/>
        <v>968</v>
      </c>
      <c r="P969" s="170">
        <f t="shared" si="439"/>
        <v>970</v>
      </c>
      <c r="Q969" s="169"/>
      <c r="R969" s="149">
        <f t="shared" si="444"/>
        <v>0.45879954064099854</v>
      </c>
      <c r="S969" s="173">
        <f t="shared" si="445"/>
        <v>0.95294419977024836</v>
      </c>
      <c r="T969" s="149">
        <v>0</v>
      </c>
      <c r="U969" s="97"/>
      <c r="V969" s="149">
        <f>1/PI()*ATAN('Exhibit4_Impact-Test'!$Y$25*S_RDY_SP)+'Exhibit4_Impact-Test'!$Y$26</f>
        <v>0.73633035380470357</v>
      </c>
      <c r="W969" s="172">
        <f t="shared" si="446"/>
        <v>0.74506189639293241</v>
      </c>
      <c r="X969" s="149">
        <f>1/PI()*ATAN('Exhibit4_Impact-Test'!$Y$25*S_RS_SP)+'Exhibit4_Impact-Test'!$Y$26</f>
        <v>0.84619148142451728</v>
      </c>
      <c r="Y969" s="172">
        <f t="shared" si="447"/>
        <v>0.85201608901392423</v>
      </c>
      <c r="Z969" s="149">
        <f>1/PI()*ATAN('Exhibit4_Impact-Test'!$Y$25*S_5050_SP)+'Exhibit4_Impact-Test'!$Y$26</f>
        <v>0.5</v>
      </c>
      <c r="AA969" s="149">
        <f t="shared" si="448"/>
        <v>0.51136419847555414</v>
      </c>
      <c r="AB969" s="195">
        <f>VLOOKUP(_xlfn.NUMBERVALUE(LEFT(A969,4)),Transactioncosts!$C:$G,5,FALSE)</f>
        <v>96.8</v>
      </c>
      <c r="AC969" s="174"/>
      <c r="AD969" s="175">
        <f t="shared" si="449"/>
        <v>1.0373017397972071</v>
      </c>
      <c r="AE969" s="149">
        <f t="shared" si="450"/>
        <v>1.0424268982281979</v>
      </c>
      <c r="AF969" s="149">
        <f t="shared" si="451"/>
        <v>1.0262766344524596</v>
      </c>
      <c r="AG969" s="176">
        <f t="shared" si="452"/>
        <v>1.0371420109826326</v>
      </c>
      <c r="AH969" s="149">
        <f t="shared" si="453"/>
        <v>1.0423288091581018</v>
      </c>
      <c r="AI969" s="149">
        <f t="shared" si="454"/>
        <v>1.0261666290112164</v>
      </c>
      <c r="AJ969" s="97"/>
      <c r="AK969" s="171">
        <f t="shared" si="455"/>
        <v>3.6622860690532083E-2</v>
      </c>
      <c r="AL969" s="149">
        <f t="shared" si="456"/>
        <v>4.1551550628537777E-2</v>
      </c>
      <c r="AM969" s="149">
        <f t="shared" si="457"/>
        <v>2.5937334629169608E-2</v>
      </c>
      <c r="AN969" s="149">
        <f t="shared" si="462"/>
        <v>4.9693122082456282</v>
      </c>
      <c r="AO969" s="149">
        <f t="shared" si="462"/>
        <v>14.512474636999844</v>
      </c>
      <c r="AP969" s="149">
        <f t="shared" si="462"/>
        <v>4.5186553260632421</v>
      </c>
      <c r="AQ969" s="97"/>
      <c r="AR969" s="171">
        <f t="shared" si="458"/>
        <v>3.6468863924092779E-2</v>
      </c>
      <c r="AS969" s="149">
        <f t="shared" si="459"/>
        <v>4.1457449367827977E-2</v>
      </c>
      <c r="AT969" s="149">
        <f t="shared" si="460"/>
        <v>2.5830140005759672E-2</v>
      </c>
      <c r="AU969" s="175">
        <f t="shared" si="463"/>
        <v>4.8592340322035721</v>
      </c>
      <c r="AV969" s="149">
        <f t="shared" si="464"/>
        <v>12.504770221283511</v>
      </c>
      <c r="AW969" s="149">
        <f t="shared" si="465"/>
        <v>4.4588840275811963</v>
      </c>
    </row>
    <row r="970" spans="1:49" ht="15" x14ac:dyDescent="0.25">
      <c r="A970" s="130">
        <v>1951.09</v>
      </c>
      <c r="B970" s="138"/>
      <c r="C970" s="166">
        <f>raw_Data!B976</f>
        <v>23.48</v>
      </c>
      <c r="D970" s="167">
        <f>raw_Data!J976</f>
        <v>0.12666666666666668</v>
      </c>
      <c r="E970" s="167">
        <f>raw_Data!L976</f>
        <v>2.1765326959084508E-3</v>
      </c>
      <c r="F970" s="168">
        <f t="shared" si="440"/>
        <v>22.89</v>
      </c>
      <c r="G970" s="167">
        <f>raw_Data!K976</f>
        <v>5.533711955730305E-3</v>
      </c>
      <c r="H970" s="167">
        <f t="shared" si="441"/>
        <v>2.5775447793796369E-2</v>
      </c>
      <c r="I970" s="165"/>
      <c r="J970" s="167">
        <f t="shared" si="442"/>
        <v>1.0007815394144368</v>
      </c>
      <c r="K970" s="167">
        <f t="shared" si="461"/>
        <v>2.9580721103452667E-3</v>
      </c>
      <c r="L970" s="93"/>
      <c r="M970" s="171">
        <f t="shared" si="437"/>
        <v>1.0029580721103453</v>
      </c>
      <c r="N970" s="172">
        <f t="shared" si="443"/>
        <v>1.0313091597495267</v>
      </c>
      <c r="O970" s="170">
        <f t="shared" si="438"/>
        <v>969</v>
      </c>
      <c r="P970" s="170">
        <f t="shared" si="439"/>
        <v>971</v>
      </c>
      <c r="Q970" s="169"/>
      <c r="R970" s="149">
        <f t="shared" si="444"/>
        <v>0.43680792109528688</v>
      </c>
      <c r="S970" s="173">
        <f t="shared" si="445"/>
        <v>0.92237927566032352</v>
      </c>
      <c r="T970" s="149">
        <v>0</v>
      </c>
      <c r="U970" s="97"/>
      <c r="V970" s="149">
        <f>1/PI()*ATAN('Exhibit4_Impact-Test'!$Y$25*S_RDY_SP)+'Exhibit4_Impact-Test'!$Y$26</f>
        <v>0.72856098579639395</v>
      </c>
      <c r="W970" s="172">
        <f t="shared" si="446"/>
        <v>0.7340383531762581</v>
      </c>
      <c r="X970" s="149">
        <f>1/PI()*ATAN('Exhibit4_Impact-Test'!$Y$25*S_RS_SP)+'Exhibit4_Impact-Test'!$Y$26</f>
        <v>0.84188292061556758</v>
      </c>
      <c r="Y970" s="172">
        <f t="shared" si="447"/>
        <v>0.84555830862888481</v>
      </c>
      <c r="Z970" s="149">
        <f>1/PI()*ATAN('Exhibit4_Impact-Test'!$Y$25*S_5050_SP)+'Exhibit4_Impact-Test'!$Y$26</f>
        <v>0.5</v>
      </c>
      <c r="AA970" s="149">
        <f t="shared" si="448"/>
        <v>0.50696837839079301</v>
      </c>
      <c r="AB970" s="195">
        <f>VLOOKUP(_xlfn.NUMBERVALUE(LEFT(A970,4)),Transactioncosts!$C:$G,5,FALSE)</f>
        <v>96.8</v>
      </c>
      <c r="AC970" s="174"/>
      <c r="AD970" s="175">
        <f t="shared" si="449"/>
        <v>1.0236135684691474</v>
      </c>
      <c r="AE970" s="149">
        <f t="shared" si="450"/>
        <v>1.0268263685746473</v>
      </c>
      <c r="AF970" s="149">
        <f t="shared" si="451"/>
        <v>1.017133615929936</v>
      </c>
      <c r="AG970" s="176">
        <f t="shared" si="452"/>
        <v>1.0234826354855264</v>
      </c>
      <c r="AH970" s="149">
        <f t="shared" si="453"/>
        <v>1.0205497488919089</v>
      </c>
      <c r="AI970" s="149">
        <f t="shared" si="454"/>
        <v>1.0170661620271131</v>
      </c>
      <c r="AJ970" s="97"/>
      <c r="AK970" s="171">
        <f t="shared" si="455"/>
        <v>2.3339080851776162E-2</v>
      </c>
      <c r="AL970" s="149">
        <f t="shared" si="456"/>
        <v>2.6472850026609158E-2</v>
      </c>
      <c r="AM970" s="149">
        <f t="shared" si="457"/>
        <v>1.6988490865156466E-2</v>
      </c>
      <c r="AN970" s="149">
        <f t="shared" si="462"/>
        <v>4.9926512890974042</v>
      </c>
      <c r="AO970" s="149">
        <f t="shared" si="462"/>
        <v>14.538947487026453</v>
      </c>
      <c r="AP970" s="149">
        <f t="shared" si="462"/>
        <v>4.5356438169283981</v>
      </c>
      <c r="AQ970" s="97"/>
      <c r="AR970" s="171">
        <f t="shared" si="458"/>
        <v>2.3211160157529755E-2</v>
      </c>
      <c r="AS970" s="149">
        <f t="shared" si="459"/>
        <v>2.0341451606156163E-2</v>
      </c>
      <c r="AT970" s="149">
        <f t="shared" si="460"/>
        <v>1.6922171024225809E-2</v>
      </c>
      <c r="AU970" s="175">
        <f t="shared" si="463"/>
        <v>4.8824451923611019</v>
      </c>
      <c r="AV970" s="149">
        <f t="shared" si="464"/>
        <v>12.525111672889667</v>
      </c>
      <c r="AW970" s="149">
        <f t="shared" si="465"/>
        <v>4.4758061986054223</v>
      </c>
    </row>
    <row r="971" spans="1:49" ht="15" x14ac:dyDescent="0.25">
      <c r="A971" s="130">
        <v>1951.1</v>
      </c>
      <c r="B971" s="138"/>
      <c r="C971" s="166">
        <f>raw_Data!B977</f>
        <v>23.36</v>
      </c>
      <c r="D971" s="167">
        <f>raw_Data!J977</f>
        <v>0.12361083333333334</v>
      </c>
      <c r="E971" s="167">
        <f>raw_Data!L977</f>
        <v>2.1839907563538929E-3</v>
      </c>
      <c r="F971" s="168">
        <f t="shared" si="440"/>
        <v>23.48</v>
      </c>
      <c r="G971" s="167">
        <f>raw_Data!K977</f>
        <v>5.264515900056786E-3</v>
      </c>
      <c r="H971" s="167">
        <f t="shared" si="441"/>
        <v>-5.110732538330498E-3</v>
      </c>
      <c r="I971" s="165"/>
      <c r="J971" s="167">
        <f t="shared" si="442"/>
        <v>1.000781141420096</v>
      </c>
      <c r="K971" s="167">
        <f t="shared" si="461"/>
        <v>2.9651321764498917E-3</v>
      </c>
      <c r="L971" s="93"/>
      <c r="M971" s="171">
        <f t="shared" si="437"/>
        <v>1.0029651321764499</v>
      </c>
      <c r="N971" s="172">
        <f t="shared" si="443"/>
        <v>1.0001537833617262</v>
      </c>
      <c r="O971" s="170">
        <f t="shared" si="438"/>
        <v>970</v>
      </c>
      <c r="P971" s="170">
        <f t="shared" si="439"/>
        <v>972</v>
      </c>
      <c r="Q971" s="169"/>
      <c r="R971" s="149">
        <f t="shared" si="444"/>
        <v>0.41499301668621458</v>
      </c>
      <c r="S971" s="173">
        <f t="shared" si="445"/>
        <v>-0.70132379899086261</v>
      </c>
      <c r="T971" s="149">
        <v>0</v>
      </c>
      <c r="U971" s="97"/>
      <c r="V971" s="149">
        <f>1/PI()*ATAN('Exhibit4_Impact-Test'!$Y$25*S_RDY_SP)+'Exhibit4_Impact-Test'!$Y$26</f>
        <v>0.72051221850467462</v>
      </c>
      <c r="W971" s="172">
        <f t="shared" si="446"/>
        <v>0.71994661632730961</v>
      </c>
      <c r="X971" s="149">
        <f>1/PI()*ATAN('Exhibit4_Impact-Test'!$Y$25*S_RS_SP)+'Exhibit4_Impact-Test'!$Y$26</f>
        <v>0.19714718437904089</v>
      </c>
      <c r="Y971" s="172">
        <f t="shared" si="447"/>
        <v>0.19670327382116881</v>
      </c>
      <c r="Z971" s="149">
        <f>1/PI()*ATAN('Exhibit4_Impact-Test'!$Y$25*S_5050_SP)+'Exhibit4_Impact-Test'!$Y$26</f>
        <v>0.5</v>
      </c>
      <c r="AA971" s="149">
        <f t="shared" si="448"/>
        <v>0.49929825713468229</v>
      </c>
      <c r="AB971" s="195">
        <f>VLOOKUP(_xlfn.NUMBERVALUE(LEFT(A971,4)),Transactioncosts!$C:$G,5,FALSE)</f>
        <v>96.8</v>
      </c>
      <c r="AC971" s="174"/>
      <c r="AD971" s="175">
        <f t="shared" si="449"/>
        <v>1.000939521004963</v>
      </c>
      <c r="AE971" s="149">
        <f t="shared" si="450"/>
        <v>1.0024108826733198</v>
      </c>
      <c r="AF971" s="149">
        <f t="shared" si="451"/>
        <v>1.0015594577690881</v>
      </c>
      <c r="AG971" s="176">
        <f t="shared" si="452"/>
        <v>1.0009092656417238</v>
      </c>
      <c r="AH971" s="149">
        <f t="shared" si="453"/>
        <v>1.0020306166803647</v>
      </c>
      <c r="AI971" s="149">
        <f t="shared" si="454"/>
        <v>1.0015526648981519</v>
      </c>
      <c r="AJ971" s="97"/>
      <c r="AK971" s="171">
        <f t="shared" si="455"/>
        <v>9.3907993134725539E-4</v>
      </c>
      <c r="AL971" s="149">
        <f t="shared" si="456"/>
        <v>2.4079811582267898E-3</v>
      </c>
      <c r="AM971" s="149">
        <f t="shared" si="457"/>
        <v>1.5582430774974557E-3</v>
      </c>
      <c r="AN971" s="149">
        <f t="shared" si="462"/>
        <v>4.9935903690287518</v>
      </c>
      <c r="AO971" s="149">
        <f t="shared" si="462"/>
        <v>14.54135546818468</v>
      </c>
      <c r="AP971" s="149">
        <f t="shared" si="462"/>
        <v>4.537202060005896</v>
      </c>
      <c r="AQ971" s="97"/>
      <c r="AR971" s="171">
        <f t="shared" si="458"/>
        <v>9.0885251013210933E-4</v>
      </c>
      <c r="AS971" s="149">
        <f t="shared" si="459"/>
        <v>2.0285577650874568E-3</v>
      </c>
      <c r="AT971" s="149">
        <f t="shared" si="460"/>
        <v>1.5514607602628409E-3</v>
      </c>
      <c r="AU971" s="175">
        <f t="shared" si="463"/>
        <v>4.8833540448712336</v>
      </c>
      <c r="AV971" s="149">
        <f t="shared" si="464"/>
        <v>12.527140230654753</v>
      </c>
      <c r="AW971" s="149">
        <f t="shared" si="465"/>
        <v>4.4773576593656852</v>
      </c>
    </row>
    <row r="972" spans="1:49" ht="15" x14ac:dyDescent="0.25">
      <c r="A972" s="130">
        <v>1951.11</v>
      </c>
      <c r="B972" s="138"/>
      <c r="C972" s="166">
        <f>raw_Data!B978</f>
        <v>22.71</v>
      </c>
      <c r="D972" s="167">
        <f>raw_Data!J978</f>
        <v>0.12055583333333332</v>
      </c>
      <c r="E972" s="167">
        <f>raw_Data!L978</f>
        <v>2.1914482063334351E-3</v>
      </c>
      <c r="F972" s="168">
        <f t="shared" si="440"/>
        <v>23.36</v>
      </c>
      <c r="G972" s="167">
        <f>raw_Data!K978</f>
        <v>5.1607805365296803E-3</v>
      </c>
      <c r="H972" s="167">
        <f t="shared" si="441"/>
        <v>-2.7825342465753411E-2</v>
      </c>
      <c r="I972" s="165"/>
      <c r="J972" s="167">
        <f t="shared" si="442"/>
        <v>1.0007807437148075</v>
      </c>
      <c r="K972" s="167">
        <f t="shared" si="461"/>
        <v>2.9721919211409542E-3</v>
      </c>
      <c r="L972" s="93"/>
      <c r="M972" s="171">
        <f t="shared" si="437"/>
        <v>1.002972191921141</v>
      </c>
      <c r="N972" s="172">
        <f t="shared" si="443"/>
        <v>0.97733543807077639</v>
      </c>
      <c r="O972" s="170">
        <f t="shared" si="438"/>
        <v>971</v>
      </c>
      <c r="P972" s="170">
        <f t="shared" si="439"/>
        <v>973</v>
      </c>
      <c r="Q972" s="169"/>
      <c r="R972" s="149">
        <f t="shared" si="444"/>
        <v>0.40529373366057436</v>
      </c>
      <c r="S972" s="173">
        <f t="shared" si="445"/>
        <v>-0.9272229496007266</v>
      </c>
      <c r="T972" s="149">
        <v>0</v>
      </c>
      <c r="U972" s="97"/>
      <c r="V972" s="149">
        <f>1/PI()*ATAN('Exhibit4_Impact-Test'!$Y$25*S_RDY_SP)+'Exhibit4_Impact-Test'!$Y$26</f>
        <v>0.71682106227367237</v>
      </c>
      <c r="W972" s="172">
        <f t="shared" si="446"/>
        <v>0.71153567258048112</v>
      </c>
      <c r="X972" s="149">
        <f>1/PI()*ATAN('Exhibit4_Impact-Test'!$Y$25*S_RS_SP)+'Exhibit4_Impact-Test'!$Y$26</f>
        <v>0.15741959686299711</v>
      </c>
      <c r="Y972" s="172">
        <f t="shared" si="447"/>
        <v>0.15401555167314765</v>
      </c>
      <c r="Z972" s="149">
        <f>1/PI()*ATAN('Exhibit4_Impact-Test'!$Y$25*S_5050_SP)+'Exhibit4_Impact-Test'!$Y$26</f>
        <v>0.5</v>
      </c>
      <c r="AA972" s="149">
        <f t="shared" si="448"/>
        <v>0.49352707794938172</v>
      </c>
      <c r="AB972" s="195">
        <f>VLOOKUP(_xlfn.NUMBERVALUE(LEFT(A972,4)),Transactioncosts!$C:$G,5,FALSE)</f>
        <v>96.8</v>
      </c>
      <c r="AC972" s="174"/>
      <c r="AD972" s="175">
        <f t="shared" si="449"/>
        <v>0.98459522679287392</v>
      </c>
      <c r="AE972" s="149">
        <f t="shared" si="450"/>
        <v>0.99893646446514073</v>
      </c>
      <c r="AF972" s="149">
        <f t="shared" si="451"/>
        <v>0.99015381499595867</v>
      </c>
      <c r="AG972" s="176">
        <f t="shared" si="452"/>
        <v>0.98454540704859372</v>
      </c>
      <c r="AH972" s="149">
        <f t="shared" si="453"/>
        <v>0.99226231982974644</v>
      </c>
      <c r="AI972" s="149">
        <f t="shared" si="454"/>
        <v>0.99009115711050866</v>
      </c>
      <c r="AJ972" s="97"/>
      <c r="AK972" s="171">
        <f t="shared" si="455"/>
        <v>-1.552465953402307E-2</v>
      </c>
      <c r="AL972" s="149">
        <f t="shared" si="456"/>
        <v>-1.0641014900874752E-3</v>
      </c>
      <c r="AM972" s="149">
        <f t="shared" si="457"/>
        <v>-9.8949792391786768E-3</v>
      </c>
      <c r="AN972" s="149">
        <f t="shared" si="462"/>
        <v>4.9780657094947287</v>
      </c>
      <c r="AO972" s="149">
        <f t="shared" si="462"/>
        <v>14.540291366694593</v>
      </c>
      <c r="AP972" s="149">
        <f t="shared" si="462"/>
        <v>4.5273070807667173</v>
      </c>
      <c r="AQ972" s="97"/>
      <c r="AR972" s="171">
        <f t="shared" si="458"/>
        <v>-1.5575260027898045E-2</v>
      </c>
      <c r="AS972" s="149">
        <f t="shared" si="459"/>
        <v>-7.7677713418746273E-3</v>
      </c>
      <c r="AT972" s="149">
        <f t="shared" si="460"/>
        <v>-9.9582622030074102E-3</v>
      </c>
      <c r="AU972" s="175">
        <f t="shared" si="463"/>
        <v>4.8677787848433356</v>
      </c>
      <c r="AV972" s="149">
        <f t="shared" si="464"/>
        <v>12.519372459312878</v>
      </c>
      <c r="AW972" s="149">
        <f t="shared" si="465"/>
        <v>4.4673993971626782</v>
      </c>
    </row>
    <row r="973" spans="1:49" ht="15" x14ac:dyDescent="0.25">
      <c r="A973" s="130">
        <v>1951.12</v>
      </c>
      <c r="B973" s="138"/>
      <c r="C973" s="166">
        <f>raw_Data!B979</f>
        <v>23.41</v>
      </c>
      <c r="D973" s="167">
        <f>raw_Data!J979</f>
        <v>0.11749999999999999</v>
      </c>
      <c r="E973" s="167">
        <f>raw_Data!L979</f>
        <v>2.1989050459514381E-3</v>
      </c>
      <c r="F973" s="168">
        <f t="shared" si="440"/>
        <v>22.71</v>
      </c>
      <c r="G973" s="167">
        <f>raw_Data!K979</f>
        <v>5.1739321884632311E-3</v>
      </c>
      <c r="H973" s="167">
        <f t="shared" si="441"/>
        <v>3.0823425803610638E-2</v>
      </c>
      <c r="I973" s="165"/>
      <c r="J973" s="167">
        <f t="shared" si="442"/>
        <v>1.0007803462982952</v>
      </c>
      <c r="K973" s="167">
        <f t="shared" si="461"/>
        <v>2.9792513442465918E-3</v>
      </c>
      <c r="L973" s="93"/>
      <c r="M973" s="171">
        <f t="shared" si="437"/>
        <v>1.0029792513442466</v>
      </c>
      <c r="N973" s="172">
        <f t="shared" si="443"/>
        <v>1.035997357992074</v>
      </c>
      <c r="O973" s="170">
        <f t="shared" si="438"/>
        <v>972</v>
      </c>
      <c r="P973" s="170">
        <f t="shared" si="439"/>
        <v>974</v>
      </c>
      <c r="Q973" s="169"/>
      <c r="R973" s="149">
        <f t="shared" si="444"/>
        <v>0.40493278313728326</v>
      </c>
      <c r="S973" s="173">
        <f t="shared" si="445"/>
        <v>0.93362239681201353</v>
      </c>
      <c r="T973" s="149">
        <v>0</v>
      </c>
      <c r="U973" s="97"/>
      <c r="V973" s="149">
        <f>1/PI()*ATAN('Exhibit4_Impact-Test'!$Y$25*S_RDY_SP)+'Exhibit4_Impact-Test'!$Y$26</f>
        <v>0.71668234037802525</v>
      </c>
      <c r="W973" s="172">
        <f t="shared" si="446"/>
        <v>0.72321264096637716</v>
      </c>
      <c r="X973" s="149">
        <f>1/PI()*ATAN('Exhibit4_Impact-Test'!$Y$25*S_RS_SP)+'Exhibit4_Impact-Test'!$Y$26</f>
        <v>0.84349330326346172</v>
      </c>
      <c r="Y973" s="172">
        <f t="shared" si="447"/>
        <v>0.84772173928451466</v>
      </c>
      <c r="Z973" s="149">
        <f>1/PI()*ATAN('Exhibit4_Impact-Test'!$Y$25*S_5050_SP)+'Exhibit4_Impact-Test'!$Y$26</f>
        <v>0.5</v>
      </c>
      <c r="AA973" s="149">
        <f t="shared" si="448"/>
        <v>0.508096735023011</v>
      </c>
      <c r="AB973" s="195">
        <f>VLOOKUP(_xlfn.NUMBERVALUE(LEFT(A973,4)),Transactioncosts!$C:$G,5,FALSE)</f>
        <v>96.8</v>
      </c>
      <c r="AC973" s="174"/>
      <c r="AD973" s="175">
        <f t="shared" si="449"/>
        <v>1.0266427452914628</v>
      </c>
      <c r="AE973" s="149">
        <f t="shared" si="450"/>
        <v>1.0308298031881278</v>
      </c>
      <c r="AF973" s="149">
        <f t="shared" si="451"/>
        <v>1.0194883046681604</v>
      </c>
      <c r="AG973" s="176">
        <f t="shared" si="452"/>
        <v>1.0265297429457336</v>
      </c>
      <c r="AH973" s="149">
        <f t="shared" si="453"/>
        <v>1.0307949861161021</v>
      </c>
      <c r="AI973" s="149">
        <f t="shared" si="454"/>
        <v>1.0194099282731377</v>
      </c>
      <c r="AJ973" s="97"/>
      <c r="AK973" s="171">
        <f t="shared" si="455"/>
        <v>2.6294008005140274E-2</v>
      </c>
      <c r="AL973" s="149">
        <f t="shared" si="456"/>
        <v>3.0364112055765512E-2</v>
      </c>
      <c r="AM973" s="149">
        <f t="shared" si="457"/>
        <v>1.9300839331615215E-2</v>
      </c>
      <c r="AN973" s="149">
        <f t="shared" si="462"/>
        <v>5.0043597174998693</v>
      </c>
      <c r="AO973" s="149">
        <f t="shared" si="462"/>
        <v>14.570655478750359</v>
      </c>
      <c r="AP973" s="149">
        <f t="shared" si="462"/>
        <v>4.5466079200983325</v>
      </c>
      <c r="AQ973" s="97"/>
      <c r="AR973" s="171">
        <f t="shared" si="458"/>
        <v>2.6183932162520431E-2</v>
      </c>
      <c r="AS973" s="149">
        <f t="shared" si="459"/>
        <v>3.0330335713717606E-2</v>
      </c>
      <c r="AT973" s="149">
        <f t="shared" si="460"/>
        <v>1.9223958206510437E-2</v>
      </c>
      <c r="AU973" s="175">
        <f t="shared" si="463"/>
        <v>4.8939627170058557</v>
      </c>
      <c r="AV973" s="149">
        <f t="shared" si="464"/>
        <v>12.549702795026596</v>
      </c>
      <c r="AW973" s="149">
        <f t="shared" si="465"/>
        <v>4.486623355369189</v>
      </c>
    </row>
    <row r="974" spans="1:49" ht="15" x14ac:dyDescent="0.25">
      <c r="A974" s="130">
        <v>1952.01</v>
      </c>
      <c r="B974" s="138"/>
      <c r="C974" s="166">
        <f>raw_Data!B980</f>
        <v>24.19</v>
      </c>
      <c r="D974" s="167">
        <f>raw_Data!J980</f>
        <v>0.11777749999999999</v>
      </c>
      <c r="E974" s="167">
        <f>raw_Data!L980</f>
        <v>2.206361275312263E-3</v>
      </c>
      <c r="F974" s="168">
        <f t="shared" si="440"/>
        <v>23.41</v>
      </c>
      <c r="G974" s="167">
        <f>raw_Data!K980</f>
        <v>5.0310764630499783E-3</v>
      </c>
      <c r="H974" s="167">
        <f t="shared" si="441"/>
        <v>3.3319094404100857E-2</v>
      </c>
      <c r="I974" s="165"/>
      <c r="J974" s="167">
        <f t="shared" si="442"/>
        <v>1.0007799491703055</v>
      </c>
      <c r="K974" s="167">
        <f t="shared" si="461"/>
        <v>2.9863104456178124E-3</v>
      </c>
      <c r="L974" s="93"/>
      <c r="M974" s="171">
        <f t="shared" si="437"/>
        <v>1.0029863104456178</v>
      </c>
      <c r="N974" s="172">
        <f t="shared" si="443"/>
        <v>1.0383501708671508</v>
      </c>
      <c r="O974" s="170">
        <f t="shared" si="438"/>
        <v>973</v>
      </c>
      <c r="P974" s="170">
        <f t="shared" si="439"/>
        <v>975</v>
      </c>
      <c r="Q974" s="169"/>
      <c r="R974" s="149">
        <f t="shared" si="444"/>
        <v>0.39172595580949299</v>
      </c>
      <c r="S974" s="173">
        <f t="shared" si="445"/>
        <v>0.93809040261280252</v>
      </c>
      <c r="T974" s="149">
        <v>0</v>
      </c>
      <c r="U974" s="97"/>
      <c r="V974" s="149">
        <f>1/PI()*ATAN('Exhibit4_Impact-Test'!$Y$25*S_RDY_SP)+'Exhibit4_Impact-Test'!$Y$26</f>
        <v>0.71153884491997865</v>
      </c>
      <c r="W974" s="172">
        <f t="shared" si="446"/>
        <v>0.71859859834946949</v>
      </c>
      <c r="X974" s="149">
        <f>1/PI()*ATAN('Exhibit4_Impact-Test'!$Y$25*S_RS_SP)+'Exhibit4_Impact-Test'!$Y$26</f>
        <v>0.84412493432317226</v>
      </c>
      <c r="Y974" s="172">
        <f t="shared" si="447"/>
        <v>0.84863010149633267</v>
      </c>
      <c r="Z974" s="149">
        <f>1/PI()*ATAN('Exhibit4_Impact-Test'!$Y$25*S_5050_SP)+'Exhibit4_Impact-Test'!$Y$26</f>
        <v>0.5</v>
      </c>
      <c r="AA974" s="149">
        <f t="shared" si="448"/>
        <v>0.508661938084502</v>
      </c>
      <c r="AB974" s="195">
        <f>VLOOKUP(_xlfn.NUMBERVALUE(LEFT(A974,4)),Transactioncosts!$C:$G,5,FALSE)</f>
        <v>97.6</v>
      </c>
      <c r="AC974" s="174"/>
      <c r="AD974" s="175">
        <f t="shared" si="449"/>
        <v>1.0281490708418668</v>
      </c>
      <c r="AE974" s="149">
        <f t="shared" si="450"/>
        <v>1.0328378268013583</v>
      </c>
      <c r="AF974" s="149">
        <f t="shared" si="451"/>
        <v>1.0206682406563843</v>
      </c>
      <c r="AG974" s="176">
        <f t="shared" si="452"/>
        <v>1.0280239410660248</v>
      </c>
      <c r="AH974" s="149">
        <f t="shared" si="453"/>
        <v>1.0261426698918215</v>
      </c>
      <c r="AI974" s="149">
        <f t="shared" si="454"/>
        <v>1.0205837001406795</v>
      </c>
      <c r="AJ974" s="97"/>
      <c r="AK974" s="171">
        <f t="shared" si="455"/>
        <v>2.7760167066523411E-2</v>
      </c>
      <c r="AL974" s="149">
        <f t="shared" si="456"/>
        <v>3.2310185365034952E-2</v>
      </c>
      <c r="AM974" s="149">
        <f t="shared" si="457"/>
        <v>2.0457550685446309E-2</v>
      </c>
      <c r="AN974" s="149">
        <f t="shared" si="462"/>
        <v>5.0321198845663924</v>
      </c>
      <c r="AO974" s="149">
        <f t="shared" si="462"/>
        <v>14.602965664115393</v>
      </c>
      <c r="AP974" s="149">
        <f t="shared" si="462"/>
        <v>4.5670654707837786</v>
      </c>
      <c r="AQ974" s="97"/>
      <c r="AR974" s="171">
        <f t="shared" si="458"/>
        <v>2.7638455736521694E-2</v>
      </c>
      <c r="AS974" s="149">
        <f t="shared" si="459"/>
        <v>2.5806791556859894E-2</v>
      </c>
      <c r="AT974" s="149">
        <f t="shared" si="460"/>
        <v>2.0374718660585961E-2</v>
      </c>
      <c r="AU974" s="175">
        <f t="shared" si="463"/>
        <v>4.9216011727423776</v>
      </c>
      <c r="AV974" s="149">
        <f t="shared" si="464"/>
        <v>12.575509586583456</v>
      </c>
      <c r="AW974" s="149">
        <f t="shared" si="465"/>
        <v>4.5069980740297746</v>
      </c>
    </row>
    <row r="975" spans="1:49" ht="15" x14ac:dyDescent="0.25">
      <c r="A975" s="130">
        <v>1952.02</v>
      </c>
      <c r="B975" s="138"/>
      <c r="C975" s="166">
        <f>raw_Data!B981</f>
        <v>23.75</v>
      </c>
      <c r="D975" s="167">
        <f>raw_Data!J981</f>
        <v>0.11805583333333335</v>
      </c>
      <c r="E975" s="167">
        <f>raw_Data!L981</f>
        <v>2.216527877521024E-3</v>
      </c>
      <c r="F975" s="168">
        <f t="shared" si="440"/>
        <v>24.19</v>
      </c>
      <c r="G975" s="167">
        <f>raw_Data!K981</f>
        <v>4.8803568967893075E-3</v>
      </c>
      <c r="H975" s="167">
        <f t="shared" si="441"/>
        <v>-1.8189334435717242E-2</v>
      </c>
      <c r="I975" s="165"/>
      <c r="J975" s="167">
        <f t="shared" si="442"/>
        <v>1.0010630100900901</v>
      </c>
      <c r="K975" s="167">
        <f t="shared" si="461"/>
        <v>3.2795379676111569E-3</v>
      </c>
      <c r="L975" s="93"/>
      <c r="M975" s="171">
        <f t="shared" si="437"/>
        <v>1.0032795379676112</v>
      </c>
      <c r="N975" s="172">
        <f t="shared" si="443"/>
        <v>0.98669102246107199</v>
      </c>
      <c r="O975" s="170">
        <f t="shared" si="438"/>
        <v>974</v>
      </c>
      <c r="P975" s="170">
        <f t="shared" si="439"/>
        <v>976</v>
      </c>
      <c r="Q975" s="169"/>
      <c r="R975" s="149">
        <f t="shared" si="444"/>
        <v>0.37732495585951453</v>
      </c>
      <c r="S975" s="173">
        <f t="shared" si="445"/>
        <v>-0.89182221059911604</v>
      </c>
      <c r="T975" s="149">
        <v>0</v>
      </c>
      <c r="U975" s="97"/>
      <c r="V975" s="149">
        <f>1/PI()*ATAN('Exhibit4_Impact-Test'!$Y$25*S_RDY_SP)+'Exhibit4_Impact-Test'!$Y$26</f>
        <v>0.70577792459516053</v>
      </c>
      <c r="W975" s="172">
        <f t="shared" si="446"/>
        <v>0.70230394941224239</v>
      </c>
      <c r="X975" s="149">
        <f>1/PI()*ATAN('Exhibit4_Impact-Test'!$Y$25*S_RS_SP)+'Exhibit4_Impact-Test'!$Y$26</f>
        <v>0.16265090994542025</v>
      </c>
      <c r="Y975" s="172">
        <f t="shared" si="447"/>
        <v>0.160392940050468</v>
      </c>
      <c r="Z975" s="149">
        <f>1/PI()*ATAN('Exhibit4_Impact-Test'!$Y$25*S_5050_SP)+'Exhibit4_Impact-Test'!$Y$26</f>
        <v>0.5</v>
      </c>
      <c r="AA975" s="149">
        <f t="shared" si="448"/>
        <v>0.49583196961894616</v>
      </c>
      <c r="AB975" s="195">
        <f>VLOOKUP(_xlfn.NUMBERVALUE(LEFT(A975,4)),Transactioncosts!$C:$G,5,FALSE)</f>
        <v>97.6</v>
      </c>
      <c r="AC975" s="174"/>
      <c r="AD975" s="175">
        <f t="shared" si="449"/>
        <v>0.99157172992129128</v>
      </c>
      <c r="AE975" s="149">
        <f t="shared" si="450"/>
        <v>1.0005814008258289</v>
      </c>
      <c r="AF975" s="149">
        <f t="shared" si="451"/>
        <v>0.99498528021434152</v>
      </c>
      <c r="AG975" s="176">
        <f t="shared" si="452"/>
        <v>0.99151074340925327</v>
      </c>
      <c r="AH975" s="149">
        <f t="shared" si="453"/>
        <v>0.99472861722270511</v>
      </c>
      <c r="AI975" s="149">
        <f t="shared" si="454"/>
        <v>0.99494460023782239</v>
      </c>
      <c r="AJ975" s="97"/>
      <c r="AK975" s="171">
        <f t="shared" si="455"/>
        <v>-8.4639887865111726E-3</v>
      </c>
      <c r="AL975" s="149">
        <f t="shared" si="456"/>
        <v>5.8123187784993563E-4</v>
      </c>
      <c r="AM975" s="149">
        <f t="shared" si="457"/>
        <v>-5.0273356874035828E-3</v>
      </c>
      <c r="AN975" s="149">
        <f t="shared" si="462"/>
        <v>5.0236558957798811</v>
      </c>
      <c r="AO975" s="149">
        <f t="shared" si="462"/>
        <v>14.603546895993244</v>
      </c>
      <c r="AP975" s="149">
        <f t="shared" si="462"/>
        <v>4.5620381350963752</v>
      </c>
      <c r="AQ975" s="97"/>
      <c r="AR975" s="171">
        <f t="shared" si="458"/>
        <v>-8.5254955698925109E-3</v>
      </c>
      <c r="AS975" s="149">
        <f t="shared" si="459"/>
        <v>-5.2853255354823525E-3</v>
      </c>
      <c r="AT975" s="149">
        <f t="shared" si="460"/>
        <v>-5.0682215265725038E-3</v>
      </c>
      <c r="AU975" s="175">
        <f t="shared" si="463"/>
        <v>4.9130756771724853</v>
      </c>
      <c r="AV975" s="149">
        <f t="shared" si="464"/>
        <v>12.570224261047974</v>
      </c>
      <c r="AW975" s="149">
        <f t="shared" si="465"/>
        <v>4.5019298525032019</v>
      </c>
    </row>
    <row r="976" spans="1:49" ht="15" x14ac:dyDescent="0.25">
      <c r="A976" s="130">
        <v>1952.03</v>
      </c>
      <c r="B976" s="138"/>
      <c r="C976" s="166">
        <f>raw_Data!B982</f>
        <v>23.81</v>
      </c>
      <c r="D976" s="167">
        <f>raw_Data!J982</f>
        <v>0.11833333333333333</v>
      </c>
      <c r="E976" s="167">
        <f>raw_Data!L982</f>
        <v>2.2266933454129223E-3</v>
      </c>
      <c r="F976" s="168">
        <f t="shared" si="440"/>
        <v>23.75</v>
      </c>
      <c r="G976" s="167">
        <f>raw_Data!K982</f>
        <v>4.9824561403508773E-3</v>
      </c>
      <c r="H976" s="167">
        <f t="shared" si="441"/>
        <v>2.5263157894737098E-3</v>
      </c>
      <c r="I976" s="165"/>
      <c r="J976" s="167">
        <f t="shared" si="442"/>
        <v>1.0010622728107834</v>
      </c>
      <c r="K976" s="167">
        <f t="shared" si="461"/>
        <v>3.2889661561963379E-3</v>
      </c>
      <c r="L976" s="93"/>
      <c r="M976" s="171">
        <f t="shared" si="437"/>
        <v>1.0032889661561963</v>
      </c>
      <c r="N976" s="172">
        <f t="shared" si="443"/>
        <v>1.0075087719298244</v>
      </c>
      <c r="O976" s="170">
        <f t="shared" si="438"/>
        <v>975</v>
      </c>
      <c r="P976" s="170">
        <f t="shared" si="439"/>
        <v>977</v>
      </c>
      <c r="Q976" s="169"/>
      <c r="R976" s="149">
        <f t="shared" si="444"/>
        <v>0.38421091864675261</v>
      </c>
      <c r="S976" s="173">
        <f t="shared" si="445"/>
        <v>0.53265845700423231</v>
      </c>
      <c r="T976" s="149">
        <v>0</v>
      </c>
      <c r="U976" s="97"/>
      <c r="V976" s="149">
        <f>1/PI()*ATAN('Exhibit4_Impact-Test'!$Y$25*S_RDY_SP)+'Exhibit4_Impact-Test'!$Y$26</f>
        <v>0.70855256744891926</v>
      </c>
      <c r="W976" s="172">
        <f t="shared" si="446"/>
        <v>0.70941854452721997</v>
      </c>
      <c r="X976" s="149">
        <f>1/PI()*ATAN('Exhibit4_Impact-Test'!$Y$25*S_RS_SP)+'Exhibit4_Impact-Test'!$Y$26</f>
        <v>0.76006339119020305</v>
      </c>
      <c r="Y976" s="172">
        <f t="shared" si="447"/>
        <v>0.76082797767462318</v>
      </c>
      <c r="Z976" s="149">
        <f>1/PI()*ATAN('Exhibit4_Impact-Test'!$Y$25*S_5050_SP)+'Exhibit4_Impact-Test'!$Y$26</f>
        <v>0.5</v>
      </c>
      <c r="AA976" s="149">
        <f t="shared" si="448"/>
        <v>0.5010492864830961</v>
      </c>
      <c r="AB976" s="195">
        <f>VLOOKUP(_xlfn.NUMBERVALUE(LEFT(A976,4)),Transactioncosts!$C:$G,5,FALSE)</f>
        <v>97.6</v>
      </c>
      <c r="AC976" s="174"/>
      <c r="AD976" s="175">
        <f t="shared" si="449"/>
        <v>1.0062789203712363</v>
      </c>
      <c r="AE976" s="149">
        <f t="shared" si="450"/>
        <v>1.0064962860426641</v>
      </c>
      <c r="AF976" s="149">
        <f t="shared" si="451"/>
        <v>1.0053988690430105</v>
      </c>
      <c r="AG976" s="176">
        <f t="shared" si="452"/>
        <v>1.0062703330902738</v>
      </c>
      <c r="AH976" s="149">
        <f t="shared" si="453"/>
        <v>1.0013102903724562</v>
      </c>
      <c r="AI976" s="149">
        <f t="shared" si="454"/>
        <v>1.0053886280069355</v>
      </c>
      <c r="AJ976" s="97"/>
      <c r="AK976" s="171">
        <f t="shared" si="455"/>
        <v>6.2592900792302064E-3</v>
      </c>
      <c r="AL976" s="149">
        <f t="shared" si="456"/>
        <v>6.4752761183865587E-3</v>
      </c>
      <c r="AM976" s="149">
        <f t="shared" si="457"/>
        <v>5.3843473930817584E-3</v>
      </c>
      <c r="AN976" s="149">
        <f t="shared" si="462"/>
        <v>5.0299151858591111</v>
      </c>
      <c r="AO976" s="149">
        <f t="shared" si="462"/>
        <v>14.610022172111631</v>
      </c>
      <c r="AP976" s="149">
        <f t="shared" si="462"/>
        <v>4.5674224824894569</v>
      </c>
      <c r="AQ976" s="97"/>
      <c r="AR976" s="171">
        <f t="shared" si="458"/>
        <v>6.250756344269119E-3</v>
      </c>
      <c r="AS976" s="149">
        <f t="shared" si="459"/>
        <v>1.3094326911521027E-3</v>
      </c>
      <c r="AT976" s="149">
        <f t="shared" si="460"/>
        <v>5.3741612982407512E-3</v>
      </c>
      <c r="AU976" s="175">
        <f t="shared" si="463"/>
        <v>4.9193264335167548</v>
      </c>
      <c r="AV976" s="149">
        <f t="shared" si="464"/>
        <v>12.571533693739125</v>
      </c>
      <c r="AW976" s="149">
        <f t="shared" si="465"/>
        <v>4.5073040138014422</v>
      </c>
    </row>
    <row r="977" spans="1:49" ht="15" x14ac:dyDescent="0.25">
      <c r="A977" s="130">
        <v>1952.04</v>
      </c>
      <c r="B977" s="138"/>
      <c r="C977" s="166">
        <f>raw_Data!B983</f>
        <v>23.74</v>
      </c>
      <c r="D977" s="167">
        <f>raw_Data!J983</f>
        <v>0.11916666666666666</v>
      </c>
      <c r="E977" s="167">
        <f>raw_Data!L983</f>
        <v>2.2368576792526351E-3</v>
      </c>
      <c r="F977" s="168">
        <f t="shared" si="440"/>
        <v>23.81</v>
      </c>
      <c r="G977" s="167">
        <f>raw_Data!K983</f>
        <v>5.0048999020019594E-3</v>
      </c>
      <c r="H977" s="167">
        <f t="shared" si="441"/>
        <v>-2.9399412011760218E-3</v>
      </c>
      <c r="I977" s="165"/>
      <c r="J977" s="167">
        <f t="shared" si="442"/>
        <v>1.0010615362609188</v>
      </c>
      <c r="K977" s="167">
        <f t="shared" si="461"/>
        <v>3.2983939401713958E-3</v>
      </c>
      <c r="L977" s="93"/>
      <c r="M977" s="171">
        <f t="shared" si="437"/>
        <v>1.0032983939401714</v>
      </c>
      <c r="N977" s="172">
        <f t="shared" si="443"/>
        <v>1.0020649587008261</v>
      </c>
      <c r="O977" s="170">
        <f t="shared" si="438"/>
        <v>976</v>
      </c>
      <c r="P977" s="170">
        <f t="shared" si="439"/>
        <v>978</v>
      </c>
      <c r="Q977" s="169"/>
      <c r="R977" s="149">
        <f t="shared" si="444"/>
        <v>0.38417627506665675</v>
      </c>
      <c r="S977" s="173">
        <f t="shared" si="445"/>
        <v>-0.56902441515183144</v>
      </c>
      <c r="T977" s="149">
        <v>0</v>
      </c>
      <c r="U977" s="97"/>
      <c r="V977" s="149">
        <f>1/PI()*ATAN('Exhibit4_Impact-Test'!$Y$25*S_RDY_SP)+'Exhibit4_Impact-Test'!$Y$26</f>
        <v>0.70853870016630449</v>
      </c>
      <c r="W977" s="172">
        <f t="shared" si="446"/>
        <v>0.70828459752954176</v>
      </c>
      <c r="X977" s="149">
        <f>1/PI()*ATAN('Exhibit4_Impact-Test'!$Y$25*S_RS_SP)+'Exhibit4_Impact-Test'!$Y$26</f>
        <v>0.22947596228447925</v>
      </c>
      <c r="Y977" s="172">
        <f t="shared" si="447"/>
        <v>0.22925852592703191</v>
      </c>
      <c r="Z977" s="149">
        <f>1/PI()*ATAN('Exhibit4_Impact-Test'!$Y$25*S_5050_SP)+'Exhibit4_Impact-Test'!$Y$26</f>
        <v>0.5</v>
      </c>
      <c r="AA977" s="149">
        <f t="shared" si="448"/>
        <v>0.49969246589708527</v>
      </c>
      <c r="AB977" s="195">
        <f>VLOOKUP(_xlfn.NUMBERVALUE(LEFT(A977,4)),Transactioncosts!$C:$G,5,FALSE)</f>
        <v>97.6</v>
      </c>
      <c r="AC977" s="174"/>
      <c r="AD977" s="175">
        <f t="shared" si="449"/>
        <v>1.0024244573389463</v>
      </c>
      <c r="AE977" s="149">
        <f t="shared" si="450"/>
        <v>1.003015350201707</v>
      </c>
      <c r="AF977" s="149">
        <f t="shared" si="451"/>
        <v>1.0026816763204986</v>
      </c>
      <c r="AG977" s="176">
        <f t="shared" si="452"/>
        <v>1.0024130833685982</v>
      </c>
      <c r="AH977" s="149">
        <f t="shared" si="453"/>
        <v>1.0013264438555405</v>
      </c>
      <c r="AI977" s="149">
        <f t="shared" si="454"/>
        <v>1.0026786747876542</v>
      </c>
      <c r="AJ977" s="97"/>
      <c r="AK977" s="171">
        <f t="shared" si="455"/>
        <v>2.42152308394582E-3</v>
      </c>
      <c r="AL977" s="149">
        <f t="shared" si="456"/>
        <v>3.0108131515294806E-3</v>
      </c>
      <c r="AM977" s="149">
        <f t="shared" si="457"/>
        <v>2.6780870419782182E-3</v>
      </c>
      <c r="AN977" s="149">
        <f t="shared" si="462"/>
        <v>5.0323367089430571</v>
      </c>
      <c r="AO977" s="149">
        <f t="shared" si="462"/>
        <v>14.61303298526316</v>
      </c>
      <c r="AP977" s="149">
        <f t="shared" si="462"/>
        <v>4.5701005695314354</v>
      </c>
      <c r="AQ977" s="97"/>
      <c r="AR977" s="171">
        <f t="shared" si="458"/>
        <v>2.4101765582376939E-3</v>
      </c>
      <c r="AS977" s="149">
        <f t="shared" si="459"/>
        <v>1.3255649060551068E-3</v>
      </c>
      <c r="AT977" s="149">
        <f t="shared" si="460"/>
        <v>2.6750935322652765E-3</v>
      </c>
      <c r="AU977" s="175">
        <f t="shared" si="463"/>
        <v>4.9217366100749924</v>
      </c>
      <c r="AV977" s="149">
        <f t="shared" si="464"/>
        <v>12.572859258645181</v>
      </c>
      <c r="AW977" s="149">
        <f t="shared" si="465"/>
        <v>4.5099791073337077</v>
      </c>
    </row>
    <row r="978" spans="1:49" ht="15" x14ac:dyDescent="0.25">
      <c r="A978" s="130">
        <v>1952.05</v>
      </c>
      <c r="B978" s="138"/>
      <c r="C978" s="166">
        <f>raw_Data!B984</f>
        <v>23.73</v>
      </c>
      <c r="D978" s="167">
        <f>raw_Data!J984</f>
        <v>0.12</v>
      </c>
      <c r="E978" s="167">
        <f>raw_Data!L984</f>
        <v>2.2470208793048396E-3</v>
      </c>
      <c r="F978" s="168">
        <f t="shared" si="440"/>
        <v>23.74</v>
      </c>
      <c r="G978" s="167">
        <f>raw_Data!K984</f>
        <v>5.054759898904802E-3</v>
      </c>
      <c r="H978" s="167">
        <f t="shared" si="441"/>
        <v>-4.212299915753448E-4</v>
      </c>
      <c r="I978" s="165"/>
      <c r="J978" s="167">
        <f t="shared" si="442"/>
        <v>1.0010608004396255</v>
      </c>
      <c r="K978" s="167">
        <f t="shared" si="461"/>
        <v>3.3078213189303707E-3</v>
      </c>
      <c r="L978" s="93"/>
      <c r="M978" s="171">
        <f t="shared" si="437"/>
        <v>1.0033078213189304</v>
      </c>
      <c r="N978" s="172">
        <f t="shared" si="443"/>
        <v>1.0046335299073295</v>
      </c>
      <c r="O978" s="170">
        <f t="shared" si="438"/>
        <v>977</v>
      </c>
      <c r="P978" s="170">
        <f t="shared" si="439"/>
        <v>979</v>
      </c>
      <c r="Q978" s="169"/>
      <c r="R978" s="149">
        <f t="shared" si="444"/>
        <v>0.38645776323944836</v>
      </c>
      <c r="S978" s="173">
        <f t="shared" si="445"/>
        <v>-0.15847106782754608</v>
      </c>
      <c r="T978" s="149">
        <v>0</v>
      </c>
      <c r="U978" s="97"/>
      <c r="V978" s="149">
        <f>1/PI()*ATAN('Exhibit4_Impact-Test'!$Y$25*S_RDY_SP)+'Exhibit4_Impact-Test'!$Y$26</f>
        <v>0.70944996334389077</v>
      </c>
      <c r="W978" s="172">
        <f t="shared" si="446"/>
        <v>0.70972207656933295</v>
      </c>
      <c r="X978" s="149">
        <f>1/PI()*ATAN('Exhibit4_Impact-Test'!$Y$25*S_RS_SP)+'Exhibit4_Impact-Test'!$Y$26</f>
        <v>0.40230220893590102</v>
      </c>
      <c r="Y978" s="172">
        <f t="shared" si="447"/>
        <v>0.40261976260881882</v>
      </c>
      <c r="Z978" s="149">
        <f>1/PI()*ATAN('Exhibit4_Impact-Test'!$Y$25*S_5050_SP)+'Exhibit4_Impact-Test'!$Y$26</f>
        <v>0.5</v>
      </c>
      <c r="AA978" s="149">
        <f t="shared" si="448"/>
        <v>0.50033011636211122</v>
      </c>
      <c r="AB978" s="195">
        <f>VLOOKUP(_xlfn.NUMBERVALUE(LEFT(A978,4)),Transactioncosts!$C:$G,5,FALSE)</f>
        <v>97.6</v>
      </c>
      <c r="AC978" s="174"/>
      <c r="AD978" s="175">
        <f t="shared" si="449"/>
        <v>1.0042483452283748</v>
      </c>
      <c r="AE978" s="149">
        <f t="shared" si="450"/>
        <v>1.0038411568124488</v>
      </c>
      <c r="AF978" s="149">
        <f t="shared" si="451"/>
        <v>1.0039706756131299</v>
      </c>
      <c r="AG978" s="176">
        <f t="shared" si="452"/>
        <v>1.0042463625270865</v>
      </c>
      <c r="AH978" s="149">
        <f t="shared" si="453"/>
        <v>0.99955140304825585</v>
      </c>
      <c r="AI978" s="149">
        <f t="shared" si="454"/>
        <v>1.0039674536774357</v>
      </c>
      <c r="AJ978" s="97"/>
      <c r="AK978" s="171">
        <f t="shared" si="455"/>
        <v>4.2393464872883474E-3</v>
      </c>
      <c r="AL978" s="149">
        <f t="shared" si="456"/>
        <v>3.8337984067939039E-3</v>
      </c>
      <c r="AM978" s="149">
        <f t="shared" si="457"/>
        <v>3.9628132863449538E-3</v>
      </c>
      <c r="AN978" s="149">
        <f t="shared" si="462"/>
        <v>5.0365760554303458</v>
      </c>
      <c r="AO978" s="149">
        <f t="shared" si="462"/>
        <v>14.616866783669954</v>
      </c>
      <c r="AP978" s="149">
        <f t="shared" si="462"/>
        <v>4.5740633828177799</v>
      </c>
      <c r="AQ978" s="97"/>
      <c r="AR978" s="171">
        <f t="shared" si="458"/>
        <v>4.2373721716174066E-3</v>
      </c>
      <c r="AS978" s="149">
        <f t="shared" si="459"/>
        <v>-4.4869760145860391E-4</v>
      </c>
      <c r="AT978" s="149">
        <f t="shared" si="460"/>
        <v>3.9596040881657414E-3</v>
      </c>
      <c r="AU978" s="175">
        <f t="shared" si="463"/>
        <v>4.9259739822466102</v>
      </c>
      <c r="AV978" s="149">
        <f t="shared" si="464"/>
        <v>12.572410561043723</v>
      </c>
      <c r="AW978" s="149">
        <f t="shared" si="465"/>
        <v>4.513938711421873</v>
      </c>
    </row>
    <row r="979" spans="1:49" ht="15" x14ac:dyDescent="0.25">
      <c r="A979" s="130">
        <v>1952.06</v>
      </c>
      <c r="B979" s="138"/>
      <c r="C979" s="166">
        <f>raw_Data!B985</f>
        <v>24.38</v>
      </c>
      <c r="D979" s="167">
        <f>raw_Data!J985</f>
        <v>0.12083333333333333</v>
      </c>
      <c r="E979" s="167">
        <f>raw_Data!L985</f>
        <v>2.2571829458337689E-3</v>
      </c>
      <c r="F979" s="168">
        <f t="shared" si="440"/>
        <v>23.73</v>
      </c>
      <c r="G979" s="167">
        <f>raw_Data!K985</f>
        <v>5.0920073043966849E-3</v>
      </c>
      <c r="H979" s="167">
        <f t="shared" si="441"/>
        <v>2.7391487568478645E-2</v>
      </c>
      <c r="I979" s="165"/>
      <c r="J979" s="167">
        <f t="shared" si="442"/>
        <v>1.0010600653459867</v>
      </c>
      <c r="K979" s="167">
        <f t="shared" si="461"/>
        <v>3.3172482918204516E-3</v>
      </c>
      <c r="L979" s="93"/>
      <c r="M979" s="171">
        <f t="shared" si="437"/>
        <v>1.0033172482918205</v>
      </c>
      <c r="N979" s="172">
        <f t="shared" si="443"/>
        <v>1.0324834948728754</v>
      </c>
      <c r="O979" s="170">
        <f t="shared" si="438"/>
        <v>978</v>
      </c>
      <c r="P979" s="170">
        <f t="shared" si="439"/>
        <v>980</v>
      </c>
      <c r="Q979" s="169"/>
      <c r="R979" s="149">
        <f t="shared" si="444"/>
        <v>0.38765165548893465</v>
      </c>
      <c r="S979" s="173">
        <f t="shared" si="445"/>
        <v>0.92418576382601725</v>
      </c>
      <c r="T979" s="149">
        <v>0</v>
      </c>
      <c r="U979" s="97"/>
      <c r="V979" s="149">
        <f>1/PI()*ATAN('Exhibit4_Impact-Test'!$Y$25*S_RDY_SP)+'Exhibit4_Impact-Test'!$Y$26</f>
        <v>0.70992522219313359</v>
      </c>
      <c r="W979" s="172">
        <f t="shared" si="446"/>
        <v>0.71579056449737644</v>
      </c>
      <c r="X979" s="149">
        <f>1/PI()*ATAN('Exhibit4_Impact-Test'!$Y$25*S_RS_SP)+'Exhibit4_Impact-Test'!$Y$26</f>
        <v>0.84214371385810005</v>
      </c>
      <c r="Y979" s="172">
        <f t="shared" si="447"/>
        <v>0.84591584223620542</v>
      </c>
      <c r="Z979" s="149">
        <f>1/PI()*ATAN('Exhibit4_Impact-Test'!$Y$25*S_5050_SP)+'Exhibit4_Impact-Test'!$Y$26</f>
        <v>0.5</v>
      </c>
      <c r="AA979" s="149">
        <f t="shared" si="448"/>
        <v>0.5071633352819479</v>
      </c>
      <c r="AB979" s="195">
        <f>VLOOKUP(_xlfn.NUMBERVALUE(LEFT(A979,4)),Transactioncosts!$C:$G,5,FALSE)</f>
        <v>97.6</v>
      </c>
      <c r="AC979" s="174"/>
      <c r="AD979" s="175">
        <f t="shared" si="449"/>
        <v>1.0240231023764155</v>
      </c>
      <c r="AE979" s="149">
        <f t="shared" si="450"/>
        <v>1.0278794195068912</v>
      </c>
      <c r="AF979" s="149">
        <f t="shared" si="451"/>
        <v>1.017900371582348</v>
      </c>
      <c r="AG979" s="176">
        <f t="shared" si="452"/>
        <v>1.0239128597693445</v>
      </c>
      <c r="AH979" s="149">
        <f t="shared" si="453"/>
        <v>1.0278467149698685</v>
      </c>
      <c r="AI979" s="149">
        <f t="shared" si="454"/>
        <v>1.0178304574299961</v>
      </c>
      <c r="AJ979" s="97"/>
      <c r="AK979" s="171">
        <f t="shared" si="455"/>
        <v>2.3739087277290676E-2</v>
      </c>
      <c r="AL979" s="149">
        <f t="shared" si="456"/>
        <v>2.7497863953714004E-2</v>
      </c>
      <c r="AM979" s="149">
        <f t="shared" si="457"/>
        <v>1.7742046524079496E-2</v>
      </c>
      <c r="AN979" s="149">
        <f t="shared" si="462"/>
        <v>5.060315142707636</v>
      </c>
      <c r="AO979" s="149">
        <f t="shared" si="462"/>
        <v>14.644364647623668</v>
      </c>
      <c r="AP979" s="149">
        <f t="shared" si="462"/>
        <v>4.5918054293418598</v>
      </c>
      <c r="AQ979" s="97"/>
      <c r="AR979" s="171">
        <f t="shared" si="458"/>
        <v>2.3631425114786424E-2</v>
      </c>
      <c r="AS979" s="149">
        <f t="shared" si="459"/>
        <v>2.7466045963489505E-2</v>
      </c>
      <c r="AT979" s="149">
        <f t="shared" si="460"/>
        <v>1.7673359493964303E-2</v>
      </c>
      <c r="AU979" s="175">
        <f t="shared" si="463"/>
        <v>4.9496054073613962</v>
      </c>
      <c r="AV979" s="149">
        <f t="shared" si="464"/>
        <v>12.599876607007213</v>
      </c>
      <c r="AW979" s="149">
        <f t="shared" si="465"/>
        <v>4.5316120709158376</v>
      </c>
    </row>
    <row r="980" spans="1:49" ht="15" x14ac:dyDescent="0.25">
      <c r="A980" s="130">
        <v>1952.07</v>
      </c>
      <c r="B980" s="138"/>
      <c r="C980" s="166">
        <f>raw_Data!B986</f>
        <v>25.08</v>
      </c>
      <c r="D980" s="167">
        <f>raw_Data!J986</f>
        <v>0.12083333333333333</v>
      </c>
      <c r="E980" s="167">
        <f>raw_Data!L986</f>
        <v>2.267343879103878E-3</v>
      </c>
      <c r="F980" s="168">
        <f t="shared" si="440"/>
        <v>24.38</v>
      </c>
      <c r="G980" s="167">
        <f>raw_Data!K986</f>
        <v>4.9562482909488656E-3</v>
      </c>
      <c r="H980" s="167">
        <f t="shared" si="441"/>
        <v>2.8712059064807116E-2</v>
      </c>
      <c r="I980" s="165"/>
      <c r="J980" s="167">
        <f t="shared" si="442"/>
        <v>1.0010593309791567</v>
      </c>
      <c r="K980" s="167">
        <f t="shared" si="461"/>
        <v>3.3266748582605477E-3</v>
      </c>
      <c r="L980" s="93"/>
      <c r="M980" s="171">
        <f t="shared" si="437"/>
        <v>1.0033266748582605</v>
      </c>
      <c r="N980" s="172">
        <f t="shared" si="443"/>
        <v>1.033668307355756</v>
      </c>
      <c r="O980" s="170">
        <f t="shared" si="438"/>
        <v>979</v>
      </c>
      <c r="P980" s="170">
        <f t="shared" si="439"/>
        <v>981</v>
      </c>
      <c r="Q980" s="169"/>
      <c r="R980" s="149">
        <f t="shared" si="444"/>
        <v>0.37417218748160486</v>
      </c>
      <c r="S980" s="173">
        <f t="shared" si="445"/>
        <v>0.92711533123548162</v>
      </c>
      <c r="T980" s="149">
        <v>0</v>
      </c>
      <c r="U980" s="97"/>
      <c r="V980" s="149">
        <f>1/PI()*ATAN('Exhibit4_Impact-Test'!$Y$25*S_RDY_SP)+'Exhibit4_Impact-Test'!$Y$26</f>
        <v>0.70449521541224247</v>
      </c>
      <c r="W980" s="172">
        <f t="shared" si="446"/>
        <v>0.71065951639877967</v>
      </c>
      <c r="X980" s="149">
        <f>1/PI()*ATAN('Exhibit4_Impact-Test'!$Y$25*S_RS_SP)+'Exhibit4_Impact-Test'!$Y$26</f>
        <v>0.84256496754125632</v>
      </c>
      <c r="Y980" s="172">
        <f t="shared" si="447"/>
        <v>0.84647674511375315</v>
      </c>
      <c r="Z980" s="149">
        <f>1/PI()*ATAN('Exhibit4_Impact-Test'!$Y$25*S_5050_SP)+'Exhibit4_Impact-Test'!$Y$26</f>
        <v>0.5</v>
      </c>
      <c r="AA980" s="149">
        <f t="shared" si="448"/>
        <v>0.50744764537036724</v>
      </c>
      <c r="AB980" s="195">
        <f>VLOOKUP(_xlfn.NUMBERVALUE(LEFT(A980,4)),Transactioncosts!$C:$G,5,FALSE)</f>
        <v>97.6</v>
      </c>
      <c r="AC980" s="174"/>
      <c r="AD980" s="175">
        <f t="shared" si="449"/>
        <v>1.0247022097805427</v>
      </c>
      <c r="AE980" s="149">
        <f t="shared" si="450"/>
        <v>1.0288914714586617</v>
      </c>
      <c r="AF980" s="149">
        <f t="shared" si="451"/>
        <v>1.0184974911070084</v>
      </c>
      <c r="AG980" s="176">
        <f t="shared" si="452"/>
        <v>1.0245847579852978</v>
      </c>
      <c r="AH980" s="149">
        <f t="shared" si="453"/>
        <v>1.0283235593875601</v>
      </c>
      <c r="AI980" s="149">
        <f t="shared" si="454"/>
        <v>1.0184248020881936</v>
      </c>
      <c r="AJ980" s="97"/>
      <c r="AK980" s="171">
        <f t="shared" si="455"/>
        <v>2.4402043335841225E-2</v>
      </c>
      <c r="AL980" s="149">
        <f t="shared" si="456"/>
        <v>2.8481981375733025E-2</v>
      </c>
      <c r="AM980" s="149">
        <f t="shared" si="457"/>
        <v>1.83284933601464E-2</v>
      </c>
      <c r="AN980" s="149">
        <f t="shared" si="462"/>
        <v>5.084717186043477</v>
      </c>
      <c r="AO980" s="149">
        <f t="shared" si="462"/>
        <v>14.672846628999402</v>
      </c>
      <c r="AP980" s="149">
        <f t="shared" si="462"/>
        <v>4.6101339227020057</v>
      </c>
      <c r="AQ980" s="97"/>
      <c r="AR980" s="171">
        <f t="shared" si="458"/>
        <v>2.4287416348775993E-2</v>
      </c>
      <c r="AS980" s="149">
        <f t="shared" si="459"/>
        <v>2.7929863996642646E-2</v>
      </c>
      <c r="AT980" s="149">
        <f t="shared" si="460"/>
        <v>1.8257121939559143E-2</v>
      </c>
      <c r="AU980" s="175">
        <f t="shared" si="463"/>
        <v>4.9738928237101723</v>
      </c>
      <c r="AV980" s="149">
        <f t="shared" si="464"/>
        <v>12.627806471003856</v>
      </c>
      <c r="AW980" s="149">
        <f t="shared" si="465"/>
        <v>4.5498691928553967</v>
      </c>
    </row>
    <row r="981" spans="1:49" ht="15" x14ac:dyDescent="0.25">
      <c r="A981" s="130">
        <v>1952.08</v>
      </c>
      <c r="B981" s="138"/>
      <c r="C981" s="166">
        <f>raw_Data!B987</f>
        <v>25.18</v>
      </c>
      <c r="D981" s="167">
        <f>raw_Data!J987</f>
        <v>0.12083333333333333</v>
      </c>
      <c r="E981" s="167">
        <f>raw_Data!L987</f>
        <v>2.2775036793791781E-3</v>
      </c>
      <c r="F981" s="168">
        <f t="shared" si="440"/>
        <v>25.08</v>
      </c>
      <c r="G981" s="167">
        <f>raw_Data!K987</f>
        <v>4.8179160021265292E-3</v>
      </c>
      <c r="H981" s="167">
        <f t="shared" si="441"/>
        <v>3.9872408293462058E-3</v>
      </c>
      <c r="I981" s="165"/>
      <c r="J981" s="167">
        <f t="shared" si="442"/>
        <v>1.001058597338222</v>
      </c>
      <c r="K981" s="167">
        <f t="shared" si="461"/>
        <v>3.3361010176011785E-3</v>
      </c>
      <c r="L981" s="93"/>
      <c r="M981" s="171">
        <f t="shared" si="437"/>
        <v>1.0033361010176012</v>
      </c>
      <c r="N981" s="172">
        <f t="shared" si="443"/>
        <v>1.0088051568314726</v>
      </c>
      <c r="O981" s="170">
        <f t="shared" si="438"/>
        <v>980</v>
      </c>
      <c r="P981" s="170">
        <f t="shared" si="439"/>
        <v>982</v>
      </c>
      <c r="Q981" s="169"/>
      <c r="R981" s="149">
        <f t="shared" si="444"/>
        <v>0.35998286100688881</v>
      </c>
      <c r="S981" s="173">
        <f t="shared" si="445"/>
        <v>0.6374908991094731</v>
      </c>
      <c r="T981" s="149">
        <v>0</v>
      </c>
      <c r="U981" s="97"/>
      <c r="V981" s="149">
        <f>1/PI()*ATAN('Exhibit4_Impact-Test'!$Y$25*S_RDY_SP)+'Exhibit4_Impact-Test'!$Y$26</f>
        <v>0.69862552098434438</v>
      </c>
      <c r="W981" s="172">
        <f t="shared" si="446"/>
        <v>0.69976883659238442</v>
      </c>
      <c r="X981" s="149">
        <f>1/PI()*ATAN('Exhibit4_Impact-Test'!$Y$25*S_RS_SP)+'Exhibit4_Impact-Test'!$Y$26</f>
        <v>0.78828903291073171</v>
      </c>
      <c r="Y981" s="172">
        <f t="shared" si="447"/>
        <v>0.78919483360967291</v>
      </c>
      <c r="Z981" s="149">
        <f>1/PI()*ATAN('Exhibit4_Impact-Test'!$Y$25*S_5050_SP)+'Exhibit4_Impact-Test'!$Y$26</f>
        <v>0.5</v>
      </c>
      <c r="AA981" s="149">
        <f t="shared" si="448"/>
        <v>0.5013590138844719</v>
      </c>
      <c r="AB981" s="195">
        <f>VLOOKUP(_xlfn.NUMBERVALUE(LEFT(A981,4)),Transactioncosts!$C:$G,5,FALSE)</f>
        <v>97.6</v>
      </c>
      <c r="AC981" s="174"/>
      <c r="AD981" s="175">
        <f t="shared" si="449"/>
        <v>1.0071569229848596</v>
      </c>
      <c r="AE981" s="149">
        <f t="shared" si="450"/>
        <v>1.0076472977360527</v>
      </c>
      <c r="AF981" s="149">
        <f t="shared" si="451"/>
        <v>1.0060706289245369</v>
      </c>
      <c r="AG981" s="176">
        <f t="shared" si="452"/>
        <v>1.007130639200857</v>
      </c>
      <c r="AH981" s="149">
        <f t="shared" si="453"/>
        <v>1.0015581888686231</v>
      </c>
      <c r="AI981" s="149">
        <f t="shared" si="454"/>
        <v>1.0060573649490245</v>
      </c>
      <c r="AJ981" s="97"/>
      <c r="AK981" s="171">
        <f t="shared" si="455"/>
        <v>7.1314337555968849E-3</v>
      </c>
      <c r="AL981" s="149">
        <f t="shared" si="456"/>
        <v>7.6182053791944643E-3</v>
      </c>
      <c r="AM981" s="149">
        <f t="shared" si="457"/>
        <v>6.0522768915698714E-3</v>
      </c>
      <c r="AN981" s="149">
        <f t="shared" si="462"/>
        <v>5.091848619799074</v>
      </c>
      <c r="AO981" s="149">
        <f t="shared" si="462"/>
        <v>14.680464834378597</v>
      </c>
      <c r="AP981" s="149">
        <f t="shared" si="462"/>
        <v>4.6161861995935753</v>
      </c>
      <c r="AQ981" s="97"/>
      <c r="AR981" s="171">
        <f t="shared" si="458"/>
        <v>7.1053364053500594E-3</v>
      </c>
      <c r="AS981" s="149">
        <f t="shared" si="459"/>
        <v>1.5569761519456254E-3</v>
      </c>
      <c r="AT981" s="149">
        <f t="shared" si="460"/>
        <v>6.0390928639603384E-3</v>
      </c>
      <c r="AU981" s="175">
        <f t="shared" si="463"/>
        <v>4.9809981601155222</v>
      </c>
      <c r="AV981" s="149">
        <f t="shared" si="464"/>
        <v>12.629363447155802</v>
      </c>
      <c r="AW981" s="149">
        <f t="shared" si="465"/>
        <v>4.5559082857193571</v>
      </c>
    </row>
    <row r="982" spans="1:49" ht="15" x14ac:dyDescent="0.25">
      <c r="A982" s="130">
        <v>1952.09</v>
      </c>
      <c r="B982" s="138"/>
      <c r="C982" s="166">
        <f>raw_Data!B988</f>
        <v>24.78</v>
      </c>
      <c r="D982" s="167">
        <f>raw_Data!J988</f>
        <v>0.12083333333333333</v>
      </c>
      <c r="E982" s="167">
        <f>raw_Data!L988</f>
        <v>2.2876623469241242E-3</v>
      </c>
      <c r="F982" s="168">
        <f t="shared" si="440"/>
        <v>25.18</v>
      </c>
      <c r="G982" s="167">
        <f>raw_Data!K988</f>
        <v>4.7987821021975114E-3</v>
      </c>
      <c r="H982" s="167">
        <f t="shared" si="441"/>
        <v>-1.5885623510722757E-2</v>
      </c>
      <c r="I982" s="165"/>
      <c r="J982" s="167">
        <f t="shared" si="442"/>
        <v>1.0010578644223622</v>
      </c>
      <c r="K982" s="167">
        <f t="shared" si="461"/>
        <v>3.3455267692863444E-3</v>
      </c>
      <c r="L982" s="93"/>
      <c r="M982" s="171">
        <f t="shared" si="437"/>
        <v>1.0033455267692863</v>
      </c>
      <c r="N982" s="172">
        <f t="shared" si="443"/>
        <v>0.98891315859147477</v>
      </c>
      <c r="O982" s="170">
        <f t="shared" si="438"/>
        <v>981</v>
      </c>
      <c r="P982" s="170">
        <f t="shared" si="439"/>
        <v>983</v>
      </c>
      <c r="Q982" s="169"/>
      <c r="R982" s="149">
        <f t="shared" si="444"/>
        <v>0.35629968893887143</v>
      </c>
      <c r="S982" s="173">
        <f t="shared" si="445"/>
        <v>-0.87460839449385608</v>
      </c>
      <c r="T982" s="149">
        <v>0</v>
      </c>
      <c r="U982" s="97"/>
      <c r="V982" s="149">
        <f>1/PI()*ATAN('Exhibit4_Impact-Test'!$Y$25*S_RDY_SP)+'Exhibit4_Impact-Test'!$Y$26</f>
        <v>0.69707582593638817</v>
      </c>
      <c r="W982" s="172">
        <f t="shared" si="446"/>
        <v>0.69400766846746809</v>
      </c>
      <c r="X982" s="149">
        <f>1/PI()*ATAN('Exhibit4_Impact-Test'!$Y$25*S_RS_SP)+'Exhibit4_Impact-Test'!$Y$26</f>
        <v>0.1653107283402645</v>
      </c>
      <c r="Y982" s="172">
        <f t="shared" si="447"/>
        <v>0.16332121490132948</v>
      </c>
      <c r="Z982" s="149">
        <f>1/PI()*ATAN('Exhibit4_Impact-Test'!$Y$25*S_5050_SP)+'Exhibit4_Impact-Test'!$Y$26</f>
        <v>0.5</v>
      </c>
      <c r="AA982" s="149">
        <f t="shared" si="448"/>
        <v>0.49637788800122656</v>
      </c>
      <c r="AB982" s="195">
        <f>VLOOKUP(_xlfn.NUMBERVALUE(LEFT(A982,4)),Transactioncosts!$C:$G,5,FALSE)</f>
        <v>97.6</v>
      </c>
      <c r="AC982" s="174"/>
      <c r="AD982" s="175">
        <f t="shared" si="449"/>
        <v>0.99328507180152026</v>
      </c>
      <c r="AE982" s="149">
        <f t="shared" si="450"/>
        <v>1.0009597014741374</v>
      </c>
      <c r="AF982" s="149">
        <f t="shared" si="451"/>
        <v>0.99612934268038056</v>
      </c>
      <c r="AG982" s="176">
        <f t="shared" si="452"/>
        <v>0.99325094638105071</v>
      </c>
      <c r="AH982" s="149">
        <f t="shared" si="453"/>
        <v>1.0009386035157026</v>
      </c>
      <c r="AI982" s="149">
        <f t="shared" si="454"/>
        <v>0.99609399086727257</v>
      </c>
      <c r="AJ982" s="97"/>
      <c r="AK982" s="171">
        <f t="shared" si="455"/>
        <v>-6.7375747658182219E-3</v>
      </c>
      <c r="AL982" s="149">
        <f t="shared" si="456"/>
        <v>9.5924125510269895E-4</v>
      </c>
      <c r="AM982" s="149">
        <f t="shared" si="457"/>
        <v>-3.8781676999990015E-3</v>
      </c>
      <c r="AN982" s="149">
        <f t="shared" si="462"/>
        <v>5.0851110450332557</v>
      </c>
      <c r="AO982" s="149">
        <f t="shared" si="462"/>
        <v>14.6814240756337</v>
      </c>
      <c r="AP982" s="149">
        <f t="shared" si="462"/>
        <v>4.6123080318935763</v>
      </c>
      <c r="AQ982" s="97"/>
      <c r="AR982" s="171">
        <f t="shared" si="458"/>
        <v>-6.7719314753473259E-3</v>
      </c>
      <c r="AS982" s="149">
        <f t="shared" si="459"/>
        <v>9.3816330285813256E-4</v>
      </c>
      <c r="AT982" s="149">
        <f t="shared" si="460"/>
        <v>-3.9136575093154545E-3</v>
      </c>
      <c r="AU982" s="175">
        <f t="shared" si="463"/>
        <v>4.9742262286401751</v>
      </c>
      <c r="AV982" s="149">
        <f t="shared" si="464"/>
        <v>12.630301610458661</v>
      </c>
      <c r="AW982" s="149">
        <f t="shared" si="465"/>
        <v>4.5519946282100419</v>
      </c>
    </row>
    <row r="983" spans="1:49" ht="15" x14ac:dyDescent="0.25">
      <c r="A983" s="130">
        <v>1952.1</v>
      </c>
      <c r="B983" s="138"/>
      <c r="C983" s="166">
        <f>raw_Data!B989</f>
        <v>24.26</v>
      </c>
      <c r="D983" s="167">
        <f>raw_Data!J989</f>
        <v>0.1197225</v>
      </c>
      <c r="E983" s="167">
        <f>raw_Data!L989</f>
        <v>2.2978198820022833E-3</v>
      </c>
      <c r="F983" s="168">
        <f t="shared" si="440"/>
        <v>24.78</v>
      </c>
      <c r="G983" s="167">
        <f>raw_Data!K989</f>
        <v>4.8314164648910404E-3</v>
      </c>
      <c r="H983" s="167">
        <f t="shared" si="441"/>
        <v>-2.098466505246166E-2</v>
      </c>
      <c r="I983" s="165"/>
      <c r="J983" s="167">
        <f t="shared" si="442"/>
        <v>1.0010571322306199</v>
      </c>
      <c r="K983" s="167">
        <f t="shared" si="461"/>
        <v>3.354952112622156E-3</v>
      </c>
      <c r="L983" s="93"/>
      <c r="M983" s="171">
        <f t="shared" si="437"/>
        <v>1.0033549521126222</v>
      </c>
      <c r="N983" s="172">
        <f t="shared" si="443"/>
        <v>0.9838467514124295</v>
      </c>
      <c r="O983" s="170">
        <f t="shared" si="438"/>
        <v>982</v>
      </c>
      <c r="P983" s="170">
        <f t="shared" si="439"/>
        <v>984</v>
      </c>
      <c r="Q983" s="169"/>
      <c r="R983" s="149">
        <f t="shared" si="444"/>
        <v>0.35731506634610927</v>
      </c>
      <c r="S983" s="173">
        <f t="shared" si="445"/>
        <v>-0.90170031953982821</v>
      </c>
      <c r="T983" s="149">
        <v>0</v>
      </c>
      <c r="U983" s="97"/>
      <c r="V983" s="149">
        <f>1/PI()*ATAN('Exhibit4_Impact-Test'!$Y$25*S_RDY_SP)+'Exhibit4_Impact-Test'!$Y$26</f>
        <v>0.69750412548279106</v>
      </c>
      <c r="W983" s="172">
        <f t="shared" si="446"/>
        <v>0.69334541332545818</v>
      </c>
      <c r="X983" s="149">
        <f>1/PI()*ATAN('Exhibit4_Impact-Test'!$Y$25*S_RS_SP)+'Exhibit4_Impact-Test'!$Y$26</f>
        <v>0.16115953883219108</v>
      </c>
      <c r="Y983" s="172">
        <f t="shared" si="447"/>
        <v>0.15852283733178771</v>
      </c>
      <c r="Z983" s="149">
        <f>1/PI()*ATAN('Exhibit4_Impact-Test'!$Y$25*S_5050_SP)+'Exhibit4_Impact-Test'!$Y$26</f>
        <v>0.5</v>
      </c>
      <c r="AA983" s="149">
        <f t="shared" si="448"/>
        <v>0.49509153986090398</v>
      </c>
      <c r="AB983" s="195">
        <f>VLOOKUP(_xlfn.NUMBERVALUE(LEFT(A983,4)),Transactioncosts!$C:$G,5,FALSE)</f>
        <v>97.6</v>
      </c>
      <c r="AC983" s="174"/>
      <c r="AD983" s="175">
        <f t="shared" si="449"/>
        <v>0.98974790164349158</v>
      </c>
      <c r="AE983" s="149">
        <f t="shared" si="450"/>
        <v>1.0002110194843332</v>
      </c>
      <c r="AF983" s="149">
        <f t="shared" si="451"/>
        <v>0.99360085176252588</v>
      </c>
      <c r="AG983" s="176">
        <f t="shared" si="452"/>
        <v>0.98969400862563772</v>
      </c>
      <c r="AH983" s="149">
        <f t="shared" si="453"/>
        <v>0.99352727586754275</v>
      </c>
      <c r="AI983" s="149">
        <f t="shared" si="454"/>
        <v>0.99355294519156834</v>
      </c>
      <c r="AJ983" s="97"/>
      <c r="AK983" s="171">
        <f t="shared" si="455"/>
        <v>-1.0305013085548757E-2</v>
      </c>
      <c r="AL983" s="149">
        <f t="shared" si="456"/>
        <v>2.1099722285351728E-4</v>
      </c>
      <c r="AM983" s="149">
        <f t="shared" si="457"/>
        <v>-6.4197105543712064E-3</v>
      </c>
      <c r="AN983" s="149">
        <f t="shared" si="462"/>
        <v>5.0748060319477073</v>
      </c>
      <c r="AO983" s="149">
        <f t="shared" si="462"/>
        <v>14.681635072856553</v>
      </c>
      <c r="AP983" s="149">
        <f t="shared" si="462"/>
        <v>4.6058883213392052</v>
      </c>
      <c r="AQ983" s="97"/>
      <c r="AR983" s="171">
        <f t="shared" si="458"/>
        <v>-1.0359465825573693E-2</v>
      </c>
      <c r="AS983" s="149">
        <f t="shared" si="459"/>
        <v>-6.4937630465016546E-3</v>
      </c>
      <c r="AT983" s="149">
        <f t="shared" si="460"/>
        <v>-6.4679268233286047E-3</v>
      </c>
      <c r="AU983" s="175">
        <f t="shared" si="463"/>
        <v>4.9638667628146012</v>
      </c>
      <c r="AV983" s="149">
        <f t="shared" si="464"/>
        <v>12.623807847412159</v>
      </c>
      <c r="AW983" s="149">
        <f t="shared" si="465"/>
        <v>4.5455267013867129</v>
      </c>
    </row>
    <row r="984" spans="1:49" ht="15" x14ac:dyDescent="0.25">
      <c r="A984" s="130">
        <v>1952.11</v>
      </c>
      <c r="B984" s="138"/>
      <c r="C984" s="166">
        <f>raw_Data!B990</f>
        <v>25.03</v>
      </c>
      <c r="D984" s="167">
        <f>raw_Data!J990</f>
        <v>0.11861083333333333</v>
      </c>
      <c r="E984" s="167">
        <f>raw_Data!L990</f>
        <v>2.3079762848781105E-3</v>
      </c>
      <c r="F984" s="168">
        <f t="shared" si="440"/>
        <v>24.26</v>
      </c>
      <c r="G984" s="167">
        <f>raw_Data!K990</f>
        <v>4.889152239626271E-3</v>
      </c>
      <c r="H984" s="167">
        <f t="shared" si="441"/>
        <v>3.1739488870568877E-2</v>
      </c>
      <c r="I984" s="165"/>
      <c r="J984" s="167">
        <f t="shared" si="442"/>
        <v>1.0010564007622234</v>
      </c>
      <c r="K984" s="167">
        <f t="shared" si="461"/>
        <v>3.3643770471014633E-3</v>
      </c>
      <c r="L984" s="93"/>
      <c r="M984" s="171">
        <f t="shared" si="437"/>
        <v>1.0033643770471015</v>
      </c>
      <c r="N984" s="172">
        <f t="shared" si="443"/>
        <v>1.0366286411101953</v>
      </c>
      <c r="O984" s="170">
        <f t="shared" si="438"/>
        <v>983</v>
      </c>
      <c r="P984" s="170">
        <f t="shared" si="439"/>
        <v>985</v>
      </c>
      <c r="Q984" s="169"/>
      <c r="R984" s="149">
        <f t="shared" si="444"/>
        <v>0.36055967850850612</v>
      </c>
      <c r="S984" s="173">
        <f t="shared" si="445"/>
        <v>0.93249114086234253</v>
      </c>
      <c r="T984" s="149">
        <v>0</v>
      </c>
      <c r="U984" s="97"/>
      <c r="V984" s="149">
        <f>1/PI()*ATAN('Exhibit4_Impact-Test'!$Y$25*S_RDY_SP)+'Exhibit4_Impact-Test'!$Y$26</f>
        <v>0.6988672389252405</v>
      </c>
      <c r="W984" s="172">
        <f t="shared" si="446"/>
        <v>0.70568629727255627</v>
      </c>
      <c r="X984" s="149">
        <f>1/PI()*ATAN('Exhibit4_Impact-Test'!$Y$25*S_RS_SP)+'Exhibit4_Impact-Test'!$Y$26</f>
        <v>0.84333263413408854</v>
      </c>
      <c r="Y984" s="172">
        <f t="shared" si="447"/>
        <v>0.8475937269189362</v>
      </c>
      <c r="Z984" s="149">
        <f>1/PI()*ATAN('Exhibit4_Impact-Test'!$Y$25*S_5050_SP)+'Exhibit4_Impact-Test'!$Y$26</f>
        <v>0.5</v>
      </c>
      <c r="AA984" s="149">
        <f t="shared" si="448"/>
        <v>0.50815303380134624</v>
      </c>
      <c r="AB984" s="195">
        <f>VLOOKUP(_xlfn.NUMBERVALUE(LEFT(A984,4)),Transactioncosts!$C:$G,5,FALSE)</f>
        <v>97.6</v>
      </c>
      <c r="AC984" s="174"/>
      <c r="AD984" s="175">
        <f t="shared" si="449"/>
        <v>1.0266116814277559</v>
      </c>
      <c r="AE984" s="149">
        <f t="shared" si="450"/>
        <v>1.0314172164819624</v>
      </c>
      <c r="AF984" s="149">
        <f t="shared" si="451"/>
        <v>1.0199965090786485</v>
      </c>
      <c r="AG984" s="176">
        <f t="shared" si="452"/>
        <v>1.0264628261949402</v>
      </c>
      <c r="AH984" s="149">
        <f t="shared" si="453"/>
        <v>1.0313940241890653</v>
      </c>
      <c r="AI984" s="149">
        <f t="shared" si="454"/>
        <v>1.0199169354687474</v>
      </c>
      <c r="AJ984" s="97"/>
      <c r="AK984" s="171">
        <f t="shared" si="455"/>
        <v>2.6263749832256277E-2</v>
      </c>
      <c r="AL984" s="149">
        <f t="shared" si="456"/>
        <v>3.0933794837816612E-2</v>
      </c>
      <c r="AM984" s="149">
        <f t="shared" si="457"/>
        <v>1.9799204818409782E-2</v>
      </c>
      <c r="AN984" s="149">
        <f t="shared" si="462"/>
        <v>5.1010697817799633</v>
      </c>
      <c r="AO984" s="149">
        <f t="shared" si="462"/>
        <v>14.712568867694369</v>
      </c>
      <c r="AP984" s="149">
        <f t="shared" si="462"/>
        <v>4.6256875261576154</v>
      </c>
      <c r="AQ984" s="97"/>
      <c r="AR984" s="171">
        <f t="shared" si="458"/>
        <v>2.6118742690504848E-2</v>
      </c>
      <c r="AS984" s="149">
        <f t="shared" si="459"/>
        <v>3.0911308734928714E-2</v>
      </c>
      <c r="AT984" s="149">
        <f t="shared" si="460"/>
        <v>1.9721188165150172E-2</v>
      </c>
      <c r="AU984" s="175">
        <f t="shared" si="463"/>
        <v>4.9899855055051061</v>
      </c>
      <c r="AV984" s="149">
        <f t="shared" si="464"/>
        <v>12.654719156147088</v>
      </c>
      <c r="AW984" s="149">
        <f t="shared" si="465"/>
        <v>4.5652478895518627</v>
      </c>
    </row>
    <row r="985" spans="1:49" ht="15" x14ac:dyDescent="0.25">
      <c r="A985" s="130">
        <v>1952.12</v>
      </c>
      <c r="B985" s="138"/>
      <c r="C985" s="166">
        <f>raw_Data!B991</f>
        <v>26.04</v>
      </c>
      <c r="D985" s="167">
        <f>raw_Data!J991</f>
        <v>0.11749999999999999</v>
      </c>
      <c r="E985" s="167">
        <f>raw_Data!L991</f>
        <v>2.3181315558149507E-3</v>
      </c>
      <c r="F985" s="168">
        <f t="shared" si="440"/>
        <v>25.03</v>
      </c>
      <c r="G985" s="167">
        <f>raw_Data!K991</f>
        <v>4.6943667598881335E-3</v>
      </c>
      <c r="H985" s="167">
        <f t="shared" si="441"/>
        <v>4.0351578106272434E-2</v>
      </c>
      <c r="I985" s="165"/>
      <c r="J985" s="167">
        <f t="shared" si="442"/>
        <v>1.0010556700161943</v>
      </c>
      <c r="K985" s="167">
        <f t="shared" si="461"/>
        <v>3.3738015720092829E-3</v>
      </c>
      <c r="L985" s="93"/>
      <c r="M985" s="171">
        <f t="shared" si="437"/>
        <v>1.0033738015720093</v>
      </c>
      <c r="N985" s="172">
        <f t="shared" si="443"/>
        <v>1.0450459448661604</v>
      </c>
      <c r="O985" s="170">
        <f t="shared" si="438"/>
        <v>984</v>
      </c>
      <c r="P985" s="170">
        <f t="shared" si="439"/>
        <v>986</v>
      </c>
      <c r="Q985" s="169"/>
      <c r="R985" s="149">
        <f t="shared" si="444"/>
        <v>0.34079885257744991</v>
      </c>
      <c r="S985" s="173">
        <f t="shared" si="445"/>
        <v>0.94589778731123164</v>
      </c>
      <c r="T985" s="149">
        <v>0</v>
      </c>
      <c r="U985" s="97"/>
      <c r="V985" s="149">
        <f>1/PI()*ATAN('Exhibit4_Impact-Test'!$Y$25*S_RDY_SP)+'Exhibit4_Impact-Test'!$Y$26</f>
        <v>0.69043473653324083</v>
      </c>
      <c r="W985" s="172">
        <f t="shared" si="446"/>
        <v>0.69906411838192217</v>
      </c>
      <c r="X985" s="149">
        <f>1/PI()*ATAN('Exhibit4_Impact-Test'!$Y$25*S_RS_SP)+'Exhibit4_Impact-Test'!$Y$26</f>
        <v>0.84521746740079173</v>
      </c>
      <c r="Y985" s="172">
        <f t="shared" si="447"/>
        <v>0.85046662578990506</v>
      </c>
      <c r="Z985" s="149">
        <f>1/PI()*ATAN('Exhibit4_Impact-Test'!$Y$25*S_5050_SP)+'Exhibit4_Impact-Test'!$Y$26</f>
        <v>0.5</v>
      </c>
      <c r="AA985" s="149">
        <f t="shared" si="448"/>
        <v>0.51017177835905247</v>
      </c>
      <c r="AB985" s="195">
        <f>VLOOKUP(_xlfn.NUMBERVALUE(LEFT(A985,4)),Transactioncosts!$C:$G,5,FALSE)</f>
        <v>97.6</v>
      </c>
      <c r="AC985" s="174"/>
      <c r="AD985" s="175">
        <f t="shared" si="449"/>
        <v>1.032145696848082</v>
      </c>
      <c r="AE985" s="149">
        <f t="shared" si="450"/>
        <v>1.0385958249882545</v>
      </c>
      <c r="AF985" s="149">
        <f t="shared" si="451"/>
        <v>1.024209873219085</v>
      </c>
      <c r="AG985" s="176">
        <f t="shared" si="452"/>
        <v>1.0319769483083636</v>
      </c>
      <c r="AH985" s="149">
        <f t="shared" si="453"/>
        <v>1.0381256651479784</v>
      </c>
      <c r="AI985" s="149">
        <f t="shared" si="454"/>
        <v>1.0241105966623005</v>
      </c>
      <c r="AJ985" s="97"/>
      <c r="AK985" s="171">
        <f t="shared" si="455"/>
        <v>3.1639836210895937E-2</v>
      </c>
      <c r="AL985" s="149">
        <f t="shared" si="456"/>
        <v>3.7869632574300524E-2</v>
      </c>
      <c r="AM985" s="149">
        <f t="shared" si="457"/>
        <v>2.3921459932562329E-2</v>
      </c>
      <c r="AN985" s="149">
        <f t="shared" si="462"/>
        <v>5.1327096179908596</v>
      </c>
      <c r="AO985" s="149">
        <f t="shared" si="462"/>
        <v>14.75043850026867</v>
      </c>
      <c r="AP985" s="149">
        <f t="shared" si="462"/>
        <v>4.6496089860901773</v>
      </c>
      <c r="AQ985" s="97"/>
      <c r="AR985" s="171">
        <f t="shared" si="458"/>
        <v>3.1476329899398123E-2</v>
      </c>
      <c r="AS985" s="149">
        <f t="shared" si="459"/>
        <v>3.7416842105726038E-2</v>
      </c>
      <c r="AT985" s="149">
        <f t="shared" si="460"/>
        <v>2.382452533827209E-2</v>
      </c>
      <c r="AU985" s="175">
        <f t="shared" si="463"/>
        <v>5.0214618354045042</v>
      </c>
      <c r="AV985" s="149">
        <f t="shared" si="464"/>
        <v>12.692135998252814</v>
      </c>
      <c r="AW985" s="149">
        <f t="shared" si="465"/>
        <v>4.5890724148901345</v>
      </c>
    </row>
    <row r="986" spans="1:49" ht="15" x14ac:dyDescent="0.25">
      <c r="A986" s="130">
        <v>1953.01</v>
      </c>
      <c r="B986" s="138"/>
      <c r="C986" s="166">
        <f>raw_Data!B992</f>
        <v>26.18</v>
      </c>
      <c r="D986" s="167">
        <f>raw_Data!J992</f>
        <v>0.11749999999999999</v>
      </c>
      <c r="E986" s="167">
        <f>raw_Data!L992</f>
        <v>2.3282856950768149E-3</v>
      </c>
      <c r="F986" s="168">
        <f t="shared" si="440"/>
        <v>26.04</v>
      </c>
      <c r="G986" s="167">
        <f>raw_Data!K992</f>
        <v>4.5122887864823347E-3</v>
      </c>
      <c r="H986" s="167">
        <f t="shared" si="441"/>
        <v>5.3763440860215006E-3</v>
      </c>
      <c r="I986" s="165"/>
      <c r="J986" s="167">
        <f t="shared" si="442"/>
        <v>1.0010549399917408</v>
      </c>
      <c r="K986" s="167">
        <f t="shared" si="461"/>
        <v>3.3832256868175925E-3</v>
      </c>
      <c r="L986" s="93"/>
      <c r="M986" s="171">
        <f t="shared" si="437"/>
        <v>1.0033832256868176</v>
      </c>
      <c r="N986" s="172">
        <f t="shared" si="443"/>
        <v>1.0098886328725039</v>
      </c>
      <c r="O986" s="170">
        <f t="shared" si="438"/>
        <v>985</v>
      </c>
      <c r="P986" s="170">
        <f t="shared" si="439"/>
        <v>987</v>
      </c>
      <c r="Q986" s="169"/>
      <c r="R986" s="149">
        <f t="shared" si="444"/>
        <v>0.32123311900441837</v>
      </c>
      <c r="S986" s="173">
        <f t="shared" si="445"/>
        <v>0.69872780632239695</v>
      </c>
      <c r="T986" s="149">
        <v>0</v>
      </c>
      <c r="U986" s="97"/>
      <c r="V986" s="149">
        <f>1/PI()*ATAN('Exhibit4_Impact-Test'!$Y$25*S_RDY_SP)+'Exhibit4_Impact-Test'!$Y$26</f>
        <v>0.68177430898454938</v>
      </c>
      <c r="W986" s="172">
        <f t="shared" si="446"/>
        <v>0.68317476041838465</v>
      </c>
      <c r="X986" s="149">
        <f>1/PI()*ATAN('Exhibit4_Impact-Test'!$Y$25*S_RS_SP)+'Exhibit4_Impact-Test'!$Y$26</f>
        <v>0.80229451100751614</v>
      </c>
      <c r="Y986" s="172">
        <f t="shared" si="447"/>
        <v>0.80331758489982719</v>
      </c>
      <c r="Z986" s="149">
        <f>1/PI()*ATAN('Exhibit4_Impact-Test'!$Y$25*S_5050_SP)+'Exhibit4_Impact-Test'!$Y$26</f>
        <v>0.5</v>
      </c>
      <c r="AA986" s="149">
        <f t="shared" si="448"/>
        <v>0.50161563058611003</v>
      </c>
      <c r="AB986" s="195">
        <f>VLOOKUP(_xlfn.NUMBERVALUE(LEFT(A986,4)),Transactioncosts!$C:$G,5,FALSE)</f>
        <v>98.399999999999991</v>
      </c>
      <c r="AC986" s="174"/>
      <c r="AD986" s="175">
        <f t="shared" si="449"/>
        <v>1.0078184451755021</v>
      </c>
      <c r="AE986" s="149">
        <f t="shared" si="450"/>
        <v>1.0086024781637626</v>
      </c>
      <c r="AF986" s="149">
        <f t="shared" si="451"/>
        <v>1.0066359292796607</v>
      </c>
      <c r="AG986" s="176">
        <f t="shared" si="452"/>
        <v>1.0077852062360864</v>
      </c>
      <c r="AH986" s="149">
        <f t="shared" si="453"/>
        <v>1.0023795361908558</v>
      </c>
      <c r="AI986" s="149">
        <f t="shared" si="454"/>
        <v>1.0066200314746934</v>
      </c>
      <c r="AJ986" s="97"/>
      <c r="AK986" s="171">
        <f t="shared" si="455"/>
        <v>7.7880395135257133E-3</v>
      </c>
      <c r="AL986" s="149">
        <f t="shared" si="456"/>
        <v>8.5656876907457772E-3</v>
      </c>
      <c r="AM986" s="149">
        <f t="shared" si="457"/>
        <v>6.6140084243501603E-3</v>
      </c>
      <c r="AN986" s="149">
        <f t="shared" si="462"/>
        <v>5.140497657504385</v>
      </c>
      <c r="AO986" s="149">
        <f t="shared" si="462"/>
        <v>14.759004187959416</v>
      </c>
      <c r="AP986" s="149">
        <f t="shared" si="462"/>
        <v>4.6562229945145273</v>
      </c>
      <c r="AQ986" s="97"/>
      <c r="AR986" s="171">
        <f t="shared" si="458"/>
        <v>7.7550578909775566E-3</v>
      </c>
      <c r="AS986" s="149">
        <f t="shared" si="459"/>
        <v>2.3767095777448167E-3</v>
      </c>
      <c r="AT986" s="149">
        <f t="shared" si="460"/>
        <v>6.5982152959277503E-3</v>
      </c>
      <c r="AU986" s="175">
        <f t="shared" si="463"/>
        <v>5.0292168932954819</v>
      </c>
      <c r="AV986" s="149">
        <f t="shared" si="464"/>
        <v>12.694512707830558</v>
      </c>
      <c r="AW986" s="149">
        <f t="shared" si="465"/>
        <v>4.5956706301860626</v>
      </c>
    </row>
    <row r="987" spans="1:49" ht="15" x14ac:dyDescent="0.25">
      <c r="A987" s="130">
        <v>1953.02</v>
      </c>
      <c r="B987" s="138"/>
      <c r="C987" s="166">
        <f>raw_Data!B993</f>
        <v>25.86</v>
      </c>
      <c r="D987" s="167">
        <f>raw_Data!J993</f>
        <v>0.11749999999999999</v>
      </c>
      <c r="E987" s="167">
        <f>raw_Data!L993</f>
        <v>2.3045909430368106E-3</v>
      </c>
      <c r="F987" s="168">
        <f t="shared" si="440"/>
        <v>26.18</v>
      </c>
      <c r="G987" s="167">
        <f>raw_Data!K993</f>
        <v>4.488158899923606E-3</v>
      </c>
      <c r="H987" s="167">
        <f t="shared" si="441"/>
        <v>-1.2223071046600475E-2</v>
      </c>
      <c r="I987" s="165"/>
      <c r="J987" s="167">
        <f t="shared" si="442"/>
        <v>0.99753971815870179</v>
      </c>
      <c r="K987" s="167">
        <f t="shared" si="461"/>
        <v>-1.5569089826139582E-4</v>
      </c>
      <c r="L987" s="93"/>
      <c r="M987" s="171">
        <f t="shared" si="437"/>
        <v>0.9998443091017386</v>
      </c>
      <c r="N987" s="172">
        <f t="shared" si="443"/>
        <v>0.99226508785332312</v>
      </c>
      <c r="O987" s="170">
        <f t="shared" si="438"/>
        <v>986</v>
      </c>
      <c r="P987" s="170">
        <f t="shared" si="439"/>
        <v>988</v>
      </c>
      <c r="Q987" s="169"/>
      <c r="R987" s="149">
        <f t="shared" si="444"/>
        <v>0.31686213754762538</v>
      </c>
      <c r="S987" s="173">
        <f t="shared" si="445"/>
        <v>-0.83999528453534156</v>
      </c>
      <c r="T987" s="149">
        <v>0</v>
      </c>
      <c r="U987" s="97"/>
      <c r="V987" s="149">
        <f>1/PI()*ATAN('Exhibit4_Impact-Test'!$Y$25*S_RDY_SP)+'Exhibit4_Impact-Test'!$Y$26</f>
        <v>0.6797968194208508</v>
      </c>
      <c r="W987" s="172">
        <f t="shared" si="446"/>
        <v>0.67813822294228454</v>
      </c>
      <c r="X987" s="149">
        <f>1/PI()*ATAN('Exhibit4_Impact-Test'!$Y$25*S_RS_SP)+'Exhibit4_Impact-Test'!$Y$26</f>
        <v>0.17090478277516358</v>
      </c>
      <c r="Y987" s="172">
        <f t="shared" si="447"/>
        <v>0.16982927429930286</v>
      </c>
      <c r="Z987" s="149">
        <f>1/PI()*ATAN('Exhibit4_Impact-Test'!$Y$25*S_5050_SP)+'Exhibit4_Impact-Test'!$Y$26</f>
        <v>0.5</v>
      </c>
      <c r="AA987" s="149">
        <f t="shared" si="448"/>
        <v>0.49809768949938182</v>
      </c>
      <c r="AB987" s="195">
        <f>VLOOKUP(_xlfn.NUMBERVALUE(LEFT(A987,4)),Transactioncosts!$C:$G,5,FALSE)</f>
        <v>98.399999999999991</v>
      </c>
      <c r="AC987" s="174"/>
      <c r="AD987" s="175">
        <f t="shared" si="449"/>
        <v>0.99469197860337877</v>
      </c>
      <c r="AE987" s="149">
        <f t="shared" si="450"/>
        <v>0.99854898394067337</v>
      </c>
      <c r="AF987" s="149">
        <f t="shared" si="451"/>
        <v>0.99605469847753092</v>
      </c>
      <c r="AG987" s="176">
        <f t="shared" si="452"/>
        <v>0.99463094464568347</v>
      </c>
      <c r="AH987" s="149">
        <f t="shared" si="453"/>
        <v>0.99235358215521519</v>
      </c>
      <c r="AI987" s="149">
        <f t="shared" si="454"/>
        <v>0.99603597974220481</v>
      </c>
      <c r="AJ987" s="97"/>
      <c r="AK987" s="171">
        <f t="shared" si="455"/>
        <v>-5.3221589928290373E-3</v>
      </c>
      <c r="AL987" s="149">
        <f t="shared" si="456"/>
        <v>-1.452069802584449E-3</v>
      </c>
      <c r="AM987" s="149">
        <f t="shared" si="457"/>
        <v>-3.9531047553537707E-3</v>
      </c>
      <c r="AN987" s="149">
        <f t="shared" si="462"/>
        <v>5.1351754985115559</v>
      </c>
      <c r="AO987" s="149">
        <f t="shared" si="462"/>
        <v>14.757552118156832</v>
      </c>
      <c r="AP987" s="149">
        <f t="shared" si="462"/>
        <v>4.6522698897591734</v>
      </c>
      <c r="AQ987" s="97"/>
      <c r="AR987" s="171">
        <f t="shared" si="458"/>
        <v>-5.3835205314723134E-3</v>
      </c>
      <c r="AS987" s="149">
        <f t="shared" si="459"/>
        <v>-7.6758015804293082E-3</v>
      </c>
      <c r="AT987" s="149">
        <f t="shared" si="460"/>
        <v>-3.9718978108419737E-3</v>
      </c>
      <c r="AU987" s="175">
        <f t="shared" si="463"/>
        <v>5.0238333727640097</v>
      </c>
      <c r="AV987" s="149">
        <f t="shared" si="464"/>
        <v>12.686836906250129</v>
      </c>
      <c r="AW987" s="149">
        <f t="shared" si="465"/>
        <v>4.591698732375221</v>
      </c>
    </row>
    <row r="988" spans="1:49" ht="15" x14ac:dyDescent="0.25">
      <c r="A988" s="130">
        <v>1953.03</v>
      </c>
      <c r="B988" s="138"/>
      <c r="C988" s="166">
        <f>raw_Data!B994</f>
        <v>25.99</v>
      </c>
      <c r="D988" s="167">
        <f>raw_Data!J994</f>
        <v>0.11749999999999999</v>
      </c>
      <c r="E988" s="167">
        <f>raw_Data!L994</f>
        <v>2.2808900277402344E-3</v>
      </c>
      <c r="F988" s="168">
        <f t="shared" si="440"/>
        <v>25.86</v>
      </c>
      <c r="G988" s="167">
        <f>raw_Data!K994</f>
        <v>4.5436968290796598E-3</v>
      </c>
      <c r="H988" s="167">
        <f t="shared" si="441"/>
        <v>5.0270688321731871E-3</v>
      </c>
      <c r="I988" s="165"/>
      <c r="J988" s="167">
        <f t="shared" si="442"/>
        <v>0.99753574402077194</v>
      </c>
      <c r="K988" s="167">
        <f t="shared" si="461"/>
        <v>-1.8336595148782386E-4</v>
      </c>
      <c r="L988" s="93"/>
      <c r="M988" s="171">
        <f t="shared" si="437"/>
        <v>0.99981663404851218</v>
      </c>
      <c r="N988" s="172">
        <f t="shared" si="443"/>
        <v>1.0095707656612529</v>
      </c>
      <c r="O988" s="170">
        <f t="shared" si="438"/>
        <v>987</v>
      </c>
      <c r="P988" s="170">
        <f t="shared" si="439"/>
        <v>989</v>
      </c>
      <c r="Q988" s="169"/>
      <c r="R988" s="149">
        <f t="shared" si="444"/>
        <v>0.32695849832123092</v>
      </c>
      <c r="S988" s="173">
        <f t="shared" si="445"/>
        <v>0.685665863706721</v>
      </c>
      <c r="T988" s="149">
        <v>0</v>
      </c>
      <c r="U988" s="97"/>
      <c r="V988" s="149">
        <f>1/PI()*ATAN('Exhibit4_Impact-Test'!$Y$25*S_RDY_SP)+'Exhibit4_Impact-Test'!$Y$26</f>
        <v>0.6843408609194539</v>
      </c>
      <c r="W988" s="172">
        <f t="shared" si="446"/>
        <v>0.68643434284791072</v>
      </c>
      <c r="X988" s="149">
        <f>1/PI()*ATAN('Exhibit4_Impact-Test'!$Y$25*S_RS_SP)+'Exhibit4_Impact-Test'!$Y$26</f>
        <v>0.79944327688651429</v>
      </c>
      <c r="Y988" s="172">
        <f t="shared" si="447"/>
        <v>0.80099537466914728</v>
      </c>
      <c r="Z988" s="149">
        <f>1/PI()*ATAN('Exhibit4_Impact-Test'!$Y$25*S_5050_SP)+'Exhibit4_Impact-Test'!$Y$26</f>
        <v>0.5</v>
      </c>
      <c r="AA988" s="149">
        <f t="shared" si="448"/>
        <v>0.50242714063354577</v>
      </c>
      <c r="AB988" s="195">
        <f>VLOOKUP(_xlfn.NUMBERVALUE(LEFT(A988,4)),Transactioncosts!$C:$G,5,FALSE)</f>
        <v>98.399999999999991</v>
      </c>
      <c r="AC988" s="174"/>
      <c r="AD988" s="175">
        <f t="shared" si="449"/>
        <v>1.0064917848738968</v>
      </c>
      <c r="AE988" s="149">
        <f t="shared" si="450"/>
        <v>1.0076145089881838</v>
      </c>
      <c r="AF988" s="149">
        <f t="shared" si="451"/>
        <v>1.0046936998548825</v>
      </c>
      <c r="AG988" s="176">
        <f t="shared" si="452"/>
        <v>1.0064861712721644</v>
      </c>
      <c r="AH988" s="149">
        <f t="shared" si="453"/>
        <v>1.0012424220890419</v>
      </c>
      <c r="AI988" s="149">
        <f t="shared" si="454"/>
        <v>1.0046698167910484</v>
      </c>
      <c r="AJ988" s="97"/>
      <c r="AK988" s="171">
        <f t="shared" si="455"/>
        <v>6.4708039917681179E-3</v>
      </c>
      <c r="AL988" s="149">
        <f t="shared" si="456"/>
        <v>7.5856649442372628E-3</v>
      </c>
      <c r="AM988" s="149">
        <f t="shared" si="457"/>
        <v>4.6827187935162265E-3</v>
      </c>
      <c r="AN988" s="149">
        <f t="shared" si="462"/>
        <v>5.1416463025033243</v>
      </c>
      <c r="AO988" s="149">
        <f t="shared" si="462"/>
        <v>14.76513778310107</v>
      </c>
      <c r="AP988" s="149">
        <f t="shared" si="462"/>
        <v>4.6569526085526896</v>
      </c>
      <c r="AQ988" s="97"/>
      <c r="AR988" s="171">
        <f t="shared" si="458"/>
        <v>6.4652265817272169E-3</v>
      </c>
      <c r="AS988" s="149">
        <f t="shared" si="459"/>
        <v>1.2416509213959593E-3</v>
      </c>
      <c r="AT988" s="149">
        <f t="shared" si="460"/>
        <v>4.6589470233637026E-3</v>
      </c>
      <c r="AU988" s="175">
        <f t="shared" si="463"/>
        <v>5.0302985993457368</v>
      </c>
      <c r="AV988" s="149">
        <f t="shared" si="464"/>
        <v>12.688078557171524</v>
      </c>
      <c r="AW988" s="149">
        <f t="shared" si="465"/>
        <v>4.5963576793985848</v>
      </c>
    </row>
    <row r="989" spans="1:49" ht="15" x14ac:dyDescent="0.25">
      <c r="A989" s="130">
        <v>1953.04</v>
      </c>
      <c r="B989" s="138"/>
      <c r="C989" s="166">
        <f>raw_Data!B995</f>
        <v>24.71</v>
      </c>
      <c r="D989" s="167">
        <f>raw_Data!J995</f>
        <v>0.11777749999999999</v>
      </c>
      <c r="E989" s="167">
        <f>raw_Data!L995</f>
        <v>2.3282856950768149E-3</v>
      </c>
      <c r="F989" s="168">
        <f t="shared" si="440"/>
        <v>25.99</v>
      </c>
      <c r="G989" s="167">
        <f>raw_Data!K995</f>
        <v>4.531646787225856E-3</v>
      </c>
      <c r="H989" s="167">
        <f t="shared" si="441"/>
        <v>-4.9249711427472032E-2</v>
      </c>
      <c r="I989" s="165"/>
      <c r="J989" s="167">
        <f t="shared" si="442"/>
        <v>1.0049345528365681</v>
      </c>
      <c r="K989" s="167">
        <f t="shared" si="461"/>
        <v>7.2628385316448885E-3</v>
      </c>
      <c r="L989" s="93"/>
      <c r="M989" s="171">
        <f t="shared" si="437"/>
        <v>1.0072628385316449</v>
      </c>
      <c r="N989" s="172">
        <f t="shared" si="443"/>
        <v>0.95528193535975381</v>
      </c>
      <c r="O989" s="170">
        <f t="shared" si="438"/>
        <v>988</v>
      </c>
      <c r="P989" s="170">
        <f t="shared" si="439"/>
        <v>990</v>
      </c>
      <c r="Q989" s="169"/>
      <c r="R989" s="149">
        <f t="shared" si="444"/>
        <v>0.33038452791052181</v>
      </c>
      <c r="S989" s="173">
        <f t="shared" si="445"/>
        <v>-0.95573717435216299</v>
      </c>
      <c r="T989" s="149">
        <v>0</v>
      </c>
      <c r="U989" s="97"/>
      <c r="V989" s="149">
        <f>1/PI()*ATAN('Exhibit4_Impact-Test'!$Y$25*S_RDY_SP)+'Exhibit4_Impact-Test'!$Y$26</f>
        <v>0.68586385486697399</v>
      </c>
      <c r="W989" s="172">
        <f t="shared" si="446"/>
        <v>0.67433709575832357</v>
      </c>
      <c r="X989" s="149">
        <f>1/PI()*ATAN('Exhibit4_Impact-Test'!$Y$25*S_RS_SP)+'Exhibit4_Impact-Test'!$Y$26</f>
        <v>0.15342556784577971</v>
      </c>
      <c r="Y989" s="172">
        <f t="shared" si="447"/>
        <v>0.14666915477916714</v>
      </c>
      <c r="Z989" s="149">
        <f>1/PI()*ATAN('Exhibit4_Impact-Test'!$Y$25*S_5050_SP)+'Exhibit4_Impact-Test'!$Y$26</f>
        <v>0.5</v>
      </c>
      <c r="AA989" s="149">
        <f t="shared" si="448"/>
        <v>0.48675675993143797</v>
      </c>
      <c r="AB989" s="195">
        <f>VLOOKUP(_xlfn.NUMBERVALUE(LEFT(A989,4)),Transactioncosts!$C:$G,5,FALSE)</f>
        <v>98.399999999999991</v>
      </c>
      <c r="AC989" s="174"/>
      <c r="AD989" s="175">
        <f t="shared" si="449"/>
        <v>0.97161101590270471</v>
      </c>
      <c r="AE989" s="149">
        <f t="shared" si="450"/>
        <v>0.9992876389453611</v>
      </c>
      <c r="AF989" s="149">
        <f t="shared" si="451"/>
        <v>0.9812723869456994</v>
      </c>
      <c r="AG989" s="176">
        <f t="shared" si="452"/>
        <v>0.97143601880291786</v>
      </c>
      <c r="AH989" s="149">
        <f t="shared" si="453"/>
        <v>0.99284804123968129</v>
      </c>
      <c r="AI989" s="149">
        <f t="shared" si="454"/>
        <v>0.98114207346342475</v>
      </c>
      <c r="AJ989" s="97"/>
      <c r="AK989" s="171">
        <f t="shared" si="455"/>
        <v>-2.8799744019355738E-2</v>
      </c>
      <c r="AL989" s="149">
        <f t="shared" si="456"/>
        <v>-7.126149043372342E-4</v>
      </c>
      <c r="AM989" s="149">
        <f t="shared" si="457"/>
        <v>-1.8905195424038793E-2</v>
      </c>
      <c r="AN989" s="149">
        <f t="shared" si="462"/>
        <v>5.1128465584839686</v>
      </c>
      <c r="AO989" s="149">
        <f t="shared" si="462"/>
        <v>14.764425168196732</v>
      </c>
      <c r="AP989" s="149">
        <f t="shared" si="462"/>
        <v>4.6380474131286507</v>
      </c>
      <c r="AQ989" s="97"/>
      <c r="AR989" s="171">
        <f t="shared" si="458"/>
        <v>-2.8979870487870717E-2</v>
      </c>
      <c r="AS989" s="149">
        <f t="shared" si="459"/>
        <v>-7.1776566173545105E-3</v>
      </c>
      <c r="AT989" s="149">
        <f t="shared" si="460"/>
        <v>-1.9038004761816534E-2</v>
      </c>
      <c r="AU989" s="175">
        <f t="shared" si="463"/>
        <v>5.001318728857866</v>
      </c>
      <c r="AV989" s="149">
        <f t="shared" si="464"/>
        <v>12.680900900554169</v>
      </c>
      <c r="AW989" s="149">
        <f t="shared" si="465"/>
        <v>4.5773196746367679</v>
      </c>
    </row>
    <row r="990" spans="1:49" ht="15" x14ac:dyDescent="0.25">
      <c r="A990" s="130">
        <v>1953.05</v>
      </c>
      <c r="B990" s="138"/>
      <c r="C990" s="166">
        <f>raw_Data!B996</f>
        <v>24.84</v>
      </c>
      <c r="D990" s="167">
        <f>raw_Data!J996</f>
        <v>0.11805583333333335</v>
      </c>
      <c r="E990" s="167">
        <f>raw_Data!L996</f>
        <v>2.5068135950498949E-3</v>
      </c>
      <c r="F990" s="168">
        <f t="shared" si="440"/>
        <v>24.71</v>
      </c>
      <c r="G990" s="167">
        <f>raw_Data!K996</f>
        <v>4.7776541211385411E-3</v>
      </c>
      <c r="H990" s="167">
        <f t="shared" si="441"/>
        <v>5.2610279239173607E-3</v>
      </c>
      <c r="I990" s="165"/>
      <c r="J990" s="167">
        <f t="shared" si="442"/>
        <v>1.0185369718040223</v>
      </c>
      <c r="K990" s="167">
        <f t="shared" si="461"/>
        <v>2.1043785399072146E-2</v>
      </c>
      <c r="L990" s="93"/>
      <c r="M990" s="171">
        <f t="shared" si="437"/>
        <v>1.0210437853990721</v>
      </c>
      <c r="N990" s="172">
        <f t="shared" si="443"/>
        <v>1.010038682045056</v>
      </c>
      <c r="O990" s="170">
        <f t="shared" si="438"/>
        <v>989</v>
      </c>
      <c r="P990" s="170">
        <f t="shared" si="439"/>
        <v>991</v>
      </c>
      <c r="Q990" s="169"/>
      <c r="R990" s="149">
        <f t="shared" si="444"/>
        <v>0.34469310033732692</v>
      </c>
      <c r="S990" s="173">
        <f t="shared" si="445"/>
        <v>0.69321524818137814</v>
      </c>
      <c r="T990" s="149">
        <v>0</v>
      </c>
      <c r="U990" s="97"/>
      <c r="V990" s="149">
        <f>1/PI()*ATAN('Exhibit4_Impact-Test'!$Y$25*S_RDY_SP)+'Exhibit4_Impact-Test'!$Y$26</f>
        <v>0.69212135386674889</v>
      </c>
      <c r="W990" s="172">
        <f t="shared" si="446"/>
        <v>0.68980735305687912</v>
      </c>
      <c r="X990" s="149">
        <f>1/PI()*ATAN('Exhibit4_Impact-Test'!$Y$25*S_RS_SP)+'Exhibit4_Impact-Test'!$Y$26</f>
        <v>0.80109981592549295</v>
      </c>
      <c r="Y990" s="172">
        <f t="shared" si="447"/>
        <v>0.79936745743845272</v>
      </c>
      <c r="Z990" s="149">
        <f>1/PI()*ATAN('Exhibit4_Impact-Test'!$Y$25*S_5050_SP)+'Exhibit4_Impact-Test'!$Y$26</f>
        <v>0.5</v>
      </c>
      <c r="AA990" s="149">
        <f t="shared" si="448"/>
        <v>0.49729082803617891</v>
      </c>
      <c r="AB990" s="195">
        <f>VLOOKUP(_xlfn.NUMBERVALUE(LEFT(A990,4)),Transactioncosts!$C:$G,5,FALSE)</f>
        <v>98.399999999999991</v>
      </c>
      <c r="AC990" s="174"/>
      <c r="AD990" s="175">
        <f t="shared" si="449"/>
        <v>1.013426918366247</v>
      </c>
      <c r="AE990" s="149">
        <f t="shared" si="450"/>
        <v>1.0122275991279288</v>
      </c>
      <c r="AF990" s="149">
        <f t="shared" si="451"/>
        <v>1.0155412337220642</v>
      </c>
      <c r="AG990" s="176">
        <f t="shared" si="452"/>
        <v>1.0132994901395265</v>
      </c>
      <c r="AH990" s="149">
        <f t="shared" si="453"/>
        <v>1.0059004719842468</v>
      </c>
      <c r="AI990" s="149">
        <f t="shared" si="454"/>
        <v>1.0155145754699402</v>
      </c>
      <c r="AJ990" s="97"/>
      <c r="AK990" s="171">
        <f t="shared" si="455"/>
        <v>1.3337576136586402E-2</v>
      </c>
      <c r="AL990" s="149">
        <f t="shared" si="456"/>
        <v>1.2153445903027445E-2</v>
      </c>
      <c r="AM990" s="149">
        <f t="shared" si="457"/>
        <v>1.5421705568536196E-2</v>
      </c>
      <c r="AN990" s="149">
        <f t="shared" si="462"/>
        <v>5.126184134620555</v>
      </c>
      <c r="AO990" s="149">
        <f t="shared" si="462"/>
        <v>14.77657861409976</v>
      </c>
      <c r="AP990" s="149">
        <f t="shared" si="462"/>
        <v>4.6534691186971866</v>
      </c>
      <c r="AQ990" s="97"/>
      <c r="AR990" s="171">
        <f t="shared" si="458"/>
        <v>1.3211828303673545E-2</v>
      </c>
      <c r="AS990" s="149">
        <f t="shared" si="459"/>
        <v>5.8831323739185759E-3</v>
      </c>
      <c r="AT990" s="149">
        <f t="shared" si="460"/>
        <v>1.5395454933763007E-2</v>
      </c>
      <c r="AU990" s="175">
        <f t="shared" si="463"/>
        <v>5.0145305571615397</v>
      </c>
      <c r="AV990" s="149">
        <f t="shared" si="464"/>
        <v>12.686784032928088</v>
      </c>
      <c r="AW990" s="149">
        <f t="shared" si="465"/>
        <v>4.5927151295705313</v>
      </c>
    </row>
    <row r="991" spans="1:49" ht="15" x14ac:dyDescent="0.25">
      <c r="A991" s="130">
        <v>1953.06</v>
      </c>
      <c r="B991" s="138"/>
      <c r="C991" s="166">
        <f>raw_Data!B997</f>
        <v>23.95</v>
      </c>
      <c r="D991" s="167">
        <f>raw_Data!J997</f>
        <v>0.11833333333333333</v>
      </c>
      <c r="E991" s="167">
        <f>raw_Data!L997</f>
        <v>2.5554423860907338E-3</v>
      </c>
      <c r="F991" s="168">
        <f t="shared" si="440"/>
        <v>24.84</v>
      </c>
      <c r="G991" s="167">
        <f>raw_Data!K997</f>
        <v>4.7638217928073004E-3</v>
      </c>
      <c r="H991" s="167">
        <f t="shared" si="441"/>
        <v>-3.5829307568438051E-2</v>
      </c>
      <c r="I991" s="165"/>
      <c r="J991" s="167">
        <f t="shared" si="442"/>
        <v>1.0049981057642747</v>
      </c>
      <c r="K991" s="167">
        <f t="shared" si="461"/>
        <v>7.5535481503654633E-3</v>
      </c>
      <c r="L991" s="93"/>
      <c r="M991" s="171">
        <f t="shared" si="437"/>
        <v>1.0075535481503655</v>
      </c>
      <c r="N991" s="172">
        <f t="shared" si="443"/>
        <v>0.96893451422436927</v>
      </c>
      <c r="O991" s="170">
        <f t="shared" si="438"/>
        <v>990</v>
      </c>
      <c r="P991" s="170">
        <f t="shared" si="439"/>
        <v>992</v>
      </c>
      <c r="Q991" s="169"/>
      <c r="R991" s="149">
        <f t="shared" si="444"/>
        <v>0.31042791686774324</v>
      </c>
      <c r="S991" s="173">
        <f t="shared" si="445"/>
        <v>-0.9346096183189907</v>
      </c>
      <c r="T991" s="149">
        <v>0</v>
      </c>
      <c r="U991" s="97"/>
      <c r="V991" s="149">
        <f>1/PI()*ATAN('Exhibit4_Impact-Test'!$Y$25*S_RDY_SP)+'Exhibit4_Impact-Test'!$Y$26</f>
        <v>0.67685733001617265</v>
      </c>
      <c r="W991" s="172">
        <f t="shared" si="446"/>
        <v>0.66825055175141423</v>
      </c>
      <c r="X991" s="149">
        <f>1/PI()*ATAN('Exhibit4_Impact-Test'!$Y$25*S_RS_SP)+'Exhibit4_Impact-Test'!$Y$26</f>
        <v>0.1563667314545068</v>
      </c>
      <c r="Y991" s="172">
        <f t="shared" si="447"/>
        <v>0.15127996166973864</v>
      </c>
      <c r="Z991" s="149">
        <f>1/PI()*ATAN('Exhibit4_Impact-Test'!$Y$25*S_5050_SP)+'Exhibit4_Impact-Test'!$Y$26</f>
        <v>0.5</v>
      </c>
      <c r="AA991" s="149">
        <f t="shared" si="448"/>
        <v>0.49023039029145571</v>
      </c>
      <c r="AB991" s="195">
        <f>VLOOKUP(_xlfn.NUMBERVALUE(LEFT(A991,4)),Transactioncosts!$C:$G,5,FALSE)</f>
        <v>98.399999999999991</v>
      </c>
      <c r="AC991" s="174"/>
      <c r="AD991" s="175">
        <f t="shared" si="449"/>
        <v>0.98141397195941171</v>
      </c>
      <c r="AE991" s="149">
        <f t="shared" si="450"/>
        <v>1.0015148160434268</v>
      </c>
      <c r="AF991" s="149">
        <f t="shared" si="451"/>
        <v>0.98824403118736737</v>
      </c>
      <c r="AG991" s="176">
        <f t="shared" si="452"/>
        <v>0.98129433291732704</v>
      </c>
      <c r="AH991" s="149">
        <f t="shared" si="453"/>
        <v>0.9948329736525332</v>
      </c>
      <c r="AI991" s="149">
        <f t="shared" si="454"/>
        <v>0.98814789822783533</v>
      </c>
      <c r="AJ991" s="97"/>
      <c r="AK991" s="171">
        <f t="shared" si="455"/>
        <v>-1.8760918664468412E-2</v>
      </c>
      <c r="AL991" s="149">
        <f t="shared" si="456"/>
        <v>1.5136698669558088E-3</v>
      </c>
      <c r="AM991" s="149">
        <f t="shared" si="457"/>
        <v>-1.1825616603629905E-2</v>
      </c>
      <c r="AN991" s="149">
        <f t="shared" si="462"/>
        <v>5.1074232159560866</v>
      </c>
      <c r="AO991" s="149">
        <f t="shared" si="462"/>
        <v>14.778092283966716</v>
      </c>
      <c r="AP991" s="149">
        <f t="shared" si="462"/>
        <v>4.6416435020935571</v>
      </c>
      <c r="AQ991" s="97"/>
      <c r="AR991" s="171">
        <f t="shared" si="458"/>
        <v>-1.8882830862970438E-2</v>
      </c>
      <c r="AS991" s="149">
        <f t="shared" si="459"/>
        <v>-5.1804215904098271E-3</v>
      </c>
      <c r="AT991" s="149">
        <f t="shared" si="460"/>
        <v>-1.1922897874795889E-2</v>
      </c>
      <c r="AU991" s="175">
        <f t="shared" si="463"/>
        <v>4.9956477262985697</v>
      </c>
      <c r="AV991" s="149">
        <f t="shared" si="464"/>
        <v>12.681603611337678</v>
      </c>
      <c r="AW991" s="149">
        <f t="shared" si="465"/>
        <v>4.5807922316957352</v>
      </c>
    </row>
    <row r="992" spans="1:49" ht="15" x14ac:dyDescent="0.25">
      <c r="A992" s="130">
        <v>1953.07</v>
      </c>
      <c r="B992" s="138"/>
      <c r="C992" s="166">
        <f>raw_Data!B998</f>
        <v>24.29</v>
      </c>
      <c r="D992" s="167">
        <f>raw_Data!J998</f>
        <v>0.11833333333333333</v>
      </c>
      <c r="E992" s="167">
        <f>raw_Data!L998</f>
        <v>2.4094781004899701E-3</v>
      </c>
      <c r="F992" s="168">
        <f t="shared" si="440"/>
        <v>23.95</v>
      </c>
      <c r="G992" s="167">
        <f>raw_Data!K998</f>
        <v>4.9408489909533752E-3</v>
      </c>
      <c r="H992" s="167">
        <f t="shared" si="441"/>
        <v>1.4196242171189866E-2</v>
      </c>
      <c r="I992" s="165"/>
      <c r="J992" s="167">
        <f t="shared" si="442"/>
        <v>0.98503911221094043</v>
      </c>
      <c r="K992" s="167">
        <f t="shared" si="461"/>
        <v>-1.2551409688569604E-2</v>
      </c>
      <c r="L992" s="93"/>
      <c r="M992" s="171">
        <f t="shared" si="437"/>
        <v>0.9874485903114304</v>
      </c>
      <c r="N992" s="172">
        <f t="shared" si="443"/>
        <v>1.0191370911621433</v>
      </c>
      <c r="O992" s="170">
        <f t="shared" si="438"/>
        <v>991</v>
      </c>
      <c r="P992" s="170">
        <f t="shared" si="439"/>
        <v>993</v>
      </c>
      <c r="Q992" s="169"/>
      <c r="R992" s="149">
        <f t="shared" si="444"/>
        <v>0.31821156420993335</v>
      </c>
      <c r="S992" s="173">
        <f t="shared" si="445"/>
        <v>0.84745161733718954</v>
      </c>
      <c r="T992" s="149">
        <v>0</v>
      </c>
      <c r="U992" s="97"/>
      <c r="V992" s="149">
        <f>1/PI()*ATAN('Exhibit4_Impact-Test'!$Y$25*S_RDY_SP)+'Exhibit4_Impact-Test'!$Y$26</f>
        <v>0.68040899098766294</v>
      </c>
      <c r="W992" s="172">
        <f t="shared" si="446"/>
        <v>0.68723820834734861</v>
      </c>
      <c r="X992" s="149">
        <f>1/PI()*ATAN('Exhibit4_Impact-Test'!$Y$25*S_RS_SP)+'Exhibit4_Impact-Test'!$Y$26</f>
        <v>0.83032898513454145</v>
      </c>
      <c r="Y992" s="172">
        <f t="shared" si="447"/>
        <v>0.83473275075532549</v>
      </c>
      <c r="Z992" s="149">
        <f>1/PI()*ATAN('Exhibit4_Impact-Test'!$Y$25*S_5050_SP)+'Exhibit4_Impact-Test'!$Y$26</f>
        <v>0.5</v>
      </c>
      <c r="AA992" s="149">
        <f t="shared" si="448"/>
        <v>0.50789612453215593</v>
      </c>
      <c r="AB992" s="195">
        <f>VLOOKUP(_xlfn.NUMBERVALUE(LEFT(A992,4)),Transactioncosts!$C:$G,5,FALSE)</f>
        <v>98.399999999999991</v>
      </c>
      <c r="AC992" s="174"/>
      <c r="AD992" s="175">
        <f t="shared" si="449"/>
        <v>1.0090097312011757</v>
      </c>
      <c r="AE992" s="149">
        <f t="shared" si="450"/>
        <v>1.013760471063238</v>
      </c>
      <c r="AF992" s="149">
        <f t="shared" si="451"/>
        <v>1.0032928407367869</v>
      </c>
      <c r="AG992" s="176">
        <f t="shared" si="452"/>
        <v>1.008989585237849</v>
      </c>
      <c r="AH992" s="149">
        <f t="shared" si="453"/>
        <v>1.0132874221528474</v>
      </c>
      <c r="AI992" s="149">
        <f t="shared" si="454"/>
        <v>1.0032151428713905</v>
      </c>
      <c r="AJ992" s="97"/>
      <c r="AK992" s="171">
        <f t="shared" si="455"/>
        <v>8.969385726526561E-3</v>
      </c>
      <c r="AL992" s="149">
        <f t="shared" si="456"/>
        <v>1.3666655433093842E-2</v>
      </c>
      <c r="AM992" s="149">
        <f t="shared" si="457"/>
        <v>3.2874312086182845E-3</v>
      </c>
      <c r="AN992" s="149">
        <f t="shared" si="462"/>
        <v>5.1163926016826133</v>
      </c>
      <c r="AO992" s="149">
        <f t="shared" si="462"/>
        <v>14.791758939399809</v>
      </c>
      <c r="AP992" s="149">
        <f t="shared" si="462"/>
        <v>4.6449309333021755</v>
      </c>
      <c r="AQ992" s="97"/>
      <c r="AR992" s="171">
        <f t="shared" si="458"/>
        <v>8.9494194528383347E-3</v>
      </c>
      <c r="AS992" s="149">
        <f t="shared" si="459"/>
        <v>1.3199918637617753E-2</v>
      </c>
      <c r="AT992" s="149">
        <f t="shared" si="460"/>
        <v>3.209985351367739E-3</v>
      </c>
      <c r="AU992" s="175">
        <f t="shared" si="463"/>
        <v>5.0045971457514078</v>
      </c>
      <c r="AV992" s="149">
        <f t="shared" si="464"/>
        <v>12.694803529975296</v>
      </c>
      <c r="AW992" s="149">
        <f t="shared" si="465"/>
        <v>4.5840022170471029</v>
      </c>
    </row>
    <row r="993" spans="1:49" ht="15" x14ac:dyDescent="0.25">
      <c r="A993" s="130">
        <v>1953.08</v>
      </c>
      <c r="B993" s="138"/>
      <c r="C993" s="166">
        <f>raw_Data!B999</f>
        <v>24.39</v>
      </c>
      <c r="D993" s="167">
        <f>raw_Data!J999</f>
        <v>0.11833333333333333</v>
      </c>
      <c r="E993" s="167">
        <f>raw_Data!L999</f>
        <v>2.4257079041964946E-3</v>
      </c>
      <c r="F993" s="168">
        <f t="shared" si="440"/>
        <v>24.29</v>
      </c>
      <c r="G993" s="167">
        <f>raw_Data!K999</f>
        <v>4.8716893097296553E-3</v>
      </c>
      <c r="H993" s="167">
        <f t="shared" si="441"/>
        <v>4.1169205434334888E-3</v>
      </c>
      <c r="I993" s="165"/>
      <c r="J993" s="167">
        <f t="shared" si="442"/>
        <v>1.0016773873444396</v>
      </c>
      <c r="K993" s="167">
        <f t="shared" si="461"/>
        <v>4.1030952486360572E-3</v>
      </c>
      <c r="L993" s="93"/>
      <c r="M993" s="171">
        <f t="shared" si="437"/>
        <v>1.0041030952486361</v>
      </c>
      <c r="N993" s="172">
        <f t="shared" si="443"/>
        <v>1.0089886098531631</v>
      </c>
      <c r="O993" s="170">
        <f t="shared" si="438"/>
        <v>992</v>
      </c>
      <c r="P993" s="170">
        <f t="shared" si="439"/>
        <v>994</v>
      </c>
      <c r="Q993" s="169"/>
      <c r="R993" s="149">
        <f t="shared" si="444"/>
        <v>0.33816159834256804</v>
      </c>
      <c r="S993" s="173">
        <f t="shared" si="445"/>
        <v>0.63081046194851043</v>
      </c>
      <c r="T993" s="149">
        <v>0</v>
      </c>
      <c r="U993" s="97"/>
      <c r="V993" s="149">
        <f>1/PI()*ATAN('Exhibit4_Impact-Test'!$Y$25*S_RDY_SP)+'Exhibit4_Impact-Test'!$Y$26</f>
        <v>0.6892855623439591</v>
      </c>
      <c r="W993" s="172">
        <f t="shared" si="446"/>
        <v>0.69032413897364342</v>
      </c>
      <c r="X993" s="149">
        <f>1/PI()*ATAN('Exhibit4_Impact-Test'!$Y$25*S_RS_SP)+'Exhibit4_Impact-Test'!$Y$26</f>
        <v>0.78665867449611959</v>
      </c>
      <c r="Y993" s="172">
        <f t="shared" si="447"/>
        <v>0.78747213080930745</v>
      </c>
      <c r="Z993" s="149">
        <f>1/PI()*ATAN('Exhibit4_Impact-Test'!$Y$25*S_5050_SP)+'Exhibit4_Impact-Test'!$Y$26</f>
        <v>0.5</v>
      </c>
      <c r="AA993" s="149">
        <f t="shared" si="448"/>
        <v>0.5012134356800898</v>
      </c>
      <c r="AB993" s="195">
        <f>VLOOKUP(_xlfn.NUMBERVALUE(LEFT(A993,4)),Transactioncosts!$C:$G,5,FALSE)</f>
        <v>98.399999999999991</v>
      </c>
      <c r="AC993" s="174"/>
      <c r="AD993" s="175">
        <f t="shared" si="449"/>
        <v>1.0074706099301571</v>
      </c>
      <c r="AE993" s="149">
        <f t="shared" si="450"/>
        <v>1.0079463276916647</v>
      </c>
      <c r="AF993" s="149">
        <f t="shared" si="451"/>
        <v>1.0065458525508997</v>
      </c>
      <c r="AG993" s="176">
        <f t="shared" si="452"/>
        <v>1.007439663029343</v>
      </c>
      <c r="AH993" s="149">
        <f t="shared" si="453"/>
        <v>1.0017153049294025</v>
      </c>
      <c r="AI993" s="149">
        <f t="shared" si="454"/>
        <v>1.0065339123438075</v>
      </c>
      <c r="AJ993" s="97"/>
      <c r="AK993" s="171">
        <f t="shared" si="455"/>
        <v>7.4428431280069438E-3</v>
      </c>
      <c r="AL993" s="149">
        <f t="shared" si="456"/>
        <v>7.9149218939060899E-3</v>
      </c>
      <c r="AM993" s="149">
        <f t="shared" si="457"/>
        <v>6.5245214941244646E-3</v>
      </c>
      <c r="AN993" s="149">
        <f t="shared" si="462"/>
        <v>5.12383544481062</v>
      </c>
      <c r="AO993" s="149">
        <f t="shared" si="462"/>
        <v>14.799673861293716</v>
      </c>
      <c r="AP993" s="149">
        <f t="shared" si="462"/>
        <v>4.6514554547962996</v>
      </c>
      <c r="AQ993" s="97"/>
      <c r="AR993" s="171">
        <f t="shared" si="458"/>
        <v>7.4121252332878347E-3</v>
      </c>
      <c r="AS993" s="149">
        <f t="shared" si="459"/>
        <v>1.7138354740381548E-3</v>
      </c>
      <c r="AT993" s="149">
        <f t="shared" si="460"/>
        <v>6.5126588672176468E-3</v>
      </c>
      <c r="AU993" s="175">
        <f t="shared" si="463"/>
        <v>5.012009270984696</v>
      </c>
      <c r="AV993" s="149">
        <f t="shared" si="464"/>
        <v>12.696517365449335</v>
      </c>
      <c r="AW993" s="149">
        <f t="shared" si="465"/>
        <v>4.5905148759143204</v>
      </c>
    </row>
    <row r="994" spans="1:49" ht="15" x14ac:dyDescent="0.25">
      <c r="A994" s="130">
        <v>1953.09</v>
      </c>
      <c r="B994" s="138"/>
      <c r="C994" s="166">
        <f>raw_Data!B1000</f>
        <v>23.27</v>
      </c>
      <c r="D994" s="167">
        <f>raw_Data!J1000</f>
        <v>0.11833333333333333</v>
      </c>
      <c r="E994" s="167">
        <f>raw_Data!L1000</f>
        <v>2.3607713389290907E-3</v>
      </c>
      <c r="F994" s="168">
        <f t="shared" si="440"/>
        <v>24.39</v>
      </c>
      <c r="G994" s="167">
        <f>raw_Data!K1000</f>
        <v>4.8517151838185051E-3</v>
      </c>
      <c r="H994" s="167">
        <f t="shared" si="441"/>
        <v>-4.592045920459209E-2</v>
      </c>
      <c r="I994" s="165"/>
      <c r="J994" s="167">
        <f t="shared" si="442"/>
        <v>0.99329486502173014</v>
      </c>
      <c r="K994" s="167">
        <f t="shared" si="461"/>
        <v>-4.3443636393407647E-3</v>
      </c>
      <c r="L994" s="93"/>
      <c r="M994" s="171">
        <f t="shared" si="437"/>
        <v>0.99565563636065924</v>
      </c>
      <c r="N994" s="172">
        <f t="shared" si="443"/>
        <v>0.95893125597922635</v>
      </c>
      <c r="O994" s="170">
        <f t="shared" si="438"/>
        <v>993</v>
      </c>
      <c r="P994" s="170">
        <f t="shared" si="439"/>
        <v>995</v>
      </c>
      <c r="Q994" s="169"/>
      <c r="R994" s="149">
        <f t="shared" si="444"/>
        <v>0.3333607583730207</v>
      </c>
      <c r="S994" s="173">
        <f t="shared" si="445"/>
        <v>-0.94982626236453938</v>
      </c>
      <c r="T994" s="149">
        <v>0</v>
      </c>
      <c r="U994" s="97"/>
      <c r="V994" s="149">
        <f>1/PI()*ATAN('Exhibit4_Impact-Test'!$Y$25*S_RDY_SP)+'Exhibit4_Impact-Test'!$Y$26</f>
        <v>0.68717912872829268</v>
      </c>
      <c r="W994" s="172">
        <f t="shared" si="446"/>
        <v>0.67904407014368995</v>
      </c>
      <c r="X994" s="149">
        <f>1/PI()*ATAN('Exhibit4_Impact-Test'!$Y$25*S_RS_SP)+'Exhibit4_Impact-Test'!$Y$26</f>
        <v>0.15423811025420142</v>
      </c>
      <c r="Y994" s="172">
        <f t="shared" si="447"/>
        <v>0.14939902927308818</v>
      </c>
      <c r="Z994" s="149">
        <f>1/PI()*ATAN('Exhibit4_Impact-Test'!$Y$25*S_5050_SP)+'Exhibit4_Impact-Test'!$Y$26</f>
        <v>0.5</v>
      </c>
      <c r="AA994" s="149">
        <f t="shared" si="448"/>
        <v>0.49060559023357897</v>
      </c>
      <c r="AB994" s="195">
        <f>VLOOKUP(_xlfn.NUMBERVALUE(LEFT(A994,4)),Transactioncosts!$C:$G,5,FALSE)</f>
        <v>98.399999999999991</v>
      </c>
      <c r="AC994" s="174"/>
      <c r="AD994" s="175">
        <f t="shared" si="449"/>
        <v>0.97041940864705978</v>
      </c>
      <c r="AE994" s="149">
        <f t="shared" si="450"/>
        <v>0.98999133733037048</v>
      </c>
      <c r="AF994" s="149">
        <f t="shared" si="451"/>
        <v>0.97729344616994274</v>
      </c>
      <c r="AG994" s="176">
        <f t="shared" si="452"/>
        <v>0.97019012259801085</v>
      </c>
      <c r="AH994" s="149">
        <f t="shared" si="453"/>
        <v>0.98317041989217457</v>
      </c>
      <c r="AI994" s="149">
        <f t="shared" si="454"/>
        <v>0.97720100517784114</v>
      </c>
      <c r="AJ994" s="97"/>
      <c r="AK994" s="171">
        <f t="shared" si="455"/>
        <v>-3.0026920885510379E-2</v>
      </c>
      <c r="AL994" s="149">
        <f t="shared" si="456"/>
        <v>-1.0059086063127363E-2</v>
      </c>
      <c r="AM994" s="149">
        <f t="shared" si="457"/>
        <v>-2.2968317717396654E-2</v>
      </c>
      <c r="AN994" s="149">
        <f t="shared" si="462"/>
        <v>5.0938085239251096</v>
      </c>
      <c r="AO994" s="149">
        <f t="shared" si="462"/>
        <v>14.789614775230588</v>
      </c>
      <c r="AP994" s="149">
        <f t="shared" si="462"/>
        <v>4.6284871370789027</v>
      </c>
      <c r="AQ994" s="97"/>
      <c r="AR994" s="171">
        <f t="shared" si="458"/>
        <v>-3.0263224012362228E-2</v>
      </c>
      <c r="AS994" s="149">
        <f t="shared" si="459"/>
        <v>-1.6972806727872183E-2</v>
      </c>
      <c r="AT994" s="149">
        <f t="shared" si="460"/>
        <v>-2.3062910968461428E-2</v>
      </c>
      <c r="AU994" s="175">
        <f t="shared" si="463"/>
        <v>4.9817460469723338</v>
      </c>
      <c r="AV994" s="149">
        <f t="shared" si="464"/>
        <v>12.679544558721462</v>
      </c>
      <c r="AW994" s="149">
        <f t="shared" si="465"/>
        <v>4.5674519649458594</v>
      </c>
    </row>
    <row r="995" spans="1:49" ht="15" x14ac:dyDescent="0.25">
      <c r="A995" s="130">
        <v>1953.1</v>
      </c>
      <c r="B995" s="138"/>
      <c r="C995" s="166">
        <f>raw_Data!B1001</f>
        <v>23.97</v>
      </c>
      <c r="D995" s="167">
        <f>raw_Data!J1001</f>
        <v>0.11916666666666666</v>
      </c>
      <c r="E995" s="167">
        <f>raw_Data!L1001</f>
        <v>2.1900923517390591E-3</v>
      </c>
      <c r="F995" s="168">
        <f t="shared" si="440"/>
        <v>23.27</v>
      </c>
      <c r="G995" s="167">
        <f>raw_Data!K1001</f>
        <v>5.121042830540037E-3</v>
      </c>
      <c r="H995" s="167">
        <f t="shared" si="441"/>
        <v>3.0081650193382048E-2</v>
      </c>
      <c r="I995" s="165"/>
      <c r="J995" s="167">
        <f t="shared" si="442"/>
        <v>0.98231084554362091</v>
      </c>
      <c r="K995" s="167">
        <f t="shared" si="461"/>
        <v>-1.5499062104640027E-2</v>
      </c>
      <c r="L995" s="93"/>
      <c r="M995" s="171">
        <f t="shared" si="437"/>
        <v>0.98450093789535997</v>
      </c>
      <c r="N995" s="172">
        <f t="shared" si="443"/>
        <v>1.0352026930239222</v>
      </c>
      <c r="O995" s="170">
        <f t="shared" si="438"/>
        <v>994</v>
      </c>
      <c r="P995" s="170">
        <f t="shared" si="439"/>
        <v>996</v>
      </c>
      <c r="Q995" s="169"/>
      <c r="R995" s="149">
        <f t="shared" si="444"/>
        <v>0.36893077388566059</v>
      </c>
      <c r="S995" s="173">
        <f t="shared" si="445"/>
        <v>0.92723196273811215</v>
      </c>
      <c r="T995" s="149">
        <v>0</v>
      </c>
      <c r="U995" s="97"/>
      <c r="V995" s="149">
        <f>1/PI()*ATAN('Exhibit4_Impact-Test'!$Y$25*S_RDY_SP)+'Exhibit4_Impact-Test'!$Y$26</f>
        <v>0.70234549789256873</v>
      </c>
      <c r="W995" s="172">
        <f t="shared" si="446"/>
        <v>0.71273605381921379</v>
      </c>
      <c r="X995" s="149">
        <f>1/PI()*ATAN('Exhibit4_Impact-Test'!$Y$25*S_RS_SP)+'Exhibit4_Impact-Test'!$Y$26</f>
        <v>0.84258169575641373</v>
      </c>
      <c r="Y995" s="172">
        <f t="shared" si="447"/>
        <v>0.84912845279229932</v>
      </c>
      <c r="Z995" s="149">
        <f>1/PI()*ATAN('Exhibit4_Impact-Test'!$Y$25*S_5050_SP)+'Exhibit4_Impact-Test'!$Y$26</f>
        <v>0.5</v>
      </c>
      <c r="AA995" s="149">
        <f t="shared" si="448"/>
        <v>0.51255178095250664</v>
      </c>
      <c r="AB995" s="195">
        <f>VLOOKUP(_xlfn.NUMBERVALUE(LEFT(A995,4)),Transactioncosts!$C:$G,5,FALSE)</f>
        <v>98.399999999999991</v>
      </c>
      <c r="AC995" s="174"/>
      <c r="AD995" s="175">
        <f t="shared" si="449"/>
        <v>1.0201110873451571</v>
      </c>
      <c r="AE995" s="149">
        <f t="shared" si="450"/>
        <v>1.0272213087094104</v>
      </c>
      <c r="AF995" s="149">
        <f t="shared" si="451"/>
        <v>1.009851815459641</v>
      </c>
      <c r="AG995" s="176">
        <f t="shared" si="452"/>
        <v>1.0200977788069341</v>
      </c>
      <c r="AH995" s="149">
        <f t="shared" si="453"/>
        <v>1.0271320371238943</v>
      </c>
      <c r="AI995" s="149">
        <f t="shared" si="454"/>
        <v>1.0097283059350683</v>
      </c>
      <c r="AJ995" s="97"/>
      <c r="AK995" s="171">
        <f t="shared" si="455"/>
        <v>1.9911530527926224E-2</v>
      </c>
      <c r="AL995" s="149">
        <f t="shared" si="456"/>
        <v>2.6857398198492151E-2</v>
      </c>
      <c r="AM995" s="149">
        <f t="shared" si="457"/>
        <v>9.8036027224302769E-3</v>
      </c>
      <c r="AN995" s="149">
        <f t="shared" si="462"/>
        <v>5.1137200544530357</v>
      </c>
      <c r="AO995" s="149">
        <f t="shared" si="462"/>
        <v>14.81647217342908</v>
      </c>
      <c r="AP995" s="149">
        <f t="shared" si="462"/>
        <v>4.6382907398013327</v>
      </c>
      <c r="AQ995" s="97"/>
      <c r="AR995" s="171">
        <f t="shared" si="458"/>
        <v>1.9898484277178084E-2</v>
      </c>
      <c r="AS995" s="149">
        <f t="shared" si="459"/>
        <v>2.6770488528592047E-2</v>
      </c>
      <c r="AT995" s="149">
        <f t="shared" si="460"/>
        <v>9.6812906404106606E-3</v>
      </c>
      <c r="AU995" s="175">
        <f t="shared" si="463"/>
        <v>5.0016445312495117</v>
      </c>
      <c r="AV995" s="149">
        <f t="shared" si="464"/>
        <v>12.706315047250055</v>
      </c>
      <c r="AW995" s="149">
        <f t="shared" si="465"/>
        <v>4.5771332555862703</v>
      </c>
    </row>
    <row r="996" spans="1:49" ht="15" x14ac:dyDescent="0.25">
      <c r="A996" s="130">
        <v>1953.11</v>
      </c>
      <c r="B996" s="138"/>
      <c r="C996" s="166">
        <f>raw_Data!B1002</f>
        <v>24.5</v>
      </c>
      <c r="D996" s="167">
        <f>raw_Data!J1002</f>
        <v>0.12</v>
      </c>
      <c r="E996" s="167">
        <f>raw_Data!L1002</f>
        <v>2.206361275312263E-3</v>
      </c>
      <c r="F996" s="168">
        <f t="shared" si="440"/>
        <v>23.97</v>
      </c>
      <c r="G996" s="167">
        <f>raw_Data!K1002</f>
        <v>5.0062578222778474E-3</v>
      </c>
      <c r="H996" s="167">
        <f t="shared" si="441"/>
        <v>2.2110972048393851E-2</v>
      </c>
      <c r="I996" s="165"/>
      <c r="J996" s="167">
        <f t="shared" si="442"/>
        <v>1.0017026490045793</v>
      </c>
      <c r="K996" s="167">
        <f t="shared" si="461"/>
        <v>3.9090102798915449E-3</v>
      </c>
      <c r="L996" s="93"/>
      <c r="M996" s="171">
        <f t="shared" si="437"/>
        <v>1.0039090102798915</v>
      </c>
      <c r="N996" s="172">
        <f t="shared" si="443"/>
        <v>1.0271172298706717</v>
      </c>
      <c r="O996" s="170">
        <f t="shared" si="438"/>
        <v>995</v>
      </c>
      <c r="P996" s="170">
        <f t="shared" si="439"/>
        <v>997</v>
      </c>
      <c r="Q996" s="169"/>
      <c r="R996" s="149">
        <f t="shared" si="444"/>
        <v>0.39133246749259315</v>
      </c>
      <c r="S996" s="173">
        <f t="shared" si="445"/>
        <v>0.9098766903507699</v>
      </c>
      <c r="T996" s="149">
        <v>0</v>
      </c>
      <c r="U996" s="97"/>
      <c r="V996" s="149">
        <f>1/PI()*ATAN('Exhibit4_Impact-Test'!$Y$25*S_RDY_SP)+'Exhibit4_Impact-Test'!$Y$26</f>
        <v>0.71138356009736303</v>
      </c>
      <c r="W996" s="172">
        <f t="shared" si="446"/>
        <v>0.71605325167156719</v>
      </c>
      <c r="X996" s="149">
        <f>1/PI()*ATAN('Exhibit4_Impact-Test'!$Y$25*S_RS_SP)+'Exhibit4_Impact-Test'!$Y$26</f>
        <v>0.8400561371910622</v>
      </c>
      <c r="Y996" s="172">
        <f t="shared" si="447"/>
        <v>0.84310312058747316</v>
      </c>
      <c r="Z996" s="149">
        <f>1/PI()*ATAN('Exhibit4_Impact-Test'!$Y$25*S_5050_SP)+'Exhibit4_Impact-Test'!$Y$26</f>
        <v>0.5</v>
      </c>
      <c r="AA996" s="149">
        <f t="shared" si="448"/>
        <v>0.50571342189775448</v>
      </c>
      <c r="AB996" s="195">
        <f>VLOOKUP(_xlfn.NUMBERVALUE(LEFT(A996,4)),Transactioncosts!$C:$G,5,FALSE)</f>
        <v>98.399999999999991</v>
      </c>
      <c r="AC996" s="174"/>
      <c r="AD996" s="175">
        <f t="shared" si="449"/>
        <v>1.0204189561559021</v>
      </c>
      <c r="AE996" s="149">
        <f t="shared" si="450"/>
        <v>1.0234052175804043</v>
      </c>
      <c r="AF996" s="149">
        <f t="shared" si="451"/>
        <v>1.0155131200752816</v>
      </c>
      <c r="AG996" s="176">
        <f t="shared" si="452"/>
        <v>1.0203357398834543</v>
      </c>
      <c r="AH996" s="149">
        <f t="shared" si="453"/>
        <v>1.0232984094713458</v>
      </c>
      <c r="AI996" s="149">
        <f t="shared" si="454"/>
        <v>1.0154569000038076</v>
      </c>
      <c r="AJ996" s="97"/>
      <c r="AK996" s="171">
        <f t="shared" si="455"/>
        <v>2.0213284294367046E-2</v>
      </c>
      <c r="AL996" s="149">
        <f t="shared" si="456"/>
        <v>2.3135515656495537E-2</v>
      </c>
      <c r="AM996" s="149">
        <f t="shared" si="457"/>
        <v>1.5394021772943231E-2</v>
      </c>
      <c r="AN996" s="149">
        <f t="shared" si="462"/>
        <v>5.1339333387474024</v>
      </c>
      <c r="AO996" s="149">
        <f t="shared" si="462"/>
        <v>14.839607689085575</v>
      </c>
      <c r="AP996" s="149">
        <f t="shared" si="462"/>
        <v>4.6536847615742758</v>
      </c>
      <c r="AQ996" s="97"/>
      <c r="AR996" s="171">
        <f t="shared" si="458"/>
        <v>2.013172988446623E-2</v>
      </c>
      <c r="AS996" s="149">
        <f t="shared" si="459"/>
        <v>2.3031144796207072E-2</v>
      </c>
      <c r="AT996" s="149">
        <f t="shared" si="460"/>
        <v>1.5338658994632836E-2</v>
      </c>
      <c r="AU996" s="175">
        <f t="shared" si="463"/>
        <v>5.0217762611339776</v>
      </c>
      <c r="AV996" s="149">
        <f t="shared" si="464"/>
        <v>12.729346192046261</v>
      </c>
      <c r="AW996" s="149">
        <f t="shared" si="465"/>
        <v>4.5924719145809032</v>
      </c>
    </row>
    <row r="997" spans="1:49" ht="15" x14ac:dyDescent="0.25">
      <c r="A997" s="130">
        <v>1953.12</v>
      </c>
      <c r="B997" s="138"/>
      <c r="C997" s="166">
        <f>raw_Data!B1003</f>
        <v>24.83</v>
      </c>
      <c r="D997" s="167">
        <f>raw_Data!J1003</f>
        <v>0.12083333333333333</v>
      </c>
      <c r="E997" s="167">
        <f>raw_Data!L1003</f>
        <v>2.1331282304062338E-3</v>
      </c>
      <c r="F997" s="168">
        <f t="shared" si="440"/>
        <v>24.5</v>
      </c>
      <c r="G997" s="167">
        <f>raw_Data!K1003</f>
        <v>4.9319727891156467E-3</v>
      </c>
      <c r="H997" s="167">
        <f t="shared" si="441"/>
        <v>1.346938775510198E-2</v>
      </c>
      <c r="I997" s="165"/>
      <c r="J997" s="167">
        <f t="shared" si="442"/>
        <v>0.99234282368242543</v>
      </c>
      <c r="K997" s="167">
        <f t="shared" si="461"/>
        <v>-5.5240480871683317E-3</v>
      </c>
      <c r="L997" s="93"/>
      <c r="M997" s="171">
        <f t="shared" si="437"/>
        <v>0.99447595191283167</v>
      </c>
      <c r="N997" s="172">
        <f t="shared" si="443"/>
        <v>1.0184013605442177</v>
      </c>
      <c r="O997" s="170">
        <f t="shared" si="438"/>
        <v>996</v>
      </c>
      <c r="P997" s="170">
        <f t="shared" si="439"/>
        <v>998</v>
      </c>
      <c r="Q997" s="169"/>
      <c r="R997" s="149">
        <f t="shared" si="444"/>
        <v>0.38182739686921946</v>
      </c>
      <c r="S997" s="173">
        <f t="shared" si="445"/>
        <v>0.85925002556295982</v>
      </c>
      <c r="T997" s="149">
        <v>0</v>
      </c>
      <c r="U997" s="97"/>
      <c r="V997" s="149">
        <f>1/PI()*ATAN('Exhibit4_Impact-Test'!$Y$25*S_RDY_SP)+'Exhibit4_Impact-Test'!$Y$26</f>
        <v>0.70759631341468165</v>
      </c>
      <c r="W997" s="172">
        <f t="shared" si="446"/>
        <v>0.71249074729331696</v>
      </c>
      <c r="X997" s="149">
        <f>1/PI()*ATAN('Exhibit4_Impact-Test'!$Y$25*S_RS_SP)+'Exhibit4_Impact-Test'!$Y$26</f>
        <v>0.83224863795958481</v>
      </c>
      <c r="Y997" s="172">
        <f t="shared" si="447"/>
        <v>0.83554150714045472</v>
      </c>
      <c r="Z997" s="149">
        <f>1/PI()*ATAN('Exhibit4_Impact-Test'!$Y$25*S_5050_SP)+'Exhibit4_Impact-Test'!$Y$26</f>
        <v>0.5</v>
      </c>
      <c r="AA997" s="149">
        <f t="shared" si="448"/>
        <v>0.50594308666586874</v>
      </c>
      <c r="AB997" s="195">
        <f>VLOOKUP(_xlfn.NUMBERVALUE(LEFT(A997,4)),Transactioncosts!$C:$G,5,FALSE)</f>
        <v>98.399999999999991</v>
      </c>
      <c r="AC997" s="174"/>
      <c r="AD997" s="175">
        <f t="shared" si="449"/>
        <v>1.0114054828573402</v>
      </c>
      <c r="AE997" s="149">
        <f t="shared" si="450"/>
        <v>1.0143878406589293</v>
      </c>
      <c r="AF997" s="149">
        <f t="shared" si="451"/>
        <v>1.0064386562285246</v>
      </c>
      <c r="AG997" s="176">
        <f t="shared" si="452"/>
        <v>1.0113988819104309</v>
      </c>
      <c r="AH997" s="149">
        <f t="shared" si="453"/>
        <v>1.0143253438562678</v>
      </c>
      <c r="AI997" s="149">
        <f t="shared" si="454"/>
        <v>1.0063801762557325</v>
      </c>
      <c r="AJ997" s="97"/>
      <c r="AK997" s="171">
        <f t="shared" si="455"/>
        <v>1.1340930706338872E-2</v>
      </c>
      <c r="AL997" s="149">
        <f t="shared" si="456"/>
        <v>1.4285317896854907E-2</v>
      </c>
      <c r="AM997" s="149">
        <f t="shared" si="457"/>
        <v>6.4180166283305078E-3</v>
      </c>
      <c r="AN997" s="149">
        <f t="shared" si="462"/>
        <v>5.1452742694537417</v>
      </c>
      <c r="AO997" s="149">
        <f t="shared" si="462"/>
        <v>14.85389300698243</v>
      </c>
      <c r="AP997" s="149">
        <f t="shared" si="462"/>
        <v>4.6601027782026065</v>
      </c>
      <c r="AQ997" s="97"/>
      <c r="AR997" s="171">
        <f t="shared" si="458"/>
        <v>1.1334404176117471E-2</v>
      </c>
      <c r="AS997" s="149">
        <f t="shared" si="459"/>
        <v>1.4223705636276864E-2</v>
      </c>
      <c r="AT997" s="149">
        <f t="shared" si="460"/>
        <v>6.359909090916078E-3</v>
      </c>
      <c r="AU997" s="175">
        <f t="shared" si="463"/>
        <v>5.0331106653100948</v>
      </c>
      <c r="AV997" s="149">
        <f t="shared" si="464"/>
        <v>12.743569897682539</v>
      </c>
      <c r="AW997" s="149">
        <f t="shared" si="465"/>
        <v>4.5988318236718193</v>
      </c>
    </row>
    <row r="998" spans="1:49" ht="15" x14ac:dyDescent="0.25">
      <c r="A998" s="130">
        <v>1954.01</v>
      </c>
      <c r="B998" s="138"/>
      <c r="C998" s="166">
        <f>raw_Data!B1004</f>
        <v>25.46</v>
      </c>
      <c r="D998" s="167">
        <f>raw_Data!J1004</f>
        <v>0.12138916666666666</v>
      </c>
      <c r="E998" s="167">
        <f>raw_Data!L1004</f>
        <v>2.043541156630635E-3</v>
      </c>
      <c r="F998" s="168">
        <f t="shared" si="440"/>
        <v>24.83</v>
      </c>
      <c r="G998" s="167">
        <f>raw_Data!K1004</f>
        <v>4.8888105786011543E-3</v>
      </c>
      <c r="H998" s="167">
        <f t="shared" si="441"/>
        <v>2.5372533225936467E-2</v>
      </c>
      <c r="I998" s="165"/>
      <c r="J998" s="167">
        <f t="shared" si="442"/>
        <v>0.99059345835472445</v>
      </c>
      <c r="K998" s="167">
        <f t="shared" si="461"/>
        <v>-7.3630004886449107E-3</v>
      </c>
      <c r="L998" s="93"/>
      <c r="M998" s="171">
        <f t="shared" si="437"/>
        <v>0.99263699951135509</v>
      </c>
      <c r="N998" s="172">
        <f t="shared" si="443"/>
        <v>1.0302613438045376</v>
      </c>
      <c r="O998" s="170">
        <f t="shared" si="438"/>
        <v>997</v>
      </c>
      <c r="P998" s="170">
        <f t="shared" si="439"/>
        <v>999</v>
      </c>
      <c r="Q998" s="169"/>
      <c r="R998" s="149">
        <f t="shared" si="444"/>
        <v>0.39243895783598548</v>
      </c>
      <c r="S998" s="173">
        <f t="shared" si="445"/>
        <v>0.92244766649978738</v>
      </c>
      <c r="T998" s="149">
        <v>0</v>
      </c>
      <c r="U998" s="97"/>
      <c r="V998" s="149">
        <f>1/PI()*ATAN('Exhibit4_Impact-Test'!$Y$25*S_RDY_SP)+'Exhibit4_Impact-Test'!$Y$26</f>
        <v>0.71181991935537203</v>
      </c>
      <c r="W998" s="172">
        <f t="shared" si="446"/>
        <v>0.7193908700024606</v>
      </c>
      <c r="X998" s="149">
        <f>1/PI()*ATAN('Exhibit4_Impact-Test'!$Y$25*S_RS_SP)+'Exhibit4_Impact-Test'!$Y$26</f>
        <v>0.84189280822393719</v>
      </c>
      <c r="Y998" s="172">
        <f t="shared" si="447"/>
        <v>0.84678208724496784</v>
      </c>
      <c r="Z998" s="149">
        <f>1/PI()*ATAN('Exhibit4_Impact-Test'!$Y$25*S_5050_SP)+'Exhibit4_Impact-Test'!$Y$26</f>
        <v>0.5</v>
      </c>
      <c r="AA998" s="149">
        <f t="shared" si="448"/>
        <v>0.509299613205355</v>
      </c>
      <c r="AB998" s="195">
        <f>VLOOKUP(_xlfn.NUMBERVALUE(LEFT(A998,4)),Transactioncosts!$C:$G,5,FALSE)</f>
        <v>99.199999999999989</v>
      </c>
      <c r="AC998" s="174"/>
      <c r="AD998" s="175">
        <f t="shared" si="449"/>
        <v>1.0194187572319271</v>
      </c>
      <c r="AE998" s="149">
        <f t="shared" si="450"/>
        <v>1.0243126643859268</v>
      </c>
      <c r="AF998" s="149">
        <f t="shared" si="451"/>
        <v>1.0114491716579463</v>
      </c>
      <c r="AG998" s="176">
        <f t="shared" si="452"/>
        <v>1.0193801988540139</v>
      </c>
      <c r="AH998" s="149">
        <f t="shared" si="453"/>
        <v>1.0242534004486534</v>
      </c>
      <c r="AI998" s="149">
        <f t="shared" si="454"/>
        <v>1.0113569194949492</v>
      </c>
      <c r="AJ998" s="97"/>
      <c r="AK998" s="171">
        <f t="shared" si="455"/>
        <v>1.9232619021273562E-2</v>
      </c>
      <c r="AL998" s="149">
        <f t="shared" si="456"/>
        <v>2.4021816326051961E-2</v>
      </c>
      <c r="AM998" s="149">
        <f t="shared" si="457"/>
        <v>1.1384125901322749E-2</v>
      </c>
      <c r="AN998" s="149">
        <f t="shared" si="462"/>
        <v>5.1645068884750156</v>
      </c>
      <c r="AO998" s="149">
        <f t="shared" si="462"/>
        <v>14.877914823308481</v>
      </c>
      <c r="AP998" s="149">
        <f t="shared" si="462"/>
        <v>4.6714869041039293</v>
      </c>
      <c r="AQ998" s="97"/>
      <c r="AR998" s="171">
        <f t="shared" si="458"/>
        <v>1.9194794420860934E-2</v>
      </c>
      <c r="AS998" s="149">
        <f t="shared" si="459"/>
        <v>2.3963957379438277E-2</v>
      </c>
      <c r="AT998" s="149">
        <f t="shared" si="460"/>
        <v>1.129291383362672E-2</v>
      </c>
      <c r="AU998" s="175">
        <f t="shared" si="463"/>
        <v>5.052305459730956</v>
      </c>
      <c r="AV998" s="149">
        <f t="shared" si="464"/>
        <v>12.767533855061977</v>
      </c>
      <c r="AW998" s="149">
        <f t="shared" si="465"/>
        <v>4.6101247375054459</v>
      </c>
    </row>
    <row r="999" spans="1:49" ht="15" x14ac:dyDescent="0.25">
      <c r="A999" s="130">
        <v>1954.02</v>
      </c>
      <c r="B999" s="138"/>
      <c r="C999" s="166">
        <f>raw_Data!B1005</f>
        <v>26.02</v>
      </c>
      <c r="D999" s="167">
        <f>raw_Data!J1005</f>
        <v>0.12194416666666667</v>
      </c>
      <c r="E999" s="167">
        <f>raw_Data!L1005</f>
        <v>2.0353925068166134E-3</v>
      </c>
      <c r="F999" s="168">
        <f t="shared" si="440"/>
        <v>25.46</v>
      </c>
      <c r="G999" s="167">
        <f>raw_Data!K1005</f>
        <v>4.7896373396177014E-3</v>
      </c>
      <c r="H999" s="167">
        <f t="shared" si="441"/>
        <v>2.1995286724273422E-2</v>
      </c>
      <c r="I999" s="165"/>
      <c r="J999" s="167">
        <f t="shared" si="442"/>
        <v>0.99913998827448647</v>
      </c>
      <c r="K999" s="167">
        <f t="shared" si="461"/>
        <v>1.1753807813030814E-3</v>
      </c>
      <c r="L999" s="93"/>
      <c r="M999" s="171">
        <f t="shared" si="437"/>
        <v>1.0011753807813031</v>
      </c>
      <c r="N999" s="172">
        <f t="shared" si="443"/>
        <v>1.0267849240638909</v>
      </c>
      <c r="O999" s="170">
        <f t="shared" si="438"/>
        <v>998</v>
      </c>
      <c r="P999" s="170">
        <f t="shared" si="439"/>
        <v>1000</v>
      </c>
      <c r="Q999" s="169"/>
      <c r="R999" s="149">
        <f t="shared" si="444"/>
        <v>0.40187684025739606</v>
      </c>
      <c r="S999" s="173">
        <f t="shared" si="445"/>
        <v>0.91498998342369342</v>
      </c>
      <c r="T999" s="149">
        <v>0</v>
      </c>
      <c r="U999" s="97"/>
      <c r="V999" s="149">
        <f>1/PI()*ATAN('Exhibit4_Impact-Test'!$Y$25*S_RDY_SP)+'Exhibit4_Impact-Test'!$Y$26</f>
        <v>0.71550393674508317</v>
      </c>
      <c r="W999" s="172">
        <f t="shared" si="446"/>
        <v>0.72061726026342088</v>
      </c>
      <c r="X999" s="149">
        <f>1/PI()*ATAN('Exhibit4_Impact-Test'!$Y$25*S_RS_SP)+'Exhibit4_Impact-Test'!$Y$26</f>
        <v>0.84080790001981831</v>
      </c>
      <c r="Y999" s="172">
        <f t="shared" si="447"/>
        <v>0.84415962548154522</v>
      </c>
      <c r="Z999" s="149">
        <f>1/PI()*ATAN('Exhibit4_Impact-Test'!$Y$25*S_5050_SP)+'Exhibit4_Impact-Test'!$Y$26</f>
        <v>0.5</v>
      </c>
      <c r="AA999" s="149">
        <f t="shared" si="448"/>
        <v>0.50631411355079337</v>
      </c>
      <c r="AB999" s="195">
        <f>VLOOKUP(_xlfn.NUMBERVALUE(LEFT(A999,4)),Transactioncosts!$C:$G,5,FALSE)</f>
        <v>99.199999999999989</v>
      </c>
      <c r="AC999" s="174"/>
      <c r="AD999" s="175">
        <f t="shared" si="449"/>
        <v>1.0194991098182382</v>
      </c>
      <c r="AE999" s="149">
        <f t="shared" si="450"/>
        <v>1.0227080870892025</v>
      </c>
      <c r="AF999" s="149">
        <f t="shared" si="451"/>
        <v>1.0139801524225969</v>
      </c>
      <c r="AG999" s="176">
        <f t="shared" si="452"/>
        <v>1.019426959013092</v>
      </c>
      <c r="AH999" s="149">
        <f t="shared" si="453"/>
        <v>1.0226707262052206</v>
      </c>
      <c r="AI999" s="149">
        <f t="shared" si="454"/>
        <v>1.0139175164161729</v>
      </c>
      <c r="AJ999" s="97"/>
      <c r="AK999" s="171">
        <f t="shared" si="455"/>
        <v>1.9311437876756904E-2</v>
      </c>
      <c r="AL999" s="149">
        <f t="shared" si="456"/>
        <v>2.2454096385543316E-2</v>
      </c>
      <c r="AM999" s="149">
        <f t="shared" si="457"/>
        <v>1.3883331429692194E-2</v>
      </c>
      <c r="AN999" s="149">
        <f t="shared" si="462"/>
        <v>5.1838183263517728</v>
      </c>
      <c r="AO999" s="149">
        <f t="shared" si="462"/>
        <v>14.900368919694024</v>
      </c>
      <c r="AP999" s="149">
        <f t="shared" si="462"/>
        <v>4.6853702355336218</v>
      </c>
      <c r="AQ999" s="97"/>
      <c r="AR999" s="171">
        <f t="shared" si="458"/>
        <v>1.9240664535556073E-2</v>
      </c>
      <c r="AS999" s="149">
        <f t="shared" si="459"/>
        <v>2.2417564390840725E-2</v>
      </c>
      <c r="AT999" s="149">
        <f t="shared" si="460"/>
        <v>1.3821557103101283E-2</v>
      </c>
      <c r="AU999" s="175">
        <f t="shared" si="463"/>
        <v>5.0715461242665123</v>
      </c>
      <c r="AV999" s="149">
        <f t="shared" si="464"/>
        <v>12.789951419452818</v>
      </c>
      <c r="AW999" s="149">
        <f t="shared" si="465"/>
        <v>4.6239462946085474</v>
      </c>
    </row>
    <row r="1000" spans="1:49" ht="15" x14ac:dyDescent="0.25">
      <c r="A1000" s="130">
        <v>1954.03</v>
      </c>
      <c r="B1000" s="138"/>
      <c r="C1000" s="166">
        <f>raw_Data!B1006</f>
        <v>26.57</v>
      </c>
      <c r="D1000" s="167">
        <f>raw_Data!J1006</f>
        <v>0.1225</v>
      </c>
      <c r="E1000" s="167">
        <f>raw_Data!L1006</f>
        <v>1.9538658918776264E-3</v>
      </c>
      <c r="F1000" s="168">
        <f t="shared" si="440"/>
        <v>26.02</v>
      </c>
      <c r="G1000" s="167">
        <f>raw_Data!K1006</f>
        <v>4.7079169869331285E-3</v>
      </c>
      <c r="H1000" s="167">
        <f t="shared" si="441"/>
        <v>2.1137586471944747E-2</v>
      </c>
      <c r="I1000" s="165"/>
      <c r="J1000" s="167">
        <f t="shared" si="442"/>
        <v>0.99139161764402517</v>
      </c>
      <c r="K1000" s="167">
        <f t="shared" si="461"/>
        <v>-6.6545164640972043E-3</v>
      </c>
      <c r="L1000" s="93"/>
      <c r="M1000" s="171">
        <f t="shared" si="437"/>
        <v>0.9933454835359028</v>
      </c>
      <c r="N1000" s="172">
        <f t="shared" si="443"/>
        <v>1.0258455034588778</v>
      </c>
      <c r="O1000" s="170">
        <f t="shared" si="438"/>
        <v>999</v>
      </c>
      <c r="P1000" s="170">
        <f t="shared" si="439"/>
        <v>1001</v>
      </c>
      <c r="Q1000" s="169"/>
      <c r="R1000" s="149">
        <f t="shared" si="444"/>
        <v>0.39632238185028168</v>
      </c>
      <c r="S1000" s="173">
        <f t="shared" si="445"/>
        <v>0.91216526331456549</v>
      </c>
      <c r="T1000" s="149">
        <v>0</v>
      </c>
      <c r="U1000" s="97"/>
      <c r="V1000" s="149">
        <f>1/PI()*ATAN('Exhibit4_Impact-Test'!$Y$25*S_RDY_SP)+'Exhibit4_Impact-Test'!$Y$26</f>
        <v>0.7133439936156265</v>
      </c>
      <c r="W1000" s="172">
        <f t="shared" si="446"/>
        <v>0.71988167623545185</v>
      </c>
      <c r="X1000" s="149">
        <f>1/PI()*ATAN('Exhibit4_Impact-Test'!$Y$25*S_RS_SP)+'Exhibit4_Impact-Test'!$Y$26</f>
        <v>0.8403934073382151</v>
      </c>
      <c r="Y1000" s="172">
        <f t="shared" si="447"/>
        <v>0.84466447768551678</v>
      </c>
      <c r="Z1000" s="149">
        <f>1/PI()*ATAN('Exhibit4_Impact-Test'!$Y$25*S_5050_SP)+'Exhibit4_Impact-Test'!$Y$26</f>
        <v>0.5</v>
      </c>
      <c r="AA1000" s="149">
        <f t="shared" si="448"/>
        <v>0.50804778253575356</v>
      </c>
      <c r="AB1000" s="195">
        <f>VLOOKUP(_xlfn.NUMBERVALUE(LEFT(A1000,4)),Transactioncosts!$C:$G,5,FALSE)</f>
        <v>99.199999999999989</v>
      </c>
      <c r="AC1000" s="174"/>
      <c r="AD1000" s="175">
        <f t="shared" si="449"/>
        <v>1.0165291775403451</v>
      </c>
      <c r="AE1000" s="149">
        <f t="shared" si="450"/>
        <v>1.0206582860175315</v>
      </c>
      <c r="AF1000" s="149">
        <f t="shared" si="451"/>
        <v>1.0095954934973903</v>
      </c>
      <c r="AG1000" s="176">
        <f t="shared" si="452"/>
        <v>1.0164892844923326</v>
      </c>
      <c r="AH1000" s="149">
        <f t="shared" si="453"/>
        <v>1.0206426383062923</v>
      </c>
      <c r="AI1000" s="149">
        <f t="shared" si="454"/>
        <v>1.0095156594946357</v>
      </c>
      <c r="AJ1000" s="97"/>
      <c r="AK1000" s="171">
        <f t="shared" si="455"/>
        <v>1.6394057599887633E-2</v>
      </c>
      <c r="AL1000" s="149">
        <f t="shared" si="456"/>
        <v>2.044779757762864E-2</v>
      </c>
      <c r="AM1000" s="149">
        <f t="shared" si="457"/>
        <v>9.5497491432947682E-3</v>
      </c>
      <c r="AN1000" s="149">
        <f t="shared" si="462"/>
        <v>5.2002123839516603</v>
      </c>
      <c r="AO1000" s="149">
        <f t="shared" si="462"/>
        <v>14.920816717271652</v>
      </c>
      <c r="AP1000" s="149">
        <f t="shared" si="462"/>
        <v>4.6949199846769165</v>
      </c>
      <c r="AQ1000" s="97"/>
      <c r="AR1000" s="171">
        <f t="shared" si="458"/>
        <v>1.635481245896768E-2</v>
      </c>
      <c r="AS1000" s="149">
        <f t="shared" si="459"/>
        <v>2.043246646103232E-2</v>
      </c>
      <c r="AT1000" s="149">
        <f t="shared" si="460"/>
        <v>9.4706707798496697E-3</v>
      </c>
      <c r="AU1000" s="175">
        <f t="shared" si="463"/>
        <v>5.0879009367254797</v>
      </c>
      <c r="AV1000" s="149">
        <f t="shared" si="464"/>
        <v>12.810383885913851</v>
      </c>
      <c r="AW1000" s="149">
        <f t="shared" si="465"/>
        <v>4.6334169653883972</v>
      </c>
    </row>
    <row r="1001" spans="1:49" ht="15" x14ac:dyDescent="0.25">
      <c r="A1001" s="130">
        <v>1954.04</v>
      </c>
      <c r="B1001" s="138"/>
      <c r="C1001" s="166">
        <f>raw_Data!B1007</f>
        <v>27.63</v>
      </c>
      <c r="D1001" s="167">
        <f>raw_Data!J1007</f>
        <v>0.12194416666666667</v>
      </c>
      <c r="E1001" s="167">
        <f>raw_Data!L1007</f>
        <v>1.8885920210915952E-3</v>
      </c>
      <c r="F1001" s="168">
        <f t="shared" si="440"/>
        <v>26.57</v>
      </c>
      <c r="G1001" s="167">
        <f>raw_Data!K1007</f>
        <v>4.5895433446242629E-3</v>
      </c>
      <c r="H1001" s="167">
        <f t="shared" si="441"/>
        <v>3.9894617990214432E-2</v>
      </c>
      <c r="I1001" s="165"/>
      <c r="J1001" s="167">
        <f t="shared" si="442"/>
        <v>0.99307533669410841</v>
      </c>
      <c r="K1001" s="167">
        <f t="shared" si="461"/>
        <v>-5.0360712847999922E-3</v>
      </c>
      <c r="L1001" s="93"/>
      <c r="M1001" s="171">
        <f t="shared" si="437"/>
        <v>0.99496392871520001</v>
      </c>
      <c r="N1001" s="172">
        <f t="shared" si="443"/>
        <v>1.0444841613348388</v>
      </c>
      <c r="O1001" s="170">
        <f t="shared" si="438"/>
        <v>1000</v>
      </c>
      <c r="P1001" s="170">
        <f t="shared" si="439"/>
        <v>1002</v>
      </c>
      <c r="Q1001" s="169"/>
      <c r="R1001" s="149">
        <f t="shared" si="444"/>
        <v>0.40279880983810684</v>
      </c>
      <c r="S1001" s="173">
        <f t="shared" si="445"/>
        <v>0.95331095154169421</v>
      </c>
      <c r="T1001" s="149">
        <v>0</v>
      </c>
      <c r="U1001" s="97"/>
      <c r="V1001" s="149">
        <f>1/PI()*ATAN('Exhibit4_Impact-Test'!$Y$25*S_RDY_SP)+'Exhibit4_Impact-Test'!$Y$26</f>
        <v>0.71586019962127545</v>
      </c>
      <c r="W1001" s="172">
        <f t="shared" si="446"/>
        <v>0.72563552962446287</v>
      </c>
      <c r="X1001" s="149">
        <f>1/PI()*ATAN('Exhibit4_Impact-Test'!$Y$25*S_RS_SP)+'Exhibit4_Impact-Test'!$Y$26</f>
        <v>0.8462418679314061</v>
      </c>
      <c r="Y1001" s="172">
        <f t="shared" si="447"/>
        <v>0.85245614996971764</v>
      </c>
      <c r="Z1001" s="149">
        <f>1/PI()*ATAN('Exhibit4_Impact-Test'!$Y$25*S_5050_SP)+'Exhibit4_Impact-Test'!$Y$26</f>
        <v>0.5</v>
      </c>
      <c r="AA1001" s="149">
        <f t="shared" si="448"/>
        <v>0.51214059648324362</v>
      </c>
      <c r="AB1001" s="195">
        <f>VLOOKUP(_xlfn.NUMBERVALUE(LEFT(A1001,4)),Transactioncosts!$C:$G,5,FALSE)</f>
        <v>99.199999999999989</v>
      </c>
      <c r="AC1001" s="174"/>
      <c r="AD1001" s="175">
        <f t="shared" si="449"/>
        <v>1.0304134923235866</v>
      </c>
      <c r="AE1001" s="149">
        <f t="shared" si="450"/>
        <v>1.0368700228676409</v>
      </c>
      <c r="AF1001" s="149">
        <f t="shared" si="451"/>
        <v>1.0197240450250193</v>
      </c>
      <c r="AG1001" s="176">
        <f t="shared" si="452"/>
        <v>1.0303008633813635</v>
      </c>
      <c r="AH1001" s="149">
        <f t="shared" si="453"/>
        <v>1.0368102817497804</v>
      </c>
      <c r="AI1001" s="149">
        <f t="shared" si="454"/>
        <v>1.0196036103079056</v>
      </c>
      <c r="AJ1001" s="97"/>
      <c r="AK1001" s="171">
        <f t="shared" si="455"/>
        <v>2.9960170540362225E-2</v>
      </c>
      <c r="AL1001" s="149">
        <f t="shared" si="456"/>
        <v>3.6206581823399253E-2</v>
      </c>
      <c r="AM1001" s="149">
        <f t="shared" si="457"/>
        <v>1.9532046599406178E-2</v>
      </c>
      <c r="AN1001" s="149">
        <f t="shared" si="462"/>
        <v>5.2301725544920226</v>
      </c>
      <c r="AO1001" s="149">
        <f t="shared" si="462"/>
        <v>14.957023299095052</v>
      </c>
      <c r="AP1001" s="149">
        <f t="shared" si="462"/>
        <v>4.7144520312763225</v>
      </c>
      <c r="AQ1001" s="97"/>
      <c r="AR1001" s="171">
        <f t="shared" si="458"/>
        <v>2.9850859958792855E-2</v>
      </c>
      <c r="AS1001" s="149">
        <f t="shared" si="459"/>
        <v>3.6148963377832743E-2</v>
      </c>
      <c r="AT1001" s="149">
        <f t="shared" si="460"/>
        <v>1.941393441969947E-2</v>
      </c>
      <c r="AU1001" s="175">
        <f t="shared" si="463"/>
        <v>5.1177517966842725</v>
      </c>
      <c r="AV1001" s="149">
        <f t="shared" si="464"/>
        <v>12.846532849291684</v>
      </c>
      <c r="AW1001" s="149">
        <f t="shared" si="465"/>
        <v>4.6528308998080963</v>
      </c>
    </row>
    <row r="1002" spans="1:49" ht="15" x14ac:dyDescent="0.25">
      <c r="A1002" s="130">
        <v>1954.05</v>
      </c>
      <c r="B1002" s="138"/>
      <c r="C1002" s="166">
        <f>raw_Data!B1008</f>
        <v>28.73</v>
      </c>
      <c r="D1002" s="167">
        <f>raw_Data!J1008</f>
        <v>0.12138916666666666</v>
      </c>
      <c r="E1002" s="167">
        <f>raw_Data!L1008</f>
        <v>1.9538658918776264E-3</v>
      </c>
      <c r="F1002" s="168">
        <f t="shared" si="440"/>
        <v>27.63</v>
      </c>
      <c r="G1002" s="167">
        <f>raw_Data!K1008</f>
        <v>4.3933827964772586E-3</v>
      </c>
      <c r="H1002" s="167">
        <f t="shared" si="441"/>
        <v>3.981179876945351E-2</v>
      </c>
      <c r="I1002" s="165"/>
      <c r="J1002" s="167">
        <f t="shared" si="442"/>
        <v>1.0069507594546401</v>
      </c>
      <c r="K1002" s="167">
        <f t="shared" si="461"/>
        <v>8.9046253465177028E-3</v>
      </c>
      <c r="L1002" s="93"/>
      <c r="M1002" s="171">
        <f t="shared" si="437"/>
        <v>1.0089046253465177</v>
      </c>
      <c r="N1002" s="172">
        <f t="shared" si="443"/>
        <v>1.0442051815659308</v>
      </c>
      <c r="O1002" s="170">
        <f t="shared" si="438"/>
        <v>1001</v>
      </c>
      <c r="P1002" s="170">
        <f t="shared" si="439"/>
        <v>1003</v>
      </c>
      <c r="Q1002" s="169"/>
      <c r="R1002" s="149">
        <f t="shared" si="444"/>
        <v>0.3987266501579238</v>
      </c>
      <c r="S1002" s="173">
        <f t="shared" si="445"/>
        <v>0.95471044790496773</v>
      </c>
      <c r="T1002" s="149">
        <v>0</v>
      </c>
      <c r="U1002" s="97"/>
      <c r="V1002" s="149">
        <f>1/PI()*ATAN('Exhibit4_Impact-Test'!$Y$25*S_RDY_SP)+'Exhibit4_Impact-Test'!$Y$26</f>
        <v>0.71428180561002852</v>
      </c>
      <c r="W1002" s="172">
        <f t="shared" si="446"/>
        <v>0.72124836660824487</v>
      </c>
      <c r="X1002" s="149">
        <f>1/PI()*ATAN('Exhibit4_Impact-Test'!$Y$25*S_RS_SP)+'Exhibit4_Impact-Test'!$Y$26</f>
        <v>0.84643385986281694</v>
      </c>
      <c r="Y1002" s="172">
        <f t="shared" si="447"/>
        <v>0.85085103587412414</v>
      </c>
      <c r="Z1002" s="149">
        <f>1/PI()*ATAN('Exhibit4_Impact-Test'!$Y$25*S_5050_SP)+'Exhibit4_Impact-Test'!$Y$26</f>
        <v>0.5</v>
      </c>
      <c r="AA1002" s="149">
        <f t="shared" si="448"/>
        <v>0.50859685051928605</v>
      </c>
      <c r="AB1002" s="195">
        <f>VLOOKUP(_xlfn.NUMBERVALUE(LEFT(A1002,4)),Transactioncosts!$C:$G,5,FALSE)</f>
        <v>99.199999999999989</v>
      </c>
      <c r="AC1002" s="174"/>
      <c r="AD1002" s="175">
        <f t="shared" si="449"/>
        <v>1.0341191703819583</v>
      </c>
      <c r="AE1002" s="149">
        <f t="shared" si="450"/>
        <v>1.03878421140262</v>
      </c>
      <c r="AF1002" s="149">
        <f t="shared" si="451"/>
        <v>1.0265549034562242</v>
      </c>
      <c r="AG1002" s="176">
        <f t="shared" si="452"/>
        <v>1.0339179746399709</v>
      </c>
      <c r="AH1002" s="149">
        <f t="shared" si="453"/>
        <v>1.038506665958592</v>
      </c>
      <c r="AI1002" s="149">
        <f t="shared" si="454"/>
        <v>1.0264696226990728</v>
      </c>
      <c r="AJ1002" s="97"/>
      <c r="AK1002" s="171">
        <f t="shared" si="455"/>
        <v>3.355002126533238E-2</v>
      </c>
      <c r="AL1002" s="149">
        <f t="shared" si="456"/>
        <v>3.8051001810147402E-2</v>
      </c>
      <c r="AM1002" s="149">
        <f t="shared" si="457"/>
        <v>2.6208442121752721E-2</v>
      </c>
      <c r="AN1002" s="149">
        <f t="shared" si="462"/>
        <v>5.2637225757573551</v>
      </c>
      <c r="AO1002" s="149">
        <f t="shared" si="462"/>
        <v>14.9950743009052</v>
      </c>
      <c r="AP1002" s="149">
        <f t="shared" si="462"/>
        <v>4.7406604733980755</v>
      </c>
      <c r="AQ1002" s="97"/>
      <c r="AR1002" s="171">
        <f t="shared" si="458"/>
        <v>3.3355444738400568E-2</v>
      </c>
      <c r="AS1002" s="149">
        <f t="shared" si="459"/>
        <v>3.7783783146931468E-2</v>
      </c>
      <c r="AT1002" s="149">
        <f t="shared" si="460"/>
        <v>2.6125363954771275E-2</v>
      </c>
      <c r="AU1002" s="175">
        <f t="shared" si="463"/>
        <v>5.1511072414226726</v>
      </c>
      <c r="AV1002" s="149">
        <f t="shared" si="464"/>
        <v>12.884316632438615</v>
      </c>
      <c r="AW1002" s="149">
        <f t="shared" si="465"/>
        <v>4.6789562637628679</v>
      </c>
    </row>
    <row r="1003" spans="1:49" ht="15" x14ac:dyDescent="0.25">
      <c r="A1003" s="130">
        <v>1954.06</v>
      </c>
      <c r="B1003" s="138"/>
      <c r="C1003" s="166">
        <f>raw_Data!B1009</f>
        <v>28.96</v>
      </c>
      <c r="D1003" s="167">
        <f>raw_Data!J1009</f>
        <v>0.12083333333333333</v>
      </c>
      <c r="E1003" s="167">
        <f>raw_Data!L1009</f>
        <v>1.9620218377029985E-3</v>
      </c>
      <c r="F1003" s="168">
        <f t="shared" si="440"/>
        <v>28.73</v>
      </c>
      <c r="G1003" s="167">
        <f>raw_Data!K1009</f>
        <v>4.2058243415709481E-3</v>
      </c>
      <c r="H1003" s="167">
        <f t="shared" si="441"/>
        <v>8.0055690915419309E-3</v>
      </c>
      <c r="I1003" s="165"/>
      <c r="J1003" s="167">
        <f t="shared" si="442"/>
        <v>1.0008652340990614</v>
      </c>
      <c r="K1003" s="167">
        <f t="shared" si="461"/>
        <v>2.8272559367643613E-3</v>
      </c>
      <c r="L1003" s="93"/>
      <c r="M1003" s="171">
        <f t="shared" si="437"/>
        <v>1.0028272559367644</v>
      </c>
      <c r="N1003" s="172">
        <f t="shared" si="443"/>
        <v>1.0122113934331129</v>
      </c>
      <c r="O1003" s="170">
        <f t="shared" si="438"/>
        <v>1002</v>
      </c>
      <c r="P1003" s="170">
        <f t="shared" si="439"/>
        <v>1004</v>
      </c>
      <c r="Q1003" s="169"/>
      <c r="R1003" s="149">
        <f t="shared" si="444"/>
        <v>0.36559605505235554</v>
      </c>
      <c r="S1003" s="173">
        <f t="shared" si="445"/>
        <v>0.80381759656743401</v>
      </c>
      <c r="T1003" s="149">
        <v>0</v>
      </c>
      <c r="U1003" s="97"/>
      <c r="V1003" s="149">
        <f>1/PI()*ATAN('Exhibit4_Impact-Test'!$Y$25*S_RDY_SP)+'Exhibit4_Impact-Test'!$Y$26</f>
        <v>0.70096653777885987</v>
      </c>
      <c r="W1003" s="172">
        <f t="shared" si="446"/>
        <v>0.7029152418421839</v>
      </c>
      <c r="X1003" s="149">
        <f>1/PI()*ATAN('Exhibit4_Impact-Test'!$Y$25*S_RS_SP)+'Exhibit4_Impact-Test'!$Y$26</f>
        <v>0.8228726645003418</v>
      </c>
      <c r="Y1003" s="172">
        <f t="shared" si="447"/>
        <v>0.82422615472129379</v>
      </c>
      <c r="Z1003" s="149">
        <f>1/PI()*ATAN('Exhibit4_Impact-Test'!$Y$25*S_5050_SP)+'Exhibit4_Impact-Test'!$Y$26</f>
        <v>0.5</v>
      </c>
      <c r="AA1003" s="149">
        <f t="shared" si="448"/>
        <v>0.50232852543530193</v>
      </c>
      <c r="AB1003" s="195">
        <f>VLOOKUP(_xlfn.NUMBERVALUE(LEFT(A1003,4)),Transactioncosts!$C:$G,5,FALSE)</f>
        <v>99.199999999999989</v>
      </c>
      <c r="AC1003" s="174"/>
      <c r="AD1003" s="175">
        <f t="shared" si="449"/>
        <v>1.0094052223076206</v>
      </c>
      <c r="AE1003" s="149">
        <f t="shared" si="450"/>
        <v>1.0105492061624224</v>
      </c>
      <c r="AF1003" s="149">
        <f t="shared" si="451"/>
        <v>1.0075193246849388</v>
      </c>
      <c r="AG1003" s="176">
        <f t="shared" si="452"/>
        <v>1.009372372565474</v>
      </c>
      <c r="AH1003" s="149">
        <f t="shared" si="453"/>
        <v>1.0103303007939317</v>
      </c>
      <c r="AI1003" s="149">
        <f t="shared" si="454"/>
        <v>1.0074962257126205</v>
      </c>
      <c r="AJ1003" s="97"/>
      <c r="AK1003" s="171">
        <f t="shared" si="455"/>
        <v>9.3612685857164812E-3</v>
      </c>
      <c r="AL1003" s="149">
        <f t="shared" si="456"/>
        <v>1.0493951542308096E-2</v>
      </c>
      <c r="AM1003" s="149">
        <f t="shared" si="457"/>
        <v>7.4911954834745937E-3</v>
      </c>
      <c r="AN1003" s="149">
        <f t="shared" si="462"/>
        <v>5.2730838443430716</v>
      </c>
      <c r="AO1003" s="149">
        <f t="shared" si="462"/>
        <v>15.005568252447508</v>
      </c>
      <c r="AP1003" s="149">
        <f t="shared" si="462"/>
        <v>4.7481516688815502</v>
      </c>
      <c r="AQ1003" s="97"/>
      <c r="AR1003" s="171">
        <f t="shared" si="458"/>
        <v>9.3287243943870318E-3</v>
      </c>
      <c r="AS1003" s="149">
        <f t="shared" si="459"/>
        <v>1.0277307879394664E-2</v>
      </c>
      <c r="AT1003" s="149">
        <f t="shared" si="460"/>
        <v>7.4682686407366505E-3</v>
      </c>
      <c r="AU1003" s="175">
        <f t="shared" si="463"/>
        <v>5.1604359658170598</v>
      </c>
      <c r="AV1003" s="149">
        <f t="shared" si="464"/>
        <v>12.894593940318011</v>
      </c>
      <c r="AW1003" s="149">
        <f t="shared" si="465"/>
        <v>4.6864245324036045</v>
      </c>
    </row>
    <row r="1004" spans="1:49" ht="15" x14ac:dyDescent="0.25">
      <c r="A1004" s="130">
        <v>1954.07</v>
      </c>
      <c r="B1004" s="138"/>
      <c r="C1004" s="166">
        <f>raw_Data!B1010</f>
        <v>30.13</v>
      </c>
      <c r="D1004" s="167">
        <f>raw_Data!J1010</f>
        <v>0.12138916666666666</v>
      </c>
      <c r="E1004" s="167">
        <f>raw_Data!L1010</f>
        <v>1.8967538135683526E-3</v>
      </c>
      <c r="F1004" s="168">
        <f t="shared" si="440"/>
        <v>28.96</v>
      </c>
      <c r="G1004" s="167">
        <f>raw_Data!K1010</f>
        <v>4.1916148710865559E-3</v>
      </c>
      <c r="H1004" s="167">
        <f t="shared" si="441"/>
        <v>4.040055248618768E-2</v>
      </c>
      <c r="I1004" s="165"/>
      <c r="J1004" s="167">
        <f t="shared" si="442"/>
        <v>0.99307920791418236</v>
      </c>
      <c r="K1004" s="167">
        <f t="shared" si="461"/>
        <v>-5.0240382722492871E-3</v>
      </c>
      <c r="L1004" s="93"/>
      <c r="M1004" s="171">
        <f t="shared" si="437"/>
        <v>0.99497596172775071</v>
      </c>
      <c r="N1004" s="172">
        <f t="shared" si="443"/>
        <v>1.0445921673572744</v>
      </c>
      <c r="O1004" s="170">
        <f t="shared" si="438"/>
        <v>1003</v>
      </c>
      <c r="P1004" s="170">
        <f t="shared" si="439"/>
        <v>1005</v>
      </c>
      <c r="Q1004" s="169"/>
      <c r="R1004" s="149">
        <f t="shared" si="444"/>
        <v>0.36232119946224894</v>
      </c>
      <c r="S1004" s="173">
        <f t="shared" si="445"/>
        <v>0.95368501869829703</v>
      </c>
      <c r="T1004" s="149">
        <v>0</v>
      </c>
      <c r="U1004" s="97"/>
      <c r="V1004" s="149">
        <f>1/PI()*ATAN('Exhibit4_Impact-Test'!$Y$25*S_RDY_SP)+'Exhibit4_Impact-Test'!$Y$26</f>
        <v>0.69960377589997669</v>
      </c>
      <c r="W1004" s="172">
        <f t="shared" si="446"/>
        <v>0.7097303993303582</v>
      </c>
      <c r="X1004" s="149">
        <f>1/PI()*ATAN('Exhibit4_Impact-Test'!$Y$25*S_RS_SP)+'Exhibit4_Impact-Test'!$Y$26</f>
        <v>0.84629322815785146</v>
      </c>
      <c r="Y1004" s="172">
        <f t="shared" si="447"/>
        <v>0.85251727674564926</v>
      </c>
      <c r="Z1004" s="149">
        <f>1/PI()*ATAN('Exhibit4_Impact-Test'!$Y$25*S_5050_SP)+'Exhibit4_Impact-Test'!$Y$26</f>
        <v>0.5</v>
      </c>
      <c r="AA1004" s="149">
        <f t="shared" si="448"/>
        <v>0.5121634097243376</v>
      </c>
      <c r="AB1004" s="195">
        <f>VLOOKUP(_xlfn.NUMBERVALUE(LEFT(A1004,4)),Transactioncosts!$C:$G,5,FALSE)</f>
        <v>99.199999999999989</v>
      </c>
      <c r="AC1004" s="174"/>
      <c r="AD1004" s="175">
        <f t="shared" si="449"/>
        <v>1.0296876465319951</v>
      </c>
      <c r="AE1004" s="149">
        <f t="shared" si="450"/>
        <v>1.0369658205589041</v>
      </c>
      <c r="AF1004" s="149">
        <f t="shared" si="451"/>
        <v>1.0197840645425127</v>
      </c>
      <c r="AG1004" s="176">
        <f t="shared" si="452"/>
        <v>1.029585007924376</v>
      </c>
      <c r="AH1004" s="149">
        <f t="shared" si="453"/>
        <v>1.0368468194089733</v>
      </c>
      <c r="AI1004" s="149">
        <f t="shared" si="454"/>
        <v>1.0196634035180472</v>
      </c>
      <c r="AJ1004" s="97"/>
      <c r="AK1004" s="171">
        <f t="shared" si="455"/>
        <v>2.9255500456028181E-2</v>
      </c>
      <c r="AL1004" s="149">
        <f t="shared" si="456"/>
        <v>3.6298968780288834E-2</v>
      </c>
      <c r="AM1004" s="149">
        <f t="shared" si="457"/>
        <v>1.9590903455359941E-2</v>
      </c>
      <c r="AN1004" s="149">
        <f t="shared" si="462"/>
        <v>5.3023393447990994</v>
      </c>
      <c r="AO1004" s="149">
        <f t="shared" si="462"/>
        <v>15.041867221227797</v>
      </c>
      <c r="AP1004" s="149">
        <f t="shared" si="462"/>
        <v>4.7677425723369105</v>
      </c>
      <c r="AQ1004" s="97"/>
      <c r="AR1004" s="171">
        <f t="shared" si="458"/>
        <v>2.9155816125755612E-2</v>
      </c>
      <c r="AS1004" s="149">
        <f t="shared" si="459"/>
        <v>3.6184203205262486E-2</v>
      </c>
      <c r="AT1004" s="149">
        <f t="shared" si="460"/>
        <v>1.9472576284402177E-2</v>
      </c>
      <c r="AU1004" s="175">
        <f t="shared" si="463"/>
        <v>5.1895917819428155</v>
      </c>
      <c r="AV1004" s="149">
        <f t="shared" si="464"/>
        <v>12.930778143523273</v>
      </c>
      <c r="AW1004" s="149">
        <f t="shared" si="465"/>
        <v>4.7058971086880064</v>
      </c>
    </row>
    <row r="1005" spans="1:49" ht="15" x14ac:dyDescent="0.25">
      <c r="A1005" s="130">
        <v>1954.08</v>
      </c>
      <c r="B1005" s="138"/>
      <c r="C1005" s="166">
        <f>raw_Data!B1011</f>
        <v>30.73</v>
      </c>
      <c r="D1005" s="167">
        <f>raw_Data!J1011</f>
        <v>0.12194416666666667</v>
      </c>
      <c r="E1005" s="167">
        <f>raw_Data!L1011</f>
        <v>1.945709215699809E-3</v>
      </c>
      <c r="F1005" s="168">
        <f t="shared" si="440"/>
        <v>30.13</v>
      </c>
      <c r="G1005" s="167">
        <f>raw_Data!K1011</f>
        <v>4.0472673968359333E-3</v>
      </c>
      <c r="H1005" s="167">
        <f t="shared" si="441"/>
        <v>1.9913707268503167E-2</v>
      </c>
      <c r="I1005" s="165"/>
      <c r="J1005" s="167">
        <f t="shared" si="442"/>
        <v>1.0052106166850372</v>
      </c>
      <c r="K1005" s="167">
        <f t="shared" si="461"/>
        <v>7.1563259007370039E-3</v>
      </c>
      <c r="L1005" s="93"/>
      <c r="M1005" s="171">
        <f t="shared" si="437"/>
        <v>1.007156325900737</v>
      </c>
      <c r="N1005" s="172">
        <f t="shared" si="443"/>
        <v>1.0239609746653391</v>
      </c>
      <c r="O1005" s="170">
        <f t="shared" si="438"/>
        <v>1004</v>
      </c>
      <c r="P1005" s="170">
        <f t="shared" si="439"/>
        <v>1006</v>
      </c>
      <c r="Q1005" s="169"/>
      <c r="R1005" s="149">
        <f t="shared" si="444"/>
        <v>0.36179439930385315</v>
      </c>
      <c r="S1005" s="173">
        <f t="shared" si="445"/>
        <v>0.9130346760469219</v>
      </c>
      <c r="T1005" s="149">
        <v>0</v>
      </c>
      <c r="U1005" s="97"/>
      <c r="V1005" s="149">
        <f>1/PI()*ATAN('Exhibit4_Impact-Test'!$Y$25*S_RDY_SP)+'Exhibit4_Impact-Test'!$Y$26</f>
        <v>0.69938376549780024</v>
      </c>
      <c r="W1005" s="172">
        <f t="shared" si="446"/>
        <v>0.70285130903957471</v>
      </c>
      <c r="X1005" s="149">
        <f>1/PI()*ATAN('Exhibit4_Impact-Test'!$Y$25*S_RS_SP)+'Exhibit4_Impact-Test'!$Y$26</f>
        <v>0.84052119308327589</v>
      </c>
      <c r="Y1005" s="172">
        <f t="shared" si="447"/>
        <v>0.84272683922306224</v>
      </c>
      <c r="Z1005" s="149">
        <f>1/PI()*ATAN('Exhibit4_Impact-Test'!$Y$25*S_5050_SP)+'Exhibit4_Impact-Test'!$Y$26</f>
        <v>0.5</v>
      </c>
      <c r="AA1005" s="149">
        <f t="shared" si="448"/>
        <v>0.50413679917942666</v>
      </c>
      <c r="AB1005" s="195">
        <f>VLOOKUP(_xlfn.NUMBERVALUE(LEFT(A1005,4)),Transactioncosts!$C:$G,5,FALSE)</f>
        <v>99.199999999999989</v>
      </c>
      <c r="AC1005" s="174"/>
      <c r="AD1005" s="175">
        <f t="shared" si="449"/>
        <v>1.0189092244315923</v>
      </c>
      <c r="AE1005" s="149">
        <f t="shared" si="450"/>
        <v>1.0212809893297057</v>
      </c>
      <c r="AF1005" s="149">
        <f t="shared" si="451"/>
        <v>1.015558650283038</v>
      </c>
      <c r="AG1005" s="176">
        <f t="shared" si="452"/>
        <v>1.0187998150383519</v>
      </c>
      <c r="AH1005" s="149">
        <f t="shared" si="453"/>
        <v>1.0212739709472831</v>
      </c>
      <c r="AI1005" s="149">
        <f t="shared" si="454"/>
        <v>1.0155176132351782</v>
      </c>
      <c r="AJ1005" s="97"/>
      <c r="AK1005" s="171">
        <f t="shared" si="455"/>
        <v>1.8732667280894458E-2</v>
      </c>
      <c r="AL1005" s="149">
        <f t="shared" si="456"/>
        <v>2.1057711240582019E-2</v>
      </c>
      <c r="AM1005" s="149">
        <f t="shared" si="457"/>
        <v>1.5438855449850703E-2</v>
      </c>
      <c r="AN1005" s="149">
        <f t="shared" si="462"/>
        <v>5.3210720120799939</v>
      </c>
      <c r="AO1005" s="149">
        <f t="shared" si="462"/>
        <v>15.062924932468379</v>
      </c>
      <c r="AP1005" s="149">
        <f t="shared" si="462"/>
        <v>4.7831814277867615</v>
      </c>
      <c r="AQ1005" s="97"/>
      <c r="AR1005" s="171">
        <f t="shared" si="458"/>
        <v>1.8625282574612809E-2</v>
      </c>
      <c r="AS1005" s="149">
        <f t="shared" si="459"/>
        <v>2.1050839080410978E-2</v>
      </c>
      <c r="AT1005" s="149">
        <f t="shared" si="460"/>
        <v>1.5398446284914328E-2</v>
      </c>
      <c r="AU1005" s="175">
        <f t="shared" si="463"/>
        <v>5.2082170645174282</v>
      </c>
      <c r="AV1005" s="149">
        <f t="shared" si="464"/>
        <v>12.951828982603685</v>
      </c>
      <c r="AW1005" s="149">
        <f t="shared" si="465"/>
        <v>4.7212955549729205</v>
      </c>
    </row>
    <row r="1006" spans="1:49" ht="15" x14ac:dyDescent="0.25">
      <c r="A1006" s="130">
        <v>1954.09</v>
      </c>
      <c r="B1006" s="138"/>
      <c r="C1006" s="166">
        <f>raw_Data!B1012</f>
        <v>31.45</v>
      </c>
      <c r="D1006" s="167">
        <f>raw_Data!J1012</f>
        <v>0.1225</v>
      </c>
      <c r="E1006" s="167">
        <f>raw_Data!L1012</f>
        <v>1.9620218377029985E-3</v>
      </c>
      <c r="F1006" s="168">
        <f t="shared" si="440"/>
        <v>30.73</v>
      </c>
      <c r="G1006" s="167">
        <f>raw_Data!K1012</f>
        <v>3.9863325740318901E-3</v>
      </c>
      <c r="H1006" s="167">
        <f t="shared" si="441"/>
        <v>2.3429873088187447E-2</v>
      </c>
      <c r="I1006" s="165"/>
      <c r="J1006" s="167">
        <f t="shared" si="442"/>
        <v>1.0017313587988916</v>
      </c>
      <c r="K1006" s="167">
        <f t="shared" si="461"/>
        <v>3.6933806365946342E-3</v>
      </c>
      <c r="L1006" s="93"/>
      <c r="M1006" s="171">
        <f t="shared" si="437"/>
        <v>1.0036933806365946</v>
      </c>
      <c r="N1006" s="172">
        <f t="shared" si="443"/>
        <v>1.0274162056622191</v>
      </c>
      <c r="O1006" s="170">
        <f t="shared" si="438"/>
        <v>1005</v>
      </c>
      <c r="P1006" s="170">
        <f t="shared" si="439"/>
        <v>1007</v>
      </c>
      <c r="Q1006" s="169"/>
      <c r="R1006" s="149">
        <f t="shared" si="444"/>
        <v>0.34400016565365038</v>
      </c>
      <c r="S1006" s="173">
        <f t="shared" si="445"/>
        <v>0.92332356387337966</v>
      </c>
      <c r="T1006" s="149">
        <v>0</v>
      </c>
      <c r="U1006" s="97"/>
      <c r="V1006" s="149">
        <f>1/PI()*ATAN('Exhibit4_Impact-Test'!$Y$25*S_RDY_SP)+'Exhibit4_Impact-Test'!$Y$26</f>
        <v>0.69182213633388723</v>
      </c>
      <c r="W1006" s="172">
        <f t="shared" si="446"/>
        <v>0.69678025905562402</v>
      </c>
      <c r="X1006" s="149">
        <f>1/PI()*ATAN('Exhibit4_Impact-Test'!$Y$25*S_RS_SP)+'Exhibit4_Impact-Test'!$Y$26</f>
        <v>0.84201934099498321</v>
      </c>
      <c r="Y1006" s="172">
        <f t="shared" si="447"/>
        <v>0.84510205384132464</v>
      </c>
      <c r="Z1006" s="149">
        <f>1/PI()*ATAN('Exhibit4_Impact-Test'!$Y$25*S_5050_SP)+'Exhibit4_Impact-Test'!$Y$26</f>
        <v>0.5</v>
      </c>
      <c r="AA1006" s="149">
        <f t="shared" si="448"/>
        <v>0.50583986831278105</v>
      </c>
      <c r="AB1006" s="195">
        <f>VLOOKUP(_xlfn.NUMBERVALUE(LEFT(A1006,4)),Transactioncosts!$C:$G,5,FALSE)</f>
        <v>99.199999999999989</v>
      </c>
      <c r="AC1006" s="174"/>
      <c r="AD1006" s="175">
        <f t="shared" si="449"/>
        <v>1.0201053561256972</v>
      </c>
      <c r="AE1006" s="149">
        <f t="shared" si="450"/>
        <v>1.0236684581312103</v>
      </c>
      <c r="AF1006" s="149">
        <f t="shared" si="451"/>
        <v>1.0155547931494069</v>
      </c>
      <c r="AG1006" s="176">
        <f t="shared" si="452"/>
        <v>1.0200261124638959</v>
      </c>
      <c r="AH1006" s="149">
        <f t="shared" si="453"/>
        <v>1.0236360661839385</v>
      </c>
      <c r="AI1006" s="149">
        <f t="shared" si="454"/>
        <v>1.015496861655744</v>
      </c>
      <c r="AJ1006" s="97"/>
      <c r="AK1006" s="171">
        <f t="shared" si="455"/>
        <v>1.9905912281412957E-2</v>
      </c>
      <c r="AL1006" s="149">
        <f t="shared" si="456"/>
        <v>2.3392702835814391E-2</v>
      </c>
      <c r="AM1006" s="149">
        <f t="shared" si="457"/>
        <v>1.5435057401402318E-2</v>
      </c>
      <c r="AN1006" s="149">
        <f t="shared" si="462"/>
        <v>5.3409779243614066</v>
      </c>
      <c r="AO1006" s="149">
        <f t="shared" si="462"/>
        <v>15.086317635304193</v>
      </c>
      <c r="AP1006" s="149">
        <f t="shared" si="462"/>
        <v>4.7986164851881634</v>
      </c>
      <c r="AQ1006" s="97"/>
      <c r="AR1006" s="171">
        <f t="shared" si="458"/>
        <v>1.9828227423293515E-2</v>
      </c>
      <c r="AS1006" s="149">
        <f t="shared" si="459"/>
        <v>2.3361059329057313E-2</v>
      </c>
      <c r="AT1006" s="149">
        <f t="shared" si="460"/>
        <v>1.5378011591128121E-2</v>
      </c>
      <c r="AU1006" s="175">
        <f t="shared" si="463"/>
        <v>5.2280452919407221</v>
      </c>
      <c r="AV1006" s="149">
        <f t="shared" si="464"/>
        <v>12.975190041932741</v>
      </c>
      <c r="AW1006" s="149">
        <f t="shared" si="465"/>
        <v>4.7366735665640487</v>
      </c>
    </row>
    <row r="1007" spans="1:49" ht="15" x14ac:dyDescent="0.25">
      <c r="A1007" s="130">
        <v>1954.1</v>
      </c>
      <c r="B1007" s="138"/>
      <c r="C1007" s="166">
        <f>raw_Data!B1013</f>
        <v>32.18</v>
      </c>
      <c r="D1007" s="167">
        <f>raw_Data!J1013</f>
        <v>0.12444416666666668</v>
      </c>
      <c r="E1007" s="167">
        <f>raw_Data!L1013</f>
        <v>2.0027906163269105E-3</v>
      </c>
      <c r="F1007" s="168">
        <f t="shared" si="440"/>
        <v>31.45</v>
      </c>
      <c r="G1007" s="167">
        <f>raw_Data!K1013</f>
        <v>3.9568892421833601E-3</v>
      </c>
      <c r="H1007" s="167">
        <f t="shared" si="441"/>
        <v>2.3211446740858621E-2</v>
      </c>
      <c r="I1007" s="165"/>
      <c r="J1007" s="167">
        <f t="shared" si="442"/>
        <v>1.0043229781227443</v>
      </c>
      <c r="K1007" s="167">
        <f t="shared" si="461"/>
        <v>6.3257687390712025E-3</v>
      </c>
      <c r="L1007" s="93"/>
      <c r="M1007" s="171">
        <f t="shared" si="437"/>
        <v>1.0063257687390712</v>
      </c>
      <c r="N1007" s="172">
        <f t="shared" si="443"/>
        <v>1.0271683359830417</v>
      </c>
      <c r="O1007" s="170">
        <f t="shared" si="438"/>
        <v>1006</v>
      </c>
      <c r="P1007" s="170">
        <f t="shared" si="439"/>
        <v>1008</v>
      </c>
      <c r="Q1007" s="169"/>
      <c r="R1007" s="149">
        <f t="shared" si="444"/>
        <v>0.33703283890500046</v>
      </c>
      <c r="S1007" s="173">
        <f t="shared" si="445"/>
        <v>0.92205993260007457</v>
      </c>
      <c r="T1007" s="149">
        <v>0</v>
      </c>
      <c r="U1007" s="97"/>
      <c r="V1007" s="149">
        <f>1/PI()*ATAN('Exhibit4_Impact-Test'!$Y$25*S_RDY_SP)+'Exhibit4_Impact-Test'!$Y$26</f>
        <v>0.68879198669661412</v>
      </c>
      <c r="W1007" s="172">
        <f t="shared" si="446"/>
        <v>0.69316921933283659</v>
      </c>
      <c r="X1007" s="149">
        <f>1/PI()*ATAN('Exhibit4_Impact-Test'!$Y$25*S_RS_SP)+'Exhibit4_Impact-Test'!$Y$26</f>
        <v>0.84183673657603353</v>
      </c>
      <c r="Y1007" s="172">
        <f t="shared" si="447"/>
        <v>0.8445471723306518</v>
      </c>
      <c r="Z1007" s="149">
        <f>1/PI()*ATAN('Exhibit4_Impact-Test'!$Y$25*S_5050_SP)+'Exhibit4_Impact-Test'!$Y$26</f>
        <v>0.5</v>
      </c>
      <c r="AA1007" s="149">
        <f t="shared" si="448"/>
        <v>0.50512481624499683</v>
      </c>
      <c r="AB1007" s="195">
        <f>VLOOKUP(_xlfn.NUMBERVALUE(LEFT(A1007,4)),Transactioncosts!$C:$G,5,FALSE)</f>
        <v>99.199999999999989</v>
      </c>
      <c r="AC1007" s="174"/>
      <c r="AD1007" s="175">
        <f t="shared" si="449"/>
        <v>1.0206819620389034</v>
      </c>
      <c r="AE1007" s="149">
        <f t="shared" si="450"/>
        <v>1.0238718075296018</v>
      </c>
      <c r="AF1007" s="149">
        <f t="shared" si="451"/>
        <v>1.0167470523610564</v>
      </c>
      <c r="AG1007" s="176">
        <f t="shared" si="452"/>
        <v>1.020583766801741</v>
      </c>
      <c r="AH1007" s="149">
        <f t="shared" si="453"/>
        <v>1.0238576879867121</v>
      </c>
      <c r="AI1007" s="149">
        <f t="shared" si="454"/>
        <v>1.016696214183906</v>
      </c>
      <c r="AJ1007" s="97"/>
      <c r="AK1007" s="171">
        <f t="shared" si="455"/>
        <v>2.0470994123520957E-2</v>
      </c>
      <c r="AL1007" s="149">
        <f t="shared" si="456"/>
        <v>2.3591330821276197E-2</v>
      </c>
      <c r="AM1007" s="149">
        <f t="shared" si="457"/>
        <v>1.6608366721630321E-2</v>
      </c>
      <c r="AN1007" s="149">
        <f t="shared" si="462"/>
        <v>5.3614489184849274</v>
      </c>
      <c r="AO1007" s="149">
        <f t="shared" si="462"/>
        <v>15.109908966125468</v>
      </c>
      <c r="AP1007" s="149">
        <f t="shared" si="462"/>
        <v>4.815224851909794</v>
      </c>
      <c r="AQ1007" s="97"/>
      <c r="AR1007" s="171">
        <f t="shared" si="458"/>
        <v>2.0374783977187991E-2</v>
      </c>
      <c r="AS1007" s="149">
        <f t="shared" si="459"/>
        <v>2.3577540383700427E-2</v>
      </c>
      <c r="AT1007" s="149">
        <f t="shared" si="460"/>
        <v>1.6558364660596743E-2</v>
      </c>
      <c r="AU1007" s="175">
        <f t="shared" si="463"/>
        <v>5.2484200759179105</v>
      </c>
      <c r="AV1007" s="149">
        <f t="shared" si="464"/>
        <v>12.998767582316441</v>
      </c>
      <c r="AW1007" s="149">
        <f t="shared" si="465"/>
        <v>4.7532319312246454</v>
      </c>
    </row>
    <row r="1008" spans="1:49" ht="15" x14ac:dyDescent="0.25">
      <c r="A1008" s="130">
        <v>1954.11</v>
      </c>
      <c r="B1008" s="138"/>
      <c r="C1008" s="166">
        <f>raw_Data!B1014</f>
        <v>33.44</v>
      </c>
      <c r="D1008" s="167">
        <f>raw_Data!J1014</f>
        <v>0.12638916666666666</v>
      </c>
      <c r="E1008" s="167">
        <f>raw_Data!L1014</f>
        <v>2.043541156630635E-3</v>
      </c>
      <c r="F1008" s="168">
        <f t="shared" si="440"/>
        <v>32.18</v>
      </c>
      <c r="G1008" s="167">
        <f>raw_Data!K1014</f>
        <v>3.9275688833644087E-3</v>
      </c>
      <c r="H1008" s="167">
        <f t="shared" si="441"/>
        <v>3.9154754505904332E-2</v>
      </c>
      <c r="I1008" s="165"/>
      <c r="J1008" s="167">
        <f t="shared" si="442"/>
        <v>1.0043109176571003</v>
      </c>
      <c r="K1008" s="167">
        <f t="shared" si="461"/>
        <v>6.3544588137309788E-3</v>
      </c>
      <c r="L1008" s="93"/>
      <c r="M1008" s="171">
        <f t="shared" si="437"/>
        <v>1.006354458813731</v>
      </c>
      <c r="N1008" s="172">
        <f t="shared" si="443"/>
        <v>1.0430823233892688</v>
      </c>
      <c r="O1008" s="170">
        <f t="shared" si="438"/>
        <v>1007</v>
      </c>
      <c r="P1008" s="170">
        <f t="shared" si="439"/>
        <v>1009</v>
      </c>
      <c r="Q1008" s="169"/>
      <c r="R1008" s="149">
        <f t="shared" si="444"/>
        <v>0.32456350532167311</v>
      </c>
      <c r="S1008" s="173">
        <f t="shared" si="445"/>
        <v>0.95133843356354353</v>
      </c>
      <c r="T1008" s="149">
        <v>0</v>
      </c>
      <c r="U1008" s="97"/>
      <c r="V1008" s="149">
        <f>1/PI()*ATAN('Exhibit4_Impact-Test'!$Y$25*S_RDY_SP)+'Exhibit4_Impact-Test'!$Y$26</f>
        <v>0.68327050590920524</v>
      </c>
      <c r="W1008" s="172">
        <f t="shared" si="446"/>
        <v>0.6909765036875628</v>
      </c>
      <c r="X1008" s="149">
        <f>1/PI()*ATAN('Exhibit4_Impact-Test'!$Y$25*S_RS_SP)+'Exhibit4_Impact-Test'!$Y$26</f>
        <v>0.84597051334776618</v>
      </c>
      <c r="Y1008" s="172">
        <f t="shared" si="447"/>
        <v>0.85058366785169481</v>
      </c>
      <c r="Z1008" s="149">
        <f>1/PI()*ATAN('Exhibit4_Impact-Test'!$Y$25*S_5050_SP)+'Exhibit4_Impact-Test'!$Y$26</f>
        <v>0.5</v>
      </c>
      <c r="AA1008" s="149">
        <f t="shared" si="448"/>
        <v>0.50896047755521834</v>
      </c>
      <c r="AB1008" s="195">
        <f>VLOOKUP(_xlfn.NUMBERVALUE(LEFT(A1008,4)),Transactioncosts!$C:$G,5,FALSE)</f>
        <v>99.199999999999989</v>
      </c>
      <c r="AC1008" s="174"/>
      <c r="AD1008" s="175">
        <f t="shared" si="449"/>
        <v>1.0314495254232234</v>
      </c>
      <c r="AE1008" s="149">
        <f t="shared" si="450"/>
        <v>1.0374251492628659</v>
      </c>
      <c r="AF1008" s="149">
        <f t="shared" si="451"/>
        <v>1.0247183911014999</v>
      </c>
      <c r="AG1008" s="176">
        <f t="shared" si="452"/>
        <v>1.0312849091265064</v>
      </c>
      <c r="AH1008" s="149">
        <f t="shared" si="453"/>
        <v>1.0373874219928976</v>
      </c>
      <c r="AI1008" s="149">
        <f t="shared" si="454"/>
        <v>1.0246295031641521</v>
      </c>
      <c r="AJ1008" s="97"/>
      <c r="AK1008" s="171">
        <f t="shared" si="455"/>
        <v>3.0965119150344771E-2</v>
      </c>
      <c r="AL1008" s="149">
        <f t="shared" si="456"/>
        <v>3.6741825231315819E-2</v>
      </c>
      <c r="AM1008" s="149">
        <f t="shared" si="457"/>
        <v>2.441783445353617E-2</v>
      </c>
      <c r="AN1008" s="149">
        <f t="shared" si="462"/>
        <v>5.3924140376352723</v>
      </c>
      <c r="AO1008" s="149">
        <f t="shared" si="462"/>
        <v>15.146650791356784</v>
      </c>
      <c r="AP1008" s="149">
        <f t="shared" si="462"/>
        <v>4.8396426863633302</v>
      </c>
      <c r="AQ1008" s="97"/>
      <c r="AR1008" s="171">
        <f t="shared" si="458"/>
        <v>3.080550936800025E-2</v>
      </c>
      <c r="AS1008" s="149">
        <f t="shared" si="459"/>
        <v>3.6705458312688913E-2</v>
      </c>
      <c r="AT1008" s="149">
        <f t="shared" si="460"/>
        <v>2.4331086920184514E-2</v>
      </c>
      <c r="AU1008" s="175">
        <f t="shared" si="463"/>
        <v>5.2792255852859107</v>
      </c>
      <c r="AV1008" s="149">
        <f t="shared" si="464"/>
        <v>13.03547304062913</v>
      </c>
      <c r="AW1008" s="149">
        <f t="shared" si="465"/>
        <v>4.7775630181448303</v>
      </c>
    </row>
    <row r="1009" spans="1:49" ht="15" x14ac:dyDescent="0.25">
      <c r="A1009" s="130">
        <v>1954.12</v>
      </c>
      <c r="B1009" s="138"/>
      <c r="C1009" s="166">
        <f>raw_Data!B1015</f>
        <v>34.97</v>
      </c>
      <c r="D1009" s="167">
        <f>raw_Data!J1015</f>
        <v>0.12833333333333333</v>
      </c>
      <c r="E1009" s="167">
        <f>raw_Data!L1015</f>
        <v>2.067982733513718E-3</v>
      </c>
      <c r="F1009" s="168">
        <f t="shared" si="440"/>
        <v>33.44</v>
      </c>
      <c r="G1009" s="167">
        <f>raw_Data!K1015</f>
        <v>3.8377192982456143E-3</v>
      </c>
      <c r="H1009" s="167">
        <f t="shared" si="441"/>
        <v>4.575358851674638E-2</v>
      </c>
      <c r="I1009" s="165"/>
      <c r="J1009" s="167">
        <f t="shared" si="442"/>
        <v>1.0025795736949357</v>
      </c>
      <c r="K1009" s="167">
        <f t="shared" si="461"/>
        <v>4.6475564284493842E-3</v>
      </c>
      <c r="L1009" s="93"/>
      <c r="M1009" s="171">
        <f t="shared" si="437"/>
        <v>1.0046475564284494</v>
      </c>
      <c r="N1009" s="172">
        <f t="shared" si="443"/>
        <v>1.0495913078149919</v>
      </c>
      <c r="O1009" s="170">
        <f t="shared" si="438"/>
        <v>1008</v>
      </c>
      <c r="P1009" s="170">
        <f t="shared" si="439"/>
        <v>1010</v>
      </c>
      <c r="Q1009" s="169"/>
      <c r="R1009" s="149">
        <f t="shared" si="444"/>
        <v>0.30506694192184552</v>
      </c>
      <c r="S1009" s="173">
        <f t="shared" si="445"/>
        <v>0.95724552560801812</v>
      </c>
      <c r="T1009" s="149">
        <v>0</v>
      </c>
      <c r="U1009" s="97"/>
      <c r="V1009" s="149">
        <f>1/PI()*ATAN('Exhibit4_Impact-Test'!$Y$25*S_RDY_SP)+'Exhibit4_Impact-Test'!$Y$26</f>
        <v>0.67438211893786115</v>
      </c>
      <c r="W1009" s="172">
        <f t="shared" si="446"/>
        <v>0.68391801220983217</v>
      </c>
      <c r="X1009" s="149">
        <f>1/PI()*ATAN('Exhibit4_Impact-Test'!$Y$25*S_RS_SP)+'Exhibit4_Impact-Test'!$Y$26</f>
        <v>0.84678051563714429</v>
      </c>
      <c r="Y1009" s="172">
        <f t="shared" si="447"/>
        <v>0.85237284441020067</v>
      </c>
      <c r="Z1009" s="149">
        <f>1/PI()*ATAN('Exhibit4_Impact-Test'!$Y$25*S_5050_SP)+'Exhibit4_Impact-Test'!$Y$26</f>
        <v>0.5</v>
      </c>
      <c r="AA1009" s="149">
        <f t="shared" si="448"/>
        <v>0.51093927102851666</v>
      </c>
      <c r="AB1009" s="195">
        <f>VLOOKUP(_xlfn.NUMBERVALUE(LEFT(A1009,4)),Transactioncosts!$C:$G,5,FALSE)</f>
        <v>99.199999999999989</v>
      </c>
      <c r="AC1009" s="174"/>
      <c r="AD1009" s="175">
        <f t="shared" si="449"/>
        <v>1.0349568187215223</v>
      </c>
      <c r="AE1009" s="149">
        <f t="shared" si="450"/>
        <v>1.0427050494022134</v>
      </c>
      <c r="AF1009" s="149">
        <f t="shared" si="451"/>
        <v>1.0271194321217205</v>
      </c>
      <c r="AG1009" s="176">
        <f t="shared" si="452"/>
        <v>1.0347498726012323</v>
      </c>
      <c r="AH1009" s="149">
        <f t="shared" si="453"/>
        <v>1.0425638449822354</v>
      </c>
      <c r="AI1009" s="149">
        <f t="shared" si="454"/>
        <v>1.0270109145531177</v>
      </c>
      <c r="AJ1009" s="97"/>
      <c r="AK1009" s="171">
        <f t="shared" si="455"/>
        <v>3.4359704804978117E-2</v>
      </c>
      <c r="AL1009" s="149">
        <f t="shared" si="456"/>
        <v>4.1818345423928552E-2</v>
      </c>
      <c r="AM1009" s="149">
        <f t="shared" si="457"/>
        <v>2.6758216416474634E-2</v>
      </c>
      <c r="AN1009" s="149">
        <f t="shared" si="462"/>
        <v>5.4267737424402505</v>
      </c>
      <c r="AO1009" s="149">
        <f t="shared" si="462"/>
        <v>15.188469136780713</v>
      </c>
      <c r="AP1009" s="149">
        <f t="shared" si="462"/>
        <v>4.8664009027798052</v>
      </c>
      <c r="AQ1009" s="97"/>
      <c r="AR1009" s="171">
        <f t="shared" si="458"/>
        <v>3.4159728526361136E-2</v>
      </c>
      <c r="AS1009" s="149">
        <f t="shared" si="459"/>
        <v>4.1682915004787803E-2</v>
      </c>
      <c r="AT1009" s="149">
        <f t="shared" si="460"/>
        <v>2.6652558497658057E-2</v>
      </c>
      <c r="AU1009" s="175">
        <f t="shared" si="463"/>
        <v>5.3133853138122715</v>
      </c>
      <c r="AV1009" s="149">
        <f t="shared" si="464"/>
        <v>13.077155955633918</v>
      </c>
      <c r="AW1009" s="149">
        <f t="shared" si="465"/>
        <v>4.8042155766424885</v>
      </c>
    </row>
    <row r="1010" spans="1:49" ht="15" x14ac:dyDescent="0.25">
      <c r="A1010" s="130">
        <v>1955.01</v>
      </c>
      <c r="B1010" s="138"/>
      <c r="C1010" s="166">
        <f>raw_Data!B1016</f>
        <v>35.6</v>
      </c>
      <c r="D1010" s="167">
        <f>raw_Data!J1016</f>
        <v>0.12888916666666667</v>
      </c>
      <c r="E1010" s="167">
        <f>raw_Data!L1016</f>
        <v>2.1494073283745418E-3</v>
      </c>
      <c r="F1010" s="168">
        <f t="shared" si="440"/>
        <v>34.97</v>
      </c>
      <c r="G1010" s="167">
        <f>raw_Data!K1016</f>
        <v>3.6857067963015919E-3</v>
      </c>
      <c r="H1010" s="167">
        <f t="shared" si="441"/>
        <v>1.8015441807263333E-2</v>
      </c>
      <c r="I1010" s="165"/>
      <c r="J1010" s="167">
        <f t="shared" si="442"/>
        <v>1.0085815232840893</v>
      </c>
      <c r="K1010" s="167">
        <f t="shared" si="461"/>
        <v>1.0730930612463885E-2</v>
      </c>
      <c r="L1010" s="93"/>
      <c r="M1010" s="171">
        <f t="shared" si="437"/>
        <v>1.0107309306124639</v>
      </c>
      <c r="N1010" s="172">
        <f t="shared" si="443"/>
        <v>1.021701148603565</v>
      </c>
      <c r="O1010" s="170">
        <f t="shared" si="438"/>
        <v>1009</v>
      </c>
      <c r="P1010" s="170">
        <f t="shared" si="439"/>
        <v>1011</v>
      </c>
      <c r="Q1010" s="169"/>
      <c r="R1010" s="149">
        <f t="shared" si="444"/>
        <v>0.28116290502032043</v>
      </c>
      <c r="S1010" s="173">
        <f t="shared" si="445"/>
        <v>0.89703037301656796</v>
      </c>
      <c r="T1010" s="149">
        <v>0</v>
      </c>
      <c r="U1010" s="97"/>
      <c r="V1010" s="149">
        <f>1/PI()*ATAN('Exhibit4_Impact-Test'!$Y$25*S_RDY_SP)+'Exhibit4_Impact-Test'!$Y$26</f>
        <v>0.66305650814834216</v>
      </c>
      <c r="W1010" s="172">
        <f t="shared" si="446"/>
        <v>0.66546404555799121</v>
      </c>
      <c r="X1010" s="149">
        <f>1/PI()*ATAN('Exhibit4_Impact-Test'!$Y$25*S_RS_SP)+'Exhibit4_Impact-Test'!$Y$26</f>
        <v>0.83813852788016641</v>
      </c>
      <c r="Y1010" s="172">
        <f t="shared" si="447"/>
        <v>0.83959769858327604</v>
      </c>
      <c r="Z1010" s="149">
        <f>1/PI()*ATAN('Exhibit4_Impact-Test'!$Y$25*S_5050_SP)+'Exhibit4_Impact-Test'!$Y$26</f>
        <v>0.5</v>
      </c>
      <c r="AA1010" s="149">
        <f t="shared" si="448"/>
        <v>0.50269879079928037</v>
      </c>
      <c r="AB1010" s="195">
        <f>VLOOKUP(_xlfn.NUMBERVALUE(LEFT(A1010,4)),Transactioncosts!$C:$G,5,FALSE)</f>
        <v>100</v>
      </c>
      <c r="AC1010" s="174"/>
      <c r="AD1010" s="175">
        <f t="shared" si="449"/>
        <v>1.0180048050472696</v>
      </c>
      <c r="AE1010" s="149">
        <f t="shared" si="450"/>
        <v>1.0199254929700499</v>
      </c>
      <c r="AF1010" s="149">
        <f t="shared" si="451"/>
        <v>1.0162160396080144</v>
      </c>
      <c r="AG1010" s="176">
        <f t="shared" si="452"/>
        <v>1.0178612743922062</v>
      </c>
      <c r="AH1010" s="149">
        <f t="shared" si="453"/>
        <v>1.0198781205777157</v>
      </c>
      <c r="AI1010" s="149">
        <f t="shared" si="454"/>
        <v>1.0161890517000216</v>
      </c>
      <c r="AJ1010" s="97"/>
      <c r="AK1010" s="171">
        <f t="shared" si="455"/>
        <v>1.7844638202917998E-2</v>
      </c>
      <c r="AL1010" s="149">
        <f t="shared" si="456"/>
        <v>1.9729578520388605E-2</v>
      </c>
      <c r="AM1010" s="149">
        <f t="shared" si="457"/>
        <v>1.6085963961623487E-2</v>
      </c>
      <c r="AN1010" s="149">
        <f t="shared" si="462"/>
        <v>5.4446183806431687</v>
      </c>
      <c r="AO1010" s="149">
        <f t="shared" si="462"/>
        <v>15.208198715301101</v>
      </c>
      <c r="AP1010" s="149">
        <f t="shared" si="462"/>
        <v>4.882486866741429</v>
      </c>
      <c r="AQ1010" s="97"/>
      <c r="AR1010" s="171">
        <f t="shared" si="458"/>
        <v>1.7703636143155038E-2</v>
      </c>
      <c r="AS1010" s="149">
        <f t="shared" si="459"/>
        <v>1.9683130527034642E-2</v>
      </c>
      <c r="AT1010" s="149">
        <f t="shared" si="460"/>
        <v>1.6059406354471419E-2</v>
      </c>
      <c r="AU1010" s="175">
        <f t="shared" si="463"/>
        <v>5.3310889499554266</v>
      </c>
      <c r="AV1010" s="149">
        <f t="shared" si="464"/>
        <v>13.096839086160953</v>
      </c>
      <c r="AW1010" s="149">
        <f t="shared" si="465"/>
        <v>4.8202749829969598</v>
      </c>
    </row>
    <row r="1011" spans="1:49" ht="15" x14ac:dyDescent="0.25">
      <c r="A1011" s="130">
        <v>1955.02</v>
      </c>
      <c r="B1011" s="138"/>
      <c r="C1011" s="166">
        <f>raw_Data!B1017</f>
        <v>36.79</v>
      </c>
      <c r="D1011" s="167">
        <f>raw_Data!J1017</f>
        <v>0.12944416666666667</v>
      </c>
      <c r="E1011" s="167">
        <f>raw_Data!L1017</f>
        <v>2.18195680041533E-3</v>
      </c>
      <c r="F1011" s="168">
        <f t="shared" si="440"/>
        <v>35.6</v>
      </c>
      <c r="G1011" s="167">
        <f>raw_Data!K1017</f>
        <v>3.6360720973782771E-3</v>
      </c>
      <c r="H1011" s="167">
        <f t="shared" si="441"/>
        <v>3.3426966292134708E-2</v>
      </c>
      <c r="I1011" s="165"/>
      <c r="J1011" s="167">
        <f t="shared" si="442"/>
        <v>1.0034144682449904</v>
      </c>
      <c r="K1011" s="167">
        <f t="shared" si="461"/>
        <v>5.5964250454056952E-3</v>
      </c>
      <c r="L1011" s="93"/>
      <c r="M1011" s="171">
        <f t="shared" si="437"/>
        <v>1.0055964250454057</v>
      </c>
      <c r="N1011" s="172">
        <f t="shared" si="443"/>
        <v>1.037063038389513</v>
      </c>
      <c r="O1011" s="170">
        <f t="shared" si="438"/>
        <v>1010</v>
      </c>
      <c r="P1011" s="170">
        <f t="shared" si="439"/>
        <v>1012</v>
      </c>
      <c r="Q1011" s="169"/>
      <c r="R1011" s="149">
        <f t="shared" si="444"/>
        <v>0.25696483551322752</v>
      </c>
      <c r="S1011" s="173">
        <f t="shared" si="445"/>
        <v>0.93958329335917923</v>
      </c>
      <c r="T1011" s="149">
        <v>0</v>
      </c>
      <c r="U1011" s="97"/>
      <c r="V1011" s="149">
        <f>1/PI()*ATAN('Exhibit4_Impact-Test'!$Y$25*S_RDY_SP)+'Exhibit4_Impact-Test'!$Y$26</f>
        <v>0.65111098005165191</v>
      </c>
      <c r="W1011" s="172">
        <f t="shared" si="446"/>
        <v>0.65807739148462874</v>
      </c>
      <c r="X1011" s="149">
        <f>1/PI()*ATAN('Exhibit4_Impact-Test'!$Y$25*S_RS_SP)+'Exhibit4_Impact-Test'!$Y$26</f>
        <v>0.84433493781669278</v>
      </c>
      <c r="Y1011" s="172">
        <f t="shared" si="447"/>
        <v>0.84834182278923109</v>
      </c>
      <c r="Z1011" s="149">
        <f>1/PI()*ATAN('Exhibit4_Impact-Test'!$Y$25*S_5050_SP)+'Exhibit4_Impact-Test'!$Y$26</f>
        <v>0.5</v>
      </c>
      <c r="AA1011" s="149">
        <f t="shared" si="448"/>
        <v>0.50770236397876944</v>
      </c>
      <c r="AB1011" s="195">
        <f>VLOOKUP(_xlfn.NUMBERVALUE(LEFT(A1011,4)),Transactioncosts!$C:$G,5,FALSE)</f>
        <v>100</v>
      </c>
      <c r="AC1011" s="174"/>
      <c r="AD1011" s="175">
        <f t="shared" si="449"/>
        <v>1.0260846824987937</v>
      </c>
      <c r="AE1011" s="149">
        <f t="shared" si="450"/>
        <v>1.0321647860666043</v>
      </c>
      <c r="AF1011" s="149">
        <f t="shared" si="451"/>
        <v>1.0213297317174592</v>
      </c>
      <c r="AG1011" s="176">
        <f t="shared" si="452"/>
        <v>1.0259101503346195</v>
      </c>
      <c r="AH1011" s="149">
        <f t="shared" si="453"/>
        <v>1.0254899408737796</v>
      </c>
      <c r="AI1011" s="149">
        <f t="shared" si="454"/>
        <v>1.0212527080776714</v>
      </c>
      <c r="AJ1011" s="97"/>
      <c r="AK1011" s="171">
        <f t="shared" si="455"/>
        <v>2.575027989115615E-2</v>
      </c>
      <c r="AL1011" s="149">
        <f t="shared" si="456"/>
        <v>3.1658330733576392E-2</v>
      </c>
      <c r="AM1011" s="149">
        <f t="shared" si="457"/>
        <v>2.1105436817717742E-2</v>
      </c>
      <c r="AN1011" s="149">
        <f t="shared" si="462"/>
        <v>5.4703686605343247</v>
      </c>
      <c r="AO1011" s="149">
        <f t="shared" si="462"/>
        <v>15.239857046034677</v>
      </c>
      <c r="AP1011" s="149">
        <f t="shared" si="462"/>
        <v>4.9035923035591464</v>
      </c>
      <c r="AQ1011" s="97"/>
      <c r="AR1011" s="171">
        <f t="shared" si="458"/>
        <v>2.558017014058328E-2</v>
      </c>
      <c r="AS1011" s="149">
        <f t="shared" si="459"/>
        <v>2.5170489485387824E-2</v>
      </c>
      <c r="AT1011" s="149">
        <f t="shared" si="460"/>
        <v>2.1030018917001802E-2</v>
      </c>
      <c r="AU1011" s="175">
        <f t="shared" si="463"/>
        <v>5.3566691200960097</v>
      </c>
      <c r="AV1011" s="149">
        <f t="shared" si="464"/>
        <v>13.122009575646342</v>
      </c>
      <c r="AW1011" s="149">
        <f t="shared" si="465"/>
        <v>4.8413050019139616</v>
      </c>
    </row>
    <row r="1012" spans="1:49" ht="15" x14ac:dyDescent="0.25">
      <c r="A1012" s="130">
        <v>1955.03</v>
      </c>
      <c r="B1012" s="138"/>
      <c r="C1012" s="166">
        <f>raw_Data!B1018</f>
        <v>36.5</v>
      </c>
      <c r="D1012" s="167">
        <f>raw_Data!J1018</f>
        <v>0.13</v>
      </c>
      <c r="E1012" s="167">
        <f>raw_Data!L1018</f>
        <v>2.206361275312263E-3</v>
      </c>
      <c r="F1012" s="168">
        <f t="shared" si="440"/>
        <v>36.79</v>
      </c>
      <c r="G1012" s="167">
        <f>raw_Data!K1018</f>
        <v>3.53356890459364E-3</v>
      </c>
      <c r="H1012" s="167">
        <f t="shared" si="441"/>
        <v>-7.8825767871704144E-3</v>
      </c>
      <c r="I1012" s="165"/>
      <c r="J1012" s="167">
        <f t="shared" si="442"/>
        <v>1.0025552784627039</v>
      </c>
      <c r="K1012" s="167">
        <f t="shared" si="461"/>
        <v>4.7616397380161324E-3</v>
      </c>
      <c r="L1012" s="93"/>
      <c r="M1012" s="171">
        <f t="shared" si="437"/>
        <v>1.0047616397380161</v>
      </c>
      <c r="N1012" s="172">
        <f t="shared" si="443"/>
        <v>0.99565099211742325</v>
      </c>
      <c r="O1012" s="170">
        <f t="shared" si="438"/>
        <v>1011</v>
      </c>
      <c r="P1012" s="170">
        <f t="shared" si="439"/>
        <v>1013</v>
      </c>
      <c r="Q1012" s="169"/>
      <c r="R1012" s="149">
        <f t="shared" si="444"/>
        <v>0.23648080228101934</v>
      </c>
      <c r="S1012" s="173">
        <f t="shared" si="445"/>
        <v>-0.78320338628441777</v>
      </c>
      <c r="T1012" s="149">
        <v>0</v>
      </c>
      <c r="U1012" s="97"/>
      <c r="V1012" s="149">
        <f>1/PI()*ATAN('Exhibit4_Impact-Test'!$Y$25*S_RDY_SP)+'Exhibit4_Impact-Test'!$Y$26</f>
        <v>0.64062417506720259</v>
      </c>
      <c r="W1012" s="172">
        <f t="shared" si="446"/>
        <v>0.63852442071896909</v>
      </c>
      <c r="X1012" s="149">
        <f>1/PI()*ATAN('Exhibit4_Impact-Test'!$Y$25*S_RS_SP)+'Exhibit4_Impact-Test'!$Y$26</f>
        <v>0.1808573035067676</v>
      </c>
      <c r="Y1012" s="172">
        <f t="shared" si="447"/>
        <v>0.17951176971092431</v>
      </c>
      <c r="Z1012" s="149">
        <f>1/PI()*ATAN('Exhibit4_Impact-Test'!$Y$25*S_5050_SP)+'Exhibit4_Impact-Test'!$Y$26</f>
        <v>0.5</v>
      </c>
      <c r="AA1012" s="149">
        <f t="shared" si="448"/>
        <v>0.49772280791584922</v>
      </c>
      <c r="AB1012" s="195">
        <f>VLOOKUP(_xlfn.NUMBERVALUE(LEFT(A1012,4)),Transactioncosts!$C:$G,5,FALSE)</f>
        <v>100</v>
      </c>
      <c r="AC1012" s="174"/>
      <c r="AD1012" s="175">
        <f t="shared" si="449"/>
        <v>0.99892513862174581</v>
      </c>
      <c r="AE1012" s="149">
        <f t="shared" si="450"/>
        <v>1.0031139125761555</v>
      </c>
      <c r="AF1012" s="149">
        <f t="shared" si="451"/>
        <v>1.0002063159277197</v>
      </c>
      <c r="AG1012" s="176">
        <f t="shared" si="452"/>
        <v>0.99890678592353843</v>
      </c>
      <c r="AH1012" s="149">
        <f t="shared" si="453"/>
        <v>0.99646520065276634</v>
      </c>
      <c r="AI1012" s="149">
        <f t="shared" si="454"/>
        <v>1.0001835440068783</v>
      </c>
      <c r="AJ1012" s="97"/>
      <c r="AK1012" s="171">
        <f t="shared" si="455"/>
        <v>-1.075439456018186E-3</v>
      </c>
      <c r="AL1012" s="149">
        <f t="shared" si="456"/>
        <v>3.1090743915767167E-3</v>
      </c>
      <c r="AM1012" s="149">
        <f t="shared" si="457"/>
        <v>2.0629464751558896E-4</v>
      </c>
      <c r="AN1012" s="149">
        <f t="shared" si="462"/>
        <v>5.4692932210783063</v>
      </c>
      <c r="AO1012" s="149">
        <f t="shared" si="462"/>
        <v>15.242966120426255</v>
      </c>
      <c r="AP1012" s="149">
        <f t="shared" si="462"/>
        <v>4.9037985982066621</v>
      </c>
      <c r="AQ1012" s="97"/>
      <c r="AR1012" s="171">
        <f t="shared" si="458"/>
        <v>-1.0938120708336926E-3</v>
      </c>
      <c r="AS1012" s="149">
        <f t="shared" si="459"/>
        <v>-3.5410615117982078E-3</v>
      </c>
      <c r="AT1012" s="149">
        <f t="shared" si="460"/>
        <v>1.8352716473784298E-4</v>
      </c>
      <c r="AU1012" s="175">
        <f t="shared" si="463"/>
        <v>5.355575308025176</v>
      </c>
      <c r="AV1012" s="149">
        <f t="shared" si="464"/>
        <v>13.118468514134543</v>
      </c>
      <c r="AW1012" s="149">
        <f t="shared" si="465"/>
        <v>4.8414885290786991</v>
      </c>
    </row>
    <row r="1013" spans="1:49" ht="15" x14ac:dyDescent="0.25">
      <c r="A1013" s="130">
        <v>1955.04</v>
      </c>
      <c r="B1013" s="138"/>
      <c r="C1013" s="166">
        <f>raw_Data!B1019</f>
        <v>37.76</v>
      </c>
      <c r="D1013" s="167">
        <f>raw_Data!J1019</f>
        <v>0.13027750000000002</v>
      </c>
      <c r="E1013" s="167">
        <f>raw_Data!L1019</f>
        <v>2.2632796417700884E-3</v>
      </c>
      <c r="F1013" s="168">
        <f t="shared" si="440"/>
        <v>36.5</v>
      </c>
      <c r="G1013" s="167">
        <f>raw_Data!K1019</f>
        <v>3.5692465753424663E-3</v>
      </c>
      <c r="H1013" s="167">
        <f t="shared" si="441"/>
        <v>3.4520547945205315E-2</v>
      </c>
      <c r="I1013" s="165"/>
      <c r="J1013" s="167">
        <f t="shared" si="442"/>
        <v>1.0059513293245574</v>
      </c>
      <c r="K1013" s="167">
        <f t="shared" si="461"/>
        <v>8.2146089663275301E-3</v>
      </c>
      <c r="L1013" s="93"/>
      <c r="M1013" s="171">
        <f t="shared" si="437"/>
        <v>1.0082146089663275</v>
      </c>
      <c r="N1013" s="172">
        <f t="shared" si="443"/>
        <v>1.0380897945205478</v>
      </c>
      <c r="O1013" s="170">
        <f t="shared" si="438"/>
        <v>1012</v>
      </c>
      <c r="P1013" s="170">
        <f t="shared" si="439"/>
        <v>1014</v>
      </c>
      <c r="Q1013" s="169"/>
      <c r="R1013" s="149">
        <f t="shared" si="444"/>
        <v>0.23597261712907067</v>
      </c>
      <c r="S1013" s="173">
        <f t="shared" si="445"/>
        <v>0.93992521227243175</v>
      </c>
      <c r="T1013" s="149">
        <v>0</v>
      </c>
      <c r="U1013" s="97"/>
      <c r="V1013" s="149">
        <f>1/PI()*ATAN('Exhibit4_Impact-Test'!$Y$25*S_RDY_SP)+'Exhibit4_Impact-Test'!$Y$26</f>
        <v>0.64035969053970887</v>
      </c>
      <c r="W1013" s="172">
        <f t="shared" si="446"/>
        <v>0.64705678536677236</v>
      </c>
      <c r="X1013" s="149">
        <f>1/PI()*ATAN('Exhibit4_Impact-Test'!$Y$25*S_RS_SP)+'Exhibit4_Impact-Test'!$Y$26</f>
        <v>0.84438296204983754</v>
      </c>
      <c r="Y1013" s="172">
        <f t="shared" si="447"/>
        <v>0.84818154533889079</v>
      </c>
      <c r="Z1013" s="149">
        <f>1/PI()*ATAN('Exhibit4_Impact-Test'!$Y$25*S_5050_SP)+'Exhibit4_Impact-Test'!$Y$26</f>
        <v>0.5</v>
      </c>
      <c r="AA1013" s="149">
        <f t="shared" si="448"/>
        <v>0.50729979017376736</v>
      </c>
      <c r="AB1013" s="195">
        <f>VLOOKUP(_xlfn.NUMBERVALUE(LEFT(A1013,4)),Transactioncosts!$C:$G,5,FALSE)</f>
        <v>100</v>
      </c>
      <c r="AC1013" s="174"/>
      <c r="AD1013" s="175">
        <f t="shared" si="449"/>
        <v>1.0273454735426444</v>
      </c>
      <c r="AE1013" s="149">
        <f t="shared" si="450"/>
        <v>1.0334407066363887</v>
      </c>
      <c r="AF1013" s="149">
        <f t="shared" si="451"/>
        <v>1.0231522017434376</v>
      </c>
      <c r="AG1013" s="176">
        <f t="shared" si="452"/>
        <v>1.0271338441584059</v>
      </c>
      <c r="AH1013" s="149">
        <f t="shared" si="453"/>
        <v>1.027041703567547</v>
      </c>
      <c r="AI1013" s="149">
        <f t="shared" si="454"/>
        <v>1.0230792038416998</v>
      </c>
      <c r="AJ1013" s="97"/>
      <c r="AK1013" s="171">
        <f t="shared" si="455"/>
        <v>2.6978265365680577E-2</v>
      </c>
      <c r="AL1013" s="149">
        <f t="shared" si="456"/>
        <v>3.2893727072875384E-2</v>
      </c>
      <c r="AM1013" s="149">
        <f t="shared" si="457"/>
        <v>2.2888255710728327E-2</v>
      </c>
      <c r="AN1013" s="149">
        <f t="shared" si="462"/>
        <v>5.4962714864439866</v>
      </c>
      <c r="AO1013" s="149">
        <f t="shared" si="462"/>
        <v>15.275859847499131</v>
      </c>
      <c r="AP1013" s="149">
        <f t="shared" si="462"/>
        <v>4.9266868539173903</v>
      </c>
      <c r="AQ1013" s="97"/>
      <c r="AR1013" s="171">
        <f t="shared" si="458"/>
        <v>2.6772247828133599E-2</v>
      </c>
      <c r="AS1013" s="149">
        <f t="shared" si="459"/>
        <v>2.6682537295825166E-2</v>
      </c>
      <c r="AT1013" s="149">
        <f t="shared" si="460"/>
        <v>2.281690708264112E-2</v>
      </c>
      <c r="AU1013" s="175">
        <f t="shared" si="463"/>
        <v>5.3823475558533094</v>
      </c>
      <c r="AV1013" s="149">
        <f t="shared" si="464"/>
        <v>13.145151051430368</v>
      </c>
      <c r="AW1013" s="149">
        <f t="shared" si="465"/>
        <v>4.8643054361613398</v>
      </c>
    </row>
    <row r="1014" spans="1:49" ht="15" x14ac:dyDescent="0.25">
      <c r="A1014" s="130">
        <v>1955.05</v>
      </c>
      <c r="B1014" s="138"/>
      <c r="C1014" s="166">
        <f>raw_Data!B1020</f>
        <v>37.6</v>
      </c>
      <c r="D1014" s="167">
        <f>raw_Data!J1020</f>
        <v>0.13055583333333334</v>
      </c>
      <c r="E1014" s="167">
        <f>raw_Data!L1020</f>
        <v>2.2714079351586758E-3</v>
      </c>
      <c r="F1014" s="168">
        <f t="shared" si="440"/>
        <v>37.76</v>
      </c>
      <c r="G1014" s="167">
        <f>raw_Data!K1020</f>
        <v>3.4575167725988706E-3</v>
      </c>
      <c r="H1014" s="167">
        <f t="shared" si="441"/>
        <v>-4.237288135593098E-3</v>
      </c>
      <c r="I1014" s="165"/>
      <c r="J1014" s="167">
        <f t="shared" si="442"/>
        <v>1.0008471220119544</v>
      </c>
      <c r="K1014" s="167">
        <f t="shared" si="461"/>
        <v>3.1185299471130357E-3</v>
      </c>
      <c r="L1014" s="93"/>
      <c r="M1014" s="171">
        <f t="shared" si="437"/>
        <v>1.003118529947113</v>
      </c>
      <c r="N1014" s="172">
        <f t="shared" si="443"/>
        <v>0.99922022863700566</v>
      </c>
      <c r="O1014" s="170">
        <f t="shared" si="438"/>
        <v>1013</v>
      </c>
      <c r="P1014" s="170">
        <f t="shared" si="439"/>
        <v>1015</v>
      </c>
      <c r="Q1014" s="169"/>
      <c r="R1014" s="149">
        <f t="shared" si="444"/>
        <v>0.20875364972422536</v>
      </c>
      <c r="S1014" s="173">
        <f t="shared" si="445"/>
        <v>-0.65183354450184061</v>
      </c>
      <c r="T1014" s="149">
        <v>0</v>
      </c>
      <c r="U1014" s="97"/>
      <c r="V1014" s="149">
        <f>1/PI()*ATAN('Exhibit4_Impact-Test'!$Y$25*S_RDY_SP)+'Exhibit4_Impact-Test'!$Y$26</f>
        <v>0.62589384694293293</v>
      </c>
      <c r="W1014" s="172">
        <f t="shared" si="446"/>
        <v>0.62498167581499331</v>
      </c>
      <c r="X1014" s="149">
        <f>1/PI()*ATAN('Exhibit4_Impact-Test'!$Y$25*S_RS_SP)+'Exhibit4_Impact-Test'!$Y$26</f>
        <v>0.20828123845473417</v>
      </c>
      <c r="Y1014" s="172">
        <f t="shared" si="447"/>
        <v>0.20763988726101867</v>
      </c>
      <c r="Z1014" s="149">
        <f>1/PI()*ATAN('Exhibit4_Impact-Test'!$Y$25*S_5050_SP)+'Exhibit4_Impact-Test'!$Y$26</f>
        <v>0.5</v>
      </c>
      <c r="AA1014" s="149">
        <f t="shared" si="448"/>
        <v>0.49902656298955533</v>
      </c>
      <c r="AB1014" s="195">
        <f>VLOOKUP(_xlfn.NUMBERVALUE(LEFT(A1014,4)),Transactioncosts!$C:$G,5,FALSE)</f>
        <v>100</v>
      </c>
      <c r="AC1014" s="174"/>
      <c r="AD1014" s="175">
        <f t="shared" si="449"/>
        <v>1.0006786071435871</v>
      </c>
      <c r="AE1014" s="149">
        <f t="shared" si="450"/>
        <v>1.0023065869223742</v>
      </c>
      <c r="AF1014" s="149">
        <f t="shared" si="451"/>
        <v>1.0011693792920593</v>
      </c>
      <c r="AG1014" s="176">
        <f t="shared" si="452"/>
        <v>1.0006622752959811</v>
      </c>
      <c r="AH1014" s="149">
        <f t="shared" si="453"/>
        <v>0.99590831135465652</v>
      </c>
      <c r="AI1014" s="149">
        <f t="shared" si="454"/>
        <v>1.0011596449219549</v>
      </c>
      <c r="AJ1014" s="97"/>
      <c r="AK1014" s="171">
        <f t="shared" si="455"/>
        <v>6.7837699387441632E-4</v>
      </c>
      <c r="AL1014" s="149">
        <f t="shared" si="456"/>
        <v>2.3039308343068355E-3</v>
      </c>
      <c r="AM1014" s="149">
        <f t="shared" si="457"/>
        <v>1.1686961006496651E-3</v>
      </c>
      <c r="AN1014" s="149">
        <f t="shared" si="462"/>
        <v>5.4969498634378606</v>
      </c>
      <c r="AO1014" s="149">
        <f t="shared" si="462"/>
        <v>15.278163778333438</v>
      </c>
      <c r="AP1014" s="149">
        <f t="shared" si="462"/>
        <v>4.9278555500180401</v>
      </c>
      <c r="AQ1014" s="97"/>
      <c r="AR1014" s="171">
        <f t="shared" si="458"/>
        <v>6.6205608847570024E-4</v>
      </c>
      <c r="AS1014" s="149">
        <f t="shared" si="459"/>
        <v>-4.1000825078676209E-3</v>
      </c>
      <c r="AT1014" s="149">
        <f t="shared" si="460"/>
        <v>1.1589730531516862E-3</v>
      </c>
      <c r="AU1014" s="175">
        <f t="shared" si="463"/>
        <v>5.3830096119417847</v>
      </c>
      <c r="AV1014" s="149">
        <f t="shared" si="464"/>
        <v>13.141050968922499</v>
      </c>
      <c r="AW1014" s="149">
        <f t="shared" si="465"/>
        <v>4.8654644092144919</v>
      </c>
    </row>
    <row r="1015" spans="1:49" ht="15" x14ac:dyDescent="0.25">
      <c r="A1015" s="130">
        <v>1955.06</v>
      </c>
      <c r="B1015" s="138"/>
      <c r="C1015" s="166">
        <f>raw_Data!B1021</f>
        <v>39.78</v>
      </c>
      <c r="D1015" s="167">
        <f>raw_Data!J1021</f>
        <v>0.13083333333333333</v>
      </c>
      <c r="E1015" s="167">
        <f>raw_Data!L1021</f>
        <v>2.2876623469241242E-3</v>
      </c>
      <c r="F1015" s="168">
        <f t="shared" si="440"/>
        <v>37.6</v>
      </c>
      <c r="G1015" s="167">
        <f>raw_Data!K1021</f>
        <v>3.479609929078014E-3</v>
      </c>
      <c r="H1015" s="167">
        <f t="shared" si="441"/>
        <v>5.797872340425525E-2</v>
      </c>
      <c r="I1015" s="165"/>
      <c r="J1015" s="167">
        <f t="shared" si="442"/>
        <v>1.001693229900791</v>
      </c>
      <c r="K1015" s="167">
        <f t="shared" si="461"/>
        <v>3.9808922477151398E-3</v>
      </c>
      <c r="L1015" s="93"/>
      <c r="M1015" s="171">
        <f t="shared" si="437"/>
        <v>1.0039808922477151</v>
      </c>
      <c r="N1015" s="172">
        <f t="shared" si="443"/>
        <v>1.0614583333333334</v>
      </c>
      <c r="O1015" s="170">
        <f t="shared" si="438"/>
        <v>1014</v>
      </c>
      <c r="P1015" s="170">
        <f t="shared" si="439"/>
        <v>1016</v>
      </c>
      <c r="Q1015" s="169"/>
      <c r="R1015" s="149">
        <f t="shared" si="444"/>
        <v>0.21008489669849045</v>
      </c>
      <c r="S1015" s="173">
        <f t="shared" si="445"/>
        <v>0.96230036541558894</v>
      </c>
      <c r="T1015" s="149">
        <v>0</v>
      </c>
      <c r="U1015" s="97"/>
      <c r="V1015" s="149">
        <f>1/PI()*ATAN('Exhibit4_Impact-Test'!$Y$25*S_RDY_SP)+'Exhibit4_Impact-Test'!$Y$26</f>
        <v>0.62661486057560678</v>
      </c>
      <c r="W1015" s="172">
        <f t="shared" si="446"/>
        <v>0.6395455896236496</v>
      </c>
      <c r="X1015" s="149">
        <f>1/PI()*ATAN('Exhibit4_Impact-Test'!$Y$25*S_RS_SP)+'Exhibit4_Impact-Test'!$Y$26</f>
        <v>0.84746744403278096</v>
      </c>
      <c r="Y1015" s="172">
        <f t="shared" si="447"/>
        <v>0.85452545003608837</v>
      </c>
      <c r="Z1015" s="149">
        <f>1/PI()*ATAN('Exhibit4_Impact-Test'!$Y$25*S_5050_SP)+'Exhibit4_Impact-Test'!$Y$26</f>
        <v>0.5</v>
      </c>
      <c r="AA1015" s="149">
        <f t="shared" si="448"/>
        <v>0.5139140964240787</v>
      </c>
      <c r="AB1015" s="195">
        <f>VLOOKUP(_xlfn.NUMBERVALUE(LEFT(A1015,4)),Transactioncosts!$C:$G,5,FALSE)</f>
        <v>100</v>
      </c>
      <c r="AC1015" s="174"/>
      <c r="AD1015" s="175">
        <f t="shared" si="449"/>
        <v>1.0399971109798225</v>
      </c>
      <c r="AE1015" s="149">
        <f t="shared" si="450"/>
        <v>1.0526911523340887</v>
      </c>
      <c r="AF1015" s="149">
        <f t="shared" si="451"/>
        <v>1.0327196127905243</v>
      </c>
      <c r="AG1015" s="176">
        <f t="shared" si="452"/>
        <v>1.0397277377753702</v>
      </c>
      <c r="AH1015" s="149">
        <f t="shared" si="453"/>
        <v>1.0526304937008588</v>
      </c>
      <c r="AI1015" s="149">
        <f t="shared" si="454"/>
        <v>1.0325804718262834</v>
      </c>
      <c r="AJ1015" s="97"/>
      <c r="AK1015" s="171">
        <f t="shared" si="455"/>
        <v>3.9217935245406087E-2</v>
      </c>
      <c r="AL1015" s="149">
        <f t="shared" si="456"/>
        <v>5.134988750351422E-2</v>
      </c>
      <c r="AM1015" s="149">
        <f t="shared" si="457"/>
        <v>3.2195723274853205E-2</v>
      </c>
      <c r="AN1015" s="149">
        <f t="shared" si="462"/>
        <v>5.5361677986832669</v>
      </c>
      <c r="AO1015" s="149">
        <f t="shared" si="462"/>
        <v>15.329513665836952</v>
      </c>
      <c r="AP1015" s="149">
        <f t="shared" si="462"/>
        <v>4.9600512732928932</v>
      </c>
      <c r="AQ1015" s="97"/>
      <c r="AR1015" s="171">
        <f t="shared" si="458"/>
        <v>3.8958888279534712E-2</v>
      </c>
      <c r="AS1015" s="149">
        <f t="shared" si="459"/>
        <v>5.1292263402834944E-2</v>
      </c>
      <c r="AT1015" s="149">
        <f t="shared" si="460"/>
        <v>3.2060981630781499E-2</v>
      </c>
      <c r="AU1015" s="175">
        <f t="shared" si="463"/>
        <v>5.4219685002213192</v>
      </c>
      <c r="AV1015" s="149">
        <f t="shared" si="464"/>
        <v>13.192343232325335</v>
      </c>
      <c r="AW1015" s="149">
        <f t="shared" si="465"/>
        <v>4.8975253908452734</v>
      </c>
    </row>
    <row r="1016" spans="1:49" ht="15" x14ac:dyDescent="0.25">
      <c r="A1016" s="130">
        <v>1955.07</v>
      </c>
      <c r="B1016" s="138"/>
      <c r="C1016" s="166">
        <f>raw_Data!B1022</f>
        <v>42.69</v>
      </c>
      <c r="D1016" s="167">
        <f>raw_Data!J1022</f>
        <v>0.13222249999999999</v>
      </c>
      <c r="E1016" s="167">
        <f>raw_Data!L1022</f>
        <v>2.3851279739270925E-3</v>
      </c>
      <c r="F1016" s="168">
        <f t="shared" si="440"/>
        <v>39.78</v>
      </c>
      <c r="G1016" s="167">
        <f>raw_Data!K1022</f>
        <v>3.3238436400201102E-3</v>
      </c>
      <c r="H1016" s="167">
        <f t="shared" si="441"/>
        <v>7.3152337858220173E-2</v>
      </c>
      <c r="I1016" s="165"/>
      <c r="J1016" s="167">
        <f t="shared" si="442"/>
        <v>1.0101436081578454</v>
      </c>
      <c r="K1016" s="167">
        <f t="shared" si="461"/>
        <v>1.2528736131772522E-2</v>
      </c>
      <c r="L1016" s="93"/>
      <c r="M1016" s="171">
        <f t="shared" si="437"/>
        <v>1.0125287361317725</v>
      </c>
      <c r="N1016" s="172">
        <f t="shared" si="443"/>
        <v>1.0764761814982402</v>
      </c>
      <c r="O1016" s="170">
        <f t="shared" si="438"/>
        <v>1015</v>
      </c>
      <c r="P1016" s="170">
        <f t="shared" si="439"/>
        <v>1017</v>
      </c>
      <c r="Q1016" s="169"/>
      <c r="R1016" s="149">
        <f t="shared" si="444"/>
        <v>0.18465297827477545</v>
      </c>
      <c r="S1016" s="173">
        <f t="shared" si="445"/>
        <v>0.96967573779555571</v>
      </c>
      <c r="T1016" s="149">
        <v>0</v>
      </c>
      <c r="U1016" s="97"/>
      <c r="V1016" s="149">
        <f>1/PI()*ATAN('Exhibit4_Impact-Test'!$Y$25*S_RDY_SP)+'Exhibit4_Impact-Test'!$Y$26</f>
        <v>0.61260826917841771</v>
      </c>
      <c r="W1016" s="172">
        <f t="shared" si="446"/>
        <v>0.62703816160932935</v>
      </c>
      <c r="X1016" s="149">
        <f>1/PI()*ATAN('Exhibit4_Impact-Test'!$Y$25*S_RS_SP)+'Exhibit4_Impact-Test'!$Y$26</f>
        <v>0.84845958671310151</v>
      </c>
      <c r="Y1016" s="172">
        <f t="shared" si="447"/>
        <v>0.85616694769142365</v>
      </c>
      <c r="Z1016" s="149">
        <f>1/PI()*ATAN('Exhibit4_Impact-Test'!$Y$25*S_5050_SP)+'Exhibit4_Impact-Test'!$Y$26</f>
        <v>0.5</v>
      </c>
      <c r="AA1016" s="149">
        <f t="shared" si="448"/>
        <v>0.51530571920314483</v>
      </c>
      <c r="AB1016" s="195">
        <f>VLOOKUP(_xlfn.NUMBERVALUE(LEFT(A1016,4)),Transactioncosts!$C:$G,5,FALSE)</f>
        <v>100</v>
      </c>
      <c r="AC1016" s="174"/>
      <c r="AD1016" s="175">
        <f t="shared" si="449"/>
        <v>1.0517034699561059</v>
      </c>
      <c r="AE1016" s="149">
        <f t="shared" si="450"/>
        <v>1.0667855591987643</v>
      </c>
      <c r="AF1016" s="149">
        <f t="shared" si="451"/>
        <v>1.0445024588150065</v>
      </c>
      <c r="AG1016" s="176">
        <f t="shared" si="452"/>
        <v>1.0512726706634139</v>
      </c>
      <c r="AH1016" s="149">
        <f t="shared" si="453"/>
        <v>1.0601589217247323</v>
      </c>
      <c r="AI1016" s="149">
        <f t="shared" si="454"/>
        <v>1.0443494016229751</v>
      </c>
      <c r="AJ1016" s="97"/>
      <c r="AK1016" s="171">
        <f t="shared" si="455"/>
        <v>5.0411201916653076E-2</v>
      </c>
      <c r="AL1016" s="149">
        <f t="shared" si="456"/>
        <v>6.4649976675013501E-2</v>
      </c>
      <c r="AM1016" s="149">
        <f t="shared" si="457"/>
        <v>4.3540656071077377E-2</v>
      </c>
      <c r="AN1016" s="149">
        <f t="shared" si="462"/>
        <v>5.5865790005999196</v>
      </c>
      <c r="AO1016" s="149">
        <f t="shared" si="462"/>
        <v>15.394163642511966</v>
      </c>
      <c r="AP1016" s="149">
        <f t="shared" si="462"/>
        <v>5.0035919293639708</v>
      </c>
      <c r="AQ1016" s="97"/>
      <c r="AR1016" s="171">
        <f t="shared" si="458"/>
        <v>5.0001497507366592E-2</v>
      </c>
      <c r="AS1016" s="149">
        <f t="shared" si="459"/>
        <v>5.8418823041580734E-2</v>
      </c>
      <c r="AT1016" s="149">
        <f t="shared" si="460"/>
        <v>4.3394109353041339E-2</v>
      </c>
      <c r="AU1016" s="175">
        <f t="shared" si="463"/>
        <v>5.471969997728686</v>
      </c>
      <c r="AV1016" s="149">
        <f t="shared" si="464"/>
        <v>13.250762055366916</v>
      </c>
      <c r="AW1016" s="149">
        <f t="shared" si="465"/>
        <v>4.9409195001983148</v>
      </c>
    </row>
    <row r="1017" spans="1:49" ht="15" x14ac:dyDescent="0.25">
      <c r="A1017" s="130">
        <v>1955.08</v>
      </c>
      <c r="B1017" s="138"/>
      <c r="C1017" s="166">
        <f>raw_Data!B1023</f>
        <v>42.43</v>
      </c>
      <c r="D1017" s="167">
        <f>raw_Data!J1023</f>
        <v>0.13361083333333332</v>
      </c>
      <c r="E1017" s="167">
        <f>raw_Data!L1023</f>
        <v>2.441934817957403E-3</v>
      </c>
      <c r="F1017" s="168">
        <f t="shared" si="440"/>
        <v>42.69</v>
      </c>
      <c r="G1017" s="167">
        <f>raw_Data!K1023</f>
        <v>3.1297923010853439E-3</v>
      </c>
      <c r="H1017" s="167">
        <f t="shared" si="441"/>
        <v>-6.0904193019442054E-3</v>
      </c>
      <c r="I1017" s="165"/>
      <c r="J1017" s="167">
        <f t="shared" si="442"/>
        <v>1.0058792777744201</v>
      </c>
      <c r="K1017" s="167">
        <f t="shared" si="461"/>
        <v>8.3212125923775027E-3</v>
      </c>
      <c r="L1017" s="93"/>
      <c r="M1017" s="171">
        <f t="shared" si="437"/>
        <v>1.0083212125923775</v>
      </c>
      <c r="N1017" s="172">
        <f t="shared" si="443"/>
        <v>0.99703937299914125</v>
      </c>
      <c r="O1017" s="170">
        <f t="shared" si="438"/>
        <v>1016</v>
      </c>
      <c r="P1017" s="170">
        <f t="shared" si="439"/>
        <v>1018</v>
      </c>
      <c r="Q1017" s="169"/>
      <c r="R1017" s="149">
        <f t="shared" si="444"/>
        <v>0.13502721526768982</v>
      </c>
      <c r="S1017" s="173">
        <f t="shared" si="445"/>
        <v>-0.71858714295450632</v>
      </c>
      <c r="T1017" s="149">
        <v>0</v>
      </c>
      <c r="U1017" s="97"/>
      <c r="V1017" s="149">
        <f>1/PI()*ATAN('Exhibit4_Impact-Test'!$Y$25*S_RDY_SP)+'Exhibit4_Impact-Test'!$Y$26</f>
        <v>0.58395823234014121</v>
      </c>
      <c r="W1017" s="172">
        <f t="shared" si="446"/>
        <v>0.58122204002352462</v>
      </c>
      <c r="X1017" s="149">
        <f>1/PI()*ATAN('Exhibit4_Impact-Test'!$Y$25*S_RS_SP)+'Exhibit4_Impact-Test'!$Y$26</f>
        <v>0.19350320028823154</v>
      </c>
      <c r="Y1017" s="172">
        <f t="shared" si="447"/>
        <v>0.19175330078219022</v>
      </c>
      <c r="Z1017" s="149">
        <f>1/PI()*ATAN('Exhibit4_Impact-Test'!$Y$25*S_5050_SP)+'Exhibit4_Impact-Test'!$Y$26</f>
        <v>0.5</v>
      </c>
      <c r="AA1017" s="149">
        <f t="shared" si="448"/>
        <v>0.49718707955210245</v>
      </c>
      <c r="AB1017" s="195">
        <f>VLOOKUP(_xlfn.NUMBERVALUE(LEFT(A1017,4)),Transactioncosts!$C:$G,5,FALSE)</f>
        <v>100</v>
      </c>
      <c r="AC1017" s="174"/>
      <c r="AD1017" s="175">
        <f t="shared" si="449"/>
        <v>1.0017330894859662</v>
      </c>
      <c r="AE1017" s="149">
        <f t="shared" si="450"/>
        <v>1.0061381405259477</v>
      </c>
      <c r="AF1017" s="149">
        <f t="shared" si="451"/>
        <v>1.0026802927957594</v>
      </c>
      <c r="AG1017" s="176">
        <f t="shared" si="452"/>
        <v>1.0017264106372035</v>
      </c>
      <c r="AH1017" s="149">
        <f t="shared" si="453"/>
        <v>0.99959982701475814</v>
      </c>
      <c r="AI1017" s="149">
        <f t="shared" si="454"/>
        <v>1.0026521635912804</v>
      </c>
      <c r="AJ1017" s="97"/>
      <c r="AK1017" s="171">
        <f t="shared" si="455"/>
        <v>1.7315894192994263E-3</v>
      </c>
      <c r="AL1017" s="149">
        <f t="shared" si="456"/>
        <v>6.1193788766731351E-3</v>
      </c>
      <c r="AM1017" s="149">
        <f t="shared" si="457"/>
        <v>2.6767072165297203E-3</v>
      </c>
      <c r="AN1017" s="149">
        <f t="shared" si="462"/>
        <v>5.5883105900192191</v>
      </c>
      <c r="AO1017" s="149">
        <f t="shared" si="462"/>
        <v>15.40028302138864</v>
      </c>
      <c r="AP1017" s="149">
        <f t="shared" si="462"/>
        <v>5.0062686365805007</v>
      </c>
      <c r="AQ1017" s="97"/>
      <c r="AR1017" s="171">
        <f t="shared" si="458"/>
        <v>1.7249221033269065E-3</v>
      </c>
      <c r="AS1017" s="149">
        <f t="shared" si="459"/>
        <v>-4.0025307581835929E-4</v>
      </c>
      <c r="AT1017" s="149">
        <f t="shared" si="460"/>
        <v>2.6486528114945001E-3</v>
      </c>
      <c r="AU1017" s="175">
        <f t="shared" si="463"/>
        <v>5.4736949198320133</v>
      </c>
      <c r="AV1017" s="149">
        <f t="shared" si="464"/>
        <v>13.250361802291097</v>
      </c>
      <c r="AW1017" s="149">
        <f t="shared" si="465"/>
        <v>4.9435681530098092</v>
      </c>
    </row>
    <row r="1018" spans="1:49" ht="15" x14ac:dyDescent="0.25">
      <c r="A1018" s="130">
        <v>1955.09</v>
      </c>
      <c r="B1018" s="138"/>
      <c r="C1018" s="166">
        <f>raw_Data!B1024</f>
        <v>44.34</v>
      </c>
      <c r="D1018" s="167">
        <f>raw_Data!J1024</f>
        <v>0.13500000000000001</v>
      </c>
      <c r="E1018" s="167">
        <f>raw_Data!L1024</f>
        <v>2.441934817957403E-3</v>
      </c>
      <c r="F1018" s="168">
        <f t="shared" si="440"/>
        <v>42.43</v>
      </c>
      <c r="G1018" s="167">
        <f>raw_Data!K1024</f>
        <v>3.1817110534998823E-3</v>
      </c>
      <c r="H1018" s="167">
        <f t="shared" si="441"/>
        <v>4.5015319349516858E-2</v>
      </c>
      <c r="I1018" s="165"/>
      <c r="J1018" s="167">
        <f t="shared" si="442"/>
        <v>1</v>
      </c>
      <c r="K1018" s="167">
        <f t="shared" si="461"/>
        <v>2.441934817957403E-3</v>
      </c>
      <c r="L1018" s="93"/>
      <c r="M1018" s="171">
        <f t="shared" si="437"/>
        <v>1.0024419348179574</v>
      </c>
      <c r="N1018" s="172">
        <f t="shared" si="443"/>
        <v>1.0481970304030168</v>
      </c>
      <c r="O1018" s="170">
        <f t="shared" si="438"/>
        <v>1017</v>
      </c>
      <c r="P1018" s="170">
        <f t="shared" si="439"/>
        <v>1019</v>
      </c>
      <c r="Q1018" s="169"/>
      <c r="R1018" s="149">
        <f t="shared" si="444"/>
        <v>0.13154744314488231</v>
      </c>
      <c r="S1018" s="173">
        <f t="shared" si="445"/>
        <v>0.94854454053873538</v>
      </c>
      <c r="T1018" s="149">
        <v>0</v>
      </c>
      <c r="U1018" s="97"/>
      <c r="V1018" s="149">
        <f>1/PI()*ATAN('Exhibit4_Impact-Test'!$Y$25*S_RDY_SP)+'Exhibit4_Impact-Test'!$Y$26</f>
        <v>0.58188992489979985</v>
      </c>
      <c r="W1018" s="172">
        <f t="shared" si="446"/>
        <v>0.5927074411014509</v>
      </c>
      <c r="X1018" s="149">
        <f>1/PI()*ATAN('Exhibit4_Impact-Test'!$Y$25*S_RS_SP)+'Exhibit4_Impact-Test'!$Y$26</f>
        <v>0.84558465190114895</v>
      </c>
      <c r="Y1018" s="172">
        <f t="shared" si="447"/>
        <v>0.85132292661925979</v>
      </c>
      <c r="Z1018" s="149">
        <f>1/PI()*ATAN('Exhibit4_Impact-Test'!$Y$25*S_5050_SP)+'Exhibit4_Impact-Test'!$Y$26</f>
        <v>0.5</v>
      </c>
      <c r="AA1018" s="149">
        <f t="shared" si="448"/>
        <v>0.5111563020992651</v>
      </c>
      <c r="AB1018" s="195">
        <f>VLOOKUP(_xlfn.NUMBERVALUE(LEFT(A1018,4)),Transactioncosts!$C:$G,5,FALSE)</f>
        <v>100</v>
      </c>
      <c r="AC1018" s="174"/>
      <c r="AD1018" s="175">
        <f t="shared" si="449"/>
        <v>1.0290663639517308</v>
      </c>
      <c r="AE1018" s="149">
        <f t="shared" si="450"/>
        <v>1.0411317413909538</v>
      </c>
      <c r="AF1018" s="149">
        <f t="shared" si="451"/>
        <v>1.0253194826104872</v>
      </c>
      <c r="AG1018" s="176">
        <f t="shared" si="452"/>
        <v>1.0288400125161816</v>
      </c>
      <c r="AH1018" s="149">
        <f t="shared" si="453"/>
        <v>1.0341555670515943</v>
      </c>
      <c r="AI1018" s="149">
        <f t="shared" si="454"/>
        <v>1.0252079195894945</v>
      </c>
      <c r="AJ1018" s="97"/>
      <c r="AK1018" s="171">
        <f t="shared" si="455"/>
        <v>2.8651948408566115E-2</v>
      </c>
      <c r="AL1018" s="149">
        <f t="shared" si="456"/>
        <v>4.0308334354772976E-2</v>
      </c>
      <c r="AM1018" s="149">
        <f t="shared" si="457"/>
        <v>2.5004254376719985E-2</v>
      </c>
      <c r="AN1018" s="149">
        <f t="shared" si="462"/>
        <v>5.616962538427785</v>
      </c>
      <c r="AO1018" s="149">
        <f t="shared" si="462"/>
        <v>15.440591355743413</v>
      </c>
      <c r="AP1018" s="149">
        <f t="shared" si="462"/>
        <v>5.0312728909572204</v>
      </c>
      <c r="AQ1018" s="97"/>
      <c r="AR1018" s="171">
        <f t="shared" si="458"/>
        <v>2.8431966159567532E-2</v>
      </c>
      <c r="AS1018" s="149">
        <f t="shared" si="459"/>
        <v>3.3585216463514679E-2</v>
      </c>
      <c r="AT1018" s="149">
        <f t="shared" si="460"/>
        <v>2.4895440399415342E-2</v>
      </c>
      <c r="AU1018" s="175">
        <f t="shared" si="463"/>
        <v>5.5021268859915811</v>
      </c>
      <c r="AV1018" s="149">
        <f t="shared" si="464"/>
        <v>13.283947018754612</v>
      </c>
      <c r="AW1018" s="149">
        <f t="shared" si="465"/>
        <v>4.9684635934092247</v>
      </c>
    </row>
    <row r="1019" spans="1:49" ht="15" x14ac:dyDescent="0.25">
      <c r="A1019" s="130">
        <v>1955.1</v>
      </c>
      <c r="B1019" s="138"/>
      <c r="C1019" s="166">
        <f>raw_Data!B1025</f>
        <v>42.11</v>
      </c>
      <c r="D1019" s="167">
        <f>raw_Data!J1025</f>
        <v>0.13555583333333335</v>
      </c>
      <c r="E1019" s="167">
        <f>raw_Data!L1025</f>
        <v>2.3688909406458514E-3</v>
      </c>
      <c r="F1019" s="168">
        <f t="shared" si="440"/>
        <v>44.34</v>
      </c>
      <c r="G1019" s="167">
        <f>raw_Data!K1025</f>
        <v>3.0571906480228537E-3</v>
      </c>
      <c r="H1019" s="167">
        <f t="shared" si="441"/>
        <v>-5.0293188994136262E-2</v>
      </c>
      <c r="I1019" s="165"/>
      <c r="J1019" s="167">
        <f t="shared" si="442"/>
        <v>0.99246470328348768</v>
      </c>
      <c r="K1019" s="167">
        <f t="shared" si="461"/>
        <v>-5.1664057758664672E-3</v>
      </c>
      <c r="L1019" s="93"/>
      <c r="M1019" s="171">
        <f t="shared" si="437"/>
        <v>0.99483359422413353</v>
      </c>
      <c r="N1019" s="172">
        <f t="shared" si="443"/>
        <v>0.95276400165388653</v>
      </c>
      <c r="O1019" s="170">
        <f t="shared" si="438"/>
        <v>1018</v>
      </c>
      <c r="P1019" s="170">
        <f t="shared" si="439"/>
        <v>1020</v>
      </c>
      <c r="Q1019" s="169"/>
      <c r="R1019" s="149">
        <f t="shared" si="444"/>
        <v>0.11188248638291019</v>
      </c>
      <c r="S1019" s="173">
        <f t="shared" si="445"/>
        <v>-0.95369433801542725</v>
      </c>
      <c r="T1019" s="149">
        <v>0</v>
      </c>
      <c r="U1019" s="97"/>
      <c r="V1019" s="149">
        <f>1/PI()*ATAN('Exhibit4_Impact-Test'!$Y$25*S_RDY_SP)+'Exhibit4_Impact-Test'!$Y$26</f>
        <v>0.57007229754653432</v>
      </c>
      <c r="W1019" s="172">
        <f t="shared" si="446"/>
        <v>0.55945189098858783</v>
      </c>
      <c r="X1019" s="149">
        <f>1/PI()*ATAN('Exhibit4_Impact-Test'!$Y$25*S_RS_SP)+'Exhibit4_Impact-Test'!$Y$26</f>
        <v>0.15370549268330047</v>
      </c>
      <c r="Y1019" s="172">
        <f t="shared" si="447"/>
        <v>0.14816866685957711</v>
      </c>
      <c r="Z1019" s="149">
        <f>1/PI()*ATAN('Exhibit4_Impact-Test'!$Y$25*S_5050_SP)+'Exhibit4_Impact-Test'!$Y$26</f>
        <v>0.5</v>
      </c>
      <c r="AA1019" s="149">
        <f t="shared" si="448"/>
        <v>0.48919961888962976</v>
      </c>
      <c r="AB1019" s="195">
        <f>VLOOKUP(_xlfn.NUMBERVALUE(LEFT(A1019,4)),Transactioncosts!$C:$G,5,FALSE)</f>
        <v>100</v>
      </c>
      <c r="AC1019" s="174"/>
      <c r="AD1019" s="175">
        <f t="shared" si="449"/>
        <v>0.97085088493076621</v>
      </c>
      <c r="AE1019" s="149">
        <f t="shared" si="450"/>
        <v>0.98836726677113795</v>
      </c>
      <c r="AF1019" s="149">
        <f t="shared" si="451"/>
        <v>0.97379879793901003</v>
      </c>
      <c r="AG1019" s="176">
        <f t="shared" si="452"/>
        <v>0.97049352807164335</v>
      </c>
      <c r="AH1019" s="149">
        <f t="shared" si="453"/>
        <v>0.98136919684670809</v>
      </c>
      <c r="AI1019" s="149">
        <f t="shared" si="454"/>
        <v>0.97369079412790638</v>
      </c>
      <c r="AJ1019" s="97"/>
      <c r="AK1019" s="171">
        <f t="shared" si="455"/>
        <v>-2.9582391041068749E-2</v>
      </c>
      <c r="AL1019" s="149">
        <f t="shared" si="456"/>
        <v>-1.1700922806667857E-2</v>
      </c>
      <c r="AM1019" s="149">
        <f t="shared" si="457"/>
        <v>-2.655056963662944E-2</v>
      </c>
      <c r="AN1019" s="149">
        <f t="shared" si="462"/>
        <v>5.5873801473867166</v>
      </c>
      <c r="AO1019" s="149">
        <f t="shared" si="462"/>
        <v>15.428890432936745</v>
      </c>
      <c r="AP1019" s="149">
        <f t="shared" si="462"/>
        <v>5.0047223213205907</v>
      </c>
      <c r="AQ1019" s="97"/>
      <c r="AR1019" s="171">
        <f t="shared" si="458"/>
        <v>-2.9950545048946672E-2</v>
      </c>
      <c r="AS1019" s="149">
        <f t="shared" si="459"/>
        <v>-1.880654276948723E-2</v>
      </c>
      <c r="AT1019" s="149">
        <f t="shared" si="460"/>
        <v>-2.6661485568251698E-2</v>
      </c>
      <c r="AU1019" s="175">
        <f t="shared" si="463"/>
        <v>5.4721763409426343</v>
      </c>
      <c r="AV1019" s="149">
        <f t="shared" si="464"/>
        <v>13.265140475985124</v>
      </c>
      <c r="AW1019" s="149">
        <f t="shared" si="465"/>
        <v>4.9418021078409726</v>
      </c>
    </row>
    <row r="1020" spans="1:49" ht="15" x14ac:dyDescent="0.25">
      <c r="A1020" s="130">
        <v>1955.11</v>
      </c>
      <c r="B1020" s="138"/>
      <c r="C1020" s="166">
        <f>raw_Data!B1026</f>
        <v>44.95</v>
      </c>
      <c r="D1020" s="167">
        <f>raw_Data!J1026</f>
        <v>0.13611083333333332</v>
      </c>
      <c r="E1020" s="167">
        <f>raw_Data!L1026</f>
        <v>2.3770098189335176E-3</v>
      </c>
      <c r="F1020" s="168">
        <f t="shared" si="440"/>
        <v>42.11</v>
      </c>
      <c r="G1020" s="167">
        <f>raw_Data!K1026</f>
        <v>3.2322686614422542E-3</v>
      </c>
      <c r="H1020" s="167">
        <f t="shared" si="441"/>
        <v>6.7442412728568213E-2</v>
      </c>
      <c r="I1020" s="165"/>
      <c r="J1020" s="167">
        <f t="shared" si="442"/>
        <v>1.0008410498961591</v>
      </c>
      <c r="K1020" s="167">
        <f t="shared" si="461"/>
        <v>3.2180597150925916E-3</v>
      </c>
      <c r="L1020" s="93"/>
      <c r="M1020" s="171">
        <f t="shared" si="437"/>
        <v>1.0032180597150926</v>
      </c>
      <c r="N1020" s="172">
        <f t="shared" si="443"/>
        <v>1.0706746813900103</v>
      </c>
      <c r="O1020" s="170">
        <f t="shared" si="438"/>
        <v>1019</v>
      </c>
      <c r="P1020" s="170">
        <f t="shared" si="439"/>
        <v>1021</v>
      </c>
      <c r="Q1020" s="169"/>
      <c r="R1020" s="149">
        <f t="shared" si="444"/>
        <v>0.15414267439809012</v>
      </c>
      <c r="S1020" s="173">
        <f t="shared" si="445"/>
        <v>0.96606722957258706</v>
      </c>
      <c r="T1020" s="149">
        <v>0</v>
      </c>
      <c r="U1020" s="97"/>
      <c r="V1020" s="149">
        <f>1/PI()*ATAN('Exhibit4_Impact-Test'!$Y$25*S_RDY_SP)+'Exhibit4_Impact-Test'!$Y$26</f>
        <v>0.59518757690087454</v>
      </c>
      <c r="W1020" s="172">
        <f t="shared" si="446"/>
        <v>0.61076497836220012</v>
      </c>
      <c r="X1020" s="149">
        <f>1/PI()*ATAN('Exhibit4_Impact-Test'!$Y$25*S_RS_SP)+'Exhibit4_Impact-Test'!$Y$26</f>
        <v>0.84797565930256569</v>
      </c>
      <c r="Y1020" s="172">
        <f t="shared" si="447"/>
        <v>0.85617621612770289</v>
      </c>
      <c r="Z1020" s="149">
        <f>1/PI()*ATAN('Exhibit4_Impact-Test'!$Y$25*S_5050_SP)+'Exhibit4_Impact-Test'!$Y$26</f>
        <v>0.5</v>
      </c>
      <c r="AA1020" s="149">
        <f t="shared" si="448"/>
        <v>0.51626328602678184</v>
      </c>
      <c r="AB1020" s="195">
        <f>VLOOKUP(_xlfn.NUMBERVALUE(LEFT(A1020,4)),Transactioncosts!$C:$G,5,FALSE)</f>
        <v>100</v>
      </c>
      <c r="AC1020" s="174"/>
      <c r="AD1020" s="175">
        <f t="shared" si="449"/>
        <v>1.0433674029157061</v>
      </c>
      <c r="AE1020" s="149">
        <f t="shared" si="450"/>
        <v>1.0604196329542046</v>
      </c>
      <c r="AF1020" s="149">
        <f t="shared" si="451"/>
        <v>1.0369463705525515</v>
      </c>
      <c r="AG1020" s="176">
        <f t="shared" si="452"/>
        <v>1.0430242936129028</v>
      </c>
      <c r="AH1020" s="149">
        <f t="shared" si="453"/>
        <v>1.0600747670234318</v>
      </c>
      <c r="AI1020" s="149">
        <f t="shared" si="454"/>
        <v>1.0367837376922837</v>
      </c>
      <c r="AJ1020" s="97"/>
      <c r="AK1020" s="171">
        <f t="shared" si="455"/>
        <v>4.2453369902598841E-2</v>
      </c>
      <c r="AL1020" s="149">
        <f t="shared" si="456"/>
        <v>5.866470992958181E-2</v>
      </c>
      <c r="AM1020" s="149">
        <f t="shared" si="457"/>
        <v>3.6280211953035928E-2</v>
      </c>
      <c r="AN1020" s="149">
        <f t="shared" si="462"/>
        <v>5.629833517289315</v>
      </c>
      <c r="AO1020" s="149">
        <f t="shared" si="462"/>
        <v>15.487555142866327</v>
      </c>
      <c r="AP1020" s="149">
        <f t="shared" si="462"/>
        <v>5.0410025332736268</v>
      </c>
      <c r="AQ1020" s="97"/>
      <c r="AR1020" s="171">
        <f t="shared" si="458"/>
        <v>4.2124467801936585E-2</v>
      </c>
      <c r="AS1020" s="149">
        <f t="shared" si="459"/>
        <v>5.8339440564270616E-2</v>
      </c>
      <c r="AT1020" s="149">
        <f t="shared" si="460"/>
        <v>3.6123361396683817E-2</v>
      </c>
      <c r="AU1020" s="175">
        <f t="shared" si="463"/>
        <v>5.5143008087445713</v>
      </c>
      <c r="AV1020" s="149">
        <f t="shared" si="464"/>
        <v>13.323479916549395</v>
      </c>
      <c r="AW1020" s="149">
        <f t="shared" si="465"/>
        <v>4.9779254692376567</v>
      </c>
    </row>
    <row r="1021" spans="1:49" ht="15" x14ac:dyDescent="0.25">
      <c r="A1021" s="130">
        <v>1955.12</v>
      </c>
      <c r="B1021" s="138"/>
      <c r="C1021" s="166">
        <f>raw_Data!B1027</f>
        <v>45.37</v>
      </c>
      <c r="D1021" s="167">
        <f>raw_Data!J1027</f>
        <v>0.13666666666666666</v>
      </c>
      <c r="E1021" s="167">
        <f>raw_Data!L1027</f>
        <v>2.4338217222530378E-3</v>
      </c>
      <c r="F1021" s="168">
        <f t="shared" si="440"/>
        <v>44.95</v>
      </c>
      <c r="G1021" s="167">
        <f>raw_Data!K1027</f>
        <v>3.0404152762328511E-3</v>
      </c>
      <c r="H1021" s="167">
        <f t="shared" si="441"/>
        <v>9.3437152391544487E-3</v>
      </c>
      <c r="I1021" s="165"/>
      <c r="J1021" s="167">
        <f t="shared" si="442"/>
        <v>1.0058825257481885</v>
      </c>
      <c r="K1021" s="167">
        <f t="shared" si="461"/>
        <v>8.3163474704415208E-3</v>
      </c>
      <c r="L1021" s="93"/>
      <c r="M1021" s="171">
        <f t="shared" si="437"/>
        <v>1.0083163474704415</v>
      </c>
      <c r="N1021" s="172">
        <f t="shared" si="443"/>
        <v>1.0123841305153873</v>
      </c>
      <c r="O1021" s="170">
        <f t="shared" si="438"/>
        <v>1020</v>
      </c>
      <c r="P1021" s="170">
        <f t="shared" si="439"/>
        <v>1022</v>
      </c>
      <c r="Q1021" s="169"/>
      <c r="R1021" s="149">
        <f t="shared" si="444"/>
        <v>0.12245770742474113</v>
      </c>
      <c r="S1021" s="173">
        <f t="shared" si="445"/>
        <v>0.79719600902221954</v>
      </c>
      <c r="T1021" s="149">
        <v>0</v>
      </c>
      <c r="U1021" s="97"/>
      <c r="V1021" s="149">
        <f>1/PI()*ATAN('Exhibit4_Impact-Test'!$Y$25*S_RDY_SP)+'Exhibit4_Impact-Test'!$Y$26</f>
        <v>0.57645404808188316</v>
      </c>
      <c r="W1021" s="172">
        <f t="shared" si="446"/>
        <v>0.57743674003803003</v>
      </c>
      <c r="X1021" s="149">
        <f>1/PI()*ATAN('Exhibit4_Impact-Test'!$Y$25*S_RS_SP)+'Exhibit4_Impact-Test'!$Y$26</f>
        <v>0.82168962305043158</v>
      </c>
      <c r="Y1021" s="172">
        <f t="shared" si="447"/>
        <v>0.82227874897935027</v>
      </c>
      <c r="Z1021" s="149">
        <f>1/PI()*ATAN('Exhibit4_Impact-Test'!$Y$25*S_5050_SP)+'Exhibit4_Impact-Test'!$Y$26</f>
        <v>0.5</v>
      </c>
      <c r="AA1021" s="149">
        <f t="shared" si="448"/>
        <v>0.50100652795633538</v>
      </c>
      <c r="AB1021" s="195">
        <f>VLOOKUP(_xlfn.NUMBERVALUE(LEFT(A1021,4)),Transactioncosts!$C:$G,5,FALSE)</f>
        <v>100</v>
      </c>
      <c r="AC1021" s="174"/>
      <c r="AD1021" s="175">
        <f t="shared" si="449"/>
        <v>1.0106612374734194</v>
      </c>
      <c r="AE1021" s="149">
        <f t="shared" si="450"/>
        <v>1.0116588025872939</v>
      </c>
      <c r="AF1021" s="149">
        <f t="shared" si="451"/>
        <v>1.0103502389929144</v>
      </c>
      <c r="AG1021" s="176">
        <f t="shared" si="452"/>
        <v>1.0106074714832129</v>
      </c>
      <c r="AH1021" s="149">
        <f t="shared" si="453"/>
        <v>1.0050249958028803</v>
      </c>
      <c r="AI1021" s="149">
        <f t="shared" si="454"/>
        <v>1.0103401737133511</v>
      </c>
      <c r="AJ1021" s="97"/>
      <c r="AK1021" s="171">
        <f t="shared" si="455"/>
        <v>1.0604807204532185E-2</v>
      </c>
      <c r="AL1021" s="149">
        <f t="shared" si="456"/>
        <v>1.1591362423314135E-2</v>
      </c>
      <c r="AM1021" s="149">
        <f t="shared" si="457"/>
        <v>1.0297042022017195E-2</v>
      </c>
      <c r="AN1021" s="149">
        <f t="shared" si="462"/>
        <v>5.6404383244938474</v>
      </c>
      <c r="AO1021" s="149">
        <f t="shared" si="462"/>
        <v>15.499146505289641</v>
      </c>
      <c r="AP1021" s="149">
        <f t="shared" si="462"/>
        <v>5.0512995752956442</v>
      </c>
      <c r="AQ1021" s="97"/>
      <c r="AR1021" s="171">
        <f t="shared" si="458"/>
        <v>1.0551606964523631E-2</v>
      </c>
      <c r="AS1021" s="149">
        <f t="shared" si="459"/>
        <v>5.0124126474018317E-3</v>
      </c>
      <c r="AT1021" s="149">
        <f t="shared" si="460"/>
        <v>1.0287079803658393E-2</v>
      </c>
      <c r="AU1021" s="175">
        <f t="shared" si="463"/>
        <v>5.5248524157090948</v>
      </c>
      <c r="AV1021" s="149">
        <f t="shared" si="464"/>
        <v>13.328492329196797</v>
      </c>
      <c r="AW1021" s="149">
        <f t="shared" si="465"/>
        <v>4.9882125490413154</v>
      </c>
    </row>
    <row r="1022" spans="1:49" ht="15" x14ac:dyDescent="0.25">
      <c r="A1022" s="130">
        <v>1956.01</v>
      </c>
      <c r="B1022" s="138"/>
      <c r="C1022" s="166">
        <f>raw_Data!B1028</f>
        <v>44.15</v>
      </c>
      <c r="D1022" s="167">
        <f>raw_Data!J1028</f>
        <v>0.13916666666666666</v>
      </c>
      <c r="E1022" s="167">
        <f>raw_Data!L1028</f>
        <v>2.3851279739270925E-3</v>
      </c>
      <c r="F1022" s="168">
        <f t="shared" si="440"/>
        <v>45.37</v>
      </c>
      <c r="G1022" s="167">
        <f>raw_Data!K1028</f>
        <v>3.0673719785467637E-3</v>
      </c>
      <c r="H1022" s="167">
        <f t="shared" si="441"/>
        <v>-2.68900154286974E-2</v>
      </c>
      <c r="I1022" s="165"/>
      <c r="J1022" s="167">
        <f t="shared" si="442"/>
        <v>0.99497436948663887</v>
      </c>
      <c r="K1022" s="167">
        <f t="shared" si="461"/>
        <v>-2.640502539434042E-3</v>
      </c>
      <c r="L1022" s="93"/>
      <c r="M1022" s="171">
        <f t="shared" si="437"/>
        <v>0.99735949746056596</v>
      </c>
      <c r="N1022" s="172">
        <f t="shared" si="443"/>
        <v>0.97617735654984938</v>
      </c>
      <c r="O1022" s="170">
        <f t="shared" si="438"/>
        <v>1021</v>
      </c>
      <c r="P1022" s="170">
        <f t="shared" si="439"/>
        <v>1023</v>
      </c>
      <c r="Q1022" s="169"/>
      <c r="R1022" s="149">
        <f t="shared" si="444"/>
        <v>0.11516596047174561</v>
      </c>
      <c r="S1022" s="173">
        <f t="shared" si="445"/>
        <v>-0.9170019356701361</v>
      </c>
      <c r="T1022" s="149">
        <v>0</v>
      </c>
      <c r="U1022" s="97"/>
      <c r="V1022" s="149">
        <f>1/PI()*ATAN('Exhibit4_Impact-Test'!$Y$25*S_RDY_SP)+'Exhibit4_Impact-Test'!$Y$26</f>
        <v>0.57206014101738911</v>
      </c>
      <c r="W1022" s="172">
        <f t="shared" si="446"/>
        <v>0.56679692316453745</v>
      </c>
      <c r="X1022" s="149">
        <f>1/PI()*ATAN('Exhibit4_Impact-Test'!$Y$25*S_RS_SP)+'Exhibit4_Impact-Test'!$Y$26</f>
        <v>0.1588980705379866</v>
      </c>
      <c r="Y1022" s="172">
        <f t="shared" si="447"/>
        <v>0.15604998206829462</v>
      </c>
      <c r="Z1022" s="149">
        <f>1/PI()*ATAN('Exhibit4_Impact-Test'!$Y$25*S_5050_SP)+'Exhibit4_Impact-Test'!$Y$26</f>
        <v>0.5</v>
      </c>
      <c r="AA1022" s="149">
        <f t="shared" si="448"/>
        <v>0.49463345696644262</v>
      </c>
      <c r="AB1022" s="195">
        <f>VLOOKUP(_xlfn.NUMBERVALUE(LEFT(A1022,4)),Transactioncosts!$C:$G,5,FALSE)</f>
        <v>101.4</v>
      </c>
      <c r="AC1022" s="174"/>
      <c r="AD1022" s="175">
        <f t="shared" si="449"/>
        <v>0.9852420389441312</v>
      </c>
      <c r="AE1022" s="149">
        <f t="shared" si="450"/>
        <v>0.99399369613998945</v>
      </c>
      <c r="AF1022" s="149">
        <f t="shared" si="451"/>
        <v>0.98676842700520773</v>
      </c>
      <c r="AG1022" s="176">
        <f t="shared" si="452"/>
        <v>0.98499502055202703</v>
      </c>
      <c r="AH1022" s="149">
        <f t="shared" si="453"/>
        <v>0.98738121023337444</v>
      </c>
      <c r="AI1022" s="149">
        <f t="shared" si="454"/>
        <v>0.98671401025884742</v>
      </c>
      <c r="AJ1022" s="97"/>
      <c r="AK1022" s="171">
        <f t="shared" si="455"/>
        <v>-1.4867943179069238E-2</v>
      </c>
      <c r="AL1022" s="149">
        <f t="shared" si="456"/>
        <v>-6.0244142571524517E-3</v>
      </c>
      <c r="AM1022" s="149">
        <f t="shared" si="457"/>
        <v>-1.3319890171987396E-2</v>
      </c>
      <c r="AN1022" s="149">
        <f t="shared" si="462"/>
        <v>5.6255703813147786</v>
      </c>
      <c r="AO1022" s="149">
        <f t="shared" si="462"/>
        <v>15.493122091032488</v>
      </c>
      <c r="AP1022" s="149">
        <f t="shared" si="462"/>
        <v>5.0379796851236565</v>
      </c>
      <c r="AQ1022" s="97"/>
      <c r="AR1022" s="171">
        <f t="shared" si="458"/>
        <v>-1.5118693099956042E-2</v>
      </c>
      <c r="AS1022" s="149">
        <f t="shared" si="459"/>
        <v>-1.2699082877253133E-2</v>
      </c>
      <c r="AT1022" s="149">
        <f t="shared" si="460"/>
        <v>-1.3375038112852318E-2</v>
      </c>
      <c r="AU1022" s="175">
        <f t="shared" si="463"/>
        <v>5.5097337226091385</v>
      </c>
      <c r="AV1022" s="149">
        <f t="shared" si="464"/>
        <v>13.315793246319544</v>
      </c>
      <c r="AW1022" s="149">
        <f t="shared" si="465"/>
        <v>4.974837510928463</v>
      </c>
    </row>
    <row r="1023" spans="1:49" ht="15" x14ac:dyDescent="0.25">
      <c r="A1023" s="130">
        <v>1956.02</v>
      </c>
      <c r="B1023" s="138"/>
      <c r="C1023" s="166">
        <f>raw_Data!B1029</f>
        <v>44.43</v>
      </c>
      <c r="D1023" s="167">
        <f>raw_Data!J1029</f>
        <v>0.14166666666666666</v>
      </c>
      <c r="E1023" s="167">
        <f>raw_Data!L1029</f>
        <v>2.3364081918575419E-3</v>
      </c>
      <c r="F1023" s="168">
        <f t="shared" si="440"/>
        <v>44.15</v>
      </c>
      <c r="G1023" s="167">
        <f>raw_Data!K1029</f>
        <v>3.2087580218950547E-3</v>
      </c>
      <c r="H1023" s="167">
        <f t="shared" si="441"/>
        <v>6.3420158550395733E-3</v>
      </c>
      <c r="I1023" s="165"/>
      <c r="J1023" s="167">
        <f t="shared" si="442"/>
        <v>0.99495770031260211</v>
      </c>
      <c r="K1023" s="167">
        <f t="shared" si="461"/>
        <v>-2.7058914955403468E-3</v>
      </c>
      <c r="L1023" s="93"/>
      <c r="M1023" s="171">
        <f t="shared" si="437"/>
        <v>0.99729410850445965</v>
      </c>
      <c r="N1023" s="172">
        <f t="shared" si="443"/>
        <v>1.0095507738769347</v>
      </c>
      <c r="O1023" s="170">
        <f t="shared" si="438"/>
        <v>1022</v>
      </c>
      <c r="P1023" s="170">
        <f t="shared" si="439"/>
        <v>1024</v>
      </c>
      <c r="Q1023" s="169"/>
      <c r="R1023" s="149">
        <f t="shared" si="444"/>
        <v>0.14723754623942981</v>
      </c>
      <c r="S1023" s="173">
        <f t="shared" si="445"/>
        <v>0.72670004979057357</v>
      </c>
      <c r="T1023" s="149">
        <v>0</v>
      </c>
      <c r="U1023" s="97"/>
      <c r="V1023" s="149">
        <f>1/PI()*ATAN('Exhibit4_Impact-Test'!$Y$25*S_RDY_SP)+'Exhibit4_Impact-Test'!$Y$26</f>
        <v>0.59115771134049455</v>
      </c>
      <c r="W1023" s="172">
        <f t="shared" si="446"/>
        <v>0.59410664077838982</v>
      </c>
      <c r="X1023" s="149">
        <f>1/PI()*ATAN('Exhibit4_Impact-Test'!$Y$25*S_RS_SP)+'Exhibit4_Impact-Test'!$Y$26</f>
        <v>0.80816890776997474</v>
      </c>
      <c r="Y1023" s="172">
        <f t="shared" si="447"/>
        <v>0.81005549954901712</v>
      </c>
      <c r="Z1023" s="149">
        <f>1/PI()*ATAN('Exhibit4_Impact-Test'!$Y$25*S_5050_SP)+'Exhibit4_Impact-Test'!$Y$26</f>
        <v>0.5</v>
      </c>
      <c r="AA1023" s="149">
        <f t="shared" si="448"/>
        <v>0.50305371518249353</v>
      </c>
      <c r="AB1023" s="195">
        <f>VLOOKUP(_xlfn.NUMBERVALUE(LEFT(A1023,4)),Transactioncosts!$C:$G,5,FALSE)</f>
        <v>101.4</v>
      </c>
      <c r="AC1023" s="174"/>
      <c r="AD1023" s="175">
        <f t="shared" si="449"/>
        <v>1.0045397307547184</v>
      </c>
      <c r="AE1023" s="149">
        <f t="shared" si="450"/>
        <v>1.0071995643714349</v>
      </c>
      <c r="AF1023" s="149">
        <f t="shared" si="451"/>
        <v>1.0034224411906971</v>
      </c>
      <c r="AG1023" s="176">
        <f t="shared" si="452"/>
        <v>1.0044782217473136</v>
      </c>
      <c r="AH1023" s="149">
        <f t="shared" si="453"/>
        <v>1.0068135249698795</v>
      </c>
      <c r="AI1023" s="149">
        <f t="shared" si="454"/>
        <v>1.0033914765187466</v>
      </c>
      <c r="AJ1023" s="97"/>
      <c r="AK1023" s="171">
        <f t="shared" si="455"/>
        <v>4.529457257927646E-3</v>
      </c>
      <c r="AL1023" s="149">
        <f t="shared" si="456"/>
        <v>7.173771233445818E-3</v>
      </c>
      <c r="AM1023" s="149">
        <f t="shared" si="457"/>
        <v>3.4165979671092047E-3</v>
      </c>
      <c r="AN1023" s="149">
        <f t="shared" si="462"/>
        <v>5.6300998385727059</v>
      </c>
      <c r="AO1023" s="149">
        <f t="shared" si="462"/>
        <v>15.500295862265933</v>
      </c>
      <c r="AP1023" s="149">
        <f t="shared" si="462"/>
        <v>5.0413962830907657</v>
      </c>
      <c r="AQ1023" s="97"/>
      <c r="AR1023" s="171">
        <f t="shared" si="458"/>
        <v>4.4682243482392341E-3</v>
      </c>
      <c r="AS1023" s="149">
        <f t="shared" si="459"/>
        <v>6.7904178100484606E-3</v>
      </c>
      <c r="AT1023" s="149">
        <f t="shared" si="460"/>
        <v>3.3857384323215277E-3</v>
      </c>
      <c r="AU1023" s="175">
        <f t="shared" si="463"/>
        <v>5.5142019469573773</v>
      </c>
      <c r="AV1023" s="149">
        <f t="shared" si="464"/>
        <v>13.322583664129592</v>
      </c>
      <c r="AW1023" s="149">
        <f t="shared" si="465"/>
        <v>4.9782232493607843</v>
      </c>
    </row>
    <row r="1024" spans="1:49" ht="15" x14ac:dyDescent="0.25">
      <c r="A1024" s="130">
        <v>1956.03</v>
      </c>
      <c r="B1024" s="138"/>
      <c r="C1024" s="166">
        <f>raw_Data!B1030</f>
        <v>47.49</v>
      </c>
      <c r="D1024" s="167">
        <f>raw_Data!J1030</f>
        <v>0.14416666666666667</v>
      </c>
      <c r="E1024" s="167">
        <f>raw_Data!L1030</f>
        <v>2.4338217222530378E-3</v>
      </c>
      <c r="F1024" s="168">
        <f t="shared" si="440"/>
        <v>44.43</v>
      </c>
      <c r="G1024" s="167">
        <f>raw_Data!K1030</f>
        <v>3.2448045614824816E-3</v>
      </c>
      <c r="H1024" s="167">
        <f t="shared" si="441"/>
        <v>6.8872383524645642E-2</v>
      </c>
      <c r="I1024" s="165"/>
      <c r="J1024" s="167">
        <f t="shared" si="442"/>
        <v>1.0101099842109502</v>
      </c>
      <c r="K1024" s="167">
        <f t="shared" si="461"/>
        <v>1.2543805933203256E-2</v>
      </c>
      <c r="L1024" s="93"/>
      <c r="M1024" s="171">
        <f t="shared" si="437"/>
        <v>1.0125438059332033</v>
      </c>
      <c r="N1024" s="172">
        <f t="shared" si="443"/>
        <v>1.072117188086128</v>
      </c>
      <c r="O1024" s="170">
        <f t="shared" si="438"/>
        <v>1023</v>
      </c>
      <c r="P1024" s="170">
        <f t="shared" si="439"/>
        <v>1025</v>
      </c>
      <c r="Q1024" s="169"/>
      <c r="R1024" s="149">
        <f t="shared" si="444"/>
        <v>0.16275967424487062</v>
      </c>
      <c r="S1024" s="173">
        <f t="shared" si="445"/>
        <v>0.96718932963840665</v>
      </c>
      <c r="T1024" s="149">
        <v>0</v>
      </c>
      <c r="U1024" s="97"/>
      <c r="V1024" s="149">
        <f>1/PI()*ATAN('Exhibit4_Impact-Test'!$Y$25*S_RDY_SP)+'Exhibit4_Impact-Test'!$Y$26</f>
        <v>0.60017261784000153</v>
      </c>
      <c r="W1024" s="172">
        <f t="shared" si="446"/>
        <v>0.61380953371489688</v>
      </c>
      <c r="X1024" s="149">
        <f>1/PI()*ATAN('Exhibit4_Impact-Test'!$Y$25*S_RS_SP)+'Exhibit4_Impact-Test'!$Y$26</f>
        <v>0.84812644644797031</v>
      </c>
      <c r="Y1024" s="172">
        <f t="shared" si="447"/>
        <v>0.85534471992169503</v>
      </c>
      <c r="Z1024" s="149">
        <f>1/PI()*ATAN('Exhibit4_Impact-Test'!$Y$25*S_5050_SP)+'Exhibit4_Impact-Test'!$Y$26</f>
        <v>0.5</v>
      </c>
      <c r="AA1024" s="149">
        <f t="shared" si="448"/>
        <v>0.51428850597863018</v>
      </c>
      <c r="AB1024" s="195">
        <f>VLOOKUP(_xlfn.NUMBERVALUE(LEFT(A1024,4)),Transactioncosts!$C:$G,5,FALSE)</f>
        <v>101.4</v>
      </c>
      <c r="AC1024" s="174"/>
      <c r="AD1024" s="175">
        <f t="shared" si="449"/>
        <v>1.048298118653507</v>
      </c>
      <c r="AE1024" s="149">
        <f t="shared" si="450"/>
        <v>1.0630695668414503</v>
      </c>
      <c r="AF1024" s="149">
        <f t="shared" si="451"/>
        <v>1.0423304970096656</v>
      </c>
      <c r="AG1024" s="176">
        <f t="shared" si="452"/>
        <v>1.0478839214580864</v>
      </c>
      <c r="AH1024" s="149">
        <f t="shared" si="453"/>
        <v>1.0627844998015374</v>
      </c>
      <c r="AI1024" s="149">
        <f t="shared" si="454"/>
        <v>1.0421856115590422</v>
      </c>
      <c r="AJ1024" s="97"/>
      <c r="AK1024" s="171">
        <f t="shared" si="455"/>
        <v>4.7168009810567901E-2</v>
      </c>
      <c r="AL1024" s="149">
        <f t="shared" si="456"/>
        <v>6.1160541095641223E-2</v>
      </c>
      <c r="AM1024" s="149">
        <f t="shared" si="457"/>
        <v>4.1459068674693948E-2</v>
      </c>
      <c r="AN1024" s="149">
        <f t="shared" si="462"/>
        <v>5.6772678483832735</v>
      </c>
      <c r="AO1024" s="149">
        <f t="shared" si="462"/>
        <v>15.561456403361573</v>
      </c>
      <c r="AP1024" s="149">
        <f t="shared" si="462"/>
        <v>5.0828553517654598</v>
      </c>
      <c r="AQ1024" s="97"/>
      <c r="AR1024" s="171">
        <f t="shared" si="458"/>
        <v>4.6772817796815899E-2</v>
      </c>
      <c r="AS1024" s="149">
        <f t="shared" si="459"/>
        <v>6.0892350493008153E-2</v>
      </c>
      <c r="AT1024" s="149">
        <f t="shared" si="460"/>
        <v>4.1320057562943692E-2</v>
      </c>
      <c r="AU1024" s="175">
        <f t="shared" si="463"/>
        <v>5.5609747647541932</v>
      </c>
      <c r="AV1024" s="149">
        <f t="shared" si="464"/>
        <v>13.3834760146226</v>
      </c>
      <c r="AW1024" s="149">
        <f t="shared" si="465"/>
        <v>5.0195433069237279</v>
      </c>
    </row>
    <row r="1025" spans="1:49" ht="15" x14ac:dyDescent="0.25">
      <c r="A1025" s="130">
        <v>1956.04</v>
      </c>
      <c r="B1025" s="138"/>
      <c r="C1025" s="166">
        <f>raw_Data!B1031</f>
        <v>48.05</v>
      </c>
      <c r="D1025" s="167">
        <f>raw_Data!J1031</f>
        <v>0.14611083333333333</v>
      </c>
      <c r="E1025" s="167">
        <f>raw_Data!L1031</f>
        <v>2.6121432022319091E-3</v>
      </c>
      <c r="F1025" s="168">
        <f t="shared" si="440"/>
        <v>47.49</v>
      </c>
      <c r="G1025" s="167">
        <f>raw_Data!K1031</f>
        <v>3.0766652628623566E-3</v>
      </c>
      <c r="H1025" s="167">
        <f t="shared" si="441"/>
        <v>1.1791956201305354E-2</v>
      </c>
      <c r="I1025" s="165"/>
      <c r="J1025" s="167">
        <f t="shared" si="442"/>
        <v>1.0184043722609053</v>
      </c>
      <c r="K1025" s="167">
        <f t="shared" si="461"/>
        <v>2.1016515463137209E-2</v>
      </c>
      <c r="L1025" s="93"/>
      <c r="M1025" s="171">
        <f t="shared" si="437"/>
        <v>1.0210165154631372</v>
      </c>
      <c r="N1025" s="172">
        <f t="shared" si="443"/>
        <v>1.0148686214641678</v>
      </c>
      <c r="O1025" s="170">
        <f t="shared" si="438"/>
        <v>1024</v>
      </c>
      <c r="P1025" s="170">
        <f t="shared" si="439"/>
        <v>1026</v>
      </c>
      <c r="Q1025" s="169"/>
      <c r="R1025" s="149">
        <f t="shared" si="444"/>
        <v>0.1166582086747923</v>
      </c>
      <c r="S1025" s="173">
        <f t="shared" si="445"/>
        <v>0.82891468323693263</v>
      </c>
      <c r="T1025" s="149">
        <v>0</v>
      </c>
      <c r="U1025" s="97"/>
      <c r="V1025" s="149">
        <f>1/PI()*ATAN('Exhibit4_Impact-Test'!$Y$25*S_RDY_SP)+'Exhibit4_Impact-Test'!$Y$26</f>
        <v>0.57296168406789216</v>
      </c>
      <c r="W1025" s="172">
        <f t="shared" si="446"/>
        <v>0.57148330115436929</v>
      </c>
      <c r="X1025" s="149">
        <f>1/PI()*ATAN('Exhibit4_Impact-Test'!$Y$25*S_RS_SP)+'Exhibit4_Impact-Test'!$Y$26</f>
        <v>0.82723159961470016</v>
      </c>
      <c r="Y1025" s="172">
        <f t="shared" si="447"/>
        <v>0.82636672394678545</v>
      </c>
      <c r="Z1025" s="149">
        <f>1/PI()*ATAN('Exhibit4_Impact-Test'!$Y$25*S_5050_SP)+'Exhibit4_Impact-Test'!$Y$26</f>
        <v>0.5</v>
      </c>
      <c r="AA1025" s="149">
        <f t="shared" si="448"/>
        <v>0.49849011766738272</v>
      </c>
      <c r="AB1025" s="195">
        <f>VLOOKUP(_xlfn.NUMBERVALUE(LEFT(A1025,4)),Transactioncosts!$C:$G,5,FALSE)</f>
        <v>101.4</v>
      </c>
      <c r="AC1025" s="174"/>
      <c r="AD1025" s="175">
        <f t="shared" si="449"/>
        <v>1.0174940077640169</v>
      </c>
      <c r="AE1025" s="149">
        <f t="shared" si="450"/>
        <v>1.0159307832761082</v>
      </c>
      <c r="AF1025" s="149">
        <f t="shared" si="451"/>
        <v>1.0179425684636525</v>
      </c>
      <c r="AG1025" s="176">
        <f t="shared" si="452"/>
        <v>1.0172963528761623</v>
      </c>
      <c r="AH1025" s="149">
        <f t="shared" si="453"/>
        <v>1.0091534453628039</v>
      </c>
      <c r="AI1025" s="149">
        <f t="shared" si="454"/>
        <v>1.0179272582567997</v>
      </c>
      <c r="AJ1025" s="97"/>
      <c r="AK1025" s="171">
        <f t="shared" si="455"/>
        <v>1.7342749141858356E-2</v>
      </c>
      <c r="AL1025" s="149">
        <f t="shared" si="456"/>
        <v>1.5805220138817438E-2</v>
      </c>
      <c r="AM1025" s="149">
        <f t="shared" si="457"/>
        <v>1.7783500489393301E-2</v>
      </c>
      <c r="AN1025" s="149">
        <f t="shared" si="462"/>
        <v>5.6946105975251315</v>
      </c>
      <c r="AO1025" s="149">
        <f t="shared" si="462"/>
        <v>15.577261623500391</v>
      </c>
      <c r="AP1025" s="149">
        <f t="shared" si="462"/>
        <v>5.1006388522548534</v>
      </c>
      <c r="AQ1025" s="97"/>
      <c r="AR1025" s="171">
        <f t="shared" si="458"/>
        <v>1.7148473709558687E-2</v>
      </c>
      <c r="AS1025" s="149">
        <f t="shared" si="459"/>
        <v>9.1118064817361424E-3</v>
      </c>
      <c r="AT1025" s="149">
        <f t="shared" si="460"/>
        <v>1.7768460031843323E-2</v>
      </c>
      <c r="AU1025" s="175">
        <f t="shared" si="463"/>
        <v>5.5781232384637516</v>
      </c>
      <c r="AV1025" s="149">
        <f t="shared" si="464"/>
        <v>13.392587821104335</v>
      </c>
      <c r="AW1025" s="149">
        <f t="shared" si="465"/>
        <v>5.0373117669555709</v>
      </c>
    </row>
    <row r="1026" spans="1:49" ht="15" x14ac:dyDescent="0.25">
      <c r="A1026" s="130">
        <v>1956.05</v>
      </c>
      <c r="B1026" s="138"/>
      <c r="C1026" s="166">
        <f>raw_Data!B1032</f>
        <v>46.54</v>
      </c>
      <c r="D1026" s="167">
        <f>raw_Data!J1032</f>
        <v>0.14805583333333333</v>
      </c>
      <c r="E1026" s="167">
        <f>raw_Data!L1032</f>
        <v>2.5230260752062694E-3</v>
      </c>
      <c r="F1026" s="168">
        <f t="shared" si="440"/>
        <v>48.05</v>
      </c>
      <c r="G1026" s="167">
        <f>raw_Data!K1032</f>
        <v>3.0812868539715575E-3</v>
      </c>
      <c r="H1026" s="167">
        <f t="shared" si="441"/>
        <v>-3.1425598335067639E-2</v>
      </c>
      <c r="I1026" s="165"/>
      <c r="J1026" s="167">
        <f t="shared" si="442"/>
        <v>0.99089514729958283</v>
      </c>
      <c r="K1026" s="167">
        <f t="shared" si="461"/>
        <v>-6.5818266252108959E-3</v>
      </c>
      <c r="L1026" s="93"/>
      <c r="M1026" s="171">
        <f t="shared" ref="M1026:M1089" si="466">interest_mon+bond_approx_price</f>
        <v>0.9934181733747891</v>
      </c>
      <c r="N1026" s="172">
        <f t="shared" si="443"/>
        <v>0.97165568851890394</v>
      </c>
      <c r="O1026" s="170">
        <f t="shared" ref="O1026:O1089" si="467">ROW(A1026)-1</f>
        <v>1025</v>
      </c>
      <c r="P1026" s="170">
        <f t="shared" ref="P1026:P1089" si="468">ROW(A1026)+1</f>
        <v>1027</v>
      </c>
      <c r="Q1026" s="169"/>
      <c r="R1026" s="149">
        <f t="shared" si="444"/>
        <v>8.2400880858890552E-2</v>
      </c>
      <c r="S1026" s="173">
        <f t="shared" si="445"/>
        <v>-0.92325744646220298</v>
      </c>
      <c r="T1026" s="149">
        <v>0</v>
      </c>
      <c r="U1026" s="97"/>
      <c r="V1026" s="149">
        <f>1/PI()*ATAN('Exhibit4_Impact-Test'!$Y$25*S_RDY_SP)+'Exhibit4_Impact-Test'!$Y$26</f>
        <v>0.55199070866377764</v>
      </c>
      <c r="W1026" s="172">
        <f t="shared" si="446"/>
        <v>0.54650694423592883</v>
      </c>
      <c r="X1026" s="149">
        <f>1/PI()*ATAN('Exhibit4_Impact-Test'!$Y$25*S_RS_SP)+'Exhibit4_Impact-Test'!$Y$26</f>
        <v>0.15799020389706642</v>
      </c>
      <c r="Y1026" s="172">
        <f t="shared" si="447"/>
        <v>0.15506585354196226</v>
      </c>
      <c r="Z1026" s="149">
        <f>1/PI()*ATAN('Exhibit4_Impact-Test'!$Y$25*S_5050_SP)+'Exhibit4_Impact-Test'!$Y$26</f>
        <v>0.5</v>
      </c>
      <c r="AA1026" s="149">
        <f t="shared" si="448"/>
        <v>0.49446268018777845</v>
      </c>
      <c r="AB1026" s="195">
        <f>VLOOKUP(_xlfn.NUMBERVALUE(LEFT(A1026,4)),Transactioncosts!$C:$G,5,FALSE)</f>
        <v>101.4</v>
      </c>
      <c r="AC1026" s="174"/>
      <c r="AD1026" s="175">
        <f t="shared" si="449"/>
        <v>0.98140548393690441</v>
      </c>
      <c r="AE1026" s="149">
        <f t="shared" si="450"/>
        <v>0.9899799139551011</v>
      </c>
      <c r="AF1026" s="149">
        <f t="shared" si="451"/>
        <v>0.98253693094684658</v>
      </c>
      <c r="AG1026" s="176">
        <f t="shared" si="452"/>
        <v>0.98110568087644345</v>
      </c>
      <c r="AH1026" s="149">
        <f t="shared" si="453"/>
        <v>0.98954357854450536</v>
      </c>
      <c r="AI1026" s="149">
        <f t="shared" si="454"/>
        <v>0.98248078252395066</v>
      </c>
      <c r="AJ1026" s="97"/>
      <c r="AK1026" s="171">
        <f t="shared" si="455"/>
        <v>-1.8769567470635334E-2</v>
      </c>
      <c r="AL1026" s="149">
        <f t="shared" si="456"/>
        <v>-1.0070624993565966E-2</v>
      </c>
      <c r="AM1026" s="149">
        <f t="shared" si="457"/>
        <v>-1.761734719518904E-2</v>
      </c>
      <c r="AN1026" s="149">
        <f t="shared" si="462"/>
        <v>5.6758410300544959</v>
      </c>
      <c r="AO1026" s="149">
        <f t="shared" si="462"/>
        <v>15.567190998506826</v>
      </c>
      <c r="AP1026" s="149">
        <f t="shared" si="462"/>
        <v>5.0830215050596639</v>
      </c>
      <c r="AQ1026" s="97"/>
      <c r="AR1026" s="171">
        <f t="shared" si="458"/>
        <v>-1.9075097516189653E-2</v>
      </c>
      <c r="AS1026" s="149">
        <f t="shared" si="459"/>
        <v>-1.0511473934551754E-2</v>
      </c>
      <c r="AT1026" s="149">
        <f t="shared" si="460"/>
        <v>-1.7674495202075986E-2</v>
      </c>
      <c r="AU1026" s="175">
        <f t="shared" si="463"/>
        <v>5.5590481409475618</v>
      </c>
      <c r="AV1026" s="149">
        <f t="shared" si="464"/>
        <v>13.382076347169784</v>
      </c>
      <c r="AW1026" s="149">
        <f t="shared" si="465"/>
        <v>5.0196372717534947</v>
      </c>
    </row>
    <row r="1027" spans="1:49" ht="15" x14ac:dyDescent="0.25">
      <c r="A1027" s="130">
        <v>1956.06</v>
      </c>
      <c r="B1027" s="138"/>
      <c r="C1027" s="166">
        <f>raw_Data!B1033</f>
        <v>46.27</v>
      </c>
      <c r="D1027" s="167">
        <f>raw_Data!J1033</f>
        <v>0.15</v>
      </c>
      <c r="E1027" s="167">
        <f>raw_Data!L1033</f>
        <v>2.4662697723036864E-3</v>
      </c>
      <c r="F1027" s="168">
        <f t="shared" ref="F1027:F1090" si="469">C1026</f>
        <v>46.54</v>
      </c>
      <c r="G1027" s="167">
        <f>raw_Data!K1033</f>
        <v>3.2230339492909325E-3</v>
      </c>
      <c r="H1027" s="167">
        <f t="shared" ref="H1027:H1090" si="470">q_SP/q_SP_tminus-1</f>
        <v>-5.8014611087235934E-3</v>
      </c>
      <c r="I1027" s="165"/>
      <c r="J1027" s="167">
        <f t="shared" ref="J1027:J1090" si="471">interest_mon*((1-(1+INDEX(interest_mon,tMinus))^(-119))/INDEX(interest_mon,tMinus))+(1+INDEX(interest_mon,tMinus))^(-119)</f>
        <v>0.99417192069495908</v>
      </c>
      <c r="K1027" s="167">
        <f t="shared" si="461"/>
        <v>-3.3618095327372366E-3</v>
      </c>
      <c r="L1027" s="93"/>
      <c r="M1027" s="171">
        <f t="shared" si="466"/>
        <v>0.99663819046726276</v>
      </c>
      <c r="N1027" s="172">
        <f t="shared" ref="N1027:N1090" si="472">(D_mon+q_SP)/INDEX(q_SP,tMinus)</f>
        <v>0.99742157284056732</v>
      </c>
      <c r="O1027" s="170">
        <f t="shared" si="467"/>
        <v>1026</v>
      </c>
      <c r="P1027" s="170">
        <f t="shared" si="468"/>
        <v>1028</v>
      </c>
      <c r="Q1027" s="169"/>
      <c r="R1027" s="149">
        <f t="shared" ref="R1027:R1090" si="473">(div_yield_mon-INDEX(interest_mon, tMinus))/(div_yield_mon+INDEX(interest_mon,tMinus))</f>
        <v>0.12182397522829844</v>
      </c>
      <c r="S1027" s="173">
        <f t="shared" ref="S1027:S1090" si="474">price_yield/(ABS(price_yield)+INDEX(interest_mon,tMinus))</f>
        <v>-0.69691513489541013</v>
      </c>
      <c r="T1027" s="149">
        <v>0</v>
      </c>
      <c r="U1027" s="97"/>
      <c r="V1027" s="149">
        <f>1/PI()*ATAN('Exhibit4_Impact-Test'!$Y$25*S_RDY_SP)+'Exhibit4_Impact-Test'!$Y$26</f>
        <v>0.57607332100723063</v>
      </c>
      <c r="W1027" s="172">
        <f t="shared" ref="W1027:W1090" si="475">L_RDY_SP_set*R_SP/R_RDY</f>
        <v>0.57626519149274635</v>
      </c>
      <c r="X1027" s="149">
        <f>1/PI()*ATAN('Exhibit4_Impact-Test'!$Y$25*S_RS_SP)+'Exhibit4_Impact-Test'!$Y$26</f>
        <v>0.19809695912339442</v>
      </c>
      <c r="Y1027" s="172">
        <f t="shared" ref="Y1027:Y1090" si="476">L_RS_SP_set*R_SP/R_RS</f>
        <v>0.19822180330919204</v>
      </c>
      <c r="Z1027" s="149">
        <f>1/PI()*ATAN('Exhibit4_Impact-Test'!$Y$25*S_5050_SP)+'Exhibit4_Impact-Test'!$Y$26</f>
        <v>0.5</v>
      </c>
      <c r="AA1027" s="149">
        <f t="shared" ref="AA1027:AA1090" si="477">L_5050_SP_set*R_SP/R_5050</f>
        <v>0.50019642901073458</v>
      </c>
      <c r="AB1027" s="195">
        <f>VLOOKUP(_xlfn.NUMBERVALUE(LEFT(A1027,4)),Transactioncosts!$C:$G,5,FALSE)</f>
        <v>101.4</v>
      </c>
      <c r="AC1027" s="174"/>
      <c r="AD1027" s="175">
        <f t="shared" ref="AD1027:AD1090" si="478">R_Cash*(1-L_RDY_SP_set)+R_SP*L_RDY_SP_set</f>
        <v>0.99708947615267074</v>
      </c>
      <c r="AE1027" s="149">
        <f t="shared" ref="AE1027:AE1090" si="479">R_Cash*(1-L_RS_SP_set)+R_SP*L_RS_SP_set</f>
        <v>0.99679337613324526</v>
      </c>
      <c r="AF1027" s="149">
        <f t="shared" ref="AF1027:AF1090" si="480">R_Cash*(1-L_5050_SP_set)+R_SP*L_5050_SP_set</f>
        <v>0.99702988165391504</v>
      </c>
      <c r="AG1027" s="176">
        <f t="shared" ref="AG1027:AG1090" si="481">R_RDY-ABS(L_RDY_SP_act-INDEX(L_RDY_SP_set,tPlus))*TC/10000</f>
        <v>0.9969846727385705</v>
      </c>
      <c r="AH1027" s="149">
        <f t="shared" ref="AH1027:AH1090" si="482">R_RS-ABS(L_RS_SP_act-INDEX(L_RS_SP_set,tPlus))*TC/10000</f>
        <v>0.99021800469914245</v>
      </c>
      <c r="AI1027" s="149">
        <f t="shared" ref="AI1027:AI1090" si="483">R_5050-ABS(L_5050_SP_act-INDEX(L_5050_SP_set,tPlus))*TC/10000</f>
        <v>0.99702788986374624</v>
      </c>
      <c r="AJ1027" s="97"/>
      <c r="AK1027" s="171">
        <f t="shared" ref="AK1027:AK1090" si="484">LN(R_RDY)</f>
        <v>-2.9147676583379523E-3</v>
      </c>
      <c r="AL1027" s="149">
        <f t="shared" ref="AL1027:AL1090" si="485">LN(R_RS)</f>
        <v>-3.2117761022018385E-3</v>
      </c>
      <c r="AM1027" s="149">
        <f t="shared" ref="AM1027:AM1090" si="486">LN(R_5050)</f>
        <v>-2.9745379008163076E-3</v>
      </c>
      <c r="AN1027" s="149">
        <f t="shared" si="462"/>
        <v>5.6729262623961576</v>
      </c>
      <c r="AO1027" s="149">
        <f t="shared" si="462"/>
        <v>15.563979222404624</v>
      </c>
      <c r="AP1027" s="149">
        <f t="shared" si="462"/>
        <v>5.0800469671588475</v>
      </c>
      <c r="AQ1027" s="97"/>
      <c r="AR1027" s="171">
        <f t="shared" ref="AR1027:AR1090" si="487">LN(R_RDY_TC)</f>
        <v>-3.0198825200445875E-3</v>
      </c>
      <c r="AS1027" s="149">
        <f t="shared" ref="AS1027:AS1090" si="488">LN(R_RS_TC)</f>
        <v>-9.8301533286421963E-3</v>
      </c>
      <c r="AT1027" s="149">
        <f t="shared" ref="AT1027:AT1090" si="489">LN(R_5050_TC)</f>
        <v>-2.9765356264562053E-3</v>
      </c>
      <c r="AU1027" s="175">
        <f t="shared" si="463"/>
        <v>5.5560282584275171</v>
      </c>
      <c r="AV1027" s="149">
        <f t="shared" si="464"/>
        <v>13.372246193841143</v>
      </c>
      <c r="AW1027" s="149">
        <f t="shared" si="465"/>
        <v>5.0166607361270383</v>
      </c>
    </row>
    <row r="1028" spans="1:49" ht="15" x14ac:dyDescent="0.25">
      <c r="A1028" s="130">
        <v>1956.07</v>
      </c>
      <c r="B1028" s="138"/>
      <c r="C1028" s="166">
        <f>raw_Data!B1034</f>
        <v>48.78</v>
      </c>
      <c r="D1028" s="167">
        <f>raw_Data!J1034</f>
        <v>0.15111083333333333</v>
      </c>
      <c r="E1028" s="167">
        <f>raw_Data!L1034</f>
        <v>2.5554423860907338E-3</v>
      </c>
      <c r="F1028" s="168">
        <f t="shared" si="469"/>
        <v>46.27</v>
      </c>
      <c r="G1028" s="167">
        <f>raw_Data!K1034</f>
        <v>3.2658490022332682E-3</v>
      </c>
      <c r="H1028" s="167">
        <f t="shared" si="470"/>
        <v>5.424681218932359E-2</v>
      </c>
      <c r="I1028" s="165"/>
      <c r="J1028" s="167">
        <f t="shared" si="471"/>
        <v>1.0091864121451319</v>
      </c>
      <c r="K1028" s="167">
        <f t="shared" ref="K1028:K1091" si="490">M1028-1</f>
        <v>1.1741854531222673E-2</v>
      </c>
      <c r="L1028" s="93"/>
      <c r="M1028" s="171">
        <f t="shared" si="466"/>
        <v>1.0117418545312227</v>
      </c>
      <c r="N1028" s="172">
        <f t="shared" si="472"/>
        <v>1.0575126611915568</v>
      </c>
      <c r="O1028" s="170">
        <f t="shared" si="467"/>
        <v>1027</v>
      </c>
      <c r="P1028" s="170">
        <f t="shared" si="468"/>
        <v>1029</v>
      </c>
      <c r="Q1028" s="169"/>
      <c r="R1028" s="149">
        <f t="shared" si="473"/>
        <v>0.13949104360528056</v>
      </c>
      <c r="S1028" s="173">
        <f t="shared" si="474"/>
        <v>0.95651321199626582</v>
      </c>
      <c r="T1028" s="149">
        <v>0</v>
      </c>
      <c r="U1028" s="97"/>
      <c r="V1028" s="149">
        <f>1/PI()*ATAN('Exhibit4_Impact-Test'!$Y$25*S_RDY_SP)+'Exhibit4_Impact-Test'!$Y$26</f>
        <v>0.58660083390894524</v>
      </c>
      <c r="W1028" s="172">
        <f t="shared" si="475"/>
        <v>0.59728784509204857</v>
      </c>
      <c r="X1028" s="149">
        <f>1/PI()*ATAN('Exhibit4_Impact-Test'!$Y$25*S_RS_SP)+'Exhibit4_Impact-Test'!$Y$26</f>
        <v>0.84668052462110543</v>
      </c>
      <c r="Y1028" s="172">
        <f t="shared" si="476"/>
        <v>0.85233655102382966</v>
      </c>
      <c r="Z1028" s="149">
        <f>1/PI()*ATAN('Exhibit4_Impact-Test'!$Y$25*S_5050_SP)+'Exhibit4_Impact-Test'!$Y$26</f>
        <v>0.5</v>
      </c>
      <c r="AA1028" s="149">
        <f t="shared" si="477"/>
        <v>0.51105973342393474</v>
      </c>
      <c r="AB1028" s="195">
        <f>VLOOKUP(_xlfn.NUMBERVALUE(LEFT(A1028,4)),Transactioncosts!$C:$G,5,FALSE)</f>
        <v>101.4</v>
      </c>
      <c r="AC1028" s="174"/>
      <c r="AD1028" s="175">
        <f t="shared" si="478"/>
        <v>1.0385910478868596</v>
      </c>
      <c r="AE1028" s="149">
        <f t="shared" si="479"/>
        <v>1.0504951051267257</v>
      </c>
      <c r="AF1028" s="149">
        <f t="shared" si="480"/>
        <v>1.0346272578613898</v>
      </c>
      <c r="AG1028" s="176">
        <f t="shared" si="481"/>
        <v>1.0382389919504647</v>
      </c>
      <c r="AH1028" s="149">
        <f t="shared" si="482"/>
        <v>1.04385572679905</v>
      </c>
      <c r="AI1028" s="149">
        <f t="shared" si="483"/>
        <v>1.0345151121644711</v>
      </c>
      <c r="AJ1028" s="97"/>
      <c r="AK1028" s="171">
        <f t="shared" si="484"/>
        <v>3.7865032986793695E-2</v>
      </c>
      <c r="AL1028" s="149">
        <f t="shared" si="485"/>
        <v>4.9261581726832093E-2</v>
      </c>
      <c r="AM1028" s="149">
        <f t="shared" si="486"/>
        <v>3.4041224520318866E-2</v>
      </c>
      <c r="AN1028" s="149">
        <f t="shared" ref="AN1028:AP1091" si="491">AK1028+AN1027</f>
        <v>5.7107912953829514</v>
      </c>
      <c r="AO1028" s="149">
        <f t="shared" si="491"/>
        <v>15.613240804131456</v>
      </c>
      <c r="AP1028" s="149">
        <f t="shared" si="491"/>
        <v>5.1140881916791665</v>
      </c>
      <c r="AQ1028" s="97"/>
      <c r="AR1028" s="171">
        <f t="shared" si="487"/>
        <v>3.7526000968752637E-2</v>
      </c>
      <c r="AS1028" s="149">
        <f t="shared" si="488"/>
        <v>4.2921287189736645E-2</v>
      </c>
      <c r="AT1028" s="149">
        <f t="shared" si="489"/>
        <v>3.3932826278947927E-2</v>
      </c>
      <c r="AU1028" s="175">
        <f t="shared" ref="AU1028:AU1091" si="492">AR1028+AU1027</f>
        <v>5.5935542593962699</v>
      </c>
      <c r="AV1028" s="149">
        <f t="shared" ref="AV1028:AV1091" si="493">AS1028+AV1027</f>
        <v>13.415167481030879</v>
      </c>
      <c r="AW1028" s="149">
        <f t="shared" ref="AW1028:AW1091" si="494">AT1028+AW1027</f>
        <v>5.0505935624059859</v>
      </c>
    </row>
    <row r="1029" spans="1:49" ht="15" x14ac:dyDescent="0.25">
      <c r="A1029" s="130">
        <v>1956.08</v>
      </c>
      <c r="B1029" s="138"/>
      <c r="C1029" s="166">
        <f>raw_Data!B1035</f>
        <v>48.49</v>
      </c>
      <c r="D1029" s="167">
        <f>raw_Data!J1035</f>
        <v>0.15222250000000001</v>
      </c>
      <c r="E1029" s="167">
        <f>raw_Data!L1035</f>
        <v>2.7335263083605454E-3</v>
      </c>
      <c r="F1029" s="168">
        <f t="shared" si="469"/>
        <v>48.78</v>
      </c>
      <c r="G1029" s="167">
        <f>raw_Data!K1035</f>
        <v>3.1205924559245595E-3</v>
      </c>
      <c r="H1029" s="167">
        <f t="shared" si="470"/>
        <v>-5.9450594505945364E-3</v>
      </c>
      <c r="I1029" s="165"/>
      <c r="J1029" s="167">
        <f t="shared" si="471"/>
        <v>1.0182530511977537</v>
      </c>
      <c r="K1029" s="167">
        <f t="shared" si="490"/>
        <v>2.0986577506114212E-2</v>
      </c>
      <c r="L1029" s="93"/>
      <c r="M1029" s="171">
        <f t="shared" si="466"/>
        <v>1.0209865775061142</v>
      </c>
      <c r="N1029" s="172">
        <f t="shared" si="472"/>
        <v>0.99717553300533013</v>
      </c>
      <c r="O1029" s="170">
        <f t="shared" si="467"/>
        <v>1028</v>
      </c>
      <c r="P1029" s="170">
        <f t="shared" si="468"/>
        <v>1030</v>
      </c>
      <c r="Q1029" s="169"/>
      <c r="R1029" s="149">
        <f t="shared" si="473"/>
        <v>9.9567759107195244E-2</v>
      </c>
      <c r="S1029" s="173">
        <f t="shared" si="474"/>
        <v>-0.69937746792050381</v>
      </c>
      <c r="T1029" s="149">
        <v>0</v>
      </c>
      <c r="U1029" s="97"/>
      <c r="V1029" s="149">
        <f>1/PI()*ATAN('Exhibit4_Impact-Test'!$Y$25*S_RDY_SP)+'Exhibit4_Impact-Test'!$Y$26</f>
        <v>0.56256832473751339</v>
      </c>
      <c r="W1029" s="172">
        <f t="shared" si="475"/>
        <v>0.55675292506002216</v>
      </c>
      <c r="X1029" s="149">
        <f>1/PI()*ATAN('Exhibit4_Impact-Test'!$Y$25*S_RS_SP)+'Exhibit4_Impact-Test'!$Y$26</f>
        <v>0.19756551279152235</v>
      </c>
      <c r="Y1029" s="172">
        <f t="shared" si="476"/>
        <v>0.19385114597258235</v>
      </c>
      <c r="Z1029" s="149">
        <f>1/PI()*ATAN('Exhibit4_Impact-Test'!$Y$25*S_5050_SP)+'Exhibit4_Impact-Test'!$Y$26</f>
        <v>0.5</v>
      </c>
      <c r="AA1029" s="149">
        <f t="shared" si="477"/>
        <v>0.49410080974745141</v>
      </c>
      <c r="AB1029" s="195">
        <f>VLOOKUP(_xlfn.NUMBERVALUE(LEFT(A1029,4)),Transactioncosts!$C:$G,5,FALSE)</f>
        <v>101.4</v>
      </c>
      <c r="AC1029" s="174"/>
      <c r="AD1029" s="175">
        <f t="shared" si="478"/>
        <v>1.0075912380910577</v>
      </c>
      <c r="AE1029" s="149">
        <f t="shared" si="479"/>
        <v>1.016282336289215</v>
      </c>
      <c r="AF1029" s="149">
        <f t="shared" si="480"/>
        <v>1.0090810552557221</v>
      </c>
      <c r="AG1029" s="176">
        <f t="shared" si="481"/>
        <v>1.007481822196115</v>
      </c>
      <c r="AH1029" s="149">
        <f t="shared" si="482"/>
        <v>1.0159152240839127</v>
      </c>
      <c r="AI1029" s="149">
        <f t="shared" si="483"/>
        <v>1.0090212374665612</v>
      </c>
      <c r="AJ1029" s="97"/>
      <c r="AK1029" s="171">
        <f t="shared" si="484"/>
        <v>7.5625696378042269E-3</v>
      </c>
      <c r="AL1029" s="149">
        <f t="shared" si="485"/>
        <v>1.6151200600442315E-2</v>
      </c>
      <c r="AM1029" s="149">
        <f t="shared" si="486"/>
        <v>9.0400704103423771E-3</v>
      </c>
      <c r="AN1029" s="149">
        <f t="shared" si="491"/>
        <v>5.7183538650207559</v>
      </c>
      <c r="AO1029" s="149">
        <f t="shared" si="491"/>
        <v>15.629392004731898</v>
      </c>
      <c r="AP1029" s="149">
        <f t="shared" si="491"/>
        <v>5.1231282620895087</v>
      </c>
      <c r="AQ1029" s="97"/>
      <c r="AR1029" s="171">
        <f t="shared" si="487"/>
        <v>7.4539721906877821E-3</v>
      </c>
      <c r="AS1029" s="149">
        <f t="shared" si="488"/>
        <v>1.578990481261705E-2</v>
      </c>
      <c r="AT1029" s="149">
        <f t="shared" si="489"/>
        <v>8.9807891842181124E-3</v>
      </c>
      <c r="AU1029" s="175">
        <f t="shared" si="492"/>
        <v>5.6010082315869578</v>
      </c>
      <c r="AV1029" s="149">
        <f t="shared" si="493"/>
        <v>13.430957385843497</v>
      </c>
      <c r="AW1029" s="149">
        <f t="shared" si="494"/>
        <v>5.0595743515902036</v>
      </c>
    </row>
    <row r="1030" spans="1:49" ht="15" x14ac:dyDescent="0.25">
      <c r="A1030" s="130">
        <v>1956.09</v>
      </c>
      <c r="B1030" s="138"/>
      <c r="C1030" s="166">
        <f>raw_Data!B1036</f>
        <v>46.84</v>
      </c>
      <c r="D1030" s="167">
        <f>raw_Data!J1036</f>
        <v>0.15333333333333335</v>
      </c>
      <c r="E1030" s="167">
        <f>raw_Data!L1036</f>
        <v>2.7739514514073527E-3</v>
      </c>
      <c r="F1030" s="168">
        <f t="shared" si="469"/>
        <v>48.49</v>
      </c>
      <c r="G1030" s="167">
        <f>raw_Data!K1036</f>
        <v>3.1621640200728673E-3</v>
      </c>
      <c r="H1030" s="167">
        <f t="shared" si="470"/>
        <v>-3.4027634563827514E-2</v>
      </c>
      <c r="I1030" s="165"/>
      <c r="J1030" s="167">
        <f t="shared" si="471"/>
        <v>1.0041017964409904</v>
      </c>
      <c r="K1030" s="167">
        <f t="shared" si="490"/>
        <v>6.8757478923977544E-3</v>
      </c>
      <c r="L1030" s="93"/>
      <c r="M1030" s="171">
        <f t="shared" si="466"/>
        <v>1.0068757478923978</v>
      </c>
      <c r="N1030" s="172">
        <f t="shared" si="472"/>
        <v>0.96913452945624534</v>
      </c>
      <c r="O1030" s="170">
        <f t="shared" si="467"/>
        <v>1029</v>
      </c>
      <c r="P1030" s="170">
        <f t="shared" si="468"/>
        <v>1031</v>
      </c>
      <c r="Q1030" s="169"/>
      <c r="R1030" s="149">
        <f t="shared" si="473"/>
        <v>7.2703566136286257E-2</v>
      </c>
      <c r="S1030" s="173">
        <f t="shared" si="474"/>
        <v>-0.92564091439156326</v>
      </c>
      <c r="T1030" s="149">
        <v>0</v>
      </c>
      <c r="U1030" s="97"/>
      <c r="V1030" s="149">
        <f>1/PI()*ATAN('Exhibit4_Impact-Test'!$Y$25*S_RDY_SP)+'Exhibit4_Impact-Test'!$Y$26</f>
        <v>0.54596240287633691</v>
      </c>
      <c r="W1030" s="172">
        <f t="shared" si="475"/>
        <v>0.53647659239504653</v>
      </c>
      <c r="X1030" s="149">
        <f>1/PI()*ATAN('Exhibit4_Impact-Test'!$Y$25*S_RS_SP)+'Exhibit4_Impact-Test'!$Y$26</f>
        <v>0.15764678647530483</v>
      </c>
      <c r="Y1030" s="172">
        <f t="shared" si="476"/>
        <v>0.15263960513295283</v>
      </c>
      <c r="Z1030" s="149">
        <f>1/PI()*ATAN('Exhibit4_Impact-Test'!$Y$25*S_5050_SP)+'Exhibit4_Impact-Test'!$Y$26</f>
        <v>0.5</v>
      </c>
      <c r="AA1030" s="149">
        <f t="shared" si="477"/>
        <v>0.49045014621918043</v>
      </c>
      <c r="AB1030" s="195">
        <f>VLOOKUP(_xlfn.NUMBERVALUE(LEFT(A1030,4)),Transactioncosts!$C:$G,5,FALSE)</f>
        <v>101.4</v>
      </c>
      <c r="AC1030" s="174"/>
      <c r="AD1030" s="175">
        <f t="shared" si="478"/>
        <v>0.9862704615875153</v>
      </c>
      <c r="AE1030" s="149">
        <f t="shared" si="479"/>
        <v>1.0009259660882757</v>
      </c>
      <c r="AF1030" s="149">
        <f t="shared" si="480"/>
        <v>0.9880051386743216</v>
      </c>
      <c r="AG1030" s="176">
        <f t="shared" si="481"/>
        <v>0.98616905935418908</v>
      </c>
      <c r="AH1030" s="149">
        <f t="shared" si="482"/>
        <v>1.0007098691381537</v>
      </c>
      <c r="AI1030" s="149">
        <f t="shared" si="483"/>
        <v>0.98790830315698408</v>
      </c>
      <c r="AJ1030" s="97"/>
      <c r="AK1030" s="171">
        <f t="shared" si="484"/>
        <v>-1.382466018046986E-2</v>
      </c>
      <c r="AL1030" s="149">
        <f t="shared" si="485"/>
        <v>9.2553764613887454E-4</v>
      </c>
      <c r="AM1030" s="149">
        <f t="shared" si="486"/>
        <v>-1.2067380160424801E-2</v>
      </c>
      <c r="AN1030" s="149">
        <f t="shared" si="491"/>
        <v>5.704529204840286</v>
      </c>
      <c r="AO1030" s="149">
        <f t="shared" si="491"/>
        <v>15.630317542378037</v>
      </c>
      <c r="AP1030" s="149">
        <f t="shared" si="491"/>
        <v>5.1110608819290837</v>
      </c>
      <c r="AQ1030" s="97"/>
      <c r="AR1030" s="171">
        <f t="shared" si="487"/>
        <v>-1.3927479285784828E-2</v>
      </c>
      <c r="AS1030" s="149">
        <f t="shared" si="488"/>
        <v>7.0961730023135373E-4</v>
      </c>
      <c r="AT1030" s="149">
        <f t="shared" si="489"/>
        <v>-1.2165396111290848E-2</v>
      </c>
      <c r="AU1030" s="175">
        <f t="shared" si="492"/>
        <v>5.5870807523011727</v>
      </c>
      <c r="AV1030" s="149">
        <f t="shared" si="493"/>
        <v>13.431667003143728</v>
      </c>
      <c r="AW1030" s="149">
        <f t="shared" si="494"/>
        <v>5.0474089554789128</v>
      </c>
    </row>
    <row r="1031" spans="1:49" ht="15" x14ac:dyDescent="0.25">
      <c r="A1031" s="130">
        <v>1956.1</v>
      </c>
      <c r="B1031" s="138"/>
      <c r="C1031" s="166">
        <f>raw_Data!B1037</f>
        <v>46.24</v>
      </c>
      <c r="D1031" s="167">
        <f>raw_Data!J1037</f>
        <v>0.15055583333333333</v>
      </c>
      <c r="E1031" s="167">
        <f>raw_Data!L1037</f>
        <v>2.7416127712427407E-3</v>
      </c>
      <c r="F1031" s="168">
        <f t="shared" si="469"/>
        <v>46.84</v>
      </c>
      <c r="G1031" s="167">
        <f>raw_Data!K1037</f>
        <v>3.2142577569029317E-3</v>
      </c>
      <c r="H1031" s="167">
        <f t="shared" si="470"/>
        <v>-1.2809564474807855E-2</v>
      </c>
      <c r="I1031" s="165"/>
      <c r="J1031" s="167">
        <f t="shared" si="471"/>
        <v>0.99672620825342462</v>
      </c>
      <c r="K1031" s="167">
        <f t="shared" si="490"/>
        <v>-5.3217897533264225E-4</v>
      </c>
      <c r="L1031" s="93"/>
      <c r="M1031" s="171">
        <f t="shared" si="466"/>
        <v>0.99946782102466736</v>
      </c>
      <c r="N1031" s="172">
        <f t="shared" si="472"/>
        <v>0.99040469328209513</v>
      </c>
      <c r="O1031" s="170">
        <f t="shared" si="467"/>
        <v>1030</v>
      </c>
      <c r="P1031" s="170">
        <f t="shared" si="468"/>
        <v>1032</v>
      </c>
      <c r="Q1031" s="169"/>
      <c r="R1031" s="149">
        <f t="shared" si="473"/>
        <v>7.352887819692959E-2</v>
      </c>
      <c r="S1031" s="173">
        <f t="shared" si="474"/>
        <v>-0.82199450595478896</v>
      </c>
      <c r="T1031" s="149">
        <v>0</v>
      </c>
      <c r="U1031" s="97"/>
      <c r="V1031" s="149">
        <f>1/PI()*ATAN('Exhibit4_Impact-Test'!$Y$25*S_RDY_SP)+'Exhibit4_Impact-Test'!$Y$26</f>
        <v>0.54647681264417924</v>
      </c>
      <c r="W1031" s="172">
        <f t="shared" si="475"/>
        <v>0.54421821960657835</v>
      </c>
      <c r="X1031" s="149">
        <f>1/PI()*ATAN('Exhibit4_Impact-Test'!$Y$25*S_RS_SP)+'Exhibit4_Impact-Test'!$Y$26</f>
        <v>0.17395094143688633</v>
      </c>
      <c r="Y1031" s="172">
        <f t="shared" si="476"/>
        <v>0.17264589039651462</v>
      </c>
      <c r="Z1031" s="149">
        <f>1/PI()*ATAN('Exhibit4_Impact-Test'!$Y$25*S_5050_SP)+'Exhibit4_Impact-Test'!$Y$26</f>
        <v>0.5</v>
      </c>
      <c r="AA1031" s="149">
        <f t="shared" si="477"/>
        <v>0.49772268633356903</v>
      </c>
      <c r="AB1031" s="195">
        <f>VLOOKUP(_xlfn.NUMBERVALUE(LEFT(A1031,4)),Transactioncosts!$C:$G,5,FALSE)</f>
        <v>101.4</v>
      </c>
      <c r="AC1031" s="174"/>
      <c r="AD1031" s="175">
        <f t="shared" si="478"/>
        <v>0.99451503186331947</v>
      </c>
      <c r="AE1031" s="149">
        <f t="shared" si="479"/>
        <v>0.9978912814214842</v>
      </c>
      <c r="AF1031" s="149">
        <f t="shared" si="480"/>
        <v>0.9949362571533813</v>
      </c>
      <c r="AG1031" s="176">
        <f t="shared" si="481"/>
        <v>0.9944733201515068</v>
      </c>
      <c r="AH1031" s="149">
        <f t="shared" si="482"/>
        <v>0.99782261946322437</v>
      </c>
      <c r="AI1031" s="149">
        <f t="shared" si="483"/>
        <v>0.99491316519280371</v>
      </c>
      <c r="AJ1031" s="97"/>
      <c r="AK1031" s="171">
        <f t="shared" si="484"/>
        <v>-5.5000658065442153E-3</v>
      </c>
      <c r="AL1031" s="149">
        <f t="shared" si="485"/>
        <v>-2.1109450560978958E-3</v>
      </c>
      <c r="AM1031" s="149">
        <f t="shared" si="486"/>
        <v>-5.0766070381071731E-3</v>
      </c>
      <c r="AN1031" s="149">
        <f t="shared" si="491"/>
        <v>5.6990291390337422</v>
      </c>
      <c r="AO1031" s="149">
        <f t="shared" si="491"/>
        <v>15.62820659732194</v>
      </c>
      <c r="AP1031" s="149">
        <f t="shared" si="491"/>
        <v>5.1059842748909769</v>
      </c>
      <c r="AQ1031" s="97"/>
      <c r="AR1031" s="171">
        <f t="shared" si="487"/>
        <v>-5.5420084471600089E-3</v>
      </c>
      <c r="AS1031" s="149">
        <f t="shared" si="488"/>
        <v>-2.1797544763825201E-3</v>
      </c>
      <c r="AT1031" s="149">
        <f t="shared" si="489"/>
        <v>-5.0998167949051539E-3</v>
      </c>
      <c r="AU1031" s="175">
        <f t="shared" si="492"/>
        <v>5.5815387438540132</v>
      </c>
      <c r="AV1031" s="149">
        <f t="shared" si="493"/>
        <v>13.429487248667346</v>
      </c>
      <c r="AW1031" s="149">
        <f t="shared" si="494"/>
        <v>5.0423091386840078</v>
      </c>
    </row>
    <row r="1032" spans="1:49" ht="15" x14ac:dyDescent="0.25">
      <c r="A1032" s="130">
        <v>1956.11</v>
      </c>
      <c r="B1032" s="138"/>
      <c r="C1032" s="166">
        <f>raw_Data!B1038</f>
        <v>45.76</v>
      </c>
      <c r="D1032" s="167">
        <f>raw_Data!J1038</f>
        <v>0.14777750000000001</v>
      </c>
      <c r="E1032" s="167">
        <f>raw_Data!L1038</f>
        <v>2.8628237165644332E-3</v>
      </c>
      <c r="F1032" s="168">
        <f t="shared" si="469"/>
        <v>46.24</v>
      </c>
      <c r="G1032" s="167">
        <f>raw_Data!K1038</f>
        <v>3.1958801903114189E-3</v>
      </c>
      <c r="H1032" s="167">
        <f t="shared" si="470"/>
        <v>-1.038062283737029E-2</v>
      </c>
      <c r="I1032" s="165"/>
      <c r="J1032" s="167">
        <f t="shared" si="471"/>
        <v>1.0122932161002436</v>
      </c>
      <c r="K1032" s="167">
        <f t="shared" si="490"/>
        <v>1.515603981680802E-2</v>
      </c>
      <c r="L1032" s="93"/>
      <c r="M1032" s="171">
        <f t="shared" si="466"/>
        <v>1.015156039816808</v>
      </c>
      <c r="N1032" s="172">
        <f t="shared" si="472"/>
        <v>0.99281525735294107</v>
      </c>
      <c r="O1032" s="170">
        <f t="shared" si="467"/>
        <v>1031</v>
      </c>
      <c r="P1032" s="170">
        <f t="shared" si="468"/>
        <v>1033</v>
      </c>
      <c r="Q1032" s="169"/>
      <c r="R1032" s="149">
        <f t="shared" si="473"/>
        <v>7.6508287590419652E-2</v>
      </c>
      <c r="S1032" s="173">
        <f t="shared" si="474"/>
        <v>-0.79107121278608727</v>
      </c>
      <c r="T1032" s="149">
        <v>0</v>
      </c>
      <c r="U1032" s="97"/>
      <c r="V1032" s="149">
        <f>1/PI()*ATAN('Exhibit4_Impact-Test'!$Y$25*S_RDY_SP)+'Exhibit4_Impact-Test'!$Y$26</f>
        <v>0.5483318006531922</v>
      </c>
      <c r="W1032" s="172">
        <f t="shared" si="475"/>
        <v>0.54281482394056657</v>
      </c>
      <c r="X1032" s="149">
        <f>1/PI()*ATAN('Exhibit4_Impact-Test'!$Y$25*S_RS_SP)+'Exhibit4_Impact-Test'!$Y$26</f>
        <v>0.17941728667460449</v>
      </c>
      <c r="Y1032" s="172">
        <f t="shared" si="476"/>
        <v>0.17616438884790736</v>
      </c>
      <c r="Z1032" s="149">
        <f>1/PI()*ATAN('Exhibit4_Impact-Test'!$Y$25*S_5050_SP)+'Exhibit4_Impact-Test'!$Y$26</f>
        <v>0.5</v>
      </c>
      <c r="AA1032" s="149">
        <f t="shared" si="477"/>
        <v>0.4944369766402148</v>
      </c>
      <c r="AB1032" s="195">
        <f>VLOOKUP(_xlfn.NUMBERVALUE(LEFT(A1032,4)),Transactioncosts!$C:$G,5,FALSE)</f>
        <v>101.4</v>
      </c>
      <c r="AC1032" s="174"/>
      <c r="AD1032" s="175">
        <f t="shared" si="478"/>
        <v>1.0029058783403946</v>
      </c>
      <c r="AE1032" s="149">
        <f t="shared" si="479"/>
        <v>1.0111477172449534</v>
      </c>
      <c r="AF1032" s="149">
        <f t="shared" si="480"/>
        <v>1.0039856485848746</v>
      </c>
      <c r="AG1032" s="176">
        <f t="shared" si="481"/>
        <v>1.0027979951295707</v>
      </c>
      <c r="AH1032" s="149">
        <f t="shared" si="482"/>
        <v>1.0045295812392401</v>
      </c>
      <c r="AI1032" s="149">
        <f t="shared" si="483"/>
        <v>1.0039292395280064</v>
      </c>
      <c r="AJ1032" s="97"/>
      <c r="AK1032" s="171">
        <f t="shared" si="484"/>
        <v>2.9016644373492848E-3</v>
      </c>
      <c r="AL1032" s="149">
        <f t="shared" si="485"/>
        <v>1.1086039399876018E-2</v>
      </c>
      <c r="AM1032" s="149">
        <f t="shared" si="486"/>
        <v>3.9777269292011492E-3</v>
      </c>
      <c r="AN1032" s="149">
        <f t="shared" si="491"/>
        <v>5.7019308034710914</v>
      </c>
      <c r="AO1032" s="149">
        <f t="shared" si="491"/>
        <v>15.639292636721816</v>
      </c>
      <c r="AP1032" s="149">
        <f t="shared" si="491"/>
        <v>5.1099620018201781</v>
      </c>
      <c r="AQ1032" s="97"/>
      <c r="AR1032" s="171">
        <f t="shared" si="487"/>
        <v>2.7940880275363171E-3</v>
      </c>
      <c r="AS1032" s="149">
        <f t="shared" si="488"/>
        <v>4.5193535592470873E-3</v>
      </c>
      <c r="AT1032" s="149">
        <f t="shared" si="489"/>
        <v>3.9215402280446399E-3</v>
      </c>
      <c r="AU1032" s="175">
        <f t="shared" si="492"/>
        <v>5.5843328318815493</v>
      </c>
      <c r="AV1032" s="149">
        <f t="shared" si="493"/>
        <v>13.434006602226594</v>
      </c>
      <c r="AW1032" s="149">
        <f t="shared" si="494"/>
        <v>5.0462306789120523</v>
      </c>
    </row>
    <row r="1033" spans="1:49" ht="15" x14ac:dyDescent="0.25">
      <c r="A1033" s="130">
        <v>1956.12</v>
      </c>
      <c r="B1033" s="138"/>
      <c r="C1033" s="166">
        <f>raw_Data!B1039</f>
        <v>46.44</v>
      </c>
      <c r="D1033" s="167">
        <f>raw_Data!J1039</f>
        <v>0.14499999999999999</v>
      </c>
      <c r="E1033" s="167">
        <f>raw_Data!L1039</f>
        <v>2.9435415760119543E-3</v>
      </c>
      <c r="F1033" s="168">
        <f t="shared" si="469"/>
        <v>45.76</v>
      </c>
      <c r="G1033" s="167">
        <f>raw_Data!K1039</f>
        <v>3.1687062937062935E-3</v>
      </c>
      <c r="H1033" s="167">
        <f t="shared" si="470"/>
        <v>1.4860139860139787E-2</v>
      </c>
      <c r="I1033" s="165"/>
      <c r="J1033" s="167">
        <f t="shared" si="471"/>
        <v>1.0081304892693863</v>
      </c>
      <c r="K1033" s="167">
        <f t="shared" si="490"/>
        <v>1.1074030845398264E-2</v>
      </c>
      <c r="L1033" s="93"/>
      <c r="M1033" s="171">
        <f t="shared" si="466"/>
        <v>1.0110740308453983</v>
      </c>
      <c r="N1033" s="172">
        <f t="shared" si="472"/>
        <v>1.0180288461538463</v>
      </c>
      <c r="O1033" s="170">
        <f t="shared" si="467"/>
        <v>1032</v>
      </c>
      <c r="P1033" s="170">
        <f t="shared" si="468"/>
        <v>1034</v>
      </c>
      <c r="Q1033" s="169"/>
      <c r="R1033" s="149">
        <f t="shared" si="473"/>
        <v>5.0713927746523911E-2</v>
      </c>
      <c r="S1033" s="173">
        <f t="shared" si="474"/>
        <v>0.83846811487400197</v>
      </c>
      <c r="T1033" s="149">
        <v>0</v>
      </c>
      <c r="U1033" s="97"/>
      <c r="V1033" s="149">
        <f>1/PI()*ATAN('Exhibit4_Impact-Test'!$Y$25*S_RDY_SP)+'Exhibit4_Impact-Test'!$Y$26</f>
        <v>0.5321754540368222</v>
      </c>
      <c r="W1033" s="172">
        <f t="shared" si="475"/>
        <v>0.53388174698150848</v>
      </c>
      <c r="X1033" s="149">
        <f>1/PI()*ATAN('Exhibit4_Impact-Test'!$Y$25*S_RS_SP)+'Exhibit4_Impact-Test'!$Y$26</f>
        <v>0.82884052353363535</v>
      </c>
      <c r="Y1033" s="172">
        <f t="shared" si="476"/>
        <v>0.82981082248363369</v>
      </c>
      <c r="Z1033" s="149">
        <f>1/PI()*ATAN('Exhibit4_Impact-Test'!$Y$25*S_5050_SP)+'Exhibit4_Impact-Test'!$Y$26</f>
        <v>0.5</v>
      </c>
      <c r="AA1033" s="149">
        <f t="shared" si="477"/>
        <v>0.50171376606560558</v>
      </c>
      <c r="AB1033" s="195">
        <f>VLOOKUP(_xlfn.NUMBERVALUE(LEFT(A1033,4)),Transactioncosts!$C:$G,5,FALSE)</f>
        <v>101.4</v>
      </c>
      <c r="AC1033" s="174"/>
      <c r="AD1033" s="175">
        <f t="shared" si="478"/>
        <v>1.0147752128399139</v>
      </c>
      <c r="AE1033" s="149">
        <f t="shared" si="479"/>
        <v>1.016838463606732</v>
      </c>
      <c r="AF1033" s="149">
        <f t="shared" si="480"/>
        <v>1.0145514384996224</v>
      </c>
      <c r="AG1033" s="176">
        <f t="shared" si="481"/>
        <v>1.014615519965794</v>
      </c>
      <c r="AH1033" s="149">
        <f t="shared" si="482"/>
        <v>1.0100906558093832</v>
      </c>
      <c r="AI1033" s="149">
        <f t="shared" si="483"/>
        <v>1.0145340609117171</v>
      </c>
      <c r="AJ1033" s="97"/>
      <c r="AK1033" s="171">
        <f t="shared" si="484"/>
        <v>1.4667122784364996E-2</v>
      </c>
      <c r="AL1033" s="149">
        <f t="shared" si="485"/>
        <v>1.6698268272383295E-2</v>
      </c>
      <c r="AM1033" s="149">
        <f t="shared" si="486"/>
        <v>1.4446582300110465E-2</v>
      </c>
      <c r="AN1033" s="149">
        <f t="shared" si="491"/>
        <v>5.7165979262554565</v>
      </c>
      <c r="AO1033" s="149">
        <f t="shared" si="491"/>
        <v>15.6559909049942</v>
      </c>
      <c r="AP1033" s="149">
        <f t="shared" si="491"/>
        <v>5.1244085841202889</v>
      </c>
      <c r="AQ1033" s="97"/>
      <c r="AR1033" s="171">
        <f t="shared" si="487"/>
        <v>1.4509742668384366E-2</v>
      </c>
      <c r="AS1033" s="149">
        <f t="shared" si="488"/>
        <v>1.0040085052251501E-2</v>
      </c>
      <c r="AT1033" s="149">
        <f t="shared" si="489"/>
        <v>1.4429453807584362E-2</v>
      </c>
      <c r="AU1033" s="175">
        <f t="shared" si="492"/>
        <v>5.5988425745499333</v>
      </c>
      <c r="AV1033" s="149">
        <f t="shared" si="493"/>
        <v>13.444046687278846</v>
      </c>
      <c r="AW1033" s="149">
        <f t="shared" si="494"/>
        <v>5.0606601327196366</v>
      </c>
    </row>
    <row r="1034" spans="1:49" ht="15" x14ac:dyDescent="0.25">
      <c r="A1034" s="130">
        <v>1957.01</v>
      </c>
      <c r="B1034" s="138"/>
      <c r="C1034" s="166">
        <f>raw_Data!B1040</f>
        <v>45.43</v>
      </c>
      <c r="D1034" s="167">
        <f>raw_Data!J1040</f>
        <v>0.1447225</v>
      </c>
      <c r="E1034" s="167">
        <f>raw_Data!L1040</f>
        <v>2.8385944168292099E-3</v>
      </c>
      <c r="F1034" s="168">
        <f t="shared" si="469"/>
        <v>46.44</v>
      </c>
      <c r="G1034" s="167">
        <f>raw_Data!K1040</f>
        <v>3.1163329026701121E-3</v>
      </c>
      <c r="H1034" s="167">
        <f t="shared" si="470"/>
        <v>-2.174849267872514E-2</v>
      </c>
      <c r="I1034" s="165"/>
      <c r="J1034" s="167">
        <f t="shared" si="471"/>
        <v>0.98947699360315622</v>
      </c>
      <c r="K1034" s="167">
        <f t="shared" si="490"/>
        <v>-7.6844119800145716E-3</v>
      </c>
      <c r="L1034" s="93"/>
      <c r="M1034" s="171">
        <f t="shared" si="466"/>
        <v>0.99231558801998543</v>
      </c>
      <c r="N1034" s="172">
        <f t="shared" si="472"/>
        <v>0.98136784022394496</v>
      </c>
      <c r="O1034" s="170">
        <f t="shared" si="467"/>
        <v>1033</v>
      </c>
      <c r="P1034" s="170">
        <f t="shared" si="468"/>
        <v>1035</v>
      </c>
      <c r="Q1034" s="169"/>
      <c r="R1034" s="149">
        <f t="shared" si="473"/>
        <v>2.851401085385805E-2</v>
      </c>
      <c r="S1034" s="173">
        <f t="shared" si="474"/>
        <v>-0.88078983101818575</v>
      </c>
      <c r="T1034" s="149">
        <v>0</v>
      </c>
      <c r="U1034" s="97"/>
      <c r="V1034" s="149">
        <f>1/PI()*ATAN('Exhibit4_Impact-Test'!$Y$25*S_RDY_SP)+'Exhibit4_Impact-Test'!$Y$26</f>
        <v>0.51813294282767774</v>
      </c>
      <c r="W1034" s="172">
        <f t="shared" si="475"/>
        <v>0.51536260265600708</v>
      </c>
      <c r="X1034" s="149">
        <f>1/PI()*ATAN('Exhibit4_Impact-Test'!$Y$25*S_RS_SP)+'Exhibit4_Impact-Test'!$Y$26</f>
        <v>0.16434654266619347</v>
      </c>
      <c r="Y1034" s="172">
        <f t="shared" si="476"/>
        <v>0.16282861905630994</v>
      </c>
      <c r="Z1034" s="149">
        <f>1/PI()*ATAN('Exhibit4_Impact-Test'!$Y$25*S_5050_SP)+'Exhibit4_Impact-Test'!$Y$26</f>
        <v>0.5</v>
      </c>
      <c r="AA1034" s="149">
        <f t="shared" si="477"/>
        <v>0.49722656945906946</v>
      </c>
      <c r="AB1034" s="195">
        <f>VLOOKUP(_xlfn.NUMBERVALUE(LEFT(A1034,4)),Transactioncosts!$C:$G,5,FALSE)</f>
        <v>102.80000000000001</v>
      </c>
      <c r="AC1034" s="174"/>
      <c r="AD1034" s="175">
        <f t="shared" si="478"/>
        <v>0.98664319923708765</v>
      </c>
      <c r="AE1034" s="149">
        <f t="shared" si="479"/>
        <v>0.99051636351972483</v>
      </c>
      <c r="AF1034" s="149">
        <f t="shared" si="480"/>
        <v>0.9868417141219652</v>
      </c>
      <c r="AG1034" s="176">
        <f t="shared" si="481"/>
        <v>0.98643199037323781</v>
      </c>
      <c r="AH1034" s="149">
        <f t="shared" si="482"/>
        <v>0.99044462515867493</v>
      </c>
      <c r="AI1034" s="149">
        <f t="shared" si="483"/>
        <v>0.98681320325600441</v>
      </c>
      <c r="AJ1034" s="97"/>
      <c r="AK1034" s="171">
        <f t="shared" si="484"/>
        <v>-1.3446805172003504E-2</v>
      </c>
      <c r="AL1034" s="149">
        <f t="shared" si="485"/>
        <v>-9.5288925158586932E-3</v>
      </c>
      <c r="AM1034" s="149">
        <f t="shared" si="486"/>
        <v>-1.3245623106507788E-2</v>
      </c>
      <c r="AN1034" s="149">
        <f t="shared" si="491"/>
        <v>5.7031511210834527</v>
      </c>
      <c r="AO1034" s="149">
        <f t="shared" si="491"/>
        <v>15.646462012478342</v>
      </c>
      <c r="AP1034" s="149">
        <f t="shared" si="491"/>
        <v>5.1111629610137808</v>
      </c>
      <c r="AQ1034" s="97"/>
      <c r="AR1034" s="171">
        <f t="shared" si="487"/>
        <v>-1.3660896217057177E-2</v>
      </c>
      <c r="AS1034" s="149">
        <f t="shared" si="488"/>
        <v>-9.6013203541566294E-3</v>
      </c>
      <c r="AT1034" s="149">
        <f t="shared" si="489"/>
        <v>-1.3274514546152815E-2</v>
      </c>
      <c r="AU1034" s="175">
        <f t="shared" si="492"/>
        <v>5.5851816783328765</v>
      </c>
      <c r="AV1034" s="149">
        <f t="shared" si="493"/>
        <v>13.434445366924688</v>
      </c>
      <c r="AW1034" s="149">
        <f t="shared" si="494"/>
        <v>5.0473856181734833</v>
      </c>
    </row>
    <row r="1035" spans="1:49" ht="15" x14ac:dyDescent="0.25">
      <c r="A1035" s="130">
        <v>1957.02</v>
      </c>
      <c r="B1035" s="138"/>
      <c r="C1035" s="166">
        <f>raw_Data!B1041</f>
        <v>43.47</v>
      </c>
      <c r="D1035" s="167">
        <f>raw_Data!J1041</f>
        <v>0.14444416666666668</v>
      </c>
      <c r="E1035" s="167">
        <f>raw_Data!L1041</f>
        <v>2.7416127712427407E-3</v>
      </c>
      <c r="F1035" s="168">
        <f t="shared" si="469"/>
        <v>45.43</v>
      </c>
      <c r="G1035" s="167">
        <f>raw_Data!K1041</f>
        <v>3.1794885905055401E-3</v>
      </c>
      <c r="H1035" s="167">
        <f t="shared" si="470"/>
        <v>-4.3143297380585532E-2</v>
      </c>
      <c r="I1035" s="165"/>
      <c r="J1035" s="167">
        <f t="shared" si="471"/>
        <v>0.99021792519691632</v>
      </c>
      <c r="K1035" s="167">
        <f t="shared" si="490"/>
        <v>-7.0404620318409439E-3</v>
      </c>
      <c r="L1035" s="93"/>
      <c r="M1035" s="171">
        <f t="shared" si="466"/>
        <v>0.99295953796815906</v>
      </c>
      <c r="N1035" s="172">
        <f t="shared" si="472"/>
        <v>0.96003619120992001</v>
      </c>
      <c r="O1035" s="170">
        <f t="shared" si="467"/>
        <v>1034</v>
      </c>
      <c r="P1035" s="170">
        <f t="shared" si="468"/>
        <v>1036</v>
      </c>
      <c r="Q1035" s="169"/>
      <c r="R1035" s="149">
        <f t="shared" si="473"/>
        <v>5.6644977023556094E-2</v>
      </c>
      <c r="S1035" s="173">
        <f t="shared" si="474"/>
        <v>-0.93826712416845792</v>
      </c>
      <c r="T1035" s="149">
        <v>0</v>
      </c>
      <c r="U1035" s="97"/>
      <c r="V1035" s="149">
        <f>1/PI()*ATAN('Exhibit4_Impact-Test'!$Y$25*S_RDY_SP)+'Exhibit4_Impact-Test'!$Y$26</f>
        <v>0.53590821197992622</v>
      </c>
      <c r="W1035" s="172">
        <f t="shared" si="475"/>
        <v>0.52751258604129636</v>
      </c>
      <c r="X1035" s="149">
        <f>1/PI()*ATAN('Exhibit4_Impact-Test'!$Y$25*S_RS_SP)+'Exhibit4_Impact-Test'!$Y$26</f>
        <v>0.15585017926546013</v>
      </c>
      <c r="Y1035" s="172">
        <f t="shared" si="476"/>
        <v>0.15146538425964481</v>
      </c>
      <c r="Z1035" s="149">
        <f>1/PI()*ATAN('Exhibit4_Impact-Test'!$Y$25*S_5050_SP)+'Exhibit4_Impact-Test'!$Y$26</f>
        <v>0.5</v>
      </c>
      <c r="AA1035" s="149">
        <f t="shared" si="477"/>
        <v>0.4915710653468518</v>
      </c>
      <c r="AB1035" s="195">
        <f>VLOOKUP(_xlfn.NUMBERVALUE(LEFT(A1035,4)),Transactioncosts!$C:$G,5,FALSE)</f>
        <v>102.80000000000001</v>
      </c>
      <c r="AC1035" s="174"/>
      <c r="AD1035" s="175">
        <f t="shared" si="478"/>
        <v>0.97531564607455601</v>
      </c>
      <c r="AE1035" s="149">
        <f t="shared" si="479"/>
        <v>0.98782842847386865</v>
      </c>
      <c r="AF1035" s="149">
        <f t="shared" si="480"/>
        <v>0.97649786458903953</v>
      </c>
      <c r="AG1035" s="176">
        <f t="shared" si="481"/>
        <v>0.97498477101102532</v>
      </c>
      <c r="AH1035" s="149">
        <f t="shared" si="482"/>
        <v>0.98088924356653806</v>
      </c>
      <c r="AI1035" s="149">
        <f t="shared" si="483"/>
        <v>0.9764112151408052</v>
      </c>
      <c r="AJ1035" s="97"/>
      <c r="AK1035" s="171">
        <f t="shared" si="484"/>
        <v>-2.4994120812987877E-2</v>
      </c>
      <c r="AL1035" s="149">
        <f t="shared" si="485"/>
        <v>-1.2246251704933648E-2</v>
      </c>
      <c r="AM1035" s="149">
        <f t="shared" si="486"/>
        <v>-2.3782715468573249E-2</v>
      </c>
      <c r="AN1035" s="149">
        <f t="shared" si="491"/>
        <v>5.6781570002704651</v>
      </c>
      <c r="AO1035" s="149">
        <f t="shared" si="491"/>
        <v>15.634215760773408</v>
      </c>
      <c r="AP1035" s="149">
        <f t="shared" si="491"/>
        <v>5.0873802455452077</v>
      </c>
      <c r="AQ1035" s="97"/>
      <c r="AR1035" s="171">
        <f t="shared" si="487"/>
        <v>-2.5333427582146625E-2</v>
      </c>
      <c r="AS1035" s="149">
        <f t="shared" si="488"/>
        <v>-1.9295727353797219E-2</v>
      </c>
      <c r="AT1035" s="149">
        <f t="shared" si="489"/>
        <v>-2.3871454313807335E-2</v>
      </c>
      <c r="AU1035" s="175">
        <f t="shared" si="492"/>
        <v>5.5598482507507301</v>
      </c>
      <c r="AV1035" s="149">
        <f t="shared" si="493"/>
        <v>13.415149639570892</v>
      </c>
      <c r="AW1035" s="149">
        <f t="shared" si="494"/>
        <v>5.0235141638596756</v>
      </c>
    </row>
    <row r="1036" spans="1:49" ht="15" x14ac:dyDescent="0.25">
      <c r="A1036" s="130">
        <v>1957.03</v>
      </c>
      <c r="B1036" s="138"/>
      <c r="C1036" s="166">
        <f>raw_Data!B1042</f>
        <v>44.03</v>
      </c>
      <c r="D1036" s="167">
        <f>raw_Data!J1042</f>
        <v>0.14416666666666667</v>
      </c>
      <c r="E1036" s="167">
        <f>raw_Data!L1042</f>
        <v>2.7981979353204345E-3</v>
      </c>
      <c r="F1036" s="168">
        <f t="shared" si="469"/>
        <v>43.47</v>
      </c>
      <c r="G1036" s="167">
        <f>raw_Data!K1042</f>
        <v>3.3164634613909979E-3</v>
      </c>
      <c r="H1036" s="167">
        <f t="shared" si="470"/>
        <v>1.2882447665056418E-2</v>
      </c>
      <c r="I1036" s="165"/>
      <c r="J1036" s="167">
        <f t="shared" si="471"/>
        <v>1.0057388682864297</v>
      </c>
      <c r="K1036" s="167">
        <f t="shared" si="490"/>
        <v>8.5370662217501003E-3</v>
      </c>
      <c r="L1036" s="93"/>
      <c r="M1036" s="171">
        <f t="shared" si="466"/>
        <v>1.0085370662217501</v>
      </c>
      <c r="N1036" s="172">
        <f t="shared" si="472"/>
        <v>1.0161989111264473</v>
      </c>
      <c r="O1036" s="170">
        <f t="shared" si="467"/>
        <v>1035</v>
      </c>
      <c r="P1036" s="170">
        <f t="shared" si="468"/>
        <v>1037</v>
      </c>
      <c r="Q1036" s="169"/>
      <c r="R1036" s="149">
        <f t="shared" si="473"/>
        <v>9.4889973000280611E-2</v>
      </c>
      <c r="S1036" s="173">
        <f t="shared" si="474"/>
        <v>0.82452623103830358</v>
      </c>
      <c r="T1036" s="149">
        <v>0</v>
      </c>
      <c r="U1036" s="97"/>
      <c r="V1036" s="149">
        <f>1/PI()*ATAN('Exhibit4_Impact-Test'!$Y$25*S_RDY_SP)+'Exhibit4_Impact-Test'!$Y$26</f>
        <v>0.55969887626802195</v>
      </c>
      <c r="W1036" s="172">
        <f t="shared" si="475"/>
        <v>0.56156312134314279</v>
      </c>
      <c r="X1036" s="149">
        <f>1/PI()*ATAN('Exhibit4_Impact-Test'!$Y$25*S_RS_SP)+'Exhibit4_Impact-Test'!$Y$26</f>
        <v>0.82648337135406047</v>
      </c>
      <c r="Y1036" s="172">
        <f t="shared" si="476"/>
        <v>0.82756604707192927</v>
      </c>
      <c r="Z1036" s="149">
        <f>1/PI()*ATAN('Exhibit4_Impact-Test'!$Y$25*S_5050_SP)+'Exhibit4_Impact-Test'!$Y$26</f>
        <v>0.5</v>
      </c>
      <c r="AA1036" s="149">
        <f t="shared" si="477"/>
        <v>0.50189206024647515</v>
      </c>
      <c r="AB1036" s="195">
        <f>VLOOKUP(_xlfn.NUMBERVALUE(LEFT(A1036,4)),Transactioncosts!$C:$G,5,FALSE)</f>
        <v>102.80000000000001</v>
      </c>
      <c r="AC1036" s="174"/>
      <c r="AD1036" s="175">
        <f t="shared" si="478"/>
        <v>1.012825392205049</v>
      </c>
      <c r="AE1036" s="149">
        <f t="shared" si="479"/>
        <v>1.0148694536293761</v>
      </c>
      <c r="AF1036" s="149">
        <f t="shared" si="480"/>
        <v>1.0123679886740988</v>
      </c>
      <c r="AG1036" s="176">
        <f t="shared" si="481"/>
        <v>1.0127014667020022</v>
      </c>
      <c r="AH1036" s="149">
        <f t="shared" si="482"/>
        <v>1.0147682479602291</v>
      </c>
      <c r="AI1036" s="149">
        <f t="shared" si="483"/>
        <v>1.012348538294765</v>
      </c>
      <c r="AJ1036" s="97"/>
      <c r="AK1036" s="171">
        <f t="shared" si="484"/>
        <v>1.2743843385999994E-2</v>
      </c>
      <c r="AL1036" s="149">
        <f t="shared" si="485"/>
        <v>1.4759987107945191E-2</v>
      </c>
      <c r="AM1036" s="149">
        <f t="shared" si="486"/>
        <v>1.2292129941697549E-2</v>
      </c>
      <c r="AN1036" s="149">
        <f t="shared" si="491"/>
        <v>5.6909008436564648</v>
      </c>
      <c r="AO1036" s="149">
        <f t="shared" si="491"/>
        <v>15.648975747881353</v>
      </c>
      <c r="AP1036" s="149">
        <f t="shared" si="491"/>
        <v>5.0996723754869056</v>
      </c>
      <c r="AQ1036" s="97"/>
      <c r="AR1036" s="171">
        <f t="shared" si="487"/>
        <v>1.2621479663537941E-2</v>
      </c>
      <c r="AS1036" s="149">
        <f t="shared" si="488"/>
        <v>1.4660259290363197E-2</v>
      </c>
      <c r="AT1036" s="149">
        <f t="shared" si="489"/>
        <v>1.2272917000947235E-2</v>
      </c>
      <c r="AU1036" s="175">
        <f t="shared" si="492"/>
        <v>5.5724697304142676</v>
      </c>
      <c r="AV1036" s="149">
        <f t="shared" si="493"/>
        <v>13.429809898861254</v>
      </c>
      <c r="AW1036" s="149">
        <f t="shared" si="494"/>
        <v>5.0357870808606231</v>
      </c>
    </row>
    <row r="1037" spans="1:49" ht="15" x14ac:dyDescent="0.25">
      <c r="A1037" s="130">
        <v>1957.04</v>
      </c>
      <c r="B1037" s="138"/>
      <c r="C1037" s="166">
        <f>raw_Data!B1043</f>
        <v>45.05</v>
      </c>
      <c r="D1037" s="167">
        <f>raw_Data!J1043</f>
        <v>0.14416666666666667</v>
      </c>
      <c r="E1037" s="167">
        <f>raw_Data!L1043</f>
        <v>2.8547479987741653E-3</v>
      </c>
      <c r="F1037" s="168">
        <f t="shared" si="469"/>
        <v>44.03</v>
      </c>
      <c r="G1037" s="167">
        <f>raw_Data!K1043</f>
        <v>3.274282686047392E-3</v>
      </c>
      <c r="H1037" s="167">
        <f t="shared" si="470"/>
        <v>2.316602316602312E-2</v>
      </c>
      <c r="I1037" s="165"/>
      <c r="J1037" s="167">
        <f t="shared" si="471"/>
        <v>1.0057169739712646</v>
      </c>
      <c r="K1037" s="167">
        <f t="shared" si="490"/>
        <v>8.5717219700387481E-3</v>
      </c>
      <c r="L1037" s="93"/>
      <c r="M1037" s="171">
        <f t="shared" si="466"/>
        <v>1.0085717219700387</v>
      </c>
      <c r="N1037" s="172">
        <f t="shared" si="472"/>
        <v>1.0264403058520704</v>
      </c>
      <c r="O1037" s="170">
        <f t="shared" si="467"/>
        <v>1036</v>
      </c>
      <c r="P1037" s="170">
        <f t="shared" si="468"/>
        <v>1038</v>
      </c>
      <c r="Q1037" s="169"/>
      <c r="R1037" s="149">
        <f t="shared" si="473"/>
        <v>7.8400373819508262E-2</v>
      </c>
      <c r="S1037" s="173">
        <f t="shared" si="474"/>
        <v>0.89222869715989139</v>
      </c>
      <c r="T1037" s="149">
        <v>0</v>
      </c>
      <c r="U1037" s="97"/>
      <c r="V1037" s="149">
        <f>1/PI()*ATAN('Exhibit4_Impact-Test'!$Y$25*S_RDY_SP)+'Exhibit4_Impact-Test'!$Y$26</f>
        <v>0.5495081113191399</v>
      </c>
      <c r="W1037" s="172">
        <f t="shared" si="475"/>
        <v>0.55385158119147437</v>
      </c>
      <c r="X1037" s="149">
        <f>1/PI()*ATAN('Exhibit4_Impact-Test'!$Y$25*S_RS_SP)+'Exhibit4_Impact-Test'!$Y$26</f>
        <v>0.83741095652202024</v>
      </c>
      <c r="Y1037" s="172">
        <f t="shared" si="476"/>
        <v>0.83978789161410039</v>
      </c>
      <c r="Z1037" s="149">
        <f>1/PI()*ATAN('Exhibit4_Impact-Test'!$Y$25*S_5050_SP)+'Exhibit4_Impact-Test'!$Y$26</f>
        <v>0.5</v>
      </c>
      <c r="AA1037" s="149">
        <f t="shared" si="477"/>
        <v>0.5043902895014224</v>
      </c>
      <c r="AB1037" s="195">
        <f>VLOOKUP(_xlfn.NUMBERVALUE(LEFT(A1037,4)),Transactioncosts!$C:$G,5,FALSE)</f>
        <v>102.80000000000001</v>
      </c>
      <c r="AC1037" s="174"/>
      <c r="AD1037" s="175">
        <f t="shared" si="478"/>
        <v>1.0183906537510017</v>
      </c>
      <c r="AE1037" s="149">
        <f t="shared" si="479"/>
        <v>1.0235350698903849</v>
      </c>
      <c r="AF1037" s="149">
        <f t="shared" si="480"/>
        <v>1.0175060139110546</v>
      </c>
      <c r="AG1037" s="176">
        <f t="shared" si="481"/>
        <v>1.0182087787796088</v>
      </c>
      <c r="AH1037" s="149">
        <f t="shared" si="482"/>
        <v>1.0235010976556256</v>
      </c>
      <c r="AI1037" s="149">
        <f t="shared" si="483"/>
        <v>1.0174608817349799</v>
      </c>
      <c r="AJ1037" s="97"/>
      <c r="AK1037" s="171">
        <f t="shared" si="484"/>
        <v>1.8223590833835006E-2</v>
      </c>
      <c r="AL1037" s="149">
        <f t="shared" si="485"/>
        <v>2.3262390202811956E-2</v>
      </c>
      <c r="AM1037" s="149">
        <f t="shared" si="486"/>
        <v>1.735454879484109E-2</v>
      </c>
      <c r="AN1037" s="149">
        <f t="shared" si="491"/>
        <v>5.7091244344902998</v>
      </c>
      <c r="AO1037" s="149">
        <f t="shared" si="491"/>
        <v>15.672238138084165</v>
      </c>
      <c r="AP1037" s="149">
        <f t="shared" si="491"/>
        <v>5.1170269242817463</v>
      </c>
      <c r="AQ1037" s="97"/>
      <c r="AR1037" s="171">
        <f t="shared" si="487"/>
        <v>1.8044984310655945E-2</v>
      </c>
      <c r="AS1037" s="149">
        <f t="shared" si="488"/>
        <v>2.3229198571612628E-2</v>
      </c>
      <c r="AT1037" s="149">
        <f t="shared" si="489"/>
        <v>1.7310192126259831E-2</v>
      </c>
      <c r="AU1037" s="175">
        <f t="shared" si="492"/>
        <v>5.5905147147249235</v>
      </c>
      <c r="AV1037" s="149">
        <f t="shared" si="493"/>
        <v>13.453039097432868</v>
      </c>
      <c r="AW1037" s="149">
        <f t="shared" si="494"/>
        <v>5.053097272986883</v>
      </c>
    </row>
    <row r="1038" spans="1:49" ht="15" x14ac:dyDescent="0.25">
      <c r="A1038" s="130">
        <v>1957.05</v>
      </c>
      <c r="B1038" s="138"/>
      <c r="C1038" s="166">
        <f>raw_Data!B1044</f>
        <v>46.78</v>
      </c>
      <c r="D1038" s="167">
        <f>raw_Data!J1044</f>
        <v>0.14416666666666667</v>
      </c>
      <c r="E1038" s="167">
        <f>raw_Data!L1044</f>
        <v>2.9516094330215292E-3</v>
      </c>
      <c r="F1038" s="168">
        <f t="shared" si="469"/>
        <v>45.05</v>
      </c>
      <c r="G1038" s="167">
        <f>raw_Data!K1044</f>
        <v>3.2001479837217906E-3</v>
      </c>
      <c r="H1038" s="167">
        <f t="shared" si="470"/>
        <v>3.8401775804661531E-2</v>
      </c>
      <c r="I1038" s="165"/>
      <c r="J1038" s="167">
        <f t="shared" si="471"/>
        <v>1.0097610382927658</v>
      </c>
      <c r="K1038" s="167">
        <f t="shared" si="490"/>
        <v>1.2712647725787285E-2</v>
      </c>
      <c r="L1038" s="93"/>
      <c r="M1038" s="171">
        <f t="shared" si="466"/>
        <v>1.0127126477257873</v>
      </c>
      <c r="N1038" s="172">
        <f t="shared" si="472"/>
        <v>1.0416019237883833</v>
      </c>
      <c r="O1038" s="170">
        <f t="shared" si="467"/>
        <v>1037</v>
      </c>
      <c r="P1038" s="170">
        <f t="shared" si="468"/>
        <v>1039</v>
      </c>
      <c r="Q1038" s="169"/>
      <c r="R1038" s="149">
        <f t="shared" si="473"/>
        <v>5.7044742956136499E-2</v>
      </c>
      <c r="S1038" s="173">
        <f t="shared" si="474"/>
        <v>0.93080493130309661</v>
      </c>
      <c r="T1038" s="149">
        <v>0</v>
      </c>
      <c r="U1038" s="97"/>
      <c r="V1038" s="149">
        <f>1/PI()*ATAN('Exhibit4_Impact-Test'!$Y$25*S_RDY_SP)+'Exhibit4_Impact-Test'!$Y$26</f>
        <v>0.53615946335169617</v>
      </c>
      <c r="W1038" s="172">
        <f t="shared" si="475"/>
        <v>0.54314694902526917</v>
      </c>
      <c r="X1038" s="149">
        <f>1/PI()*ATAN('Exhibit4_Impact-Test'!$Y$25*S_RS_SP)+'Exhibit4_Impact-Test'!$Y$26</f>
        <v>0.84309258371131746</v>
      </c>
      <c r="Y1038" s="172">
        <f t="shared" si="476"/>
        <v>0.84677767078498434</v>
      </c>
      <c r="Z1038" s="149">
        <f>1/PI()*ATAN('Exhibit4_Impact-Test'!$Y$25*S_5050_SP)+'Exhibit4_Impact-Test'!$Y$26</f>
        <v>0.5</v>
      </c>
      <c r="AA1038" s="149">
        <f t="shared" si="477"/>
        <v>0.5070313661946384</v>
      </c>
      <c r="AB1038" s="195">
        <f>VLOOKUP(_xlfn.NUMBERVALUE(LEFT(A1038,4)),Transactioncosts!$C:$G,5,FALSE)</f>
        <v>102.80000000000001</v>
      </c>
      <c r="AC1038" s="174"/>
      <c r="AD1038" s="175">
        <f t="shared" si="478"/>
        <v>1.0282019064761276</v>
      </c>
      <c r="AE1038" s="149">
        <f t="shared" si="479"/>
        <v>1.0370689821229508</v>
      </c>
      <c r="AF1038" s="149">
        <f t="shared" si="480"/>
        <v>1.0271572857570854</v>
      </c>
      <c r="AG1038" s="176">
        <f t="shared" si="481"/>
        <v>1.0278994876527923</v>
      </c>
      <c r="AH1038" s="149">
        <f t="shared" si="482"/>
        <v>1.0369007253652702</v>
      </c>
      <c r="AI1038" s="149">
        <f t="shared" si="483"/>
        <v>1.0270850033126044</v>
      </c>
      <c r="AJ1038" s="97"/>
      <c r="AK1038" s="171">
        <f t="shared" si="484"/>
        <v>2.7811554825573546E-2</v>
      </c>
      <c r="AL1038" s="149">
        <f t="shared" si="485"/>
        <v>3.6398447886423844E-2</v>
      </c>
      <c r="AM1038" s="149">
        <f t="shared" si="486"/>
        <v>2.6795069908547769E-2</v>
      </c>
      <c r="AN1038" s="149">
        <f t="shared" si="491"/>
        <v>5.7369359893158736</v>
      </c>
      <c r="AO1038" s="149">
        <f t="shared" si="491"/>
        <v>15.708636585970588</v>
      </c>
      <c r="AP1038" s="149">
        <f t="shared" si="491"/>
        <v>5.1438219941902945</v>
      </c>
      <c r="AQ1038" s="97"/>
      <c r="AR1038" s="171">
        <f t="shared" si="487"/>
        <v>2.7517387595903151E-2</v>
      </c>
      <c r="AS1038" s="149">
        <f t="shared" si="488"/>
        <v>3.623619213365923E-2</v>
      </c>
      <c r="AT1038" s="149">
        <f t="shared" si="489"/>
        <v>2.6724696082738204E-2</v>
      </c>
      <c r="AU1038" s="175">
        <f t="shared" si="492"/>
        <v>5.6180321023208268</v>
      </c>
      <c r="AV1038" s="149">
        <f t="shared" si="493"/>
        <v>13.489275289566526</v>
      </c>
      <c r="AW1038" s="149">
        <f t="shared" si="494"/>
        <v>5.0798219690696209</v>
      </c>
    </row>
    <row r="1039" spans="1:49" ht="15" x14ac:dyDescent="0.25">
      <c r="A1039" s="130">
        <v>1957.06</v>
      </c>
      <c r="B1039" s="138"/>
      <c r="C1039" s="166">
        <f>raw_Data!B1045</f>
        <v>47.55</v>
      </c>
      <c r="D1039" s="167">
        <f>raw_Data!J1045</f>
        <v>0.14416666666666667</v>
      </c>
      <c r="E1039" s="167">
        <f>raw_Data!L1045</f>
        <v>3.1128168457330574E-3</v>
      </c>
      <c r="F1039" s="168">
        <f t="shared" si="469"/>
        <v>46.78</v>
      </c>
      <c r="G1039" s="167">
        <f>raw_Data!K1045</f>
        <v>3.0818013396038194E-3</v>
      </c>
      <c r="H1039" s="167">
        <f t="shared" si="470"/>
        <v>1.6460025651988008E-2</v>
      </c>
      <c r="I1039" s="165"/>
      <c r="J1039" s="167">
        <f t="shared" si="471"/>
        <v>1.016156848465781</v>
      </c>
      <c r="K1039" s="167">
        <f t="shared" si="490"/>
        <v>1.9269665311514084E-2</v>
      </c>
      <c r="L1039" s="93"/>
      <c r="M1039" s="171">
        <f t="shared" si="466"/>
        <v>1.0192696653115141</v>
      </c>
      <c r="N1039" s="172">
        <f t="shared" si="472"/>
        <v>1.0195418269915917</v>
      </c>
      <c r="O1039" s="170">
        <f t="shared" si="467"/>
        <v>1038</v>
      </c>
      <c r="P1039" s="170">
        <f t="shared" si="468"/>
        <v>1040</v>
      </c>
      <c r="Q1039" s="169"/>
      <c r="R1039" s="149">
        <f t="shared" si="473"/>
        <v>2.157849208162551E-2</v>
      </c>
      <c r="S1039" s="173">
        <f t="shared" si="474"/>
        <v>0.84794637751557145</v>
      </c>
      <c r="T1039" s="149">
        <v>0</v>
      </c>
      <c r="U1039" s="97"/>
      <c r="V1039" s="149">
        <f>1/PI()*ATAN('Exhibit4_Impact-Test'!$Y$25*S_RDY_SP)+'Exhibit4_Impact-Test'!$Y$26</f>
        <v>0.5137287755490757</v>
      </c>
      <c r="W1039" s="172">
        <f t="shared" si="475"/>
        <v>0.51379547016428484</v>
      </c>
      <c r="X1039" s="149">
        <f>1/PI()*ATAN('Exhibit4_Impact-Test'!$Y$25*S_RS_SP)+'Exhibit4_Impact-Test'!$Y$26</f>
        <v>0.83041028190554123</v>
      </c>
      <c r="Y1039" s="172">
        <f t="shared" si="476"/>
        <v>0.83044787722913227</v>
      </c>
      <c r="Z1039" s="149">
        <f>1/PI()*ATAN('Exhibit4_Impact-Test'!$Y$25*S_5050_SP)+'Exhibit4_Impact-Test'!$Y$26</f>
        <v>0.5</v>
      </c>
      <c r="AA1039" s="149">
        <f t="shared" si="477"/>
        <v>0.50006674517999949</v>
      </c>
      <c r="AB1039" s="195">
        <f>VLOOKUP(_xlfn.NUMBERVALUE(LEFT(A1039,4)),Transactioncosts!$C:$G,5,FALSE)</f>
        <v>102.80000000000001</v>
      </c>
      <c r="AC1039" s="174"/>
      <c r="AD1039" s="175">
        <f t="shared" si="478"/>
        <v>1.0194094825981717</v>
      </c>
      <c r="AE1039" s="149">
        <f t="shared" si="479"/>
        <v>1.0194956711689911</v>
      </c>
      <c r="AF1039" s="149">
        <f t="shared" si="480"/>
        <v>1.0194057461515529</v>
      </c>
      <c r="AG1039" s="176">
        <f t="shared" si="481"/>
        <v>1.0192003473936821</v>
      </c>
      <c r="AH1039" s="149">
        <f t="shared" si="482"/>
        <v>1.0194653719616571</v>
      </c>
      <c r="AI1039" s="149">
        <f t="shared" si="483"/>
        <v>1.0194050600111024</v>
      </c>
      <c r="AJ1039" s="97"/>
      <c r="AK1039" s="171">
        <f t="shared" si="484"/>
        <v>1.9223521017258986E-2</v>
      </c>
      <c r="AL1039" s="149">
        <f t="shared" si="485"/>
        <v>1.9308064989999971E-2</v>
      </c>
      <c r="AM1039" s="149">
        <f t="shared" si="486"/>
        <v>1.9219855705595534E-2</v>
      </c>
      <c r="AN1039" s="149">
        <f t="shared" si="491"/>
        <v>5.7561595103331324</v>
      </c>
      <c r="AO1039" s="149">
        <f t="shared" si="491"/>
        <v>15.727944650960588</v>
      </c>
      <c r="AP1039" s="149">
        <f t="shared" si="491"/>
        <v>5.1630418498958903</v>
      </c>
      <c r="AQ1039" s="97"/>
      <c r="AR1039" s="171">
        <f t="shared" si="487"/>
        <v>1.9018346685077923E-2</v>
      </c>
      <c r="AS1039" s="149">
        <f t="shared" si="488"/>
        <v>1.9278344748469799E-2</v>
      </c>
      <c r="AT1039" s="149">
        <f t="shared" si="489"/>
        <v>1.9219182626515924E-2</v>
      </c>
      <c r="AU1039" s="175">
        <f t="shared" si="492"/>
        <v>5.6370504490059048</v>
      </c>
      <c r="AV1039" s="149">
        <f t="shared" si="493"/>
        <v>13.508553634314996</v>
      </c>
      <c r="AW1039" s="149">
        <f t="shared" si="494"/>
        <v>5.0990411516961371</v>
      </c>
    </row>
    <row r="1040" spans="1:49" ht="15" x14ac:dyDescent="0.25">
      <c r="A1040" s="130">
        <v>1957.07</v>
      </c>
      <c r="B1040" s="138"/>
      <c r="C1040" s="166">
        <f>raw_Data!B1046</f>
        <v>48.51</v>
      </c>
      <c r="D1040" s="167">
        <f>raw_Data!J1046</f>
        <v>0.14499999999999999</v>
      </c>
      <c r="E1040" s="167">
        <f>raw_Data!L1046</f>
        <v>3.2174490479424112E-3</v>
      </c>
      <c r="F1040" s="168">
        <f t="shared" si="469"/>
        <v>47.55</v>
      </c>
      <c r="G1040" s="167">
        <f>raw_Data!K1046</f>
        <v>3.0494216614090431E-3</v>
      </c>
      <c r="H1040" s="167">
        <f t="shared" si="470"/>
        <v>2.018927444794949E-2</v>
      </c>
      <c r="I1040" s="165"/>
      <c r="J1040" s="167">
        <f t="shared" si="471"/>
        <v>1.0103919691243799</v>
      </c>
      <c r="K1040" s="167">
        <f t="shared" si="490"/>
        <v>1.3609418172322307E-2</v>
      </c>
      <c r="L1040" s="93"/>
      <c r="M1040" s="171">
        <f t="shared" si="466"/>
        <v>1.0136094181723223</v>
      </c>
      <c r="N1040" s="172">
        <f t="shared" si="472"/>
        <v>1.0232386961093587</v>
      </c>
      <c r="O1040" s="170">
        <f t="shared" si="467"/>
        <v>1039</v>
      </c>
      <c r="P1040" s="170">
        <f t="shared" si="468"/>
        <v>1041</v>
      </c>
      <c r="Q1040" s="169"/>
      <c r="R1040" s="149">
        <f t="shared" si="473"/>
        <v>-1.0287687542528358E-2</v>
      </c>
      <c r="S1040" s="173">
        <f t="shared" si="474"/>
        <v>0.86641470044463453</v>
      </c>
      <c r="T1040" s="149">
        <v>0</v>
      </c>
      <c r="U1040" s="97"/>
      <c r="V1040" s="149">
        <f>1/PI()*ATAN('Exhibit4_Impact-Test'!$Y$25*S_RDY_SP)+'Exhibit4_Impact-Test'!$Y$26</f>
        <v>0.49345157867697664</v>
      </c>
      <c r="W1040" s="172">
        <f t="shared" si="475"/>
        <v>0.49581508882900199</v>
      </c>
      <c r="X1040" s="149">
        <f>1/PI()*ATAN('Exhibit4_Impact-Test'!$Y$25*S_RS_SP)+'Exhibit4_Impact-Test'!$Y$26</f>
        <v>0.83339527093865706</v>
      </c>
      <c r="Y1040" s="172">
        <f t="shared" si="476"/>
        <v>0.83470396028005567</v>
      </c>
      <c r="Z1040" s="149">
        <f>1/PI()*ATAN('Exhibit4_Impact-Test'!$Y$25*S_5050_SP)+'Exhibit4_Impact-Test'!$Y$26</f>
        <v>0.5</v>
      </c>
      <c r="AA1040" s="149">
        <f t="shared" si="477"/>
        <v>0.50236376926426651</v>
      </c>
      <c r="AB1040" s="195">
        <f>VLOOKUP(_xlfn.NUMBERVALUE(LEFT(A1040,4)),Transactioncosts!$C:$G,5,FALSE)</f>
        <v>102.80000000000001</v>
      </c>
      <c r="AC1040" s="174"/>
      <c r="AD1040" s="175">
        <f t="shared" si="478"/>
        <v>1.0183610005718724</v>
      </c>
      <c r="AE1040" s="149">
        <f t="shared" si="479"/>
        <v>1.0216344128676025</v>
      </c>
      <c r="AF1040" s="149">
        <f t="shared" si="480"/>
        <v>1.0184240571408405</v>
      </c>
      <c r="AG1040" s="176">
        <f t="shared" si="481"/>
        <v>1.0181822811012704</v>
      </c>
      <c r="AH1040" s="149">
        <f t="shared" si="482"/>
        <v>1.0146464310332095</v>
      </c>
      <c r="AI1040" s="149">
        <f t="shared" si="483"/>
        <v>1.0183997575928039</v>
      </c>
      <c r="AJ1040" s="97"/>
      <c r="AK1040" s="171">
        <f t="shared" si="484"/>
        <v>1.8194472724056186E-2</v>
      </c>
      <c r="AL1040" s="149">
        <f t="shared" si="485"/>
        <v>2.1403710434716564E-2</v>
      </c>
      <c r="AM1040" s="149">
        <f t="shared" si="486"/>
        <v>1.8256390469131419E-2</v>
      </c>
      <c r="AN1040" s="149">
        <f t="shared" si="491"/>
        <v>5.7743539830571891</v>
      </c>
      <c r="AO1040" s="149">
        <f t="shared" si="491"/>
        <v>15.749348361395304</v>
      </c>
      <c r="AP1040" s="149">
        <f t="shared" si="491"/>
        <v>5.1812982403650221</v>
      </c>
      <c r="AQ1040" s="97"/>
      <c r="AR1040" s="171">
        <f t="shared" si="487"/>
        <v>1.8018960155608391E-2</v>
      </c>
      <c r="AS1040" s="149">
        <f t="shared" si="488"/>
        <v>1.4540207998306565E-2</v>
      </c>
      <c r="AT1040" s="149">
        <f t="shared" si="489"/>
        <v>1.8232530233541083E-2</v>
      </c>
      <c r="AU1040" s="175">
        <f t="shared" si="492"/>
        <v>5.6550694091615128</v>
      </c>
      <c r="AV1040" s="149">
        <f t="shared" si="493"/>
        <v>13.523093842313303</v>
      </c>
      <c r="AW1040" s="149">
        <f t="shared" si="494"/>
        <v>5.117273681929678</v>
      </c>
    </row>
    <row r="1041" spans="1:49" ht="15" x14ac:dyDescent="0.25">
      <c r="A1041" s="130">
        <v>1957.08</v>
      </c>
      <c r="B1041" s="138"/>
      <c r="C1041" s="166">
        <f>raw_Data!B1047</f>
        <v>45.84</v>
      </c>
      <c r="D1041" s="167">
        <f>raw_Data!J1047</f>
        <v>0.14583333333333334</v>
      </c>
      <c r="E1041" s="167">
        <f>raw_Data!L1047</f>
        <v>3.2174490479424112E-3</v>
      </c>
      <c r="F1041" s="168">
        <f t="shared" si="469"/>
        <v>48.51</v>
      </c>
      <c r="G1041" s="167">
        <f>raw_Data!K1047</f>
        <v>3.0062530062530068E-3</v>
      </c>
      <c r="H1041" s="167">
        <f t="shared" si="470"/>
        <v>-5.5040197897340604E-2</v>
      </c>
      <c r="I1041" s="165"/>
      <c r="J1041" s="167">
        <f t="shared" si="471"/>
        <v>1</v>
      </c>
      <c r="K1041" s="167">
        <f t="shared" si="490"/>
        <v>3.2174490479424112E-3</v>
      </c>
      <c r="L1041" s="93"/>
      <c r="M1041" s="171">
        <f t="shared" si="466"/>
        <v>1.0032174490479424</v>
      </c>
      <c r="N1041" s="172">
        <f t="shared" si="472"/>
        <v>0.94796605510891241</v>
      </c>
      <c r="O1041" s="170">
        <f t="shared" si="467"/>
        <v>1040</v>
      </c>
      <c r="P1041" s="170">
        <f t="shared" si="468"/>
        <v>1042</v>
      </c>
      <c r="Q1041" s="169"/>
      <c r="R1041" s="149">
        <f t="shared" si="473"/>
        <v>-3.3934150422100691E-2</v>
      </c>
      <c r="S1041" s="173">
        <f t="shared" si="474"/>
        <v>-0.94477207342472458</v>
      </c>
      <c r="T1041" s="149">
        <v>0</v>
      </c>
      <c r="U1041" s="97"/>
      <c r="V1041" s="149">
        <f>1/PI()*ATAN('Exhibit4_Impact-Test'!$Y$25*S_RDY_SP)+'Exhibit4_Impact-Test'!$Y$26</f>
        <v>0.47842992631908726</v>
      </c>
      <c r="W1041" s="172">
        <f t="shared" si="475"/>
        <v>0.46431508780110609</v>
      </c>
      <c r="X1041" s="149">
        <f>1/PI()*ATAN('Exhibit4_Impact-Test'!$Y$25*S_RS_SP)+'Exhibit4_Impact-Test'!$Y$26</f>
        <v>0.15493919039747872</v>
      </c>
      <c r="Y1041" s="172">
        <f t="shared" si="476"/>
        <v>0.14766609626793828</v>
      </c>
      <c r="Z1041" s="149">
        <f>1/PI()*ATAN('Exhibit4_Impact-Test'!$Y$25*S_5050_SP)+'Exhibit4_Impact-Test'!$Y$26</f>
        <v>0.5</v>
      </c>
      <c r="AA1041" s="149">
        <f t="shared" si="477"/>
        <v>0.48584156902174475</v>
      </c>
      <c r="AB1041" s="195">
        <f>VLOOKUP(_xlfn.NUMBERVALUE(LEFT(A1041,4)),Transactioncosts!$C:$G,5,FALSE)</f>
        <v>102.80000000000001</v>
      </c>
      <c r="AC1041" s="174"/>
      <c r="AD1041" s="175">
        <f t="shared" si="478"/>
        <v>0.97678352871666552</v>
      </c>
      <c r="AE1041" s="149">
        <f t="shared" si="479"/>
        <v>0.99465684280269695</v>
      </c>
      <c r="AF1041" s="149">
        <f t="shared" si="480"/>
        <v>0.97559175207842741</v>
      </c>
      <c r="AG1041" s="176">
        <f t="shared" si="481"/>
        <v>0.97643495791830848</v>
      </c>
      <c r="AH1041" s="149">
        <f t="shared" si="482"/>
        <v>0.99455555626526593</v>
      </c>
      <c r="AI1041" s="149">
        <f t="shared" si="483"/>
        <v>0.97544620340797095</v>
      </c>
      <c r="AJ1041" s="97"/>
      <c r="AK1041" s="171">
        <f t="shared" si="484"/>
        <v>-2.3490218820991733E-2</v>
      </c>
      <c r="AL1041" s="149">
        <f t="shared" si="485"/>
        <v>-5.3574829142121541E-3</v>
      </c>
      <c r="AM1041" s="149">
        <f t="shared" si="486"/>
        <v>-2.4711066880262766E-2</v>
      </c>
      <c r="AN1041" s="149">
        <f t="shared" si="491"/>
        <v>5.7508637642361977</v>
      </c>
      <c r="AO1041" s="149">
        <f t="shared" si="491"/>
        <v>15.743990878481092</v>
      </c>
      <c r="AP1041" s="149">
        <f t="shared" si="491"/>
        <v>5.156587173484759</v>
      </c>
      <c r="AQ1041" s="97"/>
      <c r="AR1041" s="171">
        <f t="shared" si="487"/>
        <v>-2.3847138238294582E-2</v>
      </c>
      <c r="AS1041" s="149">
        <f t="shared" si="488"/>
        <v>-5.4593187338219775E-3</v>
      </c>
      <c r="AT1041" s="149">
        <f t="shared" si="489"/>
        <v>-2.4860268150609332E-2</v>
      </c>
      <c r="AU1041" s="175">
        <f t="shared" si="492"/>
        <v>5.6312222709232183</v>
      </c>
      <c r="AV1041" s="149">
        <f t="shared" si="493"/>
        <v>13.517634523579481</v>
      </c>
      <c r="AW1041" s="149">
        <f t="shared" si="494"/>
        <v>5.0924134137790684</v>
      </c>
    </row>
    <row r="1042" spans="1:49" ht="15" x14ac:dyDescent="0.25">
      <c r="A1042" s="130">
        <v>1957.09</v>
      </c>
      <c r="B1042" s="138"/>
      <c r="C1042" s="166">
        <f>raw_Data!B1048</f>
        <v>43.98</v>
      </c>
      <c r="D1042" s="167">
        <f>raw_Data!J1048</f>
        <v>0.14666666666666667</v>
      </c>
      <c r="E1042" s="167">
        <f>raw_Data!L1048</f>
        <v>3.2094046775821283E-3</v>
      </c>
      <c r="F1042" s="168">
        <f t="shared" si="469"/>
        <v>45.84</v>
      </c>
      <c r="G1042" s="167">
        <f>raw_Data!K1048</f>
        <v>3.1995346131471784E-3</v>
      </c>
      <c r="H1042" s="167">
        <f t="shared" si="470"/>
        <v>-4.0575916230366604E-2</v>
      </c>
      <c r="I1042" s="165"/>
      <c r="J1042" s="167">
        <f t="shared" si="471"/>
        <v>0.99920571714782824</v>
      </c>
      <c r="K1042" s="167">
        <f t="shared" si="490"/>
        <v>2.4151218254102602E-3</v>
      </c>
      <c r="L1042" s="93"/>
      <c r="M1042" s="171">
        <f t="shared" si="466"/>
        <v>1.0024151218254103</v>
      </c>
      <c r="N1042" s="172">
        <f t="shared" si="472"/>
        <v>0.96262361838278054</v>
      </c>
      <c r="O1042" s="170">
        <f t="shared" si="467"/>
        <v>1041</v>
      </c>
      <c r="P1042" s="170">
        <f t="shared" si="468"/>
        <v>1043</v>
      </c>
      <c r="Q1042" s="169"/>
      <c r="R1042" s="149">
        <f t="shared" si="473"/>
        <v>-2.7917220521940559E-3</v>
      </c>
      <c r="S1042" s="173">
        <f t="shared" si="474"/>
        <v>-0.92653113028662304</v>
      </c>
      <c r="T1042" s="149">
        <v>0</v>
      </c>
      <c r="U1042" s="97"/>
      <c r="V1042" s="149">
        <f>1/PI()*ATAN('Exhibit4_Impact-Test'!$Y$25*S_RDY_SP)+'Exhibit4_Impact-Test'!$Y$26</f>
        <v>0.49822275301093344</v>
      </c>
      <c r="W1042" s="172">
        <f t="shared" si="475"/>
        <v>0.4880987447577318</v>
      </c>
      <c r="X1042" s="149">
        <f>1/PI()*ATAN('Exhibit4_Impact-Test'!$Y$25*S_RS_SP)+'Exhibit4_Impact-Test'!$Y$26</f>
        <v>0.15751887228263095</v>
      </c>
      <c r="Y1042" s="172">
        <f t="shared" si="476"/>
        <v>0.15221785035248406</v>
      </c>
      <c r="Z1042" s="149">
        <f>1/PI()*ATAN('Exhibit4_Impact-Test'!$Y$25*S_5050_SP)+'Exhibit4_Impact-Test'!$Y$26</f>
        <v>0.5</v>
      </c>
      <c r="AA1042" s="149">
        <f t="shared" si="477"/>
        <v>0.48987513512369379</v>
      </c>
      <c r="AB1042" s="195">
        <f>VLOOKUP(_xlfn.NUMBERVALUE(LEFT(A1042,4)),Transactioncosts!$C:$G,5,FALSE)</f>
        <v>102.80000000000001</v>
      </c>
      <c r="AC1042" s="174"/>
      <c r="AD1042" s="175">
        <f t="shared" si="478"/>
        <v>0.98259008943377935</v>
      </c>
      <c r="AE1042" s="149">
        <f t="shared" si="479"/>
        <v>0.99614720907669685</v>
      </c>
      <c r="AF1042" s="149">
        <f t="shared" si="480"/>
        <v>0.9825193701040954</v>
      </c>
      <c r="AG1042" s="176">
        <f t="shared" si="481"/>
        <v>0.98232385735593508</v>
      </c>
      <c r="AH1042" s="149">
        <f t="shared" si="482"/>
        <v>0.99612811907383858</v>
      </c>
      <c r="AI1042" s="149">
        <f t="shared" si="483"/>
        <v>0.98241528649316701</v>
      </c>
      <c r="AJ1042" s="97"/>
      <c r="AK1042" s="171">
        <f t="shared" si="484"/>
        <v>-1.7563245362183417E-2</v>
      </c>
      <c r="AL1042" s="149">
        <f t="shared" si="485"/>
        <v>-3.860232041115688E-3</v>
      </c>
      <c r="AM1042" s="149">
        <f t="shared" si="486"/>
        <v>-1.7635220314388984E-2</v>
      </c>
      <c r="AN1042" s="149">
        <f t="shared" si="491"/>
        <v>5.7333005188740147</v>
      </c>
      <c r="AO1042" s="149">
        <f t="shared" si="491"/>
        <v>15.740130646439976</v>
      </c>
      <c r="AP1042" s="149">
        <f t="shared" si="491"/>
        <v>5.1389519531703698</v>
      </c>
      <c r="AQ1042" s="97"/>
      <c r="AR1042" s="171">
        <f t="shared" si="487"/>
        <v>-1.7834231356158806E-2</v>
      </c>
      <c r="AS1042" s="149">
        <f t="shared" si="488"/>
        <v>-3.8793960618603248E-3</v>
      </c>
      <c r="AT1042" s="149">
        <f t="shared" si="489"/>
        <v>-1.7741161354897669E-2</v>
      </c>
      <c r="AU1042" s="175">
        <f t="shared" si="492"/>
        <v>5.6133880395670595</v>
      </c>
      <c r="AV1042" s="149">
        <f t="shared" si="493"/>
        <v>13.513755127517621</v>
      </c>
      <c r="AW1042" s="149">
        <f t="shared" si="494"/>
        <v>5.074672252424171</v>
      </c>
    </row>
    <row r="1043" spans="1:49" ht="15" x14ac:dyDescent="0.25">
      <c r="A1043" s="130">
        <v>1957.1</v>
      </c>
      <c r="B1043" s="138"/>
      <c r="C1043" s="166">
        <f>raw_Data!B1049</f>
        <v>41.24</v>
      </c>
      <c r="D1043" s="167">
        <f>raw_Data!J1049</f>
        <v>0.14749999999999999</v>
      </c>
      <c r="E1043" s="167">
        <f>raw_Data!L1049</f>
        <v>3.2496194358384578E-3</v>
      </c>
      <c r="F1043" s="168">
        <f t="shared" si="469"/>
        <v>43.98</v>
      </c>
      <c r="G1043" s="167">
        <f>raw_Data!K1049</f>
        <v>3.3537971805366077E-3</v>
      </c>
      <c r="H1043" s="167">
        <f t="shared" si="470"/>
        <v>-6.2301045929968102E-2</v>
      </c>
      <c r="I1043" s="165"/>
      <c r="J1043" s="167">
        <f t="shared" si="471"/>
        <v>1.0039725043933352</v>
      </c>
      <c r="K1043" s="167">
        <f t="shared" si="490"/>
        <v>7.2221238291736434E-3</v>
      </c>
      <c r="L1043" s="93"/>
      <c r="M1043" s="171">
        <f t="shared" si="466"/>
        <v>1.0072221238291736</v>
      </c>
      <c r="N1043" s="172">
        <f t="shared" si="472"/>
        <v>0.94105275125056853</v>
      </c>
      <c r="O1043" s="170">
        <f t="shared" si="467"/>
        <v>1042</v>
      </c>
      <c r="P1043" s="170">
        <f t="shared" si="468"/>
        <v>1044</v>
      </c>
      <c r="Q1043" s="169"/>
      <c r="R1043" s="149">
        <f t="shared" si="473"/>
        <v>2.2000314187482238E-2</v>
      </c>
      <c r="S1043" s="173">
        <f t="shared" si="474"/>
        <v>-0.95100927183651163</v>
      </c>
      <c r="T1043" s="149">
        <v>0</v>
      </c>
      <c r="U1043" s="97"/>
      <c r="V1043" s="149">
        <f>1/PI()*ATAN('Exhibit4_Impact-Test'!$Y$25*S_RDY_SP)+'Exhibit4_Impact-Test'!$Y$26</f>
        <v>0.5139968068048395</v>
      </c>
      <c r="W1043" s="172">
        <f t="shared" si="475"/>
        <v>0.49701243738444117</v>
      </c>
      <c r="X1043" s="149">
        <f>1/PI()*ATAN('Exhibit4_Impact-Test'!$Y$25*S_RS_SP)+'Exhibit4_Impact-Test'!$Y$26</f>
        <v>0.15407485452158032</v>
      </c>
      <c r="Y1043" s="172">
        <f t="shared" si="476"/>
        <v>0.14542490127099261</v>
      </c>
      <c r="Z1043" s="149">
        <f>1/PI()*ATAN('Exhibit4_Impact-Test'!$Y$25*S_5050_SP)+'Exhibit4_Impact-Test'!$Y$26</f>
        <v>0.5</v>
      </c>
      <c r="AA1043" s="149">
        <f t="shared" si="477"/>
        <v>0.48301847100094214</v>
      </c>
      <c r="AB1043" s="195">
        <f>VLOOKUP(_xlfn.NUMBERVALUE(LEFT(A1043,4)),Transactioncosts!$C:$G,5,FALSE)</f>
        <v>102.80000000000001</v>
      </c>
      <c r="AC1043" s="174"/>
      <c r="AD1043" s="175">
        <f t="shared" si="478"/>
        <v>0.97321127761549087</v>
      </c>
      <c r="AE1043" s="149">
        <f t="shared" si="479"/>
        <v>0.99702708737534074</v>
      </c>
      <c r="AF1043" s="149">
        <f t="shared" si="480"/>
        <v>0.97413743753987103</v>
      </c>
      <c r="AG1043" s="176">
        <f t="shared" si="481"/>
        <v>0.97284980019734357</v>
      </c>
      <c r="AH1043" s="149">
        <f t="shared" si="482"/>
        <v>0.99681378540374654</v>
      </c>
      <c r="AI1043" s="149">
        <f t="shared" si="483"/>
        <v>0.97396286742176075</v>
      </c>
      <c r="AJ1043" s="97"/>
      <c r="AK1043" s="171">
        <f t="shared" si="484"/>
        <v>-2.7154079961232452E-2</v>
      </c>
      <c r="AL1043" s="149">
        <f t="shared" si="485"/>
        <v>-2.9773405073794143E-3</v>
      </c>
      <c r="AM1043" s="149">
        <f t="shared" si="486"/>
        <v>-2.6202878990390983E-2</v>
      </c>
      <c r="AN1043" s="149">
        <f t="shared" si="491"/>
        <v>5.7061464389127821</v>
      </c>
      <c r="AO1043" s="149">
        <f t="shared" si="491"/>
        <v>15.737153305932596</v>
      </c>
      <c r="AP1043" s="149">
        <f t="shared" si="491"/>
        <v>5.1127490741799786</v>
      </c>
      <c r="AQ1043" s="97"/>
      <c r="AR1043" s="171">
        <f t="shared" si="487"/>
        <v>-2.7525576443460889E-2</v>
      </c>
      <c r="AS1043" s="149">
        <f t="shared" si="488"/>
        <v>-3.1913013859229651E-3</v>
      </c>
      <c r="AT1043" s="149">
        <f t="shared" si="489"/>
        <v>-2.6382099863292589E-2</v>
      </c>
      <c r="AU1043" s="175">
        <f t="shared" si="492"/>
        <v>5.5858624631235987</v>
      </c>
      <c r="AV1043" s="149">
        <f t="shared" si="493"/>
        <v>13.510563826131698</v>
      </c>
      <c r="AW1043" s="149">
        <f t="shared" si="494"/>
        <v>5.0482901525608783</v>
      </c>
    </row>
    <row r="1044" spans="1:49" ht="15" x14ac:dyDescent="0.25">
      <c r="A1044" s="130">
        <v>1957.11</v>
      </c>
      <c r="B1044" s="138"/>
      <c r="C1044" s="166">
        <f>raw_Data!B1050</f>
        <v>40.35</v>
      </c>
      <c r="D1044" s="167">
        <f>raw_Data!J1050</f>
        <v>0.14833333333333334</v>
      </c>
      <c r="E1044" s="167">
        <f>raw_Data!L1050</f>
        <v>3.0483680766628662E-3</v>
      </c>
      <c r="F1044" s="168">
        <f t="shared" si="469"/>
        <v>41.24</v>
      </c>
      <c r="G1044" s="167">
        <f>raw_Data!K1050</f>
        <v>3.5968315551244746E-3</v>
      </c>
      <c r="H1044" s="167">
        <f t="shared" si="470"/>
        <v>-2.1580989330746814E-2</v>
      </c>
      <c r="I1044" s="165"/>
      <c r="J1044" s="167">
        <f t="shared" si="471"/>
        <v>0.98016467642712068</v>
      </c>
      <c r="K1044" s="167">
        <f t="shared" si="490"/>
        <v>-1.6786955496216449E-2</v>
      </c>
      <c r="L1044" s="93"/>
      <c r="M1044" s="171">
        <f t="shared" si="466"/>
        <v>0.98321304450378355</v>
      </c>
      <c r="N1044" s="172">
        <f t="shared" si="472"/>
        <v>0.98201584222437766</v>
      </c>
      <c r="O1044" s="170">
        <f t="shared" si="467"/>
        <v>1043</v>
      </c>
      <c r="P1044" s="170">
        <f t="shared" si="468"/>
        <v>1045</v>
      </c>
      <c r="Q1044" s="169"/>
      <c r="R1044" s="149">
        <f t="shared" si="473"/>
        <v>5.0714175818146398E-2</v>
      </c>
      <c r="S1044" s="173">
        <f t="shared" si="474"/>
        <v>-0.8691284830595255</v>
      </c>
      <c r="T1044" s="149">
        <v>0</v>
      </c>
      <c r="U1044" s="97"/>
      <c r="V1044" s="149">
        <f>1/PI()*ATAN('Exhibit4_Impact-Test'!$Y$25*S_RDY_SP)+'Exhibit4_Impact-Test'!$Y$26</f>
        <v>0.53217561035596384</v>
      </c>
      <c r="W1044" s="172">
        <f t="shared" si="475"/>
        <v>0.53187226367761109</v>
      </c>
      <c r="X1044" s="149">
        <f>1/PI()*ATAN('Exhibit4_Impact-Test'!$Y$25*S_RS_SP)+'Exhibit4_Impact-Test'!$Y$26</f>
        <v>0.16617412029766204</v>
      </c>
      <c r="Y1044" s="172">
        <f t="shared" si="476"/>
        <v>0.16600536922337372</v>
      </c>
      <c r="Z1044" s="149">
        <f>1/PI()*ATAN('Exhibit4_Impact-Test'!$Y$25*S_5050_SP)+'Exhibit4_Impact-Test'!$Y$26</f>
        <v>0.5</v>
      </c>
      <c r="AA1044" s="149">
        <f t="shared" si="477"/>
        <v>0.49969540385664718</v>
      </c>
      <c r="AB1044" s="195">
        <f>VLOOKUP(_xlfn.NUMBERVALUE(LEFT(A1044,4)),Transactioncosts!$C:$G,5,FALSE)</f>
        <v>102.80000000000001</v>
      </c>
      <c r="AC1044" s="174"/>
      <c r="AD1044" s="175">
        <f t="shared" si="478"/>
        <v>0.98257592265002125</v>
      </c>
      <c r="AE1044" s="149">
        <f t="shared" si="479"/>
        <v>0.98301410046818494</v>
      </c>
      <c r="AF1044" s="149">
        <f t="shared" si="480"/>
        <v>0.98261444336408066</v>
      </c>
      <c r="AG1044" s="176">
        <f t="shared" si="481"/>
        <v>0.98228200128428522</v>
      </c>
      <c r="AH1044" s="149">
        <f t="shared" si="482"/>
        <v>0.98047312310690693</v>
      </c>
      <c r="AI1044" s="149">
        <f t="shared" si="483"/>
        <v>0.98261131211572694</v>
      </c>
      <c r="AJ1044" s="97"/>
      <c r="AK1044" s="171">
        <f t="shared" si="484"/>
        <v>-1.7577663262423122E-2</v>
      </c>
      <c r="AL1044" s="149">
        <f t="shared" si="485"/>
        <v>-1.7131814616196259E-2</v>
      </c>
      <c r="AM1044" s="149">
        <f t="shared" si="486"/>
        <v>-1.7538460226696386E-2</v>
      </c>
      <c r="AN1044" s="149">
        <f t="shared" si="491"/>
        <v>5.6885687756503591</v>
      </c>
      <c r="AO1044" s="149">
        <f t="shared" si="491"/>
        <v>15.7200214913164</v>
      </c>
      <c r="AP1044" s="149">
        <f t="shared" si="491"/>
        <v>5.0952106139532818</v>
      </c>
      <c r="AQ1044" s="97"/>
      <c r="AR1044" s="171">
        <f t="shared" si="487"/>
        <v>-1.7876841502588038E-2</v>
      </c>
      <c r="AS1044" s="149">
        <f t="shared" si="488"/>
        <v>-1.972004513713501E-2</v>
      </c>
      <c r="AT1044" s="149">
        <f t="shared" si="489"/>
        <v>-1.7541646881812208E-2</v>
      </c>
      <c r="AU1044" s="175">
        <f t="shared" si="492"/>
        <v>5.5679856216210108</v>
      </c>
      <c r="AV1044" s="149">
        <f t="shared" si="493"/>
        <v>13.490843780994563</v>
      </c>
      <c r="AW1044" s="149">
        <f t="shared" si="494"/>
        <v>5.0307485056790657</v>
      </c>
    </row>
    <row r="1045" spans="1:49" ht="15" x14ac:dyDescent="0.25">
      <c r="A1045" s="130">
        <v>1957.12</v>
      </c>
      <c r="B1045" s="138"/>
      <c r="C1045" s="166">
        <f>raw_Data!B1051</f>
        <v>40.33</v>
      </c>
      <c r="D1045" s="167">
        <f>raw_Data!J1051</f>
        <v>0.14916666666666667</v>
      </c>
      <c r="E1045" s="167">
        <f>raw_Data!L1051</f>
        <v>2.6364327582906188E-3</v>
      </c>
      <c r="F1045" s="168">
        <f t="shared" si="469"/>
        <v>40.35</v>
      </c>
      <c r="G1045" s="167">
        <f>raw_Data!K1051</f>
        <v>3.6968194960760015E-3</v>
      </c>
      <c r="H1045" s="167">
        <f t="shared" si="470"/>
        <v>-4.9566294919467513E-4</v>
      </c>
      <c r="I1045" s="165"/>
      <c r="J1045" s="167">
        <f t="shared" si="471"/>
        <v>0.9589385117514635</v>
      </c>
      <c r="K1045" s="167">
        <f t="shared" si="490"/>
        <v>-3.8425055490245885E-2</v>
      </c>
      <c r="L1045" s="93"/>
      <c r="M1045" s="171">
        <f t="shared" si="466"/>
        <v>0.96157494450975411</v>
      </c>
      <c r="N1045" s="172">
        <f t="shared" si="472"/>
        <v>1.0032011565468815</v>
      </c>
      <c r="O1045" s="170">
        <f t="shared" si="467"/>
        <v>1044</v>
      </c>
      <c r="P1045" s="170">
        <f t="shared" si="468"/>
        <v>1046</v>
      </c>
      <c r="Q1045" s="169"/>
      <c r="R1045" s="149">
        <f t="shared" si="473"/>
        <v>9.6135416905809346E-2</v>
      </c>
      <c r="S1045" s="173">
        <f t="shared" si="474"/>
        <v>-0.13985852425621489</v>
      </c>
      <c r="T1045" s="149">
        <v>0</v>
      </c>
      <c r="U1045" s="97"/>
      <c r="V1045" s="149">
        <f>1/PI()*ATAN('Exhibit4_Impact-Test'!$Y$25*S_RDY_SP)+'Exhibit4_Impact-Test'!$Y$26</f>
        <v>0.56046383622003082</v>
      </c>
      <c r="W1045" s="172">
        <f t="shared" si="475"/>
        <v>0.57087537182943404</v>
      </c>
      <c r="X1045" s="149">
        <f>1/PI()*ATAN('Exhibit4_Impact-Test'!$Y$25*S_RS_SP)+'Exhibit4_Impact-Test'!$Y$26</f>
        <v>0.41318215533991631</v>
      </c>
      <c r="Y1045" s="172">
        <f t="shared" si="476"/>
        <v>0.4234938315802742</v>
      </c>
      <c r="Z1045" s="149">
        <f>1/PI()*ATAN('Exhibit4_Impact-Test'!$Y$25*S_5050_SP)+'Exhibit4_Impact-Test'!$Y$26</f>
        <v>0.5</v>
      </c>
      <c r="AA1045" s="149">
        <f t="shared" si="477"/>
        <v>0.51059311847664002</v>
      </c>
      <c r="AB1045" s="195">
        <f>VLOOKUP(_xlfn.NUMBERVALUE(LEFT(A1045,4)),Transactioncosts!$C:$G,5,FALSE)</f>
        <v>102.80000000000001</v>
      </c>
      <c r="AC1045" s="174"/>
      <c r="AD1045" s="175">
        <f t="shared" si="478"/>
        <v>0.984904930995391</v>
      </c>
      <c r="AE1045" s="149">
        <f t="shared" si="479"/>
        <v>0.97877415251789079</v>
      </c>
      <c r="AF1045" s="149">
        <f t="shared" si="480"/>
        <v>0.98238805052831779</v>
      </c>
      <c r="AG1045" s="176">
        <f t="shared" si="481"/>
        <v>0.98458545555911747</v>
      </c>
      <c r="AH1045" s="149">
        <f t="shared" si="482"/>
        <v>0.97453621959731751</v>
      </c>
      <c r="AI1045" s="149">
        <f t="shared" si="483"/>
        <v>0.98227915327037796</v>
      </c>
      <c r="AJ1045" s="97"/>
      <c r="AK1045" s="171">
        <f t="shared" si="484"/>
        <v>-1.5210159224038202E-2</v>
      </c>
      <c r="AL1045" s="149">
        <f t="shared" si="485"/>
        <v>-2.1454355079534373E-2</v>
      </c>
      <c r="AM1045" s="149">
        <f t="shared" si="486"/>
        <v>-1.7768885213400726E-2</v>
      </c>
      <c r="AN1045" s="149">
        <f t="shared" si="491"/>
        <v>5.673358616426321</v>
      </c>
      <c r="AO1045" s="149">
        <f t="shared" si="491"/>
        <v>15.698567136236866</v>
      </c>
      <c r="AP1045" s="149">
        <f t="shared" si="491"/>
        <v>5.0774417287398812</v>
      </c>
      <c r="AQ1045" s="97"/>
      <c r="AR1045" s="171">
        <f t="shared" si="487"/>
        <v>-1.5534583695725551E-2</v>
      </c>
      <c r="AS1045" s="149">
        <f t="shared" si="488"/>
        <v>-2.5793593360082672E-2</v>
      </c>
      <c r="AT1045" s="149">
        <f t="shared" si="489"/>
        <v>-1.7879740892001967E-2</v>
      </c>
      <c r="AU1045" s="175">
        <f t="shared" si="492"/>
        <v>5.5524510379252856</v>
      </c>
      <c r="AV1045" s="149">
        <f t="shared" si="493"/>
        <v>13.46505018763448</v>
      </c>
      <c r="AW1045" s="149">
        <f t="shared" si="494"/>
        <v>5.012868764787064</v>
      </c>
    </row>
    <row r="1046" spans="1:49" ht="15" x14ac:dyDescent="0.25">
      <c r="A1046" s="130">
        <v>1958.01</v>
      </c>
      <c r="B1046" s="138"/>
      <c r="C1046" s="166">
        <f>raw_Data!B1052</f>
        <v>41.12</v>
      </c>
      <c r="D1046" s="167">
        <f>raw_Data!J1052</f>
        <v>0.14861083333333333</v>
      </c>
      <c r="E1046" s="167">
        <f>raw_Data!L1052</f>
        <v>2.5392356718625386E-3</v>
      </c>
      <c r="F1046" s="168">
        <f t="shared" si="469"/>
        <v>40.33</v>
      </c>
      <c r="G1046" s="167">
        <f>raw_Data!K1052</f>
        <v>3.6848706504669809E-3</v>
      </c>
      <c r="H1046" s="167">
        <f t="shared" si="470"/>
        <v>1.9588395735184783E-2</v>
      </c>
      <c r="I1046" s="165"/>
      <c r="J1046" s="167">
        <f t="shared" si="471"/>
        <v>0.99008332212069972</v>
      </c>
      <c r="K1046" s="167">
        <f t="shared" si="490"/>
        <v>-7.3774422074377455E-3</v>
      </c>
      <c r="L1046" s="93"/>
      <c r="M1046" s="171">
        <f t="shared" si="466"/>
        <v>0.99262255779256225</v>
      </c>
      <c r="N1046" s="172">
        <f t="shared" si="472"/>
        <v>1.0232732663856519</v>
      </c>
      <c r="O1046" s="170">
        <f t="shared" si="467"/>
        <v>1045</v>
      </c>
      <c r="P1046" s="170">
        <f t="shared" si="468"/>
        <v>1047</v>
      </c>
      <c r="Q1046" s="169"/>
      <c r="R1046" s="149">
        <f t="shared" si="473"/>
        <v>0.16585786575658515</v>
      </c>
      <c r="S1046" s="173">
        <f t="shared" si="474"/>
        <v>0.88137443854450426</v>
      </c>
      <c r="T1046" s="149">
        <v>0</v>
      </c>
      <c r="U1046" s="97"/>
      <c r="V1046" s="149">
        <f>1/PI()*ATAN('Exhibit4_Impact-Test'!$Y$25*S_RDY_SP)+'Exhibit4_Impact-Test'!$Y$26</f>
        <v>0.60195274889884454</v>
      </c>
      <c r="W1046" s="172">
        <f t="shared" si="475"/>
        <v>0.60921640221301454</v>
      </c>
      <c r="X1046" s="149">
        <f>1/PI()*ATAN('Exhibit4_Impact-Test'!$Y$25*S_RS_SP)+'Exhibit4_Impact-Test'!$Y$26</f>
        <v>0.83574411568273044</v>
      </c>
      <c r="Y1046" s="172">
        <f t="shared" si="476"/>
        <v>0.8398763522933419</v>
      </c>
      <c r="Z1046" s="149">
        <f>1/PI()*ATAN('Exhibit4_Impact-Test'!$Y$25*S_5050_SP)+'Exhibit4_Impact-Test'!$Y$26</f>
        <v>0.5</v>
      </c>
      <c r="AA1046" s="149">
        <f t="shared" si="477"/>
        <v>0.50760225509311341</v>
      </c>
      <c r="AB1046" s="195">
        <f>VLOOKUP(_xlfn.NUMBERVALUE(LEFT(A1046,4)),Transactioncosts!$C:$G,5,FALSE)</f>
        <v>104.20000000000002</v>
      </c>
      <c r="AC1046" s="174"/>
      <c r="AD1046" s="175">
        <f t="shared" si="478"/>
        <v>1.0110728360858701</v>
      </c>
      <c r="AE1046" s="149">
        <f t="shared" si="479"/>
        <v>1.018238707140743</v>
      </c>
      <c r="AF1046" s="149">
        <f t="shared" si="480"/>
        <v>1.0079479120891071</v>
      </c>
      <c r="AG1046" s="176">
        <f t="shared" si="481"/>
        <v>1.0110388319593788</v>
      </c>
      <c r="AH1046" s="149">
        <f t="shared" si="482"/>
        <v>1.0175269279202557</v>
      </c>
      <c r="AI1046" s="149">
        <f t="shared" si="483"/>
        <v>1.0078686965910368</v>
      </c>
      <c r="AJ1046" s="97"/>
      <c r="AK1046" s="171">
        <f t="shared" si="484"/>
        <v>1.1011981049520246E-2</v>
      </c>
      <c r="AL1046" s="149">
        <f t="shared" si="485"/>
        <v>1.8074377026494011E-2</v>
      </c>
      <c r="AM1046" s="149">
        <f t="shared" si="486"/>
        <v>7.9164937992283937E-3</v>
      </c>
      <c r="AN1046" s="149">
        <f t="shared" si="491"/>
        <v>5.6843705974758416</v>
      </c>
      <c r="AO1046" s="149">
        <f t="shared" si="491"/>
        <v>15.71664151326336</v>
      </c>
      <c r="AP1046" s="149">
        <f t="shared" si="491"/>
        <v>5.0853582225391092</v>
      </c>
      <c r="AQ1046" s="97"/>
      <c r="AR1046" s="171">
        <f t="shared" si="487"/>
        <v>1.0978348756079878E-2</v>
      </c>
      <c r="AS1046" s="149">
        <f t="shared" si="488"/>
        <v>1.737510277091878E-2</v>
      </c>
      <c r="AT1046" s="149">
        <f t="shared" si="489"/>
        <v>7.8378998460186707E-3</v>
      </c>
      <c r="AU1046" s="175">
        <f t="shared" si="492"/>
        <v>5.5634293866813653</v>
      </c>
      <c r="AV1046" s="149">
        <f t="shared" si="493"/>
        <v>13.482425290405398</v>
      </c>
      <c r="AW1046" s="149">
        <f t="shared" si="494"/>
        <v>5.0207066646330825</v>
      </c>
    </row>
    <row r="1047" spans="1:49" ht="15" x14ac:dyDescent="0.25">
      <c r="A1047" s="130">
        <v>1958.02</v>
      </c>
      <c r="B1047" s="138"/>
      <c r="C1047" s="166">
        <f>raw_Data!B1053</f>
        <v>41.26</v>
      </c>
      <c r="D1047" s="167">
        <f>raw_Data!J1053</f>
        <v>0.14805583333333333</v>
      </c>
      <c r="E1047" s="167">
        <f>raw_Data!L1053</f>
        <v>2.5068135950498949E-3</v>
      </c>
      <c r="F1047" s="168">
        <f t="shared" si="469"/>
        <v>41.12</v>
      </c>
      <c r="G1047" s="167">
        <f>raw_Data!K1053</f>
        <v>3.6005796044098577E-3</v>
      </c>
      <c r="H1047" s="167">
        <f t="shared" si="470"/>
        <v>3.404669260700377E-3</v>
      </c>
      <c r="I1047" s="165"/>
      <c r="J1047" s="167">
        <f t="shared" si="471"/>
        <v>0.99667377378441036</v>
      </c>
      <c r="K1047" s="167">
        <f t="shared" si="490"/>
        <v>-8.1941262053975006E-4</v>
      </c>
      <c r="L1047" s="93"/>
      <c r="M1047" s="171">
        <f t="shared" si="466"/>
        <v>0.99918058737946025</v>
      </c>
      <c r="N1047" s="172">
        <f t="shared" si="472"/>
        <v>1.0070052488651102</v>
      </c>
      <c r="O1047" s="170">
        <f t="shared" si="467"/>
        <v>1046</v>
      </c>
      <c r="P1047" s="170">
        <f t="shared" si="468"/>
        <v>1048</v>
      </c>
      <c r="Q1047" s="169"/>
      <c r="R1047" s="149">
        <f t="shared" si="473"/>
        <v>0.17286251862477564</v>
      </c>
      <c r="S1047" s="173">
        <f t="shared" si="474"/>
        <v>0.57280008669861726</v>
      </c>
      <c r="T1047" s="149">
        <v>0</v>
      </c>
      <c r="U1047" s="97"/>
      <c r="V1047" s="149">
        <f>1/PI()*ATAN('Exhibit4_Impact-Test'!$Y$25*S_RDY_SP)+'Exhibit4_Impact-Test'!$Y$26</f>
        <v>0.60595305034246116</v>
      </c>
      <c r="W1047" s="172">
        <f t="shared" si="475"/>
        <v>0.60781407680118904</v>
      </c>
      <c r="X1047" s="149">
        <f>1/PI()*ATAN('Exhibit4_Impact-Test'!$Y$25*S_RS_SP)+'Exhibit4_Impact-Test'!$Y$26</f>
        <v>0.77156740598937312</v>
      </c>
      <c r="Y1047" s="172">
        <f t="shared" si="476"/>
        <v>0.77293935292648774</v>
      </c>
      <c r="Z1047" s="149">
        <f>1/PI()*ATAN('Exhibit4_Impact-Test'!$Y$25*S_5050_SP)+'Exhibit4_Impact-Test'!$Y$26</f>
        <v>0.5</v>
      </c>
      <c r="AA1047" s="149">
        <f t="shared" si="477"/>
        <v>0.50195013376734265</v>
      </c>
      <c r="AB1047" s="195">
        <f>VLOOKUP(_xlfn.NUMBERVALUE(LEFT(A1047,4)),Transactioncosts!$C:$G,5,FALSE)</f>
        <v>104.20000000000002</v>
      </c>
      <c r="AC1047" s="174"/>
      <c r="AD1047" s="175">
        <f t="shared" si="478"/>
        <v>1.003921964874587</v>
      </c>
      <c r="AE1047" s="149">
        <f t="shared" si="479"/>
        <v>1.0052178411446882</v>
      </c>
      <c r="AF1047" s="149">
        <f t="shared" si="480"/>
        <v>1.0030929181222852</v>
      </c>
      <c r="AG1047" s="176">
        <f t="shared" si="481"/>
        <v>1.0039188922468447</v>
      </c>
      <c r="AH1047" s="149">
        <f t="shared" si="482"/>
        <v>1.0045471761119504</v>
      </c>
      <c r="AI1047" s="149">
        <f t="shared" si="483"/>
        <v>1.0030725977284294</v>
      </c>
      <c r="AJ1047" s="97"/>
      <c r="AK1047" s="171">
        <f t="shared" si="484"/>
        <v>3.9142940203540384E-3</v>
      </c>
      <c r="AL1047" s="149">
        <f t="shared" si="485"/>
        <v>5.2042753804557697E-3</v>
      </c>
      <c r="AM1047" s="149">
        <f t="shared" si="486"/>
        <v>3.0881448906401373E-3</v>
      </c>
      <c r="AN1047" s="149">
        <f t="shared" si="491"/>
        <v>5.6882848914961954</v>
      </c>
      <c r="AO1047" s="149">
        <f t="shared" si="491"/>
        <v>15.721845788643815</v>
      </c>
      <c r="AP1047" s="149">
        <f t="shared" si="491"/>
        <v>5.0884463674297491</v>
      </c>
      <c r="AQ1047" s="97"/>
      <c r="AR1047" s="171">
        <f t="shared" si="487"/>
        <v>3.9112333915882237E-3</v>
      </c>
      <c r="AS1047" s="149">
        <f t="shared" si="488"/>
        <v>4.536868940525008E-3</v>
      </c>
      <c r="AT1047" s="149">
        <f t="shared" si="489"/>
        <v>3.0678869471195826E-3</v>
      </c>
      <c r="AU1047" s="175">
        <f t="shared" si="492"/>
        <v>5.5673406200729536</v>
      </c>
      <c r="AV1047" s="149">
        <f t="shared" si="493"/>
        <v>13.486962159345923</v>
      </c>
      <c r="AW1047" s="149">
        <f t="shared" si="494"/>
        <v>5.0237745515802024</v>
      </c>
    </row>
    <row r="1048" spans="1:49" ht="15" x14ac:dyDescent="0.25">
      <c r="A1048" s="130">
        <v>1958.03</v>
      </c>
      <c r="B1048" s="138"/>
      <c r="C1048" s="166">
        <f>raw_Data!B1054</f>
        <v>42.11</v>
      </c>
      <c r="D1048" s="167">
        <f>raw_Data!J1054</f>
        <v>0.14749999999999999</v>
      </c>
      <c r="E1048" s="167">
        <f>raw_Data!L1054</f>
        <v>2.4500471914443711E-3</v>
      </c>
      <c r="F1048" s="168">
        <f t="shared" si="469"/>
        <v>41.26</v>
      </c>
      <c r="G1048" s="167">
        <f>raw_Data!K1054</f>
        <v>3.5748909355307803E-3</v>
      </c>
      <c r="H1048" s="167">
        <f t="shared" si="470"/>
        <v>2.060106640814352E-2</v>
      </c>
      <c r="I1048" s="165"/>
      <c r="J1048" s="167">
        <f t="shared" si="471"/>
        <v>0.9941655039534163</v>
      </c>
      <c r="K1048" s="167">
        <f t="shared" si="490"/>
        <v>-3.3844488551393326E-3</v>
      </c>
      <c r="L1048" s="93"/>
      <c r="M1048" s="171">
        <f t="shared" si="466"/>
        <v>0.99661555114486067</v>
      </c>
      <c r="N1048" s="172">
        <f t="shared" si="472"/>
        <v>1.0241759573436744</v>
      </c>
      <c r="O1048" s="170">
        <f t="shared" si="467"/>
        <v>1047</v>
      </c>
      <c r="P1048" s="170">
        <f t="shared" si="468"/>
        <v>1049</v>
      </c>
      <c r="Q1048" s="169"/>
      <c r="R1048" s="149">
        <f t="shared" si="473"/>
        <v>0.17562137968233496</v>
      </c>
      <c r="S1048" s="173">
        <f t="shared" si="474"/>
        <v>0.89151693730868153</v>
      </c>
      <c r="T1048" s="149">
        <v>0</v>
      </c>
      <c r="U1048" s="97"/>
      <c r="V1048" s="149">
        <f>1/PI()*ATAN('Exhibit4_Impact-Test'!$Y$25*S_RDY_SP)+'Exhibit4_Impact-Test'!$Y$26</f>
        <v>0.60751919889886841</v>
      </c>
      <c r="W1048" s="172">
        <f t="shared" si="475"/>
        <v>0.61400406029273413</v>
      </c>
      <c r="X1048" s="149">
        <f>1/PI()*ATAN('Exhibit4_Impact-Test'!$Y$25*S_RS_SP)+'Exhibit4_Impact-Test'!$Y$26</f>
        <v>0.83730259983029276</v>
      </c>
      <c r="Y1048" s="172">
        <f t="shared" si="476"/>
        <v>0.84098456499959495</v>
      </c>
      <c r="Z1048" s="149">
        <f>1/PI()*ATAN('Exhibit4_Impact-Test'!$Y$25*S_5050_SP)+'Exhibit4_Impact-Test'!$Y$26</f>
        <v>0.5</v>
      </c>
      <c r="AA1048" s="149">
        <f t="shared" si="477"/>
        <v>0.50681921071101188</v>
      </c>
      <c r="AB1048" s="195">
        <f>VLOOKUP(_xlfn.NUMBERVALUE(LEFT(A1048,4)),Transactioncosts!$C:$G,5,FALSE)</f>
        <v>104.20000000000002</v>
      </c>
      <c r="AC1048" s="174"/>
      <c r="AD1048" s="175">
        <f t="shared" si="478"/>
        <v>1.0133590270400914</v>
      </c>
      <c r="AE1048" s="149">
        <f t="shared" si="479"/>
        <v>1.0196919509075064</v>
      </c>
      <c r="AF1048" s="149">
        <f t="shared" si="480"/>
        <v>1.0103957542442674</v>
      </c>
      <c r="AG1048" s="176">
        <f t="shared" si="481"/>
        <v>1.0132769870324858</v>
      </c>
      <c r="AH1048" s="149">
        <f t="shared" si="482"/>
        <v>1.0192697959641284</v>
      </c>
      <c r="AI1048" s="149">
        <f t="shared" si="483"/>
        <v>1.0103246980686587</v>
      </c>
      <c r="AJ1048" s="97"/>
      <c r="AK1048" s="171">
        <f t="shared" si="484"/>
        <v>1.3270582060241187E-2</v>
      </c>
      <c r="AL1048" s="149">
        <f t="shared" si="485"/>
        <v>1.9500572768094093E-2</v>
      </c>
      <c r="AM1048" s="149">
        <f t="shared" si="486"/>
        <v>1.0342089990948483E-2</v>
      </c>
      <c r="AN1048" s="149">
        <f t="shared" si="491"/>
        <v>5.7015554735564367</v>
      </c>
      <c r="AO1048" s="149">
        <f t="shared" si="491"/>
        <v>15.741346361411908</v>
      </c>
      <c r="AP1048" s="149">
        <f t="shared" si="491"/>
        <v>5.0987884574206976</v>
      </c>
      <c r="AQ1048" s="97"/>
      <c r="AR1048" s="171">
        <f t="shared" si="487"/>
        <v>1.3189620301858595E-2</v>
      </c>
      <c r="AS1048" s="149">
        <f t="shared" si="488"/>
        <v>1.9086484617536124E-2</v>
      </c>
      <c r="AT1048" s="149">
        <f t="shared" si="489"/>
        <v>1.0271762424800757E-2</v>
      </c>
      <c r="AU1048" s="175">
        <f t="shared" si="492"/>
        <v>5.580530240374812</v>
      </c>
      <c r="AV1048" s="149">
        <f t="shared" si="493"/>
        <v>13.50604864396346</v>
      </c>
      <c r="AW1048" s="149">
        <f t="shared" si="494"/>
        <v>5.0340463140050034</v>
      </c>
    </row>
    <row r="1049" spans="1:49" ht="15" x14ac:dyDescent="0.25">
      <c r="A1049" s="130">
        <v>1958.04</v>
      </c>
      <c r="B1049" s="138"/>
      <c r="C1049" s="166">
        <f>raw_Data!B1055</f>
        <v>42.34</v>
      </c>
      <c r="D1049" s="167">
        <f>raw_Data!J1055</f>
        <v>0.14638916666666665</v>
      </c>
      <c r="E1049" s="167">
        <f>raw_Data!L1055</f>
        <v>2.3688909406458514E-3</v>
      </c>
      <c r="F1049" s="168">
        <f t="shared" si="469"/>
        <v>42.11</v>
      </c>
      <c r="G1049" s="167">
        <f>raw_Data!K1055</f>
        <v>3.4763516187762207E-3</v>
      </c>
      <c r="H1049" s="167">
        <f t="shared" si="470"/>
        <v>5.4618855378771869E-3</v>
      </c>
      <c r="I1049" s="165"/>
      <c r="J1049" s="167">
        <f t="shared" si="471"/>
        <v>0.99163169002035256</v>
      </c>
      <c r="K1049" s="167">
        <f t="shared" si="490"/>
        <v>-5.9994190390015856E-3</v>
      </c>
      <c r="L1049" s="93"/>
      <c r="M1049" s="171">
        <f t="shared" si="466"/>
        <v>0.99400058096099841</v>
      </c>
      <c r="N1049" s="172">
        <f t="shared" si="472"/>
        <v>1.0089382371566533</v>
      </c>
      <c r="O1049" s="170">
        <f t="shared" si="467"/>
        <v>1048</v>
      </c>
      <c r="P1049" s="170">
        <f t="shared" si="468"/>
        <v>1050</v>
      </c>
      <c r="Q1049" s="169"/>
      <c r="R1049" s="149">
        <f t="shared" si="473"/>
        <v>0.17317505287728835</v>
      </c>
      <c r="S1049" s="173">
        <f t="shared" si="474"/>
        <v>0.69033518417509843</v>
      </c>
      <c r="T1049" s="149">
        <v>0</v>
      </c>
      <c r="U1049" s="97"/>
      <c r="V1049" s="149">
        <f>1/PI()*ATAN('Exhibit4_Impact-Test'!$Y$25*S_RDY_SP)+'Exhibit4_Impact-Test'!$Y$26</f>
        <v>0.60613073902541026</v>
      </c>
      <c r="W1049" s="172">
        <f t="shared" si="475"/>
        <v>0.60968603872746008</v>
      </c>
      <c r="X1049" s="149">
        <f>1/PI()*ATAN('Exhibit4_Impact-Test'!$Y$25*S_RS_SP)+'Exhibit4_Impact-Test'!$Y$26</f>
        <v>0.80047065488654257</v>
      </c>
      <c r="Y1049" s="172">
        <f t="shared" si="476"/>
        <v>0.8028423284743289</v>
      </c>
      <c r="Z1049" s="149">
        <f>1/PI()*ATAN('Exhibit4_Impact-Test'!$Y$25*S_5050_SP)+'Exhibit4_Impact-Test'!$Y$26</f>
        <v>0.5</v>
      </c>
      <c r="AA1049" s="149">
        <f t="shared" si="477"/>
        <v>0.5037289347184587</v>
      </c>
      <c r="AB1049" s="195">
        <f>VLOOKUP(_xlfn.NUMBERVALUE(LEFT(A1049,4)),Transactioncosts!$C:$G,5,FALSE)</f>
        <v>104.20000000000002</v>
      </c>
      <c r="AC1049" s="174"/>
      <c r="AD1049" s="175">
        <f t="shared" si="478"/>
        <v>1.0030547535501781</v>
      </c>
      <c r="AE1049" s="149">
        <f t="shared" si="479"/>
        <v>1.0059577363984042</v>
      </c>
      <c r="AF1049" s="149">
        <f t="shared" si="480"/>
        <v>1.0014694090588259</v>
      </c>
      <c r="AG1049" s="176">
        <f t="shared" si="481"/>
        <v>1.0030330538334602</v>
      </c>
      <c r="AH1049" s="149">
        <f t="shared" si="482"/>
        <v>1.0055375695477109</v>
      </c>
      <c r="AI1049" s="149">
        <f t="shared" si="483"/>
        <v>1.0014305535590595</v>
      </c>
      <c r="AJ1049" s="97"/>
      <c r="AK1049" s="171">
        <f t="shared" si="484"/>
        <v>3.0500972706662571E-3</v>
      </c>
      <c r="AL1049" s="149">
        <f t="shared" si="485"/>
        <v>5.9400592626369731E-3</v>
      </c>
      <c r="AM1049" s="149">
        <f t="shared" si="486"/>
        <v>1.4683305337352065E-3</v>
      </c>
      <c r="AN1049" s="149">
        <f t="shared" si="491"/>
        <v>5.7046055708271028</v>
      </c>
      <c r="AO1049" s="149">
        <f t="shared" si="491"/>
        <v>15.747286420674545</v>
      </c>
      <c r="AP1049" s="149">
        <f t="shared" si="491"/>
        <v>5.1002567879544332</v>
      </c>
      <c r="AQ1049" s="97"/>
      <c r="AR1049" s="171">
        <f t="shared" si="487"/>
        <v>3.0284634053499662E-3</v>
      </c>
      <c r="AS1049" s="149">
        <f t="shared" si="488"/>
        <v>5.5222935780119874E-3</v>
      </c>
      <c r="AT1049" s="149">
        <f t="shared" si="489"/>
        <v>1.4295312921391041E-3</v>
      </c>
      <c r="AU1049" s="175">
        <f t="shared" si="492"/>
        <v>5.5835587037801622</v>
      </c>
      <c r="AV1049" s="149">
        <f t="shared" si="493"/>
        <v>13.511570937541473</v>
      </c>
      <c r="AW1049" s="149">
        <f t="shared" si="494"/>
        <v>5.0354758452971424</v>
      </c>
    </row>
    <row r="1050" spans="1:49" ht="15" x14ac:dyDescent="0.25">
      <c r="A1050" s="130">
        <v>1958.05</v>
      </c>
      <c r="B1050" s="138"/>
      <c r="C1050" s="166">
        <f>raw_Data!B1056</f>
        <v>43.7</v>
      </c>
      <c r="D1050" s="167">
        <f>raw_Data!J1056</f>
        <v>0.1452775</v>
      </c>
      <c r="E1050" s="167">
        <f>raw_Data!L1056</f>
        <v>2.4013621145706487E-3</v>
      </c>
      <c r="F1050" s="168">
        <f t="shared" si="469"/>
        <v>42.34</v>
      </c>
      <c r="G1050" s="167">
        <f>raw_Data!K1056</f>
        <v>3.4312116202172885E-3</v>
      </c>
      <c r="H1050" s="167">
        <f t="shared" si="470"/>
        <v>3.212092583845072E-2</v>
      </c>
      <c r="I1050" s="165"/>
      <c r="J1050" s="167">
        <f t="shared" si="471"/>
        <v>1.0033637500760548</v>
      </c>
      <c r="K1050" s="167">
        <f t="shared" si="490"/>
        <v>5.7651121906254765E-3</v>
      </c>
      <c r="L1050" s="93"/>
      <c r="M1050" s="171">
        <f t="shared" si="466"/>
        <v>1.0057651121906255</v>
      </c>
      <c r="N1050" s="172">
        <f t="shared" si="472"/>
        <v>1.0355521374586678</v>
      </c>
      <c r="O1050" s="170">
        <f t="shared" si="467"/>
        <v>1049</v>
      </c>
      <c r="P1050" s="170">
        <f t="shared" si="468"/>
        <v>1051</v>
      </c>
      <c r="Q1050" s="169"/>
      <c r="R1050" s="149">
        <f t="shared" si="473"/>
        <v>0.18315549913540638</v>
      </c>
      <c r="S1050" s="173">
        <f t="shared" si="474"/>
        <v>0.93131622136996739</v>
      </c>
      <c r="T1050" s="149">
        <v>0</v>
      </c>
      <c r="U1050" s="97"/>
      <c r="V1050" s="149">
        <f>1/PI()*ATAN('Exhibit4_Impact-Test'!$Y$25*S_RDY_SP)+'Exhibit4_Impact-Test'!$Y$26</f>
        <v>0.61176854513034373</v>
      </c>
      <c r="W1050" s="172">
        <f t="shared" si="475"/>
        <v>0.61867746540956847</v>
      </c>
      <c r="X1050" s="149">
        <f>1/PI()*ATAN('Exhibit4_Impact-Test'!$Y$25*S_RS_SP)+'Exhibit4_Impact-Test'!$Y$26</f>
        <v>0.8431654427443338</v>
      </c>
      <c r="Y1050" s="172">
        <f t="shared" si="476"/>
        <v>0.84698641046644818</v>
      </c>
      <c r="Z1050" s="149">
        <f>1/PI()*ATAN('Exhibit4_Impact-Test'!$Y$25*S_5050_SP)+'Exhibit4_Impact-Test'!$Y$26</f>
        <v>0.5</v>
      </c>
      <c r="AA1050" s="149">
        <f t="shared" si="477"/>
        <v>0.50729603036303139</v>
      </c>
      <c r="AB1050" s="195">
        <f>VLOOKUP(_xlfn.NUMBERVALUE(LEFT(A1050,4)),Transactioncosts!$C:$G,5,FALSE)</f>
        <v>104.20000000000002</v>
      </c>
      <c r="AC1050" s="174"/>
      <c r="AD1050" s="175">
        <f t="shared" si="478"/>
        <v>1.0239878773026165</v>
      </c>
      <c r="AE1050" s="149">
        <f t="shared" si="479"/>
        <v>1.030880502538791</v>
      </c>
      <c r="AF1050" s="149">
        <f t="shared" si="480"/>
        <v>1.0206586248246468</v>
      </c>
      <c r="AG1050" s="176">
        <f t="shared" si="481"/>
        <v>1.0237632405940842</v>
      </c>
      <c r="AH1050" s="149">
        <f t="shared" si="482"/>
        <v>1.0308071526380889</v>
      </c>
      <c r="AI1050" s="149">
        <f t="shared" si="483"/>
        <v>1.0205826001882641</v>
      </c>
      <c r="AJ1050" s="97"/>
      <c r="AK1050" s="171">
        <f t="shared" si="484"/>
        <v>2.3704687975576059E-2</v>
      </c>
      <c r="AL1050" s="149">
        <f t="shared" si="485"/>
        <v>3.0413293893323052E-2</v>
      </c>
      <c r="AM1050" s="149">
        <f t="shared" si="486"/>
        <v>2.0448129527178904E-2</v>
      </c>
      <c r="AN1050" s="149">
        <f t="shared" si="491"/>
        <v>5.7283102588026793</v>
      </c>
      <c r="AO1050" s="149">
        <f t="shared" si="491"/>
        <v>15.777699714567868</v>
      </c>
      <c r="AP1050" s="149">
        <f t="shared" si="491"/>
        <v>5.1207049174816124</v>
      </c>
      <c r="AQ1050" s="97"/>
      <c r="AR1050" s="171">
        <f t="shared" si="487"/>
        <v>2.3485289526740966E-2</v>
      </c>
      <c r="AS1050" s="149">
        <f t="shared" si="488"/>
        <v>3.0342138691370955E-2</v>
      </c>
      <c r="AT1050" s="149">
        <f t="shared" si="489"/>
        <v>2.0373640892042362E-2</v>
      </c>
      <c r="AU1050" s="175">
        <f t="shared" si="492"/>
        <v>5.6070439933069034</v>
      </c>
      <c r="AV1050" s="149">
        <f t="shared" si="493"/>
        <v>13.541913076232843</v>
      </c>
      <c r="AW1050" s="149">
        <f t="shared" si="494"/>
        <v>5.0558494861891852</v>
      </c>
    </row>
    <row r="1051" spans="1:49" ht="15" x14ac:dyDescent="0.25">
      <c r="A1051" s="130">
        <v>1958.06</v>
      </c>
      <c r="B1051" s="138"/>
      <c r="C1051" s="166">
        <f>raw_Data!B1057</f>
        <v>44.75</v>
      </c>
      <c r="D1051" s="167">
        <f>raw_Data!J1057</f>
        <v>0.14416666666666667</v>
      </c>
      <c r="E1051" s="167">
        <f>raw_Data!L1057</f>
        <v>2.441934817957403E-3</v>
      </c>
      <c r="F1051" s="168">
        <f t="shared" si="469"/>
        <v>43.7</v>
      </c>
      <c r="G1051" s="167">
        <f>raw_Data!K1057</f>
        <v>3.2990083905415713E-3</v>
      </c>
      <c r="H1051" s="167">
        <f t="shared" si="470"/>
        <v>2.4027459954233388E-2</v>
      </c>
      <c r="I1051" s="165"/>
      <c r="J1051" s="167">
        <f t="shared" si="471"/>
        <v>1.004195223105895</v>
      </c>
      <c r="K1051" s="167">
        <f t="shared" si="490"/>
        <v>6.6371579238524436E-3</v>
      </c>
      <c r="L1051" s="93"/>
      <c r="M1051" s="171">
        <f t="shared" si="466"/>
        <v>1.0066371579238524</v>
      </c>
      <c r="N1051" s="172">
        <f t="shared" si="472"/>
        <v>1.0273264683447749</v>
      </c>
      <c r="O1051" s="170">
        <f t="shared" si="467"/>
        <v>1050</v>
      </c>
      <c r="P1051" s="170">
        <f t="shared" si="468"/>
        <v>1052</v>
      </c>
      <c r="Q1051" s="169"/>
      <c r="R1051" s="149">
        <f t="shared" si="473"/>
        <v>0.15747156700882745</v>
      </c>
      <c r="S1051" s="173">
        <f t="shared" si="474"/>
        <v>0.90913851142063717</v>
      </c>
      <c r="T1051" s="149">
        <v>0</v>
      </c>
      <c r="U1051" s="97"/>
      <c r="V1051" s="149">
        <f>1/PI()*ATAN('Exhibit4_Impact-Test'!$Y$25*S_RDY_SP)+'Exhibit4_Impact-Test'!$Y$26</f>
        <v>0.59711924002258321</v>
      </c>
      <c r="W1051" s="172">
        <f t="shared" si="475"/>
        <v>0.60200366225287849</v>
      </c>
      <c r="X1051" s="149">
        <f>1/PI()*ATAN('Exhibit4_Impact-Test'!$Y$25*S_RS_SP)+'Exhibit4_Impact-Test'!$Y$26</f>
        <v>0.83994707258716128</v>
      </c>
      <c r="Y1051" s="172">
        <f t="shared" si="476"/>
        <v>0.8426632316834225</v>
      </c>
      <c r="Z1051" s="149">
        <f>1/PI()*ATAN('Exhibit4_Impact-Test'!$Y$25*S_5050_SP)+'Exhibit4_Impact-Test'!$Y$26</f>
        <v>0.5</v>
      </c>
      <c r="AA1051" s="149">
        <f t="shared" si="477"/>
        <v>0.50508595880322549</v>
      </c>
      <c r="AB1051" s="195">
        <f>VLOOKUP(_xlfn.NUMBERVALUE(LEFT(A1051,4)),Transactioncosts!$C:$G,5,FALSE)</f>
        <v>104.20000000000002</v>
      </c>
      <c r="AC1051" s="174"/>
      <c r="AD1051" s="175">
        <f t="shared" si="478"/>
        <v>1.0189911432389849</v>
      </c>
      <c r="AE1051" s="149">
        <f t="shared" si="479"/>
        <v>1.0240150836457533</v>
      </c>
      <c r="AF1051" s="149">
        <f t="shared" si="480"/>
        <v>1.0169818131343136</v>
      </c>
      <c r="AG1051" s="176">
        <f t="shared" si="481"/>
        <v>1.0188193922642035</v>
      </c>
      <c r="AH1051" s="149">
        <f t="shared" si="482"/>
        <v>1.0240009472407625</v>
      </c>
      <c r="AI1051" s="149">
        <f t="shared" si="483"/>
        <v>1.016928817443584</v>
      </c>
      <c r="AJ1051" s="97"/>
      <c r="AK1051" s="171">
        <f t="shared" si="484"/>
        <v>1.881306258258467E-2</v>
      </c>
      <c r="AL1051" s="149">
        <f t="shared" si="485"/>
        <v>2.3731256631634837E-2</v>
      </c>
      <c r="AM1051" s="149">
        <f t="shared" si="486"/>
        <v>1.683923404940724E-2</v>
      </c>
      <c r="AN1051" s="149">
        <f t="shared" si="491"/>
        <v>5.7471233213852644</v>
      </c>
      <c r="AO1051" s="149">
        <f t="shared" si="491"/>
        <v>15.801430971199503</v>
      </c>
      <c r="AP1051" s="149">
        <f t="shared" si="491"/>
        <v>5.1375441515310198</v>
      </c>
      <c r="AQ1051" s="97"/>
      <c r="AR1051" s="171">
        <f t="shared" si="487"/>
        <v>1.864449835917353E-2</v>
      </c>
      <c r="AS1051" s="149">
        <f t="shared" si="488"/>
        <v>2.3717451656695338E-2</v>
      </c>
      <c r="AT1051" s="149">
        <f t="shared" si="489"/>
        <v>1.6787121935979206E-2</v>
      </c>
      <c r="AU1051" s="175">
        <f t="shared" si="492"/>
        <v>5.625688491666077</v>
      </c>
      <c r="AV1051" s="149">
        <f t="shared" si="493"/>
        <v>13.565630527889539</v>
      </c>
      <c r="AW1051" s="149">
        <f t="shared" si="494"/>
        <v>5.0726366081251646</v>
      </c>
    </row>
    <row r="1052" spans="1:49" ht="15" x14ac:dyDescent="0.25">
      <c r="A1052" s="130">
        <v>1958.07</v>
      </c>
      <c r="B1052" s="138"/>
      <c r="C1052" s="166">
        <f>raw_Data!B1058</f>
        <v>45.98</v>
      </c>
      <c r="D1052" s="167">
        <f>raw_Data!J1058</f>
        <v>0.14416666666666667</v>
      </c>
      <c r="E1052" s="167">
        <f>raw_Data!L1058</f>
        <v>2.6283369587845051E-3</v>
      </c>
      <c r="F1052" s="168">
        <f t="shared" si="469"/>
        <v>44.75</v>
      </c>
      <c r="G1052" s="167">
        <f>raw_Data!K1058</f>
        <v>3.2216014897579145E-3</v>
      </c>
      <c r="H1052" s="167">
        <f t="shared" si="470"/>
        <v>2.7486033519553033E-2</v>
      </c>
      <c r="I1052" s="165"/>
      <c r="J1052" s="167">
        <f t="shared" si="471"/>
        <v>1.0192294753704592</v>
      </c>
      <c r="K1052" s="167">
        <f t="shared" si="490"/>
        <v>2.1857812329243664E-2</v>
      </c>
      <c r="L1052" s="93"/>
      <c r="M1052" s="171">
        <f t="shared" si="466"/>
        <v>1.0218578123292437</v>
      </c>
      <c r="N1052" s="172">
        <f t="shared" si="472"/>
        <v>1.030707635009311</v>
      </c>
      <c r="O1052" s="170">
        <f t="shared" si="467"/>
        <v>1051</v>
      </c>
      <c r="P1052" s="170">
        <f t="shared" si="468"/>
        <v>1053</v>
      </c>
      <c r="Q1052" s="169"/>
      <c r="R1052" s="149">
        <f t="shared" si="473"/>
        <v>0.13766428419261442</v>
      </c>
      <c r="S1052" s="173">
        <f t="shared" si="474"/>
        <v>0.91840626164734385</v>
      </c>
      <c r="T1052" s="149">
        <v>0</v>
      </c>
      <c r="U1052" s="97"/>
      <c r="V1052" s="149">
        <f>1/PI()*ATAN('Exhibit4_Impact-Test'!$Y$25*S_RDY_SP)+'Exhibit4_Impact-Test'!$Y$26</f>
        <v>0.58552084317596065</v>
      </c>
      <c r="W1052" s="172">
        <f t="shared" si="475"/>
        <v>0.58761202814538549</v>
      </c>
      <c r="X1052" s="149">
        <f>1/PI()*ATAN('Exhibit4_Impact-Test'!$Y$25*S_RS_SP)+'Exhibit4_Impact-Test'!$Y$26</f>
        <v>0.84130657093574079</v>
      </c>
      <c r="Y1052" s="172">
        <f t="shared" si="476"/>
        <v>0.84245447200501233</v>
      </c>
      <c r="Z1052" s="149">
        <f>1/PI()*ATAN('Exhibit4_Impact-Test'!$Y$25*S_5050_SP)+'Exhibit4_Impact-Test'!$Y$26</f>
        <v>0.5</v>
      </c>
      <c r="AA1052" s="149">
        <f t="shared" si="477"/>
        <v>0.50215579549279232</v>
      </c>
      <c r="AB1052" s="195">
        <f>VLOOKUP(_xlfn.NUMBERVALUE(LEFT(A1052,4)),Transactioncosts!$C:$G,5,FALSE)</f>
        <v>104.20000000000002</v>
      </c>
      <c r="AC1052" s="174"/>
      <c r="AD1052" s="175">
        <f t="shared" si="478"/>
        <v>1.0270395679668345</v>
      </c>
      <c r="AE1052" s="149">
        <f t="shared" si="479"/>
        <v>1.0293032263016004</v>
      </c>
      <c r="AF1052" s="149">
        <f t="shared" si="480"/>
        <v>1.0262827236692773</v>
      </c>
      <c r="AG1052" s="176">
        <f t="shared" si="481"/>
        <v>1.0267043464465218</v>
      </c>
      <c r="AH1052" s="149">
        <f t="shared" si="482"/>
        <v>1.0292913258014205</v>
      </c>
      <c r="AI1052" s="149">
        <f t="shared" si="483"/>
        <v>1.0262602602802424</v>
      </c>
      <c r="AJ1052" s="97"/>
      <c r="AK1052" s="171">
        <f t="shared" si="484"/>
        <v>2.6680457922684395E-2</v>
      </c>
      <c r="AL1052" s="149">
        <f t="shared" si="485"/>
        <v>2.8882094007331958E-2</v>
      </c>
      <c r="AM1052" s="149">
        <f t="shared" si="486"/>
        <v>2.5943267920982668E-2</v>
      </c>
      <c r="AN1052" s="149">
        <f t="shared" si="491"/>
        <v>5.7738037793079489</v>
      </c>
      <c r="AO1052" s="149">
        <f t="shared" si="491"/>
        <v>15.830313065206834</v>
      </c>
      <c r="AP1052" s="149">
        <f t="shared" si="491"/>
        <v>5.1634874194520028</v>
      </c>
      <c r="AQ1052" s="97"/>
      <c r="AR1052" s="171">
        <f t="shared" si="487"/>
        <v>2.6354008728179529E-2</v>
      </c>
      <c r="AS1052" s="149">
        <f t="shared" si="488"/>
        <v>2.8870532235570796E-2</v>
      </c>
      <c r="AT1052" s="149">
        <f t="shared" si="489"/>
        <v>2.5921379571543515E-2</v>
      </c>
      <c r="AU1052" s="175">
        <f t="shared" si="492"/>
        <v>5.6520425003942565</v>
      </c>
      <c r="AV1052" s="149">
        <f t="shared" si="493"/>
        <v>13.59450106012511</v>
      </c>
      <c r="AW1052" s="149">
        <f t="shared" si="494"/>
        <v>5.098557987696708</v>
      </c>
    </row>
    <row r="1053" spans="1:49" ht="15" x14ac:dyDescent="0.25">
      <c r="A1053" s="130">
        <v>1958.08</v>
      </c>
      <c r="B1053" s="138"/>
      <c r="C1053" s="166">
        <f>raw_Data!B1059</f>
        <v>47.7</v>
      </c>
      <c r="D1053" s="167">
        <f>raw_Data!J1059</f>
        <v>0.14416666666666667</v>
      </c>
      <c r="E1053" s="167">
        <f>raw_Data!L1059</f>
        <v>2.9031915789923257E-3</v>
      </c>
      <c r="F1053" s="168">
        <f t="shared" si="469"/>
        <v>45.98</v>
      </c>
      <c r="G1053" s="167">
        <f>raw_Data!K1059</f>
        <v>3.1354211976221545E-3</v>
      </c>
      <c r="H1053" s="167">
        <f t="shared" si="470"/>
        <v>3.7407568508047051E-2</v>
      </c>
      <c r="I1053" s="165"/>
      <c r="J1053" s="167">
        <f t="shared" si="471"/>
        <v>1.0280553405338579</v>
      </c>
      <c r="K1053" s="167">
        <f t="shared" si="490"/>
        <v>3.0958532112850268E-2</v>
      </c>
      <c r="L1053" s="93"/>
      <c r="M1053" s="171">
        <f t="shared" si="466"/>
        <v>1.0309585321128503</v>
      </c>
      <c r="N1053" s="172">
        <f t="shared" si="472"/>
        <v>1.0405429897056693</v>
      </c>
      <c r="O1053" s="170">
        <f t="shared" si="467"/>
        <v>1052</v>
      </c>
      <c r="P1053" s="170">
        <f t="shared" si="468"/>
        <v>1054</v>
      </c>
      <c r="Q1053" s="169"/>
      <c r="R1053" s="149">
        <f t="shared" si="473"/>
        <v>8.7978056170521998E-2</v>
      </c>
      <c r="S1053" s="173">
        <f t="shared" si="474"/>
        <v>0.93435050542413745</v>
      </c>
      <c r="T1053" s="149">
        <v>0</v>
      </c>
      <c r="U1053" s="97"/>
      <c r="V1053" s="149">
        <f>1/PI()*ATAN('Exhibit4_Impact-Test'!$Y$25*S_RDY_SP)+'Exhibit4_Impact-Test'!$Y$26</f>
        <v>0.5554410569061683</v>
      </c>
      <c r="W1053" s="172">
        <f t="shared" si="475"/>
        <v>0.55772485054814214</v>
      </c>
      <c r="X1053" s="149">
        <f>1/PI()*ATAN('Exhibit4_Impact-Test'!$Y$25*S_RS_SP)+'Exhibit4_Impact-Test'!$Y$26</f>
        <v>0.84359655455587479</v>
      </c>
      <c r="Y1053" s="172">
        <f t="shared" si="476"/>
        <v>0.84481362225530743</v>
      </c>
      <c r="Z1053" s="149">
        <f>1/PI()*ATAN('Exhibit4_Impact-Test'!$Y$25*S_5050_SP)+'Exhibit4_Impact-Test'!$Y$26</f>
        <v>0.5</v>
      </c>
      <c r="AA1053" s="149">
        <f t="shared" si="477"/>
        <v>0.50231340829149018</v>
      </c>
      <c r="AB1053" s="195">
        <f>VLOOKUP(_xlfn.NUMBERVALUE(LEFT(A1053,4)),Transactioncosts!$C:$G,5,FALSE)</f>
        <v>104.20000000000002</v>
      </c>
      <c r="AC1053" s="174"/>
      <c r="AD1053" s="175">
        <f t="shared" si="478"/>
        <v>1.0362821333680781</v>
      </c>
      <c r="AE1053" s="149">
        <f t="shared" si="479"/>
        <v>1.0390439475154392</v>
      </c>
      <c r="AF1053" s="149">
        <f t="shared" si="480"/>
        <v>1.0357507609092598</v>
      </c>
      <c r="AG1053" s="176">
        <f t="shared" si="481"/>
        <v>1.0358139782259586</v>
      </c>
      <c r="AH1053" s="149">
        <f t="shared" si="482"/>
        <v>1.0389805777248087</v>
      </c>
      <c r="AI1053" s="149">
        <f t="shared" si="483"/>
        <v>1.0357266551948625</v>
      </c>
      <c r="AJ1053" s="97"/>
      <c r="AK1053" s="171">
        <f t="shared" si="484"/>
        <v>3.5639436268209201E-2</v>
      </c>
      <c r="AL1053" s="149">
        <f t="shared" si="485"/>
        <v>3.8301009119998536E-2</v>
      </c>
      <c r="AM1053" s="149">
        <f t="shared" si="486"/>
        <v>3.5126536620781114E-2</v>
      </c>
      <c r="AN1053" s="149">
        <f t="shared" si="491"/>
        <v>5.8094432155761577</v>
      </c>
      <c r="AO1053" s="149">
        <f t="shared" si="491"/>
        <v>15.868614074326832</v>
      </c>
      <c r="AP1053" s="149">
        <f t="shared" si="491"/>
        <v>5.1986139560727835</v>
      </c>
      <c r="AQ1053" s="97"/>
      <c r="AR1053" s="171">
        <f t="shared" si="487"/>
        <v>3.5187570017926884E-2</v>
      </c>
      <c r="AS1053" s="149">
        <f t="shared" si="488"/>
        <v>3.8240018703494381E-2</v>
      </c>
      <c r="AT1053" s="149">
        <f t="shared" si="489"/>
        <v>3.5103262686717485E-2</v>
      </c>
      <c r="AU1053" s="175">
        <f t="shared" si="492"/>
        <v>5.6872300704121832</v>
      </c>
      <c r="AV1053" s="149">
        <f t="shared" si="493"/>
        <v>13.632741078828603</v>
      </c>
      <c r="AW1053" s="149">
        <f t="shared" si="494"/>
        <v>5.1336612503834251</v>
      </c>
    </row>
    <row r="1054" spans="1:49" ht="15" x14ac:dyDescent="0.25">
      <c r="A1054" s="130">
        <v>1958.09</v>
      </c>
      <c r="B1054" s="138"/>
      <c r="C1054" s="166">
        <f>raw_Data!B1060</f>
        <v>48.96</v>
      </c>
      <c r="D1054" s="167">
        <f>raw_Data!J1060</f>
        <v>0.14416666666666667</v>
      </c>
      <c r="E1054" s="167">
        <f>raw_Data!L1060</f>
        <v>3.0805981549180128E-3</v>
      </c>
      <c r="F1054" s="168">
        <f t="shared" si="469"/>
        <v>47.7</v>
      </c>
      <c r="G1054" s="167">
        <f>raw_Data!K1060</f>
        <v>3.0223619846261353E-3</v>
      </c>
      <c r="H1054" s="167">
        <f t="shared" si="470"/>
        <v>2.6415094339622636E-2</v>
      </c>
      <c r="I1054" s="165"/>
      <c r="J1054" s="167">
        <f t="shared" si="471"/>
        <v>1.0178290071209475</v>
      </c>
      <c r="K1054" s="167">
        <f t="shared" si="490"/>
        <v>2.0909605275865495E-2</v>
      </c>
      <c r="L1054" s="93"/>
      <c r="M1054" s="171">
        <f t="shared" si="466"/>
        <v>1.0209096052758655</v>
      </c>
      <c r="N1054" s="172">
        <f t="shared" si="472"/>
        <v>1.0294374563242488</v>
      </c>
      <c r="O1054" s="170">
        <f t="shared" si="467"/>
        <v>1053</v>
      </c>
      <c r="P1054" s="170">
        <f t="shared" si="468"/>
        <v>1055</v>
      </c>
      <c r="Q1054" s="169"/>
      <c r="R1054" s="149">
        <f t="shared" si="473"/>
        <v>2.0111269665249253E-2</v>
      </c>
      <c r="S1054" s="173">
        <f t="shared" si="474"/>
        <v>0.90097676286221728</v>
      </c>
      <c r="T1054" s="149">
        <v>0</v>
      </c>
      <c r="U1054" s="97"/>
      <c r="V1054" s="149">
        <f>1/PI()*ATAN('Exhibit4_Impact-Test'!$Y$25*S_RDY_SP)+'Exhibit4_Impact-Test'!$Y$26</f>
        <v>0.51279633402995439</v>
      </c>
      <c r="W1054" s="172">
        <f t="shared" si="475"/>
        <v>0.51487436231480099</v>
      </c>
      <c r="X1054" s="149">
        <f>1/PI()*ATAN('Exhibit4_Impact-Test'!$Y$25*S_RS_SP)+'Exhibit4_Impact-Test'!$Y$26</f>
        <v>0.83873206845198878</v>
      </c>
      <c r="Y1054" s="172">
        <f t="shared" si="476"/>
        <v>0.83985406490565429</v>
      </c>
      <c r="Z1054" s="149">
        <f>1/PI()*ATAN('Exhibit4_Impact-Test'!$Y$25*S_5050_SP)+'Exhibit4_Impact-Test'!$Y$26</f>
        <v>0.5</v>
      </c>
      <c r="AA1054" s="149">
        <f t="shared" si="477"/>
        <v>0.50207961159554326</v>
      </c>
      <c r="AB1054" s="195">
        <f>VLOOKUP(_xlfn.NUMBERVALUE(LEFT(A1054,4)),Transactioncosts!$C:$G,5,FALSE)</f>
        <v>104.20000000000002</v>
      </c>
      <c r="AC1054" s="174"/>
      <c r="AD1054" s="175">
        <f t="shared" si="478"/>
        <v>1.0252826560306298</v>
      </c>
      <c r="AE1054" s="149">
        <f t="shared" si="479"/>
        <v>1.0280621874251263</v>
      </c>
      <c r="AF1054" s="149">
        <f t="shared" si="480"/>
        <v>1.0251735308000571</v>
      </c>
      <c r="AG1054" s="176">
        <f t="shared" si="481"/>
        <v>1.0249907482246225</v>
      </c>
      <c r="AH1054" s="149">
        <f t="shared" si="482"/>
        <v>1.028030311594506</v>
      </c>
      <c r="AI1054" s="149">
        <f t="shared" si="483"/>
        <v>1.0251518612472317</v>
      </c>
      <c r="AJ1054" s="97"/>
      <c r="AK1054" s="171">
        <f t="shared" si="484"/>
        <v>2.4968336556127312E-2</v>
      </c>
      <c r="AL1054" s="149">
        <f t="shared" si="485"/>
        <v>2.7675658807517579E-2</v>
      </c>
      <c r="AM1054" s="149">
        <f t="shared" si="486"/>
        <v>2.48618966025437E-2</v>
      </c>
      <c r="AN1054" s="149">
        <f t="shared" si="491"/>
        <v>5.834411552132285</v>
      </c>
      <c r="AO1054" s="149">
        <f t="shared" si="491"/>
        <v>15.896289733134349</v>
      </c>
      <c r="AP1054" s="149">
        <f t="shared" si="491"/>
        <v>5.2234758526753273</v>
      </c>
      <c r="AQ1054" s="97"/>
      <c r="AR1054" s="171">
        <f t="shared" si="487"/>
        <v>2.4683586427316349E-2</v>
      </c>
      <c r="AS1054" s="149">
        <f t="shared" si="488"/>
        <v>2.7644652585143717E-2</v>
      </c>
      <c r="AT1054" s="149">
        <f t="shared" si="489"/>
        <v>2.4840758930532895E-2</v>
      </c>
      <c r="AU1054" s="175">
        <f t="shared" si="492"/>
        <v>5.7119136568394993</v>
      </c>
      <c r="AV1054" s="149">
        <f t="shared" si="493"/>
        <v>13.660385731413747</v>
      </c>
      <c r="AW1054" s="149">
        <f t="shared" si="494"/>
        <v>5.158502009313958</v>
      </c>
    </row>
    <row r="1055" spans="1:49" ht="15" x14ac:dyDescent="0.25">
      <c r="A1055" s="130">
        <v>1958.1</v>
      </c>
      <c r="B1055" s="138"/>
      <c r="C1055" s="166">
        <f>raw_Data!B1061</f>
        <v>50.95</v>
      </c>
      <c r="D1055" s="167">
        <f>raw_Data!J1061</f>
        <v>0.1447225</v>
      </c>
      <c r="E1055" s="167">
        <f>raw_Data!L1061</f>
        <v>3.1128168457330574E-3</v>
      </c>
      <c r="F1055" s="168">
        <f t="shared" si="469"/>
        <v>48.96</v>
      </c>
      <c r="G1055" s="167">
        <f>raw_Data!K1061</f>
        <v>2.9559334150326797E-3</v>
      </c>
      <c r="H1055" s="167">
        <f t="shared" si="470"/>
        <v>4.0645424836601274E-2</v>
      </c>
      <c r="I1055" s="165"/>
      <c r="J1055" s="167">
        <f t="shared" si="471"/>
        <v>1.0032057270680976</v>
      </c>
      <c r="K1055" s="167">
        <f t="shared" si="490"/>
        <v>6.3185439138306876E-3</v>
      </c>
      <c r="L1055" s="93"/>
      <c r="M1055" s="171">
        <f t="shared" si="466"/>
        <v>1.0063185439138307</v>
      </c>
      <c r="N1055" s="172">
        <f t="shared" si="472"/>
        <v>1.0436013582516341</v>
      </c>
      <c r="O1055" s="170">
        <f t="shared" si="467"/>
        <v>1054</v>
      </c>
      <c r="P1055" s="170">
        <f t="shared" si="468"/>
        <v>1056</v>
      </c>
      <c r="Q1055" s="169"/>
      <c r="R1055" s="149">
        <f t="shared" si="473"/>
        <v>-2.065171670863165E-2</v>
      </c>
      <c r="S1055" s="173">
        <f t="shared" si="474"/>
        <v>0.92954771680206316</v>
      </c>
      <c r="T1055" s="149">
        <v>0</v>
      </c>
      <c r="U1055" s="97"/>
      <c r="V1055" s="149">
        <f>1/PI()*ATAN('Exhibit4_Impact-Test'!$Y$25*S_RDY_SP)+'Exhibit4_Impact-Test'!$Y$26</f>
        <v>0.48686017747724414</v>
      </c>
      <c r="W1055" s="172">
        <f t="shared" si="475"/>
        <v>0.49595196734245311</v>
      </c>
      <c r="X1055" s="149">
        <f>1/PI()*ATAN('Exhibit4_Impact-Test'!$Y$25*S_RS_SP)+'Exhibit4_Impact-Test'!$Y$26</f>
        <v>0.84291316573294917</v>
      </c>
      <c r="Y1055" s="172">
        <f t="shared" si="476"/>
        <v>0.84767024930386625</v>
      </c>
      <c r="Z1055" s="149">
        <f>1/PI()*ATAN('Exhibit4_Impact-Test'!$Y$25*S_5050_SP)+'Exhibit4_Impact-Test'!$Y$26</f>
        <v>0.5</v>
      </c>
      <c r="AA1055" s="149">
        <f t="shared" si="477"/>
        <v>0.50909372466173408</v>
      </c>
      <c r="AB1055" s="195">
        <f>VLOOKUP(_xlfn.NUMBERVALUE(LEFT(A1055,4)),Transactioncosts!$C:$G,5,FALSE)</f>
        <v>104.20000000000002</v>
      </c>
      <c r="AC1055" s="174"/>
      <c r="AD1055" s="175">
        <f t="shared" si="478"/>
        <v>1.0244700615191848</v>
      </c>
      <c r="AE1055" s="149">
        <f t="shared" si="479"/>
        <v>1.0377447189747424</v>
      </c>
      <c r="AF1055" s="149">
        <f t="shared" si="480"/>
        <v>1.0249599510827325</v>
      </c>
      <c r="AG1055" s="176">
        <f t="shared" si="481"/>
        <v>1.0242221977749484</v>
      </c>
      <c r="AH1055" s="149">
        <f t="shared" si="482"/>
        <v>1.0376612160141552</v>
      </c>
      <c r="AI1055" s="149">
        <f t="shared" si="483"/>
        <v>1.0248651944717573</v>
      </c>
      <c r="AJ1055" s="97"/>
      <c r="AK1055" s="171">
        <f t="shared" si="484"/>
        <v>2.4175465740972853E-2</v>
      </c>
      <c r="AL1055" s="149">
        <f t="shared" si="485"/>
        <v>3.7049819019481345E-2</v>
      </c>
      <c r="AM1055" s="149">
        <f t="shared" si="486"/>
        <v>2.465353971262926E-2</v>
      </c>
      <c r="AN1055" s="149">
        <f t="shared" si="491"/>
        <v>5.8585870178732575</v>
      </c>
      <c r="AO1055" s="149">
        <f t="shared" si="491"/>
        <v>15.93333955215383</v>
      </c>
      <c r="AP1055" s="149">
        <f t="shared" si="491"/>
        <v>5.2481293923879564</v>
      </c>
      <c r="AQ1055" s="97"/>
      <c r="AR1055" s="171">
        <f t="shared" si="487"/>
        <v>2.3933493092985935E-2</v>
      </c>
      <c r="AS1055" s="149">
        <f t="shared" si="488"/>
        <v>3.6969349980413339E-2</v>
      </c>
      <c r="AT1055" s="149">
        <f t="shared" si="489"/>
        <v>2.4561086352645613E-2</v>
      </c>
      <c r="AU1055" s="175">
        <f t="shared" si="492"/>
        <v>5.7358471499324848</v>
      </c>
      <c r="AV1055" s="149">
        <f t="shared" si="493"/>
        <v>13.697355081394161</v>
      </c>
      <c r="AW1055" s="149">
        <f t="shared" si="494"/>
        <v>5.1830630956666033</v>
      </c>
    </row>
    <row r="1056" spans="1:49" ht="15" x14ac:dyDescent="0.25">
      <c r="A1056" s="130">
        <v>1958.11</v>
      </c>
      <c r="B1056" s="138"/>
      <c r="C1056" s="166">
        <f>raw_Data!B1062</f>
        <v>52.5</v>
      </c>
      <c r="D1056" s="167">
        <f>raw_Data!J1062</f>
        <v>0.1452775</v>
      </c>
      <c r="E1056" s="167">
        <f>raw_Data!L1062</f>
        <v>3.0644845397465037E-3</v>
      </c>
      <c r="F1056" s="168">
        <f t="shared" si="469"/>
        <v>50.95</v>
      </c>
      <c r="G1056" s="167">
        <f>raw_Data!K1062</f>
        <v>2.8513738959764475E-3</v>
      </c>
      <c r="H1056" s="167">
        <f t="shared" si="470"/>
        <v>3.0421982335623099E-2</v>
      </c>
      <c r="I1056" s="165"/>
      <c r="J1056" s="167">
        <f t="shared" si="471"/>
        <v>0.99519968211586152</v>
      </c>
      <c r="K1056" s="167">
        <f t="shared" si="490"/>
        <v>-1.7358333443919793E-3</v>
      </c>
      <c r="L1056" s="93"/>
      <c r="M1056" s="171">
        <f t="shared" si="466"/>
        <v>0.99826416665560802</v>
      </c>
      <c r="N1056" s="172">
        <f t="shared" si="472"/>
        <v>1.0332733562315994</v>
      </c>
      <c r="O1056" s="170">
        <f t="shared" si="467"/>
        <v>1055</v>
      </c>
      <c r="P1056" s="170">
        <f t="shared" si="468"/>
        <v>1057</v>
      </c>
      <c r="Q1056" s="169"/>
      <c r="R1056" s="149">
        <f t="shared" si="473"/>
        <v>-4.383544408267416E-2</v>
      </c>
      <c r="S1056" s="173">
        <f t="shared" si="474"/>
        <v>0.90717651747669792</v>
      </c>
      <c r="T1056" s="149">
        <v>0</v>
      </c>
      <c r="U1056" s="97"/>
      <c r="V1056" s="149">
        <f>1/PI()*ATAN('Exhibit4_Impact-Test'!$Y$25*S_RDY_SP)+'Exhibit4_Impact-Test'!$Y$26</f>
        <v>0.47216465983415701</v>
      </c>
      <c r="W1056" s="172">
        <f t="shared" si="475"/>
        <v>0.48076263119340773</v>
      </c>
      <c r="X1056" s="149">
        <f>1/PI()*ATAN('Exhibit4_Impact-Test'!$Y$25*S_RS_SP)+'Exhibit4_Impact-Test'!$Y$26</f>
        <v>0.8396565294778453</v>
      </c>
      <c r="Y1056" s="172">
        <f t="shared" si="476"/>
        <v>0.84424307398665432</v>
      </c>
      <c r="Z1056" s="149">
        <f>1/PI()*ATAN('Exhibit4_Impact-Test'!$Y$25*S_5050_SP)+'Exhibit4_Impact-Test'!$Y$26</f>
        <v>0.5</v>
      </c>
      <c r="AA1056" s="149">
        <f t="shared" si="477"/>
        <v>0.5086164270119502</v>
      </c>
      <c r="AB1056" s="195">
        <f>VLOOKUP(_xlfn.NUMBERVALUE(LEFT(A1056,4)),Transactioncosts!$C:$G,5,FALSE)</f>
        <v>104.20000000000002</v>
      </c>
      <c r="AC1056" s="174"/>
      <c r="AD1056" s="175">
        <f t="shared" si="478"/>
        <v>1.0147942687428255</v>
      </c>
      <c r="AE1056" s="149">
        <f t="shared" si="479"/>
        <v>1.0276598612748169</v>
      </c>
      <c r="AF1056" s="149">
        <f t="shared" si="480"/>
        <v>1.0157687614436037</v>
      </c>
      <c r="AG1056" s="176">
        <f t="shared" si="481"/>
        <v>1.0146702211900298</v>
      </c>
      <c r="AH1056" s="149">
        <f t="shared" si="482"/>
        <v>1.0275364841502248</v>
      </c>
      <c r="AI1056" s="149">
        <f t="shared" si="483"/>
        <v>1.0156789782741391</v>
      </c>
      <c r="AJ1056" s="97"/>
      <c r="AK1056" s="171">
        <f t="shared" si="484"/>
        <v>1.468590105540731E-2</v>
      </c>
      <c r="AL1056" s="149">
        <f t="shared" si="485"/>
        <v>2.7284238035725418E-2</v>
      </c>
      <c r="AM1056" s="149">
        <f t="shared" si="486"/>
        <v>1.564572624783438E-2</v>
      </c>
      <c r="AN1056" s="149">
        <f t="shared" si="491"/>
        <v>5.8732729189286648</v>
      </c>
      <c r="AO1056" s="149">
        <f t="shared" si="491"/>
        <v>15.960623790189556</v>
      </c>
      <c r="AP1056" s="149">
        <f t="shared" si="491"/>
        <v>5.2637751186357908</v>
      </c>
      <c r="AQ1056" s="97"/>
      <c r="AR1056" s="171">
        <f t="shared" si="487"/>
        <v>1.4563654469112714E-2</v>
      </c>
      <c r="AS1056" s="149">
        <f t="shared" si="488"/>
        <v>2.7164174446652825E-2</v>
      </c>
      <c r="AT1056" s="149">
        <f t="shared" si="489"/>
        <v>1.5557332962821246E-2</v>
      </c>
      <c r="AU1056" s="175">
        <f t="shared" si="492"/>
        <v>5.7504108044015974</v>
      </c>
      <c r="AV1056" s="149">
        <f t="shared" si="493"/>
        <v>13.724519255840814</v>
      </c>
      <c r="AW1056" s="149">
        <f t="shared" si="494"/>
        <v>5.1986204286294244</v>
      </c>
    </row>
    <row r="1057" spans="1:49" ht="15" x14ac:dyDescent="0.25">
      <c r="A1057" s="130">
        <v>1958.12</v>
      </c>
      <c r="B1057" s="138"/>
      <c r="C1057" s="166">
        <f>raw_Data!B1063</f>
        <v>53.49</v>
      </c>
      <c r="D1057" s="167">
        <f>raw_Data!J1063</f>
        <v>0.14583333333333334</v>
      </c>
      <c r="E1057" s="167">
        <f>raw_Data!L1063</f>
        <v>3.1611235488977485E-3</v>
      </c>
      <c r="F1057" s="168">
        <f t="shared" si="469"/>
        <v>52.5</v>
      </c>
      <c r="G1057" s="167">
        <f>raw_Data!K1063</f>
        <v>2.7777777777777779E-3</v>
      </c>
      <c r="H1057" s="167">
        <f t="shared" si="470"/>
        <v>1.8857142857142906E-2</v>
      </c>
      <c r="I1057" s="165"/>
      <c r="J1057" s="167">
        <f t="shared" si="471"/>
        <v>1.0096241973723696</v>
      </c>
      <c r="K1057" s="167">
        <f t="shared" si="490"/>
        <v>1.2785320921267385E-2</v>
      </c>
      <c r="L1057" s="93"/>
      <c r="M1057" s="171">
        <f t="shared" si="466"/>
        <v>1.0127853209212674</v>
      </c>
      <c r="N1057" s="172">
        <f t="shared" si="472"/>
        <v>1.0216349206349207</v>
      </c>
      <c r="O1057" s="170">
        <f t="shared" si="467"/>
        <v>1056</v>
      </c>
      <c r="P1057" s="170">
        <f t="shared" si="468"/>
        <v>1058</v>
      </c>
      <c r="Q1057" s="169"/>
      <c r="R1057" s="149">
        <f t="shared" si="473"/>
        <v>-4.9074612947235946E-2</v>
      </c>
      <c r="S1057" s="173">
        <f t="shared" si="474"/>
        <v>0.86020725175808155</v>
      </c>
      <c r="T1057" s="149">
        <v>0</v>
      </c>
      <c r="U1057" s="97"/>
      <c r="V1057" s="149">
        <f>1/PI()*ATAN('Exhibit4_Impact-Test'!$Y$25*S_RDY_SP)+'Exhibit4_Impact-Test'!$Y$26</f>
        <v>0.46885787564679904</v>
      </c>
      <c r="W1057" s="172">
        <f t="shared" si="475"/>
        <v>0.47102499383296387</v>
      </c>
      <c r="X1057" s="149">
        <f>1/PI()*ATAN('Exhibit4_Impact-Test'!$Y$25*S_RS_SP)+'Exhibit4_Impact-Test'!$Y$26</f>
        <v>0.83240265895862853</v>
      </c>
      <c r="Y1057" s="172">
        <f t="shared" si="476"/>
        <v>0.833612865317784</v>
      </c>
      <c r="Z1057" s="149">
        <f>1/PI()*ATAN('Exhibit4_Impact-Test'!$Y$25*S_5050_SP)+'Exhibit4_Impact-Test'!$Y$26</f>
        <v>0.5</v>
      </c>
      <c r="AA1057" s="149">
        <f t="shared" si="477"/>
        <v>0.50217496845855303</v>
      </c>
      <c r="AB1057" s="195">
        <f>VLOOKUP(_xlfn.NUMBERVALUE(LEFT(A1057,4)),Transactioncosts!$C:$G,5,FALSE)</f>
        <v>104.20000000000002</v>
      </c>
      <c r="AC1057" s="174"/>
      <c r="AD1057" s="175">
        <f t="shared" si="478"/>
        <v>1.0169345254433353</v>
      </c>
      <c r="AE1057" s="149">
        <f t="shared" si="479"/>
        <v>1.020151751253632</v>
      </c>
      <c r="AF1057" s="149">
        <f t="shared" si="480"/>
        <v>1.0172101207780941</v>
      </c>
      <c r="AG1057" s="176">
        <f t="shared" si="481"/>
        <v>1.0167623984457612</v>
      </c>
      <c r="AH1057" s="149">
        <f t="shared" si="482"/>
        <v>1.0200594591915328</v>
      </c>
      <c r="AI1057" s="149">
        <f t="shared" si="483"/>
        <v>1.0171874576067561</v>
      </c>
      <c r="AJ1057" s="97"/>
      <c r="AK1057" s="171">
        <f t="shared" si="484"/>
        <v>1.679273489888675E-2</v>
      </c>
      <c r="AL1057" s="149">
        <f t="shared" si="485"/>
        <v>1.9951391969021934E-2</v>
      </c>
      <c r="AM1057" s="149">
        <f t="shared" si="486"/>
        <v>1.7063704160543803E-2</v>
      </c>
      <c r="AN1057" s="149">
        <f t="shared" si="491"/>
        <v>5.8900656538275511</v>
      </c>
      <c r="AO1057" s="149">
        <f t="shared" si="491"/>
        <v>15.980575182158578</v>
      </c>
      <c r="AP1057" s="149">
        <f t="shared" si="491"/>
        <v>5.2808388227963343</v>
      </c>
      <c r="AQ1057" s="97"/>
      <c r="AR1057" s="171">
        <f t="shared" si="487"/>
        <v>1.6623459923876295E-2</v>
      </c>
      <c r="AS1057" s="149">
        <f t="shared" si="488"/>
        <v>1.9860918922222071E-2</v>
      </c>
      <c r="AT1057" s="149">
        <f t="shared" si="489"/>
        <v>1.7041424177929032E-2</v>
      </c>
      <c r="AU1057" s="175">
        <f t="shared" si="492"/>
        <v>5.7670342643254733</v>
      </c>
      <c r="AV1057" s="149">
        <f t="shared" si="493"/>
        <v>13.744380174763036</v>
      </c>
      <c r="AW1057" s="149">
        <f t="shared" si="494"/>
        <v>5.2156618528073535</v>
      </c>
    </row>
    <row r="1058" spans="1:49" ht="15" x14ac:dyDescent="0.25">
      <c r="A1058" s="130">
        <v>1959.01</v>
      </c>
      <c r="B1058" s="138"/>
      <c r="C1058" s="166">
        <f>raw_Data!B1064</f>
        <v>55.62</v>
      </c>
      <c r="D1058" s="167">
        <f>raw_Data!J1064</f>
        <v>0.14638916666666665</v>
      </c>
      <c r="E1058" s="167">
        <f>raw_Data!L1064</f>
        <v>3.2898164700365662E-3</v>
      </c>
      <c r="F1058" s="168">
        <f t="shared" si="469"/>
        <v>53.49</v>
      </c>
      <c r="G1058" s="167">
        <f>raw_Data!K1064</f>
        <v>2.736757649404873E-3</v>
      </c>
      <c r="H1058" s="167">
        <f t="shared" si="470"/>
        <v>3.9820527201345879E-2</v>
      </c>
      <c r="I1058" s="165"/>
      <c r="J1058" s="167">
        <f t="shared" si="471"/>
        <v>1.0127470424463476</v>
      </c>
      <c r="K1058" s="167">
        <f t="shared" si="490"/>
        <v>1.6036858916384178E-2</v>
      </c>
      <c r="L1058" s="93"/>
      <c r="M1058" s="171">
        <f t="shared" si="466"/>
        <v>1.0160368589163842</v>
      </c>
      <c r="N1058" s="172">
        <f t="shared" si="472"/>
        <v>1.0425572848507507</v>
      </c>
      <c r="O1058" s="170">
        <f t="shared" si="467"/>
        <v>1057</v>
      </c>
      <c r="P1058" s="170">
        <f t="shared" si="468"/>
        <v>1059</v>
      </c>
      <c r="Q1058" s="169"/>
      <c r="R1058" s="149">
        <f t="shared" si="473"/>
        <v>-7.1952263062708979E-2</v>
      </c>
      <c r="S1058" s="173">
        <f t="shared" si="474"/>
        <v>0.92645411486714868</v>
      </c>
      <c r="T1058" s="149">
        <v>0</v>
      </c>
      <c r="U1058" s="97"/>
      <c r="V1058" s="149">
        <f>1/PI()*ATAN('Exhibit4_Impact-Test'!$Y$25*S_RDY_SP)+'Exhibit4_Impact-Test'!$Y$26</f>
        <v>0.45450608811568727</v>
      </c>
      <c r="W1058" s="172">
        <f t="shared" si="475"/>
        <v>0.46090165048933213</v>
      </c>
      <c r="X1058" s="149">
        <f>1/PI()*ATAN('Exhibit4_Impact-Test'!$Y$25*S_RS_SP)+'Exhibit4_Impact-Test'!$Y$26</f>
        <v>0.84247006897412713</v>
      </c>
      <c r="Y1058" s="172">
        <f t="shared" si="476"/>
        <v>0.84585961817604671</v>
      </c>
      <c r="Z1058" s="149">
        <f>1/PI()*ATAN('Exhibit4_Impact-Test'!$Y$25*S_5050_SP)+'Exhibit4_Impact-Test'!$Y$26</f>
        <v>0.5</v>
      </c>
      <c r="AA1058" s="149">
        <f t="shared" si="477"/>
        <v>0.50644139254322262</v>
      </c>
      <c r="AB1058" s="195">
        <f>VLOOKUP(_xlfn.NUMBERVALUE(LEFT(A1058,4)),Transactioncosts!$C:$G,5,FALSE)</f>
        <v>105.60000000000002</v>
      </c>
      <c r="AC1058" s="174"/>
      <c r="AD1058" s="175">
        <f t="shared" si="478"/>
        <v>1.028090553962975</v>
      </c>
      <c r="AE1058" s="149">
        <f t="shared" si="479"/>
        <v>1.0383795239825331</v>
      </c>
      <c r="AF1058" s="149">
        <f t="shared" si="480"/>
        <v>1.0292970718835674</v>
      </c>
      <c r="AG1058" s="176">
        <f t="shared" si="481"/>
        <v>1.0277805114980465</v>
      </c>
      <c r="AH1058" s="149">
        <f t="shared" si="482"/>
        <v>1.0312825939182182</v>
      </c>
      <c r="AI1058" s="149">
        <f t="shared" si="483"/>
        <v>1.0292290507783111</v>
      </c>
      <c r="AJ1058" s="97"/>
      <c r="AK1058" s="171">
        <f t="shared" si="484"/>
        <v>2.7703250666117837E-2</v>
      </c>
      <c r="AL1058" s="149">
        <f t="shared" si="485"/>
        <v>3.7661347958298112E-2</v>
      </c>
      <c r="AM1058" s="149">
        <f t="shared" si="486"/>
        <v>2.887611478150709E-2</v>
      </c>
      <c r="AN1058" s="149">
        <f t="shared" si="491"/>
        <v>5.917768904493669</v>
      </c>
      <c r="AO1058" s="149">
        <f t="shared" si="491"/>
        <v>16.018236530116877</v>
      </c>
      <c r="AP1058" s="149">
        <f t="shared" si="491"/>
        <v>5.3097149375778416</v>
      </c>
      <c r="AQ1058" s="97"/>
      <c r="AR1058" s="171">
        <f t="shared" si="487"/>
        <v>2.740163402051422E-2</v>
      </c>
      <c r="AS1058" s="149">
        <f t="shared" si="488"/>
        <v>3.0803264391014256E-2</v>
      </c>
      <c r="AT1058" s="149">
        <f t="shared" si="489"/>
        <v>2.8810027589770911E-2</v>
      </c>
      <c r="AU1058" s="175">
        <f t="shared" si="492"/>
        <v>5.7944358983459878</v>
      </c>
      <c r="AV1058" s="149">
        <f t="shared" si="493"/>
        <v>13.77518343915405</v>
      </c>
      <c r="AW1058" s="149">
        <f t="shared" si="494"/>
        <v>5.244471880397124</v>
      </c>
    </row>
    <row r="1059" spans="1:49" ht="15" x14ac:dyDescent="0.25">
      <c r="A1059" s="130">
        <v>1959.02</v>
      </c>
      <c r="B1059" s="138"/>
      <c r="C1059" s="166">
        <f>raw_Data!B1065</f>
        <v>54.77</v>
      </c>
      <c r="D1059" s="167">
        <f>raw_Data!J1065</f>
        <v>0.14694416666666668</v>
      </c>
      <c r="E1059" s="167">
        <f>raw_Data!L1065</f>
        <v>3.2415779026344627E-3</v>
      </c>
      <c r="F1059" s="168">
        <f t="shared" si="469"/>
        <v>55.62</v>
      </c>
      <c r="G1059" s="167">
        <f>raw_Data!K1065</f>
        <v>2.6419303607814939E-3</v>
      </c>
      <c r="H1059" s="167">
        <f t="shared" si="470"/>
        <v>-1.5282272563825861E-2</v>
      </c>
      <c r="I1059" s="165"/>
      <c r="J1059" s="167">
        <f t="shared" si="471"/>
        <v>0.99525629471290256</v>
      </c>
      <c r="K1059" s="167">
        <f t="shared" si="490"/>
        <v>-1.5021273844629812E-3</v>
      </c>
      <c r="L1059" s="93"/>
      <c r="M1059" s="171">
        <f t="shared" si="466"/>
        <v>0.99849787261553702</v>
      </c>
      <c r="N1059" s="172">
        <f t="shared" si="472"/>
        <v>0.98735965779695556</v>
      </c>
      <c r="O1059" s="170">
        <f t="shared" si="467"/>
        <v>1058</v>
      </c>
      <c r="P1059" s="170">
        <f t="shared" si="468"/>
        <v>1060</v>
      </c>
      <c r="Q1059" s="169"/>
      <c r="R1059" s="149">
        <f t="shared" si="473"/>
        <v>-0.10922349313511091</v>
      </c>
      <c r="S1059" s="173">
        <f t="shared" si="474"/>
        <v>-0.8228623358396433</v>
      </c>
      <c r="T1059" s="149">
        <v>0</v>
      </c>
      <c r="U1059" s="97"/>
      <c r="V1059" s="149">
        <f>1/PI()*ATAN('Exhibit4_Impact-Test'!$Y$25*S_RDY_SP)+'Exhibit4_Impact-Test'!$Y$26</f>
        <v>0.43154156858322479</v>
      </c>
      <c r="W1059" s="172">
        <f t="shared" si="475"/>
        <v>0.42879186763425053</v>
      </c>
      <c r="X1059" s="149">
        <f>1/PI()*ATAN('Exhibit4_Impact-Test'!$Y$25*S_RS_SP)+'Exhibit4_Impact-Test'!$Y$26</f>
        <v>0.17380184693410444</v>
      </c>
      <c r="Y1059" s="172">
        <f t="shared" si="476"/>
        <v>0.1721969399739324</v>
      </c>
      <c r="Z1059" s="149">
        <f>1/PI()*ATAN('Exhibit4_Impact-Test'!$Y$25*S_5050_SP)+'Exhibit4_Impact-Test'!$Y$26</f>
        <v>0.5</v>
      </c>
      <c r="AA1059" s="149">
        <f t="shared" si="477"/>
        <v>0.49719561583648253</v>
      </c>
      <c r="AB1059" s="195">
        <f>VLOOKUP(_xlfn.NUMBERVALUE(LEFT(A1059,4)),Transactioncosts!$C:$G,5,FALSE)</f>
        <v>105.60000000000002</v>
      </c>
      <c r="AC1059" s="174"/>
      <c r="AD1059" s="175">
        <f t="shared" si="478"/>
        <v>0.99369126992150947</v>
      </c>
      <c r="AE1059" s="149">
        <f t="shared" si="479"/>
        <v>0.99656203030851875</v>
      </c>
      <c r="AF1059" s="149">
        <f t="shared" si="480"/>
        <v>0.99292876520624629</v>
      </c>
      <c r="AG1059" s="176">
        <f t="shared" si="481"/>
        <v>0.99355370838090229</v>
      </c>
      <c r="AH1059" s="149">
        <f t="shared" si="482"/>
        <v>0.98954623174494227</v>
      </c>
      <c r="AI1059" s="149">
        <f t="shared" si="483"/>
        <v>0.99289915090947956</v>
      </c>
      <c r="AJ1059" s="97"/>
      <c r="AK1059" s="171">
        <f t="shared" si="484"/>
        <v>-6.3287142100900695E-3</v>
      </c>
      <c r="AL1059" s="149">
        <f t="shared" si="485"/>
        <v>-3.4438930894862851E-3</v>
      </c>
      <c r="AM1059" s="149">
        <f t="shared" si="486"/>
        <v>-7.0963544626033506E-3</v>
      </c>
      <c r="AN1059" s="149">
        <f t="shared" si="491"/>
        <v>5.9114401902835789</v>
      </c>
      <c r="AO1059" s="149">
        <f t="shared" si="491"/>
        <v>16.014792637027391</v>
      </c>
      <c r="AP1059" s="149">
        <f t="shared" si="491"/>
        <v>5.3026185831152386</v>
      </c>
      <c r="AQ1059" s="97"/>
      <c r="AR1059" s="171">
        <f t="shared" si="487"/>
        <v>-6.467158682038775E-3</v>
      </c>
      <c r="AS1059" s="149">
        <f t="shared" si="488"/>
        <v>-1.0508792701569687E-2</v>
      </c>
      <c r="AT1059" s="149">
        <f t="shared" si="489"/>
        <v>-7.1261801051261476E-3</v>
      </c>
      <c r="AU1059" s="175">
        <f t="shared" si="492"/>
        <v>5.787968739663949</v>
      </c>
      <c r="AV1059" s="149">
        <f t="shared" si="493"/>
        <v>13.76467464645248</v>
      </c>
      <c r="AW1059" s="149">
        <f t="shared" si="494"/>
        <v>5.2373457002919981</v>
      </c>
    </row>
    <row r="1060" spans="1:49" ht="15" x14ac:dyDescent="0.25">
      <c r="A1060" s="130">
        <v>1959.03</v>
      </c>
      <c r="B1060" s="138"/>
      <c r="C1060" s="166">
        <f>raw_Data!B1066</f>
        <v>56.16</v>
      </c>
      <c r="D1060" s="167">
        <f>raw_Data!J1066</f>
        <v>0.14749999999999999</v>
      </c>
      <c r="E1060" s="167">
        <f>raw_Data!L1066</f>
        <v>3.2657003754898994E-3</v>
      </c>
      <c r="F1060" s="168">
        <f t="shared" si="469"/>
        <v>54.77</v>
      </c>
      <c r="G1060" s="167">
        <f>raw_Data!K1066</f>
        <v>2.6930801533686321E-3</v>
      </c>
      <c r="H1060" s="167">
        <f t="shared" si="470"/>
        <v>2.5378857038524716E-2</v>
      </c>
      <c r="I1060" s="165"/>
      <c r="J1060" s="167">
        <f t="shared" si="471"/>
        <v>1.0023785806526322</v>
      </c>
      <c r="K1060" s="167">
        <f t="shared" si="490"/>
        <v>5.644281028122089E-3</v>
      </c>
      <c r="L1060" s="93"/>
      <c r="M1060" s="171">
        <f t="shared" si="466"/>
        <v>1.0056442810281221</v>
      </c>
      <c r="N1060" s="172">
        <f t="shared" si="472"/>
        <v>1.0280719371918932</v>
      </c>
      <c r="O1060" s="170">
        <f t="shared" si="467"/>
        <v>1059</v>
      </c>
      <c r="P1060" s="170">
        <f t="shared" si="468"/>
        <v>1061</v>
      </c>
      <c r="Q1060" s="169"/>
      <c r="R1060" s="149">
        <f t="shared" si="473"/>
        <v>-9.2422805844897454E-2</v>
      </c>
      <c r="S1060" s="173">
        <f t="shared" si="474"/>
        <v>0.88673904120259417</v>
      </c>
      <c r="T1060" s="149">
        <v>0</v>
      </c>
      <c r="U1060" s="97"/>
      <c r="V1060" s="149">
        <f>1/PI()*ATAN('Exhibit4_Impact-Test'!$Y$25*S_RDY_SP)+'Exhibit4_Impact-Test'!$Y$26</f>
        <v>0.44181852867659643</v>
      </c>
      <c r="W1060" s="172">
        <f t="shared" si="475"/>
        <v>0.44726481584178074</v>
      </c>
      <c r="X1060" s="149">
        <f>1/PI()*ATAN('Exhibit4_Impact-Test'!$Y$25*S_RS_SP)+'Exhibit4_Impact-Test'!$Y$26</f>
        <v>0.83657180394898023</v>
      </c>
      <c r="Y1060" s="172">
        <f t="shared" si="476"/>
        <v>0.83956504519037256</v>
      </c>
      <c r="Z1060" s="149">
        <f>1/PI()*ATAN('Exhibit4_Impact-Test'!$Y$25*S_5050_SP)+'Exhibit4_Impact-Test'!$Y$26</f>
        <v>0.5</v>
      </c>
      <c r="AA1060" s="149">
        <f t="shared" si="477"/>
        <v>0.50551395911652819</v>
      </c>
      <c r="AB1060" s="195">
        <f>VLOOKUP(_xlfn.NUMBERVALUE(LEFT(A1060,4)),Transactioncosts!$C:$G,5,FALSE)</f>
        <v>105.60000000000002</v>
      </c>
      <c r="AC1060" s="174"/>
      <c r="AD1060" s="175">
        <f t="shared" si="478"/>
        <v>1.0155532350760641</v>
      </c>
      <c r="AE1060" s="149">
        <f t="shared" si="479"/>
        <v>1.0244066258033955</v>
      </c>
      <c r="AF1060" s="149">
        <f t="shared" si="480"/>
        <v>1.0168581091100077</v>
      </c>
      <c r="AG1060" s="176">
        <f t="shared" si="481"/>
        <v>1.0154038066106907</v>
      </c>
      <c r="AH1060" s="149">
        <f t="shared" si="482"/>
        <v>1.0242903302776809</v>
      </c>
      <c r="AI1060" s="149">
        <f t="shared" si="483"/>
        <v>1.0167998817017372</v>
      </c>
      <c r="AJ1060" s="97"/>
      <c r="AK1060" s="171">
        <f t="shared" si="484"/>
        <v>1.5433523191186871E-2</v>
      </c>
      <c r="AL1060" s="149">
        <f t="shared" si="485"/>
        <v>2.4113543306887725E-2</v>
      </c>
      <c r="AM1060" s="149">
        <f t="shared" si="486"/>
        <v>1.6717588266860227E-2</v>
      </c>
      <c r="AN1060" s="149">
        <f t="shared" si="491"/>
        <v>5.926873713474766</v>
      </c>
      <c r="AO1060" s="149">
        <f t="shared" si="491"/>
        <v>16.03890618033428</v>
      </c>
      <c r="AP1060" s="149">
        <f t="shared" si="491"/>
        <v>5.3193361713820986</v>
      </c>
      <c r="AQ1060" s="97"/>
      <c r="AR1060" s="171">
        <f t="shared" si="487"/>
        <v>1.5286372402099879E-2</v>
      </c>
      <c r="AS1060" s="149">
        <f t="shared" si="488"/>
        <v>2.4000012093308976E-2</v>
      </c>
      <c r="AT1060" s="149">
        <f t="shared" si="489"/>
        <v>1.6660324549411631E-2</v>
      </c>
      <c r="AU1060" s="175">
        <f t="shared" si="492"/>
        <v>5.8032551120660489</v>
      </c>
      <c r="AV1060" s="149">
        <f t="shared" si="493"/>
        <v>13.788674658545789</v>
      </c>
      <c r="AW1060" s="149">
        <f t="shared" si="494"/>
        <v>5.2540060248414093</v>
      </c>
    </row>
    <row r="1061" spans="1:49" ht="15" x14ac:dyDescent="0.25">
      <c r="A1061" s="130">
        <v>1959.04</v>
      </c>
      <c r="B1061" s="138"/>
      <c r="C1061" s="166">
        <f>raw_Data!B1067</f>
        <v>57.1</v>
      </c>
      <c r="D1061" s="167">
        <f>raw_Data!J1067</f>
        <v>0.14805583333333333</v>
      </c>
      <c r="E1061" s="167">
        <f>raw_Data!L1067</f>
        <v>3.3701574315379013E-3</v>
      </c>
      <c r="F1061" s="168">
        <f t="shared" si="469"/>
        <v>56.16</v>
      </c>
      <c r="G1061" s="167">
        <f>raw_Data!K1067</f>
        <v>2.6363218186134852E-3</v>
      </c>
      <c r="H1061" s="167">
        <f t="shared" si="470"/>
        <v>1.6737891737891752E-2</v>
      </c>
      <c r="I1061" s="165"/>
      <c r="J1061" s="167">
        <f t="shared" si="471"/>
        <v>1.0102860167480516</v>
      </c>
      <c r="K1061" s="167">
        <f t="shared" si="490"/>
        <v>1.3656174179589531E-2</v>
      </c>
      <c r="L1061" s="93"/>
      <c r="M1061" s="171">
        <f t="shared" si="466"/>
        <v>1.0136561741795895</v>
      </c>
      <c r="N1061" s="172">
        <f t="shared" si="472"/>
        <v>1.0193742135565054</v>
      </c>
      <c r="O1061" s="170">
        <f t="shared" si="467"/>
        <v>1060</v>
      </c>
      <c r="P1061" s="170">
        <f t="shared" si="468"/>
        <v>1062</v>
      </c>
      <c r="Q1061" s="169"/>
      <c r="R1061" s="149">
        <f t="shared" si="473"/>
        <v>-0.1066377821325742</v>
      </c>
      <c r="S1061" s="173">
        <f t="shared" si="474"/>
        <v>0.83674430287421886</v>
      </c>
      <c r="T1061" s="149">
        <v>0</v>
      </c>
      <c r="U1061" s="97"/>
      <c r="V1061" s="149">
        <f>1/PI()*ATAN('Exhibit4_Impact-Test'!$Y$25*S_RDY_SP)+'Exhibit4_Impact-Test'!$Y$26</f>
        <v>0.43311439298445109</v>
      </c>
      <c r="W1061" s="172">
        <f t="shared" si="475"/>
        <v>0.43449603249489843</v>
      </c>
      <c r="X1061" s="149">
        <f>1/PI()*ATAN('Exhibit4_Impact-Test'!$Y$25*S_RS_SP)+'Exhibit4_Impact-Test'!$Y$26</f>
        <v>0.82855221131587831</v>
      </c>
      <c r="Y1061" s="172">
        <f t="shared" si="476"/>
        <v>0.82934980762333399</v>
      </c>
      <c r="Z1061" s="149">
        <f>1/PI()*ATAN('Exhibit4_Impact-Test'!$Y$25*S_5050_SP)+'Exhibit4_Impact-Test'!$Y$26</f>
        <v>0.5</v>
      </c>
      <c r="AA1061" s="149">
        <f t="shared" si="477"/>
        <v>0.50140628477847871</v>
      </c>
      <c r="AB1061" s="195">
        <f>VLOOKUP(_xlfn.NUMBERVALUE(LEFT(A1061,4)),Transactioncosts!$C:$G,5,FALSE)</f>
        <v>105.60000000000002</v>
      </c>
      <c r="AC1061" s="174"/>
      <c r="AD1061" s="175">
        <f t="shared" si="478"/>
        <v>1.0161327393333837</v>
      </c>
      <c r="AE1061" s="149">
        <f t="shared" si="479"/>
        <v>1.0183938683497245</v>
      </c>
      <c r="AF1061" s="149">
        <f t="shared" si="480"/>
        <v>1.0165151938680475</v>
      </c>
      <c r="AG1061" s="176">
        <f t="shared" si="481"/>
        <v>1.015978881145567</v>
      </c>
      <c r="AH1061" s="149">
        <f t="shared" si="482"/>
        <v>1.0183501820250753</v>
      </c>
      <c r="AI1061" s="149">
        <f t="shared" si="483"/>
        <v>1.0165003435007867</v>
      </c>
      <c r="AJ1061" s="97"/>
      <c r="AK1061" s="171">
        <f t="shared" si="484"/>
        <v>1.6003989572640109E-2</v>
      </c>
      <c r="AL1061" s="149">
        <f t="shared" si="485"/>
        <v>1.8226747376599239E-2</v>
      </c>
      <c r="AM1061" s="149">
        <f t="shared" si="486"/>
        <v>1.6380301213165794E-2</v>
      </c>
      <c r="AN1061" s="149">
        <f t="shared" si="491"/>
        <v>5.9428777030474063</v>
      </c>
      <c r="AO1061" s="149">
        <f t="shared" si="491"/>
        <v>16.057132927710878</v>
      </c>
      <c r="AP1061" s="149">
        <f t="shared" si="491"/>
        <v>5.3357164725952639</v>
      </c>
      <c r="AQ1061" s="97"/>
      <c r="AR1061" s="171">
        <f t="shared" si="487"/>
        <v>1.5852562666204335E-2</v>
      </c>
      <c r="AS1061" s="149">
        <f t="shared" si="488"/>
        <v>1.8183849178715426E-2</v>
      </c>
      <c r="AT1061" s="149">
        <f t="shared" si="489"/>
        <v>1.6365692011230944E-2</v>
      </c>
      <c r="AU1061" s="175">
        <f t="shared" si="492"/>
        <v>5.819107674732253</v>
      </c>
      <c r="AV1061" s="149">
        <f t="shared" si="493"/>
        <v>13.806858507724504</v>
      </c>
      <c r="AW1061" s="149">
        <f t="shared" si="494"/>
        <v>5.2703717168526403</v>
      </c>
    </row>
    <row r="1062" spans="1:49" ht="15" x14ac:dyDescent="0.25">
      <c r="A1062" s="130">
        <v>1959.05</v>
      </c>
      <c r="B1062" s="138"/>
      <c r="C1062" s="166">
        <f>raw_Data!B1068</f>
        <v>57.96</v>
      </c>
      <c r="D1062" s="167">
        <f>raw_Data!J1068</f>
        <v>0.14861083333333333</v>
      </c>
      <c r="E1062" s="167">
        <f>raw_Data!L1068</f>
        <v>3.5226105855981071E-3</v>
      </c>
      <c r="F1062" s="168">
        <f t="shared" si="469"/>
        <v>57.1</v>
      </c>
      <c r="G1062" s="167">
        <f>raw_Data!K1068</f>
        <v>2.6026415645067132E-3</v>
      </c>
      <c r="H1062" s="167">
        <f t="shared" si="470"/>
        <v>1.5061295971978916E-2</v>
      </c>
      <c r="I1062" s="165"/>
      <c r="J1062" s="167">
        <f t="shared" si="471"/>
        <v>1.0149248243257676</v>
      </c>
      <c r="K1062" s="167">
        <f t="shared" si="490"/>
        <v>1.844743491136569E-2</v>
      </c>
      <c r="L1062" s="93"/>
      <c r="M1062" s="171">
        <f t="shared" si="466"/>
        <v>1.0184474349113657</v>
      </c>
      <c r="N1062" s="172">
        <f t="shared" si="472"/>
        <v>1.0176639375364858</v>
      </c>
      <c r="O1062" s="170">
        <f t="shared" si="467"/>
        <v>1061</v>
      </c>
      <c r="P1062" s="170">
        <f t="shared" si="468"/>
        <v>1063</v>
      </c>
      <c r="Q1062" s="169"/>
      <c r="R1062" s="149">
        <f t="shared" si="473"/>
        <v>-0.12850187450464387</v>
      </c>
      <c r="S1062" s="173">
        <f t="shared" si="474"/>
        <v>0.81715183508562284</v>
      </c>
      <c r="T1062" s="149">
        <v>0</v>
      </c>
      <c r="U1062" s="97"/>
      <c r="V1062" s="149">
        <f>1/PI()*ATAN('Exhibit4_Impact-Test'!$Y$25*S_RDY_SP)+'Exhibit4_Impact-Test'!$Y$26</f>
        <v>0.41992612834558329</v>
      </c>
      <c r="W1062" s="172">
        <f t="shared" si="475"/>
        <v>0.4197386740266682</v>
      </c>
      <c r="X1062" s="149">
        <f>1/PI()*ATAN('Exhibit4_Impact-Test'!$Y$25*S_RS_SP)+'Exhibit4_Impact-Test'!$Y$26</f>
        <v>0.82521284506185566</v>
      </c>
      <c r="Y1062" s="172">
        <f t="shared" si="476"/>
        <v>0.82510181253711912</v>
      </c>
      <c r="Z1062" s="149">
        <f>1/PI()*ATAN('Exhibit4_Impact-Test'!$Y$25*S_5050_SP)+'Exhibit4_Impact-Test'!$Y$26</f>
        <v>0.5</v>
      </c>
      <c r="AA1062" s="149">
        <f t="shared" si="477"/>
        <v>0.49980759957793031</v>
      </c>
      <c r="AB1062" s="195">
        <f>VLOOKUP(_xlfn.NUMBERVALUE(LEFT(A1062,4)),Transactioncosts!$C:$G,5,FALSE)</f>
        <v>105.60000000000002</v>
      </c>
      <c r="AC1062" s="174"/>
      <c r="AD1062" s="175">
        <f t="shared" si="478"/>
        <v>1.0181184238921634</v>
      </c>
      <c r="AE1062" s="149">
        <f t="shared" si="479"/>
        <v>1.0178008828135425</v>
      </c>
      <c r="AF1062" s="149">
        <f t="shared" si="480"/>
        <v>1.0180556862239256</v>
      </c>
      <c r="AG1062" s="176">
        <f t="shared" si="481"/>
        <v>1.0179514368500973</v>
      </c>
      <c r="AH1062" s="149">
        <f t="shared" si="482"/>
        <v>1.0111500628601575</v>
      </c>
      <c r="AI1062" s="149">
        <f t="shared" si="483"/>
        <v>1.0180536544754686</v>
      </c>
      <c r="AJ1062" s="97"/>
      <c r="AK1062" s="171">
        <f t="shared" si="484"/>
        <v>1.7956241315536005E-2</v>
      </c>
      <c r="AL1062" s="149">
        <f t="shared" si="485"/>
        <v>1.7644302546499416E-2</v>
      </c>
      <c r="AM1062" s="149">
        <f t="shared" si="486"/>
        <v>1.7894618227465103E-2</v>
      </c>
      <c r="AN1062" s="149">
        <f t="shared" si="491"/>
        <v>5.9608339443629426</v>
      </c>
      <c r="AO1062" s="149">
        <f t="shared" si="491"/>
        <v>16.074777230257379</v>
      </c>
      <c r="AP1062" s="149">
        <f t="shared" si="491"/>
        <v>5.3536110908227288</v>
      </c>
      <c r="AQ1062" s="97"/>
      <c r="AR1062" s="171">
        <f t="shared" si="487"/>
        <v>1.7792212520984015E-2</v>
      </c>
      <c r="AS1062" s="149">
        <f t="shared" si="488"/>
        <v>1.1088359152414091E-2</v>
      </c>
      <c r="AT1062" s="149">
        <f t="shared" si="489"/>
        <v>1.7892622511010765E-2</v>
      </c>
      <c r="AU1062" s="175">
        <f t="shared" si="492"/>
        <v>5.8368998872532369</v>
      </c>
      <c r="AV1062" s="149">
        <f t="shared" si="493"/>
        <v>13.817946866876918</v>
      </c>
      <c r="AW1062" s="149">
        <f t="shared" si="494"/>
        <v>5.2882643393636508</v>
      </c>
    </row>
    <row r="1063" spans="1:49" ht="15" x14ac:dyDescent="0.25">
      <c r="A1063" s="130">
        <v>1959.06</v>
      </c>
      <c r="B1063" s="138"/>
      <c r="C1063" s="166">
        <f>raw_Data!B1069</f>
        <v>57.46</v>
      </c>
      <c r="D1063" s="167">
        <f>raw_Data!J1069</f>
        <v>0.14916666666666667</v>
      </c>
      <c r="E1063" s="167">
        <f>raw_Data!L1069</f>
        <v>3.5466588636137164E-3</v>
      </c>
      <c r="F1063" s="168">
        <f t="shared" si="469"/>
        <v>57.96</v>
      </c>
      <c r="G1063" s="167">
        <f>raw_Data!K1069</f>
        <v>2.5736139866574651E-3</v>
      </c>
      <c r="H1063" s="167">
        <f t="shared" si="470"/>
        <v>-8.6266390614216926E-3</v>
      </c>
      <c r="I1063" s="165"/>
      <c r="J1063" s="167">
        <f t="shared" si="471"/>
        <v>1.0023343447349622</v>
      </c>
      <c r="K1063" s="167">
        <f t="shared" si="490"/>
        <v>5.8810035985759068E-3</v>
      </c>
      <c r="L1063" s="93"/>
      <c r="M1063" s="171">
        <f t="shared" si="466"/>
        <v>1.0058810035985759</v>
      </c>
      <c r="N1063" s="172">
        <f t="shared" si="472"/>
        <v>0.99394697492523576</v>
      </c>
      <c r="O1063" s="170">
        <f t="shared" si="467"/>
        <v>1062</v>
      </c>
      <c r="P1063" s="170">
        <f t="shared" si="468"/>
        <v>1064</v>
      </c>
      <c r="Q1063" s="169"/>
      <c r="R1063" s="149">
        <f t="shared" si="473"/>
        <v>-0.15566956034717044</v>
      </c>
      <c r="S1063" s="173">
        <f t="shared" si="474"/>
        <v>-0.71005529658679778</v>
      </c>
      <c r="T1063" s="149">
        <v>0</v>
      </c>
      <c r="U1063" s="97"/>
      <c r="V1063" s="149">
        <f>1/PI()*ATAN('Exhibit4_Impact-Test'!$Y$25*S_RDY_SP)+'Exhibit4_Impact-Test'!$Y$26</f>
        <v>0.40392550716434994</v>
      </c>
      <c r="W1063" s="172">
        <f t="shared" si="475"/>
        <v>0.40105519884959506</v>
      </c>
      <c r="X1063" s="149">
        <f>1/PI()*ATAN('Exhibit4_Impact-Test'!$Y$25*S_RS_SP)+'Exhibit4_Impact-Test'!$Y$26</f>
        <v>0.19528931695141083</v>
      </c>
      <c r="Y1063" s="172">
        <f t="shared" si="476"/>
        <v>0.19342050270876068</v>
      </c>
      <c r="Z1063" s="149">
        <f>1/PI()*ATAN('Exhibit4_Impact-Test'!$Y$25*S_5050_SP)+'Exhibit4_Impact-Test'!$Y$26</f>
        <v>0.5</v>
      </c>
      <c r="AA1063" s="149">
        <f t="shared" si="477"/>
        <v>0.49701623619593788</v>
      </c>
      <c r="AB1063" s="195">
        <f>VLOOKUP(_xlfn.NUMBERVALUE(LEFT(A1063,4)),Transactioncosts!$C:$G,5,FALSE)</f>
        <v>105.60000000000002</v>
      </c>
      <c r="AC1063" s="174"/>
      <c r="AD1063" s="175">
        <f t="shared" si="478"/>
        <v>1.0010605450141832</v>
      </c>
      <c r="AE1063" s="149">
        <f t="shared" si="479"/>
        <v>1.0035504152904808</v>
      </c>
      <c r="AF1063" s="149">
        <f t="shared" si="480"/>
        <v>0.99991398926190578</v>
      </c>
      <c r="AG1063" s="176">
        <f t="shared" si="481"/>
        <v>1.0010135178123485</v>
      </c>
      <c r="AH1063" s="149">
        <f t="shared" si="482"/>
        <v>0.99670943745961305</v>
      </c>
      <c r="AI1063" s="149">
        <f t="shared" si="483"/>
        <v>0.99988248071613484</v>
      </c>
      <c r="AJ1063" s="97"/>
      <c r="AK1063" s="171">
        <f t="shared" si="484"/>
        <v>1.0599830336216495E-3</v>
      </c>
      <c r="AL1063" s="149">
        <f t="shared" si="485"/>
        <v>3.5441274446942018E-3</v>
      </c>
      <c r="AM1063" s="149">
        <f t="shared" si="486"/>
        <v>-8.6014437229867634E-5</v>
      </c>
      <c r="AN1063" s="149">
        <f t="shared" si="491"/>
        <v>5.9618939273965639</v>
      </c>
      <c r="AO1063" s="149">
        <f t="shared" si="491"/>
        <v>16.078321357702073</v>
      </c>
      <c r="AP1063" s="149">
        <f t="shared" si="491"/>
        <v>5.3535250763854991</v>
      </c>
      <c r="AQ1063" s="97"/>
      <c r="AR1063" s="171">
        <f t="shared" si="487"/>
        <v>1.0130045499416314E-3</v>
      </c>
      <c r="AS1063" s="149">
        <f t="shared" si="488"/>
        <v>-3.2959883472104476E-3</v>
      </c>
      <c r="AT1063" s="149">
        <f t="shared" si="489"/>
        <v>-1.1752618979726283E-4</v>
      </c>
      <c r="AU1063" s="175">
        <f t="shared" si="492"/>
        <v>5.8379128918031782</v>
      </c>
      <c r="AV1063" s="149">
        <f t="shared" si="493"/>
        <v>13.814650878529708</v>
      </c>
      <c r="AW1063" s="149">
        <f t="shared" si="494"/>
        <v>5.2881468131738538</v>
      </c>
    </row>
    <row r="1064" spans="1:49" ht="15" x14ac:dyDescent="0.25">
      <c r="A1064" s="130">
        <v>1959.07</v>
      </c>
      <c r="B1064" s="138"/>
      <c r="C1064" s="166">
        <f>raw_Data!B1070</f>
        <v>59.74</v>
      </c>
      <c r="D1064" s="167">
        <f>raw_Data!J1070</f>
        <v>0.14972250000000001</v>
      </c>
      <c r="E1064" s="167">
        <f>raw_Data!L1070</f>
        <v>3.5947364110451296E-3</v>
      </c>
      <c r="F1064" s="168">
        <f t="shared" si="469"/>
        <v>57.46</v>
      </c>
      <c r="G1064" s="167">
        <f>raw_Data!K1070</f>
        <v>2.605682213713888E-3</v>
      </c>
      <c r="H1064" s="167">
        <f t="shared" si="470"/>
        <v>3.967977723633842E-2</v>
      </c>
      <c r="I1064" s="165"/>
      <c r="J1064" s="167">
        <f t="shared" si="471"/>
        <v>1.0046606027043941</v>
      </c>
      <c r="K1064" s="167">
        <f t="shared" si="490"/>
        <v>8.2553391154391864E-3</v>
      </c>
      <c r="L1064" s="93"/>
      <c r="M1064" s="171">
        <f t="shared" si="466"/>
        <v>1.0082553391154392</v>
      </c>
      <c r="N1064" s="172">
        <f t="shared" si="472"/>
        <v>1.0422854594500524</v>
      </c>
      <c r="O1064" s="170">
        <f t="shared" si="467"/>
        <v>1063</v>
      </c>
      <c r="P1064" s="170">
        <f t="shared" si="468"/>
        <v>1065</v>
      </c>
      <c r="Q1064" s="169"/>
      <c r="R1064" s="149">
        <f t="shared" si="473"/>
        <v>-0.15294611239410688</v>
      </c>
      <c r="S1064" s="173">
        <f t="shared" si="474"/>
        <v>0.91795162443156764</v>
      </c>
      <c r="T1064" s="149">
        <v>0</v>
      </c>
      <c r="U1064" s="97"/>
      <c r="V1064" s="149">
        <f>1/PI()*ATAN('Exhibit4_Impact-Test'!$Y$25*S_RDY_SP)+'Exhibit4_Impact-Test'!$Y$26</f>
        <v>0.40550853235666284</v>
      </c>
      <c r="W1064" s="172">
        <f t="shared" si="475"/>
        <v>0.41353519308880221</v>
      </c>
      <c r="X1064" s="149">
        <f>1/PI()*ATAN('Exhibit4_Impact-Test'!$Y$25*S_RS_SP)+'Exhibit4_Impact-Test'!$Y$26</f>
        <v>0.8412403730560849</v>
      </c>
      <c r="Y1064" s="172">
        <f t="shared" si="476"/>
        <v>0.84562360013477633</v>
      </c>
      <c r="Z1064" s="149">
        <f>1/PI()*ATAN('Exhibit4_Impact-Test'!$Y$25*S_5050_SP)+'Exhibit4_Impact-Test'!$Y$26</f>
        <v>0.5</v>
      </c>
      <c r="AA1064" s="149">
        <f t="shared" si="477"/>
        <v>0.50829784034495185</v>
      </c>
      <c r="AB1064" s="195">
        <f>VLOOKUP(_xlfn.NUMBERVALUE(LEFT(A1064,4)),Transactioncosts!$C:$G,5,FALSE)</f>
        <v>105.60000000000002</v>
      </c>
      <c r="AC1064" s="174"/>
      <c r="AD1064" s="175">
        <f t="shared" si="478"/>
        <v>1.0220548432682488</v>
      </c>
      <c r="AE1064" s="149">
        <f t="shared" si="479"/>
        <v>1.0368828502408727</v>
      </c>
      <c r="AF1064" s="149">
        <f t="shared" si="480"/>
        <v>1.0252703992827459</v>
      </c>
      <c r="AG1064" s="176">
        <f t="shared" si="481"/>
        <v>1.0218265205153478</v>
      </c>
      <c r="AH1064" s="149">
        <f t="shared" si="482"/>
        <v>1.0302532586880011</v>
      </c>
      <c r="AI1064" s="149">
        <f t="shared" si="483"/>
        <v>1.0251827740887032</v>
      </c>
      <c r="AJ1064" s="97"/>
      <c r="AK1064" s="171">
        <f t="shared" si="484"/>
        <v>2.1815153030810948E-2</v>
      </c>
      <c r="AL1064" s="149">
        <f t="shared" si="485"/>
        <v>3.621895299201662E-2</v>
      </c>
      <c r="AM1064" s="149">
        <f t="shared" si="486"/>
        <v>2.4956381978456323E-2</v>
      </c>
      <c r="AN1064" s="149">
        <f t="shared" si="491"/>
        <v>5.9837090804273751</v>
      </c>
      <c r="AO1064" s="149">
        <f t="shared" si="491"/>
        <v>16.114540310694089</v>
      </c>
      <c r="AP1064" s="149">
        <f t="shared" si="491"/>
        <v>5.3784814583639555</v>
      </c>
      <c r="AQ1064" s="97"/>
      <c r="AR1064" s="171">
        <f t="shared" si="487"/>
        <v>2.1591732280569299E-2</v>
      </c>
      <c r="AS1064" s="149">
        <f t="shared" si="488"/>
        <v>2.9804654238825584E-2</v>
      </c>
      <c r="AT1064" s="149">
        <f t="shared" si="489"/>
        <v>2.4870912878031105E-2</v>
      </c>
      <c r="AU1064" s="175">
        <f t="shared" si="492"/>
        <v>5.8595046240837476</v>
      </c>
      <c r="AV1064" s="149">
        <f t="shared" si="493"/>
        <v>13.844455532768533</v>
      </c>
      <c r="AW1064" s="149">
        <f t="shared" si="494"/>
        <v>5.3130177260518847</v>
      </c>
    </row>
    <row r="1065" spans="1:49" ht="15" x14ac:dyDescent="0.25">
      <c r="A1065" s="130">
        <v>1959.08</v>
      </c>
      <c r="B1065" s="138"/>
      <c r="C1065" s="166">
        <f>raw_Data!B1071</f>
        <v>59.4</v>
      </c>
      <c r="D1065" s="167">
        <f>raw_Data!J1071</f>
        <v>0.15027750000000001</v>
      </c>
      <c r="E1065" s="167">
        <f>raw_Data!L1071</f>
        <v>3.6187656874400176E-3</v>
      </c>
      <c r="F1065" s="168">
        <f t="shared" si="469"/>
        <v>59.74</v>
      </c>
      <c r="G1065" s="167">
        <f>raw_Data!K1071</f>
        <v>2.5155256109809176E-3</v>
      </c>
      <c r="H1065" s="167">
        <f t="shared" si="470"/>
        <v>-5.6913290927352866E-3</v>
      </c>
      <c r="I1065" s="165"/>
      <c r="J1065" s="167">
        <f t="shared" si="471"/>
        <v>1.0023231614064776</v>
      </c>
      <c r="K1065" s="167">
        <f t="shared" si="490"/>
        <v>5.9419270939176094E-3</v>
      </c>
      <c r="L1065" s="93"/>
      <c r="M1065" s="171">
        <f t="shared" si="466"/>
        <v>1.0059419270939176</v>
      </c>
      <c r="N1065" s="172">
        <f t="shared" si="472"/>
        <v>0.99682419651824572</v>
      </c>
      <c r="O1065" s="170">
        <f t="shared" si="467"/>
        <v>1064</v>
      </c>
      <c r="P1065" s="170">
        <f t="shared" si="468"/>
        <v>1066</v>
      </c>
      <c r="Q1065" s="169"/>
      <c r="R1065" s="149">
        <f t="shared" si="473"/>
        <v>-0.17662267120033687</v>
      </c>
      <c r="S1065" s="173">
        <f t="shared" si="474"/>
        <v>-0.6128891822288256</v>
      </c>
      <c r="T1065" s="149">
        <v>0</v>
      </c>
      <c r="U1065" s="97"/>
      <c r="V1065" s="149">
        <f>1/PI()*ATAN('Exhibit4_Impact-Test'!$Y$25*S_RDY_SP)+'Exhibit4_Impact-Test'!$Y$26</f>
        <v>0.39191372027620497</v>
      </c>
      <c r="W1065" s="172">
        <f t="shared" si="475"/>
        <v>0.38974594135323581</v>
      </c>
      <c r="X1065" s="149">
        <f>1/PI()*ATAN('Exhibit4_Impact-Test'!$Y$25*S_RS_SP)+'Exhibit4_Impact-Test'!$Y$26</f>
        <v>0.21782136974921623</v>
      </c>
      <c r="Y1065" s="172">
        <f t="shared" si="476"/>
        <v>0.21627405539693767</v>
      </c>
      <c r="Z1065" s="149">
        <f>1/PI()*ATAN('Exhibit4_Impact-Test'!$Y$25*S_5050_SP)+'Exhibit4_Impact-Test'!$Y$26</f>
        <v>0.5</v>
      </c>
      <c r="AA1065" s="149">
        <f t="shared" si="477"/>
        <v>0.49772371559809803</v>
      </c>
      <c r="AB1065" s="195">
        <f>VLOOKUP(_xlfn.NUMBERVALUE(LEFT(A1065,4)),Transactioncosts!$C:$G,5,FALSE)</f>
        <v>105.60000000000002</v>
      </c>
      <c r="AC1065" s="174"/>
      <c r="AD1065" s="175">
        <f t="shared" si="478"/>
        <v>1.00236856338353</v>
      </c>
      <c r="AE1065" s="149">
        <f t="shared" si="479"/>
        <v>1.0039558905309205</v>
      </c>
      <c r="AF1065" s="149">
        <f t="shared" si="480"/>
        <v>1.0013830618060817</v>
      </c>
      <c r="AG1065" s="176">
        <f t="shared" si="481"/>
        <v>1.0023377384910368</v>
      </c>
      <c r="AH1065" s="149">
        <f t="shared" si="482"/>
        <v>1.0033512433654197</v>
      </c>
      <c r="AI1065" s="149">
        <f t="shared" si="483"/>
        <v>1.0013590242427977</v>
      </c>
      <c r="AJ1065" s="97"/>
      <c r="AK1065" s="171">
        <f t="shared" si="484"/>
        <v>2.365762758712231E-3</v>
      </c>
      <c r="AL1065" s="149">
        <f t="shared" si="485"/>
        <v>3.9480865702797513E-3</v>
      </c>
      <c r="AM1065" s="149">
        <f t="shared" si="486"/>
        <v>1.3821062570561018E-3</v>
      </c>
      <c r="AN1065" s="149">
        <f t="shared" si="491"/>
        <v>5.9860748431860875</v>
      </c>
      <c r="AO1065" s="149">
        <f t="shared" si="491"/>
        <v>16.118488397264368</v>
      </c>
      <c r="AP1065" s="149">
        <f t="shared" si="491"/>
        <v>5.3798635646210116</v>
      </c>
      <c r="AQ1065" s="97"/>
      <c r="AR1065" s="171">
        <f t="shared" si="487"/>
        <v>2.3350102315547309E-3</v>
      </c>
      <c r="AS1065" s="149">
        <f t="shared" si="488"/>
        <v>3.3456404636744851E-3</v>
      </c>
      <c r="AT1065" s="149">
        <f t="shared" si="489"/>
        <v>1.3581016051813918E-3</v>
      </c>
      <c r="AU1065" s="175">
        <f t="shared" si="492"/>
        <v>5.8618396343153023</v>
      </c>
      <c r="AV1065" s="149">
        <f t="shared" si="493"/>
        <v>13.847801173232208</v>
      </c>
      <c r="AW1065" s="149">
        <f t="shared" si="494"/>
        <v>5.3143758276570665</v>
      </c>
    </row>
    <row r="1066" spans="1:49" ht="15" x14ac:dyDescent="0.25">
      <c r="A1066" s="130">
        <v>1959.09</v>
      </c>
      <c r="B1066" s="138"/>
      <c r="C1066" s="166">
        <f>raw_Data!B1072</f>
        <v>57.05</v>
      </c>
      <c r="D1066" s="167">
        <f>raw_Data!J1072</f>
        <v>0.15083333333333335</v>
      </c>
      <c r="E1066" s="167">
        <f>raw_Data!L1072</f>
        <v>3.8187639418887365E-3</v>
      </c>
      <c r="F1066" s="168">
        <f t="shared" si="469"/>
        <v>59.4</v>
      </c>
      <c r="G1066" s="167">
        <f>raw_Data!K1072</f>
        <v>2.5392817059483731E-3</v>
      </c>
      <c r="H1066" s="167">
        <f t="shared" si="470"/>
        <v>-3.9562289562289576E-2</v>
      </c>
      <c r="I1066" s="165"/>
      <c r="J1066" s="167">
        <f t="shared" si="471"/>
        <v>1.0193101230195512</v>
      </c>
      <c r="K1066" s="167">
        <f t="shared" si="490"/>
        <v>2.3128886961439887E-2</v>
      </c>
      <c r="L1066" s="93"/>
      <c r="M1066" s="171">
        <f t="shared" si="466"/>
        <v>1.0231288869614399</v>
      </c>
      <c r="N1066" s="172">
        <f t="shared" si="472"/>
        <v>0.96297699214365873</v>
      </c>
      <c r="O1066" s="170">
        <f t="shared" si="467"/>
        <v>1065</v>
      </c>
      <c r="P1066" s="170">
        <f t="shared" si="468"/>
        <v>1067</v>
      </c>
      <c r="Q1066" s="169"/>
      <c r="R1066" s="149">
        <f t="shared" si="473"/>
        <v>-0.17529647184116123</v>
      </c>
      <c r="S1066" s="173">
        <f t="shared" si="474"/>
        <v>-0.91619552448379138</v>
      </c>
      <c r="T1066" s="149">
        <v>0</v>
      </c>
      <c r="U1066" s="97"/>
      <c r="V1066" s="149">
        <f>1/PI()*ATAN('Exhibit4_Impact-Test'!$Y$25*S_RDY_SP)+'Exhibit4_Impact-Test'!$Y$26</f>
        <v>0.39266496526358219</v>
      </c>
      <c r="W1066" s="172">
        <f t="shared" si="475"/>
        <v>0.37831294820631478</v>
      </c>
      <c r="X1066" s="149">
        <f>1/PI()*ATAN('Exhibit4_Impact-Test'!$Y$25*S_RS_SP)+'Exhibit4_Impact-Test'!$Y$26</f>
        <v>0.15901580108814611</v>
      </c>
      <c r="Y1066" s="172">
        <f t="shared" si="476"/>
        <v>0.15107934998085668</v>
      </c>
      <c r="Z1066" s="149">
        <f>1/PI()*ATAN('Exhibit4_Impact-Test'!$Y$25*S_5050_SP)+'Exhibit4_Impact-Test'!$Y$26</f>
        <v>0.5</v>
      </c>
      <c r="AA1066" s="149">
        <f t="shared" si="477"/>
        <v>0.4848568257486644</v>
      </c>
      <c r="AB1066" s="195">
        <f>VLOOKUP(_xlfn.NUMBERVALUE(LEFT(A1066,4)),Transactioncosts!$C:$G,5,FALSE)</f>
        <v>105.60000000000002</v>
      </c>
      <c r="AC1066" s="174"/>
      <c r="AD1066" s="175">
        <f t="shared" si="478"/>
        <v>0.99950934527227719</v>
      </c>
      <c r="AE1066" s="149">
        <f t="shared" si="479"/>
        <v>1.0135637852200203</v>
      </c>
      <c r="AF1066" s="149">
        <f t="shared" si="480"/>
        <v>0.99305293955254936</v>
      </c>
      <c r="AG1066" s="176">
        <f t="shared" si="481"/>
        <v>0.99938596690239367</v>
      </c>
      <c r="AH1066" s="149">
        <f t="shared" si="482"/>
        <v>1.0110802098206861</v>
      </c>
      <c r="AI1066" s="149">
        <f t="shared" si="483"/>
        <v>0.99289302763245524</v>
      </c>
      <c r="AJ1066" s="97"/>
      <c r="AK1066" s="171">
        <f t="shared" si="484"/>
        <v>-4.9077513814196254E-4</v>
      </c>
      <c r="AL1066" s="149">
        <f t="shared" si="485"/>
        <v>1.34726205191178E-2</v>
      </c>
      <c r="AM1066" s="149">
        <f t="shared" si="486"/>
        <v>-6.9713036162966143E-3</v>
      </c>
      <c r="AN1066" s="149">
        <f t="shared" si="491"/>
        <v>5.9855840680479453</v>
      </c>
      <c r="AO1066" s="149">
        <f t="shared" si="491"/>
        <v>16.131961017783485</v>
      </c>
      <c r="AP1066" s="149">
        <f t="shared" si="491"/>
        <v>5.372892261004715</v>
      </c>
      <c r="AQ1066" s="97"/>
      <c r="AR1066" s="171">
        <f t="shared" si="487"/>
        <v>-6.1422169313535334E-4</v>
      </c>
      <c r="AS1066" s="149">
        <f t="shared" si="488"/>
        <v>1.1019274003761305E-2</v>
      </c>
      <c r="AT1066" s="149">
        <f t="shared" si="489"/>
        <v>-7.1323471925892803E-3</v>
      </c>
      <c r="AU1066" s="175">
        <f t="shared" si="492"/>
        <v>5.8612254126221668</v>
      </c>
      <c r="AV1066" s="149">
        <f t="shared" si="493"/>
        <v>13.858820447235969</v>
      </c>
      <c r="AW1066" s="149">
        <f t="shared" si="494"/>
        <v>5.3072434804644768</v>
      </c>
    </row>
    <row r="1067" spans="1:49" ht="15" x14ac:dyDescent="0.25">
      <c r="A1067" s="130">
        <v>1959.1</v>
      </c>
      <c r="B1067" s="138"/>
      <c r="C1067" s="166">
        <f>raw_Data!B1073</f>
        <v>57</v>
      </c>
      <c r="D1067" s="167">
        <f>raw_Data!J1073</f>
        <v>0.15138916666666666</v>
      </c>
      <c r="E1067" s="167">
        <f>raw_Data!L1073</f>
        <v>3.6988176007033413E-3</v>
      </c>
      <c r="F1067" s="168">
        <f t="shared" si="469"/>
        <v>57.05</v>
      </c>
      <c r="G1067" s="167">
        <f>raw_Data!K1073</f>
        <v>2.6536225533158046E-3</v>
      </c>
      <c r="H1067" s="167">
        <f t="shared" si="470"/>
        <v>-8.7642418930755639E-4</v>
      </c>
      <c r="I1067" s="165"/>
      <c r="J1067" s="167">
        <f t="shared" si="471"/>
        <v>0.98854667824197517</v>
      </c>
      <c r="K1067" s="167">
        <f t="shared" si="490"/>
        <v>-7.7545041573214846E-3</v>
      </c>
      <c r="L1067" s="93"/>
      <c r="M1067" s="171">
        <f t="shared" si="466"/>
        <v>0.99224549584267852</v>
      </c>
      <c r="N1067" s="172">
        <f t="shared" si="472"/>
        <v>1.0017771983640082</v>
      </c>
      <c r="O1067" s="170">
        <f t="shared" si="467"/>
        <v>1066</v>
      </c>
      <c r="P1067" s="170">
        <f t="shared" si="468"/>
        <v>1068</v>
      </c>
      <c r="Q1067" s="169"/>
      <c r="R1067" s="149">
        <f t="shared" si="473"/>
        <v>-0.18001727638425136</v>
      </c>
      <c r="S1067" s="173">
        <f t="shared" si="474"/>
        <v>-0.18666433906754898</v>
      </c>
      <c r="T1067" s="149">
        <v>0</v>
      </c>
      <c r="U1067" s="97"/>
      <c r="V1067" s="149">
        <f>1/PI()*ATAN('Exhibit4_Impact-Test'!$Y$25*S_RDY_SP)+'Exhibit4_Impact-Test'!$Y$26</f>
        <v>0.38999650596043733</v>
      </c>
      <c r="W1067" s="172">
        <f t="shared" si="475"/>
        <v>0.39227328240470971</v>
      </c>
      <c r="X1067" s="149">
        <f>1/PI()*ATAN('Exhibit4_Impact-Test'!$Y$25*S_RS_SP)+'Exhibit4_Impact-Test'!$Y$26</f>
        <v>0.38626641431175623</v>
      </c>
      <c r="Y1067" s="172">
        <f t="shared" si="476"/>
        <v>0.38853528472985971</v>
      </c>
      <c r="Z1067" s="149">
        <f>1/PI()*ATAN('Exhibit4_Impact-Test'!$Y$25*S_5050_SP)+'Exhibit4_Impact-Test'!$Y$26</f>
        <v>0.5</v>
      </c>
      <c r="AA1067" s="149">
        <f t="shared" si="477"/>
        <v>0.50239006871612413</v>
      </c>
      <c r="AB1067" s="195">
        <f>VLOOKUP(_xlfn.NUMBERVALUE(LEFT(A1067,4)),Transactioncosts!$C:$G,5,FALSE)</f>
        <v>105.60000000000002</v>
      </c>
      <c r="AC1067" s="174"/>
      <c r="AD1067" s="175">
        <f t="shared" si="478"/>
        <v>0.99596282652185142</v>
      </c>
      <c r="AE1067" s="149">
        <f t="shared" si="479"/>
        <v>0.99592727239787882</v>
      </c>
      <c r="AF1067" s="149">
        <f t="shared" si="480"/>
        <v>0.99701134710334338</v>
      </c>
      <c r="AG1067" s="176">
        <f t="shared" si="481"/>
        <v>0.99588042403363874</v>
      </c>
      <c r="AH1067" s="149">
        <f t="shared" si="482"/>
        <v>0.99203869487653618</v>
      </c>
      <c r="AI1067" s="149">
        <f t="shared" si="483"/>
        <v>0.99698610797770115</v>
      </c>
      <c r="AJ1067" s="97"/>
      <c r="AK1067" s="171">
        <f t="shared" si="484"/>
        <v>-4.0453448632761834E-3</v>
      </c>
      <c r="AL1067" s="149">
        <f t="shared" si="485"/>
        <v>-4.081043744450061E-3</v>
      </c>
      <c r="AM1067" s="149">
        <f t="shared" si="486"/>
        <v>-2.9931278379799874E-3</v>
      </c>
      <c r="AN1067" s="149">
        <f t="shared" si="491"/>
        <v>5.9815387231846691</v>
      </c>
      <c r="AO1067" s="149">
        <f t="shared" si="491"/>
        <v>16.127879974039036</v>
      </c>
      <c r="AP1067" s="149">
        <f t="shared" si="491"/>
        <v>5.3698991331667347</v>
      </c>
      <c r="AQ1067" s="97"/>
      <c r="AR1067" s="171">
        <f t="shared" si="487"/>
        <v>-4.1280847959859522E-3</v>
      </c>
      <c r="AS1067" s="149">
        <f t="shared" si="488"/>
        <v>-7.9931655260227358E-3</v>
      </c>
      <c r="AT1067" s="149">
        <f t="shared" si="489"/>
        <v>-3.0184429411455041E-3</v>
      </c>
      <c r="AU1067" s="175">
        <f t="shared" si="492"/>
        <v>5.8570973278261809</v>
      </c>
      <c r="AV1067" s="149">
        <f t="shared" si="493"/>
        <v>13.850827281709947</v>
      </c>
      <c r="AW1067" s="149">
        <f t="shared" si="494"/>
        <v>5.3042250375233317</v>
      </c>
    </row>
    <row r="1068" spans="1:49" ht="15" x14ac:dyDescent="0.25">
      <c r="A1068" s="130">
        <v>1959.11</v>
      </c>
      <c r="B1068" s="138"/>
      <c r="C1068" s="166">
        <f>raw_Data!B1074</f>
        <v>57.23</v>
      </c>
      <c r="D1068" s="167">
        <f>raw_Data!J1074</f>
        <v>0.15194416666666666</v>
      </c>
      <c r="E1068" s="167">
        <f>raw_Data!L1074</f>
        <v>3.6988176007033413E-3</v>
      </c>
      <c r="F1068" s="168">
        <f t="shared" si="469"/>
        <v>57</v>
      </c>
      <c r="G1068" s="167">
        <f>raw_Data!K1074</f>
        <v>2.6656871345029239E-3</v>
      </c>
      <c r="H1068" s="167">
        <f t="shared" si="470"/>
        <v>4.0350877192982804E-3</v>
      </c>
      <c r="I1068" s="165"/>
      <c r="J1068" s="167">
        <f t="shared" si="471"/>
        <v>1</v>
      </c>
      <c r="K1068" s="167">
        <f t="shared" si="490"/>
        <v>3.6988176007033413E-3</v>
      </c>
      <c r="L1068" s="93"/>
      <c r="M1068" s="171">
        <f t="shared" si="466"/>
        <v>1.0036988176007033</v>
      </c>
      <c r="N1068" s="172">
        <f t="shared" si="472"/>
        <v>1.0067007748538011</v>
      </c>
      <c r="O1068" s="170">
        <f t="shared" si="467"/>
        <v>1067</v>
      </c>
      <c r="P1068" s="170">
        <f t="shared" si="468"/>
        <v>1069</v>
      </c>
      <c r="Q1068" s="169"/>
      <c r="R1068" s="149">
        <f t="shared" si="473"/>
        <v>-0.16232692238965471</v>
      </c>
      <c r="S1068" s="173">
        <f t="shared" si="474"/>
        <v>0.52173999452290087</v>
      </c>
      <c r="T1068" s="149">
        <v>0</v>
      </c>
      <c r="U1068" s="97"/>
      <c r="V1068" s="149">
        <f>1/PI()*ATAN('Exhibit4_Impact-Test'!$Y$25*S_RDY_SP)+'Exhibit4_Impact-Test'!$Y$26</f>
        <v>0.40007654833394024</v>
      </c>
      <c r="W1068" s="172">
        <f t="shared" si="475"/>
        <v>0.40079355082552742</v>
      </c>
      <c r="X1068" s="149">
        <f>1/PI()*ATAN('Exhibit4_Impact-Test'!$Y$25*S_RS_SP)+'Exhibit4_Impact-Test'!$Y$26</f>
        <v>0.75677179243276071</v>
      </c>
      <c r="Y1068" s="172">
        <f t="shared" si="476"/>
        <v>0.75732107786932712</v>
      </c>
      <c r="Z1068" s="149">
        <f>1/PI()*ATAN('Exhibit4_Impact-Test'!$Y$25*S_5050_SP)+'Exhibit4_Impact-Test'!$Y$26</f>
        <v>0.5</v>
      </c>
      <c r="AA1068" s="149">
        <f t="shared" si="477"/>
        <v>0.50074660710844865</v>
      </c>
      <c r="AB1068" s="195">
        <f>VLOOKUP(_xlfn.NUMBERVALUE(LEFT(A1068,4)),Transactioncosts!$C:$G,5,FALSE)</f>
        <v>105.60000000000002</v>
      </c>
      <c r="AC1068" s="174"/>
      <c r="AD1068" s="175">
        <f t="shared" si="478"/>
        <v>1.0048998302967687</v>
      </c>
      <c r="AE1068" s="149">
        <f t="shared" si="479"/>
        <v>1.0059706141719367</v>
      </c>
      <c r="AF1068" s="149">
        <f t="shared" si="480"/>
        <v>1.0051997962272523</v>
      </c>
      <c r="AG1068" s="176">
        <f t="shared" si="481"/>
        <v>1.0048911471492692</v>
      </c>
      <c r="AH1068" s="149">
        <f t="shared" si="482"/>
        <v>1.0051183158637353</v>
      </c>
      <c r="AI1068" s="149">
        <f t="shared" si="483"/>
        <v>1.0051919120561872</v>
      </c>
      <c r="AJ1068" s="97"/>
      <c r="AK1068" s="171">
        <f t="shared" si="484"/>
        <v>4.8878651970214885E-3</v>
      </c>
      <c r="AL1068" s="149">
        <f t="shared" si="485"/>
        <v>5.952860686235335E-3</v>
      </c>
      <c r="AM1068" s="149">
        <f t="shared" si="486"/>
        <v>5.1863239686685972E-3</v>
      </c>
      <c r="AN1068" s="149">
        <f t="shared" si="491"/>
        <v>5.9864265883816907</v>
      </c>
      <c r="AO1068" s="149">
        <f t="shared" si="491"/>
        <v>16.133832834725272</v>
      </c>
      <c r="AP1068" s="149">
        <f t="shared" si="491"/>
        <v>5.3750854571354036</v>
      </c>
      <c r="AQ1068" s="97"/>
      <c r="AR1068" s="171">
        <f t="shared" si="487"/>
        <v>4.879224350687752E-3</v>
      </c>
      <c r="AS1068" s="149">
        <f t="shared" si="488"/>
        <v>5.1052618093302138E-3</v>
      </c>
      <c r="AT1068" s="149">
        <f t="shared" si="489"/>
        <v>5.1784805508583512E-3</v>
      </c>
      <c r="AU1068" s="175">
        <f t="shared" si="492"/>
        <v>5.861976552176869</v>
      </c>
      <c r="AV1068" s="149">
        <f t="shared" si="493"/>
        <v>13.855932543519277</v>
      </c>
      <c r="AW1068" s="149">
        <f t="shared" si="494"/>
        <v>5.3094035180741903</v>
      </c>
    </row>
    <row r="1069" spans="1:49" ht="15" x14ac:dyDescent="0.25">
      <c r="A1069" s="130">
        <v>1959.12</v>
      </c>
      <c r="B1069" s="138"/>
      <c r="C1069" s="166">
        <f>raw_Data!B1075</f>
        <v>59.06</v>
      </c>
      <c r="D1069" s="167">
        <f>raw_Data!J1075</f>
        <v>0.1525</v>
      </c>
      <c r="E1069" s="167">
        <f>raw_Data!L1075</f>
        <v>3.8267547616503972E-3</v>
      </c>
      <c r="F1069" s="168">
        <f t="shared" si="469"/>
        <v>57.23</v>
      </c>
      <c r="G1069" s="167">
        <f>raw_Data!K1075</f>
        <v>2.6646863533112005E-3</v>
      </c>
      <c r="H1069" s="167">
        <f t="shared" si="470"/>
        <v>3.1976236239734446E-2</v>
      </c>
      <c r="I1069" s="165"/>
      <c r="J1069" s="167">
        <f t="shared" si="471"/>
        <v>1.0122977594184193</v>
      </c>
      <c r="K1069" s="167">
        <f t="shared" si="490"/>
        <v>1.612451418006966E-2</v>
      </c>
      <c r="L1069" s="93"/>
      <c r="M1069" s="171">
        <f t="shared" si="466"/>
        <v>1.0161245141800697</v>
      </c>
      <c r="N1069" s="172">
        <f t="shared" si="472"/>
        <v>1.0346409225930457</v>
      </c>
      <c r="O1069" s="170">
        <f t="shared" si="467"/>
        <v>1068</v>
      </c>
      <c r="P1069" s="170">
        <f t="shared" si="468"/>
        <v>1070</v>
      </c>
      <c r="Q1069" s="169"/>
      <c r="R1069" s="149">
        <f t="shared" si="473"/>
        <v>-0.16250972025243085</v>
      </c>
      <c r="S1069" s="173">
        <f t="shared" si="474"/>
        <v>0.89631921461851527</v>
      </c>
      <c r="T1069" s="149">
        <v>0</v>
      </c>
      <c r="U1069" s="97"/>
      <c r="V1069" s="149">
        <f>1/PI()*ATAN('Exhibit4_Impact-Test'!$Y$25*S_RDY_SP)+'Exhibit4_Impact-Test'!$Y$26</f>
        <v>0.39997128306989327</v>
      </c>
      <c r="W1069" s="172">
        <f t="shared" si="475"/>
        <v>0.40431295286680469</v>
      </c>
      <c r="X1069" s="149">
        <f>1/PI()*ATAN('Exhibit4_Impact-Test'!$Y$25*S_RS_SP)+'Exhibit4_Impact-Test'!$Y$26</f>
        <v>0.83803114493383757</v>
      </c>
      <c r="Y1069" s="172">
        <f t="shared" si="476"/>
        <v>0.84046738159889123</v>
      </c>
      <c r="Z1069" s="149">
        <f>1/PI()*ATAN('Exhibit4_Impact-Test'!$Y$25*S_5050_SP)+'Exhibit4_Impact-Test'!$Y$26</f>
        <v>0.5</v>
      </c>
      <c r="AA1069" s="149">
        <f t="shared" si="477"/>
        <v>0.50451451152846405</v>
      </c>
      <c r="AB1069" s="195">
        <f>VLOOKUP(_xlfn.NUMBERVALUE(LEFT(A1069,4)),Transactioncosts!$C:$G,5,FALSE)</f>
        <v>105.60000000000002</v>
      </c>
      <c r="AC1069" s="174"/>
      <c r="AD1069" s="175">
        <f t="shared" si="478"/>
        <v>1.0235305458108539</v>
      </c>
      <c r="AE1069" s="149">
        <f t="shared" si="479"/>
        <v>1.0316418411224586</v>
      </c>
      <c r="AF1069" s="149">
        <f t="shared" si="480"/>
        <v>1.0253827183865578</v>
      </c>
      <c r="AG1069" s="176">
        <f t="shared" si="481"/>
        <v>1.0233519293438222</v>
      </c>
      <c r="AH1069" s="149">
        <f t="shared" si="482"/>
        <v>1.024606948837121</v>
      </c>
      <c r="AI1069" s="149">
        <f t="shared" si="483"/>
        <v>1.0253350451448173</v>
      </c>
      <c r="AJ1069" s="97"/>
      <c r="AK1069" s="171">
        <f t="shared" si="484"/>
        <v>2.3257970139775083E-2</v>
      </c>
      <c r="AL1069" s="149">
        <f t="shared" si="485"/>
        <v>3.1151553646567989E-2</v>
      </c>
      <c r="AM1069" s="149">
        <f t="shared" si="486"/>
        <v>2.5065926691754212E-2</v>
      </c>
      <c r="AN1069" s="149">
        <f t="shared" si="491"/>
        <v>6.0096845585214655</v>
      </c>
      <c r="AO1069" s="149">
        <f t="shared" si="491"/>
        <v>16.164984388371838</v>
      </c>
      <c r="AP1069" s="149">
        <f t="shared" si="491"/>
        <v>5.4001513838271578</v>
      </c>
      <c r="AQ1069" s="97"/>
      <c r="AR1069" s="171">
        <f t="shared" si="487"/>
        <v>2.3083444763107783E-2</v>
      </c>
      <c r="AS1069" s="149">
        <f t="shared" si="488"/>
        <v>2.4309074499890101E-2</v>
      </c>
      <c r="AT1069" s="149">
        <f t="shared" si="489"/>
        <v>2.5019432490946215E-2</v>
      </c>
      <c r="AU1069" s="175">
        <f t="shared" si="492"/>
        <v>5.8850599969399768</v>
      </c>
      <c r="AV1069" s="149">
        <f t="shared" si="493"/>
        <v>13.880241618019166</v>
      </c>
      <c r="AW1069" s="149">
        <f t="shared" si="494"/>
        <v>5.3344229505651368</v>
      </c>
    </row>
    <row r="1070" spans="1:49" ht="15" x14ac:dyDescent="0.25">
      <c r="A1070" s="130">
        <v>1960.01</v>
      </c>
      <c r="B1070" s="138"/>
      <c r="C1070" s="166">
        <f>raw_Data!B1076</f>
        <v>58.03</v>
      </c>
      <c r="D1070" s="167">
        <f>raw_Data!J1076</f>
        <v>0.15555583333333334</v>
      </c>
      <c r="E1070" s="167">
        <f>raw_Data!L1076</f>
        <v>3.8507230235700352E-3</v>
      </c>
      <c r="F1070" s="168">
        <f t="shared" si="469"/>
        <v>59.06</v>
      </c>
      <c r="G1070" s="167">
        <f>raw_Data!K1076</f>
        <v>2.6338610452647025E-3</v>
      </c>
      <c r="H1070" s="167">
        <f t="shared" si="470"/>
        <v>-1.743989163562476E-2</v>
      </c>
      <c r="I1070" s="165"/>
      <c r="J1070" s="167">
        <f t="shared" si="471"/>
        <v>1.0022876473714879</v>
      </c>
      <c r="K1070" s="167">
        <f t="shared" si="490"/>
        <v>6.1383703950579349E-3</v>
      </c>
      <c r="L1070" s="93"/>
      <c r="M1070" s="171">
        <f t="shared" si="466"/>
        <v>1.0061383703950579</v>
      </c>
      <c r="N1070" s="172">
        <f t="shared" si="472"/>
        <v>0.98519396940963988</v>
      </c>
      <c r="O1070" s="170">
        <f t="shared" si="467"/>
        <v>1069</v>
      </c>
      <c r="P1070" s="170">
        <f t="shared" si="468"/>
        <v>1071</v>
      </c>
      <c r="Q1070" s="169"/>
      <c r="R1070" s="149">
        <f t="shared" si="473"/>
        <v>-0.18464086892597523</v>
      </c>
      <c r="S1070" s="173">
        <f t="shared" si="474"/>
        <v>-0.82005838202394199</v>
      </c>
      <c r="T1070" s="149">
        <v>0</v>
      </c>
      <c r="U1070" s="97"/>
      <c r="V1070" s="149">
        <f>1/PI()*ATAN('Exhibit4_Impact-Test'!$Y$25*S_RDY_SP)+'Exhibit4_Impact-Test'!$Y$26</f>
        <v>0.38739851470093034</v>
      </c>
      <c r="W1070" s="172">
        <f t="shared" si="475"/>
        <v>0.38241813194962809</v>
      </c>
      <c r="X1070" s="149">
        <f>1/PI()*ATAN('Exhibit4_Impact-Test'!$Y$25*S_RS_SP)+'Exhibit4_Impact-Test'!$Y$26</f>
        <v>0.17428440003283457</v>
      </c>
      <c r="Y1070" s="172">
        <f t="shared" si="476"/>
        <v>0.17127778566530494</v>
      </c>
      <c r="Z1070" s="149">
        <f>1/PI()*ATAN('Exhibit4_Impact-Test'!$Y$25*S_5050_SP)+'Exhibit4_Impact-Test'!$Y$26</f>
        <v>0.5</v>
      </c>
      <c r="AA1070" s="149">
        <f t="shared" si="477"/>
        <v>0.49474110861186732</v>
      </c>
      <c r="AB1070" s="195">
        <f>VLOOKUP(_xlfn.NUMBERVALUE(LEFT(A1070,4)),Transactioncosts!$C:$G,5,FALSE)</f>
        <v>107</v>
      </c>
      <c r="AC1070" s="174"/>
      <c r="AD1070" s="175">
        <f t="shared" si="478"/>
        <v>0.99802454056200629</v>
      </c>
      <c r="AE1070" s="149">
        <f t="shared" si="479"/>
        <v>1.0024880880352673</v>
      </c>
      <c r="AF1070" s="149">
        <f t="shared" si="480"/>
        <v>0.99566616990234891</v>
      </c>
      <c r="AG1070" s="176">
        <f t="shared" si="481"/>
        <v>0.99788098622969512</v>
      </c>
      <c r="AH1070" s="149">
        <f t="shared" si="482"/>
        <v>1.0023671608701501</v>
      </c>
      <c r="AI1070" s="149">
        <f t="shared" si="483"/>
        <v>0.99560989976449588</v>
      </c>
      <c r="AJ1070" s="97"/>
      <c r="AK1070" s="171">
        <f t="shared" si="484"/>
        <v>-1.9774132315065456E-3</v>
      </c>
      <c r="AL1070" s="149">
        <f t="shared" si="485"/>
        <v>2.4849978689076555E-3</v>
      </c>
      <c r="AM1070" s="149">
        <f t="shared" si="486"/>
        <v>-4.3432483605932732E-3</v>
      </c>
      <c r="AN1070" s="149">
        <f t="shared" si="491"/>
        <v>6.0077071452899586</v>
      </c>
      <c r="AO1070" s="149">
        <f t="shared" si="491"/>
        <v>16.167469386240747</v>
      </c>
      <c r="AP1070" s="149">
        <f t="shared" si="491"/>
        <v>5.3958081354665648</v>
      </c>
      <c r="AQ1070" s="97"/>
      <c r="AR1070" s="171">
        <f t="shared" si="487"/>
        <v>-2.1212620566455442E-3</v>
      </c>
      <c r="AS1070" s="149">
        <f t="shared" si="488"/>
        <v>2.3643635584456721E-3</v>
      </c>
      <c r="AT1070" s="149">
        <f t="shared" si="489"/>
        <v>-4.399765022170413E-3</v>
      </c>
      <c r="AU1070" s="175">
        <f t="shared" si="492"/>
        <v>5.8829387348833313</v>
      </c>
      <c r="AV1070" s="149">
        <f t="shared" si="493"/>
        <v>13.882605981577612</v>
      </c>
      <c r="AW1070" s="149">
        <f t="shared" si="494"/>
        <v>5.3300231855429665</v>
      </c>
    </row>
    <row r="1071" spans="1:49" ht="15" x14ac:dyDescent="0.25">
      <c r="A1071" s="130">
        <v>1960.02</v>
      </c>
      <c r="B1071" s="138"/>
      <c r="C1071" s="166">
        <f>raw_Data!B1077</f>
        <v>55.78</v>
      </c>
      <c r="D1071" s="167">
        <f>raw_Data!J1077</f>
        <v>0.15861083333333334</v>
      </c>
      <c r="E1071" s="167">
        <f>raw_Data!L1077</f>
        <v>3.6668052630131065E-3</v>
      </c>
      <c r="F1071" s="168">
        <f t="shared" si="469"/>
        <v>58.03</v>
      </c>
      <c r="G1071" s="167">
        <f>raw_Data!K1077</f>
        <v>2.7332557872364869E-3</v>
      </c>
      <c r="H1071" s="167">
        <f t="shared" si="470"/>
        <v>-3.8773048423229373E-2</v>
      </c>
      <c r="I1071" s="165"/>
      <c r="J1071" s="167">
        <f t="shared" si="471"/>
        <v>0.98246923936661734</v>
      </c>
      <c r="K1071" s="167">
        <f t="shared" si="490"/>
        <v>-1.3863955370369552E-2</v>
      </c>
      <c r="L1071" s="93"/>
      <c r="M1071" s="171">
        <f t="shared" si="466"/>
        <v>0.98613604462963045</v>
      </c>
      <c r="N1071" s="172">
        <f t="shared" si="472"/>
        <v>0.96396020736400712</v>
      </c>
      <c r="O1071" s="170">
        <f t="shared" si="467"/>
        <v>1070</v>
      </c>
      <c r="P1071" s="170">
        <f t="shared" si="468"/>
        <v>1072</v>
      </c>
      <c r="Q1071" s="169"/>
      <c r="R1071" s="149">
        <f t="shared" si="473"/>
        <v>-0.16972521759933507</v>
      </c>
      <c r="S1071" s="173">
        <f t="shared" si="474"/>
        <v>-0.90965785305093683</v>
      </c>
      <c r="T1071" s="149">
        <v>0</v>
      </c>
      <c r="U1071" s="97"/>
      <c r="V1071" s="149">
        <f>1/PI()*ATAN('Exhibit4_Impact-Test'!$Y$25*S_RDY_SP)+'Exhibit4_Impact-Test'!$Y$26</f>
        <v>0.3958344246889941</v>
      </c>
      <c r="W1071" s="172">
        <f t="shared" si="475"/>
        <v>0.39040822398893521</v>
      </c>
      <c r="X1071" s="149">
        <f>1/PI()*ATAN('Exhibit4_Impact-Test'!$Y$25*S_RS_SP)+'Exhibit4_Impact-Test'!$Y$26</f>
        <v>0.1599761814487477</v>
      </c>
      <c r="Y1071" s="172">
        <f t="shared" si="476"/>
        <v>0.1569433009216058</v>
      </c>
      <c r="Z1071" s="149">
        <f>1/PI()*ATAN('Exhibit4_Impact-Test'!$Y$25*S_5050_SP)+'Exhibit4_Impact-Test'!$Y$26</f>
        <v>0.5</v>
      </c>
      <c r="AA1071" s="149">
        <f t="shared" si="477"/>
        <v>0.49431416853323207</v>
      </c>
      <c r="AB1071" s="195">
        <f>VLOOKUP(_xlfn.NUMBERVALUE(LEFT(A1071,4)),Transactioncosts!$C:$G,5,FALSE)</f>
        <v>107</v>
      </c>
      <c r="AC1071" s="174"/>
      <c r="AD1071" s="175">
        <f t="shared" si="478"/>
        <v>0.97735808484359565</v>
      </c>
      <c r="AE1071" s="149">
        <f t="shared" si="479"/>
        <v>0.98258843886344716</v>
      </c>
      <c r="AF1071" s="149">
        <f t="shared" si="480"/>
        <v>0.97504812599681878</v>
      </c>
      <c r="AG1071" s="176">
        <f t="shared" si="481"/>
        <v>0.97696874216739715</v>
      </c>
      <c r="AH1071" s="149">
        <f t="shared" si="482"/>
        <v>0.98234187105604764</v>
      </c>
      <c r="AI1071" s="149">
        <f t="shared" si="483"/>
        <v>0.97498728760012432</v>
      </c>
      <c r="AJ1071" s="97"/>
      <c r="AK1071" s="171">
        <f t="shared" si="484"/>
        <v>-2.2902179408188197E-2</v>
      </c>
      <c r="AL1071" s="149">
        <f t="shared" si="485"/>
        <v>-1.7564925179368904E-2</v>
      </c>
      <c r="AM1071" s="149">
        <f t="shared" si="486"/>
        <v>-2.5268449205717216E-2</v>
      </c>
      <c r="AN1071" s="149">
        <f t="shared" si="491"/>
        <v>5.9848049658817706</v>
      </c>
      <c r="AO1071" s="149">
        <f t="shared" si="491"/>
        <v>16.149904461061379</v>
      </c>
      <c r="AP1071" s="149">
        <f t="shared" si="491"/>
        <v>5.3705396862608472</v>
      </c>
      <c r="AQ1071" s="97"/>
      <c r="AR1071" s="171">
        <f t="shared" si="487"/>
        <v>-2.3300621138576599E-2</v>
      </c>
      <c r="AS1071" s="149">
        <f t="shared" si="488"/>
        <v>-1.7815893681863825E-2</v>
      </c>
      <c r="AT1071" s="149">
        <f t="shared" si="489"/>
        <v>-2.5330846428136867E-2</v>
      </c>
      <c r="AU1071" s="175">
        <f t="shared" si="492"/>
        <v>5.8596381137447544</v>
      </c>
      <c r="AV1071" s="149">
        <f t="shared" si="493"/>
        <v>13.864790087895749</v>
      </c>
      <c r="AW1071" s="149">
        <f t="shared" si="494"/>
        <v>5.3046923391148297</v>
      </c>
    </row>
    <row r="1072" spans="1:49" ht="15" x14ac:dyDescent="0.25">
      <c r="A1072" s="130">
        <v>1960.03</v>
      </c>
      <c r="B1072" s="138"/>
      <c r="C1072" s="166">
        <f>raw_Data!B1078</f>
        <v>55.02</v>
      </c>
      <c r="D1072" s="167">
        <f>raw_Data!J1078</f>
        <v>0.16166666666666665</v>
      </c>
      <c r="E1072" s="167">
        <f>raw_Data!L1078</f>
        <v>3.474495003497502E-3</v>
      </c>
      <c r="F1072" s="168">
        <f t="shared" si="469"/>
        <v>55.78</v>
      </c>
      <c r="G1072" s="167">
        <f>raw_Data!K1078</f>
        <v>2.8982909047448307E-3</v>
      </c>
      <c r="H1072" s="167">
        <f t="shared" si="470"/>
        <v>-1.3624955181068432E-2</v>
      </c>
      <c r="I1072" s="165"/>
      <c r="J1072" s="167">
        <f t="shared" si="471"/>
        <v>0.98148162181323695</v>
      </c>
      <c r="K1072" s="167">
        <f t="shared" si="490"/>
        <v>-1.504388318326555E-2</v>
      </c>
      <c r="L1072" s="93"/>
      <c r="M1072" s="171">
        <f t="shared" si="466"/>
        <v>0.98495611681673445</v>
      </c>
      <c r="N1072" s="172">
        <f t="shared" si="472"/>
        <v>0.98927333572367637</v>
      </c>
      <c r="O1072" s="170">
        <f t="shared" si="467"/>
        <v>1071</v>
      </c>
      <c r="P1072" s="170">
        <f t="shared" si="468"/>
        <v>1073</v>
      </c>
      <c r="Q1072" s="169"/>
      <c r="R1072" s="149">
        <f t="shared" si="473"/>
        <v>-0.11706063987951194</v>
      </c>
      <c r="S1072" s="173">
        <f t="shared" si="474"/>
        <v>-0.78794494205081667</v>
      </c>
      <c r="T1072" s="149">
        <v>0</v>
      </c>
      <c r="U1072" s="97"/>
      <c r="V1072" s="149">
        <f>1/PI()*ATAN('Exhibit4_Impact-Test'!$Y$25*S_RDY_SP)+'Exhibit4_Impact-Test'!$Y$26</f>
        <v>0.42679538998879429</v>
      </c>
      <c r="W1072" s="172">
        <f t="shared" si="475"/>
        <v>0.42786568845284445</v>
      </c>
      <c r="X1072" s="149">
        <f>1/PI()*ATAN('Exhibit4_Impact-Test'!$Y$25*S_RS_SP)+'Exhibit4_Impact-Test'!$Y$26</f>
        <v>0.17998702123931243</v>
      </c>
      <c r="Y1072" s="172">
        <f t="shared" si="476"/>
        <v>0.18063342908587338</v>
      </c>
      <c r="Z1072" s="149">
        <f>1/PI()*ATAN('Exhibit4_Impact-Test'!$Y$25*S_5050_SP)+'Exhibit4_Impact-Test'!$Y$26</f>
        <v>0.5</v>
      </c>
      <c r="AA1072" s="149">
        <f t="shared" si="477"/>
        <v>0.50109339339998871</v>
      </c>
      <c r="AB1072" s="195">
        <f>VLOOKUP(_xlfn.NUMBERVALUE(LEFT(A1072,4)),Transactioncosts!$C:$G,5,FALSE)</f>
        <v>107</v>
      </c>
      <c r="AC1072" s="174"/>
      <c r="AD1072" s="175">
        <f t="shared" si="478"/>
        <v>0.98679868594378983</v>
      </c>
      <c r="AE1072" s="149">
        <f t="shared" si="479"/>
        <v>0.98573316018783297</v>
      </c>
      <c r="AF1072" s="149">
        <f t="shared" si="480"/>
        <v>0.98711472627020536</v>
      </c>
      <c r="AG1072" s="176">
        <f t="shared" si="481"/>
        <v>0.98658551364266123</v>
      </c>
      <c r="AH1072" s="149">
        <f t="shared" si="482"/>
        <v>0.97889195038272092</v>
      </c>
      <c r="AI1072" s="149">
        <f t="shared" si="483"/>
        <v>0.98710302696082552</v>
      </c>
      <c r="AJ1072" s="97"/>
      <c r="AK1072" s="171">
        <f t="shared" si="484"/>
        <v>-1.3289225961598055E-2</v>
      </c>
      <c r="AL1072" s="149">
        <f t="shared" si="485"/>
        <v>-1.4369589618778395E-2</v>
      </c>
      <c r="AM1072" s="149">
        <f t="shared" si="486"/>
        <v>-1.29690089478623E-2</v>
      </c>
      <c r="AN1072" s="149">
        <f t="shared" si="491"/>
        <v>5.9715157399201724</v>
      </c>
      <c r="AO1072" s="149">
        <f t="shared" si="491"/>
        <v>16.135534871442601</v>
      </c>
      <c r="AP1072" s="149">
        <f t="shared" si="491"/>
        <v>5.3575706773129852</v>
      </c>
      <c r="AQ1072" s="97"/>
      <c r="AR1072" s="171">
        <f t="shared" si="487"/>
        <v>-1.3505273401323636E-2</v>
      </c>
      <c r="AS1072" s="149">
        <f t="shared" si="488"/>
        <v>-2.1334009873783748E-2</v>
      </c>
      <c r="AT1072" s="149">
        <f t="shared" si="489"/>
        <v>-1.2980861044076935E-2</v>
      </c>
      <c r="AU1072" s="175">
        <f t="shared" si="492"/>
        <v>5.8461328403434312</v>
      </c>
      <c r="AV1072" s="149">
        <f t="shared" si="493"/>
        <v>13.843456078021966</v>
      </c>
      <c r="AW1072" s="149">
        <f t="shared" si="494"/>
        <v>5.291711478070753</v>
      </c>
    </row>
    <row r="1073" spans="1:49" ht="15" x14ac:dyDescent="0.25">
      <c r="A1073" s="130">
        <v>1960.04</v>
      </c>
      <c r="B1073" s="138"/>
      <c r="C1073" s="166">
        <f>raw_Data!B1079</f>
        <v>55.73</v>
      </c>
      <c r="D1073" s="167">
        <f>raw_Data!J1079</f>
        <v>0.16194416666666667</v>
      </c>
      <c r="E1073" s="167">
        <f>raw_Data!L1079</f>
        <v>3.4985559667248811E-3</v>
      </c>
      <c r="F1073" s="168">
        <f t="shared" si="469"/>
        <v>55.02</v>
      </c>
      <c r="G1073" s="167">
        <f>raw_Data!K1079</f>
        <v>2.9433690779110625E-3</v>
      </c>
      <c r="H1073" s="167">
        <f t="shared" si="470"/>
        <v>1.290439840058144E-2</v>
      </c>
      <c r="I1073" s="165"/>
      <c r="J1073" s="167">
        <f t="shared" si="471"/>
        <v>1.0023418434398874</v>
      </c>
      <c r="K1073" s="167">
        <f t="shared" si="490"/>
        <v>5.8403994066122955E-3</v>
      </c>
      <c r="L1073" s="93"/>
      <c r="M1073" s="171">
        <f t="shared" si="466"/>
        <v>1.0058403994066123</v>
      </c>
      <c r="N1073" s="172">
        <f t="shared" si="472"/>
        <v>1.0158477674784925</v>
      </c>
      <c r="O1073" s="170">
        <f t="shared" si="467"/>
        <v>1072</v>
      </c>
      <c r="P1073" s="170">
        <f t="shared" si="468"/>
        <v>1074</v>
      </c>
      <c r="Q1073" s="169"/>
      <c r="R1073" s="149">
        <f t="shared" si="473"/>
        <v>-8.275742814887882E-2</v>
      </c>
      <c r="S1073" s="173">
        <f t="shared" si="474"/>
        <v>0.78786753672673482</v>
      </c>
      <c r="T1073" s="149">
        <v>0</v>
      </c>
      <c r="U1073" s="97"/>
      <c r="V1073" s="149">
        <f>1/PI()*ATAN('Exhibit4_Impact-Test'!$Y$25*S_RDY_SP)+'Exhibit4_Impact-Test'!$Y$26</f>
        <v>0.4477883334181354</v>
      </c>
      <c r="W1073" s="172">
        <f t="shared" si="475"/>
        <v>0.45023761431523063</v>
      </c>
      <c r="X1073" s="149">
        <f>1/PI()*ATAN('Exhibit4_Impact-Test'!$Y$25*S_RS_SP)+'Exhibit4_Impact-Test'!$Y$26</f>
        <v>0.81999883143279706</v>
      </c>
      <c r="Y1073" s="172">
        <f t="shared" si="476"/>
        <v>0.82145546593070573</v>
      </c>
      <c r="Z1073" s="149">
        <f>1/PI()*ATAN('Exhibit4_Impact-Test'!$Y$25*S_5050_SP)+'Exhibit4_Impact-Test'!$Y$26</f>
        <v>0.5</v>
      </c>
      <c r="AA1073" s="149">
        <f t="shared" si="477"/>
        <v>0.5024750028802164</v>
      </c>
      <c r="AB1073" s="195">
        <f>VLOOKUP(_xlfn.NUMBERVALUE(LEFT(A1073,4)),Transactioncosts!$C:$G,5,FALSE)</f>
        <v>107</v>
      </c>
      <c r="AC1073" s="174"/>
      <c r="AD1073" s="175">
        <f t="shared" si="478"/>
        <v>1.0103215820774214</v>
      </c>
      <c r="AE1073" s="149">
        <f t="shared" si="479"/>
        <v>1.0140464295312719</v>
      </c>
      <c r="AF1073" s="149">
        <f t="shared" si="480"/>
        <v>1.0108440834425525</v>
      </c>
      <c r="AG1073" s="176">
        <f t="shared" si="481"/>
        <v>1.010236314347116</v>
      </c>
      <c r="AH1073" s="149">
        <f t="shared" si="482"/>
        <v>1.0073166267021509</v>
      </c>
      <c r="AI1073" s="149">
        <f t="shared" si="483"/>
        <v>1.0108176009117342</v>
      </c>
      <c r="AJ1073" s="97"/>
      <c r="AK1073" s="171">
        <f t="shared" si="484"/>
        <v>1.0268678271707882E-2</v>
      </c>
      <c r="AL1073" s="149">
        <f t="shared" si="485"/>
        <v>1.3948692613108989E-2</v>
      </c>
      <c r="AM1073" s="149">
        <f t="shared" si="486"/>
        <v>1.0785708009234377E-2</v>
      </c>
      <c r="AN1073" s="149">
        <f t="shared" si="491"/>
        <v>5.9817844181918804</v>
      </c>
      <c r="AO1073" s="149">
        <f t="shared" si="491"/>
        <v>16.149483564055711</v>
      </c>
      <c r="AP1073" s="149">
        <f t="shared" si="491"/>
        <v>5.3683563853222198</v>
      </c>
      <c r="AQ1073" s="97"/>
      <c r="AR1073" s="171">
        <f t="shared" si="487"/>
        <v>1.0184278086484908E-2</v>
      </c>
      <c r="AS1073" s="149">
        <f t="shared" si="488"/>
        <v>7.2899900371134552E-3</v>
      </c>
      <c r="AT1073" s="149">
        <f t="shared" si="489"/>
        <v>1.0759509233222806E-2</v>
      </c>
      <c r="AU1073" s="175">
        <f t="shared" si="492"/>
        <v>5.8563171184299163</v>
      </c>
      <c r="AV1073" s="149">
        <f t="shared" si="493"/>
        <v>13.850746068059079</v>
      </c>
      <c r="AW1073" s="149">
        <f t="shared" si="494"/>
        <v>5.3024709873039759</v>
      </c>
    </row>
    <row r="1074" spans="1:49" ht="15" x14ac:dyDescent="0.25">
      <c r="A1074" s="130">
        <v>1960.05</v>
      </c>
      <c r="B1074" s="138"/>
      <c r="C1074" s="166">
        <f>raw_Data!B1080</f>
        <v>55.22</v>
      </c>
      <c r="D1074" s="167">
        <f>raw_Data!J1080</f>
        <v>0.16222249999999999</v>
      </c>
      <c r="E1074" s="167">
        <f>raw_Data!L1080</f>
        <v>3.5546735478100278E-3</v>
      </c>
      <c r="F1074" s="168">
        <f t="shared" si="469"/>
        <v>55.73</v>
      </c>
      <c r="G1074" s="167">
        <f>raw_Data!K1080</f>
        <v>2.9108648842634129E-3</v>
      </c>
      <c r="H1074" s="167">
        <f t="shared" si="470"/>
        <v>-9.1512650278126051E-3</v>
      </c>
      <c r="I1074" s="165"/>
      <c r="J1074" s="167">
        <f t="shared" si="471"/>
        <v>1.005454584092577</v>
      </c>
      <c r="K1074" s="167">
        <f t="shared" si="490"/>
        <v>9.0092576403870694E-3</v>
      </c>
      <c r="L1074" s="93"/>
      <c r="M1074" s="171">
        <f t="shared" si="466"/>
        <v>1.0090092576403871</v>
      </c>
      <c r="N1074" s="172">
        <f t="shared" si="472"/>
        <v>0.99375959985645079</v>
      </c>
      <c r="O1074" s="170">
        <f t="shared" si="467"/>
        <v>1073</v>
      </c>
      <c r="P1074" s="170">
        <f t="shared" si="468"/>
        <v>1075</v>
      </c>
      <c r="Q1074" s="169"/>
      <c r="R1074" s="149">
        <f t="shared" si="473"/>
        <v>-9.1691760632452421E-2</v>
      </c>
      <c r="S1074" s="173">
        <f t="shared" si="474"/>
        <v>-0.72343039729687508</v>
      </c>
      <c r="T1074" s="149">
        <v>0</v>
      </c>
      <c r="U1074" s="97"/>
      <c r="V1074" s="149">
        <f>1/PI()*ATAN('Exhibit4_Impact-Test'!$Y$25*S_RDY_SP)+'Exhibit4_Impact-Test'!$Y$26</f>
        <v>0.44226866755772942</v>
      </c>
      <c r="W1074" s="172">
        <f t="shared" si="475"/>
        <v>0.43851557883870163</v>
      </c>
      <c r="X1074" s="149">
        <f>1/PI()*ATAN('Exhibit4_Impact-Test'!$Y$25*S_RS_SP)+'Exhibit4_Impact-Test'!$Y$26</f>
        <v>0.19250193049883452</v>
      </c>
      <c r="Y1074" s="172">
        <f t="shared" si="476"/>
        <v>0.19014575900740877</v>
      </c>
      <c r="Z1074" s="149">
        <f>1/PI()*ATAN('Exhibit4_Impact-Test'!$Y$25*S_5050_SP)+'Exhibit4_Impact-Test'!$Y$26</f>
        <v>0.5</v>
      </c>
      <c r="AA1074" s="149">
        <f t="shared" si="477"/>
        <v>0.49619285627324067</v>
      </c>
      <c r="AB1074" s="195">
        <f>VLOOKUP(_xlfn.NUMBERVALUE(LEFT(A1074,4)),Transactioncosts!$C:$G,5,FALSE)</f>
        <v>107</v>
      </c>
      <c r="AC1074" s="174"/>
      <c r="AD1074" s="175">
        <f t="shared" si="478"/>
        <v>1.0022648118115742</v>
      </c>
      <c r="AE1074" s="149">
        <f t="shared" si="479"/>
        <v>1.0060736690775329</v>
      </c>
      <c r="AF1074" s="149">
        <f t="shared" si="480"/>
        <v>1.0013844287484188</v>
      </c>
      <c r="AG1074" s="176">
        <f t="shared" si="481"/>
        <v>1.0022410063483853</v>
      </c>
      <c r="AH1074" s="149">
        <f t="shared" si="482"/>
        <v>0.99911592438510621</v>
      </c>
      <c r="AI1074" s="149">
        <f t="shared" si="483"/>
        <v>1.0013436923105425</v>
      </c>
      <c r="AJ1074" s="97"/>
      <c r="AK1074" s="171">
        <f t="shared" si="484"/>
        <v>2.2622509910920924E-3</v>
      </c>
      <c r="AL1074" s="149">
        <f t="shared" si="485"/>
        <v>6.0552986957208314E-3</v>
      </c>
      <c r="AM1074" s="149">
        <f t="shared" si="486"/>
        <v>1.3834713105069362E-3</v>
      </c>
      <c r="AN1074" s="149">
        <f t="shared" si="491"/>
        <v>5.9840466691829723</v>
      </c>
      <c r="AO1074" s="149">
        <f t="shared" si="491"/>
        <v>16.155538862751431</v>
      </c>
      <c r="AP1074" s="149">
        <f t="shared" si="491"/>
        <v>5.3697398566327266</v>
      </c>
      <c r="AQ1074" s="97"/>
      <c r="AR1074" s="171">
        <f t="shared" si="487"/>
        <v>2.2384990388908356E-3</v>
      </c>
      <c r="AS1074" s="149">
        <f t="shared" si="488"/>
        <v>-8.8446664022116979E-4</v>
      </c>
      <c r="AT1074" s="149">
        <f t="shared" si="489"/>
        <v>1.3427903638986119E-3</v>
      </c>
      <c r="AU1074" s="175">
        <f t="shared" si="492"/>
        <v>5.8585556174688067</v>
      </c>
      <c r="AV1074" s="149">
        <f t="shared" si="493"/>
        <v>13.849861601418858</v>
      </c>
      <c r="AW1074" s="149">
        <f t="shared" si="494"/>
        <v>5.3038137776678749</v>
      </c>
    </row>
    <row r="1075" spans="1:49" ht="15" x14ac:dyDescent="0.25">
      <c r="A1075" s="130">
        <v>1960.06</v>
      </c>
      <c r="B1075" s="138"/>
      <c r="C1075" s="166">
        <f>raw_Data!B1081</f>
        <v>57.26</v>
      </c>
      <c r="D1075" s="167">
        <f>raw_Data!J1081</f>
        <v>0.16250000000000001</v>
      </c>
      <c r="E1075" s="167">
        <f>raw_Data!L1081</f>
        <v>3.3942459274463044E-3</v>
      </c>
      <c r="F1075" s="168">
        <f t="shared" si="469"/>
        <v>55.22</v>
      </c>
      <c r="G1075" s="167">
        <f>raw_Data!K1081</f>
        <v>2.9427743571169866E-3</v>
      </c>
      <c r="H1075" s="167">
        <f t="shared" si="470"/>
        <v>3.6943136544730137E-2</v>
      </c>
      <c r="I1075" s="165"/>
      <c r="J1075" s="167">
        <f t="shared" si="471"/>
        <v>0.98445519502532441</v>
      </c>
      <c r="K1075" s="167">
        <f t="shared" si="490"/>
        <v>-1.2150559047229281E-2</v>
      </c>
      <c r="L1075" s="93"/>
      <c r="M1075" s="171">
        <f t="shared" si="466"/>
        <v>0.98784944095277072</v>
      </c>
      <c r="N1075" s="172">
        <f t="shared" si="472"/>
        <v>1.0398859109018472</v>
      </c>
      <c r="O1075" s="170">
        <f t="shared" si="467"/>
        <v>1074</v>
      </c>
      <c r="P1075" s="170">
        <f t="shared" si="468"/>
        <v>1076</v>
      </c>
      <c r="Q1075" s="169"/>
      <c r="R1075" s="149">
        <f t="shared" si="473"/>
        <v>-9.4175313083932233E-2</v>
      </c>
      <c r="S1075" s="173">
        <f t="shared" si="474"/>
        <v>0.91222553664784922</v>
      </c>
      <c r="T1075" s="149">
        <v>0</v>
      </c>
      <c r="U1075" s="97"/>
      <c r="V1075" s="149">
        <f>1/PI()*ATAN('Exhibit4_Impact-Test'!$Y$25*S_RDY_SP)+'Exhibit4_Impact-Test'!$Y$26</f>
        <v>0.44074038848252117</v>
      </c>
      <c r="W1075" s="172">
        <f t="shared" si="475"/>
        <v>0.45342992526309928</v>
      </c>
      <c r="X1075" s="149">
        <f>1/PI()*ATAN('Exhibit4_Impact-Test'!$Y$25*S_RS_SP)+'Exhibit4_Impact-Test'!$Y$26</f>
        <v>0.8404022723183141</v>
      </c>
      <c r="Y1075" s="172">
        <f t="shared" si="476"/>
        <v>0.84716806071235551</v>
      </c>
      <c r="Z1075" s="149">
        <f>1/PI()*ATAN('Exhibit4_Impact-Test'!$Y$25*S_5050_SP)+'Exhibit4_Impact-Test'!$Y$26</f>
        <v>0.5</v>
      </c>
      <c r="AA1075" s="149">
        <f t="shared" si="477"/>
        <v>0.51283117885711327</v>
      </c>
      <c r="AB1075" s="195">
        <f>VLOOKUP(_xlfn.NUMBERVALUE(LEFT(A1075,4)),Transactioncosts!$C:$G,5,FALSE)</f>
        <v>107</v>
      </c>
      <c r="AC1075" s="174"/>
      <c r="AD1075" s="175">
        <f t="shared" si="478"/>
        <v>1.0107840149333858</v>
      </c>
      <c r="AE1075" s="149">
        <f t="shared" si="479"/>
        <v>1.0315810085413983</v>
      </c>
      <c r="AF1075" s="149">
        <f t="shared" si="480"/>
        <v>1.0138676759273091</v>
      </c>
      <c r="AG1075" s="176">
        <f t="shared" si="481"/>
        <v>1.010680597790087</v>
      </c>
      <c r="AH1075" s="149">
        <f t="shared" si="482"/>
        <v>1.0242767814243763</v>
      </c>
      <c r="AI1075" s="149">
        <f t="shared" si="483"/>
        <v>1.013730382313538</v>
      </c>
      <c r="AJ1075" s="97"/>
      <c r="AK1075" s="171">
        <f t="shared" si="484"/>
        <v>1.0726282134383642E-2</v>
      </c>
      <c r="AL1075" s="149">
        <f t="shared" si="485"/>
        <v>3.1092585143880261E-2</v>
      </c>
      <c r="AM1075" s="149">
        <f t="shared" si="486"/>
        <v>1.3772399540394907E-2</v>
      </c>
      <c r="AN1075" s="149">
        <f t="shared" si="491"/>
        <v>5.9947729513173558</v>
      </c>
      <c r="AO1075" s="149">
        <f t="shared" si="491"/>
        <v>16.186631447895312</v>
      </c>
      <c r="AP1075" s="149">
        <f t="shared" si="491"/>
        <v>5.3835122561731215</v>
      </c>
      <c r="AQ1075" s="97"/>
      <c r="AR1075" s="171">
        <f t="shared" si="487"/>
        <v>1.0623963110109802E-2</v>
      </c>
      <c r="AS1075" s="149">
        <f t="shared" si="488"/>
        <v>2.3986784454119198E-2</v>
      </c>
      <c r="AT1075" s="149">
        <f t="shared" si="489"/>
        <v>1.3636974658305531E-2</v>
      </c>
      <c r="AU1075" s="175">
        <f t="shared" si="492"/>
        <v>5.8691795805789164</v>
      </c>
      <c r="AV1075" s="149">
        <f t="shared" si="493"/>
        <v>13.873848385872977</v>
      </c>
      <c r="AW1075" s="149">
        <f t="shared" si="494"/>
        <v>5.31745075232618</v>
      </c>
    </row>
    <row r="1076" spans="1:49" ht="15" x14ac:dyDescent="0.25">
      <c r="A1076" s="130">
        <v>1960.07</v>
      </c>
      <c r="B1076" s="138"/>
      <c r="C1076" s="166">
        <f>raw_Data!B1082</f>
        <v>55.84</v>
      </c>
      <c r="D1076" s="167">
        <f>raw_Data!J1082</f>
        <v>0.16250000000000001</v>
      </c>
      <c r="E1076" s="167">
        <f>raw_Data!L1082</f>
        <v>3.1933138078821255E-3</v>
      </c>
      <c r="F1076" s="168">
        <f t="shared" si="469"/>
        <v>57.26</v>
      </c>
      <c r="G1076" s="167">
        <f>raw_Data!K1082</f>
        <v>2.8379322389102341E-3</v>
      </c>
      <c r="H1076" s="167">
        <f t="shared" si="470"/>
        <v>-2.479916171847707E-2</v>
      </c>
      <c r="I1076" s="165"/>
      <c r="J1076" s="167">
        <f t="shared" si="471"/>
        <v>0.98035563318991614</v>
      </c>
      <c r="K1076" s="167">
        <f t="shared" si="490"/>
        <v>-1.6451053002201732E-2</v>
      </c>
      <c r="L1076" s="93"/>
      <c r="M1076" s="171">
        <f t="shared" si="466"/>
        <v>0.98354894699779827</v>
      </c>
      <c r="N1076" s="172">
        <f t="shared" si="472"/>
        <v>0.9780387705204332</v>
      </c>
      <c r="O1076" s="170">
        <f t="shared" si="467"/>
        <v>1075</v>
      </c>
      <c r="P1076" s="170">
        <f t="shared" si="468"/>
        <v>1077</v>
      </c>
      <c r="Q1076" s="169"/>
      <c r="R1076" s="149">
        <f t="shared" si="473"/>
        <v>-8.9264727946842842E-2</v>
      </c>
      <c r="S1076" s="173">
        <f t="shared" si="474"/>
        <v>-0.87960852515332266</v>
      </c>
      <c r="T1076" s="149">
        <v>0</v>
      </c>
      <c r="U1076" s="97"/>
      <c r="V1076" s="149">
        <f>1/PI()*ATAN('Exhibit4_Impact-Test'!$Y$25*S_RDY_SP)+'Exhibit4_Impact-Test'!$Y$26</f>
        <v>0.44376477168377892</v>
      </c>
      <c r="W1076" s="172">
        <f t="shared" si="475"/>
        <v>0.4423784567632455</v>
      </c>
      <c r="X1076" s="149">
        <f>1/PI()*ATAN('Exhibit4_Impact-Test'!$Y$25*S_RS_SP)+'Exhibit4_Impact-Test'!$Y$26</f>
        <v>0.16453001239253334</v>
      </c>
      <c r="Y1076" s="172">
        <f t="shared" si="476"/>
        <v>0.1637592047509126</v>
      </c>
      <c r="Z1076" s="149">
        <f>1/PI()*ATAN('Exhibit4_Impact-Test'!$Y$25*S_5050_SP)+'Exhibit4_Impact-Test'!$Y$26</f>
        <v>0.5</v>
      </c>
      <c r="AA1076" s="149">
        <f t="shared" si="477"/>
        <v>0.49859548048038954</v>
      </c>
      <c r="AB1076" s="195">
        <f>VLOOKUP(_xlfn.NUMBERVALUE(LEFT(A1076,4)),Transactioncosts!$C:$G,5,FALSE)</f>
        <v>107</v>
      </c>
      <c r="AC1076" s="174"/>
      <c r="AD1076" s="175">
        <f t="shared" si="478"/>
        <v>0.98110372479138297</v>
      </c>
      <c r="AE1076" s="149">
        <f t="shared" si="479"/>
        <v>0.98264235759369245</v>
      </c>
      <c r="AF1076" s="149">
        <f t="shared" si="480"/>
        <v>0.98079385875911573</v>
      </c>
      <c r="AG1076" s="176">
        <f t="shared" si="481"/>
        <v>0.98080235732791665</v>
      </c>
      <c r="AH1076" s="149">
        <f t="shared" si="482"/>
        <v>0.9756168182175422</v>
      </c>
      <c r="AI1076" s="149">
        <f t="shared" si="483"/>
        <v>0.98077883040025593</v>
      </c>
      <c r="AJ1076" s="97"/>
      <c r="AK1076" s="171">
        <f t="shared" si="484"/>
        <v>-1.9077091273894446E-2</v>
      </c>
      <c r="AL1076" s="149">
        <f t="shared" si="485"/>
        <v>-1.7510052509597977E-2</v>
      </c>
      <c r="AM1076" s="149">
        <f t="shared" si="486"/>
        <v>-1.939297528072733E-2</v>
      </c>
      <c r="AN1076" s="149">
        <f t="shared" si="491"/>
        <v>5.9756958600434613</v>
      </c>
      <c r="AO1076" s="149">
        <f t="shared" si="491"/>
        <v>16.169121395385716</v>
      </c>
      <c r="AP1076" s="149">
        <f t="shared" si="491"/>
        <v>5.3641192808923943</v>
      </c>
      <c r="AQ1076" s="97"/>
      <c r="AR1076" s="171">
        <f t="shared" si="487"/>
        <v>-1.9384310328448902E-2</v>
      </c>
      <c r="AS1076" s="149">
        <f t="shared" si="488"/>
        <v>-2.468537394358981E-2</v>
      </c>
      <c r="AT1076" s="149">
        <f t="shared" si="489"/>
        <v>-1.9408298045917885E-2</v>
      </c>
      <c r="AU1076" s="175">
        <f t="shared" si="492"/>
        <v>5.8497952702504676</v>
      </c>
      <c r="AV1076" s="149">
        <f t="shared" si="493"/>
        <v>13.849163011929386</v>
      </c>
      <c r="AW1076" s="149">
        <f t="shared" si="494"/>
        <v>5.298042454280262</v>
      </c>
    </row>
    <row r="1077" spans="1:49" ht="15" x14ac:dyDescent="0.25">
      <c r="A1077" s="130">
        <v>1960.08</v>
      </c>
      <c r="B1077" s="138"/>
      <c r="C1077" s="166">
        <f>raw_Data!B1083</f>
        <v>56.51</v>
      </c>
      <c r="D1077" s="167">
        <f>raw_Data!J1083</f>
        <v>0.16250000000000001</v>
      </c>
      <c r="E1077" s="167">
        <f>raw_Data!L1083</f>
        <v>3.1128168457330574E-3</v>
      </c>
      <c r="F1077" s="168">
        <f t="shared" si="469"/>
        <v>55.84</v>
      </c>
      <c r="G1077" s="167">
        <f>raw_Data!K1083</f>
        <v>2.9101002865329511E-3</v>
      </c>
      <c r="H1077" s="167">
        <f t="shared" si="470"/>
        <v>1.1998567335243404E-2</v>
      </c>
      <c r="I1077" s="165"/>
      <c r="J1077" s="167">
        <f t="shared" si="471"/>
        <v>0.99204115295939121</v>
      </c>
      <c r="K1077" s="167">
        <f t="shared" si="490"/>
        <v>-4.8460301948757278E-3</v>
      </c>
      <c r="L1077" s="93"/>
      <c r="M1077" s="171">
        <f t="shared" si="466"/>
        <v>0.99515396980512427</v>
      </c>
      <c r="N1077" s="172">
        <f t="shared" si="472"/>
        <v>1.0149086676217765</v>
      </c>
      <c r="O1077" s="170">
        <f t="shared" si="467"/>
        <v>1076</v>
      </c>
      <c r="P1077" s="170">
        <f t="shared" si="468"/>
        <v>1078</v>
      </c>
      <c r="Q1077" s="169"/>
      <c r="R1077" s="149">
        <f t="shared" si="473"/>
        <v>-4.6402475232399626E-2</v>
      </c>
      <c r="S1077" s="173">
        <f t="shared" si="474"/>
        <v>0.78980129071592098</v>
      </c>
      <c r="T1077" s="149">
        <v>0</v>
      </c>
      <c r="U1077" s="97"/>
      <c r="V1077" s="149">
        <f>1/PI()*ATAN('Exhibit4_Impact-Test'!$Y$25*S_RDY_SP)+'Exhibit4_Impact-Test'!$Y$26</f>
        <v>0.47054364026477047</v>
      </c>
      <c r="W1077" s="172">
        <f t="shared" si="475"/>
        <v>0.47544337306392104</v>
      </c>
      <c r="X1077" s="149">
        <f>1/PI()*ATAN('Exhibit4_Impact-Test'!$Y$25*S_RS_SP)+'Exhibit4_Impact-Test'!$Y$26</f>
        <v>0.82035166981168239</v>
      </c>
      <c r="Y1077" s="172">
        <f t="shared" si="476"/>
        <v>0.82323031387061119</v>
      </c>
      <c r="Z1077" s="149">
        <f>1/PI()*ATAN('Exhibit4_Impact-Test'!$Y$25*S_5050_SP)+'Exhibit4_Impact-Test'!$Y$26</f>
        <v>0.5</v>
      </c>
      <c r="AA1077" s="149">
        <f t="shared" si="477"/>
        <v>0.50491395080153834</v>
      </c>
      <c r="AB1077" s="195">
        <f>VLOOKUP(_xlfn.NUMBERVALUE(LEFT(A1077,4)),Transactioncosts!$C:$G,5,FALSE)</f>
        <v>107</v>
      </c>
      <c r="AC1077" s="174"/>
      <c r="AD1077" s="175">
        <f t="shared" si="478"/>
        <v>1.0044494172281022</v>
      </c>
      <c r="AE1077" s="149">
        <f t="shared" si="479"/>
        <v>1.01135976914564</v>
      </c>
      <c r="AF1077" s="149">
        <f t="shared" si="480"/>
        <v>1.0050313187134503</v>
      </c>
      <c r="AG1077" s="176">
        <f t="shared" si="481"/>
        <v>1.0044428978712412</v>
      </c>
      <c r="AH1077" s="149">
        <f t="shared" si="482"/>
        <v>1.0042683847768283</v>
      </c>
      <c r="AI1077" s="149">
        <f t="shared" si="483"/>
        <v>1.0049787394398739</v>
      </c>
      <c r="AJ1077" s="97"/>
      <c r="AK1077" s="171">
        <f t="shared" si="484"/>
        <v>4.4395478358009322E-3</v>
      </c>
      <c r="AL1077" s="149">
        <f t="shared" si="485"/>
        <v>1.1295731480513955E-2</v>
      </c>
      <c r="AM1077" s="149">
        <f t="shared" si="486"/>
        <v>5.018703924441553E-3</v>
      </c>
      <c r="AN1077" s="149">
        <f t="shared" si="491"/>
        <v>5.9801354078792626</v>
      </c>
      <c r="AO1077" s="149">
        <f t="shared" si="491"/>
        <v>16.180417126866228</v>
      </c>
      <c r="AP1077" s="149">
        <f t="shared" si="491"/>
        <v>5.3691379848168355</v>
      </c>
      <c r="AQ1077" s="97"/>
      <c r="AR1077" s="171">
        <f t="shared" si="487"/>
        <v>4.4330573367213702E-3</v>
      </c>
      <c r="AS1077" s="149">
        <f t="shared" si="488"/>
        <v>4.25930106188046E-3</v>
      </c>
      <c r="AT1077" s="149">
        <f t="shared" si="489"/>
        <v>4.9663865010783287E-3</v>
      </c>
      <c r="AU1077" s="175">
        <f t="shared" si="492"/>
        <v>5.8542283275871894</v>
      </c>
      <c r="AV1077" s="149">
        <f t="shared" si="493"/>
        <v>13.853422312991267</v>
      </c>
      <c r="AW1077" s="149">
        <f t="shared" si="494"/>
        <v>5.3030088407813407</v>
      </c>
    </row>
    <row r="1078" spans="1:49" ht="15" x14ac:dyDescent="0.25">
      <c r="A1078" s="130">
        <v>1960.09</v>
      </c>
      <c r="B1078" s="138"/>
      <c r="C1078" s="166">
        <f>raw_Data!B1084</f>
        <v>54.81</v>
      </c>
      <c r="D1078" s="167">
        <f>raw_Data!J1084</f>
        <v>0.16250000000000001</v>
      </c>
      <c r="E1078" s="167">
        <f>raw_Data!L1084</f>
        <v>3.1128168457330574E-3</v>
      </c>
      <c r="F1078" s="168">
        <f t="shared" si="469"/>
        <v>56.51</v>
      </c>
      <c r="G1078" s="167">
        <f>raw_Data!K1084</f>
        <v>2.8755972394266505E-3</v>
      </c>
      <c r="H1078" s="167">
        <f t="shared" si="470"/>
        <v>-3.0083171120155683E-2</v>
      </c>
      <c r="I1078" s="165"/>
      <c r="J1078" s="167">
        <f t="shared" si="471"/>
        <v>1</v>
      </c>
      <c r="K1078" s="167">
        <f t="shared" si="490"/>
        <v>3.1128168457330574E-3</v>
      </c>
      <c r="L1078" s="93"/>
      <c r="M1078" s="171">
        <f t="shared" si="466"/>
        <v>1.0031128168457331</v>
      </c>
      <c r="N1078" s="172">
        <f t="shared" si="472"/>
        <v>0.97279242611927097</v>
      </c>
      <c r="O1078" s="170">
        <f t="shared" si="467"/>
        <v>1077</v>
      </c>
      <c r="P1078" s="170">
        <f t="shared" si="468"/>
        <v>1079</v>
      </c>
      <c r="Q1078" s="169"/>
      <c r="R1078" s="149">
        <f t="shared" si="473"/>
        <v>-3.9613093372129482E-2</v>
      </c>
      <c r="S1078" s="173">
        <f t="shared" si="474"/>
        <v>-0.90622912476858042</v>
      </c>
      <c r="T1078" s="149">
        <v>0</v>
      </c>
      <c r="U1078" s="97"/>
      <c r="V1078" s="149">
        <f>1/PI()*ATAN('Exhibit4_Impact-Test'!$Y$25*S_RDY_SP)+'Exhibit4_Impact-Test'!$Y$26</f>
        <v>0.47483408737597871</v>
      </c>
      <c r="W1078" s="172">
        <f t="shared" si="475"/>
        <v>0.46718689883813047</v>
      </c>
      <c r="X1078" s="149">
        <f>1/PI()*ATAN('Exhibit4_Impact-Test'!$Y$25*S_RS_SP)+'Exhibit4_Impact-Test'!$Y$26</f>
        <v>0.16048411117793832</v>
      </c>
      <c r="Y1078" s="172">
        <f t="shared" si="476"/>
        <v>0.15639190228096825</v>
      </c>
      <c r="Z1078" s="149">
        <f>1/PI()*ATAN('Exhibit4_Impact-Test'!$Y$25*S_5050_SP)+'Exhibit4_Impact-Test'!$Y$26</f>
        <v>0.5</v>
      </c>
      <c r="AA1078" s="149">
        <f t="shared" si="477"/>
        <v>0.49232746842632896</v>
      </c>
      <c r="AB1078" s="195">
        <f>VLOOKUP(_xlfn.NUMBERVALUE(LEFT(A1078,4)),Transactioncosts!$C:$G,5,FALSE)</f>
        <v>107</v>
      </c>
      <c r="AC1078" s="174"/>
      <c r="AD1078" s="175">
        <f t="shared" si="478"/>
        <v>0.98871566178625037</v>
      </c>
      <c r="AE1078" s="149">
        <f t="shared" si="479"/>
        <v>0.99824687588942906</v>
      </c>
      <c r="AF1078" s="149">
        <f t="shared" si="480"/>
        <v>0.98795262148250207</v>
      </c>
      <c r="AG1078" s="176">
        <f t="shared" si="481"/>
        <v>0.98853034318787181</v>
      </c>
      <c r="AH1078" s="149">
        <f t="shared" si="482"/>
        <v>0.9981327560925356</v>
      </c>
      <c r="AI1078" s="149">
        <f t="shared" si="483"/>
        <v>0.9878705253946638</v>
      </c>
      <c r="AJ1078" s="97"/>
      <c r="AK1078" s="171">
        <f t="shared" si="484"/>
        <v>-1.134848941736862E-2</v>
      </c>
      <c r="AL1078" s="149">
        <f t="shared" si="485"/>
        <v>-1.7546626310523126E-3</v>
      </c>
      <c r="AM1078" s="149">
        <f t="shared" si="486"/>
        <v>-1.2120536349176257E-2</v>
      </c>
      <c r="AN1078" s="149">
        <f t="shared" si="491"/>
        <v>5.9687869184618938</v>
      </c>
      <c r="AO1078" s="149">
        <f t="shared" si="491"/>
        <v>16.178662464235174</v>
      </c>
      <c r="AP1078" s="149">
        <f t="shared" si="491"/>
        <v>5.3570174484676594</v>
      </c>
      <c r="AQ1078" s="97"/>
      <c r="AR1078" s="171">
        <f t="shared" si="487"/>
        <v>-1.1535940648479973E-2</v>
      </c>
      <c r="AS1078" s="149">
        <f t="shared" si="488"/>
        <v>-1.8689893805237737E-3</v>
      </c>
      <c r="AT1078" s="149">
        <f t="shared" si="489"/>
        <v>-1.2203636993092964E-2</v>
      </c>
      <c r="AU1078" s="175">
        <f t="shared" si="492"/>
        <v>5.8426923869387091</v>
      </c>
      <c r="AV1078" s="149">
        <f t="shared" si="493"/>
        <v>13.851553323610743</v>
      </c>
      <c r="AW1078" s="149">
        <f t="shared" si="494"/>
        <v>5.2908052037882474</v>
      </c>
    </row>
    <row r="1079" spans="1:49" ht="15" x14ac:dyDescent="0.25">
      <c r="A1079" s="130">
        <v>1960.1</v>
      </c>
      <c r="B1079" s="138"/>
      <c r="C1079" s="166">
        <f>raw_Data!B1085</f>
        <v>53.73</v>
      </c>
      <c r="D1079" s="167">
        <f>raw_Data!J1085</f>
        <v>0.16250000000000001</v>
      </c>
      <c r="E1079" s="167">
        <f>raw_Data!L1085</f>
        <v>3.1852673082803928E-3</v>
      </c>
      <c r="F1079" s="168">
        <f t="shared" si="469"/>
        <v>54.81</v>
      </c>
      <c r="G1079" s="167">
        <f>raw_Data!K1085</f>
        <v>2.9647874475460683E-3</v>
      </c>
      <c r="H1079" s="167">
        <f t="shared" si="470"/>
        <v>-1.9704433497537033E-2</v>
      </c>
      <c r="I1079" s="165"/>
      <c r="J1079" s="167">
        <f t="shared" si="471"/>
        <v>1.0071957098669537</v>
      </c>
      <c r="K1079" s="167">
        <f t="shared" si="490"/>
        <v>1.0380977175234118E-2</v>
      </c>
      <c r="L1079" s="93"/>
      <c r="M1079" s="171">
        <f t="shared" si="466"/>
        <v>1.0103809771752341</v>
      </c>
      <c r="N1079" s="172">
        <f t="shared" si="472"/>
        <v>0.9832603539500091</v>
      </c>
      <c r="O1079" s="170">
        <f t="shared" si="467"/>
        <v>1078</v>
      </c>
      <c r="P1079" s="170">
        <f t="shared" si="468"/>
        <v>1080</v>
      </c>
      <c r="Q1079" s="169"/>
      <c r="R1079" s="149">
        <f t="shared" si="473"/>
        <v>-2.435653771514646E-2</v>
      </c>
      <c r="S1079" s="173">
        <f t="shared" si="474"/>
        <v>-0.8635761628196722</v>
      </c>
      <c r="T1079" s="149">
        <v>0</v>
      </c>
      <c r="U1079" s="97"/>
      <c r="V1079" s="149">
        <f>1/PI()*ATAN('Exhibit4_Impact-Test'!$Y$25*S_RDY_SP)+'Exhibit4_Impact-Test'!$Y$26</f>
        <v>0.48450639401369366</v>
      </c>
      <c r="W1079" s="172">
        <f t="shared" si="475"/>
        <v>0.47771400742932141</v>
      </c>
      <c r="X1079" s="149">
        <f>1/PI()*ATAN('Exhibit4_Impact-Test'!$Y$25*S_RS_SP)+'Exhibit4_Impact-Test'!$Y$26</f>
        <v>0.16705730385980117</v>
      </c>
      <c r="Y1079" s="172">
        <f t="shared" si="476"/>
        <v>0.16330544133233846</v>
      </c>
      <c r="Z1079" s="149">
        <f>1/PI()*ATAN('Exhibit4_Impact-Test'!$Y$25*S_5050_SP)+'Exhibit4_Impact-Test'!$Y$26</f>
        <v>0.5</v>
      </c>
      <c r="AA1079" s="149">
        <f t="shared" si="477"/>
        <v>0.49319821905730715</v>
      </c>
      <c r="AB1079" s="195">
        <f>VLOOKUP(_xlfn.NUMBERVALUE(LEFT(A1079,4)),Transactioncosts!$C:$G,5,FALSE)</f>
        <v>107</v>
      </c>
      <c r="AC1079" s="174"/>
      <c r="AD1079" s="175">
        <f t="shared" si="478"/>
        <v>0.99724086181297622</v>
      </c>
      <c r="AE1079" s="149">
        <f t="shared" si="479"/>
        <v>1.0058502789802306</v>
      </c>
      <c r="AF1079" s="149">
        <f t="shared" si="480"/>
        <v>0.99682066556262161</v>
      </c>
      <c r="AG1079" s="176">
        <f t="shared" si="481"/>
        <v>0.99717873212259334</v>
      </c>
      <c r="AH1079" s="149">
        <f t="shared" si="482"/>
        <v>0.99860814237026185</v>
      </c>
      <c r="AI1079" s="149">
        <f t="shared" si="483"/>
        <v>0.99674788650653479</v>
      </c>
      <c r="AJ1079" s="97"/>
      <c r="AK1079" s="171">
        <f t="shared" si="484"/>
        <v>-2.7629516249413309E-3</v>
      </c>
      <c r="AL1079" s="149">
        <f t="shared" si="485"/>
        <v>5.8332325500934229E-3</v>
      </c>
      <c r="AM1079" s="149">
        <f t="shared" si="486"/>
        <v>-3.1843992591346175E-3</v>
      </c>
      <c r="AN1079" s="149">
        <f t="shared" si="491"/>
        <v>5.9660239668369526</v>
      </c>
      <c r="AO1079" s="149">
        <f t="shared" si="491"/>
        <v>16.184495696785266</v>
      </c>
      <c r="AP1079" s="149">
        <f t="shared" si="491"/>
        <v>5.3538330492085251</v>
      </c>
      <c r="AQ1079" s="97"/>
      <c r="AR1079" s="171">
        <f t="shared" si="487"/>
        <v>-2.8252551548423599E-3</v>
      </c>
      <c r="AS1079" s="149">
        <f t="shared" si="488"/>
        <v>-1.3928271633084329E-3</v>
      </c>
      <c r="AT1079" s="149">
        <f t="shared" si="489"/>
        <v>-3.2574131076362083E-3</v>
      </c>
      <c r="AU1079" s="175">
        <f t="shared" si="492"/>
        <v>5.8398671317838664</v>
      </c>
      <c r="AV1079" s="149">
        <f t="shared" si="493"/>
        <v>13.850160496447435</v>
      </c>
      <c r="AW1079" s="149">
        <f t="shared" si="494"/>
        <v>5.2875477906806108</v>
      </c>
    </row>
    <row r="1080" spans="1:49" ht="15" x14ac:dyDescent="0.25">
      <c r="A1080" s="130">
        <v>1960.11</v>
      </c>
      <c r="B1080" s="138"/>
      <c r="C1080" s="166">
        <f>raw_Data!B1086</f>
        <v>55.47</v>
      </c>
      <c r="D1080" s="167">
        <f>raw_Data!J1086</f>
        <v>0.16250000000000001</v>
      </c>
      <c r="E1080" s="167">
        <f>raw_Data!L1086</f>
        <v>3.2174490479424112E-3</v>
      </c>
      <c r="F1080" s="168">
        <f t="shared" si="469"/>
        <v>53.73</v>
      </c>
      <c r="G1080" s="167">
        <f>raw_Data!K1086</f>
        <v>3.0243811650846829E-3</v>
      </c>
      <c r="H1080" s="167">
        <f t="shared" si="470"/>
        <v>3.2384142936906724E-2</v>
      </c>
      <c r="I1080" s="165"/>
      <c r="J1080" s="167">
        <f t="shared" si="471"/>
        <v>1.0031832894762589</v>
      </c>
      <c r="K1080" s="167">
        <f t="shared" si="490"/>
        <v>6.4007385242013104E-3</v>
      </c>
      <c r="L1080" s="93"/>
      <c r="M1080" s="171">
        <f t="shared" si="466"/>
        <v>1.0064007385242013</v>
      </c>
      <c r="N1080" s="172">
        <f t="shared" si="472"/>
        <v>1.0354085241019915</v>
      </c>
      <c r="O1080" s="170">
        <f t="shared" si="467"/>
        <v>1079</v>
      </c>
      <c r="P1080" s="170">
        <f t="shared" si="468"/>
        <v>1081</v>
      </c>
      <c r="Q1080" s="169"/>
      <c r="R1080" s="149">
        <f t="shared" si="473"/>
        <v>-2.5909058119118287E-2</v>
      </c>
      <c r="S1080" s="173">
        <f t="shared" si="474"/>
        <v>0.91044925158095946</v>
      </c>
      <c r="T1080" s="149">
        <v>0</v>
      </c>
      <c r="U1080" s="97"/>
      <c r="V1080" s="149">
        <f>1/PI()*ATAN('Exhibit4_Impact-Test'!$Y$25*S_RDY_SP)+'Exhibit4_Impact-Test'!$Y$26</f>
        <v>0.4835205205492199</v>
      </c>
      <c r="W1080" s="172">
        <f t="shared" si="475"/>
        <v>0.49061957957951868</v>
      </c>
      <c r="X1080" s="149">
        <f>1/PI()*ATAN('Exhibit4_Impact-Test'!$Y$25*S_RS_SP)+'Exhibit4_Impact-Test'!$Y$26</f>
        <v>0.84014063852567611</v>
      </c>
      <c r="Y1080" s="172">
        <f t="shared" si="476"/>
        <v>0.84392020772042697</v>
      </c>
      <c r="Z1080" s="149">
        <f>1/PI()*ATAN('Exhibit4_Impact-Test'!$Y$25*S_5050_SP)+'Exhibit4_Impact-Test'!$Y$26</f>
        <v>0.5</v>
      </c>
      <c r="AA1080" s="149">
        <f t="shared" si="477"/>
        <v>0.50710345136266066</v>
      </c>
      <c r="AB1080" s="195">
        <f>VLOOKUP(_xlfn.NUMBERVALUE(LEFT(A1080,4)),Transactioncosts!$C:$G,5,FALSE)</f>
        <v>107</v>
      </c>
      <c r="AC1080" s="174"/>
      <c r="AD1080" s="175">
        <f t="shared" si="478"/>
        <v>1.0204265981067546</v>
      </c>
      <c r="AE1080" s="149">
        <f t="shared" si="479"/>
        <v>1.0307713580217419</v>
      </c>
      <c r="AF1080" s="149">
        <f t="shared" si="480"/>
        <v>1.0209046313130963</v>
      </c>
      <c r="AG1080" s="176">
        <f t="shared" si="481"/>
        <v>1.0202088155523861</v>
      </c>
      <c r="AH1080" s="149">
        <f t="shared" si="482"/>
        <v>1.0306843920044304</v>
      </c>
      <c r="AI1080" s="149">
        <f t="shared" si="483"/>
        <v>1.0208286243835158</v>
      </c>
      <c r="AJ1080" s="97"/>
      <c r="AK1080" s="171">
        <f t="shared" si="484"/>
        <v>2.0220773298948155E-2</v>
      </c>
      <c r="AL1080" s="149">
        <f t="shared" si="485"/>
        <v>3.0307413245635597E-2</v>
      </c>
      <c r="AM1080" s="149">
        <f t="shared" si="486"/>
        <v>2.0689127682784032E-2</v>
      </c>
      <c r="AN1080" s="149">
        <f t="shared" si="491"/>
        <v>5.9862447401359011</v>
      </c>
      <c r="AO1080" s="149">
        <f t="shared" si="491"/>
        <v>16.214803110030903</v>
      </c>
      <c r="AP1080" s="149">
        <f t="shared" si="491"/>
        <v>5.3745221768913094</v>
      </c>
      <c r="AQ1080" s="97"/>
      <c r="AR1080" s="171">
        <f t="shared" si="487"/>
        <v>2.0007327473459055E-2</v>
      </c>
      <c r="AS1080" s="149">
        <f t="shared" si="488"/>
        <v>3.0223039843623942E-2</v>
      </c>
      <c r="AT1080" s="149">
        <f t="shared" si="489"/>
        <v>2.0614674343295659E-2</v>
      </c>
      <c r="AU1080" s="175">
        <f t="shared" si="492"/>
        <v>5.8598744592573251</v>
      </c>
      <c r="AV1080" s="149">
        <f t="shared" si="493"/>
        <v>13.88038353629106</v>
      </c>
      <c r="AW1080" s="149">
        <f t="shared" si="494"/>
        <v>5.3081624650239068</v>
      </c>
    </row>
    <row r="1081" spans="1:49" ht="15" x14ac:dyDescent="0.25">
      <c r="A1081" s="130">
        <v>1960.12</v>
      </c>
      <c r="B1081" s="138"/>
      <c r="C1081" s="166">
        <f>raw_Data!B1087</f>
        <v>56.8</v>
      </c>
      <c r="D1081" s="167">
        <f>raw_Data!J1087</f>
        <v>0.16250000000000001</v>
      </c>
      <c r="E1081" s="167">
        <f>raw_Data!L1087</f>
        <v>3.1450241575170512E-3</v>
      </c>
      <c r="F1081" s="168">
        <f t="shared" si="469"/>
        <v>55.47</v>
      </c>
      <c r="G1081" s="167">
        <f>raw_Data!K1087</f>
        <v>2.9295114476293495E-3</v>
      </c>
      <c r="H1081" s="167">
        <f t="shared" si="470"/>
        <v>2.3976924463674054E-2</v>
      </c>
      <c r="I1081" s="165"/>
      <c r="J1081" s="167">
        <f t="shared" si="471"/>
        <v>0.9928489308722902</v>
      </c>
      <c r="K1081" s="167">
        <f t="shared" si="490"/>
        <v>-4.0060449701927459E-3</v>
      </c>
      <c r="L1081" s="93"/>
      <c r="M1081" s="171">
        <f t="shared" si="466"/>
        <v>0.99599395502980725</v>
      </c>
      <c r="N1081" s="172">
        <f t="shared" si="472"/>
        <v>1.0269064359113034</v>
      </c>
      <c r="O1081" s="170">
        <f t="shared" si="467"/>
        <v>1080</v>
      </c>
      <c r="P1081" s="170">
        <f t="shared" si="468"/>
        <v>1082</v>
      </c>
      <c r="Q1081" s="169"/>
      <c r="R1081" s="149">
        <f t="shared" si="473"/>
        <v>-4.6842272781887968E-2</v>
      </c>
      <c r="S1081" s="173">
        <f t="shared" si="474"/>
        <v>0.88168695827583488</v>
      </c>
      <c r="T1081" s="149">
        <v>0</v>
      </c>
      <c r="U1081" s="97"/>
      <c r="V1081" s="149">
        <f>1/PI()*ATAN('Exhibit4_Impact-Test'!$Y$25*S_RDY_SP)+'Exhibit4_Impact-Test'!$Y$26</f>
        <v>0.4702660698254385</v>
      </c>
      <c r="W1081" s="172">
        <f t="shared" si="475"/>
        <v>0.47788660788111226</v>
      </c>
      <c r="X1081" s="149">
        <f>1/PI()*ATAN('Exhibit4_Impact-Test'!$Y$25*S_RS_SP)+'Exhibit4_Impact-Test'!$Y$26</f>
        <v>0.83579254255113156</v>
      </c>
      <c r="Y1081" s="172">
        <f t="shared" si="476"/>
        <v>0.83994443811062092</v>
      </c>
      <c r="Z1081" s="149">
        <f>1/PI()*ATAN('Exhibit4_Impact-Test'!$Y$25*S_5050_SP)+'Exhibit4_Impact-Test'!$Y$26</f>
        <v>0.5</v>
      </c>
      <c r="AA1081" s="149">
        <f t="shared" si="477"/>
        <v>0.50764063347358268</v>
      </c>
      <c r="AB1081" s="195">
        <f>VLOOKUP(_xlfn.NUMBERVALUE(LEFT(A1081,4)),Transactioncosts!$C:$G,5,FALSE)</f>
        <v>107</v>
      </c>
      <c r="AC1081" s="174"/>
      <c r="AD1081" s="175">
        <f t="shared" si="478"/>
        <v>1.0105310459225025</v>
      </c>
      <c r="AE1081" s="149">
        <f t="shared" si="479"/>
        <v>1.0218303760223162</v>
      </c>
      <c r="AF1081" s="149">
        <f t="shared" si="480"/>
        <v>1.0114501954705553</v>
      </c>
      <c r="AG1081" s="176">
        <f t="shared" si="481"/>
        <v>1.0104406289218171</v>
      </c>
      <c r="AH1081" s="149">
        <f t="shared" si="482"/>
        <v>1.0217792484714574</v>
      </c>
      <c r="AI1081" s="149">
        <f t="shared" si="483"/>
        <v>1.011368440692388</v>
      </c>
      <c r="AJ1081" s="97"/>
      <c r="AK1081" s="171">
        <f t="shared" si="484"/>
        <v>1.0475980717150011E-2</v>
      </c>
      <c r="AL1081" s="149">
        <f t="shared" si="485"/>
        <v>2.159550542563576E-2</v>
      </c>
      <c r="AM1081" s="149">
        <f t="shared" si="486"/>
        <v>1.138513812429889E-2</v>
      </c>
      <c r="AN1081" s="149">
        <f t="shared" si="491"/>
        <v>5.9967207208530509</v>
      </c>
      <c r="AO1081" s="149">
        <f t="shared" si="491"/>
        <v>16.23639861545654</v>
      </c>
      <c r="AP1081" s="149">
        <f t="shared" si="491"/>
        <v>5.3859073150156087</v>
      </c>
      <c r="AQ1081" s="97"/>
      <c r="AR1081" s="171">
        <f t="shared" si="487"/>
        <v>1.0386501975937318E-2</v>
      </c>
      <c r="AS1081" s="149">
        <f t="shared" si="488"/>
        <v>2.1545468911561193E-2</v>
      </c>
      <c r="AT1081" s="149">
        <f t="shared" si="489"/>
        <v>1.1304305590180169E-2</v>
      </c>
      <c r="AU1081" s="175">
        <f t="shared" si="492"/>
        <v>5.8702609612332628</v>
      </c>
      <c r="AV1081" s="149">
        <f t="shared" si="493"/>
        <v>13.901929005202621</v>
      </c>
      <c r="AW1081" s="149">
        <f t="shared" si="494"/>
        <v>5.3194667706140866</v>
      </c>
    </row>
    <row r="1082" spans="1:49" ht="15" x14ac:dyDescent="0.25">
      <c r="A1082" s="130">
        <v>1961.01</v>
      </c>
      <c r="B1082" s="138"/>
      <c r="C1082" s="166">
        <f>raw_Data!B1088</f>
        <v>59.72</v>
      </c>
      <c r="D1082" s="167">
        <f>raw_Data!J1088</f>
        <v>0.16222249999999999</v>
      </c>
      <c r="E1082" s="167">
        <f>raw_Data!L1088</f>
        <v>3.1450241575170512E-3</v>
      </c>
      <c r="F1082" s="168">
        <f t="shared" si="469"/>
        <v>56.8</v>
      </c>
      <c r="G1082" s="167">
        <f>raw_Data!K1088</f>
        <v>2.8560299295774649E-3</v>
      </c>
      <c r="H1082" s="167">
        <f t="shared" si="470"/>
        <v>5.1408450704225395E-2</v>
      </c>
      <c r="I1082" s="165"/>
      <c r="J1082" s="167">
        <f t="shared" si="471"/>
        <v>1</v>
      </c>
      <c r="K1082" s="167">
        <f t="shared" si="490"/>
        <v>3.1450241575170512E-3</v>
      </c>
      <c r="L1082" s="93"/>
      <c r="M1082" s="171">
        <f t="shared" si="466"/>
        <v>1.0031450241575171</v>
      </c>
      <c r="N1082" s="172">
        <f t="shared" si="472"/>
        <v>1.0542644806338028</v>
      </c>
      <c r="O1082" s="170">
        <f t="shared" si="467"/>
        <v>1081</v>
      </c>
      <c r="P1082" s="170">
        <f t="shared" si="468"/>
        <v>1083</v>
      </c>
      <c r="Q1082" s="169"/>
      <c r="R1082" s="149">
        <f t="shared" si="473"/>
        <v>-4.81572443349709E-2</v>
      </c>
      <c r="S1082" s="173">
        <f t="shared" si="474"/>
        <v>0.94234970062882994</v>
      </c>
      <c r="T1082" s="149">
        <v>0</v>
      </c>
      <c r="U1082" s="97"/>
      <c r="V1082" s="149">
        <f>1/PI()*ATAN('Exhibit4_Impact-Test'!$Y$25*S_RDY_SP)+'Exhibit4_Impact-Test'!$Y$26</f>
        <v>0.46943642090115573</v>
      </c>
      <c r="W1082" s="172">
        <f t="shared" si="475"/>
        <v>0.48183208511512504</v>
      </c>
      <c r="X1082" s="149">
        <f>1/PI()*ATAN('Exhibit4_Impact-Test'!$Y$25*S_RS_SP)+'Exhibit4_Impact-Test'!$Y$26</f>
        <v>0.84472271389181075</v>
      </c>
      <c r="Y1082" s="172">
        <f t="shared" si="476"/>
        <v>0.85113098662075382</v>
      </c>
      <c r="Z1082" s="149">
        <f>1/PI()*ATAN('Exhibit4_Impact-Test'!$Y$25*S_5050_SP)+'Exhibit4_Impact-Test'!$Y$26</f>
        <v>0.5</v>
      </c>
      <c r="AA1082" s="149">
        <f t="shared" si="477"/>
        <v>0.51242325758611462</v>
      </c>
      <c r="AB1082" s="195">
        <f>VLOOKUP(_xlfn.NUMBERVALUE(LEFT(A1082,4)),Transactioncosts!$C:$G,5,FALSE)</f>
        <v>107.6</v>
      </c>
      <c r="AC1082" s="174"/>
      <c r="AD1082" s="175">
        <f t="shared" si="478"/>
        <v>1.0271423588441571</v>
      </c>
      <c r="AE1082" s="149">
        <f t="shared" si="479"/>
        <v>1.0463267901648394</v>
      </c>
      <c r="AF1082" s="149">
        <f t="shared" si="480"/>
        <v>1.0287047523956598</v>
      </c>
      <c r="AG1082" s="176">
        <f t="shared" si="481"/>
        <v>1.0268347103874129</v>
      </c>
      <c r="AH1082" s="149">
        <f t="shared" si="482"/>
        <v>1.0462372116535819</v>
      </c>
      <c r="AI1082" s="149">
        <f t="shared" si="483"/>
        <v>1.0285710781440331</v>
      </c>
      <c r="AJ1082" s="97"/>
      <c r="AK1082" s="171">
        <f t="shared" si="484"/>
        <v>2.6780537546661945E-2</v>
      </c>
      <c r="AL1082" s="149">
        <f t="shared" si="485"/>
        <v>4.5285735745750198E-2</v>
      </c>
      <c r="AM1082" s="149">
        <f t="shared" si="486"/>
        <v>2.8300488951369416E-2</v>
      </c>
      <c r="AN1082" s="149">
        <f t="shared" si="491"/>
        <v>6.0235012583997127</v>
      </c>
      <c r="AO1082" s="149">
        <f t="shared" si="491"/>
        <v>16.281684351202291</v>
      </c>
      <c r="AP1082" s="149">
        <f t="shared" si="491"/>
        <v>5.4142078039669785</v>
      </c>
      <c r="AQ1082" s="97"/>
      <c r="AR1082" s="171">
        <f t="shared" si="487"/>
        <v>2.6480973872214607E-2</v>
      </c>
      <c r="AS1082" s="149">
        <f t="shared" si="488"/>
        <v>4.5200119715622135E-2</v>
      </c>
      <c r="AT1082" s="149">
        <f t="shared" si="489"/>
        <v>2.8170536273337179E-2</v>
      </c>
      <c r="AU1082" s="175">
        <f t="shared" si="492"/>
        <v>5.8967419351054771</v>
      </c>
      <c r="AV1082" s="149">
        <f t="shared" si="493"/>
        <v>13.947129124918243</v>
      </c>
      <c r="AW1082" s="149">
        <f t="shared" si="494"/>
        <v>5.3476373068874237</v>
      </c>
    </row>
    <row r="1083" spans="1:49" ht="15" x14ac:dyDescent="0.25">
      <c r="A1083" s="130">
        <v>1961.02</v>
      </c>
      <c r="B1083" s="138"/>
      <c r="C1083" s="166">
        <f>raw_Data!B1089</f>
        <v>62.17</v>
      </c>
      <c r="D1083" s="167">
        <f>raw_Data!J1089</f>
        <v>0.16194416666666667</v>
      </c>
      <c r="E1083" s="167">
        <f>raw_Data!L1089</f>
        <v>3.096708923229885E-3</v>
      </c>
      <c r="F1083" s="168">
        <f t="shared" si="469"/>
        <v>59.72</v>
      </c>
      <c r="G1083" s="167">
        <f>raw_Data!K1089</f>
        <v>2.7117241571779417E-3</v>
      </c>
      <c r="H1083" s="167">
        <f t="shared" si="470"/>
        <v>4.1024782317481634E-2</v>
      </c>
      <c r="I1083" s="165"/>
      <c r="J1083" s="167">
        <f t="shared" si="471"/>
        <v>0.99521004729010043</v>
      </c>
      <c r="K1083" s="167">
        <f t="shared" si="490"/>
        <v>-1.6932437866696848E-3</v>
      </c>
      <c r="L1083" s="93"/>
      <c r="M1083" s="171">
        <f t="shared" si="466"/>
        <v>0.99830675621333032</v>
      </c>
      <c r="N1083" s="172">
        <f t="shared" si="472"/>
        <v>1.0437365064746595</v>
      </c>
      <c r="O1083" s="170">
        <f t="shared" si="467"/>
        <v>1082</v>
      </c>
      <c r="P1083" s="170">
        <f t="shared" si="468"/>
        <v>1084</v>
      </c>
      <c r="Q1083" s="169"/>
      <c r="R1083" s="149">
        <f t="shared" si="473"/>
        <v>-7.3983032402456059E-2</v>
      </c>
      <c r="S1083" s="173">
        <f t="shared" si="474"/>
        <v>0.9287969676911032</v>
      </c>
      <c r="T1083" s="149">
        <v>0</v>
      </c>
      <c r="U1083" s="97"/>
      <c r="V1083" s="149">
        <f>1/PI()*ATAN('Exhibit4_Impact-Test'!$Y$25*S_RDY_SP)+'Exhibit4_Impact-Test'!$Y$26</f>
        <v>0.45324022110543882</v>
      </c>
      <c r="W1083" s="172">
        <f t="shared" si="475"/>
        <v>0.46428952504764032</v>
      </c>
      <c r="X1083" s="149">
        <f>1/PI()*ATAN('Exhibit4_Impact-Test'!$Y$25*S_RS_SP)+'Exhibit4_Impact-Test'!$Y$26</f>
        <v>0.84280584616930565</v>
      </c>
      <c r="Y1083" s="172">
        <f t="shared" si="476"/>
        <v>0.84861208745071037</v>
      </c>
      <c r="Z1083" s="149">
        <f>1/PI()*ATAN('Exhibit4_Impact-Test'!$Y$25*S_5050_SP)+'Exhibit4_Impact-Test'!$Y$26</f>
        <v>0.5</v>
      </c>
      <c r="AA1083" s="149">
        <f t="shared" si="477"/>
        <v>0.51112360131918277</v>
      </c>
      <c r="AB1083" s="195">
        <f>VLOOKUP(_xlfn.NUMBERVALUE(LEFT(A1083,4)),Transactioncosts!$C:$G,5,FALSE)</f>
        <v>107.6</v>
      </c>
      <c r="AC1083" s="174"/>
      <c r="AD1083" s="175">
        <f t="shared" si="478"/>
        <v>1.01889734626654</v>
      </c>
      <c r="AE1083" s="149">
        <f t="shared" si="479"/>
        <v>1.03659521532359</v>
      </c>
      <c r="AF1083" s="149">
        <f t="shared" si="480"/>
        <v>1.021021631343995</v>
      </c>
      <c r="AG1083" s="176">
        <f t="shared" si="481"/>
        <v>1.0186907710389688</v>
      </c>
      <c r="AH1083" s="149">
        <f t="shared" si="482"/>
        <v>1.0365035750073348</v>
      </c>
      <c r="AI1083" s="149">
        <f t="shared" si="483"/>
        <v>1.0209019413938005</v>
      </c>
      <c r="AJ1083" s="97"/>
      <c r="AK1083" s="171">
        <f t="shared" si="484"/>
        <v>1.8721009486456903E-2</v>
      </c>
      <c r="AL1083" s="149">
        <f t="shared" si="485"/>
        <v>3.5941511022502072E-2</v>
      </c>
      <c r="AM1083" s="149">
        <f t="shared" si="486"/>
        <v>2.0803725387085612E-2</v>
      </c>
      <c r="AN1083" s="149">
        <f t="shared" si="491"/>
        <v>6.0422222678861699</v>
      </c>
      <c r="AO1083" s="149">
        <f t="shared" si="491"/>
        <v>16.317625862224794</v>
      </c>
      <c r="AP1083" s="149">
        <f t="shared" si="491"/>
        <v>5.435011529354064</v>
      </c>
      <c r="AQ1083" s="97"/>
      <c r="AR1083" s="171">
        <f t="shared" si="487"/>
        <v>1.8518245025352559E-2</v>
      </c>
      <c r="AS1083" s="149">
        <f t="shared" si="488"/>
        <v>3.5853102002399127E-2</v>
      </c>
      <c r="AT1083" s="149">
        <f t="shared" si="489"/>
        <v>2.0686492840354089E-2</v>
      </c>
      <c r="AU1083" s="175">
        <f t="shared" si="492"/>
        <v>5.9152601801308293</v>
      </c>
      <c r="AV1083" s="149">
        <f t="shared" si="493"/>
        <v>13.982982226920642</v>
      </c>
      <c r="AW1083" s="149">
        <f t="shared" si="494"/>
        <v>5.3683237997277775</v>
      </c>
    </row>
    <row r="1084" spans="1:49" ht="15" x14ac:dyDescent="0.25">
      <c r="A1084" s="130">
        <v>1961.03</v>
      </c>
      <c r="B1084" s="138"/>
      <c r="C1084" s="166">
        <f>raw_Data!B1090</f>
        <v>64.12</v>
      </c>
      <c r="D1084" s="167">
        <f>raw_Data!J1090</f>
        <v>0.16166666666666665</v>
      </c>
      <c r="E1084" s="167">
        <f>raw_Data!L1090</f>
        <v>3.0644845397465037E-3</v>
      </c>
      <c r="F1084" s="168">
        <f t="shared" si="469"/>
        <v>62.17</v>
      </c>
      <c r="G1084" s="167">
        <f>raw_Data!K1090</f>
        <v>2.6003967615677442E-3</v>
      </c>
      <c r="H1084" s="167">
        <f t="shared" si="470"/>
        <v>3.1365610423033763E-2</v>
      </c>
      <c r="I1084" s="165"/>
      <c r="J1084" s="167">
        <f t="shared" si="471"/>
        <v>0.99679660803404624</v>
      </c>
      <c r="K1084" s="167">
        <f t="shared" si="490"/>
        <v>-1.389074262072576E-4</v>
      </c>
      <c r="L1084" s="93"/>
      <c r="M1084" s="171">
        <f t="shared" si="466"/>
        <v>0.99986109257379274</v>
      </c>
      <c r="N1084" s="172">
        <f t="shared" si="472"/>
        <v>1.0339660071846013</v>
      </c>
      <c r="O1084" s="170">
        <f t="shared" si="467"/>
        <v>1083</v>
      </c>
      <c r="P1084" s="170">
        <f t="shared" si="468"/>
        <v>1085</v>
      </c>
      <c r="Q1084" s="169"/>
      <c r="R1084" s="149">
        <f t="shared" si="473"/>
        <v>-8.7116544631867854E-2</v>
      </c>
      <c r="S1084" s="173">
        <f t="shared" si="474"/>
        <v>0.91014217899511096</v>
      </c>
      <c r="T1084" s="149">
        <v>0</v>
      </c>
      <c r="U1084" s="97"/>
      <c r="V1084" s="149">
        <f>1/PI()*ATAN('Exhibit4_Impact-Test'!$Y$25*S_RDY_SP)+'Exhibit4_Impact-Test'!$Y$26</f>
        <v>0.44509108382353585</v>
      </c>
      <c r="W1084" s="172">
        <f t="shared" si="475"/>
        <v>0.45338966846584572</v>
      </c>
      <c r="X1084" s="149">
        <f>1/PI()*ATAN('Exhibit4_Impact-Test'!$Y$25*S_RS_SP)+'Exhibit4_Impact-Test'!$Y$26</f>
        <v>0.84009532943443577</v>
      </c>
      <c r="Y1084" s="172">
        <f t="shared" si="476"/>
        <v>0.84454981056203859</v>
      </c>
      <c r="Z1084" s="149">
        <f>1/PI()*ATAN('Exhibit4_Impact-Test'!$Y$25*S_5050_SP)+'Exhibit4_Impact-Test'!$Y$26</f>
        <v>0.5</v>
      </c>
      <c r="AA1084" s="149">
        <f t="shared" si="477"/>
        <v>0.50838441837432002</v>
      </c>
      <c r="AB1084" s="195">
        <f>VLOOKUP(_xlfn.NUMBERVALUE(LEFT(A1084,4)),Transactioncosts!$C:$G,5,FALSE)</f>
        <v>107.6</v>
      </c>
      <c r="AC1084" s="174"/>
      <c r="AD1084" s="175">
        <f t="shared" si="478"/>
        <v>1.0150408859816267</v>
      </c>
      <c r="AE1084" s="149">
        <f t="shared" si="479"/>
        <v>1.0285124720490932</v>
      </c>
      <c r="AF1084" s="149">
        <f t="shared" si="480"/>
        <v>1.016913549879197</v>
      </c>
      <c r="AG1084" s="176">
        <f t="shared" si="481"/>
        <v>1.0148845200006011</v>
      </c>
      <c r="AH1084" s="149">
        <f t="shared" si="482"/>
        <v>1.0284433301824547</v>
      </c>
      <c r="AI1084" s="149">
        <f t="shared" si="483"/>
        <v>1.0168233335374894</v>
      </c>
      <c r="AJ1084" s="97"/>
      <c r="AK1084" s="171">
        <f t="shared" si="484"/>
        <v>1.4928893437759751E-2</v>
      </c>
      <c r="AL1084" s="149">
        <f t="shared" si="485"/>
        <v>2.8113556482749422E-2</v>
      </c>
      <c r="AM1084" s="149">
        <f t="shared" si="486"/>
        <v>1.6772108418085633E-2</v>
      </c>
      <c r="AN1084" s="149">
        <f t="shared" si="491"/>
        <v>6.0571511613239295</v>
      </c>
      <c r="AO1084" s="149">
        <f t="shared" si="491"/>
        <v>16.345739418707545</v>
      </c>
      <c r="AP1084" s="149">
        <f t="shared" si="491"/>
        <v>5.4517836377721496</v>
      </c>
      <c r="AQ1084" s="97"/>
      <c r="AR1084" s="171">
        <f t="shared" si="487"/>
        <v>1.4774832622644091E-2</v>
      </c>
      <c r="AS1084" s="149">
        <f t="shared" si="488"/>
        <v>2.804632911054282E-2</v>
      </c>
      <c r="AT1084" s="149">
        <f t="shared" si="489"/>
        <v>1.668338864071188E-2</v>
      </c>
      <c r="AU1084" s="175">
        <f t="shared" si="492"/>
        <v>5.9300350127534731</v>
      </c>
      <c r="AV1084" s="149">
        <f t="shared" si="493"/>
        <v>14.011028556031185</v>
      </c>
      <c r="AW1084" s="149">
        <f t="shared" si="494"/>
        <v>5.3850071883684896</v>
      </c>
    </row>
    <row r="1085" spans="1:49" ht="15" x14ac:dyDescent="0.25">
      <c r="A1085" s="130">
        <v>1961.04</v>
      </c>
      <c r="B1085" s="138"/>
      <c r="C1085" s="166">
        <f>raw_Data!B1091</f>
        <v>65.83</v>
      </c>
      <c r="D1085" s="167">
        <f>raw_Data!J1091</f>
        <v>0.16166666666666665</v>
      </c>
      <c r="E1085" s="167">
        <f>raw_Data!L1091</f>
        <v>3.096708923229885E-3</v>
      </c>
      <c r="F1085" s="168">
        <f t="shared" si="469"/>
        <v>64.12</v>
      </c>
      <c r="G1085" s="167">
        <f>raw_Data!K1091</f>
        <v>2.5213142025369097E-3</v>
      </c>
      <c r="H1085" s="167">
        <f t="shared" si="470"/>
        <v>2.6668746101060403E-2</v>
      </c>
      <c r="I1085" s="165"/>
      <c r="J1085" s="167">
        <f t="shared" si="471"/>
        <v>1.0032091991585057</v>
      </c>
      <c r="K1085" s="167">
        <f t="shared" si="490"/>
        <v>6.3059080817355895E-3</v>
      </c>
      <c r="L1085" s="93"/>
      <c r="M1085" s="171">
        <f t="shared" si="466"/>
        <v>1.0063059080817356</v>
      </c>
      <c r="N1085" s="172">
        <f t="shared" si="472"/>
        <v>1.0291900603035973</v>
      </c>
      <c r="O1085" s="170">
        <f t="shared" si="467"/>
        <v>1084</v>
      </c>
      <c r="P1085" s="170">
        <f t="shared" si="468"/>
        <v>1086</v>
      </c>
      <c r="Q1085" s="169"/>
      <c r="R1085" s="149">
        <f t="shared" si="473"/>
        <v>-9.7241301069066421E-2</v>
      </c>
      <c r="S1085" s="173">
        <f t="shared" si="474"/>
        <v>0.89693402049824011</v>
      </c>
      <c r="T1085" s="149">
        <v>0</v>
      </c>
      <c r="U1085" s="97"/>
      <c r="V1085" s="149">
        <f>1/PI()*ATAN('Exhibit4_Impact-Test'!$Y$25*S_RDY_SP)+'Exhibit4_Impact-Test'!$Y$26</f>
        <v>0.43885751409544999</v>
      </c>
      <c r="W1085" s="172">
        <f t="shared" si="475"/>
        <v>0.44440235058558347</v>
      </c>
      <c r="X1085" s="149">
        <f>1/PI()*ATAN('Exhibit4_Impact-Test'!$Y$25*S_RS_SP)+'Exhibit4_Impact-Test'!$Y$26</f>
        <v>0.83812398652500431</v>
      </c>
      <c r="Y1085" s="172">
        <f t="shared" si="476"/>
        <v>0.84115156915299671</v>
      </c>
      <c r="Z1085" s="149">
        <f>1/PI()*ATAN('Exhibit4_Impact-Test'!$Y$25*S_5050_SP)+'Exhibit4_Impact-Test'!$Y$26</f>
        <v>0.5</v>
      </c>
      <c r="AA1085" s="149">
        <f t="shared" si="477"/>
        <v>0.50562127181219985</v>
      </c>
      <c r="AB1085" s="195">
        <f>VLOOKUP(_xlfn.NUMBERVALUE(LEFT(A1085,4)),Transactioncosts!$C:$G,5,FALSE)</f>
        <v>107.6</v>
      </c>
      <c r="AC1085" s="174"/>
      <c r="AD1085" s="175">
        <f t="shared" si="478"/>
        <v>1.0163487902380037</v>
      </c>
      <c r="AE1085" s="149">
        <f t="shared" si="479"/>
        <v>1.0254856649701674</v>
      </c>
      <c r="AF1085" s="149">
        <f t="shared" si="480"/>
        <v>1.0177479841926664</v>
      </c>
      <c r="AG1085" s="176">
        <f t="shared" si="481"/>
        <v>1.0161699834388807</v>
      </c>
      <c r="AH1085" s="149">
        <f t="shared" si="482"/>
        <v>1.0252156533150927</v>
      </c>
      <c r="AI1085" s="149">
        <f t="shared" si="483"/>
        <v>1.0176874993079672</v>
      </c>
      <c r="AJ1085" s="97"/>
      <c r="AK1085" s="171">
        <f t="shared" si="484"/>
        <v>1.6216587721543715E-2</v>
      </c>
      <c r="AL1085" s="149">
        <f t="shared" si="485"/>
        <v>2.5166319856455996E-2</v>
      </c>
      <c r="AM1085" s="149">
        <f t="shared" si="486"/>
        <v>1.7592327748207487E-2</v>
      </c>
      <c r="AN1085" s="149">
        <f t="shared" si="491"/>
        <v>6.0733677490454729</v>
      </c>
      <c r="AO1085" s="149">
        <f t="shared" si="491"/>
        <v>16.370905738564002</v>
      </c>
      <c r="AP1085" s="149">
        <f t="shared" si="491"/>
        <v>5.4693759655203573</v>
      </c>
      <c r="AQ1085" s="97"/>
      <c r="AR1085" s="171">
        <f t="shared" si="487"/>
        <v>1.6040641696444143E-2</v>
      </c>
      <c r="AS1085" s="149">
        <f t="shared" si="488"/>
        <v>2.4902983938906772E-2</v>
      </c>
      <c r="AT1085" s="149">
        <f t="shared" si="489"/>
        <v>1.7532895862296755E-2</v>
      </c>
      <c r="AU1085" s="175">
        <f t="shared" si="492"/>
        <v>5.9460756544499169</v>
      </c>
      <c r="AV1085" s="149">
        <f t="shared" si="493"/>
        <v>14.035931539970091</v>
      </c>
      <c r="AW1085" s="149">
        <f t="shared" si="494"/>
        <v>5.402540084230786</v>
      </c>
    </row>
    <row r="1086" spans="1:49" ht="15" x14ac:dyDescent="0.25">
      <c r="A1086" s="130">
        <v>1961.05</v>
      </c>
      <c r="B1086" s="138"/>
      <c r="C1086" s="166">
        <f>raw_Data!B1092</f>
        <v>66.5</v>
      </c>
      <c r="D1086" s="167">
        <f>raw_Data!J1092</f>
        <v>0.16166666666666665</v>
      </c>
      <c r="E1086" s="167">
        <f>raw_Data!L1092</f>
        <v>3.0403087768253734E-3</v>
      </c>
      <c r="F1086" s="168">
        <f t="shared" si="469"/>
        <v>65.83</v>
      </c>
      <c r="G1086" s="167">
        <f>raw_Data!K1092</f>
        <v>2.4558205478758415E-3</v>
      </c>
      <c r="H1086" s="167">
        <f t="shared" si="470"/>
        <v>1.017773051800086E-2</v>
      </c>
      <c r="I1086" s="165"/>
      <c r="J1086" s="167">
        <f t="shared" si="471"/>
        <v>0.99439332094703992</v>
      </c>
      <c r="K1086" s="167">
        <f t="shared" si="490"/>
        <v>-2.5663702761347107E-3</v>
      </c>
      <c r="L1086" s="93"/>
      <c r="M1086" s="171">
        <f t="shared" si="466"/>
        <v>0.99743362972386529</v>
      </c>
      <c r="N1086" s="172">
        <f t="shared" si="472"/>
        <v>1.0126335510658766</v>
      </c>
      <c r="O1086" s="170">
        <f t="shared" si="467"/>
        <v>1085</v>
      </c>
      <c r="P1086" s="170">
        <f t="shared" si="468"/>
        <v>1087</v>
      </c>
      <c r="Q1086" s="169"/>
      <c r="R1086" s="149">
        <f t="shared" si="473"/>
        <v>-0.11542277779687633</v>
      </c>
      <c r="S1086" s="173">
        <f t="shared" si="474"/>
        <v>0.76671640735265789</v>
      </c>
      <c r="T1086" s="149">
        <v>0</v>
      </c>
      <c r="U1086" s="97"/>
      <c r="V1086" s="149">
        <f>1/PI()*ATAN('Exhibit4_Impact-Test'!$Y$25*S_RDY_SP)+'Exhibit4_Impact-Test'!$Y$26</f>
        <v>0.42778461832507519</v>
      </c>
      <c r="W1086" s="172">
        <f t="shared" si="475"/>
        <v>0.43149074311913121</v>
      </c>
      <c r="X1086" s="149">
        <f>1/PI()*ATAN('Exhibit4_Impact-Test'!$Y$25*S_RS_SP)+'Exhibit4_Impact-Test'!$Y$26</f>
        <v>0.81605754916464268</v>
      </c>
      <c r="Y1086" s="172">
        <f t="shared" si="476"/>
        <v>0.81831694613222195</v>
      </c>
      <c r="Z1086" s="149">
        <f>1/PI()*ATAN('Exhibit4_Impact-Test'!$Y$25*S_5050_SP)+'Exhibit4_Impact-Test'!$Y$26</f>
        <v>0.5</v>
      </c>
      <c r="AA1086" s="149">
        <f t="shared" si="477"/>
        <v>0.5037809485890018</v>
      </c>
      <c r="AB1086" s="195">
        <f>VLOOKUP(_xlfn.NUMBERVALUE(LEFT(A1086,4)),Transactioncosts!$C:$G,5,FALSE)</f>
        <v>107.6</v>
      </c>
      <c r="AC1086" s="174"/>
      <c r="AD1086" s="175">
        <f t="shared" si="478"/>
        <v>1.0039359222737287</v>
      </c>
      <c r="AE1086" s="149">
        <f t="shared" si="479"/>
        <v>1.0098376402817224</v>
      </c>
      <c r="AF1086" s="149">
        <f t="shared" si="480"/>
        <v>1.0050335903948708</v>
      </c>
      <c r="AG1086" s="176">
        <f t="shared" si="481"/>
        <v>1.0039225876687878</v>
      </c>
      <c r="AH1086" s="149">
        <f t="shared" si="482"/>
        <v>1.0029207106464946</v>
      </c>
      <c r="AI1086" s="149">
        <f t="shared" si="483"/>
        <v>1.0049929073880532</v>
      </c>
      <c r="AJ1086" s="97"/>
      <c r="AK1086" s="171">
        <f t="shared" si="484"/>
        <v>3.9281967962739341E-3</v>
      </c>
      <c r="AL1086" s="149">
        <f t="shared" si="485"/>
        <v>9.7895657348344746E-3</v>
      </c>
      <c r="AM1086" s="149">
        <f t="shared" si="486"/>
        <v>5.0209642309721894E-3</v>
      </c>
      <c r="AN1086" s="149">
        <f t="shared" si="491"/>
        <v>6.0772959458417466</v>
      </c>
      <c r="AO1086" s="149">
        <f t="shared" si="491"/>
        <v>16.380695304298836</v>
      </c>
      <c r="AP1086" s="149">
        <f t="shared" si="491"/>
        <v>5.4743969297513297</v>
      </c>
      <c r="AQ1086" s="97"/>
      <c r="AR1086" s="171">
        <f t="shared" si="487"/>
        <v>3.914914381327789E-3</v>
      </c>
      <c r="AS1086" s="149">
        <f t="shared" si="488"/>
        <v>2.9164536580941953E-3</v>
      </c>
      <c r="AT1086" s="149">
        <f t="shared" si="489"/>
        <v>4.9804841608158843E-3</v>
      </c>
      <c r="AU1086" s="175">
        <f t="shared" si="492"/>
        <v>5.9499905688312449</v>
      </c>
      <c r="AV1086" s="149">
        <f t="shared" si="493"/>
        <v>14.038847993628186</v>
      </c>
      <c r="AW1086" s="149">
        <f t="shared" si="494"/>
        <v>5.4075205683916021</v>
      </c>
    </row>
    <row r="1087" spans="1:49" ht="15" x14ac:dyDescent="0.25">
      <c r="A1087" s="130">
        <v>1961.06</v>
      </c>
      <c r="B1087" s="138"/>
      <c r="C1087" s="166">
        <f>raw_Data!B1093</f>
        <v>65.62</v>
      </c>
      <c r="D1087" s="167">
        <f>raw_Data!J1093</f>
        <v>0.16166666666666665</v>
      </c>
      <c r="E1087" s="167">
        <f>raw_Data!L1093</f>
        <v>3.1772200986699417E-3</v>
      </c>
      <c r="F1087" s="168">
        <f t="shared" si="469"/>
        <v>66.5</v>
      </c>
      <c r="G1087" s="167">
        <f>raw_Data!K1093</f>
        <v>2.431077694235589E-3</v>
      </c>
      <c r="H1087" s="167">
        <f t="shared" si="470"/>
        <v>-1.3233082706766819E-2</v>
      </c>
      <c r="I1087" s="165"/>
      <c r="J1087" s="167">
        <f t="shared" si="471"/>
        <v>1.0136534341686807</v>
      </c>
      <c r="K1087" s="167">
        <f t="shared" si="490"/>
        <v>1.6830654267350642E-2</v>
      </c>
      <c r="L1087" s="93"/>
      <c r="M1087" s="171">
        <f t="shared" si="466"/>
        <v>1.0168306542673506</v>
      </c>
      <c r="N1087" s="172">
        <f t="shared" si="472"/>
        <v>0.98919799498746863</v>
      </c>
      <c r="O1087" s="170">
        <f t="shared" si="467"/>
        <v>1086</v>
      </c>
      <c r="P1087" s="170">
        <f t="shared" si="468"/>
        <v>1088</v>
      </c>
      <c r="Q1087" s="169"/>
      <c r="R1087" s="149">
        <f t="shared" si="473"/>
        <v>-0.11134857422558339</v>
      </c>
      <c r="S1087" s="173">
        <f t="shared" si="474"/>
        <v>-0.81317300822690863</v>
      </c>
      <c r="T1087" s="149">
        <v>0</v>
      </c>
      <c r="U1087" s="97"/>
      <c r="V1087" s="149">
        <f>1/PI()*ATAN('Exhibit4_Impact-Test'!$Y$25*S_RDY_SP)+'Exhibit4_Impact-Test'!$Y$26</f>
        <v>0.43025146756701071</v>
      </c>
      <c r="W1087" s="172">
        <f t="shared" si="475"/>
        <v>0.42351104061655015</v>
      </c>
      <c r="X1087" s="149">
        <f>1/PI()*ATAN('Exhibit4_Impact-Test'!$Y$25*S_RS_SP)+'Exhibit4_Impact-Test'!$Y$26</f>
        <v>0.17547961943818258</v>
      </c>
      <c r="Y1087" s="172">
        <f t="shared" si="476"/>
        <v>0.1715288825446569</v>
      </c>
      <c r="Z1087" s="149">
        <f>1/PI()*ATAN('Exhibit4_Impact-Test'!$Y$25*S_5050_SP)+'Exhibit4_Impact-Test'!$Y$26</f>
        <v>0.5</v>
      </c>
      <c r="AA1087" s="149">
        <f t="shared" si="477"/>
        <v>0.49311259605137076</v>
      </c>
      <c r="AB1087" s="195">
        <f>VLOOKUP(_xlfn.NUMBERVALUE(LEFT(A1087,4)),Transactioncosts!$C:$G,5,FALSE)</f>
        <v>107.6</v>
      </c>
      <c r="AC1087" s="174"/>
      <c r="AD1087" s="175">
        <f t="shared" si="478"/>
        <v>1.0049416620594023</v>
      </c>
      <c r="AE1087" s="149">
        <f t="shared" si="479"/>
        <v>1.0119816857328519</v>
      </c>
      <c r="AF1087" s="149">
        <f t="shared" si="480"/>
        <v>1.0030143246274097</v>
      </c>
      <c r="AG1087" s="176">
        <f t="shared" si="481"/>
        <v>1.0049268849201307</v>
      </c>
      <c r="AH1087" s="149">
        <f t="shared" si="482"/>
        <v>1.0110070356529657</v>
      </c>
      <c r="AI1087" s="149">
        <f t="shared" si="483"/>
        <v>1.0029402161609224</v>
      </c>
      <c r="AJ1087" s="97"/>
      <c r="AK1087" s="171">
        <f t="shared" si="484"/>
        <v>4.9294921241187246E-3</v>
      </c>
      <c r="AL1087" s="149">
        <f t="shared" si="485"/>
        <v>1.1910473599594231E-2</v>
      </c>
      <c r="AM1087" s="149">
        <f t="shared" si="486"/>
        <v>3.0097906598783022E-3</v>
      </c>
      <c r="AN1087" s="149">
        <f t="shared" si="491"/>
        <v>6.0822254379658656</v>
      </c>
      <c r="AO1087" s="149">
        <f t="shared" si="491"/>
        <v>16.392605777898432</v>
      </c>
      <c r="AP1087" s="149">
        <f t="shared" si="491"/>
        <v>5.4774067204112082</v>
      </c>
      <c r="AQ1087" s="97"/>
      <c r="AR1087" s="171">
        <f t="shared" si="487"/>
        <v>4.9147875412801764E-3</v>
      </c>
      <c r="AS1087" s="149">
        <f t="shared" si="488"/>
        <v>1.094689911695442E-2</v>
      </c>
      <c r="AT1087" s="149">
        <f t="shared" si="489"/>
        <v>2.9359021793428993E-3</v>
      </c>
      <c r="AU1087" s="175">
        <f t="shared" si="492"/>
        <v>5.9549053563725254</v>
      </c>
      <c r="AV1087" s="149">
        <f t="shared" si="493"/>
        <v>14.04979489274514</v>
      </c>
      <c r="AW1087" s="149">
        <f t="shared" si="494"/>
        <v>5.4104564705709448</v>
      </c>
    </row>
    <row r="1088" spans="1:49" ht="15" x14ac:dyDescent="0.25">
      <c r="A1088" s="130">
        <v>1961.07</v>
      </c>
      <c r="B1088" s="138"/>
      <c r="C1088" s="166">
        <f>raw_Data!B1094</f>
        <v>65.44</v>
      </c>
      <c r="D1088" s="167">
        <f>raw_Data!J1094</f>
        <v>0.16222249999999999</v>
      </c>
      <c r="E1088" s="167">
        <f>raw_Data!L1094</f>
        <v>3.2094046775821283E-3</v>
      </c>
      <c r="F1088" s="168">
        <f t="shared" si="469"/>
        <v>65.62</v>
      </c>
      <c r="G1088" s="167">
        <f>raw_Data!K1094</f>
        <v>2.4721502590673572E-3</v>
      </c>
      <c r="H1088" s="167">
        <f t="shared" si="470"/>
        <v>-2.7430661383724964E-3</v>
      </c>
      <c r="I1088" s="165"/>
      <c r="J1088" s="167">
        <f t="shared" si="471"/>
        <v>1.0031850074192827</v>
      </c>
      <c r="K1088" s="167">
        <f t="shared" si="490"/>
        <v>6.3944120968648654E-3</v>
      </c>
      <c r="L1088" s="93"/>
      <c r="M1088" s="171">
        <f t="shared" si="466"/>
        <v>1.0063944120968649</v>
      </c>
      <c r="N1088" s="172">
        <f t="shared" si="472"/>
        <v>0.99972908412069483</v>
      </c>
      <c r="O1088" s="170">
        <f t="shared" si="467"/>
        <v>1087</v>
      </c>
      <c r="P1088" s="170">
        <f t="shared" si="468"/>
        <v>1089</v>
      </c>
      <c r="Q1088" s="169"/>
      <c r="R1088" s="149">
        <f t="shared" si="473"/>
        <v>-0.12480503046448896</v>
      </c>
      <c r="S1088" s="173">
        <f t="shared" si="474"/>
        <v>-0.46333336405417341</v>
      </c>
      <c r="T1088" s="149">
        <v>0</v>
      </c>
      <c r="U1088" s="97"/>
      <c r="V1088" s="149">
        <f>1/PI()*ATAN('Exhibit4_Impact-Test'!$Y$25*S_RDY_SP)+'Exhibit4_Impact-Test'!$Y$26</f>
        <v>0.42213770053554966</v>
      </c>
      <c r="W1088" s="172">
        <f t="shared" si="475"/>
        <v>0.42051757855618493</v>
      </c>
      <c r="X1088" s="149">
        <f>1/PI()*ATAN('Exhibit4_Impact-Test'!$Y$25*S_RS_SP)+'Exhibit4_Impact-Test'!$Y$26</f>
        <v>0.26210974498760231</v>
      </c>
      <c r="Y1088" s="172">
        <f t="shared" si="476"/>
        <v>0.26082657906421491</v>
      </c>
      <c r="Z1088" s="149">
        <f>1/PI()*ATAN('Exhibit4_Impact-Test'!$Y$25*S_5050_SP)+'Exhibit4_Impact-Test'!$Y$26</f>
        <v>0.5</v>
      </c>
      <c r="AA1088" s="149">
        <f t="shared" si="477"/>
        <v>0.49833875432177105</v>
      </c>
      <c r="AB1088" s="195">
        <f>VLOOKUP(_xlfn.NUMBERVALUE(LEFT(A1088,4)),Transactioncosts!$C:$G,5,FALSE)</f>
        <v>107.6</v>
      </c>
      <c r="AC1088" s="174"/>
      <c r="AD1088" s="175">
        <f t="shared" si="478"/>
        <v>1.0035807258716893</v>
      </c>
      <c r="AE1088" s="149">
        <f t="shared" si="479"/>
        <v>1.0046473646807721</v>
      </c>
      <c r="AF1088" s="149">
        <f t="shared" si="480"/>
        <v>1.0030617481087798</v>
      </c>
      <c r="AG1088" s="176">
        <f t="shared" si="481"/>
        <v>1.0035757099774012</v>
      </c>
      <c r="AH1088" s="149">
        <f t="shared" si="482"/>
        <v>0.99840209859091</v>
      </c>
      <c r="AI1088" s="149">
        <f t="shared" si="483"/>
        <v>1.003043873105282</v>
      </c>
      <c r="AJ1088" s="97"/>
      <c r="AK1088" s="171">
        <f t="shared" si="484"/>
        <v>3.5743303353665645E-3</v>
      </c>
      <c r="AL1088" s="149">
        <f t="shared" si="485"/>
        <v>4.6365990232726641E-3</v>
      </c>
      <c r="AM1088" s="149">
        <f t="shared" si="486"/>
        <v>3.0570705033732223E-3</v>
      </c>
      <c r="AN1088" s="149">
        <f t="shared" si="491"/>
        <v>6.0857997683012321</v>
      </c>
      <c r="AO1088" s="149">
        <f t="shared" si="491"/>
        <v>16.397242376921703</v>
      </c>
      <c r="AP1088" s="149">
        <f t="shared" si="491"/>
        <v>5.4804637909145812</v>
      </c>
      <c r="AQ1088" s="97"/>
      <c r="AR1088" s="171">
        <f t="shared" si="487"/>
        <v>3.5693323250485204E-3</v>
      </c>
      <c r="AS1088" s="149">
        <f t="shared" si="488"/>
        <v>-1.5991794151464741E-3</v>
      </c>
      <c r="AT1088" s="149">
        <f t="shared" si="489"/>
        <v>3.0392499027934094E-3</v>
      </c>
      <c r="AU1088" s="175">
        <f t="shared" si="492"/>
        <v>5.9584746886975735</v>
      </c>
      <c r="AV1088" s="149">
        <f t="shared" si="493"/>
        <v>14.048195713329994</v>
      </c>
      <c r="AW1088" s="149">
        <f t="shared" si="494"/>
        <v>5.4134957204737386</v>
      </c>
    </row>
    <row r="1089" spans="1:49" ht="15" x14ac:dyDescent="0.25">
      <c r="A1089" s="130">
        <v>1961.08</v>
      </c>
      <c r="B1089" s="138"/>
      <c r="C1089" s="166">
        <f>raw_Data!B1095</f>
        <v>67.790000000000006</v>
      </c>
      <c r="D1089" s="167">
        <f>raw_Data!J1095</f>
        <v>0.16277749999999999</v>
      </c>
      <c r="E1089" s="167">
        <f>raw_Data!L1095</f>
        <v>3.3058903246372395E-3</v>
      </c>
      <c r="F1089" s="168">
        <f t="shared" si="469"/>
        <v>65.44</v>
      </c>
      <c r="G1089" s="167">
        <f>raw_Data!K1095</f>
        <v>2.4874312347188264E-3</v>
      </c>
      <c r="H1089" s="167">
        <f t="shared" si="470"/>
        <v>3.5910757946210348E-2</v>
      </c>
      <c r="I1089" s="165"/>
      <c r="J1089" s="167">
        <f t="shared" si="471"/>
        <v>1.009531069523709</v>
      </c>
      <c r="K1089" s="167">
        <f t="shared" si="490"/>
        <v>1.2836959848346208E-2</v>
      </c>
      <c r="L1089" s="93"/>
      <c r="M1089" s="171">
        <f t="shared" si="466"/>
        <v>1.0128369598483462</v>
      </c>
      <c r="N1089" s="172">
        <f t="shared" si="472"/>
        <v>1.0383981891809293</v>
      </c>
      <c r="O1089" s="170">
        <f t="shared" si="467"/>
        <v>1088</v>
      </c>
      <c r="P1089" s="170">
        <f t="shared" si="468"/>
        <v>1090</v>
      </c>
      <c r="Q1089" s="169"/>
      <c r="R1089" s="149">
        <f t="shared" si="473"/>
        <v>-0.12673235704478919</v>
      </c>
      <c r="S1089" s="173">
        <f t="shared" si="474"/>
        <v>0.91796034417223504</v>
      </c>
      <c r="T1089" s="149">
        <v>0</v>
      </c>
      <c r="U1089" s="97"/>
      <c r="V1089" s="149">
        <f>1/PI()*ATAN('Exhibit4_Impact-Test'!$Y$25*S_RDY_SP)+'Exhibit4_Impact-Test'!$Y$26</f>
        <v>0.42098373973538111</v>
      </c>
      <c r="W1089" s="172">
        <f t="shared" si="475"/>
        <v>0.42707081211061076</v>
      </c>
      <c r="X1089" s="149">
        <f>1/PI()*ATAN('Exhibit4_Impact-Test'!$Y$25*S_RS_SP)+'Exhibit4_Impact-Test'!$Y$26</f>
        <v>0.84124164317778938</v>
      </c>
      <c r="Y1089" s="172">
        <f t="shared" si="476"/>
        <v>0.84454211265107848</v>
      </c>
      <c r="Z1089" s="149">
        <f>1/PI()*ATAN('Exhibit4_Impact-Test'!$Y$25*S_5050_SP)+'Exhibit4_Impact-Test'!$Y$26</f>
        <v>0.5</v>
      </c>
      <c r="AA1089" s="149">
        <f t="shared" si="477"/>
        <v>0.50623069211364669</v>
      </c>
      <c r="AB1089" s="195">
        <f>VLOOKUP(_xlfn.NUMBERVALUE(LEFT(A1089,4)),Transactioncosts!$C:$G,5,FALSE)</f>
        <v>107.6</v>
      </c>
      <c r="AC1089" s="174"/>
      <c r="AD1089" s="175">
        <f t="shared" si="478"/>
        <v>1.0235978217650108</v>
      </c>
      <c r="AE1089" s="149">
        <f t="shared" si="479"/>
        <v>1.0343401304137327</v>
      </c>
      <c r="AF1089" s="149">
        <f t="shared" si="480"/>
        <v>1.0256175745146376</v>
      </c>
      <c r="AG1089" s="176">
        <f t="shared" si="481"/>
        <v>1.0233413623948631</v>
      </c>
      <c r="AH1089" s="149">
        <f t="shared" si="482"/>
        <v>1.0273707150488642</v>
      </c>
      <c r="AI1089" s="149">
        <f t="shared" si="483"/>
        <v>1.0255505322674947</v>
      </c>
      <c r="AJ1089" s="97"/>
      <c r="AK1089" s="171">
        <f t="shared" si="484"/>
        <v>2.3323697287370406E-2</v>
      </c>
      <c r="AL1089" s="149">
        <f t="shared" si="485"/>
        <v>3.376366823680519E-2</v>
      </c>
      <c r="AM1089" s="149">
        <f t="shared" si="486"/>
        <v>2.5294942874656948E-2</v>
      </c>
      <c r="AN1089" s="149">
        <f t="shared" si="491"/>
        <v>6.1091234655886026</v>
      </c>
      <c r="AO1089" s="149">
        <f t="shared" si="491"/>
        <v>16.431006045158508</v>
      </c>
      <c r="AP1089" s="149">
        <f t="shared" si="491"/>
        <v>5.5057587337892384</v>
      </c>
      <c r="AQ1089" s="97"/>
      <c r="AR1089" s="171">
        <f t="shared" si="487"/>
        <v>2.307311888868202E-2</v>
      </c>
      <c r="AS1089" s="149">
        <f t="shared" si="488"/>
        <v>2.7002834701690362E-2</v>
      </c>
      <c r="AT1089" s="149">
        <f t="shared" si="489"/>
        <v>2.5229573052510109E-2</v>
      </c>
      <c r="AU1089" s="175">
        <f t="shared" si="492"/>
        <v>5.9815478075862556</v>
      </c>
      <c r="AV1089" s="149">
        <f t="shared" si="493"/>
        <v>14.075198548031684</v>
      </c>
      <c r="AW1089" s="149">
        <f t="shared" si="494"/>
        <v>5.4387252935262484</v>
      </c>
    </row>
    <row r="1090" spans="1:49" ht="15" x14ac:dyDescent="0.25">
      <c r="A1090" s="130">
        <v>1961.09</v>
      </c>
      <c r="B1090" s="138"/>
      <c r="C1090" s="166">
        <f>raw_Data!B1096</f>
        <v>67.260000000000005</v>
      </c>
      <c r="D1090" s="167">
        <f>raw_Data!J1096</f>
        <v>0.16333333333333333</v>
      </c>
      <c r="E1090" s="167">
        <f>raw_Data!L1096</f>
        <v>3.2576602600797866E-3</v>
      </c>
      <c r="F1090" s="168">
        <f t="shared" si="469"/>
        <v>67.790000000000006</v>
      </c>
      <c r="G1090" s="167">
        <f>raw_Data!K1096</f>
        <v>2.4094015833210402E-3</v>
      </c>
      <c r="H1090" s="167">
        <f t="shared" si="470"/>
        <v>-7.8182622805723634E-3</v>
      </c>
      <c r="I1090" s="165"/>
      <c r="J1090" s="167">
        <f t="shared" si="471"/>
        <v>0.99526139363218058</v>
      </c>
      <c r="K1090" s="167">
        <f t="shared" si="490"/>
        <v>-1.4809461077396335E-3</v>
      </c>
      <c r="L1090" s="93"/>
      <c r="M1090" s="171">
        <f t="shared" ref="M1090:M1153" si="495">interest_mon+bond_approx_price</f>
        <v>0.99851905389226037</v>
      </c>
      <c r="N1090" s="172">
        <f t="shared" si="472"/>
        <v>0.99459113930274856</v>
      </c>
      <c r="O1090" s="170">
        <f t="shared" ref="O1090:O1153" si="496">ROW(A1090)-1</f>
        <v>1089</v>
      </c>
      <c r="P1090" s="170">
        <f t="shared" ref="P1090:P1153" si="497">ROW(A1090)+1</f>
        <v>1091</v>
      </c>
      <c r="Q1090" s="169"/>
      <c r="R1090" s="149">
        <f t="shared" si="473"/>
        <v>-0.1568579095790156</v>
      </c>
      <c r="S1090" s="173">
        <f t="shared" si="474"/>
        <v>-0.70281868273822112</v>
      </c>
      <c r="T1090" s="149">
        <v>0</v>
      </c>
      <c r="U1090" s="97"/>
      <c r="V1090" s="149">
        <f>1/PI()*ATAN('Exhibit4_Impact-Test'!$Y$25*S_RDY_SP)+'Exhibit4_Impact-Test'!$Y$26</f>
        <v>0.40323629815636547</v>
      </c>
      <c r="W1090" s="172">
        <f t="shared" si="475"/>
        <v>0.40228819163436375</v>
      </c>
      <c r="X1090" s="149">
        <f>1/PI()*ATAN('Exhibit4_Impact-Test'!$Y$25*S_RS_SP)+'Exhibit4_Impact-Test'!$Y$26</f>
        <v>0.19682693004247576</v>
      </c>
      <c r="Y1090" s="172">
        <f t="shared" si="476"/>
        <v>0.19620457856354695</v>
      </c>
      <c r="Z1090" s="149">
        <f>1/PI()*ATAN('Exhibit4_Impact-Test'!$Y$25*S_5050_SP)+'Exhibit4_Impact-Test'!$Y$26</f>
        <v>0.5</v>
      </c>
      <c r="AA1090" s="149">
        <f t="shared" si="477"/>
        <v>0.499014626837261</v>
      </c>
      <c r="AB1090" s="195">
        <f>VLOOKUP(_xlfn.NUMBERVALUE(LEFT(A1090,4)),Transactioncosts!$C:$G,5,FALSE)</f>
        <v>107.6</v>
      </c>
      <c r="AC1090" s="174"/>
      <c r="AD1090" s="175">
        <f t="shared" si="478"/>
        <v>0.99693517615371119</v>
      </c>
      <c r="AE1090" s="149">
        <f t="shared" si="479"/>
        <v>0.99774593452213778</v>
      </c>
      <c r="AF1090" s="149">
        <f t="shared" si="480"/>
        <v>0.99655509659750452</v>
      </c>
      <c r="AG1090" s="176">
        <f t="shared" si="481"/>
        <v>0.9968243898559771</v>
      </c>
      <c r="AH1090" s="149">
        <f t="shared" si="482"/>
        <v>0.99106648377485862</v>
      </c>
      <c r="AI1090" s="149">
        <f t="shared" si="483"/>
        <v>0.9965444939822734</v>
      </c>
      <c r="AJ1090" s="97"/>
      <c r="AK1090" s="171">
        <f t="shared" si="484"/>
        <v>-3.069530037117026E-3</v>
      </c>
      <c r="AL1090" s="149">
        <f t="shared" si="485"/>
        <v>-2.2566097074104789E-3</v>
      </c>
      <c r="AM1090" s="149">
        <f t="shared" si="486"/>
        <v>-3.4508507448299283E-3</v>
      </c>
      <c r="AN1090" s="149">
        <f t="shared" si="491"/>
        <v>6.1060539355514853</v>
      </c>
      <c r="AO1090" s="149">
        <f t="shared" si="491"/>
        <v>16.428749435451099</v>
      </c>
      <c r="AP1090" s="149">
        <f t="shared" si="491"/>
        <v>5.5023078830444083</v>
      </c>
      <c r="AQ1090" s="97"/>
      <c r="AR1090" s="171">
        <f t="shared" si="487"/>
        <v>-3.1806630942186297E-3</v>
      </c>
      <c r="AS1090" s="149">
        <f t="shared" si="488"/>
        <v>-8.9736593394940251E-3</v>
      </c>
      <c r="AT1090" s="149">
        <f t="shared" si="489"/>
        <v>-3.4614900679037245E-3</v>
      </c>
      <c r="AU1090" s="175">
        <f t="shared" si="492"/>
        <v>5.9783671444920365</v>
      </c>
      <c r="AV1090" s="149">
        <f t="shared" si="493"/>
        <v>14.06622488869219</v>
      </c>
      <c r="AW1090" s="149">
        <f t="shared" si="494"/>
        <v>5.4352638034583451</v>
      </c>
    </row>
    <row r="1091" spans="1:49" ht="15" x14ac:dyDescent="0.25">
      <c r="A1091" s="130">
        <v>1961.1</v>
      </c>
      <c r="B1091" s="138"/>
      <c r="C1091" s="166">
        <f>raw_Data!B1097</f>
        <v>68</v>
      </c>
      <c r="D1091" s="167">
        <f>raw_Data!J1097</f>
        <v>0.16500000000000001</v>
      </c>
      <c r="E1091" s="167">
        <f>raw_Data!L1097</f>
        <v>3.2094046775821283E-3</v>
      </c>
      <c r="F1091" s="168">
        <f t="shared" ref="F1091:F1154" si="498">C1090</f>
        <v>67.260000000000005</v>
      </c>
      <c r="G1091" s="167">
        <f>raw_Data!K1097</f>
        <v>2.4531668153434435E-3</v>
      </c>
      <c r="H1091" s="167">
        <f t="shared" ref="H1091:H1154" si="499">q_SP/q_SP_tminus-1</f>
        <v>1.1002081474873471E-2</v>
      </c>
      <c r="I1091" s="165"/>
      <c r="J1091" s="167">
        <f t="shared" ref="J1091:J1154" si="500">interest_mon*((1-(1+INDEX(interest_mon,tMinus))^(-119))/INDEX(interest_mon,tMinus))+(1+INDEX(interest_mon,tMinus))^(-119)</f>
        <v>0.99524607316985236</v>
      </c>
      <c r="K1091" s="167">
        <f t="shared" si="490"/>
        <v>-1.5445221525655084E-3</v>
      </c>
      <c r="L1091" s="93"/>
      <c r="M1091" s="171">
        <f t="shared" si="495"/>
        <v>0.99845547784743449</v>
      </c>
      <c r="N1091" s="172">
        <f t="shared" ref="N1091:N1154" si="501">(D_mon+q_SP)/INDEX(q_SP,tMinus)</f>
        <v>1.013455248290217</v>
      </c>
      <c r="O1091" s="170">
        <f t="shared" si="496"/>
        <v>1090</v>
      </c>
      <c r="P1091" s="170">
        <f t="shared" si="497"/>
        <v>1092</v>
      </c>
      <c r="Q1091" s="169"/>
      <c r="R1091" s="149">
        <f t="shared" ref="R1091:R1154" si="502">(div_yield_mon-INDEX(interest_mon, tMinus))/(div_yield_mon+INDEX(interest_mon,tMinus))</f>
        <v>-0.14087161703748874</v>
      </c>
      <c r="S1091" s="173">
        <f t="shared" ref="S1091:S1154" si="503">price_yield/(ABS(price_yield)+INDEX(interest_mon,tMinus))</f>
        <v>0.7715484389107371</v>
      </c>
      <c r="T1091" s="149">
        <v>0</v>
      </c>
      <c r="U1091" s="97"/>
      <c r="V1091" s="149">
        <f>1/PI()*ATAN('Exhibit4_Impact-Test'!$Y$25*S_RDY_SP)+'Exhibit4_Impact-Test'!$Y$26</f>
        <v>0.41258431595909184</v>
      </c>
      <c r="W1091" s="172">
        <f t="shared" ref="W1091:W1154" si="504">L_RDY_SP_set*R_SP/R_RDY</f>
        <v>0.41620283286908566</v>
      </c>
      <c r="X1091" s="149">
        <f>1/PI()*ATAN('Exhibit4_Impact-Test'!$Y$25*S_RS_SP)+'Exhibit4_Impact-Test'!$Y$26</f>
        <v>0.81697137663782271</v>
      </c>
      <c r="Y1091" s="172">
        <f t="shared" ref="Y1091:Y1154" si="505">L_RS_SP_set*R_SP/R_RS</f>
        <v>0.81919051286774935</v>
      </c>
      <c r="Z1091" s="149">
        <f>1/PI()*ATAN('Exhibit4_Impact-Test'!$Y$25*S_5050_SP)+'Exhibit4_Impact-Test'!$Y$26</f>
        <v>0.5</v>
      </c>
      <c r="AA1091" s="149">
        <f t="shared" ref="AA1091:AA1154" si="506">L_5050_SP_set*R_SP/R_5050</f>
        <v>0.503727742550381</v>
      </c>
      <c r="AB1091" s="195">
        <f>VLOOKUP(_xlfn.NUMBERVALUE(LEFT(A1091,4)),Transactioncosts!$C:$G,5,FALSE)</f>
        <v>107.6</v>
      </c>
      <c r="AC1091" s="174"/>
      <c r="AD1091" s="175">
        <f t="shared" ref="AD1091:AD1154" si="507">R_Cash*(1-L_RDY_SP_set)+R_SP*L_RDY_SP_set</f>
        <v>1.0046441478751134</v>
      </c>
      <c r="AE1091" s="149">
        <f t="shared" ref="AE1091:AE1154" si="508">R_Cash*(1-L_RS_SP_set)+R_SP*L_RS_SP_set</f>
        <v>1.0107098609553258</v>
      </c>
      <c r="AF1091" s="149">
        <f t="shared" ref="AF1091:AF1154" si="509">R_Cash*(1-L_5050_SP_set)+R_SP*L_5050_SP_set</f>
        <v>1.0059553630688258</v>
      </c>
      <c r="AG1091" s="176">
        <f t="shared" ref="AG1091:AG1154" si="510">R_RDY-ABS(L_RDY_SP_act-INDEX(L_RDY_SP_set,tPlus))*TC/10000</f>
        <v>1.0046392433781954</v>
      </c>
      <c r="AH1091" s="149">
        <f t="shared" ref="AH1091:AH1154" si="511">R_RS-ABS(L_RS_SP_act-INDEX(L_RS_SP_set,tPlus))*TC/10000</f>
        <v>1.0104480437128074</v>
      </c>
      <c r="AI1091" s="149">
        <f t="shared" ref="AI1091:AI1154" si="512">R_5050-ABS(L_5050_SP_act-INDEX(L_5050_SP_set,tPlus))*TC/10000</f>
        <v>1.0059152525589836</v>
      </c>
      <c r="AJ1091" s="97"/>
      <c r="AK1091" s="171">
        <f t="shared" ref="AK1091:AK1154" si="513">LN(R_RDY)</f>
        <v>4.6333970930015848E-3</v>
      </c>
      <c r="AL1091" s="149">
        <f t="shared" ref="AL1091:AL1154" si="514">LN(R_RS)</f>
        <v>1.0652916611017266E-2</v>
      </c>
      <c r="AM1091" s="149">
        <f t="shared" ref="AM1091:AM1154" si="515">LN(R_5050)</f>
        <v>5.9376999862059479E-3</v>
      </c>
      <c r="AN1091" s="149">
        <f t="shared" si="491"/>
        <v>6.1106873326444866</v>
      </c>
      <c r="AO1091" s="149">
        <f t="shared" si="491"/>
        <v>16.439402352062118</v>
      </c>
      <c r="AP1091" s="149">
        <f t="shared" si="491"/>
        <v>5.5082455830306145</v>
      </c>
      <c r="AQ1091" s="97"/>
      <c r="AR1091" s="171">
        <f t="shared" ref="AR1091:AR1154" si="516">LN(R_RDY_TC)</f>
        <v>4.6285152560847191E-3</v>
      </c>
      <c r="AS1091" s="149">
        <f t="shared" ref="AS1091:AS1154" si="517">LN(R_RS_TC)</f>
        <v>1.0393840124832654E-2</v>
      </c>
      <c r="AT1091" s="149">
        <f t="shared" ref="AT1091:AT1154" si="518">LN(R_5050_TC)</f>
        <v>5.8978261399099188E-3</v>
      </c>
      <c r="AU1091" s="175">
        <f t="shared" si="492"/>
        <v>5.9829956597481209</v>
      </c>
      <c r="AV1091" s="149">
        <f t="shared" si="493"/>
        <v>14.076618728817023</v>
      </c>
      <c r="AW1091" s="149">
        <f t="shared" si="494"/>
        <v>5.4411616295982554</v>
      </c>
    </row>
    <row r="1092" spans="1:49" ht="15" x14ac:dyDescent="0.25">
      <c r="A1092" s="130">
        <v>1961.11</v>
      </c>
      <c r="B1092" s="138"/>
      <c r="C1092" s="166">
        <f>raw_Data!B1098</f>
        <v>71.08</v>
      </c>
      <c r="D1092" s="167">
        <f>raw_Data!J1098</f>
        <v>0.16666666666666666</v>
      </c>
      <c r="E1092" s="167">
        <f>raw_Data!L1098</f>
        <v>3.2254927088173346E-3</v>
      </c>
      <c r="F1092" s="168">
        <f t="shared" si="498"/>
        <v>68</v>
      </c>
      <c r="G1092" s="167">
        <f>raw_Data!K1098</f>
        <v>2.4509803921568627E-3</v>
      </c>
      <c r="H1092" s="167">
        <f t="shared" si="499"/>
        <v>4.5294117647058707E-2</v>
      </c>
      <c r="I1092" s="165"/>
      <c r="J1092" s="167">
        <f t="shared" si="500"/>
        <v>1.0015892119593164</v>
      </c>
      <c r="K1092" s="167">
        <f t="shared" ref="K1092:K1155" si="519">M1092-1</f>
        <v>4.814704668133718E-3</v>
      </c>
      <c r="L1092" s="93"/>
      <c r="M1092" s="171">
        <f t="shared" si="495"/>
        <v>1.0048147046681337</v>
      </c>
      <c r="N1092" s="172">
        <f t="shared" si="501"/>
        <v>1.0477450980392158</v>
      </c>
      <c r="O1092" s="170">
        <f t="shared" si="496"/>
        <v>1091</v>
      </c>
      <c r="P1092" s="170">
        <f t="shared" si="497"/>
        <v>1093</v>
      </c>
      <c r="Q1092" s="169"/>
      <c r="R1092" s="149">
        <f t="shared" si="502"/>
        <v>-0.13398810789037674</v>
      </c>
      <c r="S1092" s="173">
        <f t="shared" si="503"/>
        <v>0.93383151318163793</v>
      </c>
      <c r="T1092" s="149">
        <v>0</v>
      </c>
      <c r="U1092" s="97"/>
      <c r="V1092" s="149">
        <f>1/PI()*ATAN('Exhibit4_Impact-Test'!$Y$25*S_RDY_SP)+'Exhibit4_Impact-Test'!$Y$26</f>
        <v>0.41665864113283929</v>
      </c>
      <c r="W1092" s="172">
        <f t="shared" si="504"/>
        <v>0.426861430351823</v>
      </c>
      <c r="X1092" s="149">
        <f>1/PI()*ATAN('Exhibit4_Impact-Test'!$Y$25*S_RS_SP)+'Exhibit4_Impact-Test'!$Y$26</f>
        <v>0.84352297035087775</v>
      </c>
      <c r="Y1092" s="172">
        <f t="shared" si="505"/>
        <v>0.84896611884224038</v>
      </c>
      <c r="Z1092" s="149">
        <f>1/PI()*ATAN('Exhibit4_Impact-Test'!$Y$25*S_5050_SP)+'Exhibit4_Impact-Test'!$Y$26</f>
        <v>0.5</v>
      </c>
      <c r="AA1092" s="149">
        <f t="shared" si="506"/>
        <v>0.51045776919981978</v>
      </c>
      <c r="AB1092" s="195">
        <f>VLOOKUP(_xlfn.NUMBERVALUE(LEFT(A1092,4)),Transactioncosts!$C:$G,5,FALSE)</f>
        <v>107.6</v>
      </c>
      <c r="AC1092" s="174"/>
      <c r="AD1092" s="175">
        <f t="shared" si="507"/>
        <v>1.022702024033427</v>
      </c>
      <c r="AE1092" s="149">
        <f t="shared" si="508"/>
        <v>1.0410274776028405</v>
      </c>
      <c r="AF1092" s="149">
        <f t="shared" si="509"/>
        <v>1.0262799013536748</v>
      </c>
      <c r="AG1092" s="176">
        <f t="shared" si="510"/>
        <v>1.0224703277298397</v>
      </c>
      <c r="AH1092" s="149">
        <f t="shared" si="511"/>
        <v>1.0406220902172667</v>
      </c>
      <c r="AI1092" s="149">
        <f t="shared" si="512"/>
        <v>1.0261673757570846</v>
      </c>
      <c r="AJ1092" s="97"/>
      <c r="AK1092" s="171">
        <f t="shared" si="513"/>
        <v>2.244816793555425E-2</v>
      </c>
      <c r="AL1092" s="149">
        <f t="shared" si="514"/>
        <v>4.020818467625726E-2</v>
      </c>
      <c r="AM1092" s="149">
        <f t="shared" si="515"/>
        <v>2.5940517880064889E-2</v>
      </c>
      <c r="AN1092" s="149">
        <f t="shared" ref="AN1092:AP1155" si="520">AK1092+AN1091</f>
        <v>6.1331355005800408</v>
      </c>
      <c r="AO1092" s="149">
        <f t="shared" si="520"/>
        <v>16.479610536738374</v>
      </c>
      <c r="AP1092" s="149">
        <f t="shared" si="520"/>
        <v>5.534186100910679</v>
      </c>
      <c r="AQ1092" s="97"/>
      <c r="AR1092" s="171">
        <f t="shared" si="516"/>
        <v>2.222158917863061E-2</v>
      </c>
      <c r="AS1092" s="149">
        <f t="shared" si="517"/>
        <v>3.9818697995150677E-2</v>
      </c>
      <c r="AT1092" s="149">
        <f t="shared" si="518"/>
        <v>2.5830867709794706E-2</v>
      </c>
      <c r="AU1092" s="175">
        <f t="shared" ref="AU1092:AU1155" si="521">AR1092+AU1091</f>
        <v>6.0052172489267512</v>
      </c>
      <c r="AV1092" s="149">
        <f t="shared" ref="AV1092:AV1155" si="522">AS1092+AV1091</f>
        <v>14.116437426812173</v>
      </c>
      <c r="AW1092" s="149">
        <f t="shared" ref="AW1092:AW1155" si="523">AT1092+AW1091</f>
        <v>5.4669924973080501</v>
      </c>
    </row>
    <row r="1093" spans="1:49" ht="15" x14ac:dyDescent="0.25">
      <c r="A1093" s="130">
        <v>1961.12</v>
      </c>
      <c r="B1093" s="138"/>
      <c r="C1093" s="166">
        <f>raw_Data!B1099</f>
        <v>71.739999999999995</v>
      </c>
      <c r="D1093" s="167">
        <f>raw_Data!J1099</f>
        <v>0.16833333333333333</v>
      </c>
      <c r="E1093" s="167">
        <f>raw_Data!L1099</f>
        <v>3.3219613470447662E-3</v>
      </c>
      <c r="F1093" s="168">
        <f t="shared" si="498"/>
        <v>71.08</v>
      </c>
      <c r="G1093" s="167">
        <f>raw_Data!K1099</f>
        <v>2.3682235978240481E-3</v>
      </c>
      <c r="H1093" s="167">
        <f t="shared" si="499"/>
        <v>9.28531232414187E-3</v>
      </c>
      <c r="I1093" s="165"/>
      <c r="J1093" s="167">
        <f t="shared" si="500"/>
        <v>1.0095208020267965</v>
      </c>
      <c r="K1093" s="167">
        <f t="shared" si="519"/>
        <v>1.2842763373841271E-2</v>
      </c>
      <c r="L1093" s="93"/>
      <c r="M1093" s="171">
        <f t="shared" si="495"/>
        <v>1.0128427633738413</v>
      </c>
      <c r="N1093" s="172">
        <f t="shared" si="501"/>
        <v>1.0116535359219658</v>
      </c>
      <c r="O1093" s="170">
        <f t="shared" si="496"/>
        <v>1092</v>
      </c>
      <c r="P1093" s="170">
        <f t="shared" si="497"/>
        <v>1094</v>
      </c>
      <c r="Q1093" s="169"/>
      <c r="R1093" s="149">
        <f t="shared" si="502"/>
        <v>-0.15325573625810385</v>
      </c>
      <c r="S1093" s="173">
        <f t="shared" si="503"/>
        <v>0.74218344060834562</v>
      </c>
      <c r="T1093" s="149">
        <v>0</v>
      </c>
      <c r="U1093" s="97"/>
      <c r="V1093" s="149">
        <f>1/PI()*ATAN('Exhibit4_Impact-Test'!$Y$25*S_RDY_SP)+'Exhibit4_Impact-Test'!$Y$26</f>
        <v>0.40532831663553193</v>
      </c>
      <c r="W1093" s="172">
        <f t="shared" si="504"/>
        <v>0.40504516841465965</v>
      </c>
      <c r="X1093" s="149">
        <f>1/PI()*ATAN('Exhibit4_Impact-Test'!$Y$25*S_RS_SP)+'Exhibit4_Impact-Test'!$Y$26</f>
        <v>0.81129071126102481</v>
      </c>
      <c r="Y1093" s="172">
        <f t="shared" si="505"/>
        <v>0.81111078002092818</v>
      </c>
      <c r="Z1093" s="149">
        <f>1/PI()*ATAN('Exhibit4_Impact-Test'!$Y$25*S_5050_SP)+'Exhibit4_Impact-Test'!$Y$26</f>
        <v>0.5</v>
      </c>
      <c r="AA1093" s="149">
        <f t="shared" si="506"/>
        <v>0.49970629053451743</v>
      </c>
      <c r="AB1093" s="195">
        <f>VLOOKUP(_xlfn.NUMBERVALUE(LEFT(A1093,4)),Transactioncosts!$C:$G,5,FALSE)</f>
        <v>107.6</v>
      </c>
      <c r="AC1093" s="174"/>
      <c r="AD1093" s="175">
        <f t="shared" si="507"/>
        <v>1.0123607358126758</v>
      </c>
      <c r="AE1093" s="149">
        <f t="shared" si="508"/>
        <v>1.0118779541885581</v>
      </c>
      <c r="AF1093" s="149">
        <f t="shared" si="509"/>
        <v>1.0122481496479034</v>
      </c>
      <c r="AG1093" s="176">
        <f t="shared" si="510"/>
        <v>1.0122568775201168</v>
      </c>
      <c r="AH1093" s="149">
        <f t="shared" si="511"/>
        <v>1.0048584913101299</v>
      </c>
      <c r="AI1093" s="149">
        <f t="shared" si="512"/>
        <v>1.0122449893340548</v>
      </c>
      <c r="AJ1093" s="97"/>
      <c r="AK1093" s="171">
        <f t="shared" si="513"/>
        <v>1.2284965662023617E-2</v>
      </c>
      <c r="AL1093" s="149">
        <f t="shared" si="514"/>
        <v>1.1807964964767525E-2</v>
      </c>
      <c r="AM1093" s="149">
        <f t="shared" si="515"/>
        <v>1.2173747968871168E-2</v>
      </c>
      <c r="AN1093" s="149">
        <f t="shared" si="520"/>
        <v>6.1454204662420642</v>
      </c>
      <c r="AO1093" s="149">
        <f t="shared" si="520"/>
        <v>16.491418501703141</v>
      </c>
      <c r="AP1093" s="149">
        <f t="shared" si="520"/>
        <v>5.5463598488795505</v>
      </c>
      <c r="AQ1093" s="97"/>
      <c r="AR1093" s="171">
        <f t="shared" si="516"/>
        <v>1.2182370197115926E-2</v>
      </c>
      <c r="AS1093" s="149">
        <f t="shared" si="517"/>
        <v>4.8467269305940159E-3</v>
      </c>
      <c r="AT1093" s="149">
        <f t="shared" si="518"/>
        <v>1.2170625889781081E-2</v>
      </c>
      <c r="AU1093" s="175">
        <f t="shared" si="521"/>
        <v>6.017399619123867</v>
      </c>
      <c r="AV1093" s="149">
        <f t="shared" si="522"/>
        <v>14.121284153742767</v>
      </c>
      <c r="AW1093" s="149">
        <f t="shared" si="523"/>
        <v>5.4791631231978313</v>
      </c>
    </row>
    <row r="1094" spans="1:49" ht="15" x14ac:dyDescent="0.25">
      <c r="A1094" s="130">
        <v>1962.01</v>
      </c>
      <c r="B1094" s="138"/>
      <c r="C1094" s="166">
        <f>raw_Data!B1100</f>
        <v>69.069999999999993</v>
      </c>
      <c r="D1094" s="167">
        <f>raw_Data!J1100</f>
        <v>0.16888916666666667</v>
      </c>
      <c r="E1094" s="167">
        <f>raw_Data!L1100</f>
        <v>3.3380295383023117E-3</v>
      </c>
      <c r="F1094" s="168">
        <f t="shared" si="498"/>
        <v>71.739999999999995</v>
      </c>
      <c r="G1094" s="167">
        <f>raw_Data!K1100</f>
        <v>2.3541840906978907E-3</v>
      </c>
      <c r="H1094" s="167">
        <f t="shared" si="499"/>
        <v>-3.7217730694173445E-2</v>
      </c>
      <c r="I1094" s="165"/>
      <c r="J1094" s="167">
        <f t="shared" si="500"/>
        <v>1.0015772824852804</v>
      </c>
      <c r="K1094" s="167">
        <f t="shared" si="519"/>
        <v>4.9153120235827519E-3</v>
      </c>
      <c r="L1094" s="93"/>
      <c r="M1094" s="171">
        <f t="shared" si="495"/>
        <v>1.0049153120235828</v>
      </c>
      <c r="N1094" s="172">
        <f t="shared" si="501"/>
        <v>0.96513645339652454</v>
      </c>
      <c r="O1094" s="170">
        <f t="shared" si="496"/>
        <v>1093</v>
      </c>
      <c r="P1094" s="170">
        <f t="shared" si="497"/>
        <v>1095</v>
      </c>
      <c r="Q1094" s="169"/>
      <c r="R1094" s="149">
        <f t="shared" si="502"/>
        <v>-0.17049902384667409</v>
      </c>
      <c r="S1094" s="173">
        <f t="shared" si="503"/>
        <v>-0.91805657172562627</v>
      </c>
      <c r="T1094" s="149">
        <v>0</v>
      </c>
      <c r="U1094" s="97"/>
      <c r="V1094" s="149">
        <f>1/PI()*ATAN('Exhibit4_Impact-Test'!$Y$25*S_RDY_SP)+'Exhibit4_Impact-Test'!$Y$26</f>
        <v>0.39539291074189042</v>
      </c>
      <c r="W1094" s="172">
        <f t="shared" si="504"/>
        <v>0.38577953280364413</v>
      </c>
      <c r="X1094" s="149">
        <f>1/PI()*ATAN('Exhibit4_Impact-Test'!$Y$25*S_RS_SP)+'Exhibit4_Impact-Test'!$Y$26</f>
        <v>0.15874434150529215</v>
      </c>
      <c r="Y1094" s="172">
        <f t="shared" si="505"/>
        <v>0.15342464656353133</v>
      </c>
      <c r="Z1094" s="149">
        <f>1/PI()*ATAN('Exhibit4_Impact-Test'!$Y$25*S_5050_SP)+'Exhibit4_Impact-Test'!$Y$26</f>
        <v>0.5</v>
      </c>
      <c r="AA1094" s="149">
        <f t="shared" si="506"/>
        <v>0.48990410827641995</v>
      </c>
      <c r="AB1094" s="195">
        <f>VLOOKUP(_xlfn.NUMBERVALUE(LEFT(A1094,4)),Transactioncosts!$C:$G,5,FALSE)</f>
        <v>108.19999999999999</v>
      </c>
      <c r="AC1094" s="174"/>
      <c r="AD1094" s="175">
        <f t="shared" si="507"/>
        <v>0.9891870333250401</v>
      </c>
      <c r="AE1094" s="149">
        <f t="shared" si="508"/>
        <v>0.99860064330499831</v>
      </c>
      <c r="AF1094" s="149">
        <f t="shared" si="509"/>
        <v>0.98502588271005365</v>
      </c>
      <c r="AG1094" s="176">
        <f t="shared" si="510"/>
        <v>0.98897253879778835</v>
      </c>
      <c r="AH1094" s="149">
        <f t="shared" si="511"/>
        <v>0.99130257778535391</v>
      </c>
      <c r="AI1094" s="149">
        <f t="shared" si="512"/>
        <v>0.98491664516160449</v>
      </c>
      <c r="AJ1094" s="97"/>
      <c r="AK1094" s="171">
        <f t="shared" si="513"/>
        <v>-1.0871851664784741E-2</v>
      </c>
      <c r="AL1094" s="149">
        <f t="shared" si="514"/>
        <v>-1.4003367089476871E-3</v>
      </c>
      <c r="AM1094" s="149">
        <f t="shared" si="515"/>
        <v>-1.5087361292280261E-2</v>
      </c>
      <c r="AN1094" s="149">
        <f t="shared" si="520"/>
        <v>6.1345486145772794</v>
      </c>
      <c r="AO1094" s="149">
        <f t="shared" si="520"/>
        <v>16.490018164994193</v>
      </c>
      <c r="AP1094" s="149">
        <f t="shared" si="520"/>
        <v>5.5312724875872705</v>
      </c>
      <c r="AQ1094" s="97"/>
      <c r="AR1094" s="171">
        <f t="shared" si="516"/>
        <v>-1.1088714380123928E-2</v>
      </c>
      <c r="AS1094" s="149">
        <f t="shared" si="517"/>
        <v>-8.7354655377548749E-3</v>
      </c>
      <c r="AT1094" s="149">
        <f t="shared" si="518"/>
        <v>-1.5198265592294686E-2</v>
      </c>
      <c r="AU1094" s="175">
        <f t="shared" si="521"/>
        <v>6.0063109047437431</v>
      </c>
      <c r="AV1094" s="149">
        <f t="shared" si="522"/>
        <v>14.112548688205012</v>
      </c>
      <c r="AW1094" s="149">
        <f t="shared" si="523"/>
        <v>5.4639648576055366</v>
      </c>
    </row>
    <row r="1095" spans="1:49" ht="15" x14ac:dyDescent="0.25">
      <c r="A1095" s="130">
        <v>1962.02</v>
      </c>
      <c r="B1095" s="138"/>
      <c r="C1095" s="166">
        <f>raw_Data!B1101</f>
        <v>70.22</v>
      </c>
      <c r="D1095" s="167">
        <f>raw_Data!J1101</f>
        <v>0.16944416666666665</v>
      </c>
      <c r="E1095" s="167">
        <f>raw_Data!L1101</f>
        <v>3.3058903246372395E-3</v>
      </c>
      <c r="F1095" s="168">
        <f t="shared" si="498"/>
        <v>69.069999999999993</v>
      </c>
      <c r="G1095" s="167">
        <f>raw_Data!K1101</f>
        <v>2.453223782635973E-3</v>
      </c>
      <c r="H1095" s="167">
        <f t="shared" si="499"/>
        <v>1.6649775589981264E-2</v>
      </c>
      <c r="I1095" s="165"/>
      <c r="J1095" s="167">
        <f t="shared" si="500"/>
        <v>0.99684798962348053</v>
      </c>
      <c r="K1095" s="167">
        <f t="shared" si="519"/>
        <v>1.5387994811777439E-4</v>
      </c>
      <c r="L1095" s="93"/>
      <c r="M1095" s="171">
        <f t="shared" si="495"/>
        <v>1.0001538799481178</v>
      </c>
      <c r="N1095" s="172">
        <f t="shared" si="501"/>
        <v>1.0191029993726173</v>
      </c>
      <c r="O1095" s="170">
        <f t="shared" si="496"/>
        <v>1094</v>
      </c>
      <c r="P1095" s="170">
        <f t="shared" si="497"/>
        <v>1096</v>
      </c>
      <c r="Q1095" s="169"/>
      <c r="R1095" s="149">
        <f t="shared" si="502"/>
        <v>-0.15278312079137038</v>
      </c>
      <c r="S1095" s="173">
        <f t="shared" si="503"/>
        <v>0.83299669389017306</v>
      </c>
      <c r="T1095" s="149">
        <v>0</v>
      </c>
      <c r="U1095" s="97"/>
      <c r="V1095" s="149">
        <f>1/PI()*ATAN('Exhibit4_Impact-Test'!$Y$25*S_RDY_SP)+'Exhibit4_Impact-Test'!$Y$26</f>
        <v>0.40560342626498702</v>
      </c>
      <c r="W1095" s="172">
        <f t="shared" si="504"/>
        <v>0.41013631939656042</v>
      </c>
      <c r="X1095" s="149">
        <f>1/PI()*ATAN('Exhibit4_Impact-Test'!$Y$25*S_RS_SP)+'Exhibit4_Impact-Test'!$Y$26</f>
        <v>0.82792238405377638</v>
      </c>
      <c r="Y1095" s="172">
        <f t="shared" si="505"/>
        <v>0.83057990534941906</v>
      </c>
      <c r="Z1095" s="149">
        <f>1/PI()*ATAN('Exhibit4_Impact-Test'!$Y$25*S_5050_SP)+'Exhibit4_Impact-Test'!$Y$26</f>
        <v>0.5</v>
      </c>
      <c r="AA1095" s="149">
        <f t="shared" si="506"/>
        <v>0.50469210223289518</v>
      </c>
      <c r="AB1095" s="195">
        <f>VLOOKUP(_xlfn.NUMBERVALUE(LEFT(A1095,4)),Transactioncosts!$C:$G,5,FALSE)</f>
        <v>108.19999999999999</v>
      </c>
      <c r="AC1095" s="174"/>
      <c r="AD1095" s="175">
        <f t="shared" si="507"/>
        <v>1.0078397077113992</v>
      </c>
      <c r="AE1095" s="149">
        <f t="shared" si="508"/>
        <v>1.0158422800777691</v>
      </c>
      <c r="AF1095" s="149">
        <f t="shared" si="509"/>
        <v>1.0096284396603674</v>
      </c>
      <c r="AG1095" s="176">
        <f t="shared" si="510"/>
        <v>1.0077797144238438</v>
      </c>
      <c r="AH1095" s="149">
        <f t="shared" si="511"/>
        <v>1.0137598405274069</v>
      </c>
      <c r="AI1095" s="149">
        <f t="shared" si="512"/>
        <v>1.0095776711142075</v>
      </c>
      <c r="AJ1095" s="97"/>
      <c r="AK1095" s="171">
        <f t="shared" si="513"/>
        <v>7.8091368765556557E-3</v>
      </c>
      <c r="AL1095" s="149">
        <f t="shared" si="514"/>
        <v>1.57181009619848E-2</v>
      </c>
      <c r="AM1095" s="149">
        <f t="shared" si="515"/>
        <v>9.5823816437708414E-3</v>
      </c>
      <c r="AN1095" s="149">
        <f t="shared" si="520"/>
        <v>6.1423577514538348</v>
      </c>
      <c r="AO1095" s="149">
        <f t="shared" si="520"/>
        <v>16.505736265956177</v>
      </c>
      <c r="AP1095" s="149">
        <f t="shared" si="520"/>
        <v>5.5408548692310413</v>
      </c>
      <c r="AQ1095" s="97"/>
      <c r="AR1095" s="171">
        <f t="shared" si="516"/>
        <v>7.7496084884936768E-3</v>
      </c>
      <c r="AS1095" s="149">
        <f t="shared" si="517"/>
        <v>1.3666033455767647E-2</v>
      </c>
      <c r="AT1095" s="149">
        <f t="shared" si="518"/>
        <v>9.5320959934850936E-3</v>
      </c>
      <c r="AU1095" s="175">
        <f t="shared" si="521"/>
        <v>6.0140605132322369</v>
      </c>
      <c r="AV1095" s="149">
        <f t="shared" si="522"/>
        <v>14.126214721660778</v>
      </c>
      <c r="AW1095" s="149">
        <f t="shared" si="523"/>
        <v>5.4734969535990219</v>
      </c>
    </row>
    <row r="1096" spans="1:49" ht="15" x14ac:dyDescent="0.25">
      <c r="A1096" s="130">
        <v>1962.03</v>
      </c>
      <c r="B1096" s="138"/>
      <c r="C1096" s="166">
        <f>raw_Data!B1102</f>
        <v>70.290000000000006</v>
      </c>
      <c r="D1096" s="167">
        <f>raw_Data!J1102</f>
        <v>0.17</v>
      </c>
      <c r="E1096" s="167">
        <f>raw_Data!L1102</f>
        <v>3.2174490479424112E-3</v>
      </c>
      <c r="F1096" s="168">
        <f t="shared" si="498"/>
        <v>70.22</v>
      </c>
      <c r="G1096" s="167">
        <f>raw_Data!K1102</f>
        <v>2.4209626886926802E-3</v>
      </c>
      <c r="H1096" s="167">
        <f t="shared" si="499"/>
        <v>9.9686698946177543E-4</v>
      </c>
      <c r="I1096" s="165"/>
      <c r="J1096" s="167">
        <f t="shared" si="500"/>
        <v>0.99131063993445512</v>
      </c>
      <c r="K1096" s="167">
        <f t="shared" si="519"/>
        <v>-5.471911017602471E-3</v>
      </c>
      <c r="L1096" s="93"/>
      <c r="M1096" s="171">
        <f t="shared" si="495"/>
        <v>0.99452808898239753</v>
      </c>
      <c r="N1096" s="172">
        <f t="shared" si="501"/>
        <v>1.0034178296781544</v>
      </c>
      <c r="O1096" s="170">
        <f t="shared" si="496"/>
        <v>1095</v>
      </c>
      <c r="P1096" s="170">
        <f t="shared" si="497"/>
        <v>1097</v>
      </c>
      <c r="Q1096" s="169"/>
      <c r="R1096" s="149">
        <f t="shared" si="502"/>
        <v>-0.15452249846203261</v>
      </c>
      <c r="S1096" s="173">
        <f t="shared" si="503"/>
        <v>0.23168097029207341</v>
      </c>
      <c r="T1096" s="149">
        <v>0</v>
      </c>
      <c r="U1096" s="97"/>
      <c r="V1096" s="149">
        <f>1/PI()*ATAN('Exhibit4_Impact-Test'!$Y$25*S_RDY_SP)+'Exhibit4_Impact-Test'!$Y$26</f>
        <v>0.40459165326391278</v>
      </c>
      <c r="W1096" s="172">
        <f t="shared" si="504"/>
        <v>0.40673719063075336</v>
      </c>
      <c r="X1096" s="149">
        <f>1/PI()*ATAN('Exhibit4_Impact-Test'!$Y$25*S_RS_SP)+'Exhibit4_Impact-Test'!$Y$26</f>
        <v>0.6381178396967232</v>
      </c>
      <c r="Y1096" s="172">
        <f t="shared" si="505"/>
        <v>0.64017027728642473</v>
      </c>
      <c r="Z1096" s="149">
        <f>1/PI()*ATAN('Exhibit4_Impact-Test'!$Y$25*S_5050_SP)+'Exhibit4_Impact-Test'!$Y$26</f>
        <v>0.5</v>
      </c>
      <c r="AA1096" s="149">
        <f t="shared" si="506"/>
        <v>0.50222472005191132</v>
      </c>
      <c r="AB1096" s="195">
        <f>VLOOKUP(_xlfn.NUMBERVALUE(LEFT(A1096,4)),Transactioncosts!$C:$G,5,FALSE)</f>
        <v>108.19999999999999</v>
      </c>
      <c r="AC1096" s="174"/>
      <c r="AD1096" s="175">
        <f t="shared" si="507"/>
        <v>0.99812480386758129</v>
      </c>
      <c r="AE1096" s="149">
        <f t="shared" si="508"/>
        <v>1.0002007911106379</v>
      </c>
      <c r="AF1096" s="149">
        <f t="shared" si="509"/>
        <v>0.99897295933027597</v>
      </c>
      <c r="AG1096" s="176">
        <f t="shared" si="510"/>
        <v>0.99805692642594712</v>
      </c>
      <c r="AH1096" s="149">
        <f t="shared" si="511"/>
        <v>0.9950072689238455</v>
      </c>
      <c r="AI1096" s="149">
        <f t="shared" si="512"/>
        <v>0.99894888785931424</v>
      </c>
      <c r="AJ1096" s="97"/>
      <c r="AK1096" s="171">
        <f t="shared" si="513"/>
        <v>-1.8769565137372972E-3</v>
      </c>
      <c r="AL1096" s="149">
        <f t="shared" si="514"/>
        <v>2.0077095480084024E-4</v>
      </c>
      <c r="AM1096" s="149">
        <f t="shared" si="515"/>
        <v>-1.0275684373828443E-3</v>
      </c>
      <c r="AN1096" s="149">
        <f t="shared" si="520"/>
        <v>6.1404807949400979</v>
      </c>
      <c r="AO1096" s="149">
        <f t="shared" si="520"/>
        <v>16.505937036910979</v>
      </c>
      <c r="AP1096" s="149">
        <f t="shared" si="520"/>
        <v>5.5398273007936583</v>
      </c>
      <c r="AQ1096" s="97"/>
      <c r="AR1096" s="171">
        <f t="shared" si="516"/>
        <v>-1.9449637904598905E-3</v>
      </c>
      <c r="AS1096" s="149">
        <f t="shared" si="517"/>
        <v>-5.0052363991279544E-3</v>
      </c>
      <c r="AT1096" s="149">
        <f t="shared" si="518"/>
        <v>-1.0516649464597672E-3</v>
      </c>
      <c r="AU1096" s="175">
        <f t="shared" si="521"/>
        <v>6.0121155494417771</v>
      </c>
      <c r="AV1096" s="149">
        <f t="shared" si="522"/>
        <v>14.12120948526165</v>
      </c>
      <c r="AW1096" s="149">
        <f t="shared" si="523"/>
        <v>5.4724452886525619</v>
      </c>
    </row>
    <row r="1097" spans="1:49" ht="15" x14ac:dyDescent="0.25">
      <c r="A1097" s="130">
        <v>1962.04</v>
      </c>
      <c r="B1097" s="138"/>
      <c r="C1097" s="166">
        <f>raw_Data!B1103</f>
        <v>68.05</v>
      </c>
      <c r="D1097" s="167">
        <f>raw_Data!J1103</f>
        <v>0.17055583333333335</v>
      </c>
      <c r="E1097" s="167">
        <f>raw_Data!L1103</f>
        <v>3.1450241575170512E-3</v>
      </c>
      <c r="F1097" s="168">
        <f t="shared" si="498"/>
        <v>70.290000000000006</v>
      </c>
      <c r="G1097" s="167">
        <f>raw_Data!K1103</f>
        <v>2.426459429980557E-3</v>
      </c>
      <c r="H1097" s="167">
        <f t="shared" si="499"/>
        <v>-3.1867975529947468E-2</v>
      </c>
      <c r="I1097" s="165"/>
      <c r="J1097" s="167">
        <f t="shared" si="500"/>
        <v>0.9928489308722902</v>
      </c>
      <c r="K1097" s="167">
        <f t="shared" si="519"/>
        <v>-4.0060449701927459E-3</v>
      </c>
      <c r="L1097" s="93"/>
      <c r="M1097" s="171">
        <f t="shared" si="495"/>
        <v>0.99599395502980725</v>
      </c>
      <c r="N1097" s="172">
        <f t="shared" si="501"/>
        <v>0.97055848390003319</v>
      </c>
      <c r="O1097" s="170">
        <f t="shared" si="496"/>
        <v>1096</v>
      </c>
      <c r="P1097" s="170">
        <f t="shared" si="497"/>
        <v>1098</v>
      </c>
      <c r="Q1097" s="169"/>
      <c r="R1097" s="149">
        <f t="shared" si="502"/>
        <v>-0.14014926376923614</v>
      </c>
      <c r="S1097" s="173">
        <f t="shared" si="503"/>
        <v>-0.90829670478122182</v>
      </c>
      <c r="T1097" s="149">
        <v>0</v>
      </c>
      <c r="U1097" s="97"/>
      <c r="V1097" s="149">
        <f>1/PI()*ATAN('Exhibit4_Impact-Test'!$Y$25*S_RDY_SP)+'Exhibit4_Impact-Test'!$Y$26</f>
        <v>0.41301052165054986</v>
      </c>
      <c r="W1097" s="172">
        <f t="shared" si="504"/>
        <v>0.40675332925185131</v>
      </c>
      <c r="X1097" s="149">
        <f>1/PI()*ATAN('Exhibit4_Impact-Test'!$Y$25*S_RS_SP)+'Exhibit4_Impact-Test'!$Y$26</f>
        <v>0.16017746889526524</v>
      </c>
      <c r="Y1097" s="172">
        <f t="shared" si="505"/>
        <v>0.15672800033880538</v>
      </c>
      <c r="Z1097" s="149">
        <f>1/PI()*ATAN('Exhibit4_Impact-Test'!$Y$25*S_5050_SP)+'Exhibit4_Impact-Test'!$Y$26</f>
        <v>0.5</v>
      </c>
      <c r="AA1097" s="149">
        <f t="shared" si="506"/>
        <v>0.49353297918065797</v>
      </c>
      <c r="AB1097" s="195">
        <f>VLOOKUP(_xlfn.NUMBERVALUE(LEFT(A1097,4)),Transactioncosts!$C:$G,5,FALSE)</f>
        <v>108.19999999999999</v>
      </c>
      <c r="AC1097" s="174"/>
      <c r="AD1097" s="175">
        <f t="shared" si="507"/>
        <v>0.9854888378300718</v>
      </c>
      <c r="AE1097" s="149">
        <f t="shared" si="508"/>
        <v>0.99191976564408135</v>
      </c>
      <c r="AF1097" s="149">
        <f t="shared" si="509"/>
        <v>0.98327621946492028</v>
      </c>
      <c r="AG1097" s="176">
        <f t="shared" si="510"/>
        <v>0.98523500399549158</v>
      </c>
      <c r="AH1097" s="149">
        <f t="shared" si="511"/>
        <v>0.99187859841440529</v>
      </c>
      <c r="AI1097" s="149">
        <f t="shared" si="512"/>
        <v>0.98320624629965503</v>
      </c>
      <c r="AJ1097" s="97"/>
      <c r="AK1097" s="171">
        <f t="shared" si="513"/>
        <v>-1.4617478856274688E-2</v>
      </c>
      <c r="AL1097" s="149">
        <f t="shared" si="514"/>
        <v>-8.1130563755177094E-3</v>
      </c>
      <c r="AM1097" s="149">
        <f t="shared" si="515"/>
        <v>-1.6865201903281186E-2</v>
      </c>
      <c r="AN1097" s="149">
        <f t="shared" si="520"/>
        <v>6.125863316083823</v>
      </c>
      <c r="AO1097" s="149">
        <f t="shared" si="520"/>
        <v>16.497823980535461</v>
      </c>
      <c r="AP1097" s="149">
        <f t="shared" si="520"/>
        <v>5.5229620988903774</v>
      </c>
      <c r="AQ1097" s="97"/>
      <c r="AR1097" s="171">
        <f t="shared" si="516"/>
        <v>-1.487508352984355E-2</v>
      </c>
      <c r="AS1097" s="149">
        <f t="shared" si="517"/>
        <v>-8.1545598170244885E-3</v>
      </c>
      <c r="AT1097" s="149">
        <f t="shared" si="518"/>
        <v>-1.6936367719923819E-2</v>
      </c>
      <c r="AU1097" s="175">
        <f t="shared" si="521"/>
        <v>5.9972404659119336</v>
      </c>
      <c r="AV1097" s="149">
        <f t="shared" si="522"/>
        <v>14.113054925444626</v>
      </c>
      <c r="AW1097" s="149">
        <f t="shared" si="523"/>
        <v>5.4555089209326377</v>
      </c>
    </row>
    <row r="1098" spans="1:49" ht="15" x14ac:dyDescent="0.25">
      <c r="A1098" s="130">
        <v>1962.05</v>
      </c>
      <c r="B1098" s="138"/>
      <c r="C1098" s="166">
        <f>raw_Data!B1104</f>
        <v>62.99</v>
      </c>
      <c r="D1098" s="167">
        <f>raw_Data!J1104</f>
        <v>0.17111083333333332</v>
      </c>
      <c r="E1098" s="167">
        <f>raw_Data!L1104</f>
        <v>3.1691721789193217E-3</v>
      </c>
      <c r="F1098" s="168">
        <f t="shared" si="498"/>
        <v>68.05</v>
      </c>
      <c r="G1098" s="167">
        <f>raw_Data!K1104</f>
        <v>2.514486896889542E-3</v>
      </c>
      <c r="H1098" s="167">
        <f t="shared" si="499"/>
        <v>-7.4357090374724377E-2</v>
      </c>
      <c r="I1098" s="165"/>
      <c r="J1098" s="167">
        <f t="shared" si="500"/>
        <v>1.0023940250370522</v>
      </c>
      <c r="K1098" s="167">
        <f t="shared" si="519"/>
        <v>5.5631972159715382E-3</v>
      </c>
      <c r="L1098" s="93"/>
      <c r="M1098" s="171">
        <f t="shared" si="495"/>
        <v>1.0055631972159715</v>
      </c>
      <c r="N1098" s="172">
        <f t="shared" si="501"/>
        <v>0.92815739652216511</v>
      </c>
      <c r="O1098" s="170">
        <f t="shared" si="496"/>
        <v>1097</v>
      </c>
      <c r="P1098" s="170">
        <f t="shared" si="497"/>
        <v>1099</v>
      </c>
      <c r="Q1098" s="169"/>
      <c r="R1098" s="149">
        <f t="shared" si="502"/>
        <v>-0.11141196731766466</v>
      </c>
      <c r="S1098" s="173">
        <f t="shared" si="503"/>
        <v>-0.95942015032107675</v>
      </c>
      <c r="T1098" s="149">
        <v>0</v>
      </c>
      <c r="U1098" s="97"/>
      <c r="V1098" s="149">
        <f>1/PI()*ATAN('Exhibit4_Impact-Test'!$Y$25*S_RDY_SP)+'Exhibit4_Impact-Test'!$Y$26</f>
        <v>0.43021301821490548</v>
      </c>
      <c r="W1098" s="172">
        <f t="shared" si="504"/>
        <v>0.41069722669141867</v>
      </c>
      <c r="X1098" s="149">
        <f>1/PI()*ATAN('Exhibit4_Impact-Test'!$Y$25*S_RS_SP)+'Exhibit4_Impact-Test'!$Y$26</f>
        <v>0.15292326561827813</v>
      </c>
      <c r="Y1098" s="172">
        <f t="shared" si="505"/>
        <v>0.14283298719017046</v>
      </c>
      <c r="Z1098" s="149">
        <f>1/PI()*ATAN('Exhibit4_Impact-Test'!$Y$25*S_5050_SP)+'Exhibit4_Impact-Test'!$Y$26</f>
        <v>0.5</v>
      </c>
      <c r="AA1098" s="149">
        <f t="shared" si="506"/>
        <v>0.47998526753439319</v>
      </c>
      <c r="AB1098" s="195">
        <f>VLOOKUP(_xlfn.NUMBERVALUE(LEFT(A1098,4)),Transactioncosts!$C:$G,5,FALSE)</f>
        <v>108.19999999999999</v>
      </c>
      <c r="AC1098" s="174"/>
      <c r="AD1098" s="175">
        <f t="shared" si="507"/>
        <v>0.97226221407214763</v>
      </c>
      <c r="AE1098" s="149">
        <f t="shared" si="508"/>
        <v>0.993726049396077</v>
      </c>
      <c r="AF1098" s="149">
        <f t="shared" si="509"/>
        <v>0.96686029686906827</v>
      </c>
      <c r="AG1098" s="176">
        <f t="shared" si="510"/>
        <v>0.97181079335048437</v>
      </c>
      <c r="AH1098" s="149">
        <f t="shared" si="511"/>
        <v>0.99363748458561951</v>
      </c>
      <c r="AI1098" s="149">
        <f t="shared" si="512"/>
        <v>0.9666437374637904</v>
      </c>
      <c r="AJ1098" s="97"/>
      <c r="AK1098" s="171">
        <f t="shared" si="513"/>
        <v>-2.8129743338486609E-2</v>
      </c>
      <c r="AL1098" s="149">
        <f t="shared" si="514"/>
        <v>-6.2937145406869377E-3</v>
      </c>
      <c r="AM1098" s="149">
        <f t="shared" si="515"/>
        <v>-3.3701264628538431E-2</v>
      </c>
      <c r="AN1098" s="149">
        <f t="shared" si="520"/>
        <v>6.0977335727453363</v>
      </c>
      <c r="AO1098" s="149">
        <f t="shared" si="520"/>
        <v>16.491530265994776</v>
      </c>
      <c r="AP1098" s="149">
        <f t="shared" si="520"/>
        <v>5.489260834261839</v>
      </c>
      <c r="AQ1098" s="97"/>
      <c r="AR1098" s="171">
        <f t="shared" si="516"/>
        <v>-2.8594150516666663E-2</v>
      </c>
      <c r="AS1098" s="149">
        <f t="shared" si="517"/>
        <v>-6.3828424823058321E-3</v>
      </c>
      <c r="AT1098" s="149">
        <f t="shared" si="518"/>
        <v>-3.3925271822046209E-2</v>
      </c>
      <c r="AU1098" s="175">
        <f t="shared" si="521"/>
        <v>5.9686463153952669</v>
      </c>
      <c r="AV1098" s="149">
        <f t="shared" si="522"/>
        <v>14.106672082962319</v>
      </c>
      <c r="AW1098" s="149">
        <f t="shared" si="523"/>
        <v>5.4215836491105911</v>
      </c>
    </row>
    <row r="1099" spans="1:49" ht="15" x14ac:dyDescent="0.25">
      <c r="A1099" s="130">
        <v>1962.06</v>
      </c>
      <c r="B1099" s="138"/>
      <c r="C1099" s="166">
        <f>raw_Data!B1105</f>
        <v>55.63</v>
      </c>
      <c r="D1099" s="167">
        <f>raw_Data!J1105</f>
        <v>0.17166666666666666</v>
      </c>
      <c r="E1099" s="167">
        <f>raw_Data!L1105</f>
        <v>3.2013595976057019E-3</v>
      </c>
      <c r="F1099" s="168">
        <f t="shared" si="498"/>
        <v>62.99</v>
      </c>
      <c r="G1099" s="167">
        <f>raw_Data!K1105</f>
        <v>2.7253003122188705E-3</v>
      </c>
      <c r="H1099" s="167">
        <f t="shared" si="499"/>
        <v>-0.11684394348309257</v>
      </c>
      <c r="I1099" s="165"/>
      <c r="J1099" s="167">
        <f t="shared" si="500"/>
        <v>1.0031867266952623</v>
      </c>
      <c r="K1099" s="167">
        <f t="shared" si="519"/>
        <v>6.3880862928680227E-3</v>
      </c>
      <c r="L1099" s="93"/>
      <c r="M1099" s="171">
        <f t="shared" si="495"/>
        <v>1.006388086292868</v>
      </c>
      <c r="N1099" s="172">
        <f t="shared" si="501"/>
        <v>0.88588135682912639</v>
      </c>
      <c r="O1099" s="170">
        <f t="shared" si="496"/>
        <v>1098</v>
      </c>
      <c r="P1099" s="170">
        <f t="shared" si="497"/>
        <v>1100</v>
      </c>
      <c r="Q1099" s="169"/>
      <c r="R1099" s="149">
        <f t="shared" si="502"/>
        <v>-7.5303068657589373E-2</v>
      </c>
      <c r="S1099" s="173">
        <f t="shared" si="503"/>
        <v>-0.97359311804016047</v>
      </c>
      <c r="T1099" s="149">
        <v>0</v>
      </c>
      <c r="U1099" s="97"/>
      <c r="V1099" s="149">
        <f>1/PI()*ATAN('Exhibit4_Impact-Test'!$Y$25*S_RDY_SP)+'Exhibit4_Impact-Test'!$Y$26</f>
        <v>0.45241818063441608</v>
      </c>
      <c r="W1099" s="172">
        <f t="shared" si="504"/>
        <v>0.4210547655874235</v>
      </c>
      <c r="X1099" s="149">
        <f>1/PI()*ATAN('Exhibit4_Impact-Test'!$Y$25*S_RS_SP)+'Exhibit4_Impact-Test'!$Y$26</f>
        <v>0.15101827466313483</v>
      </c>
      <c r="Y1099" s="172">
        <f t="shared" si="505"/>
        <v>0.13538323565009916</v>
      </c>
      <c r="Z1099" s="149">
        <f>1/PI()*ATAN('Exhibit4_Impact-Test'!$Y$25*S_5050_SP)+'Exhibit4_Impact-Test'!$Y$26</f>
        <v>0.5</v>
      </c>
      <c r="AA1099" s="149">
        <f t="shared" si="506"/>
        <v>0.46815814737648526</v>
      </c>
      <c r="AB1099" s="195">
        <f>VLOOKUP(_xlfn.NUMBERVALUE(LEFT(A1099,4)),Transactioncosts!$C:$G,5,FALSE)</f>
        <v>108.19999999999999</v>
      </c>
      <c r="AC1099" s="174"/>
      <c r="AD1099" s="175">
        <f t="shared" si="507"/>
        <v>0.95186865099467832</v>
      </c>
      <c r="AE1099" s="149">
        <f t="shared" si="508"/>
        <v>0.98818936792395673</v>
      </c>
      <c r="AF1099" s="149">
        <f t="shared" si="509"/>
        <v>0.94613472156099721</v>
      </c>
      <c r="AG1099" s="176">
        <f t="shared" si="510"/>
        <v>0.95112982517132494</v>
      </c>
      <c r="AH1099" s="149">
        <f t="shared" si="511"/>
        <v>0.98060926413949079</v>
      </c>
      <c r="AI1099" s="149">
        <f t="shared" si="512"/>
        <v>0.94579019271561082</v>
      </c>
      <c r="AJ1099" s="97"/>
      <c r="AK1099" s="171">
        <f t="shared" si="513"/>
        <v>-4.9328225353980078E-2</v>
      </c>
      <c r="AL1099" s="149">
        <f t="shared" si="514"/>
        <v>-1.1880931660994503E-2</v>
      </c>
      <c r="AM1099" s="149">
        <f t="shared" si="515"/>
        <v>-5.5370308271761939E-2</v>
      </c>
      <c r="AN1099" s="149">
        <f t="shared" si="520"/>
        <v>6.0484053473913564</v>
      </c>
      <c r="AO1099" s="149">
        <f t="shared" si="520"/>
        <v>16.479649334333782</v>
      </c>
      <c r="AP1099" s="149">
        <f t="shared" si="520"/>
        <v>5.4338905259900772</v>
      </c>
      <c r="AQ1099" s="97"/>
      <c r="AR1099" s="171">
        <f t="shared" si="516"/>
        <v>-5.0104711378250184E-2</v>
      </c>
      <c r="AS1099" s="149">
        <f t="shared" si="517"/>
        <v>-1.9581202390203077E-2</v>
      </c>
      <c r="AT1099" s="149">
        <f t="shared" si="518"/>
        <v>-5.5734518126598132E-2</v>
      </c>
      <c r="AU1099" s="175">
        <f t="shared" si="521"/>
        <v>5.9185416040170171</v>
      </c>
      <c r="AV1099" s="149">
        <f t="shared" si="522"/>
        <v>14.087090880572116</v>
      </c>
      <c r="AW1099" s="149">
        <f t="shared" si="523"/>
        <v>5.3658491309839933</v>
      </c>
    </row>
    <row r="1100" spans="1:49" ht="15" x14ac:dyDescent="0.25">
      <c r="A1100" s="130">
        <v>1962.07</v>
      </c>
      <c r="B1100" s="138"/>
      <c r="C1100" s="166">
        <f>raw_Data!B1106</f>
        <v>56.97</v>
      </c>
      <c r="D1100" s="167">
        <f>raw_Data!J1106</f>
        <v>0.17222249999999997</v>
      </c>
      <c r="E1100" s="167">
        <f>raw_Data!L1106</f>
        <v>3.281778480337616E-3</v>
      </c>
      <c r="F1100" s="168">
        <f t="shared" si="498"/>
        <v>55.63</v>
      </c>
      <c r="G1100" s="167">
        <f>raw_Data!K1106</f>
        <v>3.0958565522200246E-3</v>
      </c>
      <c r="H1100" s="167">
        <f t="shared" si="499"/>
        <v>2.4087722451914262E-2</v>
      </c>
      <c r="I1100" s="165"/>
      <c r="J1100" s="167">
        <f t="shared" si="500"/>
        <v>1.0079475415085368</v>
      </c>
      <c r="K1100" s="167">
        <f t="shared" si="519"/>
        <v>1.1229319988874442E-2</v>
      </c>
      <c r="L1100" s="93"/>
      <c r="M1100" s="171">
        <f t="shared" si="495"/>
        <v>1.0112293199888744</v>
      </c>
      <c r="N1100" s="172">
        <f t="shared" si="501"/>
        <v>1.0271835790041344</v>
      </c>
      <c r="O1100" s="170">
        <f t="shared" si="496"/>
        <v>1099</v>
      </c>
      <c r="P1100" s="170">
        <f t="shared" si="497"/>
        <v>1101</v>
      </c>
      <c r="Q1100" s="169"/>
      <c r="R1100" s="149">
        <f t="shared" si="502"/>
        <v>-1.6753918378456335E-2</v>
      </c>
      <c r="S1100" s="173">
        <f t="shared" si="503"/>
        <v>0.88268716434666528</v>
      </c>
      <c r="T1100" s="149">
        <v>0</v>
      </c>
      <c r="U1100" s="97"/>
      <c r="V1100" s="149">
        <f>1/PI()*ATAN('Exhibit4_Impact-Test'!$Y$25*S_RDY_SP)+'Exhibit4_Impact-Test'!$Y$26</f>
        <v>0.48933811340197109</v>
      </c>
      <c r="W1100" s="172">
        <f t="shared" si="504"/>
        <v>0.493250389104401</v>
      </c>
      <c r="X1100" s="149">
        <f>1/PI()*ATAN('Exhibit4_Impact-Test'!$Y$25*S_RS_SP)+'Exhibit4_Impact-Test'!$Y$26</f>
        <v>0.83594735621071892</v>
      </c>
      <c r="Y1100" s="172">
        <f t="shared" si="505"/>
        <v>0.83808285219419176</v>
      </c>
      <c r="Z1100" s="149">
        <f>1/PI()*ATAN('Exhibit4_Impact-Test'!$Y$25*S_5050_SP)+'Exhibit4_Impact-Test'!$Y$26</f>
        <v>0.5</v>
      </c>
      <c r="AA1100" s="149">
        <f t="shared" si="506"/>
        <v>0.50391340219225</v>
      </c>
      <c r="AB1100" s="195">
        <f>VLOOKUP(_xlfn.NUMBERVALUE(LEFT(A1100,4)),Transactioncosts!$C:$G,5,FALSE)</f>
        <v>108.19999999999999</v>
      </c>
      <c r="AC1100" s="174"/>
      <c r="AD1100" s="175">
        <f t="shared" si="507"/>
        <v>1.0190363469961281</v>
      </c>
      <c r="AE1100" s="149">
        <f t="shared" si="508"/>
        <v>1.0245662406329821</v>
      </c>
      <c r="AF1100" s="149">
        <f t="shared" si="509"/>
        <v>1.0192064494965045</v>
      </c>
      <c r="AG1100" s="176">
        <f t="shared" si="510"/>
        <v>1.0188383196940236</v>
      </c>
      <c r="AH1100" s="149">
        <f t="shared" si="511"/>
        <v>1.0245591904209093</v>
      </c>
      <c r="AI1100" s="149">
        <f t="shared" si="512"/>
        <v>1.0191641064847843</v>
      </c>
      <c r="AJ1100" s="97"/>
      <c r="AK1100" s="171">
        <f t="shared" si="513"/>
        <v>1.8857422884265812E-2</v>
      </c>
      <c r="AL1100" s="149">
        <f t="shared" si="514"/>
        <v>2.4269343154239606E-2</v>
      </c>
      <c r="AM1100" s="149">
        <f t="shared" si="515"/>
        <v>1.9024333814665301E-2</v>
      </c>
      <c r="AN1100" s="149">
        <f t="shared" si="520"/>
        <v>6.0672627702756223</v>
      </c>
      <c r="AO1100" s="149">
        <f t="shared" si="520"/>
        <v>16.503918677488024</v>
      </c>
      <c r="AP1100" s="149">
        <f t="shared" si="520"/>
        <v>5.4529148598047428</v>
      </c>
      <c r="AQ1100" s="97"/>
      <c r="AR1100" s="171">
        <f t="shared" si="516"/>
        <v>1.866307599339501E-2</v>
      </c>
      <c r="AS1100" s="149">
        <f t="shared" si="517"/>
        <v>2.4262461962911836E-2</v>
      </c>
      <c r="AT1100" s="149">
        <f t="shared" si="518"/>
        <v>1.898278787337207E-2</v>
      </c>
      <c r="AU1100" s="175">
        <f t="shared" si="521"/>
        <v>5.9372046800104119</v>
      </c>
      <c r="AV1100" s="149">
        <f t="shared" si="522"/>
        <v>14.111353342535029</v>
      </c>
      <c r="AW1100" s="149">
        <f t="shared" si="523"/>
        <v>5.3848319188573655</v>
      </c>
    </row>
    <row r="1101" spans="1:49" ht="15" x14ac:dyDescent="0.25">
      <c r="A1101" s="130">
        <v>1962.08</v>
      </c>
      <c r="B1101" s="138"/>
      <c r="C1101" s="166">
        <f>raw_Data!B1107</f>
        <v>58.52</v>
      </c>
      <c r="D1101" s="167">
        <f>raw_Data!J1107</f>
        <v>0.1727775</v>
      </c>
      <c r="E1101" s="167">
        <f>raw_Data!L1107</f>
        <v>3.2576602600797866E-3</v>
      </c>
      <c r="F1101" s="168">
        <f t="shared" si="498"/>
        <v>56.97</v>
      </c>
      <c r="G1101" s="167">
        <f>raw_Data!K1107</f>
        <v>3.0327804107424961E-3</v>
      </c>
      <c r="H1101" s="167">
        <f t="shared" si="499"/>
        <v>2.720730208881883E-2</v>
      </c>
      <c r="I1101" s="165"/>
      <c r="J1101" s="167">
        <f t="shared" si="500"/>
        <v>0.99762718496186942</v>
      </c>
      <c r="K1101" s="167">
        <f t="shared" si="519"/>
        <v>8.8484522194920423E-4</v>
      </c>
      <c r="L1101" s="93"/>
      <c r="M1101" s="171">
        <f t="shared" si="495"/>
        <v>1.0008848452219492</v>
      </c>
      <c r="N1101" s="172">
        <f t="shared" si="501"/>
        <v>1.0302400824995612</v>
      </c>
      <c r="O1101" s="170">
        <f t="shared" si="496"/>
        <v>1100</v>
      </c>
      <c r="P1101" s="170">
        <f t="shared" si="497"/>
        <v>1102</v>
      </c>
      <c r="Q1101" s="169"/>
      <c r="R1101" s="149">
        <f t="shared" si="502"/>
        <v>-3.9432377445533413E-2</v>
      </c>
      <c r="S1101" s="173">
        <f t="shared" si="503"/>
        <v>0.89236216969895943</v>
      </c>
      <c r="T1101" s="149">
        <v>0</v>
      </c>
      <c r="U1101" s="97"/>
      <c r="V1101" s="149">
        <f>1/PI()*ATAN('Exhibit4_Impact-Test'!$Y$25*S_RDY_SP)+'Exhibit4_Impact-Test'!$Y$26</f>
        <v>0.47494842033318296</v>
      </c>
      <c r="W1101" s="172">
        <f t="shared" si="504"/>
        <v>0.4821618527853021</v>
      </c>
      <c r="X1101" s="149">
        <f>1/PI()*ATAN('Exhibit4_Impact-Test'!$Y$25*S_RS_SP)+'Exhibit4_Impact-Test'!$Y$26</f>
        <v>0.83743126142960223</v>
      </c>
      <c r="Y1101" s="172">
        <f t="shared" si="505"/>
        <v>0.84132843506499244</v>
      </c>
      <c r="Z1101" s="149">
        <f>1/PI()*ATAN('Exhibit4_Impact-Test'!$Y$25*S_5050_SP)+'Exhibit4_Impact-Test'!$Y$26</f>
        <v>0.5</v>
      </c>
      <c r="AA1101" s="149">
        <f t="shared" si="506"/>
        <v>0.50722634951621182</v>
      </c>
      <c r="AB1101" s="195">
        <f>VLOOKUP(_xlfn.NUMBERVALUE(LEFT(A1101,4)),Transactioncosts!$C:$G,5,FALSE)</f>
        <v>108.19999999999999</v>
      </c>
      <c r="AC1101" s="174"/>
      <c r="AD1101" s="175">
        <f t="shared" si="507"/>
        <v>1.0148270687954568</v>
      </c>
      <c r="AE1101" s="149">
        <f t="shared" si="508"/>
        <v>1.025467838604905</v>
      </c>
      <c r="AF1101" s="149">
        <f t="shared" si="509"/>
        <v>1.0155624638607552</v>
      </c>
      <c r="AG1101" s="176">
        <f t="shared" si="510"/>
        <v>1.0146935602220033</v>
      </c>
      <c r="AH1101" s="149">
        <f t="shared" si="511"/>
        <v>1.0184291829268808</v>
      </c>
      <c r="AI1101" s="149">
        <f t="shared" si="512"/>
        <v>1.0154842747589898</v>
      </c>
      <c r="AJ1101" s="97"/>
      <c r="AK1101" s="171">
        <f t="shared" si="513"/>
        <v>1.4718222407205795E-2</v>
      </c>
      <c r="AL1101" s="149">
        <f t="shared" si="514"/>
        <v>2.5148936366063111E-2</v>
      </c>
      <c r="AM1101" s="149">
        <f t="shared" si="515"/>
        <v>1.5442610595411074E-2</v>
      </c>
      <c r="AN1101" s="149">
        <f t="shared" si="520"/>
        <v>6.0819809926828281</v>
      </c>
      <c r="AO1101" s="149">
        <f t="shared" si="520"/>
        <v>16.529067613854085</v>
      </c>
      <c r="AP1101" s="149">
        <f t="shared" si="520"/>
        <v>5.4683574704001536</v>
      </c>
      <c r="AQ1101" s="97"/>
      <c r="AR1101" s="171">
        <f t="shared" si="516"/>
        <v>1.4586655798089109E-2</v>
      </c>
      <c r="AS1101" s="149">
        <f t="shared" si="517"/>
        <v>1.8261423513181389E-2</v>
      </c>
      <c r="AT1101" s="149">
        <f t="shared" si="518"/>
        <v>1.5365616698306429E-2</v>
      </c>
      <c r="AU1101" s="175">
        <f t="shared" si="521"/>
        <v>5.9517913358085011</v>
      </c>
      <c r="AV1101" s="149">
        <f t="shared" si="522"/>
        <v>14.12961476604821</v>
      </c>
      <c r="AW1101" s="149">
        <f t="shared" si="523"/>
        <v>5.4001975355556722</v>
      </c>
    </row>
    <row r="1102" spans="1:49" ht="15" x14ac:dyDescent="0.25">
      <c r="A1102" s="130">
        <v>1962.09</v>
      </c>
      <c r="B1102" s="138"/>
      <c r="C1102" s="166">
        <f>raw_Data!B1108</f>
        <v>58</v>
      </c>
      <c r="D1102" s="167">
        <f>raw_Data!J1108</f>
        <v>0.17333333333333334</v>
      </c>
      <c r="E1102" s="167">
        <f>raw_Data!L1108</f>
        <v>3.2576602600797866E-3</v>
      </c>
      <c r="F1102" s="168">
        <f t="shared" si="498"/>
        <v>58.52</v>
      </c>
      <c r="G1102" s="167">
        <f>raw_Data!K1108</f>
        <v>2.9619503303713831E-3</v>
      </c>
      <c r="H1102" s="167">
        <f t="shared" si="499"/>
        <v>-8.8858509911141637E-3</v>
      </c>
      <c r="I1102" s="165"/>
      <c r="J1102" s="167">
        <f t="shared" si="500"/>
        <v>1</v>
      </c>
      <c r="K1102" s="167">
        <f t="shared" si="519"/>
        <v>3.2576602600797866E-3</v>
      </c>
      <c r="L1102" s="93"/>
      <c r="M1102" s="171">
        <f t="shared" si="495"/>
        <v>1.0032576602600798</v>
      </c>
      <c r="N1102" s="172">
        <f t="shared" si="501"/>
        <v>0.99407609933925711</v>
      </c>
      <c r="O1102" s="170">
        <f t="shared" si="496"/>
        <v>1101</v>
      </c>
      <c r="P1102" s="170">
        <f t="shared" si="497"/>
        <v>1103</v>
      </c>
      <c r="Q1102" s="169"/>
      <c r="R1102" s="149">
        <f t="shared" si="502"/>
        <v>-4.7544765931552116E-2</v>
      </c>
      <c r="S1102" s="173">
        <f t="shared" si="503"/>
        <v>-0.73173654697610679</v>
      </c>
      <c r="T1102" s="149">
        <v>0</v>
      </c>
      <c r="U1102" s="97"/>
      <c r="V1102" s="149">
        <f>1/PI()*ATAN('Exhibit4_Impact-Test'!$Y$25*S_RDY_SP)+'Exhibit4_Impact-Test'!$Y$26</f>
        <v>0.46982279793747111</v>
      </c>
      <c r="W1102" s="172">
        <f t="shared" si="504"/>
        <v>0.46753335125801171</v>
      </c>
      <c r="X1102" s="149">
        <f>1/PI()*ATAN('Exhibit4_Impact-Test'!$Y$25*S_RS_SP)+'Exhibit4_Impact-Test'!$Y$26</f>
        <v>0.1908057291477856</v>
      </c>
      <c r="Y1102" s="172">
        <f t="shared" si="505"/>
        <v>0.18939023761374668</v>
      </c>
      <c r="Z1102" s="149">
        <f>1/PI()*ATAN('Exhibit4_Impact-Test'!$Y$25*S_5050_SP)+'Exhibit4_Impact-Test'!$Y$26</f>
        <v>0.5</v>
      </c>
      <c r="AA1102" s="149">
        <f t="shared" si="506"/>
        <v>0.49770154565387592</v>
      </c>
      <c r="AB1102" s="195">
        <f>VLOOKUP(_xlfn.NUMBERVALUE(LEFT(A1102,4)),Transactioncosts!$C:$G,5,FALSE)</f>
        <v>108.19999999999999</v>
      </c>
      <c r="AC1102" s="174"/>
      <c r="AD1102" s="175">
        <f t="shared" si="507"/>
        <v>0.99894395361882549</v>
      </c>
      <c r="AE1102" s="149">
        <f t="shared" si="508"/>
        <v>1.0015057658338675</v>
      </c>
      <c r="AF1102" s="149">
        <f t="shared" si="509"/>
        <v>0.99866687979966851</v>
      </c>
      <c r="AG1102" s="176">
        <f t="shared" si="510"/>
        <v>0.99886149273668501</v>
      </c>
      <c r="AH1102" s="149">
        <f t="shared" si="511"/>
        <v>1.0011927039038457</v>
      </c>
      <c r="AI1102" s="149">
        <f t="shared" si="512"/>
        <v>0.99864201052364343</v>
      </c>
      <c r="AJ1102" s="97"/>
      <c r="AK1102" s="171">
        <f t="shared" si="513"/>
        <v>-1.0566043910449046E-3</v>
      </c>
      <c r="AL1102" s="149">
        <f t="shared" si="514"/>
        <v>1.5046333052337079E-3</v>
      </c>
      <c r="AM1102" s="149">
        <f t="shared" si="515"/>
        <v>-1.3340095956008362E-3</v>
      </c>
      <c r="AN1102" s="149">
        <f t="shared" si="520"/>
        <v>6.0809243882917832</v>
      </c>
      <c r="AO1102" s="149">
        <f t="shared" si="520"/>
        <v>16.53057224715932</v>
      </c>
      <c r="AP1102" s="149">
        <f t="shared" si="520"/>
        <v>5.4670234608045529</v>
      </c>
      <c r="AQ1102" s="97"/>
      <c r="AR1102" s="171">
        <f t="shared" si="516"/>
        <v>-1.1391558550402966E-3</v>
      </c>
      <c r="AS1102" s="149">
        <f t="shared" si="517"/>
        <v>1.1919931975965603E-3</v>
      </c>
      <c r="AT1102" s="149">
        <f t="shared" si="518"/>
        <v>-1.3589123796888139E-3</v>
      </c>
      <c r="AU1102" s="175">
        <f t="shared" si="521"/>
        <v>5.9506521799534609</v>
      </c>
      <c r="AV1102" s="149">
        <f t="shared" si="522"/>
        <v>14.130806759245807</v>
      </c>
      <c r="AW1102" s="149">
        <f t="shared" si="523"/>
        <v>5.3988386231759833</v>
      </c>
    </row>
    <row r="1103" spans="1:49" ht="15" x14ac:dyDescent="0.25">
      <c r="A1103" s="130">
        <v>1962.1</v>
      </c>
      <c r="B1103" s="138"/>
      <c r="C1103" s="166">
        <f>raw_Data!B1109</f>
        <v>56.17</v>
      </c>
      <c r="D1103" s="167">
        <f>raw_Data!J1109</f>
        <v>0.1747225</v>
      </c>
      <c r="E1103" s="167">
        <f>raw_Data!L1109</f>
        <v>3.2174490479424112E-3</v>
      </c>
      <c r="F1103" s="168">
        <f t="shared" si="498"/>
        <v>58</v>
      </c>
      <c r="G1103" s="167">
        <f>raw_Data!K1109</f>
        <v>3.0124568965517241E-3</v>
      </c>
      <c r="H1103" s="167">
        <f t="shared" si="499"/>
        <v>-3.1551724137931059E-2</v>
      </c>
      <c r="I1103" s="165"/>
      <c r="J1103" s="167">
        <f t="shared" si="500"/>
        <v>0.99603856900366083</v>
      </c>
      <c r="K1103" s="167">
        <f t="shared" si="519"/>
        <v>-7.4398194839675469E-4</v>
      </c>
      <c r="L1103" s="93"/>
      <c r="M1103" s="171">
        <f t="shared" si="495"/>
        <v>0.99925601805160325</v>
      </c>
      <c r="N1103" s="172">
        <f t="shared" si="501"/>
        <v>0.97146073275862077</v>
      </c>
      <c r="O1103" s="170">
        <f t="shared" si="496"/>
        <v>1102</v>
      </c>
      <c r="P1103" s="170">
        <f t="shared" si="497"/>
        <v>1104</v>
      </c>
      <c r="Q1103" s="169"/>
      <c r="R1103" s="149">
        <f t="shared" si="502"/>
        <v>-3.9106663783582782E-2</v>
      </c>
      <c r="S1103" s="173">
        <f t="shared" si="503"/>
        <v>-0.90641430992195471</v>
      </c>
      <c r="T1103" s="149">
        <v>0</v>
      </c>
      <c r="U1103" s="97"/>
      <c r="V1103" s="149">
        <f>1/PI()*ATAN('Exhibit4_Impact-Test'!$Y$25*S_RDY_SP)+'Exhibit4_Impact-Test'!$Y$26</f>
        <v>0.47515450487542776</v>
      </c>
      <c r="W1103" s="172">
        <f t="shared" si="504"/>
        <v>0.4681247694447781</v>
      </c>
      <c r="X1103" s="149">
        <f>1/PI()*ATAN('Exhibit4_Impact-Test'!$Y$25*S_RS_SP)+'Exhibit4_Impact-Test'!$Y$26</f>
        <v>0.16045660267642103</v>
      </c>
      <c r="Y1103" s="172">
        <f t="shared" si="505"/>
        <v>0.1566927049559958</v>
      </c>
      <c r="Z1103" s="149">
        <f>1/PI()*ATAN('Exhibit4_Impact-Test'!$Y$25*S_5050_SP)+'Exhibit4_Impact-Test'!$Y$26</f>
        <v>0.5</v>
      </c>
      <c r="AA1103" s="149">
        <f t="shared" si="506"/>
        <v>0.49294792483964145</v>
      </c>
      <c r="AB1103" s="195">
        <f>VLOOKUP(_xlfn.NUMBERVALUE(LEFT(A1103,4)),Transactioncosts!$C:$G,5,FALSE)</f>
        <v>108.19999999999999</v>
      </c>
      <c r="AC1103" s="174"/>
      <c r="AD1103" s="175">
        <f t="shared" si="507"/>
        <v>0.98604896303034495</v>
      </c>
      <c r="AE1103" s="149">
        <f t="shared" si="508"/>
        <v>0.99479608100306938</v>
      </c>
      <c r="AF1103" s="149">
        <f t="shared" si="509"/>
        <v>0.98535837540511206</v>
      </c>
      <c r="AG1103" s="176">
        <f t="shared" si="510"/>
        <v>0.98579310645083418</v>
      </c>
      <c r="AH1103" s="149">
        <f t="shared" si="511"/>
        <v>0.9873320825229478</v>
      </c>
      <c r="AI1103" s="149">
        <f t="shared" si="512"/>
        <v>0.985282071951877</v>
      </c>
      <c r="AJ1103" s="97"/>
      <c r="AK1103" s="171">
        <f t="shared" si="513"/>
        <v>-1.4049267366645553E-2</v>
      </c>
      <c r="AL1103" s="149">
        <f t="shared" si="514"/>
        <v>-5.2175065428854937E-3</v>
      </c>
      <c r="AM1103" s="149">
        <f t="shared" si="515"/>
        <v>-1.474987108259662E-2</v>
      </c>
      <c r="AN1103" s="149">
        <f t="shared" si="520"/>
        <v>6.0668751209251379</v>
      </c>
      <c r="AO1103" s="149">
        <f t="shared" si="520"/>
        <v>16.525354740616436</v>
      </c>
      <c r="AP1103" s="149">
        <f t="shared" si="520"/>
        <v>5.4522735897219565</v>
      </c>
      <c r="AQ1103" s="97"/>
      <c r="AR1103" s="171">
        <f t="shared" si="516"/>
        <v>-1.4308777582911495E-2</v>
      </c>
      <c r="AS1103" s="149">
        <f t="shared" si="517"/>
        <v>-1.2748839680549077E-2</v>
      </c>
      <c r="AT1103" s="149">
        <f t="shared" si="518"/>
        <v>-1.4827311341549521E-2</v>
      </c>
      <c r="AU1103" s="175">
        <f t="shared" si="521"/>
        <v>5.9363434023705492</v>
      </c>
      <c r="AV1103" s="149">
        <f t="shared" si="522"/>
        <v>14.118057919565258</v>
      </c>
      <c r="AW1103" s="149">
        <f t="shared" si="523"/>
        <v>5.3840113118344339</v>
      </c>
    </row>
    <row r="1104" spans="1:49" ht="15" x14ac:dyDescent="0.25">
      <c r="A1104" s="130">
        <v>1962.11</v>
      </c>
      <c r="B1104" s="138"/>
      <c r="C1104" s="166">
        <f>raw_Data!B1110</f>
        <v>60.04</v>
      </c>
      <c r="D1104" s="167">
        <f>raw_Data!J1110</f>
        <v>0.17611083333333333</v>
      </c>
      <c r="E1104" s="167">
        <f>raw_Data!L1110</f>
        <v>3.2094046775821283E-3</v>
      </c>
      <c r="F1104" s="168">
        <f t="shared" si="498"/>
        <v>56.17</v>
      </c>
      <c r="G1104" s="167">
        <f>raw_Data!K1110</f>
        <v>3.1353183787312324E-3</v>
      </c>
      <c r="H1104" s="167">
        <f t="shared" si="499"/>
        <v>6.8897988249955411E-2</v>
      </c>
      <c r="I1104" s="165"/>
      <c r="J1104" s="167">
        <f t="shared" si="500"/>
        <v>0.99920571714782824</v>
      </c>
      <c r="K1104" s="167">
        <f t="shared" si="519"/>
        <v>2.4151218254102602E-3</v>
      </c>
      <c r="L1104" s="93"/>
      <c r="M1104" s="171">
        <f t="shared" si="495"/>
        <v>1.0024151218254103</v>
      </c>
      <c r="N1104" s="172">
        <f t="shared" si="501"/>
        <v>1.0720333066286867</v>
      </c>
      <c r="O1104" s="170">
        <f t="shared" si="496"/>
        <v>1103</v>
      </c>
      <c r="P1104" s="170">
        <f t="shared" si="497"/>
        <v>1105</v>
      </c>
      <c r="Q1104" s="169"/>
      <c r="R1104" s="149">
        <f t="shared" si="502"/>
        <v>-1.2928329292574628E-2</v>
      </c>
      <c r="S1104" s="173">
        <f t="shared" si="503"/>
        <v>0.95538473912802302</v>
      </c>
      <c r="T1104" s="149">
        <v>0</v>
      </c>
      <c r="U1104" s="97"/>
      <c r="V1104" s="149">
        <f>1/PI()*ATAN('Exhibit4_Impact-Test'!$Y$25*S_RDY_SP)+'Exhibit4_Impact-Test'!$Y$26</f>
        <v>0.49177140341065778</v>
      </c>
      <c r="W1104" s="172">
        <f t="shared" si="504"/>
        <v>0.50855605554627537</v>
      </c>
      <c r="X1104" s="149">
        <f>1/PI()*ATAN('Exhibit4_Impact-Test'!$Y$25*S_RS_SP)+'Exhibit4_Impact-Test'!$Y$26</f>
        <v>0.84652620589144933</v>
      </c>
      <c r="Y1104" s="172">
        <f t="shared" si="505"/>
        <v>0.85504816063902045</v>
      </c>
      <c r="Z1104" s="149">
        <f>1/PI()*ATAN('Exhibit4_Impact-Test'!$Y$25*S_5050_SP)+'Exhibit4_Impact-Test'!$Y$26</f>
        <v>0.5</v>
      </c>
      <c r="AA1104" s="149">
        <f t="shared" si="506"/>
        <v>0.51677992661768812</v>
      </c>
      <c r="AB1104" s="195">
        <f>VLOOKUP(_xlfn.NUMBERVALUE(LEFT(A1104,4)),Transactioncosts!$C:$G,5,FALSE)</f>
        <v>108.19999999999999</v>
      </c>
      <c r="AC1104" s="174"/>
      <c r="AD1104" s="175">
        <f t="shared" si="507"/>
        <v>1.0366513542690199</v>
      </c>
      <c r="AE1104" s="149">
        <f t="shared" si="508"/>
        <v>1.0613487396679777</v>
      </c>
      <c r="AF1104" s="149">
        <f t="shared" si="509"/>
        <v>1.0372242142270485</v>
      </c>
      <c r="AG1104" s="176">
        <f t="shared" si="510"/>
        <v>1.0362767181676469</v>
      </c>
      <c r="AH1104" s="149">
        <f t="shared" si="511"/>
        <v>1.0612196829042326</v>
      </c>
      <c r="AI1104" s="149">
        <f t="shared" si="512"/>
        <v>1.037042655421045</v>
      </c>
      <c r="AJ1104" s="97"/>
      <c r="AK1104" s="171">
        <f t="shared" si="513"/>
        <v>3.5995666612355176E-2</v>
      </c>
      <c r="AL1104" s="149">
        <f t="shared" si="514"/>
        <v>5.9540495227493731E-2</v>
      </c>
      <c r="AM1104" s="149">
        <f t="shared" si="515"/>
        <v>3.6548120174469304E-2</v>
      </c>
      <c r="AN1104" s="149">
        <f t="shared" si="520"/>
        <v>6.1028707875374932</v>
      </c>
      <c r="AO1104" s="149">
        <f t="shared" si="520"/>
        <v>16.584895235843931</v>
      </c>
      <c r="AP1104" s="149">
        <f t="shared" si="520"/>
        <v>5.4888217098964258</v>
      </c>
      <c r="AQ1104" s="97"/>
      <c r="AR1104" s="171">
        <f t="shared" si="516"/>
        <v>3.5634210650198714E-2</v>
      </c>
      <c r="AS1104" s="149">
        <f t="shared" si="517"/>
        <v>5.9418890889530646E-2</v>
      </c>
      <c r="AT1104" s="149">
        <f t="shared" si="518"/>
        <v>3.6373061883635281E-2</v>
      </c>
      <c r="AU1104" s="175">
        <f t="shared" si="521"/>
        <v>5.9719776130207478</v>
      </c>
      <c r="AV1104" s="149">
        <f t="shared" si="522"/>
        <v>14.177476810454788</v>
      </c>
      <c r="AW1104" s="149">
        <f t="shared" si="523"/>
        <v>5.4203843737180692</v>
      </c>
    </row>
    <row r="1105" spans="1:49" ht="15" x14ac:dyDescent="0.25">
      <c r="A1105" s="130">
        <v>1962.12</v>
      </c>
      <c r="B1105" s="138"/>
      <c r="C1105" s="166">
        <f>raw_Data!B1111</f>
        <v>62.64</v>
      </c>
      <c r="D1105" s="167">
        <f>raw_Data!J1111</f>
        <v>0.17749999999999999</v>
      </c>
      <c r="E1105" s="167">
        <f>raw_Data!L1111</f>
        <v>3.1611235488977485E-3</v>
      </c>
      <c r="F1105" s="168">
        <f t="shared" si="498"/>
        <v>60.04</v>
      </c>
      <c r="G1105" s="167">
        <f>raw_Data!K1111</f>
        <v>2.9563624250499667E-3</v>
      </c>
      <c r="H1105" s="167">
        <f t="shared" si="499"/>
        <v>4.3304463690872819E-2</v>
      </c>
      <c r="I1105" s="165"/>
      <c r="J1105" s="167">
        <f t="shared" si="500"/>
        <v>0.99523068136848258</v>
      </c>
      <c r="K1105" s="167">
        <f t="shared" si="519"/>
        <v>-1.6081950826196678E-3</v>
      </c>
      <c r="L1105" s="93"/>
      <c r="M1105" s="171">
        <f t="shared" si="495"/>
        <v>0.99839180491738033</v>
      </c>
      <c r="N1105" s="172">
        <f t="shared" si="501"/>
        <v>1.0462608261159227</v>
      </c>
      <c r="O1105" s="170">
        <f t="shared" si="496"/>
        <v>1104</v>
      </c>
      <c r="P1105" s="170">
        <f t="shared" si="497"/>
        <v>1106</v>
      </c>
      <c r="Q1105" s="169"/>
      <c r="R1105" s="149">
        <f t="shared" si="502"/>
        <v>-4.1039865489590224E-2</v>
      </c>
      <c r="S1105" s="173">
        <f t="shared" si="503"/>
        <v>0.93100112310248739</v>
      </c>
      <c r="T1105" s="149">
        <v>0</v>
      </c>
      <c r="U1105" s="97"/>
      <c r="V1105" s="149">
        <f>1/PI()*ATAN('Exhibit4_Impact-Test'!$Y$25*S_RDY_SP)+'Exhibit4_Impact-Test'!$Y$26</f>
        <v>0.47393164691660877</v>
      </c>
      <c r="W1105" s="172">
        <f t="shared" si="504"/>
        <v>0.48562000003574451</v>
      </c>
      <c r="X1105" s="149">
        <f>1/PI()*ATAN('Exhibit4_Impact-Test'!$Y$25*S_RS_SP)+'Exhibit4_Impact-Test'!$Y$26</f>
        <v>0.84312054846295381</v>
      </c>
      <c r="Y1105" s="172">
        <f t="shared" si="505"/>
        <v>0.84921590005679159</v>
      </c>
      <c r="Z1105" s="149">
        <f>1/PI()*ATAN('Exhibit4_Impact-Test'!$Y$25*S_5050_SP)+'Exhibit4_Impact-Test'!$Y$26</f>
        <v>0.5</v>
      </c>
      <c r="AA1105" s="149">
        <f t="shared" si="506"/>
        <v>0.51170590555872342</v>
      </c>
      <c r="AB1105" s="195">
        <f>VLOOKUP(_xlfn.NUMBERVALUE(LEFT(A1105,4)),Transactioncosts!$C:$G,5,FALSE)</f>
        <v>108.19999999999999</v>
      </c>
      <c r="AC1105" s="174"/>
      <c r="AD1105" s="175">
        <f t="shared" si="507"/>
        <v>1.0210784489702915</v>
      </c>
      <c r="AE1105" s="149">
        <f t="shared" si="508"/>
        <v>1.0387511603246802</v>
      </c>
      <c r="AF1105" s="149">
        <f t="shared" si="509"/>
        <v>1.0223263155166515</v>
      </c>
      <c r="AG1105" s="176">
        <f t="shared" si="510"/>
        <v>1.0208698643634881</v>
      </c>
      <c r="AH1105" s="149">
        <f t="shared" si="511"/>
        <v>1.0386749191442268</v>
      </c>
      <c r="AI1105" s="149">
        <f t="shared" si="512"/>
        <v>1.0221996576185062</v>
      </c>
      <c r="AJ1105" s="97"/>
      <c r="AK1105" s="171">
        <f t="shared" si="513"/>
        <v>2.0859371657176762E-2</v>
      </c>
      <c r="AL1105" s="149">
        <f t="shared" si="514"/>
        <v>3.8019184226300309E-2</v>
      </c>
      <c r="AM1105" s="149">
        <f t="shared" si="515"/>
        <v>2.2080731931136674E-2</v>
      </c>
      <c r="AN1105" s="149">
        <f t="shared" si="520"/>
        <v>6.12373015919467</v>
      </c>
      <c r="AO1105" s="149">
        <f t="shared" si="520"/>
        <v>16.622914420070231</v>
      </c>
      <c r="AP1105" s="149">
        <f t="shared" si="520"/>
        <v>5.5109024418275627</v>
      </c>
      <c r="AQ1105" s="97"/>
      <c r="AR1105" s="171">
        <f t="shared" si="516"/>
        <v>2.065507206137715E-2</v>
      </c>
      <c r="AS1105" s="149">
        <f t="shared" si="517"/>
        <v>3.7945784569637604E-2</v>
      </c>
      <c r="AT1105" s="149">
        <f t="shared" si="518"/>
        <v>2.1956832406286743E-2</v>
      </c>
      <c r="AU1105" s="175">
        <f t="shared" si="521"/>
        <v>5.9926326850821248</v>
      </c>
      <c r="AV1105" s="149">
        <f t="shared" si="522"/>
        <v>14.215422595024426</v>
      </c>
      <c r="AW1105" s="149">
        <f t="shared" si="523"/>
        <v>5.4423412061243557</v>
      </c>
    </row>
    <row r="1106" spans="1:49" ht="15" x14ac:dyDescent="0.25">
      <c r="A1106" s="130">
        <v>1963.01</v>
      </c>
      <c r="B1106" s="138"/>
      <c r="C1106" s="166">
        <f>raw_Data!B1112</f>
        <v>65.06</v>
      </c>
      <c r="D1106" s="167">
        <f>raw_Data!J1112</f>
        <v>0.17805583333333333</v>
      </c>
      <c r="E1106" s="167">
        <f>raw_Data!L1112</f>
        <v>3.1369733958956925E-3</v>
      </c>
      <c r="F1106" s="168">
        <f t="shared" si="498"/>
        <v>62.64</v>
      </c>
      <c r="G1106" s="167">
        <f>raw_Data!K1112</f>
        <v>2.8425260749255E-3</v>
      </c>
      <c r="H1106" s="167">
        <f t="shared" si="499"/>
        <v>3.863346104725407E-2</v>
      </c>
      <c r="I1106" s="165"/>
      <c r="J1106" s="167">
        <f t="shared" si="500"/>
        <v>0.99760792572987811</v>
      </c>
      <c r="K1106" s="167">
        <f t="shared" si="519"/>
        <v>7.4489912577391237E-4</v>
      </c>
      <c r="L1106" s="93"/>
      <c r="M1106" s="171">
        <f t="shared" si="495"/>
        <v>1.0007448991257739</v>
      </c>
      <c r="N1106" s="172">
        <f t="shared" si="501"/>
        <v>1.0414759871221797</v>
      </c>
      <c r="O1106" s="170">
        <f t="shared" si="496"/>
        <v>1105</v>
      </c>
      <c r="P1106" s="170">
        <f t="shared" si="497"/>
        <v>1107</v>
      </c>
      <c r="Q1106" s="169"/>
      <c r="R1106" s="149">
        <f t="shared" si="502"/>
        <v>-5.3067299715162101E-2</v>
      </c>
      <c r="S1106" s="173">
        <f t="shared" si="503"/>
        <v>0.92436523584472219</v>
      </c>
      <c r="T1106" s="149">
        <v>0</v>
      </c>
      <c r="U1106" s="97"/>
      <c r="V1106" s="149">
        <f>1/PI()*ATAN('Exhibit4_Impact-Test'!$Y$25*S_RDY_SP)+'Exhibit4_Impact-Test'!$Y$26</f>
        <v>0.46634230994300457</v>
      </c>
      <c r="W1106" s="172">
        <f t="shared" si="504"/>
        <v>0.47628272110010311</v>
      </c>
      <c r="X1106" s="149">
        <f>1/PI()*ATAN('Exhibit4_Impact-Test'!$Y$25*S_RS_SP)+'Exhibit4_Impact-Test'!$Y$26</f>
        <v>0.84216958023671262</v>
      </c>
      <c r="Y1106" s="172">
        <f t="shared" si="505"/>
        <v>0.84740023482037108</v>
      </c>
      <c r="Z1106" s="149">
        <f>1/PI()*ATAN('Exhibit4_Impact-Test'!$Y$25*S_5050_SP)+'Exhibit4_Impact-Test'!$Y$26</f>
        <v>0.5</v>
      </c>
      <c r="AA1106" s="149">
        <f t="shared" si="506"/>
        <v>0.50997225331272522</v>
      </c>
      <c r="AB1106" s="195">
        <f>VLOOKUP(_xlfn.NUMBERVALUE(LEFT(A1106,4)),Transactioncosts!$C:$G,5,FALSE)</f>
        <v>108.79999999999998</v>
      </c>
      <c r="AC1106" s="174"/>
      <c r="AD1106" s="175">
        <f t="shared" si="507"/>
        <v>1.0197395287885094</v>
      </c>
      <c r="AE1106" s="149">
        <f t="shared" si="508"/>
        <v>1.0350473824062916</v>
      </c>
      <c r="AF1106" s="149">
        <f t="shared" si="509"/>
        <v>1.0211104431239768</v>
      </c>
      <c r="AG1106" s="176">
        <f t="shared" si="510"/>
        <v>1.0195391026412262</v>
      </c>
      <c r="AH1106" s="149">
        <f t="shared" si="511"/>
        <v>1.0347889597879349</v>
      </c>
      <c r="AI1106" s="149">
        <f t="shared" si="512"/>
        <v>1.0210019450079344</v>
      </c>
      <c r="AJ1106" s="97"/>
      <c r="AK1106" s="171">
        <f t="shared" si="513"/>
        <v>1.9547230752424784E-2</v>
      </c>
      <c r="AL1106" s="149">
        <f t="shared" si="514"/>
        <v>3.4447205772152649E-2</v>
      </c>
      <c r="AM1106" s="149">
        <f t="shared" si="515"/>
        <v>2.0890704854425794E-2</v>
      </c>
      <c r="AN1106" s="149">
        <f t="shared" si="520"/>
        <v>6.1432773899470945</v>
      </c>
      <c r="AO1106" s="149">
        <f t="shared" si="520"/>
        <v>16.657361625842384</v>
      </c>
      <c r="AP1106" s="149">
        <f t="shared" si="520"/>
        <v>5.5317931466819887</v>
      </c>
      <c r="AQ1106" s="97"/>
      <c r="AR1106" s="171">
        <f t="shared" si="516"/>
        <v>1.9350665020955279E-2</v>
      </c>
      <c r="AS1106" s="149">
        <f t="shared" si="517"/>
        <v>3.41975023396335E-2</v>
      </c>
      <c r="AT1106" s="149">
        <f t="shared" si="518"/>
        <v>2.0784444183588029E-2</v>
      </c>
      <c r="AU1106" s="175">
        <f t="shared" si="521"/>
        <v>6.0119833501030797</v>
      </c>
      <c r="AV1106" s="149">
        <f t="shared" si="522"/>
        <v>14.24962009736406</v>
      </c>
      <c r="AW1106" s="149">
        <f t="shared" si="523"/>
        <v>5.4631256503079433</v>
      </c>
    </row>
    <row r="1107" spans="1:49" ht="15" x14ac:dyDescent="0.25">
      <c r="A1107" s="130">
        <v>1963.02</v>
      </c>
      <c r="B1107" s="138"/>
      <c r="C1107" s="166">
        <f>raw_Data!B1113</f>
        <v>65.92</v>
      </c>
      <c r="D1107" s="167">
        <f>raw_Data!J1113</f>
        <v>0.17861083333333336</v>
      </c>
      <c r="E1107" s="167">
        <f>raw_Data!L1113</f>
        <v>3.2094046775821283E-3</v>
      </c>
      <c r="F1107" s="168">
        <f t="shared" si="498"/>
        <v>65.06</v>
      </c>
      <c r="G1107" s="167">
        <f>raw_Data!K1113</f>
        <v>2.7453248283635621E-3</v>
      </c>
      <c r="H1107" s="167">
        <f t="shared" si="499"/>
        <v>1.321856747617578E-2</v>
      </c>
      <c r="I1107" s="165"/>
      <c r="J1107" s="167">
        <f t="shared" si="500"/>
        <v>1.0071840536177581</v>
      </c>
      <c r="K1107" s="167">
        <f t="shared" si="519"/>
        <v>1.0393458295340219E-2</v>
      </c>
      <c r="L1107" s="93"/>
      <c r="M1107" s="171">
        <f t="shared" si="495"/>
        <v>1.0103934582953402</v>
      </c>
      <c r="N1107" s="172">
        <f t="shared" si="501"/>
        <v>1.0159638923045395</v>
      </c>
      <c r="O1107" s="170">
        <f t="shared" si="496"/>
        <v>1106</v>
      </c>
      <c r="P1107" s="170">
        <f t="shared" si="497"/>
        <v>1108</v>
      </c>
      <c r="Q1107" s="169"/>
      <c r="R1107" s="149">
        <f t="shared" si="502"/>
        <v>-6.6580875807508003E-2</v>
      </c>
      <c r="S1107" s="173">
        <f t="shared" si="503"/>
        <v>0.80820118267978824</v>
      </c>
      <c r="T1107" s="149">
        <v>0</v>
      </c>
      <c r="U1107" s="97"/>
      <c r="V1107" s="149">
        <f>1/PI()*ATAN('Exhibit4_Impact-Test'!$Y$25*S_RDY_SP)+'Exhibit4_Impact-Test'!$Y$26</f>
        <v>0.45786120021010907</v>
      </c>
      <c r="W1107" s="172">
        <f t="shared" si="504"/>
        <v>0.45922624830681441</v>
      </c>
      <c r="X1107" s="149">
        <f>1/PI()*ATAN('Exhibit4_Impact-Test'!$Y$25*S_RS_SP)+'Exhibit4_Impact-Test'!$Y$26</f>
        <v>0.82364815592730323</v>
      </c>
      <c r="Y1107" s="172">
        <f t="shared" si="505"/>
        <v>0.82444532901306156</v>
      </c>
      <c r="Z1107" s="149">
        <f>1/PI()*ATAN('Exhibit4_Impact-Test'!$Y$25*S_5050_SP)+'Exhibit4_Impact-Test'!$Y$26</f>
        <v>0.5</v>
      </c>
      <c r="AA1107" s="149">
        <f t="shared" si="506"/>
        <v>0.50137449448577032</v>
      </c>
      <c r="AB1107" s="195">
        <f>VLOOKUP(_xlfn.NUMBERVALUE(LEFT(A1107,4)),Transactioncosts!$C:$G,5,FALSE)</f>
        <v>108.79999999999998</v>
      </c>
      <c r="AC1107" s="174"/>
      <c r="AD1107" s="175">
        <f t="shared" si="507"/>
        <v>1.0129439438964836</v>
      </c>
      <c r="AE1107" s="149">
        <f t="shared" si="508"/>
        <v>1.0149815359947318</v>
      </c>
      <c r="AF1107" s="149">
        <f t="shared" si="509"/>
        <v>1.0131786752999399</v>
      </c>
      <c r="AG1107" s="176">
        <f t="shared" si="510"/>
        <v>1.0128184395433191</v>
      </c>
      <c r="AH1107" s="149">
        <f t="shared" si="511"/>
        <v>1.0085932115073231</v>
      </c>
      <c r="AI1107" s="149">
        <f t="shared" si="512"/>
        <v>1.0131637207999347</v>
      </c>
      <c r="AJ1107" s="97"/>
      <c r="AK1107" s="171">
        <f t="shared" si="513"/>
        <v>1.286088700933579E-2</v>
      </c>
      <c r="AL1107" s="149">
        <f t="shared" si="514"/>
        <v>1.4870421190094666E-2</v>
      </c>
      <c r="AM1107" s="149">
        <f t="shared" si="515"/>
        <v>1.309259204266648E-2</v>
      </c>
      <c r="AN1107" s="149">
        <f t="shared" si="520"/>
        <v>6.1561382769564306</v>
      </c>
      <c r="AO1107" s="149">
        <f t="shared" si="520"/>
        <v>16.67223204703248</v>
      </c>
      <c r="AP1107" s="149">
        <f t="shared" si="520"/>
        <v>5.5448857387246555</v>
      </c>
      <c r="AQ1107" s="97"/>
      <c r="AR1107" s="171">
        <f t="shared" si="516"/>
        <v>1.2736978742155944E-2</v>
      </c>
      <c r="AS1107" s="149">
        <f t="shared" si="517"/>
        <v>8.5565000284014286E-3</v>
      </c>
      <c r="AT1107" s="149">
        <f t="shared" si="518"/>
        <v>1.3077831950754796E-2</v>
      </c>
      <c r="AU1107" s="175">
        <f t="shared" si="521"/>
        <v>6.0247203288452358</v>
      </c>
      <c r="AV1107" s="149">
        <f t="shared" si="522"/>
        <v>14.258176597392461</v>
      </c>
      <c r="AW1107" s="149">
        <f t="shared" si="523"/>
        <v>5.4762034822586978</v>
      </c>
    </row>
    <row r="1108" spans="1:49" ht="15" x14ac:dyDescent="0.25">
      <c r="A1108" s="130">
        <v>1963.03</v>
      </c>
      <c r="B1108" s="138"/>
      <c r="C1108" s="166">
        <f>raw_Data!B1114</f>
        <v>65.67</v>
      </c>
      <c r="D1108" s="167">
        <f>raw_Data!J1114</f>
        <v>0.17916666666666667</v>
      </c>
      <c r="E1108" s="167">
        <f>raw_Data!L1114</f>
        <v>3.2174490479424112E-3</v>
      </c>
      <c r="F1108" s="168">
        <f t="shared" si="498"/>
        <v>65.92</v>
      </c>
      <c r="G1108" s="167">
        <f>raw_Data!K1114</f>
        <v>2.7179409385113267E-3</v>
      </c>
      <c r="H1108" s="167">
        <f t="shared" si="499"/>
        <v>-3.7924757281553312E-3</v>
      </c>
      <c r="I1108" s="165"/>
      <c r="J1108" s="167">
        <f t="shared" si="500"/>
        <v>1.000794641021939</v>
      </c>
      <c r="K1108" s="167">
        <f t="shared" si="519"/>
        <v>4.0120900698814577E-3</v>
      </c>
      <c r="L1108" s="93"/>
      <c r="M1108" s="171">
        <f t="shared" si="495"/>
        <v>1.0040120900698815</v>
      </c>
      <c r="N1108" s="172">
        <f t="shared" si="501"/>
        <v>0.99892546521035586</v>
      </c>
      <c r="O1108" s="170">
        <f t="shared" si="496"/>
        <v>1107</v>
      </c>
      <c r="P1108" s="170">
        <f t="shared" si="497"/>
        <v>1109</v>
      </c>
      <c r="Q1108" s="169"/>
      <c r="R1108" s="149">
        <f t="shared" si="502"/>
        <v>-8.2914641882264911E-2</v>
      </c>
      <c r="S1108" s="173">
        <f t="shared" si="503"/>
        <v>-0.54163674732971911</v>
      </c>
      <c r="T1108" s="149">
        <v>0</v>
      </c>
      <c r="U1108" s="97"/>
      <c r="V1108" s="149">
        <f>1/PI()*ATAN('Exhibit4_Impact-Test'!$Y$25*S_RDY_SP)+'Exhibit4_Impact-Test'!$Y$26</f>
        <v>0.44769092172918856</v>
      </c>
      <c r="W1108" s="172">
        <f t="shared" si="504"/>
        <v>0.44643536195230726</v>
      </c>
      <c r="X1108" s="149">
        <f>1/PI()*ATAN('Exhibit4_Impact-Test'!$Y$25*S_RS_SP)+'Exhibit4_Impact-Test'!$Y$26</f>
        <v>0.23728315186151322</v>
      </c>
      <c r="Y1108" s="172">
        <f t="shared" si="505"/>
        <v>0.23636515032243527</v>
      </c>
      <c r="Z1108" s="149">
        <f>1/PI()*ATAN('Exhibit4_Impact-Test'!$Y$25*S_5050_SP)+'Exhibit4_Impact-Test'!$Y$26</f>
        <v>0.5</v>
      </c>
      <c r="AA1108" s="149">
        <f t="shared" si="506"/>
        <v>0.49873020882600266</v>
      </c>
      <c r="AB1108" s="195">
        <f>VLOOKUP(_xlfn.NUMBERVALUE(LEFT(A1108,4)),Transactioncosts!$C:$G,5,FALSE)</f>
        <v>108.79999999999998</v>
      </c>
      <c r="AC1108" s="174"/>
      <c r="AD1108" s="175">
        <f t="shared" si="507"/>
        <v>1.0017348542980298</v>
      </c>
      <c r="AE1108" s="149">
        <f t="shared" si="508"/>
        <v>1.002805119690876</v>
      </c>
      <c r="AF1108" s="149">
        <f t="shared" si="509"/>
        <v>1.0014687776401185</v>
      </c>
      <c r="AG1108" s="176">
        <f t="shared" si="510"/>
        <v>1.0016909469336084</v>
      </c>
      <c r="AH1108" s="149">
        <f t="shared" si="511"/>
        <v>0.99619590550417547</v>
      </c>
      <c r="AI1108" s="149">
        <f t="shared" si="512"/>
        <v>1.0014549623121454</v>
      </c>
      <c r="AJ1108" s="97"/>
      <c r="AK1108" s="171">
        <f t="shared" si="513"/>
        <v>1.7333511765255144E-3</v>
      </c>
      <c r="AL1108" s="149">
        <f t="shared" si="514"/>
        <v>2.8011926847366806E-3</v>
      </c>
      <c r="AM1108" s="149">
        <f t="shared" si="515"/>
        <v>1.4677000412801594E-3</v>
      </c>
      <c r="AN1108" s="149">
        <f t="shared" si="520"/>
        <v>6.1578716281329564</v>
      </c>
      <c r="AO1108" s="149">
        <f t="shared" si="520"/>
        <v>16.675033239717216</v>
      </c>
      <c r="AP1108" s="149">
        <f t="shared" si="520"/>
        <v>5.5463534387659355</v>
      </c>
      <c r="AQ1108" s="97"/>
      <c r="AR1108" s="171">
        <f t="shared" si="516"/>
        <v>1.6895188924434899E-3</v>
      </c>
      <c r="AS1108" s="149">
        <f t="shared" si="517"/>
        <v>-3.8113484656592945E-3</v>
      </c>
      <c r="AT1108" s="149">
        <f t="shared" si="518"/>
        <v>1.4539048800387983E-3</v>
      </c>
      <c r="AU1108" s="175">
        <f t="shared" si="521"/>
        <v>6.0264098477376793</v>
      </c>
      <c r="AV1108" s="149">
        <f t="shared" si="522"/>
        <v>14.254365248926803</v>
      </c>
      <c r="AW1108" s="149">
        <f t="shared" si="523"/>
        <v>5.4776573871387368</v>
      </c>
    </row>
    <row r="1109" spans="1:49" ht="15" x14ac:dyDescent="0.25">
      <c r="A1109" s="130">
        <v>1963.04</v>
      </c>
      <c r="B1109" s="138"/>
      <c r="C1109" s="166">
        <f>raw_Data!B1115</f>
        <v>68.760000000000005</v>
      </c>
      <c r="D1109" s="167">
        <f>raw_Data!J1115</f>
        <v>0.18055583333333333</v>
      </c>
      <c r="E1109" s="167">
        <f>raw_Data!L1115</f>
        <v>3.2496194358384578E-3</v>
      </c>
      <c r="F1109" s="168">
        <f t="shared" si="498"/>
        <v>65.67</v>
      </c>
      <c r="G1109" s="167">
        <f>raw_Data!K1115</f>
        <v>2.7494416527079845E-3</v>
      </c>
      <c r="H1109" s="167">
        <f t="shared" si="499"/>
        <v>4.7053449063499286E-2</v>
      </c>
      <c r="I1109" s="165"/>
      <c r="J1109" s="167">
        <f t="shared" si="500"/>
        <v>1.0031764310081623</v>
      </c>
      <c r="K1109" s="167">
        <f t="shared" si="519"/>
        <v>6.4260504440007971E-3</v>
      </c>
      <c r="L1109" s="93"/>
      <c r="M1109" s="171">
        <f t="shared" si="495"/>
        <v>1.0064260504440008</v>
      </c>
      <c r="N1109" s="172">
        <f t="shared" si="501"/>
        <v>1.0498028907162074</v>
      </c>
      <c r="O1109" s="170">
        <f t="shared" si="496"/>
        <v>1108</v>
      </c>
      <c r="P1109" s="170">
        <f t="shared" si="497"/>
        <v>1110</v>
      </c>
      <c r="Q1109" s="169"/>
      <c r="R1109" s="149">
        <f t="shared" si="502"/>
        <v>-7.8434048604814136E-2</v>
      </c>
      <c r="S1109" s="173">
        <f t="shared" si="503"/>
        <v>0.93599778064816164</v>
      </c>
      <c r="T1109" s="149">
        <v>0</v>
      </c>
      <c r="U1109" s="97"/>
      <c r="V1109" s="149">
        <f>1/PI()*ATAN('Exhibit4_Impact-Test'!$Y$25*S_RDY_SP)+'Exhibit4_Impact-Test'!$Y$26</f>
        <v>0.45047096529986802</v>
      </c>
      <c r="W1109" s="172">
        <f t="shared" si="504"/>
        <v>0.46093700476153937</v>
      </c>
      <c r="X1109" s="149">
        <f>1/PI()*ATAN('Exhibit4_Impact-Test'!$Y$25*S_RS_SP)+'Exhibit4_Impact-Test'!$Y$26</f>
        <v>0.84382968954123894</v>
      </c>
      <c r="Y1109" s="172">
        <f t="shared" si="505"/>
        <v>0.84931012317792598</v>
      </c>
      <c r="Z1109" s="149">
        <f>1/PI()*ATAN('Exhibit4_Impact-Test'!$Y$25*S_5050_SP)+'Exhibit4_Impact-Test'!$Y$26</f>
        <v>0.5</v>
      </c>
      <c r="AA1109" s="149">
        <f t="shared" si="506"/>
        <v>0.51054766796729634</v>
      </c>
      <c r="AB1109" s="195">
        <f>VLOOKUP(_xlfn.NUMBERVALUE(LEFT(A1109,4)),Transactioncosts!$C:$G,5,FALSE)</f>
        <v>108.79999999999998</v>
      </c>
      <c r="AC1109" s="174"/>
      <c r="AD1109" s="175">
        <f t="shared" si="507"/>
        <v>1.02596605755308</v>
      </c>
      <c r="AE1109" s="149">
        <f t="shared" si="508"/>
        <v>1.0430287161041769</v>
      </c>
      <c r="AF1109" s="149">
        <f t="shared" si="509"/>
        <v>1.0281144705801042</v>
      </c>
      <c r="AG1109" s="176">
        <f t="shared" si="510"/>
        <v>1.0256916690085396</v>
      </c>
      <c r="AH1109" s="149">
        <f t="shared" si="511"/>
        <v>1.0428455327505088</v>
      </c>
      <c r="AI1109" s="149">
        <f t="shared" si="512"/>
        <v>1.0279997119526201</v>
      </c>
      <c r="AJ1109" s="97"/>
      <c r="AK1109" s="171">
        <f t="shared" si="513"/>
        <v>2.5634663894406648E-2</v>
      </c>
      <c r="AL1109" s="149">
        <f t="shared" si="514"/>
        <v>4.2128707858400623E-2</v>
      </c>
      <c r="AM1109" s="149">
        <f t="shared" si="515"/>
        <v>2.7726513538102685E-2</v>
      </c>
      <c r="AN1109" s="149">
        <f t="shared" si="520"/>
        <v>6.1835062920273627</v>
      </c>
      <c r="AO1109" s="149">
        <f t="shared" si="520"/>
        <v>16.717161947575615</v>
      </c>
      <c r="AP1109" s="149">
        <f t="shared" si="520"/>
        <v>5.5740799523040385</v>
      </c>
      <c r="AQ1109" s="97"/>
      <c r="AR1109" s="171">
        <f t="shared" si="516"/>
        <v>2.5367184048598047E-2</v>
      </c>
      <c r="AS1109" s="149">
        <f t="shared" si="517"/>
        <v>4.1953066058095942E-2</v>
      </c>
      <c r="AT1109" s="149">
        <f t="shared" si="518"/>
        <v>2.7614886831202664E-2</v>
      </c>
      <c r="AU1109" s="175">
        <f t="shared" si="521"/>
        <v>6.0517770317862771</v>
      </c>
      <c r="AV1109" s="149">
        <f t="shared" si="522"/>
        <v>14.296318314984898</v>
      </c>
      <c r="AW1109" s="149">
        <f t="shared" si="523"/>
        <v>5.5052722739699398</v>
      </c>
    </row>
    <row r="1110" spans="1:49" ht="15" x14ac:dyDescent="0.25">
      <c r="A1110" s="130">
        <v>1963.05</v>
      </c>
      <c r="B1110" s="138"/>
      <c r="C1110" s="166">
        <f>raw_Data!B1116</f>
        <v>70.14</v>
      </c>
      <c r="D1110" s="167">
        <f>raw_Data!J1116</f>
        <v>0.18194416666666668</v>
      </c>
      <c r="E1110" s="167">
        <f>raw_Data!L1116</f>
        <v>3.2174490479424112E-3</v>
      </c>
      <c r="F1110" s="168">
        <f t="shared" si="498"/>
        <v>68.760000000000005</v>
      </c>
      <c r="G1110" s="167">
        <f>raw_Data!K1116</f>
        <v>2.6460757223191779E-3</v>
      </c>
      <c r="H1110" s="167">
        <f t="shared" si="499"/>
        <v>2.0069808027923131E-2</v>
      </c>
      <c r="I1110" s="165"/>
      <c r="J1110" s="167">
        <f t="shared" si="500"/>
        <v>0.99682928822942074</v>
      </c>
      <c r="K1110" s="167">
        <f t="shared" si="519"/>
        <v>4.6737277363151364E-5</v>
      </c>
      <c r="L1110" s="93"/>
      <c r="M1110" s="171">
        <f t="shared" si="495"/>
        <v>1.0000467372773632</v>
      </c>
      <c r="N1110" s="172">
        <f t="shared" si="501"/>
        <v>1.0227158837502424</v>
      </c>
      <c r="O1110" s="170">
        <f t="shared" si="496"/>
        <v>1109</v>
      </c>
      <c r="P1110" s="170">
        <f t="shared" si="497"/>
        <v>1111</v>
      </c>
      <c r="Q1110" s="169"/>
      <c r="R1110" s="149">
        <f t="shared" si="502"/>
        <v>-0.10237023749170288</v>
      </c>
      <c r="S1110" s="173">
        <f t="shared" si="503"/>
        <v>0.86064754630496954</v>
      </c>
      <c r="T1110" s="149">
        <v>0</v>
      </c>
      <c r="U1110" s="97"/>
      <c r="V1110" s="149">
        <f>1/PI()*ATAN('Exhibit4_Impact-Test'!$Y$25*S_RDY_SP)+'Exhibit4_Impact-Test'!$Y$26</f>
        <v>0.4357174694177558</v>
      </c>
      <c r="W1110" s="172">
        <f t="shared" si="504"/>
        <v>0.44123631215827569</v>
      </c>
      <c r="X1110" s="149">
        <f>1/PI()*ATAN('Exhibit4_Impact-Test'!$Y$25*S_RS_SP)+'Exhibit4_Impact-Test'!$Y$26</f>
        <v>0.8324734178775437</v>
      </c>
      <c r="Y1110" s="172">
        <f t="shared" si="505"/>
        <v>0.83557619050954879</v>
      </c>
      <c r="Z1110" s="149">
        <f>1/PI()*ATAN('Exhibit4_Impact-Test'!$Y$25*S_5050_SP)+'Exhibit4_Impact-Test'!$Y$26</f>
        <v>0.5</v>
      </c>
      <c r="AA1110" s="149">
        <f t="shared" si="506"/>
        <v>0.50560351131596515</v>
      </c>
      <c r="AB1110" s="195">
        <f>VLOOKUP(_xlfn.NUMBERVALUE(LEFT(A1110,4)),Transactioncosts!$C:$G,5,FALSE)</f>
        <v>108.79999999999998</v>
      </c>
      <c r="AC1110" s="174"/>
      <c r="AD1110" s="175">
        <f t="shared" si="507"/>
        <v>1.0099240804123866</v>
      </c>
      <c r="AE1110" s="149">
        <f t="shared" si="508"/>
        <v>1.0189181991220075</v>
      </c>
      <c r="AF1110" s="149">
        <f t="shared" si="509"/>
        <v>1.0113813105138028</v>
      </c>
      <c r="AG1110" s="176">
        <f t="shared" si="510"/>
        <v>1.0098564227477431</v>
      </c>
      <c r="AH1110" s="149">
        <f t="shared" si="511"/>
        <v>1.0144688436361164</v>
      </c>
      <c r="AI1110" s="149">
        <f t="shared" si="512"/>
        <v>1.0113203443106851</v>
      </c>
      <c r="AJ1110" s="97"/>
      <c r="AK1110" s="171">
        <f t="shared" si="513"/>
        <v>9.8751601193911194E-3</v>
      </c>
      <c r="AL1110" s="149">
        <f t="shared" si="514"/>
        <v>1.8741475377509122E-2</v>
      </c>
      <c r="AM1110" s="149">
        <f t="shared" si="515"/>
        <v>1.1317030665446939E-2</v>
      </c>
      <c r="AN1110" s="149">
        <f t="shared" si="520"/>
        <v>6.1933814521467534</v>
      </c>
      <c r="AO1110" s="149">
        <f t="shared" si="520"/>
        <v>16.735903422953125</v>
      </c>
      <c r="AP1110" s="149">
        <f t="shared" si="520"/>
        <v>5.5853969829694856</v>
      </c>
      <c r="AQ1110" s="97"/>
      <c r="AR1110" s="171">
        <f t="shared" si="516"/>
        <v>9.8081650527857139E-3</v>
      </c>
      <c r="AS1110" s="149">
        <f t="shared" si="517"/>
        <v>1.4365168758532056E-2</v>
      </c>
      <c r="AT1110" s="149">
        <f t="shared" si="518"/>
        <v>1.1256748712356397E-2</v>
      </c>
      <c r="AU1110" s="175">
        <f t="shared" si="521"/>
        <v>6.0615851968390633</v>
      </c>
      <c r="AV1110" s="149">
        <f t="shared" si="522"/>
        <v>14.31068348374343</v>
      </c>
      <c r="AW1110" s="149">
        <f t="shared" si="523"/>
        <v>5.5165290226822963</v>
      </c>
    </row>
    <row r="1111" spans="1:49" ht="15" x14ac:dyDescent="0.25">
      <c r="A1111" s="130">
        <v>1963.06</v>
      </c>
      <c r="B1111" s="138"/>
      <c r="C1111" s="166">
        <f>raw_Data!B1117</f>
        <v>70.11</v>
      </c>
      <c r="D1111" s="167">
        <f>raw_Data!J1117</f>
        <v>0.18333333333333335</v>
      </c>
      <c r="E1111" s="167">
        <f>raw_Data!L1117</f>
        <v>3.2657003754898994E-3</v>
      </c>
      <c r="F1111" s="168">
        <f t="shared" si="498"/>
        <v>70.14</v>
      </c>
      <c r="G1111" s="167">
        <f>raw_Data!K1117</f>
        <v>2.6138199790894405E-3</v>
      </c>
      <c r="H1111" s="167">
        <f t="shared" si="499"/>
        <v>-4.2771599657831505E-4</v>
      </c>
      <c r="I1111" s="165"/>
      <c r="J1111" s="167">
        <f t="shared" si="500"/>
        <v>1.0047642264526648</v>
      </c>
      <c r="K1111" s="167">
        <f t="shared" si="519"/>
        <v>8.029926828154732E-3</v>
      </c>
      <c r="L1111" s="93"/>
      <c r="M1111" s="171">
        <f t="shared" si="495"/>
        <v>1.0080299268281547</v>
      </c>
      <c r="N1111" s="172">
        <f t="shared" si="501"/>
        <v>1.0021861039825113</v>
      </c>
      <c r="O1111" s="170">
        <f t="shared" si="496"/>
        <v>1110</v>
      </c>
      <c r="P1111" s="170">
        <f t="shared" si="497"/>
        <v>1112</v>
      </c>
      <c r="Q1111" s="169"/>
      <c r="R1111" s="149">
        <f t="shared" si="502"/>
        <v>-0.10351590126518674</v>
      </c>
      <c r="S1111" s="173">
        <f t="shared" si="503"/>
        <v>-0.11733789591262582</v>
      </c>
      <c r="T1111" s="149">
        <v>0</v>
      </c>
      <c r="U1111" s="97"/>
      <c r="V1111" s="149">
        <f>1/PI()*ATAN('Exhibit4_Impact-Test'!$Y$25*S_RDY_SP)+'Exhibit4_Impact-Test'!$Y$26</f>
        <v>0.43501777680502418</v>
      </c>
      <c r="W1111" s="172">
        <f t="shared" si="504"/>
        <v>0.43358933667859451</v>
      </c>
      <c r="X1111" s="149">
        <f>1/PI()*ATAN('Exhibit4_Impact-Test'!$Y$25*S_RS_SP)+'Exhibit4_Impact-Test'!$Y$26</f>
        <v>0.42662807599750874</v>
      </c>
      <c r="Y1111" s="172">
        <f t="shared" si="505"/>
        <v>0.42520645138526458</v>
      </c>
      <c r="Z1111" s="149">
        <f>1/PI()*ATAN('Exhibit4_Impact-Test'!$Y$25*S_5050_SP)+'Exhibit4_Impact-Test'!$Y$26</f>
        <v>0.5</v>
      </c>
      <c r="AA1111" s="149">
        <f t="shared" si="506"/>
        <v>0.49854646894759702</v>
      </c>
      <c r="AB1111" s="195">
        <f>VLOOKUP(_xlfn.NUMBERVALUE(LEFT(A1111,4)),Transactioncosts!$C:$G,5,FALSE)</f>
        <v>108.79999999999998</v>
      </c>
      <c r="AC1111" s="174"/>
      <c r="AD1111" s="175">
        <f t="shared" si="507"/>
        <v>1.0054877600058005</v>
      </c>
      <c r="AE1111" s="149">
        <f t="shared" si="508"/>
        <v>1.0055367879310475</v>
      </c>
      <c r="AF1111" s="149">
        <f t="shared" si="509"/>
        <v>1.0051080154053329</v>
      </c>
      <c r="AG1111" s="176">
        <f t="shared" si="510"/>
        <v>1.0054609118693607</v>
      </c>
      <c r="AH1111" s="149">
        <f t="shared" si="511"/>
        <v>1.0028076733178277</v>
      </c>
      <c r="AI1111" s="149">
        <f t="shared" si="512"/>
        <v>1.0050922009874828</v>
      </c>
      <c r="AJ1111" s="97"/>
      <c r="AK1111" s="171">
        <f t="shared" si="513"/>
        <v>5.4727571140117002E-3</v>
      </c>
      <c r="AL1111" s="149">
        <f t="shared" si="514"/>
        <v>5.5215162654670925E-3</v>
      </c>
      <c r="AM1111" s="149">
        <f t="shared" si="515"/>
        <v>5.0950137509476199E-3</v>
      </c>
      <c r="AN1111" s="149">
        <f t="shared" si="520"/>
        <v>6.198854209260765</v>
      </c>
      <c r="AO1111" s="149">
        <f t="shared" si="520"/>
        <v>16.741424939218593</v>
      </c>
      <c r="AP1111" s="149">
        <f t="shared" si="520"/>
        <v>5.5904919967204334</v>
      </c>
      <c r="AQ1111" s="97"/>
      <c r="AR1111" s="171">
        <f t="shared" si="516"/>
        <v>5.4460551530746389E-3</v>
      </c>
      <c r="AS1111" s="149">
        <f t="shared" si="517"/>
        <v>2.8037391652543328E-3</v>
      </c>
      <c r="AT1111" s="149">
        <f t="shared" si="518"/>
        <v>5.0792795790760735E-3</v>
      </c>
      <c r="AU1111" s="175">
        <f t="shared" si="521"/>
        <v>6.0670312519921383</v>
      </c>
      <c r="AV1111" s="149">
        <f t="shared" si="522"/>
        <v>14.313487222908684</v>
      </c>
      <c r="AW1111" s="149">
        <f t="shared" si="523"/>
        <v>5.521608302261372</v>
      </c>
    </row>
    <row r="1112" spans="1:49" ht="15" x14ac:dyDescent="0.25">
      <c r="A1112" s="130">
        <v>1963.07</v>
      </c>
      <c r="B1112" s="138"/>
      <c r="C1112" s="166">
        <f>raw_Data!B1118</f>
        <v>69.069999999999993</v>
      </c>
      <c r="D1112" s="167">
        <f>raw_Data!J1118</f>
        <v>0.18361083333333331</v>
      </c>
      <c r="E1112" s="167">
        <f>raw_Data!L1118</f>
        <v>3.2898164700365662E-3</v>
      </c>
      <c r="F1112" s="168">
        <f t="shared" si="498"/>
        <v>70.11</v>
      </c>
      <c r="G1112" s="167">
        <f>raw_Data!K1118</f>
        <v>2.6188964959825032E-3</v>
      </c>
      <c r="H1112" s="167">
        <f t="shared" si="499"/>
        <v>-1.4833832548851844E-2</v>
      </c>
      <c r="I1112" s="165"/>
      <c r="J1112" s="167">
        <f t="shared" si="500"/>
        <v>1.0023747419445808</v>
      </c>
      <c r="K1112" s="167">
        <f t="shared" si="519"/>
        <v>5.6645584146173267E-3</v>
      </c>
      <c r="L1112" s="93"/>
      <c r="M1112" s="171">
        <f t="shared" si="495"/>
        <v>1.0056645584146173</v>
      </c>
      <c r="N1112" s="172">
        <f t="shared" si="501"/>
        <v>0.98778506394713061</v>
      </c>
      <c r="O1112" s="170">
        <f t="shared" si="496"/>
        <v>1111</v>
      </c>
      <c r="P1112" s="170">
        <f t="shared" si="497"/>
        <v>1113</v>
      </c>
      <c r="Q1112" s="169"/>
      <c r="R1112" s="149">
        <f t="shared" si="502"/>
        <v>-0.10991473054730383</v>
      </c>
      <c r="S1112" s="173">
        <f t="shared" si="503"/>
        <v>-0.81956990884013825</v>
      </c>
      <c r="T1112" s="149">
        <v>0</v>
      </c>
      <c r="U1112" s="97"/>
      <c r="V1112" s="149">
        <f>1/PI()*ATAN('Exhibit4_Impact-Test'!$Y$25*S_RDY_SP)+'Exhibit4_Impact-Test'!$Y$26</f>
        <v>0.4311216770793414</v>
      </c>
      <c r="W1112" s="172">
        <f t="shared" si="504"/>
        <v>0.42672764779156502</v>
      </c>
      <c r="X1112" s="149">
        <f>1/PI()*ATAN('Exhibit4_Impact-Test'!$Y$25*S_RS_SP)+'Exhibit4_Impact-Test'!$Y$26</f>
        <v>0.17436871119961533</v>
      </c>
      <c r="Y1112" s="172">
        <f t="shared" si="505"/>
        <v>0.17180124211662676</v>
      </c>
      <c r="Z1112" s="149">
        <f>1/PI()*ATAN('Exhibit4_Impact-Test'!$Y$25*S_5050_SP)+'Exhibit4_Impact-Test'!$Y$26</f>
        <v>0.5</v>
      </c>
      <c r="AA1112" s="149">
        <f t="shared" si="506"/>
        <v>0.49551543859776503</v>
      </c>
      <c r="AB1112" s="195">
        <f>VLOOKUP(_xlfn.NUMBERVALUE(LEFT(A1112,4)),Transactioncosts!$C:$G,5,FALSE)</f>
        <v>108.79999999999998</v>
      </c>
      <c r="AC1112" s="174"/>
      <c r="AD1112" s="175">
        <f t="shared" si="507"/>
        <v>0.99795632077446372</v>
      </c>
      <c r="AE1112" s="149">
        <f t="shared" si="508"/>
        <v>1.0025469340074211</v>
      </c>
      <c r="AF1112" s="149">
        <f t="shared" si="509"/>
        <v>0.99672481118087397</v>
      </c>
      <c r="AG1112" s="176">
        <f t="shared" si="510"/>
        <v>0.99787873730189847</v>
      </c>
      <c r="AH1112" s="149">
        <f t="shared" si="511"/>
        <v>0.99530269901670432</v>
      </c>
      <c r="AI1112" s="149">
        <f t="shared" si="512"/>
        <v>0.99667601915281767</v>
      </c>
      <c r="AJ1112" s="97"/>
      <c r="AK1112" s="171">
        <f t="shared" si="513"/>
        <v>-2.0457703875200084E-3</v>
      </c>
      <c r="AL1112" s="149">
        <f t="shared" si="514"/>
        <v>2.5436960677158948E-3</v>
      </c>
      <c r="AM1112" s="149">
        <f t="shared" si="515"/>
        <v>-3.2805639897010744E-3</v>
      </c>
      <c r="AN1112" s="149">
        <f t="shared" si="520"/>
        <v>6.1968084388732452</v>
      </c>
      <c r="AO1112" s="149">
        <f t="shared" si="520"/>
        <v>16.743968635286308</v>
      </c>
      <c r="AP1112" s="149">
        <f t="shared" si="520"/>
        <v>5.5872114327307321</v>
      </c>
      <c r="AQ1112" s="97"/>
      <c r="AR1112" s="171">
        <f t="shared" si="516"/>
        <v>-2.1235157626103853E-3</v>
      </c>
      <c r="AS1112" s="149">
        <f t="shared" si="517"/>
        <v>-4.708367971810355E-3</v>
      </c>
      <c r="AT1112" s="149">
        <f t="shared" si="518"/>
        <v>-3.329517544172982E-3</v>
      </c>
      <c r="AU1112" s="175">
        <f t="shared" si="521"/>
        <v>6.0649077362295278</v>
      </c>
      <c r="AV1112" s="149">
        <f t="shared" si="522"/>
        <v>14.308778854936874</v>
      </c>
      <c r="AW1112" s="149">
        <f t="shared" si="523"/>
        <v>5.5182787847171992</v>
      </c>
    </row>
    <row r="1113" spans="1:49" ht="15" x14ac:dyDescent="0.25">
      <c r="A1113" s="130">
        <v>1963.08</v>
      </c>
      <c r="B1113" s="138"/>
      <c r="C1113" s="166">
        <f>raw_Data!B1119</f>
        <v>70.98</v>
      </c>
      <c r="D1113" s="167">
        <f>raw_Data!J1119</f>
        <v>0.18388916666666666</v>
      </c>
      <c r="E1113" s="167">
        <f>raw_Data!L1119</f>
        <v>3.2737397821989145E-3</v>
      </c>
      <c r="F1113" s="168">
        <f t="shared" si="498"/>
        <v>69.069999999999993</v>
      </c>
      <c r="G1113" s="167">
        <f>raw_Data!K1119</f>
        <v>2.6623594421118675E-3</v>
      </c>
      <c r="H1113" s="167">
        <f t="shared" si="499"/>
        <v>2.7653105545099255E-2</v>
      </c>
      <c r="I1113" s="165"/>
      <c r="J1113" s="167">
        <f t="shared" si="500"/>
        <v>0.99841904365735457</v>
      </c>
      <c r="K1113" s="167">
        <f t="shared" si="519"/>
        <v>1.6927834395534802E-3</v>
      </c>
      <c r="L1113" s="93"/>
      <c r="M1113" s="171">
        <f t="shared" si="495"/>
        <v>1.0016927834395535</v>
      </c>
      <c r="N1113" s="172">
        <f t="shared" si="501"/>
        <v>1.030315464987211</v>
      </c>
      <c r="O1113" s="170">
        <f t="shared" si="496"/>
        <v>1112</v>
      </c>
      <c r="P1113" s="170">
        <f t="shared" si="497"/>
        <v>1114</v>
      </c>
      <c r="Q1113" s="169"/>
      <c r="R1113" s="149">
        <f t="shared" si="502"/>
        <v>-0.10541641194509295</v>
      </c>
      <c r="S1113" s="173">
        <f t="shared" si="503"/>
        <v>0.89368113107006042</v>
      </c>
      <c r="T1113" s="149">
        <v>0</v>
      </c>
      <c r="U1113" s="97"/>
      <c r="V1113" s="149">
        <f>1/PI()*ATAN('Exhibit4_Impact-Test'!$Y$25*S_RDY_SP)+'Exhibit4_Impact-Test'!$Y$26</f>
        <v>0.43385848166705099</v>
      </c>
      <c r="W1113" s="172">
        <f t="shared" si="504"/>
        <v>0.4407911102366911</v>
      </c>
      <c r="X1113" s="149">
        <f>1/PI()*ATAN('Exhibit4_Impact-Test'!$Y$25*S_RS_SP)+'Exhibit4_Impact-Test'!$Y$26</f>
        <v>0.83763166405751099</v>
      </c>
      <c r="Y1113" s="172">
        <f t="shared" si="505"/>
        <v>0.84142706724724059</v>
      </c>
      <c r="Z1113" s="149">
        <f>1/PI()*ATAN('Exhibit4_Impact-Test'!$Y$25*S_5050_SP)+'Exhibit4_Impact-Test'!$Y$26</f>
        <v>0.5</v>
      </c>
      <c r="AA1113" s="149">
        <f t="shared" si="506"/>
        <v>0.50704295407506783</v>
      </c>
      <c r="AB1113" s="195">
        <f>VLOOKUP(_xlfn.NUMBERVALUE(LEFT(A1113,4)),Transactioncosts!$C:$G,5,FALSE)</f>
        <v>108.79999999999998</v>
      </c>
      <c r="AC1113" s="174"/>
      <c r="AD1113" s="175">
        <f t="shared" si="507"/>
        <v>1.0141109765970597</v>
      </c>
      <c r="AE1113" s="149">
        <f t="shared" si="508"/>
        <v>1.025668047814106</v>
      </c>
      <c r="AF1113" s="149">
        <f t="shared" si="509"/>
        <v>1.0160041242133824</v>
      </c>
      <c r="AG1113" s="176">
        <f t="shared" si="510"/>
        <v>1.0139674840018023</v>
      </c>
      <c r="AH1113" s="149">
        <f t="shared" si="511"/>
        <v>1.0256197790632726</v>
      </c>
      <c r="AI1113" s="149">
        <f t="shared" si="512"/>
        <v>1.0159274968730456</v>
      </c>
      <c r="AJ1113" s="97"/>
      <c r="AK1113" s="171">
        <f t="shared" si="513"/>
        <v>1.4012343556191218E-2</v>
      </c>
      <c r="AL1113" s="149">
        <f t="shared" si="514"/>
        <v>2.5344154255977192E-2</v>
      </c>
      <c r="AM1113" s="149">
        <f t="shared" si="515"/>
        <v>1.5877408413191487E-2</v>
      </c>
      <c r="AN1113" s="149">
        <f t="shared" si="520"/>
        <v>6.2108207824294368</v>
      </c>
      <c r="AO1113" s="149">
        <f t="shared" si="520"/>
        <v>16.769312789542283</v>
      </c>
      <c r="AP1113" s="149">
        <f t="shared" si="520"/>
        <v>5.6030888411439239</v>
      </c>
      <c r="AQ1113" s="97"/>
      <c r="AR1113" s="171">
        <f t="shared" si="516"/>
        <v>1.3870837595465669E-2</v>
      </c>
      <c r="AS1113" s="149">
        <f t="shared" si="517"/>
        <v>2.5297092356413541E-2</v>
      </c>
      <c r="AT1113" s="149">
        <f t="shared" si="518"/>
        <v>1.580198526452066E-2</v>
      </c>
      <c r="AU1113" s="175">
        <f t="shared" si="521"/>
        <v>6.0787785738249935</v>
      </c>
      <c r="AV1113" s="149">
        <f t="shared" si="522"/>
        <v>14.334075947293288</v>
      </c>
      <c r="AW1113" s="149">
        <f t="shared" si="523"/>
        <v>5.5340807699817196</v>
      </c>
    </row>
    <row r="1114" spans="1:49" ht="15" x14ac:dyDescent="0.25">
      <c r="A1114" s="130">
        <v>1963.09</v>
      </c>
      <c r="B1114" s="138"/>
      <c r="C1114" s="166">
        <f>raw_Data!B1120</f>
        <v>72.849999999999994</v>
      </c>
      <c r="D1114" s="167">
        <f>raw_Data!J1120</f>
        <v>0.18416666666666667</v>
      </c>
      <c r="E1114" s="167">
        <f>raw_Data!L1120</f>
        <v>3.3380295383023117E-3</v>
      </c>
      <c r="F1114" s="168">
        <f t="shared" si="498"/>
        <v>70.98</v>
      </c>
      <c r="G1114" s="167">
        <f>raw_Data!K1120</f>
        <v>2.5946275946275945E-3</v>
      </c>
      <c r="H1114" s="167">
        <f t="shared" si="499"/>
        <v>2.6345449422372269E-2</v>
      </c>
      <c r="I1114" s="165"/>
      <c r="J1114" s="167">
        <f t="shared" si="500"/>
        <v>1.0063278443743122</v>
      </c>
      <c r="K1114" s="167">
        <f t="shared" si="519"/>
        <v>9.665873912614531E-3</v>
      </c>
      <c r="L1114" s="93"/>
      <c r="M1114" s="171">
        <f t="shared" si="495"/>
        <v>1.0096658739126145</v>
      </c>
      <c r="N1114" s="172">
        <f t="shared" si="501"/>
        <v>1.0289400770170001</v>
      </c>
      <c r="O1114" s="170">
        <f t="shared" si="496"/>
        <v>1113</v>
      </c>
      <c r="P1114" s="170">
        <f t="shared" si="497"/>
        <v>1115</v>
      </c>
      <c r="Q1114" s="169"/>
      <c r="R1114" s="149">
        <f t="shared" si="502"/>
        <v>-0.11572421151631611</v>
      </c>
      <c r="S1114" s="173">
        <f t="shared" si="503"/>
        <v>0.88947233634289791</v>
      </c>
      <c r="T1114" s="149">
        <v>0</v>
      </c>
      <c r="U1114" s="97"/>
      <c r="V1114" s="149">
        <f>1/PI()*ATAN('Exhibit4_Impact-Test'!$Y$25*S_RDY_SP)+'Exhibit4_Impact-Test'!$Y$26</f>
        <v>0.42760245258435087</v>
      </c>
      <c r="W1114" s="172">
        <f t="shared" si="504"/>
        <v>0.4322369862208818</v>
      </c>
      <c r="X1114" s="149">
        <f>1/PI()*ATAN('Exhibit4_Impact-Test'!$Y$25*S_RS_SP)+'Exhibit4_Impact-Test'!$Y$26</f>
        <v>0.83699060117799728</v>
      </c>
      <c r="Y1114" s="172">
        <f t="shared" si="505"/>
        <v>0.83955418619738154</v>
      </c>
      <c r="Z1114" s="149">
        <f>1/PI()*ATAN('Exhibit4_Impact-Test'!$Y$25*S_5050_SP)+'Exhibit4_Impact-Test'!$Y$26</f>
        <v>0.5</v>
      </c>
      <c r="AA1114" s="149">
        <f t="shared" si="506"/>
        <v>0.50472729982358688</v>
      </c>
      <c r="AB1114" s="195">
        <f>VLOOKUP(_xlfn.NUMBERVALUE(LEFT(A1114,4)),Transactioncosts!$C:$G,5,FALSE)</f>
        <v>108.79999999999998</v>
      </c>
      <c r="AC1114" s="174"/>
      <c r="AD1114" s="175">
        <f t="shared" si="507"/>
        <v>1.0179075704316587</v>
      </c>
      <c r="AE1114" s="149">
        <f t="shared" si="508"/>
        <v>1.025798200756181</v>
      </c>
      <c r="AF1114" s="149">
        <f t="shared" si="509"/>
        <v>1.0193029754648073</v>
      </c>
      <c r="AG1114" s="176">
        <f t="shared" si="510"/>
        <v>1.0177449256539355</v>
      </c>
      <c r="AH1114" s="149">
        <f t="shared" si="511"/>
        <v>1.0245450921583614</v>
      </c>
      <c r="AI1114" s="149">
        <f t="shared" si="512"/>
        <v>1.0192515424427266</v>
      </c>
      <c r="AJ1114" s="97"/>
      <c r="AK1114" s="171">
        <f t="shared" si="513"/>
        <v>1.7749118752419045E-2</v>
      </c>
      <c r="AL1114" s="149">
        <f t="shared" si="514"/>
        <v>2.5471041980637838E-2</v>
      </c>
      <c r="AM1114" s="149">
        <f t="shared" si="515"/>
        <v>1.9119036313651059E-2</v>
      </c>
      <c r="AN1114" s="149">
        <f t="shared" si="520"/>
        <v>6.2285699011818556</v>
      </c>
      <c r="AO1114" s="149">
        <f t="shared" si="520"/>
        <v>16.794783831522921</v>
      </c>
      <c r="AP1114" s="149">
        <f t="shared" si="520"/>
        <v>5.6222078774575746</v>
      </c>
      <c r="AQ1114" s="97"/>
      <c r="AR1114" s="171">
        <f t="shared" si="516"/>
        <v>1.7589322541246406E-2</v>
      </c>
      <c r="AS1114" s="149">
        <f t="shared" si="517"/>
        <v>2.4248701548014541E-2</v>
      </c>
      <c r="AT1114" s="149">
        <f t="shared" si="518"/>
        <v>1.9068576027561318E-2</v>
      </c>
      <c r="AU1114" s="175">
        <f t="shared" si="521"/>
        <v>6.0963678963662398</v>
      </c>
      <c r="AV1114" s="149">
        <f t="shared" si="522"/>
        <v>14.358324648841302</v>
      </c>
      <c r="AW1114" s="149">
        <f t="shared" si="523"/>
        <v>5.5531493460092811</v>
      </c>
    </row>
    <row r="1115" spans="1:49" ht="15" x14ac:dyDescent="0.25">
      <c r="A1115" s="130">
        <v>1963.1</v>
      </c>
      <c r="B1115" s="138"/>
      <c r="C1115" s="166">
        <f>raw_Data!B1121</f>
        <v>73.03</v>
      </c>
      <c r="D1115" s="167">
        <f>raw_Data!J1121</f>
        <v>0.18611083333333334</v>
      </c>
      <c r="E1115" s="167">
        <f>raw_Data!L1121</f>
        <v>3.3621265190633132E-3</v>
      </c>
      <c r="F1115" s="168">
        <f t="shared" si="498"/>
        <v>72.849999999999994</v>
      </c>
      <c r="G1115" s="167">
        <f>raw_Data!K1121</f>
        <v>2.5547128803477467E-3</v>
      </c>
      <c r="H1115" s="167">
        <f t="shared" si="499"/>
        <v>2.4708304735758801E-3</v>
      </c>
      <c r="I1115" s="165"/>
      <c r="J1115" s="167">
        <f t="shared" si="500"/>
        <v>1.0023632791453143</v>
      </c>
      <c r="K1115" s="167">
        <f t="shared" si="519"/>
        <v>5.7254056643776252E-3</v>
      </c>
      <c r="L1115" s="93"/>
      <c r="M1115" s="171">
        <f t="shared" si="495"/>
        <v>1.0057254056643776</v>
      </c>
      <c r="N1115" s="172">
        <f t="shared" si="501"/>
        <v>1.0050255433539237</v>
      </c>
      <c r="O1115" s="170">
        <f t="shared" si="496"/>
        <v>1114</v>
      </c>
      <c r="P1115" s="170">
        <f t="shared" si="497"/>
        <v>1116</v>
      </c>
      <c r="Q1115" s="169"/>
      <c r="R1115" s="149">
        <f t="shared" si="502"/>
        <v>-0.1329290510773779</v>
      </c>
      <c r="S1115" s="173">
        <f t="shared" si="503"/>
        <v>0.42535548602022188</v>
      </c>
      <c r="T1115" s="149">
        <v>0</v>
      </c>
      <c r="U1115" s="97"/>
      <c r="V1115" s="149">
        <f>1/PI()*ATAN('Exhibit4_Impact-Test'!$Y$25*S_RDY_SP)+'Exhibit4_Impact-Test'!$Y$26</f>
        <v>0.41728801768014856</v>
      </c>
      <c r="W1115" s="172">
        <f t="shared" si="504"/>
        <v>0.41711875969082113</v>
      </c>
      <c r="X1115" s="149">
        <f>1/PI()*ATAN('Exhibit4_Impact-Test'!$Y$25*S_RS_SP)+'Exhibit4_Impact-Test'!$Y$26</f>
        <v>0.72437876360366527</v>
      </c>
      <c r="Y1115" s="172">
        <f t="shared" si="505"/>
        <v>0.72423975856414269</v>
      </c>
      <c r="Z1115" s="149">
        <f>1/PI()*ATAN('Exhibit4_Impact-Test'!$Y$25*S_5050_SP)+'Exhibit4_Impact-Test'!$Y$26</f>
        <v>0.5</v>
      </c>
      <c r="AA1115" s="149">
        <f t="shared" si="506"/>
        <v>0.49982596991666339</v>
      </c>
      <c r="AB1115" s="195">
        <f>VLOOKUP(_xlfn.NUMBERVALUE(LEFT(A1115,4)),Transactioncosts!$C:$G,5,FALSE)</f>
        <v>108.79999999999998</v>
      </c>
      <c r="AC1115" s="174"/>
      <c r="AD1115" s="175">
        <f t="shared" si="507"/>
        <v>1.0054333615081992</v>
      </c>
      <c r="AE1115" s="149">
        <f t="shared" si="508"/>
        <v>1.0052184402692381</v>
      </c>
      <c r="AF1115" s="149">
        <f t="shared" si="509"/>
        <v>1.0053754745091505</v>
      </c>
      <c r="AG1115" s="176">
        <f t="shared" si="510"/>
        <v>1.0054291816347913</v>
      </c>
      <c r="AH1115" s="149">
        <f t="shared" si="511"/>
        <v>0.99967428733399633</v>
      </c>
      <c r="AI1115" s="149">
        <f t="shared" si="512"/>
        <v>1.0053735810618438</v>
      </c>
      <c r="AJ1115" s="97"/>
      <c r="AK1115" s="171">
        <f t="shared" si="513"/>
        <v>5.4186540494681502E-3</v>
      </c>
      <c r="AL1115" s="149">
        <f t="shared" si="514"/>
        <v>5.2048713949184111E-3</v>
      </c>
      <c r="AM1115" s="149">
        <f t="shared" si="515"/>
        <v>5.3610782142840645E-3</v>
      </c>
      <c r="AN1115" s="149">
        <f t="shared" si="520"/>
        <v>6.2339885552313241</v>
      </c>
      <c r="AO1115" s="149">
        <f t="shared" si="520"/>
        <v>16.79998870291784</v>
      </c>
      <c r="AP1115" s="149">
        <f t="shared" si="520"/>
        <v>5.6275689556718582</v>
      </c>
      <c r="AQ1115" s="97"/>
      <c r="AR1115" s="171">
        <f t="shared" si="516"/>
        <v>5.4144967554531033E-3</v>
      </c>
      <c r="AS1115" s="149">
        <f t="shared" si="517"/>
        <v>-3.2576572189503555E-4</v>
      </c>
      <c r="AT1115" s="149">
        <f t="shared" si="518"/>
        <v>5.3591948889616155E-3</v>
      </c>
      <c r="AU1115" s="175">
        <f t="shared" si="521"/>
        <v>6.1017823931216926</v>
      </c>
      <c r="AV1115" s="149">
        <f t="shared" si="522"/>
        <v>14.357998883119407</v>
      </c>
      <c r="AW1115" s="149">
        <f t="shared" si="523"/>
        <v>5.5585085408982424</v>
      </c>
    </row>
    <row r="1116" spans="1:49" ht="15" x14ac:dyDescent="0.25">
      <c r="A1116" s="130">
        <v>1963.11</v>
      </c>
      <c r="B1116" s="138"/>
      <c r="C1116" s="166">
        <f>raw_Data!B1122</f>
        <v>72.62</v>
      </c>
      <c r="D1116" s="167">
        <f>raw_Data!J1122</f>
        <v>0.18805583333333334</v>
      </c>
      <c r="E1116" s="167">
        <f>raw_Data!L1122</f>
        <v>3.3701574315379013E-3</v>
      </c>
      <c r="F1116" s="168">
        <f t="shared" si="498"/>
        <v>73.03</v>
      </c>
      <c r="G1116" s="167">
        <f>raw_Data!K1122</f>
        <v>2.5750490665936375E-3</v>
      </c>
      <c r="H1116" s="167">
        <f t="shared" si="499"/>
        <v>-5.6141311789674742E-3</v>
      </c>
      <c r="I1116" s="165"/>
      <c r="J1116" s="167">
        <f t="shared" si="500"/>
        <v>1.0007865612088174</v>
      </c>
      <c r="K1116" s="167">
        <f t="shared" si="519"/>
        <v>4.1567186403552725E-3</v>
      </c>
      <c r="L1116" s="93"/>
      <c r="M1116" s="171">
        <f t="shared" si="495"/>
        <v>1.0041567186403553</v>
      </c>
      <c r="N1116" s="172">
        <f t="shared" si="501"/>
        <v>0.9969609178876262</v>
      </c>
      <c r="O1116" s="170">
        <f t="shared" si="496"/>
        <v>1115</v>
      </c>
      <c r="P1116" s="170">
        <f t="shared" si="497"/>
        <v>1117</v>
      </c>
      <c r="Q1116" s="169"/>
      <c r="R1116" s="149">
        <f t="shared" si="502"/>
        <v>-0.13256765630632519</v>
      </c>
      <c r="S1116" s="173">
        <f t="shared" si="503"/>
        <v>-0.62544229096710346</v>
      </c>
      <c r="T1116" s="149">
        <v>0</v>
      </c>
      <c r="U1116" s="97"/>
      <c r="V1116" s="149">
        <f>1/PI()*ATAN('Exhibit4_Impact-Test'!$Y$25*S_RDY_SP)+'Exhibit4_Impact-Test'!$Y$26</f>
        <v>0.41750293923198167</v>
      </c>
      <c r="W1116" s="172">
        <f t="shared" si="504"/>
        <v>0.41575497641389508</v>
      </c>
      <c r="X1116" s="149">
        <f>1/PI()*ATAN('Exhibit4_Impact-Test'!$Y$25*S_RS_SP)+'Exhibit4_Impact-Test'!$Y$26</f>
        <v>0.21466687848677424</v>
      </c>
      <c r="Y1116" s="172">
        <f t="shared" si="505"/>
        <v>0.21345693474210134</v>
      </c>
      <c r="Z1116" s="149">
        <f>1/PI()*ATAN('Exhibit4_Impact-Test'!$Y$25*S_5050_SP)+'Exhibit4_Impact-Test'!$Y$26</f>
        <v>0.5</v>
      </c>
      <c r="AA1116" s="149">
        <f t="shared" si="506"/>
        <v>0.4982020545365804</v>
      </c>
      <c r="AB1116" s="195">
        <f>VLOOKUP(_xlfn.NUMBERVALUE(LEFT(A1116,4)),Transactioncosts!$C:$G,5,FALSE)</f>
        <v>108.79999999999998</v>
      </c>
      <c r="AC1116" s="174"/>
      <c r="AD1116" s="175">
        <f t="shared" si="507"/>
        <v>1.001152450675963</v>
      </c>
      <c r="AE1116" s="149">
        <f t="shared" si="508"/>
        <v>1.0026120185545542</v>
      </c>
      <c r="AF1116" s="149">
        <f t="shared" si="509"/>
        <v>1.0005588182639906</v>
      </c>
      <c r="AG1116" s="176">
        <f t="shared" si="510"/>
        <v>1.0010902466603901</v>
      </c>
      <c r="AH1116" s="149">
        <f t="shared" si="511"/>
        <v>0.99587191212741744</v>
      </c>
      <c r="AI1116" s="149">
        <f t="shared" si="512"/>
        <v>1.0005392566173485</v>
      </c>
      <c r="AJ1116" s="97"/>
      <c r="AK1116" s="171">
        <f t="shared" si="513"/>
        <v>1.1517871144484505E-3</v>
      </c>
      <c r="AL1116" s="149">
        <f t="shared" si="514"/>
        <v>2.6086131627648963E-3</v>
      </c>
      <c r="AM1116" s="149">
        <f t="shared" si="515"/>
        <v>5.586621832090261E-4</v>
      </c>
      <c r="AN1116" s="149">
        <f t="shared" si="520"/>
        <v>6.2351403423457725</v>
      </c>
      <c r="AO1116" s="149">
        <f t="shared" si="520"/>
        <v>16.802597316080604</v>
      </c>
      <c r="AP1116" s="149">
        <f t="shared" si="520"/>
        <v>5.6281276178550677</v>
      </c>
      <c r="AQ1116" s="97"/>
      <c r="AR1116" s="171">
        <f t="shared" si="516"/>
        <v>1.0896527731164521E-3</v>
      </c>
      <c r="AS1116" s="149">
        <f t="shared" si="517"/>
        <v>-4.1366319492306836E-3</v>
      </c>
      <c r="AT1116" s="149">
        <f t="shared" si="518"/>
        <v>5.3911127074926816E-4</v>
      </c>
      <c r="AU1116" s="175">
        <f t="shared" si="521"/>
        <v>6.1028720458948094</v>
      </c>
      <c r="AV1116" s="149">
        <f t="shared" si="522"/>
        <v>14.353862251170176</v>
      </c>
      <c r="AW1116" s="149">
        <f t="shared" si="523"/>
        <v>5.5590476521689913</v>
      </c>
    </row>
    <row r="1117" spans="1:49" ht="15" x14ac:dyDescent="0.25">
      <c r="A1117" s="130">
        <v>1963.12</v>
      </c>
      <c r="B1117" s="138"/>
      <c r="C1117" s="166">
        <f>raw_Data!B1123</f>
        <v>74.17</v>
      </c>
      <c r="D1117" s="167">
        <f>raw_Data!J1123</f>
        <v>0.18999999999999997</v>
      </c>
      <c r="E1117" s="167">
        <f>raw_Data!L1123</f>
        <v>3.3781876370064801E-3</v>
      </c>
      <c r="F1117" s="168">
        <f t="shared" si="498"/>
        <v>72.62</v>
      </c>
      <c r="G1117" s="167">
        <f>raw_Data!K1123</f>
        <v>2.616359129716331E-3</v>
      </c>
      <c r="H1117" s="167">
        <f t="shared" si="499"/>
        <v>2.1343982374001591E-2</v>
      </c>
      <c r="I1117" s="165"/>
      <c r="J1117" s="167">
        <f t="shared" si="500"/>
        <v>1.0007861392350796</v>
      </c>
      <c r="K1117" s="167">
        <f t="shared" si="519"/>
        <v>4.1643268720861215E-3</v>
      </c>
      <c r="L1117" s="93"/>
      <c r="M1117" s="171">
        <f t="shared" si="495"/>
        <v>1.0041643268720861</v>
      </c>
      <c r="N1117" s="172">
        <f t="shared" si="501"/>
        <v>1.023960341503718</v>
      </c>
      <c r="O1117" s="170">
        <f t="shared" si="496"/>
        <v>1116</v>
      </c>
      <c r="P1117" s="170">
        <f t="shared" si="497"/>
        <v>1118</v>
      </c>
      <c r="Q1117" s="169"/>
      <c r="R1117" s="149">
        <f t="shared" si="502"/>
        <v>-0.12591601378008088</v>
      </c>
      <c r="S1117" s="173">
        <f t="shared" si="503"/>
        <v>0.86363444335689543</v>
      </c>
      <c r="T1117" s="149">
        <v>0</v>
      </c>
      <c r="U1117" s="97"/>
      <c r="V1117" s="149">
        <f>1/PI()*ATAN('Exhibit4_Impact-Test'!$Y$25*S_RDY_SP)+'Exhibit4_Impact-Test'!$Y$26</f>
        <v>0.42147225725698628</v>
      </c>
      <c r="W1117" s="172">
        <f t="shared" si="504"/>
        <v>0.42623955824771059</v>
      </c>
      <c r="X1117" s="149">
        <f>1/PI()*ATAN('Exhibit4_Impact-Test'!$Y$25*S_RS_SP)+'Exhibit4_Impact-Test'!$Y$26</f>
        <v>0.83295201076569825</v>
      </c>
      <c r="Y1117" s="172">
        <f t="shared" si="505"/>
        <v>0.83565074854376087</v>
      </c>
      <c r="Z1117" s="149">
        <f>1/PI()*ATAN('Exhibit4_Impact-Test'!$Y$25*S_5050_SP)+'Exhibit4_Impact-Test'!$Y$26</f>
        <v>0.5</v>
      </c>
      <c r="AA1117" s="149">
        <f t="shared" si="506"/>
        <v>0.50488037420487697</v>
      </c>
      <c r="AB1117" s="195">
        <f>VLOOKUP(_xlfn.NUMBERVALUE(LEFT(A1117,4)),Transactioncosts!$C:$G,5,FALSE)</f>
        <v>108.79999999999998</v>
      </c>
      <c r="AC1117" s="174"/>
      <c r="AD1117" s="175">
        <f t="shared" si="507"/>
        <v>1.0125077978435724</v>
      </c>
      <c r="AE1117" s="149">
        <f t="shared" si="508"/>
        <v>1.020653457064651</v>
      </c>
      <c r="AF1117" s="149">
        <f t="shared" si="509"/>
        <v>1.014062334187902</v>
      </c>
      <c r="AG1117" s="176">
        <f t="shared" si="510"/>
        <v>1.0124042147161432</v>
      </c>
      <c r="AH1117" s="149">
        <f t="shared" si="511"/>
        <v>1.0206199167829735</v>
      </c>
      <c r="AI1117" s="149">
        <f t="shared" si="512"/>
        <v>1.0140092357165529</v>
      </c>
      <c r="AJ1117" s="97"/>
      <c r="AK1117" s="171">
        <f t="shared" si="513"/>
        <v>1.2430221542798818E-2</v>
      </c>
      <c r="AL1117" s="149">
        <f t="shared" si="514"/>
        <v>2.0443066352330175E-2</v>
      </c>
      <c r="AM1117" s="149">
        <f t="shared" si="515"/>
        <v>1.3964376837658474E-2</v>
      </c>
      <c r="AN1117" s="149">
        <f t="shared" si="520"/>
        <v>6.247570563888571</v>
      </c>
      <c r="AO1117" s="149">
        <f t="shared" si="520"/>
        <v>16.823040382432936</v>
      </c>
      <c r="AP1117" s="149">
        <f t="shared" si="520"/>
        <v>5.6420919946927262</v>
      </c>
      <c r="AQ1117" s="97"/>
      <c r="AR1117" s="171">
        <f t="shared" si="516"/>
        <v>1.2327912773946579E-2</v>
      </c>
      <c r="AS1117" s="149">
        <f t="shared" si="517"/>
        <v>2.0410204235858858E-2</v>
      </c>
      <c r="AT1117" s="149">
        <f t="shared" si="518"/>
        <v>1.3912013329240682E-2</v>
      </c>
      <c r="AU1117" s="175">
        <f t="shared" si="521"/>
        <v>6.1151999586687555</v>
      </c>
      <c r="AV1117" s="149">
        <f t="shared" si="522"/>
        <v>14.374272455406034</v>
      </c>
      <c r="AW1117" s="149">
        <f t="shared" si="523"/>
        <v>5.5729596654982316</v>
      </c>
    </row>
    <row r="1118" spans="1:49" ht="15" x14ac:dyDescent="0.25">
      <c r="A1118" s="130">
        <v>1964.01</v>
      </c>
      <c r="B1118" s="138"/>
      <c r="C1118" s="166">
        <f>raw_Data!B1124</f>
        <v>76.45</v>
      </c>
      <c r="D1118" s="167">
        <f>raw_Data!J1124</f>
        <v>0.19138916666666669</v>
      </c>
      <c r="E1118" s="167">
        <f>raw_Data!L1124</f>
        <v>3.4103013914235092E-3</v>
      </c>
      <c r="F1118" s="168">
        <f t="shared" si="498"/>
        <v>74.17</v>
      </c>
      <c r="G1118" s="167">
        <f>raw_Data!K1124</f>
        <v>2.5804121163093795E-3</v>
      </c>
      <c r="H1118" s="167">
        <f t="shared" si="499"/>
        <v>3.0740191452069521E-2</v>
      </c>
      <c r="I1118" s="165"/>
      <c r="J1118" s="167">
        <f t="shared" si="500"/>
        <v>1.0031424554525932</v>
      </c>
      <c r="K1118" s="167">
        <f t="shared" si="519"/>
        <v>6.5527568440166828E-3</v>
      </c>
      <c r="L1118" s="93"/>
      <c r="M1118" s="171">
        <f t="shared" si="495"/>
        <v>1.0065527568440167</v>
      </c>
      <c r="N1118" s="172">
        <f t="shared" si="501"/>
        <v>1.0333206035683791</v>
      </c>
      <c r="O1118" s="170">
        <f t="shared" si="496"/>
        <v>1117</v>
      </c>
      <c r="P1118" s="170">
        <f t="shared" si="497"/>
        <v>1119</v>
      </c>
      <c r="Q1118" s="169"/>
      <c r="R1118" s="149">
        <f t="shared" si="502"/>
        <v>-0.13388640850615147</v>
      </c>
      <c r="S1118" s="173">
        <f t="shared" si="503"/>
        <v>0.90098627991128377</v>
      </c>
      <c r="T1118" s="149">
        <v>0</v>
      </c>
      <c r="U1118" s="97"/>
      <c r="V1118" s="149">
        <f>1/PI()*ATAN('Exhibit4_Impact-Test'!$Y$25*S_RDY_SP)+'Exhibit4_Impact-Test'!$Y$26</f>
        <v>0.41671905021194067</v>
      </c>
      <c r="W1118" s="172">
        <f t="shared" si="504"/>
        <v>0.42311215229612803</v>
      </c>
      <c r="X1118" s="149">
        <f>1/PI()*ATAN('Exhibit4_Impact-Test'!$Y$25*S_RS_SP)+'Exhibit4_Impact-Test'!$Y$26</f>
        <v>0.83873349502147287</v>
      </c>
      <c r="Y1118" s="172">
        <f t="shared" si="505"/>
        <v>0.84225205209115861</v>
      </c>
      <c r="Z1118" s="149">
        <f>1/PI()*ATAN('Exhibit4_Impact-Test'!$Y$25*S_5050_SP)+'Exhibit4_Impact-Test'!$Y$26</f>
        <v>0.5</v>
      </c>
      <c r="AA1118" s="149">
        <f t="shared" si="506"/>
        <v>0.50656115405099233</v>
      </c>
      <c r="AB1118" s="195">
        <f>VLOOKUP(_xlfn.NUMBERVALUE(LEFT(A1118,4)),Transactioncosts!$C:$G,5,FALSE)</f>
        <v>109.39999999999998</v>
      </c>
      <c r="AC1118" s="174"/>
      <c r="AD1118" s="175">
        <f t="shared" si="507"/>
        <v>1.0177074285072116</v>
      </c>
      <c r="AE1118" s="149">
        <f t="shared" si="508"/>
        <v>1.0290038464813402</v>
      </c>
      <c r="AF1118" s="149">
        <f t="shared" si="509"/>
        <v>1.019936680206198</v>
      </c>
      <c r="AG1118" s="176">
        <f t="shared" si="510"/>
        <v>1.0175348252798242</v>
      </c>
      <c r="AH1118" s="149">
        <f t="shared" si="511"/>
        <v>1.0287503479691433</v>
      </c>
      <c r="AI1118" s="149">
        <f t="shared" si="512"/>
        <v>1.01986490118088</v>
      </c>
      <c r="AJ1118" s="97"/>
      <c r="AK1118" s="171">
        <f t="shared" si="513"/>
        <v>1.7552478498543626E-2</v>
      </c>
      <c r="AL1118" s="149">
        <f t="shared" si="514"/>
        <v>2.8591194922030185E-2</v>
      </c>
      <c r="AM1118" s="149">
        <f t="shared" si="515"/>
        <v>1.9740547140029034E-2</v>
      </c>
      <c r="AN1118" s="149">
        <f t="shared" si="520"/>
        <v>6.2651230423871143</v>
      </c>
      <c r="AO1118" s="149">
        <f t="shared" si="520"/>
        <v>16.851631577354965</v>
      </c>
      <c r="AP1118" s="149">
        <f t="shared" si="520"/>
        <v>5.6618325418327551</v>
      </c>
      <c r="AQ1118" s="97"/>
      <c r="AR1118" s="171">
        <f t="shared" si="516"/>
        <v>1.738286406814344E-2</v>
      </c>
      <c r="AS1118" s="149">
        <f t="shared" si="517"/>
        <v>2.8344811253696083E-2</v>
      </c>
      <c r="AT1118" s="149">
        <f t="shared" si="518"/>
        <v>1.9670168701260711E-2</v>
      </c>
      <c r="AU1118" s="175">
        <f t="shared" si="521"/>
        <v>6.1325828227368993</v>
      </c>
      <c r="AV1118" s="149">
        <f t="shared" si="522"/>
        <v>14.40261726665973</v>
      </c>
      <c r="AW1118" s="149">
        <f t="shared" si="523"/>
        <v>5.5926298341994922</v>
      </c>
    </row>
    <row r="1119" spans="1:49" ht="15" x14ac:dyDescent="0.25">
      <c r="A1119" s="130">
        <v>1964.02</v>
      </c>
      <c r="B1119" s="138"/>
      <c r="C1119" s="166">
        <f>raw_Data!B1125</f>
        <v>77.39</v>
      </c>
      <c r="D1119" s="167">
        <f>raw_Data!J1125</f>
        <v>0.19277750000000002</v>
      </c>
      <c r="E1119" s="167">
        <f>raw_Data!L1125</f>
        <v>3.3942459274463044E-3</v>
      </c>
      <c r="F1119" s="168">
        <f t="shared" si="498"/>
        <v>76.45</v>
      </c>
      <c r="G1119" s="167">
        <f>raw_Data!K1125</f>
        <v>2.5216154349247876E-3</v>
      </c>
      <c r="H1119" s="167">
        <f t="shared" si="499"/>
        <v>1.2295618051013646E-2</v>
      </c>
      <c r="I1119" s="165"/>
      <c r="J1119" s="167">
        <f t="shared" si="500"/>
        <v>0.99843172450561479</v>
      </c>
      <c r="K1119" s="167">
        <f t="shared" si="519"/>
        <v>1.8259704330612081E-3</v>
      </c>
      <c r="L1119" s="93"/>
      <c r="M1119" s="171">
        <f t="shared" si="495"/>
        <v>1.0018259704330612</v>
      </c>
      <c r="N1119" s="172">
        <f t="shared" si="501"/>
        <v>1.0148172334859387</v>
      </c>
      <c r="O1119" s="170">
        <f t="shared" si="496"/>
        <v>1118</v>
      </c>
      <c r="P1119" s="170">
        <f t="shared" si="497"/>
        <v>1120</v>
      </c>
      <c r="Q1119" s="169"/>
      <c r="R1119" s="149">
        <f t="shared" si="502"/>
        <v>-0.14981429823010498</v>
      </c>
      <c r="S1119" s="173">
        <f t="shared" si="503"/>
        <v>0.78286521817952748</v>
      </c>
      <c r="T1119" s="149">
        <v>0</v>
      </c>
      <c r="U1119" s="97"/>
      <c r="V1119" s="149">
        <f>1/PI()*ATAN('Exhibit4_Impact-Test'!$Y$25*S_RDY_SP)+'Exhibit4_Impact-Test'!$Y$26</f>
        <v>0.4073348920230539</v>
      </c>
      <c r="W1119" s="172">
        <f t="shared" si="504"/>
        <v>0.41044898871088414</v>
      </c>
      <c r="X1119" s="149">
        <f>1/PI()*ATAN('Exhibit4_Impact-Test'!$Y$25*S_RS_SP)+'Exhibit4_Impact-Test'!$Y$26</f>
        <v>0.81908034165268084</v>
      </c>
      <c r="Y1119" s="172">
        <f t="shared" si="505"/>
        <v>0.82098178251233345</v>
      </c>
      <c r="Z1119" s="149">
        <f>1/PI()*ATAN('Exhibit4_Impact-Test'!$Y$25*S_5050_SP)+'Exhibit4_Impact-Test'!$Y$26</f>
        <v>0.5</v>
      </c>
      <c r="AA1119" s="149">
        <f t="shared" si="506"/>
        <v>0.50322101178523571</v>
      </c>
      <c r="AB1119" s="195">
        <f>VLOOKUP(_xlfn.NUMBERVALUE(LEFT(A1119,4)),Transactioncosts!$C:$G,5,FALSE)</f>
        <v>109.39999999999998</v>
      </c>
      <c r="AC1119" s="174"/>
      <c r="AD1119" s="175">
        <f t="shared" si="507"/>
        <v>1.007117765165948</v>
      </c>
      <c r="AE1119" s="149">
        <f t="shared" si="508"/>
        <v>1.0124668586129117</v>
      </c>
      <c r="AF1119" s="149">
        <f t="shared" si="509"/>
        <v>1.0083216019595</v>
      </c>
      <c r="AG1119" s="176">
        <f t="shared" si="510"/>
        <v>1.0070826931914483</v>
      </c>
      <c r="AH1119" s="149">
        <f t="shared" si="511"/>
        <v>1.0123727129257447</v>
      </c>
      <c r="AI1119" s="149">
        <f t="shared" si="512"/>
        <v>1.0082863640905695</v>
      </c>
      <c r="AJ1119" s="97"/>
      <c r="AK1119" s="171">
        <f t="shared" si="513"/>
        <v>7.0925534388785148E-3</v>
      </c>
      <c r="AL1119" s="149">
        <f t="shared" si="514"/>
        <v>1.2389787228684649E-2</v>
      </c>
      <c r="AM1119" s="149">
        <f t="shared" si="515"/>
        <v>8.2871683266841686E-3</v>
      </c>
      <c r="AN1119" s="149">
        <f t="shared" si="520"/>
        <v>6.2722155958259931</v>
      </c>
      <c r="AO1119" s="149">
        <f t="shared" si="520"/>
        <v>16.86402136458365</v>
      </c>
      <c r="AP1119" s="149">
        <f t="shared" si="520"/>
        <v>5.6701197101594394</v>
      </c>
      <c r="AQ1119" s="97"/>
      <c r="AR1119" s="171">
        <f t="shared" si="516"/>
        <v>7.0577287278049735E-3</v>
      </c>
      <c r="AS1119" s="149">
        <f t="shared" si="517"/>
        <v>1.2296796466791016E-2</v>
      </c>
      <c r="AT1119" s="149">
        <f t="shared" si="518"/>
        <v>8.2522206625596766E-3</v>
      </c>
      <c r="AU1119" s="175">
        <f t="shared" si="521"/>
        <v>6.1396405514647041</v>
      </c>
      <c r="AV1119" s="149">
        <f t="shared" si="522"/>
        <v>14.41491406312652</v>
      </c>
      <c r="AW1119" s="149">
        <f t="shared" si="523"/>
        <v>5.6008820548620522</v>
      </c>
    </row>
    <row r="1120" spans="1:49" ht="15" x14ac:dyDescent="0.25">
      <c r="A1120" s="130">
        <v>1964.03</v>
      </c>
      <c r="B1120" s="138"/>
      <c r="C1120" s="166">
        <f>raw_Data!B1126</f>
        <v>78.8</v>
      </c>
      <c r="D1120" s="167">
        <f>raw_Data!J1126</f>
        <v>0.19416666666666668</v>
      </c>
      <c r="E1120" s="167">
        <f>raw_Data!L1126</f>
        <v>3.4504276924163246E-3</v>
      </c>
      <c r="F1120" s="168">
        <f t="shared" si="498"/>
        <v>77.39</v>
      </c>
      <c r="G1120" s="167">
        <f>raw_Data!K1126</f>
        <v>2.5089374165482192E-3</v>
      </c>
      <c r="H1120" s="167">
        <f t="shared" si="499"/>
        <v>1.8219408192272857E-2</v>
      </c>
      <c r="I1120" s="165"/>
      <c r="J1120" s="167">
        <f t="shared" si="500"/>
        <v>1.0054926768378436</v>
      </c>
      <c r="K1120" s="167">
        <f t="shared" si="519"/>
        <v>8.9431045302599266E-3</v>
      </c>
      <c r="L1120" s="93"/>
      <c r="M1120" s="171">
        <f t="shared" si="495"/>
        <v>1.0089431045302599</v>
      </c>
      <c r="N1120" s="172">
        <f t="shared" si="501"/>
        <v>1.020728345608821</v>
      </c>
      <c r="O1120" s="170">
        <f t="shared" si="496"/>
        <v>1119</v>
      </c>
      <c r="P1120" s="170">
        <f t="shared" si="497"/>
        <v>1121</v>
      </c>
      <c r="Q1120" s="169"/>
      <c r="R1120" s="149">
        <f t="shared" si="502"/>
        <v>-0.14997137295400706</v>
      </c>
      <c r="S1120" s="173">
        <f t="shared" si="503"/>
        <v>0.84295825645004785</v>
      </c>
      <c r="T1120" s="149">
        <v>0</v>
      </c>
      <c r="U1120" s="97"/>
      <c r="V1120" s="149">
        <f>1/PI()*ATAN('Exhibit4_Impact-Test'!$Y$25*S_RDY_SP)+'Exhibit4_Impact-Test'!$Y$26</f>
        <v>0.40724314095039882</v>
      </c>
      <c r="W1120" s="172">
        <f t="shared" si="504"/>
        <v>0.41004948656971263</v>
      </c>
      <c r="X1120" s="149">
        <f>1/PI()*ATAN('Exhibit4_Impact-Test'!$Y$25*S_RS_SP)+'Exhibit4_Impact-Test'!$Y$26</f>
        <v>0.82958742119304907</v>
      </c>
      <c r="Y1120" s="172">
        <f t="shared" si="505"/>
        <v>0.83122290951915334</v>
      </c>
      <c r="Z1120" s="149">
        <f>1/PI()*ATAN('Exhibit4_Impact-Test'!$Y$25*S_5050_SP)+'Exhibit4_Impact-Test'!$Y$26</f>
        <v>0.5</v>
      </c>
      <c r="AA1120" s="149">
        <f t="shared" si="506"/>
        <v>0.50290323861966757</v>
      </c>
      <c r="AB1120" s="195">
        <f>VLOOKUP(_xlfn.NUMBERVALUE(LEFT(A1120,4)),Transactioncosts!$C:$G,5,FALSE)</f>
        <v>109.39999999999998</v>
      </c>
      <c r="AC1120" s="174"/>
      <c r="AD1120" s="175">
        <f t="shared" si="507"/>
        <v>1.0137425631239507</v>
      </c>
      <c r="AE1120" s="149">
        <f t="shared" si="508"/>
        <v>1.0187199922847618</v>
      </c>
      <c r="AF1120" s="149">
        <f t="shared" si="509"/>
        <v>1.0148357250695406</v>
      </c>
      <c r="AG1120" s="176">
        <f t="shared" si="510"/>
        <v>1.0136272865399605</v>
      </c>
      <c r="AH1120" s="149">
        <f t="shared" si="511"/>
        <v>1.018635629488776</v>
      </c>
      <c r="AI1120" s="149">
        <f t="shared" si="512"/>
        <v>1.0148039636390414</v>
      </c>
      <c r="AJ1120" s="97"/>
      <c r="AK1120" s="171">
        <f t="shared" si="513"/>
        <v>1.3648990414609775E-2</v>
      </c>
      <c r="AL1120" s="149">
        <f t="shared" si="514"/>
        <v>1.8546929713115189E-2</v>
      </c>
      <c r="AM1120" s="149">
        <f t="shared" si="515"/>
        <v>1.4726752172948132E-2</v>
      </c>
      <c r="AN1120" s="149">
        <f t="shared" si="520"/>
        <v>6.2858645862406028</v>
      </c>
      <c r="AO1120" s="149">
        <f t="shared" si="520"/>
        <v>16.882568294296764</v>
      </c>
      <c r="AP1120" s="149">
        <f t="shared" si="520"/>
        <v>5.6848464623323878</v>
      </c>
      <c r="AQ1120" s="97"/>
      <c r="AR1120" s="171">
        <f t="shared" si="516"/>
        <v>1.3535270084662493E-2</v>
      </c>
      <c r="AS1120" s="149">
        <f t="shared" si="517"/>
        <v>1.8464113738198968E-2</v>
      </c>
      <c r="AT1120" s="149">
        <f t="shared" si="518"/>
        <v>1.469545456807915E-2</v>
      </c>
      <c r="AU1120" s="175">
        <f t="shared" si="521"/>
        <v>6.1531758215493664</v>
      </c>
      <c r="AV1120" s="149">
        <f t="shared" si="522"/>
        <v>14.43337817686472</v>
      </c>
      <c r="AW1120" s="149">
        <f t="shared" si="523"/>
        <v>5.615577509430131</v>
      </c>
    </row>
    <row r="1121" spans="1:49" ht="15" x14ac:dyDescent="0.25">
      <c r="A1121" s="130">
        <v>1964.04</v>
      </c>
      <c r="B1121" s="138"/>
      <c r="C1121" s="166">
        <f>raw_Data!B1127</f>
        <v>79.94</v>
      </c>
      <c r="D1121" s="167">
        <f>raw_Data!J1127</f>
        <v>0.19555583333333335</v>
      </c>
      <c r="E1121" s="167">
        <f>raw_Data!L1127</f>
        <v>3.4584508349766452E-3</v>
      </c>
      <c r="F1121" s="168">
        <f t="shared" si="498"/>
        <v>78.8</v>
      </c>
      <c r="G1121" s="167">
        <f>raw_Data!K1127</f>
        <v>2.4816730118443317E-3</v>
      </c>
      <c r="H1121" s="167">
        <f t="shared" si="499"/>
        <v>1.4467005076142181E-2</v>
      </c>
      <c r="I1121" s="165"/>
      <c r="J1121" s="167">
        <f t="shared" si="500"/>
        <v>1.0007819373653226</v>
      </c>
      <c r="K1121" s="167">
        <f t="shared" si="519"/>
        <v>4.240388200299261E-3</v>
      </c>
      <c r="L1121" s="93"/>
      <c r="M1121" s="171">
        <f t="shared" si="495"/>
        <v>1.0042403882002993</v>
      </c>
      <c r="N1121" s="172">
        <f t="shared" si="501"/>
        <v>1.0169486780879864</v>
      </c>
      <c r="O1121" s="170">
        <f t="shared" si="496"/>
        <v>1120</v>
      </c>
      <c r="P1121" s="170">
        <f t="shared" si="497"/>
        <v>1122</v>
      </c>
      <c r="Q1121" s="169"/>
      <c r="R1121" s="149">
        <f t="shared" si="502"/>
        <v>-0.16330718726271742</v>
      </c>
      <c r="S1121" s="173">
        <f t="shared" si="503"/>
        <v>0.80742622355636062</v>
      </c>
      <c r="T1121" s="149">
        <v>0</v>
      </c>
      <c r="U1121" s="97"/>
      <c r="V1121" s="149">
        <f>1/PI()*ATAN('Exhibit4_Impact-Test'!$Y$25*S_RDY_SP)+'Exhibit4_Impact-Test'!$Y$26</f>
        <v>0.39951232167116196</v>
      </c>
      <c r="W1121" s="172">
        <f t="shared" si="504"/>
        <v>0.40253292422604298</v>
      </c>
      <c r="X1121" s="149">
        <f>1/PI()*ATAN('Exhibit4_Impact-Test'!$Y$25*S_RS_SP)+'Exhibit4_Impact-Test'!$Y$26</f>
        <v>0.82351150220783476</v>
      </c>
      <c r="Y1121" s="172">
        <f t="shared" si="505"/>
        <v>0.82533176059746804</v>
      </c>
      <c r="Z1121" s="149">
        <f>1/PI()*ATAN('Exhibit4_Impact-Test'!$Y$25*S_5050_SP)+'Exhibit4_Impact-Test'!$Y$26</f>
        <v>0.5</v>
      </c>
      <c r="AA1121" s="149">
        <f t="shared" si="506"/>
        <v>0.50314376574157527</v>
      </c>
      <c r="AB1121" s="195">
        <f>VLOOKUP(_xlfn.NUMBERVALUE(LEFT(A1121,4)),Transactioncosts!$C:$G,5,FALSE)</f>
        <v>109.39999999999998</v>
      </c>
      <c r="AC1121" s="174"/>
      <c r="AD1121" s="175">
        <f t="shared" si="507"/>
        <v>1.0093175065977993</v>
      </c>
      <c r="AE1121" s="149">
        <f t="shared" si="508"/>
        <v>1.0147058110962011</v>
      </c>
      <c r="AF1121" s="149">
        <f t="shared" si="509"/>
        <v>1.0105945331441428</v>
      </c>
      <c r="AG1121" s="176">
        <f t="shared" si="510"/>
        <v>1.0092551285820954</v>
      </c>
      <c r="AH1121" s="149">
        <f t="shared" si="511"/>
        <v>1.0145437474706966</v>
      </c>
      <c r="AI1121" s="149">
        <f t="shared" si="512"/>
        <v>1.01056014034693</v>
      </c>
      <c r="AJ1121" s="97"/>
      <c r="AK1121" s="171">
        <f t="shared" si="513"/>
        <v>9.2743663988826119E-3</v>
      </c>
      <c r="AL1121" s="149">
        <f t="shared" si="514"/>
        <v>1.4598729197116479E-2</v>
      </c>
      <c r="AM1121" s="149">
        <f t="shared" si="515"/>
        <v>1.0538804346041481E-2</v>
      </c>
      <c r="AN1121" s="149">
        <f t="shared" si="520"/>
        <v>6.2951389526394852</v>
      </c>
      <c r="AO1121" s="149">
        <f t="shared" si="520"/>
        <v>16.897167023493882</v>
      </c>
      <c r="AP1121" s="149">
        <f t="shared" si="520"/>
        <v>5.6953852666784295</v>
      </c>
      <c r="AQ1121" s="97"/>
      <c r="AR1121" s="171">
        <f t="shared" si="516"/>
        <v>9.2125623155054955E-3</v>
      </c>
      <c r="AS1121" s="149">
        <f t="shared" si="517"/>
        <v>1.4439001552810938E-2</v>
      </c>
      <c r="AT1121" s="149">
        <f t="shared" si="518"/>
        <v>1.0504771525429332E-2</v>
      </c>
      <c r="AU1121" s="175">
        <f t="shared" si="521"/>
        <v>6.1623883838648723</v>
      </c>
      <c r="AV1121" s="149">
        <f t="shared" si="522"/>
        <v>14.44781717841753</v>
      </c>
      <c r="AW1121" s="149">
        <f t="shared" si="523"/>
        <v>5.6260822809555604</v>
      </c>
    </row>
    <row r="1122" spans="1:49" ht="15" x14ac:dyDescent="0.25">
      <c r="A1122" s="130">
        <v>1964.05</v>
      </c>
      <c r="B1122" s="138"/>
      <c r="C1122" s="166">
        <f>raw_Data!B1128</f>
        <v>80.72</v>
      </c>
      <c r="D1122" s="167">
        <f>raw_Data!J1128</f>
        <v>0.19694416666666667</v>
      </c>
      <c r="E1122" s="167">
        <f>raw_Data!L1128</f>
        <v>3.4343792900468628E-3</v>
      </c>
      <c r="F1122" s="168">
        <f t="shared" si="498"/>
        <v>79.94</v>
      </c>
      <c r="G1122" s="167">
        <f>raw_Data!K1128</f>
        <v>2.4636498206988574E-3</v>
      </c>
      <c r="H1122" s="167">
        <f t="shared" si="499"/>
        <v>9.7573179884913319E-3</v>
      </c>
      <c r="I1122" s="165"/>
      <c r="J1122" s="167">
        <f t="shared" si="500"/>
        <v>0.99765503066494676</v>
      </c>
      <c r="K1122" s="167">
        <f t="shared" si="519"/>
        <v>1.0894099549936254E-3</v>
      </c>
      <c r="L1122" s="93"/>
      <c r="M1122" s="171">
        <f t="shared" si="495"/>
        <v>1.0010894099549936</v>
      </c>
      <c r="N1122" s="172">
        <f t="shared" si="501"/>
        <v>1.0122209678091902</v>
      </c>
      <c r="O1122" s="170">
        <f t="shared" si="496"/>
        <v>1121</v>
      </c>
      <c r="P1122" s="170">
        <f t="shared" si="497"/>
        <v>1123</v>
      </c>
      <c r="Q1122" s="169"/>
      <c r="R1122" s="149">
        <f t="shared" si="502"/>
        <v>-0.167981105374224</v>
      </c>
      <c r="S1122" s="173">
        <f t="shared" si="503"/>
        <v>0.7383087672632952</v>
      </c>
      <c r="T1122" s="149">
        <v>0</v>
      </c>
      <c r="U1122" s="97"/>
      <c r="V1122" s="149">
        <f>1/PI()*ATAN('Exhibit4_Impact-Test'!$Y$25*S_RDY_SP)+'Exhibit4_Impact-Test'!$Y$26</f>
        <v>0.39683109463701893</v>
      </c>
      <c r="W1122" s="172">
        <f t="shared" si="504"/>
        <v>0.39948090987676294</v>
      </c>
      <c r="X1122" s="149">
        <f>1/PI()*ATAN('Exhibit4_Impact-Test'!$Y$25*S_RS_SP)+'Exhibit4_Impact-Test'!$Y$26</f>
        <v>0.81051790086214315</v>
      </c>
      <c r="Y1122" s="172">
        <f t="shared" si="505"/>
        <v>0.81221035663583774</v>
      </c>
      <c r="Z1122" s="149">
        <f>1/PI()*ATAN('Exhibit4_Impact-Test'!$Y$25*S_5050_SP)+'Exhibit4_Impact-Test'!$Y$26</f>
        <v>0.5</v>
      </c>
      <c r="AA1122" s="149">
        <f t="shared" si="506"/>
        <v>0.50276449125210343</v>
      </c>
      <c r="AB1122" s="195">
        <f>VLOOKUP(_xlfn.NUMBERVALUE(LEFT(A1122,4)),Transactioncosts!$C:$G,5,FALSE)</f>
        <v>109.39999999999998</v>
      </c>
      <c r="AC1122" s="174"/>
      <c r="AD1122" s="175">
        <f t="shared" si="507"/>
        <v>1.0055067582432897</v>
      </c>
      <c r="AE1122" s="149">
        <f t="shared" si="508"/>
        <v>1.0101117368603025</v>
      </c>
      <c r="AF1122" s="149">
        <f t="shared" si="509"/>
        <v>1.006655188882092</v>
      </c>
      <c r="AG1122" s="176">
        <f t="shared" si="510"/>
        <v>1.0054908762699586</v>
      </c>
      <c r="AH1122" s="149">
        <f t="shared" si="511"/>
        <v>1.0035518452087768</v>
      </c>
      <c r="AI1122" s="149">
        <f t="shared" si="512"/>
        <v>1.006624945347794</v>
      </c>
      <c r="AJ1122" s="97"/>
      <c r="AK1122" s="171">
        <f t="shared" si="513"/>
        <v>5.4916514842522452E-3</v>
      </c>
      <c r="AL1122" s="149">
        <f t="shared" si="514"/>
        <v>1.0060955288814547E-2</v>
      </c>
      <c r="AM1122" s="149">
        <f t="shared" si="515"/>
        <v>6.6331408809116267E-3</v>
      </c>
      <c r="AN1122" s="149">
        <f t="shared" si="520"/>
        <v>6.3006306041237377</v>
      </c>
      <c r="AO1122" s="149">
        <f t="shared" si="520"/>
        <v>16.907227978782696</v>
      </c>
      <c r="AP1122" s="149">
        <f t="shared" si="520"/>
        <v>5.7020184075593408</v>
      </c>
      <c r="AQ1122" s="97"/>
      <c r="AR1122" s="171">
        <f t="shared" si="516"/>
        <v>5.4758563653929358E-3</v>
      </c>
      <c r="AS1122" s="149">
        <f t="shared" si="517"/>
        <v>3.5455523031322931E-3</v>
      </c>
      <c r="AT1122" s="149">
        <f t="shared" si="518"/>
        <v>6.6030968410523859E-3</v>
      </c>
      <c r="AU1122" s="175">
        <f t="shared" si="521"/>
        <v>6.1678642402302648</v>
      </c>
      <c r="AV1122" s="149">
        <f t="shared" si="522"/>
        <v>14.451362730720662</v>
      </c>
      <c r="AW1122" s="149">
        <f t="shared" si="523"/>
        <v>5.632685377796613</v>
      </c>
    </row>
    <row r="1123" spans="1:49" ht="15" x14ac:dyDescent="0.25">
      <c r="A1123" s="130">
        <v>1964.06</v>
      </c>
      <c r="B1123" s="138"/>
      <c r="C1123" s="166">
        <f>raw_Data!B1129</f>
        <v>80.239999999999995</v>
      </c>
      <c r="D1123" s="167">
        <f>raw_Data!J1129</f>
        <v>0.19833333333333333</v>
      </c>
      <c r="E1123" s="167">
        <f>raw_Data!L1129</f>
        <v>3.4103013914235092E-3</v>
      </c>
      <c r="F1123" s="168">
        <f t="shared" si="498"/>
        <v>80.72</v>
      </c>
      <c r="G1123" s="167">
        <f>raw_Data!K1129</f>
        <v>2.4570531879748929E-3</v>
      </c>
      <c r="H1123" s="167">
        <f t="shared" si="499"/>
        <v>-5.94648166501488E-3</v>
      </c>
      <c r="I1123" s="165"/>
      <c r="J1123" s="167">
        <f t="shared" si="500"/>
        <v>0.99765126131487092</v>
      </c>
      <c r="K1123" s="167">
        <f t="shared" si="519"/>
        <v>1.0615627062944277E-3</v>
      </c>
      <c r="L1123" s="93"/>
      <c r="M1123" s="171">
        <f t="shared" si="495"/>
        <v>1.0010615627062944</v>
      </c>
      <c r="N1123" s="172">
        <f t="shared" si="501"/>
        <v>0.99651057152296008</v>
      </c>
      <c r="O1123" s="170">
        <f t="shared" si="496"/>
        <v>1122</v>
      </c>
      <c r="P1123" s="170">
        <f t="shared" si="497"/>
        <v>1124</v>
      </c>
      <c r="Q1123" s="169"/>
      <c r="R1123" s="149">
        <f t="shared" si="502"/>
        <v>-0.16588938356128621</v>
      </c>
      <c r="S1123" s="173">
        <f t="shared" si="503"/>
        <v>-0.63389508633600056</v>
      </c>
      <c r="T1123" s="149">
        <v>0</v>
      </c>
      <c r="U1123" s="97"/>
      <c r="V1123" s="149">
        <f>1/PI()*ATAN('Exhibit4_Impact-Test'!$Y$25*S_RDY_SP)+'Exhibit4_Impact-Test'!$Y$26</f>
        <v>0.39802917556860667</v>
      </c>
      <c r="W1123" s="172">
        <f t="shared" si="504"/>
        <v>0.39693793091656276</v>
      </c>
      <c r="X1123" s="149">
        <f>1/PI()*ATAN('Exhibit4_Impact-Test'!$Y$25*S_RS_SP)+'Exhibit4_Impact-Test'!$Y$26</f>
        <v>0.21258589123130273</v>
      </c>
      <c r="Y1123" s="172">
        <f t="shared" si="505"/>
        <v>0.21182415824070935</v>
      </c>
      <c r="Z1123" s="149">
        <f>1/PI()*ATAN('Exhibit4_Impact-Test'!$Y$25*S_5050_SP)+'Exhibit4_Impact-Test'!$Y$26</f>
        <v>0.5</v>
      </c>
      <c r="AA1123" s="149">
        <f t="shared" si="506"/>
        <v>0.49886086937604124</v>
      </c>
      <c r="AB1123" s="195">
        <f>VLOOKUP(_xlfn.NUMBERVALUE(LEFT(A1123,4)),Transactioncosts!$C:$G,5,FALSE)</f>
        <v>109.39999999999998</v>
      </c>
      <c r="AC1123" s="174"/>
      <c r="AD1123" s="175">
        <f t="shared" si="507"/>
        <v>0.9992501354375718</v>
      </c>
      <c r="AE1123" s="149">
        <f t="shared" si="508"/>
        <v>1.0000940861895993</v>
      </c>
      <c r="AF1123" s="149">
        <f t="shared" si="509"/>
        <v>0.99878606711462725</v>
      </c>
      <c r="AG1123" s="176">
        <f t="shared" si="510"/>
        <v>0.99917249618150628</v>
      </c>
      <c r="AH1123" s="149">
        <f t="shared" si="511"/>
        <v>0.99321155330896127</v>
      </c>
      <c r="AI1123" s="149">
        <f t="shared" si="512"/>
        <v>0.9987736050256012</v>
      </c>
      <c r="AJ1123" s="97"/>
      <c r="AK1123" s="171">
        <f t="shared" si="513"/>
        <v>-7.501458514871189E-4</v>
      </c>
      <c r="AL1123" s="149">
        <f t="shared" si="514"/>
        <v>9.4081763771341307E-5</v>
      </c>
      <c r="AM1123" s="149">
        <f t="shared" si="515"/>
        <v>-1.2146702987384762E-3</v>
      </c>
      <c r="AN1123" s="149">
        <f t="shared" si="520"/>
        <v>6.2998804582722503</v>
      </c>
      <c r="AO1123" s="149">
        <f t="shared" si="520"/>
        <v>16.907322060546466</v>
      </c>
      <c r="AP1123" s="149">
        <f t="shared" si="520"/>
        <v>5.7008037372606024</v>
      </c>
      <c r="AQ1123" s="97"/>
      <c r="AR1123" s="171">
        <f t="shared" si="516"/>
        <v>-8.278463887770516E-4</v>
      </c>
      <c r="AS1123" s="149">
        <f t="shared" si="517"/>
        <v>-6.8115930064366424E-3</v>
      </c>
      <c r="AT1123" s="149">
        <f t="shared" si="518"/>
        <v>-1.2271476121324381E-3</v>
      </c>
      <c r="AU1123" s="175">
        <f t="shared" si="521"/>
        <v>6.1670363938414878</v>
      </c>
      <c r="AV1123" s="149">
        <f t="shared" si="522"/>
        <v>14.444551137714226</v>
      </c>
      <c r="AW1123" s="149">
        <f t="shared" si="523"/>
        <v>5.6314582301844807</v>
      </c>
    </row>
    <row r="1124" spans="1:49" ht="15" x14ac:dyDescent="0.25">
      <c r="A1124" s="130">
        <v>1964.07</v>
      </c>
      <c r="B1124" s="138"/>
      <c r="C1124" s="166">
        <f>raw_Data!B1130</f>
        <v>83.22</v>
      </c>
      <c r="D1124" s="167">
        <f>raw_Data!J1130</f>
        <v>0.19999999999999998</v>
      </c>
      <c r="E1124" s="167">
        <f>raw_Data!L1130</f>
        <v>3.4263540299781514E-3</v>
      </c>
      <c r="F1124" s="168">
        <f t="shared" si="498"/>
        <v>80.239999999999995</v>
      </c>
      <c r="G1124" s="167">
        <f>raw_Data!K1130</f>
        <v>2.4925224327018943E-3</v>
      </c>
      <c r="H1124" s="167">
        <f t="shared" si="499"/>
        <v>3.7138584247258244E-2</v>
      </c>
      <c r="I1124" s="165"/>
      <c r="J1124" s="167">
        <f t="shared" si="500"/>
        <v>1.0015679995110207</v>
      </c>
      <c r="K1124" s="167">
        <f t="shared" si="519"/>
        <v>4.9943535409988637E-3</v>
      </c>
      <c r="L1124" s="93"/>
      <c r="M1124" s="171">
        <f t="shared" si="495"/>
        <v>1.0049943535409989</v>
      </c>
      <c r="N1124" s="172">
        <f t="shared" si="501"/>
        <v>1.0396311066799602</v>
      </c>
      <c r="O1124" s="170">
        <f t="shared" si="496"/>
        <v>1123</v>
      </c>
      <c r="P1124" s="170">
        <f t="shared" si="497"/>
        <v>1125</v>
      </c>
      <c r="Q1124" s="169"/>
      <c r="R1124" s="149">
        <f t="shared" si="502"/>
        <v>-0.15548134012920475</v>
      </c>
      <c r="S1124" s="173">
        <f t="shared" si="503"/>
        <v>0.91589654468407289</v>
      </c>
      <c r="T1124" s="149">
        <v>0</v>
      </c>
      <c r="U1124" s="97"/>
      <c r="V1124" s="149">
        <f>1/PI()*ATAN('Exhibit4_Impact-Test'!$Y$25*S_RDY_SP)+'Exhibit4_Impact-Test'!$Y$26</f>
        <v>0.4040347550541748</v>
      </c>
      <c r="W1124" s="172">
        <f t="shared" si="504"/>
        <v>0.41221954276732142</v>
      </c>
      <c r="X1124" s="149">
        <f>1/PI()*ATAN('Exhibit4_Impact-Test'!$Y$25*S_RS_SP)+'Exhibit4_Impact-Test'!$Y$26</f>
        <v>0.84094050930450948</v>
      </c>
      <c r="Y1124" s="172">
        <f t="shared" si="505"/>
        <v>0.84542063646633403</v>
      </c>
      <c r="Z1124" s="149">
        <f>1/PI()*ATAN('Exhibit4_Impact-Test'!$Y$25*S_5050_SP)+'Exhibit4_Impact-Test'!$Y$26</f>
        <v>0.5</v>
      </c>
      <c r="AA1124" s="149">
        <f t="shared" si="506"/>
        <v>0.50847019510732738</v>
      </c>
      <c r="AB1124" s="195">
        <f>VLOOKUP(_xlfn.NUMBERVALUE(LEFT(A1124,4)),Transactioncosts!$C:$G,5,FALSE)</f>
        <v>109.39999999999998</v>
      </c>
      <c r="AC1124" s="174"/>
      <c r="AD1124" s="175">
        <f t="shared" si="507"/>
        <v>1.0189888056113712</v>
      </c>
      <c r="AE1124" s="149">
        <f t="shared" si="508"/>
        <v>1.0341218023663317</v>
      </c>
      <c r="AF1124" s="149">
        <f t="shared" si="509"/>
        <v>1.0223127301104795</v>
      </c>
      <c r="AG1124" s="176">
        <f t="shared" si="510"/>
        <v>1.0187986476558917</v>
      </c>
      <c r="AH1124" s="149">
        <f t="shared" si="511"/>
        <v>1.0267976612937995</v>
      </c>
      <c r="AI1124" s="149">
        <f t="shared" si="512"/>
        <v>1.0222200661760052</v>
      </c>
      <c r="AJ1124" s="97"/>
      <c r="AK1124" s="171">
        <f t="shared" si="513"/>
        <v>1.8810768519176419E-2</v>
      </c>
      <c r="AL1124" s="149">
        <f t="shared" si="514"/>
        <v>3.3552566408193409E-2</v>
      </c>
      <c r="AM1124" s="149">
        <f t="shared" si="515"/>
        <v>2.206744312478107E-2</v>
      </c>
      <c r="AN1124" s="149">
        <f t="shared" si="520"/>
        <v>6.3186912267914268</v>
      </c>
      <c r="AO1124" s="149">
        <f t="shared" si="520"/>
        <v>16.94087462695466</v>
      </c>
      <c r="AP1124" s="149">
        <f t="shared" si="520"/>
        <v>5.7228711803853836</v>
      </c>
      <c r="AQ1124" s="97"/>
      <c r="AR1124" s="171">
        <f t="shared" si="516"/>
        <v>1.8624136733092385E-2</v>
      </c>
      <c r="AS1124" s="149">
        <f t="shared" si="517"/>
        <v>2.6444892347470085E-2</v>
      </c>
      <c r="AT1124" s="149">
        <f t="shared" si="518"/>
        <v>2.197679754090389E-2</v>
      </c>
      <c r="AU1124" s="175">
        <f t="shared" si="521"/>
        <v>6.1856605305745802</v>
      </c>
      <c r="AV1124" s="149">
        <f t="shared" si="522"/>
        <v>14.470996030061697</v>
      </c>
      <c r="AW1124" s="149">
        <f t="shared" si="523"/>
        <v>5.6534350277253846</v>
      </c>
    </row>
    <row r="1125" spans="1:49" ht="15" x14ac:dyDescent="0.25">
      <c r="A1125" s="130">
        <v>1964.08</v>
      </c>
      <c r="B1125" s="138"/>
      <c r="C1125" s="166">
        <f>raw_Data!B1131</f>
        <v>82</v>
      </c>
      <c r="D1125" s="167">
        <f>raw_Data!J1131</f>
        <v>0.20166666666666666</v>
      </c>
      <c r="E1125" s="167">
        <f>raw_Data!L1131</f>
        <v>3.4263540299781514E-3</v>
      </c>
      <c r="F1125" s="168">
        <f t="shared" si="498"/>
        <v>83.22</v>
      </c>
      <c r="G1125" s="167">
        <f>raw_Data!K1131</f>
        <v>2.4232956821276935E-3</v>
      </c>
      <c r="H1125" s="167">
        <f t="shared" si="499"/>
        <v>-1.4659937515020371E-2</v>
      </c>
      <c r="I1125" s="165"/>
      <c r="J1125" s="167">
        <f t="shared" si="500"/>
        <v>1</v>
      </c>
      <c r="K1125" s="167">
        <f t="shared" si="519"/>
        <v>3.4263540299781514E-3</v>
      </c>
      <c r="L1125" s="93"/>
      <c r="M1125" s="171">
        <f t="shared" si="495"/>
        <v>1.0034263540299782</v>
      </c>
      <c r="N1125" s="172">
        <f t="shared" si="501"/>
        <v>0.98776335816710725</v>
      </c>
      <c r="O1125" s="170">
        <f t="shared" si="496"/>
        <v>1124</v>
      </c>
      <c r="P1125" s="170">
        <f t="shared" si="497"/>
        <v>1126</v>
      </c>
      <c r="Q1125" s="169"/>
      <c r="R1125" s="149">
        <f t="shared" si="502"/>
        <v>-0.17147323296549355</v>
      </c>
      <c r="S1125" s="173">
        <f t="shared" si="503"/>
        <v>-0.81055519195555292</v>
      </c>
      <c r="T1125" s="149">
        <v>0</v>
      </c>
      <c r="U1125" s="97"/>
      <c r="V1125" s="149">
        <f>1/PI()*ATAN('Exhibit4_Impact-Test'!$Y$25*S_RDY_SP)+'Exhibit4_Impact-Test'!$Y$26</f>
        <v>0.3948376455571222</v>
      </c>
      <c r="W1125" s="172">
        <f t="shared" si="504"/>
        <v>0.39108476516160362</v>
      </c>
      <c r="X1125" s="149">
        <f>1/PI()*ATAN('Exhibit4_Impact-Test'!$Y$25*S_RS_SP)+'Exhibit4_Impact-Test'!$Y$26</f>
        <v>0.17593790588752195</v>
      </c>
      <c r="Y1125" s="172">
        <f t="shared" si="505"/>
        <v>0.17366854778843732</v>
      </c>
      <c r="Z1125" s="149">
        <f>1/PI()*ATAN('Exhibit4_Impact-Test'!$Y$25*S_5050_SP)+'Exhibit4_Impact-Test'!$Y$26</f>
        <v>0.5</v>
      </c>
      <c r="AA1125" s="149">
        <f t="shared" si="506"/>
        <v>0.4960669252741397</v>
      </c>
      <c r="AB1125" s="195">
        <f>VLOOKUP(_xlfn.NUMBERVALUE(LEFT(A1125,4)),Transactioncosts!$C:$G,5,FALSE)</f>
        <v>109.39999999999998</v>
      </c>
      <c r="AC1125" s="174"/>
      <c r="AD1125" s="175">
        <f t="shared" si="507"/>
        <v>0.99724201362111131</v>
      </c>
      <c r="AE1125" s="149">
        <f t="shared" si="508"/>
        <v>1.0006706393379399</v>
      </c>
      <c r="AF1125" s="149">
        <f t="shared" si="509"/>
        <v>0.9955948560985427</v>
      </c>
      <c r="AG1125" s="176">
        <f t="shared" si="510"/>
        <v>0.99713079648441272</v>
      </c>
      <c r="AH1125" s="149">
        <f t="shared" si="511"/>
        <v>0.99351153804067038</v>
      </c>
      <c r="AI1125" s="149">
        <f t="shared" si="512"/>
        <v>0.99555182826104183</v>
      </c>
      <c r="AJ1125" s="97"/>
      <c r="AK1125" s="171">
        <f t="shared" si="513"/>
        <v>-2.7617966306826406E-3</v>
      </c>
      <c r="AL1125" s="149">
        <f t="shared" si="514"/>
        <v>6.7041455987013781E-4</v>
      </c>
      <c r="AM1125" s="149">
        <f t="shared" si="515"/>
        <v>-4.4148751366969727E-3</v>
      </c>
      <c r="AN1125" s="149">
        <f t="shared" si="520"/>
        <v>6.315929430160744</v>
      </c>
      <c r="AO1125" s="149">
        <f t="shared" si="520"/>
        <v>16.94154504151453</v>
      </c>
      <c r="AP1125" s="149">
        <f t="shared" si="520"/>
        <v>5.7184563052486865</v>
      </c>
      <c r="AQ1125" s="97"/>
      <c r="AR1125" s="171">
        <f t="shared" si="516"/>
        <v>-2.8733275703849283E-3</v>
      </c>
      <c r="AS1125" s="149">
        <f t="shared" si="517"/>
        <v>-6.5096035290956901E-3</v>
      </c>
      <c r="AT1125" s="149">
        <f t="shared" si="518"/>
        <v>-4.4580942906101984E-3</v>
      </c>
      <c r="AU1125" s="175">
        <f t="shared" si="521"/>
        <v>6.182787203004195</v>
      </c>
      <c r="AV1125" s="149">
        <f t="shared" si="522"/>
        <v>14.4644864265326</v>
      </c>
      <c r="AW1125" s="149">
        <f t="shared" si="523"/>
        <v>5.6489769334347741</v>
      </c>
    </row>
    <row r="1126" spans="1:49" ht="15" x14ac:dyDescent="0.25">
      <c r="A1126" s="130">
        <v>1964.09</v>
      </c>
      <c r="B1126" s="138"/>
      <c r="C1126" s="166">
        <f>raw_Data!B1132</f>
        <v>83.41</v>
      </c>
      <c r="D1126" s="167">
        <f>raw_Data!J1132</f>
        <v>0.20333333333333334</v>
      </c>
      <c r="E1126" s="167">
        <f>raw_Data!L1132</f>
        <v>3.4343792900468628E-3</v>
      </c>
      <c r="F1126" s="168">
        <f t="shared" si="498"/>
        <v>82</v>
      </c>
      <c r="G1126" s="167">
        <f>raw_Data!K1132</f>
        <v>2.4796747967479674E-3</v>
      </c>
      <c r="H1126" s="167">
        <f t="shared" si="499"/>
        <v>1.7195121951219416E-2</v>
      </c>
      <c r="I1126" s="165"/>
      <c r="J1126" s="167">
        <f t="shared" si="500"/>
        <v>1.0007831945237839</v>
      </c>
      <c r="K1126" s="167">
        <f t="shared" si="519"/>
        <v>4.2175738138308105E-3</v>
      </c>
      <c r="L1126" s="93"/>
      <c r="M1126" s="171">
        <f t="shared" si="495"/>
        <v>1.0042175738138308</v>
      </c>
      <c r="N1126" s="172">
        <f t="shared" si="501"/>
        <v>1.0196747967479673</v>
      </c>
      <c r="O1126" s="170">
        <f t="shared" si="496"/>
        <v>1125</v>
      </c>
      <c r="P1126" s="170">
        <f t="shared" si="497"/>
        <v>1127</v>
      </c>
      <c r="Q1126" s="169"/>
      <c r="R1126" s="149">
        <f t="shared" si="502"/>
        <v>-0.16029031706486871</v>
      </c>
      <c r="S1126" s="173">
        <f t="shared" si="503"/>
        <v>0.8338453545661686</v>
      </c>
      <c r="T1126" s="149">
        <v>0</v>
      </c>
      <c r="U1126" s="97"/>
      <c r="V1126" s="149">
        <f>1/PI()*ATAN('Exhibit4_Impact-Test'!$Y$25*S_RDY_SP)+'Exhibit4_Impact-Test'!$Y$26</f>
        <v>0.40125086540827493</v>
      </c>
      <c r="W1126" s="172">
        <f t="shared" si="504"/>
        <v>0.40492614602695198</v>
      </c>
      <c r="X1126" s="149">
        <f>1/PI()*ATAN('Exhibit4_Impact-Test'!$Y$25*S_RS_SP)+'Exhibit4_Impact-Test'!$Y$26</f>
        <v>0.82806537569241323</v>
      </c>
      <c r="Y1126" s="172">
        <f t="shared" si="505"/>
        <v>0.83022924565029343</v>
      </c>
      <c r="Z1126" s="149">
        <f>1/PI()*ATAN('Exhibit4_Impact-Test'!$Y$25*S_5050_SP)+'Exhibit4_Impact-Test'!$Y$26</f>
        <v>0.5</v>
      </c>
      <c r="AA1126" s="149">
        <f t="shared" si="506"/>
        <v>0.50381868699120747</v>
      </c>
      <c r="AB1126" s="195">
        <f>VLOOKUP(_xlfn.NUMBERVALUE(LEFT(A1126,4)),Transactioncosts!$C:$G,5,FALSE)</f>
        <v>109.39999999999998</v>
      </c>
      <c r="AC1126" s="174"/>
      <c r="AD1126" s="175">
        <f t="shared" si="507"/>
        <v>1.0104197978929617</v>
      </c>
      <c r="AE1126" s="149">
        <f t="shared" si="508"/>
        <v>1.017017164929948</v>
      </c>
      <c r="AF1126" s="149">
        <f t="shared" si="509"/>
        <v>1.0119461852808991</v>
      </c>
      <c r="AG1126" s="176">
        <f t="shared" si="510"/>
        <v>1.0103451963596848</v>
      </c>
      <c r="AH1126" s="149">
        <f t="shared" si="511"/>
        <v>1.0169939167576163</v>
      </c>
      <c r="AI1126" s="149">
        <f t="shared" si="512"/>
        <v>1.0119044088452154</v>
      </c>
      <c r="AJ1126" s="97"/>
      <c r="AK1126" s="171">
        <f t="shared" si="513"/>
        <v>1.0365885976356399E-2</v>
      </c>
      <c r="AL1126" s="149">
        <f t="shared" si="514"/>
        <v>1.6873994927872983E-2</v>
      </c>
      <c r="AM1126" s="149">
        <f t="shared" si="515"/>
        <v>1.1875392851446193E-2</v>
      </c>
      <c r="AN1126" s="149">
        <f t="shared" si="520"/>
        <v>6.3262953161371005</v>
      </c>
      <c r="AO1126" s="149">
        <f t="shared" si="520"/>
        <v>16.958419036442404</v>
      </c>
      <c r="AP1126" s="149">
        <f t="shared" si="520"/>
        <v>5.7303316981001329</v>
      </c>
      <c r="AQ1126" s="97"/>
      <c r="AR1126" s="171">
        <f t="shared" si="516"/>
        <v>1.0292051034121213E-2</v>
      </c>
      <c r="AS1126" s="149">
        <f t="shared" si="517"/>
        <v>1.6851135492600481E-2</v>
      </c>
      <c r="AT1126" s="149">
        <f t="shared" si="518"/>
        <v>1.1834108741037167E-2</v>
      </c>
      <c r="AU1126" s="175">
        <f t="shared" si="521"/>
        <v>6.1930792540383166</v>
      </c>
      <c r="AV1126" s="149">
        <f t="shared" si="522"/>
        <v>14.481337562025201</v>
      </c>
      <c r="AW1126" s="149">
        <f t="shared" si="523"/>
        <v>5.6608110421758111</v>
      </c>
    </row>
    <row r="1127" spans="1:49" ht="15" x14ac:dyDescent="0.25">
      <c r="A1127" s="130">
        <v>1964.1</v>
      </c>
      <c r="B1127" s="138"/>
      <c r="C1127" s="166">
        <f>raw_Data!B1133</f>
        <v>84.85</v>
      </c>
      <c r="D1127" s="167">
        <f>raw_Data!J1133</f>
        <v>0.20499999999999999</v>
      </c>
      <c r="E1127" s="167">
        <f>raw_Data!L1133</f>
        <v>3.4263540299781514E-3</v>
      </c>
      <c r="F1127" s="168">
        <f t="shared" si="498"/>
        <v>83.41</v>
      </c>
      <c r="G1127" s="167">
        <f>raw_Data!K1133</f>
        <v>2.4577388802301883E-3</v>
      </c>
      <c r="H1127" s="167">
        <f t="shared" si="499"/>
        <v>1.7264117012348645E-2</v>
      </c>
      <c r="I1127" s="165"/>
      <c r="J1127" s="167">
        <f t="shared" si="500"/>
        <v>0.99921715598705441</v>
      </c>
      <c r="K1127" s="167">
        <f t="shared" si="519"/>
        <v>2.6435100170325576E-3</v>
      </c>
      <c r="L1127" s="93"/>
      <c r="M1127" s="171">
        <f t="shared" si="495"/>
        <v>1.0026435100170326</v>
      </c>
      <c r="N1127" s="172">
        <f t="shared" si="501"/>
        <v>1.0197218558925787</v>
      </c>
      <c r="O1127" s="170">
        <f t="shared" si="496"/>
        <v>1126</v>
      </c>
      <c r="P1127" s="170">
        <f t="shared" si="497"/>
        <v>1128</v>
      </c>
      <c r="Q1127" s="169"/>
      <c r="R1127" s="149">
        <f t="shared" si="502"/>
        <v>-0.16575370377725338</v>
      </c>
      <c r="S1127" s="173">
        <f t="shared" si="503"/>
        <v>0.83407590387861219</v>
      </c>
      <c r="T1127" s="149">
        <v>0</v>
      </c>
      <c r="U1127" s="97"/>
      <c r="V1127" s="149">
        <f>1/PI()*ATAN('Exhibit4_Impact-Test'!$Y$25*S_RDY_SP)+'Exhibit4_Impact-Test'!$Y$26</f>
        <v>0.39810699307660191</v>
      </c>
      <c r="W1127" s="172">
        <f t="shared" si="504"/>
        <v>0.40216098906757874</v>
      </c>
      <c r="X1127" s="149">
        <f>1/PI()*ATAN('Exhibit4_Impact-Test'!$Y$25*S_RS_SP)+'Exhibit4_Impact-Test'!$Y$26</f>
        <v>0.82810418419402243</v>
      </c>
      <c r="Y1127" s="172">
        <f t="shared" si="505"/>
        <v>0.83049511200218384</v>
      </c>
      <c r="Z1127" s="149">
        <f>1/PI()*ATAN('Exhibit4_Impact-Test'!$Y$25*S_5050_SP)+'Exhibit4_Impact-Test'!$Y$26</f>
        <v>0.5</v>
      </c>
      <c r="AA1127" s="149">
        <f t="shared" si="506"/>
        <v>0.50422236905443263</v>
      </c>
      <c r="AB1127" s="195">
        <f>VLOOKUP(_xlfn.NUMBERVALUE(LEFT(A1127,4)),Transactioncosts!$C:$G,5,FALSE)</f>
        <v>109.39999999999998</v>
      </c>
      <c r="AC1127" s="174"/>
      <c r="AD1127" s="175">
        <f t="shared" si="507"/>
        <v>1.0094425189402685</v>
      </c>
      <c r="AE1127" s="149">
        <f t="shared" si="508"/>
        <v>1.0167861596956851</v>
      </c>
      <c r="AF1127" s="149">
        <f t="shared" si="509"/>
        <v>1.0111826829548056</v>
      </c>
      <c r="AG1127" s="176">
        <f t="shared" si="510"/>
        <v>1.0093778362146093</v>
      </c>
      <c r="AH1127" s="149">
        <f t="shared" si="511"/>
        <v>1.0164077588536615</v>
      </c>
      <c r="AI1127" s="149">
        <f t="shared" si="512"/>
        <v>1.0111364902373501</v>
      </c>
      <c r="AJ1127" s="97"/>
      <c r="AK1127" s="171">
        <f t="shared" si="513"/>
        <v>9.3982170210938146E-3</v>
      </c>
      <c r="AL1127" s="149">
        <f t="shared" si="514"/>
        <v>1.6646829171519602E-2</v>
      </c>
      <c r="AM1127" s="149">
        <f t="shared" si="515"/>
        <v>1.1120619021338669E-2</v>
      </c>
      <c r="AN1127" s="149">
        <f t="shared" si="520"/>
        <v>6.3356935331581941</v>
      </c>
      <c r="AO1127" s="149">
        <f t="shared" si="520"/>
        <v>16.975065865613924</v>
      </c>
      <c r="AP1127" s="149">
        <f t="shared" si="520"/>
        <v>5.741452317121472</v>
      </c>
      <c r="AQ1127" s="97"/>
      <c r="AR1127" s="171">
        <f t="shared" si="516"/>
        <v>9.334137296995379E-3</v>
      </c>
      <c r="AS1127" s="149">
        <f t="shared" si="517"/>
        <v>1.6274606096346823E-2</v>
      </c>
      <c r="AT1127" s="149">
        <f t="shared" si="518"/>
        <v>1.1074936106321194E-2</v>
      </c>
      <c r="AU1127" s="175">
        <f t="shared" si="521"/>
        <v>6.2024133913353117</v>
      </c>
      <c r="AV1127" s="149">
        <f t="shared" si="522"/>
        <v>14.497612168121549</v>
      </c>
      <c r="AW1127" s="149">
        <f t="shared" si="523"/>
        <v>5.6718859782821323</v>
      </c>
    </row>
    <row r="1128" spans="1:49" ht="15" x14ac:dyDescent="0.25">
      <c r="A1128" s="130">
        <v>1964.11</v>
      </c>
      <c r="B1128" s="138"/>
      <c r="C1128" s="166">
        <f>raw_Data!B1134</f>
        <v>85.44</v>
      </c>
      <c r="D1128" s="167">
        <f>raw_Data!J1134</f>
        <v>0.20666666666666667</v>
      </c>
      <c r="E1128" s="167">
        <f>raw_Data!L1134</f>
        <v>3.3942459274463044E-3</v>
      </c>
      <c r="F1128" s="168">
        <f t="shared" si="498"/>
        <v>84.85</v>
      </c>
      <c r="G1128" s="167">
        <f>raw_Data!K1134</f>
        <v>2.4356707915930073E-3</v>
      </c>
      <c r="H1128" s="167">
        <f t="shared" si="499"/>
        <v>6.95344725987046E-3</v>
      </c>
      <c r="I1128" s="165"/>
      <c r="J1128" s="167">
        <f t="shared" si="500"/>
        <v>0.99686653269093695</v>
      </c>
      <c r="K1128" s="167">
        <f t="shared" si="519"/>
        <v>2.6077861838325056E-4</v>
      </c>
      <c r="L1128" s="93"/>
      <c r="M1128" s="171">
        <f t="shared" si="495"/>
        <v>1.0002607786183833</v>
      </c>
      <c r="N1128" s="172">
        <f t="shared" si="501"/>
        <v>1.0093891180514634</v>
      </c>
      <c r="O1128" s="170">
        <f t="shared" si="496"/>
        <v>1127</v>
      </c>
      <c r="P1128" s="170">
        <f t="shared" si="497"/>
        <v>1129</v>
      </c>
      <c r="Q1128" s="169"/>
      <c r="R1128" s="149">
        <f t="shared" si="502"/>
        <v>-0.16900017801692249</v>
      </c>
      <c r="S1128" s="173">
        <f t="shared" si="503"/>
        <v>0.66990177034226017</v>
      </c>
      <c r="T1128" s="149">
        <v>0</v>
      </c>
      <c r="U1128" s="97"/>
      <c r="V1128" s="149">
        <f>1/PI()*ATAN('Exhibit4_Impact-Test'!$Y$25*S_RDY_SP)+'Exhibit4_Impact-Test'!$Y$26</f>
        <v>0.39624849129251027</v>
      </c>
      <c r="W1128" s="172">
        <f t="shared" si="504"/>
        <v>0.39842387940600926</v>
      </c>
      <c r="X1128" s="149">
        <f>1/PI()*ATAN('Exhibit4_Impact-Test'!$Y$25*S_RS_SP)+'Exhibit4_Impact-Test'!$Y$26</f>
        <v>0.79590636958686922</v>
      </c>
      <c r="Y1128" s="172">
        <f t="shared" si="505"/>
        <v>0.79737809542443217</v>
      </c>
      <c r="Z1128" s="149">
        <f>1/PI()*ATAN('Exhibit4_Impact-Test'!$Y$25*S_5050_SP)+'Exhibit4_Impact-Test'!$Y$26</f>
        <v>0.5</v>
      </c>
      <c r="AA1128" s="149">
        <f t="shared" si="506"/>
        <v>0.50227112678885177</v>
      </c>
      <c r="AB1128" s="195">
        <f>VLOOKUP(_xlfn.NUMBERVALUE(LEFT(A1128,4)),Transactioncosts!$C:$G,5,FALSE)</f>
        <v>109.39999999999998</v>
      </c>
      <c r="AC1128" s="174"/>
      <c r="AD1128" s="175">
        <f t="shared" si="507"/>
        <v>1.0038778693467472</v>
      </c>
      <c r="AE1128" s="149">
        <f t="shared" si="508"/>
        <v>1.0075260821169227</v>
      </c>
      <c r="AF1128" s="149">
        <f t="shared" si="509"/>
        <v>1.0048249483349232</v>
      </c>
      <c r="AG1128" s="176">
        <f t="shared" si="510"/>
        <v>1.0038696090444723</v>
      </c>
      <c r="AH1128" s="149">
        <f t="shared" si="511"/>
        <v>1.000679482965944</v>
      </c>
      <c r="AI1128" s="149">
        <f t="shared" si="512"/>
        <v>1.0048001022078532</v>
      </c>
      <c r="AJ1128" s="97"/>
      <c r="AK1128" s="171">
        <f t="shared" si="513"/>
        <v>3.8703697933516147E-3</v>
      </c>
      <c r="AL1128" s="149">
        <f t="shared" si="514"/>
        <v>7.497902460857026E-3</v>
      </c>
      <c r="AM1128" s="149">
        <f t="shared" si="515"/>
        <v>4.8133455785381064E-3</v>
      </c>
      <c r="AN1128" s="149">
        <f t="shared" si="520"/>
        <v>6.3395639029515456</v>
      </c>
      <c r="AO1128" s="149">
        <f t="shared" si="520"/>
        <v>16.982563768074783</v>
      </c>
      <c r="AP1128" s="149">
        <f t="shared" si="520"/>
        <v>5.7462656627000097</v>
      </c>
      <c r="AQ1128" s="97"/>
      <c r="AR1128" s="171">
        <f t="shared" si="516"/>
        <v>3.8621413658588115E-3</v>
      </c>
      <c r="AS1128" s="149">
        <f t="shared" si="517"/>
        <v>6.7925222191200622E-4</v>
      </c>
      <c r="AT1128" s="149">
        <f t="shared" si="518"/>
        <v>4.788618451391136E-3</v>
      </c>
      <c r="AU1128" s="175">
        <f t="shared" si="521"/>
        <v>6.2062755327011701</v>
      </c>
      <c r="AV1128" s="149">
        <f t="shared" si="522"/>
        <v>14.498291420343461</v>
      </c>
      <c r="AW1128" s="149">
        <f t="shared" si="523"/>
        <v>5.6766745967335233</v>
      </c>
    </row>
    <row r="1129" spans="1:49" ht="15" x14ac:dyDescent="0.25">
      <c r="A1129" s="130">
        <v>1964.12</v>
      </c>
      <c r="B1129" s="138"/>
      <c r="C1129" s="166">
        <f>raw_Data!B1135</f>
        <v>83.96</v>
      </c>
      <c r="D1129" s="167">
        <f>raw_Data!J1135</f>
        <v>0.20833333333333334</v>
      </c>
      <c r="E1129" s="167">
        <f>raw_Data!L1135</f>
        <v>3.4183280638138136E-3</v>
      </c>
      <c r="F1129" s="168">
        <f t="shared" si="498"/>
        <v>85.44</v>
      </c>
      <c r="G1129" s="167">
        <f>raw_Data!K1135</f>
        <v>2.4383583021223474E-3</v>
      </c>
      <c r="H1129" s="167">
        <f t="shared" si="499"/>
        <v>-1.7322097378277168E-2</v>
      </c>
      <c r="I1129" s="165"/>
      <c r="J1129" s="167">
        <f t="shared" si="500"/>
        <v>1.0023544186036553</v>
      </c>
      <c r="K1129" s="167">
        <f t="shared" si="519"/>
        <v>5.7727466674690753E-3</v>
      </c>
      <c r="L1129" s="93"/>
      <c r="M1129" s="171">
        <f t="shared" si="495"/>
        <v>1.0057727466674691</v>
      </c>
      <c r="N1129" s="172">
        <f t="shared" si="501"/>
        <v>0.98511626092384508</v>
      </c>
      <c r="O1129" s="170">
        <f t="shared" si="496"/>
        <v>1128</v>
      </c>
      <c r="P1129" s="170">
        <f t="shared" si="497"/>
        <v>1130</v>
      </c>
      <c r="Q1129" s="169"/>
      <c r="R1129" s="149">
        <f t="shared" si="502"/>
        <v>-0.16388693415507968</v>
      </c>
      <c r="S1129" s="173">
        <f t="shared" si="503"/>
        <v>-0.83615612671814776</v>
      </c>
      <c r="T1129" s="149">
        <v>0</v>
      </c>
      <c r="U1129" s="97"/>
      <c r="V1129" s="149">
        <f>1/PI()*ATAN('Exhibit4_Impact-Test'!$Y$25*S_RDY_SP)+'Exhibit4_Impact-Test'!$Y$26</f>
        <v>0.39917893445854868</v>
      </c>
      <c r="W1129" s="172">
        <f t="shared" si="504"/>
        <v>0.39421250244469069</v>
      </c>
      <c r="X1129" s="149">
        <f>1/PI()*ATAN('Exhibit4_Impact-Test'!$Y$25*S_RS_SP)+'Exhibit4_Impact-Test'!$Y$26</f>
        <v>0.17154636315947297</v>
      </c>
      <c r="Y1129" s="172">
        <f t="shared" si="505"/>
        <v>0.1686172300412109</v>
      </c>
      <c r="Z1129" s="149">
        <f>1/PI()*ATAN('Exhibit4_Impact-Test'!$Y$25*S_5050_SP)+'Exhibit4_Impact-Test'!$Y$26</f>
        <v>0.5</v>
      </c>
      <c r="AA1129" s="149">
        <f t="shared" si="506"/>
        <v>0.49481224576938737</v>
      </c>
      <c r="AB1129" s="195">
        <f>VLOOKUP(_xlfn.NUMBERVALUE(LEFT(A1129,4)),Transactioncosts!$C:$G,5,FALSE)</f>
        <v>109.39999999999998</v>
      </c>
      <c r="AC1129" s="174"/>
      <c r="AD1129" s="175">
        <f t="shared" si="507"/>
        <v>0.997527112698671</v>
      </c>
      <c r="AE1129" s="149">
        <f t="shared" si="508"/>
        <v>1.002229201662495</v>
      </c>
      <c r="AF1129" s="149">
        <f t="shared" si="509"/>
        <v>0.99544450379565708</v>
      </c>
      <c r="AG1129" s="176">
        <f t="shared" si="510"/>
        <v>0.99742028118476378</v>
      </c>
      <c r="AH1129" s="149">
        <f t="shared" si="511"/>
        <v>0.99492856720526546</v>
      </c>
      <c r="AI1129" s="149">
        <f t="shared" si="512"/>
        <v>0.99538774976437416</v>
      </c>
      <c r="AJ1129" s="97"/>
      <c r="AK1129" s="171">
        <f t="shared" si="513"/>
        <v>-2.475949937208967E-3</v>
      </c>
      <c r="AL1129" s="149">
        <f t="shared" si="514"/>
        <v>2.2267206788600326E-3</v>
      </c>
      <c r="AM1129" s="149">
        <f t="shared" si="515"/>
        <v>-4.56590409795207E-3</v>
      </c>
      <c r="AN1129" s="149">
        <f t="shared" si="520"/>
        <v>6.3370879530143363</v>
      </c>
      <c r="AO1129" s="149">
        <f t="shared" si="520"/>
        <v>16.984790488753642</v>
      </c>
      <c r="AP1129" s="149">
        <f t="shared" si="520"/>
        <v>5.7416997586020573</v>
      </c>
      <c r="AQ1129" s="97"/>
      <c r="AR1129" s="171">
        <f t="shared" si="516"/>
        <v>-2.5830520235465746E-3</v>
      </c>
      <c r="AS1129" s="149">
        <f t="shared" si="517"/>
        <v>-5.0843361541976165E-3</v>
      </c>
      <c r="AT1129" s="149">
        <f t="shared" si="518"/>
        <v>-4.6229194805357098E-3</v>
      </c>
      <c r="AU1129" s="175">
        <f t="shared" si="521"/>
        <v>6.2036924806776232</v>
      </c>
      <c r="AV1129" s="149">
        <f t="shared" si="522"/>
        <v>14.493207084189264</v>
      </c>
      <c r="AW1129" s="149">
        <f t="shared" si="523"/>
        <v>5.6720516772529876</v>
      </c>
    </row>
    <row r="1130" spans="1:49" ht="15" x14ac:dyDescent="0.25">
      <c r="A1130" s="130">
        <v>1965.01</v>
      </c>
      <c r="B1130" s="138"/>
      <c r="C1130" s="166">
        <f>raw_Data!B1136</f>
        <v>86.12</v>
      </c>
      <c r="D1130" s="167">
        <f>raw_Data!J1136</f>
        <v>0.20972250000000001</v>
      </c>
      <c r="E1130" s="167">
        <f>raw_Data!L1136</f>
        <v>3.4263540299781514E-3</v>
      </c>
      <c r="F1130" s="168">
        <f t="shared" si="498"/>
        <v>83.96</v>
      </c>
      <c r="G1130" s="167">
        <f>raw_Data!K1136</f>
        <v>2.4978858980466891E-3</v>
      </c>
      <c r="H1130" s="167">
        <f t="shared" si="499"/>
        <v>2.5726536445926707E-2</v>
      </c>
      <c r="I1130" s="165"/>
      <c r="J1130" s="167">
        <f t="shared" si="500"/>
        <v>1.0007836142234487</v>
      </c>
      <c r="K1130" s="167">
        <f t="shared" si="519"/>
        <v>4.209968253426899E-3</v>
      </c>
      <c r="L1130" s="93"/>
      <c r="M1130" s="171">
        <f t="shared" si="495"/>
        <v>1.0042099682534269</v>
      </c>
      <c r="N1130" s="172">
        <f t="shared" si="501"/>
        <v>1.0282244223439734</v>
      </c>
      <c r="O1130" s="170">
        <f t="shared" si="496"/>
        <v>1129</v>
      </c>
      <c r="P1130" s="170">
        <f t="shared" si="497"/>
        <v>1131</v>
      </c>
      <c r="Q1130" s="169"/>
      <c r="R1130" s="149">
        <f t="shared" si="502"/>
        <v>-0.15557959392625959</v>
      </c>
      <c r="S1130" s="173">
        <f t="shared" si="503"/>
        <v>0.88271250797301282</v>
      </c>
      <c r="T1130" s="149">
        <v>0</v>
      </c>
      <c r="U1130" s="97"/>
      <c r="V1130" s="149">
        <f>1/PI()*ATAN('Exhibit4_Impact-Test'!$Y$25*S_RDY_SP)+'Exhibit4_Impact-Test'!$Y$26</f>
        <v>0.4039777230943441</v>
      </c>
      <c r="W1130" s="172">
        <f t="shared" si="504"/>
        <v>0.40968058264772583</v>
      </c>
      <c r="X1130" s="149">
        <f>1/PI()*ATAN('Exhibit4_Impact-Test'!$Y$25*S_RS_SP)+'Exhibit4_Impact-Test'!$Y$26</f>
        <v>0.83595127549180814</v>
      </c>
      <c r="Y1130" s="172">
        <f t="shared" si="505"/>
        <v>0.8391664590968122</v>
      </c>
      <c r="Z1130" s="149">
        <f>1/PI()*ATAN('Exhibit4_Impact-Test'!$Y$25*S_5050_SP)+'Exhibit4_Impact-Test'!$Y$26</f>
        <v>0.5</v>
      </c>
      <c r="AA1130" s="149">
        <f t="shared" si="506"/>
        <v>0.505907805487263</v>
      </c>
      <c r="AB1130" s="195">
        <f>VLOOKUP(_xlfn.NUMBERVALUE(LEFT(A1130,4)),Transactioncosts!$C:$G,5,FALSE)</f>
        <v>110</v>
      </c>
      <c r="AC1130" s="174"/>
      <c r="AD1130" s="175">
        <f t="shared" si="507"/>
        <v>1.0139112727382795</v>
      </c>
      <c r="AE1130" s="149">
        <f t="shared" si="508"/>
        <v>1.0242848817806587</v>
      </c>
      <c r="AF1130" s="149">
        <f t="shared" si="509"/>
        <v>1.0162171952987</v>
      </c>
      <c r="AG1130" s="176">
        <f t="shared" si="510"/>
        <v>1.0137831635035943</v>
      </c>
      <c r="AH1130" s="149">
        <f t="shared" si="511"/>
        <v>1.0238365918868639</v>
      </c>
      <c r="AI1130" s="149">
        <f t="shared" si="512"/>
        <v>1.0161522094383402</v>
      </c>
      <c r="AJ1130" s="97"/>
      <c r="AK1130" s="171">
        <f t="shared" si="513"/>
        <v>1.3815399109954345E-2</v>
      </c>
      <c r="AL1130" s="149">
        <f t="shared" si="514"/>
        <v>2.399469278944338E-2</v>
      </c>
      <c r="AM1130" s="149">
        <f t="shared" si="515"/>
        <v>1.6087101209987416E-2</v>
      </c>
      <c r="AN1130" s="149">
        <f t="shared" si="520"/>
        <v>6.3509033521242904</v>
      </c>
      <c r="AO1130" s="149">
        <f t="shared" si="520"/>
        <v>17.008785181543086</v>
      </c>
      <c r="AP1130" s="149">
        <f t="shared" si="520"/>
        <v>5.757786859812045</v>
      </c>
      <c r="AQ1130" s="97"/>
      <c r="AR1130" s="171">
        <f t="shared" si="516"/>
        <v>1.3689039602756506E-2</v>
      </c>
      <c r="AS1130" s="149">
        <f t="shared" si="517"/>
        <v>2.3556935647870255E-2</v>
      </c>
      <c r="AT1130" s="149">
        <f t="shared" si="518"/>
        <v>1.6023150374838514E-2</v>
      </c>
      <c r="AU1130" s="175">
        <f t="shared" si="521"/>
        <v>6.2173815202803802</v>
      </c>
      <c r="AV1130" s="149">
        <f t="shared" si="522"/>
        <v>14.516764019837133</v>
      </c>
      <c r="AW1130" s="149">
        <f t="shared" si="523"/>
        <v>5.6880748276278261</v>
      </c>
    </row>
    <row r="1131" spans="1:49" ht="15" x14ac:dyDescent="0.25">
      <c r="A1131" s="130">
        <v>1965.02</v>
      </c>
      <c r="B1131" s="138"/>
      <c r="C1131" s="166">
        <f>raw_Data!B1137</f>
        <v>86.75</v>
      </c>
      <c r="D1131" s="167">
        <f>raw_Data!J1137</f>
        <v>0.21111083333333333</v>
      </c>
      <c r="E1131" s="167">
        <f>raw_Data!L1137</f>
        <v>3.4424038441496219E-3</v>
      </c>
      <c r="F1131" s="168">
        <f t="shared" si="498"/>
        <v>86.12</v>
      </c>
      <c r="G1131" s="167">
        <f>raw_Data!K1137</f>
        <v>2.4513566341538935E-3</v>
      </c>
      <c r="H1131" s="167">
        <f t="shared" si="499"/>
        <v>7.3153738968880777E-3</v>
      </c>
      <c r="I1131" s="165"/>
      <c r="J1131" s="167">
        <f t="shared" si="500"/>
        <v>1.0015663201515244</v>
      </c>
      <c r="K1131" s="167">
        <f t="shared" si="519"/>
        <v>5.0087239956739804E-3</v>
      </c>
      <c r="L1131" s="93"/>
      <c r="M1131" s="171">
        <f t="shared" si="495"/>
        <v>1.005008723995674</v>
      </c>
      <c r="N1131" s="172">
        <f t="shared" si="501"/>
        <v>1.009766730531042</v>
      </c>
      <c r="O1131" s="170">
        <f t="shared" si="496"/>
        <v>1130</v>
      </c>
      <c r="P1131" s="170">
        <f t="shared" si="497"/>
        <v>1132</v>
      </c>
      <c r="Q1131" s="169"/>
      <c r="R1131" s="149">
        <f t="shared" si="502"/>
        <v>-0.16588046801521741</v>
      </c>
      <c r="S1131" s="173">
        <f t="shared" si="503"/>
        <v>0.68102394202254302</v>
      </c>
      <c r="T1131" s="149">
        <v>0</v>
      </c>
      <c r="U1131" s="97"/>
      <c r="V1131" s="149">
        <f>1/PI()*ATAN('Exhibit4_Impact-Test'!$Y$25*S_RDY_SP)+'Exhibit4_Impact-Test'!$Y$26</f>
        <v>0.39803428858544088</v>
      </c>
      <c r="W1131" s="172">
        <f t="shared" si="504"/>
        <v>0.39916650598127212</v>
      </c>
      <c r="X1131" s="149">
        <f>1/PI()*ATAN('Exhibit4_Impact-Test'!$Y$25*S_RS_SP)+'Exhibit4_Impact-Test'!$Y$26</f>
        <v>0.79841283238818994</v>
      </c>
      <c r="Y1131" s="172">
        <f t="shared" si="505"/>
        <v>0.79917194654353962</v>
      </c>
      <c r="Z1131" s="149">
        <f>1/PI()*ATAN('Exhibit4_Impact-Test'!$Y$25*S_5050_SP)+'Exhibit4_Impact-Test'!$Y$26</f>
        <v>0.5</v>
      </c>
      <c r="AA1131" s="149">
        <f t="shared" si="506"/>
        <v>0.5011807783653206</v>
      </c>
      <c r="AB1131" s="195">
        <f>VLOOKUP(_xlfn.NUMBERVALUE(LEFT(A1131,4)),Transactioncosts!$C:$G,5,FALSE)</f>
        <v>110</v>
      </c>
      <c r="AC1131" s="174"/>
      <c r="AD1131" s="175">
        <f t="shared" si="507"/>
        <v>1.006902573742064</v>
      </c>
      <c r="AE1131" s="149">
        <f t="shared" si="508"/>
        <v>1.0088075774700986</v>
      </c>
      <c r="AF1131" s="149">
        <f t="shared" si="509"/>
        <v>1.007387727263358</v>
      </c>
      <c r="AG1131" s="176">
        <f t="shared" si="510"/>
        <v>1.0068735785284197</v>
      </c>
      <c r="AH1131" s="149">
        <f t="shared" si="511"/>
        <v>1.0069166095215953</v>
      </c>
      <c r="AI1131" s="149">
        <f t="shared" si="512"/>
        <v>1.0073747387013394</v>
      </c>
      <c r="AJ1131" s="97"/>
      <c r="AK1131" s="171">
        <f t="shared" si="513"/>
        <v>6.8788600411052846E-3</v>
      </c>
      <c r="AL1131" s="149">
        <f t="shared" si="514"/>
        <v>8.7690170104048181E-3</v>
      </c>
      <c r="AM1131" s="149">
        <f t="shared" si="515"/>
        <v>7.3605716696955679E-3</v>
      </c>
      <c r="AN1131" s="149">
        <f t="shared" si="520"/>
        <v>6.3577822121653957</v>
      </c>
      <c r="AO1131" s="149">
        <f t="shared" si="520"/>
        <v>17.017554198553491</v>
      </c>
      <c r="AP1131" s="149">
        <f t="shared" si="520"/>
        <v>5.7651474314817408</v>
      </c>
      <c r="AQ1131" s="97"/>
      <c r="AR1131" s="171">
        <f t="shared" si="516"/>
        <v>6.8500631824141012E-3</v>
      </c>
      <c r="AS1131" s="149">
        <f t="shared" si="517"/>
        <v>6.8927995046362423E-3</v>
      </c>
      <c r="AT1131" s="149">
        <f t="shared" si="518"/>
        <v>7.3476782768135927E-3</v>
      </c>
      <c r="AU1131" s="175">
        <f t="shared" si="521"/>
        <v>6.2242315834627941</v>
      </c>
      <c r="AV1131" s="149">
        <f t="shared" si="522"/>
        <v>14.523656819341769</v>
      </c>
      <c r="AW1131" s="149">
        <f t="shared" si="523"/>
        <v>5.6954225059046397</v>
      </c>
    </row>
    <row r="1132" spans="1:49" ht="15" x14ac:dyDescent="0.25">
      <c r="A1132" s="130">
        <v>1965.03</v>
      </c>
      <c r="B1132" s="138"/>
      <c r="C1132" s="166">
        <f>raw_Data!B1138</f>
        <v>86.83</v>
      </c>
      <c r="D1132" s="167">
        <f>raw_Data!J1138</f>
        <v>0.21249999999999999</v>
      </c>
      <c r="E1132" s="167">
        <f>raw_Data!L1138</f>
        <v>3.4424038441496219E-3</v>
      </c>
      <c r="F1132" s="168">
        <f t="shared" si="498"/>
        <v>86.75</v>
      </c>
      <c r="G1132" s="167">
        <f>raw_Data!K1138</f>
        <v>2.4495677233429395E-3</v>
      </c>
      <c r="H1132" s="167">
        <f t="shared" si="499"/>
        <v>9.221902017291228E-4</v>
      </c>
      <c r="I1132" s="165"/>
      <c r="J1132" s="167">
        <f t="shared" si="500"/>
        <v>1</v>
      </c>
      <c r="K1132" s="167">
        <f t="shared" si="519"/>
        <v>3.4424038441496219E-3</v>
      </c>
      <c r="L1132" s="93"/>
      <c r="M1132" s="171">
        <f t="shared" si="495"/>
        <v>1.0034424038441496</v>
      </c>
      <c r="N1132" s="172">
        <f t="shared" si="501"/>
        <v>1.003371757925072</v>
      </c>
      <c r="O1132" s="170">
        <f t="shared" si="496"/>
        <v>1131</v>
      </c>
      <c r="P1132" s="170">
        <f t="shared" si="497"/>
        <v>1133</v>
      </c>
      <c r="Q1132" s="169"/>
      <c r="R1132" s="149">
        <f t="shared" si="502"/>
        <v>-0.16850660418736582</v>
      </c>
      <c r="S1132" s="173">
        <f t="shared" si="503"/>
        <v>0.21128888323529155</v>
      </c>
      <c r="T1132" s="149">
        <v>0</v>
      </c>
      <c r="U1132" s="97"/>
      <c r="V1132" s="149">
        <f>1/PI()*ATAN('Exhibit4_Impact-Test'!$Y$25*S_RDY_SP)+'Exhibit4_Impact-Test'!$Y$26</f>
        <v>0.39653057746814857</v>
      </c>
      <c r="W1132" s="172">
        <f t="shared" si="504"/>
        <v>0.39651372984241051</v>
      </c>
      <c r="X1132" s="149">
        <f>1/PI()*ATAN('Exhibit4_Impact-Test'!$Y$25*S_RS_SP)+'Exhibit4_Impact-Test'!$Y$26</f>
        <v>0.62726576940688616</v>
      </c>
      <c r="Y1132" s="172">
        <f t="shared" si="505"/>
        <v>0.62724930808616919</v>
      </c>
      <c r="Z1132" s="149">
        <f>1/PI()*ATAN('Exhibit4_Impact-Test'!$Y$25*S_5050_SP)+'Exhibit4_Impact-Test'!$Y$26</f>
        <v>0.5</v>
      </c>
      <c r="AA1132" s="149">
        <f t="shared" si="506"/>
        <v>0.49998239848999892</v>
      </c>
      <c r="AB1132" s="195">
        <f>VLOOKUP(_xlfn.NUMBERVALUE(LEFT(A1132,4)),Transactioncosts!$C:$G,5,FALSE)</f>
        <v>110</v>
      </c>
      <c r="AC1132" s="174"/>
      <c r="AD1132" s="175">
        <f t="shared" si="507"/>
        <v>1.0034143905770621</v>
      </c>
      <c r="AE1132" s="149">
        <f t="shared" si="508"/>
        <v>1.003398090077364</v>
      </c>
      <c r="AF1132" s="149">
        <f t="shared" si="509"/>
        <v>1.0034070808846107</v>
      </c>
      <c r="AG1132" s="176">
        <f t="shared" si="510"/>
        <v>1.0033930992098148</v>
      </c>
      <c r="AH1132" s="149">
        <f t="shared" si="511"/>
        <v>1.0012690294192002</v>
      </c>
      <c r="AI1132" s="149">
        <f t="shared" si="512"/>
        <v>1.0034068872680006</v>
      </c>
      <c r="AJ1132" s="97"/>
      <c r="AK1132" s="171">
        <f t="shared" si="513"/>
        <v>3.4085747800641267E-3</v>
      </c>
      <c r="AL1132" s="149">
        <f t="shared" si="514"/>
        <v>3.3923296153010769E-3</v>
      </c>
      <c r="AM1132" s="149">
        <f t="shared" si="515"/>
        <v>3.4012899342965182E-3</v>
      </c>
      <c r="AN1132" s="149">
        <f t="shared" si="520"/>
        <v>6.3611907869454596</v>
      </c>
      <c r="AO1132" s="149">
        <f t="shared" si="520"/>
        <v>17.020946528168793</v>
      </c>
      <c r="AP1132" s="149">
        <f t="shared" si="520"/>
        <v>5.7685487214160371</v>
      </c>
      <c r="AQ1132" s="97"/>
      <c r="AR1132" s="171">
        <f t="shared" si="516"/>
        <v>3.3873556373646674E-3</v>
      </c>
      <c r="AS1132" s="149">
        <f t="shared" si="517"/>
        <v>1.2682248819491154E-3</v>
      </c>
      <c r="AT1132" s="149">
        <f t="shared" si="518"/>
        <v>3.4010969750953662E-3</v>
      </c>
      <c r="AU1132" s="175">
        <f t="shared" si="521"/>
        <v>6.2276189391001591</v>
      </c>
      <c r="AV1132" s="149">
        <f t="shared" si="522"/>
        <v>14.524925044223718</v>
      </c>
      <c r="AW1132" s="149">
        <f t="shared" si="523"/>
        <v>5.6988236028797354</v>
      </c>
    </row>
    <row r="1133" spans="1:49" ht="15" x14ac:dyDescent="0.25">
      <c r="A1133" s="130">
        <v>1965.04</v>
      </c>
      <c r="B1133" s="138"/>
      <c r="C1133" s="166">
        <f>raw_Data!B1139</f>
        <v>87.97</v>
      </c>
      <c r="D1133" s="167">
        <f>raw_Data!J1139</f>
        <v>0.21416666666666664</v>
      </c>
      <c r="E1133" s="167">
        <f>raw_Data!L1139</f>
        <v>3.4343792900468628E-3</v>
      </c>
      <c r="F1133" s="168">
        <f t="shared" si="498"/>
        <v>86.83</v>
      </c>
      <c r="G1133" s="167">
        <f>raw_Data!K1139</f>
        <v>2.4665054320703286E-3</v>
      </c>
      <c r="H1133" s="167">
        <f t="shared" si="499"/>
        <v>1.3129102844638973E-2</v>
      </c>
      <c r="I1133" s="165"/>
      <c r="J1133" s="167">
        <f t="shared" si="500"/>
        <v>0.99921757508324416</v>
      </c>
      <c r="K1133" s="167">
        <f t="shared" si="519"/>
        <v>2.6519543732910211E-3</v>
      </c>
      <c r="L1133" s="93"/>
      <c r="M1133" s="171">
        <f t="shared" si="495"/>
        <v>1.002651954373291</v>
      </c>
      <c r="N1133" s="172">
        <f t="shared" si="501"/>
        <v>1.0155956082767092</v>
      </c>
      <c r="O1133" s="170">
        <f t="shared" si="496"/>
        <v>1132</v>
      </c>
      <c r="P1133" s="170">
        <f t="shared" si="497"/>
        <v>1134</v>
      </c>
      <c r="Q1133" s="169"/>
      <c r="R1133" s="149">
        <f t="shared" si="502"/>
        <v>-0.16515711554528983</v>
      </c>
      <c r="S1133" s="173">
        <f t="shared" si="503"/>
        <v>0.79226971277882841</v>
      </c>
      <c r="T1133" s="149">
        <v>0</v>
      </c>
      <c r="U1133" s="97"/>
      <c r="V1133" s="149">
        <f>1/PI()*ATAN('Exhibit4_Impact-Test'!$Y$25*S_RDY_SP)+'Exhibit4_Impact-Test'!$Y$26</f>
        <v>0.398449308683065</v>
      </c>
      <c r="W1133" s="172">
        <f t="shared" si="504"/>
        <v>0.4015276999552625</v>
      </c>
      <c r="X1133" s="149">
        <f>1/PI()*ATAN('Exhibit4_Impact-Test'!$Y$25*S_RS_SP)+'Exhibit4_Impact-Test'!$Y$26</f>
        <v>0.82080027701015001</v>
      </c>
      <c r="Y1133" s="172">
        <f t="shared" si="505"/>
        <v>0.82267917809532209</v>
      </c>
      <c r="Z1133" s="149">
        <f>1/PI()*ATAN('Exhibit4_Impact-Test'!$Y$25*S_5050_SP)+'Exhibit4_Impact-Test'!$Y$26</f>
        <v>0.5</v>
      </c>
      <c r="AA1133" s="149">
        <f t="shared" si="506"/>
        <v>0.50320665664186981</v>
      </c>
      <c r="AB1133" s="195">
        <f>VLOOKUP(_xlfn.NUMBERVALUE(LEFT(A1133,4)),Transactioncosts!$C:$G,5,FALSE)</f>
        <v>110</v>
      </c>
      <c r="AC1133" s="174"/>
      <c r="AD1133" s="175">
        <f t="shared" si="507"/>
        <v>1.007809344322941</v>
      </c>
      <c r="AE1133" s="149">
        <f t="shared" si="508"/>
        <v>1.0132761090827402</v>
      </c>
      <c r="AF1133" s="149">
        <f t="shared" si="509"/>
        <v>1.009123781325</v>
      </c>
      <c r="AG1133" s="176">
        <f t="shared" si="510"/>
        <v>1.0077664088505387</v>
      </c>
      <c r="AH1133" s="149">
        <f t="shared" si="511"/>
        <v>1.0132569699559664</v>
      </c>
      <c r="AI1133" s="149">
        <f t="shared" si="512"/>
        <v>1.0090885081019394</v>
      </c>
      <c r="AJ1133" s="97"/>
      <c r="AK1133" s="171">
        <f t="shared" si="513"/>
        <v>7.7790092227065502E-3</v>
      </c>
      <c r="AL1133" s="149">
        <f t="shared" si="514"/>
        <v>1.3188753855529353E-2</v>
      </c>
      <c r="AM1133" s="149">
        <f t="shared" si="515"/>
        <v>9.0824110771665426E-3</v>
      </c>
      <c r="AN1133" s="149">
        <f t="shared" si="520"/>
        <v>6.3689697961681659</v>
      </c>
      <c r="AO1133" s="149">
        <f t="shared" si="520"/>
        <v>17.034135282024323</v>
      </c>
      <c r="AP1133" s="149">
        <f t="shared" si="520"/>
        <v>5.7776311324932035</v>
      </c>
      <c r="AQ1133" s="97"/>
      <c r="AR1133" s="171">
        <f t="shared" si="516"/>
        <v>7.7364055425013295E-3</v>
      </c>
      <c r="AS1133" s="149">
        <f t="shared" si="517"/>
        <v>1.3169865314333156E-2</v>
      </c>
      <c r="AT1133" s="149">
        <f t="shared" si="518"/>
        <v>9.0474561586487943E-3</v>
      </c>
      <c r="AU1133" s="175">
        <f t="shared" si="521"/>
        <v>6.2353553446426604</v>
      </c>
      <c r="AV1133" s="149">
        <f t="shared" si="522"/>
        <v>14.538094909538051</v>
      </c>
      <c r="AW1133" s="149">
        <f t="shared" si="523"/>
        <v>5.7078710590383839</v>
      </c>
    </row>
    <row r="1134" spans="1:49" ht="15" x14ac:dyDescent="0.25">
      <c r="A1134" s="130">
        <v>1965.05</v>
      </c>
      <c r="B1134" s="138"/>
      <c r="C1134" s="166">
        <f>raw_Data!B1140</f>
        <v>89.28</v>
      </c>
      <c r="D1134" s="167">
        <f>raw_Data!J1140</f>
        <v>0.21583333333333332</v>
      </c>
      <c r="E1134" s="167">
        <f>raw_Data!L1140</f>
        <v>3.4424038441496219E-3</v>
      </c>
      <c r="F1134" s="168">
        <f t="shared" si="498"/>
        <v>87.97</v>
      </c>
      <c r="G1134" s="167">
        <f>raw_Data!K1140</f>
        <v>2.4534879314917963E-3</v>
      </c>
      <c r="H1134" s="167">
        <f t="shared" si="499"/>
        <v>1.4891440263726352E-2</v>
      </c>
      <c r="I1134" s="165"/>
      <c r="J1134" s="167">
        <f t="shared" si="500"/>
        <v>1.0007827751477358</v>
      </c>
      <c r="K1134" s="167">
        <f t="shared" si="519"/>
        <v>4.2251789918854588E-3</v>
      </c>
      <c r="L1134" s="93"/>
      <c r="M1134" s="171">
        <f t="shared" si="495"/>
        <v>1.0042251789918855</v>
      </c>
      <c r="N1134" s="172">
        <f t="shared" si="501"/>
        <v>1.017344928195218</v>
      </c>
      <c r="O1134" s="170">
        <f t="shared" si="496"/>
        <v>1133</v>
      </c>
      <c r="P1134" s="170">
        <f t="shared" si="497"/>
        <v>1135</v>
      </c>
      <c r="Q1134" s="169"/>
      <c r="R1134" s="149">
        <f t="shared" si="502"/>
        <v>-0.166595359855743</v>
      </c>
      <c r="S1134" s="173">
        <f t="shared" si="503"/>
        <v>0.81259341335488933</v>
      </c>
      <c r="T1134" s="149">
        <v>0</v>
      </c>
      <c r="U1134" s="97"/>
      <c r="V1134" s="149">
        <f>1/PI()*ATAN('Exhibit4_Impact-Test'!$Y$25*S_RDY_SP)+'Exhibit4_Impact-Test'!$Y$26</f>
        <v>0.39762447519142607</v>
      </c>
      <c r="W1134" s="172">
        <f t="shared" si="504"/>
        <v>0.40073751466007912</v>
      </c>
      <c r="X1134" s="149">
        <f>1/PI()*ATAN('Exhibit4_Impact-Test'!$Y$25*S_RS_SP)+'Exhibit4_Impact-Test'!$Y$26</f>
        <v>0.82441909871113772</v>
      </c>
      <c r="Y1134" s="172">
        <f t="shared" si="505"/>
        <v>0.82629006997157706</v>
      </c>
      <c r="Z1134" s="149">
        <f>1/PI()*ATAN('Exhibit4_Impact-Test'!$Y$25*S_5050_SP)+'Exhibit4_Impact-Test'!$Y$26</f>
        <v>0.5</v>
      </c>
      <c r="AA1134" s="149">
        <f t="shared" si="506"/>
        <v>0.50324494044423429</v>
      </c>
      <c r="AB1134" s="195">
        <f>VLOOKUP(_xlfn.NUMBERVALUE(LEFT(A1134,4)),Transactioncosts!$C:$G,5,FALSE)</f>
        <v>110</v>
      </c>
      <c r="AC1134" s="174"/>
      <c r="AD1134" s="175">
        <f t="shared" si="507"/>
        <v>1.0094419123835037</v>
      </c>
      <c r="AE1134" s="149">
        <f t="shared" si="508"/>
        <v>1.015041350805413</v>
      </c>
      <c r="AF1134" s="149">
        <f t="shared" si="509"/>
        <v>1.0107850535935516</v>
      </c>
      <c r="AG1134" s="176">
        <f t="shared" si="510"/>
        <v>1.0093788983552707</v>
      </c>
      <c r="AH1134" s="149">
        <f t="shared" si="511"/>
        <v>1.0076756221945089</v>
      </c>
      <c r="AI1134" s="149">
        <f t="shared" si="512"/>
        <v>1.0107493592486652</v>
      </c>
      <c r="AJ1134" s="97"/>
      <c r="AK1134" s="171">
        <f t="shared" si="513"/>
        <v>9.3976161379967886E-3</v>
      </c>
      <c r="AL1134" s="149">
        <f t="shared" si="514"/>
        <v>1.4929351373677742E-2</v>
      </c>
      <c r="AM1134" s="149">
        <f t="shared" si="515"/>
        <v>1.0727309712597066E-2</v>
      </c>
      <c r="AN1134" s="149">
        <f t="shared" si="520"/>
        <v>6.3783674123061624</v>
      </c>
      <c r="AO1134" s="149">
        <f t="shared" si="520"/>
        <v>17.049064633398</v>
      </c>
      <c r="AP1134" s="149">
        <f t="shared" si="520"/>
        <v>5.7883584422058005</v>
      </c>
      <c r="AQ1134" s="97"/>
      <c r="AR1134" s="171">
        <f t="shared" si="516"/>
        <v>9.3351895690628687E-3</v>
      </c>
      <c r="AS1134" s="149">
        <f t="shared" si="517"/>
        <v>7.6463144808952303E-3</v>
      </c>
      <c r="AT1134" s="149">
        <f t="shared" si="518"/>
        <v>1.0691995602024979E-2</v>
      </c>
      <c r="AU1134" s="175">
        <f t="shared" si="521"/>
        <v>6.2446905342117232</v>
      </c>
      <c r="AV1134" s="149">
        <f t="shared" si="522"/>
        <v>14.545741224018947</v>
      </c>
      <c r="AW1134" s="149">
        <f t="shared" si="523"/>
        <v>5.7185630546404091</v>
      </c>
    </row>
    <row r="1135" spans="1:49" ht="15" x14ac:dyDescent="0.25">
      <c r="A1135" s="130">
        <v>1965.06</v>
      </c>
      <c r="B1135" s="138"/>
      <c r="C1135" s="166">
        <f>raw_Data!B1141</f>
        <v>85.04</v>
      </c>
      <c r="D1135" s="167">
        <f>raw_Data!J1141</f>
        <v>0.2175</v>
      </c>
      <c r="E1135" s="167">
        <f>raw_Data!L1141</f>
        <v>3.4424038441496219E-3</v>
      </c>
      <c r="F1135" s="168">
        <f t="shared" si="498"/>
        <v>89.28</v>
      </c>
      <c r="G1135" s="167">
        <f>raw_Data!K1141</f>
        <v>2.4361559139784946E-3</v>
      </c>
      <c r="H1135" s="167">
        <f t="shared" si="499"/>
        <v>-4.7491039426523218E-2</v>
      </c>
      <c r="I1135" s="165"/>
      <c r="J1135" s="167">
        <f t="shared" si="500"/>
        <v>1</v>
      </c>
      <c r="K1135" s="167">
        <f t="shared" si="519"/>
        <v>3.4424038441496219E-3</v>
      </c>
      <c r="L1135" s="93"/>
      <c r="M1135" s="171">
        <f t="shared" si="495"/>
        <v>1.0034424038441496</v>
      </c>
      <c r="N1135" s="172">
        <f t="shared" si="501"/>
        <v>0.95494511648745528</v>
      </c>
      <c r="O1135" s="170">
        <f t="shared" si="496"/>
        <v>1134</v>
      </c>
      <c r="P1135" s="170">
        <f t="shared" si="497"/>
        <v>1136</v>
      </c>
      <c r="Q1135" s="169"/>
      <c r="R1135" s="149">
        <f t="shared" si="502"/>
        <v>-0.17117252721294821</v>
      </c>
      <c r="S1135" s="173">
        <f t="shared" si="503"/>
        <v>-0.93241368297336891</v>
      </c>
      <c r="T1135" s="149">
        <v>0</v>
      </c>
      <c r="U1135" s="97"/>
      <c r="V1135" s="149">
        <f>1/PI()*ATAN('Exhibit4_Impact-Test'!$Y$25*S_RDY_SP)+'Exhibit4_Impact-Test'!$Y$26</f>
        <v>0.39500896663889762</v>
      </c>
      <c r="W1135" s="172">
        <f t="shared" si="504"/>
        <v>0.38323420201458214</v>
      </c>
      <c r="X1135" s="149">
        <f>1/PI()*ATAN('Exhibit4_Impact-Test'!$Y$25*S_RS_SP)+'Exhibit4_Impact-Test'!$Y$26</f>
        <v>0.15667837807119461</v>
      </c>
      <c r="Y1135" s="172">
        <f t="shared" si="505"/>
        <v>0.1502436756036955</v>
      </c>
      <c r="Z1135" s="149">
        <f>1/PI()*ATAN('Exhibit4_Impact-Test'!$Y$25*S_5050_SP)+'Exhibit4_Impact-Test'!$Y$26</f>
        <v>0.5</v>
      </c>
      <c r="AA1135" s="149">
        <f t="shared" si="506"/>
        <v>0.48761805647421541</v>
      </c>
      <c r="AB1135" s="195">
        <f>VLOOKUP(_xlfn.NUMBERVALUE(LEFT(A1135,4)),Transactioncosts!$C:$G,5,FALSE)</f>
        <v>110</v>
      </c>
      <c r="AC1135" s="174"/>
      <c r="AD1135" s="175">
        <f t="shared" si="507"/>
        <v>0.98428554048059214</v>
      </c>
      <c r="AE1135" s="149">
        <f t="shared" si="508"/>
        <v>0.99584392752025008</v>
      </c>
      <c r="AF1135" s="149">
        <f t="shared" si="509"/>
        <v>0.97919376016580251</v>
      </c>
      <c r="AG1135" s="176">
        <f t="shared" si="510"/>
        <v>0.98398520115842958</v>
      </c>
      <c r="AH1135" s="149">
        <f t="shared" si="511"/>
        <v>0.99392728264377594</v>
      </c>
      <c r="AI1135" s="149">
        <f t="shared" si="512"/>
        <v>0.97905755878701883</v>
      </c>
      <c r="AJ1135" s="97"/>
      <c r="AK1135" s="171">
        <f t="shared" si="513"/>
        <v>-1.5839240609711626E-2</v>
      </c>
      <c r="AL1135" s="149">
        <f t="shared" si="514"/>
        <v>-4.1647329530105654E-3</v>
      </c>
      <c r="AM1135" s="149">
        <f t="shared" si="515"/>
        <v>-2.1025739624074266E-2</v>
      </c>
      <c r="AN1135" s="149">
        <f t="shared" si="520"/>
        <v>6.362528171696451</v>
      </c>
      <c r="AO1135" s="149">
        <f t="shared" si="520"/>
        <v>17.044899900444989</v>
      </c>
      <c r="AP1135" s="149">
        <f t="shared" si="520"/>
        <v>5.7673327025817267</v>
      </c>
      <c r="AQ1135" s="97"/>
      <c r="AR1135" s="171">
        <f t="shared" si="516"/>
        <v>-1.614442151611831E-2</v>
      </c>
      <c r="AS1135" s="149">
        <f t="shared" si="517"/>
        <v>-6.0912312956031885E-3</v>
      </c>
      <c r="AT1135" s="149">
        <f t="shared" si="518"/>
        <v>-2.1164844730436339E-2</v>
      </c>
      <c r="AU1135" s="175">
        <f t="shared" si="521"/>
        <v>6.2285461126956045</v>
      </c>
      <c r="AV1135" s="149">
        <f t="shared" si="522"/>
        <v>14.539649992723344</v>
      </c>
      <c r="AW1135" s="149">
        <f t="shared" si="523"/>
        <v>5.6973982099099727</v>
      </c>
    </row>
    <row r="1136" spans="1:49" ht="15" x14ac:dyDescent="0.25">
      <c r="A1136" s="130">
        <v>1965.07</v>
      </c>
      <c r="B1136" s="138"/>
      <c r="C1136" s="166">
        <f>raw_Data!B1142</f>
        <v>84.91</v>
      </c>
      <c r="D1136" s="167">
        <f>raw_Data!J1142</f>
        <v>0.21888916666666666</v>
      </c>
      <c r="E1136" s="167">
        <f>raw_Data!L1142</f>
        <v>3.4343792900468628E-3</v>
      </c>
      <c r="F1136" s="168">
        <f t="shared" si="498"/>
        <v>85.04</v>
      </c>
      <c r="G1136" s="167">
        <f>raw_Data!K1142</f>
        <v>2.5739553935402947E-3</v>
      </c>
      <c r="H1136" s="167">
        <f t="shared" si="499"/>
        <v>-1.5286923800565955E-3</v>
      </c>
      <c r="I1136" s="165"/>
      <c r="J1136" s="167">
        <f t="shared" si="500"/>
        <v>0.99921757508324416</v>
      </c>
      <c r="K1136" s="167">
        <f t="shared" si="519"/>
        <v>2.6519543732910211E-3</v>
      </c>
      <c r="L1136" s="93"/>
      <c r="M1136" s="171">
        <f t="shared" si="495"/>
        <v>1.002651954373291</v>
      </c>
      <c r="N1136" s="172">
        <f t="shared" si="501"/>
        <v>1.0010452630134838</v>
      </c>
      <c r="O1136" s="170">
        <f t="shared" si="496"/>
        <v>1135</v>
      </c>
      <c r="P1136" s="170">
        <f t="shared" si="497"/>
        <v>1137</v>
      </c>
      <c r="Q1136" s="169"/>
      <c r="R1136" s="149">
        <f t="shared" si="502"/>
        <v>-0.14434783833532897</v>
      </c>
      <c r="S1136" s="173">
        <f t="shared" si="503"/>
        <v>-0.30751615159102991</v>
      </c>
      <c r="T1136" s="149">
        <v>0</v>
      </c>
      <c r="U1136" s="97"/>
      <c r="V1136" s="149">
        <f>1/PI()*ATAN('Exhibit4_Impact-Test'!$Y$25*S_RDY_SP)+'Exhibit4_Impact-Test'!$Y$26</f>
        <v>0.41053777675662972</v>
      </c>
      <c r="W1136" s="172">
        <f t="shared" si="504"/>
        <v>0.41014973616538453</v>
      </c>
      <c r="X1136" s="149">
        <f>1/PI()*ATAN('Exhibit4_Impact-Test'!$Y$25*S_RS_SP)+'Exhibit4_Impact-Test'!$Y$26</f>
        <v>0.32448411891952489</v>
      </c>
      <c r="Y1136" s="172">
        <f t="shared" si="505"/>
        <v>0.3241326902884909</v>
      </c>
      <c r="Z1136" s="149">
        <f>1/PI()*ATAN('Exhibit4_Impact-Test'!$Y$25*S_5050_SP)+'Exhibit4_Impact-Test'!$Y$26</f>
        <v>0.5</v>
      </c>
      <c r="AA1136" s="149">
        <f t="shared" si="506"/>
        <v>0.49959906832582646</v>
      </c>
      <c r="AB1136" s="195">
        <f>VLOOKUP(_xlfn.NUMBERVALUE(LEFT(A1136,4)),Transactioncosts!$C:$G,5,FALSE)</f>
        <v>110</v>
      </c>
      <c r="AC1136" s="174"/>
      <c r="AD1136" s="175">
        <f t="shared" si="507"/>
        <v>1.0019923468745018</v>
      </c>
      <c r="AE1136" s="149">
        <f t="shared" si="508"/>
        <v>1.0021306085430284</v>
      </c>
      <c r="AF1136" s="149">
        <f t="shared" si="509"/>
        <v>1.0018486086933875</v>
      </c>
      <c r="AG1136" s="176">
        <f t="shared" si="510"/>
        <v>1.0019557334649714</v>
      </c>
      <c r="AH1136" s="149">
        <f t="shared" si="511"/>
        <v>0.99656836119421255</v>
      </c>
      <c r="AI1136" s="149">
        <f t="shared" si="512"/>
        <v>1.0018441984449717</v>
      </c>
      <c r="AJ1136" s="97"/>
      <c r="AK1136" s="171">
        <f t="shared" si="513"/>
        <v>1.9903647837059123E-3</v>
      </c>
      <c r="AL1136" s="149">
        <f t="shared" si="514"/>
        <v>2.1283420154642701E-3</v>
      </c>
      <c r="AM1136" s="149">
        <f t="shared" si="515"/>
        <v>1.8469021192051432E-3</v>
      </c>
      <c r="AN1136" s="149">
        <f t="shared" si="520"/>
        <v>6.3645185364801566</v>
      </c>
      <c r="AO1136" s="149">
        <f t="shared" si="520"/>
        <v>17.047028242460453</v>
      </c>
      <c r="AP1136" s="149">
        <f t="shared" si="520"/>
        <v>5.7691796047009323</v>
      </c>
      <c r="AQ1136" s="97"/>
      <c r="AR1136" s="171">
        <f t="shared" si="516"/>
        <v>1.9538235081172756E-3</v>
      </c>
      <c r="AS1136" s="149">
        <f t="shared" si="517"/>
        <v>-3.4375403834909259E-3</v>
      </c>
      <c r="AT1136" s="149">
        <f t="shared" si="518"/>
        <v>1.8424999988800182E-3</v>
      </c>
      <c r="AU1136" s="175">
        <f t="shared" si="521"/>
        <v>6.2304999362037217</v>
      </c>
      <c r="AV1136" s="149">
        <f t="shared" si="522"/>
        <v>14.536212452339853</v>
      </c>
      <c r="AW1136" s="149">
        <f t="shared" si="523"/>
        <v>5.6992407099088531</v>
      </c>
    </row>
    <row r="1137" spans="1:49" ht="15" x14ac:dyDescent="0.25">
      <c r="A1137" s="130">
        <v>1965.08</v>
      </c>
      <c r="B1137" s="138"/>
      <c r="C1137" s="166">
        <f>raw_Data!B1143</f>
        <v>86.49</v>
      </c>
      <c r="D1137" s="167">
        <f>raw_Data!J1143</f>
        <v>0.22027750000000001</v>
      </c>
      <c r="E1137" s="167">
        <f>raw_Data!L1143</f>
        <v>3.474495003497502E-3</v>
      </c>
      <c r="F1137" s="168">
        <f t="shared" si="498"/>
        <v>84.91</v>
      </c>
      <c r="G1137" s="167">
        <f>raw_Data!K1143</f>
        <v>2.5942468496054647E-3</v>
      </c>
      <c r="H1137" s="167">
        <f t="shared" si="499"/>
        <v>1.8607937816511599E-2</v>
      </c>
      <c r="I1137" s="165"/>
      <c r="J1137" s="167">
        <f t="shared" si="500"/>
        <v>1.0039131873398488</v>
      </c>
      <c r="K1137" s="167">
        <f t="shared" si="519"/>
        <v>7.3876823433463024E-3</v>
      </c>
      <c r="L1137" s="93"/>
      <c r="M1137" s="171">
        <f t="shared" si="495"/>
        <v>1.0073876823433463</v>
      </c>
      <c r="N1137" s="172">
        <f t="shared" si="501"/>
        <v>1.021202184666117</v>
      </c>
      <c r="O1137" s="170">
        <f t="shared" si="496"/>
        <v>1136</v>
      </c>
      <c r="P1137" s="170">
        <f t="shared" si="497"/>
        <v>1138</v>
      </c>
      <c r="Q1137" s="169"/>
      <c r="R1137" s="149">
        <f t="shared" si="502"/>
        <v>-0.13935719697653184</v>
      </c>
      <c r="S1137" s="173">
        <f t="shared" si="503"/>
        <v>0.84419154876303826</v>
      </c>
      <c r="T1137" s="149">
        <v>0</v>
      </c>
      <c r="U1137" s="97"/>
      <c r="V1137" s="149">
        <f>1/PI()*ATAN('Exhibit4_Impact-Test'!$Y$25*S_RDY_SP)+'Exhibit4_Impact-Test'!$Y$26</f>
        <v>0.41347822794086908</v>
      </c>
      <c r="W1137" s="172">
        <f t="shared" si="504"/>
        <v>0.4167851187164911</v>
      </c>
      <c r="X1137" s="149">
        <f>1/PI()*ATAN('Exhibit4_Impact-Test'!$Y$25*S_RS_SP)+'Exhibit4_Impact-Test'!$Y$26</f>
        <v>0.82979154018083989</v>
      </c>
      <c r="Y1137" s="172">
        <f t="shared" si="505"/>
        <v>0.83170656664898557</v>
      </c>
      <c r="Z1137" s="149">
        <f>1/PI()*ATAN('Exhibit4_Impact-Test'!$Y$25*S_5050_SP)+'Exhibit4_Impact-Test'!$Y$26</f>
        <v>0.5</v>
      </c>
      <c r="AA1137" s="149">
        <f t="shared" si="506"/>
        <v>0.50340495201800839</v>
      </c>
      <c r="AB1137" s="195">
        <f>VLOOKUP(_xlfn.NUMBERVALUE(LEFT(A1137,4)),Transactioncosts!$C:$G,5,FALSE)</f>
        <v>110</v>
      </c>
      <c r="AC1137" s="174"/>
      <c r="AD1137" s="175">
        <f t="shared" si="507"/>
        <v>1.0130996782836506</v>
      </c>
      <c r="AE1137" s="149">
        <f t="shared" si="508"/>
        <v>1.0188508395025899</v>
      </c>
      <c r="AF1137" s="149">
        <f t="shared" si="509"/>
        <v>1.0142949335047318</v>
      </c>
      <c r="AG1137" s="176">
        <f t="shared" si="510"/>
        <v>1.0129881868902484</v>
      </c>
      <c r="AH1137" s="149">
        <f t="shared" si="511"/>
        <v>1.0187656196099835</v>
      </c>
      <c r="AI1137" s="149">
        <f t="shared" si="512"/>
        <v>1.0142574790325336</v>
      </c>
      <c r="AJ1137" s="97"/>
      <c r="AK1137" s="171">
        <f t="shared" si="513"/>
        <v>1.3014619521083114E-2</v>
      </c>
      <c r="AL1137" s="149">
        <f t="shared" si="514"/>
        <v>1.8675364235210466E-2</v>
      </c>
      <c r="AM1137" s="149">
        <f t="shared" si="515"/>
        <v>1.4193724321510656E-2</v>
      </c>
      <c r="AN1137" s="149">
        <f t="shared" si="520"/>
        <v>6.37753315600124</v>
      </c>
      <c r="AO1137" s="149">
        <f t="shared" si="520"/>
        <v>17.065703606695664</v>
      </c>
      <c r="AP1137" s="149">
        <f t="shared" si="520"/>
        <v>5.7833733290224432</v>
      </c>
      <c r="AQ1137" s="97"/>
      <c r="AR1137" s="171">
        <f t="shared" si="516"/>
        <v>1.290456368843034E-2</v>
      </c>
      <c r="AS1137" s="149">
        <f t="shared" si="517"/>
        <v>1.8591717587898574E-2</v>
      </c>
      <c r="AT1137" s="149">
        <f t="shared" si="518"/>
        <v>1.4156797030925572E-2</v>
      </c>
      <c r="AU1137" s="175">
        <f t="shared" si="521"/>
        <v>6.2434044998921516</v>
      </c>
      <c r="AV1137" s="149">
        <f t="shared" si="522"/>
        <v>14.554804169927753</v>
      </c>
      <c r="AW1137" s="149">
        <f t="shared" si="523"/>
        <v>5.7133975069397787</v>
      </c>
    </row>
    <row r="1138" spans="1:49" ht="15" x14ac:dyDescent="0.25">
      <c r="A1138" s="130">
        <v>1965.09</v>
      </c>
      <c r="B1138" s="138"/>
      <c r="C1138" s="166">
        <f>raw_Data!B1144</f>
        <v>89.38</v>
      </c>
      <c r="D1138" s="167">
        <f>raw_Data!J1144</f>
        <v>0.22166666666666668</v>
      </c>
      <c r="E1138" s="167">
        <f>raw_Data!L1144</f>
        <v>3.5065748777713956E-3</v>
      </c>
      <c r="F1138" s="168">
        <f t="shared" si="498"/>
        <v>86.49</v>
      </c>
      <c r="G1138" s="167">
        <f>raw_Data!K1144</f>
        <v>2.5629167148417931E-3</v>
      </c>
      <c r="H1138" s="167">
        <f t="shared" si="499"/>
        <v>3.3414267545381016E-2</v>
      </c>
      <c r="I1138" s="165"/>
      <c r="J1138" s="167">
        <f t="shared" si="500"/>
        <v>1.0031223206822928</v>
      </c>
      <c r="K1138" s="167">
        <f t="shared" si="519"/>
        <v>6.6288955600641852E-3</v>
      </c>
      <c r="L1138" s="93"/>
      <c r="M1138" s="171">
        <f t="shared" si="495"/>
        <v>1.0066288955600642</v>
      </c>
      <c r="N1138" s="172">
        <f t="shared" si="501"/>
        <v>1.0359771842602228</v>
      </c>
      <c r="O1138" s="170">
        <f t="shared" si="496"/>
        <v>1137</v>
      </c>
      <c r="P1138" s="170">
        <f t="shared" si="497"/>
        <v>1139</v>
      </c>
      <c r="Q1138" s="169"/>
      <c r="R1138" s="149">
        <f t="shared" si="502"/>
        <v>-0.1509882597349938</v>
      </c>
      <c r="S1138" s="173">
        <f t="shared" si="503"/>
        <v>0.90581155985122275</v>
      </c>
      <c r="T1138" s="149">
        <v>0</v>
      </c>
      <c r="U1138" s="97"/>
      <c r="V1138" s="149">
        <f>1/PI()*ATAN('Exhibit4_Impact-Test'!$Y$25*S_RDY_SP)+'Exhibit4_Impact-Test'!$Y$26</f>
        <v>0.40664953749811494</v>
      </c>
      <c r="W1138" s="172">
        <f t="shared" si="504"/>
        <v>0.41360180220374337</v>
      </c>
      <c r="X1138" s="149">
        <f>1/PI()*ATAN('Exhibit4_Impact-Test'!$Y$25*S_RS_SP)+'Exhibit4_Impact-Test'!$Y$26</f>
        <v>0.8394538296132027</v>
      </c>
      <c r="Y1138" s="172">
        <f t="shared" si="505"/>
        <v>0.84328921570179349</v>
      </c>
      <c r="Z1138" s="149">
        <f>1/PI()*ATAN('Exhibit4_Impact-Test'!$Y$25*S_5050_SP)+'Exhibit4_Impact-Test'!$Y$26</f>
        <v>0.5</v>
      </c>
      <c r="AA1138" s="149">
        <f t="shared" si="506"/>
        <v>0.50718403048686234</v>
      </c>
      <c r="AB1138" s="195">
        <f>VLOOKUP(_xlfn.NUMBERVALUE(LEFT(A1138,4)),Transactioncosts!$C:$G,5,FALSE)</f>
        <v>110</v>
      </c>
      <c r="AC1138" s="174"/>
      <c r="AD1138" s="175">
        <f t="shared" si="507"/>
        <v>1.0185633635863449</v>
      </c>
      <c r="AE1138" s="149">
        <f t="shared" si="508"/>
        <v>1.0312654289020062</v>
      </c>
      <c r="AF1138" s="149">
        <f t="shared" si="509"/>
        <v>1.0213030399101435</v>
      </c>
      <c r="AG1138" s="176">
        <f t="shared" si="510"/>
        <v>1.0183798202028251</v>
      </c>
      <c r="AH1138" s="149">
        <f t="shared" si="511"/>
        <v>1.0311543013768596</v>
      </c>
      <c r="AI1138" s="149">
        <f t="shared" si="512"/>
        <v>1.021224015574788</v>
      </c>
      <c r="AJ1138" s="97"/>
      <c r="AK1138" s="171">
        <f t="shared" si="513"/>
        <v>1.8393167401874442E-2</v>
      </c>
      <c r="AL1138" s="149">
        <f t="shared" si="514"/>
        <v>3.078661991435486E-2</v>
      </c>
      <c r="AM1138" s="149">
        <f t="shared" si="515"/>
        <v>2.1079302107956881E-2</v>
      </c>
      <c r="AN1138" s="149">
        <f t="shared" si="520"/>
        <v>6.3959263234031143</v>
      </c>
      <c r="AO1138" s="149">
        <f t="shared" si="520"/>
        <v>17.096490226610019</v>
      </c>
      <c r="AP1138" s="149">
        <f t="shared" si="520"/>
        <v>5.8044526311303999</v>
      </c>
      <c r="AQ1138" s="97"/>
      <c r="AR1138" s="171">
        <f t="shared" si="516"/>
        <v>1.8212952867195965E-2</v>
      </c>
      <c r="AS1138" s="149">
        <f t="shared" si="517"/>
        <v>3.0678855695827765E-2</v>
      </c>
      <c r="AT1138" s="149">
        <f t="shared" si="518"/>
        <v>2.1001923122760412E-2</v>
      </c>
      <c r="AU1138" s="175">
        <f t="shared" si="521"/>
        <v>6.2616174527593476</v>
      </c>
      <c r="AV1138" s="149">
        <f t="shared" si="522"/>
        <v>14.58548302562358</v>
      </c>
      <c r="AW1138" s="149">
        <f t="shared" si="523"/>
        <v>5.7343994300625392</v>
      </c>
    </row>
    <row r="1139" spans="1:49" ht="15" x14ac:dyDescent="0.25">
      <c r="A1139" s="130">
        <v>1965.1</v>
      </c>
      <c r="B1139" s="138"/>
      <c r="C1139" s="166">
        <f>raw_Data!B1145</f>
        <v>91.39</v>
      </c>
      <c r="D1139" s="167">
        <f>raw_Data!J1145</f>
        <v>0.22333333333333336</v>
      </c>
      <c r="E1139" s="167">
        <f>raw_Data!L1145</f>
        <v>3.5546735478100278E-3</v>
      </c>
      <c r="F1139" s="168">
        <f t="shared" si="498"/>
        <v>89.38</v>
      </c>
      <c r="G1139" s="167">
        <f>raw_Data!K1145</f>
        <v>2.4986947117177599E-3</v>
      </c>
      <c r="H1139" s="167">
        <f t="shared" si="499"/>
        <v>2.248825240545993E-2</v>
      </c>
      <c r="I1139" s="165"/>
      <c r="J1139" s="167">
        <f t="shared" si="500"/>
        <v>1.0046730649704667</v>
      </c>
      <c r="K1139" s="167">
        <f t="shared" si="519"/>
        <v>8.2277385182767393E-3</v>
      </c>
      <c r="L1139" s="93"/>
      <c r="M1139" s="171">
        <f t="shared" si="495"/>
        <v>1.0082277385182767</v>
      </c>
      <c r="N1139" s="172">
        <f t="shared" si="501"/>
        <v>1.0249869471171775</v>
      </c>
      <c r="O1139" s="170">
        <f t="shared" si="496"/>
        <v>1138</v>
      </c>
      <c r="P1139" s="170">
        <f t="shared" si="497"/>
        <v>1140</v>
      </c>
      <c r="Q1139" s="169"/>
      <c r="R1139" s="149">
        <f t="shared" si="502"/>
        <v>-0.1678326261684735</v>
      </c>
      <c r="S1139" s="173">
        <f t="shared" si="503"/>
        <v>0.86510489800278811</v>
      </c>
      <c r="T1139" s="149">
        <v>0</v>
      </c>
      <c r="U1139" s="97"/>
      <c r="V1139" s="149">
        <f>1/PI()*ATAN('Exhibit4_Impact-Test'!$Y$25*S_RDY_SP)+'Exhibit4_Impact-Test'!$Y$26</f>
        <v>0.39691604006558656</v>
      </c>
      <c r="W1139" s="172">
        <f t="shared" si="504"/>
        <v>0.40086893574117227</v>
      </c>
      <c r="X1139" s="149">
        <f>1/PI()*ATAN('Exhibit4_Impact-Test'!$Y$25*S_RS_SP)+'Exhibit4_Impact-Test'!$Y$26</f>
        <v>0.83318671341573025</v>
      </c>
      <c r="Y1139" s="172">
        <f t="shared" si="505"/>
        <v>0.83546545095033242</v>
      </c>
      <c r="Z1139" s="149">
        <f>1/PI()*ATAN('Exhibit4_Impact-Test'!$Y$25*S_5050_SP)+'Exhibit4_Impact-Test'!$Y$26</f>
        <v>0.5</v>
      </c>
      <c r="AA1139" s="149">
        <f t="shared" si="506"/>
        <v>0.50412135735525221</v>
      </c>
      <c r="AB1139" s="195">
        <f>VLOOKUP(_xlfn.NUMBERVALUE(LEFT(A1139,4)),Transactioncosts!$C:$G,5,FALSE)</f>
        <v>110</v>
      </c>
      <c r="AC1139" s="174"/>
      <c r="AD1139" s="175">
        <f t="shared" si="507"/>
        <v>1.0148797372299856</v>
      </c>
      <c r="AE1139" s="149">
        <f t="shared" si="508"/>
        <v>1.0221912884502435</v>
      </c>
      <c r="AF1139" s="149">
        <f t="shared" si="509"/>
        <v>1.0166073428177271</v>
      </c>
      <c r="AG1139" s="176">
        <f t="shared" si="510"/>
        <v>1.0147502628279979</v>
      </c>
      <c r="AH1139" s="149">
        <f t="shared" si="511"/>
        <v>1.0218307224614496</v>
      </c>
      <c r="AI1139" s="149">
        <f t="shared" si="512"/>
        <v>1.0165620078868194</v>
      </c>
      <c r="AJ1139" s="97"/>
      <c r="AK1139" s="171">
        <f t="shared" si="513"/>
        <v>1.4770119986091818E-2</v>
      </c>
      <c r="AL1139" s="149">
        <f t="shared" si="514"/>
        <v>2.1948644962218111E-2</v>
      </c>
      <c r="AM1139" s="149">
        <f t="shared" si="515"/>
        <v>1.6470948921879894E-2</v>
      </c>
      <c r="AN1139" s="149">
        <f t="shared" si="520"/>
        <v>6.410696443389206</v>
      </c>
      <c r="AO1139" s="149">
        <f t="shared" si="520"/>
        <v>17.118438871572238</v>
      </c>
      <c r="AP1139" s="149">
        <f t="shared" si="520"/>
        <v>5.8209235800522796</v>
      </c>
      <c r="AQ1139" s="97"/>
      <c r="AR1139" s="171">
        <f t="shared" si="516"/>
        <v>1.4642535744471748E-2</v>
      </c>
      <c r="AS1139" s="149">
        <f t="shared" si="517"/>
        <v>2.1595844463388782E-2</v>
      </c>
      <c r="AT1139" s="149">
        <f t="shared" si="518"/>
        <v>1.6426353590065008E-2</v>
      </c>
      <c r="AU1139" s="175">
        <f t="shared" si="521"/>
        <v>6.2762599885038197</v>
      </c>
      <c r="AV1139" s="149">
        <f t="shared" si="522"/>
        <v>14.607078870086969</v>
      </c>
      <c r="AW1139" s="149">
        <f t="shared" si="523"/>
        <v>5.750825783652604</v>
      </c>
    </row>
    <row r="1140" spans="1:49" ht="15" x14ac:dyDescent="0.25">
      <c r="A1140" s="130">
        <v>1965.11</v>
      </c>
      <c r="B1140" s="138"/>
      <c r="C1140" s="166">
        <f>raw_Data!B1146</f>
        <v>92.15</v>
      </c>
      <c r="D1140" s="167">
        <f>raw_Data!J1146</f>
        <v>0.22500000000000001</v>
      </c>
      <c r="E1140" s="167">
        <f>raw_Data!L1146</f>
        <v>3.6347816898771867E-3</v>
      </c>
      <c r="F1140" s="168">
        <f t="shared" si="498"/>
        <v>91.39</v>
      </c>
      <c r="G1140" s="167">
        <f>raw_Data!K1146</f>
        <v>2.4619761461866724E-3</v>
      </c>
      <c r="H1140" s="167">
        <f t="shared" si="499"/>
        <v>8.3160083160083165E-3</v>
      </c>
      <c r="I1140" s="165"/>
      <c r="J1140" s="167">
        <f t="shared" si="500"/>
        <v>1.0077621636629299</v>
      </c>
      <c r="K1140" s="167">
        <f t="shared" si="519"/>
        <v>1.1396945352807109E-2</v>
      </c>
      <c r="L1140" s="93"/>
      <c r="M1140" s="171">
        <f t="shared" si="495"/>
        <v>1.0113969453528071</v>
      </c>
      <c r="N1140" s="172">
        <f t="shared" si="501"/>
        <v>1.0107779844621949</v>
      </c>
      <c r="O1140" s="170">
        <f t="shared" si="496"/>
        <v>1139</v>
      </c>
      <c r="P1140" s="170">
        <f t="shared" si="497"/>
        <v>1141</v>
      </c>
      <c r="Q1140" s="169"/>
      <c r="R1140" s="149">
        <f t="shared" si="502"/>
        <v>-0.18161226882024198</v>
      </c>
      <c r="S1140" s="173">
        <f t="shared" si="503"/>
        <v>0.70055017996526237</v>
      </c>
      <c r="T1140" s="149">
        <v>0</v>
      </c>
      <c r="U1140" s="97"/>
      <c r="V1140" s="149">
        <f>1/PI()*ATAN('Exhibit4_Impact-Test'!$Y$25*S_RDY_SP)+'Exhibit4_Impact-Test'!$Y$26</f>
        <v>0.38909853556046498</v>
      </c>
      <c r="W1140" s="172">
        <f t="shared" si="504"/>
        <v>0.38895303128277103</v>
      </c>
      <c r="X1140" s="149">
        <f>1/PI()*ATAN('Exhibit4_Impact-Test'!$Y$25*S_RS_SP)+'Exhibit4_Impact-Test'!$Y$26</f>
        <v>0.8026867246963334</v>
      </c>
      <c r="Y1140" s="172">
        <f t="shared" si="505"/>
        <v>0.80258975024089152</v>
      </c>
      <c r="Z1140" s="149">
        <f>1/PI()*ATAN('Exhibit4_Impact-Test'!$Y$25*S_5050_SP)+'Exhibit4_Impact-Test'!$Y$26</f>
        <v>0.5</v>
      </c>
      <c r="AA1140" s="149">
        <f t="shared" si="506"/>
        <v>0.49984695664022777</v>
      </c>
      <c r="AB1140" s="195">
        <f>VLOOKUP(_xlfn.NUMBERVALUE(LEFT(A1140,4)),Transactioncosts!$C:$G,5,FALSE)</f>
        <v>110</v>
      </c>
      <c r="AC1140" s="174"/>
      <c r="AD1140" s="175">
        <f t="shared" si="507"/>
        <v>1.0111561085767007</v>
      </c>
      <c r="AE1140" s="149">
        <f t="shared" si="508"/>
        <v>1.0109001136628064</v>
      </c>
      <c r="AF1140" s="149">
        <f t="shared" si="509"/>
        <v>1.011087464907501</v>
      </c>
      <c r="AG1140" s="176">
        <f t="shared" si="510"/>
        <v>1.0110890004154933</v>
      </c>
      <c r="AH1140" s="149">
        <f t="shared" si="511"/>
        <v>1.0046350807916751</v>
      </c>
      <c r="AI1140" s="149">
        <f t="shared" si="512"/>
        <v>1.0110857814305436</v>
      </c>
      <c r="AJ1140" s="97"/>
      <c r="AK1140" s="171">
        <f t="shared" si="513"/>
        <v>1.1094338184302117E-2</v>
      </c>
      <c r="AL1140" s="149">
        <f t="shared" si="514"/>
        <v>1.0841135615109024E-2</v>
      </c>
      <c r="AM1140" s="149">
        <f t="shared" si="515"/>
        <v>1.1026449557901124E-2</v>
      </c>
      <c r="AN1140" s="149">
        <f t="shared" si="520"/>
        <v>6.4217907815735078</v>
      </c>
      <c r="AO1140" s="149">
        <f t="shared" si="520"/>
        <v>17.129280007187347</v>
      </c>
      <c r="AP1140" s="149">
        <f t="shared" si="520"/>
        <v>5.8319500296101809</v>
      </c>
      <c r="AQ1140" s="97"/>
      <c r="AR1140" s="171">
        <f t="shared" si="516"/>
        <v>1.1027968226542208E-2</v>
      </c>
      <c r="AS1140" s="149">
        <f t="shared" si="517"/>
        <v>4.6243718830566603E-3</v>
      </c>
      <c r="AT1140" s="149">
        <f t="shared" si="518"/>
        <v>1.1024784540365717E-2</v>
      </c>
      <c r="AU1140" s="175">
        <f t="shared" si="521"/>
        <v>6.2872879567303617</v>
      </c>
      <c r="AV1140" s="149">
        <f t="shared" si="522"/>
        <v>14.611703241970027</v>
      </c>
      <c r="AW1140" s="149">
        <f t="shared" si="523"/>
        <v>5.7618505681929699</v>
      </c>
    </row>
    <row r="1141" spans="1:49" ht="15" x14ac:dyDescent="0.25">
      <c r="A1141" s="130">
        <v>1965.12</v>
      </c>
      <c r="B1141" s="138"/>
      <c r="C1141" s="166">
        <f>raw_Data!B1147</f>
        <v>91.73</v>
      </c>
      <c r="D1141" s="167">
        <f>raw_Data!J1147</f>
        <v>0.22666666666666668</v>
      </c>
      <c r="E1141" s="167">
        <f>raw_Data!L1147</f>
        <v>3.7708043235686883E-3</v>
      </c>
      <c r="F1141" s="168">
        <f t="shared" si="498"/>
        <v>92.15</v>
      </c>
      <c r="G1141" s="167">
        <f>raw_Data!K1147</f>
        <v>2.4597576415264968E-3</v>
      </c>
      <c r="H1141" s="167">
        <f t="shared" si="499"/>
        <v>-4.5577862181226392E-3</v>
      </c>
      <c r="I1141" s="165"/>
      <c r="J1141" s="167">
        <f t="shared" si="500"/>
        <v>1.0131215064492729</v>
      </c>
      <c r="K1141" s="167">
        <f t="shared" si="519"/>
        <v>1.689231077284159E-2</v>
      </c>
      <c r="L1141" s="93"/>
      <c r="M1141" s="171">
        <f t="shared" si="495"/>
        <v>1.0168923107728416</v>
      </c>
      <c r="N1141" s="172">
        <f t="shared" si="501"/>
        <v>0.99790197142340398</v>
      </c>
      <c r="O1141" s="170">
        <f t="shared" si="496"/>
        <v>1140</v>
      </c>
      <c r="P1141" s="170">
        <f t="shared" si="497"/>
        <v>1142</v>
      </c>
      <c r="Q1141" s="169"/>
      <c r="R1141" s="149">
        <f t="shared" si="502"/>
        <v>-0.19279948564710642</v>
      </c>
      <c r="S1141" s="173">
        <f t="shared" si="503"/>
        <v>-0.55633182041397322</v>
      </c>
      <c r="T1141" s="149">
        <v>0</v>
      </c>
      <c r="U1141" s="97"/>
      <c r="V1141" s="149">
        <f>1/PI()*ATAN('Exhibit4_Impact-Test'!$Y$25*S_RDY_SP)+'Exhibit4_Impact-Test'!$Y$26</f>
        <v>0.38285228935482063</v>
      </c>
      <c r="W1141" s="172">
        <f t="shared" si="504"/>
        <v>0.37840808142518934</v>
      </c>
      <c r="X1141" s="149">
        <f>1/PI()*ATAN('Exhibit4_Impact-Test'!$Y$25*S_RS_SP)+'Exhibit4_Impact-Test'!$Y$26</f>
        <v>0.23304130741077067</v>
      </c>
      <c r="Y1141" s="172">
        <f t="shared" si="505"/>
        <v>0.22968889973558332</v>
      </c>
      <c r="Z1141" s="149">
        <f>1/PI()*ATAN('Exhibit4_Impact-Test'!$Y$25*S_5050_SP)+'Exhibit4_Impact-Test'!$Y$26</f>
        <v>0.5</v>
      </c>
      <c r="AA1141" s="149">
        <f t="shared" si="506"/>
        <v>0.49528727584814836</v>
      </c>
      <c r="AB1141" s="195">
        <f>VLOOKUP(_xlfn.NUMBERVALUE(LEFT(A1141,4)),Transactioncosts!$C:$G,5,FALSE)</f>
        <v>110</v>
      </c>
      <c r="AC1141" s="174"/>
      <c r="AD1141" s="175">
        <f t="shared" si="507"/>
        <v>1.0096218158772845</v>
      </c>
      <c r="AE1141" s="149">
        <f t="shared" si="508"/>
        <v>1.0124667772626743</v>
      </c>
      <c r="AF1141" s="149">
        <f t="shared" si="509"/>
        <v>1.0073971410981228</v>
      </c>
      <c r="AG1141" s="176">
        <f t="shared" si="510"/>
        <v>1.0095985512335153</v>
      </c>
      <c r="AH1141" s="149">
        <f t="shared" si="511"/>
        <v>1.0059080821785547</v>
      </c>
      <c r="AI1141" s="149">
        <f t="shared" si="512"/>
        <v>1.0073453011324525</v>
      </c>
      <c r="AJ1141" s="97"/>
      <c r="AK1141" s="171">
        <f t="shared" si="513"/>
        <v>9.5758210076488208E-3</v>
      </c>
      <c r="AL1141" s="149">
        <f t="shared" si="514"/>
        <v>1.2389706880137918E-2</v>
      </c>
      <c r="AM1141" s="149">
        <f t="shared" si="515"/>
        <v>7.3699164239794841E-3</v>
      </c>
      <c r="AN1141" s="149">
        <f t="shared" si="520"/>
        <v>6.4313666025811562</v>
      </c>
      <c r="AO1141" s="149">
        <f t="shared" si="520"/>
        <v>17.141669714067486</v>
      </c>
      <c r="AP1141" s="149">
        <f t="shared" si="520"/>
        <v>5.83931994603416</v>
      </c>
      <c r="AQ1141" s="97"/>
      <c r="AR1141" s="171">
        <f t="shared" si="516"/>
        <v>9.5527778132068544E-3</v>
      </c>
      <c r="AS1141" s="149">
        <f t="shared" si="517"/>
        <v>5.8906978992685185E-3</v>
      </c>
      <c r="AT1141" s="149">
        <f t="shared" si="518"/>
        <v>7.3184557860386645E-3</v>
      </c>
      <c r="AU1141" s="175">
        <f t="shared" si="521"/>
        <v>6.2968407345435686</v>
      </c>
      <c r="AV1141" s="149">
        <f t="shared" si="522"/>
        <v>14.617593939869295</v>
      </c>
      <c r="AW1141" s="149">
        <f t="shared" si="523"/>
        <v>5.7691690239790088</v>
      </c>
    </row>
    <row r="1142" spans="1:49" ht="15" x14ac:dyDescent="0.25">
      <c r="A1142" s="130">
        <v>1966.01</v>
      </c>
      <c r="B1142" s="138"/>
      <c r="C1142" s="166">
        <f>raw_Data!B1148</f>
        <v>93.32</v>
      </c>
      <c r="D1142" s="167">
        <f>raw_Data!J1148</f>
        <v>0.22833333333333336</v>
      </c>
      <c r="E1142" s="167">
        <f>raw_Data!L1148</f>
        <v>3.7628086026935126E-3</v>
      </c>
      <c r="F1142" s="168">
        <f t="shared" si="498"/>
        <v>91.73</v>
      </c>
      <c r="G1142" s="167">
        <f>raw_Data!K1148</f>
        <v>2.4891892874014318E-3</v>
      </c>
      <c r="H1142" s="167">
        <f t="shared" si="499"/>
        <v>1.7333478687452164E-2</v>
      </c>
      <c r="I1142" s="165"/>
      <c r="J1142" s="167">
        <f t="shared" si="500"/>
        <v>0.99923448334029863</v>
      </c>
      <c r="K1142" s="167">
        <f t="shared" si="519"/>
        <v>2.9972919429921419E-3</v>
      </c>
      <c r="L1142" s="93"/>
      <c r="M1142" s="171">
        <f t="shared" si="495"/>
        <v>1.0029972919429921</v>
      </c>
      <c r="N1142" s="172">
        <f t="shared" si="501"/>
        <v>1.0198226679748537</v>
      </c>
      <c r="O1142" s="170">
        <f t="shared" si="496"/>
        <v>1141</v>
      </c>
      <c r="P1142" s="170">
        <f t="shared" si="497"/>
        <v>1143</v>
      </c>
      <c r="Q1142" s="169"/>
      <c r="R1142" s="149">
        <f t="shared" si="502"/>
        <v>-0.20473104539936468</v>
      </c>
      <c r="S1142" s="173">
        <f t="shared" si="503"/>
        <v>0.82132516316239979</v>
      </c>
      <c r="T1142" s="149">
        <v>0</v>
      </c>
      <c r="U1142" s="97"/>
      <c r="V1142" s="149">
        <f>1/PI()*ATAN('Exhibit4_Impact-Test'!$Y$25*S_RDY_SP)+'Exhibit4_Impact-Test'!$Y$26</f>
        <v>0.37629311380980324</v>
      </c>
      <c r="W1142" s="172">
        <f t="shared" si="504"/>
        <v>0.38020547574145597</v>
      </c>
      <c r="X1142" s="149">
        <f>1/PI()*ATAN('Exhibit4_Impact-Test'!$Y$25*S_RS_SP)+'Exhibit4_Impact-Test'!$Y$26</f>
        <v>0.82593390738281802</v>
      </c>
      <c r="Y1142" s="172">
        <f t="shared" si="505"/>
        <v>0.82831265625774309</v>
      </c>
      <c r="Z1142" s="149">
        <f>1/PI()*ATAN('Exhibit4_Impact-Test'!$Y$25*S_5050_SP)+'Exhibit4_Impact-Test'!$Y$26</f>
        <v>0.5</v>
      </c>
      <c r="AA1142" s="149">
        <f t="shared" si="506"/>
        <v>0.5041588911433682</v>
      </c>
      <c r="AB1142" s="195">
        <f>VLOOKUP(_xlfn.NUMBERVALUE(LEFT(A1142,4)),Transactioncosts!$C:$G,5,FALSE)</f>
        <v>110.4</v>
      </c>
      <c r="AC1142" s="174"/>
      <c r="AD1142" s="175">
        <f t="shared" si="507"/>
        <v>1.0093285650810422</v>
      </c>
      <c r="AE1142" s="149">
        <f t="shared" si="508"/>
        <v>1.0168939405121726</v>
      </c>
      <c r="AF1142" s="149">
        <f t="shared" si="509"/>
        <v>1.0114099799589229</v>
      </c>
      <c r="AG1142" s="176">
        <f t="shared" si="510"/>
        <v>1.0092629890024862</v>
      </c>
      <c r="AH1142" s="149">
        <f t="shared" si="511"/>
        <v>1.0100743571646789</v>
      </c>
      <c r="AI1142" s="149">
        <f t="shared" si="512"/>
        <v>1.0113640658007002</v>
      </c>
      <c r="AJ1142" s="97"/>
      <c r="AK1142" s="171">
        <f t="shared" si="513"/>
        <v>9.2853227358038349E-3</v>
      </c>
      <c r="AL1142" s="149">
        <f t="shared" si="514"/>
        <v>1.6752825012829594E-2</v>
      </c>
      <c r="AM1142" s="149">
        <f t="shared" si="515"/>
        <v>1.1345377084829992E-2</v>
      </c>
      <c r="AN1142" s="149">
        <f t="shared" si="520"/>
        <v>6.4406519253169598</v>
      </c>
      <c r="AO1142" s="149">
        <f t="shared" si="520"/>
        <v>17.158422539080316</v>
      </c>
      <c r="AP1142" s="149">
        <f t="shared" si="520"/>
        <v>5.8506653231189905</v>
      </c>
      <c r="AQ1142" s="97"/>
      <c r="AR1142" s="171">
        <f t="shared" si="516"/>
        <v>9.2203506234947736E-3</v>
      </c>
      <c r="AS1142" s="149">
        <f t="shared" si="517"/>
        <v>1.0023949098406152E-2</v>
      </c>
      <c r="AT1142" s="149">
        <f t="shared" si="518"/>
        <v>1.1299979865771458E-2</v>
      </c>
      <c r="AU1142" s="175">
        <f t="shared" si="521"/>
        <v>6.3060610851670633</v>
      </c>
      <c r="AV1142" s="149">
        <f t="shared" si="522"/>
        <v>14.6276178889677</v>
      </c>
      <c r="AW1142" s="149">
        <f t="shared" si="523"/>
        <v>5.7804690038447806</v>
      </c>
    </row>
    <row r="1143" spans="1:49" ht="15" x14ac:dyDescent="0.25">
      <c r="A1143" s="130">
        <v>1966.02</v>
      </c>
      <c r="B1143" s="138"/>
      <c r="C1143" s="166">
        <f>raw_Data!B1149</f>
        <v>92.69</v>
      </c>
      <c r="D1143" s="167">
        <f>raw_Data!J1149</f>
        <v>0.22999999999999998</v>
      </c>
      <c r="E1143" s="167">
        <f>raw_Data!L1149</f>
        <v>3.9385528336748354E-3</v>
      </c>
      <c r="F1143" s="168">
        <f t="shared" si="498"/>
        <v>93.32</v>
      </c>
      <c r="G1143" s="167">
        <f>raw_Data!K1149</f>
        <v>2.4646378054007717E-3</v>
      </c>
      <c r="H1143" s="167">
        <f t="shared" si="499"/>
        <v>-6.7509644234889921E-3</v>
      </c>
      <c r="I1143" s="165"/>
      <c r="J1143" s="167">
        <f t="shared" si="500"/>
        <v>1.0168333429115832</v>
      </c>
      <c r="K1143" s="167">
        <f t="shared" si="519"/>
        <v>2.0771895745258062E-2</v>
      </c>
      <c r="L1143" s="93"/>
      <c r="M1143" s="171">
        <f t="shared" si="495"/>
        <v>1.0207718957452581</v>
      </c>
      <c r="N1143" s="172">
        <f t="shared" si="501"/>
        <v>0.99571367338191175</v>
      </c>
      <c r="O1143" s="170">
        <f t="shared" si="496"/>
        <v>1142</v>
      </c>
      <c r="P1143" s="170">
        <f t="shared" si="497"/>
        <v>1144</v>
      </c>
      <c r="Q1143" s="169"/>
      <c r="R1143" s="149">
        <f t="shared" si="502"/>
        <v>-0.20845956949632033</v>
      </c>
      <c r="S1143" s="173">
        <f t="shared" si="503"/>
        <v>-0.64210673054069456</v>
      </c>
      <c r="T1143" s="149">
        <v>0</v>
      </c>
      <c r="U1143" s="97"/>
      <c r="V1143" s="149">
        <f>1/PI()*ATAN('Exhibit4_Impact-Test'!$Y$25*S_RDY_SP)+'Exhibit4_Impact-Test'!$Y$26</f>
        <v>0.37426561355340948</v>
      </c>
      <c r="W1143" s="172">
        <f t="shared" si="504"/>
        <v>0.36846331508938757</v>
      </c>
      <c r="X1143" s="149">
        <f>1/PI()*ATAN('Exhibit4_Impact-Test'!$Y$25*S_RS_SP)+'Exhibit4_Impact-Test'!$Y$26</f>
        <v>0.21059677333258781</v>
      </c>
      <c r="Y1143" s="172">
        <f t="shared" si="505"/>
        <v>0.20649451315317358</v>
      </c>
      <c r="Z1143" s="149">
        <f>1/PI()*ATAN('Exhibit4_Impact-Test'!$Y$25*S_5050_SP)+'Exhibit4_Impact-Test'!$Y$26</f>
        <v>0.5</v>
      </c>
      <c r="AA1143" s="149">
        <f t="shared" si="506"/>
        <v>0.49378665963521062</v>
      </c>
      <c r="AB1143" s="195">
        <f>VLOOKUP(_xlfn.NUMBERVALUE(LEFT(A1143,4)),Transactioncosts!$C:$G,5,FALSE)</f>
        <v>110.4</v>
      </c>
      <c r="AC1143" s="174"/>
      <c r="AD1143" s="175">
        <f t="shared" si="507"/>
        <v>1.0113934647778826</v>
      </c>
      <c r="AE1143" s="149">
        <f t="shared" si="508"/>
        <v>1.0154947149700868</v>
      </c>
      <c r="AF1143" s="149">
        <f t="shared" si="509"/>
        <v>1.0082427845635848</v>
      </c>
      <c r="AG1143" s="176">
        <f t="shared" si="510"/>
        <v>1.0113681596592243</v>
      </c>
      <c r="AH1143" s="149">
        <f t="shared" si="511"/>
        <v>1.0149764303173685</v>
      </c>
      <c r="AI1143" s="149">
        <f t="shared" si="512"/>
        <v>1.0081741892859575</v>
      </c>
      <c r="AJ1143" s="97"/>
      <c r="AK1143" s="171">
        <f t="shared" si="513"/>
        <v>1.132904808254E-2</v>
      </c>
      <c r="AL1143" s="149">
        <f t="shared" si="514"/>
        <v>1.5375897662462005E-2</v>
      </c>
      <c r="AM1143" s="149">
        <f t="shared" si="515"/>
        <v>8.2089983495864088E-3</v>
      </c>
      <c r="AN1143" s="149">
        <f t="shared" si="520"/>
        <v>6.4519809733994995</v>
      </c>
      <c r="AO1143" s="149">
        <f t="shared" si="520"/>
        <v>17.173798436742779</v>
      </c>
      <c r="AP1143" s="149">
        <f t="shared" si="520"/>
        <v>5.8588743214685772</v>
      </c>
      <c r="AQ1143" s="97"/>
      <c r="AR1143" s="171">
        <f t="shared" si="516"/>
        <v>1.1304027715973927E-2</v>
      </c>
      <c r="AS1143" s="149">
        <f t="shared" si="517"/>
        <v>1.4865390861932132E-2</v>
      </c>
      <c r="AT1143" s="149">
        <f t="shared" si="518"/>
        <v>8.14096155110333E-3</v>
      </c>
      <c r="AU1143" s="175">
        <f t="shared" si="521"/>
        <v>6.3173651128830368</v>
      </c>
      <c r="AV1143" s="149">
        <f t="shared" si="522"/>
        <v>14.642483279829632</v>
      </c>
      <c r="AW1143" s="149">
        <f t="shared" si="523"/>
        <v>5.7886099653958842</v>
      </c>
    </row>
    <row r="1144" spans="1:49" ht="15" x14ac:dyDescent="0.25">
      <c r="A1144" s="130">
        <v>1966.03</v>
      </c>
      <c r="B1144" s="138"/>
      <c r="C1144" s="166">
        <f>raw_Data!B1150</f>
        <v>88.88</v>
      </c>
      <c r="D1144" s="167">
        <f>raw_Data!J1150</f>
        <v>0.23166666666666666</v>
      </c>
      <c r="E1144" s="167">
        <f>raw_Data!L1150</f>
        <v>3.9704700018041716E-3</v>
      </c>
      <c r="F1144" s="168">
        <f t="shared" si="498"/>
        <v>92.69</v>
      </c>
      <c r="G1144" s="167">
        <f>raw_Data!K1150</f>
        <v>2.4993706620635094E-3</v>
      </c>
      <c r="H1144" s="167">
        <f t="shared" si="499"/>
        <v>-4.110475779479994E-2</v>
      </c>
      <c r="I1144" s="165"/>
      <c r="J1144" s="167">
        <f t="shared" si="500"/>
        <v>1.0030275779905198</v>
      </c>
      <c r="K1144" s="167">
        <f t="shared" si="519"/>
        <v>6.9980479923239525E-3</v>
      </c>
      <c r="L1144" s="93"/>
      <c r="M1144" s="171">
        <f t="shared" si="495"/>
        <v>1.006998047992324</v>
      </c>
      <c r="N1144" s="172">
        <f t="shared" si="501"/>
        <v>0.96139461286726369</v>
      </c>
      <c r="O1144" s="170">
        <f t="shared" si="496"/>
        <v>1143</v>
      </c>
      <c r="P1144" s="170">
        <f t="shared" si="497"/>
        <v>1145</v>
      </c>
      <c r="Q1144" s="169"/>
      <c r="R1144" s="149">
        <f t="shared" si="502"/>
        <v>-0.22354757284146182</v>
      </c>
      <c r="S1144" s="173">
        <f t="shared" si="503"/>
        <v>-0.91256076032774947</v>
      </c>
      <c r="T1144" s="149">
        <v>0</v>
      </c>
      <c r="U1144" s="97"/>
      <c r="V1144" s="149">
        <f>1/PI()*ATAN('Exhibit4_Impact-Test'!$Y$25*S_RDY_SP)+'Exhibit4_Impact-Test'!$Y$26</f>
        <v>0.36617118477614363</v>
      </c>
      <c r="W1144" s="172">
        <f t="shared" si="504"/>
        <v>0.35548341246608656</v>
      </c>
      <c r="X1144" s="149">
        <f>1/PI()*ATAN('Exhibit4_Impact-Test'!$Y$25*S_RS_SP)+'Exhibit4_Impact-Test'!$Y$26</f>
        <v>0.15954843953738446</v>
      </c>
      <c r="Y1144" s="172">
        <f t="shared" si="505"/>
        <v>0.15343165028675634</v>
      </c>
      <c r="Z1144" s="149">
        <f>1/PI()*ATAN('Exhibit4_Impact-Test'!$Y$25*S_5050_SP)+'Exhibit4_Impact-Test'!$Y$26</f>
        <v>0.5</v>
      </c>
      <c r="AA1144" s="149">
        <f t="shared" si="506"/>
        <v>0.4884160726587079</v>
      </c>
      <c r="AB1144" s="195">
        <f>VLOOKUP(_xlfn.NUMBERVALUE(LEFT(A1144,4)),Transactioncosts!$C:$G,5,FALSE)</f>
        <v>110.4</v>
      </c>
      <c r="AC1144" s="174"/>
      <c r="AD1144" s="175">
        <f t="shared" si="507"/>
        <v>0.99029938412271867</v>
      </c>
      <c r="AE1144" s="149">
        <f t="shared" si="508"/>
        <v>0.99972209108057619</v>
      </c>
      <c r="AF1144" s="149">
        <f t="shared" si="509"/>
        <v>0.98419633042979382</v>
      </c>
      <c r="AG1144" s="176">
        <f t="shared" si="510"/>
        <v>0.99006838273978481</v>
      </c>
      <c r="AH1144" s="149">
        <f t="shared" si="511"/>
        <v>0.9921829069421223</v>
      </c>
      <c r="AI1144" s="149">
        <f t="shared" si="512"/>
        <v>0.98406844387194592</v>
      </c>
      <c r="AJ1144" s="97"/>
      <c r="AK1144" s="171">
        <f t="shared" si="513"/>
        <v>-9.7479733648798677E-3</v>
      </c>
      <c r="AL1144" s="149">
        <f t="shared" si="514"/>
        <v>-2.7794754326366139E-4</v>
      </c>
      <c r="AM1144" s="149">
        <f t="shared" si="515"/>
        <v>-1.5929879037403252E-2</v>
      </c>
      <c r="AN1144" s="149">
        <f t="shared" si="520"/>
        <v>6.4422330000346193</v>
      </c>
      <c r="AO1144" s="149">
        <f t="shared" si="520"/>
        <v>17.173520489199515</v>
      </c>
      <c r="AP1144" s="149">
        <f t="shared" si="520"/>
        <v>5.8429444424311736</v>
      </c>
      <c r="AQ1144" s="97"/>
      <c r="AR1144" s="171">
        <f t="shared" si="516"/>
        <v>-9.9812647644339208E-3</v>
      </c>
      <c r="AS1144" s="149">
        <f t="shared" si="517"/>
        <v>-7.8478066954285417E-3</v>
      </c>
      <c r="AT1144" s="149">
        <f t="shared" si="518"/>
        <v>-1.6059827568411466E-2</v>
      </c>
      <c r="AU1144" s="175">
        <f t="shared" si="521"/>
        <v>6.3073838481186026</v>
      </c>
      <c r="AV1144" s="149">
        <f t="shared" si="522"/>
        <v>14.634635473134203</v>
      </c>
      <c r="AW1144" s="149">
        <f t="shared" si="523"/>
        <v>5.7725501378274728</v>
      </c>
    </row>
    <row r="1145" spans="1:49" ht="15" x14ac:dyDescent="0.25">
      <c r="A1145" s="130">
        <v>1966.04</v>
      </c>
      <c r="B1145" s="138"/>
      <c r="C1145" s="166">
        <f>raw_Data!B1151</f>
        <v>91.6</v>
      </c>
      <c r="D1145" s="167">
        <f>raw_Data!J1151</f>
        <v>0.23305583333333335</v>
      </c>
      <c r="E1145" s="167">
        <f>raw_Data!L1151</f>
        <v>3.8746849921291737E-3</v>
      </c>
      <c r="F1145" s="168">
        <f t="shared" si="498"/>
        <v>88.88</v>
      </c>
      <c r="G1145" s="167">
        <f>raw_Data!K1151</f>
        <v>2.6221403390339036E-3</v>
      </c>
      <c r="H1145" s="167">
        <f t="shared" si="499"/>
        <v>3.0603060306030549E-2</v>
      </c>
      <c r="I1145" s="165"/>
      <c r="J1145" s="167">
        <f t="shared" si="500"/>
        <v>0.99093006469131961</v>
      </c>
      <c r="K1145" s="167">
        <f t="shared" si="519"/>
        <v>-5.1952503165512143E-3</v>
      </c>
      <c r="L1145" s="93"/>
      <c r="M1145" s="171">
        <f t="shared" si="495"/>
        <v>0.99480474968344879</v>
      </c>
      <c r="N1145" s="172">
        <f t="shared" si="501"/>
        <v>1.0332252006450646</v>
      </c>
      <c r="O1145" s="170">
        <f t="shared" si="496"/>
        <v>1144</v>
      </c>
      <c r="P1145" s="170">
        <f t="shared" si="497"/>
        <v>1146</v>
      </c>
      <c r="Q1145" s="169"/>
      <c r="R1145" s="149">
        <f t="shared" si="502"/>
        <v>-0.20452136453720146</v>
      </c>
      <c r="S1145" s="173">
        <f t="shared" si="503"/>
        <v>0.88515867582939822</v>
      </c>
      <c r="T1145" s="149">
        <v>0</v>
      </c>
      <c r="U1145" s="97"/>
      <c r="V1145" s="149">
        <f>1/PI()*ATAN('Exhibit4_Impact-Test'!$Y$25*S_RDY_SP)+'Exhibit4_Impact-Test'!$Y$26</f>
        <v>0.37640745077531235</v>
      </c>
      <c r="W1145" s="172">
        <f t="shared" si="504"/>
        <v>0.38534288642700193</v>
      </c>
      <c r="X1145" s="149">
        <f>1/PI()*ATAN('Exhibit4_Impact-Test'!$Y$25*S_RS_SP)+'Exhibit4_Impact-Test'!$Y$26</f>
        <v>0.83632876427714864</v>
      </c>
      <c r="Y1145" s="172">
        <f t="shared" si="505"/>
        <v>0.84144992143311759</v>
      </c>
      <c r="Z1145" s="149">
        <f>1/PI()*ATAN('Exhibit4_Impact-Test'!$Y$25*S_5050_SP)+'Exhibit4_Impact-Test'!$Y$26</f>
        <v>0.5</v>
      </c>
      <c r="AA1145" s="149">
        <f t="shared" si="506"/>
        <v>0.50947235787996925</v>
      </c>
      <c r="AB1145" s="195">
        <f>VLOOKUP(_xlfn.NUMBERVALUE(LEFT(A1145,4)),Transactioncosts!$C:$G,5,FALSE)</f>
        <v>110.4</v>
      </c>
      <c r="AC1145" s="174"/>
      <c r="AD1145" s="175">
        <f t="shared" si="507"/>
        <v>1.0092664936875484</v>
      </c>
      <c r="AE1145" s="149">
        <f t="shared" si="508"/>
        <v>1.0269368779591477</v>
      </c>
      <c r="AF1145" s="149">
        <f t="shared" si="509"/>
        <v>1.0140149751642566</v>
      </c>
      <c r="AG1145" s="176">
        <f t="shared" si="510"/>
        <v>1.0091684678451127</v>
      </c>
      <c r="AH1145" s="149">
        <f t="shared" si="511"/>
        <v>1.0193785687690913</v>
      </c>
      <c r="AI1145" s="149">
        <f t="shared" si="512"/>
        <v>1.0139104003332617</v>
      </c>
      <c r="AJ1145" s="97"/>
      <c r="AK1145" s="171">
        <f t="shared" si="513"/>
        <v>9.223823136621007E-3</v>
      </c>
      <c r="AL1145" s="149">
        <f t="shared" si="514"/>
        <v>2.658046650557145E-2</v>
      </c>
      <c r="AM1145" s="149">
        <f t="shared" si="515"/>
        <v>1.3917673466504321E-2</v>
      </c>
      <c r="AN1145" s="149">
        <f t="shared" si="520"/>
        <v>6.4514568231712399</v>
      </c>
      <c r="AO1145" s="149">
        <f t="shared" si="520"/>
        <v>17.200100955705086</v>
      </c>
      <c r="AP1145" s="149">
        <f t="shared" si="520"/>
        <v>5.8568621158976777</v>
      </c>
      <c r="AQ1145" s="97"/>
      <c r="AR1145" s="171">
        <f t="shared" si="516"/>
        <v>9.1266925930256742E-3</v>
      </c>
      <c r="AS1145" s="149">
        <f t="shared" si="517"/>
        <v>1.9193195325422584E-2</v>
      </c>
      <c r="AT1145" s="149">
        <f t="shared" si="518"/>
        <v>1.3814538674316075E-2</v>
      </c>
      <c r="AU1145" s="175">
        <f t="shared" si="521"/>
        <v>6.3165105407116284</v>
      </c>
      <c r="AV1145" s="149">
        <f t="shared" si="522"/>
        <v>14.653828668459626</v>
      </c>
      <c r="AW1145" s="149">
        <f t="shared" si="523"/>
        <v>5.7863646765017887</v>
      </c>
    </row>
    <row r="1146" spans="1:49" ht="15" x14ac:dyDescent="0.25">
      <c r="A1146" s="130">
        <v>1966.05</v>
      </c>
      <c r="B1146" s="138"/>
      <c r="C1146" s="166">
        <f>raw_Data!B1152</f>
        <v>86.78</v>
      </c>
      <c r="D1146" s="167">
        <f>raw_Data!J1152</f>
        <v>0.23444416666666668</v>
      </c>
      <c r="E1146" s="167">
        <f>raw_Data!L1152</f>
        <v>3.8986406707826049E-3</v>
      </c>
      <c r="F1146" s="168">
        <f t="shared" si="498"/>
        <v>91.6</v>
      </c>
      <c r="G1146" s="167">
        <f>raw_Data!K1152</f>
        <v>2.5594341339155754E-3</v>
      </c>
      <c r="H1146" s="167">
        <f t="shared" si="499"/>
        <v>-5.2620087336244459E-2</v>
      </c>
      <c r="I1146" s="165"/>
      <c r="J1146" s="167">
        <f t="shared" si="500"/>
        <v>1.0022803975868972</v>
      </c>
      <c r="K1146" s="167">
        <f t="shared" si="519"/>
        <v>6.1790382576798475E-3</v>
      </c>
      <c r="L1146" s="93"/>
      <c r="M1146" s="171">
        <f t="shared" si="495"/>
        <v>1.0061790382576798</v>
      </c>
      <c r="N1146" s="172">
        <f t="shared" si="501"/>
        <v>0.94993934679767111</v>
      </c>
      <c r="O1146" s="170">
        <f t="shared" si="496"/>
        <v>1145</v>
      </c>
      <c r="P1146" s="170">
        <f t="shared" si="497"/>
        <v>1147</v>
      </c>
      <c r="Q1146" s="169"/>
      <c r="R1146" s="149">
        <f t="shared" si="502"/>
        <v>-0.20441817014073896</v>
      </c>
      <c r="S1146" s="173">
        <f t="shared" si="503"/>
        <v>-0.93141515874056946</v>
      </c>
      <c r="T1146" s="149">
        <v>0</v>
      </c>
      <c r="U1146" s="97"/>
      <c r="V1146" s="149">
        <f>1/PI()*ATAN('Exhibit4_Impact-Test'!$Y$25*S_RDY_SP)+'Exhibit4_Impact-Test'!$Y$26</f>
        <v>0.37646373403247158</v>
      </c>
      <c r="W1146" s="172">
        <f t="shared" si="504"/>
        <v>0.36306114968158315</v>
      </c>
      <c r="X1146" s="149">
        <f>1/PI()*ATAN('Exhibit4_Impact-Test'!$Y$25*S_RS_SP)+'Exhibit4_Impact-Test'!$Y$26</f>
        <v>0.15682046581205922</v>
      </c>
      <c r="Y1146" s="172">
        <f t="shared" si="505"/>
        <v>0.14936432681842643</v>
      </c>
      <c r="Z1146" s="149">
        <f>1/PI()*ATAN('Exhibit4_Impact-Test'!$Y$25*S_5050_SP)+'Exhibit4_Impact-Test'!$Y$26</f>
        <v>0.5</v>
      </c>
      <c r="AA1146" s="149">
        <f t="shared" si="506"/>
        <v>0.48562467080477406</v>
      </c>
      <c r="AB1146" s="195">
        <f>VLOOKUP(_xlfn.NUMBERVALUE(LEFT(A1146,4)),Transactioncosts!$C:$G,5,FALSE)</f>
        <v>110.4</v>
      </c>
      <c r="AC1146" s="174"/>
      <c r="AD1146" s="175">
        <f t="shared" si="507"/>
        <v>0.98500683400981082</v>
      </c>
      <c r="AE1146" s="149">
        <f t="shared" si="508"/>
        <v>0.99735950364579473</v>
      </c>
      <c r="AF1146" s="149">
        <f t="shared" si="509"/>
        <v>0.97805919252767548</v>
      </c>
      <c r="AG1146" s="176">
        <f t="shared" si="510"/>
        <v>0.98470005762538648</v>
      </c>
      <c r="AH1146" s="149">
        <f t="shared" si="511"/>
        <v>0.99678123180682721</v>
      </c>
      <c r="AI1146" s="149">
        <f t="shared" si="512"/>
        <v>0.97790048889336023</v>
      </c>
      <c r="AJ1146" s="97"/>
      <c r="AK1146" s="171">
        <f t="shared" si="513"/>
        <v>-1.5106699753090334E-2</v>
      </c>
      <c r="AL1146" s="149">
        <f t="shared" si="514"/>
        <v>-2.6439886135902896E-3</v>
      </c>
      <c r="AM1146" s="149">
        <f t="shared" si="515"/>
        <v>-2.2185086721898655E-2</v>
      </c>
      <c r="AN1146" s="149">
        <f t="shared" si="520"/>
        <v>6.4363501234181495</v>
      </c>
      <c r="AO1146" s="149">
        <f t="shared" si="520"/>
        <v>17.197456967091494</v>
      </c>
      <c r="AP1146" s="149">
        <f t="shared" si="520"/>
        <v>5.8346770291757792</v>
      </c>
      <c r="AQ1146" s="97"/>
      <c r="AR1146" s="171">
        <f t="shared" si="516"/>
        <v>-1.5418194207628357E-2</v>
      </c>
      <c r="AS1146" s="149">
        <f t="shared" si="517"/>
        <v>-3.223959570399951E-3</v>
      </c>
      <c r="AT1146" s="149">
        <f t="shared" si="518"/>
        <v>-2.2347363721952382E-2</v>
      </c>
      <c r="AU1146" s="175">
        <f t="shared" si="521"/>
        <v>6.3010923465040003</v>
      </c>
      <c r="AV1146" s="149">
        <f t="shared" si="522"/>
        <v>14.650604708889226</v>
      </c>
      <c r="AW1146" s="149">
        <f t="shared" si="523"/>
        <v>5.7640173127798366</v>
      </c>
    </row>
    <row r="1147" spans="1:49" ht="15" x14ac:dyDescent="0.25">
      <c r="A1147" s="130">
        <v>1966.06</v>
      </c>
      <c r="B1147" s="138"/>
      <c r="C1147" s="166">
        <f>raw_Data!B1153</f>
        <v>86.06</v>
      </c>
      <c r="D1147" s="167">
        <f>raw_Data!J1153</f>
        <v>0.23583333333333334</v>
      </c>
      <c r="E1147" s="167">
        <f>raw_Data!L1153</f>
        <v>3.9225900629809018E-3</v>
      </c>
      <c r="F1147" s="168">
        <f t="shared" si="498"/>
        <v>86.78</v>
      </c>
      <c r="G1147" s="167">
        <f>raw_Data!K1153</f>
        <v>2.7176000614580931E-3</v>
      </c>
      <c r="H1147" s="167">
        <f t="shared" si="499"/>
        <v>-8.2968425904585974E-3</v>
      </c>
      <c r="I1147" s="165"/>
      <c r="J1147" s="167">
        <f t="shared" si="500"/>
        <v>1.0022767851384122</v>
      </c>
      <c r="K1147" s="167">
        <f t="shared" si="519"/>
        <v>6.1993752013931314E-3</v>
      </c>
      <c r="L1147" s="93"/>
      <c r="M1147" s="171">
        <f t="shared" si="495"/>
        <v>1.0061993752013931</v>
      </c>
      <c r="N1147" s="172">
        <f t="shared" si="501"/>
        <v>0.99442075747099945</v>
      </c>
      <c r="O1147" s="170">
        <f t="shared" si="496"/>
        <v>1146</v>
      </c>
      <c r="P1147" s="170">
        <f t="shared" si="497"/>
        <v>1148</v>
      </c>
      <c r="Q1147" s="169"/>
      <c r="R1147" s="149">
        <f t="shared" si="502"/>
        <v>-0.17850629339548429</v>
      </c>
      <c r="S1147" s="173">
        <f t="shared" si="503"/>
        <v>-0.68032093626228152</v>
      </c>
      <c r="T1147" s="149">
        <v>0</v>
      </c>
      <c r="U1147" s="97"/>
      <c r="V1147" s="149">
        <f>1/PI()*ATAN('Exhibit4_Impact-Test'!$Y$25*S_RDY_SP)+'Exhibit4_Impact-Test'!$Y$26</f>
        <v>0.39084886566204663</v>
      </c>
      <c r="W1147" s="172">
        <f t="shared" si="504"/>
        <v>0.38804900910463769</v>
      </c>
      <c r="X1147" s="149">
        <f>1/PI()*ATAN('Exhibit4_Impact-Test'!$Y$25*S_RS_SP)+'Exhibit4_Impact-Test'!$Y$26</f>
        <v>0.20174402237708194</v>
      </c>
      <c r="Y1147" s="172">
        <f t="shared" si="505"/>
        <v>0.19985437837838224</v>
      </c>
      <c r="Z1147" s="149">
        <f>1/PI()*ATAN('Exhibit4_Impact-Test'!$Y$25*S_5050_SP)+'Exhibit4_Impact-Test'!$Y$26</f>
        <v>0.5</v>
      </c>
      <c r="AA1147" s="149">
        <f t="shared" si="506"/>
        <v>0.4970562583225982</v>
      </c>
      <c r="AB1147" s="195">
        <f>VLOOKUP(_xlfn.NUMBERVALUE(LEFT(A1147,4)),Transactioncosts!$C:$G,5,FALSE)</f>
        <v>110.4</v>
      </c>
      <c r="AC1147" s="174"/>
      <c r="AD1147" s="175">
        <f t="shared" si="507"/>
        <v>1.0015957158224018</v>
      </c>
      <c r="AE1147" s="149">
        <f t="shared" si="508"/>
        <v>1.0038231094824215</v>
      </c>
      <c r="AF1147" s="149">
        <f t="shared" si="509"/>
        <v>1.0003100663361963</v>
      </c>
      <c r="AG1147" s="176">
        <f t="shared" si="510"/>
        <v>1.0015367927299792</v>
      </c>
      <c r="AH1147" s="149">
        <f t="shared" si="511"/>
        <v>1.0028572147710915</v>
      </c>
      <c r="AI1147" s="149">
        <f t="shared" si="512"/>
        <v>1.0002775674280779</v>
      </c>
      <c r="AJ1147" s="97"/>
      <c r="AK1147" s="171">
        <f t="shared" si="513"/>
        <v>1.5944440206852024E-3</v>
      </c>
      <c r="AL1147" s="149">
        <f t="shared" si="514"/>
        <v>3.8158199725200335E-3</v>
      </c>
      <c r="AM1147" s="149">
        <f t="shared" si="515"/>
        <v>3.1001827556432457E-4</v>
      </c>
      <c r="AN1147" s="149">
        <f t="shared" si="520"/>
        <v>6.4379445674388345</v>
      </c>
      <c r="AO1147" s="149">
        <f t="shared" si="520"/>
        <v>17.201272787064013</v>
      </c>
      <c r="AP1147" s="149">
        <f t="shared" si="520"/>
        <v>5.8349870474513432</v>
      </c>
      <c r="AQ1147" s="97"/>
      <c r="AR1147" s="171">
        <f t="shared" si="516"/>
        <v>1.5356130724698087E-3</v>
      </c>
      <c r="AS1147" s="149">
        <f t="shared" si="517"/>
        <v>2.8531406914694391E-3</v>
      </c>
      <c r="AT1147" s="149">
        <f t="shared" si="518"/>
        <v>2.7752891336616382E-4</v>
      </c>
      <c r="AU1147" s="175">
        <f t="shared" si="521"/>
        <v>6.30262795957647</v>
      </c>
      <c r="AV1147" s="149">
        <f t="shared" si="522"/>
        <v>14.653457849580695</v>
      </c>
      <c r="AW1147" s="149">
        <f t="shared" si="523"/>
        <v>5.7642948416932027</v>
      </c>
    </row>
    <row r="1148" spans="1:49" ht="15" x14ac:dyDescent="0.25">
      <c r="A1148" s="130">
        <v>1966.07</v>
      </c>
      <c r="B1148" s="138"/>
      <c r="C1148" s="166">
        <f>raw_Data!B1154</f>
        <v>85.84</v>
      </c>
      <c r="D1148" s="167">
        <f>raw_Data!J1154</f>
        <v>0.23750000000000002</v>
      </c>
      <c r="E1148" s="167">
        <f>raw_Data!L1154</f>
        <v>4.0900600769369078E-3</v>
      </c>
      <c r="F1148" s="168">
        <f t="shared" si="498"/>
        <v>86.06</v>
      </c>
      <c r="G1148" s="167">
        <f>raw_Data!K1154</f>
        <v>2.7597025331164305E-3</v>
      </c>
      <c r="H1148" s="167">
        <f t="shared" si="499"/>
        <v>-2.5563560306762767E-3</v>
      </c>
      <c r="I1148" s="165"/>
      <c r="J1148" s="167">
        <f t="shared" si="500"/>
        <v>1.0158997581796498</v>
      </c>
      <c r="K1148" s="167">
        <f t="shared" si="519"/>
        <v>1.9989818256586744E-2</v>
      </c>
      <c r="L1148" s="93"/>
      <c r="M1148" s="171">
        <f t="shared" si="495"/>
        <v>1.0199898182565867</v>
      </c>
      <c r="N1148" s="172">
        <f t="shared" si="501"/>
        <v>1.00020334650244</v>
      </c>
      <c r="O1148" s="170">
        <f t="shared" si="496"/>
        <v>1147</v>
      </c>
      <c r="P1148" s="170">
        <f t="shared" si="497"/>
        <v>1149</v>
      </c>
      <c r="Q1148" s="169"/>
      <c r="R1148" s="149">
        <f t="shared" si="502"/>
        <v>-0.17402523357681673</v>
      </c>
      <c r="S1148" s="173">
        <f t="shared" si="503"/>
        <v>-0.39456355921512032</v>
      </c>
      <c r="T1148" s="149">
        <v>0</v>
      </c>
      <c r="U1148" s="97"/>
      <c r="V1148" s="149">
        <f>1/PI()*ATAN('Exhibit4_Impact-Test'!$Y$25*S_RDY_SP)+'Exhibit4_Impact-Test'!$Y$26</f>
        <v>0.39338624573712383</v>
      </c>
      <c r="W1148" s="172">
        <f t="shared" si="504"/>
        <v>0.38872146927591111</v>
      </c>
      <c r="X1148" s="149">
        <f>1/PI()*ATAN('Exhibit4_Impact-Test'!$Y$25*S_RS_SP)+'Exhibit4_Impact-Test'!$Y$26</f>
        <v>0.28734484136116589</v>
      </c>
      <c r="Y1148" s="172">
        <f t="shared" si="505"/>
        <v>0.28335015266824731</v>
      </c>
      <c r="Z1148" s="149">
        <f>1/PI()*ATAN('Exhibit4_Impact-Test'!$Y$25*S_5050_SP)+'Exhibit4_Impact-Test'!$Y$26</f>
        <v>0.5</v>
      </c>
      <c r="AA1148" s="149">
        <f t="shared" si="506"/>
        <v>0.49510282677436274</v>
      </c>
      <c r="AB1148" s="195">
        <f>VLOOKUP(_xlfn.NUMBERVALUE(LEFT(A1148,4)),Transactioncosts!$C:$G,5,FALSE)</f>
        <v>110.4</v>
      </c>
      <c r="AC1148" s="174"/>
      <c r="AD1148" s="175">
        <f t="shared" si="507"/>
        <v>1.0122060924168395</v>
      </c>
      <c r="AE1148" s="149">
        <f t="shared" si="508"/>
        <v>1.0143042776692943</v>
      </c>
      <c r="AF1148" s="149">
        <f t="shared" si="509"/>
        <v>1.0100965823795134</v>
      </c>
      <c r="AG1148" s="176">
        <f t="shared" si="510"/>
        <v>1.0121607973268252</v>
      </c>
      <c r="AH1148" s="149">
        <f t="shared" si="511"/>
        <v>1.0128992127127177</v>
      </c>
      <c r="AI1148" s="149">
        <f t="shared" si="512"/>
        <v>1.0100425175871024</v>
      </c>
      <c r="AJ1148" s="97"/>
      <c r="AK1148" s="171">
        <f t="shared" si="513"/>
        <v>1.2132198764946318E-2</v>
      </c>
      <c r="AL1148" s="149">
        <f t="shared" si="514"/>
        <v>1.4202936751951473E-2</v>
      </c>
      <c r="AM1148" s="149">
        <f t="shared" si="515"/>
        <v>1.0045952399612373E-2</v>
      </c>
      <c r="AN1148" s="149">
        <f t="shared" si="520"/>
        <v>6.4500767662037806</v>
      </c>
      <c r="AO1148" s="149">
        <f t="shared" si="520"/>
        <v>17.215475723815963</v>
      </c>
      <c r="AP1148" s="149">
        <f t="shared" si="520"/>
        <v>5.8450329998509556</v>
      </c>
      <c r="AQ1148" s="97"/>
      <c r="AR1148" s="171">
        <f t="shared" si="516"/>
        <v>1.2087448882648483E-2</v>
      </c>
      <c r="AS1148" s="149">
        <f t="shared" si="517"/>
        <v>1.2816726449692022E-2</v>
      </c>
      <c r="AT1148" s="149">
        <f t="shared" si="518"/>
        <v>9.9924265880236649E-3</v>
      </c>
      <c r="AU1148" s="175">
        <f t="shared" si="521"/>
        <v>6.3147154084591186</v>
      </c>
      <c r="AV1148" s="149">
        <f t="shared" si="522"/>
        <v>14.666274576030387</v>
      </c>
      <c r="AW1148" s="149">
        <f t="shared" si="523"/>
        <v>5.7742872682812267</v>
      </c>
    </row>
    <row r="1149" spans="1:49" ht="15" x14ac:dyDescent="0.25">
      <c r="A1149" s="130">
        <v>1966.08</v>
      </c>
      <c r="B1149" s="138"/>
      <c r="C1149" s="166">
        <f>raw_Data!B1155</f>
        <v>80.650000000000006</v>
      </c>
      <c r="D1149" s="167">
        <f>raw_Data!J1155</f>
        <v>0.23916666666666667</v>
      </c>
      <c r="E1149" s="167">
        <f>raw_Data!L1155</f>
        <v>4.2492701806178257E-3</v>
      </c>
      <c r="F1149" s="168">
        <f t="shared" si="498"/>
        <v>85.84</v>
      </c>
      <c r="G1149" s="167">
        <f>raw_Data!K1155</f>
        <v>2.7861913637775705E-3</v>
      </c>
      <c r="H1149" s="167">
        <f t="shared" si="499"/>
        <v>-6.046132339235788E-2</v>
      </c>
      <c r="I1149" s="165"/>
      <c r="J1149" s="167">
        <f t="shared" si="500"/>
        <v>1.0149767685328284</v>
      </c>
      <c r="K1149" s="167">
        <f t="shared" si="519"/>
        <v>1.9226038713446192E-2</v>
      </c>
      <c r="L1149" s="93"/>
      <c r="M1149" s="171">
        <f t="shared" si="495"/>
        <v>1.0192260387134462</v>
      </c>
      <c r="N1149" s="172">
        <f t="shared" si="501"/>
        <v>0.94232486797141968</v>
      </c>
      <c r="O1149" s="170">
        <f t="shared" si="496"/>
        <v>1148</v>
      </c>
      <c r="P1149" s="170">
        <f t="shared" si="497"/>
        <v>1150</v>
      </c>
      <c r="Q1149" s="169"/>
      <c r="R1149" s="149">
        <f t="shared" si="502"/>
        <v>-0.18961911506596368</v>
      </c>
      <c r="S1149" s="173">
        <f t="shared" si="503"/>
        <v>-0.93663869219964235</v>
      </c>
      <c r="T1149" s="149">
        <v>0</v>
      </c>
      <c r="U1149" s="97"/>
      <c r="V1149" s="149">
        <f>1/PI()*ATAN('Exhibit4_Impact-Test'!$Y$25*S_RDY_SP)+'Exhibit4_Impact-Test'!$Y$26</f>
        <v>0.38461865315143856</v>
      </c>
      <c r="W1149" s="172">
        <f t="shared" si="504"/>
        <v>0.36622674924169341</v>
      </c>
      <c r="X1149" s="149">
        <f>1/PI()*ATAN('Exhibit4_Impact-Test'!$Y$25*S_RS_SP)+'Exhibit4_Impact-Test'!$Y$26</f>
        <v>0.1560797761667384</v>
      </c>
      <c r="Y1149" s="172">
        <f t="shared" si="505"/>
        <v>0.14602308283979226</v>
      </c>
      <c r="Z1149" s="149">
        <f>1/PI()*ATAN('Exhibit4_Impact-Test'!$Y$25*S_5050_SP)+'Exhibit4_Impact-Test'!$Y$26</f>
        <v>0.5</v>
      </c>
      <c r="AA1149" s="149">
        <f t="shared" si="506"/>
        <v>0.48039786515864791</v>
      </c>
      <c r="AB1149" s="195">
        <f>VLOOKUP(_xlfn.NUMBERVALUE(LEFT(A1149,4)),Transactioncosts!$C:$G,5,FALSE)</f>
        <v>110.4</v>
      </c>
      <c r="AC1149" s="174"/>
      <c r="AD1149" s="175">
        <f t="shared" si="507"/>
        <v>0.98964841399687908</v>
      </c>
      <c r="AE1149" s="149">
        <f t="shared" si="508"/>
        <v>1.0072233211970705</v>
      </c>
      <c r="AF1149" s="149">
        <f t="shared" si="509"/>
        <v>0.98077545334243288</v>
      </c>
      <c r="AG1149" s="176">
        <f t="shared" si="510"/>
        <v>0.98935201130630845</v>
      </c>
      <c r="AH1149" s="149">
        <f t="shared" si="511"/>
        <v>1.0070405915571587</v>
      </c>
      <c r="AI1149" s="149">
        <f t="shared" si="512"/>
        <v>0.98055904577378439</v>
      </c>
      <c r="AJ1149" s="97"/>
      <c r="AK1149" s="171">
        <f t="shared" si="513"/>
        <v>-1.0405536306603744E-2</v>
      </c>
      <c r="AL1149" s="149">
        <f t="shared" si="514"/>
        <v>7.1973579647194733E-3</v>
      </c>
      <c r="AM1149" s="149">
        <f t="shared" si="515"/>
        <v>-1.9411741292787006E-2</v>
      </c>
      <c r="AN1149" s="149">
        <f t="shared" si="520"/>
        <v>6.4396712298971766</v>
      </c>
      <c r="AO1149" s="149">
        <f t="shared" si="520"/>
        <v>17.222673081780684</v>
      </c>
      <c r="AP1149" s="149">
        <f t="shared" si="520"/>
        <v>5.8256212585581686</v>
      </c>
      <c r="AQ1149" s="97"/>
      <c r="AR1149" s="171">
        <f t="shared" si="516"/>
        <v>-1.0705084188450757E-2</v>
      </c>
      <c r="AS1149" s="149">
        <f t="shared" si="517"/>
        <v>7.0159223154423718E-3</v>
      </c>
      <c r="AT1149" s="149">
        <f t="shared" si="518"/>
        <v>-1.9632415093838489E-2</v>
      </c>
      <c r="AU1149" s="175">
        <f t="shared" si="521"/>
        <v>6.304010324270668</v>
      </c>
      <c r="AV1149" s="149">
        <f t="shared" si="522"/>
        <v>14.67329049834583</v>
      </c>
      <c r="AW1149" s="149">
        <f t="shared" si="523"/>
        <v>5.7546548531873887</v>
      </c>
    </row>
    <row r="1150" spans="1:49" ht="15" x14ac:dyDescent="0.25">
      <c r="A1150" s="130">
        <v>1966.09</v>
      </c>
      <c r="B1150" s="138"/>
      <c r="C1150" s="166">
        <f>raw_Data!B1156</f>
        <v>77.81</v>
      </c>
      <c r="D1150" s="167">
        <f>raw_Data!J1156</f>
        <v>0.24083333333333334</v>
      </c>
      <c r="E1150" s="167">
        <f>raw_Data!L1156</f>
        <v>4.21745036527299E-3</v>
      </c>
      <c r="F1150" s="168">
        <f t="shared" si="498"/>
        <v>80.650000000000006</v>
      </c>
      <c r="G1150" s="167">
        <f>raw_Data!K1156</f>
        <v>2.9861541640834881E-3</v>
      </c>
      <c r="H1150" s="167">
        <f t="shared" si="499"/>
        <v>-3.5213887166769986E-2</v>
      </c>
      <c r="I1150" s="165"/>
      <c r="J1150" s="167">
        <f t="shared" si="500"/>
        <v>0.99703277525766965</v>
      </c>
      <c r="K1150" s="167">
        <f t="shared" si="519"/>
        <v>1.2502256229427466E-3</v>
      </c>
      <c r="L1150" s="93"/>
      <c r="M1150" s="171">
        <f t="shared" si="495"/>
        <v>1.0012502256229427</v>
      </c>
      <c r="N1150" s="172">
        <f t="shared" si="501"/>
        <v>0.96777226699731334</v>
      </c>
      <c r="O1150" s="170">
        <f t="shared" si="496"/>
        <v>1149</v>
      </c>
      <c r="P1150" s="170">
        <f t="shared" si="497"/>
        <v>1151</v>
      </c>
      <c r="Q1150" s="169"/>
      <c r="R1150" s="149">
        <f t="shared" si="502"/>
        <v>-0.17457386828449803</v>
      </c>
      <c r="S1150" s="173">
        <f t="shared" si="503"/>
        <v>-0.89232310675975102</v>
      </c>
      <c r="T1150" s="149">
        <v>0</v>
      </c>
      <c r="U1150" s="97"/>
      <c r="V1150" s="149">
        <f>1/PI()*ATAN('Exhibit4_Impact-Test'!$Y$25*S_RDY_SP)+'Exhibit4_Impact-Test'!$Y$26</f>
        <v>0.39307481903976083</v>
      </c>
      <c r="W1150" s="172">
        <f t="shared" si="504"/>
        <v>0.38499182132960025</v>
      </c>
      <c r="X1150" s="149">
        <f>1/PI()*ATAN('Exhibit4_Impact-Test'!$Y$25*S_RS_SP)+'Exhibit4_Impact-Test'!$Y$26</f>
        <v>0.16257468065788577</v>
      </c>
      <c r="Y1150" s="172">
        <f t="shared" si="505"/>
        <v>0.15799766342461982</v>
      </c>
      <c r="Z1150" s="149">
        <f>1/PI()*ATAN('Exhibit4_Impact-Test'!$Y$25*S_5050_SP)+'Exhibit4_Impact-Test'!$Y$26</f>
        <v>0.5</v>
      </c>
      <c r="AA1150" s="149">
        <f t="shared" si="506"/>
        <v>0.49149883793834198</v>
      </c>
      <c r="AB1150" s="195">
        <f>VLOOKUP(_xlfn.NUMBERVALUE(LEFT(A1150,4)),Transactioncosts!$C:$G,5,FALSE)</f>
        <v>110.4</v>
      </c>
      <c r="AC1150" s="174"/>
      <c r="AD1150" s="175">
        <f t="shared" si="507"/>
        <v>0.98809088309435289</v>
      </c>
      <c r="AE1150" s="149">
        <f t="shared" si="508"/>
        <v>0.99580755719030312</v>
      </c>
      <c r="AF1150" s="149">
        <f t="shared" si="509"/>
        <v>0.98451124631012799</v>
      </c>
      <c r="AG1150" s="176">
        <f t="shared" si="510"/>
        <v>0.98787501963342816</v>
      </c>
      <c r="AH1150" s="149">
        <f t="shared" si="511"/>
        <v>0.99531015991119876</v>
      </c>
      <c r="AI1150" s="149">
        <f t="shared" si="512"/>
        <v>0.98441739348096724</v>
      </c>
      <c r="AJ1150" s="97"/>
      <c r="AK1150" s="171">
        <f t="shared" si="513"/>
        <v>-1.1980598527204008E-2</v>
      </c>
      <c r="AL1150" s="149">
        <f t="shared" si="514"/>
        <v>-4.2012557384780193E-3</v>
      </c>
      <c r="AM1150" s="149">
        <f t="shared" si="515"/>
        <v>-1.5609957595802854E-2</v>
      </c>
      <c r="AN1150" s="149">
        <f t="shared" si="520"/>
        <v>6.4276906313699724</v>
      </c>
      <c r="AO1150" s="149">
        <f t="shared" si="520"/>
        <v>17.218471826042204</v>
      </c>
      <c r="AP1150" s="149">
        <f t="shared" si="520"/>
        <v>5.8100113009623655</v>
      </c>
      <c r="AQ1150" s="97"/>
      <c r="AR1150" s="171">
        <f t="shared" si="516"/>
        <v>-1.2199087582592527E-2</v>
      </c>
      <c r="AS1150" s="149">
        <f t="shared" si="517"/>
        <v>-4.7008718939456811E-3</v>
      </c>
      <c r="AT1150" s="149">
        <f t="shared" si="518"/>
        <v>-1.5705291502106117E-2</v>
      </c>
      <c r="AU1150" s="175">
        <f t="shared" si="521"/>
        <v>6.2918112366880754</v>
      </c>
      <c r="AV1150" s="149">
        <f t="shared" si="522"/>
        <v>14.668589626451885</v>
      </c>
      <c r="AW1150" s="149">
        <f t="shared" si="523"/>
        <v>5.7389495616852821</v>
      </c>
    </row>
    <row r="1151" spans="1:49" ht="15" x14ac:dyDescent="0.25">
      <c r="A1151" s="130">
        <v>1966.1</v>
      </c>
      <c r="B1151" s="138"/>
      <c r="C1151" s="166">
        <f>raw_Data!B1157</f>
        <v>77.13</v>
      </c>
      <c r="D1151" s="167">
        <f>raw_Data!J1157</f>
        <v>0.2402775</v>
      </c>
      <c r="E1151" s="167">
        <f>raw_Data!L1157</f>
        <v>4.0820922780753222E-3</v>
      </c>
      <c r="F1151" s="168">
        <f t="shared" si="498"/>
        <v>77.81</v>
      </c>
      <c r="G1151" s="167">
        <f>raw_Data!K1157</f>
        <v>3.0880028274000771E-3</v>
      </c>
      <c r="H1151" s="167">
        <f t="shared" si="499"/>
        <v>-8.7392366019792833E-3</v>
      </c>
      <c r="I1151" s="165"/>
      <c r="J1151" s="167">
        <f t="shared" si="500"/>
        <v>0.98735571309451564</v>
      </c>
      <c r="K1151" s="167">
        <f t="shared" si="519"/>
        <v>-8.5621946274090366E-3</v>
      </c>
      <c r="L1151" s="93"/>
      <c r="M1151" s="171">
        <f t="shared" si="495"/>
        <v>0.99143780537259096</v>
      </c>
      <c r="N1151" s="172">
        <f t="shared" si="501"/>
        <v>0.9943487662254209</v>
      </c>
      <c r="O1151" s="170">
        <f t="shared" si="496"/>
        <v>1150</v>
      </c>
      <c r="P1151" s="170">
        <f t="shared" si="497"/>
        <v>1152</v>
      </c>
      <c r="Q1151" s="169"/>
      <c r="R1151" s="149">
        <f t="shared" si="502"/>
        <v>-0.15460335013927423</v>
      </c>
      <c r="S1151" s="173">
        <f t="shared" si="503"/>
        <v>-0.67449623689045679</v>
      </c>
      <c r="T1151" s="149">
        <v>0</v>
      </c>
      <c r="U1151" s="97"/>
      <c r="V1151" s="149">
        <f>1/PI()*ATAN('Exhibit4_Impact-Test'!$Y$25*S_RDY_SP)+'Exhibit4_Impact-Test'!$Y$26</f>
        <v>0.40454467105104441</v>
      </c>
      <c r="W1151" s="172">
        <f t="shared" si="504"/>
        <v>0.40525110411668264</v>
      </c>
      <c r="X1151" s="149">
        <f>1/PI()*ATAN('Exhibit4_Impact-Test'!$Y$25*S_RS_SP)+'Exhibit4_Impact-Test'!$Y$26</f>
        <v>0.20305176479277243</v>
      </c>
      <c r="Y1151" s="172">
        <f t="shared" si="505"/>
        <v>0.20352660657970906</v>
      </c>
      <c r="Z1151" s="149">
        <f>1/PI()*ATAN('Exhibit4_Impact-Test'!$Y$25*S_5050_SP)+'Exhibit4_Impact-Test'!$Y$26</f>
        <v>0.5</v>
      </c>
      <c r="AA1151" s="149">
        <f t="shared" si="506"/>
        <v>0.50073294907279164</v>
      </c>
      <c r="AB1151" s="195">
        <f>VLOOKUP(_xlfn.NUMBERVALUE(LEFT(A1151,4)),Transactioncosts!$C:$G,5,FALSE)</f>
        <v>110.4</v>
      </c>
      <c r="AC1151" s="174"/>
      <c r="AD1151" s="175">
        <f t="shared" si="507"/>
        <v>0.99261541907324147</v>
      </c>
      <c r="AE1151" s="149">
        <f t="shared" si="508"/>
        <v>0.99202888111100074</v>
      </c>
      <c r="AF1151" s="149">
        <f t="shared" si="509"/>
        <v>0.99289328579900593</v>
      </c>
      <c r="AG1151" s="176">
        <f t="shared" si="510"/>
        <v>0.99249920297394034</v>
      </c>
      <c r="AH1151" s="149">
        <f t="shared" si="511"/>
        <v>0.98497791515403887</v>
      </c>
      <c r="AI1151" s="149">
        <f t="shared" si="512"/>
        <v>0.99288519404124231</v>
      </c>
      <c r="AJ1151" s="97"/>
      <c r="AK1151" s="171">
        <f t="shared" si="513"/>
        <v>-7.4119819244216753E-3</v>
      </c>
      <c r="AL1151" s="149">
        <f t="shared" si="514"/>
        <v>-8.0030580978829782E-3</v>
      </c>
      <c r="AM1151" s="149">
        <f t="shared" si="515"/>
        <v>-7.1320871781567633E-3</v>
      </c>
      <c r="AN1151" s="149">
        <f t="shared" si="520"/>
        <v>6.4202786494455504</v>
      </c>
      <c r="AO1151" s="149">
        <f t="shared" si="520"/>
        <v>17.21046876794432</v>
      </c>
      <c r="AP1151" s="149">
        <f t="shared" si="520"/>
        <v>5.8028792137842089</v>
      </c>
      <c r="AQ1151" s="97"/>
      <c r="AR1151" s="171">
        <f t="shared" si="516"/>
        <v>-7.5290694700406256E-3</v>
      </c>
      <c r="AS1151" s="149">
        <f t="shared" si="517"/>
        <v>-1.5136059224818522E-2</v>
      </c>
      <c r="AT1151" s="149">
        <f t="shared" si="518"/>
        <v>-7.1402368865414708E-3</v>
      </c>
      <c r="AU1151" s="175">
        <f t="shared" si="521"/>
        <v>6.2842821672180351</v>
      </c>
      <c r="AV1151" s="149">
        <f t="shared" si="522"/>
        <v>14.653453567227066</v>
      </c>
      <c r="AW1151" s="149">
        <f t="shared" si="523"/>
        <v>5.7318093247987409</v>
      </c>
    </row>
    <row r="1152" spans="1:49" ht="15" x14ac:dyDescent="0.25">
      <c r="A1152" s="130">
        <v>1966.11</v>
      </c>
      <c r="B1152" s="138"/>
      <c r="C1152" s="166">
        <f>raw_Data!B1158</f>
        <v>80.989999999999995</v>
      </c>
      <c r="D1152" s="167">
        <f>raw_Data!J1158</f>
        <v>0.23972249999999998</v>
      </c>
      <c r="E1152" s="167">
        <f>raw_Data!L1158</f>
        <v>4.2015362976310922E-3</v>
      </c>
      <c r="F1152" s="168">
        <f t="shared" si="498"/>
        <v>77.13</v>
      </c>
      <c r="G1152" s="167">
        <f>raw_Data!K1158</f>
        <v>3.1080318942045895E-3</v>
      </c>
      <c r="H1152" s="167">
        <f t="shared" si="499"/>
        <v>5.004537793335917E-2</v>
      </c>
      <c r="I1152" s="165"/>
      <c r="J1152" s="167">
        <f t="shared" si="500"/>
        <v>1.0112409278929255</v>
      </c>
      <c r="K1152" s="167">
        <f t="shared" si="519"/>
        <v>1.5442464190556615E-2</v>
      </c>
      <c r="L1152" s="93"/>
      <c r="M1152" s="171">
        <f t="shared" si="495"/>
        <v>1.0154424641905566</v>
      </c>
      <c r="N1152" s="172">
        <f t="shared" si="501"/>
        <v>1.0531534098275639</v>
      </c>
      <c r="O1152" s="170">
        <f t="shared" si="496"/>
        <v>1151</v>
      </c>
      <c r="P1152" s="170">
        <f t="shared" si="497"/>
        <v>1153</v>
      </c>
      <c r="Q1152" s="169"/>
      <c r="R1152" s="149">
        <f t="shared" si="502"/>
        <v>-0.13547198358910517</v>
      </c>
      <c r="S1152" s="173">
        <f t="shared" si="503"/>
        <v>0.9245837231607219</v>
      </c>
      <c r="T1152" s="149">
        <v>0</v>
      </c>
      <c r="U1152" s="97"/>
      <c r="V1152" s="149">
        <f>1/PI()*ATAN('Exhibit4_Impact-Test'!$Y$25*S_RDY_SP)+'Exhibit4_Impact-Test'!$Y$26</f>
        <v>0.41577792470554936</v>
      </c>
      <c r="W1152" s="172">
        <f t="shared" si="504"/>
        <v>0.42466168488927331</v>
      </c>
      <c r="X1152" s="149">
        <f>1/PI()*ATAN('Exhibit4_Impact-Test'!$Y$25*S_RS_SP)+'Exhibit4_Impact-Test'!$Y$26</f>
        <v>0.84220105920306265</v>
      </c>
      <c r="Y1152" s="172">
        <f t="shared" si="505"/>
        <v>0.84698688131733668</v>
      </c>
      <c r="Z1152" s="149">
        <f>1/PI()*ATAN('Exhibit4_Impact-Test'!$Y$25*S_5050_SP)+'Exhibit4_Impact-Test'!$Y$26</f>
        <v>0.5</v>
      </c>
      <c r="AA1152" s="149">
        <f t="shared" si="506"/>
        <v>0.5091151070420914</v>
      </c>
      <c r="AB1152" s="195">
        <f>VLOOKUP(_xlfn.NUMBERVALUE(LEFT(A1152,4)),Transactioncosts!$C:$G,5,FALSE)</f>
        <v>110.4</v>
      </c>
      <c r="AC1152" s="174"/>
      <c r="AD1152" s="175">
        <f t="shared" si="507"/>
        <v>1.0311218429061952</v>
      </c>
      <c r="AE1152" s="149">
        <f t="shared" si="508"/>
        <v>1.0472026625495934</v>
      </c>
      <c r="AF1152" s="149">
        <f t="shared" si="509"/>
        <v>1.0342979370090601</v>
      </c>
      <c r="AG1152" s="176">
        <f t="shared" si="510"/>
        <v>1.0307735662310531</v>
      </c>
      <c r="AH1152" s="149">
        <f t="shared" si="511"/>
        <v>1.0461311977663634</v>
      </c>
      <c r="AI1152" s="149">
        <f t="shared" si="512"/>
        <v>1.0341973062273155</v>
      </c>
      <c r="AJ1152" s="97"/>
      <c r="AK1152" s="171">
        <f t="shared" si="513"/>
        <v>3.0647377398649169E-2</v>
      </c>
      <c r="AL1152" s="149">
        <f t="shared" si="514"/>
        <v>4.6122478151949378E-2</v>
      </c>
      <c r="AM1152" s="149">
        <f t="shared" si="515"/>
        <v>3.3722874822681263E-2</v>
      </c>
      <c r="AN1152" s="149">
        <f t="shared" si="520"/>
        <v>6.4509260268441997</v>
      </c>
      <c r="AO1152" s="149">
        <f t="shared" si="520"/>
        <v>17.256591246096271</v>
      </c>
      <c r="AP1152" s="149">
        <f t="shared" si="520"/>
        <v>5.8366020886068899</v>
      </c>
      <c r="AQ1152" s="97"/>
      <c r="AR1152" s="171">
        <f t="shared" si="516"/>
        <v>3.0309555531535078E-2</v>
      </c>
      <c r="AS1152" s="149">
        <f t="shared" si="517"/>
        <v>4.50987858522051E-2</v>
      </c>
      <c r="AT1152" s="149">
        <f t="shared" si="518"/>
        <v>3.3625576284380981E-2</v>
      </c>
      <c r="AU1152" s="175">
        <f t="shared" si="521"/>
        <v>6.3145917227495705</v>
      </c>
      <c r="AV1152" s="149">
        <f t="shared" si="522"/>
        <v>14.698552353079272</v>
      </c>
      <c r="AW1152" s="149">
        <f t="shared" si="523"/>
        <v>5.7654349010831218</v>
      </c>
    </row>
    <row r="1153" spans="1:49" ht="15" x14ac:dyDescent="0.25">
      <c r="A1153" s="130">
        <v>1966.12</v>
      </c>
      <c r="B1153" s="138"/>
      <c r="C1153" s="166">
        <f>raw_Data!B1159</f>
        <v>81.33</v>
      </c>
      <c r="D1153" s="167">
        <f>raw_Data!J1159</f>
        <v>0.23916666666666667</v>
      </c>
      <c r="E1153" s="167">
        <f>raw_Data!L1159</f>
        <v>3.9465331721730834E-3</v>
      </c>
      <c r="F1153" s="168">
        <f t="shared" si="498"/>
        <v>80.989999999999995</v>
      </c>
      <c r="G1153" s="167">
        <f>raw_Data!K1159</f>
        <v>2.9530394698934026E-3</v>
      </c>
      <c r="H1153" s="167">
        <f t="shared" si="499"/>
        <v>4.1980491418693866E-3</v>
      </c>
      <c r="I1153" s="165"/>
      <c r="J1153" s="167">
        <f t="shared" si="500"/>
        <v>0.97615844331411239</v>
      </c>
      <c r="K1153" s="167">
        <f t="shared" si="519"/>
        <v>-1.9895023513714527E-2</v>
      </c>
      <c r="L1153" s="93"/>
      <c r="M1153" s="171">
        <f t="shared" si="495"/>
        <v>0.98010497648628547</v>
      </c>
      <c r="N1153" s="172">
        <f t="shared" si="501"/>
        <v>1.0071510886117627</v>
      </c>
      <c r="O1153" s="170">
        <f t="shared" si="496"/>
        <v>1152</v>
      </c>
      <c r="P1153" s="170">
        <f t="shared" si="497"/>
        <v>1154</v>
      </c>
      <c r="Q1153" s="169"/>
      <c r="R1153" s="149">
        <f t="shared" si="502"/>
        <v>-0.17450326452684606</v>
      </c>
      <c r="S1153" s="173">
        <f t="shared" si="503"/>
        <v>0.49979242096012816</v>
      </c>
      <c r="T1153" s="149">
        <v>0</v>
      </c>
      <c r="U1153" s="97"/>
      <c r="V1153" s="149">
        <f>1/PI()*ATAN('Exhibit4_Impact-Test'!$Y$25*S_RDY_SP)+'Exhibit4_Impact-Test'!$Y$26</f>
        <v>0.39311488460466104</v>
      </c>
      <c r="W1153" s="172">
        <f t="shared" si="504"/>
        <v>0.39962775364426339</v>
      </c>
      <c r="X1153" s="149">
        <f>1/PI()*ATAN('Exhibit4_Impact-Test'!$Y$25*S_RS_SP)+'Exhibit4_Impact-Test'!$Y$26</f>
        <v>0.74993391182187308</v>
      </c>
      <c r="Y1153" s="172">
        <f t="shared" si="505"/>
        <v>0.75500398540299607</v>
      </c>
      <c r="Z1153" s="149">
        <f>1/PI()*ATAN('Exhibit4_Impact-Test'!$Y$25*S_5050_SP)+'Exhibit4_Impact-Test'!$Y$26</f>
        <v>0.5</v>
      </c>
      <c r="AA1153" s="149">
        <f t="shared" si="506"/>
        <v>0.50680488855977979</v>
      </c>
      <c r="AB1153" s="195">
        <f>VLOOKUP(_xlfn.NUMBERVALUE(LEFT(A1153,4)),Transactioncosts!$C:$G,5,FALSE)</f>
        <v>110.4</v>
      </c>
      <c r="AC1153" s="174"/>
      <c r="AD1153" s="175">
        <f t="shared" si="507"/>
        <v>0.99073720573349711</v>
      </c>
      <c r="AE1153" s="149">
        <f t="shared" si="508"/>
        <v>1.0003877731521176</v>
      </c>
      <c r="AF1153" s="149">
        <f t="shared" si="509"/>
        <v>0.9936280325490241</v>
      </c>
      <c r="AG1153" s="176">
        <f t="shared" si="510"/>
        <v>0.9906167187550009</v>
      </c>
      <c r="AH1153" s="149">
        <f t="shared" si="511"/>
        <v>0.9994539558499016</v>
      </c>
      <c r="AI1153" s="149">
        <f t="shared" si="512"/>
        <v>0.99355290657932416</v>
      </c>
      <c r="AJ1153" s="97"/>
      <c r="AK1153" s="171">
        <f t="shared" si="513"/>
        <v>-9.3059607133735168E-3</v>
      </c>
      <c r="AL1153" s="149">
        <f t="shared" si="514"/>
        <v>3.8769798753940068E-4</v>
      </c>
      <c r="AM1153" s="149">
        <f t="shared" si="515"/>
        <v>-6.3923550879581605E-3</v>
      </c>
      <c r="AN1153" s="149">
        <f t="shared" si="520"/>
        <v>6.4416200661308265</v>
      </c>
      <c r="AO1153" s="149">
        <f t="shared" si="520"/>
        <v>17.256978944083809</v>
      </c>
      <c r="AP1153" s="149">
        <f t="shared" si="520"/>
        <v>5.8302097335189318</v>
      </c>
      <c r="AQ1153" s="97"/>
      <c r="AR1153" s="171">
        <f t="shared" si="516"/>
        <v>-9.4275815678362788E-3</v>
      </c>
      <c r="AS1153" s="149">
        <f t="shared" si="517"/>
        <v>-5.4619328649783993E-4</v>
      </c>
      <c r="AT1153" s="149">
        <f t="shared" si="518"/>
        <v>-6.4679656861241072E-3</v>
      </c>
      <c r="AU1153" s="175">
        <f t="shared" si="521"/>
        <v>6.3051641411817343</v>
      </c>
      <c r="AV1153" s="149">
        <f t="shared" si="522"/>
        <v>14.698006159792774</v>
      </c>
      <c r="AW1153" s="149">
        <f t="shared" si="523"/>
        <v>5.7589669353969981</v>
      </c>
    </row>
    <row r="1154" spans="1:49" ht="15" x14ac:dyDescent="0.25">
      <c r="A1154" s="130">
        <v>1967.01</v>
      </c>
      <c r="B1154" s="138"/>
      <c r="C1154" s="166">
        <f>raw_Data!B1160</f>
        <v>84.45</v>
      </c>
      <c r="D1154" s="167">
        <f>raw_Data!J1160</f>
        <v>0.24</v>
      </c>
      <c r="E1154" s="167">
        <f>raw_Data!L1160</f>
        <v>3.7388172355212745E-3</v>
      </c>
      <c r="F1154" s="168">
        <f t="shared" si="498"/>
        <v>81.33</v>
      </c>
      <c r="G1154" s="167">
        <f>raw_Data!K1160</f>
        <v>2.9509406123201772E-3</v>
      </c>
      <c r="H1154" s="167">
        <f t="shared" si="499"/>
        <v>3.836222796016231E-2</v>
      </c>
      <c r="I1154" s="165"/>
      <c r="J1154" s="167">
        <f t="shared" si="500"/>
        <v>0.98030528754243829</v>
      </c>
      <c r="K1154" s="167">
        <f t="shared" si="519"/>
        <v>-1.5955895222040439E-2</v>
      </c>
      <c r="L1154" s="93"/>
      <c r="M1154" s="171">
        <f t="shared" ref="M1154:M1217" si="524">interest_mon+bond_approx_price</f>
        <v>0.98404410477795956</v>
      </c>
      <c r="N1154" s="172">
        <f t="shared" si="501"/>
        <v>1.0413131685724826</v>
      </c>
      <c r="O1154" s="170">
        <f t="shared" ref="O1154:O1217" si="525">ROW(A1154)-1</f>
        <v>1153</v>
      </c>
      <c r="P1154" s="170">
        <f t="shared" ref="P1154:P1217" si="526">ROW(A1154)+1</f>
        <v>1155</v>
      </c>
      <c r="Q1154" s="169"/>
      <c r="R1154" s="149">
        <f t="shared" si="502"/>
        <v>-0.14434162288389904</v>
      </c>
      <c r="S1154" s="173">
        <f t="shared" si="503"/>
        <v>0.90672066336735968</v>
      </c>
      <c r="T1154" s="149">
        <v>0</v>
      </c>
      <c r="U1154" s="97"/>
      <c r="V1154" s="149">
        <f>1/PI()*ATAN('Exhibit4_Impact-Test'!$Y$25*S_RDY_SP)+'Exhibit4_Impact-Test'!$Y$26</f>
        <v>0.41054142923268722</v>
      </c>
      <c r="W1154" s="172">
        <f t="shared" si="504"/>
        <v>0.42429645515348646</v>
      </c>
      <c r="X1154" s="149">
        <f>1/PI()*ATAN('Exhibit4_Impact-Test'!$Y$25*S_RS_SP)+'Exhibit4_Impact-Test'!$Y$26</f>
        <v>0.83958888596603265</v>
      </c>
      <c r="Y1154" s="172">
        <f t="shared" si="505"/>
        <v>0.84706177028649066</v>
      </c>
      <c r="Z1154" s="149">
        <f>1/PI()*ATAN('Exhibit4_Impact-Test'!$Y$25*S_5050_SP)+'Exhibit4_Impact-Test'!$Y$26</f>
        <v>0.5</v>
      </c>
      <c r="AA1154" s="149">
        <f t="shared" si="506"/>
        <v>0.51413801519071878</v>
      </c>
      <c r="AB1154" s="195">
        <f>VLOOKUP(_xlfn.NUMBERVALUE(LEFT(A1154,4)),Transactioncosts!$C:$G,5,FALSE)</f>
        <v>110.80000000000001</v>
      </c>
      <c r="AC1154" s="174"/>
      <c r="AD1154" s="175">
        <f t="shared" si="507"/>
        <v>1.0075554280789809</v>
      </c>
      <c r="AE1154" s="149">
        <f t="shared" si="508"/>
        <v>1.0321265742495209</v>
      </c>
      <c r="AF1154" s="149">
        <f t="shared" si="509"/>
        <v>1.0126786366752212</v>
      </c>
      <c r="AG1154" s="176">
        <f t="shared" si="510"/>
        <v>1.0074668392863062</v>
      </c>
      <c r="AH1154" s="149">
        <f t="shared" si="511"/>
        <v>1.0320361742812558</v>
      </c>
      <c r="AI1154" s="149">
        <f t="shared" si="512"/>
        <v>1.012521987466908</v>
      </c>
      <c r="AJ1154" s="97"/>
      <c r="AK1154" s="171">
        <f t="shared" si="513"/>
        <v>7.5270287884142582E-3</v>
      </c>
      <c r="AL1154" s="149">
        <f t="shared" si="514"/>
        <v>3.1621309005130147E-2</v>
      </c>
      <c r="AM1154" s="149">
        <f t="shared" si="515"/>
        <v>1.2598935720557609E-2</v>
      </c>
      <c r="AN1154" s="149">
        <f t="shared" si="520"/>
        <v>6.4491470949192404</v>
      </c>
      <c r="AO1154" s="149">
        <f t="shared" si="520"/>
        <v>17.288600253088937</v>
      </c>
      <c r="AP1154" s="149">
        <f t="shared" si="520"/>
        <v>5.8428086692394894</v>
      </c>
      <c r="AQ1154" s="97"/>
      <c r="AR1154" s="171">
        <f t="shared" si="516"/>
        <v>7.4391004372823246E-3</v>
      </c>
      <c r="AS1154" s="149">
        <f t="shared" si="517"/>
        <v>3.1533719043159138E-2</v>
      </c>
      <c r="AT1154" s="149">
        <f t="shared" si="518"/>
        <v>1.2444235779467159E-2</v>
      </c>
      <c r="AU1154" s="175">
        <f t="shared" si="521"/>
        <v>6.3126032416190165</v>
      </c>
      <c r="AV1154" s="149">
        <f t="shared" si="522"/>
        <v>14.729539878835933</v>
      </c>
      <c r="AW1154" s="149">
        <f t="shared" si="523"/>
        <v>5.7714111711764655</v>
      </c>
    </row>
    <row r="1155" spans="1:49" ht="15" x14ac:dyDescent="0.25">
      <c r="A1155" s="130">
        <v>1967.02</v>
      </c>
      <c r="B1155" s="138"/>
      <c r="C1155" s="166">
        <f>raw_Data!B1161</f>
        <v>87.36</v>
      </c>
      <c r="D1155" s="167">
        <f>raw_Data!J1161</f>
        <v>0.24083333333333334</v>
      </c>
      <c r="E1155" s="167">
        <f>raw_Data!L1161</f>
        <v>3.7787993439000189E-3</v>
      </c>
      <c r="F1155" s="168">
        <f t="shared" ref="F1155:F1218" si="527">C1154</f>
        <v>84.45</v>
      </c>
      <c r="G1155" s="167">
        <f>raw_Data!K1161</f>
        <v>2.8517860667061378E-3</v>
      </c>
      <c r="H1155" s="167">
        <f t="shared" ref="H1155:H1218" si="528">q_SP/q_SP_tminus-1</f>
        <v>3.4458259325044427E-2</v>
      </c>
      <c r="I1155" s="165"/>
      <c r="J1155" s="167">
        <f t="shared" ref="J1155:J1218" si="529">interest_mon*((1-(1+INDEX(interest_mon,tMinus))^(-119))/INDEX(interest_mon,tMinus))+(1+INDEX(interest_mon,tMinus))^(-119)</f>
        <v>1.0038347062534902</v>
      </c>
      <c r="K1155" s="167">
        <f t="shared" si="519"/>
        <v>7.6135055973902688E-3</v>
      </c>
      <c r="L1155" s="93"/>
      <c r="M1155" s="171">
        <f t="shared" si="524"/>
        <v>1.0076135055973903</v>
      </c>
      <c r="N1155" s="172">
        <f t="shared" ref="N1155:N1218" si="530">(D_mon+q_SP)/INDEX(q_SP,tMinus)</f>
        <v>1.0373100453917505</v>
      </c>
      <c r="O1155" s="170">
        <f t="shared" si="525"/>
        <v>1154</v>
      </c>
      <c r="P1155" s="170">
        <f t="shared" si="526"/>
        <v>1156</v>
      </c>
      <c r="Q1155" s="169"/>
      <c r="R1155" s="149">
        <f t="shared" ref="R1155:R1218" si="531">(div_yield_mon-INDEX(interest_mon, tMinus))/(div_yield_mon+INDEX(interest_mon,tMinus))</f>
        <v>-0.13459028379319216</v>
      </c>
      <c r="S1155" s="173">
        <f t="shared" ref="S1155:S1218" si="532">price_yield/(ABS(price_yield)+INDEX(interest_mon,tMinus))</f>
        <v>0.90211771234395477</v>
      </c>
      <c r="T1155" s="149">
        <v>0</v>
      </c>
      <c r="U1155" s="97"/>
      <c r="V1155" s="149">
        <f>1/PI()*ATAN('Exhibit4_Impact-Test'!$Y$25*S_RDY_SP)+'Exhibit4_Impact-Test'!$Y$26</f>
        <v>0.41630107675324357</v>
      </c>
      <c r="W1155" s="172">
        <f t="shared" ref="W1155:W1218" si="533">L_RDY_SP_set*R_SP/R_RDY</f>
        <v>0.42337584526184474</v>
      </c>
      <c r="X1155" s="149">
        <f>1/PI()*ATAN('Exhibit4_Impact-Test'!$Y$25*S_RS_SP)+'Exhibit4_Impact-Test'!$Y$26</f>
        <v>0.83890292838531688</v>
      </c>
      <c r="Y1155" s="172">
        <f t="shared" ref="Y1155:Y1218" si="534">L_RS_SP_set*R_SP/R_RS</f>
        <v>0.84278983584010503</v>
      </c>
      <c r="Z1155" s="149">
        <f>1/PI()*ATAN('Exhibit4_Impact-Test'!$Y$25*S_5050_SP)+'Exhibit4_Impact-Test'!$Y$26</f>
        <v>0.5</v>
      </c>
      <c r="AA1155" s="149">
        <f t="shared" ref="AA1155:AA1218" si="535">L_5050_SP_set*R_SP/R_5050</f>
        <v>0.50726103911806286</v>
      </c>
      <c r="AB1155" s="195">
        <f>VLOOKUP(_xlfn.NUMBERVALUE(LEFT(A1155,4)),Transactioncosts!$C:$G,5,FALSE)</f>
        <v>110.80000000000001</v>
      </c>
      <c r="AC1155" s="174"/>
      <c r="AD1155" s="175">
        <f t="shared" ref="AD1155:AD1218" si="536">R_Cash*(1-L_RDY_SP_set)+R_SP*L_RDY_SP_set</f>
        <v>1.0199762070896281</v>
      </c>
      <c r="AE1155" s="149">
        <f t="shared" ref="AE1155:AE1218" si="537">R_Cash*(1-L_RS_SP_set)+R_SP*L_RS_SP_set</f>
        <v>1.0325260197937902</v>
      </c>
      <c r="AF1155" s="149">
        <f t="shared" ref="AF1155:AF1218" si="538">R_Cash*(1-L_5050_SP_set)+R_SP*L_5050_SP_set</f>
        <v>1.0224617754945704</v>
      </c>
      <c r="AG1155" s="176">
        <f t="shared" ref="AG1155:AG1218" si="539">R_RDY-ABS(L_RDY_SP_act-INDEX(L_RDY_SP_set,tPlus))*TC/10000</f>
        <v>1.0197669976182393</v>
      </c>
      <c r="AH1155" s="149">
        <f t="shared" ref="AH1155:AH1218" si="540">R_RS-ABS(L_RS_SP_act-INDEX(L_RS_SP_set,tPlus))*TC/10000</f>
        <v>1.0324139103876815</v>
      </c>
      <c r="AI1155" s="149">
        <f t="shared" ref="AI1155:AI1218" si="541">R_5050-ABS(L_5050_SP_act-INDEX(L_5050_SP_set,tPlus))*TC/10000</f>
        <v>1.0223813231811423</v>
      </c>
      <c r="AJ1155" s="97"/>
      <c r="AK1155" s="171">
        <f t="shared" ref="AK1155:AK1218" si="542">LN(R_RDY)</f>
        <v>1.9779300641397875E-2</v>
      </c>
      <c r="AL1155" s="149">
        <f t="shared" ref="AL1155:AL1218" si="543">LN(R_RS)</f>
        <v>3.2008246304320816E-2</v>
      </c>
      <c r="AM1155" s="149">
        <f t="shared" ref="AM1155:AM1218" si="544">LN(R_5050)</f>
        <v>2.2213224856650567E-2</v>
      </c>
      <c r="AN1155" s="149">
        <f t="shared" si="520"/>
        <v>6.4689263955606382</v>
      </c>
      <c r="AO1155" s="149">
        <f t="shared" si="520"/>
        <v>17.320608499393259</v>
      </c>
      <c r="AP1155" s="149">
        <f t="shared" si="520"/>
        <v>5.8650218940961398</v>
      </c>
      <c r="AQ1155" s="97"/>
      <c r="AR1155" s="171">
        <f t="shared" ref="AR1155:AR1218" si="545">LN(R_RDY_TC)</f>
        <v>1.9574167493617744E-2</v>
      </c>
      <c r="AS1155" s="149">
        <f t="shared" ref="AS1155:AS1218" si="546">LN(R_RS_TC)</f>
        <v>3.1899662606964516E-2</v>
      </c>
      <c r="AT1155" s="149">
        <f t="shared" ref="AT1155:AT1218" si="547">LN(R_5050_TC)</f>
        <v>2.2134536850199862E-2</v>
      </c>
      <c r="AU1155" s="175">
        <f t="shared" si="521"/>
        <v>6.3321774091126342</v>
      </c>
      <c r="AV1155" s="149">
        <f t="shared" si="522"/>
        <v>14.761439541442897</v>
      </c>
      <c r="AW1155" s="149">
        <f t="shared" si="523"/>
        <v>5.7935457080266657</v>
      </c>
    </row>
    <row r="1156" spans="1:49" ht="15" x14ac:dyDescent="0.25">
      <c r="A1156" s="130">
        <v>1967.03</v>
      </c>
      <c r="B1156" s="138"/>
      <c r="C1156" s="166">
        <f>raw_Data!B1162</f>
        <v>89.42</v>
      </c>
      <c r="D1156" s="167">
        <f>raw_Data!J1162</f>
        <v>0.24166666666666667</v>
      </c>
      <c r="E1156" s="167">
        <f>raw_Data!L1162</f>
        <v>3.7068189305531352E-3</v>
      </c>
      <c r="F1156" s="168">
        <f t="shared" si="527"/>
        <v>87.36</v>
      </c>
      <c r="G1156" s="167">
        <f>raw_Data!K1162</f>
        <v>2.7663308913308915E-3</v>
      </c>
      <c r="H1156" s="167">
        <f t="shared" si="528"/>
        <v>2.3580586080585997E-2</v>
      </c>
      <c r="I1156" s="165"/>
      <c r="J1156" s="167">
        <f t="shared" si="529"/>
        <v>0.9931115876375447</v>
      </c>
      <c r="K1156" s="167">
        <f t="shared" ref="K1156:K1219" si="548">M1156-1</f>
        <v>-3.1815934319021633E-3</v>
      </c>
      <c r="L1156" s="93"/>
      <c r="M1156" s="171">
        <f t="shared" si="524"/>
        <v>0.99681840656809784</v>
      </c>
      <c r="N1156" s="172">
        <f t="shared" si="530"/>
        <v>1.0263469169719168</v>
      </c>
      <c r="O1156" s="170">
        <f t="shared" si="525"/>
        <v>1155</v>
      </c>
      <c r="P1156" s="170">
        <f t="shared" si="526"/>
        <v>1157</v>
      </c>
      <c r="Q1156" s="169"/>
      <c r="R1156" s="149">
        <f t="shared" si="531"/>
        <v>-0.154690344757274</v>
      </c>
      <c r="S1156" s="173">
        <f t="shared" si="532"/>
        <v>0.86188288642923683</v>
      </c>
      <c r="T1156" s="149">
        <v>0</v>
      </c>
      <c r="U1156" s="97"/>
      <c r="V1156" s="149">
        <f>1/PI()*ATAN('Exhibit4_Impact-Test'!$Y$25*S_RDY_SP)+'Exhibit4_Impact-Test'!$Y$26</f>
        <v>0.40449412401736295</v>
      </c>
      <c r="W1156" s="172">
        <f t="shared" si="533"/>
        <v>0.41154512656086512</v>
      </c>
      <c r="X1156" s="149">
        <f>1/PI()*ATAN('Exhibit4_Impact-Test'!$Y$25*S_RS_SP)+'Exhibit4_Impact-Test'!$Y$26</f>
        <v>0.83267165839347057</v>
      </c>
      <c r="Y1156" s="172">
        <f t="shared" si="534"/>
        <v>0.83669963037460948</v>
      </c>
      <c r="Z1156" s="149">
        <f>1/PI()*ATAN('Exhibit4_Impact-Test'!$Y$25*S_5050_SP)+'Exhibit4_Impact-Test'!$Y$26</f>
        <v>0.5</v>
      </c>
      <c r="AA1156" s="149">
        <f t="shared" si="535"/>
        <v>0.50729760194588336</v>
      </c>
      <c r="AB1156" s="195">
        <f>VLOOKUP(_xlfn.NUMBERVALUE(LEFT(A1156,4)),Transactioncosts!$C:$G,5,FALSE)</f>
        <v>110.80000000000001</v>
      </c>
      <c r="AC1156" s="174"/>
      <c r="AD1156" s="175">
        <f t="shared" si="536"/>
        <v>1.0087625155174282</v>
      </c>
      <c r="AE1156" s="149">
        <f t="shared" si="537"/>
        <v>1.0214059602959347</v>
      </c>
      <c r="AF1156" s="149">
        <f t="shared" si="538"/>
        <v>1.0115826617700074</v>
      </c>
      <c r="AG1156" s="176">
        <f t="shared" si="539"/>
        <v>1.0086716074134225</v>
      </c>
      <c r="AH1156" s="149">
        <f t="shared" si="540"/>
        <v>1.0212896475979936</v>
      </c>
      <c r="AI1156" s="149">
        <f t="shared" si="541"/>
        <v>1.0115018043404471</v>
      </c>
      <c r="AJ1156" s="97"/>
      <c r="AK1156" s="171">
        <f t="shared" si="542"/>
        <v>8.7243474816142037E-3</v>
      </c>
      <c r="AL1156" s="149">
        <f t="shared" si="543"/>
        <v>2.1180070632370186E-2</v>
      </c>
      <c r="AM1156" s="149">
        <f t="shared" si="544"/>
        <v>1.1516096253987584E-2</v>
      </c>
      <c r="AN1156" s="149">
        <f t="shared" ref="AN1156:AP1219" si="549">AK1156+AN1155</f>
        <v>6.4776507430422523</v>
      </c>
      <c r="AO1156" s="149">
        <f t="shared" si="549"/>
        <v>17.341788570025628</v>
      </c>
      <c r="AP1156" s="149">
        <f t="shared" si="549"/>
        <v>5.8765379903501271</v>
      </c>
      <c r="AQ1156" s="97"/>
      <c r="AR1156" s="171">
        <f t="shared" si="545"/>
        <v>8.6342249809249066E-3</v>
      </c>
      <c r="AS1156" s="149">
        <f t="shared" si="546"/>
        <v>2.1066189055871643E-2</v>
      </c>
      <c r="AT1156" s="149">
        <f t="shared" si="547"/>
        <v>1.1436161450515112E-2</v>
      </c>
      <c r="AU1156" s="175">
        <f t="shared" ref="AU1156:AU1219" si="550">AR1156+AU1155</f>
        <v>6.3408116340935594</v>
      </c>
      <c r="AV1156" s="149">
        <f t="shared" ref="AV1156:AV1219" si="551">AS1156+AV1155</f>
        <v>14.782505730498768</v>
      </c>
      <c r="AW1156" s="149">
        <f t="shared" ref="AW1156:AW1219" si="552">AT1156+AW1155</f>
        <v>5.8049818694771806</v>
      </c>
    </row>
    <row r="1157" spans="1:49" ht="15" x14ac:dyDescent="0.25">
      <c r="A1157" s="130">
        <v>1967.04</v>
      </c>
      <c r="B1157" s="138"/>
      <c r="C1157" s="166">
        <f>raw_Data!B1163</f>
        <v>90.96</v>
      </c>
      <c r="D1157" s="167">
        <f>raw_Data!J1163</f>
        <v>0.24166666666666667</v>
      </c>
      <c r="E1157" s="167">
        <f>raw_Data!L1163</f>
        <v>3.7468150587982585E-3</v>
      </c>
      <c r="F1157" s="168">
        <f t="shared" si="527"/>
        <v>89.42</v>
      </c>
      <c r="G1157" s="167">
        <f>raw_Data!K1163</f>
        <v>2.7026019533288601E-3</v>
      </c>
      <c r="H1157" s="167">
        <f t="shared" si="528"/>
        <v>1.7222097964661121E-2</v>
      </c>
      <c r="I1157" s="165"/>
      <c r="J1157" s="167">
        <f t="shared" si="529"/>
        <v>1.0038428599721183</v>
      </c>
      <c r="K1157" s="167">
        <f t="shared" si="548"/>
        <v>7.589675030916565E-3</v>
      </c>
      <c r="L1157" s="93"/>
      <c r="M1157" s="171">
        <f t="shared" si="524"/>
        <v>1.0075896750309166</v>
      </c>
      <c r="N1157" s="172">
        <f t="shared" si="530"/>
        <v>1.0199246999179898</v>
      </c>
      <c r="O1157" s="170">
        <f t="shared" si="525"/>
        <v>1156</v>
      </c>
      <c r="P1157" s="170">
        <f t="shared" si="526"/>
        <v>1158</v>
      </c>
      <c r="Q1157" s="169"/>
      <c r="R1157" s="149">
        <f t="shared" si="531"/>
        <v>-0.15667827022400982</v>
      </c>
      <c r="S1157" s="173">
        <f t="shared" si="532"/>
        <v>0.82288529554050827</v>
      </c>
      <c r="T1157" s="149">
        <v>0</v>
      </c>
      <c r="U1157" s="97"/>
      <c r="V1157" s="149">
        <f>1/PI()*ATAN('Exhibit4_Impact-Test'!$Y$25*S_RDY_SP)+'Exhibit4_Impact-Test'!$Y$26</f>
        <v>0.40334042403326881</v>
      </c>
      <c r="W1157" s="172">
        <f t="shared" si="533"/>
        <v>0.40627209706255613</v>
      </c>
      <c r="X1157" s="149">
        <f>1/PI()*ATAN('Exhibit4_Impact-Test'!$Y$25*S_RS_SP)+'Exhibit4_Impact-Test'!$Y$26</f>
        <v>0.82620209445934611</v>
      </c>
      <c r="Y1157" s="172">
        <f t="shared" si="534"/>
        <v>0.82794236418145972</v>
      </c>
      <c r="Z1157" s="149">
        <f>1/PI()*ATAN('Exhibit4_Impact-Test'!$Y$25*S_5050_SP)+'Exhibit4_Impact-Test'!$Y$26</f>
        <v>0.5</v>
      </c>
      <c r="AA1157" s="149">
        <f t="shared" si="535"/>
        <v>0.50304190812146121</v>
      </c>
      <c r="AB1157" s="195">
        <f>VLOOKUP(_xlfn.NUMBERVALUE(LEFT(A1157,4)),Transactioncosts!$C:$G,5,FALSE)</f>
        <v>110.80000000000001</v>
      </c>
      <c r="AC1157" s="174"/>
      <c r="AD1157" s="175">
        <f t="shared" si="536"/>
        <v>1.0125648891993297</v>
      </c>
      <c r="AE1157" s="149">
        <f t="shared" si="537"/>
        <v>1.0177808984278247</v>
      </c>
      <c r="AF1157" s="149">
        <f t="shared" si="538"/>
        <v>1.0137571874744533</v>
      </c>
      <c r="AG1157" s="176">
        <f t="shared" si="539"/>
        <v>1.0124461720095925</v>
      </c>
      <c r="AH1157" s="149">
        <f t="shared" si="540"/>
        <v>1.0177695479995872</v>
      </c>
      <c r="AI1157" s="149">
        <f t="shared" si="541"/>
        <v>1.0137234831324675</v>
      </c>
      <c r="AJ1157" s="97"/>
      <c r="AK1157" s="171">
        <f t="shared" si="542"/>
        <v>1.2486606043106183E-2</v>
      </c>
      <c r="AL1157" s="149">
        <f t="shared" si="543"/>
        <v>1.7624667485994724E-2</v>
      </c>
      <c r="AM1157" s="149">
        <f t="shared" si="544"/>
        <v>1.3663416409482057E-2</v>
      </c>
      <c r="AN1157" s="149">
        <f t="shared" si="549"/>
        <v>6.4901373490853587</v>
      </c>
      <c r="AO1157" s="149">
        <f t="shared" si="549"/>
        <v>17.359413237511621</v>
      </c>
      <c r="AP1157" s="149">
        <f t="shared" si="549"/>
        <v>5.8902014067596093</v>
      </c>
      <c r="AQ1157" s="97"/>
      <c r="AR1157" s="171">
        <f t="shared" si="545"/>
        <v>1.2369355138014976E-2</v>
      </c>
      <c r="AS1157" s="149">
        <f t="shared" si="546"/>
        <v>1.7613515290520951E-2</v>
      </c>
      <c r="AT1157" s="149">
        <f t="shared" si="547"/>
        <v>1.3630168899429288E-2</v>
      </c>
      <c r="AU1157" s="175">
        <f t="shared" si="550"/>
        <v>6.353180989231574</v>
      </c>
      <c r="AV1157" s="149">
        <f t="shared" si="551"/>
        <v>14.800119245789288</v>
      </c>
      <c r="AW1157" s="149">
        <f t="shared" si="552"/>
        <v>5.8186120383766102</v>
      </c>
    </row>
    <row r="1158" spans="1:49" ht="15" x14ac:dyDescent="0.25">
      <c r="A1158" s="130">
        <v>1967.05</v>
      </c>
      <c r="B1158" s="138"/>
      <c r="C1158" s="166">
        <f>raw_Data!B1164</f>
        <v>92.59</v>
      </c>
      <c r="D1158" s="167">
        <f>raw_Data!J1164</f>
        <v>0.24166666666666667</v>
      </c>
      <c r="E1158" s="167">
        <f>raw_Data!L1164</f>
        <v>3.9545128129423457E-3</v>
      </c>
      <c r="F1158" s="168">
        <f t="shared" si="527"/>
        <v>90.96</v>
      </c>
      <c r="G1158" s="167">
        <f>raw_Data!K1164</f>
        <v>2.6568454998534157E-3</v>
      </c>
      <c r="H1158" s="167">
        <f t="shared" si="528"/>
        <v>1.791996481970104E-2</v>
      </c>
      <c r="I1158" s="165"/>
      <c r="J1158" s="167">
        <f t="shared" si="529"/>
        <v>1.0199115829453693</v>
      </c>
      <c r="K1158" s="167">
        <f t="shared" si="548"/>
        <v>2.3866095758311667E-2</v>
      </c>
      <c r="L1158" s="93"/>
      <c r="M1158" s="171">
        <f t="shared" si="524"/>
        <v>1.0238660957583117</v>
      </c>
      <c r="N1158" s="172">
        <f t="shared" si="530"/>
        <v>1.0205768103195545</v>
      </c>
      <c r="O1158" s="170">
        <f t="shared" si="525"/>
        <v>1157</v>
      </c>
      <c r="P1158" s="170">
        <f t="shared" si="526"/>
        <v>1159</v>
      </c>
      <c r="Q1158" s="169"/>
      <c r="R1158" s="149">
        <f t="shared" si="531"/>
        <v>-0.17021038966099444</v>
      </c>
      <c r="S1158" s="173">
        <f t="shared" si="532"/>
        <v>0.82707097779138128</v>
      </c>
      <c r="T1158" s="149">
        <v>0</v>
      </c>
      <c r="U1158" s="97"/>
      <c r="V1158" s="149">
        <f>1/PI()*ATAN('Exhibit4_Impact-Test'!$Y$25*S_RDY_SP)+'Exhibit4_Impact-Test'!$Y$26</f>
        <v>0.395557549252329</v>
      </c>
      <c r="W1158" s="172">
        <f t="shared" si="533"/>
        <v>0.39478846259584333</v>
      </c>
      <c r="X1158" s="149">
        <f>1/PI()*ATAN('Exhibit4_Impact-Test'!$Y$25*S_RS_SP)+'Exhibit4_Impact-Test'!$Y$26</f>
        <v>0.82691795730081585</v>
      </c>
      <c r="Y1158" s="172">
        <f t="shared" si="534"/>
        <v>0.82645692845070728</v>
      </c>
      <c r="Z1158" s="149">
        <f>1/PI()*ATAN('Exhibit4_Impact-Test'!$Y$25*S_5050_SP)+'Exhibit4_Impact-Test'!$Y$26</f>
        <v>0.5</v>
      </c>
      <c r="AA1158" s="149">
        <f t="shared" si="535"/>
        <v>0.49919555458629378</v>
      </c>
      <c r="AB1158" s="195">
        <f>VLOOKUP(_xlfn.NUMBERVALUE(LEFT(A1158,4)),Transactioncosts!$C:$G,5,FALSE)</f>
        <v>110.80000000000001</v>
      </c>
      <c r="AC1158" s="174"/>
      <c r="AD1158" s="175">
        <f t="shared" si="536"/>
        <v>1.0225649940713655</v>
      </c>
      <c r="AE1158" s="149">
        <f t="shared" si="537"/>
        <v>1.0211461265623152</v>
      </c>
      <c r="AF1158" s="149">
        <f t="shared" si="538"/>
        <v>1.0222214530389331</v>
      </c>
      <c r="AG1158" s="176">
        <f t="shared" si="539"/>
        <v>1.0223596375388837</v>
      </c>
      <c r="AH1158" s="149">
        <f t="shared" si="540"/>
        <v>1.0140411118928352</v>
      </c>
      <c r="AI1158" s="149">
        <f t="shared" si="541"/>
        <v>1.0222125397837492</v>
      </c>
      <c r="AJ1158" s="97"/>
      <c r="AK1158" s="171">
        <f t="shared" si="542"/>
        <v>2.2314170798697703E-2</v>
      </c>
      <c r="AL1158" s="149">
        <f t="shared" si="543"/>
        <v>2.0925649962569074E-2</v>
      </c>
      <c r="AM1158" s="149">
        <f t="shared" si="544"/>
        <v>2.1978154256578852E-2</v>
      </c>
      <c r="AN1158" s="149">
        <f t="shared" si="549"/>
        <v>6.5124515198840562</v>
      </c>
      <c r="AO1158" s="149">
        <f t="shared" si="549"/>
        <v>17.380338887474188</v>
      </c>
      <c r="AP1158" s="149">
        <f t="shared" si="549"/>
        <v>5.9121795610161882</v>
      </c>
      <c r="AQ1158" s="97"/>
      <c r="AR1158" s="171">
        <f t="shared" si="545"/>
        <v>2.2113325711306503E-2</v>
      </c>
      <c r="AS1158" s="149">
        <f t="shared" si="546"/>
        <v>1.3943448620107607E-2</v>
      </c>
      <c r="AT1158" s="149">
        <f t="shared" si="547"/>
        <v>2.1969434723235856E-2</v>
      </c>
      <c r="AU1158" s="175">
        <f t="shared" si="550"/>
        <v>6.3752943149428809</v>
      </c>
      <c r="AV1158" s="149">
        <f t="shared" si="551"/>
        <v>14.814062694409396</v>
      </c>
      <c r="AW1158" s="149">
        <f t="shared" si="552"/>
        <v>5.8405814730998458</v>
      </c>
    </row>
    <row r="1159" spans="1:49" ht="15" x14ac:dyDescent="0.25">
      <c r="A1159" s="130">
        <v>1967.06</v>
      </c>
      <c r="B1159" s="138"/>
      <c r="C1159" s="166">
        <f>raw_Data!B1165</f>
        <v>91.43</v>
      </c>
      <c r="D1159" s="167">
        <f>raw_Data!J1165</f>
        <v>0.24166666666666667</v>
      </c>
      <c r="E1159" s="167">
        <f>raw_Data!L1165</f>
        <v>4.0900600769369078E-3</v>
      </c>
      <c r="F1159" s="168">
        <f t="shared" si="527"/>
        <v>92.59</v>
      </c>
      <c r="G1159" s="167">
        <f>raw_Data!K1165</f>
        <v>2.6100730820462974E-3</v>
      </c>
      <c r="H1159" s="167">
        <f t="shared" si="528"/>
        <v>-1.2528350793822196E-2</v>
      </c>
      <c r="I1159" s="165"/>
      <c r="J1159" s="167">
        <f t="shared" si="529"/>
        <v>1.0128463417220117</v>
      </c>
      <c r="K1159" s="167">
        <f t="shared" si="548"/>
        <v>1.6936401798948619E-2</v>
      </c>
      <c r="L1159" s="93"/>
      <c r="M1159" s="171">
        <f t="shared" si="524"/>
        <v>1.0169364017989486</v>
      </c>
      <c r="N1159" s="172">
        <f t="shared" si="530"/>
        <v>0.990081722288224</v>
      </c>
      <c r="O1159" s="170">
        <f t="shared" si="525"/>
        <v>1158</v>
      </c>
      <c r="P1159" s="170">
        <f t="shared" si="526"/>
        <v>1160</v>
      </c>
      <c r="Q1159" s="169"/>
      <c r="R1159" s="149">
        <f t="shared" si="531"/>
        <v>-0.20480191018939728</v>
      </c>
      <c r="S1159" s="173">
        <f t="shared" si="532"/>
        <v>-0.76008338676542708</v>
      </c>
      <c r="T1159" s="149">
        <v>0</v>
      </c>
      <c r="U1159" s="97"/>
      <c r="V1159" s="149">
        <f>1/PI()*ATAN('Exhibit4_Impact-Test'!$Y$25*S_RDY_SP)+'Exhibit4_Impact-Test'!$Y$26</f>
        <v>0.37625447951987379</v>
      </c>
      <c r="W1159" s="172">
        <f t="shared" si="533"/>
        <v>0.36999480153402048</v>
      </c>
      <c r="X1159" s="149">
        <f>1/PI()*ATAN('Exhibit4_Impact-Test'!$Y$25*S_RS_SP)+'Exhibit4_Impact-Test'!$Y$26</f>
        <v>0.18521011712580682</v>
      </c>
      <c r="Y1159" s="172">
        <f t="shared" si="534"/>
        <v>0.18120545549181491</v>
      </c>
      <c r="Z1159" s="149">
        <f>1/PI()*ATAN('Exhibit4_Impact-Test'!$Y$25*S_5050_SP)+'Exhibit4_Impact-Test'!$Y$26</f>
        <v>0.5</v>
      </c>
      <c r="AA1159" s="149">
        <f t="shared" si="535"/>
        <v>0.49330980642665134</v>
      </c>
      <c r="AB1159" s="195">
        <f>VLOOKUP(_xlfn.NUMBERVALUE(LEFT(A1159,4)),Transactioncosts!$C:$G,5,FALSE)</f>
        <v>110.80000000000001</v>
      </c>
      <c r="AC1159" s="174"/>
      <c r="AD1159" s="175">
        <f t="shared" si="536"/>
        <v>1.0068322083369678</v>
      </c>
      <c r="AE1159" s="149">
        <f t="shared" si="537"/>
        <v>1.0119626434613913</v>
      </c>
      <c r="AF1159" s="149">
        <f t="shared" si="538"/>
        <v>1.0035090620435863</v>
      </c>
      <c r="AG1159" s="176">
        <f t="shared" si="539"/>
        <v>1.0068167907535908</v>
      </c>
      <c r="AH1159" s="149">
        <f t="shared" si="540"/>
        <v>1.0048435673543472</v>
      </c>
      <c r="AI1159" s="149">
        <f t="shared" si="541"/>
        <v>1.0034349346987936</v>
      </c>
      <c r="AJ1159" s="97"/>
      <c r="AK1159" s="171">
        <f t="shared" si="542"/>
        <v>6.8089745668600751E-3</v>
      </c>
      <c r="AL1159" s="149">
        <f t="shared" si="543"/>
        <v>1.1891656608250712E-2</v>
      </c>
      <c r="AM1159" s="149">
        <f t="shared" si="544"/>
        <v>3.5029196505381838E-3</v>
      </c>
      <c r="AN1159" s="149">
        <f t="shared" si="549"/>
        <v>6.5192604944509167</v>
      </c>
      <c r="AO1159" s="149">
        <f t="shared" si="549"/>
        <v>17.392230544082437</v>
      </c>
      <c r="AP1159" s="149">
        <f t="shared" si="549"/>
        <v>5.9156824806667263</v>
      </c>
      <c r="AQ1159" s="97"/>
      <c r="AR1159" s="171">
        <f t="shared" si="545"/>
        <v>6.7936614875852347E-3</v>
      </c>
      <c r="AS1159" s="149">
        <f t="shared" si="546"/>
        <v>4.8318750218559392E-3</v>
      </c>
      <c r="AT1159" s="149">
        <f t="shared" si="547"/>
        <v>3.4290487852358647E-3</v>
      </c>
      <c r="AU1159" s="175">
        <f t="shared" si="550"/>
        <v>6.3820879764304665</v>
      </c>
      <c r="AV1159" s="149">
        <f t="shared" si="551"/>
        <v>14.818894569431251</v>
      </c>
      <c r="AW1159" s="149">
        <f t="shared" si="552"/>
        <v>5.8440105218850817</v>
      </c>
    </row>
    <row r="1160" spans="1:49" ht="15" x14ac:dyDescent="0.25">
      <c r="A1160" s="130">
        <v>1967.07</v>
      </c>
      <c r="B1160" s="138"/>
      <c r="C1160" s="166">
        <f>raw_Data!B1166</f>
        <v>93.01</v>
      </c>
      <c r="D1160" s="167">
        <f>raw_Data!J1166</f>
        <v>0.24222250000000001</v>
      </c>
      <c r="E1160" s="167">
        <f>raw_Data!L1166</f>
        <v>4.2015362976310922E-3</v>
      </c>
      <c r="F1160" s="168">
        <f t="shared" si="527"/>
        <v>91.43</v>
      </c>
      <c r="G1160" s="167">
        <f>raw_Data!K1166</f>
        <v>2.6492671989500165E-3</v>
      </c>
      <c r="H1160" s="167">
        <f t="shared" si="528"/>
        <v>1.7280979984687805E-2</v>
      </c>
      <c r="I1160" s="165"/>
      <c r="J1160" s="167">
        <f t="shared" si="529"/>
        <v>1.0104864799133435</v>
      </c>
      <c r="K1160" s="167">
        <f t="shared" si="548"/>
        <v>1.4688016210974597E-2</v>
      </c>
      <c r="L1160" s="93"/>
      <c r="M1160" s="171">
        <f t="shared" si="524"/>
        <v>1.0146880162109746</v>
      </c>
      <c r="N1160" s="172">
        <f t="shared" si="530"/>
        <v>1.0199302471836378</v>
      </c>
      <c r="O1160" s="170">
        <f t="shared" si="525"/>
        <v>1159</v>
      </c>
      <c r="P1160" s="170">
        <f t="shared" si="526"/>
        <v>1161</v>
      </c>
      <c r="Q1160" s="169"/>
      <c r="R1160" s="149">
        <f t="shared" si="531"/>
        <v>-0.21378882772795402</v>
      </c>
      <c r="S1160" s="173">
        <f t="shared" si="532"/>
        <v>0.80861670442135869</v>
      </c>
      <c r="T1160" s="149">
        <v>0</v>
      </c>
      <c r="U1160" s="97"/>
      <c r="V1160" s="149">
        <f>1/PI()*ATAN('Exhibit4_Impact-Test'!$Y$25*S_RDY_SP)+'Exhibit4_Impact-Test'!$Y$26</f>
        <v>0.37138628017816822</v>
      </c>
      <c r="W1160" s="172">
        <f t="shared" si="533"/>
        <v>0.37259009821245154</v>
      </c>
      <c r="X1160" s="149">
        <f>1/PI()*ATAN('Exhibit4_Impact-Test'!$Y$25*S_RS_SP)+'Exhibit4_Impact-Test'!$Y$26</f>
        <v>0.82372134962937249</v>
      </c>
      <c r="Y1160" s="172">
        <f t="shared" si="534"/>
        <v>0.82446834753557585</v>
      </c>
      <c r="Z1160" s="149">
        <f>1/PI()*ATAN('Exhibit4_Impact-Test'!$Y$25*S_5050_SP)+'Exhibit4_Impact-Test'!$Y$26</f>
        <v>0.5</v>
      </c>
      <c r="AA1160" s="149">
        <f t="shared" si="535"/>
        <v>0.50128825909679908</v>
      </c>
      <c r="AB1160" s="195">
        <f>VLOOKUP(_xlfn.NUMBERVALUE(LEFT(A1160,4)),Transactioncosts!$C:$G,5,FALSE)</f>
        <v>110.80000000000001</v>
      </c>
      <c r="AC1160" s="174"/>
      <c r="AD1160" s="175">
        <f t="shared" si="536"/>
        <v>1.0166349088717468</v>
      </c>
      <c r="AE1160" s="149">
        <f t="shared" si="537"/>
        <v>1.0190061537828456</v>
      </c>
      <c r="AF1160" s="149">
        <f t="shared" si="538"/>
        <v>1.0173091316973062</v>
      </c>
      <c r="AG1160" s="176">
        <f t="shared" si="539"/>
        <v>1.0165050715579333</v>
      </c>
      <c r="AH1160" s="149">
        <f t="shared" si="540"/>
        <v>1.0189631826736105</v>
      </c>
      <c r="AI1160" s="149">
        <f t="shared" si="541"/>
        <v>1.0172948577865137</v>
      </c>
      <c r="AJ1160" s="97"/>
      <c r="AK1160" s="171">
        <f t="shared" si="542"/>
        <v>1.6498064287988817E-2</v>
      </c>
      <c r="AL1160" s="149">
        <f t="shared" si="543"/>
        <v>1.8827793263418231E-2</v>
      </c>
      <c r="AM1160" s="149">
        <f t="shared" si="544"/>
        <v>1.7161035182769076E-2</v>
      </c>
      <c r="AN1160" s="149">
        <f t="shared" si="549"/>
        <v>6.5357585587389053</v>
      </c>
      <c r="AO1160" s="149">
        <f t="shared" si="549"/>
        <v>17.411058337345857</v>
      </c>
      <c r="AP1160" s="149">
        <f t="shared" si="549"/>
        <v>5.9328435158494957</v>
      </c>
      <c r="AQ1160" s="97"/>
      <c r="AR1160" s="171">
        <f t="shared" si="545"/>
        <v>1.6370343309364904E-2</v>
      </c>
      <c r="AS1160" s="149">
        <f t="shared" si="546"/>
        <v>1.8785622747431757E-2</v>
      </c>
      <c r="AT1160" s="149">
        <f t="shared" si="547"/>
        <v>1.7147004038756321E-2</v>
      </c>
      <c r="AU1160" s="175">
        <f t="shared" si="550"/>
        <v>6.3984583197398317</v>
      </c>
      <c r="AV1160" s="149">
        <f t="shared" si="551"/>
        <v>14.837680192178683</v>
      </c>
      <c r="AW1160" s="149">
        <f t="shared" si="552"/>
        <v>5.8611575259238382</v>
      </c>
    </row>
    <row r="1161" spans="1:49" ht="15" x14ac:dyDescent="0.25">
      <c r="A1161" s="130">
        <v>1967.08</v>
      </c>
      <c r="B1161" s="138"/>
      <c r="C1161" s="166">
        <f>raw_Data!B1167</f>
        <v>94.49</v>
      </c>
      <c r="D1161" s="167">
        <f>raw_Data!J1167</f>
        <v>0.24277750000000001</v>
      </c>
      <c r="E1161" s="167">
        <f>raw_Data!L1167</f>
        <v>4.2969791189388928E-3</v>
      </c>
      <c r="F1161" s="168">
        <f t="shared" si="527"/>
        <v>93.01</v>
      </c>
      <c r="G1161" s="167">
        <f>raw_Data!K1167</f>
        <v>2.6102300827867972E-3</v>
      </c>
      <c r="H1161" s="167">
        <f t="shared" si="528"/>
        <v>1.5912267498118471E-2</v>
      </c>
      <c r="I1161" s="165"/>
      <c r="J1161" s="167">
        <f t="shared" si="529"/>
        <v>1.0089234413514891</v>
      </c>
      <c r="K1161" s="167">
        <f t="shared" si="548"/>
        <v>1.322042047042804E-2</v>
      </c>
      <c r="L1161" s="93"/>
      <c r="M1161" s="171">
        <f t="shared" si="524"/>
        <v>1.013220420470428</v>
      </c>
      <c r="N1161" s="172">
        <f t="shared" si="530"/>
        <v>1.0185224975809053</v>
      </c>
      <c r="O1161" s="170">
        <f t="shared" si="525"/>
        <v>1160</v>
      </c>
      <c r="P1161" s="170">
        <f t="shared" si="526"/>
        <v>1162</v>
      </c>
      <c r="Q1161" s="169"/>
      <c r="R1161" s="149">
        <f t="shared" si="531"/>
        <v>-0.23361139034640105</v>
      </c>
      <c r="S1161" s="173">
        <f t="shared" si="532"/>
        <v>0.79111179862861358</v>
      </c>
      <c r="T1161" s="149">
        <v>0</v>
      </c>
      <c r="U1161" s="97"/>
      <c r="V1161" s="149">
        <f>1/PI()*ATAN('Exhibit4_Impact-Test'!$Y$25*S_RDY_SP)+'Exhibit4_Impact-Test'!$Y$26</f>
        <v>0.36087192909570592</v>
      </c>
      <c r="W1161" s="172">
        <f t="shared" si="533"/>
        <v>0.3620765870390244</v>
      </c>
      <c r="X1161" s="149">
        <f>1/PI()*ATAN('Exhibit4_Impact-Test'!$Y$25*S_RS_SP)+'Exhibit4_Impact-Test'!$Y$26</f>
        <v>0.82059008857933047</v>
      </c>
      <c r="Y1161" s="172">
        <f t="shared" si="534"/>
        <v>0.82135719198222756</v>
      </c>
      <c r="Z1161" s="149">
        <f>1/PI()*ATAN('Exhibit4_Impact-Test'!$Y$25*S_5050_SP)+'Exhibit4_Impact-Test'!$Y$26</f>
        <v>0.5</v>
      </c>
      <c r="AA1161" s="149">
        <f t="shared" si="535"/>
        <v>0.50130481003855609</v>
      </c>
      <c r="AB1161" s="195">
        <f>VLOOKUP(_xlfn.NUMBERVALUE(LEFT(A1161,4)),Transactioncosts!$C:$G,5,FALSE)</f>
        <v>110.80000000000001</v>
      </c>
      <c r="AC1161" s="174"/>
      <c r="AD1161" s="175">
        <f t="shared" si="536"/>
        <v>1.0151337912655003</v>
      </c>
      <c r="AE1161" s="149">
        <f t="shared" si="537"/>
        <v>1.0175712523961691</v>
      </c>
      <c r="AF1161" s="149">
        <f t="shared" si="538"/>
        <v>1.0158714590256666</v>
      </c>
      <c r="AG1161" s="176">
        <f t="shared" si="539"/>
        <v>1.0150237202856272</v>
      </c>
      <c r="AH1161" s="149">
        <f t="shared" si="540"/>
        <v>1.017508416796743</v>
      </c>
      <c r="AI1161" s="149">
        <f t="shared" si="541"/>
        <v>1.0158570017304394</v>
      </c>
      <c r="AJ1161" s="97"/>
      <c r="AK1161" s="171">
        <f t="shared" si="542"/>
        <v>1.5020417861721589E-2</v>
      </c>
      <c r="AL1161" s="149">
        <f t="shared" si="543"/>
        <v>1.7418662807824246E-2</v>
      </c>
      <c r="AM1161" s="149">
        <f t="shared" si="544"/>
        <v>1.5746824445355374E-2</v>
      </c>
      <c r="AN1161" s="149">
        <f t="shared" si="549"/>
        <v>6.5507789766006272</v>
      </c>
      <c r="AO1161" s="149">
        <f t="shared" si="549"/>
        <v>17.428477000153681</v>
      </c>
      <c r="AP1161" s="149">
        <f t="shared" si="549"/>
        <v>5.9485903402948512</v>
      </c>
      <c r="AQ1161" s="97"/>
      <c r="AR1161" s="171">
        <f t="shared" si="545"/>
        <v>1.4911981960216685E-2</v>
      </c>
      <c r="AS1161" s="149">
        <f t="shared" si="546"/>
        <v>1.7356910336510933E-2</v>
      </c>
      <c r="AT1161" s="149">
        <f t="shared" si="547"/>
        <v>1.5732592922288492E-2</v>
      </c>
      <c r="AU1161" s="175">
        <f t="shared" si="550"/>
        <v>6.4133703017000485</v>
      </c>
      <c r="AV1161" s="149">
        <f t="shared" si="551"/>
        <v>14.855037102515194</v>
      </c>
      <c r="AW1161" s="149">
        <f t="shared" si="552"/>
        <v>5.8768901188461271</v>
      </c>
    </row>
    <row r="1162" spans="1:49" ht="15" x14ac:dyDescent="0.25">
      <c r="A1162" s="130">
        <v>1967.09</v>
      </c>
      <c r="B1162" s="138"/>
      <c r="C1162" s="166">
        <f>raw_Data!B1168</f>
        <v>95.81</v>
      </c>
      <c r="D1162" s="167">
        <f>raw_Data!J1168</f>
        <v>0.24333333333333332</v>
      </c>
      <c r="E1162" s="167">
        <f>raw_Data!L1168</f>
        <v>4.3128765598297036E-3</v>
      </c>
      <c r="F1162" s="168">
        <f t="shared" si="527"/>
        <v>94.49</v>
      </c>
      <c r="G1162" s="167">
        <f>raw_Data!K1168</f>
        <v>2.5752284192330759E-3</v>
      </c>
      <c r="H1162" s="167">
        <f t="shared" si="528"/>
        <v>1.396973224679865E-2</v>
      </c>
      <c r="I1162" s="165"/>
      <c r="J1162" s="167">
        <f t="shared" si="529"/>
        <v>1.0014785822127636</v>
      </c>
      <c r="K1162" s="167">
        <f t="shared" si="548"/>
        <v>5.7914587725933497E-3</v>
      </c>
      <c r="L1162" s="93"/>
      <c r="M1162" s="171">
        <f t="shared" si="524"/>
        <v>1.0057914587725933</v>
      </c>
      <c r="N1162" s="172">
        <f t="shared" si="530"/>
        <v>1.0165449606660317</v>
      </c>
      <c r="O1162" s="170">
        <f t="shared" si="525"/>
        <v>1161</v>
      </c>
      <c r="P1162" s="170">
        <f t="shared" si="526"/>
        <v>1163</v>
      </c>
      <c r="Q1162" s="169"/>
      <c r="R1162" s="149">
        <f t="shared" si="531"/>
        <v>-0.25053822809370635</v>
      </c>
      <c r="S1162" s="173">
        <f t="shared" si="532"/>
        <v>0.76476449247462031</v>
      </c>
      <c r="T1162" s="149">
        <v>0</v>
      </c>
      <c r="U1162" s="97"/>
      <c r="V1162" s="149">
        <f>1/PI()*ATAN('Exhibit4_Impact-Test'!$Y$25*S_RDY_SP)+'Exhibit4_Impact-Test'!$Y$26</f>
        <v>0.3521423830793568</v>
      </c>
      <c r="W1162" s="172">
        <f t="shared" si="533"/>
        <v>0.35457239167662752</v>
      </c>
      <c r="X1162" s="149">
        <f>1/PI()*ATAN('Exhibit4_Impact-Test'!$Y$25*S_RS_SP)+'Exhibit4_Impact-Test'!$Y$26</f>
        <v>0.81568610900153182</v>
      </c>
      <c r="Y1162" s="172">
        <f t="shared" si="534"/>
        <v>0.81727960895482188</v>
      </c>
      <c r="Z1162" s="149">
        <f>1/PI()*ATAN('Exhibit4_Impact-Test'!$Y$25*S_5050_SP)+'Exhibit4_Impact-Test'!$Y$26</f>
        <v>0.5</v>
      </c>
      <c r="AA1162" s="149">
        <f t="shared" si="535"/>
        <v>0.50265868274686543</v>
      </c>
      <c r="AB1162" s="195">
        <f>VLOOKUP(_xlfn.NUMBERVALUE(LEFT(A1162,4)),Transactioncosts!$C:$G,5,FALSE)</f>
        <v>110.80000000000001</v>
      </c>
      <c r="AC1162" s="174"/>
      <c r="AD1162" s="175">
        <f t="shared" si="536"/>
        <v>1.009578222555797</v>
      </c>
      <c r="AE1162" s="149">
        <f t="shared" si="537"/>
        <v>1.0145629408901926</v>
      </c>
      <c r="AF1162" s="149">
        <f t="shared" si="538"/>
        <v>1.0111682097193126</v>
      </c>
      <c r="AG1162" s="176">
        <f t="shared" si="539"/>
        <v>1.0095052952524282</v>
      </c>
      <c r="AH1162" s="149">
        <f t="shared" si="540"/>
        <v>1.0093213293520162</v>
      </c>
      <c r="AI1162" s="149">
        <f t="shared" si="541"/>
        <v>1.0111387515144774</v>
      </c>
      <c r="AJ1162" s="97"/>
      <c r="AK1162" s="171">
        <f t="shared" si="542"/>
        <v>9.5326422035040739E-3</v>
      </c>
      <c r="AL1162" s="149">
        <f t="shared" si="543"/>
        <v>1.4457919650717405E-2</v>
      </c>
      <c r="AM1162" s="149">
        <f t="shared" si="544"/>
        <v>1.1106305743118109E-2</v>
      </c>
      <c r="AN1162" s="149">
        <f t="shared" si="549"/>
        <v>6.5603116188041311</v>
      </c>
      <c r="AO1162" s="149">
        <f t="shared" si="549"/>
        <v>17.442934919804397</v>
      </c>
      <c r="AP1162" s="149">
        <f t="shared" si="549"/>
        <v>5.959696646037969</v>
      </c>
      <c r="AQ1162" s="97"/>
      <c r="AR1162" s="171">
        <f t="shared" si="545"/>
        <v>9.4604041779272931E-3</v>
      </c>
      <c r="AS1162" s="149">
        <f t="shared" si="546"/>
        <v>9.2781538562017509E-3</v>
      </c>
      <c r="AT1162" s="149">
        <f t="shared" si="547"/>
        <v>1.1077172475615184E-2</v>
      </c>
      <c r="AU1162" s="175">
        <f t="shared" si="550"/>
        <v>6.4228307058779759</v>
      </c>
      <c r="AV1162" s="149">
        <f t="shared" si="551"/>
        <v>14.864315256371397</v>
      </c>
      <c r="AW1162" s="149">
        <f t="shared" si="552"/>
        <v>5.8879672913217425</v>
      </c>
    </row>
    <row r="1163" spans="1:49" ht="15" x14ac:dyDescent="0.25">
      <c r="A1163" s="130">
        <v>1967.1</v>
      </c>
      <c r="B1163" s="138"/>
      <c r="C1163" s="166">
        <f>raw_Data!B1169</f>
        <v>95.66</v>
      </c>
      <c r="D1163" s="167">
        <f>raw_Data!J1169</f>
        <v>0.24333333333333332</v>
      </c>
      <c r="E1163" s="167">
        <f>raw_Data!L1169</f>
        <v>4.455829106839726E-3</v>
      </c>
      <c r="F1163" s="168">
        <f t="shared" si="527"/>
        <v>95.81</v>
      </c>
      <c r="G1163" s="167">
        <f>raw_Data!K1169</f>
        <v>2.5397488084055245E-3</v>
      </c>
      <c r="H1163" s="167">
        <f t="shared" si="528"/>
        <v>-1.5655985805239636E-3</v>
      </c>
      <c r="I1163" s="165"/>
      <c r="J1163" s="167">
        <f t="shared" si="529"/>
        <v>1.0132841073755896</v>
      </c>
      <c r="K1163" s="167">
        <f t="shared" si="548"/>
        <v>1.773993648242933E-2</v>
      </c>
      <c r="L1163" s="93"/>
      <c r="M1163" s="171">
        <f t="shared" si="524"/>
        <v>1.0177399364824293</v>
      </c>
      <c r="N1163" s="172">
        <f t="shared" si="530"/>
        <v>1.0009741502278815</v>
      </c>
      <c r="O1163" s="170">
        <f t="shared" si="525"/>
        <v>1162</v>
      </c>
      <c r="P1163" s="170">
        <f t="shared" si="526"/>
        <v>1164</v>
      </c>
      <c r="Q1163" s="169"/>
      <c r="R1163" s="149">
        <f t="shared" si="531"/>
        <v>-0.2587515960880285</v>
      </c>
      <c r="S1163" s="173">
        <f t="shared" si="532"/>
        <v>-0.2663273286258675</v>
      </c>
      <c r="T1163" s="149">
        <v>0</v>
      </c>
      <c r="U1163" s="97"/>
      <c r="V1163" s="149">
        <f>1/PI()*ATAN('Exhibit4_Impact-Test'!$Y$25*S_RDY_SP)+'Exhibit4_Impact-Test'!$Y$26</f>
        <v>0.34799050509099361</v>
      </c>
      <c r="W1163" s="172">
        <f t="shared" si="533"/>
        <v>0.34423122019808422</v>
      </c>
      <c r="X1163" s="149">
        <f>1/PI()*ATAN('Exhibit4_Impact-Test'!$Y$25*S_RS_SP)+'Exhibit4_Impact-Test'!$Y$26</f>
        <v>0.34420997554541166</v>
      </c>
      <c r="Y1163" s="172">
        <f t="shared" si="534"/>
        <v>0.34047020479119511</v>
      </c>
      <c r="Z1163" s="149">
        <f>1/PI()*ATAN('Exhibit4_Impact-Test'!$Y$25*S_5050_SP)+'Exhibit4_Impact-Test'!$Y$26</f>
        <v>0.5</v>
      </c>
      <c r="AA1163" s="149">
        <f t="shared" si="535"/>
        <v>0.49584740940658178</v>
      </c>
      <c r="AB1163" s="195">
        <f>VLOOKUP(_xlfn.NUMBERVALUE(LEFT(A1163,4)),Transactioncosts!$C:$G,5,FALSE)</f>
        <v>110.80000000000001</v>
      </c>
      <c r="AC1163" s="174"/>
      <c r="AD1163" s="175">
        <f t="shared" si="536"/>
        <v>1.0119056020554615</v>
      </c>
      <c r="AE1163" s="149">
        <f t="shared" si="537"/>
        <v>1.0119689856057519</v>
      </c>
      <c r="AF1163" s="149">
        <f t="shared" si="538"/>
        <v>1.0093570433551555</v>
      </c>
      <c r="AG1163" s="176">
        <f t="shared" si="539"/>
        <v>1.011867959807156</v>
      </c>
      <c r="AH1163" s="149">
        <f t="shared" si="540"/>
        <v>1.0100265071987715</v>
      </c>
      <c r="AI1163" s="149">
        <f t="shared" si="541"/>
        <v>1.0093110326513806</v>
      </c>
      <c r="AJ1163" s="97"/>
      <c r="AK1163" s="171">
        <f t="shared" si="542"/>
        <v>1.1835287913231926E-2</v>
      </c>
      <c r="AL1163" s="149">
        <f t="shared" si="543"/>
        <v>1.189792376102357E-2</v>
      </c>
      <c r="AM1163" s="149">
        <f t="shared" si="544"/>
        <v>9.3135374057813879E-3</v>
      </c>
      <c r="AN1163" s="149">
        <f t="shared" si="549"/>
        <v>6.5721469067173626</v>
      </c>
      <c r="AO1163" s="149">
        <f t="shared" si="549"/>
        <v>17.45483284356542</v>
      </c>
      <c r="AP1163" s="149">
        <f t="shared" si="549"/>
        <v>5.9690101834437508</v>
      </c>
      <c r="AQ1163" s="97"/>
      <c r="AR1163" s="171">
        <f t="shared" si="545"/>
        <v>1.179808785387826E-2</v>
      </c>
      <c r="AS1163" s="149">
        <f t="shared" si="546"/>
        <v>9.9765752600395521E-3</v>
      </c>
      <c r="AT1163" s="149">
        <f t="shared" si="547"/>
        <v>9.2679521960782087E-3</v>
      </c>
      <c r="AU1163" s="175">
        <f t="shared" si="550"/>
        <v>6.4346287937318545</v>
      </c>
      <c r="AV1163" s="149">
        <f t="shared" si="551"/>
        <v>14.874291831631435</v>
      </c>
      <c r="AW1163" s="149">
        <f t="shared" si="552"/>
        <v>5.8972352435178204</v>
      </c>
    </row>
    <row r="1164" spans="1:49" ht="15" x14ac:dyDescent="0.25">
      <c r="A1164" s="130">
        <v>1967.11</v>
      </c>
      <c r="B1164" s="138"/>
      <c r="C1164" s="166">
        <f>raw_Data!B1170</f>
        <v>92.66</v>
      </c>
      <c r="D1164" s="167">
        <f>raw_Data!J1170</f>
        <v>0.24333333333333332</v>
      </c>
      <c r="E1164" s="167">
        <f>raw_Data!L1170</f>
        <v>4.6698392000357192E-3</v>
      </c>
      <c r="F1164" s="168">
        <f t="shared" si="527"/>
        <v>95.66</v>
      </c>
      <c r="G1164" s="167">
        <f>raw_Data!K1170</f>
        <v>2.5437312704718099E-3</v>
      </c>
      <c r="H1164" s="167">
        <f t="shared" si="528"/>
        <v>-3.136107045787162E-2</v>
      </c>
      <c r="I1164" s="165"/>
      <c r="J1164" s="167">
        <f t="shared" si="529"/>
        <v>1.0197325696122359</v>
      </c>
      <c r="K1164" s="167">
        <f t="shared" si="548"/>
        <v>2.4402408812271625E-2</v>
      </c>
      <c r="L1164" s="93"/>
      <c r="M1164" s="171">
        <f t="shared" si="524"/>
        <v>1.0244024088122716</v>
      </c>
      <c r="N1164" s="172">
        <f t="shared" si="530"/>
        <v>0.9711826608126003</v>
      </c>
      <c r="O1164" s="170">
        <f t="shared" si="525"/>
        <v>1163</v>
      </c>
      <c r="P1164" s="170">
        <f t="shared" si="526"/>
        <v>1165</v>
      </c>
      <c r="Q1164" s="169"/>
      <c r="R1164" s="149">
        <f t="shared" si="531"/>
        <v>-0.27317398997882986</v>
      </c>
      <c r="S1164" s="173">
        <f t="shared" si="532"/>
        <v>-0.87559422616161231</v>
      </c>
      <c r="T1164" s="149">
        <v>0</v>
      </c>
      <c r="U1164" s="97"/>
      <c r="V1164" s="149">
        <f>1/PI()*ATAN('Exhibit4_Impact-Test'!$Y$25*S_RDY_SP)+'Exhibit4_Impact-Test'!$Y$26</f>
        <v>0.34083390536906905</v>
      </c>
      <c r="W1164" s="172">
        <f t="shared" si="533"/>
        <v>0.32895165154192874</v>
      </c>
      <c r="X1164" s="149">
        <f>1/PI()*ATAN('Exhibit4_Impact-Test'!$Y$25*S_RS_SP)+'Exhibit4_Impact-Test'!$Y$26</f>
        <v>0.16515626914315701</v>
      </c>
      <c r="Y1164" s="172">
        <f t="shared" si="534"/>
        <v>0.15793115208883748</v>
      </c>
      <c r="Z1164" s="149">
        <f>1/PI()*ATAN('Exhibit4_Impact-Test'!$Y$25*S_5050_SP)+'Exhibit4_Impact-Test'!$Y$26</f>
        <v>0.5</v>
      </c>
      <c r="AA1164" s="149">
        <f t="shared" si="535"/>
        <v>0.48666562783773598</v>
      </c>
      <c r="AB1164" s="195">
        <f>VLOOKUP(_xlfn.NUMBERVALUE(LEFT(A1164,4)),Transactioncosts!$C:$G,5,FALSE)</f>
        <v>110.80000000000001</v>
      </c>
      <c r="AC1164" s="174"/>
      <c r="AD1164" s="175">
        <f t="shared" si="536"/>
        <v>1.006263314258786</v>
      </c>
      <c r="AE1164" s="149">
        <f t="shared" si="537"/>
        <v>1.0156128337879071</v>
      </c>
      <c r="AF1164" s="149">
        <f t="shared" si="538"/>
        <v>0.99779253481243591</v>
      </c>
      <c r="AG1164" s="176">
        <f t="shared" si="539"/>
        <v>1.0061691822517476</v>
      </c>
      <c r="AH1164" s="149">
        <f t="shared" si="540"/>
        <v>1.0081415260266589</v>
      </c>
      <c r="AI1164" s="149">
        <f t="shared" si="541"/>
        <v>0.99764478996887807</v>
      </c>
      <c r="AJ1164" s="97"/>
      <c r="AK1164" s="171">
        <f t="shared" si="542"/>
        <v>6.2437812246262086E-3</v>
      </c>
      <c r="AL1164" s="149">
        <f t="shared" si="543"/>
        <v>1.5492207424616844E-2</v>
      </c>
      <c r="AM1164" s="149">
        <f t="shared" si="544"/>
        <v>-2.2099052303756299E-3</v>
      </c>
      <c r="AN1164" s="149">
        <f t="shared" si="549"/>
        <v>6.5783906879419884</v>
      </c>
      <c r="AO1164" s="149">
        <f t="shared" si="549"/>
        <v>17.470325050990038</v>
      </c>
      <c r="AP1164" s="149">
        <f t="shared" si="549"/>
        <v>5.9668002782133751</v>
      </c>
      <c r="AQ1164" s="97"/>
      <c r="AR1164" s="171">
        <f t="shared" si="545"/>
        <v>6.1502307504907308E-3</v>
      </c>
      <c r="AS1164" s="149">
        <f t="shared" si="546"/>
        <v>8.1085625978506957E-3</v>
      </c>
      <c r="AT1164" s="149">
        <f t="shared" si="547"/>
        <v>-2.3579879007687141E-3</v>
      </c>
      <c r="AU1164" s="175">
        <f t="shared" si="550"/>
        <v>6.4407790244823451</v>
      </c>
      <c r="AV1164" s="149">
        <f t="shared" si="551"/>
        <v>14.882400394229286</v>
      </c>
      <c r="AW1164" s="149">
        <f t="shared" si="552"/>
        <v>5.8948772556170512</v>
      </c>
    </row>
    <row r="1165" spans="1:49" ht="15" x14ac:dyDescent="0.25">
      <c r="A1165" s="130">
        <v>1967.12</v>
      </c>
      <c r="B1165" s="138"/>
      <c r="C1165" s="166">
        <f>raw_Data!B1171</f>
        <v>95.3</v>
      </c>
      <c r="D1165" s="167">
        <f>raw_Data!J1171</f>
        <v>0.24333333333333332</v>
      </c>
      <c r="E1165" s="167">
        <f>raw_Data!L1171</f>
        <v>4.6302455190647684E-3</v>
      </c>
      <c r="F1165" s="168">
        <f t="shared" si="527"/>
        <v>92.66</v>
      </c>
      <c r="G1165" s="167">
        <f>raw_Data!K1171</f>
        <v>2.6260882077847325E-3</v>
      </c>
      <c r="H1165" s="167">
        <f t="shared" si="528"/>
        <v>2.8491258363910976E-2</v>
      </c>
      <c r="I1165" s="165"/>
      <c r="J1165" s="167">
        <f t="shared" si="529"/>
        <v>0.99639156745956803</v>
      </c>
      <c r="K1165" s="167">
        <f t="shared" si="548"/>
        <v>1.0218129786327967E-3</v>
      </c>
      <c r="L1165" s="93"/>
      <c r="M1165" s="171">
        <f t="shared" si="524"/>
        <v>1.0010218129786328</v>
      </c>
      <c r="N1165" s="172">
        <f t="shared" si="530"/>
        <v>1.0311173465716958</v>
      </c>
      <c r="O1165" s="170">
        <f t="shared" si="525"/>
        <v>1164</v>
      </c>
      <c r="P1165" s="170">
        <f t="shared" si="526"/>
        <v>1166</v>
      </c>
      <c r="Q1165" s="169"/>
      <c r="R1165" s="149">
        <f t="shared" si="531"/>
        <v>-0.28012216651995536</v>
      </c>
      <c r="S1165" s="173">
        <f t="shared" si="532"/>
        <v>0.85917718220783956</v>
      </c>
      <c r="T1165" s="149">
        <v>0</v>
      </c>
      <c r="U1165" s="97"/>
      <c r="V1165" s="149">
        <f>1/PI()*ATAN('Exhibit4_Impact-Test'!$Y$25*S_RDY_SP)+'Exhibit4_Impact-Test'!$Y$26</f>
        <v>0.33744732004720507</v>
      </c>
      <c r="W1165" s="172">
        <f t="shared" si="533"/>
        <v>0.34410159989853145</v>
      </c>
      <c r="X1165" s="149">
        <f>1/PI()*ATAN('Exhibit4_Impact-Test'!$Y$25*S_RS_SP)+'Exhibit4_Impact-Test'!$Y$26</f>
        <v>0.83223690671413997</v>
      </c>
      <c r="Y1165" s="172">
        <f t="shared" si="534"/>
        <v>0.83633205017148204</v>
      </c>
      <c r="Z1165" s="149">
        <f>1/PI()*ATAN('Exhibit4_Impact-Test'!$Y$25*S_5050_SP)+'Exhibit4_Impact-Test'!$Y$26</f>
        <v>0.5</v>
      </c>
      <c r="AA1165" s="149">
        <f t="shared" si="535"/>
        <v>0.50740488992882815</v>
      </c>
      <c r="AB1165" s="195">
        <f>VLOOKUP(_xlfn.NUMBERVALUE(LEFT(A1165,4)),Transactioncosts!$C:$G,5,FALSE)</f>
        <v>110.80000000000001</v>
      </c>
      <c r="AC1165" s="174"/>
      <c r="AD1165" s="175">
        <f t="shared" si="536"/>
        <v>1.0111774701350027</v>
      </c>
      <c r="AE1165" s="149">
        <f t="shared" si="537"/>
        <v>1.026068426762035</v>
      </c>
      <c r="AF1165" s="149">
        <f t="shared" si="538"/>
        <v>1.0160695797751642</v>
      </c>
      <c r="AG1165" s="176">
        <f t="shared" si="539"/>
        <v>1.0110641111834142</v>
      </c>
      <c r="AH1165" s="149">
        <f t="shared" si="540"/>
        <v>1.0200915400041415</v>
      </c>
      <c r="AI1165" s="149">
        <f t="shared" si="541"/>
        <v>1.0159875335947528</v>
      </c>
      <c r="AJ1165" s="97"/>
      <c r="AK1165" s="171">
        <f t="shared" si="542"/>
        <v>1.1115463836892443E-2</v>
      </c>
      <c r="AL1165" s="149">
        <f t="shared" si="543"/>
        <v>2.5734437275236648E-2</v>
      </c>
      <c r="AM1165" s="149">
        <f t="shared" si="544"/>
        <v>1.5941830842039414E-2</v>
      </c>
      <c r="AN1165" s="149">
        <f t="shared" si="549"/>
        <v>6.5895061517788811</v>
      </c>
      <c r="AO1165" s="149">
        <f t="shared" si="549"/>
        <v>17.496059488265274</v>
      </c>
      <c r="AP1165" s="149">
        <f t="shared" si="549"/>
        <v>5.9827421090554145</v>
      </c>
      <c r="AQ1165" s="97"/>
      <c r="AR1165" s="171">
        <f t="shared" si="545"/>
        <v>1.1003351661221215E-2</v>
      </c>
      <c r="AS1165" s="149">
        <f t="shared" si="546"/>
        <v>1.9892368371428458E-2</v>
      </c>
      <c r="AT1165" s="149">
        <f t="shared" si="547"/>
        <v>1.5861078997107331E-2</v>
      </c>
      <c r="AU1165" s="175">
        <f t="shared" si="550"/>
        <v>6.4517823761435666</v>
      </c>
      <c r="AV1165" s="149">
        <f t="shared" si="551"/>
        <v>14.902292762600714</v>
      </c>
      <c r="AW1165" s="149">
        <f t="shared" si="552"/>
        <v>5.9107383346141589</v>
      </c>
    </row>
    <row r="1166" spans="1:49" ht="15" x14ac:dyDescent="0.25">
      <c r="A1166" s="130">
        <v>1968.01</v>
      </c>
      <c r="B1166" s="138"/>
      <c r="C1166" s="166">
        <f>raw_Data!B1172</f>
        <v>95.04</v>
      </c>
      <c r="D1166" s="167">
        <f>raw_Data!J1172</f>
        <v>0.24416666666666667</v>
      </c>
      <c r="E1166" s="167">
        <f>raw_Data!L1172</f>
        <v>4.4954984622596061E-3</v>
      </c>
      <c r="F1166" s="168">
        <f t="shared" si="527"/>
        <v>95.3</v>
      </c>
      <c r="G1166" s="167">
        <f>raw_Data!K1172</f>
        <v>2.5620846449807624E-3</v>
      </c>
      <c r="H1166" s="167">
        <f t="shared" si="528"/>
        <v>-2.7282266526756915E-3</v>
      </c>
      <c r="I1166" s="165"/>
      <c r="J1166" s="167">
        <f t="shared" si="529"/>
        <v>0.98769318369562709</v>
      </c>
      <c r="K1166" s="167">
        <f t="shared" si="548"/>
        <v>-7.8113178421133078E-3</v>
      </c>
      <c r="L1166" s="93"/>
      <c r="M1166" s="171">
        <f t="shared" si="524"/>
        <v>0.99218868215788669</v>
      </c>
      <c r="N1166" s="172">
        <f t="shared" si="530"/>
        <v>0.99983385799230517</v>
      </c>
      <c r="O1166" s="170">
        <f t="shared" si="525"/>
        <v>1165</v>
      </c>
      <c r="P1166" s="170">
        <f t="shared" si="526"/>
        <v>1167</v>
      </c>
      <c r="Q1166" s="169"/>
      <c r="R1166" s="149">
        <f t="shared" si="531"/>
        <v>-0.2875508808567695</v>
      </c>
      <c r="S1166" s="173">
        <f t="shared" si="532"/>
        <v>-0.37075993344830421</v>
      </c>
      <c r="T1166" s="149">
        <v>0</v>
      </c>
      <c r="U1166" s="97"/>
      <c r="V1166" s="149">
        <f>1/PI()*ATAN('Exhibit4_Impact-Test'!$Y$25*S_RDY_SP)+'Exhibit4_Impact-Test'!$Y$26</f>
        <v>0.33387064758909568</v>
      </c>
      <c r="W1166" s="172">
        <f t="shared" si="533"/>
        <v>0.33557993144517811</v>
      </c>
      <c r="X1166" s="149">
        <f>1/PI()*ATAN('Exhibit4_Impact-Test'!$Y$25*S_RS_SP)+'Exhibit4_Impact-Test'!$Y$26</f>
        <v>0.29690183736520998</v>
      </c>
      <c r="Y1166" s="172">
        <f t="shared" si="534"/>
        <v>0.29850666960749905</v>
      </c>
      <c r="Z1166" s="149">
        <f>1/PI()*ATAN('Exhibit4_Impact-Test'!$Y$25*S_5050_SP)+'Exhibit4_Impact-Test'!$Y$26</f>
        <v>0.5</v>
      </c>
      <c r="AA1166" s="149">
        <f t="shared" si="535"/>
        <v>0.50191894812441284</v>
      </c>
      <c r="AB1166" s="195">
        <f>VLOOKUP(_xlfn.NUMBERVALUE(LEFT(A1166,4)),Transactioncosts!$C:$G,5,FALSE)</f>
        <v>111.20000000000002</v>
      </c>
      <c r="AC1166" s="174"/>
      <c r="AD1166" s="175">
        <f t="shared" si="536"/>
        <v>0.99474118196465644</v>
      </c>
      <c r="AE1166" s="149">
        <f t="shared" si="537"/>
        <v>0.99445854891010566</v>
      </c>
      <c r="AF1166" s="149">
        <f t="shared" si="538"/>
        <v>0.99601127007509593</v>
      </c>
      <c r="AG1166" s="176">
        <f t="shared" si="539"/>
        <v>0.99467146846585597</v>
      </c>
      <c r="AH1166" s="149">
        <f t="shared" si="540"/>
        <v>0.99291846792004601</v>
      </c>
      <c r="AI1166" s="149">
        <f t="shared" si="541"/>
        <v>0.99598993137195246</v>
      </c>
      <c r="AJ1166" s="97"/>
      <c r="AK1166" s="171">
        <f t="shared" si="542"/>
        <v>-5.272694288748549E-3</v>
      </c>
      <c r="AL1166" s="149">
        <f t="shared" si="543"/>
        <v>-5.5568618884781242E-3</v>
      </c>
      <c r="AM1166" s="149">
        <f t="shared" si="544"/>
        <v>-3.9967061251150546E-3</v>
      </c>
      <c r="AN1166" s="149">
        <f t="shared" si="549"/>
        <v>6.5842334574901322</v>
      </c>
      <c r="AO1166" s="149">
        <f t="shared" si="549"/>
        <v>17.490502626376795</v>
      </c>
      <c r="AP1166" s="149">
        <f t="shared" si="549"/>
        <v>5.9787454029302998</v>
      </c>
      <c r="AQ1166" s="97"/>
      <c r="AR1166" s="171">
        <f t="shared" si="545"/>
        <v>-5.3427787921459923E-3</v>
      </c>
      <c r="AS1166" s="149">
        <f t="shared" si="546"/>
        <v>-7.1067251356627878E-3</v>
      </c>
      <c r="AT1166" s="149">
        <f t="shared" si="547"/>
        <v>-4.0181305129405086E-3</v>
      </c>
      <c r="AU1166" s="175">
        <f t="shared" si="550"/>
        <v>6.4464395973514206</v>
      </c>
      <c r="AV1166" s="149">
        <f t="shared" si="551"/>
        <v>14.895186037465052</v>
      </c>
      <c r="AW1166" s="149">
        <f t="shared" si="552"/>
        <v>5.9067202041012186</v>
      </c>
    </row>
    <row r="1167" spans="1:49" ht="15" x14ac:dyDescent="0.25">
      <c r="A1167" s="130">
        <v>1968.02</v>
      </c>
      <c r="B1167" s="138"/>
      <c r="C1167" s="166">
        <f>raw_Data!B1173</f>
        <v>90.75</v>
      </c>
      <c r="D1167" s="167">
        <f>raw_Data!J1173</f>
        <v>0.245</v>
      </c>
      <c r="E1167" s="167">
        <f>raw_Data!L1173</f>
        <v>4.5192918063745591E-3</v>
      </c>
      <c r="F1167" s="168">
        <f t="shared" si="527"/>
        <v>95.04</v>
      </c>
      <c r="G1167" s="167">
        <f>raw_Data!K1173</f>
        <v>2.5778619528619528E-3</v>
      </c>
      <c r="H1167" s="167">
        <f t="shared" si="528"/>
        <v>-4.5138888888888951E-2</v>
      </c>
      <c r="I1167" s="165"/>
      <c r="J1167" s="167">
        <f t="shared" si="529"/>
        <v>1.0021891007252277</v>
      </c>
      <c r="K1167" s="167">
        <f t="shared" si="548"/>
        <v>6.7083925316022697E-3</v>
      </c>
      <c r="L1167" s="93"/>
      <c r="M1167" s="171">
        <f t="shared" si="524"/>
        <v>1.0067083925316023</v>
      </c>
      <c r="N1167" s="172">
        <f t="shared" si="530"/>
        <v>0.95743897306397308</v>
      </c>
      <c r="O1167" s="170">
        <f t="shared" si="525"/>
        <v>1166</v>
      </c>
      <c r="P1167" s="170">
        <f t="shared" si="526"/>
        <v>1168</v>
      </c>
      <c r="Q1167" s="169"/>
      <c r="R1167" s="149">
        <f t="shared" si="531"/>
        <v>-0.27110685683400138</v>
      </c>
      <c r="S1167" s="173">
        <f t="shared" si="532"/>
        <v>-0.90942774350259858</v>
      </c>
      <c r="T1167" s="149">
        <v>0</v>
      </c>
      <c r="U1167" s="97"/>
      <c r="V1167" s="149">
        <f>1/PI()*ATAN('Exhibit4_Impact-Test'!$Y$25*S_RDY_SP)+'Exhibit4_Impact-Test'!$Y$26</f>
        <v>0.34184913097759628</v>
      </c>
      <c r="W1167" s="172">
        <f t="shared" si="533"/>
        <v>0.33065059845621736</v>
      </c>
      <c r="X1167" s="149">
        <f>1/PI()*ATAN('Exhibit4_Impact-Test'!$Y$25*S_RS_SP)+'Exhibit4_Impact-Test'!$Y$26</f>
        <v>0.16001017769565873</v>
      </c>
      <c r="Y1167" s="172">
        <f t="shared" si="534"/>
        <v>0.15338023512408261</v>
      </c>
      <c r="Z1167" s="149">
        <f>1/PI()*ATAN('Exhibit4_Impact-Test'!$Y$25*S_5050_SP)+'Exhibit4_Impact-Test'!$Y$26</f>
        <v>0.5</v>
      </c>
      <c r="AA1167" s="149">
        <f t="shared" si="535"/>
        <v>0.48745780985412734</v>
      </c>
      <c r="AB1167" s="195">
        <f>VLOOKUP(_xlfn.NUMBERVALUE(LEFT(A1167,4)),Transactioncosts!$C:$G,5,FALSE)</f>
        <v>111.20000000000002</v>
      </c>
      <c r="AC1167" s="174"/>
      <c r="AD1167" s="175">
        <f t="shared" si="536"/>
        <v>0.98986568430282262</v>
      </c>
      <c r="AE1167" s="149">
        <f t="shared" si="537"/>
        <v>0.99882478396762497</v>
      </c>
      <c r="AF1167" s="149">
        <f t="shared" si="538"/>
        <v>0.98207368279778762</v>
      </c>
      <c r="AG1167" s="176">
        <f t="shared" si="539"/>
        <v>0.98962626066177373</v>
      </c>
      <c r="AH1167" s="149">
        <f t="shared" si="540"/>
        <v>0.99855689013782323</v>
      </c>
      <c r="AI1167" s="149">
        <f t="shared" si="541"/>
        <v>0.98193421364336553</v>
      </c>
      <c r="AJ1167" s="97"/>
      <c r="AK1167" s="171">
        <f t="shared" si="542"/>
        <v>-1.018601747922822E-2</v>
      </c>
      <c r="AL1167" s="149">
        <f t="shared" si="543"/>
        <v>-1.1759071402568386E-3</v>
      </c>
      <c r="AM1167" s="149">
        <f t="shared" si="544"/>
        <v>-1.808894004356678E-2</v>
      </c>
      <c r="AN1167" s="149">
        <f t="shared" si="549"/>
        <v>6.5740474400109044</v>
      </c>
      <c r="AO1167" s="149">
        <f t="shared" si="549"/>
        <v>17.489326719236537</v>
      </c>
      <c r="AP1167" s="149">
        <f t="shared" si="549"/>
        <v>5.9606564628867327</v>
      </c>
      <c r="AQ1167" s="97"/>
      <c r="AR1167" s="171">
        <f t="shared" si="545"/>
        <v>-1.0427921613089922E-2</v>
      </c>
      <c r="AS1167" s="149">
        <f t="shared" si="546"/>
        <v>-1.4441521480899988E-3</v>
      </c>
      <c r="AT1167" s="149">
        <f t="shared" si="547"/>
        <v>-1.8230965088281974E-2</v>
      </c>
      <c r="AU1167" s="175">
        <f t="shared" si="550"/>
        <v>6.4360116757383308</v>
      </c>
      <c r="AV1167" s="149">
        <f t="shared" si="551"/>
        <v>14.893741885316961</v>
      </c>
      <c r="AW1167" s="149">
        <f t="shared" si="552"/>
        <v>5.8884892390129364</v>
      </c>
    </row>
    <row r="1168" spans="1:49" ht="15" x14ac:dyDescent="0.25">
      <c r="A1168" s="130">
        <v>1968.03</v>
      </c>
      <c r="B1168" s="138"/>
      <c r="C1168" s="166">
        <f>raw_Data!B1174</f>
        <v>89.09</v>
      </c>
      <c r="D1168" s="167">
        <f>raw_Data!J1174</f>
        <v>0.24583333333333335</v>
      </c>
      <c r="E1168" s="167">
        <f>raw_Data!L1174</f>
        <v>4.661921836872196E-3</v>
      </c>
      <c r="F1168" s="168">
        <f t="shared" si="527"/>
        <v>90.75</v>
      </c>
      <c r="G1168" s="167">
        <f>raw_Data!K1174</f>
        <v>2.7089072543617998E-3</v>
      </c>
      <c r="H1168" s="167">
        <f t="shared" si="528"/>
        <v>-1.8292011019283683E-2</v>
      </c>
      <c r="I1168" s="165"/>
      <c r="J1168" s="167">
        <f t="shared" si="529"/>
        <v>1.0131056434631796</v>
      </c>
      <c r="K1168" s="167">
        <f t="shared" si="548"/>
        <v>1.7767565300051746E-2</v>
      </c>
      <c r="L1168" s="93"/>
      <c r="M1168" s="171">
        <f t="shared" si="524"/>
        <v>1.0177675653000517</v>
      </c>
      <c r="N1168" s="172">
        <f t="shared" si="530"/>
        <v>0.98441689623507811</v>
      </c>
      <c r="O1168" s="170">
        <f t="shared" si="525"/>
        <v>1167</v>
      </c>
      <c r="P1168" s="170">
        <f t="shared" si="526"/>
        <v>1169</v>
      </c>
      <c r="Q1168" s="169"/>
      <c r="R1168" s="149">
        <f t="shared" si="531"/>
        <v>-0.2504613579123442</v>
      </c>
      <c r="S1168" s="173">
        <f t="shared" si="532"/>
        <v>-0.80188366088011243</v>
      </c>
      <c r="T1168" s="149">
        <v>0</v>
      </c>
      <c r="U1168" s="97"/>
      <c r="V1168" s="149">
        <f>1/PI()*ATAN('Exhibit4_Impact-Test'!$Y$25*S_RDY_SP)+'Exhibit4_Impact-Test'!$Y$26</f>
        <v>0.35218150142824106</v>
      </c>
      <c r="W1168" s="172">
        <f t="shared" si="533"/>
        <v>0.3446181039294729</v>
      </c>
      <c r="X1168" s="149">
        <f>1/PI()*ATAN('Exhibit4_Impact-Test'!$Y$25*S_RS_SP)+'Exhibit4_Impact-Test'!$Y$26</f>
        <v>0.17747140686884894</v>
      </c>
      <c r="Y1168" s="172">
        <f t="shared" si="534"/>
        <v>0.17266004151257411</v>
      </c>
      <c r="Z1168" s="149">
        <f>1/PI()*ATAN('Exhibit4_Impact-Test'!$Y$25*S_5050_SP)+'Exhibit4_Impact-Test'!$Y$26</f>
        <v>0.5</v>
      </c>
      <c r="AA1168" s="149">
        <f t="shared" si="535"/>
        <v>0.49167142945475595</v>
      </c>
      <c r="AB1168" s="195">
        <f>VLOOKUP(_xlfn.NUMBERVALUE(LEFT(A1168,4)),Transactioncosts!$C:$G,5,FALSE)</f>
        <v>111.20000000000002</v>
      </c>
      <c r="AC1168" s="174"/>
      <c r="AD1168" s="175">
        <f t="shared" si="536"/>
        <v>1.0060220765951129</v>
      </c>
      <c r="AE1168" s="149">
        <f t="shared" si="537"/>
        <v>1.0118487751410734</v>
      </c>
      <c r="AF1168" s="149">
        <f t="shared" si="538"/>
        <v>1.0010922307675649</v>
      </c>
      <c r="AG1168" s="176">
        <f t="shared" si="539"/>
        <v>1.0059593733450463</v>
      </c>
      <c r="AH1168" s="149">
        <f t="shared" si="540"/>
        <v>1.0043781204167659</v>
      </c>
      <c r="AI1168" s="149">
        <f t="shared" si="541"/>
        <v>1.0009996170631019</v>
      </c>
      <c r="AJ1168" s="97"/>
      <c r="AK1168" s="171">
        <f t="shared" si="542"/>
        <v>6.0040163623206414E-3</v>
      </c>
      <c r="AL1168" s="149">
        <f t="shared" si="543"/>
        <v>1.1779128020466887E-2</v>
      </c>
      <c r="AM1168" s="149">
        <f t="shared" si="544"/>
        <v>1.0916347175167738E-3</v>
      </c>
      <c r="AN1168" s="149">
        <f t="shared" si="549"/>
        <v>6.5800514563732246</v>
      </c>
      <c r="AO1168" s="149">
        <f t="shared" si="549"/>
        <v>17.501105847257005</v>
      </c>
      <c r="AP1168" s="149">
        <f t="shared" si="549"/>
        <v>5.9617480976042492</v>
      </c>
      <c r="AQ1168" s="97"/>
      <c r="AR1168" s="171">
        <f t="shared" si="545"/>
        <v>5.9416865132171153E-3</v>
      </c>
      <c r="AS1168" s="149">
        <f t="shared" si="546"/>
        <v>4.3685643292229069E-3</v>
      </c>
      <c r="AT1168" s="149">
        <f t="shared" si="547"/>
        <v>9.9911777866662369E-4</v>
      </c>
      <c r="AU1168" s="175">
        <f t="shared" si="550"/>
        <v>6.4419533622515477</v>
      </c>
      <c r="AV1168" s="149">
        <f t="shared" si="551"/>
        <v>14.898110449646184</v>
      </c>
      <c r="AW1168" s="149">
        <f t="shared" si="552"/>
        <v>5.8894883567916034</v>
      </c>
    </row>
    <row r="1169" spans="1:49" ht="15" x14ac:dyDescent="0.25">
      <c r="A1169" s="130">
        <v>1968.04</v>
      </c>
      <c r="B1169" s="138"/>
      <c r="C1169" s="166">
        <f>raw_Data!B1175</f>
        <v>95.67</v>
      </c>
      <c r="D1169" s="167">
        <f>raw_Data!J1175</f>
        <v>0.24694416666666666</v>
      </c>
      <c r="E1169" s="167">
        <f>raw_Data!L1175</f>
        <v>4.5827104331948032E-3</v>
      </c>
      <c r="F1169" s="168">
        <f t="shared" si="527"/>
        <v>89.09</v>
      </c>
      <c r="G1169" s="167">
        <f>raw_Data!K1175</f>
        <v>2.771850563100984E-3</v>
      </c>
      <c r="H1169" s="167">
        <f t="shared" si="528"/>
        <v>7.3857896509148091E-2</v>
      </c>
      <c r="I1169" s="165"/>
      <c r="J1169" s="167">
        <f t="shared" si="529"/>
        <v>0.99277784065292152</v>
      </c>
      <c r="K1169" s="167">
        <f t="shared" si="548"/>
        <v>-2.6394489138836796E-3</v>
      </c>
      <c r="L1169" s="93"/>
      <c r="M1169" s="171">
        <f t="shared" si="524"/>
        <v>0.99736055108611632</v>
      </c>
      <c r="N1169" s="172">
        <f t="shared" si="530"/>
        <v>1.076629747072249</v>
      </c>
      <c r="O1169" s="170">
        <f t="shared" si="525"/>
        <v>1168</v>
      </c>
      <c r="P1169" s="170">
        <f t="shared" si="526"/>
        <v>1170</v>
      </c>
      <c r="Q1169" s="169"/>
      <c r="R1169" s="149">
        <f t="shared" si="531"/>
        <v>-0.25425465995946167</v>
      </c>
      <c r="S1169" s="173">
        <f t="shared" si="532"/>
        <v>0.94062745004925907</v>
      </c>
      <c r="T1169" s="149">
        <v>0</v>
      </c>
      <c r="U1169" s="97"/>
      <c r="V1169" s="149">
        <f>1/PI()*ATAN('Exhibit4_Impact-Test'!$Y$25*S_RDY_SP)+'Exhibit4_Impact-Test'!$Y$26</f>
        <v>0.35025688541029265</v>
      </c>
      <c r="W1169" s="172">
        <f t="shared" si="533"/>
        <v>0.36785458661668058</v>
      </c>
      <c r="X1169" s="149">
        <f>1/PI()*ATAN('Exhibit4_Impact-Test'!$Y$25*S_RS_SP)+'Exhibit4_Impact-Test'!$Y$26</f>
        <v>0.84448150952583712</v>
      </c>
      <c r="Y1169" s="172">
        <f t="shared" si="534"/>
        <v>0.85426315197896974</v>
      </c>
      <c r="Z1169" s="149">
        <f>1/PI()*ATAN('Exhibit4_Impact-Test'!$Y$25*S_5050_SP)+'Exhibit4_Impact-Test'!$Y$26</f>
        <v>0.5</v>
      </c>
      <c r="AA1169" s="149">
        <f t="shared" si="535"/>
        <v>0.51911031022095933</v>
      </c>
      <c r="AB1169" s="195">
        <f>VLOOKUP(_xlfn.NUMBERVALUE(LEFT(A1169,4)),Transactioncosts!$C:$G,5,FALSE)</f>
        <v>111.20000000000002</v>
      </c>
      <c r="AC1169" s="174"/>
      <c r="AD1169" s="175">
        <f t="shared" si="536"/>
        <v>1.0251251327811972</v>
      </c>
      <c r="AE1169" s="149">
        <f t="shared" si="537"/>
        <v>1.0643019213713851</v>
      </c>
      <c r="AF1169" s="149">
        <f t="shared" si="538"/>
        <v>1.0369951490791827</v>
      </c>
      <c r="AG1169" s="176">
        <f t="shared" si="539"/>
        <v>1.0248021666213027</v>
      </c>
      <c r="AH1169" s="149">
        <f t="shared" si="540"/>
        <v>1.0640105731090559</v>
      </c>
      <c r="AI1169" s="149">
        <f t="shared" si="541"/>
        <v>1.0367826424295257</v>
      </c>
      <c r="AJ1169" s="97"/>
      <c r="AK1169" s="171">
        <f t="shared" si="542"/>
        <v>2.4814685901265312E-2</v>
      </c>
      <c r="AL1169" s="149">
        <f t="shared" si="543"/>
        <v>6.2319111354395357E-2</v>
      </c>
      <c r="AM1169" s="149">
        <f t="shared" si="544"/>
        <v>3.6327251395738121E-2</v>
      </c>
      <c r="AN1169" s="149">
        <f t="shared" si="549"/>
        <v>6.6048661422744903</v>
      </c>
      <c r="AO1169" s="149">
        <f t="shared" si="549"/>
        <v>17.5634249586114</v>
      </c>
      <c r="AP1169" s="149">
        <f t="shared" si="549"/>
        <v>5.9980753489999872</v>
      </c>
      <c r="AQ1169" s="97"/>
      <c r="AR1169" s="171">
        <f t="shared" si="545"/>
        <v>2.4499585787558033E-2</v>
      </c>
      <c r="AS1169" s="149">
        <f t="shared" si="546"/>
        <v>6.2045328002650994E-2</v>
      </c>
      <c r="AT1169" s="149">
        <f t="shared" si="547"/>
        <v>3.6122304991865001E-2</v>
      </c>
      <c r="AU1169" s="175">
        <f t="shared" si="550"/>
        <v>6.4664529480391053</v>
      </c>
      <c r="AV1169" s="149">
        <f t="shared" si="551"/>
        <v>14.960155777648835</v>
      </c>
      <c r="AW1169" s="149">
        <f t="shared" si="552"/>
        <v>5.9256106617834687</v>
      </c>
    </row>
    <row r="1170" spans="1:49" ht="15" x14ac:dyDescent="0.25">
      <c r="A1170" s="130">
        <v>1968.05</v>
      </c>
      <c r="B1170" s="138"/>
      <c r="C1170" s="166">
        <f>raw_Data!B1176</f>
        <v>97.87</v>
      </c>
      <c r="D1170" s="167">
        <f>raw_Data!J1176</f>
        <v>0.24805583333333334</v>
      </c>
      <c r="E1170" s="167">
        <f>raw_Data!L1176</f>
        <v>4.7647940647530529E-3</v>
      </c>
      <c r="F1170" s="168">
        <f t="shared" si="527"/>
        <v>95.67</v>
      </c>
      <c r="G1170" s="167">
        <f>raw_Data!K1176</f>
        <v>2.5928277760356782E-3</v>
      </c>
      <c r="H1170" s="167">
        <f t="shared" si="528"/>
        <v>2.2995714435037229E-2</v>
      </c>
      <c r="I1170" s="165"/>
      <c r="J1170" s="167">
        <f t="shared" si="529"/>
        <v>1.0166732176250068</v>
      </c>
      <c r="K1170" s="167">
        <f t="shared" si="548"/>
        <v>2.1438011689759895E-2</v>
      </c>
      <c r="L1170" s="93"/>
      <c r="M1170" s="171">
        <f t="shared" si="524"/>
        <v>1.0214380116897599</v>
      </c>
      <c r="N1170" s="172">
        <f t="shared" si="530"/>
        <v>1.0255885422110729</v>
      </c>
      <c r="O1170" s="170">
        <f t="shared" si="525"/>
        <v>1169</v>
      </c>
      <c r="P1170" s="170">
        <f t="shared" si="526"/>
        <v>1171</v>
      </c>
      <c r="Q1170" s="169"/>
      <c r="R1170" s="149">
        <f t="shared" si="531"/>
        <v>-0.27731476011086892</v>
      </c>
      <c r="S1170" s="173">
        <f t="shared" si="532"/>
        <v>0.83382987044797863</v>
      </c>
      <c r="T1170" s="149">
        <v>0</v>
      </c>
      <c r="U1170" s="97"/>
      <c r="V1170" s="149">
        <f>1/PI()*ATAN('Exhibit4_Impact-Test'!$Y$25*S_RDY_SP)+'Exhibit4_Impact-Test'!$Y$26</f>
        <v>0.33881086720171255</v>
      </c>
      <c r="W1170" s="172">
        <f t="shared" si="533"/>
        <v>0.33971989494841764</v>
      </c>
      <c r="X1170" s="149">
        <f>1/PI()*ATAN('Exhibit4_Impact-Test'!$Y$25*S_RS_SP)+'Exhibit4_Impact-Test'!$Y$26</f>
        <v>0.8280627686759876</v>
      </c>
      <c r="Y1170" s="172">
        <f t="shared" si="534"/>
        <v>0.82863935712445125</v>
      </c>
      <c r="Z1170" s="149">
        <f>1/PI()*ATAN('Exhibit4_Impact-Test'!$Y$25*S_5050_SP)+'Exhibit4_Impact-Test'!$Y$26</f>
        <v>0.5</v>
      </c>
      <c r="AA1170" s="149">
        <f t="shared" si="535"/>
        <v>0.50101379498800436</v>
      </c>
      <c r="AB1170" s="195">
        <f>VLOOKUP(_xlfn.NUMBERVALUE(LEFT(A1170,4)),Transactioncosts!$C:$G,5,FALSE)</f>
        <v>111.20000000000002</v>
      </c>
      <c r="AC1170" s="174"/>
      <c r="AD1170" s="175">
        <f t="shared" si="536"/>
        <v>1.0228442565350331</v>
      </c>
      <c r="AE1170" s="149">
        <f t="shared" si="537"/>
        <v>1.0248749114847124</v>
      </c>
      <c r="AF1170" s="149">
        <f t="shared" si="538"/>
        <v>1.0235132769504163</v>
      </c>
      <c r="AG1170" s="176">
        <f t="shared" si="539"/>
        <v>1.0226954619450996</v>
      </c>
      <c r="AH1170" s="149">
        <f t="shared" si="540"/>
        <v>1.0248525808365341</v>
      </c>
      <c r="AI1170" s="149">
        <f t="shared" si="541"/>
        <v>1.0235020035501496</v>
      </c>
      <c r="AJ1170" s="97"/>
      <c r="AK1170" s="171">
        <f t="shared" si="542"/>
        <v>2.2587233478276413E-2</v>
      </c>
      <c r="AL1170" s="149">
        <f t="shared" si="543"/>
        <v>2.4570567567290334E-2</v>
      </c>
      <c r="AM1170" s="149">
        <f t="shared" si="544"/>
        <v>2.3241098140997118E-2</v>
      </c>
      <c r="AN1170" s="149">
        <f t="shared" si="549"/>
        <v>6.6274533757527667</v>
      </c>
      <c r="AO1170" s="149">
        <f t="shared" si="549"/>
        <v>17.587995526178691</v>
      </c>
      <c r="AP1170" s="149">
        <f t="shared" si="549"/>
        <v>6.0213164471409844</v>
      </c>
      <c r="AQ1170" s="97"/>
      <c r="AR1170" s="171">
        <f t="shared" si="545"/>
        <v>2.2441751492420441E-2</v>
      </c>
      <c r="AS1170" s="149">
        <f t="shared" si="546"/>
        <v>2.4548778672656389E-2</v>
      </c>
      <c r="AT1170" s="149">
        <f t="shared" si="547"/>
        <v>2.3230083665068058E-2</v>
      </c>
      <c r="AU1170" s="175">
        <f t="shared" si="550"/>
        <v>6.4888946995315253</v>
      </c>
      <c r="AV1170" s="149">
        <f t="shared" si="551"/>
        <v>14.984704556321491</v>
      </c>
      <c r="AW1170" s="149">
        <f t="shared" si="552"/>
        <v>5.9488407454485364</v>
      </c>
    </row>
    <row r="1171" spans="1:49" ht="15" x14ac:dyDescent="0.25">
      <c r="A1171" s="130">
        <v>1968.06</v>
      </c>
      <c r="B1171" s="138"/>
      <c r="C1171" s="166">
        <f>raw_Data!B1177</f>
        <v>100.5</v>
      </c>
      <c r="D1171" s="167">
        <f>raw_Data!J1177</f>
        <v>0.24916666666666668</v>
      </c>
      <c r="E1171" s="167">
        <f>raw_Data!L1177</f>
        <v>4.6460850512481944E-3</v>
      </c>
      <c r="F1171" s="168">
        <f t="shared" si="527"/>
        <v>97.87</v>
      </c>
      <c r="G1171" s="167">
        <f>raw_Data!K1177</f>
        <v>2.5458942134123498E-3</v>
      </c>
      <c r="H1171" s="167">
        <f t="shared" si="528"/>
        <v>2.6872381730867367E-2</v>
      </c>
      <c r="I1171" s="165"/>
      <c r="J1171" s="167">
        <f t="shared" si="529"/>
        <v>0.98923682318812167</v>
      </c>
      <c r="K1171" s="167">
        <f t="shared" si="548"/>
        <v>-6.1170917606301334E-3</v>
      </c>
      <c r="L1171" s="93"/>
      <c r="M1171" s="171">
        <f t="shared" si="524"/>
        <v>0.99388290823936987</v>
      </c>
      <c r="N1171" s="172">
        <f t="shared" si="530"/>
        <v>1.0294182759442798</v>
      </c>
      <c r="O1171" s="170">
        <f t="shared" si="525"/>
        <v>1170</v>
      </c>
      <c r="P1171" s="170">
        <f t="shared" si="526"/>
        <v>1172</v>
      </c>
      <c r="Q1171" s="169"/>
      <c r="R1171" s="149">
        <f t="shared" si="531"/>
        <v>-0.30351449369928951</v>
      </c>
      <c r="S1171" s="173">
        <f t="shared" si="532"/>
        <v>0.84939255970462924</v>
      </c>
      <c r="T1171" s="149">
        <v>0</v>
      </c>
      <c r="U1171" s="97"/>
      <c r="V1171" s="149">
        <f>1/PI()*ATAN('Exhibit4_Impact-Test'!$Y$25*S_RDY_SP)+'Exhibit4_Impact-Test'!$Y$26</f>
        <v>0.32633908650115662</v>
      </c>
      <c r="W1171" s="172">
        <f t="shared" si="533"/>
        <v>0.3341086754302306</v>
      </c>
      <c r="X1171" s="149">
        <f>1/PI()*ATAN('Exhibit4_Impact-Test'!$Y$25*S_RS_SP)+'Exhibit4_Impact-Test'!$Y$26</f>
        <v>0.83064750893904404</v>
      </c>
      <c r="Y1171" s="172">
        <f t="shared" si="534"/>
        <v>0.8355320486129576</v>
      </c>
      <c r="Z1171" s="149">
        <f>1/PI()*ATAN('Exhibit4_Impact-Test'!$Y$25*S_5050_SP)+'Exhibit4_Impact-Test'!$Y$26</f>
        <v>0.5</v>
      </c>
      <c r="AA1171" s="149">
        <f t="shared" si="535"/>
        <v>0.50878153188034825</v>
      </c>
      <c r="AB1171" s="195">
        <f>VLOOKUP(_xlfn.NUMBERVALUE(LEFT(A1171,4)),Transactioncosts!$C:$G,5,FALSE)</f>
        <v>111.20000000000002</v>
      </c>
      <c r="AC1171" s="174"/>
      <c r="AD1171" s="175">
        <f t="shared" si="536"/>
        <v>1.0054794876746729</v>
      </c>
      <c r="AE1171" s="149">
        <f t="shared" si="537"/>
        <v>1.0234002729026863</v>
      </c>
      <c r="AF1171" s="149">
        <f t="shared" si="538"/>
        <v>1.0116505920918248</v>
      </c>
      <c r="AG1171" s="176">
        <f t="shared" si="539"/>
        <v>1.005400523308619</v>
      </c>
      <c r="AH1171" s="149">
        <f t="shared" si="540"/>
        <v>1.0177569047242709</v>
      </c>
      <c r="AI1171" s="149">
        <f t="shared" si="541"/>
        <v>1.0115529414573154</v>
      </c>
      <c r="AJ1171" s="97"/>
      <c r="AK1171" s="171">
        <f t="shared" si="542"/>
        <v>5.4645298978427195E-3</v>
      </c>
      <c r="AL1171" s="149">
        <f t="shared" si="543"/>
        <v>2.3130684051596153E-2</v>
      </c>
      <c r="AM1171" s="149">
        <f t="shared" si="544"/>
        <v>1.1583246516285086E-2</v>
      </c>
      <c r="AN1171" s="149">
        <f t="shared" si="549"/>
        <v>6.6329179056506096</v>
      </c>
      <c r="AO1171" s="149">
        <f t="shared" si="549"/>
        <v>17.611126210230289</v>
      </c>
      <c r="AP1171" s="149">
        <f t="shared" si="549"/>
        <v>6.0328996936572699</v>
      </c>
      <c r="AQ1171" s="97"/>
      <c r="AR1171" s="171">
        <f t="shared" si="545"/>
        <v>5.3859927741324891E-3</v>
      </c>
      <c r="AS1171" s="149">
        <f t="shared" si="546"/>
        <v>1.7601092680832445E-2</v>
      </c>
      <c r="AT1171" s="149">
        <f t="shared" si="547"/>
        <v>1.1486715808458652E-2</v>
      </c>
      <c r="AU1171" s="175">
        <f t="shared" si="550"/>
        <v>6.494280692305658</v>
      </c>
      <c r="AV1171" s="149">
        <f t="shared" si="551"/>
        <v>15.002305649002324</v>
      </c>
      <c r="AW1171" s="149">
        <f t="shared" si="552"/>
        <v>5.9603274612569948</v>
      </c>
    </row>
    <row r="1172" spans="1:49" ht="15" x14ac:dyDescent="0.25">
      <c r="A1172" s="130">
        <v>1968.07</v>
      </c>
      <c r="B1172" s="138"/>
      <c r="C1172" s="166">
        <f>raw_Data!B1178</f>
        <v>100.3</v>
      </c>
      <c r="D1172" s="167">
        <f>raw_Data!J1178</f>
        <v>0.25027749999999999</v>
      </c>
      <c r="E1172" s="167">
        <f>raw_Data!L1178</f>
        <v>4.471698917043021E-3</v>
      </c>
      <c r="F1172" s="168">
        <f t="shared" si="527"/>
        <v>100.5</v>
      </c>
      <c r="G1172" s="167">
        <f>raw_Data!K1178</f>
        <v>2.4903233830845771E-3</v>
      </c>
      <c r="H1172" s="167">
        <f t="shared" si="528"/>
        <v>-1.9900497512438386E-3</v>
      </c>
      <c r="I1172" s="165"/>
      <c r="J1172" s="167">
        <f t="shared" si="529"/>
        <v>0.98408653527034007</v>
      </c>
      <c r="K1172" s="167">
        <f t="shared" si="548"/>
        <v>-1.1441765812616911E-2</v>
      </c>
      <c r="L1172" s="93"/>
      <c r="M1172" s="171">
        <f t="shared" si="524"/>
        <v>0.98855823418738309</v>
      </c>
      <c r="N1172" s="172">
        <f t="shared" si="530"/>
        <v>1.0005002736318407</v>
      </c>
      <c r="O1172" s="170">
        <f t="shared" si="525"/>
        <v>1171</v>
      </c>
      <c r="P1172" s="170">
        <f t="shared" si="526"/>
        <v>1173</v>
      </c>
      <c r="Q1172" s="169"/>
      <c r="R1172" s="149">
        <f t="shared" si="531"/>
        <v>-0.30207935658396395</v>
      </c>
      <c r="S1172" s="173">
        <f t="shared" si="532"/>
        <v>-0.29988085089780359</v>
      </c>
      <c r="T1172" s="149">
        <v>0</v>
      </c>
      <c r="U1172" s="97"/>
      <c r="V1172" s="149">
        <f>1/PI()*ATAN('Exhibit4_Impact-Test'!$Y$25*S_RDY_SP)+'Exhibit4_Impact-Test'!$Y$26</f>
        <v>0.32700756337501935</v>
      </c>
      <c r="W1172" s="172">
        <f t="shared" si="533"/>
        <v>0.3296556488248879</v>
      </c>
      <c r="X1172" s="149">
        <f>1/PI()*ATAN('Exhibit4_Impact-Test'!$Y$25*S_RS_SP)+'Exhibit4_Impact-Test'!$Y$26</f>
        <v>0.32803491026625908</v>
      </c>
      <c r="Y1172" s="172">
        <f t="shared" si="534"/>
        <v>0.33068722721893762</v>
      </c>
      <c r="Z1172" s="149">
        <f>1/PI()*ATAN('Exhibit4_Impact-Test'!$Y$25*S_5050_SP)+'Exhibit4_Impact-Test'!$Y$26</f>
        <v>0.5</v>
      </c>
      <c r="AA1172" s="149">
        <f t="shared" si="535"/>
        <v>0.50300193267254634</v>
      </c>
      <c r="AB1172" s="195">
        <f>VLOOKUP(_xlfn.NUMBERVALUE(LEFT(A1172,4)),Transactioncosts!$C:$G,5,FALSE)</f>
        <v>111.20000000000002</v>
      </c>
      <c r="AC1172" s="174"/>
      <c r="AD1172" s="175">
        <f t="shared" si="536"/>
        <v>0.99246337140784346</v>
      </c>
      <c r="AE1172" s="149">
        <f t="shared" si="537"/>
        <v>0.99247564002494182</v>
      </c>
      <c r="AF1172" s="149">
        <f t="shared" si="538"/>
        <v>0.99452925390961189</v>
      </c>
      <c r="AG1172" s="176">
        <f t="shared" si="539"/>
        <v>0.99238491278319707</v>
      </c>
      <c r="AH1172" s="149">
        <f t="shared" si="540"/>
        <v>0.990717509523665</v>
      </c>
      <c r="AI1172" s="149">
        <f t="shared" si="541"/>
        <v>0.99449587241829318</v>
      </c>
      <c r="AJ1172" s="97"/>
      <c r="AK1172" s="171">
        <f t="shared" si="542"/>
        <v>-7.5651724843374358E-3</v>
      </c>
      <c r="AL1172" s="149">
        <f t="shared" si="543"/>
        <v>-7.5528107774760697E-3</v>
      </c>
      <c r="AM1172" s="149">
        <f t="shared" si="544"/>
        <v>-5.4857654248037071E-3</v>
      </c>
      <c r="AN1172" s="149">
        <f t="shared" si="549"/>
        <v>6.625352733166272</v>
      </c>
      <c r="AO1172" s="149">
        <f t="shared" si="549"/>
        <v>17.603573399452813</v>
      </c>
      <c r="AP1172" s="149">
        <f t="shared" si="549"/>
        <v>6.0274139282324661</v>
      </c>
      <c r="AQ1172" s="97"/>
      <c r="AR1172" s="171">
        <f t="shared" si="545"/>
        <v>-7.6442300378161245E-3</v>
      </c>
      <c r="AS1172" s="149">
        <f t="shared" si="546"/>
        <v>-9.3258412684839587E-3</v>
      </c>
      <c r="AT1172" s="149">
        <f t="shared" si="547"/>
        <v>-5.5193311056792108E-3</v>
      </c>
      <c r="AU1172" s="175">
        <f t="shared" si="550"/>
        <v>6.4866364622678416</v>
      </c>
      <c r="AV1172" s="149">
        <f t="shared" si="551"/>
        <v>14.992979807733839</v>
      </c>
      <c r="AW1172" s="149">
        <f t="shared" si="552"/>
        <v>5.9548081301513154</v>
      </c>
    </row>
    <row r="1173" spans="1:49" ht="15" x14ac:dyDescent="0.25">
      <c r="A1173" s="130">
        <v>1968.08</v>
      </c>
      <c r="B1173" s="138"/>
      <c r="C1173" s="166">
        <f>raw_Data!B1179</f>
        <v>98.11</v>
      </c>
      <c r="D1173" s="167">
        <f>raw_Data!J1179</f>
        <v>0.25138916666666666</v>
      </c>
      <c r="E1173" s="167">
        <f>raw_Data!L1179</f>
        <v>4.4082031209211614E-3</v>
      </c>
      <c r="F1173" s="168">
        <f t="shared" si="527"/>
        <v>100.3</v>
      </c>
      <c r="G1173" s="167">
        <f>raw_Data!K1179</f>
        <v>2.5063725490196078E-3</v>
      </c>
      <c r="H1173" s="167">
        <f t="shared" si="528"/>
        <v>-2.1834496510468537E-2</v>
      </c>
      <c r="I1173" s="165"/>
      <c r="J1173" s="167">
        <f t="shared" si="529"/>
        <v>0.99415050248290582</v>
      </c>
      <c r="K1173" s="167">
        <f t="shared" si="548"/>
        <v>-1.4412943961730207E-3</v>
      </c>
      <c r="L1173" s="93"/>
      <c r="M1173" s="171">
        <f t="shared" si="524"/>
        <v>0.99855870560382698</v>
      </c>
      <c r="N1173" s="172">
        <f t="shared" si="530"/>
        <v>0.9806718760385511</v>
      </c>
      <c r="O1173" s="170">
        <f t="shared" si="525"/>
        <v>1172</v>
      </c>
      <c r="P1173" s="170">
        <f t="shared" si="526"/>
        <v>1174</v>
      </c>
      <c r="Q1173" s="169"/>
      <c r="R1173" s="149">
        <f t="shared" si="531"/>
        <v>-0.28164319863756671</v>
      </c>
      <c r="S1173" s="173">
        <f t="shared" si="532"/>
        <v>-0.83001346852436031</v>
      </c>
      <c r="T1173" s="149">
        <v>0</v>
      </c>
      <c r="U1173" s="97"/>
      <c r="V1173" s="149">
        <f>1/PI()*ATAN('Exhibit4_Impact-Test'!$Y$25*S_RDY_SP)+'Exhibit4_Impact-Test'!$Y$26</f>
        <v>0.33671128053769295</v>
      </c>
      <c r="W1173" s="172">
        <f t="shared" si="533"/>
        <v>0.33268645207989833</v>
      </c>
      <c r="X1173" s="149">
        <f>1/PI()*ATAN('Exhibit4_Impact-Test'!$Y$25*S_RS_SP)+'Exhibit4_Impact-Test'!$Y$26</f>
        <v>0.17258196631275119</v>
      </c>
      <c r="Y1173" s="172">
        <f t="shared" si="534"/>
        <v>0.17001615438959891</v>
      </c>
      <c r="Z1173" s="149">
        <f>1/PI()*ATAN('Exhibit4_Impact-Test'!$Y$25*S_5050_SP)+'Exhibit4_Impact-Test'!$Y$26</f>
        <v>0.5</v>
      </c>
      <c r="AA1173" s="149">
        <f t="shared" si="535"/>
        <v>0.49548136792873487</v>
      </c>
      <c r="AB1173" s="195">
        <f>VLOOKUP(_xlfn.NUMBERVALUE(LEFT(A1173,4)),Transactioncosts!$C:$G,5,FALSE)</f>
        <v>111.20000000000002</v>
      </c>
      <c r="AC1173" s="174"/>
      <c r="AD1173" s="175">
        <f t="shared" si="536"/>
        <v>0.99253600831614341</v>
      </c>
      <c r="AE1173" s="149">
        <f t="shared" si="537"/>
        <v>0.99547176138635063</v>
      </c>
      <c r="AF1173" s="149">
        <f t="shared" si="538"/>
        <v>0.98961529082118904</v>
      </c>
      <c r="AG1173" s="176">
        <f t="shared" si="539"/>
        <v>0.99238814543136455</v>
      </c>
      <c r="AH1173" s="149">
        <f t="shared" si="540"/>
        <v>0.98807018482684417</v>
      </c>
      <c r="AI1173" s="149">
        <f t="shared" si="541"/>
        <v>0.9895650436325566</v>
      </c>
      <c r="AJ1173" s="97"/>
      <c r="AK1173" s="171">
        <f t="shared" si="542"/>
        <v>-7.4919866596219933E-3</v>
      </c>
      <c r="AL1173" s="149">
        <f t="shared" si="543"/>
        <v>-4.5385221420436795E-3</v>
      </c>
      <c r="AM1173" s="149">
        <f t="shared" si="544"/>
        <v>-1.0439006506266883E-2</v>
      </c>
      <c r="AN1173" s="149">
        <f t="shared" si="549"/>
        <v>6.6178607465066497</v>
      </c>
      <c r="AO1173" s="149">
        <f t="shared" si="549"/>
        <v>17.599034877310768</v>
      </c>
      <c r="AP1173" s="149">
        <f t="shared" si="549"/>
        <v>6.0169749217261996</v>
      </c>
      <c r="AQ1173" s="97"/>
      <c r="AR1173" s="171">
        <f t="shared" si="545"/>
        <v>-7.6409725891580949E-3</v>
      </c>
      <c r="AS1173" s="149">
        <f t="shared" si="546"/>
        <v>-1.2001546483163138E-2</v>
      </c>
      <c r="AT1173" s="149">
        <f t="shared" si="547"/>
        <v>-1.0489782262036618E-2</v>
      </c>
      <c r="AU1173" s="175">
        <f t="shared" si="550"/>
        <v>6.4789954896786837</v>
      </c>
      <c r="AV1173" s="149">
        <f t="shared" si="551"/>
        <v>14.980978261250677</v>
      </c>
      <c r="AW1173" s="149">
        <f t="shared" si="552"/>
        <v>5.9443183478892792</v>
      </c>
    </row>
    <row r="1174" spans="1:49" ht="15" x14ac:dyDescent="0.25">
      <c r="A1174" s="130">
        <v>1968.09</v>
      </c>
      <c r="B1174" s="138"/>
      <c r="C1174" s="166">
        <f>raw_Data!B1180</f>
        <v>101.3</v>
      </c>
      <c r="D1174" s="167">
        <f>raw_Data!J1180</f>
        <v>0.2525</v>
      </c>
      <c r="E1174" s="167">
        <f>raw_Data!L1180</f>
        <v>4.439956538087042E-3</v>
      </c>
      <c r="F1174" s="168">
        <f t="shared" si="527"/>
        <v>98.11</v>
      </c>
      <c r="G1174" s="167">
        <f>raw_Data!K1180</f>
        <v>2.5736418305983082E-3</v>
      </c>
      <c r="H1174" s="167">
        <f t="shared" si="528"/>
        <v>3.251452451330139E-2</v>
      </c>
      <c r="I1174" s="165"/>
      <c r="J1174" s="167">
        <f t="shared" si="529"/>
        <v>1.0029354077703883</v>
      </c>
      <c r="K1174" s="167">
        <f t="shared" si="548"/>
        <v>7.3753643084752962E-3</v>
      </c>
      <c r="L1174" s="93"/>
      <c r="M1174" s="171">
        <f t="shared" si="524"/>
        <v>1.0073753643084753</v>
      </c>
      <c r="N1174" s="172">
        <f t="shared" si="530"/>
        <v>1.0350881663438996</v>
      </c>
      <c r="O1174" s="170">
        <f t="shared" si="525"/>
        <v>1173</v>
      </c>
      <c r="P1174" s="170">
        <f t="shared" si="526"/>
        <v>1175</v>
      </c>
      <c r="Q1174" s="169"/>
      <c r="R1174" s="149">
        <f t="shared" si="531"/>
        <v>-0.26276167733051631</v>
      </c>
      <c r="S1174" s="173">
        <f t="shared" si="532"/>
        <v>0.88061003605715926</v>
      </c>
      <c r="T1174" s="149">
        <v>0</v>
      </c>
      <c r="U1174" s="97"/>
      <c r="V1174" s="149">
        <f>1/PI()*ATAN('Exhibit4_Impact-Test'!$Y$25*S_RDY_SP)+'Exhibit4_Impact-Test'!$Y$26</f>
        <v>0.34598347409238961</v>
      </c>
      <c r="W1174" s="172">
        <f t="shared" si="533"/>
        <v>0.35214969580011313</v>
      </c>
      <c r="X1174" s="149">
        <f>1/PI()*ATAN('Exhibit4_Impact-Test'!$Y$25*S_RS_SP)+'Exhibit4_Impact-Test'!$Y$26</f>
        <v>0.83562555722291143</v>
      </c>
      <c r="Y1174" s="172">
        <f t="shared" si="534"/>
        <v>0.83931928248950927</v>
      </c>
      <c r="Z1174" s="149">
        <f>1/PI()*ATAN('Exhibit4_Impact-Test'!$Y$25*S_5050_SP)+'Exhibit4_Impact-Test'!$Y$26</f>
        <v>0.5</v>
      </c>
      <c r="AA1174" s="149">
        <f t="shared" si="535"/>
        <v>0.50678416079883992</v>
      </c>
      <c r="AB1174" s="195">
        <f>VLOOKUP(_xlfn.NUMBERVALUE(LEFT(A1174,4)),Transactioncosts!$C:$G,5,FALSE)</f>
        <v>111.20000000000002</v>
      </c>
      <c r="AC1174" s="174"/>
      <c r="AD1174" s="175">
        <f t="shared" si="536"/>
        <v>1.0169635358335261</v>
      </c>
      <c r="AE1174" s="149">
        <f t="shared" si="537"/>
        <v>1.0305328899515349</v>
      </c>
      <c r="AF1174" s="149">
        <f t="shared" si="538"/>
        <v>1.0212317653261875</v>
      </c>
      <c r="AG1174" s="176">
        <f t="shared" si="539"/>
        <v>1.0168067561999101</v>
      </c>
      <c r="AH1174" s="149">
        <f t="shared" si="540"/>
        <v>1.0304330508736252</v>
      </c>
      <c r="AI1174" s="149">
        <f t="shared" si="541"/>
        <v>1.0211563254581044</v>
      </c>
      <c r="AJ1174" s="97"/>
      <c r="AK1174" s="171">
        <f t="shared" si="542"/>
        <v>1.6821261785995852E-2</v>
      </c>
      <c r="AL1174" s="149">
        <f t="shared" si="543"/>
        <v>3.007603733739175E-2</v>
      </c>
      <c r="AM1174" s="149">
        <f t="shared" si="544"/>
        <v>2.1009511782913552E-2</v>
      </c>
      <c r="AN1174" s="149">
        <f t="shared" si="549"/>
        <v>6.6346820082926454</v>
      </c>
      <c r="AO1174" s="149">
        <f t="shared" si="549"/>
        <v>17.629110914648159</v>
      </c>
      <c r="AP1174" s="149">
        <f t="shared" si="549"/>
        <v>6.0379844335091128</v>
      </c>
      <c r="AQ1174" s="97"/>
      <c r="AR1174" s="171">
        <f t="shared" si="545"/>
        <v>1.666708544214756E-2</v>
      </c>
      <c r="AS1174" s="149">
        <f t="shared" si="546"/>
        <v>2.9979151623746435E-2</v>
      </c>
      <c r="AT1174" s="149">
        <f t="shared" si="547"/>
        <v>2.0935637607424742E-2</v>
      </c>
      <c r="AU1174" s="175">
        <f t="shared" si="550"/>
        <v>6.4956625751208312</v>
      </c>
      <c r="AV1174" s="149">
        <f t="shared" si="551"/>
        <v>15.010957412874424</v>
      </c>
      <c r="AW1174" s="149">
        <f t="shared" si="552"/>
        <v>5.9652539854967035</v>
      </c>
    </row>
    <row r="1175" spans="1:49" ht="15" x14ac:dyDescent="0.25">
      <c r="A1175" s="130">
        <v>1968.1</v>
      </c>
      <c r="B1175" s="138"/>
      <c r="C1175" s="166">
        <f>raw_Data!B1181</f>
        <v>103.8</v>
      </c>
      <c r="D1175" s="167">
        <f>raw_Data!J1181</f>
        <v>0.25361083333333334</v>
      </c>
      <c r="E1175" s="167">
        <f>raw_Data!L1181</f>
        <v>4.5351505923962865E-3</v>
      </c>
      <c r="F1175" s="168">
        <f t="shared" si="527"/>
        <v>101.3</v>
      </c>
      <c r="G1175" s="167">
        <f>raw_Data!K1181</f>
        <v>2.5035620269825603E-3</v>
      </c>
      <c r="H1175" s="167">
        <f t="shared" si="528"/>
        <v>2.4679170779861703E-2</v>
      </c>
      <c r="I1175" s="165"/>
      <c r="J1175" s="167">
        <f t="shared" si="529"/>
        <v>1.008784867347511</v>
      </c>
      <c r="K1175" s="167">
        <f t="shared" si="548"/>
        <v>1.3320017939907336E-2</v>
      </c>
      <c r="L1175" s="93"/>
      <c r="M1175" s="171">
        <f t="shared" si="524"/>
        <v>1.0133200179399073</v>
      </c>
      <c r="N1175" s="172">
        <f t="shared" si="530"/>
        <v>1.0271827328068444</v>
      </c>
      <c r="O1175" s="170">
        <f t="shared" si="525"/>
        <v>1174</v>
      </c>
      <c r="P1175" s="170">
        <f t="shared" si="526"/>
        <v>1176</v>
      </c>
      <c r="Q1175" s="169"/>
      <c r="R1175" s="149">
        <f t="shared" si="531"/>
        <v>-0.27887799146182179</v>
      </c>
      <c r="S1175" s="173">
        <f t="shared" si="532"/>
        <v>0.84752439557657022</v>
      </c>
      <c r="T1175" s="149">
        <v>0</v>
      </c>
      <c r="U1175" s="97"/>
      <c r="V1175" s="149">
        <f>1/PI()*ATAN('Exhibit4_Impact-Test'!$Y$25*S_RDY_SP)+'Exhibit4_Impact-Test'!$Y$26</f>
        <v>0.33805080788501918</v>
      </c>
      <c r="W1175" s="172">
        <f t="shared" si="533"/>
        <v>0.34109803238250275</v>
      </c>
      <c r="X1175" s="149">
        <f>1/PI()*ATAN('Exhibit4_Impact-Test'!$Y$25*S_RS_SP)+'Exhibit4_Impact-Test'!$Y$26</f>
        <v>0.8303409481451105</v>
      </c>
      <c r="Y1175" s="172">
        <f t="shared" si="534"/>
        <v>0.83224653879712052</v>
      </c>
      <c r="Z1175" s="149">
        <f>1/PI()*ATAN('Exhibit4_Impact-Test'!$Y$25*S_5050_SP)+'Exhibit4_Impact-Test'!$Y$26</f>
        <v>0.5</v>
      </c>
      <c r="AA1175" s="149">
        <f t="shared" si="535"/>
        <v>0.50339688708134889</v>
      </c>
      <c r="AB1175" s="195">
        <f>VLOOKUP(_xlfn.NUMBERVALUE(LEFT(A1175,4)),Transactioncosts!$C:$G,5,FALSE)</f>
        <v>111.20000000000002</v>
      </c>
      <c r="AC1175" s="174"/>
      <c r="AD1175" s="175">
        <f t="shared" si="536"/>
        <v>1.018006319900155</v>
      </c>
      <c r="AE1175" s="149">
        <f t="shared" si="537"/>
        <v>1.0248307977463851</v>
      </c>
      <c r="AF1175" s="149">
        <f t="shared" si="538"/>
        <v>1.020251375373376</v>
      </c>
      <c r="AG1175" s="176">
        <f t="shared" si="539"/>
        <v>1.0178720497027598</v>
      </c>
      <c r="AH1175" s="149">
        <f t="shared" si="540"/>
        <v>1.0246632783943654</v>
      </c>
      <c r="AI1175" s="149">
        <f t="shared" si="541"/>
        <v>1.0202136019890313</v>
      </c>
      <c r="AJ1175" s="97"/>
      <c r="AK1175" s="171">
        <f t="shared" si="542"/>
        <v>1.7846126262454406E-2</v>
      </c>
      <c r="AL1175" s="149">
        <f t="shared" si="543"/>
        <v>2.4527523594552691E-2</v>
      </c>
      <c r="AM1175" s="149">
        <f t="shared" si="544"/>
        <v>2.0049043377729402E-2</v>
      </c>
      <c r="AN1175" s="149">
        <f t="shared" si="549"/>
        <v>6.6525281345550997</v>
      </c>
      <c r="AO1175" s="149">
        <f t="shared" si="549"/>
        <v>17.653638438242712</v>
      </c>
      <c r="AP1175" s="149">
        <f t="shared" si="549"/>
        <v>6.058033476886842</v>
      </c>
      <c r="AQ1175" s="97"/>
      <c r="AR1175" s="171">
        <f t="shared" si="545"/>
        <v>1.7714222314168859E-2</v>
      </c>
      <c r="AS1175" s="149">
        <f t="shared" si="546"/>
        <v>2.4364049735962044E-2</v>
      </c>
      <c r="AT1175" s="149">
        <f t="shared" si="547"/>
        <v>2.0012019086925084E-2</v>
      </c>
      <c r="AU1175" s="175">
        <f t="shared" si="550"/>
        <v>6.5133767974349999</v>
      </c>
      <c r="AV1175" s="149">
        <f t="shared" si="551"/>
        <v>15.035321462610385</v>
      </c>
      <c r="AW1175" s="149">
        <f t="shared" si="552"/>
        <v>5.9852660045836288</v>
      </c>
    </row>
    <row r="1176" spans="1:49" ht="15" x14ac:dyDescent="0.25">
      <c r="A1176" s="130">
        <v>1968.11</v>
      </c>
      <c r="B1176" s="138"/>
      <c r="C1176" s="166">
        <f>raw_Data!B1182</f>
        <v>105.4</v>
      </c>
      <c r="D1176" s="167">
        <f>raw_Data!J1182</f>
        <v>0.25472250000000002</v>
      </c>
      <c r="E1176" s="167">
        <f>raw_Data!L1182</f>
        <v>4.6302455190647684E-3</v>
      </c>
      <c r="F1176" s="168">
        <f t="shared" si="527"/>
        <v>103.8</v>
      </c>
      <c r="G1176" s="167">
        <f>raw_Data!K1182</f>
        <v>2.4539739884393065E-3</v>
      </c>
      <c r="H1176" s="167">
        <f t="shared" si="528"/>
        <v>1.5414258188824803E-2</v>
      </c>
      <c r="I1176" s="165"/>
      <c r="J1176" s="167">
        <f t="shared" si="529"/>
        <v>1.0087303109233179</v>
      </c>
      <c r="K1176" s="167">
        <f t="shared" si="548"/>
        <v>1.3360556442382654E-2</v>
      </c>
      <c r="L1176" s="93"/>
      <c r="M1176" s="171">
        <f t="shared" si="524"/>
        <v>1.0133605564423827</v>
      </c>
      <c r="N1176" s="172">
        <f t="shared" si="530"/>
        <v>1.0178682321772641</v>
      </c>
      <c r="O1176" s="170">
        <f t="shared" si="525"/>
        <v>1175</v>
      </c>
      <c r="P1176" s="170">
        <f t="shared" si="526"/>
        <v>1177</v>
      </c>
      <c r="Q1176" s="169"/>
      <c r="R1176" s="149">
        <f t="shared" si="531"/>
        <v>-0.29777357376968699</v>
      </c>
      <c r="S1176" s="173">
        <f t="shared" si="532"/>
        <v>0.77266741876253775</v>
      </c>
      <c r="T1176" s="149">
        <v>0</v>
      </c>
      <c r="U1176" s="97"/>
      <c r="V1176" s="149">
        <f>1/PI()*ATAN('Exhibit4_Impact-Test'!$Y$25*S_RDY_SP)+'Exhibit4_Impact-Test'!$Y$26</f>
        <v>0.32902337434336537</v>
      </c>
      <c r="W1176" s="172">
        <f t="shared" si="533"/>
        <v>0.33000396478521893</v>
      </c>
      <c r="X1176" s="149">
        <f>1/PI()*ATAN('Exhibit4_Impact-Test'!$Y$25*S_RS_SP)+'Exhibit4_Impact-Test'!$Y$26</f>
        <v>0.81718184886728906</v>
      </c>
      <c r="Y1176" s="172">
        <f t="shared" si="534"/>
        <v>0.81784399048601297</v>
      </c>
      <c r="Z1176" s="149">
        <f>1/PI()*ATAN('Exhibit4_Impact-Test'!$Y$25*S_5050_SP)+'Exhibit4_Impact-Test'!$Y$26</f>
        <v>0.5</v>
      </c>
      <c r="AA1176" s="149">
        <f t="shared" si="535"/>
        <v>0.50110959330631211</v>
      </c>
      <c r="AB1176" s="195">
        <f>VLOOKUP(_xlfn.NUMBERVALUE(LEFT(A1176,4)),Transactioncosts!$C:$G,5,FALSE)</f>
        <v>111.20000000000002</v>
      </c>
      <c r="AC1176" s="174"/>
      <c r="AD1176" s="175">
        <f t="shared" si="536"/>
        <v>1.014843687123119</v>
      </c>
      <c r="AE1176" s="149">
        <f t="shared" si="537"/>
        <v>1.0170441472335072</v>
      </c>
      <c r="AF1176" s="149">
        <f t="shared" si="538"/>
        <v>1.0156143943098233</v>
      </c>
      <c r="AG1176" s="176">
        <f t="shared" si="539"/>
        <v>1.0147586157429911</v>
      </c>
      <c r="AH1176" s="149">
        <f t="shared" si="540"/>
        <v>1.0168566620825403</v>
      </c>
      <c r="AI1176" s="149">
        <f t="shared" si="541"/>
        <v>1.0156020556322571</v>
      </c>
      <c r="AJ1176" s="97"/>
      <c r="AK1176" s="171">
        <f t="shared" si="542"/>
        <v>1.4734597799731021E-2</v>
      </c>
      <c r="AL1176" s="149">
        <f t="shared" si="543"/>
        <v>1.6900525400085863E-2</v>
      </c>
      <c r="AM1176" s="149">
        <f t="shared" si="544"/>
        <v>1.5493743955729215E-2</v>
      </c>
      <c r="AN1176" s="149">
        <f t="shared" si="549"/>
        <v>6.667262732354831</v>
      </c>
      <c r="AO1176" s="149">
        <f t="shared" si="549"/>
        <v>17.670538963642798</v>
      </c>
      <c r="AP1176" s="149">
        <f t="shared" si="549"/>
        <v>6.0735272208425712</v>
      </c>
      <c r="AQ1176" s="97"/>
      <c r="AR1176" s="171">
        <f t="shared" si="545"/>
        <v>1.4650767208824017E-2</v>
      </c>
      <c r="AS1176" s="149">
        <f t="shared" si="546"/>
        <v>1.6716165228105824E-2</v>
      </c>
      <c r="AT1176" s="149">
        <f t="shared" si="547"/>
        <v>1.5481594903306349E-2</v>
      </c>
      <c r="AU1176" s="175">
        <f t="shared" si="550"/>
        <v>6.5280275646438239</v>
      </c>
      <c r="AV1176" s="149">
        <f t="shared" si="551"/>
        <v>15.052037627838491</v>
      </c>
      <c r="AW1176" s="149">
        <f t="shared" si="552"/>
        <v>6.0007475994869353</v>
      </c>
    </row>
    <row r="1177" spans="1:49" ht="15" x14ac:dyDescent="0.25">
      <c r="A1177" s="130">
        <v>1968.12</v>
      </c>
      <c r="B1177" s="138"/>
      <c r="C1177" s="166">
        <f>raw_Data!B1183</f>
        <v>106.5</v>
      </c>
      <c r="D1177" s="167">
        <f>raw_Data!J1183</f>
        <v>0.2558333333333333</v>
      </c>
      <c r="E1177" s="167">
        <f>raw_Data!L1183</f>
        <v>4.8912471980258054E-3</v>
      </c>
      <c r="F1177" s="168">
        <f t="shared" si="527"/>
        <v>105.4</v>
      </c>
      <c r="G1177" s="167">
        <f>raw_Data!K1183</f>
        <v>2.4272612270714732E-3</v>
      </c>
      <c r="H1177" s="167">
        <f t="shared" si="528"/>
        <v>1.0436432637571214E-2</v>
      </c>
      <c r="I1177" s="165"/>
      <c r="J1177" s="167">
        <f t="shared" si="529"/>
        <v>1.0238379953838317</v>
      </c>
      <c r="K1177" s="167">
        <f t="shared" si="548"/>
        <v>2.8729242581857495E-2</v>
      </c>
      <c r="L1177" s="93"/>
      <c r="M1177" s="171">
        <f t="shared" si="524"/>
        <v>1.0287292425818575</v>
      </c>
      <c r="N1177" s="172">
        <f t="shared" si="530"/>
        <v>1.0128636938646425</v>
      </c>
      <c r="O1177" s="170">
        <f t="shared" si="525"/>
        <v>1176</v>
      </c>
      <c r="P1177" s="170">
        <f t="shared" si="526"/>
        <v>1178</v>
      </c>
      <c r="Q1177" s="169"/>
      <c r="R1177" s="149">
        <f t="shared" si="531"/>
        <v>-0.3121476707336282</v>
      </c>
      <c r="S1177" s="173">
        <f t="shared" si="532"/>
        <v>0.69268305389364015</v>
      </c>
      <c r="T1177" s="149">
        <v>0</v>
      </c>
      <c r="U1177" s="97"/>
      <c r="V1177" s="149">
        <f>1/PI()*ATAN('Exhibit4_Impact-Test'!$Y$25*S_RDY_SP)+'Exhibit4_Impact-Test'!$Y$26</f>
        <v>0.32235366081688588</v>
      </c>
      <c r="W1177" s="172">
        <f t="shared" si="533"/>
        <v>0.3189679162470308</v>
      </c>
      <c r="X1177" s="149">
        <f>1/PI()*ATAN('Exhibit4_Impact-Test'!$Y$25*S_RS_SP)+'Exhibit4_Impact-Test'!$Y$26</f>
        <v>0.80098381503935945</v>
      </c>
      <c r="Y1177" s="172">
        <f t="shared" si="534"/>
        <v>0.79849458824744546</v>
      </c>
      <c r="Z1177" s="149">
        <f>1/PI()*ATAN('Exhibit4_Impact-Test'!$Y$25*S_5050_SP)+'Exhibit4_Impact-Test'!$Y$26</f>
        <v>0.5</v>
      </c>
      <c r="AA1177" s="149">
        <f t="shared" si="535"/>
        <v>0.49611441917877375</v>
      </c>
      <c r="AB1177" s="195">
        <f>VLOOKUP(_xlfn.NUMBERVALUE(LEFT(A1177,4)),Transactioncosts!$C:$G,5,FALSE)</f>
        <v>111.20000000000002</v>
      </c>
      <c r="AC1177" s="174"/>
      <c r="AD1177" s="175">
        <f t="shared" si="536"/>
        <v>1.0236149248719946</v>
      </c>
      <c r="AE1177" s="149">
        <f t="shared" si="537"/>
        <v>1.0160211948426499</v>
      </c>
      <c r="AF1177" s="149">
        <f t="shared" si="538"/>
        <v>1.02079646822325</v>
      </c>
      <c r="AG1177" s="176">
        <f t="shared" si="539"/>
        <v>1.0235150258892265</v>
      </c>
      <c r="AH1177" s="149">
        <f t="shared" si="540"/>
        <v>1.0089431441818806</v>
      </c>
      <c r="AI1177" s="149">
        <f t="shared" si="541"/>
        <v>1.020753260564518</v>
      </c>
      <c r="AJ1177" s="97"/>
      <c r="AK1177" s="171">
        <f t="shared" si="542"/>
        <v>2.334040596311724E-2</v>
      </c>
      <c r="AL1177" s="149">
        <f t="shared" si="543"/>
        <v>1.5894210004301398E-2</v>
      </c>
      <c r="AM1177" s="149">
        <f t="shared" si="544"/>
        <v>2.058317378975626E-2</v>
      </c>
      <c r="AN1177" s="149">
        <f t="shared" si="549"/>
        <v>6.6906031383179485</v>
      </c>
      <c r="AO1177" s="149">
        <f t="shared" si="549"/>
        <v>17.686433173647099</v>
      </c>
      <c r="AP1177" s="149">
        <f t="shared" si="549"/>
        <v>6.0941103946323274</v>
      </c>
      <c r="AQ1177" s="97"/>
      <c r="AR1177" s="171">
        <f t="shared" si="545"/>
        <v>2.3242806899794244E-2</v>
      </c>
      <c r="AS1177" s="149">
        <f t="shared" si="546"/>
        <v>8.9033911038259687E-3</v>
      </c>
      <c r="AT1177" s="149">
        <f t="shared" si="547"/>
        <v>2.0540845495589152E-2</v>
      </c>
      <c r="AU1177" s="175">
        <f t="shared" si="550"/>
        <v>6.5512703715436178</v>
      </c>
      <c r="AV1177" s="149">
        <f t="shared" si="551"/>
        <v>15.060941018942318</v>
      </c>
      <c r="AW1177" s="149">
        <f t="shared" si="552"/>
        <v>6.0212884449825248</v>
      </c>
    </row>
    <row r="1178" spans="1:49" ht="15" x14ac:dyDescent="0.25">
      <c r="A1178" s="130">
        <v>1969.01</v>
      </c>
      <c r="B1178" s="138"/>
      <c r="C1178" s="166">
        <f>raw_Data!B1184</f>
        <v>102</v>
      </c>
      <c r="D1178" s="167">
        <f>raw_Data!J1184</f>
        <v>0.25666666666666665</v>
      </c>
      <c r="E1178" s="167">
        <f>raw_Data!L1184</f>
        <v>4.899144709827663E-3</v>
      </c>
      <c r="F1178" s="168">
        <f t="shared" si="527"/>
        <v>106.5</v>
      </c>
      <c r="G1178" s="167">
        <f>raw_Data!K1184</f>
        <v>2.410015649452269E-3</v>
      </c>
      <c r="H1178" s="167">
        <f t="shared" si="528"/>
        <v>-4.2253521126760618E-2</v>
      </c>
      <c r="I1178" s="165"/>
      <c r="J1178" s="167">
        <f t="shared" si="529"/>
        <v>1.0007111754414204</v>
      </c>
      <c r="K1178" s="167">
        <f t="shared" si="548"/>
        <v>5.6103201512480716E-3</v>
      </c>
      <c r="L1178" s="93"/>
      <c r="M1178" s="171">
        <f t="shared" si="524"/>
        <v>1.0056103201512481</v>
      </c>
      <c r="N1178" s="172">
        <f t="shared" si="530"/>
        <v>0.96015649452269169</v>
      </c>
      <c r="O1178" s="170">
        <f t="shared" si="525"/>
        <v>1177</v>
      </c>
      <c r="P1178" s="170">
        <f t="shared" si="526"/>
        <v>1179</v>
      </c>
      <c r="Q1178" s="169"/>
      <c r="R1178" s="149">
        <f t="shared" si="531"/>
        <v>-0.33983594350812574</v>
      </c>
      <c r="S1178" s="173">
        <f t="shared" si="532"/>
        <v>-0.89625047758577647</v>
      </c>
      <c r="T1178" s="149">
        <v>0</v>
      </c>
      <c r="U1178" s="97"/>
      <c r="V1178" s="149">
        <f>1/PI()*ATAN('Exhibit4_Impact-Test'!$Y$25*S_RDY_SP)+'Exhibit4_Impact-Test'!$Y$26</f>
        <v>0.30998419477508865</v>
      </c>
      <c r="W1178" s="172">
        <f t="shared" si="533"/>
        <v>0.30017874774624775</v>
      </c>
      <c r="X1178" s="149">
        <f>1/PI()*ATAN('Exhibit4_Impact-Test'!$Y$25*S_RS_SP)+'Exhibit4_Impact-Test'!$Y$26</f>
        <v>0.16197924105595657</v>
      </c>
      <c r="Y1178" s="172">
        <f t="shared" si="534"/>
        <v>0.15579841899644112</v>
      </c>
      <c r="Z1178" s="149">
        <f>1/PI()*ATAN('Exhibit4_Impact-Test'!$Y$25*S_5050_SP)+'Exhibit4_Impact-Test'!$Y$26</f>
        <v>0.5</v>
      </c>
      <c r="AA1178" s="149">
        <f t="shared" si="535"/>
        <v>0.4884386527208478</v>
      </c>
      <c r="AB1178" s="195">
        <f>VLOOKUP(_xlfn.NUMBERVALUE(LEFT(A1178,4)),Transactioncosts!$C:$G,5,FALSE)</f>
        <v>111.60000000000002</v>
      </c>
      <c r="AC1178" s="174"/>
      <c r="AD1178" s="175">
        <f t="shared" si="536"/>
        <v>0.9915203526143328</v>
      </c>
      <c r="AE1178" s="149">
        <f t="shared" si="537"/>
        <v>0.99824774397284466</v>
      </c>
      <c r="AF1178" s="149">
        <f t="shared" si="538"/>
        <v>0.98288340733696988</v>
      </c>
      <c r="AG1178" s="176">
        <f t="shared" si="539"/>
        <v>0.99131210594255237</v>
      </c>
      <c r="AH1178" s="149">
        <f t="shared" si="540"/>
        <v>0.99719696458824092</v>
      </c>
      <c r="AI1178" s="149">
        <f t="shared" si="541"/>
        <v>0.98275438270133453</v>
      </c>
      <c r="AJ1178" s="97"/>
      <c r="AK1178" s="171">
        <f t="shared" si="542"/>
        <v>-8.5158041383270912E-3</v>
      </c>
      <c r="AL1178" s="149">
        <f t="shared" si="543"/>
        <v>-1.7537930234841691E-3</v>
      </c>
      <c r="AM1178" s="149">
        <f t="shared" si="544"/>
        <v>-1.7264774885883467E-2</v>
      </c>
      <c r="AN1178" s="149">
        <f t="shared" si="549"/>
        <v>6.682087334179621</v>
      </c>
      <c r="AO1178" s="149">
        <f t="shared" si="549"/>
        <v>17.684679380623614</v>
      </c>
      <c r="AP1178" s="149">
        <f t="shared" si="549"/>
        <v>6.076845619746444</v>
      </c>
      <c r="AQ1178" s="97"/>
      <c r="AR1178" s="171">
        <f t="shared" si="545"/>
        <v>-8.7258538292602963E-3</v>
      </c>
      <c r="AS1178" s="149">
        <f t="shared" si="546"/>
        <v>-2.806971272143468E-3</v>
      </c>
      <c r="AT1178" s="149">
        <f t="shared" si="547"/>
        <v>-1.7396055060160284E-2</v>
      </c>
      <c r="AU1178" s="175">
        <f t="shared" si="550"/>
        <v>6.5425445177143571</v>
      </c>
      <c r="AV1178" s="149">
        <f t="shared" si="551"/>
        <v>15.058134047670174</v>
      </c>
      <c r="AW1178" s="149">
        <f t="shared" si="552"/>
        <v>6.0038923899223642</v>
      </c>
    </row>
    <row r="1179" spans="1:49" ht="15" x14ac:dyDescent="0.25">
      <c r="A1179" s="130">
        <v>1969.02</v>
      </c>
      <c r="B1179" s="138"/>
      <c r="C1179" s="166">
        <f>raw_Data!B1185</f>
        <v>101.5</v>
      </c>
      <c r="D1179" s="167">
        <f>raw_Data!J1185</f>
        <v>0.25750000000000001</v>
      </c>
      <c r="E1179" s="167">
        <f>raw_Data!L1185</f>
        <v>5.0175255350288772E-3</v>
      </c>
      <c r="F1179" s="168">
        <f t="shared" si="527"/>
        <v>102</v>
      </c>
      <c r="G1179" s="167">
        <f>raw_Data!K1185</f>
        <v>2.5245098039215685E-3</v>
      </c>
      <c r="H1179" s="167">
        <f t="shared" si="528"/>
        <v>-4.9019607843137081E-3</v>
      </c>
      <c r="I1179" s="165"/>
      <c r="J1179" s="167">
        <f t="shared" si="529"/>
        <v>1.0106557150834803</v>
      </c>
      <c r="K1179" s="167">
        <f t="shared" si="548"/>
        <v>1.5673240618509166E-2</v>
      </c>
      <c r="L1179" s="93"/>
      <c r="M1179" s="171">
        <f t="shared" si="524"/>
        <v>1.0156732406185092</v>
      </c>
      <c r="N1179" s="172">
        <f t="shared" si="530"/>
        <v>0.99762254901960778</v>
      </c>
      <c r="O1179" s="170">
        <f t="shared" si="525"/>
        <v>1178</v>
      </c>
      <c r="P1179" s="170">
        <f t="shared" si="526"/>
        <v>1180</v>
      </c>
      <c r="Q1179" s="169"/>
      <c r="R1179" s="149">
        <f t="shared" si="531"/>
        <v>-0.3198741134178687</v>
      </c>
      <c r="S1179" s="173">
        <f t="shared" si="532"/>
        <v>-0.50014366106393449</v>
      </c>
      <c r="T1179" s="149">
        <v>0</v>
      </c>
      <c r="U1179" s="97"/>
      <c r="V1179" s="149">
        <f>1/PI()*ATAN('Exhibit4_Impact-Test'!$Y$25*S_RDY_SP)+'Exhibit4_Impact-Test'!$Y$26</f>
        <v>0.31883884378392335</v>
      </c>
      <c r="W1179" s="172">
        <f t="shared" si="533"/>
        <v>0.31495708234005254</v>
      </c>
      <c r="X1179" s="149">
        <f>1/PI()*ATAN('Exhibit4_Impact-Test'!$Y$25*S_RS_SP)+'Exhibit4_Impact-Test'!$Y$26</f>
        <v>0.24995427783189977</v>
      </c>
      <c r="Y1179" s="172">
        <f t="shared" si="534"/>
        <v>0.24660754010833838</v>
      </c>
      <c r="Z1179" s="149">
        <f>1/PI()*ATAN('Exhibit4_Impact-Test'!$Y$25*S_5050_SP)+'Exhibit4_Impact-Test'!$Y$26</f>
        <v>0.5</v>
      </c>
      <c r="AA1179" s="149">
        <f t="shared" si="535"/>
        <v>0.49551712875678694</v>
      </c>
      <c r="AB1179" s="195">
        <f>VLOOKUP(_xlfn.NUMBERVALUE(LEFT(A1179,4)),Transactioncosts!$C:$G,5,FALSE)</f>
        <v>111.60000000000002</v>
      </c>
      <c r="AC1179" s="174"/>
      <c r="AD1179" s="175">
        <f t="shared" si="536"/>
        <v>1.0099179789796153</v>
      </c>
      <c r="AE1179" s="149">
        <f t="shared" si="537"/>
        <v>1.0111613930355394</v>
      </c>
      <c r="AF1179" s="149">
        <f t="shared" si="538"/>
        <v>1.0066478948190585</v>
      </c>
      <c r="AG1179" s="176">
        <f t="shared" si="539"/>
        <v>1.0099099377496186</v>
      </c>
      <c r="AH1179" s="149">
        <f t="shared" si="540"/>
        <v>1.0103698469335705</v>
      </c>
      <c r="AI1179" s="149">
        <f t="shared" si="541"/>
        <v>1.0065978659759842</v>
      </c>
      <c r="AJ1179" s="97"/>
      <c r="AK1179" s="171">
        <f t="shared" si="542"/>
        <v>9.8691186244703744E-3</v>
      </c>
      <c r="AL1179" s="149">
        <f t="shared" si="543"/>
        <v>1.109956432592878E-2</v>
      </c>
      <c r="AM1179" s="149">
        <f t="shared" si="544"/>
        <v>6.6258950140646016E-3</v>
      </c>
      <c r="AN1179" s="149">
        <f t="shared" si="549"/>
        <v>6.6919564528040913</v>
      </c>
      <c r="AO1179" s="149">
        <f t="shared" si="549"/>
        <v>17.695778944949542</v>
      </c>
      <c r="AP1179" s="149">
        <f t="shared" si="549"/>
        <v>6.0834715147605083</v>
      </c>
      <c r="AQ1179" s="97"/>
      <c r="AR1179" s="171">
        <f t="shared" si="545"/>
        <v>9.8611563323065723E-3</v>
      </c>
      <c r="AS1179" s="149">
        <f t="shared" si="546"/>
        <v>1.0316448906516644E-2</v>
      </c>
      <c r="AT1179" s="149">
        <f t="shared" si="547"/>
        <v>6.5761953260694336E-3</v>
      </c>
      <c r="AU1179" s="175">
        <f t="shared" si="550"/>
        <v>6.5524056740466641</v>
      </c>
      <c r="AV1179" s="149">
        <f t="shared" si="551"/>
        <v>15.068450496576691</v>
      </c>
      <c r="AW1179" s="149">
        <f t="shared" si="552"/>
        <v>6.0104685852484332</v>
      </c>
    </row>
    <row r="1180" spans="1:49" ht="15" x14ac:dyDescent="0.25">
      <c r="A1180" s="130">
        <v>1969.03</v>
      </c>
      <c r="B1180" s="138"/>
      <c r="C1180" s="166">
        <f>raw_Data!B1186</f>
        <v>99.3</v>
      </c>
      <c r="D1180" s="167">
        <f>raw_Data!J1186</f>
        <v>0.25833333333333336</v>
      </c>
      <c r="E1180" s="167">
        <f>raw_Data!L1186</f>
        <v>5.1042407584538374E-3</v>
      </c>
      <c r="F1180" s="168">
        <f t="shared" si="527"/>
        <v>101.5</v>
      </c>
      <c r="G1180" s="167">
        <f>raw_Data!K1186</f>
        <v>2.5451559934318558E-3</v>
      </c>
      <c r="H1180" s="167">
        <f t="shared" si="528"/>
        <v>-2.1674876847290636E-2</v>
      </c>
      <c r="I1180" s="165"/>
      <c r="J1180" s="167">
        <f t="shared" si="529"/>
        <v>1.007755752566958</v>
      </c>
      <c r="K1180" s="167">
        <f t="shared" si="548"/>
        <v>1.2859993325411878E-2</v>
      </c>
      <c r="L1180" s="93"/>
      <c r="M1180" s="171">
        <f t="shared" si="524"/>
        <v>1.0128599933254119</v>
      </c>
      <c r="N1180" s="172">
        <f t="shared" si="530"/>
        <v>0.98087027914614122</v>
      </c>
      <c r="O1180" s="170">
        <f t="shared" si="525"/>
        <v>1179</v>
      </c>
      <c r="P1180" s="170">
        <f t="shared" si="526"/>
        <v>1181</v>
      </c>
      <c r="Q1180" s="169"/>
      <c r="R1180" s="149">
        <f t="shared" si="531"/>
        <v>-0.32691705082287575</v>
      </c>
      <c r="S1180" s="173">
        <f t="shared" si="532"/>
        <v>-0.81202420587094171</v>
      </c>
      <c r="T1180" s="149">
        <v>0</v>
      </c>
      <c r="U1180" s="97"/>
      <c r="V1180" s="149">
        <f>1/PI()*ATAN('Exhibit4_Impact-Test'!$Y$25*S_RDY_SP)+'Exhibit4_Impact-Test'!$Y$26</f>
        <v>0.31567762266234611</v>
      </c>
      <c r="W1180" s="172">
        <f t="shared" si="533"/>
        <v>0.30878606771833961</v>
      </c>
      <c r="X1180" s="149">
        <f>1/PI()*ATAN('Exhibit4_Impact-Test'!$Y$25*S_RS_SP)+'Exhibit4_Impact-Test'!$Y$26</f>
        <v>0.1756804700394381</v>
      </c>
      <c r="Y1180" s="172">
        <f t="shared" si="534"/>
        <v>0.17108112005025569</v>
      </c>
      <c r="Z1180" s="149">
        <f>1/PI()*ATAN('Exhibit4_Impact-Test'!$Y$25*S_5050_SP)+'Exhibit4_Impact-Test'!$Y$26</f>
        <v>0.5</v>
      </c>
      <c r="AA1180" s="149">
        <f t="shared" si="535"/>
        <v>0.49197742176537895</v>
      </c>
      <c r="AB1180" s="195">
        <f>VLOOKUP(_xlfn.NUMBERVALUE(LEFT(A1180,4)),Transactioncosts!$C:$G,5,FALSE)</f>
        <v>111.60000000000002</v>
      </c>
      <c r="AC1180" s="174"/>
      <c r="AD1180" s="175">
        <f t="shared" si="536"/>
        <v>1.0027615564036518</v>
      </c>
      <c r="AE1180" s="149">
        <f t="shared" si="537"/>
        <v>1.0072400253019702</v>
      </c>
      <c r="AF1180" s="149">
        <f t="shared" si="538"/>
        <v>0.99686513623577655</v>
      </c>
      <c r="AG1180" s="176">
        <f t="shared" si="539"/>
        <v>1.002666786914308</v>
      </c>
      <c r="AH1180" s="149">
        <f t="shared" si="540"/>
        <v>0.99997799626509709</v>
      </c>
      <c r="AI1180" s="149">
        <f t="shared" si="541"/>
        <v>0.99677560426267819</v>
      </c>
      <c r="AJ1180" s="97"/>
      <c r="AK1180" s="171">
        <f t="shared" si="542"/>
        <v>2.7577503123136448E-3</v>
      </c>
      <c r="AL1180" s="149">
        <f t="shared" si="543"/>
        <v>7.2139421382951775E-3</v>
      </c>
      <c r="AM1180" s="149">
        <f t="shared" si="544"/>
        <v>-3.1397877429948122E-3</v>
      </c>
      <c r="AN1180" s="149">
        <f t="shared" si="549"/>
        <v>6.6947142031164049</v>
      </c>
      <c r="AO1180" s="149">
        <f t="shared" si="549"/>
        <v>17.702992887087838</v>
      </c>
      <c r="AP1180" s="149">
        <f t="shared" si="549"/>
        <v>6.0803317270175139</v>
      </c>
      <c r="AQ1180" s="97"/>
      <c r="AR1180" s="171">
        <f t="shared" si="545"/>
        <v>2.6632373473102801E-3</v>
      </c>
      <c r="AS1180" s="149">
        <f t="shared" si="546"/>
        <v>-2.2003976988635005E-5</v>
      </c>
      <c r="AT1180" s="149">
        <f t="shared" si="547"/>
        <v>-3.2296053027384597E-3</v>
      </c>
      <c r="AU1180" s="175">
        <f t="shared" si="550"/>
        <v>6.555068911393974</v>
      </c>
      <c r="AV1180" s="149">
        <f t="shared" si="551"/>
        <v>15.068428492599702</v>
      </c>
      <c r="AW1180" s="149">
        <f t="shared" si="552"/>
        <v>6.0072389799456944</v>
      </c>
    </row>
    <row r="1181" spans="1:49" ht="15" x14ac:dyDescent="0.25">
      <c r="A1181" s="130">
        <v>1969.04</v>
      </c>
      <c r="B1181" s="138"/>
      <c r="C1181" s="166">
        <f>raw_Data!B1187</f>
        <v>101.3</v>
      </c>
      <c r="D1181" s="167">
        <f>raw_Data!J1187</f>
        <v>0.25916666666666666</v>
      </c>
      <c r="E1181" s="167">
        <f>raw_Data!L1187</f>
        <v>5.0017502848112017E-3</v>
      </c>
      <c r="F1181" s="168">
        <f t="shared" si="527"/>
        <v>99.3</v>
      </c>
      <c r="G1181" s="167">
        <f>raw_Data!K1187</f>
        <v>2.6099362202081236E-3</v>
      </c>
      <c r="H1181" s="167">
        <f t="shared" si="528"/>
        <v>2.0140986908358416E-2</v>
      </c>
      <c r="I1181" s="165"/>
      <c r="J1181" s="167">
        <f t="shared" si="529"/>
        <v>0.99087599004213955</v>
      </c>
      <c r="K1181" s="167">
        <f t="shared" si="548"/>
        <v>-4.1222596730492445E-3</v>
      </c>
      <c r="L1181" s="93"/>
      <c r="M1181" s="171">
        <f t="shared" si="524"/>
        <v>0.99587774032695076</v>
      </c>
      <c r="N1181" s="172">
        <f t="shared" si="530"/>
        <v>1.0227509231285667</v>
      </c>
      <c r="O1181" s="170">
        <f t="shared" si="525"/>
        <v>1180</v>
      </c>
      <c r="P1181" s="170">
        <f t="shared" si="526"/>
        <v>1182</v>
      </c>
      <c r="Q1181" s="169"/>
      <c r="R1181" s="149">
        <f t="shared" si="531"/>
        <v>-0.32334033107422377</v>
      </c>
      <c r="S1181" s="173">
        <f t="shared" si="532"/>
        <v>0.79781363726166954</v>
      </c>
      <c r="T1181" s="149">
        <v>0</v>
      </c>
      <c r="U1181" s="97"/>
      <c r="V1181" s="149">
        <f>1/PI()*ATAN('Exhibit4_Impact-Test'!$Y$25*S_RDY_SP)+'Exhibit4_Impact-Test'!$Y$26</f>
        <v>0.31727795744449738</v>
      </c>
      <c r="W1181" s="172">
        <f t="shared" si="533"/>
        <v>0.32307350527976281</v>
      </c>
      <c r="X1181" s="149">
        <f>1/PI()*ATAN('Exhibit4_Impact-Test'!$Y$25*S_RS_SP)+'Exhibit4_Impact-Test'!$Y$26</f>
        <v>0.82180056779874544</v>
      </c>
      <c r="Y1181" s="172">
        <f t="shared" si="534"/>
        <v>0.8256665534199592</v>
      </c>
      <c r="Z1181" s="149">
        <f>1/PI()*ATAN('Exhibit4_Impact-Test'!$Y$25*S_5050_SP)+'Exhibit4_Impact-Test'!$Y$26</f>
        <v>0.5</v>
      </c>
      <c r="AA1181" s="149">
        <f t="shared" si="535"/>
        <v>0.50665629674444779</v>
      </c>
      <c r="AB1181" s="195">
        <f>VLOOKUP(_xlfn.NUMBERVALUE(LEFT(A1181,4)),Transactioncosts!$C:$G,5,FALSE)</f>
        <v>111.60000000000002</v>
      </c>
      <c r="AC1181" s="174"/>
      <c r="AD1181" s="175">
        <f t="shared" si="536"/>
        <v>1.0044040088762802</v>
      </c>
      <c r="AE1181" s="149">
        <f t="shared" si="537"/>
        <v>1.0179621372118783</v>
      </c>
      <c r="AF1181" s="149">
        <f t="shared" si="538"/>
        <v>1.0093143317277589</v>
      </c>
      <c r="AG1181" s="176">
        <f t="shared" si="539"/>
        <v>1.0043473164667214</v>
      </c>
      <c r="AH1181" s="149">
        <f t="shared" si="540"/>
        <v>1.017875027678562</v>
      </c>
      <c r="AI1181" s="149">
        <f t="shared" si="541"/>
        <v>1.0092400474560907</v>
      </c>
      <c r="AJ1181" s="97"/>
      <c r="AK1181" s="171">
        <f t="shared" si="542"/>
        <v>4.3943396078240651E-3</v>
      </c>
      <c r="AL1181" s="149">
        <f t="shared" si="543"/>
        <v>1.7802724128075299E-2</v>
      </c>
      <c r="AM1181" s="149">
        <f t="shared" si="544"/>
        <v>9.2712208326826261E-3</v>
      </c>
      <c r="AN1181" s="149">
        <f t="shared" si="549"/>
        <v>6.699108542724229</v>
      </c>
      <c r="AO1181" s="149">
        <f t="shared" si="549"/>
        <v>17.720795611215912</v>
      </c>
      <c r="AP1181" s="149">
        <f t="shared" si="549"/>
        <v>6.0896029478501967</v>
      </c>
      <c r="AQ1181" s="97"/>
      <c r="AR1181" s="171">
        <f t="shared" si="545"/>
        <v>4.3378941843824868E-3</v>
      </c>
      <c r="AS1181" s="149">
        <f t="shared" si="546"/>
        <v>1.771714799765407E-2</v>
      </c>
      <c r="AT1181" s="149">
        <f t="shared" si="547"/>
        <v>9.1976193756520934E-3</v>
      </c>
      <c r="AU1181" s="175">
        <f t="shared" si="550"/>
        <v>6.5594068055783561</v>
      </c>
      <c r="AV1181" s="149">
        <f t="shared" si="551"/>
        <v>15.086145640597357</v>
      </c>
      <c r="AW1181" s="149">
        <f t="shared" si="552"/>
        <v>6.0164365993213469</v>
      </c>
    </row>
    <row r="1182" spans="1:49" ht="15" x14ac:dyDescent="0.25">
      <c r="A1182" s="130">
        <v>1969.05</v>
      </c>
      <c r="B1182" s="138"/>
      <c r="C1182" s="166">
        <f>raw_Data!B1188</f>
        <v>104.6</v>
      </c>
      <c r="D1182" s="167">
        <f>raw_Data!J1188</f>
        <v>0.26</v>
      </c>
      <c r="E1182" s="167">
        <f>raw_Data!L1188</f>
        <v>5.1199983247298686E-3</v>
      </c>
      <c r="F1182" s="168">
        <f t="shared" si="527"/>
        <v>101.3</v>
      </c>
      <c r="G1182" s="167">
        <f>raw_Data!K1188</f>
        <v>2.5666337611056269E-3</v>
      </c>
      <c r="H1182" s="167">
        <f t="shared" si="528"/>
        <v>3.257650542941759E-2</v>
      </c>
      <c r="I1182" s="165"/>
      <c r="J1182" s="167">
        <f t="shared" si="529"/>
        <v>1.0105850180678193</v>
      </c>
      <c r="K1182" s="167">
        <f t="shared" si="548"/>
        <v>1.5705016392549176E-2</v>
      </c>
      <c r="L1182" s="93"/>
      <c r="M1182" s="171">
        <f t="shared" si="524"/>
        <v>1.0157050163925492</v>
      </c>
      <c r="N1182" s="172">
        <f t="shared" si="530"/>
        <v>1.0351431391905233</v>
      </c>
      <c r="O1182" s="170">
        <f t="shared" si="525"/>
        <v>1181</v>
      </c>
      <c r="P1182" s="170">
        <f t="shared" si="526"/>
        <v>1183</v>
      </c>
      <c r="Q1182" s="169"/>
      <c r="R1182" s="149">
        <f t="shared" si="531"/>
        <v>-0.32174854089484656</v>
      </c>
      <c r="S1182" s="173">
        <f t="shared" si="532"/>
        <v>0.86689775270975877</v>
      </c>
      <c r="T1182" s="149">
        <v>0</v>
      </c>
      <c r="U1182" s="97"/>
      <c r="V1182" s="149">
        <f>1/PI()*ATAN('Exhibit4_Impact-Test'!$Y$25*S_RDY_SP)+'Exhibit4_Impact-Test'!$Y$26</f>
        <v>0.31799354026552218</v>
      </c>
      <c r="W1182" s="172">
        <f t="shared" si="533"/>
        <v>0.32211886905083459</v>
      </c>
      <c r="X1182" s="149">
        <f>1/PI()*ATAN('Exhibit4_Impact-Test'!$Y$25*S_RS_SP)+'Exhibit4_Impact-Test'!$Y$26</f>
        <v>0.83347206715798694</v>
      </c>
      <c r="Y1182" s="172">
        <f t="shared" si="534"/>
        <v>0.83608658892414323</v>
      </c>
      <c r="Z1182" s="149">
        <f>1/PI()*ATAN('Exhibit4_Impact-Test'!$Y$25*S_5050_SP)+'Exhibit4_Impact-Test'!$Y$26</f>
        <v>0.5</v>
      </c>
      <c r="AA1182" s="149">
        <f t="shared" si="535"/>
        <v>0.5047390448544562</v>
      </c>
      <c r="AB1182" s="195">
        <f>VLOOKUP(_xlfn.NUMBERVALUE(LEFT(A1182,4)),Transactioncosts!$C:$G,5,FALSE)</f>
        <v>111.60000000000002</v>
      </c>
      <c r="AC1182" s="174"/>
      <c r="AD1182" s="175">
        <f t="shared" si="536"/>
        <v>1.0218862138771929</v>
      </c>
      <c r="AE1182" s="149">
        <f t="shared" si="537"/>
        <v>1.0319061487826475</v>
      </c>
      <c r="AF1182" s="149">
        <f t="shared" si="538"/>
        <v>1.0254240777915362</v>
      </c>
      <c r="AG1182" s="176">
        <f t="shared" si="539"/>
        <v>1.0217260232553886</v>
      </c>
      <c r="AH1182" s="149">
        <f t="shared" si="540"/>
        <v>1.024359081125515</v>
      </c>
      <c r="AI1182" s="149">
        <f t="shared" si="541"/>
        <v>1.0253711900509606</v>
      </c>
      <c r="AJ1182" s="97"/>
      <c r="AK1182" s="171">
        <f t="shared" si="542"/>
        <v>2.165014886804513E-2</v>
      </c>
      <c r="AL1182" s="149">
        <f t="shared" si="543"/>
        <v>3.1407721821892519E-2</v>
      </c>
      <c r="AM1182" s="149">
        <f t="shared" si="544"/>
        <v>2.5106261456648776E-2</v>
      </c>
      <c r="AN1182" s="149">
        <f t="shared" si="549"/>
        <v>6.7207586915922741</v>
      </c>
      <c r="AO1182" s="149">
        <f t="shared" si="549"/>
        <v>17.752203333037805</v>
      </c>
      <c r="AP1182" s="149">
        <f t="shared" si="549"/>
        <v>6.1147092093068451</v>
      </c>
      <c r="AQ1182" s="97"/>
      <c r="AR1182" s="171">
        <f t="shared" si="545"/>
        <v>2.1493376835443549E-2</v>
      </c>
      <c r="AS1182" s="149">
        <f t="shared" si="546"/>
        <v>2.4067130310293509E-2</v>
      </c>
      <c r="AT1182" s="149">
        <f t="shared" si="547"/>
        <v>2.5054683669809993E-2</v>
      </c>
      <c r="AU1182" s="175">
        <f t="shared" si="550"/>
        <v>6.5809001824137994</v>
      </c>
      <c r="AV1182" s="149">
        <f t="shared" si="551"/>
        <v>15.110212770907649</v>
      </c>
      <c r="AW1182" s="149">
        <f t="shared" si="552"/>
        <v>6.0414912829911565</v>
      </c>
    </row>
    <row r="1183" spans="1:49" ht="15" x14ac:dyDescent="0.25">
      <c r="A1183" s="130">
        <v>1969.06</v>
      </c>
      <c r="B1183" s="138"/>
      <c r="C1183" s="166">
        <f>raw_Data!B1189</f>
        <v>99.14</v>
      </c>
      <c r="D1183" s="167">
        <f>raw_Data!J1189</f>
        <v>0.26083333333333331</v>
      </c>
      <c r="E1183" s="167">
        <f>raw_Data!L1189</f>
        <v>5.3167389786501484E-3</v>
      </c>
      <c r="F1183" s="168">
        <f t="shared" si="527"/>
        <v>104.6</v>
      </c>
      <c r="G1183" s="167">
        <f>raw_Data!K1189</f>
        <v>2.4936265137029956E-3</v>
      </c>
      <c r="H1183" s="167">
        <f t="shared" si="528"/>
        <v>-5.2198852772466497E-2</v>
      </c>
      <c r="I1183" s="165"/>
      <c r="J1183" s="167">
        <f t="shared" si="529"/>
        <v>1.0174996177237707</v>
      </c>
      <c r="K1183" s="167">
        <f t="shared" si="548"/>
        <v>2.2816356702420881E-2</v>
      </c>
      <c r="L1183" s="93"/>
      <c r="M1183" s="171">
        <f t="shared" si="524"/>
        <v>1.0228163567024209</v>
      </c>
      <c r="N1183" s="172">
        <f t="shared" si="530"/>
        <v>0.95029477374123661</v>
      </c>
      <c r="O1183" s="170">
        <f t="shared" si="525"/>
        <v>1182</v>
      </c>
      <c r="P1183" s="170">
        <f t="shared" si="526"/>
        <v>1184</v>
      </c>
      <c r="Q1183" s="169"/>
      <c r="R1183" s="149">
        <f t="shared" si="531"/>
        <v>-0.34495681974887893</v>
      </c>
      <c r="S1183" s="173">
        <f t="shared" si="532"/>
        <v>-0.9106751404342035</v>
      </c>
      <c r="T1183" s="149">
        <v>0</v>
      </c>
      <c r="U1183" s="97"/>
      <c r="V1183" s="149">
        <f>1/PI()*ATAN('Exhibit4_Impact-Test'!$Y$25*S_RDY_SP)+'Exhibit4_Impact-Test'!$Y$26</f>
        <v>0.30776487068127573</v>
      </c>
      <c r="W1183" s="172">
        <f t="shared" si="533"/>
        <v>0.29232213388455575</v>
      </c>
      <c r="X1183" s="149">
        <f>1/PI()*ATAN('Exhibit4_Impact-Test'!$Y$25*S_RS_SP)+'Exhibit4_Impact-Test'!$Y$26</f>
        <v>0.15982604617032908</v>
      </c>
      <c r="Y1183" s="172">
        <f t="shared" si="534"/>
        <v>0.15019583026173935</v>
      </c>
      <c r="Z1183" s="149">
        <f>1/PI()*ATAN('Exhibit4_Impact-Test'!$Y$25*S_5050_SP)+'Exhibit4_Impact-Test'!$Y$26</f>
        <v>0.5</v>
      </c>
      <c r="AA1183" s="149">
        <f t="shared" si="535"/>
        <v>0.48162252955694451</v>
      </c>
      <c r="AB1183" s="195">
        <f>VLOOKUP(_xlfn.NUMBERVALUE(LEFT(A1183,4)),Transactioncosts!$C:$G,5,FALSE)</f>
        <v>111.60000000000002</v>
      </c>
      <c r="AC1183" s="174"/>
      <c r="AD1183" s="175">
        <f t="shared" si="536"/>
        <v>1.0004967611007707</v>
      </c>
      <c r="AE1183" s="149">
        <f t="shared" si="537"/>
        <v>1.0112255188357213</v>
      </c>
      <c r="AF1183" s="149">
        <f t="shared" si="538"/>
        <v>0.98655556522182875</v>
      </c>
      <c r="AG1183" s="176">
        <f t="shared" si="539"/>
        <v>1.0002857783753334</v>
      </c>
      <c r="AH1183" s="149">
        <f t="shared" si="540"/>
        <v>1.0110896504113627</v>
      </c>
      <c r="AI1183" s="149">
        <f t="shared" si="541"/>
        <v>0.9863504726516843</v>
      </c>
      <c r="AJ1183" s="97"/>
      <c r="AK1183" s="171">
        <f t="shared" si="542"/>
        <v>4.9663775582202007E-4</v>
      </c>
      <c r="AL1183" s="149">
        <f t="shared" si="543"/>
        <v>1.1162980282417587E-2</v>
      </c>
      <c r="AM1183" s="149">
        <f t="shared" si="544"/>
        <v>-1.3535629488027803E-2</v>
      </c>
      <c r="AN1183" s="149">
        <f t="shared" si="549"/>
        <v>6.7212553293480966</v>
      </c>
      <c r="AO1183" s="149">
        <f t="shared" si="549"/>
        <v>17.763366313320223</v>
      </c>
      <c r="AP1183" s="149">
        <f t="shared" si="549"/>
        <v>6.1011735798188171</v>
      </c>
      <c r="AQ1183" s="97"/>
      <c r="AR1183" s="171">
        <f t="shared" si="545"/>
        <v>2.8573754847158997E-4</v>
      </c>
      <c r="AS1183" s="149">
        <f t="shared" si="546"/>
        <v>1.1028611093451208E-2</v>
      </c>
      <c r="AT1183" s="149">
        <f t="shared" si="547"/>
        <v>-1.3743538599709865E-2</v>
      </c>
      <c r="AU1183" s="175">
        <f t="shared" si="550"/>
        <v>6.5811859199622713</v>
      </c>
      <c r="AV1183" s="149">
        <f t="shared" si="551"/>
        <v>15.1212413820011</v>
      </c>
      <c r="AW1183" s="149">
        <f t="shared" si="552"/>
        <v>6.0277477443914469</v>
      </c>
    </row>
    <row r="1184" spans="1:49" ht="15" x14ac:dyDescent="0.25">
      <c r="A1184" s="130">
        <v>1969.07</v>
      </c>
      <c r="B1184" s="138"/>
      <c r="C1184" s="166">
        <f>raw_Data!B1190</f>
        <v>94.71</v>
      </c>
      <c r="D1184" s="167">
        <f>raw_Data!J1190</f>
        <v>0.26138916666666667</v>
      </c>
      <c r="E1184" s="167">
        <f>raw_Data!L1190</f>
        <v>5.4345803945961002E-3</v>
      </c>
      <c r="F1184" s="168">
        <f t="shared" si="527"/>
        <v>99.14</v>
      </c>
      <c r="G1184" s="167">
        <f>raw_Data!K1190</f>
        <v>2.6365661354313765E-3</v>
      </c>
      <c r="H1184" s="167">
        <f t="shared" si="528"/>
        <v>-4.4684284849707545E-2</v>
      </c>
      <c r="I1184" s="165"/>
      <c r="J1184" s="167">
        <f t="shared" si="529"/>
        <v>1.0103717286275133</v>
      </c>
      <c r="K1184" s="167">
        <f t="shared" si="548"/>
        <v>1.5806309022109444E-2</v>
      </c>
      <c r="L1184" s="93"/>
      <c r="M1184" s="171">
        <f t="shared" si="524"/>
        <v>1.0158063090221094</v>
      </c>
      <c r="N1184" s="172">
        <f t="shared" si="530"/>
        <v>0.95795228128572374</v>
      </c>
      <c r="O1184" s="170">
        <f t="shared" si="525"/>
        <v>1183</v>
      </c>
      <c r="P1184" s="170">
        <f t="shared" si="526"/>
        <v>1185</v>
      </c>
      <c r="Q1184" s="169"/>
      <c r="R1184" s="149">
        <f t="shared" si="531"/>
        <v>-0.33698856070207334</v>
      </c>
      <c r="S1184" s="173">
        <f t="shared" si="532"/>
        <v>-0.89366739775366755</v>
      </c>
      <c r="T1184" s="149">
        <v>0</v>
      </c>
      <c r="U1184" s="97"/>
      <c r="V1184" s="149">
        <f>1/PI()*ATAN('Exhibit4_Impact-Test'!$Y$25*S_RDY_SP)+'Exhibit4_Impact-Test'!$Y$26</f>
        <v>0.31122739602051502</v>
      </c>
      <c r="W1184" s="172">
        <f t="shared" si="533"/>
        <v>0.29879818550018711</v>
      </c>
      <c r="X1184" s="149">
        <f>1/PI()*ATAN('Exhibit4_Impact-Test'!$Y$25*S_RS_SP)+'Exhibit4_Impact-Test'!$Y$26</f>
        <v>0.16237042025803378</v>
      </c>
      <c r="Y1184" s="172">
        <f t="shared" si="534"/>
        <v>0.15455204545490855</v>
      </c>
      <c r="Z1184" s="149">
        <f>1/PI()*ATAN('Exhibit4_Impact-Test'!$Y$25*S_5050_SP)+'Exhibit4_Impact-Test'!$Y$26</f>
        <v>0.5</v>
      </c>
      <c r="AA1184" s="149">
        <f t="shared" si="535"/>
        <v>0.48534419862173656</v>
      </c>
      <c r="AB1184" s="195">
        <f>VLOOKUP(_xlfn.NUMBERVALUE(LEFT(A1184,4)),Transactioncosts!$C:$G,5,FALSE)</f>
        <v>111.60000000000002</v>
      </c>
      <c r="AC1184" s="174"/>
      <c r="AD1184" s="175">
        <f t="shared" si="536"/>
        <v>0.99780055062041551</v>
      </c>
      <c r="AE1184" s="149">
        <f t="shared" si="537"/>
        <v>1.0064125262249326</v>
      </c>
      <c r="AF1184" s="149">
        <f t="shared" si="538"/>
        <v>0.98687929515391659</v>
      </c>
      <c r="AG1184" s="176">
        <f t="shared" si="539"/>
        <v>0.99760488489670229</v>
      </c>
      <c r="AH1184" s="149">
        <f t="shared" si="540"/>
        <v>1.0053731346384975</v>
      </c>
      <c r="AI1184" s="149">
        <f t="shared" si="541"/>
        <v>0.98671573641053523</v>
      </c>
      <c r="AJ1184" s="97"/>
      <c r="AK1184" s="171">
        <f t="shared" si="542"/>
        <v>-2.2018717209010222E-3</v>
      </c>
      <c r="AL1184" s="149">
        <f t="shared" si="543"/>
        <v>6.3920534534855685E-3</v>
      </c>
      <c r="AM1184" s="149">
        <f t="shared" si="544"/>
        <v>-1.3207541704142086E-2</v>
      </c>
      <c r="AN1184" s="149">
        <f t="shared" si="549"/>
        <v>6.7190534576271954</v>
      </c>
      <c r="AO1184" s="149">
        <f t="shared" si="549"/>
        <v>17.769758366773708</v>
      </c>
      <c r="AP1184" s="149">
        <f t="shared" si="549"/>
        <v>6.0879660381146747</v>
      </c>
      <c r="AQ1184" s="97"/>
      <c r="AR1184" s="171">
        <f t="shared" si="545"/>
        <v>-2.397987979639827E-3</v>
      </c>
      <c r="AS1184" s="149">
        <f t="shared" si="546"/>
        <v>5.3587508515870385E-3</v>
      </c>
      <c r="AT1184" s="149">
        <f t="shared" si="547"/>
        <v>-1.3373288720262364E-2</v>
      </c>
      <c r="AU1184" s="175">
        <f t="shared" si="550"/>
        <v>6.5787879319826317</v>
      </c>
      <c r="AV1184" s="149">
        <f t="shared" si="551"/>
        <v>15.126600132852687</v>
      </c>
      <c r="AW1184" s="149">
        <f t="shared" si="552"/>
        <v>6.0143744556711844</v>
      </c>
    </row>
    <row r="1185" spans="1:49" ht="15" x14ac:dyDescent="0.25">
      <c r="A1185" s="130">
        <v>1969.08</v>
      </c>
      <c r="B1185" s="138"/>
      <c r="C1185" s="166">
        <f>raw_Data!B1191</f>
        <v>94.18</v>
      </c>
      <c r="D1185" s="167">
        <f>raw_Data!J1191</f>
        <v>0.2619441666666667</v>
      </c>
      <c r="E1185" s="167">
        <f>raw_Data!L1191</f>
        <v>5.4110242629969996E-3</v>
      </c>
      <c r="F1185" s="168">
        <f t="shared" si="527"/>
        <v>94.71</v>
      </c>
      <c r="G1185" s="167">
        <f>raw_Data!K1191</f>
        <v>2.7657498328230042E-3</v>
      </c>
      <c r="H1185" s="167">
        <f t="shared" si="528"/>
        <v>-5.5960299862737317E-3</v>
      </c>
      <c r="I1185" s="165"/>
      <c r="J1185" s="167">
        <f t="shared" si="529"/>
        <v>0.99793973643849965</v>
      </c>
      <c r="K1185" s="167">
        <f t="shared" si="548"/>
        <v>3.3507607014966467E-3</v>
      </c>
      <c r="L1185" s="93"/>
      <c r="M1185" s="171">
        <f t="shared" si="524"/>
        <v>1.0033507607014966</v>
      </c>
      <c r="N1185" s="172">
        <f t="shared" si="530"/>
        <v>0.99716971984654923</v>
      </c>
      <c r="O1185" s="170">
        <f t="shared" si="525"/>
        <v>1184</v>
      </c>
      <c r="P1185" s="170">
        <f t="shared" si="526"/>
        <v>1186</v>
      </c>
      <c r="Q1185" s="169"/>
      <c r="R1185" s="149">
        <f t="shared" si="531"/>
        <v>-0.32545403511305404</v>
      </c>
      <c r="S1185" s="173">
        <f t="shared" si="532"/>
        <v>-0.50731825284834786</v>
      </c>
      <c r="T1185" s="149">
        <v>0</v>
      </c>
      <c r="U1185" s="97"/>
      <c r="V1185" s="149">
        <f>1/PI()*ATAN('Exhibit4_Impact-Test'!$Y$25*S_RDY_SP)+'Exhibit4_Impact-Test'!$Y$26</f>
        <v>0.31633095644222642</v>
      </c>
      <c r="W1185" s="172">
        <f t="shared" si="533"/>
        <v>0.31499607226261411</v>
      </c>
      <c r="X1185" s="149">
        <f>1/PI()*ATAN('Exhibit4_Impact-Test'!$Y$25*S_RS_SP)+'Exhibit4_Impact-Test'!$Y$26</f>
        <v>0.24768749226809267</v>
      </c>
      <c r="Y1185" s="172">
        <f t="shared" si="534"/>
        <v>0.24653781918288079</v>
      </c>
      <c r="Z1185" s="149">
        <f>1/PI()*ATAN('Exhibit4_Impact-Test'!$Y$25*S_5050_SP)+'Exhibit4_Impact-Test'!$Y$26</f>
        <v>0.5</v>
      </c>
      <c r="AA1185" s="149">
        <f t="shared" si="535"/>
        <v>0.49845514182057915</v>
      </c>
      <c r="AB1185" s="195">
        <f>VLOOKUP(_xlfn.NUMBERVALUE(LEFT(A1185,4)),Transactioncosts!$C:$G,5,FALSE)</f>
        <v>111.60000000000002</v>
      </c>
      <c r="AC1185" s="174"/>
      <c r="AD1185" s="175">
        <f t="shared" si="536"/>
        <v>1.0013955061360427</v>
      </c>
      <c r="AE1185" s="149">
        <f t="shared" si="537"/>
        <v>1.001819794192528</v>
      </c>
      <c r="AF1185" s="149">
        <f t="shared" si="538"/>
        <v>1.0002602402740228</v>
      </c>
      <c r="AG1185" s="176">
        <f t="shared" si="539"/>
        <v>1.0013534837088467</v>
      </c>
      <c r="AH1185" s="149">
        <f t="shared" si="540"/>
        <v>0.99662460728386326</v>
      </c>
      <c r="AI1185" s="149">
        <f t="shared" si="541"/>
        <v>1.0002429996567406</v>
      </c>
      <c r="AJ1185" s="97"/>
      <c r="AK1185" s="171">
        <f t="shared" si="542"/>
        <v>1.3945333222946665E-3</v>
      </c>
      <c r="AL1185" s="149">
        <f t="shared" si="543"/>
        <v>1.8181403731796547E-3</v>
      </c>
      <c r="AM1185" s="149">
        <f t="shared" si="544"/>
        <v>2.6020641739649315E-4</v>
      </c>
      <c r="AN1185" s="149">
        <f t="shared" si="549"/>
        <v>6.7204479909494896</v>
      </c>
      <c r="AO1185" s="149">
        <f t="shared" si="549"/>
        <v>17.771576507146886</v>
      </c>
      <c r="AP1185" s="149">
        <f t="shared" si="549"/>
        <v>6.0882262445320716</v>
      </c>
      <c r="AQ1185" s="97"/>
      <c r="AR1185" s="171">
        <f t="shared" si="545"/>
        <v>1.3525685754240194E-3</v>
      </c>
      <c r="AS1185" s="149">
        <f t="shared" si="546"/>
        <v>-3.3811022055973017E-3</v>
      </c>
      <c r="AT1185" s="149">
        <f t="shared" si="547"/>
        <v>2.4297013710606152E-4</v>
      </c>
      <c r="AU1185" s="175">
        <f t="shared" si="550"/>
        <v>6.5801405005580555</v>
      </c>
      <c r="AV1185" s="149">
        <f t="shared" si="551"/>
        <v>15.123219030647089</v>
      </c>
      <c r="AW1185" s="149">
        <f t="shared" si="552"/>
        <v>6.0146174258082903</v>
      </c>
    </row>
    <row r="1186" spans="1:49" ht="15" x14ac:dyDescent="0.25">
      <c r="A1186" s="130">
        <v>1969.09</v>
      </c>
      <c r="B1186" s="138"/>
      <c r="C1186" s="166">
        <f>raw_Data!B1192</f>
        <v>94.51</v>
      </c>
      <c r="D1186" s="167">
        <f>raw_Data!J1192</f>
        <v>0.26250000000000001</v>
      </c>
      <c r="E1186" s="167">
        <f>raw_Data!L1192</f>
        <v>5.7793747418921626E-3</v>
      </c>
      <c r="F1186" s="168">
        <f t="shared" si="527"/>
        <v>94.18</v>
      </c>
      <c r="G1186" s="167">
        <f>raw_Data!K1192</f>
        <v>2.7872159694202589E-3</v>
      </c>
      <c r="H1186" s="167">
        <f t="shared" si="528"/>
        <v>3.5039286472711151E-3</v>
      </c>
      <c r="I1186" s="165"/>
      <c r="J1186" s="167">
        <f t="shared" si="529"/>
        <v>1.0322571553542523</v>
      </c>
      <c r="K1186" s="167">
        <f t="shared" si="548"/>
        <v>3.8036530096144494E-2</v>
      </c>
      <c r="L1186" s="93"/>
      <c r="M1186" s="171">
        <f t="shared" si="524"/>
        <v>1.0380365300961445</v>
      </c>
      <c r="N1186" s="172">
        <f t="shared" si="530"/>
        <v>1.0062911446166916</v>
      </c>
      <c r="O1186" s="170">
        <f t="shared" si="525"/>
        <v>1185</v>
      </c>
      <c r="P1186" s="170">
        <f t="shared" si="526"/>
        <v>1187</v>
      </c>
      <c r="Q1186" s="169"/>
      <c r="R1186" s="149">
        <f t="shared" si="531"/>
        <v>-0.32004530474744441</v>
      </c>
      <c r="S1186" s="173">
        <f t="shared" si="532"/>
        <v>0.39303950144653488</v>
      </c>
      <c r="T1186" s="149">
        <v>0</v>
      </c>
      <c r="U1186" s="97"/>
      <c r="V1186" s="149">
        <f>1/PI()*ATAN('Exhibit4_Impact-Test'!$Y$25*S_RDY_SP)+'Exhibit4_Impact-Test'!$Y$26</f>
        <v>0.31876152272820046</v>
      </c>
      <c r="W1186" s="172">
        <f t="shared" si="533"/>
        <v>0.31205515316082322</v>
      </c>
      <c r="X1186" s="149">
        <f>1/PI()*ATAN('Exhibit4_Impact-Test'!$Y$25*S_RS_SP)+'Exhibit4_Impact-Test'!$Y$26</f>
        <v>0.71205635938581358</v>
      </c>
      <c r="Y1186" s="172">
        <f t="shared" si="534"/>
        <v>0.70564645414893357</v>
      </c>
      <c r="Z1186" s="149">
        <f>1/PI()*ATAN('Exhibit4_Impact-Test'!$Y$25*S_5050_SP)+'Exhibit4_Impact-Test'!$Y$26</f>
        <v>0.5</v>
      </c>
      <c r="AA1186" s="149">
        <f t="shared" si="535"/>
        <v>0.49223573943841659</v>
      </c>
      <c r="AB1186" s="195">
        <f>VLOOKUP(_xlfn.NUMBERVALUE(LEFT(A1186,4)),Transactioncosts!$C:$G,5,FALSE)</f>
        <v>111.60000000000002</v>
      </c>
      <c r="AC1186" s="174"/>
      <c r="AD1186" s="175">
        <f t="shared" si="536"/>
        <v>1.0279173226811205</v>
      </c>
      <c r="AE1186" s="149">
        <f t="shared" si="537"/>
        <v>1.0154320264843459</v>
      </c>
      <c r="AF1186" s="149">
        <f t="shared" si="538"/>
        <v>1.0221638373564179</v>
      </c>
      <c r="AG1186" s="176">
        <f t="shared" si="539"/>
        <v>1.0278435965660744</v>
      </c>
      <c r="AH1186" s="149">
        <f t="shared" si="540"/>
        <v>1.0144789023744065</v>
      </c>
      <c r="AI1186" s="149">
        <f t="shared" si="541"/>
        <v>1.0220771882085506</v>
      </c>
      <c r="AJ1186" s="97"/>
      <c r="AK1186" s="171">
        <f t="shared" si="542"/>
        <v>2.7534738391206497E-2</v>
      </c>
      <c r="AL1186" s="149">
        <f t="shared" si="543"/>
        <v>1.5314163790450565E-2</v>
      </c>
      <c r="AM1186" s="149">
        <f t="shared" si="544"/>
        <v>2.192178945802439E-2</v>
      </c>
      <c r="AN1186" s="149">
        <f t="shared" si="549"/>
        <v>6.7479827293406958</v>
      </c>
      <c r="AO1186" s="149">
        <f t="shared" si="549"/>
        <v>17.786890670937336</v>
      </c>
      <c r="AP1186" s="149">
        <f t="shared" si="549"/>
        <v>6.1101480339900958</v>
      </c>
      <c r="AQ1186" s="97"/>
      <c r="AR1186" s="171">
        <f t="shared" si="545"/>
        <v>2.7463012039773874E-2</v>
      </c>
      <c r="AS1186" s="149">
        <f t="shared" si="546"/>
        <v>1.4375083985092164E-2</v>
      </c>
      <c r="AT1186" s="149">
        <f t="shared" si="547"/>
        <v>2.1837015552368902E-2</v>
      </c>
      <c r="AU1186" s="175">
        <f t="shared" si="550"/>
        <v>6.6076035125978292</v>
      </c>
      <c r="AV1186" s="149">
        <f t="shared" si="551"/>
        <v>15.137594114632181</v>
      </c>
      <c r="AW1186" s="149">
        <f t="shared" si="552"/>
        <v>6.0364544413606591</v>
      </c>
    </row>
    <row r="1187" spans="1:49" ht="15" x14ac:dyDescent="0.25">
      <c r="A1187" s="130">
        <v>1969.1</v>
      </c>
      <c r="B1187" s="138"/>
      <c r="C1187" s="166">
        <f>raw_Data!B1193</f>
        <v>95.52</v>
      </c>
      <c r="D1187" s="167">
        <f>raw_Data!J1193</f>
        <v>0.2627775</v>
      </c>
      <c r="E1187" s="167">
        <f>raw_Data!L1193</f>
        <v>5.7324338322313206E-3</v>
      </c>
      <c r="F1187" s="168">
        <f t="shared" si="527"/>
        <v>94.51</v>
      </c>
      <c r="G1187" s="167">
        <f>raw_Data!K1193</f>
        <v>2.7804200613691672E-3</v>
      </c>
      <c r="H1187" s="167">
        <f t="shared" si="528"/>
        <v>1.0686699820124712E-2</v>
      </c>
      <c r="I1187" s="165"/>
      <c r="J1187" s="167">
        <f t="shared" si="529"/>
        <v>0.99596901538748239</v>
      </c>
      <c r="K1187" s="167">
        <f t="shared" si="548"/>
        <v>1.7014492197136022E-3</v>
      </c>
      <c r="L1187" s="93"/>
      <c r="M1187" s="171">
        <f t="shared" si="524"/>
        <v>1.0017014492197136</v>
      </c>
      <c r="N1187" s="172">
        <f t="shared" si="530"/>
        <v>1.013467119881494</v>
      </c>
      <c r="O1187" s="170">
        <f t="shared" si="525"/>
        <v>1186</v>
      </c>
      <c r="P1187" s="170">
        <f t="shared" si="526"/>
        <v>1188</v>
      </c>
      <c r="Q1187" s="169"/>
      <c r="R1187" s="149">
        <f t="shared" si="531"/>
        <v>-0.35035357148752877</v>
      </c>
      <c r="S1187" s="173">
        <f t="shared" si="532"/>
        <v>0.64901320468791401</v>
      </c>
      <c r="T1187" s="149">
        <v>0</v>
      </c>
      <c r="U1187" s="97"/>
      <c r="V1187" s="149">
        <f>1/PI()*ATAN('Exhibit4_Impact-Test'!$Y$25*S_RDY_SP)+'Exhibit4_Impact-Test'!$Y$26</f>
        <v>0.30544887045060098</v>
      </c>
      <c r="W1187" s="172">
        <f t="shared" si="533"/>
        <v>0.30793180801063996</v>
      </c>
      <c r="X1187" s="149">
        <f>1/PI()*ATAN('Exhibit4_Impact-Test'!$Y$25*S_RS_SP)+'Exhibit4_Impact-Test'!$Y$26</f>
        <v>0.79105184034422149</v>
      </c>
      <c r="Y1187" s="172">
        <f t="shared" si="534"/>
        <v>0.7929753983557174</v>
      </c>
      <c r="Z1187" s="149">
        <f>1/PI()*ATAN('Exhibit4_Impact-Test'!$Y$25*S_5050_SP)+'Exhibit4_Impact-Test'!$Y$26</f>
        <v>0.5</v>
      </c>
      <c r="AA1187" s="149">
        <f t="shared" si="535"/>
        <v>0.50291927703770911</v>
      </c>
      <c r="AB1187" s="195">
        <f>VLOOKUP(_xlfn.NUMBERVALUE(LEFT(A1187,4)),Transactioncosts!$C:$G,5,FALSE)</f>
        <v>111.60000000000002</v>
      </c>
      <c r="AC1187" s="174"/>
      <c r="AD1187" s="175">
        <f t="shared" si="536"/>
        <v>1.0052952600334482</v>
      </c>
      <c r="AE1187" s="149">
        <f t="shared" si="537"/>
        <v>1.011008704649599</v>
      </c>
      <c r="AF1187" s="149">
        <f t="shared" si="538"/>
        <v>1.0075842845506038</v>
      </c>
      <c r="AG1187" s="176">
        <f t="shared" si="539"/>
        <v>1.0052645932339623</v>
      </c>
      <c r="AH1187" s="149">
        <f t="shared" si="540"/>
        <v>1.010722213683225</v>
      </c>
      <c r="AI1187" s="149">
        <f t="shared" si="541"/>
        <v>1.007551705418863</v>
      </c>
      <c r="AJ1187" s="97"/>
      <c r="AK1187" s="171">
        <f t="shared" si="542"/>
        <v>5.281289440948988E-3</v>
      </c>
      <c r="AL1187" s="149">
        <f t="shared" si="543"/>
        <v>1.0948549941525245E-2</v>
      </c>
      <c r="AM1187" s="149">
        <f t="shared" si="544"/>
        <v>7.5556684618264709E-3</v>
      </c>
      <c r="AN1187" s="149">
        <f t="shared" si="549"/>
        <v>6.7532640187816444</v>
      </c>
      <c r="AO1187" s="149">
        <f t="shared" si="549"/>
        <v>17.79783922087886</v>
      </c>
      <c r="AP1187" s="149">
        <f t="shared" si="549"/>
        <v>6.1177037024519221</v>
      </c>
      <c r="AQ1187" s="97"/>
      <c r="AR1187" s="171">
        <f t="shared" si="545"/>
        <v>5.2507837094848252E-3</v>
      </c>
      <c r="AS1187" s="149">
        <f t="shared" si="546"/>
        <v>1.0665138370090321E-2</v>
      </c>
      <c r="AT1187" s="149">
        <f t="shared" si="547"/>
        <v>7.5233340368488794E-3</v>
      </c>
      <c r="AU1187" s="175">
        <f t="shared" si="550"/>
        <v>6.6128542963073143</v>
      </c>
      <c r="AV1187" s="149">
        <f t="shared" si="551"/>
        <v>15.148259253002271</v>
      </c>
      <c r="AW1187" s="149">
        <f t="shared" si="552"/>
        <v>6.0439777753975079</v>
      </c>
    </row>
    <row r="1188" spans="1:49" ht="15" x14ac:dyDescent="0.25">
      <c r="A1188" s="130">
        <v>1969.11</v>
      </c>
      <c r="B1188" s="138"/>
      <c r="C1188" s="166">
        <f>raw_Data!B1194</f>
        <v>96.21</v>
      </c>
      <c r="D1188" s="167">
        <f>raw_Data!J1194</f>
        <v>0.26305583333333332</v>
      </c>
      <c r="E1188" s="167">
        <f>raw_Data!L1194</f>
        <v>5.7637304495372632E-3</v>
      </c>
      <c r="F1188" s="168">
        <f t="shared" si="527"/>
        <v>95.52</v>
      </c>
      <c r="G1188" s="167">
        <f>raw_Data!K1194</f>
        <v>2.7539346035734226E-3</v>
      </c>
      <c r="H1188" s="167">
        <f t="shared" si="528"/>
        <v>7.223618090452133E-3</v>
      </c>
      <c r="I1188" s="165"/>
      <c r="J1188" s="167">
        <f t="shared" si="529"/>
        <v>1.0026942444024516</v>
      </c>
      <c r="K1188" s="167">
        <f t="shared" si="548"/>
        <v>8.4579748519888476E-3</v>
      </c>
      <c r="L1188" s="93"/>
      <c r="M1188" s="171">
        <f t="shared" si="524"/>
        <v>1.0084579748519888</v>
      </c>
      <c r="N1188" s="172">
        <f t="shared" si="530"/>
        <v>1.0099775526940258</v>
      </c>
      <c r="O1188" s="170">
        <f t="shared" si="525"/>
        <v>1187</v>
      </c>
      <c r="P1188" s="170">
        <f t="shared" si="526"/>
        <v>1189</v>
      </c>
      <c r="Q1188" s="169"/>
      <c r="R1188" s="149">
        <f t="shared" si="531"/>
        <v>-0.35097453653925093</v>
      </c>
      <c r="S1188" s="173">
        <f t="shared" si="532"/>
        <v>0.55754778798045901</v>
      </c>
      <c r="T1188" s="149">
        <v>0</v>
      </c>
      <c r="U1188" s="97"/>
      <c r="V1188" s="149">
        <f>1/PI()*ATAN('Exhibit4_Impact-Test'!$Y$25*S_RDY_SP)+'Exhibit4_Impact-Test'!$Y$26</f>
        <v>0.30518388690975423</v>
      </c>
      <c r="W1188" s="172">
        <f t="shared" si="533"/>
        <v>0.305503258999199</v>
      </c>
      <c r="X1188" s="149">
        <f>1/PI()*ATAN('Exhibit4_Impact-Test'!$Y$25*S_RS_SP)+'Exhibit4_Impact-Test'!$Y$26</f>
        <v>0.76730416480966412</v>
      </c>
      <c r="Y1188" s="172">
        <f t="shared" si="534"/>
        <v>0.7675728968641512</v>
      </c>
      <c r="Z1188" s="149">
        <f>1/PI()*ATAN('Exhibit4_Impact-Test'!$Y$25*S_5050_SP)+'Exhibit4_Impact-Test'!$Y$26</f>
        <v>0.5</v>
      </c>
      <c r="AA1188" s="149">
        <f t="shared" si="535"/>
        <v>0.50037642466685184</v>
      </c>
      <c r="AB1188" s="195">
        <f>VLOOKUP(_xlfn.NUMBERVALUE(LEFT(A1188,4)),Transactioncosts!$C:$G,5,FALSE)</f>
        <v>111.60000000000002</v>
      </c>
      <c r="AC1188" s="174"/>
      <c r="AD1188" s="175">
        <f t="shared" si="536"/>
        <v>1.0089217255242835</v>
      </c>
      <c r="AE1188" s="149">
        <f t="shared" si="537"/>
        <v>1.0096239532589362</v>
      </c>
      <c r="AF1188" s="149">
        <f t="shared" si="538"/>
        <v>1.0092177637730073</v>
      </c>
      <c r="AG1188" s="176">
        <f t="shared" si="539"/>
        <v>1.0088941458765799</v>
      </c>
      <c r="AH1188" s="149">
        <f t="shared" si="540"/>
        <v>1.0028559932275889</v>
      </c>
      <c r="AI1188" s="149">
        <f t="shared" si="541"/>
        <v>1.0092135628737253</v>
      </c>
      <c r="AJ1188" s="97"/>
      <c r="AK1188" s="171">
        <f t="shared" si="542"/>
        <v>8.8821620731614863E-3</v>
      </c>
      <c r="AL1188" s="149">
        <f t="shared" si="543"/>
        <v>9.5779380175584992E-3</v>
      </c>
      <c r="AM1188" s="149">
        <f t="shared" si="544"/>
        <v>9.175539465970186E-3</v>
      </c>
      <c r="AN1188" s="149">
        <f t="shared" si="549"/>
        <v>6.7621461808548062</v>
      </c>
      <c r="AO1188" s="149">
        <f t="shared" si="549"/>
        <v>17.807417158896417</v>
      </c>
      <c r="AP1188" s="149">
        <f t="shared" si="549"/>
        <v>6.1268792419178926</v>
      </c>
      <c r="AQ1188" s="97"/>
      <c r="AR1188" s="171">
        <f t="shared" si="545"/>
        <v>8.8548259340258742E-3</v>
      </c>
      <c r="AS1188" s="149">
        <f t="shared" si="546"/>
        <v>2.8519226274932928E-3</v>
      </c>
      <c r="AT1188" s="149">
        <f t="shared" si="547"/>
        <v>9.1713769272436605E-3</v>
      </c>
      <c r="AU1188" s="175">
        <f t="shared" si="550"/>
        <v>6.6217091222413398</v>
      </c>
      <c r="AV1188" s="149">
        <f t="shared" si="551"/>
        <v>15.151111175629765</v>
      </c>
      <c r="AW1188" s="149">
        <f t="shared" si="552"/>
        <v>6.0531491523247514</v>
      </c>
    </row>
    <row r="1189" spans="1:49" ht="15" x14ac:dyDescent="0.25">
      <c r="A1189" s="130">
        <v>1969.12</v>
      </c>
      <c r="B1189" s="138"/>
      <c r="C1189" s="166">
        <f>raw_Data!B1195</f>
        <v>91.11</v>
      </c>
      <c r="D1189" s="167">
        <f>raw_Data!J1195</f>
        <v>0.26333333333333336</v>
      </c>
      <c r="E1189" s="167">
        <f>raw_Data!L1195</f>
        <v>6.1618262441982541E-3</v>
      </c>
      <c r="F1189" s="168">
        <f t="shared" si="527"/>
        <v>96.21</v>
      </c>
      <c r="G1189" s="167">
        <f>raw_Data!K1195</f>
        <v>2.7370682188268725E-3</v>
      </c>
      <c r="H1189" s="167">
        <f t="shared" si="528"/>
        <v>-5.3009042719052046E-2</v>
      </c>
      <c r="I1189" s="165"/>
      <c r="J1189" s="167">
        <f t="shared" si="529"/>
        <v>1.0342142499701057</v>
      </c>
      <c r="K1189" s="167">
        <f t="shared" si="548"/>
        <v>4.0376076214303946E-2</v>
      </c>
      <c r="L1189" s="93"/>
      <c r="M1189" s="171">
        <f t="shared" si="524"/>
        <v>1.0403760762143039</v>
      </c>
      <c r="N1189" s="172">
        <f t="shared" si="530"/>
        <v>0.94972802549977486</v>
      </c>
      <c r="O1189" s="170">
        <f t="shared" si="525"/>
        <v>1188</v>
      </c>
      <c r="P1189" s="170">
        <f t="shared" si="526"/>
        <v>1190</v>
      </c>
      <c r="Q1189" s="169"/>
      <c r="R1189" s="149">
        <f t="shared" si="531"/>
        <v>-0.35604445520797534</v>
      </c>
      <c r="S1189" s="173">
        <f t="shared" si="532"/>
        <v>-0.90193196375124174</v>
      </c>
      <c r="T1189" s="149">
        <v>0</v>
      </c>
      <c r="U1189" s="97"/>
      <c r="V1189" s="149">
        <f>1/PI()*ATAN('Exhibit4_Impact-Test'!$Y$25*S_RDY_SP)+'Exhibit4_Impact-Test'!$Y$26</f>
        <v>0.30303196440209734</v>
      </c>
      <c r="W1189" s="172">
        <f t="shared" si="533"/>
        <v>0.28413072527568117</v>
      </c>
      <c r="X1189" s="149">
        <f>1/PI()*ATAN('Exhibit4_Impact-Test'!$Y$25*S_RS_SP)+'Exhibit4_Impact-Test'!$Y$26</f>
        <v>0.16112486538141541</v>
      </c>
      <c r="Y1189" s="172">
        <f t="shared" si="534"/>
        <v>0.14918035955038961</v>
      </c>
      <c r="Z1189" s="149">
        <f>1/PI()*ATAN('Exhibit4_Impact-Test'!$Y$25*S_5050_SP)+'Exhibit4_Impact-Test'!$Y$26</f>
        <v>0.5</v>
      </c>
      <c r="AA1189" s="149">
        <f t="shared" si="535"/>
        <v>0.47722529926036183</v>
      </c>
      <c r="AB1189" s="195">
        <f>VLOOKUP(_xlfn.NUMBERVALUE(LEFT(A1189,4)),Transactioncosts!$C:$G,5,FALSE)</f>
        <v>111.60000000000002</v>
      </c>
      <c r="AC1189" s="174"/>
      <c r="AD1189" s="175">
        <f t="shared" si="536"/>
        <v>1.0129068193370592</v>
      </c>
      <c r="AE1189" s="149">
        <f t="shared" si="537"/>
        <v>1.0257704212458376</v>
      </c>
      <c r="AF1189" s="149">
        <f t="shared" si="538"/>
        <v>0.99505205085703941</v>
      </c>
      <c r="AG1189" s="176">
        <f t="shared" si="539"/>
        <v>1.0127189232991662</v>
      </c>
      <c r="AH1189" s="149">
        <f t="shared" si="540"/>
        <v>1.0249308639065666</v>
      </c>
      <c r="AI1189" s="149">
        <f t="shared" si="541"/>
        <v>0.99479788519678503</v>
      </c>
      <c r="AJ1189" s="97"/>
      <c r="AK1189" s="171">
        <f t="shared" si="542"/>
        <v>1.2824236175915766E-2</v>
      </c>
      <c r="AL1189" s="149">
        <f t="shared" si="543"/>
        <v>2.5443960741387869E-2</v>
      </c>
      <c r="AM1189" s="149">
        <f t="shared" si="544"/>
        <v>-4.9602307726560818E-3</v>
      </c>
      <c r="AN1189" s="149">
        <f t="shared" si="549"/>
        <v>6.7749704170307217</v>
      </c>
      <c r="AO1189" s="149">
        <f t="shared" si="549"/>
        <v>17.832861119637805</v>
      </c>
      <c r="AP1189" s="149">
        <f t="shared" si="549"/>
        <v>6.1219190111452368</v>
      </c>
      <c r="AQ1189" s="97"/>
      <c r="AR1189" s="171">
        <f t="shared" si="545"/>
        <v>1.2638717168651075E-2</v>
      </c>
      <c r="AS1189" s="149">
        <f t="shared" si="546"/>
        <v>2.4625160468276189E-2</v>
      </c>
      <c r="AT1189" s="149">
        <f t="shared" si="547"/>
        <v>-5.2156929128219735E-3</v>
      </c>
      <c r="AU1189" s="175">
        <f t="shared" si="550"/>
        <v>6.6343478394099913</v>
      </c>
      <c r="AV1189" s="149">
        <f t="shared" si="551"/>
        <v>15.175736336098041</v>
      </c>
      <c r="AW1189" s="149">
        <f t="shared" si="552"/>
        <v>6.0479334594119294</v>
      </c>
    </row>
    <row r="1190" spans="1:49" ht="15" x14ac:dyDescent="0.25">
      <c r="A1190" s="130">
        <v>1970.01</v>
      </c>
      <c r="B1190" s="138"/>
      <c r="C1190" s="166">
        <f>raw_Data!B1196</f>
        <v>90.31</v>
      </c>
      <c r="D1190" s="167">
        <f>raw_Data!J1196</f>
        <v>0.26361083333333335</v>
      </c>
      <c r="E1190" s="167">
        <f>raw_Data!L1196</f>
        <v>6.2708050038517982E-3</v>
      </c>
      <c r="F1190" s="168">
        <f t="shared" si="527"/>
        <v>91.11</v>
      </c>
      <c r="G1190" s="167">
        <f>raw_Data!K1196</f>
        <v>2.8933249185965682E-3</v>
      </c>
      <c r="H1190" s="167">
        <f t="shared" si="528"/>
        <v>-8.7805948853034721E-3</v>
      </c>
      <c r="I1190" s="165"/>
      <c r="J1190" s="167">
        <f t="shared" si="529"/>
        <v>1.0091715988585395</v>
      </c>
      <c r="K1190" s="167">
        <f t="shared" si="548"/>
        <v>1.5442403862391263E-2</v>
      </c>
      <c r="L1190" s="93"/>
      <c r="M1190" s="171">
        <f t="shared" si="524"/>
        <v>1.0154424038623913</v>
      </c>
      <c r="N1190" s="172">
        <f t="shared" si="530"/>
        <v>0.99411273003329315</v>
      </c>
      <c r="O1190" s="170">
        <f t="shared" si="525"/>
        <v>1189</v>
      </c>
      <c r="P1190" s="170">
        <f t="shared" si="526"/>
        <v>1191</v>
      </c>
      <c r="Q1190" s="169"/>
      <c r="R1190" s="149">
        <f t="shared" si="531"/>
        <v>-0.3609549158087032</v>
      </c>
      <c r="S1190" s="173">
        <f t="shared" si="532"/>
        <v>-0.58762865864939462</v>
      </c>
      <c r="T1190" s="149">
        <v>0</v>
      </c>
      <c r="U1190" s="97"/>
      <c r="V1190" s="149">
        <f>1/PI()*ATAN('Exhibit4_Impact-Test'!$Y$25*S_RDY_SP)+'Exhibit4_Impact-Test'!$Y$26</f>
        <v>0.30096728781088627</v>
      </c>
      <c r="W1190" s="172">
        <f t="shared" si="533"/>
        <v>0.29651995122923619</v>
      </c>
      <c r="X1190" s="149">
        <f>1/PI()*ATAN('Exhibit4_Impact-Test'!$Y$25*S_RS_SP)+'Exhibit4_Impact-Test'!$Y$26</f>
        <v>0.22440951181480912</v>
      </c>
      <c r="Y1190" s="172">
        <f t="shared" si="534"/>
        <v>0.22073622645975399</v>
      </c>
      <c r="Z1190" s="149">
        <f>1/PI()*ATAN('Exhibit4_Impact-Test'!$Y$25*S_5050_SP)+'Exhibit4_Impact-Test'!$Y$26</f>
        <v>0.5</v>
      </c>
      <c r="AA1190" s="149">
        <f t="shared" si="535"/>
        <v>0.49469293639439765</v>
      </c>
      <c r="AB1190" s="195">
        <f>VLOOKUP(_xlfn.NUMBERVALUE(LEFT(A1190,4)),Transactioncosts!$C:$G,5,FALSE)</f>
        <v>112</v>
      </c>
      <c r="AC1190" s="174"/>
      <c r="AD1190" s="175">
        <f t="shared" si="536"/>
        <v>1.0090228697801567</v>
      </c>
      <c r="AE1190" s="149">
        <f t="shared" si="537"/>
        <v>1.0106558221712343</v>
      </c>
      <c r="AF1190" s="149">
        <f t="shared" si="538"/>
        <v>1.0047775669478423</v>
      </c>
      <c r="AG1190" s="176">
        <f t="shared" si="539"/>
        <v>1.0089885959424403</v>
      </c>
      <c r="AH1190" s="149">
        <f t="shared" si="540"/>
        <v>1.0100835937721031</v>
      </c>
      <c r="AI1190" s="149">
        <f t="shared" si="541"/>
        <v>1.0047181278354596</v>
      </c>
      <c r="AJ1190" s="97"/>
      <c r="AK1190" s="171">
        <f t="shared" si="542"/>
        <v>8.982406902670886E-3</v>
      </c>
      <c r="AL1190" s="149">
        <f t="shared" si="543"/>
        <v>1.0599449012793494E-2</v>
      </c>
      <c r="AM1190" s="149">
        <f t="shared" si="544"/>
        <v>4.7661905946749933E-3</v>
      </c>
      <c r="AN1190" s="149">
        <f t="shared" si="549"/>
        <v>6.7839528239333928</v>
      </c>
      <c r="AO1190" s="149">
        <f t="shared" si="549"/>
        <v>17.843460568650599</v>
      </c>
      <c r="AP1190" s="149">
        <f t="shared" si="549"/>
        <v>6.126685201739912</v>
      </c>
      <c r="AQ1190" s="97"/>
      <c r="AR1190" s="171">
        <f t="shared" si="545"/>
        <v>8.9484389710690771E-3</v>
      </c>
      <c r="AS1190" s="149">
        <f t="shared" si="546"/>
        <v>1.003309353923567E-2</v>
      </c>
      <c r="AT1190" s="149">
        <f t="shared" si="547"/>
        <v>4.7070323565614712E-3</v>
      </c>
      <c r="AU1190" s="175">
        <f t="shared" si="550"/>
        <v>6.6432962783810607</v>
      </c>
      <c r="AV1190" s="149">
        <f t="shared" si="551"/>
        <v>15.185769429637276</v>
      </c>
      <c r="AW1190" s="149">
        <f t="shared" si="552"/>
        <v>6.0526404917684911</v>
      </c>
    </row>
    <row r="1191" spans="1:49" ht="15" x14ac:dyDescent="0.25">
      <c r="A1191" s="130">
        <v>1970.02</v>
      </c>
      <c r="B1191" s="138"/>
      <c r="C1191" s="166">
        <f>raw_Data!B1197</f>
        <v>87.16</v>
      </c>
      <c r="D1191" s="167">
        <f>raw_Data!J1197</f>
        <v>0.26388916666666667</v>
      </c>
      <c r="E1191" s="167">
        <f>raw_Data!L1197</f>
        <v>5.8419251583290421E-3</v>
      </c>
      <c r="F1191" s="168">
        <f t="shared" si="527"/>
        <v>90.31</v>
      </c>
      <c r="G1191" s="167">
        <f>raw_Data!K1197</f>
        <v>2.9220370575425386E-3</v>
      </c>
      <c r="H1191" s="167">
        <f t="shared" si="528"/>
        <v>-3.4879858265972841E-2</v>
      </c>
      <c r="I1191" s="165"/>
      <c r="J1191" s="167">
        <f t="shared" si="529"/>
        <v>0.96411131727387578</v>
      </c>
      <c r="K1191" s="167">
        <f t="shared" si="548"/>
        <v>-3.0046757567795179E-2</v>
      </c>
      <c r="L1191" s="93"/>
      <c r="M1191" s="171">
        <f t="shared" si="524"/>
        <v>0.96995324243220482</v>
      </c>
      <c r="N1191" s="172">
        <f t="shared" si="530"/>
        <v>0.96804217879156973</v>
      </c>
      <c r="O1191" s="170">
        <f t="shared" si="525"/>
        <v>1190</v>
      </c>
      <c r="P1191" s="170">
        <f t="shared" si="526"/>
        <v>1192</v>
      </c>
      <c r="Q1191" s="169"/>
      <c r="R1191" s="149">
        <f t="shared" si="531"/>
        <v>-0.3642799391031124</v>
      </c>
      <c r="S1191" s="173">
        <f t="shared" si="532"/>
        <v>-0.8476135132322371</v>
      </c>
      <c r="T1191" s="149">
        <v>0</v>
      </c>
      <c r="U1191" s="97"/>
      <c r="V1191" s="149">
        <f>1/PI()*ATAN('Exhibit4_Impact-Test'!$Y$25*S_RDY_SP)+'Exhibit4_Impact-Test'!$Y$26</f>
        <v>0.29958011531105311</v>
      </c>
      <c r="W1191" s="172">
        <f t="shared" si="533"/>
        <v>0.29916644703149775</v>
      </c>
      <c r="X1191" s="149">
        <f>1/PI()*ATAN('Exhibit4_Impact-Test'!$Y$25*S_RS_SP)+'Exhibit4_Impact-Test'!$Y$26</f>
        <v>0.1696444051087545</v>
      </c>
      <c r="Y1191" s="172">
        <f t="shared" si="534"/>
        <v>0.16936677076194445</v>
      </c>
      <c r="Z1191" s="149">
        <f>1/PI()*ATAN('Exhibit4_Impact-Test'!$Y$25*S_5050_SP)+'Exhibit4_Impact-Test'!$Y$26</f>
        <v>0.5</v>
      </c>
      <c r="AA1191" s="149">
        <f t="shared" si="535"/>
        <v>0.49950694836022158</v>
      </c>
      <c r="AB1191" s="195">
        <f>VLOOKUP(_xlfn.NUMBERVALUE(LEFT(A1191,4)),Transactioncosts!$C:$G,5,FALSE)</f>
        <v>112</v>
      </c>
      <c r="AC1191" s="174"/>
      <c r="AD1191" s="175">
        <f t="shared" si="536"/>
        <v>0.96938072576637668</v>
      </c>
      <c r="AE1191" s="149">
        <f t="shared" si="537"/>
        <v>0.96962904117776438</v>
      </c>
      <c r="AF1191" s="149">
        <f t="shared" si="538"/>
        <v>0.96899771061188722</v>
      </c>
      <c r="AG1191" s="176">
        <f t="shared" si="539"/>
        <v>0.96914492066134128</v>
      </c>
      <c r="AH1191" s="149">
        <f t="shared" si="540"/>
        <v>0.96243256553514556</v>
      </c>
      <c r="AI1191" s="149">
        <f t="shared" si="541"/>
        <v>0.96899218843352175</v>
      </c>
      <c r="AJ1191" s="97"/>
      <c r="AK1191" s="171">
        <f t="shared" si="542"/>
        <v>-3.1097838411007099E-2</v>
      </c>
      <c r="AL1191" s="149">
        <f t="shared" si="543"/>
        <v>-3.0841712405890054E-2</v>
      </c>
      <c r="AM1191" s="149">
        <f t="shared" si="544"/>
        <v>-3.1493029723793184E-2</v>
      </c>
      <c r="AN1191" s="149">
        <f t="shared" si="549"/>
        <v>6.7528549855223856</v>
      </c>
      <c r="AO1191" s="149">
        <f t="shared" si="549"/>
        <v>17.812618856244708</v>
      </c>
      <c r="AP1191" s="149">
        <f t="shared" si="549"/>
        <v>6.0951921720161186</v>
      </c>
      <c r="AQ1191" s="97"/>
      <c r="AR1191" s="171">
        <f t="shared" si="545"/>
        <v>-3.1341121347844156E-2</v>
      </c>
      <c r="AS1191" s="149">
        <f t="shared" si="546"/>
        <v>-3.8291277056305986E-2</v>
      </c>
      <c r="AT1191" s="149">
        <f t="shared" si="547"/>
        <v>-3.1498728595978437E-2</v>
      </c>
      <c r="AU1191" s="175">
        <f t="shared" si="550"/>
        <v>6.6119551570332167</v>
      </c>
      <c r="AV1191" s="149">
        <f t="shared" si="551"/>
        <v>15.14747815258097</v>
      </c>
      <c r="AW1191" s="149">
        <f t="shared" si="552"/>
        <v>6.0211417631725128</v>
      </c>
    </row>
    <row r="1192" spans="1:49" ht="15" x14ac:dyDescent="0.25">
      <c r="A1192" s="130">
        <v>1970.03</v>
      </c>
      <c r="B1192" s="138"/>
      <c r="C1192" s="166">
        <f>raw_Data!B1198</f>
        <v>88.65</v>
      </c>
      <c r="D1192" s="167">
        <f>raw_Data!J1198</f>
        <v>0.26416666666666666</v>
      </c>
      <c r="E1192" s="167">
        <f>raw_Data!L1198</f>
        <v>5.7089543369561735E-3</v>
      </c>
      <c r="F1192" s="168">
        <f t="shared" si="527"/>
        <v>87.16</v>
      </c>
      <c r="G1192" s="167">
        <f>raw_Data!K1198</f>
        <v>3.0308245372495028E-3</v>
      </c>
      <c r="H1192" s="167">
        <f t="shared" si="528"/>
        <v>1.7094997705369597E-2</v>
      </c>
      <c r="I1192" s="165"/>
      <c r="J1192" s="167">
        <f t="shared" si="529"/>
        <v>0.98861904541248258</v>
      </c>
      <c r="K1192" s="167">
        <f t="shared" si="548"/>
        <v>-5.6720002505612488E-3</v>
      </c>
      <c r="L1192" s="93"/>
      <c r="M1192" s="171">
        <f t="shared" si="524"/>
        <v>0.99432799974943875</v>
      </c>
      <c r="N1192" s="172">
        <f t="shared" si="530"/>
        <v>1.0201258222426191</v>
      </c>
      <c r="O1192" s="170">
        <f t="shared" si="525"/>
        <v>1191</v>
      </c>
      <c r="P1192" s="170">
        <f t="shared" si="526"/>
        <v>1193</v>
      </c>
      <c r="Q1192" s="169"/>
      <c r="R1192" s="149">
        <f t="shared" si="531"/>
        <v>-0.31682406441380428</v>
      </c>
      <c r="S1192" s="173">
        <f t="shared" si="532"/>
        <v>0.7453047563073586</v>
      </c>
      <c r="T1192" s="149">
        <v>0</v>
      </c>
      <c r="U1192" s="97"/>
      <c r="V1192" s="149">
        <f>1/PI()*ATAN('Exhibit4_Impact-Test'!$Y$25*S_RDY_SP)+'Exhibit4_Impact-Test'!$Y$26</f>
        <v>0.32022047426680589</v>
      </c>
      <c r="W1192" s="172">
        <f t="shared" si="533"/>
        <v>0.32582162545113408</v>
      </c>
      <c r="X1192" s="149">
        <f>1/PI()*ATAN('Exhibit4_Impact-Test'!$Y$25*S_RS_SP)+'Exhibit4_Impact-Test'!$Y$26</f>
        <v>0.81190923885290855</v>
      </c>
      <c r="Y1192" s="172">
        <f t="shared" si="534"/>
        <v>0.81578962504901475</v>
      </c>
      <c r="Z1192" s="149">
        <f>1/PI()*ATAN('Exhibit4_Impact-Test'!$Y$25*S_5050_SP)+'Exhibit4_Impact-Test'!$Y$26</f>
        <v>0.5</v>
      </c>
      <c r="AA1192" s="149">
        <f t="shared" si="535"/>
        <v>0.50640318040839205</v>
      </c>
      <c r="AB1192" s="195">
        <f>VLOOKUP(_xlfn.NUMBERVALUE(LEFT(A1192,4)),Transactioncosts!$C:$G,5,FALSE)</f>
        <v>112</v>
      </c>
      <c r="AC1192" s="174"/>
      <c r="AD1192" s="175">
        <f t="shared" si="536"/>
        <v>1.0025889907032559</v>
      </c>
      <c r="AE1192" s="149">
        <f t="shared" si="537"/>
        <v>1.0152734901739391</v>
      </c>
      <c r="AF1192" s="149">
        <f t="shared" si="538"/>
        <v>1.007226910996029</v>
      </c>
      <c r="AG1192" s="176">
        <f t="shared" si="539"/>
        <v>1.0025426259022494</v>
      </c>
      <c r="AH1192" s="149">
        <f t="shared" si="540"/>
        <v>1.0080467775287634</v>
      </c>
      <c r="AI1192" s="149">
        <f t="shared" si="541"/>
        <v>1.0071551953754549</v>
      </c>
      <c r="AJ1192" s="97"/>
      <c r="AK1192" s="171">
        <f t="shared" si="542"/>
        <v>2.5856450401747339E-3</v>
      </c>
      <c r="AL1192" s="149">
        <f t="shared" si="543"/>
        <v>1.5158024646267981E-2</v>
      </c>
      <c r="AM1192" s="149">
        <f t="shared" si="544"/>
        <v>7.2009220130153026E-3</v>
      </c>
      <c r="AN1192" s="149">
        <f t="shared" si="549"/>
        <v>6.7554406305625605</v>
      </c>
      <c r="AO1192" s="149">
        <f t="shared" si="549"/>
        <v>17.827776880890976</v>
      </c>
      <c r="AP1192" s="149">
        <f t="shared" si="549"/>
        <v>6.102393094029134</v>
      </c>
      <c r="AQ1192" s="97"/>
      <c r="AR1192" s="171">
        <f t="shared" si="545"/>
        <v>2.5393988978957959E-3</v>
      </c>
      <c r="AS1192" s="149">
        <f t="shared" si="546"/>
        <v>8.0145748509739319E-3</v>
      </c>
      <c r="AT1192" s="149">
        <f t="shared" si="547"/>
        <v>7.1297184212265078E-3</v>
      </c>
      <c r="AU1192" s="175">
        <f t="shared" si="550"/>
        <v>6.6144945559311124</v>
      </c>
      <c r="AV1192" s="149">
        <f t="shared" si="551"/>
        <v>15.155492727431943</v>
      </c>
      <c r="AW1192" s="149">
        <f t="shared" si="552"/>
        <v>6.0282714815937393</v>
      </c>
    </row>
    <row r="1193" spans="1:49" ht="15" x14ac:dyDescent="0.25">
      <c r="A1193" s="130">
        <v>1970.04</v>
      </c>
      <c r="B1193" s="138"/>
      <c r="C1193" s="166">
        <f>raw_Data!B1199</f>
        <v>85.95</v>
      </c>
      <c r="D1193" s="167">
        <f>raw_Data!J1199</f>
        <v>0.26444416666666665</v>
      </c>
      <c r="E1193" s="167">
        <f>raw_Data!L1199</f>
        <v>5.9590919885958993E-3</v>
      </c>
      <c r="F1193" s="168">
        <f t="shared" si="527"/>
        <v>88.65</v>
      </c>
      <c r="G1193" s="167">
        <f>raw_Data!K1199</f>
        <v>2.9830137243842822E-3</v>
      </c>
      <c r="H1193" s="167">
        <f t="shared" si="528"/>
        <v>-3.0456852791878153E-2</v>
      </c>
      <c r="I1193" s="165"/>
      <c r="J1193" s="167">
        <f t="shared" si="529"/>
        <v>1.0215605219270203</v>
      </c>
      <c r="K1193" s="167">
        <f t="shared" si="548"/>
        <v>2.7519613915616192E-2</v>
      </c>
      <c r="L1193" s="93"/>
      <c r="M1193" s="171">
        <f t="shared" si="524"/>
        <v>1.0275196139156162</v>
      </c>
      <c r="N1193" s="172">
        <f t="shared" si="530"/>
        <v>0.9725261609325061</v>
      </c>
      <c r="O1193" s="170">
        <f t="shared" si="525"/>
        <v>1192</v>
      </c>
      <c r="P1193" s="170">
        <f t="shared" si="526"/>
        <v>1194</v>
      </c>
      <c r="Q1193" s="169"/>
      <c r="R1193" s="149">
        <f t="shared" si="531"/>
        <v>-0.31361604107775598</v>
      </c>
      <c r="S1193" s="173">
        <f t="shared" si="532"/>
        <v>-0.84214497642430519</v>
      </c>
      <c r="T1193" s="149">
        <v>0</v>
      </c>
      <c r="U1193" s="97"/>
      <c r="V1193" s="149">
        <f>1/PI()*ATAN('Exhibit4_Impact-Test'!$Y$25*S_RDY_SP)+'Exhibit4_Impact-Test'!$Y$26</f>
        <v>0.3216819110755561</v>
      </c>
      <c r="W1193" s="172">
        <f t="shared" si="533"/>
        <v>0.30979899315160098</v>
      </c>
      <c r="X1193" s="149">
        <f>1/PI()*ATAN('Exhibit4_Impact-Test'!$Y$25*S_RS_SP)+'Exhibit4_Impact-Test'!$Y$26</f>
        <v>0.17054742458689259</v>
      </c>
      <c r="Y1193" s="172">
        <f t="shared" si="534"/>
        <v>0.16290660492630474</v>
      </c>
      <c r="Z1193" s="149">
        <f>1/PI()*ATAN('Exhibit4_Impact-Test'!$Y$25*S_5050_SP)+'Exhibit4_Impact-Test'!$Y$26</f>
        <v>0.5</v>
      </c>
      <c r="AA1193" s="149">
        <f t="shared" si="535"/>
        <v>0.48625195141164057</v>
      </c>
      <c r="AB1193" s="195">
        <f>VLOOKUP(_xlfn.NUMBERVALUE(LEFT(A1193,4)),Transactioncosts!$C:$G,5,FALSE)</f>
        <v>112</v>
      </c>
      <c r="AC1193" s="174"/>
      <c r="AD1193" s="175">
        <f t="shared" si="536"/>
        <v>1.0098292148633656</v>
      </c>
      <c r="AE1193" s="149">
        <f t="shared" si="537"/>
        <v>1.0181406221402065</v>
      </c>
      <c r="AF1193" s="149">
        <f t="shared" si="538"/>
        <v>1.0000228874240611</v>
      </c>
      <c r="AG1193" s="176">
        <f t="shared" si="539"/>
        <v>1.0097211169822049</v>
      </c>
      <c r="AH1193" s="149">
        <f t="shared" si="540"/>
        <v>1.0180420886069639</v>
      </c>
      <c r="AI1193" s="149">
        <f t="shared" si="541"/>
        <v>0.99986890927987149</v>
      </c>
      <c r="AJ1193" s="97"/>
      <c r="AK1193" s="171">
        <f t="shared" si="542"/>
        <v>9.7812223604454192E-3</v>
      </c>
      <c r="AL1193" s="149">
        <f t="shared" si="543"/>
        <v>1.7978044286122867E-2</v>
      </c>
      <c r="AM1193" s="149">
        <f t="shared" si="544"/>
        <v>2.2887162147997272E-5</v>
      </c>
      <c r="AN1193" s="149">
        <f t="shared" si="549"/>
        <v>6.7652218529230055</v>
      </c>
      <c r="AO1193" s="149">
        <f t="shared" si="549"/>
        <v>17.845754925177101</v>
      </c>
      <c r="AP1193" s="149">
        <f t="shared" si="549"/>
        <v>6.1024159811912817</v>
      </c>
      <c r="AQ1193" s="97"/>
      <c r="AR1193" s="171">
        <f t="shared" si="545"/>
        <v>9.6741709247278665E-3</v>
      </c>
      <c r="AS1193" s="149">
        <f t="shared" si="546"/>
        <v>1.7881261681301136E-2</v>
      </c>
      <c r="AT1193" s="149">
        <f t="shared" si="547"/>
        <v>-1.3109931326796007E-4</v>
      </c>
      <c r="AU1193" s="175">
        <f t="shared" si="550"/>
        <v>6.6241687268558405</v>
      </c>
      <c r="AV1193" s="149">
        <f t="shared" si="551"/>
        <v>15.173373989113244</v>
      </c>
      <c r="AW1193" s="149">
        <f t="shared" si="552"/>
        <v>6.0281403822804709</v>
      </c>
    </row>
    <row r="1194" spans="1:49" ht="15" x14ac:dyDescent="0.25">
      <c r="A1194" s="130">
        <v>1970.05</v>
      </c>
      <c r="B1194" s="138"/>
      <c r="C1194" s="166">
        <f>raw_Data!B1200</f>
        <v>76.06</v>
      </c>
      <c r="D1194" s="167">
        <f>raw_Data!J1200</f>
        <v>0.26472250000000003</v>
      </c>
      <c r="E1194" s="167">
        <f>raw_Data!L1200</f>
        <v>6.3641121491160302E-3</v>
      </c>
      <c r="F1194" s="168">
        <f t="shared" si="527"/>
        <v>85.95</v>
      </c>
      <c r="G1194" s="167">
        <f>raw_Data!K1200</f>
        <v>3.0799592786503785E-3</v>
      </c>
      <c r="H1194" s="167">
        <f t="shared" si="528"/>
        <v>-0.11506689936009307</v>
      </c>
      <c r="I1194" s="165"/>
      <c r="J1194" s="167">
        <f t="shared" si="529"/>
        <v>1.0344518174079804</v>
      </c>
      <c r="K1194" s="167">
        <f t="shared" si="548"/>
        <v>4.0815929557096453E-2</v>
      </c>
      <c r="L1194" s="93"/>
      <c r="M1194" s="171">
        <f t="shared" si="524"/>
        <v>1.0408159295570965</v>
      </c>
      <c r="N1194" s="172">
        <f t="shared" si="530"/>
        <v>0.88801305991855739</v>
      </c>
      <c r="O1194" s="170">
        <f t="shared" si="525"/>
        <v>1193</v>
      </c>
      <c r="P1194" s="170">
        <f t="shared" si="526"/>
        <v>1195</v>
      </c>
      <c r="Q1194" s="169"/>
      <c r="R1194" s="149">
        <f t="shared" si="531"/>
        <v>-0.3185215599316587</v>
      </c>
      <c r="S1194" s="173">
        <f t="shared" si="532"/>
        <v>-0.95076188245029858</v>
      </c>
      <c r="T1194" s="149">
        <v>0</v>
      </c>
      <c r="U1194" s="97"/>
      <c r="V1194" s="149">
        <f>1/PI()*ATAN('Exhibit4_Impact-Test'!$Y$25*S_RDY_SP)+'Exhibit4_Impact-Test'!$Y$26</f>
        <v>0.31945058968381246</v>
      </c>
      <c r="W1194" s="172">
        <f t="shared" si="533"/>
        <v>0.28596315363085684</v>
      </c>
      <c r="X1194" s="149">
        <f>1/PI()*ATAN('Exhibit4_Impact-Test'!$Y$25*S_RS_SP)+'Exhibit4_Impact-Test'!$Y$26</f>
        <v>0.1541089680296327</v>
      </c>
      <c r="Y1194" s="172">
        <f t="shared" si="534"/>
        <v>0.13452779905962398</v>
      </c>
      <c r="Z1194" s="149">
        <f>1/PI()*ATAN('Exhibit4_Impact-Test'!$Y$25*S_5050_SP)+'Exhibit4_Impact-Test'!$Y$26</f>
        <v>0.5</v>
      </c>
      <c r="AA1194" s="149">
        <f t="shared" si="535"/>
        <v>0.46038973116012788</v>
      </c>
      <c r="AB1194" s="195">
        <f>VLOOKUP(_xlfn.NUMBERVALUE(LEFT(A1194,4)),Transactioncosts!$C:$G,5,FALSE)</f>
        <v>112</v>
      </c>
      <c r="AC1194" s="174"/>
      <c r="AD1194" s="175">
        <f t="shared" si="536"/>
        <v>0.99200296274568645</v>
      </c>
      <c r="AE1194" s="149">
        <f t="shared" si="537"/>
        <v>1.0172676370051348</v>
      </c>
      <c r="AF1194" s="149">
        <f t="shared" si="538"/>
        <v>0.96441449473782692</v>
      </c>
      <c r="AG1194" s="176">
        <f t="shared" si="539"/>
        <v>0.99149249056331257</v>
      </c>
      <c r="AH1194" s="149">
        <f t="shared" si="540"/>
        <v>1.0159478950993543</v>
      </c>
      <c r="AI1194" s="149">
        <f t="shared" si="541"/>
        <v>0.96397085972682039</v>
      </c>
      <c r="AJ1194" s="97"/>
      <c r="AK1194" s="171">
        <f t="shared" si="542"/>
        <v>-8.0291850629274353E-3</v>
      </c>
      <c r="AL1194" s="149">
        <f t="shared" si="543"/>
        <v>1.7120245675274971E-2</v>
      </c>
      <c r="AM1194" s="149">
        <f t="shared" si="544"/>
        <v>-3.6234102989408171E-2</v>
      </c>
      <c r="AN1194" s="149">
        <f t="shared" si="549"/>
        <v>6.7571926678600782</v>
      </c>
      <c r="AO1194" s="149">
        <f t="shared" si="549"/>
        <v>17.862875170852377</v>
      </c>
      <c r="AP1194" s="149">
        <f t="shared" si="549"/>
        <v>6.0661818782018733</v>
      </c>
      <c r="AQ1194" s="97"/>
      <c r="AR1194" s="171">
        <f t="shared" si="545"/>
        <v>-8.5439048650752039E-3</v>
      </c>
      <c r="AS1194" s="149">
        <f t="shared" si="546"/>
        <v>1.582206349017367E-2</v>
      </c>
      <c r="AT1194" s="149">
        <f t="shared" si="547"/>
        <v>-3.6694213327630697E-2</v>
      </c>
      <c r="AU1194" s="175">
        <f t="shared" si="550"/>
        <v>6.6156248219907656</v>
      </c>
      <c r="AV1194" s="149">
        <f t="shared" si="551"/>
        <v>15.189196052603418</v>
      </c>
      <c r="AW1194" s="149">
        <f t="shared" si="552"/>
        <v>5.99144616895284</v>
      </c>
    </row>
    <row r="1195" spans="1:49" ht="15" x14ac:dyDescent="0.25">
      <c r="A1195" s="130">
        <v>1970.06</v>
      </c>
      <c r="B1195" s="138"/>
      <c r="C1195" s="166">
        <f>raw_Data!B1201</f>
        <v>75.59</v>
      </c>
      <c r="D1195" s="167">
        <f>raw_Data!J1201</f>
        <v>0.26500000000000001</v>
      </c>
      <c r="E1195" s="167">
        <f>raw_Data!L1201</f>
        <v>6.309694547193212E-3</v>
      </c>
      <c r="F1195" s="168">
        <f t="shared" si="527"/>
        <v>76.06</v>
      </c>
      <c r="G1195" s="167">
        <f>raw_Data!K1201</f>
        <v>3.4840915067052328E-3</v>
      </c>
      <c r="H1195" s="167">
        <f t="shared" si="528"/>
        <v>-6.179332106231894E-3</v>
      </c>
      <c r="I1195" s="165"/>
      <c r="J1195" s="167">
        <f t="shared" si="529"/>
        <v>0.99546850346065052</v>
      </c>
      <c r="K1195" s="167">
        <f t="shared" si="548"/>
        <v>1.7781980078437343E-3</v>
      </c>
      <c r="L1195" s="93"/>
      <c r="M1195" s="171">
        <f t="shared" si="524"/>
        <v>1.0017781980078437</v>
      </c>
      <c r="N1195" s="172">
        <f t="shared" si="530"/>
        <v>0.99730475940047336</v>
      </c>
      <c r="O1195" s="170">
        <f t="shared" si="525"/>
        <v>1194</v>
      </c>
      <c r="P1195" s="170">
        <f t="shared" si="526"/>
        <v>1196</v>
      </c>
      <c r="Q1195" s="169"/>
      <c r="R1195" s="149">
        <f t="shared" si="531"/>
        <v>-0.29244121497309006</v>
      </c>
      <c r="S1195" s="173">
        <f t="shared" si="532"/>
        <v>-0.49263439773308854</v>
      </c>
      <c r="T1195" s="149">
        <v>0</v>
      </c>
      <c r="U1195" s="97"/>
      <c r="V1195" s="149">
        <f>1/PI()*ATAN('Exhibit4_Impact-Test'!$Y$25*S_RDY_SP)+'Exhibit4_Impact-Test'!$Y$26</f>
        <v>0.33154102705709554</v>
      </c>
      <c r="W1195" s="172">
        <f t="shared" si="533"/>
        <v>0.33054990899857845</v>
      </c>
      <c r="X1195" s="149">
        <f>1/PI()*ATAN('Exhibit4_Impact-Test'!$Y$25*S_RS_SP)+'Exhibit4_Impact-Test'!$Y$26</f>
        <v>0.25236189779002932</v>
      </c>
      <c r="Y1195" s="172">
        <f t="shared" si="534"/>
        <v>0.25151841775255385</v>
      </c>
      <c r="Z1195" s="149">
        <f>1/PI()*ATAN('Exhibit4_Impact-Test'!$Y$25*S_5050_SP)+'Exhibit4_Impact-Test'!$Y$26</f>
        <v>0.5</v>
      </c>
      <c r="AA1195" s="149">
        <f t="shared" si="535"/>
        <v>0.49888112732120682</v>
      </c>
      <c r="AB1195" s="195">
        <f>VLOOKUP(_xlfn.NUMBERVALUE(LEFT(A1195,4)),Transactioncosts!$C:$G,5,FALSE)</f>
        <v>112</v>
      </c>
      <c r="AC1195" s="174"/>
      <c r="AD1195" s="175">
        <f t="shared" si="536"/>
        <v>1.0002950695774793</v>
      </c>
      <c r="AE1195" s="149">
        <f t="shared" si="537"/>
        <v>1.0006492725512406</v>
      </c>
      <c r="AF1195" s="149">
        <f t="shared" si="538"/>
        <v>0.99954147870415855</v>
      </c>
      <c r="AG1195" s="176">
        <f t="shared" si="539"/>
        <v>1.0002451765083247</v>
      </c>
      <c r="AH1195" s="149">
        <f t="shared" si="540"/>
        <v>0.99642341318275929</v>
      </c>
      <c r="AI1195" s="149">
        <f t="shared" si="541"/>
        <v>0.99952894733015607</v>
      </c>
      <c r="AJ1195" s="97"/>
      <c r="AK1195" s="171">
        <f t="shared" si="542"/>
        <v>2.9502605301311093E-4</v>
      </c>
      <c r="AL1195" s="149">
        <f t="shared" si="543"/>
        <v>6.4906186500794931E-4</v>
      </c>
      <c r="AM1195" s="149">
        <f t="shared" si="544"/>
        <v>-4.5862644887532077E-4</v>
      </c>
      <c r="AN1195" s="149">
        <f t="shared" si="549"/>
        <v>6.7574876939130917</v>
      </c>
      <c r="AO1195" s="149">
        <f t="shared" si="549"/>
        <v>17.863524232717385</v>
      </c>
      <c r="AP1195" s="149">
        <f t="shared" si="549"/>
        <v>6.0657232517529982</v>
      </c>
      <c r="AQ1195" s="97"/>
      <c r="AR1195" s="171">
        <f t="shared" si="545"/>
        <v>2.4514645747629763E-4</v>
      </c>
      <c r="AS1195" s="149">
        <f t="shared" si="546"/>
        <v>-3.5829980954316986E-3</v>
      </c>
      <c r="AT1195" s="149">
        <f t="shared" si="547"/>
        <v>-4.7116365000584958E-4</v>
      </c>
      <c r="AU1195" s="175">
        <f t="shared" si="550"/>
        <v>6.6158699684482416</v>
      </c>
      <c r="AV1195" s="149">
        <f t="shared" si="551"/>
        <v>15.185613054507986</v>
      </c>
      <c r="AW1195" s="149">
        <f t="shared" si="552"/>
        <v>5.9909750053028343</v>
      </c>
    </row>
    <row r="1196" spans="1:49" ht="15" x14ac:dyDescent="0.25">
      <c r="A1196" s="130">
        <v>1970.07</v>
      </c>
      <c r="B1196" s="138"/>
      <c r="C1196" s="166">
        <f>raw_Data!B1202</f>
        <v>75.72</v>
      </c>
      <c r="D1196" s="167">
        <f>raw_Data!J1202</f>
        <v>0.2652775</v>
      </c>
      <c r="E1196" s="167">
        <f>raw_Data!L1202</f>
        <v>6.0137185116289071E-3</v>
      </c>
      <c r="F1196" s="168">
        <f t="shared" si="527"/>
        <v>75.59</v>
      </c>
      <c r="G1196" s="167">
        <f>raw_Data!K1202</f>
        <v>3.5094258499801557E-3</v>
      </c>
      <c r="H1196" s="167">
        <f t="shared" si="528"/>
        <v>1.7198042069055397E-3</v>
      </c>
      <c r="I1196" s="165"/>
      <c r="J1196" s="167">
        <f t="shared" si="529"/>
        <v>0.97528307477516951</v>
      </c>
      <c r="K1196" s="167">
        <f t="shared" si="548"/>
        <v>-1.8703206713201581E-2</v>
      </c>
      <c r="L1196" s="93"/>
      <c r="M1196" s="171">
        <f t="shared" si="524"/>
        <v>0.98129679328679842</v>
      </c>
      <c r="N1196" s="172">
        <f t="shared" si="530"/>
        <v>1.0052292300568857</v>
      </c>
      <c r="O1196" s="170">
        <f t="shared" si="525"/>
        <v>1195</v>
      </c>
      <c r="P1196" s="170">
        <f t="shared" si="526"/>
        <v>1197</v>
      </c>
      <c r="Q1196" s="169"/>
      <c r="R1196" s="149">
        <f t="shared" si="531"/>
        <v>-0.28518528991855219</v>
      </c>
      <c r="S1196" s="173">
        <f t="shared" si="532"/>
        <v>0.21418574926954756</v>
      </c>
      <c r="T1196" s="149">
        <v>0</v>
      </c>
      <c r="U1196" s="97"/>
      <c r="V1196" s="149">
        <f>1/PI()*ATAN('Exhibit4_Impact-Test'!$Y$25*S_RDY_SP)+'Exhibit4_Impact-Test'!$Y$26</f>
        <v>0.33500464731596086</v>
      </c>
      <c r="W1196" s="172">
        <f t="shared" si="533"/>
        <v>0.34039381985828393</v>
      </c>
      <c r="X1196" s="149">
        <f>1/PI()*ATAN('Exhibit4_Impact-Test'!$Y$25*S_RS_SP)+'Exhibit4_Impact-Test'!$Y$26</f>
        <v>0.62882728993838222</v>
      </c>
      <c r="Y1196" s="172">
        <f t="shared" si="534"/>
        <v>0.63443369002093875</v>
      </c>
      <c r="Z1196" s="149">
        <f>1/PI()*ATAN('Exhibit4_Impact-Test'!$Y$25*S_5050_SP)+'Exhibit4_Impact-Test'!$Y$26</f>
        <v>0.5</v>
      </c>
      <c r="AA1196" s="149">
        <f t="shared" si="535"/>
        <v>0.50602369072663966</v>
      </c>
      <c r="AB1196" s="195">
        <f>VLOOKUP(_xlfn.NUMBERVALUE(LEFT(A1196,4)),Transactioncosts!$C:$G,5,FALSE)</f>
        <v>112</v>
      </c>
      <c r="AC1196" s="174"/>
      <c r="AD1196" s="175">
        <f t="shared" si="536"/>
        <v>0.98931427082637291</v>
      </c>
      <c r="AE1196" s="149">
        <f t="shared" si="537"/>
        <v>0.99634616264255416</v>
      </c>
      <c r="AF1196" s="149">
        <f t="shared" si="538"/>
        <v>0.99326301167184206</v>
      </c>
      <c r="AG1196" s="176">
        <f t="shared" si="539"/>
        <v>0.98925456554960434</v>
      </c>
      <c r="AH1196" s="149">
        <f t="shared" si="540"/>
        <v>0.99418758986932487</v>
      </c>
      <c r="AI1196" s="149">
        <f t="shared" si="541"/>
        <v>0.99319554633570373</v>
      </c>
      <c r="AJ1196" s="97"/>
      <c r="AK1196" s="171">
        <f t="shared" si="542"/>
        <v>-1.0743231581248538E-2</v>
      </c>
      <c r="AL1196" s="149">
        <f t="shared" si="543"/>
        <v>-3.6605289260715976E-3</v>
      </c>
      <c r="AM1196" s="149">
        <f t="shared" si="544"/>
        <v>-6.7597842757340749E-3</v>
      </c>
      <c r="AN1196" s="149">
        <f t="shared" si="549"/>
        <v>6.7467444623318436</v>
      </c>
      <c r="AO1196" s="149">
        <f t="shared" si="549"/>
        <v>17.859863703791312</v>
      </c>
      <c r="AP1196" s="149">
        <f t="shared" si="549"/>
        <v>6.0589634674772643</v>
      </c>
      <c r="AQ1196" s="97"/>
      <c r="AR1196" s="171">
        <f t="shared" si="545"/>
        <v>-1.0803583564650899E-2</v>
      </c>
      <c r="AS1196" s="149">
        <f t="shared" si="546"/>
        <v>-5.8293679288175717E-3</v>
      </c>
      <c r="AT1196" s="149">
        <f t="shared" si="547"/>
        <v>-6.8277095147402551E-3</v>
      </c>
      <c r="AU1196" s="175">
        <f t="shared" si="550"/>
        <v>6.6050663848835907</v>
      </c>
      <c r="AV1196" s="149">
        <f t="shared" si="551"/>
        <v>15.179783686579167</v>
      </c>
      <c r="AW1196" s="149">
        <f t="shared" si="552"/>
        <v>5.9841472957880937</v>
      </c>
    </row>
    <row r="1197" spans="1:49" ht="15" x14ac:dyDescent="0.25">
      <c r="A1197" s="130">
        <v>1970.08</v>
      </c>
      <c r="B1197" s="138"/>
      <c r="C1197" s="166">
        <f>raw_Data!B1203</f>
        <v>77.92</v>
      </c>
      <c r="D1197" s="167">
        <f>raw_Data!J1203</f>
        <v>0.26555583333333332</v>
      </c>
      <c r="E1197" s="167">
        <f>raw_Data!L1203</f>
        <v>6.0683124257288057E-3</v>
      </c>
      <c r="F1197" s="168">
        <f t="shared" si="527"/>
        <v>75.72</v>
      </c>
      <c r="G1197" s="167">
        <f>raw_Data!K1203</f>
        <v>3.5070765099489347E-3</v>
      </c>
      <c r="H1197" s="167">
        <f t="shared" si="528"/>
        <v>2.905441098785011E-2</v>
      </c>
      <c r="I1197" s="165"/>
      <c r="J1197" s="167">
        <f t="shared" si="529"/>
        <v>1.0046305168571008</v>
      </c>
      <c r="K1197" s="167">
        <f t="shared" si="548"/>
        <v>1.0698829282829614E-2</v>
      </c>
      <c r="L1197" s="93"/>
      <c r="M1197" s="171">
        <f t="shared" si="524"/>
        <v>1.0106988292828296</v>
      </c>
      <c r="N1197" s="172">
        <f t="shared" si="530"/>
        <v>1.0325614874977991</v>
      </c>
      <c r="O1197" s="170">
        <f t="shared" si="525"/>
        <v>1196</v>
      </c>
      <c r="P1197" s="170">
        <f t="shared" si="526"/>
        <v>1198</v>
      </c>
      <c r="Q1197" s="169"/>
      <c r="R1197" s="149">
        <f t="shared" si="531"/>
        <v>-0.26328074451754735</v>
      </c>
      <c r="S1197" s="173">
        <f t="shared" si="532"/>
        <v>0.82851327979388667</v>
      </c>
      <c r="T1197" s="149">
        <v>0</v>
      </c>
      <c r="U1197" s="97"/>
      <c r="V1197" s="149">
        <f>1/PI()*ATAN('Exhibit4_Impact-Test'!$Y$25*S_RDY_SP)+'Exhibit4_Impact-Test'!$Y$26</f>
        <v>0.34572464814119719</v>
      </c>
      <c r="W1197" s="172">
        <f t="shared" si="533"/>
        <v>0.35058129293066886</v>
      </c>
      <c r="X1197" s="149">
        <f>1/PI()*ATAN('Exhibit4_Impact-Test'!$Y$25*S_RS_SP)+'Exhibit4_Impact-Test'!$Y$26</f>
        <v>0.82716340191640736</v>
      </c>
      <c r="Y1197" s="172">
        <f t="shared" si="534"/>
        <v>0.83020153142161413</v>
      </c>
      <c r="Z1197" s="149">
        <f>1/PI()*ATAN('Exhibit4_Impact-Test'!$Y$25*S_5050_SP)+'Exhibit4_Impact-Test'!$Y$26</f>
        <v>0.5</v>
      </c>
      <c r="AA1197" s="149">
        <f t="shared" si="535"/>
        <v>0.50534994440880066</v>
      </c>
      <c r="AB1197" s="195">
        <f>VLOOKUP(_xlfn.NUMBERVALUE(LEFT(A1197,4)),Transactioncosts!$C:$G,5,FALSE)</f>
        <v>112</v>
      </c>
      <c r="AC1197" s="174"/>
      <c r="AD1197" s="175">
        <f t="shared" si="536"/>
        <v>1.0182572891016313</v>
      </c>
      <c r="AE1197" s="149">
        <f t="shared" si="537"/>
        <v>1.0287828200268594</v>
      </c>
      <c r="AF1197" s="149">
        <f t="shared" si="538"/>
        <v>1.0216301583903142</v>
      </c>
      <c r="AG1197" s="176">
        <f t="shared" si="539"/>
        <v>1.018109527599838</v>
      </c>
      <c r="AH1197" s="149">
        <f t="shared" si="540"/>
        <v>1.0286757577911134</v>
      </c>
      <c r="AI1197" s="149">
        <f t="shared" si="541"/>
        <v>1.0215702390129358</v>
      </c>
      <c r="AJ1197" s="97"/>
      <c r="AK1197" s="171">
        <f t="shared" si="542"/>
        <v>1.8092625980504255E-2</v>
      </c>
      <c r="AL1197" s="149">
        <f t="shared" si="543"/>
        <v>2.8376375321020823E-2</v>
      </c>
      <c r="AM1197" s="149">
        <f t="shared" si="544"/>
        <v>2.1399546042744914E-2</v>
      </c>
      <c r="AN1197" s="149">
        <f t="shared" si="549"/>
        <v>6.7648370883123476</v>
      </c>
      <c r="AO1197" s="149">
        <f t="shared" si="549"/>
        <v>17.888240079112332</v>
      </c>
      <c r="AP1197" s="149">
        <f t="shared" si="549"/>
        <v>6.0803630135200093</v>
      </c>
      <c r="AQ1197" s="97"/>
      <c r="AR1197" s="171">
        <f t="shared" si="545"/>
        <v>1.7947503303351254E-2</v>
      </c>
      <c r="AS1197" s="149">
        <f t="shared" si="546"/>
        <v>2.8272303008706135E-2</v>
      </c>
      <c r="AT1197" s="149">
        <f t="shared" si="547"/>
        <v>2.1340893570406114E-2</v>
      </c>
      <c r="AU1197" s="175">
        <f t="shared" si="550"/>
        <v>6.623013888186942</v>
      </c>
      <c r="AV1197" s="149">
        <f t="shared" si="551"/>
        <v>15.208055989587873</v>
      </c>
      <c r="AW1197" s="149">
        <f t="shared" si="552"/>
        <v>6.0054881893585002</v>
      </c>
    </row>
    <row r="1198" spans="1:49" ht="15" x14ac:dyDescent="0.25">
      <c r="A1198" s="130">
        <v>1970.09</v>
      </c>
      <c r="B1198" s="138"/>
      <c r="C1198" s="166">
        <f>raw_Data!B1204</f>
        <v>82.58</v>
      </c>
      <c r="D1198" s="167">
        <f>raw_Data!J1204</f>
        <v>0.26583333333333331</v>
      </c>
      <c r="E1198" s="167">
        <f>raw_Data!L1204</f>
        <v>5.9590919885958993E-3</v>
      </c>
      <c r="F1198" s="168">
        <f t="shared" si="527"/>
        <v>77.92</v>
      </c>
      <c r="G1198" s="167">
        <f>raw_Data!K1204</f>
        <v>3.4116187542778914E-3</v>
      </c>
      <c r="H1198" s="167">
        <f t="shared" si="528"/>
        <v>5.9804928131416801E-2</v>
      </c>
      <c r="I1198" s="165"/>
      <c r="J1198" s="167">
        <f t="shared" si="529"/>
        <v>0.9907627823636157</v>
      </c>
      <c r="K1198" s="167">
        <f t="shared" si="548"/>
        <v>-3.2781256477883991E-3</v>
      </c>
      <c r="L1198" s="93"/>
      <c r="M1198" s="171">
        <f t="shared" si="524"/>
        <v>0.9967218743522116</v>
      </c>
      <c r="N1198" s="172">
        <f t="shared" si="530"/>
        <v>1.0632165468856947</v>
      </c>
      <c r="O1198" s="170">
        <f t="shared" si="525"/>
        <v>1197</v>
      </c>
      <c r="P1198" s="170">
        <f t="shared" si="526"/>
        <v>1199</v>
      </c>
      <c r="Q1198" s="169"/>
      <c r="R1198" s="149">
        <f t="shared" si="531"/>
        <v>-0.28024398289450847</v>
      </c>
      <c r="S1198" s="173">
        <f t="shared" si="532"/>
        <v>0.9078789448582768</v>
      </c>
      <c r="T1198" s="149">
        <v>0</v>
      </c>
      <c r="U1198" s="97"/>
      <c r="V1198" s="149">
        <f>1/PI()*ATAN('Exhibit4_Impact-Test'!$Y$25*S_RDY_SP)+'Exhibit4_Impact-Test'!$Y$26</f>
        <v>0.33738830169912665</v>
      </c>
      <c r="W1198" s="172">
        <f t="shared" si="533"/>
        <v>0.35197426562552581</v>
      </c>
      <c r="X1198" s="149">
        <f>1/PI()*ATAN('Exhibit4_Impact-Test'!$Y$25*S_RS_SP)+'Exhibit4_Impact-Test'!$Y$26</f>
        <v>0.83976065961320878</v>
      </c>
      <c r="Y1198" s="172">
        <f t="shared" si="534"/>
        <v>0.84826154285577027</v>
      </c>
      <c r="Z1198" s="149">
        <f>1/PI()*ATAN('Exhibit4_Impact-Test'!$Y$25*S_5050_SP)+'Exhibit4_Impact-Test'!$Y$26</f>
        <v>0.5</v>
      </c>
      <c r="AA1198" s="149">
        <f t="shared" si="535"/>
        <v>0.51613996609022994</v>
      </c>
      <c r="AB1198" s="195">
        <f>VLOOKUP(_xlfn.NUMBERVALUE(LEFT(A1198,4)),Transactioncosts!$C:$G,5,FALSE)</f>
        <v>112</v>
      </c>
      <c r="AC1198" s="174"/>
      <c r="AD1198" s="175">
        <f t="shared" si="536"/>
        <v>1.0191563989903232</v>
      </c>
      <c r="AE1198" s="149">
        <f t="shared" si="537"/>
        <v>1.0525614844196935</v>
      </c>
      <c r="AF1198" s="149">
        <f t="shared" si="538"/>
        <v>1.0299692106189531</v>
      </c>
      <c r="AG1198" s="176">
        <f t="shared" si="539"/>
        <v>1.0188828490556889</v>
      </c>
      <c r="AH1198" s="149">
        <f t="shared" si="540"/>
        <v>1.0522377482939744</v>
      </c>
      <c r="AI1198" s="149">
        <f t="shared" si="541"/>
        <v>1.0297884429987425</v>
      </c>
      <c r="AJ1198" s="97"/>
      <c r="AK1198" s="171">
        <f t="shared" si="542"/>
        <v>1.8975225280109195E-2</v>
      </c>
      <c r="AL1198" s="149">
        <f t="shared" si="543"/>
        <v>5.1226702369060156E-2</v>
      </c>
      <c r="AM1198" s="149">
        <f t="shared" si="544"/>
        <v>2.9528909191793469E-2</v>
      </c>
      <c r="AN1198" s="149">
        <f t="shared" si="549"/>
        <v>6.7838123135924571</v>
      </c>
      <c r="AO1198" s="149">
        <f t="shared" si="549"/>
        <v>17.939466781481393</v>
      </c>
      <c r="AP1198" s="149">
        <f t="shared" si="549"/>
        <v>6.1098919227118031</v>
      </c>
      <c r="AQ1198" s="97"/>
      <c r="AR1198" s="171">
        <f t="shared" si="545"/>
        <v>1.8706781052119738E-2</v>
      </c>
      <c r="AS1198" s="149">
        <f t="shared" si="546"/>
        <v>5.091908525932317E-2</v>
      </c>
      <c r="AT1198" s="149">
        <f t="shared" si="547"/>
        <v>2.9353385998220499E-2</v>
      </c>
      <c r="AU1198" s="175">
        <f t="shared" si="550"/>
        <v>6.6417206692390618</v>
      </c>
      <c r="AV1198" s="149">
        <f t="shared" si="551"/>
        <v>15.258975074847196</v>
      </c>
      <c r="AW1198" s="149">
        <f t="shared" si="552"/>
        <v>6.0348415753567206</v>
      </c>
    </row>
    <row r="1199" spans="1:49" ht="15" x14ac:dyDescent="0.25">
      <c r="A1199" s="130">
        <v>1970.1</v>
      </c>
      <c r="B1199" s="138"/>
      <c r="C1199" s="166">
        <f>raw_Data!B1205</f>
        <v>84.37</v>
      </c>
      <c r="D1199" s="167">
        <f>raw_Data!J1205</f>
        <v>0.26444416666666665</v>
      </c>
      <c r="E1199" s="167">
        <f>raw_Data!L1205</f>
        <v>5.9122432696303573E-3</v>
      </c>
      <c r="F1199" s="168">
        <f t="shared" si="527"/>
        <v>82.58</v>
      </c>
      <c r="G1199" s="167">
        <f>raw_Data!K1205</f>
        <v>3.2022785985307174E-3</v>
      </c>
      <c r="H1199" s="167">
        <f t="shared" si="528"/>
        <v>2.1675950593364135E-2</v>
      </c>
      <c r="I1199" s="165"/>
      <c r="J1199" s="167">
        <f t="shared" si="529"/>
        <v>0.99601495513328042</v>
      </c>
      <c r="K1199" s="167">
        <f t="shared" si="548"/>
        <v>1.9271984029107792E-3</v>
      </c>
      <c r="L1199" s="93"/>
      <c r="M1199" s="171">
        <f t="shared" si="524"/>
        <v>1.0019271984029108</v>
      </c>
      <c r="N1199" s="172">
        <f t="shared" si="530"/>
        <v>1.0248782291918948</v>
      </c>
      <c r="O1199" s="170">
        <f t="shared" si="525"/>
        <v>1198</v>
      </c>
      <c r="P1199" s="170">
        <f t="shared" si="526"/>
        <v>1200</v>
      </c>
      <c r="Q1199" s="169"/>
      <c r="R1199" s="149">
        <f t="shared" si="531"/>
        <v>-0.30091713503424949</v>
      </c>
      <c r="S1199" s="173">
        <f t="shared" si="532"/>
        <v>0.78436465328676741</v>
      </c>
      <c r="T1199" s="149">
        <v>0</v>
      </c>
      <c r="U1199" s="97"/>
      <c r="V1199" s="149">
        <f>1/PI()*ATAN('Exhibit4_Impact-Test'!$Y$25*S_RDY_SP)+'Exhibit4_Impact-Test'!$Y$26</f>
        <v>0.3275501643189021</v>
      </c>
      <c r="W1199" s="172">
        <f t="shared" si="533"/>
        <v>0.3325580836962751</v>
      </c>
      <c r="X1199" s="149">
        <f>1/PI()*ATAN('Exhibit4_Impact-Test'!$Y$25*S_RS_SP)+'Exhibit4_Impact-Test'!$Y$26</f>
        <v>0.81935653163084576</v>
      </c>
      <c r="Y1199" s="172">
        <f t="shared" si="534"/>
        <v>0.82268454859607798</v>
      </c>
      <c r="Z1199" s="149">
        <f>1/PI()*ATAN('Exhibit4_Impact-Test'!$Y$25*S_5050_SP)+'Exhibit4_Impact-Test'!$Y$26</f>
        <v>0.5</v>
      </c>
      <c r="AA1199" s="149">
        <f t="shared" si="535"/>
        <v>0.50566187323077683</v>
      </c>
      <c r="AB1199" s="195">
        <f>VLOOKUP(_xlfn.NUMBERVALUE(LEFT(A1199,4)),Transactioncosts!$C:$G,5,FALSE)</f>
        <v>112</v>
      </c>
      <c r="AC1199" s="174"/>
      <c r="AD1199" s="175">
        <f t="shared" si="536"/>
        <v>1.0094448123091306</v>
      </c>
      <c r="AE1199" s="149">
        <f t="shared" si="537"/>
        <v>1.0207322753875254</v>
      </c>
      <c r="AF1199" s="149">
        <f t="shared" si="538"/>
        <v>1.0134027137974027</v>
      </c>
      <c r="AG1199" s="176">
        <f t="shared" si="539"/>
        <v>1.0093444042586097</v>
      </c>
      <c r="AH1199" s="149">
        <f t="shared" si="540"/>
        <v>1.0160605364586943</v>
      </c>
      <c r="AI1199" s="149">
        <f t="shared" si="541"/>
        <v>1.013339300817218</v>
      </c>
      <c r="AJ1199" s="97"/>
      <c r="AK1199" s="171">
        <f t="shared" si="542"/>
        <v>9.4004889347629461E-3</v>
      </c>
      <c r="AL1199" s="149">
        <f t="shared" si="543"/>
        <v>2.0520286763603315E-2</v>
      </c>
      <c r="AM1199" s="149">
        <f t="shared" si="544"/>
        <v>1.3313691969450318E-2</v>
      </c>
      <c r="AN1199" s="149">
        <f t="shared" si="549"/>
        <v>6.7932128025272203</v>
      </c>
      <c r="AO1199" s="149">
        <f t="shared" si="549"/>
        <v>17.959987068244995</v>
      </c>
      <c r="AP1199" s="149">
        <f t="shared" si="549"/>
        <v>6.1232056146812539</v>
      </c>
      <c r="AQ1199" s="97"/>
      <c r="AR1199" s="171">
        <f t="shared" si="545"/>
        <v>9.3010153990617586E-3</v>
      </c>
      <c r="AS1199" s="149">
        <f t="shared" si="546"/>
        <v>1.5932930509922186E-2</v>
      </c>
      <c r="AT1199" s="149">
        <f t="shared" si="547"/>
        <v>1.3251115697040638E-2</v>
      </c>
      <c r="AU1199" s="175">
        <f t="shared" si="550"/>
        <v>6.6510216846381232</v>
      </c>
      <c r="AV1199" s="149">
        <f t="shared" si="551"/>
        <v>15.274908005357119</v>
      </c>
      <c r="AW1199" s="149">
        <f t="shared" si="552"/>
        <v>6.0480926910537613</v>
      </c>
    </row>
    <row r="1200" spans="1:49" ht="15" x14ac:dyDescent="0.25">
      <c r="A1200" s="130">
        <v>1970.11</v>
      </c>
      <c r="B1200" s="138"/>
      <c r="C1200" s="166">
        <f>raw_Data!B1206</f>
        <v>84.28</v>
      </c>
      <c r="D1200" s="167">
        <f>raw_Data!J1206</f>
        <v>0.26305583333333332</v>
      </c>
      <c r="E1200" s="167">
        <f>raw_Data!L1206</f>
        <v>5.528744261182883E-3</v>
      </c>
      <c r="F1200" s="168">
        <f t="shared" si="527"/>
        <v>84.37</v>
      </c>
      <c r="G1200" s="167">
        <f>raw_Data!K1206</f>
        <v>3.1178835289004778E-3</v>
      </c>
      <c r="H1200" s="167">
        <f t="shared" si="528"/>
        <v>-1.0667298802892189E-3</v>
      </c>
      <c r="I1200" s="165"/>
      <c r="J1200" s="167">
        <f t="shared" si="529"/>
        <v>0.96729808288618813</v>
      </c>
      <c r="K1200" s="167">
        <f t="shared" si="548"/>
        <v>-2.7173172852628991E-2</v>
      </c>
      <c r="L1200" s="93"/>
      <c r="M1200" s="171">
        <f t="shared" si="524"/>
        <v>0.97282682714737101</v>
      </c>
      <c r="N1200" s="172">
        <f t="shared" si="530"/>
        <v>1.0020511536486114</v>
      </c>
      <c r="O1200" s="170">
        <f t="shared" si="525"/>
        <v>1199</v>
      </c>
      <c r="P1200" s="170">
        <f t="shared" si="526"/>
        <v>1201</v>
      </c>
      <c r="Q1200" s="169"/>
      <c r="R1200" s="149">
        <f t="shared" si="531"/>
        <v>-0.30944856069845117</v>
      </c>
      <c r="S1200" s="173">
        <f t="shared" si="532"/>
        <v>-0.15284911653536187</v>
      </c>
      <c r="T1200" s="149">
        <v>0</v>
      </c>
      <c r="U1200" s="97"/>
      <c r="V1200" s="149">
        <f>1/PI()*ATAN('Exhibit4_Impact-Test'!$Y$25*S_RDY_SP)+'Exhibit4_Impact-Test'!$Y$26</f>
        <v>0.32359307918548386</v>
      </c>
      <c r="W1200" s="172">
        <f t="shared" si="533"/>
        <v>0.3301050864701599</v>
      </c>
      <c r="X1200" s="149">
        <f>1/PI()*ATAN('Exhibit4_Impact-Test'!$Y$25*S_RS_SP)+'Exhibit4_Impact-Test'!$Y$26</f>
        <v>0.40556500137900892</v>
      </c>
      <c r="Y1200" s="172">
        <f t="shared" si="534"/>
        <v>0.41272008300536633</v>
      </c>
      <c r="Z1200" s="149">
        <f>1/PI()*ATAN('Exhibit4_Impact-Test'!$Y$25*S_5050_SP)+'Exhibit4_Impact-Test'!$Y$26</f>
        <v>0.5</v>
      </c>
      <c r="AA1200" s="149">
        <f t="shared" si="535"/>
        <v>0.50739902079658139</v>
      </c>
      <c r="AB1200" s="195">
        <f>VLOOKUP(_xlfn.NUMBERVALUE(LEFT(A1200,4)),Transactioncosts!$C:$G,5,FALSE)</f>
        <v>112</v>
      </c>
      <c r="AC1200" s="174"/>
      <c r="AD1200" s="175">
        <f t="shared" si="536"/>
        <v>0.98228361694702937</v>
      </c>
      <c r="AE1200" s="149">
        <f t="shared" si="537"/>
        <v>0.98467919116514724</v>
      </c>
      <c r="AF1200" s="149">
        <f t="shared" si="538"/>
        <v>0.98743899039799121</v>
      </c>
      <c r="AG1200" s="176">
        <f t="shared" si="539"/>
        <v>0.98220489348440021</v>
      </c>
      <c r="AH1200" s="149">
        <f t="shared" si="540"/>
        <v>0.97986788449387874</v>
      </c>
      <c r="AI1200" s="149">
        <f t="shared" si="541"/>
        <v>0.98735612136506945</v>
      </c>
      <c r="AJ1200" s="97"/>
      <c r="AK1200" s="171">
        <f t="shared" si="542"/>
        <v>-1.7875196698536541E-2</v>
      </c>
      <c r="AL1200" s="149">
        <f t="shared" si="543"/>
        <v>-1.5439385108520443E-2</v>
      </c>
      <c r="AM1200" s="149">
        <f t="shared" si="544"/>
        <v>-1.2640565990890733E-2</v>
      </c>
      <c r="AN1200" s="149">
        <f t="shared" si="549"/>
        <v>6.7753376058286836</v>
      </c>
      <c r="AO1200" s="149">
        <f t="shared" si="549"/>
        <v>17.944547683136474</v>
      </c>
      <c r="AP1200" s="149">
        <f t="shared" si="549"/>
        <v>6.1105650486903631</v>
      </c>
      <c r="AQ1200" s="97"/>
      <c r="AR1200" s="171">
        <f t="shared" si="545"/>
        <v>-1.7955343222431468E-2</v>
      </c>
      <c r="AS1200" s="149">
        <f t="shared" si="546"/>
        <v>-2.0337528146379041E-2</v>
      </c>
      <c r="AT1200" s="149">
        <f t="shared" si="547"/>
        <v>-1.2724492705593221E-2</v>
      </c>
      <c r="AU1200" s="175">
        <f t="shared" si="550"/>
        <v>6.6330663414156916</v>
      </c>
      <c r="AV1200" s="149">
        <f t="shared" si="551"/>
        <v>15.25457047721074</v>
      </c>
      <c r="AW1200" s="149">
        <f t="shared" si="552"/>
        <v>6.0353681983481682</v>
      </c>
    </row>
    <row r="1201" spans="1:49" ht="15" x14ac:dyDescent="0.25">
      <c r="A1201" s="130">
        <v>1970.12</v>
      </c>
      <c r="B1201" s="138"/>
      <c r="C1201" s="166">
        <f>raw_Data!B1207</f>
        <v>90.05</v>
      </c>
      <c r="D1201" s="167">
        <f>raw_Data!J1207</f>
        <v>0.26166666666666666</v>
      </c>
      <c r="E1201" s="167">
        <f>raw_Data!L1207</f>
        <v>5.175128417311603E-3</v>
      </c>
      <c r="F1201" s="168">
        <f t="shared" si="527"/>
        <v>84.28</v>
      </c>
      <c r="G1201" s="167">
        <f>raw_Data!K1207</f>
        <v>3.1047302641987024E-3</v>
      </c>
      <c r="H1201" s="167">
        <f t="shared" si="528"/>
        <v>6.8462268628381562E-2</v>
      </c>
      <c r="I1201" s="165"/>
      <c r="J1201" s="167">
        <f t="shared" si="529"/>
        <v>0.96922693593615794</v>
      </c>
      <c r="K1201" s="167">
        <f t="shared" si="548"/>
        <v>-2.5597935646530456E-2</v>
      </c>
      <c r="L1201" s="93"/>
      <c r="M1201" s="171">
        <f t="shared" si="524"/>
        <v>0.97440206435346954</v>
      </c>
      <c r="N1201" s="172">
        <f t="shared" si="530"/>
        <v>1.0715669988925802</v>
      </c>
      <c r="O1201" s="170">
        <f t="shared" si="525"/>
        <v>1200</v>
      </c>
      <c r="P1201" s="170">
        <f t="shared" si="526"/>
        <v>1202</v>
      </c>
      <c r="Q1201" s="169"/>
      <c r="R1201" s="149">
        <f t="shared" si="531"/>
        <v>-0.28076923026271894</v>
      </c>
      <c r="S1201" s="173">
        <f t="shared" si="532"/>
        <v>0.92527816493829018</v>
      </c>
      <c r="T1201" s="149">
        <v>0</v>
      </c>
      <c r="U1201" s="97"/>
      <c r="V1201" s="149">
        <f>1/PI()*ATAN('Exhibit4_Impact-Test'!$Y$25*S_RDY_SP)+'Exhibit4_Impact-Test'!$Y$26</f>
        <v>0.33713396706204579</v>
      </c>
      <c r="W1201" s="172">
        <f t="shared" si="533"/>
        <v>0.35869350824185986</v>
      </c>
      <c r="X1201" s="149">
        <f>1/PI()*ATAN('Exhibit4_Impact-Test'!$Y$25*S_RS_SP)+'Exhibit4_Impact-Test'!$Y$26</f>
        <v>0.84230103579719939</v>
      </c>
      <c r="Y1201" s="172">
        <f t="shared" si="534"/>
        <v>0.85452019730506101</v>
      </c>
      <c r="Z1201" s="149">
        <f>1/PI()*ATAN('Exhibit4_Impact-Test'!$Y$25*S_5050_SP)+'Exhibit4_Impact-Test'!$Y$26</f>
        <v>0.5</v>
      </c>
      <c r="AA1201" s="149">
        <f t="shared" si="535"/>
        <v>0.52374545546279005</v>
      </c>
      <c r="AB1201" s="195">
        <f>VLOOKUP(_xlfn.NUMBERVALUE(LEFT(A1201,4)),Transactioncosts!$C:$G,5,FALSE)</f>
        <v>112</v>
      </c>
      <c r="AC1201" s="174"/>
      <c r="AD1201" s="175">
        <f t="shared" si="536"/>
        <v>1.007159664193964</v>
      </c>
      <c r="AE1201" s="149">
        <f t="shared" si="537"/>
        <v>1.0562441893589296</v>
      </c>
      <c r="AF1201" s="149">
        <f t="shared" si="538"/>
        <v>1.0229845316230248</v>
      </c>
      <c r="AG1201" s="176">
        <f t="shared" si="539"/>
        <v>1.0069099384491094</v>
      </c>
      <c r="AH1201" s="149">
        <f t="shared" si="540"/>
        <v>1.0560327114794017</v>
      </c>
      <c r="AI1201" s="149">
        <f t="shared" si="541"/>
        <v>1.0227185825218417</v>
      </c>
      <c r="AJ1201" s="97"/>
      <c r="AK1201" s="171">
        <f t="shared" si="542"/>
        <v>7.1341554817861271E-3</v>
      </c>
      <c r="AL1201" s="149">
        <f t="shared" si="543"/>
        <v>5.4719398475468375E-2</v>
      </c>
      <c r="AM1201" s="149">
        <f t="shared" si="544"/>
        <v>2.2724366252068175E-2</v>
      </c>
      <c r="AN1201" s="149">
        <f t="shared" si="549"/>
        <v>6.7824717613104699</v>
      </c>
      <c r="AO1201" s="149">
        <f t="shared" si="549"/>
        <v>17.999267081611944</v>
      </c>
      <c r="AP1201" s="149">
        <f t="shared" si="549"/>
        <v>6.1332894149424311</v>
      </c>
      <c r="AQ1201" s="97"/>
      <c r="AR1201" s="171">
        <f t="shared" si="545"/>
        <v>6.8861742344582108E-3</v>
      </c>
      <c r="AS1201" s="149">
        <f t="shared" si="546"/>
        <v>5.451916158403565E-2</v>
      </c>
      <c r="AT1201" s="149">
        <f t="shared" si="547"/>
        <v>2.246435872620331E-2</v>
      </c>
      <c r="AU1201" s="175">
        <f t="shared" si="550"/>
        <v>6.6399525156501502</v>
      </c>
      <c r="AV1201" s="149">
        <f t="shared" si="551"/>
        <v>15.309089638794775</v>
      </c>
      <c r="AW1201" s="149">
        <f t="shared" si="552"/>
        <v>6.0578325570743718</v>
      </c>
    </row>
    <row r="1202" spans="1:49" ht="15" x14ac:dyDescent="0.25">
      <c r="A1202" s="130">
        <v>1971.01</v>
      </c>
      <c r="B1202" s="138"/>
      <c r="C1202" s="166">
        <f>raw_Data!B1208</f>
        <v>93.49</v>
      </c>
      <c r="D1202" s="167">
        <f>raw_Data!J1208</f>
        <v>0.26083333333333331</v>
      </c>
      <c r="E1202" s="167">
        <f>raw_Data!L1208</f>
        <v>5.0569517482548232E-3</v>
      </c>
      <c r="F1202" s="168">
        <f t="shared" si="527"/>
        <v>90.05</v>
      </c>
      <c r="G1202" s="167">
        <f>raw_Data!K1208</f>
        <v>2.8965389598371275E-3</v>
      </c>
      <c r="H1202" s="167">
        <f t="shared" si="528"/>
        <v>3.820099944475297E-2</v>
      </c>
      <c r="I1202" s="165"/>
      <c r="J1202" s="167">
        <f t="shared" si="529"/>
        <v>0.98951953828027706</v>
      </c>
      <c r="K1202" s="167">
        <f t="shared" si="548"/>
        <v>-5.4235099714681212E-3</v>
      </c>
      <c r="L1202" s="93"/>
      <c r="M1202" s="171">
        <f t="shared" si="524"/>
        <v>0.99457649002853188</v>
      </c>
      <c r="N1202" s="172">
        <f t="shared" si="530"/>
        <v>1.04109753840459</v>
      </c>
      <c r="O1202" s="170">
        <f t="shared" si="525"/>
        <v>1201</v>
      </c>
      <c r="P1202" s="170">
        <f t="shared" si="526"/>
        <v>1203</v>
      </c>
      <c r="Q1202" s="169"/>
      <c r="R1202" s="149">
        <f t="shared" si="531"/>
        <v>-0.28229476649710189</v>
      </c>
      <c r="S1202" s="173">
        <f t="shared" si="532"/>
        <v>0.88069178434348883</v>
      </c>
      <c r="T1202" s="149">
        <v>0</v>
      </c>
      <c r="U1202" s="97"/>
      <c r="V1202" s="149">
        <f>1/PI()*ATAN('Exhibit4_Impact-Test'!$Y$25*S_RDY_SP)+'Exhibit4_Impact-Test'!$Y$26</f>
        <v>0.33639656673698504</v>
      </c>
      <c r="W1202" s="172">
        <f t="shared" si="533"/>
        <v>0.34667651965995527</v>
      </c>
      <c r="X1202" s="149">
        <f>1/PI()*ATAN('Exhibit4_Impact-Test'!$Y$25*S_RS_SP)+'Exhibit4_Impact-Test'!$Y$26</f>
        <v>0.83563824377577944</v>
      </c>
      <c r="Y1202" s="172">
        <f t="shared" si="534"/>
        <v>0.84182094950025987</v>
      </c>
      <c r="Z1202" s="149">
        <f>1/PI()*ATAN('Exhibit4_Impact-Test'!$Y$25*S_5050_SP)+'Exhibit4_Impact-Test'!$Y$26</f>
        <v>0.5</v>
      </c>
      <c r="AA1202" s="149">
        <f t="shared" si="535"/>
        <v>0.51142644837195905</v>
      </c>
      <c r="AB1202" s="195">
        <f>VLOOKUP(_xlfn.NUMBERVALUE(LEFT(A1202,4)),Transactioncosts!$C:$G,5,FALSE)</f>
        <v>113.6</v>
      </c>
      <c r="AC1202" s="174"/>
      <c r="AD1202" s="175">
        <f t="shared" si="536"/>
        <v>1.0102260109832431</v>
      </c>
      <c r="AE1202" s="149">
        <f t="shared" si="537"/>
        <v>1.0334512571921093</v>
      </c>
      <c r="AF1202" s="149">
        <f t="shared" si="538"/>
        <v>1.0178370142165609</v>
      </c>
      <c r="AG1202" s="176">
        <f t="shared" si="539"/>
        <v>1.0100652624429722</v>
      </c>
      <c r="AH1202" s="149">
        <f t="shared" si="540"/>
        <v>1.0333876878037003</v>
      </c>
      <c r="AI1202" s="149">
        <f t="shared" si="541"/>
        <v>1.0177072097630555</v>
      </c>
      <c r="AJ1202" s="97"/>
      <c r="AK1202" s="171">
        <f t="shared" si="542"/>
        <v>1.0174079070404386E-2</v>
      </c>
      <c r="AL1202" s="149">
        <f t="shared" si="543"/>
        <v>3.2903936175146198E-2</v>
      </c>
      <c r="AM1202" s="149">
        <f t="shared" si="544"/>
        <v>1.7679801397326372E-2</v>
      </c>
      <c r="AN1202" s="149">
        <f t="shared" si="549"/>
        <v>6.7926458403808745</v>
      </c>
      <c r="AO1202" s="149">
        <f t="shared" si="549"/>
        <v>18.032171017787089</v>
      </c>
      <c r="AP1202" s="149">
        <f t="shared" si="549"/>
        <v>6.1509692163397576</v>
      </c>
      <c r="AQ1202" s="97"/>
      <c r="AR1202" s="171">
        <f t="shared" si="545"/>
        <v>1.0014945045796706E-2</v>
      </c>
      <c r="AS1202" s="149">
        <f t="shared" si="546"/>
        <v>3.2842422539956603E-2</v>
      </c>
      <c r="AT1202" s="149">
        <f t="shared" si="547"/>
        <v>1.7552263560366401E-2</v>
      </c>
      <c r="AU1202" s="175">
        <f t="shared" si="550"/>
        <v>6.6499674606959474</v>
      </c>
      <c r="AV1202" s="149">
        <f t="shared" si="551"/>
        <v>15.341932061334733</v>
      </c>
      <c r="AW1202" s="149">
        <f t="shared" si="552"/>
        <v>6.0753848206347385</v>
      </c>
    </row>
    <row r="1203" spans="1:49" ht="15" x14ac:dyDescent="0.25">
      <c r="A1203" s="130">
        <v>1971.02</v>
      </c>
      <c r="B1203" s="138"/>
      <c r="C1203" s="166">
        <f>raw_Data!B1209</f>
        <v>97.11</v>
      </c>
      <c r="D1203" s="167">
        <f>raw_Data!J1209</f>
        <v>0.26</v>
      </c>
      <c r="E1203" s="167">
        <f>raw_Data!L1209</f>
        <v>4.9544081844810073E-3</v>
      </c>
      <c r="F1203" s="168">
        <f t="shared" si="527"/>
        <v>93.49</v>
      </c>
      <c r="G1203" s="167">
        <f>raw_Data!K1209</f>
        <v>2.781046101187293E-3</v>
      </c>
      <c r="H1203" s="167">
        <f t="shared" si="528"/>
        <v>3.8720718793453957E-2</v>
      </c>
      <c r="I1203" s="165"/>
      <c r="J1203" s="167">
        <f t="shared" si="529"/>
        <v>0.99084801682664125</v>
      </c>
      <c r="K1203" s="167">
        <f t="shared" si="548"/>
        <v>-4.1975749888777392E-3</v>
      </c>
      <c r="L1203" s="93"/>
      <c r="M1203" s="171">
        <f t="shared" si="524"/>
        <v>0.99580242501112226</v>
      </c>
      <c r="N1203" s="172">
        <f t="shared" si="530"/>
        <v>1.0415017648946412</v>
      </c>
      <c r="O1203" s="170">
        <f t="shared" si="525"/>
        <v>1202</v>
      </c>
      <c r="P1203" s="170">
        <f t="shared" si="526"/>
        <v>1204</v>
      </c>
      <c r="Q1203" s="169"/>
      <c r="R1203" s="149">
        <f t="shared" si="531"/>
        <v>-0.29036824081669299</v>
      </c>
      <c r="S1203" s="173">
        <f t="shared" si="532"/>
        <v>0.88448559081194467</v>
      </c>
      <c r="T1203" s="149">
        <v>0</v>
      </c>
      <c r="U1203" s="97"/>
      <c r="V1203" s="149">
        <f>1/PI()*ATAN('Exhibit4_Impact-Test'!$Y$25*S_RDY_SP)+'Exhibit4_Impact-Test'!$Y$26</f>
        <v>0.33252611998822013</v>
      </c>
      <c r="W1203" s="172">
        <f t="shared" si="533"/>
        <v>0.34255885615598664</v>
      </c>
      <c r="X1203" s="149">
        <f>1/PI()*ATAN('Exhibit4_Impact-Test'!$Y$25*S_RS_SP)+'Exhibit4_Impact-Test'!$Y$26</f>
        <v>0.83622505263327596</v>
      </c>
      <c r="Y1203" s="172">
        <f t="shared" si="534"/>
        <v>0.84227780269239438</v>
      </c>
      <c r="Z1203" s="149">
        <f>1/PI()*ATAN('Exhibit4_Impact-Test'!$Y$25*S_5050_SP)+'Exhibit4_Impact-Test'!$Y$26</f>
        <v>0.5</v>
      </c>
      <c r="AA1203" s="149">
        <f t="shared" si="535"/>
        <v>0.5112156397925125</v>
      </c>
      <c r="AB1203" s="195">
        <f>VLOOKUP(_xlfn.NUMBERVALUE(LEFT(A1203,4)),Transactioncosts!$C:$G,5,FALSE)</f>
        <v>113.6</v>
      </c>
      <c r="AC1203" s="174"/>
      <c r="AD1203" s="175">
        <f t="shared" si="536"/>
        <v>1.0109986491886118</v>
      </c>
      <c r="AE1203" s="149">
        <f t="shared" si="537"/>
        <v>1.0340173579105238</v>
      </c>
      <c r="AF1203" s="149">
        <f t="shared" si="538"/>
        <v>1.0186520949528817</v>
      </c>
      <c r="AG1203" s="176">
        <f t="shared" si="539"/>
        <v>1.0108339636551036</v>
      </c>
      <c r="AH1203" s="149">
        <f t="shared" si="540"/>
        <v>1.0338639493283166</v>
      </c>
      <c r="AI1203" s="149">
        <f t="shared" si="541"/>
        <v>1.0185246852848386</v>
      </c>
      <c r="AJ1203" s="97"/>
      <c r="AK1203" s="171">
        <f t="shared" si="542"/>
        <v>1.0938603923309042E-2</v>
      </c>
      <c r="AL1203" s="149">
        <f t="shared" si="543"/>
        <v>3.3451563092843362E-2</v>
      </c>
      <c r="AM1203" s="149">
        <f t="shared" si="544"/>
        <v>1.8480277840999509E-2</v>
      </c>
      <c r="AN1203" s="149">
        <f t="shared" si="549"/>
        <v>6.8035844443041835</v>
      </c>
      <c r="AO1203" s="149">
        <f t="shared" si="549"/>
        <v>18.065622580879932</v>
      </c>
      <c r="AP1203" s="149">
        <f t="shared" si="549"/>
        <v>6.1694494941807569</v>
      </c>
      <c r="AQ1203" s="97"/>
      <c r="AR1203" s="171">
        <f t="shared" si="545"/>
        <v>1.0775696734230894E-2</v>
      </c>
      <c r="AS1203" s="149">
        <f t="shared" si="546"/>
        <v>3.3303190377299528E-2</v>
      </c>
      <c r="AT1203" s="149">
        <f t="shared" si="547"/>
        <v>1.8355193293163374E-2</v>
      </c>
      <c r="AU1203" s="175">
        <f t="shared" si="550"/>
        <v>6.6607431574301783</v>
      </c>
      <c r="AV1203" s="149">
        <f t="shared" si="551"/>
        <v>15.375235251712033</v>
      </c>
      <c r="AW1203" s="149">
        <f t="shared" si="552"/>
        <v>6.0937400139279019</v>
      </c>
    </row>
    <row r="1204" spans="1:49" ht="15" x14ac:dyDescent="0.25">
      <c r="A1204" s="130">
        <v>1971.03</v>
      </c>
      <c r="B1204" s="138"/>
      <c r="C1204" s="166">
        <f>raw_Data!B1210</f>
        <v>99.6</v>
      </c>
      <c r="D1204" s="167">
        <f>raw_Data!J1210</f>
        <v>0.25916666666666666</v>
      </c>
      <c r="E1204" s="167">
        <f>raw_Data!L1210</f>
        <v>4.6302455190647684E-3</v>
      </c>
      <c r="F1204" s="168">
        <f t="shared" si="527"/>
        <v>97.11</v>
      </c>
      <c r="G1204" s="167">
        <f>raw_Data!K1210</f>
        <v>2.6687948374695364E-3</v>
      </c>
      <c r="H1204" s="167">
        <f t="shared" si="528"/>
        <v>2.564102564102555E-2</v>
      </c>
      <c r="I1204" s="165"/>
      <c r="J1204" s="167">
        <f t="shared" si="529"/>
        <v>0.97090830835822395</v>
      </c>
      <c r="K1204" s="167">
        <f t="shared" si="548"/>
        <v>-2.4461446122711283E-2</v>
      </c>
      <c r="L1204" s="93"/>
      <c r="M1204" s="171">
        <f t="shared" si="524"/>
        <v>0.97553855387728872</v>
      </c>
      <c r="N1204" s="172">
        <f t="shared" si="530"/>
        <v>1.0283098204784953</v>
      </c>
      <c r="O1204" s="170">
        <f t="shared" si="525"/>
        <v>1203</v>
      </c>
      <c r="P1204" s="170">
        <f t="shared" si="526"/>
        <v>1205</v>
      </c>
      <c r="Q1204" s="169"/>
      <c r="R1204" s="149">
        <f t="shared" si="531"/>
        <v>-0.29982322921614285</v>
      </c>
      <c r="S1204" s="173">
        <f t="shared" si="532"/>
        <v>0.83806707194487773</v>
      </c>
      <c r="T1204" s="149">
        <v>0</v>
      </c>
      <c r="U1204" s="97"/>
      <c r="V1204" s="149">
        <f>1/PI()*ATAN('Exhibit4_Impact-Test'!$Y$25*S_RDY_SP)+'Exhibit4_Impact-Test'!$Y$26</f>
        <v>0.32806189017815052</v>
      </c>
      <c r="W1204" s="172">
        <f t="shared" si="533"/>
        <v>0.33977840877642712</v>
      </c>
      <c r="X1204" s="149">
        <f>1/PI()*ATAN('Exhibit4_Impact-Test'!$Y$25*S_RS_SP)+'Exhibit4_Impact-Test'!$Y$26</f>
        <v>0.82877352608963639</v>
      </c>
      <c r="Y1204" s="172">
        <f t="shared" si="534"/>
        <v>0.8361205822971155</v>
      </c>
      <c r="Z1204" s="149">
        <f>1/PI()*ATAN('Exhibit4_Impact-Test'!$Y$25*S_5050_SP)+'Exhibit4_Impact-Test'!$Y$26</f>
        <v>0.5</v>
      </c>
      <c r="AA1204" s="149">
        <f t="shared" si="535"/>
        <v>0.51316747995420853</v>
      </c>
      <c r="AB1204" s="195">
        <f>VLOOKUP(_xlfn.NUMBERVALUE(LEFT(A1204,4)),Transactioncosts!$C:$G,5,FALSE)</f>
        <v>113.6</v>
      </c>
      <c r="AC1204" s="174"/>
      <c r="AD1204" s="175">
        <f t="shared" si="536"/>
        <v>0.99285079534557563</v>
      </c>
      <c r="AE1204" s="149">
        <f t="shared" si="537"/>
        <v>1.0192739825745869</v>
      </c>
      <c r="AF1204" s="149">
        <f t="shared" si="538"/>
        <v>1.0019241871778921</v>
      </c>
      <c r="AG1204" s="176">
        <f t="shared" si="539"/>
        <v>0.99281989831985851</v>
      </c>
      <c r="AH1204" s="149">
        <f t="shared" si="540"/>
        <v>1.0192682736007421</v>
      </c>
      <c r="AI1204" s="149">
        <f t="shared" si="541"/>
        <v>1.0017746046056124</v>
      </c>
      <c r="AJ1204" s="97"/>
      <c r="AK1204" s="171">
        <f t="shared" si="542"/>
        <v>-7.1748826761670543E-3</v>
      </c>
      <c r="AL1204" s="149">
        <f t="shared" si="543"/>
        <v>1.9090592069632682E-2</v>
      </c>
      <c r="AM1204" s="149">
        <f t="shared" si="544"/>
        <v>1.9223383010877762E-3</v>
      </c>
      <c r="AN1204" s="149">
        <f t="shared" si="549"/>
        <v>6.7964095616280167</v>
      </c>
      <c r="AO1204" s="149">
        <f t="shared" si="549"/>
        <v>18.084713172949563</v>
      </c>
      <c r="AP1204" s="149">
        <f t="shared" si="549"/>
        <v>6.171371832481845</v>
      </c>
      <c r="AQ1204" s="97"/>
      <c r="AR1204" s="171">
        <f t="shared" si="545"/>
        <v>-7.2060026658190982E-3</v>
      </c>
      <c r="AS1204" s="149">
        <f t="shared" si="546"/>
        <v>1.9084991034061801E-2</v>
      </c>
      <c r="AT1204" s="149">
        <f t="shared" si="547"/>
        <v>1.7730318552577216E-3</v>
      </c>
      <c r="AU1204" s="175">
        <f t="shared" si="550"/>
        <v>6.6535371547643596</v>
      </c>
      <c r="AV1204" s="149">
        <f t="shared" si="551"/>
        <v>15.394320242746094</v>
      </c>
      <c r="AW1204" s="149">
        <f t="shared" si="552"/>
        <v>6.0955130457831599</v>
      </c>
    </row>
    <row r="1205" spans="1:49" ht="15" x14ac:dyDescent="0.25">
      <c r="A1205" s="130">
        <v>1971.04</v>
      </c>
      <c r="B1205" s="138"/>
      <c r="C1205" s="166">
        <f>raw_Data!B1211</f>
        <v>103</v>
      </c>
      <c r="D1205" s="167">
        <f>raw_Data!J1211</f>
        <v>0.25888916666666667</v>
      </c>
      <c r="E1205" s="167">
        <f>raw_Data!L1211</f>
        <v>4.7331534101910933E-3</v>
      </c>
      <c r="F1205" s="168">
        <f t="shared" si="527"/>
        <v>99.6</v>
      </c>
      <c r="G1205" s="167">
        <f>raw_Data!K1211</f>
        <v>2.5992888219544849E-3</v>
      </c>
      <c r="H1205" s="167">
        <f t="shared" si="528"/>
        <v>3.4136546184738936E-2</v>
      </c>
      <c r="I1205" s="165"/>
      <c r="J1205" s="167">
        <f t="shared" si="529"/>
        <v>1.0093988584418088</v>
      </c>
      <c r="K1205" s="167">
        <f t="shared" si="548"/>
        <v>1.4132011851999859E-2</v>
      </c>
      <c r="L1205" s="93"/>
      <c r="M1205" s="171">
        <f t="shared" si="524"/>
        <v>1.0141320118519999</v>
      </c>
      <c r="N1205" s="172">
        <f t="shared" si="530"/>
        <v>1.0367358350066935</v>
      </c>
      <c r="O1205" s="170">
        <f t="shared" si="525"/>
        <v>1204</v>
      </c>
      <c r="P1205" s="170">
        <f t="shared" si="526"/>
        <v>1206</v>
      </c>
      <c r="Q1205" s="169"/>
      <c r="R1205" s="149">
        <f t="shared" si="531"/>
        <v>-0.28092496712920373</v>
      </c>
      <c r="S1205" s="173">
        <f t="shared" si="532"/>
        <v>0.88056154983259916</v>
      </c>
      <c r="T1205" s="149">
        <v>0</v>
      </c>
      <c r="U1205" s="97"/>
      <c r="V1205" s="149">
        <f>1/PI()*ATAN('Exhibit4_Impact-Test'!$Y$25*S_RDY_SP)+'Exhibit4_Impact-Test'!$Y$26</f>
        <v>0.33705860017456879</v>
      </c>
      <c r="W1205" s="172">
        <f t="shared" si="533"/>
        <v>0.34200190575018524</v>
      </c>
      <c r="X1205" s="149">
        <f>1/PI()*ATAN('Exhibit4_Impact-Test'!$Y$25*S_RS_SP)+'Exhibit4_Impact-Test'!$Y$26</f>
        <v>0.83561803178261895</v>
      </c>
      <c r="Y1205" s="172">
        <f t="shared" si="534"/>
        <v>0.83862365873831868</v>
      </c>
      <c r="Z1205" s="149">
        <f>1/PI()*ATAN('Exhibit4_Impact-Test'!$Y$25*S_5050_SP)+'Exhibit4_Impact-Test'!$Y$26</f>
        <v>0.5</v>
      </c>
      <c r="AA1205" s="149">
        <f t="shared" si="535"/>
        <v>0.50551079465927451</v>
      </c>
      <c r="AB1205" s="195">
        <f>VLOOKUP(_xlfn.NUMBERVALUE(LEFT(A1205,4)),Transactioncosts!$C:$G,5,FALSE)</f>
        <v>113.6</v>
      </c>
      <c r="AC1205" s="174"/>
      <c r="AD1205" s="175">
        <f t="shared" si="536"/>
        <v>1.0217508248431144</v>
      </c>
      <c r="AE1205" s="149">
        <f t="shared" si="537"/>
        <v>1.0330201740672873</v>
      </c>
      <c r="AF1205" s="149">
        <f t="shared" si="538"/>
        <v>1.0254339234293468</v>
      </c>
      <c r="AG1205" s="176">
        <f t="shared" si="539"/>
        <v>1.0215556349060881</v>
      </c>
      <c r="AH1205" s="149">
        <f t="shared" si="540"/>
        <v>1.0256382025083448</v>
      </c>
      <c r="AI1205" s="149">
        <f t="shared" si="541"/>
        <v>1.0253713208020174</v>
      </c>
      <c r="AJ1205" s="97"/>
      <c r="AK1205" s="171">
        <f t="shared" si="542"/>
        <v>2.1517650746596565E-2</v>
      </c>
      <c r="AL1205" s="149">
        <f t="shared" si="543"/>
        <v>3.2486719537592711E-2</v>
      </c>
      <c r="AM1205" s="149">
        <f t="shared" si="544"/>
        <v>2.5115862938374769E-2</v>
      </c>
      <c r="AN1205" s="149">
        <f t="shared" si="549"/>
        <v>6.8179272123746131</v>
      </c>
      <c r="AO1205" s="149">
        <f t="shared" si="549"/>
        <v>18.117199892487157</v>
      </c>
      <c r="AP1205" s="149">
        <f t="shared" si="549"/>
        <v>6.1964876954202195</v>
      </c>
      <c r="AQ1205" s="97"/>
      <c r="AR1205" s="171">
        <f t="shared" si="545"/>
        <v>2.1326597723993233E-2</v>
      </c>
      <c r="AS1205" s="149">
        <f t="shared" si="546"/>
        <v>2.5315055426137781E-2</v>
      </c>
      <c r="AT1205" s="149">
        <f t="shared" si="547"/>
        <v>2.5054811185630414E-2</v>
      </c>
      <c r="AU1205" s="175">
        <f t="shared" si="550"/>
        <v>6.6748637524883527</v>
      </c>
      <c r="AV1205" s="149">
        <f t="shared" si="551"/>
        <v>15.419635298172231</v>
      </c>
      <c r="AW1205" s="149">
        <f t="shared" si="552"/>
        <v>6.1205678569687905</v>
      </c>
    </row>
    <row r="1206" spans="1:49" ht="15" x14ac:dyDescent="0.25">
      <c r="A1206" s="130">
        <v>1971.05</v>
      </c>
      <c r="B1206" s="138"/>
      <c r="C1206" s="166">
        <f>raw_Data!B1212</f>
        <v>101.6</v>
      </c>
      <c r="D1206" s="167">
        <f>raw_Data!J1212</f>
        <v>0.25861083333333335</v>
      </c>
      <c r="E1206" s="167">
        <f>raw_Data!L1212</f>
        <v>5.175128417311603E-3</v>
      </c>
      <c r="F1206" s="168">
        <f t="shared" si="527"/>
        <v>103</v>
      </c>
      <c r="G1206" s="167">
        <f>raw_Data!K1212</f>
        <v>2.5107847896440132E-3</v>
      </c>
      <c r="H1206" s="167">
        <f t="shared" si="528"/>
        <v>-1.3592233009708798E-2</v>
      </c>
      <c r="I1206" s="165"/>
      <c r="J1206" s="167">
        <f t="shared" si="529"/>
        <v>1.0401420011217957</v>
      </c>
      <c r="K1206" s="167">
        <f t="shared" si="548"/>
        <v>4.531712953910727E-2</v>
      </c>
      <c r="L1206" s="93"/>
      <c r="M1206" s="171">
        <f t="shared" si="524"/>
        <v>1.0453171295391073</v>
      </c>
      <c r="N1206" s="172">
        <f t="shared" si="530"/>
        <v>0.98891855177993526</v>
      </c>
      <c r="O1206" s="170">
        <f t="shared" si="525"/>
        <v>1205</v>
      </c>
      <c r="P1206" s="170">
        <f t="shared" si="526"/>
        <v>1207</v>
      </c>
      <c r="Q1206" s="169"/>
      <c r="R1206" s="149">
        <f t="shared" si="531"/>
        <v>-0.3067901132284187</v>
      </c>
      <c r="S1206" s="173">
        <f t="shared" si="532"/>
        <v>-0.74171603797389662</v>
      </c>
      <c r="T1206" s="149">
        <v>0</v>
      </c>
      <c r="U1206" s="97"/>
      <c r="V1206" s="149">
        <f>1/PI()*ATAN('Exhibit4_Impact-Test'!$Y$25*S_RDY_SP)+'Exhibit4_Impact-Test'!$Y$26</f>
        <v>0.32481969298378666</v>
      </c>
      <c r="W1206" s="172">
        <f t="shared" si="533"/>
        <v>0.31277596955671355</v>
      </c>
      <c r="X1206" s="149">
        <f>1/PI()*ATAN('Exhibit4_Impact-Test'!$Y$25*S_RS_SP)+'Exhibit4_Impact-Test'!$Y$26</f>
        <v>0.18880221869057201</v>
      </c>
      <c r="Y1206" s="172">
        <f t="shared" si="534"/>
        <v>0.18045386995724344</v>
      </c>
      <c r="Z1206" s="149">
        <f>1/PI()*ATAN('Exhibit4_Impact-Test'!$Y$25*S_5050_SP)+'Exhibit4_Impact-Test'!$Y$26</f>
        <v>0.5</v>
      </c>
      <c r="AA1206" s="149">
        <f t="shared" si="535"/>
        <v>0.48613764907451573</v>
      </c>
      <c r="AB1206" s="195">
        <f>VLOOKUP(_xlfn.NUMBERVALUE(LEFT(A1206,4)),Transactioncosts!$C:$G,5,FALSE)</f>
        <v>113.6</v>
      </c>
      <c r="AC1206" s="174"/>
      <c r="AD1206" s="175">
        <f t="shared" si="536"/>
        <v>1.0269977608266507</v>
      </c>
      <c r="AE1206" s="149">
        <f t="shared" si="537"/>
        <v>1.0346689529271829</v>
      </c>
      <c r="AF1206" s="149">
        <f t="shared" si="538"/>
        <v>1.0171178406595214</v>
      </c>
      <c r="AG1206" s="176">
        <f t="shared" si="539"/>
        <v>1.0269598370415109</v>
      </c>
      <c r="AH1206" s="149">
        <f t="shared" si="540"/>
        <v>1.0346606863410928</v>
      </c>
      <c r="AI1206" s="149">
        <f t="shared" si="541"/>
        <v>1.0169603643530079</v>
      </c>
      <c r="AJ1206" s="97"/>
      <c r="AK1206" s="171">
        <f t="shared" si="542"/>
        <v>2.6639750638933042E-2</v>
      </c>
      <c r="AL1206" s="149">
        <f t="shared" si="543"/>
        <v>3.4081523309425384E-2</v>
      </c>
      <c r="AM1206" s="149">
        <f t="shared" si="544"/>
        <v>1.6972981208900506E-2</v>
      </c>
      <c r="AN1206" s="149">
        <f t="shared" si="549"/>
        <v>6.8445669630135457</v>
      </c>
      <c r="AO1206" s="149">
        <f t="shared" si="549"/>
        <v>18.151281415796582</v>
      </c>
      <c r="AP1206" s="149">
        <f t="shared" si="549"/>
        <v>6.2134606766291203</v>
      </c>
      <c r="AQ1206" s="97"/>
      <c r="AR1206" s="171">
        <f t="shared" si="545"/>
        <v>2.6602823114057698E-2</v>
      </c>
      <c r="AS1206" s="149">
        <f t="shared" si="546"/>
        <v>3.4073533682317872E-2</v>
      </c>
      <c r="AT1206" s="149">
        <f t="shared" si="547"/>
        <v>1.6818143202731339E-2</v>
      </c>
      <c r="AU1206" s="175">
        <f t="shared" si="550"/>
        <v>6.7014665756024101</v>
      </c>
      <c r="AV1206" s="149">
        <f t="shared" si="551"/>
        <v>15.453708831854549</v>
      </c>
      <c r="AW1206" s="149">
        <f t="shared" si="552"/>
        <v>6.1373860001715217</v>
      </c>
    </row>
    <row r="1207" spans="1:49" ht="15" x14ac:dyDescent="0.25">
      <c r="A1207" s="130">
        <v>1971.06</v>
      </c>
      <c r="B1207" s="138"/>
      <c r="C1207" s="166">
        <f>raw_Data!B1213</f>
        <v>99.72</v>
      </c>
      <c r="D1207" s="167">
        <f>raw_Data!J1213</f>
        <v>0.25833333333333336</v>
      </c>
      <c r="E1207" s="167">
        <f>raw_Data!L1213</f>
        <v>5.2774247178459799E-3</v>
      </c>
      <c r="F1207" s="168">
        <f t="shared" si="527"/>
        <v>101.6</v>
      </c>
      <c r="G1207" s="167">
        <f>raw_Data!K1213</f>
        <v>2.542650918635171E-3</v>
      </c>
      <c r="H1207" s="167">
        <f t="shared" si="528"/>
        <v>-1.8503937007874005E-2</v>
      </c>
      <c r="I1207" s="165"/>
      <c r="J1207" s="167">
        <f t="shared" si="529"/>
        <v>1.0090721160985228</v>
      </c>
      <c r="K1207" s="167">
        <f t="shared" si="548"/>
        <v>1.4349540816368744E-2</v>
      </c>
      <c r="L1207" s="93"/>
      <c r="M1207" s="171">
        <f t="shared" si="524"/>
        <v>1.0143495408163687</v>
      </c>
      <c r="N1207" s="172">
        <f t="shared" si="530"/>
        <v>0.98403871391076125</v>
      </c>
      <c r="O1207" s="170">
        <f t="shared" si="525"/>
        <v>1206</v>
      </c>
      <c r="P1207" s="170">
        <f t="shared" si="526"/>
        <v>1208</v>
      </c>
      <c r="Q1207" s="169"/>
      <c r="R1207" s="149">
        <f t="shared" si="531"/>
        <v>-0.34109261020398096</v>
      </c>
      <c r="S1207" s="173">
        <f t="shared" si="532"/>
        <v>-0.78144710002755369</v>
      </c>
      <c r="T1207" s="149">
        <v>0</v>
      </c>
      <c r="U1207" s="97"/>
      <c r="V1207" s="149">
        <f>1/PI()*ATAN('Exhibit4_Impact-Test'!$Y$25*S_RDY_SP)+'Exhibit4_Impact-Test'!$Y$26</f>
        <v>0.30943760818876542</v>
      </c>
      <c r="W1207" s="172">
        <f t="shared" si="533"/>
        <v>0.3029926425618108</v>
      </c>
      <c r="X1207" s="149">
        <f>1/PI()*ATAN('Exhibit4_Impact-Test'!$Y$25*S_RS_SP)+'Exhibit4_Impact-Test'!$Y$26</f>
        <v>0.18118156239475491</v>
      </c>
      <c r="Y1207" s="172">
        <f t="shared" si="534"/>
        <v>0.17672428716858168</v>
      </c>
      <c r="Z1207" s="149">
        <f>1/PI()*ATAN('Exhibit4_Impact-Test'!$Y$25*S_5050_SP)+'Exhibit4_Impact-Test'!$Y$26</f>
        <v>0.5</v>
      </c>
      <c r="AA1207" s="149">
        <f t="shared" si="535"/>
        <v>0.4924161816819359</v>
      </c>
      <c r="AB1207" s="195">
        <f>VLOOKUP(_xlfn.NUMBERVALUE(LEFT(A1207,4)),Transactioncosts!$C:$G,5,FALSE)</f>
        <v>113.6</v>
      </c>
      <c r="AC1207" s="174"/>
      <c r="AD1207" s="175">
        <f t="shared" si="536"/>
        <v>1.0049702310364739</v>
      </c>
      <c r="AE1207" s="149">
        <f t="shared" si="537"/>
        <v>1.0088577778401338</v>
      </c>
      <c r="AF1207" s="149">
        <f t="shared" si="538"/>
        <v>0.99919412736356494</v>
      </c>
      <c r="AG1207" s="176">
        <f t="shared" si="539"/>
        <v>1.0049013103812769</v>
      </c>
      <c r="AH1207" s="149">
        <f t="shared" si="540"/>
        <v>1.00828570334627</v>
      </c>
      <c r="AI1207" s="149">
        <f t="shared" si="541"/>
        <v>0.99910797518747174</v>
      </c>
      <c r="AJ1207" s="97"/>
      <c r="AK1207" s="171">
        <f t="shared" si="542"/>
        <v>4.9579202131027804E-3</v>
      </c>
      <c r="AL1207" s="149">
        <f t="shared" si="543"/>
        <v>8.8187778589155497E-3</v>
      </c>
      <c r="AM1207" s="149">
        <f t="shared" si="544"/>
        <v>-8.0619752634645387E-4</v>
      </c>
      <c r="AN1207" s="149">
        <f t="shared" si="549"/>
        <v>6.8495248832266489</v>
      </c>
      <c r="AO1207" s="149">
        <f t="shared" si="549"/>
        <v>18.160100193655499</v>
      </c>
      <c r="AP1207" s="149">
        <f t="shared" si="549"/>
        <v>6.212654479102774</v>
      </c>
      <c r="AQ1207" s="97"/>
      <c r="AR1207" s="171">
        <f t="shared" si="545"/>
        <v>4.8893380636432955E-3</v>
      </c>
      <c r="AS1207" s="149">
        <f t="shared" si="546"/>
        <v>8.2515653482169195E-3</v>
      </c>
      <c r="AT1207" s="149">
        <f t="shared" si="547"/>
        <v>-8.9242290341691444E-4</v>
      </c>
      <c r="AU1207" s="175">
        <f t="shared" si="550"/>
        <v>6.7063559136660533</v>
      </c>
      <c r="AV1207" s="149">
        <f t="shared" si="551"/>
        <v>15.461960397202766</v>
      </c>
      <c r="AW1207" s="149">
        <f t="shared" si="552"/>
        <v>6.1364935772681051</v>
      </c>
    </row>
    <row r="1208" spans="1:49" ht="15" x14ac:dyDescent="0.25">
      <c r="A1208" s="130">
        <v>1971.07</v>
      </c>
      <c r="B1208" s="138"/>
      <c r="C1208" s="166">
        <f>raw_Data!B1214</f>
        <v>99</v>
      </c>
      <c r="D1208" s="167">
        <f>raw_Data!J1214</f>
        <v>0.25805583333333332</v>
      </c>
      <c r="E1208" s="167">
        <f>raw_Data!L1214</f>
        <v>5.4424310895790917E-3</v>
      </c>
      <c r="F1208" s="168">
        <f t="shared" si="527"/>
        <v>99.72</v>
      </c>
      <c r="G1208" s="167">
        <f>raw_Data!K1214</f>
        <v>2.5878041850514772E-3</v>
      </c>
      <c r="H1208" s="167">
        <f t="shared" si="528"/>
        <v>-7.2202166064981865E-3</v>
      </c>
      <c r="I1208" s="165"/>
      <c r="J1208" s="167">
        <f t="shared" si="529"/>
        <v>1.014553510365529</v>
      </c>
      <c r="K1208" s="167">
        <f t="shared" si="548"/>
        <v>1.9995941455108079E-2</v>
      </c>
      <c r="L1208" s="93"/>
      <c r="M1208" s="171">
        <f t="shared" si="524"/>
        <v>1.0199959414551081</v>
      </c>
      <c r="N1208" s="172">
        <f t="shared" si="530"/>
        <v>0.99536758757855326</v>
      </c>
      <c r="O1208" s="170">
        <f t="shared" si="525"/>
        <v>1207</v>
      </c>
      <c r="P1208" s="170">
        <f t="shared" si="526"/>
        <v>1209</v>
      </c>
      <c r="Q1208" s="169"/>
      <c r="R1208" s="149">
        <f t="shared" si="531"/>
        <v>-0.34196341466981062</v>
      </c>
      <c r="S1208" s="173">
        <f t="shared" si="532"/>
        <v>-0.57772634204455209</v>
      </c>
      <c r="T1208" s="149">
        <v>0</v>
      </c>
      <c r="U1208" s="97"/>
      <c r="V1208" s="149">
        <f>1/PI()*ATAN('Exhibit4_Impact-Test'!$Y$25*S_RDY_SP)+'Exhibit4_Impact-Test'!$Y$26</f>
        <v>0.30905960164604002</v>
      </c>
      <c r="W1208" s="172">
        <f t="shared" si="533"/>
        <v>0.30386475412167679</v>
      </c>
      <c r="X1208" s="149">
        <f>1/PI()*ATAN('Exhibit4_Impact-Test'!$Y$25*S_RS_SP)+'Exhibit4_Impact-Test'!$Y$26</f>
        <v>0.22708295740306805</v>
      </c>
      <c r="Y1208" s="172">
        <f t="shared" si="534"/>
        <v>0.22282165678391641</v>
      </c>
      <c r="Z1208" s="149">
        <f>1/PI()*ATAN('Exhibit4_Impact-Test'!$Y$25*S_5050_SP)+'Exhibit4_Impact-Test'!$Y$26</f>
        <v>0.5</v>
      </c>
      <c r="AA1208" s="149">
        <f t="shared" si="535"/>
        <v>0.49388984827755528</v>
      </c>
      <c r="AB1208" s="195">
        <f>VLOOKUP(_xlfn.NUMBERVALUE(LEFT(A1208,4)),Transactioncosts!$C:$G,5,FALSE)</f>
        <v>113.6</v>
      </c>
      <c r="AC1208" s="174"/>
      <c r="AD1208" s="175">
        <f t="shared" si="536"/>
        <v>1.0123843122168221</v>
      </c>
      <c r="AE1208" s="149">
        <f t="shared" si="537"/>
        <v>1.0144032620208507</v>
      </c>
      <c r="AF1208" s="149">
        <f t="shared" si="538"/>
        <v>1.0076817645168306</v>
      </c>
      <c r="AG1208" s="176">
        <f t="shared" si="539"/>
        <v>1.0123780975033401</v>
      </c>
      <c r="AH1208" s="149">
        <f t="shared" si="540"/>
        <v>1.0139639698609555</v>
      </c>
      <c r="AI1208" s="149">
        <f t="shared" si="541"/>
        <v>1.0076123531932635</v>
      </c>
      <c r="AJ1208" s="97"/>
      <c r="AK1208" s="171">
        <f t="shared" si="542"/>
        <v>1.2308253931497651E-2</v>
      </c>
      <c r="AL1208" s="149">
        <f t="shared" si="543"/>
        <v>1.4300520410215085E-2</v>
      </c>
      <c r="AM1208" s="149">
        <f t="shared" si="544"/>
        <v>7.6524099976131837E-3</v>
      </c>
      <c r="AN1208" s="149">
        <f t="shared" si="549"/>
        <v>6.8618331371581469</v>
      </c>
      <c r="AO1208" s="149">
        <f t="shared" si="549"/>
        <v>18.174400714065715</v>
      </c>
      <c r="AP1208" s="149">
        <f t="shared" si="549"/>
        <v>6.220306889100387</v>
      </c>
      <c r="AQ1208" s="97"/>
      <c r="AR1208" s="171">
        <f t="shared" si="545"/>
        <v>1.230211522262767E-2</v>
      </c>
      <c r="AS1208" s="149">
        <f t="shared" si="546"/>
        <v>1.3867371856187281E-2</v>
      </c>
      <c r="AT1208" s="149">
        <f t="shared" si="547"/>
        <v>7.5835254382979438E-3</v>
      </c>
      <c r="AU1208" s="175">
        <f t="shared" si="550"/>
        <v>6.7186580288886812</v>
      </c>
      <c r="AV1208" s="149">
        <f t="shared" si="551"/>
        <v>15.475827769058954</v>
      </c>
      <c r="AW1208" s="149">
        <f t="shared" si="552"/>
        <v>6.1440771027064027</v>
      </c>
    </row>
    <row r="1209" spans="1:49" ht="15" x14ac:dyDescent="0.25">
      <c r="A1209" s="130">
        <v>1971.08</v>
      </c>
      <c r="B1209" s="138"/>
      <c r="C1209" s="166">
        <f>raw_Data!B1215</f>
        <v>97.24</v>
      </c>
      <c r="D1209" s="167">
        <f>raw_Data!J1215</f>
        <v>0.25777749999999999</v>
      </c>
      <c r="E1209" s="167">
        <f>raw_Data!L1215</f>
        <v>5.3245998017803498E-3</v>
      </c>
      <c r="F1209" s="168">
        <f t="shared" si="527"/>
        <v>99</v>
      </c>
      <c r="G1209" s="167">
        <f>raw_Data!K1215</f>
        <v>2.6038131313131313E-3</v>
      </c>
      <c r="H1209" s="167">
        <f t="shared" si="528"/>
        <v>-1.7777777777777781E-2</v>
      </c>
      <c r="I1209" s="165"/>
      <c r="J1209" s="167">
        <f t="shared" si="529"/>
        <v>0.98969856982003912</v>
      </c>
      <c r="K1209" s="167">
        <f t="shared" si="548"/>
        <v>-4.9768303781805301E-3</v>
      </c>
      <c r="L1209" s="93"/>
      <c r="M1209" s="171">
        <f t="shared" si="524"/>
        <v>0.99502316962181947</v>
      </c>
      <c r="N1209" s="172">
        <f t="shared" si="530"/>
        <v>0.9848260353535353</v>
      </c>
      <c r="O1209" s="170">
        <f t="shared" si="525"/>
        <v>1208</v>
      </c>
      <c r="P1209" s="170">
        <f t="shared" si="526"/>
        <v>1210</v>
      </c>
      <c r="Q1209" s="169"/>
      <c r="R1209" s="149">
        <f t="shared" si="531"/>
        <v>-0.35278794433003119</v>
      </c>
      <c r="S1209" s="173">
        <f t="shared" si="532"/>
        <v>-0.76561661780613444</v>
      </c>
      <c r="T1209" s="149">
        <v>0</v>
      </c>
      <c r="U1209" s="97"/>
      <c r="V1209" s="149">
        <f>1/PI()*ATAN('Exhibit4_Impact-Test'!$Y$25*S_RDY_SP)+'Exhibit4_Impact-Test'!$Y$26</f>
        <v>0.30441182397044414</v>
      </c>
      <c r="W1209" s="172">
        <f t="shared" si="533"/>
        <v>0.30223503855565131</v>
      </c>
      <c r="X1209" s="149">
        <f>1/PI()*ATAN('Exhibit4_Impact-Test'!$Y$25*S_RS_SP)+'Exhibit4_Impact-Test'!$Y$26</f>
        <v>0.18415157228609369</v>
      </c>
      <c r="Y1209" s="172">
        <f t="shared" si="534"/>
        <v>0.18260898326591998</v>
      </c>
      <c r="Z1209" s="149">
        <f>1/PI()*ATAN('Exhibit4_Impact-Test'!$Y$25*S_5050_SP)+'Exhibit4_Impact-Test'!$Y$26</f>
        <v>0.5</v>
      </c>
      <c r="AA1209" s="149">
        <f t="shared" si="535"/>
        <v>0.49742476996665741</v>
      </c>
      <c r="AB1209" s="195">
        <f>VLOOKUP(_xlfn.NUMBERVALUE(LEFT(A1209,4)),Transactioncosts!$C:$G,5,FALSE)</f>
        <v>113.6</v>
      </c>
      <c r="AC1209" s="174"/>
      <c r="AD1209" s="175">
        <f t="shared" si="536"/>
        <v>0.99191904137993969</v>
      </c>
      <c r="AE1209" s="149">
        <f t="shared" si="537"/>
        <v>0.99314535131350257</v>
      </c>
      <c r="AF1209" s="149">
        <f t="shared" si="538"/>
        <v>0.98992460248767733</v>
      </c>
      <c r="AG1209" s="176">
        <f t="shared" si="539"/>
        <v>0.99181052349435017</v>
      </c>
      <c r="AH1209" s="149">
        <f t="shared" si="540"/>
        <v>0.98586626957088708</v>
      </c>
      <c r="AI1209" s="149">
        <f t="shared" si="541"/>
        <v>0.98989534787449851</v>
      </c>
      <c r="AJ1209" s="97"/>
      <c r="AK1209" s="171">
        <f t="shared" si="542"/>
        <v>-8.1137865398224866E-3</v>
      </c>
      <c r="AL1209" s="149">
        <f t="shared" si="543"/>
        <v>-6.8782497037594209E-3</v>
      </c>
      <c r="AM1209" s="149">
        <f t="shared" si="544"/>
        <v>-1.0126497857109441E-2</v>
      </c>
      <c r="AN1209" s="149">
        <f t="shared" si="549"/>
        <v>6.8537193506183245</v>
      </c>
      <c r="AO1209" s="149">
        <f t="shared" si="549"/>
        <v>18.167522464361955</v>
      </c>
      <c r="AP1209" s="149">
        <f t="shared" si="549"/>
        <v>6.2101803912432771</v>
      </c>
      <c r="AQ1209" s="97"/>
      <c r="AR1209" s="171">
        <f t="shared" si="545"/>
        <v>-8.2231944829406246E-3</v>
      </c>
      <c r="AS1209" s="149">
        <f t="shared" si="546"/>
        <v>-1.4234562816429768E-2</v>
      </c>
      <c r="AT1209" s="149">
        <f t="shared" si="547"/>
        <v>-1.0156050658792843E-2</v>
      </c>
      <c r="AU1209" s="175">
        <f t="shared" si="550"/>
        <v>6.7104348344057403</v>
      </c>
      <c r="AV1209" s="149">
        <f t="shared" si="551"/>
        <v>15.461593206242524</v>
      </c>
      <c r="AW1209" s="149">
        <f t="shared" si="552"/>
        <v>6.1339210520476097</v>
      </c>
    </row>
    <row r="1210" spans="1:49" ht="15" x14ac:dyDescent="0.25">
      <c r="A1210" s="130">
        <v>1971.09</v>
      </c>
      <c r="B1210" s="138"/>
      <c r="C1210" s="166">
        <f>raw_Data!B1216</f>
        <v>99.4</v>
      </c>
      <c r="D1210" s="167">
        <f>raw_Data!J1216</f>
        <v>0.25750000000000001</v>
      </c>
      <c r="E1210" s="167">
        <f>raw_Data!L1216</f>
        <v>4.9780823011333908E-3</v>
      </c>
      <c r="F1210" s="168">
        <f t="shared" si="527"/>
        <v>97.24</v>
      </c>
      <c r="G1210" s="167">
        <f>raw_Data!K1216</f>
        <v>2.6480872069107367E-3</v>
      </c>
      <c r="H1210" s="167">
        <f t="shared" si="528"/>
        <v>2.2213081036610571E-2</v>
      </c>
      <c r="I1210" s="165"/>
      <c r="J1210" s="167">
        <f t="shared" si="529"/>
        <v>0.96951433033479251</v>
      </c>
      <c r="K1210" s="167">
        <f t="shared" si="548"/>
        <v>-2.5507587364074102E-2</v>
      </c>
      <c r="L1210" s="93"/>
      <c r="M1210" s="171">
        <f t="shared" si="524"/>
        <v>0.9744924126359259</v>
      </c>
      <c r="N1210" s="172">
        <f t="shared" si="530"/>
        <v>1.0248611682435211</v>
      </c>
      <c r="O1210" s="170">
        <f t="shared" si="525"/>
        <v>1209</v>
      </c>
      <c r="P1210" s="170">
        <f t="shared" si="526"/>
        <v>1211</v>
      </c>
      <c r="Q1210" s="169"/>
      <c r="R1210" s="149">
        <f t="shared" si="531"/>
        <v>-0.33571023068532935</v>
      </c>
      <c r="S1210" s="173">
        <f t="shared" si="532"/>
        <v>0.80664312899010726</v>
      </c>
      <c r="T1210" s="149">
        <v>0</v>
      </c>
      <c r="U1210" s="97"/>
      <c r="V1210" s="149">
        <f>1/PI()*ATAN('Exhibit4_Impact-Test'!$Y$25*S_RDY_SP)+'Exhibit4_Impact-Test'!$Y$26</f>
        <v>0.31178766932938085</v>
      </c>
      <c r="W1210" s="172">
        <f t="shared" si="533"/>
        <v>0.32270260301577347</v>
      </c>
      <c r="X1210" s="149">
        <f>1/PI()*ATAN('Exhibit4_Impact-Test'!$Y$25*S_RS_SP)+'Exhibit4_Impact-Test'!$Y$26</f>
        <v>0.82337322117220957</v>
      </c>
      <c r="Y1210" s="172">
        <f t="shared" si="534"/>
        <v>0.83058323157037139</v>
      </c>
      <c r="Z1210" s="149">
        <f>1/PI()*ATAN('Exhibit4_Impact-Test'!$Y$25*S_5050_SP)+'Exhibit4_Impact-Test'!$Y$26</f>
        <v>0.5</v>
      </c>
      <c r="AA1210" s="149">
        <f t="shared" si="535"/>
        <v>0.51259626013359771</v>
      </c>
      <c r="AB1210" s="195">
        <f>VLOOKUP(_xlfn.NUMBERVALUE(LEFT(A1210,4)),Transactioncosts!$C:$G,5,FALSE)</f>
        <v>113.6</v>
      </c>
      <c r="AC1210" s="174"/>
      <c r="AD1210" s="175">
        <f t="shared" si="536"/>
        <v>0.99019676955383917</v>
      </c>
      <c r="AE1210" s="149">
        <f t="shared" si="537"/>
        <v>1.0159646971869873</v>
      </c>
      <c r="AF1210" s="149">
        <f t="shared" si="538"/>
        <v>0.99967679043972346</v>
      </c>
      <c r="AG1210" s="176">
        <f t="shared" si="539"/>
        <v>0.9901706339151124</v>
      </c>
      <c r="AH1210" s="149">
        <f t="shared" si="540"/>
        <v>1.008528961021842</v>
      </c>
      <c r="AI1210" s="149">
        <f t="shared" si="541"/>
        <v>0.99953369692460581</v>
      </c>
      <c r="AJ1210" s="97"/>
      <c r="AK1210" s="171">
        <f t="shared" si="542"/>
        <v>-9.8515984779918835E-3</v>
      </c>
      <c r="AL1210" s="149">
        <f t="shared" si="543"/>
        <v>1.583860168940248E-2</v>
      </c>
      <c r="AM1210" s="149">
        <f t="shared" si="544"/>
        <v>-3.2326180374382739E-4</v>
      </c>
      <c r="AN1210" s="149">
        <f t="shared" si="549"/>
        <v>6.8438677521403326</v>
      </c>
      <c r="AO1210" s="149">
        <f t="shared" si="549"/>
        <v>18.183361066051358</v>
      </c>
      <c r="AP1210" s="149">
        <f t="shared" si="549"/>
        <v>6.2098571294395333</v>
      </c>
      <c r="AQ1210" s="97"/>
      <c r="AR1210" s="171">
        <f t="shared" si="545"/>
        <v>-9.8779932153345747E-3</v>
      </c>
      <c r="AS1210" s="149">
        <f t="shared" si="546"/>
        <v>8.4927949277606909E-3</v>
      </c>
      <c r="AT1210" s="149">
        <f t="shared" si="547"/>
        <v>-4.6641182848250023E-4</v>
      </c>
      <c r="AU1210" s="175">
        <f t="shared" si="550"/>
        <v>6.700556841190406</v>
      </c>
      <c r="AV1210" s="149">
        <f t="shared" si="551"/>
        <v>15.470086001170285</v>
      </c>
      <c r="AW1210" s="149">
        <f t="shared" si="552"/>
        <v>6.133454640219127</v>
      </c>
    </row>
    <row r="1211" spans="1:49" ht="15" x14ac:dyDescent="0.25">
      <c r="A1211" s="130">
        <v>1971.1</v>
      </c>
      <c r="B1211" s="138"/>
      <c r="C1211" s="166">
        <f>raw_Data!B1217</f>
        <v>97.29</v>
      </c>
      <c r="D1211" s="167">
        <f>raw_Data!J1217</f>
        <v>0.2569441666666667</v>
      </c>
      <c r="E1211" s="167">
        <f>raw_Data!L1217</f>
        <v>4.8122345057812765E-3</v>
      </c>
      <c r="F1211" s="168">
        <f t="shared" si="527"/>
        <v>99.4</v>
      </c>
      <c r="G1211" s="167">
        <f>raw_Data!K1217</f>
        <v>2.5849513749161639E-3</v>
      </c>
      <c r="H1211" s="167">
        <f t="shared" si="528"/>
        <v>-2.122736418511062E-2</v>
      </c>
      <c r="I1211" s="165"/>
      <c r="J1211" s="167">
        <f t="shared" si="529"/>
        <v>0.9851351236248902</v>
      </c>
      <c r="K1211" s="167">
        <f t="shared" si="548"/>
        <v>-1.0052641869328527E-2</v>
      </c>
      <c r="L1211" s="93"/>
      <c r="M1211" s="171">
        <f t="shared" si="524"/>
        <v>0.98994735813067147</v>
      </c>
      <c r="N1211" s="172">
        <f t="shared" si="530"/>
        <v>0.98135758718980559</v>
      </c>
      <c r="O1211" s="170">
        <f t="shared" si="525"/>
        <v>1210</v>
      </c>
      <c r="P1211" s="170">
        <f t="shared" si="526"/>
        <v>1212</v>
      </c>
      <c r="Q1211" s="169"/>
      <c r="R1211" s="149">
        <f t="shared" si="531"/>
        <v>-0.31642473493087042</v>
      </c>
      <c r="S1211" s="173">
        <f t="shared" si="532"/>
        <v>-0.81003634859850493</v>
      </c>
      <c r="T1211" s="149">
        <v>0</v>
      </c>
      <c r="U1211" s="97"/>
      <c r="V1211" s="149">
        <f>1/PI()*ATAN('Exhibit4_Impact-Test'!$Y$25*S_RDY_SP)+'Exhibit4_Impact-Test'!$Y$26</f>
        <v>0.32040193059264427</v>
      </c>
      <c r="W1211" s="172">
        <f t="shared" si="533"/>
        <v>0.3185072944497655</v>
      </c>
      <c r="X1211" s="149">
        <f>1/PI()*ATAN('Exhibit4_Impact-Test'!$Y$25*S_RS_SP)+'Exhibit4_Impact-Test'!$Y$26</f>
        <v>0.17602899168082359</v>
      </c>
      <c r="Y1211" s="172">
        <f t="shared" si="534"/>
        <v>0.17476853053125427</v>
      </c>
      <c r="Z1211" s="149">
        <f>1/PI()*ATAN('Exhibit4_Impact-Test'!$Y$25*S_5050_SP)+'Exhibit4_Impact-Test'!$Y$26</f>
        <v>0.5</v>
      </c>
      <c r="AA1211" s="149">
        <f t="shared" si="535"/>
        <v>0.49782129828232402</v>
      </c>
      <c r="AB1211" s="195">
        <f>VLOOKUP(_xlfn.NUMBERVALUE(LEFT(A1211,4)),Transactioncosts!$C:$G,5,FALSE)</f>
        <v>113.6</v>
      </c>
      <c r="AC1211" s="174"/>
      <c r="AD1211" s="175">
        <f t="shared" si="536"/>
        <v>0.98719517893786946</v>
      </c>
      <c r="AE1211" s="149">
        <f t="shared" si="537"/>
        <v>0.98843530941318158</v>
      </c>
      <c r="AF1211" s="149">
        <f t="shared" si="538"/>
        <v>0.98565247266023848</v>
      </c>
      <c r="AG1211" s="176">
        <f t="shared" si="539"/>
        <v>0.9870463613093664</v>
      </c>
      <c r="AH1211" s="149">
        <f t="shared" si="540"/>
        <v>0.98827350427021243</v>
      </c>
      <c r="AI1211" s="149">
        <f t="shared" si="541"/>
        <v>0.98562772260872566</v>
      </c>
      <c r="AJ1211" s="97"/>
      <c r="AK1211" s="171">
        <f t="shared" si="542"/>
        <v>-1.2887509414788587E-2</v>
      </c>
      <c r="AL1211" s="149">
        <f t="shared" si="543"/>
        <v>-1.1632081696391848E-2</v>
      </c>
      <c r="AM1211" s="149">
        <f t="shared" si="544"/>
        <v>-1.4451448313794833E-2</v>
      </c>
      <c r="AN1211" s="149">
        <f t="shared" si="549"/>
        <v>6.8309802427255439</v>
      </c>
      <c r="AO1211" s="149">
        <f t="shared" si="549"/>
        <v>18.171728984354967</v>
      </c>
      <c r="AP1211" s="149">
        <f t="shared" si="549"/>
        <v>6.1954056811257381</v>
      </c>
      <c r="AQ1211" s="97"/>
      <c r="AR1211" s="171">
        <f t="shared" si="545"/>
        <v>-1.3038268707155904E-2</v>
      </c>
      <c r="AS1211" s="149">
        <f t="shared" si="546"/>
        <v>-1.1795793359142041E-2</v>
      </c>
      <c r="AT1211" s="149">
        <f t="shared" si="547"/>
        <v>-1.4476558951616399E-2</v>
      </c>
      <c r="AU1211" s="175">
        <f t="shared" si="550"/>
        <v>6.68751857248325</v>
      </c>
      <c r="AV1211" s="149">
        <f t="shared" si="551"/>
        <v>15.458290207811144</v>
      </c>
      <c r="AW1211" s="149">
        <f t="shared" si="552"/>
        <v>6.1189780812675103</v>
      </c>
    </row>
    <row r="1212" spans="1:49" ht="15" x14ac:dyDescent="0.25">
      <c r="A1212" s="130">
        <v>1971.11</v>
      </c>
      <c r="B1212" s="138"/>
      <c r="C1212" s="166">
        <f>raw_Data!B1218</f>
        <v>92.78</v>
      </c>
      <c r="D1212" s="167">
        <f>raw_Data!J1218</f>
        <v>0.25638916666666667</v>
      </c>
      <c r="E1212" s="167">
        <f>raw_Data!L1218</f>
        <v>4.7173289717712397E-3</v>
      </c>
      <c r="F1212" s="168">
        <f t="shared" si="527"/>
        <v>97.29</v>
      </c>
      <c r="G1212" s="167">
        <f>raw_Data!K1218</f>
        <v>2.6353085277692123E-3</v>
      </c>
      <c r="H1212" s="167">
        <f t="shared" si="528"/>
        <v>-4.635625449686509E-2</v>
      </c>
      <c r="I1212" s="165"/>
      <c r="J1212" s="167">
        <f t="shared" si="529"/>
        <v>0.99141712104657764</v>
      </c>
      <c r="K1212" s="167">
        <f t="shared" si="548"/>
        <v>-3.8655499816511174E-3</v>
      </c>
      <c r="L1212" s="93"/>
      <c r="M1212" s="171">
        <f t="shared" si="524"/>
        <v>0.99613445001834888</v>
      </c>
      <c r="N1212" s="172">
        <f t="shared" si="530"/>
        <v>0.95627905403090407</v>
      </c>
      <c r="O1212" s="170">
        <f t="shared" si="525"/>
        <v>1211</v>
      </c>
      <c r="P1212" s="170">
        <f t="shared" si="526"/>
        <v>1213</v>
      </c>
      <c r="Q1212" s="169"/>
      <c r="R1212" s="149">
        <f t="shared" si="531"/>
        <v>-0.29230122849981732</v>
      </c>
      <c r="S1212" s="173">
        <f t="shared" si="532"/>
        <v>-0.9059531637619318</v>
      </c>
      <c r="T1212" s="149">
        <v>0</v>
      </c>
      <c r="U1212" s="97"/>
      <c r="V1212" s="149">
        <f>1/PI()*ATAN('Exhibit4_Impact-Test'!$Y$25*S_RDY_SP)+'Exhibit4_Impact-Test'!$Y$26</f>
        <v>0.33160743780390944</v>
      </c>
      <c r="W1212" s="172">
        <f t="shared" si="533"/>
        <v>0.32262021174949024</v>
      </c>
      <c r="X1212" s="149">
        <f>1/PI()*ATAN('Exhibit4_Impact-Test'!$Y$25*S_RS_SP)+'Exhibit4_Impact-Test'!$Y$26</f>
        <v>0.16052512005861602</v>
      </c>
      <c r="Y1212" s="172">
        <f t="shared" si="534"/>
        <v>0.15509864037999146</v>
      </c>
      <c r="Z1212" s="149">
        <f>1/PI()*ATAN('Exhibit4_Impact-Test'!$Y$25*S_5050_SP)+'Exhibit4_Impact-Test'!$Y$26</f>
        <v>0.5</v>
      </c>
      <c r="AA1212" s="149">
        <f t="shared" si="535"/>
        <v>0.48979330047021652</v>
      </c>
      <c r="AB1212" s="195">
        <f>VLOOKUP(_xlfn.NUMBERVALUE(LEFT(A1212,4)),Transactioncosts!$C:$G,5,FALSE)</f>
        <v>113.6</v>
      </c>
      <c r="AC1212" s="174"/>
      <c r="AD1212" s="175">
        <f t="shared" si="536"/>
        <v>0.98291810427229209</v>
      </c>
      <c r="AE1212" s="149">
        <f t="shared" si="537"/>
        <v>0.98973665779248066</v>
      </c>
      <c r="AF1212" s="149">
        <f t="shared" si="538"/>
        <v>0.97620675202462648</v>
      </c>
      <c r="AG1212" s="176">
        <f t="shared" si="539"/>
        <v>0.98264953673055755</v>
      </c>
      <c r="AH1212" s="149">
        <f t="shared" si="540"/>
        <v>0.98191283475736846</v>
      </c>
      <c r="AI1212" s="149">
        <f t="shared" si="541"/>
        <v>0.9760908039179681</v>
      </c>
      <c r="AJ1212" s="97"/>
      <c r="AK1212" s="171">
        <f t="shared" si="542"/>
        <v>-1.7229474337866889E-2</v>
      </c>
      <c r="AL1212" s="149">
        <f t="shared" si="543"/>
        <v>-1.0316373468187203E-2</v>
      </c>
      <c r="AM1212" s="149">
        <f t="shared" si="544"/>
        <v>-2.4080878912335252E-2</v>
      </c>
      <c r="AN1212" s="149">
        <f t="shared" si="549"/>
        <v>6.8137507683876768</v>
      </c>
      <c r="AO1212" s="149">
        <f t="shared" si="549"/>
        <v>18.161412610886781</v>
      </c>
      <c r="AP1212" s="149">
        <f t="shared" si="549"/>
        <v>6.1713248022134026</v>
      </c>
      <c r="AQ1212" s="97"/>
      <c r="AR1212" s="171">
        <f t="shared" si="545"/>
        <v>-1.7502746585337195E-2</v>
      </c>
      <c r="AS1212" s="149">
        <f t="shared" si="546"/>
        <v>-1.8252737543540468E-2</v>
      </c>
      <c r="AT1212" s="149">
        <f t="shared" si="547"/>
        <v>-2.4199660095502513E-2</v>
      </c>
      <c r="AU1212" s="175">
        <f t="shared" si="550"/>
        <v>6.670015825897913</v>
      </c>
      <c r="AV1212" s="149">
        <f t="shared" si="551"/>
        <v>15.440037470267603</v>
      </c>
      <c r="AW1212" s="149">
        <f t="shared" si="552"/>
        <v>6.0947784211720082</v>
      </c>
    </row>
    <row r="1213" spans="1:49" ht="15" x14ac:dyDescent="0.25">
      <c r="A1213" s="130">
        <v>1971.12</v>
      </c>
      <c r="B1213" s="138"/>
      <c r="C1213" s="166">
        <f>raw_Data!B1219</f>
        <v>99.17</v>
      </c>
      <c r="D1213" s="167">
        <f>raw_Data!J1219</f>
        <v>0.2558333333333333</v>
      </c>
      <c r="E1213" s="167">
        <f>raw_Data!L1219</f>
        <v>4.8122345057812765E-3</v>
      </c>
      <c r="F1213" s="168">
        <f t="shared" si="527"/>
        <v>92.78</v>
      </c>
      <c r="G1213" s="167">
        <f>raw_Data!K1219</f>
        <v>2.7574189839764313E-3</v>
      </c>
      <c r="H1213" s="167">
        <f t="shared" si="528"/>
        <v>6.8872601853847915E-2</v>
      </c>
      <c r="I1213" s="165"/>
      <c r="J1213" s="167">
        <f t="shared" si="529"/>
        <v>1.0086271113178671</v>
      </c>
      <c r="K1213" s="167">
        <f t="shared" si="548"/>
        <v>1.3439345823648363E-2</v>
      </c>
      <c r="L1213" s="93"/>
      <c r="M1213" s="171">
        <f t="shared" si="524"/>
        <v>1.0134393458236484</v>
      </c>
      <c r="N1213" s="172">
        <f t="shared" si="530"/>
        <v>1.0716300208378242</v>
      </c>
      <c r="O1213" s="170">
        <f t="shared" si="525"/>
        <v>1212</v>
      </c>
      <c r="P1213" s="170">
        <f t="shared" si="526"/>
        <v>1214</v>
      </c>
      <c r="Q1213" s="169"/>
      <c r="R1213" s="149">
        <f t="shared" si="531"/>
        <v>-0.26220415716997458</v>
      </c>
      <c r="S1213" s="173">
        <f t="shared" si="532"/>
        <v>0.93589708647845371</v>
      </c>
      <c r="T1213" s="149">
        <v>0</v>
      </c>
      <c r="U1213" s="97"/>
      <c r="V1213" s="149">
        <f>1/PI()*ATAN('Exhibit4_Impact-Test'!$Y$25*S_RDY_SP)+'Exhibit4_Impact-Test'!$Y$26</f>
        <v>0.34626172070499961</v>
      </c>
      <c r="W1213" s="172">
        <f t="shared" si="533"/>
        <v>0.35900596548175079</v>
      </c>
      <c r="X1213" s="149">
        <f>1/PI()*ATAN('Exhibit4_Impact-Test'!$Y$25*S_RS_SP)+'Exhibit4_Impact-Test'!$Y$26</f>
        <v>0.84381545685113579</v>
      </c>
      <c r="Y1213" s="172">
        <f t="shared" si="534"/>
        <v>0.85103306012251578</v>
      </c>
      <c r="Z1213" s="149">
        <f>1/PI()*ATAN('Exhibit4_Impact-Test'!$Y$25*S_5050_SP)+'Exhibit4_Impact-Test'!$Y$26</f>
        <v>0.5</v>
      </c>
      <c r="AA1213" s="149">
        <f t="shared" si="535"/>
        <v>0.51395413407932522</v>
      </c>
      <c r="AB1213" s="195">
        <f>VLOOKUP(_xlfn.NUMBERVALUE(LEFT(A1213,4)),Transactioncosts!$C:$G,5,FALSE)</f>
        <v>113.6</v>
      </c>
      <c r="AC1213" s="174"/>
      <c r="AD1213" s="175">
        <f t="shared" si="536"/>
        <v>1.0335885490830423</v>
      </c>
      <c r="AE1213" s="149">
        <f t="shared" si="537"/>
        <v>1.0625415368452111</v>
      </c>
      <c r="AF1213" s="149">
        <f t="shared" si="538"/>
        <v>1.0425346833307363</v>
      </c>
      <c r="AG1213" s="176">
        <f t="shared" si="539"/>
        <v>1.0332253878442643</v>
      </c>
      <c r="AH1213" s="149">
        <f t="shared" si="540"/>
        <v>1.062394003407972</v>
      </c>
      <c r="AI1213" s="149">
        <f t="shared" si="541"/>
        <v>1.0423761643675951</v>
      </c>
      <c r="AJ1213" s="97"/>
      <c r="AK1213" s="171">
        <f t="shared" si="542"/>
        <v>3.3036775311304223E-2</v>
      </c>
      <c r="AL1213" s="149">
        <f t="shared" si="543"/>
        <v>6.0663714553679013E-2</v>
      </c>
      <c r="AM1213" s="149">
        <f t="shared" si="544"/>
        <v>4.1654943519407087E-2</v>
      </c>
      <c r="AN1213" s="149">
        <f t="shared" si="549"/>
        <v>6.8467875436989809</v>
      </c>
      <c r="AO1213" s="149">
        <f t="shared" si="549"/>
        <v>18.222076325440462</v>
      </c>
      <c r="AP1213" s="149">
        <f t="shared" si="549"/>
        <v>6.2129797457328095</v>
      </c>
      <c r="AQ1213" s="97"/>
      <c r="AR1213" s="171">
        <f t="shared" si="545"/>
        <v>3.2685353989793935E-2</v>
      </c>
      <c r="AS1213" s="149">
        <f t="shared" si="546"/>
        <v>6.0524855341546259E-2</v>
      </c>
      <c r="AT1213" s="149">
        <f t="shared" si="547"/>
        <v>4.1502880457697094E-2</v>
      </c>
      <c r="AU1213" s="175">
        <f t="shared" si="550"/>
        <v>6.7027011798877068</v>
      </c>
      <c r="AV1213" s="149">
        <f t="shared" si="551"/>
        <v>15.500562325609149</v>
      </c>
      <c r="AW1213" s="149">
        <f t="shared" si="552"/>
        <v>6.1362813016297055</v>
      </c>
    </row>
    <row r="1214" spans="1:49" ht="15" x14ac:dyDescent="0.25">
      <c r="A1214" s="130">
        <v>1972.01</v>
      </c>
      <c r="B1214" s="138"/>
      <c r="C1214" s="166">
        <f>raw_Data!B1220</f>
        <v>103.3</v>
      </c>
      <c r="D1214" s="167">
        <f>raw_Data!J1220</f>
        <v>0.2558333333333333</v>
      </c>
      <c r="E1214" s="167">
        <f>raw_Data!L1220</f>
        <v>4.8280425125377668E-3</v>
      </c>
      <c r="F1214" s="168">
        <f t="shared" si="527"/>
        <v>99.17</v>
      </c>
      <c r="G1214" s="167">
        <f>raw_Data!K1220</f>
        <v>2.5797452186481122E-3</v>
      </c>
      <c r="H1214" s="167">
        <f t="shared" si="528"/>
        <v>4.1645658969446275E-2</v>
      </c>
      <c r="I1214" s="165"/>
      <c r="J1214" s="167">
        <f t="shared" si="529"/>
        <v>1.0014296132454352</v>
      </c>
      <c r="K1214" s="167">
        <f t="shared" si="548"/>
        <v>6.2576557579729908E-3</v>
      </c>
      <c r="L1214" s="93"/>
      <c r="M1214" s="171">
        <f t="shared" si="524"/>
        <v>1.006257655757973</v>
      </c>
      <c r="N1214" s="172">
        <f t="shared" si="530"/>
        <v>1.0442254041880945</v>
      </c>
      <c r="O1214" s="170">
        <f t="shared" si="525"/>
        <v>1213</v>
      </c>
      <c r="P1214" s="170">
        <f t="shared" si="526"/>
        <v>1215</v>
      </c>
      <c r="Q1214" s="169"/>
      <c r="R1214" s="149">
        <f t="shared" si="531"/>
        <v>-0.30201507178856574</v>
      </c>
      <c r="S1214" s="173">
        <f t="shared" si="532"/>
        <v>0.8964172900274251</v>
      </c>
      <c r="T1214" s="149">
        <v>0</v>
      </c>
      <c r="U1214" s="97"/>
      <c r="V1214" s="149">
        <f>1/PI()*ATAN('Exhibit4_Impact-Test'!$Y$25*S_RDY_SP)+'Exhibit4_Impact-Test'!$Y$26</f>
        <v>0.32703754657523143</v>
      </c>
      <c r="W1214" s="172">
        <f t="shared" si="533"/>
        <v>0.33524045463574209</v>
      </c>
      <c r="X1214" s="149">
        <f>1/PI()*ATAN('Exhibit4_Impact-Test'!$Y$25*S_RS_SP)+'Exhibit4_Impact-Test'!$Y$26</f>
        <v>0.83804596177399304</v>
      </c>
      <c r="Y1214" s="172">
        <f t="shared" si="534"/>
        <v>0.8430101147406871</v>
      </c>
      <c r="Z1214" s="149">
        <f>1/PI()*ATAN('Exhibit4_Impact-Test'!$Y$25*S_5050_SP)+'Exhibit4_Impact-Test'!$Y$26</f>
        <v>0.5</v>
      </c>
      <c r="AA1214" s="149">
        <f t="shared" si="535"/>
        <v>0.50925824484283233</v>
      </c>
      <c r="AB1214" s="195">
        <f>VLOOKUP(_xlfn.NUMBERVALUE(LEFT(A1214,4)),Transactioncosts!$C:$G,5,FALSE)</f>
        <v>115.19999999999999</v>
      </c>
      <c r="AC1214" s="174"/>
      <c r="AD1214" s="175">
        <f t="shared" si="536"/>
        <v>1.0186745350535455</v>
      </c>
      <c r="AE1214" s="149">
        <f t="shared" si="537"/>
        <v>1.0380763740074872</v>
      </c>
      <c r="AF1214" s="149">
        <f t="shared" si="538"/>
        <v>1.0252415299730337</v>
      </c>
      <c r="AG1214" s="176">
        <f t="shared" si="539"/>
        <v>1.0184750147984818</v>
      </c>
      <c r="AH1214" s="149">
        <f t="shared" si="540"/>
        <v>1.0378201277648795</v>
      </c>
      <c r="AI1214" s="149">
        <f t="shared" si="541"/>
        <v>1.0251348749924443</v>
      </c>
      <c r="AJ1214" s="97"/>
      <c r="AK1214" s="171">
        <f t="shared" si="542"/>
        <v>1.8502306808111883E-2</v>
      </c>
      <c r="AL1214" s="149">
        <f t="shared" si="543"/>
        <v>3.7369360078860728E-2</v>
      </c>
      <c r="AM1214" s="149">
        <f t="shared" si="544"/>
        <v>2.492822382994507E-2</v>
      </c>
      <c r="AN1214" s="149">
        <f t="shared" si="549"/>
        <v>6.865289850507093</v>
      </c>
      <c r="AO1214" s="149">
        <f t="shared" si="549"/>
        <v>18.259445685519321</v>
      </c>
      <c r="AP1214" s="149">
        <f t="shared" si="549"/>
        <v>6.2379079695627544</v>
      </c>
      <c r="AQ1214" s="97"/>
      <c r="AR1214" s="171">
        <f t="shared" si="545"/>
        <v>1.8306425012672555E-2</v>
      </c>
      <c r="AS1214" s="149">
        <f t="shared" si="546"/>
        <v>3.7122482410643282E-2</v>
      </c>
      <c r="AT1214" s="149">
        <f t="shared" si="547"/>
        <v>2.482418929225981E-2</v>
      </c>
      <c r="AU1214" s="175">
        <f t="shared" si="550"/>
        <v>6.7210076049003797</v>
      </c>
      <c r="AV1214" s="149">
        <f t="shared" si="551"/>
        <v>15.537684808019792</v>
      </c>
      <c r="AW1214" s="149">
        <f t="shared" si="552"/>
        <v>6.1611054909219654</v>
      </c>
    </row>
    <row r="1215" spans="1:49" ht="15" x14ac:dyDescent="0.25">
      <c r="A1215" s="130">
        <v>1972.02</v>
      </c>
      <c r="B1215" s="138"/>
      <c r="C1215" s="166">
        <f>raw_Data!B1221</f>
        <v>105.2</v>
      </c>
      <c r="D1215" s="167">
        <f>raw_Data!J1221</f>
        <v>0.2558333333333333</v>
      </c>
      <c r="E1215" s="167">
        <f>raw_Data!L1221</f>
        <v>4.9307279315307095E-3</v>
      </c>
      <c r="F1215" s="168">
        <f t="shared" si="527"/>
        <v>103.3</v>
      </c>
      <c r="G1215" s="167">
        <f>raw_Data!K1221</f>
        <v>2.4766053565666341E-3</v>
      </c>
      <c r="H1215" s="167">
        <f t="shared" si="528"/>
        <v>1.8393030009680622E-2</v>
      </c>
      <c r="I1215" s="165"/>
      <c r="J1215" s="167">
        <f t="shared" si="529"/>
        <v>1.0092785228982175</v>
      </c>
      <c r="K1215" s="167">
        <f t="shared" si="548"/>
        <v>1.4209250829748221E-2</v>
      </c>
      <c r="L1215" s="93"/>
      <c r="M1215" s="171">
        <f t="shared" si="524"/>
        <v>1.0142092508297482</v>
      </c>
      <c r="N1215" s="172">
        <f t="shared" si="530"/>
        <v>1.0208696353662472</v>
      </c>
      <c r="O1215" s="170">
        <f t="shared" si="525"/>
        <v>1214</v>
      </c>
      <c r="P1215" s="170">
        <f t="shared" si="526"/>
        <v>1216</v>
      </c>
      <c r="Q1215" s="169"/>
      <c r="R1215" s="149">
        <f t="shared" si="531"/>
        <v>-0.32190972078431412</v>
      </c>
      <c r="S1215" s="173">
        <f t="shared" si="532"/>
        <v>0.79208356944244507</v>
      </c>
      <c r="T1215" s="149">
        <v>0</v>
      </c>
      <c r="U1215" s="97"/>
      <c r="V1215" s="149">
        <f>1/PI()*ATAN('Exhibit4_Impact-Test'!$Y$25*S_RDY_SP)+'Exhibit4_Impact-Test'!$Y$26</f>
        <v>0.31792098805034896</v>
      </c>
      <c r="W1215" s="172">
        <f t="shared" si="533"/>
        <v>0.31934207235522433</v>
      </c>
      <c r="X1215" s="149">
        <f>1/PI()*ATAN('Exhibit4_Impact-Test'!$Y$25*S_RS_SP)+'Exhibit4_Impact-Test'!$Y$26</f>
        <v>0.82076651729211292</v>
      </c>
      <c r="Y1215" s="172">
        <f t="shared" si="534"/>
        <v>0.82172741229784174</v>
      </c>
      <c r="Z1215" s="149">
        <f>1/PI()*ATAN('Exhibit4_Impact-Test'!$Y$25*S_5050_SP)+'Exhibit4_Impact-Test'!$Y$26</f>
        <v>0.5</v>
      </c>
      <c r="AA1215" s="149">
        <f t="shared" si="535"/>
        <v>0.50163639468270171</v>
      </c>
      <c r="AB1215" s="195">
        <f>VLOOKUP(_xlfn.NUMBERVALUE(LEFT(A1215,4)),Transactioncosts!$C:$G,5,FALSE)</f>
        <v>115.19999999999999</v>
      </c>
      <c r="AC1215" s="174"/>
      <c r="AD1215" s="175">
        <f t="shared" si="536"/>
        <v>1.0163267268623872</v>
      </c>
      <c r="AE1215" s="149">
        <f t="shared" si="537"/>
        <v>1.0196758714495968</v>
      </c>
      <c r="AF1215" s="149">
        <f t="shared" si="538"/>
        <v>1.0175394430979976</v>
      </c>
      <c r="AG1215" s="176">
        <f t="shared" si="539"/>
        <v>1.0162211225137059</v>
      </c>
      <c r="AH1215" s="149">
        <f t="shared" si="540"/>
        <v>1.0196139258385035</v>
      </c>
      <c r="AI1215" s="149">
        <f t="shared" si="541"/>
        <v>1.0175205918312529</v>
      </c>
      <c r="AJ1215" s="97"/>
      <c r="AK1215" s="171">
        <f t="shared" si="542"/>
        <v>1.619487901749159E-2</v>
      </c>
      <c r="AL1215" s="149">
        <f t="shared" si="543"/>
        <v>1.9484803706982447E-2</v>
      </c>
      <c r="AM1215" s="149">
        <f t="shared" si="544"/>
        <v>1.7387402298757591E-2</v>
      </c>
      <c r="AN1215" s="149">
        <f t="shared" si="549"/>
        <v>6.8814847295245842</v>
      </c>
      <c r="AO1215" s="149">
        <f t="shared" si="549"/>
        <v>18.278930489226305</v>
      </c>
      <c r="AP1215" s="149">
        <f t="shared" si="549"/>
        <v>6.2552953718615116</v>
      </c>
      <c r="AQ1215" s="97"/>
      <c r="AR1215" s="171">
        <f t="shared" si="545"/>
        <v>1.609096574547806E-2</v>
      </c>
      <c r="AS1215" s="149">
        <f t="shared" si="546"/>
        <v>1.9424051565531317E-2</v>
      </c>
      <c r="AT1215" s="149">
        <f t="shared" si="547"/>
        <v>1.7368875801827076E-2</v>
      </c>
      <c r="AU1215" s="175">
        <f t="shared" si="550"/>
        <v>6.7370985706458582</v>
      </c>
      <c r="AV1215" s="149">
        <f t="shared" si="551"/>
        <v>15.557108859585323</v>
      </c>
      <c r="AW1215" s="149">
        <f t="shared" si="552"/>
        <v>6.1784743667237922</v>
      </c>
    </row>
    <row r="1216" spans="1:49" ht="15" x14ac:dyDescent="0.25">
      <c r="A1216" s="130">
        <v>1972.03</v>
      </c>
      <c r="B1216" s="138"/>
      <c r="C1216" s="166">
        <f>raw_Data!B1222</f>
        <v>107.7</v>
      </c>
      <c r="D1216" s="167">
        <f>raw_Data!J1222</f>
        <v>0.2558333333333333</v>
      </c>
      <c r="E1216" s="167">
        <f>raw_Data!L1222</f>
        <v>4.9228331496837807E-3</v>
      </c>
      <c r="F1216" s="168">
        <f t="shared" si="527"/>
        <v>105.2</v>
      </c>
      <c r="G1216" s="167">
        <f>raw_Data!K1222</f>
        <v>2.4318757921419514E-3</v>
      </c>
      <c r="H1216" s="167">
        <f t="shared" si="528"/>
        <v>2.3764258555132978E-2</v>
      </c>
      <c r="I1216" s="165"/>
      <c r="J1216" s="167">
        <f t="shared" si="529"/>
        <v>0.99929058407525018</v>
      </c>
      <c r="K1216" s="167">
        <f t="shared" si="548"/>
        <v>4.2134172249339574E-3</v>
      </c>
      <c r="L1216" s="93"/>
      <c r="M1216" s="171">
        <f t="shared" si="524"/>
        <v>1.004213417224934</v>
      </c>
      <c r="N1216" s="172">
        <f t="shared" si="530"/>
        <v>1.026196134347275</v>
      </c>
      <c r="O1216" s="170">
        <f t="shared" si="525"/>
        <v>1215</v>
      </c>
      <c r="P1216" s="170">
        <f t="shared" si="526"/>
        <v>1217</v>
      </c>
      <c r="Q1216" s="169"/>
      <c r="R1216" s="149">
        <f t="shared" si="531"/>
        <v>-0.33939788601609877</v>
      </c>
      <c r="S1216" s="173">
        <f t="shared" si="532"/>
        <v>0.82816761618541557</v>
      </c>
      <c r="T1216" s="149">
        <v>0</v>
      </c>
      <c r="U1216" s="97"/>
      <c r="V1216" s="149">
        <f>1/PI()*ATAN('Exhibit4_Impact-Test'!$Y$25*S_RDY_SP)+'Exhibit4_Impact-Test'!$Y$26</f>
        <v>0.31017502819885467</v>
      </c>
      <c r="W1216" s="172">
        <f t="shared" si="533"/>
        <v>0.31482726970786601</v>
      </c>
      <c r="X1216" s="149">
        <f>1/PI()*ATAN('Exhibit4_Impact-Test'!$Y$25*S_RS_SP)+'Exhibit4_Impact-Test'!$Y$26</f>
        <v>0.82710463548303048</v>
      </c>
      <c r="Y1216" s="172">
        <f t="shared" si="534"/>
        <v>0.83017936047973562</v>
      </c>
      <c r="Z1216" s="149">
        <f>1/PI()*ATAN('Exhibit4_Impact-Test'!$Y$25*S_5050_SP)+'Exhibit4_Impact-Test'!$Y$26</f>
        <v>0.5</v>
      </c>
      <c r="AA1216" s="149">
        <f t="shared" si="535"/>
        <v>0.50541337020044041</v>
      </c>
      <c r="AB1216" s="195">
        <f>VLOOKUP(_xlfn.NUMBERVALUE(LEFT(A1216,4)),Transactioncosts!$C:$G,5,FALSE)</f>
        <v>115.19999999999999</v>
      </c>
      <c r="AC1216" s="174"/>
      <c r="AD1216" s="175">
        <f t="shared" si="536"/>
        <v>1.0110319071282436</v>
      </c>
      <c r="AE1216" s="149">
        <f t="shared" si="537"/>
        <v>1.0223954244573346</v>
      </c>
      <c r="AF1216" s="149">
        <f t="shared" si="538"/>
        <v>1.0152047757861045</v>
      </c>
      <c r="AG1216" s="176">
        <f t="shared" si="539"/>
        <v>1.0109303213384682</v>
      </c>
      <c r="AH1216" s="149">
        <f t="shared" si="540"/>
        <v>1.0220133093913715</v>
      </c>
      <c r="AI1216" s="149">
        <f t="shared" si="541"/>
        <v>1.0151424137613954</v>
      </c>
      <c r="AJ1216" s="97"/>
      <c r="AK1216" s="171">
        <f t="shared" si="542"/>
        <v>1.0971499508918198E-2</v>
      </c>
      <c r="AL1216" s="149">
        <f t="shared" si="543"/>
        <v>2.2148329335084864E-2</v>
      </c>
      <c r="AM1216" s="149">
        <f t="shared" si="544"/>
        <v>1.5090341688008524E-2</v>
      </c>
      <c r="AN1216" s="149">
        <f t="shared" si="549"/>
        <v>6.8924562290335025</v>
      </c>
      <c r="AO1216" s="149">
        <f t="shared" si="549"/>
        <v>18.30107881856139</v>
      </c>
      <c r="AP1216" s="149">
        <f t="shared" si="549"/>
        <v>6.27038571354952</v>
      </c>
      <c r="AQ1216" s="97"/>
      <c r="AR1216" s="171">
        <f t="shared" si="545"/>
        <v>1.0871017127565318E-2</v>
      </c>
      <c r="AS1216" s="149">
        <f t="shared" si="546"/>
        <v>2.1774514584554636E-2</v>
      </c>
      <c r="AT1216" s="149">
        <f t="shared" si="547"/>
        <v>1.5028911775873529E-2</v>
      </c>
      <c r="AU1216" s="175">
        <f t="shared" si="550"/>
        <v>6.7479695877734232</v>
      </c>
      <c r="AV1216" s="149">
        <f t="shared" si="551"/>
        <v>15.578883374169878</v>
      </c>
      <c r="AW1216" s="149">
        <f t="shared" si="552"/>
        <v>6.1935032784996658</v>
      </c>
    </row>
    <row r="1217" spans="1:49" ht="15" x14ac:dyDescent="0.25">
      <c r="A1217" s="130">
        <v>1972.04</v>
      </c>
      <c r="B1217" s="138"/>
      <c r="C1217" s="166">
        <f>raw_Data!B1223</f>
        <v>108.8</v>
      </c>
      <c r="D1217" s="167">
        <f>raw_Data!J1223</f>
        <v>0.2558333333333333</v>
      </c>
      <c r="E1217" s="167">
        <f>raw_Data!L1223</f>
        <v>5.0175255350288772E-3</v>
      </c>
      <c r="F1217" s="168">
        <f t="shared" si="527"/>
        <v>107.7</v>
      </c>
      <c r="G1217" s="167">
        <f>raw_Data!K1223</f>
        <v>2.3754255648406062E-3</v>
      </c>
      <c r="H1217" s="167">
        <f t="shared" si="528"/>
        <v>1.021355617455888E-2</v>
      </c>
      <c r="I1217" s="165"/>
      <c r="J1217" s="167">
        <f t="shared" si="529"/>
        <v>1.0085125738494112</v>
      </c>
      <c r="K1217" s="167">
        <f t="shared" si="548"/>
        <v>1.3530099384440053E-2</v>
      </c>
      <c r="L1217" s="93"/>
      <c r="M1217" s="171">
        <f t="shared" si="524"/>
        <v>1.0135300993844401</v>
      </c>
      <c r="N1217" s="172">
        <f t="shared" si="530"/>
        <v>1.0125889817393994</v>
      </c>
      <c r="O1217" s="170">
        <f t="shared" si="525"/>
        <v>1216</v>
      </c>
      <c r="P1217" s="170">
        <f t="shared" si="526"/>
        <v>1218</v>
      </c>
      <c r="Q1217" s="169"/>
      <c r="R1217" s="149">
        <f t="shared" si="531"/>
        <v>-0.34904320119174947</v>
      </c>
      <c r="S1217" s="173">
        <f t="shared" si="532"/>
        <v>0.67476833185049623</v>
      </c>
      <c r="T1217" s="149">
        <v>0</v>
      </c>
      <c r="U1217" s="97"/>
      <c r="V1217" s="149">
        <f>1/PI()*ATAN('Exhibit4_Impact-Test'!$Y$25*S_RDY_SP)+'Exhibit4_Impact-Test'!$Y$26</f>
        <v>0.30600905878986134</v>
      </c>
      <c r="W1217" s="172">
        <f t="shared" si="533"/>
        <v>0.30581180799106733</v>
      </c>
      <c r="X1217" s="149">
        <f>1/PI()*ATAN('Exhibit4_Impact-Test'!$Y$25*S_RS_SP)+'Exhibit4_Impact-Test'!$Y$26</f>
        <v>0.79700964989266887</v>
      </c>
      <c r="Y1217" s="172">
        <f t="shared" si="534"/>
        <v>0.79685931224050044</v>
      </c>
      <c r="Z1217" s="149">
        <f>1/PI()*ATAN('Exhibit4_Impact-Test'!$Y$25*S_5050_SP)+'Exhibit4_Impact-Test'!$Y$26</f>
        <v>0.5</v>
      </c>
      <c r="AA1217" s="149">
        <f t="shared" si="535"/>
        <v>0.49976775361976283</v>
      </c>
      <c r="AB1217" s="195">
        <f>VLOOKUP(_xlfn.NUMBERVALUE(LEFT(A1217,4)),Transactioncosts!$C:$G,5,FALSE)</f>
        <v>115.19999999999999</v>
      </c>
      <c r="AC1217" s="174"/>
      <c r="AD1217" s="175">
        <f t="shared" si="536"/>
        <v>1.0132421088596706</v>
      </c>
      <c r="AE1217" s="149">
        <f t="shared" si="537"/>
        <v>1.0127800195396583</v>
      </c>
      <c r="AF1217" s="149">
        <f t="shared" si="538"/>
        <v>1.0130595405619198</v>
      </c>
      <c r="AG1217" s="176">
        <f t="shared" si="539"/>
        <v>1.0131822056440114</v>
      </c>
      <c r="AH1217" s="149">
        <f t="shared" si="540"/>
        <v>1.0059555033943899</v>
      </c>
      <c r="AI1217" s="149">
        <f t="shared" si="541"/>
        <v>1.0130568650836196</v>
      </c>
      <c r="AJ1217" s="97"/>
      <c r="AK1217" s="171">
        <f t="shared" si="542"/>
        <v>1.3155198545962619E-2</v>
      </c>
      <c r="AL1217" s="149">
        <f t="shared" si="543"/>
        <v>1.2699044270500863E-2</v>
      </c>
      <c r="AM1217" s="149">
        <f t="shared" si="544"/>
        <v>1.2975000007115356E-2</v>
      </c>
      <c r="AN1217" s="149">
        <f t="shared" si="549"/>
        <v>6.9056114275794656</v>
      </c>
      <c r="AO1217" s="149">
        <f t="shared" si="549"/>
        <v>18.313777862831891</v>
      </c>
      <c r="AP1217" s="149">
        <f t="shared" si="549"/>
        <v>6.2833607135566352</v>
      </c>
      <c r="AQ1217" s="97"/>
      <c r="AR1217" s="171">
        <f t="shared" si="545"/>
        <v>1.309607646057518E-2</v>
      </c>
      <c r="AS1217" s="149">
        <f t="shared" si="546"/>
        <v>5.9378394810179662E-3</v>
      </c>
      <c r="AT1217" s="149">
        <f t="shared" si="547"/>
        <v>1.2972359015420321E-2</v>
      </c>
      <c r="AU1217" s="175">
        <f t="shared" si="550"/>
        <v>6.7610656642339979</v>
      </c>
      <c r="AV1217" s="149">
        <f t="shared" si="551"/>
        <v>15.584821213650896</v>
      </c>
      <c r="AW1217" s="149">
        <f t="shared" si="552"/>
        <v>6.2064756375150862</v>
      </c>
    </row>
    <row r="1218" spans="1:49" ht="15" x14ac:dyDescent="0.25">
      <c r="A1218" s="130">
        <v>1972.05</v>
      </c>
      <c r="B1218" s="138"/>
      <c r="C1218" s="166">
        <f>raw_Data!B1224</f>
        <v>107.7</v>
      </c>
      <c r="D1218" s="167">
        <f>raw_Data!J1224</f>
        <v>0.2558333333333333</v>
      </c>
      <c r="E1218" s="167">
        <f>raw_Data!L1224</f>
        <v>4.9701916105215904E-3</v>
      </c>
      <c r="F1218" s="168">
        <f t="shared" si="527"/>
        <v>108.8</v>
      </c>
      <c r="G1218" s="167">
        <f>raw_Data!K1224</f>
        <v>2.3514093137254901E-3</v>
      </c>
      <c r="H1218" s="167">
        <f t="shared" si="528"/>
        <v>-1.0110294117646967E-2</v>
      </c>
      <c r="I1218" s="165"/>
      <c r="J1218" s="167">
        <f t="shared" si="529"/>
        <v>0.99576648491462105</v>
      </c>
      <c r="K1218" s="167">
        <f t="shared" si="548"/>
        <v>7.3667652514264326E-4</v>
      </c>
      <c r="L1218" s="93"/>
      <c r="M1218" s="171">
        <f t="shared" ref="M1218:M1281" si="553">interest_mon+bond_approx_price</f>
        <v>1.0007366765251426</v>
      </c>
      <c r="N1218" s="172">
        <f t="shared" si="530"/>
        <v>0.99224111519607838</v>
      </c>
      <c r="O1218" s="170">
        <f t="shared" ref="O1218:O1281" si="554">ROW(A1218)-1</f>
        <v>1217</v>
      </c>
      <c r="P1218" s="170">
        <f t="shared" ref="P1218:P1281" si="555">ROW(A1218)+1</f>
        <v>1219</v>
      </c>
      <c r="Q1218" s="169"/>
      <c r="R1218" s="149">
        <f t="shared" si="531"/>
        <v>-0.36180483014503284</v>
      </c>
      <c r="S1218" s="173">
        <f t="shared" si="532"/>
        <v>-0.66832460657069204</v>
      </c>
      <c r="T1218" s="149">
        <v>0</v>
      </c>
      <c r="U1218" s="97"/>
      <c r="V1218" s="149">
        <f>1/PI()*ATAN('Exhibit4_Impact-Test'!$Y$25*S_RDY_SP)+'Exhibit4_Impact-Test'!$Y$26</f>
        <v>0.30061187607620388</v>
      </c>
      <c r="W1218" s="172">
        <f t="shared" si="533"/>
        <v>0.29882248041338977</v>
      </c>
      <c r="X1218" s="149">
        <f>1/PI()*ATAN('Exhibit4_Impact-Test'!$Y$25*S_RS_SP)+'Exhibit4_Impact-Test'!$Y$26</f>
        <v>0.20445339685262109</v>
      </c>
      <c r="Y1218" s="172">
        <f t="shared" si="534"/>
        <v>0.20307019148799119</v>
      </c>
      <c r="Z1218" s="149">
        <f>1/PI()*ATAN('Exhibit4_Impact-Test'!$Y$25*S_5050_SP)+'Exhibit4_Impact-Test'!$Y$26</f>
        <v>0.5</v>
      </c>
      <c r="AA1218" s="149">
        <f t="shared" si="535"/>
        <v>0.49786862619233524</v>
      </c>
      <c r="AB1218" s="195">
        <f>VLOOKUP(_xlfn.NUMBERVALUE(LEFT(A1218,4)),Transactioncosts!$C:$G,5,FALSE)</f>
        <v>115.19999999999999</v>
      </c>
      <c r="AC1218" s="174"/>
      <c r="AD1218" s="175">
        <f t="shared" si="536"/>
        <v>0.99818280989569219</v>
      </c>
      <c r="AE1218" s="149">
        <f t="shared" si="537"/>
        <v>0.99899973015324572</v>
      </c>
      <c r="AF1218" s="149">
        <f t="shared" si="538"/>
        <v>0.99648889586061051</v>
      </c>
      <c r="AG1218" s="176">
        <f t="shared" si="539"/>
        <v>0.99812063327148004</v>
      </c>
      <c r="AH1218" s="149">
        <f t="shared" si="540"/>
        <v>0.99329492560901222</v>
      </c>
      <c r="AI1218" s="149">
        <f t="shared" si="541"/>
        <v>0.99646434243434623</v>
      </c>
      <c r="AJ1218" s="97"/>
      <c r="AK1218" s="171">
        <f t="shared" si="542"/>
        <v>-1.8188431972050035E-3</v>
      </c>
      <c r="AL1218" s="149">
        <f t="shared" si="543"/>
        <v>-1.0007704504911622E-3</v>
      </c>
      <c r="AM1218" s="149">
        <f t="shared" si="544"/>
        <v>-3.5172825317537127E-3</v>
      </c>
      <c r="AN1218" s="149">
        <f t="shared" si="549"/>
        <v>6.903792584382261</v>
      </c>
      <c r="AO1218" s="149">
        <f t="shared" si="549"/>
        <v>18.312777092381399</v>
      </c>
      <c r="AP1218" s="149">
        <f t="shared" si="549"/>
        <v>6.2798434310248812</v>
      </c>
      <c r="AQ1218" s="97"/>
      <c r="AR1218" s="171">
        <f t="shared" si="545"/>
        <v>-1.8811349539467662E-3</v>
      </c>
      <c r="AS1218" s="149">
        <f t="shared" si="546"/>
        <v>-6.7276543926090976E-3</v>
      </c>
      <c r="AT1218" s="149">
        <f t="shared" si="547"/>
        <v>-3.5419227749804256E-3</v>
      </c>
      <c r="AU1218" s="175">
        <f t="shared" si="550"/>
        <v>6.7591845292800512</v>
      </c>
      <c r="AV1218" s="149">
        <f t="shared" si="551"/>
        <v>15.578093559258287</v>
      </c>
      <c r="AW1218" s="149">
        <f t="shared" si="552"/>
        <v>6.202933714740106</v>
      </c>
    </row>
    <row r="1219" spans="1:49" ht="15" x14ac:dyDescent="0.25">
      <c r="A1219" s="130">
        <v>1972.06</v>
      </c>
      <c r="B1219" s="138"/>
      <c r="C1219" s="166">
        <f>raw_Data!B1225</f>
        <v>108</v>
      </c>
      <c r="D1219" s="167">
        <f>raw_Data!J1225</f>
        <v>0.2558333333333333</v>
      </c>
      <c r="E1219" s="167">
        <f>raw_Data!L1225</f>
        <v>4.9544081844810073E-3</v>
      </c>
      <c r="F1219" s="168">
        <f t="shared" ref="F1219:F1282" si="556">C1218</f>
        <v>107.7</v>
      </c>
      <c r="G1219" s="167">
        <f>raw_Data!K1225</f>
        <v>2.3754255648406062E-3</v>
      </c>
      <c r="H1219" s="167">
        <f t="shared" ref="H1219:H1282" si="557">q_SP/q_SP_tminus-1</f>
        <v>2.7855153203342198E-3</v>
      </c>
      <c r="I1219" s="165"/>
      <c r="J1219" s="167">
        <f t="shared" ref="J1219:J1282" si="558">interest_mon*((1-(1+INDEX(interest_mon,tMinus))^(-119))/INDEX(interest_mon,tMinus))+(1+INDEX(interest_mon,tMinus))^(-119)</f>
        <v>0.99858473546437543</v>
      </c>
      <c r="K1219" s="167">
        <f t="shared" si="548"/>
        <v>3.5391436488563244E-3</v>
      </c>
      <c r="L1219" s="93"/>
      <c r="M1219" s="171">
        <f t="shared" si="553"/>
        <v>1.0035391436488563</v>
      </c>
      <c r="N1219" s="172">
        <f t="shared" ref="N1219:N1282" si="559">(D_mon+q_SP)/INDEX(q_SP,tMinus)</f>
        <v>1.0051609408851747</v>
      </c>
      <c r="O1219" s="170">
        <f t="shared" si="554"/>
        <v>1218</v>
      </c>
      <c r="P1219" s="170">
        <f t="shared" si="555"/>
        <v>1220</v>
      </c>
      <c r="Q1219" s="169"/>
      <c r="R1219" s="149">
        <f t="shared" ref="R1219:R1282" si="560">(div_yield_mon-INDEX(interest_mon, tMinus))/(div_yield_mon+INDEX(interest_mon,tMinus))</f>
        <v>-0.353240031945041</v>
      </c>
      <c r="S1219" s="173">
        <f t="shared" ref="S1219:S1282" si="561">price_yield/(ABS(price_yield)+INDEX(interest_mon,tMinus))</f>
        <v>0.35915685638560479</v>
      </c>
      <c r="T1219" s="149">
        <v>0</v>
      </c>
      <c r="U1219" s="97"/>
      <c r="V1219" s="149">
        <f>1/PI()*ATAN('Exhibit4_Impact-Test'!$Y$25*S_RDY_SP)+'Exhibit4_Impact-Test'!$Y$26</f>
        <v>0.30421975682069535</v>
      </c>
      <c r="W1219" s="172">
        <f t="shared" ref="W1219:W1282" si="562">L_RDY_SP_set*R_SP/R_RDY</f>
        <v>0.30456166404809254</v>
      </c>
      <c r="X1219" s="149">
        <f>1/PI()*ATAN('Exhibit4_Impact-Test'!$Y$25*S_RS_SP)+'Exhibit4_Impact-Test'!$Y$26</f>
        <v>0.69827891928603758</v>
      </c>
      <c r="Y1219" s="172">
        <f t="shared" ref="Y1219:Y1282" si="563">L_RS_SP_set*R_SP/R_RS</f>
        <v>0.69861901958317729</v>
      </c>
      <c r="Z1219" s="149">
        <f>1/PI()*ATAN('Exhibit4_Impact-Test'!$Y$25*S_5050_SP)+'Exhibit4_Impact-Test'!$Y$26</f>
        <v>0.5</v>
      </c>
      <c r="AA1219" s="149">
        <f t="shared" ref="AA1219:AA1282" si="564">L_5050_SP_set*R_SP/R_5050</f>
        <v>0.50040369322648148</v>
      </c>
      <c r="AB1219" s="195">
        <f>VLOOKUP(_xlfn.NUMBERVALUE(LEFT(A1219,4)),Transactioncosts!$C:$G,5,FALSE)</f>
        <v>115.19999999999999</v>
      </c>
      <c r="AC1219" s="174"/>
      <c r="AD1219" s="175">
        <f t="shared" ref="AD1219:AD1282" si="565">R_Cash*(1-L_RDY_SP_set)+R_SP*L_RDY_SP_set</f>
        <v>1.0040325264097016</v>
      </c>
      <c r="AE1219" s="149">
        <f t="shared" ref="AE1219:AE1282" si="566">R_Cash*(1-L_RS_SP_set)+R_SP*L_RS_SP_set</f>
        <v>1.0046716104703339</v>
      </c>
      <c r="AF1219" s="149">
        <f t="shared" ref="AF1219:AF1282" si="567">R_Cash*(1-L_5050_SP_set)+R_SP*L_5050_SP_set</f>
        <v>1.0043500422670155</v>
      </c>
      <c r="AG1219" s="176">
        <f t="shared" ref="AG1219:AG1282" si="568">R_RDY-ABS(L_RDY_SP_act-INDEX(L_RDY_SP_set,tPlus))*TC/10000</f>
        <v>1.0040317655697304</v>
      </c>
      <c r="AH1219" s="149">
        <f t="shared" ref="AH1219:AH1282" si="569">R_RS-ABS(L_RS_SP_act-INDEX(L_RS_SP_set,tPlus))*TC/10000</f>
        <v>0.99917343182025475</v>
      </c>
      <c r="AI1219" s="149">
        <f t="shared" ref="AI1219:AI1282" si="570">R_5050-ABS(L_5050_SP_act-INDEX(L_5050_SP_set,tPlus))*TC/10000</f>
        <v>1.0043453917210465</v>
      </c>
      <c r="AJ1219" s="97"/>
      <c r="AK1219" s="171">
        <f t="shared" ref="AK1219:AK1282" si="571">LN(R_RDY)</f>
        <v>4.0244175671837294E-3</v>
      </c>
      <c r="AL1219" s="149">
        <f t="shared" ref="AL1219:AL1282" si="572">LN(R_RS)</f>
        <v>4.660732363835172E-3</v>
      </c>
      <c r="AM1219" s="149">
        <f t="shared" ref="AM1219:AM1282" si="573">LN(R_5050)</f>
        <v>4.3406081823695866E-3</v>
      </c>
      <c r="AN1219" s="149">
        <f t="shared" si="549"/>
        <v>6.9078170019494447</v>
      </c>
      <c r="AO1219" s="149">
        <f t="shared" si="549"/>
        <v>18.317437824745234</v>
      </c>
      <c r="AP1219" s="149">
        <f t="shared" si="549"/>
        <v>6.2841840392072505</v>
      </c>
      <c r="AQ1219" s="97"/>
      <c r="AR1219" s="171">
        <f t="shared" ref="AR1219:AR1282" si="574">LN(R_RDY_TC)</f>
        <v>4.0236597827101083E-3</v>
      </c>
      <c r="AS1219" s="149">
        <f t="shared" ref="AS1219:AS1282" si="575">LN(R_RS_TC)</f>
        <v>-8.2690997558115028E-4</v>
      </c>
      <c r="AT1219" s="149">
        <f t="shared" ref="AT1219:AT1282" si="576">LN(R_5050_TC)</f>
        <v>4.3359777681312639E-3</v>
      </c>
      <c r="AU1219" s="175">
        <f t="shared" si="550"/>
        <v>6.7632081890627616</v>
      </c>
      <c r="AV1219" s="149">
        <f t="shared" si="551"/>
        <v>15.577266649282706</v>
      </c>
      <c r="AW1219" s="149">
        <f t="shared" si="552"/>
        <v>6.2072696925082376</v>
      </c>
    </row>
    <row r="1220" spans="1:49" ht="15" x14ac:dyDescent="0.25">
      <c r="A1220" s="130">
        <v>1972.07</v>
      </c>
      <c r="B1220" s="138"/>
      <c r="C1220" s="166">
        <f>raw_Data!B1226</f>
        <v>107.2</v>
      </c>
      <c r="D1220" s="167">
        <f>raw_Data!J1226</f>
        <v>0.25611083333333334</v>
      </c>
      <c r="E1220" s="167">
        <f>raw_Data!L1226</f>
        <v>4.9544081844810073E-3</v>
      </c>
      <c r="F1220" s="168">
        <f t="shared" si="556"/>
        <v>108</v>
      </c>
      <c r="G1220" s="167">
        <f>raw_Data!K1226</f>
        <v>2.3713966049382718E-3</v>
      </c>
      <c r="H1220" s="167">
        <f t="shared" si="557"/>
        <v>-7.4074074074074181E-3</v>
      </c>
      <c r="I1220" s="165"/>
      <c r="J1220" s="167">
        <f t="shared" si="558"/>
        <v>1</v>
      </c>
      <c r="K1220" s="167">
        <f t="shared" ref="K1220:K1283" si="577">M1220-1</f>
        <v>4.9544081844810073E-3</v>
      </c>
      <c r="L1220" s="93"/>
      <c r="M1220" s="171">
        <f t="shared" si="553"/>
        <v>1.004954408184481</v>
      </c>
      <c r="N1220" s="172">
        <f t="shared" si="559"/>
        <v>0.99496398919753093</v>
      </c>
      <c r="O1220" s="170">
        <f t="shared" si="554"/>
        <v>1219</v>
      </c>
      <c r="P1220" s="170">
        <f t="shared" si="555"/>
        <v>1221</v>
      </c>
      <c r="Q1220" s="169"/>
      <c r="R1220" s="149">
        <f t="shared" si="560"/>
        <v>-0.3525908284197527</v>
      </c>
      <c r="S1220" s="173">
        <f t="shared" si="561"/>
        <v>-0.59921678594429206</v>
      </c>
      <c r="T1220" s="149">
        <v>0</v>
      </c>
      <c r="U1220" s="97"/>
      <c r="V1220" s="149">
        <f>1/PI()*ATAN('Exhibit4_Impact-Test'!$Y$25*S_RDY_SP)+'Exhibit4_Impact-Test'!$Y$26</f>
        <v>0.30449561891170285</v>
      </c>
      <c r="W1220" s="172">
        <f t="shared" si="562"/>
        <v>0.30238390596524695</v>
      </c>
      <c r="X1220" s="149">
        <f>1/PI()*ATAN('Exhibit4_Impact-Test'!$Y$25*S_RS_SP)+'Exhibit4_Impact-Test'!$Y$26</f>
        <v>0.22134656731935964</v>
      </c>
      <c r="Y1220" s="172">
        <f t="shared" si="563"/>
        <v>0.21962940626545827</v>
      </c>
      <c r="Z1220" s="149">
        <f>1/PI()*ATAN('Exhibit4_Impact-Test'!$Y$25*S_5050_SP)+'Exhibit4_Impact-Test'!$Y$26</f>
        <v>0.5</v>
      </c>
      <c r="AA1220" s="149">
        <f t="shared" si="564"/>
        <v>0.49750229334356144</v>
      </c>
      <c r="AB1220" s="195">
        <f>VLOOKUP(_xlfn.NUMBERVALUE(LEFT(A1220,4)),Transactioncosts!$C:$G,5,FALSE)</f>
        <v>115.19999999999999</v>
      </c>
      <c r="AC1220" s="174"/>
      <c r="AD1220" s="175">
        <f t="shared" si="565"/>
        <v>1.0019123693718623</v>
      </c>
      <c r="AE1220" s="149">
        <f t="shared" si="566"/>
        <v>1.0027430632356373</v>
      </c>
      <c r="AF1220" s="149">
        <f t="shared" si="567"/>
        <v>0.99995919869100591</v>
      </c>
      <c r="AG1220" s="176">
        <f t="shared" si="568"/>
        <v>1.0018696761673955</v>
      </c>
      <c r="AH1220" s="149">
        <f t="shared" si="569"/>
        <v>0.99565259176976295</v>
      </c>
      <c r="AI1220" s="149">
        <f t="shared" si="570"/>
        <v>0.99993042511032371</v>
      </c>
      <c r="AJ1220" s="97"/>
      <c r="AK1220" s="171">
        <f t="shared" si="571"/>
        <v>1.9105431214946329E-3</v>
      </c>
      <c r="AL1220" s="149">
        <f t="shared" si="572"/>
        <v>2.7393079035214381E-3</v>
      </c>
      <c r="AM1220" s="149">
        <f t="shared" si="573"/>
        <v>-4.0802141390137086E-5</v>
      </c>
      <c r="AN1220" s="149">
        <f t="shared" ref="AN1220:AP1283" si="578">AK1220+AN1219</f>
        <v>6.9097275450709397</v>
      </c>
      <c r="AO1220" s="149">
        <f t="shared" si="578"/>
        <v>18.320177132648755</v>
      </c>
      <c r="AP1220" s="149">
        <f t="shared" si="578"/>
        <v>6.2841432370658605</v>
      </c>
      <c r="AQ1220" s="97"/>
      <c r="AR1220" s="171">
        <f t="shared" si="574"/>
        <v>1.8679304984617865E-3</v>
      </c>
      <c r="AS1220" s="149">
        <f t="shared" si="575"/>
        <v>-4.356885687622488E-3</v>
      </c>
      <c r="AT1220" s="149">
        <f t="shared" si="576"/>
        <v>-6.9577310121199284E-5</v>
      </c>
      <c r="AU1220" s="175">
        <f t="shared" ref="AU1220:AU1283" si="579">AR1220+AU1219</f>
        <v>6.7650761195612237</v>
      </c>
      <c r="AV1220" s="149">
        <f t="shared" ref="AV1220:AV1283" si="580">AS1220+AV1219</f>
        <v>15.572909763595083</v>
      </c>
      <c r="AW1220" s="149">
        <f t="shared" ref="AW1220:AW1283" si="581">AT1220+AW1219</f>
        <v>6.2072001151981162</v>
      </c>
    </row>
    <row r="1221" spans="1:49" ht="15" x14ac:dyDescent="0.25">
      <c r="A1221" s="130">
        <v>1972.08</v>
      </c>
      <c r="B1221" s="138"/>
      <c r="C1221" s="166">
        <f>raw_Data!B1227</f>
        <v>111</v>
      </c>
      <c r="D1221" s="167">
        <f>raw_Data!J1227</f>
        <v>0.25638916666666667</v>
      </c>
      <c r="E1221" s="167">
        <f>raw_Data!L1227</f>
        <v>5.0332980619396395E-3</v>
      </c>
      <c r="F1221" s="168">
        <f t="shared" si="556"/>
        <v>107.2</v>
      </c>
      <c r="G1221" s="167">
        <f>raw_Data!K1227</f>
        <v>2.3916899875621889E-3</v>
      </c>
      <c r="H1221" s="167">
        <f t="shared" si="557"/>
        <v>3.5447761194029814E-2</v>
      </c>
      <c r="I1221" s="165"/>
      <c r="J1221" s="167">
        <f t="shared" si="558"/>
        <v>1.0070799022636894</v>
      </c>
      <c r="K1221" s="167">
        <f t="shared" si="577"/>
        <v>1.2113200325629014E-2</v>
      </c>
      <c r="L1221" s="93"/>
      <c r="M1221" s="171">
        <f t="shared" si="553"/>
        <v>1.012113200325629</v>
      </c>
      <c r="N1221" s="172">
        <f t="shared" si="559"/>
        <v>1.037839451181592</v>
      </c>
      <c r="O1221" s="170">
        <f t="shared" si="554"/>
        <v>1220</v>
      </c>
      <c r="P1221" s="170">
        <f t="shared" si="555"/>
        <v>1222</v>
      </c>
      <c r="Q1221" s="169"/>
      <c r="R1221" s="149">
        <f t="shared" si="560"/>
        <v>-0.34885433558071283</v>
      </c>
      <c r="S1221" s="173">
        <f t="shared" si="561"/>
        <v>0.8773727188244459</v>
      </c>
      <c r="T1221" s="149">
        <v>0</v>
      </c>
      <c r="U1221" s="97"/>
      <c r="V1221" s="149">
        <f>1/PI()*ATAN('Exhibit4_Impact-Test'!$Y$25*S_RDY_SP)+'Exhibit4_Impact-Test'!$Y$26</f>
        <v>0.30608991329743152</v>
      </c>
      <c r="W1221" s="172">
        <f t="shared" si="562"/>
        <v>0.31144706277719736</v>
      </c>
      <c r="X1221" s="149">
        <f>1/PI()*ATAN('Exhibit4_Impact-Test'!$Y$25*S_RS_SP)+'Exhibit4_Impact-Test'!$Y$26</f>
        <v>0.8351217210115004</v>
      </c>
      <c r="Y1221" s="172">
        <f t="shared" si="563"/>
        <v>0.83854891091339279</v>
      </c>
      <c r="Z1221" s="149">
        <f>1/PI()*ATAN('Exhibit4_Impact-Test'!$Y$25*S_5050_SP)+'Exhibit4_Impact-Test'!$Y$26</f>
        <v>0.5</v>
      </c>
      <c r="AA1221" s="149">
        <f t="shared" si="564"/>
        <v>0.50627484025961478</v>
      </c>
      <c r="AB1221" s="195">
        <f>VLOOKUP(_xlfn.NUMBERVALUE(LEFT(A1221,4)),Transactioncosts!$C:$G,5,FALSE)</f>
        <v>115.19999999999999</v>
      </c>
      <c r="AC1221" s="174"/>
      <c r="AD1221" s="175">
        <f t="shared" si="565"/>
        <v>1.0199877462195988</v>
      </c>
      <c r="AE1221" s="149">
        <f t="shared" si="566"/>
        <v>1.0335977512156345</v>
      </c>
      <c r="AF1221" s="149">
        <f t="shared" si="567"/>
        <v>1.0249763257536104</v>
      </c>
      <c r="AG1221" s="176">
        <f t="shared" si="568"/>
        <v>1.0198217783456378</v>
      </c>
      <c r="AH1221" s="149">
        <f t="shared" si="569"/>
        <v>1.0261138794826776</v>
      </c>
      <c r="AI1221" s="149">
        <f t="shared" si="570"/>
        <v>1.0249040395938196</v>
      </c>
      <c r="AJ1221" s="97"/>
      <c r="AK1221" s="171">
        <f t="shared" si="571"/>
        <v>1.9790613713819624E-2</v>
      </c>
      <c r="AL1221" s="149">
        <f t="shared" si="572"/>
        <v>3.3045678362365348E-2</v>
      </c>
      <c r="AM1221" s="149">
        <f t="shared" si="573"/>
        <v>2.4669515497889781E-2</v>
      </c>
      <c r="AN1221" s="149">
        <f t="shared" si="578"/>
        <v>6.9295181587847594</v>
      </c>
      <c r="AO1221" s="149">
        <f t="shared" si="578"/>
        <v>18.353222811011122</v>
      </c>
      <c r="AP1221" s="149">
        <f t="shared" si="578"/>
        <v>6.3088127525637505</v>
      </c>
      <c r="AQ1221" s="97"/>
      <c r="AR1221" s="171">
        <f t="shared" si="574"/>
        <v>1.9627884917499717E-2</v>
      </c>
      <c r="AS1221" s="149">
        <f t="shared" si="575"/>
        <v>2.5778734237072568E-2</v>
      </c>
      <c r="AT1221" s="149">
        <f t="shared" si="576"/>
        <v>2.4598988299285644E-2</v>
      </c>
      <c r="AU1221" s="175">
        <f t="shared" si="579"/>
        <v>6.7847040044787237</v>
      </c>
      <c r="AV1221" s="149">
        <f t="shared" si="580"/>
        <v>15.598688497832155</v>
      </c>
      <c r="AW1221" s="149">
        <f t="shared" si="581"/>
        <v>6.2317991034974023</v>
      </c>
    </row>
    <row r="1222" spans="1:49" ht="15" x14ac:dyDescent="0.25">
      <c r="A1222" s="130">
        <v>1972.09</v>
      </c>
      <c r="B1222" s="138"/>
      <c r="C1222" s="166">
        <f>raw_Data!B1228</f>
        <v>109.4</v>
      </c>
      <c r="D1222" s="167">
        <f>raw_Data!J1228</f>
        <v>0.25666666666666665</v>
      </c>
      <c r="E1222" s="167">
        <f>raw_Data!L1228</f>
        <v>5.3010153037240659E-3</v>
      </c>
      <c r="F1222" s="168">
        <f t="shared" si="556"/>
        <v>111</v>
      </c>
      <c r="G1222" s="167">
        <f>raw_Data!K1228</f>
        <v>2.3123123123123123E-3</v>
      </c>
      <c r="H1222" s="167">
        <f t="shared" si="557"/>
        <v>-1.4414414414414378E-2</v>
      </c>
      <c r="I1222" s="165"/>
      <c r="J1222" s="167">
        <f t="shared" si="558"/>
        <v>1.0239241258389737</v>
      </c>
      <c r="K1222" s="167">
        <f t="shared" si="577"/>
        <v>2.9225141142697808E-2</v>
      </c>
      <c r="L1222" s="93"/>
      <c r="M1222" s="171">
        <f t="shared" si="553"/>
        <v>1.0292251411426978</v>
      </c>
      <c r="N1222" s="172">
        <f t="shared" si="559"/>
        <v>0.98789789789789795</v>
      </c>
      <c r="O1222" s="170">
        <f t="shared" si="554"/>
        <v>1221</v>
      </c>
      <c r="P1222" s="170">
        <f t="shared" si="555"/>
        <v>1223</v>
      </c>
      <c r="Q1222" s="169"/>
      <c r="R1222" s="149">
        <f t="shared" si="560"/>
        <v>-0.37042337001224651</v>
      </c>
      <c r="S1222" s="173">
        <f t="shared" si="561"/>
        <v>-0.74118816965956791</v>
      </c>
      <c r="T1222" s="149">
        <v>0</v>
      </c>
      <c r="U1222" s="97"/>
      <c r="V1222" s="149">
        <f>1/PI()*ATAN('Exhibit4_Impact-Test'!$Y$25*S_RDY_SP)+'Exhibit4_Impact-Test'!$Y$26</f>
        <v>0.29704012927363738</v>
      </c>
      <c r="W1222" s="172">
        <f t="shared" si="562"/>
        <v>0.28855452455993347</v>
      </c>
      <c r="X1222" s="149">
        <f>1/PI()*ATAN('Exhibit4_Impact-Test'!$Y$25*S_RS_SP)+'Exhibit4_Impact-Test'!$Y$26</f>
        <v>0.18890726742755048</v>
      </c>
      <c r="Y1222" s="172">
        <f t="shared" si="563"/>
        <v>0.18270783326010331</v>
      </c>
      <c r="Z1222" s="149">
        <f>1/PI()*ATAN('Exhibit4_Impact-Test'!$Y$25*S_5050_SP)+'Exhibit4_Impact-Test'!$Y$26</f>
        <v>0.5</v>
      </c>
      <c r="AA1222" s="149">
        <f t="shared" si="564"/>
        <v>0.48975589429972094</v>
      </c>
      <c r="AB1222" s="195">
        <f>VLOOKUP(_xlfn.NUMBERVALUE(LEFT(A1222,4)),Transactioncosts!$C:$G,5,FALSE)</f>
        <v>115.19999999999999</v>
      </c>
      <c r="AC1222" s="174"/>
      <c r="AD1222" s="175">
        <f t="shared" si="565"/>
        <v>1.0169492914667395</v>
      </c>
      <c r="AE1222" s="149">
        <f t="shared" si="566"/>
        <v>1.021418124551009</v>
      </c>
      <c r="AF1222" s="149">
        <f t="shared" si="567"/>
        <v>1.0085615195202979</v>
      </c>
      <c r="AG1222" s="176">
        <f t="shared" si="568"/>
        <v>1.0169112494551531</v>
      </c>
      <c r="AH1222" s="149">
        <f t="shared" si="569"/>
        <v>1.0160252075822984</v>
      </c>
      <c r="AI1222" s="149">
        <f t="shared" si="570"/>
        <v>1.0084435074226308</v>
      </c>
      <c r="AJ1222" s="97"/>
      <c r="AK1222" s="171">
        <f t="shared" si="571"/>
        <v>1.6807254925332426E-2</v>
      </c>
      <c r="AL1222" s="149">
        <f t="shared" si="572"/>
        <v>2.1191979886000693E-2</v>
      </c>
      <c r="AM1222" s="149">
        <f t="shared" si="573"/>
        <v>8.525077563341853E-3</v>
      </c>
      <c r="AN1222" s="149">
        <f t="shared" si="578"/>
        <v>6.9463254137100918</v>
      </c>
      <c r="AO1222" s="149">
        <f t="shared" si="578"/>
        <v>18.374414790897124</v>
      </c>
      <c r="AP1222" s="149">
        <f t="shared" si="578"/>
        <v>6.3173378301270926</v>
      </c>
      <c r="AQ1222" s="97"/>
      <c r="AR1222" s="171">
        <f t="shared" si="574"/>
        <v>1.6769846252687046E-2</v>
      </c>
      <c r="AS1222" s="149">
        <f t="shared" si="575"/>
        <v>1.5898159461010437E-2</v>
      </c>
      <c r="AT1222" s="149">
        <f t="shared" si="576"/>
        <v>8.4080604055009733E-3</v>
      </c>
      <c r="AU1222" s="175">
        <f t="shared" si="579"/>
        <v>6.8014738507314103</v>
      </c>
      <c r="AV1222" s="149">
        <f t="shared" si="580"/>
        <v>15.614586657293165</v>
      </c>
      <c r="AW1222" s="149">
        <f t="shared" si="581"/>
        <v>6.2402071639029035</v>
      </c>
    </row>
    <row r="1223" spans="1:49" ht="15" x14ac:dyDescent="0.25">
      <c r="A1223" s="130">
        <v>1972.1</v>
      </c>
      <c r="B1223" s="138"/>
      <c r="C1223" s="166">
        <f>raw_Data!B1229</f>
        <v>109.6</v>
      </c>
      <c r="D1223" s="167">
        <f>raw_Data!J1229</f>
        <v>0.25861083333333335</v>
      </c>
      <c r="E1223" s="167">
        <f>raw_Data!L1229</f>
        <v>5.2459611277158036E-3</v>
      </c>
      <c r="F1223" s="168">
        <f t="shared" si="556"/>
        <v>109.4</v>
      </c>
      <c r="G1223" s="167">
        <f>raw_Data!K1229</f>
        <v>2.3639015843997563E-3</v>
      </c>
      <c r="H1223" s="167">
        <f t="shared" si="557"/>
        <v>1.8281535648994041E-3</v>
      </c>
      <c r="I1223" s="165"/>
      <c r="J1223" s="167">
        <f t="shared" si="558"/>
        <v>0.99515036719380423</v>
      </c>
      <c r="K1223" s="167">
        <f t="shared" si="577"/>
        <v>3.9632832152003417E-4</v>
      </c>
      <c r="L1223" s="93"/>
      <c r="M1223" s="171">
        <f t="shared" si="553"/>
        <v>1.00039632832152</v>
      </c>
      <c r="N1223" s="172">
        <f t="shared" si="559"/>
        <v>1.0041920551492991</v>
      </c>
      <c r="O1223" s="170">
        <f t="shared" si="554"/>
        <v>1222</v>
      </c>
      <c r="P1223" s="170">
        <f t="shared" si="555"/>
        <v>1224</v>
      </c>
      <c r="Q1223" s="169"/>
      <c r="R1223" s="149">
        <f t="shared" si="560"/>
        <v>-0.38318924551877837</v>
      </c>
      <c r="S1223" s="173">
        <f t="shared" si="561"/>
        <v>0.25643291645753813</v>
      </c>
      <c r="T1223" s="149">
        <v>0</v>
      </c>
      <c r="U1223" s="97"/>
      <c r="V1223" s="149">
        <f>1/PI()*ATAN('Exhibit4_Impact-Test'!$Y$25*S_RDY_SP)+'Exhibit4_Impact-Test'!$Y$26</f>
        <v>0.29185678251013814</v>
      </c>
      <c r="W1223" s="172">
        <f t="shared" si="562"/>
        <v>0.29264009146619502</v>
      </c>
      <c r="X1223" s="149">
        <f>1/PI()*ATAN('Exhibit4_Impact-Test'!$Y$25*S_RS_SP)+'Exhibit4_Impact-Test'!$Y$26</f>
        <v>0.65084298679401642</v>
      </c>
      <c r="Y1223" s="172">
        <f t="shared" si="563"/>
        <v>0.65170308633491925</v>
      </c>
      <c r="Z1223" s="149">
        <f>1/PI()*ATAN('Exhibit4_Impact-Test'!$Y$25*S_5050_SP)+'Exhibit4_Impact-Test'!$Y$26</f>
        <v>0.5</v>
      </c>
      <c r="AA1223" s="149">
        <f t="shared" si="564"/>
        <v>0.50094675965876023</v>
      </c>
      <c r="AB1223" s="195">
        <f>VLOOKUP(_xlfn.NUMBERVALUE(LEFT(A1223,4)),Transactioncosts!$C:$G,5,FALSE)</f>
        <v>115.19999999999999</v>
      </c>
      <c r="AC1223" s="174"/>
      <c r="AD1223" s="175">
        <f t="shared" si="565"/>
        <v>1.0015041369407631</v>
      </c>
      <c r="AE1223" s="149">
        <f t="shared" si="566"/>
        <v>1.002866750507166</v>
      </c>
      <c r="AF1223" s="149">
        <f t="shared" si="567"/>
        <v>1.0022941917354096</v>
      </c>
      <c r="AG1223" s="176">
        <f t="shared" si="568"/>
        <v>1.0014811066322216</v>
      </c>
      <c r="AH1223" s="149">
        <f t="shared" si="569"/>
        <v>1.0007046422347354</v>
      </c>
      <c r="AI1223" s="149">
        <f t="shared" si="570"/>
        <v>1.0022832850641405</v>
      </c>
      <c r="AJ1223" s="97"/>
      <c r="AK1223" s="171">
        <f t="shared" si="571"/>
        <v>1.5030068598505437E-3</v>
      </c>
      <c r="AL1223" s="149">
        <f t="shared" si="572"/>
        <v>2.8626492143167376E-3</v>
      </c>
      <c r="AM1223" s="149">
        <f t="shared" si="573"/>
        <v>2.2915640956556946E-3</v>
      </c>
      <c r="AN1223" s="149">
        <f t="shared" si="578"/>
        <v>6.9478284205699428</v>
      </c>
      <c r="AO1223" s="149">
        <f t="shared" si="578"/>
        <v>18.377277440111442</v>
      </c>
      <c r="AP1223" s="149">
        <f t="shared" si="578"/>
        <v>6.3196293942227486</v>
      </c>
      <c r="AQ1223" s="97"/>
      <c r="AR1223" s="171">
        <f t="shared" si="574"/>
        <v>1.48001087561504E-3</v>
      </c>
      <c r="AS1223" s="149">
        <f t="shared" si="575"/>
        <v>7.0439409095749285E-4</v>
      </c>
      <c r="AT1223" s="149">
        <f t="shared" si="576"/>
        <v>2.280682329901708E-3</v>
      </c>
      <c r="AU1223" s="175">
        <f t="shared" si="579"/>
        <v>6.8029538616070253</v>
      </c>
      <c r="AV1223" s="149">
        <f t="shared" si="580"/>
        <v>15.615291051384123</v>
      </c>
      <c r="AW1223" s="149">
        <f t="shared" si="581"/>
        <v>6.2424878462328053</v>
      </c>
    </row>
    <row r="1224" spans="1:49" ht="15" x14ac:dyDescent="0.25">
      <c r="A1224" s="130">
        <v>1972.11</v>
      </c>
      <c r="B1224" s="138"/>
      <c r="C1224" s="166">
        <f>raw_Data!B1230</f>
        <v>115.1</v>
      </c>
      <c r="D1224" s="167">
        <f>raw_Data!J1230</f>
        <v>0.26055583333333332</v>
      </c>
      <c r="E1224" s="167">
        <f>raw_Data!L1230</f>
        <v>5.0884804742696854E-3</v>
      </c>
      <c r="F1224" s="168">
        <f t="shared" si="556"/>
        <v>109.6</v>
      </c>
      <c r="G1224" s="167">
        <f>raw_Data!K1230</f>
        <v>2.3773342457420925E-3</v>
      </c>
      <c r="H1224" s="167">
        <f t="shared" si="557"/>
        <v>5.0182481751824826E-2</v>
      </c>
      <c r="I1224" s="165"/>
      <c r="J1224" s="167">
        <f t="shared" si="558"/>
        <v>0.98608682662672598</v>
      </c>
      <c r="K1224" s="167">
        <f t="shared" si="577"/>
        <v>-8.8246928990043383E-3</v>
      </c>
      <c r="L1224" s="93"/>
      <c r="M1224" s="171">
        <f t="shared" si="553"/>
        <v>0.99117530710099566</v>
      </c>
      <c r="N1224" s="172">
        <f t="shared" si="559"/>
        <v>1.0525598159975669</v>
      </c>
      <c r="O1224" s="170">
        <f t="shared" si="554"/>
        <v>1223</v>
      </c>
      <c r="P1224" s="170">
        <f t="shared" si="555"/>
        <v>1225</v>
      </c>
      <c r="Q1224" s="169"/>
      <c r="R1224" s="149">
        <f t="shared" si="560"/>
        <v>-0.37629748572532529</v>
      </c>
      <c r="S1224" s="173">
        <f t="shared" si="561"/>
        <v>0.90535615191073393</v>
      </c>
      <c r="T1224" s="149">
        <v>0</v>
      </c>
      <c r="U1224" s="97"/>
      <c r="V1224" s="149">
        <f>1/PI()*ATAN('Exhibit4_Impact-Test'!$Y$25*S_RDY_SP)+'Exhibit4_Impact-Test'!$Y$26</f>
        <v>0.29463925019375681</v>
      </c>
      <c r="W1224" s="172">
        <f t="shared" si="562"/>
        <v>0.307279537029302</v>
      </c>
      <c r="X1224" s="149">
        <f>1/PI()*ATAN('Exhibit4_Impact-Test'!$Y$25*S_RS_SP)+'Exhibit4_Impact-Test'!$Y$26</f>
        <v>0.8393860960945192</v>
      </c>
      <c r="Y1224" s="172">
        <f t="shared" si="563"/>
        <v>0.8473228710688866</v>
      </c>
      <c r="Z1224" s="149">
        <f>1/PI()*ATAN('Exhibit4_Impact-Test'!$Y$25*S_5050_SP)+'Exhibit4_Impact-Test'!$Y$26</f>
        <v>0.5</v>
      </c>
      <c r="AA1224" s="149">
        <f t="shared" si="564"/>
        <v>0.51501772617273045</v>
      </c>
      <c r="AB1224" s="195">
        <f>VLOOKUP(_xlfn.NUMBERVALUE(LEFT(A1224,4)),Transactioncosts!$C:$G,5,FALSE)</f>
        <v>115.19999999999999</v>
      </c>
      <c r="AC1224" s="174"/>
      <c r="AD1224" s="175">
        <f t="shared" si="565"/>
        <v>1.0092615927757933</v>
      </c>
      <c r="AE1224" s="149">
        <f t="shared" si="566"/>
        <v>1.0427006103843679</v>
      </c>
      <c r="AF1224" s="149">
        <f t="shared" si="567"/>
        <v>1.0218675615492812</v>
      </c>
      <c r="AG1224" s="176">
        <f t="shared" si="568"/>
        <v>1.009093916865613</v>
      </c>
      <c r="AH1224" s="149">
        <f t="shared" si="569"/>
        <v>1.0424189814064575</v>
      </c>
      <c r="AI1224" s="149">
        <f t="shared" si="570"/>
        <v>1.0216945573437712</v>
      </c>
      <c r="AJ1224" s="97"/>
      <c r="AK1224" s="171">
        <f t="shared" si="571"/>
        <v>9.2189672103765649E-3</v>
      </c>
      <c r="AL1224" s="149">
        <f t="shared" si="572"/>
        <v>4.1814088201527051E-2</v>
      </c>
      <c r="AM1224" s="149">
        <f t="shared" si="573"/>
        <v>2.1631895859158687E-2</v>
      </c>
      <c r="AN1224" s="149">
        <f t="shared" si="578"/>
        <v>6.9570473877803192</v>
      </c>
      <c r="AO1224" s="149">
        <f t="shared" si="578"/>
        <v>18.419091528312968</v>
      </c>
      <c r="AP1224" s="149">
        <f t="shared" si="578"/>
        <v>6.3412612900819072</v>
      </c>
      <c r="AQ1224" s="97"/>
      <c r="AR1224" s="171">
        <f t="shared" si="574"/>
        <v>9.0528161931102066E-3</v>
      </c>
      <c r="AS1224" s="149">
        <f t="shared" si="575"/>
        <v>4.1543955993540757E-2</v>
      </c>
      <c r="AT1224" s="149">
        <f t="shared" si="576"/>
        <v>2.1462579542004659E-2</v>
      </c>
      <c r="AU1224" s="175">
        <f t="shared" si="579"/>
        <v>6.8120066778001354</v>
      </c>
      <c r="AV1224" s="149">
        <f t="shared" si="580"/>
        <v>15.656835007377664</v>
      </c>
      <c r="AW1224" s="149">
        <f t="shared" si="581"/>
        <v>6.2639504257748095</v>
      </c>
    </row>
    <row r="1225" spans="1:49" ht="15" x14ac:dyDescent="0.25">
      <c r="A1225" s="130">
        <v>1972.12</v>
      </c>
      <c r="B1225" s="138"/>
      <c r="C1225" s="166">
        <f>raw_Data!B1231</f>
        <v>117.5</v>
      </c>
      <c r="D1225" s="167">
        <f>raw_Data!J1231</f>
        <v>0.26250000000000001</v>
      </c>
      <c r="E1225" s="167">
        <f>raw_Data!L1231</f>
        <v>5.1515053074766559E-3</v>
      </c>
      <c r="F1225" s="168">
        <f t="shared" si="556"/>
        <v>115.1</v>
      </c>
      <c r="G1225" s="167">
        <f>raw_Data!K1231</f>
        <v>2.280625543006082E-3</v>
      </c>
      <c r="H1225" s="167">
        <f t="shared" si="557"/>
        <v>2.0851433536055675E-2</v>
      </c>
      <c r="I1225" s="165"/>
      <c r="J1225" s="167">
        <f t="shared" si="558"/>
        <v>1.0056154161622051</v>
      </c>
      <c r="K1225" s="167">
        <f t="shared" si="577"/>
        <v>1.0766921469681723E-2</v>
      </c>
      <c r="L1225" s="93"/>
      <c r="M1225" s="171">
        <f t="shared" si="553"/>
        <v>1.0107669214696817</v>
      </c>
      <c r="N1225" s="172">
        <f t="shared" si="559"/>
        <v>1.0231320590790618</v>
      </c>
      <c r="O1225" s="170">
        <f t="shared" si="554"/>
        <v>1224</v>
      </c>
      <c r="P1225" s="170">
        <f t="shared" si="555"/>
        <v>1226</v>
      </c>
      <c r="Q1225" s="169"/>
      <c r="R1225" s="149">
        <f t="shared" si="560"/>
        <v>-0.38103060597594973</v>
      </c>
      <c r="S1225" s="173">
        <f t="shared" si="561"/>
        <v>0.8038358773184745</v>
      </c>
      <c r="T1225" s="149">
        <v>0</v>
      </c>
      <c r="U1225" s="97"/>
      <c r="V1225" s="149">
        <f>1/PI()*ATAN('Exhibit4_Impact-Test'!$Y$25*S_RDY_SP)+'Exhibit4_Impact-Test'!$Y$26</f>
        <v>0.29272433649282104</v>
      </c>
      <c r="W1225" s="172">
        <f t="shared" si="562"/>
        <v>0.2952480673571235</v>
      </c>
      <c r="X1225" s="149">
        <f>1/PI()*ATAN('Exhibit4_Impact-Test'!$Y$25*S_RS_SP)+'Exhibit4_Impact-Test'!$Y$26</f>
        <v>0.82287591118083636</v>
      </c>
      <c r="Y1225" s="172">
        <f t="shared" si="563"/>
        <v>0.82464117616307575</v>
      </c>
      <c r="Z1225" s="149">
        <f>1/PI()*ATAN('Exhibit4_Impact-Test'!$Y$25*S_5050_SP)+'Exhibit4_Impact-Test'!$Y$26</f>
        <v>0.5</v>
      </c>
      <c r="AA1225" s="149">
        <f t="shared" si="564"/>
        <v>0.50303976198612488</v>
      </c>
      <c r="AB1225" s="195">
        <f>VLOOKUP(_xlfn.NUMBERVALUE(LEFT(A1225,4)),Transactioncosts!$C:$G,5,FALSE)</f>
        <v>115.19999999999999</v>
      </c>
      <c r="AC1225" s="174"/>
      <c r="AD1225" s="175">
        <f t="shared" si="565"/>
        <v>1.0143864981720299</v>
      </c>
      <c r="AE1225" s="149">
        <f t="shared" si="566"/>
        <v>1.0209418953468767</v>
      </c>
      <c r="AF1225" s="149">
        <f t="shared" si="567"/>
        <v>1.0169494902743716</v>
      </c>
      <c r="AG1225" s="176">
        <f t="shared" si="568"/>
        <v>1.0142974121660346</v>
      </c>
      <c r="AH1225" s="149">
        <f t="shared" si="569"/>
        <v>1.0204081073796951</v>
      </c>
      <c r="AI1225" s="149">
        <f t="shared" si="570"/>
        <v>1.0169144722162915</v>
      </c>
      <c r="AJ1225" s="97"/>
      <c r="AK1225" s="171">
        <f t="shared" si="571"/>
        <v>1.428399445060095E-2</v>
      </c>
      <c r="AL1225" s="149">
        <f t="shared" si="572"/>
        <v>2.0725628010598143E-2</v>
      </c>
      <c r="AM1225" s="149">
        <f t="shared" si="573"/>
        <v>1.6807450419458209E-2</v>
      </c>
      <c r="AN1225" s="149">
        <f t="shared" si="578"/>
        <v>6.97133138223092</v>
      </c>
      <c r="AO1225" s="149">
        <f t="shared" si="578"/>
        <v>18.439817156323567</v>
      </c>
      <c r="AP1225" s="149">
        <f t="shared" si="578"/>
        <v>6.3580687405013654</v>
      </c>
      <c r="AQ1225" s="97"/>
      <c r="AR1225" s="171">
        <f t="shared" si="574"/>
        <v>1.4196168046893101E-2</v>
      </c>
      <c r="AS1225" s="149">
        <f t="shared" si="575"/>
        <v>2.0202652549619164E-2</v>
      </c>
      <c r="AT1225" s="149">
        <f t="shared" si="576"/>
        <v>1.6773015414237185E-2</v>
      </c>
      <c r="AU1225" s="175">
        <f t="shared" si="579"/>
        <v>6.8262028458470283</v>
      </c>
      <c r="AV1225" s="149">
        <f t="shared" si="580"/>
        <v>15.677037659927283</v>
      </c>
      <c r="AW1225" s="149">
        <f t="shared" si="581"/>
        <v>6.2807234411890471</v>
      </c>
    </row>
    <row r="1226" spans="1:49" ht="15" x14ac:dyDescent="0.25">
      <c r="A1226" s="130">
        <v>1973.01</v>
      </c>
      <c r="B1226" s="138"/>
      <c r="C1226" s="166">
        <f>raw_Data!B1232</f>
        <v>118.4</v>
      </c>
      <c r="D1226" s="167">
        <f>raw_Data!J1232</f>
        <v>0.26305583333333332</v>
      </c>
      <c r="E1226" s="167">
        <f>raw_Data!L1232</f>
        <v>5.2302252694751417E-3</v>
      </c>
      <c r="F1226" s="168">
        <f t="shared" si="556"/>
        <v>117.5</v>
      </c>
      <c r="G1226" s="167">
        <f>raw_Data!K1232</f>
        <v>2.2387730496453901E-3</v>
      </c>
      <c r="H1226" s="167">
        <f t="shared" si="557"/>
        <v>7.6595744680851841E-3</v>
      </c>
      <c r="I1226" s="165"/>
      <c r="J1226" s="167">
        <f t="shared" si="558"/>
        <v>1.0069901147736282</v>
      </c>
      <c r="K1226" s="167">
        <f t="shared" si="577"/>
        <v>1.222034004310335E-2</v>
      </c>
      <c r="L1226" s="93"/>
      <c r="M1226" s="171">
        <f t="shared" si="553"/>
        <v>1.0122203400431034</v>
      </c>
      <c r="N1226" s="172">
        <f t="shared" si="559"/>
        <v>1.0098983475177306</v>
      </c>
      <c r="O1226" s="170">
        <f t="shared" si="554"/>
        <v>1225</v>
      </c>
      <c r="P1226" s="170">
        <f t="shared" si="555"/>
        <v>1227</v>
      </c>
      <c r="Q1226" s="169"/>
      <c r="R1226" s="149">
        <f t="shared" si="560"/>
        <v>-0.39413025018526565</v>
      </c>
      <c r="S1226" s="173">
        <f t="shared" si="561"/>
        <v>0.59788672011054333</v>
      </c>
      <c r="T1226" s="149">
        <v>0</v>
      </c>
      <c r="U1226" s="97"/>
      <c r="V1226" s="149">
        <f>1/PI()*ATAN('Exhibit4_Impact-Test'!$Y$25*S_RDY_SP)+'Exhibit4_Impact-Test'!$Y$26</f>
        <v>0.28751490711449068</v>
      </c>
      <c r="W1226" s="172">
        <f t="shared" si="562"/>
        <v>0.28704467916534593</v>
      </c>
      <c r="X1226" s="149">
        <f>1/PI()*ATAN('Exhibit4_Impact-Test'!$Y$25*S_RS_SP)+'Exhibit4_Impact-Test'!$Y$26</f>
        <v>0.77830541512300333</v>
      </c>
      <c r="Y1226" s="172">
        <f t="shared" si="563"/>
        <v>0.77790889340649938</v>
      </c>
      <c r="Z1226" s="149">
        <f>1/PI()*ATAN('Exhibit4_Impact-Test'!$Y$25*S_5050_SP)+'Exhibit4_Impact-Test'!$Y$26</f>
        <v>0.5</v>
      </c>
      <c r="AA1226" s="149">
        <f t="shared" si="564"/>
        <v>0.49942585157348662</v>
      </c>
      <c r="AB1226" s="195">
        <f>VLOOKUP(_xlfn.NUMBERVALUE(LEFT(A1226,4)),Transactioncosts!$C:$G,5,FALSE)</f>
        <v>116.79999999999998</v>
      </c>
      <c r="AC1226" s="174"/>
      <c r="AD1226" s="175">
        <f t="shared" si="565"/>
        <v>1.0115527325778502</v>
      </c>
      <c r="AE1226" s="149">
        <f t="shared" si="566"/>
        <v>1.0104131206867306</v>
      </c>
      <c r="AF1226" s="149">
        <f t="shared" si="567"/>
        <v>1.011059343780417</v>
      </c>
      <c r="AG1226" s="176">
        <f t="shared" si="568"/>
        <v>1.0115186552118971</v>
      </c>
      <c r="AH1226" s="149">
        <f t="shared" si="569"/>
        <v>1.0032636764968814</v>
      </c>
      <c r="AI1226" s="149">
        <f t="shared" si="570"/>
        <v>1.0110526377267952</v>
      </c>
      <c r="AJ1226" s="97"/>
      <c r="AK1226" s="171">
        <f t="shared" si="571"/>
        <v>1.1486509314583457E-2</v>
      </c>
      <c r="AL1226" s="149">
        <f t="shared" si="572"/>
        <v>1.0359277605946677E-2</v>
      </c>
      <c r="AM1226" s="149">
        <f t="shared" si="573"/>
        <v>1.0998636416970851E-2</v>
      </c>
      <c r="AN1226" s="149">
        <f t="shared" si="578"/>
        <v>6.982817891545503</v>
      </c>
      <c r="AO1226" s="149">
        <f t="shared" si="578"/>
        <v>18.450176433929514</v>
      </c>
      <c r="AP1226" s="149">
        <f t="shared" si="578"/>
        <v>6.3690673769183359</v>
      </c>
      <c r="AQ1226" s="97"/>
      <c r="AR1226" s="171">
        <f t="shared" si="574"/>
        <v>1.1452820571653312E-2</v>
      </c>
      <c r="AS1226" s="149">
        <f t="shared" si="575"/>
        <v>3.2583622642281497E-3</v>
      </c>
      <c r="AT1226" s="149">
        <f t="shared" si="576"/>
        <v>1.0992003694665563E-2</v>
      </c>
      <c r="AU1226" s="175">
        <f t="shared" si="579"/>
        <v>6.8376556664186818</v>
      </c>
      <c r="AV1226" s="149">
        <f t="shared" si="580"/>
        <v>15.680296022191511</v>
      </c>
      <c r="AW1226" s="149">
        <f t="shared" si="581"/>
        <v>6.2917154448837129</v>
      </c>
    </row>
    <row r="1227" spans="1:49" ht="15" x14ac:dyDescent="0.25">
      <c r="A1227" s="130">
        <v>1973.02</v>
      </c>
      <c r="B1227" s="138"/>
      <c r="C1227" s="166">
        <f>raw_Data!B1233</f>
        <v>114.2</v>
      </c>
      <c r="D1227" s="167">
        <f>raw_Data!J1233</f>
        <v>0.26361083333333335</v>
      </c>
      <c r="E1227" s="167">
        <f>raw_Data!L1233</f>
        <v>5.3717505475605609E-3</v>
      </c>
      <c r="F1227" s="168">
        <f t="shared" si="556"/>
        <v>118.4</v>
      </c>
      <c r="G1227" s="167">
        <f>raw_Data!K1233</f>
        <v>2.2264428490990991E-3</v>
      </c>
      <c r="H1227" s="167">
        <f t="shared" si="557"/>
        <v>-3.5472972972973027E-2</v>
      </c>
      <c r="I1227" s="165"/>
      <c r="J1227" s="167">
        <f t="shared" si="558"/>
        <v>1.0125140897555294</v>
      </c>
      <c r="K1227" s="167">
        <f t="shared" si="577"/>
        <v>1.7885840303089928E-2</v>
      </c>
      <c r="L1227" s="93"/>
      <c r="M1227" s="171">
        <f t="shared" si="553"/>
        <v>1.0178858403030899</v>
      </c>
      <c r="N1227" s="172">
        <f t="shared" si="559"/>
        <v>0.96675346987612609</v>
      </c>
      <c r="O1227" s="170">
        <f t="shared" si="554"/>
        <v>1226</v>
      </c>
      <c r="P1227" s="170">
        <f t="shared" si="555"/>
        <v>1228</v>
      </c>
      <c r="Q1227" s="169"/>
      <c r="R1227" s="149">
        <f t="shared" si="560"/>
        <v>-0.4028317168754969</v>
      </c>
      <c r="S1227" s="173">
        <f t="shared" si="561"/>
        <v>-0.87150333400531921</v>
      </c>
      <c r="T1227" s="149">
        <v>0</v>
      </c>
      <c r="U1227" s="97"/>
      <c r="V1227" s="149">
        <f>1/PI()*ATAN('Exhibit4_Impact-Test'!$Y$25*S_RDY_SP)+'Exhibit4_Impact-Test'!$Y$26</f>
        <v>0.28412709646388673</v>
      </c>
      <c r="W1227" s="172">
        <f t="shared" si="562"/>
        <v>0.27376163371609885</v>
      </c>
      <c r="X1227" s="149">
        <f>1/PI()*ATAN('Exhibit4_Impact-Test'!$Y$25*S_RS_SP)+'Exhibit4_Impact-Test'!$Y$26</f>
        <v>0.16579894564543235</v>
      </c>
      <c r="Y1227" s="172">
        <f t="shared" si="563"/>
        <v>0.15879276034126588</v>
      </c>
      <c r="Z1227" s="149">
        <f>1/PI()*ATAN('Exhibit4_Impact-Test'!$Y$25*S_5050_SP)+'Exhibit4_Impact-Test'!$Y$26</f>
        <v>0.5</v>
      </c>
      <c r="AA1227" s="149">
        <f t="shared" si="564"/>
        <v>0.48711796895166137</v>
      </c>
      <c r="AB1227" s="195">
        <f>VLOOKUP(_xlfn.NUMBERVALUE(LEFT(A1227,4)),Transactioncosts!$C:$G,5,FALSE)</f>
        <v>116.79999999999998</v>
      </c>
      <c r="AC1227" s="174"/>
      <c r="AD1227" s="175">
        <f t="shared" si="565"/>
        <v>1.0033577483583609</v>
      </c>
      <c r="AE1227" s="149">
        <f t="shared" si="566"/>
        <v>1.0094081471979477</v>
      </c>
      <c r="AF1227" s="149">
        <f t="shared" si="567"/>
        <v>0.99231965508960807</v>
      </c>
      <c r="AG1227" s="176">
        <f t="shared" si="568"/>
        <v>1.0032147607881496</v>
      </c>
      <c r="AH1227" s="149">
        <f t="shared" si="569"/>
        <v>1.0090671329910466</v>
      </c>
      <c r="AI1227" s="149">
        <f t="shared" si="570"/>
        <v>0.99216919296696349</v>
      </c>
      <c r="AJ1227" s="97"/>
      <c r="AK1227" s="171">
        <f t="shared" si="571"/>
        <v>3.352123708597434E-3</v>
      </c>
      <c r="AL1227" s="149">
        <f t="shared" si="572"/>
        <v>9.3641662189214454E-3</v>
      </c>
      <c r="AM1227" s="149">
        <f t="shared" si="573"/>
        <v>-7.7099906499181713E-3</v>
      </c>
      <c r="AN1227" s="149">
        <f t="shared" si="578"/>
        <v>6.9861700152541006</v>
      </c>
      <c r="AO1227" s="149">
        <f t="shared" si="578"/>
        <v>18.459540600148436</v>
      </c>
      <c r="AP1227" s="149">
        <f t="shared" si="578"/>
        <v>6.3613573862684181</v>
      </c>
      <c r="AQ1227" s="97"/>
      <c r="AR1227" s="171">
        <f t="shared" si="574"/>
        <v>3.2096044925696049E-3</v>
      </c>
      <c r="AS1227" s="149">
        <f t="shared" si="575"/>
        <v>9.0262733415672897E-3</v>
      </c>
      <c r="AT1227" s="149">
        <f t="shared" si="576"/>
        <v>-7.8616288141540036E-3</v>
      </c>
      <c r="AU1227" s="175">
        <f t="shared" si="579"/>
        <v>6.8408652709112516</v>
      </c>
      <c r="AV1227" s="149">
        <f t="shared" si="580"/>
        <v>15.689322295533078</v>
      </c>
      <c r="AW1227" s="149">
        <f t="shared" si="581"/>
        <v>6.2838538160695592</v>
      </c>
    </row>
    <row r="1228" spans="1:49" ht="15" x14ac:dyDescent="0.25">
      <c r="A1228" s="130">
        <v>1973.03</v>
      </c>
      <c r="B1228" s="138"/>
      <c r="C1228" s="166">
        <f>raw_Data!B1234</f>
        <v>112.4</v>
      </c>
      <c r="D1228" s="167">
        <f>raw_Data!J1234</f>
        <v>0.26416666666666666</v>
      </c>
      <c r="E1228" s="167">
        <f>raw_Data!L1234</f>
        <v>5.4267290252520972E-3</v>
      </c>
      <c r="F1228" s="168">
        <f t="shared" si="556"/>
        <v>114.2</v>
      </c>
      <c r="G1228" s="167">
        <f>raw_Data!K1234</f>
        <v>2.3131932282545241E-3</v>
      </c>
      <c r="H1228" s="167">
        <f t="shared" si="557"/>
        <v>-1.5761821366024442E-2</v>
      </c>
      <c r="I1228" s="165"/>
      <c r="J1228" s="167">
        <f t="shared" si="558"/>
        <v>1.0048246800747018</v>
      </c>
      <c r="K1228" s="167">
        <f t="shared" si="577"/>
        <v>1.0251409099953923E-2</v>
      </c>
      <c r="L1228" s="93"/>
      <c r="M1228" s="171">
        <f t="shared" si="553"/>
        <v>1.0102514090999539</v>
      </c>
      <c r="N1228" s="172">
        <f t="shared" si="559"/>
        <v>0.98655137186223008</v>
      </c>
      <c r="O1228" s="170">
        <f t="shared" si="554"/>
        <v>1227</v>
      </c>
      <c r="P1228" s="170">
        <f t="shared" si="555"/>
        <v>1229</v>
      </c>
      <c r="Q1228" s="169"/>
      <c r="R1228" s="149">
        <f t="shared" si="560"/>
        <v>-0.39799345428283739</v>
      </c>
      <c r="S1228" s="173">
        <f t="shared" si="561"/>
        <v>-0.74581908966805976</v>
      </c>
      <c r="T1228" s="149">
        <v>0</v>
      </c>
      <c r="U1228" s="97"/>
      <c r="V1228" s="149">
        <f>1/PI()*ATAN('Exhibit4_Impact-Test'!$Y$25*S_RDY_SP)+'Exhibit4_Impact-Test'!$Y$26</f>
        <v>0.28600372020678166</v>
      </c>
      <c r="W1228" s="172">
        <f t="shared" si="562"/>
        <v>0.2811807906329557</v>
      </c>
      <c r="X1228" s="149">
        <f>1/PI()*ATAN('Exhibit4_Impact-Test'!$Y$25*S_RS_SP)+'Exhibit4_Impact-Test'!$Y$26</f>
        <v>0.18798918216499094</v>
      </c>
      <c r="Y1228" s="172">
        <f t="shared" si="563"/>
        <v>0.18439223736864963</v>
      </c>
      <c r="Z1228" s="149">
        <f>1/PI()*ATAN('Exhibit4_Impact-Test'!$Y$25*S_5050_SP)+'Exhibit4_Impact-Test'!$Y$26</f>
        <v>0.5</v>
      </c>
      <c r="AA1228" s="149">
        <f t="shared" si="564"/>
        <v>0.49406550374837127</v>
      </c>
      <c r="AB1228" s="195">
        <f>VLOOKUP(_xlfn.NUMBERVALUE(LEFT(A1228,4)),Transactioncosts!$C:$G,5,FALSE)</f>
        <v>116.79999999999998</v>
      </c>
      <c r="AC1228" s="174"/>
      <c r="AD1228" s="175">
        <f t="shared" si="565"/>
        <v>1.0034731102809258</v>
      </c>
      <c r="AE1228" s="149">
        <f t="shared" si="566"/>
        <v>1.0057960584823544</v>
      </c>
      <c r="AF1228" s="149">
        <f t="shared" si="567"/>
        <v>0.998401390481092</v>
      </c>
      <c r="AG1228" s="176">
        <f t="shared" si="568"/>
        <v>1.0033956655782987</v>
      </c>
      <c r="AH1228" s="149">
        <f t="shared" si="569"/>
        <v>1.0057727440838657</v>
      </c>
      <c r="AI1228" s="149">
        <f t="shared" si="570"/>
        <v>0.99833207556487302</v>
      </c>
      <c r="AJ1228" s="97"/>
      <c r="AK1228" s="171">
        <f t="shared" si="571"/>
        <v>3.4670929619307063E-3</v>
      </c>
      <c r="AL1228" s="149">
        <f t="shared" si="572"/>
        <v>5.7793259593775818E-3</v>
      </c>
      <c r="AM1228" s="149">
        <f t="shared" si="573"/>
        <v>-1.5998886585165697E-3</v>
      </c>
      <c r="AN1228" s="149">
        <f t="shared" si="578"/>
        <v>6.9896371082160309</v>
      </c>
      <c r="AO1228" s="149">
        <f t="shared" si="578"/>
        <v>18.465319926107814</v>
      </c>
      <c r="AP1228" s="149">
        <f t="shared" si="578"/>
        <v>6.3597574976099018</v>
      </c>
      <c r="AQ1228" s="97"/>
      <c r="AR1228" s="171">
        <f t="shared" si="574"/>
        <v>3.3899133240818538E-3</v>
      </c>
      <c r="AS1228" s="149">
        <f t="shared" si="575"/>
        <v>5.7561456451273463E-3</v>
      </c>
      <c r="AT1228" s="149">
        <f t="shared" si="576"/>
        <v>-1.6693169697313665E-3</v>
      </c>
      <c r="AU1228" s="175">
        <f t="shared" si="579"/>
        <v>6.8442551842353332</v>
      </c>
      <c r="AV1228" s="149">
        <f t="shared" si="580"/>
        <v>15.695078441178206</v>
      </c>
      <c r="AW1228" s="149">
        <f t="shared" si="581"/>
        <v>6.2821844990998281</v>
      </c>
    </row>
    <row r="1229" spans="1:49" ht="15" x14ac:dyDescent="0.25">
      <c r="A1229" s="130">
        <v>1973.04</v>
      </c>
      <c r="B1229" s="138"/>
      <c r="C1229" s="166">
        <f>raw_Data!B1235</f>
        <v>110.3</v>
      </c>
      <c r="D1229" s="167">
        <f>raw_Data!J1235</f>
        <v>0.26555583333333332</v>
      </c>
      <c r="E1229" s="167">
        <f>raw_Data!L1235</f>
        <v>5.395316801844352E-3</v>
      </c>
      <c r="F1229" s="168">
        <f t="shared" si="556"/>
        <v>112.4</v>
      </c>
      <c r="G1229" s="167">
        <f>raw_Data!K1235</f>
        <v>2.3625963819691575E-3</v>
      </c>
      <c r="H1229" s="167">
        <f t="shared" si="557"/>
        <v>-1.8683274021352392E-2</v>
      </c>
      <c r="I1229" s="165"/>
      <c r="J1229" s="167">
        <f t="shared" si="558"/>
        <v>0.9972514765585645</v>
      </c>
      <c r="K1229" s="167">
        <f t="shared" si="577"/>
        <v>2.64679336040885E-3</v>
      </c>
      <c r="L1229" s="93"/>
      <c r="M1229" s="171">
        <f t="shared" si="553"/>
        <v>1.0026467933604089</v>
      </c>
      <c r="N1229" s="172">
        <f t="shared" si="559"/>
        <v>0.98367932236061684</v>
      </c>
      <c r="O1229" s="170">
        <f t="shared" si="554"/>
        <v>1228</v>
      </c>
      <c r="P1229" s="170">
        <f t="shared" si="555"/>
        <v>1230</v>
      </c>
      <c r="Q1229" s="169"/>
      <c r="R1229" s="149">
        <f t="shared" si="560"/>
        <v>-0.39337586801063318</v>
      </c>
      <c r="S1229" s="173">
        <f t="shared" si="561"/>
        <v>-0.77491794527100377</v>
      </c>
      <c r="T1229" s="149">
        <v>0</v>
      </c>
      <c r="U1229" s="97"/>
      <c r="V1229" s="149">
        <f>1/PI()*ATAN('Exhibit4_Impact-Test'!$Y$25*S_RDY_SP)+'Exhibit4_Impact-Test'!$Y$26</f>
        <v>0.2878113302414369</v>
      </c>
      <c r="W1229" s="172">
        <f t="shared" si="562"/>
        <v>0.28391248995324397</v>
      </c>
      <c r="X1229" s="149">
        <f>1/PI()*ATAN('Exhibit4_Impact-Test'!$Y$25*S_RS_SP)+'Exhibit4_Impact-Test'!$Y$26</f>
        <v>0.18239614160763468</v>
      </c>
      <c r="Y1229" s="172">
        <f t="shared" si="563"/>
        <v>0.17956526365389633</v>
      </c>
      <c r="Z1229" s="149">
        <f>1/PI()*ATAN('Exhibit4_Impact-Test'!$Y$25*S_5050_SP)+'Exhibit4_Impact-Test'!$Y$26</f>
        <v>0.5</v>
      </c>
      <c r="AA1229" s="149">
        <f t="shared" si="564"/>
        <v>0.49522548919594028</v>
      </c>
      <c r="AB1229" s="195">
        <f>VLOOKUP(_xlfn.NUMBERVALUE(LEFT(A1229,4)),Transactioncosts!$C:$G,5,FALSE)</f>
        <v>116.79999999999998</v>
      </c>
      <c r="AC1229" s="174"/>
      <c r="AD1229" s="175">
        <f t="shared" si="565"/>
        <v>0.99718774030064283</v>
      </c>
      <c r="AE1229" s="149">
        <f t="shared" si="566"/>
        <v>0.99918719983399207</v>
      </c>
      <c r="AF1229" s="149">
        <f t="shared" si="567"/>
        <v>0.99316305786051284</v>
      </c>
      <c r="AG1229" s="176">
        <f t="shared" si="568"/>
        <v>0.99708314079678573</v>
      </c>
      <c r="AH1229" s="149">
        <f t="shared" si="569"/>
        <v>0.99908808440700803</v>
      </c>
      <c r="AI1229" s="149">
        <f t="shared" si="570"/>
        <v>0.99310729157432143</v>
      </c>
      <c r="AJ1229" s="97"/>
      <c r="AK1229" s="171">
        <f t="shared" si="571"/>
        <v>-2.8162215312088736E-3</v>
      </c>
      <c r="AL1229" s="149">
        <f t="shared" si="572"/>
        <v>-8.1313066716259439E-4</v>
      </c>
      <c r="AM1229" s="149">
        <f t="shared" si="573"/>
        <v>-6.8604211058146446E-3</v>
      </c>
      <c r="AN1229" s="149">
        <f t="shared" si="578"/>
        <v>6.9868208866848223</v>
      </c>
      <c r="AO1229" s="149">
        <f t="shared" si="578"/>
        <v>18.464506795440652</v>
      </c>
      <c r="AP1229" s="149">
        <f t="shared" si="578"/>
        <v>6.3528970765040871</v>
      </c>
      <c r="AQ1229" s="97"/>
      <c r="AR1229" s="171">
        <f t="shared" si="574"/>
        <v>-2.9211215274375338E-3</v>
      </c>
      <c r="AS1229" s="149">
        <f t="shared" si="575"/>
        <v>-9.1233164096933442E-4</v>
      </c>
      <c r="AT1229" s="149">
        <f t="shared" si="576"/>
        <v>-6.9165728640301731E-3</v>
      </c>
      <c r="AU1229" s="175">
        <f t="shared" si="579"/>
        <v>6.8413340627078956</v>
      </c>
      <c r="AV1229" s="149">
        <f t="shared" si="580"/>
        <v>15.694166109537237</v>
      </c>
      <c r="AW1229" s="149">
        <f t="shared" si="581"/>
        <v>6.2752679262357978</v>
      </c>
    </row>
    <row r="1230" spans="1:49" ht="15" x14ac:dyDescent="0.25">
      <c r="A1230" s="130">
        <v>1973.05</v>
      </c>
      <c r="B1230" s="138"/>
      <c r="C1230" s="166">
        <f>raw_Data!B1236</f>
        <v>107.2</v>
      </c>
      <c r="D1230" s="167">
        <f>raw_Data!J1236</f>
        <v>0.26694416666666665</v>
      </c>
      <c r="E1230" s="167">
        <f>raw_Data!L1236</f>
        <v>5.5365868732712986E-3</v>
      </c>
      <c r="F1230" s="168">
        <f t="shared" si="556"/>
        <v>110.3</v>
      </c>
      <c r="G1230" s="167">
        <f>raw_Data!K1236</f>
        <v>2.4201647023269868E-3</v>
      </c>
      <c r="H1230" s="167">
        <f t="shared" si="557"/>
        <v>-2.810516772438798E-2</v>
      </c>
      <c r="I1230" s="165"/>
      <c r="J1230" s="167">
        <f t="shared" si="558"/>
        <v>1.0123816704821704</v>
      </c>
      <c r="K1230" s="167">
        <f t="shared" si="577"/>
        <v>1.7918257355441725E-2</v>
      </c>
      <c r="L1230" s="93"/>
      <c r="M1230" s="171">
        <f t="shared" si="553"/>
        <v>1.0179182573554417</v>
      </c>
      <c r="N1230" s="172">
        <f t="shared" si="559"/>
        <v>0.974314996977939</v>
      </c>
      <c r="O1230" s="170">
        <f t="shared" si="554"/>
        <v>1229</v>
      </c>
      <c r="P1230" s="170">
        <f t="shared" si="555"/>
        <v>1231</v>
      </c>
      <c r="Q1230" s="169"/>
      <c r="R1230" s="149">
        <f t="shared" si="560"/>
        <v>-0.38067419108207778</v>
      </c>
      <c r="S1230" s="173">
        <f t="shared" si="561"/>
        <v>-0.83894809647843793</v>
      </c>
      <c r="T1230" s="149">
        <v>0</v>
      </c>
      <c r="U1230" s="97"/>
      <c r="V1230" s="149">
        <f>1/PI()*ATAN('Exhibit4_Impact-Test'!$Y$25*S_RDY_SP)+'Exhibit4_Impact-Test'!$Y$26</f>
        <v>0.29286792692731434</v>
      </c>
      <c r="W1230" s="172">
        <f t="shared" si="562"/>
        <v>0.28388410391209656</v>
      </c>
      <c r="X1230" s="149">
        <f>1/PI()*ATAN('Exhibit4_Impact-Test'!$Y$25*S_RS_SP)+'Exhibit4_Impact-Test'!$Y$26</f>
        <v>0.17107935380936778</v>
      </c>
      <c r="Y1230" s="172">
        <f t="shared" si="563"/>
        <v>0.16495992367549955</v>
      </c>
      <c r="Z1230" s="149">
        <f>1/PI()*ATAN('Exhibit4_Impact-Test'!$Y$25*S_5050_SP)+'Exhibit4_Impact-Test'!$Y$26</f>
        <v>0.5</v>
      </c>
      <c r="AA1230" s="149">
        <f t="shared" si="564"/>
        <v>0.48905668794488305</v>
      </c>
      <c r="AB1230" s="195">
        <f>VLOOKUP(_xlfn.NUMBERVALUE(LEFT(A1230,4)),Transactioncosts!$C:$G,5,FALSE)</f>
        <v>116.79999999999998</v>
      </c>
      <c r="AC1230" s="174"/>
      <c r="AD1230" s="175">
        <f t="shared" si="565"/>
        <v>1.0051482608814106</v>
      </c>
      <c r="AE1230" s="149">
        <f t="shared" si="566"/>
        <v>1.0104586397460769</v>
      </c>
      <c r="AF1230" s="149">
        <f t="shared" si="567"/>
        <v>0.99611662716669036</v>
      </c>
      <c r="AG1230" s="176">
        <f t="shared" si="568"/>
        <v>1.0050274540678774</v>
      </c>
      <c r="AH1230" s="149">
        <f t="shared" si="569"/>
        <v>1.0103121881594619</v>
      </c>
      <c r="AI1230" s="149">
        <f t="shared" si="570"/>
        <v>0.9959888092818866</v>
      </c>
      <c r="AJ1230" s="97"/>
      <c r="AK1230" s="171">
        <f t="shared" si="571"/>
        <v>5.1350538956374736E-3</v>
      </c>
      <c r="AL1230" s="149">
        <f t="shared" si="572"/>
        <v>1.0404326540020745E-2</v>
      </c>
      <c r="AM1230" s="149">
        <f t="shared" si="573"/>
        <v>-3.8909327038015658E-3</v>
      </c>
      <c r="AN1230" s="149">
        <f t="shared" si="578"/>
        <v>6.9919559405804597</v>
      </c>
      <c r="AO1230" s="149">
        <f t="shared" si="578"/>
        <v>18.474911121980671</v>
      </c>
      <c r="AP1230" s="149">
        <f t="shared" si="578"/>
        <v>6.3490061438002856</v>
      </c>
      <c r="AQ1230" s="97"/>
      <c r="AR1230" s="171">
        <f t="shared" si="574"/>
        <v>5.014858618398536E-3</v>
      </c>
      <c r="AS1230" s="149">
        <f t="shared" si="575"/>
        <v>1.0259380280059969E-2</v>
      </c>
      <c r="AT1230" s="149">
        <f t="shared" si="576"/>
        <v>-4.0192571214157534E-3</v>
      </c>
      <c r="AU1230" s="175">
        <f t="shared" si="579"/>
        <v>6.8463489213262942</v>
      </c>
      <c r="AV1230" s="149">
        <f t="shared" si="580"/>
        <v>15.704425489817297</v>
      </c>
      <c r="AW1230" s="149">
        <f t="shared" si="581"/>
        <v>6.2712486691143816</v>
      </c>
    </row>
    <row r="1231" spans="1:49" ht="15" x14ac:dyDescent="0.25">
      <c r="A1231" s="130">
        <v>1973.06</v>
      </c>
      <c r="B1231" s="138"/>
      <c r="C1231" s="166">
        <f>raw_Data!B1237</f>
        <v>104.8</v>
      </c>
      <c r="D1231" s="167">
        <f>raw_Data!J1237</f>
        <v>0.26833333333333337</v>
      </c>
      <c r="E1231" s="167">
        <f>raw_Data!L1237</f>
        <v>5.5757898442876375E-3</v>
      </c>
      <c r="F1231" s="168">
        <f t="shared" si="556"/>
        <v>107.2</v>
      </c>
      <c r="G1231" s="167">
        <f>raw_Data!K1237</f>
        <v>2.5031094527363188E-3</v>
      </c>
      <c r="H1231" s="167">
        <f t="shared" si="557"/>
        <v>-2.2388059701492602E-2</v>
      </c>
      <c r="I1231" s="165"/>
      <c r="J1231" s="167">
        <f t="shared" si="558"/>
        <v>1.0034101750082522</v>
      </c>
      <c r="K1231" s="167">
        <f t="shared" si="577"/>
        <v>8.985964852539885E-3</v>
      </c>
      <c r="L1231" s="93"/>
      <c r="M1231" s="171">
        <f t="shared" si="553"/>
        <v>1.0089859648525399</v>
      </c>
      <c r="N1231" s="172">
        <f t="shared" si="559"/>
        <v>0.98011504975124375</v>
      </c>
      <c r="O1231" s="170">
        <f t="shared" si="554"/>
        <v>1230</v>
      </c>
      <c r="P1231" s="170">
        <f t="shared" si="555"/>
        <v>1232</v>
      </c>
      <c r="Q1231" s="169"/>
      <c r="R1231" s="149">
        <f t="shared" si="560"/>
        <v>-0.37731243787429908</v>
      </c>
      <c r="S1231" s="173">
        <f t="shared" si="561"/>
        <v>-0.80173117470088839</v>
      </c>
      <c r="T1231" s="149">
        <v>0</v>
      </c>
      <c r="U1231" s="97"/>
      <c r="V1231" s="149">
        <f>1/PI()*ATAN('Exhibit4_Impact-Test'!$Y$25*S_RDY_SP)+'Exhibit4_Impact-Test'!$Y$26</f>
        <v>0.29422715301596225</v>
      </c>
      <c r="W1231" s="172">
        <f t="shared" si="562"/>
        <v>0.28823483431193175</v>
      </c>
      <c r="X1231" s="149">
        <f>1/PI()*ATAN('Exhibit4_Impact-Test'!$Y$25*S_RS_SP)+'Exhibit4_Impact-Test'!$Y$26</f>
        <v>0.1774985869130874</v>
      </c>
      <c r="Y1231" s="172">
        <f t="shared" si="563"/>
        <v>0.17329985313282917</v>
      </c>
      <c r="Z1231" s="149">
        <f>1/PI()*ATAN('Exhibit4_Impact-Test'!$Y$25*S_5050_SP)+'Exhibit4_Impact-Test'!$Y$26</f>
        <v>0.5</v>
      </c>
      <c r="AA1231" s="149">
        <f t="shared" si="564"/>
        <v>0.49274272274526815</v>
      </c>
      <c r="AB1231" s="195">
        <f>VLOOKUP(_xlfn.NUMBERVALUE(LEFT(A1231,4)),Transactioncosts!$C:$G,5,FALSE)</f>
        <v>116.79999999999998</v>
      </c>
      <c r="AC1231" s="174"/>
      <c r="AD1231" s="175">
        <f t="shared" si="565"/>
        <v>1.00049135769732</v>
      </c>
      <c r="AE1231" s="149">
        <f t="shared" si="566"/>
        <v>1.0038614182191721</v>
      </c>
      <c r="AF1231" s="149">
        <f t="shared" si="567"/>
        <v>0.99455050730189187</v>
      </c>
      <c r="AG1231" s="176">
        <f t="shared" si="568"/>
        <v>1.0003786812360054</v>
      </c>
      <c r="AH1231" s="149">
        <f t="shared" si="569"/>
        <v>0.99669633724254136</v>
      </c>
      <c r="AI1231" s="149">
        <f t="shared" si="570"/>
        <v>0.99446574230355655</v>
      </c>
      <c r="AJ1231" s="97"/>
      <c r="AK1231" s="171">
        <f t="shared" si="571"/>
        <v>4.912370206553012E-4</v>
      </c>
      <c r="AL1231" s="149">
        <f t="shared" si="572"/>
        <v>3.8539820803877444E-3</v>
      </c>
      <c r="AM1231" s="149">
        <f t="shared" si="573"/>
        <v>-5.4643953493595234E-3</v>
      </c>
      <c r="AN1231" s="149">
        <f t="shared" si="578"/>
        <v>6.9924471776011146</v>
      </c>
      <c r="AO1231" s="149">
        <f t="shared" si="578"/>
        <v>18.478765104061058</v>
      </c>
      <c r="AP1231" s="149">
        <f t="shared" si="578"/>
        <v>6.3435417484509262</v>
      </c>
      <c r="AQ1231" s="97"/>
      <c r="AR1231" s="171">
        <f t="shared" si="574"/>
        <v>3.7860955436188042E-4</v>
      </c>
      <c r="AS1231" s="149">
        <f t="shared" si="575"/>
        <v>-3.3091319000566593E-3</v>
      </c>
      <c r="AT1231" s="149">
        <f t="shared" si="576"/>
        <v>-5.5496284372274062E-3</v>
      </c>
      <c r="AU1231" s="175">
        <f t="shared" si="579"/>
        <v>6.8467275308806563</v>
      </c>
      <c r="AV1231" s="149">
        <f t="shared" si="580"/>
        <v>15.70111635791724</v>
      </c>
      <c r="AW1231" s="149">
        <f t="shared" si="581"/>
        <v>6.2656990406771538</v>
      </c>
    </row>
    <row r="1232" spans="1:49" ht="15" x14ac:dyDescent="0.25">
      <c r="A1232" s="130">
        <v>1973.07</v>
      </c>
      <c r="B1232" s="138"/>
      <c r="C1232" s="166">
        <f>raw_Data!B1238</f>
        <v>105.8</v>
      </c>
      <c r="D1232" s="167">
        <f>raw_Data!J1238</f>
        <v>0.26972250000000003</v>
      </c>
      <c r="E1232" s="167">
        <f>raw_Data!L1238</f>
        <v>5.7559072994648464E-3</v>
      </c>
      <c r="F1232" s="168">
        <f t="shared" si="556"/>
        <v>104.8</v>
      </c>
      <c r="G1232" s="167">
        <f>raw_Data!K1238</f>
        <v>2.5736879770992369E-3</v>
      </c>
      <c r="H1232" s="167">
        <f t="shared" si="557"/>
        <v>9.5419847328244156E-3</v>
      </c>
      <c r="I1232" s="165"/>
      <c r="J1232" s="167">
        <f t="shared" si="558"/>
        <v>1.0156353461962673</v>
      </c>
      <c r="K1232" s="167">
        <f t="shared" si="577"/>
        <v>2.1391253495732121E-2</v>
      </c>
      <c r="L1232" s="93"/>
      <c r="M1232" s="171">
        <f t="shared" si="553"/>
        <v>1.0213912534957321</v>
      </c>
      <c r="N1232" s="172">
        <f t="shared" si="559"/>
        <v>1.0121156727099236</v>
      </c>
      <c r="O1232" s="170">
        <f t="shared" si="554"/>
        <v>1231</v>
      </c>
      <c r="P1232" s="170">
        <f t="shared" si="555"/>
        <v>1233</v>
      </c>
      <c r="Q1232" s="169"/>
      <c r="R1232" s="149">
        <f t="shared" si="560"/>
        <v>-0.36837965977524489</v>
      </c>
      <c r="S1232" s="173">
        <f t="shared" si="561"/>
        <v>0.63117654547321744</v>
      </c>
      <c r="T1232" s="149">
        <v>0</v>
      </c>
      <c r="U1232" s="97"/>
      <c r="V1232" s="149">
        <f>1/PI()*ATAN('Exhibit4_Impact-Test'!$Y$25*S_RDY_SP)+'Exhibit4_Impact-Test'!$Y$26</f>
        <v>0.29788179161627137</v>
      </c>
      <c r="W1232" s="172">
        <f t="shared" si="562"/>
        <v>0.29597729765968539</v>
      </c>
      <c r="X1232" s="149">
        <f>1/PI()*ATAN('Exhibit4_Impact-Test'!$Y$25*S_RS_SP)+'Exhibit4_Impact-Test'!$Y$26</f>
        <v>0.78674856688545958</v>
      </c>
      <c r="Y1232" s="172">
        <f t="shared" si="563"/>
        <v>0.78521398189909097</v>
      </c>
      <c r="Z1232" s="149">
        <f>1/PI()*ATAN('Exhibit4_Impact-Test'!$Y$25*S_5050_SP)+'Exhibit4_Impact-Test'!$Y$26</f>
        <v>0.5</v>
      </c>
      <c r="AA1232" s="149">
        <f t="shared" si="564"/>
        <v>0.49771931418912946</v>
      </c>
      <c r="AB1232" s="195">
        <f>VLOOKUP(_xlfn.NUMBERVALUE(LEFT(A1232,4)),Transactioncosts!$C:$G,5,FALSE)</f>
        <v>116.79999999999998</v>
      </c>
      <c r="AC1232" s="174"/>
      <c r="AD1232" s="175">
        <f t="shared" si="565"/>
        <v>1.0186282268729741</v>
      </c>
      <c r="AE1232" s="149">
        <f t="shared" si="566"/>
        <v>1.0140937036054669</v>
      </c>
      <c r="AF1232" s="149">
        <f t="shared" si="567"/>
        <v>1.0167534631028279</v>
      </c>
      <c r="AG1232" s="176">
        <f t="shared" si="568"/>
        <v>1.0185767762776261</v>
      </c>
      <c r="AH1232" s="149">
        <f t="shared" si="569"/>
        <v>1.0070711446394811</v>
      </c>
      <c r="AI1232" s="149">
        <f t="shared" si="570"/>
        <v>1.0167268246925569</v>
      </c>
      <c r="AJ1232" s="97"/>
      <c r="AK1232" s="171">
        <f t="shared" si="571"/>
        <v>1.8456846524598908E-2</v>
      </c>
      <c r="AL1232" s="149">
        <f t="shared" si="572"/>
        <v>1.3995310766787032E-2</v>
      </c>
      <c r="AM1232" s="149">
        <f t="shared" si="573"/>
        <v>1.6614671850862111E-2</v>
      </c>
      <c r="AN1232" s="149">
        <f t="shared" si="578"/>
        <v>7.0109040241257139</v>
      </c>
      <c r="AO1232" s="149">
        <f t="shared" si="578"/>
        <v>18.492760414827845</v>
      </c>
      <c r="AP1232" s="149">
        <f t="shared" si="578"/>
        <v>6.360156420301788</v>
      </c>
      <c r="AQ1232" s="97"/>
      <c r="AR1232" s="171">
        <f t="shared" si="574"/>
        <v>1.8406335559546971E-2</v>
      </c>
      <c r="AS1232" s="149">
        <f t="shared" si="575"/>
        <v>7.0462613296843508E-3</v>
      </c>
      <c r="AT1232" s="149">
        <f t="shared" si="576"/>
        <v>1.6588472029371484E-2</v>
      </c>
      <c r="AU1232" s="175">
        <f t="shared" si="579"/>
        <v>6.8651338664402033</v>
      </c>
      <c r="AV1232" s="149">
        <f t="shared" si="580"/>
        <v>15.708162619246924</v>
      </c>
      <c r="AW1232" s="149">
        <f t="shared" si="581"/>
        <v>6.2822875127065254</v>
      </c>
    </row>
    <row r="1233" spans="1:49" ht="15" x14ac:dyDescent="0.25">
      <c r="A1233" s="130">
        <v>1973.08</v>
      </c>
      <c r="B1233" s="138"/>
      <c r="C1233" s="166">
        <f>raw_Data!B1239</f>
        <v>103.8</v>
      </c>
      <c r="D1233" s="167">
        <f>raw_Data!J1239</f>
        <v>0.27111083333333336</v>
      </c>
      <c r="E1233" s="167">
        <f>raw_Data!L1239</f>
        <v>5.9668977756095476E-3</v>
      </c>
      <c r="F1233" s="168">
        <f t="shared" si="556"/>
        <v>105.8</v>
      </c>
      <c r="G1233" s="167">
        <f>raw_Data!K1239</f>
        <v>2.5624842470069317E-3</v>
      </c>
      <c r="H1233" s="167">
        <f t="shared" si="557"/>
        <v>-1.8903591682419618E-2</v>
      </c>
      <c r="I1233" s="165"/>
      <c r="J1233" s="167">
        <f t="shared" si="558"/>
        <v>1.018141043078542</v>
      </c>
      <c r="K1233" s="167">
        <f t="shared" si="577"/>
        <v>2.4107940854151577E-2</v>
      </c>
      <c r="L1233" s="93"/>
      <c r="M1233" s="171">
        <f t="shared" si="553"/>
        <v>1.0241079408541516</v>
      </c>
      <c r="N1233" s="172">
        <f t="shared" si="559"/>
        <v>0.98365889256458727</v>
      </c>
      <c r="O1233" s="170">
        <f t="shared" si="554"/>
        <v>1232</v>
      </c>
      <c r="P1233" s="170">
        <f t="shared" si="555"/>
        <v>1234</v>
      </c>
      <c r="Q1233" s="169"/>
      <c r="R1233" s="149">
        <f t="shared" si="560"/>
        <v>-0.38389910292361695</v>
      </c>
      <c r="S1233" s="173">
        <f t="shared" si="561"/>
        <v>-0.76658458050209</v>
      </c>
      <c r="T1233" s="149">
        <v>0</v>
      </c>
      <c r="U1233" s="97"/>
      <c r="V1233" s="149">
        <f>1/PI()*ATAN('Exhibit4_Impact-Test'!$Y$25*S_RDY_SP)+'Exhibit4_Impact-Test'!$Y$26</f>
        <v>0.29157228093468301</v>
      </c>
      <c r="W1233" s="172">
        <f t="shared" si="562"/>
        <v>0.28331884483144676</v>
      </c>
      <c r="X1233" s="149">
        <f>1/PI()*ATAN('Exhibit4_Impact-Test'!$Y$25*S_RS_SP)+'Exhibit4_Impact-Test'!$Y$26</f>
        <v>0.18396749508523824</v>
      </c>
      <c r="Y1233" s="172">
        <f t="shared" si="563"/>
        <v>0.1779946906960457</v>
      </c>
      <c r="Z1233" s="149">
        <f>1/PI()*ATAN('Exhibit4_Impact-Test'!$Y$25*S_5050_SP)+'Exhibit4_Impact-Test'!$Y$26</f>
        <v>0.5</v>
      </c>
      <c r="AA1233" s="149">
        <f t="shared" si="564"/>
        <v>0.48992685614277998</v>
      </c>
      <c r="AB1233" s="195">
        <f>VLOOKUP(_xlfn.NUMBERVALUE(LEFT(A1233,4)),Transactioncosts!$C:$G,5,FALSE)</f>
        <v>116.79999999999998</v>
      </c>
      <c r="AC1233" s="174"/>
      <c r="AD1233" s="175">
        <f t="shared" si="565"/>
        <v>1.0123141195827261</v>
      </c>
      <c r="AE1233" s="149">
        <f t="shared" si="566"/>
        <v>1.0166666307617387</v>
      </c>
      <c r="AF1233" s="149">
        <f t="shared" si="567"/>
        <v>1.0038834167093693</v>
      </c>
      <c r="AG1233" s="176">
        <f t="shared" si="568"/>
        <v>1.0122410947106142</v>
      </c>
      <c r="AH1233" s="149">
        <f t="shared" si="569"/>
        <v>1.0092655301775113</v>
      </c>
      <c r="AI1233" s="149">
        <f t="shared" si="570"/>
        <v>1.003765762389117</v>
      </c>
      <c r="AJ1233" s="97"/>
      <c r="AK1233" s="171">
        <f t="shared" si="571"/>
        <v>1.2238917547351043E-2</v>
      </c>
      <c r="AL1233" s="149">
        <f t="shared" si="572"/>
        <v>1.6529266634887338E-2</v>
      </c>
      <c r="AM1233" s="149">
        <f t="shared" si="573"/>
        <v>3.8758957118566577E-3</v>
      </c>
      <c r="AN1233" s="149">
        <f t="shared" si="578"/>
        <v>7.0231429416730649</v>
      </c>
      <c r="AO1233" s="149">
        <f t="shared" si="578"/>
        <v>18.509289681462732</v>
      </c>
      <c r="AP1233" s="149">
        <f t="shared" si="578"/>
        <v>6.3640323160136445</v>
      </c>
      <c r="AQ1233" s="97"/>
      <c r="AR1233" s="171">
        <f t="shared" si="574"/>
        <v>1.21667783716664E-2</v>
      </c>
      <c r="AS1233" s="149">
        <f t="shared" si="575"/>
        <v>9.2228684725129337E-3</v>
      </c>
      <c r="AT1233" s="149">
        <f t="shared" si="576"/>
        <v>3.7586896565239567E-3</v>
      </c>
      <c r="AU1233" s="175">
        <f t="shared" si="579"/>
        <v>6.8773006448118696</v>
      </c>
      <c r="AV1233" s="149">
        <f t="shared" si="580"/>
        <v>15.717385487719437</v>
      </c>
      <c r="AW1233" s="149">
        <f t="shared" si="581"/>
        <v>6.2860462023630497</v>
      </c>
    </row>
    <row r="1234" spans="1:49" ht="15" x14ac:dyDescent="0.25">
      <c r="A1234" s="130">
        <v>1973.09</v>
      </c>
      <c r="B1234" s="138"/>
      <c r="C1234" s="166">
        <f>raw_Data!B1240</f>
        <v>105.6</v>
      </c>
      <c r="D1234" s="167">
        <f>raw_Data!J1240</f>
        <v>0.27250000000000002</v>
      </c>
      <c r="E1234" s="167">
        <f>raw_Data!L1240</f>
        <v>5.7246080037485214E-3</v>
      </c>
      <c r="F1234" s="168">
        <f t="shared" si="556"/>
        <v>103.8</v>
      </c>
      <c r="G1234" s="167">
        <f>raw_Data!K1240</f>
        <v>2.6252408477842005E-3</v>
      </c>
      <c r="H1234" s="167">
        <f t="shared" si="557"/>
        <v>1.7341040462427681E-2</v>
      </c>
      <c r="I1234" s="165"/>
      <c r="J1234" s="167">
        <f t="shared" si="558"/>
        <v>0.97939883274846384</v>
      </c>
      <c r="K1234" s="167">
        <f t="shared" si="577"/>
        <v>-1.4876559247787635E-2</v>
      </c>
      <c r="L1234" s="93"/>
      <c r="M1234" s="171">
        <f t="shared" si="553"/>
        <v>0.98512344075221236</v>
      </c>
      <c r="N1234" s="172">
        <f t="shared" si="559"/>
        <v>1.0199662813102119</v>
      </c>
      <c r="O1234" s="170">
        <f t="shared" si="554"/>
        <v>1233</v>
      </c>
      <c r="P1234" s="170">
        <f t="shared" si="555"/>
        <v>1235</v>
      </c>
      <c r="Q1234" s="169"/>
      <c r="R1234" s="149">
        <f t="shared" si="560"/>
        <v>-0.38892027634738618</v>
      </c>
      <c r="S1234" s="173">
        <f t="shared" si="561"/>
        <v>0.74399718608006649</v>
      </c>
      <c r="T1234" s="149">
        <v>0</v>
      </c>
      <c r="U1234" s="97"/>
      <c r="V1234" s="149">
        <f>1/PI()*ATAN('Exhibit4_Impact-Test'!$Y$25*S_RDY_SP)+'Exhibit4_Impact-Test'!$Y$26</f>
        <v>0.28957097429307643</v>
      </c>
      <c r="W1234" s="172">
        <f t="shared" si="562"/>
        <v>0.29677330857037748</v>
      </c>
      <c r="X1234" s="149">
        <f>1/PI()*ATAN('Exhibit4_Impact-Test'!$Y$25*S_RS_SP)+'Exhibit4_Impact-Test'!$Y$26</f>
        <v>0.81165056263331237</v>
      </c>
      <c r="Y1234" s="172">
        <f t="shared" si="563"/>
        <v>0.81690667341144951</v>
      </c>
      <c r="Z1234" s="149">
        <f>1/PI()*ATAN('Exhibit4_Impact-Test'!$Y$25*S_5050_SP)+'Exhibit4_Impact-Test'!$Y$26</f>
        <v>0.5</v>
      </c>
      <c r="AA1234" s="149">
        <f t="shared" si="564"/>
        <v>0.50868859886283802</v>
      </c>
      <c r="AB1234" s="195">
        <f>VLOOKUP(_xlfn.NUMBERVALUE(LEFT(A1234,4)),Transactioncosts!$C:$G,5,FALSE)</f>
        <v>116.79999999999998</v>
      </c>
      <c r="AC1234" s="174"/>
      <c r="AD1234" s="175">
        <f t="shared" si="565"/>
        <v>0.99521291603973061</v>
      </c>
      <c r="AE1234" s="149">
        <f t="shared" si="566"/>
        <v>1.0134036518948555</v>
      </c>
      <c r="AF1234" s="149">
        <f t="shared" si="567"/>
        <v>1.0025448610312122</v>
      </c>
      <c r="AG1234" s="176">
        <f t="shared" si="568"/>
        <v>0.99519992338520891</v>
      </c>
      <c r="AH1234" s="149">
        <f t="shared" si="569"/>
        <v>1.013196741439379</v>
      </c>
      <c r="AI1234" s="149">
        <f t="shared" si="570"/>
        <v>1.0024433781964943</v>
      </c>
      <c r="AJ1234" s="97"/>
      <c r="AK1234" s="171">
        <f t="shared" si="571"/>
        <v>-4.7985787456977522E-3</v>
      </c>
      <c r="AL1234" s="149">
        <f t="shared" si="572"/>
        <v>1.3314617659707373E-2</v>
      </c>
      <c r="AM1234" s="149">
        <f t="shared" si="573"/>
        <v>2.5416283556899005E-3</v>
      </c>
      <c r="AN1234" s="149">
        <f t="shared" si="578"/>
        <v>7.0183443629273672</v>
      </c>
      <c r="AO1234" s="149">
        <f t="shared" si="578"/>
        <v>18.522604299122438</v>
      </c>
      <c r="AP1234" s="149">
        <f t="shared" si="578"/>
        <v>6.3665739443693345</v>
      </c>
      <c r="AQ1234" s="97"/>
      <c r="AR1234" s="171">
        <f t="shared" si="574"/>
        <v>-4.811633981540827E-3</v>
      </c>
      <c r="AS1234" s="149">
        <f t="shared" si="575"/>
        <v>1.3110423032215946E-2</v>
      </c>
      <c r="AT1234" s="149">
        <f t="shared" si="576"/>
        <v>2.4403980014972549E-3</v>
      </c>
      <c r="AU1234" s="175">
        <f t="shared" si="579"/>
        <v>6.8724890108303285</v>
      </c>
      <c r="AV1234" s="149">
        <f t="shared" si="580"/>
        <v>15.730495910751653</v>
      </c>
      <c r="AW1234" s="149">
        <f t="shared" si="581"/>
        <v>6.2884866003645472</v>
      </c>
    </row>
    <row r="1235" spans="1:49" ht="15" x14ac:dyDescent="0.25">
      <c r="A1235" s="130">
        <v>1973.1</v>
      </c>
      <c r="B1235" s="138"/>
      <c r="C1235" s="166">
        <f>raw_Data!B1241</f>
        <v>109.8</v>
      </c>
      <c r="D1235" s="167">
        <f>raw_Data!J1241</f>
        <v>0.27555583333333333</v>
      </c>
      <c r="E1235" s="167">
        <f>raw_Data!L1241</f>
        <v>5.4895211046772641E-3</v>
      </c>
      <c r="F1235" s="168">
        <f t="shared" si="556"/>
        <v>105.6</v>
      </c>
      <c r="G1235" s="167">
        <f>raw_Data!K1241</f>
        <v>2.6094302398989903E-3</v>
      </c>
      <c r="H1235" s="167">
        <f t="shared" si="557"/>
        <v>3.9772727272727293E-2</v>
      </c>
      <c r="I1235" s="165"/>
      <c r="J1235" s="167">
        <f t="shared" si="558"/>
        <v>0.97975358315835903</v>
      </c>
      <c r="K1235" s="167">
        <f t="shared" si="577"/>
        <v>-1.4756895736963704E-2</v>
      </c>
      <c r="L1235" s="93"/>
      <c r="M1235" s="171">
        <f t="shared" si="553"/>
        <v>0.9852431042630363</v>
      </c>
      <c r="N1235" s="172">
        <f t="shared" si="559"/>
        <v>1.0423821575126262</v>
      </c>
      <c r="O1235" s="170">
        <f t="shared" si="554"/>
        <v>1234</v>
      </c>
      <c r="P1235" s="170">
        <f t="shared" si="555"/>
        <v>1236</v>
      </c>
      <c r="Q1235" s="169"/>
      <c r="R1235" s="149">
        <f t="shared" si="560"/>
        <v>-0.3737897130750541</v>
      </c>
      <c r="S1235" s="173">
        <f t="shared" si="561"/>
        <v>0.87417707061388272</v>
      </c>
      <c r="T1235" s="149">
        <v>0</v>
      </c>
      <c r="U1235" s="97"/>
      <c r="V1235" s="149">
        <f>1/PI()*ATAN('Exhibit4_Impact-Test'!$Y$25*S_RDY_SP)+'Exhibit4_Impact-Test'!$Y$26</f>
        <v>0.29566092376543729</v>
      </c>
      <c r="W1235" s="172">
        <f t="shared" si="562"/>
        <v>0.3075345043443784</v>
      </c>
      <c r="X1235" s="149">
        <f>1/PI()*ATAN('Exhibit4_Impact-Test'!$Y$25*S_RS_SP)+'Exhibit4_Impact-Test'!$Y$26</f>
        <v>0.83462160966800525</v>
      </c>
      <c r="Y1235" s="172">
        <f t="shared" si="563"/>
        <v>0.84225696836867392</v>
      </c>
      <c r="Z1235" s="149">
        <f>1/PI()*ATAN('Exhibit4_Impact-Test'!$Y$25*S_5050_SP)+'Exhibit4_Impact-Test'!$Y$26</f>
        <v>0.5</v>
      </c>
      <c r="AA1235" s="149">
        <f t="shared" si="564"/>
        <v>0.51409014139021703</v>
      </c>
      <c r="AB1235" s="195">
        <f>VLOOKUP(_xlfn.NUMBERVALUE(LEFT(A1235,4)),Transactioncosts!$C:$G,5,FALSE)</f>
        <v>116.79999999999998</v>
      </c>
      <c r="AC1235" s="174"/>
      <c r="AD1235" s="175">
        <f t="shared" si="565"/>
        <v>1.0021368895298925</v>
      </c>
      <c r="AE1235" s="149">
        <f t="shared" si="566"/>
        <v>1.0329325928611148</v>
      </c>
      <c r="AF1235" s="149">
        <f t="shared" si="567"/>
        <v>1.0138126308878312</v>
      </c>
      <c r="AG1235" s="176">
        <f t="shared" si="568"/>
        <v>1.0020270818944728</v>
      </c>
      <c r="AH1235" s="149">
        <f t="shared" si="569"/>
        <v>1.0249319440009472</v>
      </c>
      <c r="AI1235" s="149">
        <f t="shared" si="570"/>
        <v>1.0136480580363936</v>
      </c>
      <c r="AJ1235" s="97"/>
      <c r="AK1235" s="171">
        <f t="shared" si="571"/>
        <v>2.1346096288145148E-3</v>
      </c>
      <c r="AL1235" s="149">
        <f t="shared" si="572"/>
        <v>3.2401934243730307E-2</v>
      </c>
      <c r="AM1235" s="149">
        <f t="shared" si="573"/>
        <v>1.3718105932762232E-2</v>
      </c>
      <c r="AN1235" s="149">
        <f t="shared" si="578"/>
        <v>7.020478972556182</v>
      </c>
      <c r="AO1235" s="149">
        <f t="shared" si="578"/>
        <v>18.555006233366168</v>
      </c>
      <c r="AP1235" s="149">
        <f t="shared" si="578"/>
        <v>6.3802920503020966</v>
      </c>
      <c r="AQ1235" s="97"/>
      <c r="AR1235" s="171">
        <f t="shared" si="574"/>
        <v>2.0250301362227715E-3</v>
      </c>
      <c r="AS1235" s="149">
        <f t="shared" si="575"/>
        <v>2.4626214289416252E-2</v>
      </c>
      <c r="AT1235" s="149">
        <f t="shared" si="576"/>
        <v>1.3555762117468386E-2</v>
      </c>
      <c r="AU1235" s="175">
        <f t="shared" si="579"/>
        <v>6.8745140409665515</v>
      </c>
      <c r="AV1235" s="149">
        <f t="shared" si="580"/>
        <v>15.755122125041069</v>
      </c>
      <c r="AW1235" s="149">
        <f t="shared" si="581"/>
        <v>6.3020423624820152</v>
      </c>
    </row>
    <row r="1236" spans="1:49" ht="15" x14ac:dyDescent="0.25">
      <c r="A1236" s="130">
        <v>1973.11</v>
      </c>
      <c r="B1236" s="138"/>
      <c r="C1236" s="166">
        <f>raw_Data!B1242</f>
        <v>102</v>
      </c>
      <c r="D1236" s="167">
        <f>raw_Data!J1242</f>
        <v>0.27861083333333331</v>
      </c>
      <c r="E1236" s="167">
        <f>raw_Data!L1242</f>
        <v>5.4424310895790917E-3</v>
      </c>
      <c r="F1236" s="168">
        <f t="shared" si="556"/>
        <v>109.8</v>
      </c>
      <c r="G1236" s="167">
        <f>raw_Data!K1242</f>
        <v>2.5374392835458407E-3</v>
      </c>
      <c r="H1236" s="167">
        <f t="shared" si="557"/>
        <v>-7.1038251366120186E-2</v>
      </c>
      <c r="I1236" s="165"/>
      <c r="J1236" s="167">
        <f t="shared" si="558"/>
        <v>0.99589346748280616</v>
      </c>
      <c r="K1236" s="167">
        <f t="shared" si="577"/>
        <v>1.3358985723852523E-3</v>
      </c>
      <c r="L1236" s="93"/>
      <c r="M1236" s="171">
        <f t="shared" si="553"/>
        <v>1.0013358985723853</v>
      </c>
      <c r="N1236" s="172">
        <f t="shared" si="559"/>
        <v>0.93149918791742559</v>
      </c>
      <c r="O1236" s="170">
        <f t="shared" si="554"/>
        <v>1235</v>
      </c>
      <c r="P1236" s="170">
        <f t="shared" si="555"/>
        <v>1237</v>
      </c>
      <c r="Q1236" s="169"/>
      <c r="R1236" s="149">
        <f t="shared" si="560"/>
        <v>-0.36777082212372969</v>
      </c>
      <c r="S1236" s="173">
        <f t="shared" si="561"/>
        <v>-0.92826759583558982</v>
      </c>
      <c r="T1236" s="149">
        <v>0</v>
      </c>
      <c r="U1236" s="97"/>
      <c r="V1236" s="149">
        <f>1/PI()*ATAN('Exhibit4_Impact-Test'!$Y$25*S_RDY_SP)+'Exhibit4_Impact-Test'!$Y$26</f>
        <v>0.29813316569541465</v>
      </c>
      <c r="W1236" s="172">
        <f t="shared" si="562"/>
        <v>0.28322945431352536</v>
      </c>
      <c r="X1236" s="149">
        <f>1/PI()*ATAN('Exhibit4_Impact-Test'!$Y$25*S_RS_SP)+'Exhibit4_Impact-Test'!$Y$26</f>
        <v>0.15726990842282124</v>
      </c>
      <c r="Y1236" s="172">
        <f t="shared" si="563"/>
        <v>0.14792385998149701</v>
      </c>
      <c r="Z1236" s="149">
        <f>1/PI()*ATAN('Exhibit4_Impact-Test'!$Y$25*S_5050_SP)+'Exhibit4_Impact-Test'!$Y$26</f>
        <v>0.5</v>
      </c>
      <c r="AA1236" s="149">
        <f t="shared" si="564"/>
        <v>0.48193412590057311</v>
      </c>
      <c r="AB1236" s="195">
        <f>VLOOKUP(_xlfn.NUMBERVALUE(LEFT(A1236,4)),Transactioncosts!$C:$G,5,FALSE)</f>
        <v>116.79999999999998</v>
      </c>
      <c r="AC1236" s="174"/>
      <c r="AD1236" s="175">
        <f t="shared" si="565"/>
        <v>0.98051525894306746</v>
      </c>
      <c r="AE1236" s="149">
        <f t="shared" si="566"/>
        <v>0.9903526854831286</v>
      </c>
      <c r="AF1236" s="149">
        <f t="shared" si="567"/>
        <v>0.96641754324490536</v>
      </c>
      <c r="AG1236" s="176">
        <f t="shared" si="568"/>
        <v>0.98013563474476062</v>
      </c>
      <c r="AH1236" s="149">
        <f t="shared" si="569"/>
        <v>0.99024408279737575</v>
      </c>
      <c r="AI1236" s="149">
        <f t="shared" si="570"/>
        <v>0.9662065338354241</v>
      </c>
      <c r="AJ1236" s="97"/>
      <c r="AK1236" s="171">
        <f t="shared" si="571"/>
        <v>-1.967707105676543E-2</v>
      </c>
      <c r="AL1236" s="149">
        <f t="shared" si="572"/>
        <v>-9.6941513319839991E-3</v>
      </c>
      <c r="AM1236" s="149">
        <f t="shared" si="573"/>
        <v>-3.4159298774191743E-2</v>
      </c>
      <c r="AN1236" s="149">
        <f t="shared" si="578"/>
        <v>7.0008019014994165</v>
      </c>
      <c r="AO1236" s="149">
        <f t="shared" si="578"/>
        <v>18.545312082034183</v>
      </c>
      <c r="AP1236" s="149">
        <f t="shared" si="578"/>
        <v>6.3461327515279047</v>
      </c>
      <c r="AQ1236" s="97"/>
      <c r="AR1236" s="171">
        <f t="shared" si="574"/>
        <v>-2.0064314093527311E-2</v>
      </c>
      <c r="AS1236" s="149">
        <f t="shared" si="575"/>
        <v>-9.8038179613565059E-3</v>
      </c>
      <c r="AT1236" s="149">
        <f t="shared" si="576"/>
        <v>-3.4377664479992652E-2</v>
      </c>
      <c r="AU1236" s="175">
        <f t="shared" si="579"/>
        <v>6.8544497268730238</v>
      </c>
      <c r="AV1236" s="149">
        <f t="shared" si="580"/>
        <v>15.745318307079712</v>
      </c>
      <c r="AW1236" s="149">
        <f t="shared" si="581"/>
        <v>6.2676646980020223</v>
      </c>
    </row>
    <row r="1237" spans="1:49" ht="15" x14ac:dyDescent="0.25">
      <c r="A1237" s="130">
        <v>1973.12</v>
      </c>
      <c r="B1237" s="138"/>
      <c r="C1237" s="166">
        <f>raw_Data!B1243</f>
        <v>94.78</v>
      </c>
      <c r="D1237" s="167">
        <f>raw_Data!J1243</f>
        <v>0.28166666666666668</v>
      </c>
      <c r="E1237" s="167">
        <f>raw_Data!L1243</f>
        <v>5.4502811103220861E-3</v>
      </c>
      <c r="F1237" s="168">
        <f t="shared" si="556"/>
        <v>102</v>
      </c>
      <c r="G1237" s="167">
        <f>raw_Data!K1243</f>
        <v>2.7614379084967321E-3</v>
      </c>
      <c r="H1237" s="167">
        <f t="shared" si="557"/>
        <v>-7.0784313725490211E-2</v>
      </c>
      <c r="I1237" s="165"/>
      <c r="J1237" s="167">
        <f t="shared" si="558"/>
        <v>1.0006862900516993</v>
      </c>
      <c r="K1237" s="167">
        <f t="shared" si="577"/>
        <v>6.1365711620213759E-3</v>
      </c>
      <c r="L1237" s="93"/>
      <c r="M1237" s="171">
        <f t="shared" si="553"/>
        <v>1.0061365711620214</v>
      </c>
      <c r="N1237" s="172">
        <f t="shared" si="559"/>
        <v>0.93197712418300649</v>
      </c>
      <c r="O1237" s="170">
        <f t="shared" si="554"/>
        <v>1236</v>
      </c>
      <c r="P1237" s="170">
        <f t="shared" si="555"/>
        <v>1238</v>
      </c>
      <c r="Q1237" s="169"/>
      <c r="R1237" s="149">
        <f t="shared" si="560"/>
        <v>-0.32679619600351656</v>
      </c>
      <c r="S1237" s="173">
        <f t="shared" si="561"/>
        <v>-0.92860207919434634</v>
      </c>
      <c r="T1237" s="149">
        <v>0</v>
      </c>
      <c r="U1237" s="97"/>
      <c r="V1237" s="149">
        <f>1/PI()*ATAN('Exhibit4_Impact-Test'!$Y$25*S_RDY_SP)+'Exhibit4_Impact-Test'!$Y$26</f>
        <v>0.31573152608637206</v>
      </c>
      <c r="W1237" s="172">
        <f t="shared" si="562"/>
        <v>0.29942804884045898</v>
      </c>
      <c r="X1237" s="149">
        <f>1/PI()*ATAN('Exhibit4_Impact-Test'!$Y$25*S_RS_SP)+'Exhibit4_Impact-Test'!$Y$26</f>
        <v>0.15722203513156574</v>
      </c>
      <c r="Y1237" s="172">
        <f t="shared" si="563"/>
        <v>0.14734109441842483</v>
      </c>
      <c r="Z1237" s="149">
        <f>1/PI()*ATAN('Exhibit4_Impact-Test'!$Y$25*S_5050_SP)+'Exhibit4_Impact-Test'!$Y$26</f>
        <v>0.5</v>
      </c>
      <c r="AA1237" s="149">
        <f t="shared" si="564"/>
        <v>0.48086813813938489</v>
      </c>
      <c r="AB1237" s="195">
        <f>VLOOKUP(_xlfn.NUMBERVALUE(LEFT(A1237,4)),Transactioncosts!$C:$G,5,FALSE)</f>
        <v>116.79999999999998</v>
      </c>
      <c r="AC1237" s="174"/>
      <c r="AD1237" s="175">
        <f t="shared" si="565"/>
        <v>0.98272209579361558</v>
      </c>
      <c r="AE1237" s="149">
        <f t="shared" si="566"/>
        <v>0.99447707198374924</v>
      </c>
      <c r="AF1237" s="149">
        <f t="shared" si="567"/>
        <v>0.96905684767251388</v>
      </c>
      <c r="AG1237" s="176">
        <f t="shared" si="568"/>
        <v>0.98234228461594275</v>
      </c>
      <c r="AH1237" s="149">
        <f t="shared" si="569"/>
        <v>0.98677410292707368</v>
      </c>
      <c r="AI1237" s="149">
        <f t="shared" si="570"/>
        <v>0.96883338752598192</v>
      </c>
      <c r="AJ1237" s="97"/>
      <c r="AK1237" s="171">
        <f t="shared" si="571"/>
        <v>-1.7428909086219729E-2</v>
      </c>
      <c r="AL1237" s="149">
        <f t="shared" si="572"/>
        <v>-5.5382357716249348E-3</v>
      </c>
      <c r="AM1237" s="149">
        <f t="shared" si="573"/>
        <v>-3.143200248346889E-2</v>
      </c>
      <c r="AN1237" s="149">
        <f t="shared" si="578"/>
        <v>6.9833729924131971</v>
      </c>
      <c r="AO1237" s="149">
        <f t="shared" si="578"/>
        <v>18.539773846262559</v>
      </c>
      <c r="AP1237" s="149">
        <f t="shared" si="578"/>
        <v>6.3147007490444356</v>
      </c>
      <c r="AQ1237" s="97"/>
      <c r="AR1237" s="171">
        <f t="shared" si="574"/>
        <v>-1.7815472688093487E-2</v>
      </c>
      <c r="AS1237" s="149">
        <f t="shared" si="575"/>
        <v>-1.3314138158255859E-2</v>
      </c>
      <c r="AT1237" s="149">
        <f t="shared" si="576"/>
        <v>-3.1662624572856214E-2</v>
      </c>
      <c r="AU1237" s="175">
        <f t="shared" si="579"/>
        <v>6.8366342541849301</v>
      </c>
      <c r="AV1237" s="149">
        <f t="shared" si="580"/>
        <v>15.732004168921456</v>
      </c>
      <c r="AW1237" s="149">
        <f t="shared" si="581"/>
        <v>6.2360020734291659</v>
      </c>
    </row>
    <row r="1238" spans="1:49" ht="15" x14ac:dyDescent="0.25">
      <c r="A1238" s="130">
        <v>1974.01</v>
      </c>
      <c r="B1238" s="138"/>
      <c r="C1238" s="166">
        <f>raw_Data!B1244</f>
        <v>96.11</v>
      </c>
      <c r="D1238" s="167">
        <f>raw_Data!J1244</f>
        <v>0.28333333333333333</v>
      </c>
      <c r="E1238" s="167">
        <f>raw_Data!L1244</f>
        <v>5.6463128544999019E-3</v>
      </c>
      <c r="F1238" s="168">
        <f t="shared" si="556"/>
        <v>94.78</v>
      </c>
      <c r="G1238" s="167">
        <f>raw_Data!K1244</f>
        <v>2.9893789125694588E-3</v>
      </c>
      <c r="H1238" s="167">
        <f t="shared" si="557"/>
        <v>1.4032496307237796E-2</v>
      </c>
      <c r="I1238" s="165"/>
      <c r="J1238" s="167">
        <f t="shared" si="558"/>
        <v>1.0171309497188978</v>
      </c>
      <c r="K1238" s="167">
        <f t="shared" si="577"/>
        <v>2.2777262573397739E-2</v>
      </c>
      <c r="L1238" s="93"/>
      <c r="M1238" s="171">
        <f t="shared" si="553"/>
        <v>1.0227772625733977</v>
      </c>
      <c r="N1238" s="172">
        <f t="shared" si="559"/>
        <v>1.0170218752198072</v>
      </c>
      <c r="O1238" s="170">
        <f t="shared" si="554"/>
        <v>1237</v>
      </c>
      <c r="P1238" s="170">
        <f t="shared" si="555"/>
        <v>1239</v>
      </c>
      <c r="Q1238" s="169"/>
      <c r="R1238" s="149">
        <f t="shared" si="560"/>
        <v>-0.29158783541964145</v>
      </c>
      <c r="S1238" s="173">
        <f t="shared" si="561"/>
        <v>0.72025132795441515</v>
      </c>
      <c r="T1238" s="149">
        <v>0</v>
      </c>
      <c r="U1238" s="97"/>
      <c r="V1238" s="149">
        <f>1/PI()*ATAN('Exhibit4_Impact-Test'!$Y$25*S_RDY_SP)+'Exhibit4_Impact-Test'!$Y$26</f>
        <v>0.33194612912066568</v>
      </c>
      <c r="W1238" s="172">
        <f t="shared" si="562"/>
        <v>0.33069591448644231</v>
      </c>
      <c r="X1238" s="149">
        <f>1/PI()*ATAN('Exhibit4_Impact-Test'!$Y$25*S_RS_SP)+'Exhibit4_Impact-Test'!$Y$26</f>
        <v>0.80684186981872619</v>
      </c>
      <c r="Y1238" s="172">
        <f t="shared" si="563"/>
        <v>0.80596087933238625</v>
      </c>
      <c r="Z1238" s="149">
        <f>1/PI()*ATAN('Exhibit4_Impact-Test'!$Y$25*S_5050_SP)+'Exhibit4_Impact-Test'!$Y$26</f>
        <v>0.5</v>
      </c>
      <c r="AA1238" s="149">
        <f t="shared" si="564"/>
        <v>0.49858922693735991</v>
      </c>
      <c r="AB1238" s="195">
        <f>VLOOKUP(_xlfn.NUMBERVALUE(LEFT(A1238,4)),Transactioncosts!$C:$G,5,FALSE)</f>
        <v>118.39999999999998</v>
      </c>
      <c r="AC1238" s="174"/>
      <c r="AD1238" s="175">
        <f t="shared" si="565"/>
        <v>1.0208667840197834</v>
      </c>
      <c r="AE1238" s="149">
        <f t="shared" si="566"/>
        <v>1.0181335750794958</v>
      </c>
      <c r="AF1238" s="149">
        <f t="shared" si="567"/>
        <v>1.0198995688966024</v>
      </c>
      <c r="AG1238" s="176">
        <f t="shared" si="568"/>
        <v>1.0207725185755119</v>
      </c>
      <c r="AH1238" s="149">
        <f t="shared" si="569"/>
        <v>1.0106332769175443</v>
      </c>
      <c r="AI1238" s="149">
        <f t="shared" si="570"/>
        <v>1.0198828653435408</v>
      </c>
      <c r="AJ1238" s="97"/>
      <c r="AK1238" s="171">
        <f t="shared" si="571"/>
        <v>2.0652054685255487E-2</v>
      </c>
      <c r="AL1238" s="149">
        <f t="shared" si="572"/>
        <v>1.7971122761781595E-2</v>
      </c>
      <c r="AM1238" s="149">
        <f t="shared" si="573"/>
        <v>1.9704160582415871E-2</v>
      </c>
      <c r="AN1238" s="149">
        <f t="shared" si="578"/>
        <v>7.0040250470984526</v>
      </c>
      <c r="AO1238" s="149">
        <f t="shared" si="578"/>
        <v>18.557744969024341</v>
      </c>
      <c r="AP1238" s="149">
        <f t="shared" si="578"/>
        <v>6.3344049096268513</v>
      </c>
      <c r="AQ1238" s="97"/>
      <c r="AR1238" s="171">
        <f t="shared" si="574"/>
        <v>2.0559711787840995E-2</v>
      </c>
      <c r="AS1238" s="149">
        <f t="shared" si="575"/>
        <v>1.0577141215555542E-2</v>
      </c>
      <c r="AT1238" s="149">
        <f t="shared" si="576"/>
        <v>1.9687782803313954E-2</v>
      </c>
      <c r="AU1238" s="175">
        <f t="shared" si="579"/>
        <v>6.8571939659727708</v>
      </c>
      <c r="AV1238" s="149">
        <f t="shared" si="580"/>
        <v>15.742581310137012</v>
      </c>
      <c r="AW1238" s="149">
        <f t="shared" si="581"/>
        <v>6.2556898562324799</v>
      </c>
    </row>
    <row r="1239" spans="1:49" ht="15" x14ac:dyDescent="0.25">
      <c r="A1239" s="130">
        <v>1974.02</v>
      </c>
      <c r="B1239" s="138"/>
      <c r="C1239" s="166">
        <f>raw_Data!B1245</f>
        <v>93.45</v>
      </c>
      <c r="D1239" s="167">
        <f>raw_Data!J1245</f>
        <v>0.28499999999999998</v>
      </c>
      <c r="E1239" s="167">
        <f>raw_Data!L1245</f>
        <v>5.6228112286857979E-3</v>
      </c>
      <c r="F1239" s="168">
        <f t="shared" si="556"/>
        <v>96.11</v>
      </c>
      <c r="G1239" s="167">
        <f>raw_Data!K1245</f>
        <v>2.9653522006034749E-3</v>
      </c>
      <c r="H1239" s="167">
        <f t="shared" si="557"/>
        <v>-2.7676620538965691E-2</v>
      </c>
      <c r="I1239" s="165"/>
      <c r="J1239" s="167">
        <f t="shared" si="558"/>
        <v>0.99796754088974526</v>
      </c>
      <c r="K1239" s="167">
        <f t="shared" si="577"/>
        <v>3.5903521184310616E-3</v>
      </c>
      <c r="L1239" s="93"/>
      <c r="M1239" s="171">
        <f t="shared" si="553"/>
        <v>1.0035903521184311</v>
      </c>
      <c r="N1239" s="172">
        <f t="shared" si="559"/>
        <v>0.97528873166163765</v>
      </c>
      <c r="O1239" s="170">
        <f t="shared" si="554"/>
        <v>1238</v>
      </c>
      <c r="P1239" s="170">
        <f t="shared" si="555"/>
        <v>1240</v>
      </c>
      <c r="Q1239" s="169"/>
      <c r="R1239" s="149">
        <f t="shared" si="560"/>
        <v>-0.31131733953211022</v>
      </c>
      <c r="S1239" s="173">
        <f t="shared" si="561"/>
        <v>-0.83055774868826204</v>
      </c>
      <c r="T1239" s="149">
        <v>0</v>
      </c>
      <c r="U1239" s="97"/>
      <c r="V1239" s="149">
        <f>1/PI()*ATAN('Exhibit4_Impact-Test'!$Y$25*S_RDY_SP)+'Exhibit4_Impact-Test'!$Y$26</f>
        <v>0.32273430601755848</v>
      </c>
      <c r="W1239" s="172">
        <f t="shared" si="562"/>
        <v>0.31651374227962187</v>
      </c>
      <c r="X1239" s="149">
        <f>1/PI()*ATAN('Exhibit4_Impact-Test'!$Y$25*S_RS_SP)+'Exhibit4_Impact-Test'!$Y$26</f>
        <v>0.17248975078919448</v>
      </c>
      <c r="Y1239" s="172">
        <f t="shared" si="563"/>
        <v>0.16844483780303651</v>
      </c>
      <c r="Z1239" s="149">
        <f>1/PI()*ATAN('Exhibit4_Impact-Test'!$Y$25*S_5050_SP)+'Exhibit4_Impact-Test'!$Y$26</f>
        <v>0.5</v>
      </c>
      <c r="AA1239" s="149">
        <f t="shared" si="564"/>
        <v>0.49284907787222365</v>
      </c>
      <c r="AB1239" s="195">
        <f>VLOOKUP(_xlfn.NUMBERVALUE(LEFT(A1239,4)),Transactioncosts!$C:$G,5,FALSE)</f>
        <v>118.39999999999998</v>
      </c>
      <c r="AC1239" s="174"/>
      <c r="AD1239" s="175">
        <f t="shared" si="565"/>
        <v>0.99445644828113555</v>
      </c>
      <c r="AE1239" s="149">
        <f t="shared" si="566"/>
        <v>0.99870861265890842</v>
      </c>
      <c r="AF1239" s="149">
        <f t="shared" si="567"/>
        <v>0.98943954189003436</v>
      </c>
      <c r="AG1239" s="176">
        <f t="shared" si="568"/>
        <v>0.99428742133691383</v>
      </c>
      <c r="AH1239" s="149">
        <f t="shared" si="569"/>
        <v>0.99080365324462116</v>
      </c>
      <c r="AI1239" s="149">
        <f t="shared" si="570"/>
        <v>0.98935487497204144</v>
      </c>
      <c r="AJ1239" s="97"/>
      <c r="AK1239" s="171">
        <f t="shared" si="571"/>
        <v>-5.5589742250767927E-3</v>
      </c>
      <c r="AL1239" s="149">
        <f t="shared" si="572"/>
        <v>-1.2922219002941097E-3</v>
      </c>
      <c r="AM1239" s="149">
        <f t="shared" si="573"/>
        <v>-1.0616615462534068E-2</v>
      </c>
      <c r="AN1239" s="149">
        <f t="shared" si="578"/>
        <v>6.9984660728733754</v>
      </c>
      <c r="AO1239" s="149">
        <f t="shared" si="578"/>
        <v>18.556452747124048</v>
      </c>
      <c r="AP1239" s="149">
        <f t="shared" si="578"/>
        <v>6.3237882941643173</v>
      </c>
      <c r="AQ1239" s="97"/>
      <c r="AR1239" s="171">
        <f t="shared" si="574"/>
        <v>-5.7289578486202052E-3</v>
      </c>
      <c r="AS1239" s="149">
        <f t="shared" si="575"/>
        <v>-9.2388942071766865E-3</v>
      </c>
      <c r="AT1239" s="149">
        <f t="shared" si="576"/>
        <v>-1.0702189706450569E-2</v>
      </c>
      <c r="AU1239" s="175">
        <f t="shared" si="579"/>
        <v>6.8514650081241504</v>
      </c>
      <c r="AV1239" s="149">
        <f t="shared" si="580"/>
        <v>15.733342415929835</v>
      </c>
      <c r="AW1239" s="149">
        <f t="shared" si="581"/>
        <v>6.2449876665260291</v>
      </c>
    </row>
    <row r="1240" spans="1:49" ht="15" x14ac:dyDescent="0.25">
      <c r="A1240" s="130">
        <v>1974.03</v>
      </c>
      <c r="B1240" s="138"/>
      <c r="C1240" s="166">
        <f>raw_Data!B1246</f>
        <v>97.44</v>
      </c>
      <c r="D1240" s="167">
        <f>raw_Data!J1246</f>
        <v>0.28666666666666668</v>
      </c>
      <c r="E1240" s="167">
        <f>raw_Data!L1246</f>
        <v>5.8184737662567709E-3</v>
      </c>
      <c r="F1240" s="168">
        <f t="shared" si="556"/>
        <v>93.45</v>
      </c>
      <c r="G1240" s="167">
        <f>raw_Data!K1246</f>
        <v>3.067594078830034E-3</v>
      </c>
      <c r="H1240" s="167">
        <f t="shared" si="557"/>
        <v>4.2696629213483162E-2</v>
      </c>
      <c r="I1240" s="165"/>
      <c r="J1240" s="167">
        <f t="shared" si="558"/>
        <v>1.0169423543933405</v>
      </c>
      <c r="K1240" s="167">
        <f t="shared" si="577"/>
        <v>2.2760828159597235E-2</v>
      </c>
      <c r="L1240" s="93"/>
      <c r="M1240" s="171">
        <f t="shared" si="553"/>
        <v>1.0227608281595972</v>
      </c>
      <c r="N1240" s="172">
        <f t="shared" si="559"/>
        <v>1.045764223292313</v>
      </c>
      <c r="O1240" s="170">
        <f t="shared" si="554"/>
        <v>1239</v>
      </c>
      <c r="P1240" s="170">
        <f t="shared" si="555"/>
        <v>1241</v>
      </c>
      <c r="Q1240" s="169"/>
      <c r="R1240" s="149">
        <f t="shared" si="560"/>
        <v>-0.29402738531031497</v>
      </c>
      <c r="S1240" s="173">
        <f t="shared" si="561"/>
        <v>0.883632526013718</v>
      </c>
      <c r="T1240" s="149">
        <v>0</v>
      </c>
      <c r="U1240" s="97"/>
      <c r="V1240" s="149">
        <f>1/PI()*ATAN('Exhibit4_Impact-Test'!$Y$25*S_RDY_SP)+'Exhibit4_Impact-Test'!$Y$26</f>
        <v>0.33078966662267484</v>
      </c>
      <c r="W1240" s="172">
        <f t="shared" si="562"/>
        <v>0.33573178631056894</v>
      </c>
      <c r="X1240" s="149">
        <f>1/PI()*ATAN('Exhibit4_Impact-Test'!$Y$25*S_RS_SP)+'Exhibit4_Impact-Test'!$Y$26</f>
        <v>0.83609343698270089</v>
      </c>
      <c r="Y1240" s="172">
        <f t="shared" si="563"/>
        <v>0.83911880322027765</v>
      </c>
      <c r="Z1240" s="149">
        <f>1/PI()*ATAN('Exhibit4_Impact-Test'!$Y$25*S_5050_SP)+'Exhibit4_Impact-Test'!$Y$26</f>
        <v>0.5</v>
      </c>
      <c r="AA1240" s="149">
        <f t="shared" si="564"/>
        <v>0.50556033757400454</v>
      </c>
      <c r="AB1240" s="195">
        <f>VLOOKUP(_xlfn.NUMBERVALUE(LEFT(A1240,4)),Transactioncosts!$C:$G,5,FALSE)</f>
        <v>118.39999999999998</v>
      </c>
      <c r="AC1240" s="174"/>
      <c r="AD1240" s="175">
        <f t="shared" si="565"/>
        <v>1.030370113566738</v>
      </c>
      <c r="AE1240" s="149">
        <f t="shared" si="566"/>
        <v>1.0419938158583806</v>
      </c>
      <c r="AF1240" s="149">
        <f t="shared" si="567"/>
        <v>1.0342625257259552</v>
      </c>
      <c r="AG1240" s="176">
        <f t="shared" si="568"/>
        <v>1.030138782265688</v>
      </c>
      <c r="AH1240" s="149">
        <f t="shared" si="569"/>
        <v>1.0339737320817934</v>
      </c>
      <c r="AI1240" s="149">
        <f t="shared" si="570"/>
        <v>1.034196691329079</v>
      </c>
      <c r="AJ1240" s="97"/>
      <c r="AK1240" s="171">
        <f t="shared" si="571"/>
        <v>2.9918071256642201E-2</v>
      </c>
      <c r="AL1240" s="149">
        <f t="shared" si="572"/>
        <v>4.1136008436769657E-2</v>
      </c>
      <c r="AM1240" s="149">
        <f t="shared" si="573"/>
        <v>3.3688637212762385E-2</v>
      </c>
      <c r="AN1240" s="149">
        <f t="shared" si="578"/>
        <v>7.0283841441300172</v>
      </c>
      <c r="AO1240" s="149">
        <f t="shared" si="578"/>
        <v>18.597588755560817</v>
      </c>
      <c r="AP1240" s="149">
        <f t="shared" si="578"/>
        <v>6.3574769313770796</v>
      </c>
      <c r="AQ1240" s="97"/>
      <c r="AR1240" s="171">
        <f t="shared" si="574"/>
        <v>2.9693533228692084E-2</v>
      </c>
      <c r="AS1240" s="149">
        <f t="shared" si="575"/>
        <v>3.3409371587330594E-2</v>
      </c>
      <c r="AT1240" s="149">
        <f t="shared" si="576"/>
        <v>3.3624981718512706E-2</v>
      </c>
      <c r="AU1240" s="175">
        <f t="shared" si="579"/>
        <v>6.8811585413528427</v>
      </c>
      <c r="AV1240" s="149">
        <f t="shared" si="580"/>
        <v>15.766751787517165</v>
      </c>
      <c r="AW1240" s="149">
        <f t="shared" si="581"/>
        <v>6.2786126482445415</v>
      </c>
    </row>
    <row r="1241" spans="1:49" ht="15" x14ac:dyDescent="0.25">
      <c r="A1241" s="130">
        <v>1974.04</v>
      </c>
      <c r="B1241" s="138"/>
      <c r="C1241" s="166">
        <f>raw_Data!B1247</f>
        <v>92.46</v>
      </c>
      <c r="D1241" s="167">
        <f>raw_Data!J1247</f>
        <v>0.28833333333333333</v>
      </c>
      <c r="E1241" s="167">
        <f>raw_Data!L1247</f>
        <v>6.0527174896265468E-3</v>
      </c>
      <c r="F1241" s="168">
        <f t="shared" si="556"/>
        <v>97.44</v>
      </c>
      <c r="G1241" s="167">
        <f>raw_Data!K1247</f>
        <v>2.9590859332238643E-3</v>
      </c>
      <c r="H1241" s="167">
        <f t="shared" si="557"/>
        <v>-5.1108374384236543E-2</v>
      </c>
      <c r="I1241" s="165"/>
      <c r="J1241" s="167">
        <f t="shared" si="558"/>
        <v>1.0200737696662805</v>
      </c>
      <c r="K1241" s="167">
        <f t="shared" si="577"/>
        <v>2.6126487155907041E-2</v>
      </c>
      <c r="L1241" s="93"/>
      <c r="M1241" s="171">
        <f t="shared" si="553"/>
        <v>1.026126487155907</v>
      </c>
      <c r="N1241" s="172">
        <f t="shared" si="559"/>
        <v>0.95185071154898726</v>
      </c>
      <c r="O1241" s="170">
        <f t="shared" si="554"/>
        <v>1240</v>
      </c>
      <c r="P1241" s="170">
        <f t="shared" si="555"/>
        <v>1242</v>
      </c>
      <c r="Q1241" s="169"/>
      <c r="R1241" s="149">
        <f t="shared" si="560"/>
        <v>-0.32576113759751418</v>
      </c>
      <c r="S1241" s="173">
        <f t="shared" si="561"/>
        <v>-0.89779034049320805</v>
      </c>
      <c r="T1241" s="149">
        <v>0</v>
      </c>
      <c r="U1241" s="97"/>
      <c r="V1241" s="149">
        <f>1/PI()*ATAN('Exhibit4_Impact-Test'!$Y$25*S_RDY_SP)+'Exhibit4_Impact-Test'!$Y$26</f>
        <v>0.31619366966783802</v>
      </c>
      <c r="W1241" s="172">
        <f t="shared" si="562"/>
        <v>0.30017641642261422</v>
      </c>
      <c r="X1241" s="149">
        <f>1/PI()*ATAN('Exhibit4_Impact-Test'!$Y$25*S_RS_SP)+'Exhibit4_Impact-Test'!$Y$26</f>
        <v>0.16174686263015337</v>
      </c>
      <c r="Y1241" s="172">
        <f t="shared" si="563"/>
        <v>0.15181634094530505</v>
      </c>
      <c r="Z1241" s="149">
        <f>1/PI()*ATAN('Exhibit4_Impact-Test'!$Y$25*S_5050_SP)+'Exhibit4_Impact-Test'!$Y$26</f>
        <v>0.5</v>
      </c>
      <c r="AA1241" s="149">
        <f t="shared" si="564"/>
        <v>0.48122430944715822</v>
      </c>
      <c r="AB1241" s="195">
        <f>VLOOKUP(_xlfn.NUMBERVALUE(LEFT(A1241,4)),Transactioncosts!$C:$G,5,FALSE)</f>
        <v>118.39999999999998</v>
      </c>
      <c r="AC1241" s="174"/>
      <c r="AD1241" s="175">
        <f t="shared" si="565"/>
        <v>1.0026409570993302</v>
      </c>
      <c r="AE1241" s="149">
        <f t="shared" si="566"/>
        <v>1.0141126134820666</v>
      </c>
      <c r="AF1241" s="149">
        <f t="shared" si="567"/>
        <v>0.98898859935244721</v>
      </c>
      <c r="AG1241" s="176">
        <f t="shared" si="568"/>
        <v>1.0024064805652568</v>
      </c>
      <c r="AH1241" s="149">
        <f t="shared" si="569"/>
        <v>1.0138725803532047</v>
      </c>
      <c r="AI1241" s="149">
        <f t="shared" si="570"/>
        <v>0.98876629517630155</v>
      </c>
      <c r="AJ1241" s="97"/>
      <c r="AK1241" s="171">
        <f t="shared" si="571"/>
        <v>2.6374758999151639E-3</v>
      </c>
      <c r="AL1241" s="149">
        <f t="shared" si="572"/>
        <v>1.4013957663250105E-2</v>
      </c>
      <c r="AM1241" s="149">
        <f t="shared" si="573"/>
        <v>-1.1072474875363758E-2</v>
      </c>
      <c r="AN1241" s="149">
        <f t="shared" si="578"/>
        <v>7.0310216200299323</v>
      </c>
      <c r="AO1241" s="149">
        <f t="shared" si="578"/>
        <v>18.611602713224066</v>
      </c>
      <c r="AP1241" s="149">
        <f t="shared" si="578"/>
        <v>6.3464044565017161</v>
      </c>
      <c r="AQ1241" s="97"/>
      <c r="AR1241" s="171">
        <f t="shared" si="574"/>
        <v>2.4035896279620498E-3</v>
      </c>
      <c r="AS1241" s="149">
        <f t="shared" si="575"/>
        <v>1.3777236871882946E-2</v>
      </c>
      <c r="AT1241" s="149">
        <f t="shared" si="576"/>
        <v>-1.1297279453218029E-2</v>
      </c>
      <c r="AU1241" s="175">
        <f t="shared" si="579"/>
        <v>6.8835621309808044</v>
      </c>
      <c r="AV1241" s="149">
        <f t="shared" si="580"/>
        <v>15.780529024389049</v>
      </c>
      <c r="AW1241" s="149">
        <f t="shared" si="581"/>
        <v>6.2673153687913237</v>
      </c>
    </row>
    <row r="1242" spans="1:49" ht="15" x14ac:dyDescent="0.25">
      <c r="A1242" s="130">
        <v>1974.05</v>
      </c>
      <c r="B1242" s="138"/>
      <c r="C1242" s="166">
        <f>raw_Data!B1248</f>
        <v>89.67</v>
      </c>
      <c r="D1242" s="167">
        <f>raw_Data!J1248</f>
        <v>0.28999999999999998</v>
      </c>
      <c r="E1242" s="167">
        <f>raw_Data!L1248</f>
        <v>6.1072881365387133E-3</v>
      </c>
      <c r="F1242" s="168">
        <f t="shared" si="556"/>
        <v>92.46</v>
      </c>
      <c r="G1242" s="167">
        <f>raw_Data!K1248</f>
        <v>3.1364914557646551E-3</v>
      </c>
      <c r="H1242" s="167">
        <f t="shared" si="557"/>
        <v>-3.0175210902011584E-2</v>
      </c>
      <c r="I1242" s="165"/>
      <c r="J1242" s="167">
        <f t="shared" si="558"/>
        <v>1.0046190503706953</v>
      </c>
      <c r="K1242" s="167">
        <f t="shared" si="577"/>
        <v>1.0726338507234034E-2</v>
      </c>
      <c r="L1242" s="93"/>
      <c r="M1242" s="171">
        <f t="shared" si="553"/>
        <v>1.010726338507234</v>
      </c>
      <c r="N1242" s="172">
        <f t="shared" si="559"/>
        <v>0.97296128055375308</v>
      </c>
      <c r="O1242" s="170">
        <f t="shared" si="554"/>
        <v>1241</v>
      </c>
      <c r="P1242" s="170">
        <f t="shared" si="555"/>
        <v>1243</v>
      </c>
      <c r="Q1242" s="169"/>
      <c r="R1242" s="149">
        <f t="shared" si="560"/>
        <v>-0.31735332727682825</v>
      </c>
      <c r="S1242" s="173">
        <f t="shared" si="561"/>
        <v>-0.83292675683262107</v>
      </c>
      <c r="T1242" s="149">
        <v>0</v>
      </c>
      <c r="U1242" s="97"/>
      <c r="V1242" s="149">
        <f>1/PI()*ATAN('Exhibit4_Impact-Test'!$Y$25*S_RDY_SP)+'Exhibit4_Impact-Test'!$Y$26</f>
        <v>0.31998017774638166</v>
      </c>
      <c r="W1242" s="172">
        <f t="shared" si="562"/>
        <v>0.31175159844151784</v>
      </c>
      <c r="X1242" s="149">
        <f>1/PI()*ATAN('Exhibit4_Impact-Test'!$Y$25*S_RS_SP)+'Exhibit4_Impact-Test'!$Y$26</f>
        <v>0.17208940926134225</v>
      </c>
      <c r="Y1242" s="172">
        <f t="shared" si="563"/>
        <v>0.16673149594828185</v>
      </c>
      <c r="Z1242" s="149">
        <f>1/PI()*ATAN('Exhibit4_Impact-Test'!$Y$25*S_5050_SP)+'Exhibit4_Impact-Test'!$Y$26</f>
        <v>0.5</v>
      </c>
      <c r="AA1242" s="149">
        <f t="shared" si="564"/>
        <v>0.490481097530024</v>
      </c>
      <c r="AB1242" s="195">
        <f>VLOOKUP(_xlfn.NUMBERVALUE(LEFT(A1242,4)),Transactioncosts!$C:$G,5,FALSE)</f>
        <v>118.39999999999998</v>
      </c>
      <c r="AC1242" s="174"/>
      <c r="AD1242" s="175">
        <f t="shared" si="565"/>
        <v>0.99864226855067684</v>
      </c>
      <c r="AE1242" s="149">
        <f t="shared" si="566"/>
        <v>1.004227371993299</v>
      </c>
      <c r="AF1242" s="149">
        <f t="shared" si="567"/>
        <v>0.99184380953049356</v>
      </c>
      <c r="AG1242" s="176">
        <f t="shared" si="568"/>
        <v>0.99847762695263409</v>
      </c>
      <c r="AH1242" s="149">
        <f t="shared" si="569"/>
        <v>0.99898089910782584</v>
      </c>
      <c r="AI1242" s="149">
        <f t="shared" si="570"/>
        <v>0.99173110572524903</v>
      </c>
      <c r="AJ1242" s="97"/>
      <c r="AK1242" s="171">
        <f t="shared" si="571"/>
        <v>-1.3586540018143073E-3</v>
      </c>
      <c r="AL1242" s="149">
        <f t="shared" si="572"/>
        <v>4.2184617587385335E-3</v>
      </c>
      <c r="AM1242" s="149">
        <f t="shared" si="573"/>
        <v>-8.1896341638947618E-3</v>
      </c>
      <c r="AN1242" s="149">
        <f t="shared" si="578"/>
        <v>7.029662966028118</v>
      </c>
      <c r="AO1242" s="149">
        <f t="shared" si="578"/>
        <v>18.615821174982806</v>
      </c>
      <c r="AP1242" s="149">
        <f t="shared" si="578"/>
        <v>6.3382148223378216</v>
      </c>
      <c r="AQ1242" s="97"/>
      <c r="AR1242" s="171">
        <f t="shared" si="574"/>
        <v>-1.5235330346519806E-3</v>
      </c>
      <c r="AS1242" s="149">
        <f t="shared" si="575"/>
        <v>-1.0196205285596456E-3</v>
      </c>
      <c r="AT1242" s="149">
        <f t="shared" si="576"/>
        <v>-8.303271218385623E-3</v>
      </c>
      <c r="AU1242" s="175">
        <f t="shared" si="579"/>
        <v>6.8820385979461527</v>
      </c>
      <c r="AV1242" s="149">
        <f t="shared" si="580"/>
        <v>15.779509403860489</v>
      </c>
      <c r="AW1242" s="149">
        <f t="shared" si="581"/>
        <v>6.2590120975729384</v>
      </c>
    </row>
    <row r="1243" spans="1:49" ht="15" x14ac:dyDescent="0.25">
      <c r="A1243" s="130">
        <v>1974.06</v>
      </c>
      <c r="B1243" s="138"/>
      <c r="C1243" s="166">
        <f>raw_Data!B1249</f>
        <v>89.79</v>
      </c>
      <c r="D1243" s="167">
        <f>raw_Data!J1249</f>
        <v>0.29166666666666669</v>
      </c>
      <c r="E1243" s="167">
        <f>raw_Data!L1249</f>
        <v>6.0761088967336008E-3</v>
      </c>
      <c r="F1243" s="168">
        <f t="shared" si="556"/>
        <v>89.67</v>
      </c>
      <c r="G1243" s="167">
        <f>raw_Data!K1249</f>
        <v>3.2526671870934166E-3</v>
      </c>
      <c r="H1243" s="167">
        <f t="shared" si="557"/>
        <v>1.3382402141184357E-3</v>
      </c>
      <c r="I1243" s="165"/>
      <c r="J1243" s="167">
        <f t="shared" si="558"/>
        <v>0.99736844302856209</v>
      </c>
      <c r="K1243" s="167">
        <f t="shared" si="577"/>
        <v>3.4445519252956913E-3</v>
      </c>
      <c r="L1243" s="93"/>
      <c r="M1243" s="171">
        <f t="shared" si="553"/>
        <v>1.0034445519252957</v>
      </c>
      <c r="N1243" s="172">
        <f t="shared" si="559"/>
        <v>1.004590907401212</v>
      </c>
      <c r="O1243" s="170">
        <f t="shared" si="554"/>
        <v>1242</v>
      </c>
      <c r="P1243" s="170">
        <f t="shared" si="555"/>
        <v>1244</v>
      </c>
      <c r="Q1243" s="169"/>
      <c r="R1243" s="149">
        <f t="shared" si="560"/>
        <v>-0.30498232638332312</v>
      </c>
      <c r="S1243" s="173">
        <f t="shared" si="561"/>
        <v>0.17973744119855797</v>
      </c>
      <c r="T1243" s="149">
        <v>0</v>
      </c>
      <c r="U1243" s="97"/>
      <c r="V1243" s="149">
        <f>1/PI()*ATAN('Exhibit4_Impact-Test'!$Y$25*S_RDY_SP)+'Exhibit4_Impact-Test'!$Y$26</f>
        <v>0.3256571388167534</v>
      </c>
      <c r="W1243" s="172">
        <f t="shared" si="562"/>
        <v>0.32590792624041443</v>
      </c>
      <c r="X1243" s="149">
        <f>1/PI()*ATAN('Exhibit4_Impact-Test'!$Y$25*S_RS_SP)+'Exhibit4_Impact-Test'!$Y$26</f>
        <v>0.60984575992406298</v>
      </c>
      <c r="Y1243" s="172">
        <f t="shared" si="563"/>
        <v>0.61011739121804054</v>
      </c>
      <c r="Z1243" s="149">
        <f>1/PI()*ATAN('Exhibit4_Impact-Test'!$Y$25*S_5050_SP)+'Exhibit4_Impact-Test'!$Y$26</f>
        <v>0.5</v>
      </c>
      <c r="AA1243" s="149">
        <f t="shared" si="564"/>
        <v>0.50028544204002767</v>
      </c>
      <c r="AB1243" s="195">
        <f>VLOOKUP(_xlfn.NUMBERVALUE(LEFT(A1243,4)),Transactioncosts!$C:$G,5,FALSE)</f>
        <v>118.39999999999998</v>
      </c>
      <c r="AC1243" s="174"/>
      <c r="AD1243" s="175">
        <f t="shared" si="565"/>
        <v>1.0038178707696495</v>
      </c>
      <c r="AE1243" s="149">
        <f t="shared" si="566"/>
        <v>1.0041436519516489</v>
      </c>
      <c r="AF1243" s="149">
        <f t="shared" si="567"/>
        <v>1.004017729663254</v>
      </c>
      <c r="AG1243" s="176">
        <f t="shared" si="568"/>
        <v>1.0037899468812719</v>
      </c>
      <c r="AH1243" s="149">
        <f t="shared" si="569"/>
        <v>0.99874491150504563</v>
      </c>
      <c r="AI1243" s="149">
        <f t="shared" si="570"/>
        <v>1.0040143500295</v>
      </c>
      <c r="AJ1243" s="97"/>
      <c r="AK1243" s="171">
        <f t="shared" si="571"/>
        <v>3.8106011980244252E-3</v>
      </c>
      <c r="AL1243" s="149">
        <f t="shared" si="572"/>
        <v>4.1350906677394376E-3</v>
      </c>
      <c r="AM1243" s="149">
        <f t="shared" si="573"/>
        <v>4.0096801407640643E-3</v>
      </c>
      <c r="AN1243" s="149">
        <f t="shared" si="578"/>
        <v>7.0334735672261424</v>
      </c>
      <c r="AO1243" s="149">
        <f t="shared" si="578"/>
        <v>18.619956265650544</v>
      </c>
      <c r="AP1243" s="149">
        <f t="shared" si="578"/>
        <v>6.3422245024785857</v>
      </c>
      <c r="AQ1243" s="97"/>
      <c r="AR1243" s="171">
        <f t="shared" si="574"/>
        <v>3.7827831270507298E-3</v>
      </c>
      <c r="AS1243" s="149">
        <f t="shared" si="575"/>
        <v>-1.2558767781652783E-3</v>
      </c>
      <c r="AT1243" s="149">
        <f t="shared" si="576"/>
        <v>4.0063140254632725E-3</v>
      </c>
      <c r="AU1243" s="175">
        <f t="shared" si="579"/>
        <v>6.8858213810732032</v>
      </c>
      <c r="AV1243" s="149">
        <f t="shared" si="580"/>
        <v>15.778253527082324</v>
      </c>
      <c r="AW1243" s="149">
        <f t="shared" si="581"/>
        <v>6.2630184115984013</v>
      </c>
    </row>
    <row r="1244" spans="1:49" ht="15" x14ac:dyDescent="0.25">
      <c r="A1244" s="130">
        <v>1974.07</v>
      </c>
      <c r="B1244" s="138"/>
      <c r="C1244" s="166">
        <f>raw_Data!B1250</f>
        <v>79.31</v>
      </c>
      <c r="D1244" s="167">
        <f>raw_Data!J1250</f>
        <v>0.29416666666666663</v>
      </c>
      <c r="E1244" s="167">
        <f>raw_Data!L1250</f>
        <v>6.2863628051315068E-3</v>
      </c>
      <c r="F1244" s="168">
        <f t="shared" si="556"/>
        <v>89.79</v>
      </c>
      <c r="G1244" s="167">
        <f>raw_Data!K1250</f>
        <v>3.2761628986152868E-3</v>
      </c>
      <c r="H1244" s="167">
        <f t="shared" si="557"/>
        <v>-0.11671678360619231</v>
      </c>
      <c r="I1244" s="165"/>
      <c r="J1244" s="167">
        <f t="shared" si="558"/>
        <v>1.0177747396389765</v>
      </c>
      <c r="K1244" s="167">
        <f t="shared" si="577"/>
        <v>2.4061102444107973E-2</v>
      </c>
      <c r="L1244" s="93"/>
      <c r="M1244" s="171">
        <f t="shared" si="553"/>
        <v>1.024061102444108</v>
      </c>
      <c r="N1244" s="172">
        <f t="shared" si="559"/>
        <v>0.88655937929242301</v>
      </c>
      <c r="O1244" s="170">
        <f t="shared" si="554"/>
        <v>1243</v>
      </c>
      <c r="P1244" s="170">
        <f t="shared" si="555"/>
        <v>1245</v>
      </c>
      <c r="Q1244" s="169"/>
      <c r="R1244" s="149">
        <f t="shared" si="560"/>
        <v>-0.29938672221981349</v>
      </c>
      <c r="S1244" s="173">
        <f t="shared" si="561"/>
        <v>-0.95051742187285948</v>
      </c>
      <c r="T1244" s="149">
        <v>0</v>
      </c>
      <c r="U1244" s="97"/>
      <c r="V1244" s="149">
        <f>1/PI()*ATAN('Exhibit4_Impact-Test'!$Y$25*S_RDY_SP)+'Exhibit4_Impact-Test'!$Y$26</f>
        <v>0.32826636275879228</v>
      </c>
      <c r="W1244" s="172">
        <f t="shared" si="562"/>
        <v>0.2972934047974985</v>
      </c>
      <c r="X1244" s="149">
        <f>1/PI()*ATAN('Exhibit4_Impact-Test'!$Y$25*S_RS_SP)+'Exhibit4_Impact-Test'!$Y$26</f>
        <v>0.15414269133600816</v>
      </c>
      <c r="Y1244" s="172">
        <f t="shared" si="563"/>
        <v>0.13626608062727089</v>
      </c>
      <c r="Z1244" s="149">
        <f>1/PI()*ATAN('Exhibit4_Impact-Test'!$Y$25*S_5050_SP)+'Exhibit4_Impact-Test'!$Y$26</f>
        <v>0.5</v>
      </c>
      <c r="AA1244" s="149">
        <f t="shared" si="564"/>
        <v>0.46401647410721991</v>
      </c>
      <c r="AB1244" s="195">
        <f>VLOOKUP(_xlfn.NUMBERVALUE(LEFT(A1244,4)),Transactioncosts!$C:$G,5,FALSE)</f>
        <v>118.39999999999998</v>
      </c>
      <c r="AC1244" s="174"/>
      <c r="AD1244" s="175">
        <f t="shared" si="565"/>
        <v>0.97892391191203798</v>
      </c>
      <c r="AE1244" s="149">
        <f t="shared" si="566"/>
        <v>1.0028662167741684</v>
      </c>
      <c r="AF1244" s="149">
        <f t="shared" si="567"/>
        <v>0.95531024086826544</v>
      </c>
      <c r="AG1244" s="176">
        <f t="shared" si="568"/>
        <v>0.97829465303692598</v>
      </c>
      <c r="AH1244" s="149">
        <f t="shared" si="569"/>
        <v>1.0025100877942992</v>
      </c>
      <c r="AI1244" s="149">
        <f t="shared" si="570"/>
        <v>0.95488419592169493</v>
      </c>
      <c r="AJ1244" s="97"/>
      <c r="AK1244" s="171">
        <f t="shared" si="571"/>
        <v>-2.1301359684421775E-2</v>
      </c>
      <c r="AL1244" s="149">
        <f t="shared" si="572"/>
        <v>2.8621170068830635E-3</v>
      </c>
      <c r="AM1244" s="149">
        <f t="shared" si="573"/>
        <v>-4.5719131708922722E-2</v>
      </c>
      <c r="AN1244" s="149">
        <f t="shared" si="578"/>
        <v>7.0121722075417203</v>
      </c>
      <c r="AO1244" s="149">
        <f t="shared" si="578"/>
        <v>18.622818382657428</v>
      </c>
      <c r="AP1244" s="149">
        <f t="shared" si="578"/>
        <v>6.2965053707696628</v>
      </c>
      <c r="AQ1244" s="97"/>
      <c r="AR1244" s="171">
        <f t="shared" si="574"/>
        <v>-2.1944373099543203E-2</v>
      </c>
      <c r="AS1244" s="149">
        <f t="shared" si="575"/>
        <v>2.5069427856641139E-3</v>
      </c>
      <c r="AT1244" s="149">
        <f t="shared" si="576"/>
        <v>-4.6165206669072957E-2</v>
      </c>
      <c r="AU1244" s="175">
        <f t="shared" si="579"/>
        <v>6.8638770079736604</v>
      </c>
      <c r="AV1244" s="149">
        <f t="shared" si="580"/>
        <v>15.780760469867989</v>
      </c>
      <c r="AW1244" s="149">
        <f t="shared" si="581"/>
        <v>6.2168532049293281</v>
      </c>
    </row>
    <row r="1245" spans="1:49" ht="15" x14ac:dyDescent="0.25">
      <c r="A1245" s="130">
        <v>1974.08</v>
      </c>
      <c r="B1245" s="138"/>
      <c r="C1245" s="166">
        <f>raw_Data!B1251</f>
        <v>76.03</v>
      </c>
      <c r="D1245" s="167">
        <f>raw_Data!J1251</f>
        <v>0.29666666666666669</v>
      </c>
      <c r="E1245" s="167">
        <f>raw_Data!L1251</f>
        <v>6.4650876169554117E-3</v>
      </c>
      <c r="F1245" s="168">
        <f t="shared" si="556"/>
        <v>79.31</v>
      </c>
      <c r="G1245" s="167">
        <f>raw_Data!K1251</f>
        <v>3.7405959736056824E-3</v>
      </c>
      <c r="H1245" s="167">
        <f t="shared" si="557"/>
        <v>-4.135670155087634E-2</v>
      </c>
      <c r="I1245" s="165"/>
      <c r="J1245" s="167">
        <f t="shared" si="558"/>
        <v>1.0149435229915487</v>
      </c>
      <c r="K1245" s="167">
        <f t="shared" si="577"/>
        <v>2.1408610608504075E-2</v>
      </c>
      <c r="L1245" s="93"/>
      <c r="M1245" s="171">
        <f t="shared" si="553"/>
        <v>1.0214086106085041</v>
      </c>
      <c r="N1245" s="172">
        <f t="shared" si="559"/>
        <v>0.96238389442272931</v>
      </c>
      <c r="O1245" s="170">
        <f t="shared" si="554"/>
        <v>1244</v>
      </c>
      <c r="P1245" s="170">
        <f t="shared" si="555"/>
        <v>1246</v>
      </c>
      <c r="Q1245" s="169"/>
      <c r="R1245" s="149">
        <f t="shared" si="560"/>
        <v>-0.25389222073240064</v>
      </c>
      <c r="S1245" s="173">
        <f t="shared" si="561"/>
        <v>-0.8680529287923775</v>
      </c>
      <c r="T1245" s="149">
        <v>0</v>
      </c>
      <c r="U1245" s="97"/>
      <c r="V1245" s="149">
        <f>1/PI()*ATAN('Exhibit4_Impact-Test'!$Y$25*S_RDY_SP)+'Exhibit4_Impact-Test'!$Y$26</f>
        <v>0.35044026924952515</v>
      </c>
      <c r="W1245" s="172">
        <f t="shared" si="562"/>
        <v>0.33701408192766324</v>
      </c>
      <c r="X1245" s="149">
        <f>1/PI()*ATAN('Exhibit4_Impact-Test'!$Y$25*S_RS_SP)+'Exhibit4_Impact-Test'!$Y$26</f>
        <v>0.16634454176487035</v>
      </c>
      <c r="Y1245" s="172">
        <f t="shared" si="563"/>
        <v>0.15825312707726757</v>
      </c>
      <c r="Z1245" s="149">
        <f>1/PI()*ATAN('Exhibit4_Impact-Test'!$Y$25*S_5050_SP)+'Exhibit4_Impact-Test'!$Y$26</f>
        <v>0.5</v>
      </c>
      <c r="AA1245" s="149">
        <f t="shared" si="564"/>
        <v>0.48512326363869251</v>
      </c>
      <c r="AB1245" s="195">
        <f>VLOOKUP(_xlfn.NUMBERVALUE(LEFT(A1245,4)),Transactioncosts!$C:$G,5,FALSE)</f>
        <v>118.39999999999998</v>
      </c>
      <c r="AC1245" s="174"/>
      <c r="AD1245" s="175">
        <f t="shared" si="565"/>
        <v>1.0007239731759843</v>
      </c>
      <c r="AE1245" s="149">
        <f t="shared" si="566"/>
        <v>1.0115901712417799</v>
      </c>
      <c r="AF1245" s="149">
        <f t="shared" si="567"/>
        <v>0.99189625251561675</v>
      </c>
      <c r="AG1245" s="176">
        <f t="shared" si="568"/>
        <v>1.0005009527881086</v>
      </c>
      <c r="AH1245" s="149">
        <f t="shared" si="569"/>
        <v>1.0115563552157236</v>
      </c>
      <c r="AI1245" s="149">
        <f t="shared" si="570"/>
        <v>0.99172011195709886</v>
      </c>
      <c r="AJ1245" s="97"/>
      <c r="AK1245" s="171">
        <f t="shared" si="571"/>
        <v>7.2371123382294032E-4</v>
      </c>
      <c r="AL1245" s="149">
        <f t="shared" si="572"/>
        <v>1.1523519714455142E-2</v>
      </c>
      <c r="AM1245" s="149">
        <f t="shared" si="573"/>
        <v>-8.1367613242130186E-3</v>
      </c>
      <c r="AN1245" s="149">
        <f t="shared" si="578"/>
        <v>7.0128959187755431</v>
      </c>
      <c r="AO1245" s="149">
        <f t="shared" si="578"/>
        <v>18.634341902371883</v>
      </c>
      <c r="AP1245" s="149">
        <f t="shared" si="578"/>
        <v>6.2883686094454498</v>
      </c>
      <c r="AQ1245" s="97"/>
      <c r="AR1245" s="171">
        <f t="shared" si="574"/>
        <v>5.0082735315020019E-4</v>
      </c>
      <c r="AS1245" s="149">
        <f t="shared" si="575"/>
        <v>1.1490090572653345E-2</v>
      </c>
      <c r="AT1245" s="149">
        <f t="shared" si="576"/>
        <v>-8.3143567122483143E-3</v>
      </c>
      <c r="AU1245" s="175">
        <f t="shared" si="579"/>
        <v>6.8643778353268106</v>
      </c>
      <c r="AV1245" s="149">
        <f t="shared" si="580"/>
        <v>15.792250560440642</v>
      </c>
      <c r="AW1245" s="149">
        <f t="shared" si="581"/>
        <v>6.2085388482170796</v>
      </c>
    </row>
    <row r="1246" spans="1:49" ht="15" x14ac:dyDescent="0.25">
      <c r="A1246" s="130">
        <v>1974.09</v>
      </c>
      <c r="B1246" s="138"/>
      <c r="C1246" s="166">
        <f>raw_Data!B1252</f>
        <v>68.12</v>
      </c>
      <c r="D1246" s="167">
        <f>raw_Data!J1252</f>
        <v>0.29916666666666664</v>
      </c>
      <c r="E1246" s="167">
        <f>raw_Data!L1252</f>
        <v>6.4650876169554117E-3</v>
      </c>
      <c r="F1246" s="168">
        <f t="shared" si="556"/>
        <v>76.03</v>
      </c>
      <c r="G1246" s="167">
        <f>raw_Data!K1252</f>
        <v>3.934850278398877E-3</v>
      </c>
      <c r="H1246" s="167">
        <f t="shared" si="557"/>
        <v>-0.10403787978429557</v>
      </c>
      <c r="I1246" s="165"/>
      <c r="J1246" s="167">
        <f t="shared" si="558"/>
        <v>1</v>
      </c>
      <c r="K1246" s="167">
        <f t="shared" si="577"/>
        <v>6.4650876169554117E-3</v>
      </c>
      <c r="L1246" s="93"/>
      <c r="M1246" s="171">
        <f t="shared" si="553"/>
        <v>1.0064650876169554</v>
      </c>
      <c r="N1246" s="172">
        <f t="shared" si="559"/>
        <v>0.89989697049410322</v>
      </c>
      <c r="O1246" s="170">
        <f t="shared" si="554"/>
        <v>1245</v>
      </c>
      <c r="P1246" s="170">
        <f t="shared" si="555"/>
        <v>1247</v>
      </c>
      <c r="Q1246" s="169"/>
      <c r="R1246" s="149">
        <f t="shared" si="560"/>
        <v>-0.24329350463590807</v>
      </c>
      <c r="S1246" s="173">
        <f t="shared" si="561"/>
        <v>-0.94149399089456287</v>
      </c>
      <c r="T1246" s="149">
        <v>0</v>
      </c>
      <c r="U1246" s="97"/>
      <c r="V1246" s="149">
        <f>1/PI()*ATAN('Exhibit4_Impact-Test'!$Y$25*S_RDY_SP)+'Exhibit4_Impact-Test'!$Y$26</f>
        <v>0.35585026333608738</v>
      </c>
      <c r="W1246" s="172">
        <f t="shared" si="562"/>
        <v>0.3306292458669236</v>
      </c>
      <c r="X1246" s="149">
        <f>1/PI()*ATAN('Exhibit4_Impact-Test'!$Y$25*S_RS_SP)+'Exhibit4_Impact-Test'!$Y$26</f>
        <v>0.15539704379548847</v>
      </c>
      <c r="Y1246" s="172">
        <f t="shared" si="563"/>
        <v>0.14126746392655973</v>
      </c>
      <c r="Z1246" s="149">
        <f>1/PI()*ATAN('Exhibit4_Impact-Test'!$Y$25*S_5050_SP)+'Exhibit4_Impact-Test'!$Y$26</f>
        <v>0.5</v>
      </c>
      <c r="AA1246" s="149">
        <f t="shared" si="564"/>
        <v>0.47204935005146753</v>
      </c>
      <c r="AB1246" s="195">
        <f>VLOOKUP(_xlfn.NUMBERVALUE(LEFT(A1246,4)),Transactioncosts!$C:$G,5,FALSE)</f>
        <v>118.39999999999998</v>
      </c>
      <c r="AC1246" s="174"/>
      <c r="AD1246" s="175">
        <f t="shared" si="565"/>
        <v>0.96854279507555741</v>
      </c>
      <c r="AE1246" s="149">
        <f t="shared" si="566"/>
        <v>0.98990471725321283</v>
      </c>
      <c r="AF1246" s="149">
        <f t="shared" si="567"/>
        <v>0.95318102905552937</v>
      </c>
      <c r="AG1246" s="176">
        <f t="shared" si="568"/>
        <v>0.96790951277800286</v>
      </c>
      <c r="AH1246" s="149">
        <f t="shared" si="569"/>
        <v>0.98195377884858792</v>
      </c>
      <c r="AI1246" s="149">
        <f t="shared" si="570"/>
        <v>0.95285009336013871</v>
      </c>
      <c r="AJ1246" s="97"/>
      <c r="AK1246" s="171">
        <f t="shared" si="571"/>
        <v>-3.1962610146348228E-2</v>
      </c>
      <c r="AL1246" s="149">
        <f t="shared" si="572"/>
        <v>-1.0146585684142704E-2</v>
      </c>
      <c r="AM1246" s="149">
        <f t="shared" si="573"/>
        <v>-4.7950436331256001E-2</v>
      </c>
      <c r="AN1246" s="149">
        <f t="shared" si="578"/>
        <v>6.9809333086291945</v>
      </c>
      <c r="AO1246" s="149">
        <f t="shared" si="578"/>
        <v>18.624195316687739</v>
      </c>
      <c r="AP1246" s="149">
        <f t="shared" si="578"/>
        <v>6.2404181731141941</v>
      </c>
      <c r="AQ1246" s="97"/>
      <c r="AR1246" s="171">
        <f t="shared" si="574"/>
        <v>-3.2616674610071617E-2</v>
      </c>
      <c r="AS1246" s="149">
        <f t="shared" si="575"/>
        <v>-1.8211040117715589E-2</v>
      </c>
      <c r="AT1246" s="149">
        <f t="shared" si="576"/>
        <v>-4.8297687427866311E-2</v>
      </c>
      <c r="AU1246" s="175">
        <f t="shared" si="579"/>
        <v>6.8317611607167388</v>
      </c>
      <c r="AV1246" s="149">
        <f t="shared" si="580"/>
        <v>15.774039520322926</v>
      </c>
      <c r="AW1246" s="149">
        <f t="shared" si="581"/>
        <v>6.1602411607892131</v>
      </c>
    </row>
    <row r="1247" spans="1:49" ht="15" x14ac:dyDescent="0.25">
      <c r="A1247" s="130">
        <v>1974.1</v>
      </c>
      <c r="B1247" s="138"/>
      <c r="C1247" s="166">
        <f>raw_Data!B1253</f>
        <v>69.44</v>
      </c>
      <c r="D1247" s="167">
        <f>raw_Data!J1253</f>
        <v>0.29944416666666668</v>
      </c>
      <c r="E1247" s="167">
        <f>raw_Data!L1253</f>
        <v>6.356340187460896E-3</v>
      </c>
      <c r="F1247" s="168">
        <f t="shared" si="556"/>
        <v>68.12</v>
      </c>
      <c r="G1247" s="167">
        <f>raw_Data!K1253</f>
        <v>4.3958333333333332E-3</v>
      </c>
      <c r="H1247" s="167">
        <f t="shared" si="557"/>
        <v>1.9377568995889494E-2</v>
      </c>
      <c r="I1247" s="165"/>
      <c r="J1247" s="167">
        <f t="shared" si="558"/>
        <v>0.9909919150345311</v>
      </c>
      <c r="K1247" s="167">
        <f t="shared" si="577"/>
        <v>-2.6517447780080028E-3</v>
      </c>
      <c r="L1247" s="93"/>
      <c r="M1247" s="171">
        <f t="shared" si="553"/>
        <v>0.997348255221992</v>
      </c>
      <c r="N1247" s="172">
        <f t="shared" si="559"/>
        <v>1.0237734023292226</v>
      </c>
      <c r="O1247" s="170">
        <f t="shared" si="554"/>
        <v>1246</v>
      </c>
      <c r="P1247" s="170">
        <f t="shared" si="555"/>
        <v>1248</v>
      </c>
      <c r="Q1247" s="169"/>
      <c r="R1247" s="149">
        <f t="shared" si="560"/>
        <v>-0.19052291173954874</v>
      </c>
      <c r="S1247" s="173">
        <f t="shared" si="561"/>
        <v>0.74982883092050268</v>
      </c>
      <c r="T1247" s="149">
        <v>0</v>
      </c>
      <c r="U1247" s="97"/>
      <c r="V1247" s="149">
        <f>1/PI()*ATAN('Exhibit4_Impact-Test'!$Y$25*S_RDY_SP)+'Exhibit4_Impact-Test'!$Y$26</f>
        <v>0.3841159264036228</v>
      </c>
      <c r="W1247" s="172">
        <f t="shared" si="562"/>
        <v>0.39032081889595788</v>
      </c>
      <c r="X1247" s="149">
        <f>1/PI()*ATAN('Exhibit4_Impact-Test'!$Y$25*S_RS_SP)+'Exhibit4_Impact-Test'!$Y$26</f>
        <v>0.81279942377663617</v>
      </c>
      <c r="Y1247" s="172">
        <f t="shared" si="563"/>
        <v>0.81674588379138402</v>
      </c>
      <c r="Z1247" s="149">
        <f>1/PI()*ATAN('Exhibit4_Impact-Test'!$Y$25*S_5050_SP)+'Exhibit4_Impact-Test'!$Y$26</f>
        <v>0.5</v>
      </c>
      <c r="AA1247" s="149">
        <f t="shared" si="564"/>
        <v>0.50653724801980682</v>
      </c>
      <c r="AB1247" s="195">
        <f>VLOOKUP(_xlfn.NUMBERVALUE(LEFT(A1247,4)),Transactioncosts!$C:$G,5,FALSE)</f>
        <v>118.39999999999998</v>
      </c>
      <c r="AC1247" s="174"/>
      <c r="AD1247" s="175">
        <f t="shared" si="565"/>
        <v>1.007498575083438</v>
      </c>
      <c r="AE1247" s="149">
        <f t="shared" si="566"/>
        <v>1.0188265995639618</v>
      </c>
      <c r="AF1247" s="149">
        <f t="shared" si="567"/>
        <v>1.0105608287756074</v>
      </c>
      <c r="AG1247" s="176">
        <f t="shared" si="568"/>
        <v>1.0074209904954454</v>
      </c>
      <c r="AH1247" s="149">
        <f t="shared" si="569"/>
        <v>1.0186823632593616</v>
      </c>
      <c r="AI1247" s="149">
        <f t="shared" si="570"/>
        <v>1.0104834277590529</v>
      </c>
      <c r="AJ1247" s="97"/>
      <c r="AK1247" s="171">
        <f t="shared" si="571"/>
        <v>7.4706005284581652E-3</v>
      </c>
      <c r="AL1247" s="149">
        <f t="shared" si="572"/>
        <v>1.8651572502363538E-2</v>
      </c>
      <c r="AM1247" s="149">
        <f t="shared" si="573"/>
        <v>1.0505452759940194E-2</v>
      </c>
      <c r="AN1247" s="149">
        <f t="shared" si="578"/>
        <v>6.9884039091576531</v>
      </c>
      <c r="AO1247" s="149">
        <f t="shared" si="578"/>
        <v>18.642846889190103</v>
      </c>
      <c r="AP1247" s="149">
        <f t="shared" si="578"/>
        <v>6.2509236258741341</v>
      </c>
      <c r="AQ1247" s="97"/>
      <c r="AR1247" s="171">
        <f t="shared" si="574"/>
        <v>7.3935904191155463E-3</v>
      </c>
      <c r="AS1247" s="149">
        <f t="shared" si="575"/>
        <v>1.8509991476244932E-2</v>
      </c>
      <c r="AT1247" s="149">
        <f t="shared" si="576"/>
        <v>1.0428857686534856E-2</v>
      </c>
      <c r="AU1247" s="175">
        <f t="shared" si="579"/>
        <v>6.8391547511358546</v>
      </c>
      <c r="AV1247" s="149">
        <f t="shared" si="580"/>
        <v>15.792549511799171</v>
      </c>
      <c r="AW1247" s="149">
        <f t="shared" si="581"/>
        <v>6.1706700184757484</v>
      </c>
    </row>
    <row r="1248" spans="1:49" ht="15" x14ac:dyDescent="0.25">
      <c r="A1248" s="130">
        <v>1974.11</v>
      </c>
      <c r="B1248" s="138"/>
      <c r="C1248" s="166">
        <f>raw_Data!B1254</f>
        <v>71.739999999999995</v>
      </c>
      <c r="D1248" s="167">
        <f>raw_Data!J1254</f>
        <v>0.2997225</v>
      </c>
      <c r="E1248" s="167">
        <f>raw_Data!L1254</f>
        <v>6.1851897679632284E-3</v>
      </c>
      <c r="F1248" s="168">
        <f t="shared" si="556"/>
        <v>69.44</v>
      </c>
      <c r="G1248" s="167">
        <f>raw_Data!K1254</f>
        <v>4.3162802419354843E-3</v>
      </c>
      <c r="H1248" s="167">
        <f t="shared" si="557"/>
        <v>3.312211981566815E-2</v>
      </c>
      <c r="I1248" s="165"/>
      <c r="J1248" s="167">
        <f t="shared" si="558"/>
        <v>0.98574206589504765</v>
      </c>
      <c r="K1248" s="167">
        <f t="shared" si="577"/>
        <v>-8.0727443369891239E-3</v>
      </c>
      <c r="L1248" s="93"/>
      <c r="M1248" s="171">
        <f t="shared" si="553"/>
        <v>0.99192725566301088</v>
      </c>
      <c r="N1248" s="172">
        <f t="shared" si="559"/>
        <v>1.0374384000576036</v>
      </c>
      <c r="O1248" s="170">
        <f t="shared" si="554"/>
        <v>1247</v>
      </c>
      <c r="P1248" s="170">
        <f t="shared" si="555"/>
        <v>1249</v>
      </c>
      <c r="Q1248" s="169"/>
      <c r="R1248" s="149">
        <f t="shared" si="560"/>
        <v>-0.19114892720313797</v>
      </c>
      <c r="S1248" s="173">
        <f t="shared" si="561"/>
        <v>0.83899219506138045</v>
      </c>
      <c r="T1248" s="149">
        <v>0</v>
      </c>
      <c r="U1248" s="97"/>
      <c r="V1248" s="149">
        <f>1/PI()*ATAN('Exhibit4_Impact-Test'!$Y$25*S_RDY_SP)+'Exhibit4_Impact-Test'!$Y$26</f>
        <v>0.3837680665317269</v>
      </c>
      <c r="W1248" s="172">
        <f t="shared" si="562"/>
        <v>0.39443084804512629</v>
      </c>
      <c r="X1248" s="149">
        <f>1/PI()*ATAN('Exhibit4_Impact-Test'!$Y$25*S_RS_SP)+'Exhibit4_Impact-Test'!$Y$26</f>
        <v>0.8289280041123599</v>
      </c>
      <c r="Y1248" s="172">
        <f t="shared" si="563"/>
        <v>0.83519591365496193</v>
      </c>
      <c r="Z1248" s="149">
        <f>1/PI()*ATAN('Exhibit4_Impact-Test'!$Y$25*S_5050_SP)+'Exhibit4_Impact-Test'!$Y$26</f>
        <v>0.5</v>
      </c>
      <c r="AA1248" s="149">
        <f t="shared" si="564"/>
        <v>0.51121314541475071</v>
      </c>
      <c r="AB1248" s="195">
        <f>VLOOKUP(_xlfn.NUMBERVALUE(LEFT(A1248,4)),Transactioncosts!$C:$G,5,FALSE)</f>
        <v>118.39999999999998</v>
      </c>
      <c r="AC1248" s="174"/>
      <c r="AD1248" s="175">
        <f t="shared" si="565"/>
        <v>1.0093929795529699</v>
      </c>
      <c r="AE1248" s="149">
        <f t="shared" si="566"/>
        <v>1.0296527177508901</v>
      </c>
      <c r="AF1248" s="149">
        <f t="shared" si="567"/>
        <v>1.0146828278603073</v>
      </c>
      <c r="AG1248" s="176">
        <f t="shared" si="568"/>
        <v>1.009252929154199</v>
      </c>
      <c r="AH1248" s="149">
        <f t="shared" si="569"/>
        <v>1.0216518901692002</v>
      </c>
      <c r="AI1248" s="149">
        <f t="shared" si="570"/>
        <v>1.0145500642185967</v>
      </c>
      <c r="AJ1248" s="97"/>
      <c r="AK1248" s="171">
        <f t="shared" si="571"/>
        <v>9.3491398304604151E-3</v>
      </c>
      <c r="AL1248" s="149">
        <f t="shared" si="572"/>
        <v>2.9221578155747802E-2</v>
      </c>
      <c r="AM1248" s="149">
        <f t="shared" si="573"/>
        <v>1.457607879348893E-2</v>
      </c>
      <c r="AN1248" s="149">
        <f t="shared" si="578"/>
        <v>6.9977530489881135</v>
      </c>
      <c r="AO1248" s="149">
        <f t="shared" si="578"/>
        <v>18.672068467345852</v>
      </c>
      <c r="AP1248" s="149">
        <f t="shared" si="578"/>
        <v>6.2654997046676231</v>
      </c>
      <c r="AQ1248" s="97"/>
      <c r="AR1248" s="171">
        <f t="shared" si="574"/>
        <v>9.210383054552785E-3</v>
      </c>
      <c r="AS1248" s="149">
        <f t="shared" si="575"/>
        <v>2.142081748581575E-2</v>
      </c>
      <c r="AT1248" s="149">
        <f t="shared" si="576"/>
        <v>1.4445227729110636E-2</v>
      </c>
      <c r="AU1248" s="175">
        <f t="shared" si="579"/>
        <v>6.8483651341904075</v>
      </c>
      <c r="AV1248" s="149">
        <f t="shared" si="580"/>
        <v>15.813970329284986</v>
      </c>
      <c r="AW1248" s="149">
        <f t="shared" si="581"/>
        <v>6.1851152462048589</v>
      </c>
    </row>
    <row r="1249" spans="1:49" ht="15" x14ac:dyDescent="0.25">
      <c r="A1249" s="130">
        <v>1974.12</v>
      </c>
      <c r="B1249" s="138"/>
      <c r="C1249" s="166">
        <f>raw_Data!B1255</f>
        <v>67.069999999999993</v>
      </c>
      <c r="D1249" s="167">
        <f>raw_Data!J1255</f>
        <v>0.3</v>
      </c>
      <c r="E1249" s="167">
        <f>raw_Data!L1255</f>
        <v>5.9903111399197684E-3</v>
      </c>
      <c r="F1249" s="168">
        <f t="shared" si="556"/>
        <v>71.739999999999995</v>
      </c>
      <c r="G1249" s="167">
        <f>raw_Data!K1255</f>
        <v>4.1817674937273492E-3</v>
      </c>
      <c r="H1249" s="167">
        <f t="shared" si="557"/>
        <v>-6.5096180652355784E-2</v>
      </c>
      <c r="I1249" s="165"/>
      <c r="J1249" s="167">
        <f t="shared" si="558"/>
        <v>0.98361920668420844</v>
      </c>
      <c r="K1249" s="167">
        <f t="shared" si="577"/>
        <v>-1.0390482175871796E-2</v>
      </c>
      <c r="L1249" s="93"/>
      <c r="M1249" s="171">
        <f t="shared" si="553"/>
        <v>0.9896095178241282</v>
      </c>
      <c r="N1249" s="172">
        <f t="shared" si="559"/>
        <v>0.93908558684137156</v>
      </c>
      <c r="O1249" s="170">
        <f t="shared" si="554"/>
        <v>1248</v>
      </c>
      <c r="P1249" s="170">
        <f t="shared" si="555"/>
        <v>1250</v>
      </c>
      <c r="Q1249" s="169"/>
      <c r="R1249" s="149">
        <f t="shared" si="560"/>
        <v>-0.19325075079061083</v>
      </c>
      <c r="S1249" s="173">
        <f t="shared" si="561"/>
        <v>-0.91322852336463889</v>
      </c>
      <c r="T1249" s="149">
        <v>0</v>
      </c>
      <c r="U1249" s="97"/>
      <c r="V1249" s="149">
        <f>1/PI()*ATAN('Exhibit4_Impact-Test'!$Y$25*S_RDY_SP)+'Exhibit4_Impact-Test'!$Y$26</f>
        <v>0.38260226706784922</v>
      </c>
      <c r="W1249" s="172">
        <f t="shared" si="562"/>
        <v>0.37030204097508163</v>
      </c>
      <c r="X1249" s="149">
        <f>1/PI()*ATAN('Exhibit4_Impact-Test'!$Y$25*S_RS_SP)+'Exhibit4_Impact-Test'!$Y$26</f>
        <v>0.15945034087709731</v>
      </c>
      <c r="Y1249" s="172">
        <f t="shared" si="563"/>
        <v>0.15255156551956728</v>
      </c>
      <c r="Z1249" s="149">
        <f>1/PI()*ATAN('Exhibit4_Impact-Test'!$Y$25*S_5050_SP)+'Exhibit4_Impact-Test'!$Y$26</f>
        <v>0.5</v>
      </c>
      <c r="AA1249" s="149">
        <f t="shared" si="564"/>
        <v>0.48690204302884899</v>
      </c>
      <c r="AB1249" s="195">
        <f>VLOOKUP(_xlfn.NUMBERVALUE(LEFT(A1249,4)),Transactioncosts!$C:$G,5,FALSE)</f>
        <v>118.39999999999998</v>
      </c>
      <c r="AC1249" s="174"/>
      <c r="AD1249" s="175">
        <f t="shared" si="565"/>
        <v>0.97027894728894593</v>
      </c>
      <c r="AE1249" s="149">
        <f t="shared" si="566"/>
        <v>0.98155345980647668</v>
      </c>
      <c r="AF1249" s="149">
        <f t="shared" si="567"/>
        <v>0.96434755233274982</v>
      </c>
      <c r="AG1249" s="176">
        <f t="shared" si="568"/>
        <v>0.96978519482643522</v>
      </c>
      <c r="AH1249" s="149">
        <f t="shared" si="569"/>
        <v>0.9733757620553567</v>
      </c>
      <c r="AI1249" s="149">
        <f t="shared" si="570"/>
        <v>0.96419247252221141</v>
      </c>
      <c r="AJ1249" s="97"/>
      <c r="AK1249" s="171">
        <f t="shared" si="571"/>
        <v>-3.0171674301649971E-2</v>
      </c>
      <c r="AL1249" s="149">
        <f t="shared" si="572"/>
        <v>-1.8618799294536467E-2</v>
      </c>
      <c r="AM1249" s="149">
        <f t="shared" si="573"/>
        <v>-3.6303517881935372E-2</v>
      </c>
      <c r="AN1249" s="149">
        <f t="shared" si="578"/>
        <v>6.9675813746864632</v>
      </c>
      <c r="AO1249" s="149">
        <f t="shared" si="578"/>
        <v>18.653449668051316</v>
      </c>
      <c r="AP1249" s="149">
        <f t="shared" si="578"/>
        <v>6.2291961867856873</v>
      </c>
      <c r="AQ1249" s="97"/>
      <c r="AR1249" s="171">
        <f t="shared" si="574"/>
        <v>-3.0680680640618501E-2</v>
      </c>
      <c r="AS1249" s="149">
        <f t="shared" si="575"/>
        <v>-2.6985082185222272E-2</v>
      </c>
      <c r="AT1249" s="149">
        <f t="shared" si="576"/>
        <v>-3.6464344008304561E-2</v>
      </c>
      <c r="AU1249" s="175">
        <f t="shared" si="579"/>
        <v>6.8176844535497887</v>
      </c>
      <c r="AV1249" s="149">
        <f t="shared" si="580"/>
        <v>15.786985247099764</v>
      </c>
      <c r="AW1249" s="149">
        <f t="shared" si="581"/>
        <v>6.1486509021965539</v>
      </c>
    </row>
    <row r="1250" spans="1:49" ht="15" x14ac:dyDescent="0.25">
      <c r="A1250" s="130">
        <v>1975.01</v>
      </c>
      <c r="B1250" s="138"/>
      <c r="C1250" s="166">
        <f>raw_Data!B1256</f>
        <v>72.56</v>
      </c>
      <c r="D1250" s="167">
        <f>raw_Data!J1256</f>
        <v>0.30194416666666668</v>
      </c>
      <c r="E1250" s="167">
        <f>raw_Data!L1256</f>
        <v>6.0449190242917172E-3</v>
      </c>
      <c r="F1250" s="168">
        <f t="shared" si="556"/>
        <v>67.069999999999993</v>
      </c>
      <c r="G1250" s="167">
        <f>raw_Data!K1256</f>
        <v>4.501925848615875E-3</v>
      </c>
      <c r="H1250" s="167">
        <f t="shared" si="557"/>
        <v>8.1854778589533383E-2</v>
      </c>
      <c r="I1250" s="165"/>
      <c r="J1250" s="167">
        <f t="shared" si="558"/>
        <v>1.0046374168260268</v>
      </c>
      <c r="K1250" s="167">
        <f t="shared" si="577"/>
        <v>1.0682335850318525E-2</v>
      </c>
      <c r="L1250" s="93"/>
      <c r="M1250" s="171">
        <f t="shared" si="553"/>
        <v>1.0106823358503185</v>
      </c>
      <c r="N1250" s="172">
        <f t="shared" si="559"/>
        <v>1.0863567044381495</v>
      </c>
      <c r="O1250" s="170">
        <f t="shared" si="554"/>
        <v>1249</v>
      </c>
      <c r="P1250" s="170">
        <f t="shared" si="555"/>
        <v>1251</v>
      </c>
      <c r="Q1250" s="169"/>
      <c r="R1250" s="149">
        <f t="shared" si="560"/>
        <v>-0.14185585904418471</v>
      </c>
      <c r="S1250" s="173">
        <f t="shared" si="561"/>
        <v>0.9318082415491995</v>
      </c>
      <c r="T1250" s="149">
        <v>0</v>
      </c>
      <c r="U1250" s="97"/>
      <c r="V1250" s="149">
        <f>1/PI()*ATAN('Exhibit4_Impact-Test'!$Y$25*S_RDY_SP)+'Exhibit4_Impact-Test'!$Y$26</f>
        <v>0.41200410706551516</v>
      </c>
      <c r="W1250" s="172">
        <f t="shared" si="562"/>
        <v>0.4296001525758969</v>
      </c>
      <c r="X1250" s="149">
        <f>1/PI()*ATAN('Exhibit4_Impact-Test'!$Y$25*S_RS_SP)+'Exhibit4_Impact-Test'!$Y$26</f>
        <v>0.84323549720200019</v>
      </c>
      <c r="Y1250" s="172">
        <f t="shared" si="563"/>
        <v>0.85254532317182863</v>
      </c>
      <c r="Z1250" s="149">
        <f>1/PI()*ATAN('Exhibit4_Impact-Test'!$Y$25*S_5050_SP)+'Exhibit4_Impact-Test'!$Y$26</f>
        <v>0.5</v>
      </c>
      <c r="AA1250" s="149">
        <f t="shared" si="564"/>
        <v>0.51804314729815926</v>
      </c>
      <c r="AB1250" s="195">
        <f>VLOOKUP(_xlfn.NUMBERVALUE(LEFT(A1250,4)),Transactioncosts!$C:$G,5,FALSE)</f>
        <v>120</v>
      </c>
      <c r="AC1250" s="174"/>
      <c r="AD1250" s="175">
        <f t="shared" si="565"/>
        <v>1.0418604865080945</v>
      </c>
      <c r="AE1250" s="149">
        <f t="shared" si="566"/>
        <v>1.0744936496719255</v>
      </c>
      <c r="AF1250" s="149">
        <f t="shared" si="567"/>
        <v>1.0485195201442341</v>
      </c>
      <c r="AG1250" s="176">
        <f t="shared" si="568"/>
        <v>1.0413755442638977</v>
      </c>
      <c r="AH1250" s="149">
        <f t="shared" si="569"/>
        <v>1.0744042592945566</v>
      </c>
      <c r="AI1250" s="149">
        <f t="shared" si="570"/>
        <v>1.0483030023766562</v>
      </c>
      <c r="AJ1250" s="97"/>
      <c r="AK1250" s="171">
        <f t="shared" si="571"/>
        <v>4.1008044259699672E-2</v>
      </c>
      <c r="AL1250" s="149">
        <f t="shared" si="572"/>
        <v>7.1849527052182519E-2</v>
      </c>
      <c r="AM1250" s="149">
        <f t="shared" si="573"/>
        <v>4.7379188396109453E-2</v>
      </c>
      <c r="AN1250" s="149">
        <f t="shared" si="578"/>
        <v>7.0085894189461628</v>
      </c>
      <c r="AO1250" s="149">
        <f t="shared" si="578"/>
        <v>18.725299195103499</v>
      </c>
      <c r="AP1250" s="149">
        <f t="shared" si="578"/>
        <v>6.276575375181797</v>
      </c>
      <c r="AQ1250" s="97"/>
      <c r="AR1250" s="171">
        <f t="shared" si="574"/>
        <v>4.0542477952480553E-2</v>
      </c>
      <c r="AS1250" s="149">
        <f t="shared" si="575"/>
        <v>7.1766330566162911E-2</v>
      </c>
      <c r="AT1250" s="149">
        <f t="shared" si="576"/>
        <v>4.7172668515650371E-2</v>
      </c>
      <c r="AU1250" s="175">
        <f t="shared" si="579"/>
        <v>6.8582269315022693</v>
      </c>
      <c r="AV1250" s="149">
        <f t="shared" si="580"/>
        <v>15.858751577665927</v>
      </c>
      <c r="AW1250" s="149">
        <f t="shared" si="581"/>
        <v>6.1958235707122045</v>
      </c>
    </row>
    <row r="1251" spans="1:49" ht="15" x14ac:dyDescent="0.25">
      <c r="A1251" s="130">
        <v>1975.02</v>
      </c>
      <c r="B1251" s="138"/>
      <c r="C1251" s="166">
        <f>raw_Data!B1257</f>
        <v>80.099999999999994</v>
      </c>
      <c r="D1251" s="167">
        <f>raw_Data!J1257</f>
        <v>0.30388916666666665</v>
      </c>
      <c r="E1251" s="167">
        <f>raw_Data!L1257</f>
        <v>5.9590919885958993E-3</v>
      </c>
      <c r="F1251" s="168">
        <f t="shared" si="556"/>
        <v>72.56</v>
      </c>
      <c r="G1251" s="167">
        <f>raw_Data!K1257</f>
        <v>4.188108691657479E-3</v>
      </c>
      <c r="H1251" s="167">
        <f t="shared" si="557"/>
        <v>0.10391400220507152</v>
      </c>
      <c r="I1251" s="165"/>
      <c r="J1251" s="167">
        <f t="shared" si="558"/>
        <v>0.99273231753412561</v>
      </c>
      <c r="K1251" s="167">
        <f t="shared" si="577"/>
        <v>-1.3085904772784929E-3</v>
      </c>
      <c r="L1251" s="93"/>
      <c r="M1251" s="171">
        <f t="shared" si="553"/>
        <v>0.99869140952272151</v>
      </c>
      <c r="N1251" s="172">
        <f t="shared" si="559"/>
        <v>1.1081021108967291</v>
      </c>
      <c r="O1251" s="170">
        <f t="shared" si="554"/>
        <v>1250</v>
      </c>
      <c r="P1251" s="170">
        <f t="shared" si="555"/>
        <v>1252</v>
      </c>
      <c r="Q1251" s="169"/>
      <c r="R1251" s="149">
        <f t="shared" si="560"/>
        <v>-0.18145268283991978</v>
      </c>
      <c r="S1251" s="173">
        <f t="shared" si="561"/>
        <v>0.9450256608858264</v>
      </c>
      <c r="T1251" s="149">
        <v>0</v>
      </c>
      <c r="U1251" s="97"/>
      <c r="V1251" s="149">
        <f>1/PI()*ATAN('Exhibit4_Impact-Test'!$Y$25*S_RDY_SP)+'Exhibit4_Impact-Test'!$Y$26</f>
        <v>0.38918829889282225</v>
      </c>
      <c r="W1251" s="172">
        <f t="shared" si="562"/>
        <v>0.41416657209856661</v>
      </c>
      <c r="X1251" s="149">
        <f>1/PI()*ATAN('Exhibit4_Impact-Test'!$Y$25*S_RS_SP)+'Exhibit4_Impact-Test'!$Y$26</f>
        <v>0.84509612505775245</v>
      </c>
      <c r="Y1251" s="172">
        <f t="shared" si="563"/>
        <v>0.85822241996999238</v>
      </c>
      <c r="Z1251" s="149">
        <f>1/PI()*ATAN('Exhibit4_Impact-Test'!$Y$25*S_5050_SP)+'Exhibit4_Impact-Test'!$Y$26</f>
        <v>0.5</v>
      </c>
      <c r="AA1251" s="149">
        <f t="shared" si="564"/>
        <v>0.52596616619369152</v>
      </c>
      <c r="AB1251" s="195">
        <f>VLOOKUP(_xlfn.NUMBERVALUE(LEFT(A1251,4)),Transactioncosts!$C:$G,5,FALSE)</f>
        <v>120</v>
      </c>
      <c r="AC1251" s="174"/>
      <c r="AD1251" s="175">
        <f t="shared" si="565"/>
        <v>1.0412727742711421</v>
      </c>
      <c r="AE1251" s="149">
        <f t="shared" si="566"/>
        <v>1.0911539692937462</v>
      </c>
      <c r="AF1251" s="149">
        <f t="shared" si="567"/>
        <v>1.0533967602097252</v>
      </c>
      <c r="AG1251" s="176">
        <f t="shared" si="568"/>
        <v>1.0407260556536193</v>
      </c>
      <c r="AH1251" s="149">
        <f t="shared" si="569"/>
        <v>1.0908912939822168</v>
      </c>
      <c r="AI1251" s="149">
        <f t="shared" si="570"/>
        <v>1.0530851662154008</v>
      </c>
      <c r="AJ1251" s="97"/>
      <c r="AK1251" s="171">
        <f t="shared" si="571"/>
        <v>4.0443786308841642E-2</v>
      </c>
      <c r="AL1251" s="149">
        <f t="shared" si="572"/>
        <v>8.7235823652193706E-2</v>
      </c>
      <c r="AM1251" s="149">
        <f t="shared" si="573"/>
        <v>5.2019952506816881E-2</v>
      </c>
      <c r="AN1251" s="149">
        <f t="shared" si="578"/>
        <v>7.0490332052550047</v>
      </c>
      <c r="AO1251" s="149">
        <f t="shared" si="578"/>
        <v>18.812535018755693</v>
      </c>
      <c r="AP1251" s="149">
        <f t="shared" si="578"/>
        <v>6.328595327688614</v>
      </c>
      <c r="AQ1251" s="97"/>
      <c r="AR1251" s="171">
        <f t="shared" si="574"/>
        <v>3.9918600009761093E-2</v>
      </c>
      <c r="AS1251" s="149">
        <f t="shared" si="575"/>
        <v>8.6995063006922918E-2</v>
      </c>
      <c r="AT1251" s="149">
        <f t="shared" si="576"/>
        <v>5.1724109478032125E-2</v>
      </c>
      <c r="AU1251" s="175">
        <f t="shared" si="579"/>
        <v>6.8981455315120304</v>
      </c>
      <c r="AV1251" s="149">
        <f t="shared" si="580"/>
        <v>15.94574664067285</v>
      </c>
      <c r="AW1251" s="149">
        <f t="shared" si="581"/>
        <v>6.2475476801902365</v>
      </c>
    </row>
    <row r="1252" spans="1:49" ht="15" x14ac:dyDescent="0.25">
      <c r="A1252" s="130">
        <v>1975.03</v>
      </c>
      <c r="B1252" s="138"/>
      <c r="C1252" s="166">
        <f>raw_Data!B1258</f>
        <v>83.78</v>
      </c>
      <c r="D1252" s="167">
        <f>raw_Data!J1258</f>
        <v>0.30583333333333335</v>
      </c>
      <c r="E1252" s="167">
        <f>raw_Data!L1258</f>
        <v>6.2241157181159856E-3</v>
      </c>
      <c r="F1252" s="168">
        <f t="shared" si="556"/>
        <v>80.099999999999994</v>
      </c>
      <c r="G1252" s="167">
        <f>raw_Data!K1258</f>
        <v>3.8181439866833131E-3</v>
      </c>
      <c r="H1252" s="167">
        <f t="shared" si="557"/>
        <v>4.5942571785268393E-2</v>
      </c>
      <c r="I1252" s="165"/>
      <c r="J1252" s="167">
        <f t="shared" si="558"/>
        <v>1.0225434435818761</v>
      </c>
      <c r="K1252" s="167">
        <f t="shared" si="577"/>
        <v>2.8767559299992085E-2</v>
      </c>
      <c r="L1252" s="93"/>
      <c r="M1252" s="171">
        <f t="shared" si="553"/>
        <v>1.0287675592999921</v>
      </c>
      <c r="N1252" s="172">
        <f t="shared" si="559"/>
        <v>1.049760715771952</v>
      </c>
      <c r="O1252" s="170">
        <f t="shared" si="554"/>
        <v>1251</v>
      </c>
      <c r="P1252" s="170">
        <f t="shared" si="555"/>
        <v>1253</v>
      </c>
      <c r="Q1252" s="169"/>
      <c r="R1252" s="149">
        <f t="shared" si="560"/>
        <v>-0.21897272473792842</v>
      </c>
      <c r="S1252" s="173">
        <f t="shared" si="561"/>
        <v>0.88518495255644059</v>
      </c>
      <c r="T1252" s="149">
        <v>0</v>
      </c>
      <c r="U1252" s="97"/>
      <c r="V1252" s="149">
        <f>1/PI()*ATAN('Exhibit4_Impact-Test'!$Y$25*S_RDY_SP)+'Exhibit4_Impact-Test'!$Y$26</f>
        <v>0.36860668730501034</v>
      </c>
      <c r="W1252" s="172">
        <f t="shared" si="562"/>
        <v>0.37332046615569514</v>
      </c>
      <c r="X1252" s="149">
        <f>1/PI()*ATAN('Exhibit4_Impact-Test'!$Y$25*S_RS_SP)+'Exhibit4_Impact-Test'!$Y$26</f>
        <v>0.83633281067587428</v>
      </c>
      <c r="Y1252" s="172">
        <f t="shared" si="563"/>
        <v>0.83907913594474937</v>
      </c>
      <c r="Z1252" s="149">
        <f>1/PI()*ATAN('Exhibit4_Impact-Test'!$Y$25*S_5050_SP)+'Exhibit4_Impact-Test'!$Y$26</f>
        <v>0.5</v>
      </c>
      <c r="AA1252" s="149">
        <f t="shared" si="564"/>
        <v>0.50505000502608821</v>
      </c>
      <c r="AB1252" s="195">
        <f>VLOOKUP(_xlfn.NUMBERVALUE(LEFT(A1252,4)),Transactioncosts!$C:$G,5,FALSE)</f>
        <v>120</v>
      </c>
      <c r="AC1252" s="174"/>
      <c r="AD1252" s="175">
        <f t="shared" si="565"/>
        <v>1.0365057771631969</v>
      </c>
      <c r="AE1252" s="149">
        <f t="shared" si="566"/>
        <v>1.0463248248571446</v>
      </c>
      <c r="AF1252" s="149">
        <f t="shared" si="567"/>
        <v>1.0392641375359721</v>
      </c>
      <c r="AG1252" s="176">
        <f t="shared" si="568"/>
        <v>1.0362006374442578</v>
      </c>
      <c r="AH1252" s="149">
        <f t="shared" si="569"/>
        <v>1.0457318459779141</v>
      </c>
      <c r="AI1252" s="149">
        <f t="shared" si="570"/>
        <v>1.039203537475659</v>
      </c>
      <c r="AJ1252" s="97"/>
      <c r="AK1252" s="171">
        <f t="shared" si="571"/>
        <v>3.58552266004959E-2</v>
      </c>
      <c r="AL1252" s="149">
        <f t="shared" si="572"/>
        <v>4.5283857451550912E-2</v>
      </c>
      <c r="AM1252" s="149">
        <f t="shared" si="573"/>
        <v>3.8512902652955067E-2</v>
      </c>
      <c r="AN1252" s="149">
        <f t="shared" si="578"/>
        <v>7.084888431855501</v>
      </c>
      <c r="AO1252" s="149">
        <f t="shared" si="578"/>
        <v>18.857818876207244</v>
      </c>
      <c r="AP1252" s="149">
        <f t="shared" si="578"/>
        <v>6.3671082303415689</v>
      </c>
      <c r="AQ1252" s="97"/>
      <c r="AR1252" s="171">
        <f t="shared" si="574"/>
        <v>3.5560790573287177E-2</v>
      </c>
      <c r="AS1252" s="149">
        <f t="shared" si="575"/>
        <v>4.4716971378743177E-2</v>
      </c>
      <c r="AT1252" s="149">
        <f t="shared" si="576"/>
        <v>3.8454590405852161E-2</v>
      </c>
      <c r="AU1252" s="175">
        <f t="shared" si="579"/>
        <v>6.9337063220853175</v>
      </c>
      <c r="AV1252" s="149">
        <f t="shared" si="580"/>
        <v>15.990463612051594</v>
      </c>
      <c r="AW1252" s="149">
        <f t="shared" si="581"/>
        <v>6.2860022705960885</v>
      </c>
    </row>
    <row r="1253" spans="1:49" ht="15" x14ac:dyDescent="0.25">
      <c r="A1253" s="130">
        <v>1975.04</v>
      </c>
      <c r="B1253" s="138"/>
      <c r="C1253" s="166">
        <f>raw_Data!B1259</f>
        <v>84.72</v>
      </c>
      <c r="D1253" s="167">
        <f>raw_Data!J1259</f>
        <v>0.30694416666666668</v>
      </c>
      <c r="E1253" s="167">
        <f>raw_Data!L1259</f>
        <v>6.6124669857590135E-3</v>
      </c>
      <c r="F1253" s="168">
        <f t="shared" si="556"/>
        <v>83.78</v>
      </c>
      <c r="G1253" s="167">
        <f>raw_Data!K1259</f>
        <v>3.6636926076231402E-3</v>
      </c>
      <c r="H1253" s="167">
        <f t="shared" si="557"/>
        <v>1.1219861542134169E-2</v>
      </c>
      <c r="I1253" s="165"/>
      <c r="J1253" s="167">
        <f t="shared" si="558"/>
        <v>1.0325768370111432</v>
      </c>
      <c r="K1253" s="167">
        <f t="shared" si="577"/>
        <v>3.9189303996902236E-2</v>
      </c>
      <c r="L1253" s="93"/>
      <c r="M1253" s="171">
        <f t="shared" si="553"/>
        <v>1.0391893039969022</v>
      </c>
      <c r="N1253" s="172">
        <f t="shared" si="559"/>
        <v>1.0148835541497574</v>
      </c>
      <c r="O1253" s="170">
        <f t="shared" si="554"/>
        <v>1252</v>
      </c>
      <c r="P1253" s="170">
        <f t="shared" si="555"/>
        <v>1254</v>
      </c>
      <c r="Q1253" s="169"/>
      <c r="R1253" s="149">
        <f t="shared" si="560"/>
        <v>-0.25894748625211145</v>
      </c>
      <c r="S1253" s="173">
        <f t="shared" si="561"/>
        <v>0.64319400184618625</v>
      </c>
      <c r="T1253" s="149">
        <v>0</v>
      </c>
      <c r="U1253" s="97"/>
      <c r="V1253" s="149">
        <f>1/PI()*ATAN('Exhibit4_Impact-Test'!$Y$25*S_RDY_SP)+'Exhibit4_Impact-Test'!$Y$26</f>
        <v>0.34789215624409892</v>
      </c>
      <c r="W1253" s="172">
        <f t="shared" si="562"/>
        <v>0.34254249005697984</v>
      </c>
      <c r="X1253" s="149">
        <f>1/PI()*ATAN('Exhibit4_Impact-Test'!$Y$25*S_RS_SP)+'Exhibit4_Impact-Test'!$Y$26</f>
        <v>0.78966422934220915</v>
      </c>
      <c r="Y1253" s="172">
        <f t="shared" si="563"/>
        <v>0.78570631682448455</v>
      </c>
      <c r="Z1253" s="149">
        <f>1/PI()*ATAN('Exhibit4_Impact-Test'!$Y$25*S_5050_SP)+'Exhibit4_Impact-Test'!$Y$26</f>
        <v>0.5</v>
      </c>
      <c r="AA1253" s="149">
        <f t="shared" si="564"/>
        <v>0.49408352295033114</v>
      </c>
      <c r="AB1253" s="195">
        <f>VLOOKUP(_xlfn.NUMBERVALUE(LEFT(A1253,4)),Transactioncosts!$C:$G,5,FALSE)</f>
        <v>120</v>
      </c>
      <c r="AC1253" s="174"/>
      <c r="AD1253" s="175">
        <f t="shared" si="565"/>
        <v>1.0307335242734494</v>
      </c>
      <c r="AE1253" s="149">
        <f t="shared" si="566"/>
        <v>1.019995922775272</v>
      </c>
      <c r="AF1253" s="149">
        <f t="shared" si="567"/>
        <v>1.0270364290733298</v>
      </c>
      <c r="AG1253" s="176">
        <f t="shared" si="568"/>
        <v>1.0306130905245312</v>
      </c>
      <c r="AH1253" s="149">
        <f t="shared" si="569"/>
        <v>1.0193511656629586</v>
      </c>
      <c r="AI1253" s="149">
        <f t="shared" si="570"/>
        <v>1.0269654313487337</v>
      </c>
      <c r="AJ1253" s="97"/>
      <c r="AK1253" s="171">
        <f t="shared" si="571"/>
        <v>3.0270708265092844E-2</v>
      </c>
      <c r="AL1253" s="149">
        <f t="shared" si="572"/>
        <v>1.9798630009045432E-2</v>
      </c>
      <c r="AM1253" s="149">
        <f t="shared" si="573"/>
        <v>2.6677401664289672E-2</v>
      </c>
      <c r="AN1253" s="149">
        <f t="shared" si="578"/>
        <v>7.1151591401205936</v>
      </c>
      <c r="AO1253" s="149">
        <f t="shared" si="578"/>
        <v>18.877617506216289</v>
      </c>
      <c r="AP1253" s="149">
        <f t="shared" si="578"/>
        <v>6.3937856320058586</v>
      </c>
      <c r="AQ1253" s="97"/>
      <c r="AR1253" s="171">
        <f t="shared" si="574"/>
        <v>3.0153858679301985E-2</v>
      </c>
      <c r="AS1253" s="149">
        <f t="shared" si="575"/>
        <v>1.9166312795902821E-2</v>
      </c>
      <c r="AT1253" s="149">
        <f t="shared" si="576"/>
        <v>2.6608270544213906E-2</v>
      </c>
      <c r="AU1253" s="175">
        <f t="shared" si="579"/>
        <v>6.9638601807646197</v>
      </c>
      <c r="AV1253" s="149">
        <f t="shared" si="580"/>
        <v>16.009629924847495</v>
      </c>
      <c r="AW1253" s="149">
        <f t="shared" si="581"/>
        <v>6.3126105411403026</v>
      </c>
    </row>
    <row r="1254" spans="1:49" ht="15" x14ac:dyDescent="0.25">
      <c r="A1254" s="130">
        <v>1975.05</v>
      </c>
      <c r="B1254" s="138"/>
      <c r="C1254" s="166">
        <f>raw_Data!B1260</f>
        <v>90.1</v>
      </c>
      <c r="D1254" s="167">
        <f>raw_Data!J1260</f>
        <v>0.30805583333333336</v>
      </c>
      <c r="E1254" s="167">
        <f>raw_Data!L1260</f>
        <v>6.4806124180176727E-3</v>
      </c>
      <c r="F1254" s="168">
        <f t="shared" si="556"/>
        <v>84.72</v>
      </c>
      <c r="G1254" s="167">
        <f>raw_Data!K1260</f>
        <v>3.6361642272584203E-3</v>
      </c>
      <c r="H1254" s="167">
        <f t="shared" si="557"/>
        <v>6.3503305004721344E-2</v>
      </c>
      <c r="I1254" s="165"/>
      <c r="J1254" s="167">
        <f t="shared" si="558"/>
        <v>0.98916129357559957</v>
      </c>
      <c r="K1254" s="167">
        <f t="shared" si="577"/>
        <v>-4.3580940063827622E-3</v>
      </c>
      <c r="L1254" s="93"/>
      <c r="M1254" s="171">
        <f t="shared" si="553"/>
        <v>0.99564190599361724</v>
      </c>
      <c r="N1254" s="172">
        <f t="shared" si="559"/>
        <v>1.0671394692319798</v>
      </c>
      <c r="O1254" s="170">
        <f t="shared" si="554"/>
        <v>1253</v>
      </c>
      <c r="P1254" s="170">
        <f t="shared" si="555"/>
        <v>1255</v>
      </c>
      <c r="Q1254" s="169"/>
      <c r="R1254" s="149">
        <f t="shared" si="560"/>
        <v>-0.29040978220781355</v>
      </c>
      <c r="S1254" s="173">
        <f t="shared" si="561"/>
        <v>0.90569216029373834</v>
      </c>
      <c r="T1254" s="149">
        <v>0</v>
      </c>
      <c r="U1254" s="97"/>
      <c r="V1254" s="149">
        <f>1/PI()*ATAN('Exhibit4_Impact-Test'!$Y$25*S_RDY_SP)+'Exhibit4_Impact-Test'!$Y$26</f>
        <v>0.33250634431378912</v>
      </c>
      <c r="W1254" s="172">
        <f t="shared" si="562"/>
        <v>0.34807270795857476</v>
      </c>
      <c r="X1254" s="149">
        <f>1/PI()*ATAN('Exhibit4_Impact-Test'!$Y$25*S_RS_SP)+'Exhibit4_Impact-Test'!$Y$26</f>
        <v>0.83943607618392546</v>
      </c>
      <c r="Y1254" s="172">
        <f t="shared" si="563"/>
        <v>0.84856465072832821</v>
      </c>
      <c r="Z1254" s="149">
        <f>1/PI()*ATAN('Exhibit4_Impact-Test'!$Y$25*S_5050_SP)+'Exhibit4_Impact-Test'!$Y$26</f>
        <v>0.5</v>
      </c>
      <c r="AA1254" s="149">
        <f t="shared" si="564"/>
        <v>0.51733037831761086</v>
      </c>
      <c r="AB1254" s="195">
        <f>VLOOKUP(_xlfn.NUMBERVALUE(LEFT(A1254,4)),Transactioncosts!$C:$G,5,FALSE)</f>
        <v>120</v>
      </c>
      <c r="AC1254" s="174"/>
      <c r="AD1254" s="175">
        <f t="shared" si="565"/>
        <v>1.0194152993733492</v>
      </c>
      <c r="AE1254" s="149">
        <f t="shared" si="566"/>
        <v>1.0556595399351403</v>
      </c>
      <c r="AF1254" s="149">
        <f t="shared" si="567"/>
        <v>1.0313906876127985</v>
      </c>
      <c r="AG1254" s="176">
        <f t="shared" si="568"/>
        <v>1.0191315964224801</v>
      </c>
      <c r="AH1254" s="149">
        <f t="shared" si="569"/>
        <v>1.0553377602471297</v>
      </c>
      <c r="AI1254" s="149">
        <f t="shared" si="570"/>
        <v>1.0311827230729871</v>
      </c>
      <c r="AJ1254" s="97"/>
      <c r="AK1254" s="171">
        <f t="shared" si="571"/>
        <v>1.9229227025179801E-2</v>
      </c>
      <c r="AL1254" s="149">
        <f t="shared" si="572"/>
        <v>5.416572793583619E-2</v>
      </c>
      <c r="AM1254" s="149">
        <f t="shared" si="573"/>
        <v>3.0908073713602692E-2</v>
      </c>
      <c r="AN1254" s="149">
        <f t="shared" si="578"/>
        <v>7.1343883671457737</v>
      </c>
      <c r="AO1254" s="149">
        <f t="shared" si="578"/>
        <v>18.931783234152125</v>
      </c>
      <c r="AP1254" s="149">
        <f t="shared" si="578"/>
        <v>6.4246937057194611</v>
      </c>
      <c r="AQ1254" s="97"/>
      <c r="AR1254" s="171">
        <f t="shared" si="574"/>
        <v>1.8950888613357354E-2</v>
      </c>
      <c r="AS1254" s="149">
        <f t="shared" si="575"/>
        <v>5.3860867583362018E-2</v>
      </c>
      <c r="AT1254" s="149">
        <f t="shared" si="576"/>
        <v>3.0706418306392709E-2</v>
      </c>
      <c r="AU1254" s="175">
        <f t="shared" si="579"/>
        <v>6.982811069377977</v>
      </c>
      <c r="AV1254" s="149">
        <f t="shared" si="580"/>
        <v>16.063490792430859</v>
      </c>
      <c r="AW1254" s="149">
        <f t="shared" si="581"/>
        <v>6.3433169594466952</v>
      </c>
    </row>
    <row r="1255" spans="1:49" ht="15" x14ac:dyDescent="0.25">
      <c r="A1255" s="130">
        <v>1975.06</v>
      </c>
      <c r="B1255" s="138"/>
      <c r="C1255" s="166">
        <f>raw_Data!B1261</f>
        <v>92.4</v>
      </c>
      <c r="D1255" s="167">
        <f>raw_Data!J1261</f>
        <v>0.30916666666666665</v>
      </c>
      <c r="E1255" s="167">
        <f>raw_Data!L1261</f>
        <v>6.3252457367004578E-3</v>
      </c>
      <c r="F1255" s="168">
        <f t="shared" si="556"/>
        <v>90.1</v>
      </c>
      <c r="G1255" s="167">
        <f>raw_Data!K1261</f>
        <v>3.4313725490196078E-3</v>
      </c>
      <c r="H1255" s="167">
        <f t="shared" si="557"/>
        <v>2.5527192008879096E-2</v>
      </c>
      <c r="I1255" s="165"/>
      <c r="J1255" s="167">
        <f t="shared" si="558"/>
        <v>0.98714062290877491</v>
      </c>
      <c r="K1255" s="167">
        <f t="shared" si="577"/>
        <v>-6.5341313545246305E-3</v>
      </c>
      <c r="L1255" s="93"/>
      <c r="M1255" s="171">
        <f t="shared" si="553"/>
        <v>0.99346586864547537</v>
      </c>
      <c r="N1255" s="172">
        <f t="shared" si="559"/>
        <v>1.0289585645578987</v>
      </c>
      <c r="O1255" s="170">
        <f t="shared" si="554"/>
        <v>1254</v>
      </c>
      <c r="P1255" s="170">
        <f t="shared" si="555"/>
        <v>1256</v>
      </c>
      <c r="Q1255" s="169"/>
      <c r="R1255" s="149">
        <f t="shared" si="560"/>
        <v>-0.3076316075073196</v>
      </c>
      <c r="S1255" s="173">
        <f t="shared" si="561"/>
        <v>0.7975302419502448</v>
      </c>
      <c r="T1255" s="149">
        <v>0</v>
      </c>
      <c r="U1255" s="97"/>
      <c r="V1255" s="149">
        <f>1/PI()*ATAN('Exhibit4_Impact-Test'!$Y$25*S_RDY_SP)+'Exhibit4_Impact-Test'!$Y$26</f>
        <v>0.32443079538614672</v>
      </c>
      <c r="W1255" s="172">
        <f t="shared" si="562"/>
        <v>0.33217136895180044</v>
      </c>
      <c r="X1255" s="149">
        <f>1/PI()*ATAN('Exhibit4_Impact-Test'!$Y$25*S_RS_SP)+'Exhibit4_Impact-Test'!$Y$26</f>
        <v>0.82174967672744526</v>
      </c>
      <c r="Y1255" s="172">
        <f t="shared" si="563"/>
        <v>0.82683348877884888</v>
      </c>
      <c r="Z1255" s="149">
        <f>1/PI()*ATAN('Exhibit4_Impact-Test'!$Y$25*S_5050_SP)+'Exhibit4_Impact-Test'!$Y$26</f>
        <v>0.5</v>
      </c>
      <c r="AA1255" s="149">
        <f t="shared" si="564"/>
        <v>0.50877478914161589</v>
      </c>
      <c r="AB1255" s="195">
        <f>VLOOKUP(_xlfn.NUMBERVALUE(LEFT(A1255,4)),Transactioncosts!$C:$G,5,FALSE)</f>
        <v>120</v>
      </c>
      <c r="AC1255" s="174"/>
      <c r="AD1255" s="175">
        <f t="shared" si="565"/>
        <v>1.0049807922107414</v>
      </c>
      <c r="AE1255" s="149">
        <f t="shared" si="566"/>
        <v>1.0226319800376948</v>
      </c>
      <c r="AF1255" s="149">
        <f t="shared" si="567"/>
        <v>1.011212216601687</v>
      </c>
      <c r="AG1255" s="176">
        <f t="shared" si="568"/>
        <v>1.0048855467621536</v>
      </c>
      <c r="AH1255" s="149">
        <f t="shared" si="569"/>
        <v>1.0197061776181404</v>
      </c>
      <c r="AI1255" s="149">
        <f t="shared" si="570"/>
        <v>1.0111069191319877</v>
      </c>
      <c r="AJ1255" s="97"/>
      <c r="AK1255" s="171">
        <f t="shared" si="571"/>
        <v>4.9684291002801409E-3</v>
      </c>
      <c r="AL1255" s="149">
        <f t="shared" si="572"/>
        <v>2.2379676436737779E-2</v>
      </c>
      <c r="AM1255" s="149">
        <f t="shared" si="573"/>
        <v>1.1149825628703021E-2</v>
      </c>
      <c r="AN1255" s="149">
        <f t="shared" si="578"/>
        <v>7.1393567962460542</v>
      </c>
      <c r="AO1255" s="149">
        <f t="shared" si="578"/>
        <v>18.954162910588863</v>
      </c>
      <c r="AP1255" s="149">
        <f t="shared" si="578"/>
        <v>6.4358435313481639</v>
      </c>
      <c r="AQ1255" s="97"/>
      <c r="AR1255" s="171">
        <f t="shared" si="574"/>
        <v>4.8736512070319494E-3</v>
      </c>
      <c r="AS1255" s="149">
        <f t="shared" si="575"/>
        <v>1.9514524639908857E-2</v>
      </c>
      <c r="AT1255" s="149">
        <f t="shared" si="576"/>
        <v>1.1045690264571886E-2</v>
      </c>
      <c r="AU1255" s="175">
        <f t="shared" si="579"/>
        <v>6.9876847205850092</v>
      </c>
      <c r="AV1255" s="149">
        <f t="shared" si="580"/>
        <v>16.083005317070768</v>
      </c>
      <c r="AW1255" s="149">
        <f t="shared" si="581"/>
        <v>6.3543626497112671</v>
      </c>
    </row>
    <row r="1256" spans="1:49" ht="15" x14ac:dyDescent="0.25">
      <c r="A1256" s="130">
        <v>1975.07</v>
      </c>
      <c r="B1256" s="138"/>
      <c r="C1256" s="166">
        <f>raw_Data!B1262</f>
        <v>92.49</v>
      </c>
      <c r="D1256" s="167">
        <f>raw_Data!J1262</f>
        <v>0.30916666666666665</v>
      </c>
      <c r="E1256" s="167">
        <f>raw_Data!L1262</f>
        <v>6.4806124180176727E-3</v>
      </c>
      <c r="F1256" s="168">
        <f t="shared" si="556"/>
        <v>92.4</v>
      </c>
      <c r="G1256" s="167">
        <f>raw_Data!K1262</f>
        <v>3.3459595959595954E-3</v>
      </c>
      <c r="H1256" s="167">
        <f t="shared" si="557"/>
        <v>9.7402597402584945E-4</v>
      </c>
      <c r="I1256" s="165"/>
      <c r="J1256" s="167">
        <f t="shared" si="558"/>
        <v>1.0129641042023869</v>
      </c>
      <c r="K1256" s="167">
        <f t="shared" si="577"/>
        <v>1.944471662040459E-2</v>
      </c>
      <c r="L1256" s="93"/>
      <c r="M1256" s="171">
        <f t="shared" si="553"/>
        <v>1.0194447166204046</v>
      </c>
      <c r="N1256" s="172">
        <f t="shared" si="559"/>
        <v>1.0043199855699856</v>
      </c>
      <c r="O1256" s="170">
        <f t="shared" si="554"/>
        <v>1255</v>
      </c>
      <c r="P1256" s="170">
        <f t="shared" si="555"/>
        <v>1257</v>
      </c>
      <c r="Q1256" s="169"/>
      <c r="R1256" s="149">
        <f t="shared" si="560"/>
        <v>-0.30805737633133401</v>
      </c>
      <c r="S1256" s="173">
        <f t="shared" si="561"/>
        <v>0.13344152850133181</v>
      </c>
      <c r="T1256" s="149">
        <v>0</v>
      </c>
      <c r="U1256" s="97"/>
      <c r="V1256" s="149">
        <f>1/PI()*ATAN('Exhibit4_Impact-Test'!$Y$25*S_RDY_SP)+'Exhibit4_Impact-Test'!$Y$26</f>
        <v>0.32423424823615299</v>
      </c>
      <c r="W1256" s="172">
        <f t="shared" si="562"/>
        <v>0.32096781922011375</v>
      </c>
      <c r="X1256" s="149">
        <f>1/PI()*ATAN('Exhibit4_Impact-Test'!$Y$25*S_RS_SP)+'Exhibit4_Impact-Test'!$Y$26</f>
        <v>0.5830166204826418</v>
      </c>
      <c r="Y1256" s="172">
        <f t="shared" si="563"/>
        <v>0.57937833684542039</v>
      </c>
      <c r="Z1256" s="149">
        <f>1/PI()*ATAN('Exhibit4_Impact-Test'!$Y$25*S_5050_SP)+'Exhibit4_Impact-Test'!$Y$26</f>
        <v>0.5</v>
      </c>
      <c r="AA1256" s="149">
        <f t="shared" si="564"/>
        <v>0.49626321898142384</v>
      </c>
      <c r="AB1256" s="195">
        <f>VLOOKUP(_xlfn.NUMBERVALUE(LEFT(A1256,4)),Transactioncosts!$C:$G,5,FALSE)</f>
        <v>120</v>
      </c>
      <c r="AC1256" s="174"/>
      <c r="AD1256" s="175">
        <f t="shared" si="565"/>
        <v>1.014540760818498</v>
      </c>
      <c r="AE1256" s="149">
        <f t="shared" si="566"/>
        <v>1.0106267470376804</v>
      </c>
      <c r="AF1256" s="149">
        <f t="shared" si="567"/>
        <v>1.0118823510951951</v>
      </c>
      <c r="AG1256" s="176">
        <f t="shared" si="568"/>
        <v>1.0145175956788577</v>
      </c>
      <c r="AH1256" s="149">
        <f t="shared" si="569"/>
        <v>1.0055778844788563</v>
      </c>
      <c r="AI1256" s="149">
        <f t="shared" si="570"/>
        <v>1.0118375097229722</v>
      </c>
      <c r="AJ1256" s="97"/>
      <c r="AK1256" s="171">
        <f t="shared" si="571"/>
        <v>1.4436057710712229E-2</v>
      </c>
      <c r="AL1256" s="149">
        <f t="shared" si="572"/>
        <v>1.0570680018295843E-2</v>
      </c>
      <c r="AM1256" s="149">
        <f t="shared" si="573"/>
        <v>1.1812310248767346E-2</v>
      </c>
      <c r="AN1256" s="149">
        <f t="shared" si="578"/>
        <v>7.1537928539567668</v>
      </c>
      <c r="AO1256" s="149">
        <f t="shared" si="578"/>
        <v>18.96473359060716</v>
      </c>
      <c r="AP1256" s="149">
        <f t="shared" si="578"/>
        <v>6.4476558415969309</v>
      </c>
      <c r="AQ1256" s="97"/>
      <c r="AR1256" s="171">
        <f t="shared" si="574"/>
        <v>1.4413224321453495E-2</v>
      </c>
      <c r="AS1256" s="149">
        <f t="shared" si="575"/>
        <v>5.5623856881592271E-3</v>
      </c>
      <c r="AT1256" s="149">
        <f t="shared" si="576"/>
        <v>1.1767994458723022E-2</v>
      </c>
      <c r="AU1256" s="175">
        <f t="shared" si="579"/>
        <v>7.0020979449064624</v>
      </c>
      <c r="AV1256" s="149">
        <f t="shared" si="580"/>
        <v>16.088567702758926</v>
      </c>
      <c r="AW1256" s="149">
        <f t="shared" si="581"/>
        <v>6.3661306441699903</v>
      </c>
    </row>
    <row r="1257" spans="1:49" ht="15" x14ac:dyDescent="0.25">
      <c r="A1257" s="130">
        <v>1975.08</v>
      </c>
      <c r="B1257" s="138"/>
      <c r="C1257" s="166">
        <f>raw_Data!B1263</f>
        <v>85.71</v>
      </c>
      <c r="D1257" s="167">
        <f>raw_Data!J1263</f>
        <v>0.30916666666666665</v>
      </c>
      <c r="E1257" s="167">
        <f>raw_Data!L1263</f>
        <v>6.7441318411856077E-3</v>
      </c>
      <c r="F1257" s="168">
        <f t="shared" si="556"/>
        <v>92.49</v>
      </c>
      <c r="G1257" s="167">
        <f>raw_Data!K1263</f>
        <v>3.3427037157170146E-3</v>
      </c>
      <c r="H1257" s="167">
        <f t="shared" si="557"/>
        <v>-7.3305222186182295E-2</v>
      </c>
      <c r="I1257" s="165"/>
      <c r="J1257" s="167">
        <f t="shared" si="558"/>
        <v>1.021810954605253</v>
      </c>
      <c r="K1257" s="167">
        <f t="shared" si="577"/>
        <v>2.855508644643856E-2</v>
      </c>
      <c r="L1257" s="93"/>
      <c r="M1257" s="171">
        <f t="shared" si="553"/>
        <v>1.0285550864464386</v>
      </c>
      <c r="N1257" s="172">
        <f t="shared" si="559"/>
        <v>0.93003748152953469</v>
      </c>
      <c r="O1257" s="170">
        <f t="shared" si="554"/>
        <v>1256</v>
      </c>
      <c r="P1257" s="170">
        <f t="shared" si="555"/>
        <v>1258</v>
      </c>
      <c r="Q1257" s="169"/>
      <c r="R1257" s="149">
        <f t="shared" si="560"/>
        <v>-0.31943476719889186</v>
      </c>
      <c r="S1257" s="173">
        <f t="shared" si="561"/>
        <v>-0.91877489970285364</v>
      </c>
      <c r="T1257" s="149">
        <v>0</v>
      </c>
      <c r="U1257" s="97"/>
      <c r="V1257" s="149">
        <f>1/PI()*ATAN('Exhibit4_Impact-Test'!$Y$25*S_RDY_SP)+'Exhibit4_Impact-Test'!$Y$26</f>
        <v>0.31903739091675487</v>
      </c>
      <c r="W1257" s="172">
        <f t="shared" si="562"/>
        <v>0.29757246462216319</v>
      </c>
      <c r="X1257" s="149">
        <f>1/PI()*ATAN('Exhibit4_Impact-Test'!$Y$25*S_RS_SP)+'Exhibit4_Impact-Test'!$Y$26</f>
        <v>0.15863979027675273</v>
      </c>
      <c r="Y1257" s="172">
        <f t="shared" si="563"/>
        <v>0.14565813403013017</v>
      </c>
      <c r="Z1257" s="149">
        <f>1/PI()*ATAN('Exhibit4_Impact-Test'!$Y$25*S_5050_SP)+'Exhibit4_Impact-Test'!$Y$26</f>
        <v>0.5</v>
      </c>
      <c r="AA1257" s="149">
        <f t="shared" si="564"/>
        <v>0.47484989820554846</v>
      </c>
      <c r="AB1257" s="195">
        <f>VLOOKUP(_xlfn.NUMBERVALUE(LEFT(A1257,4)),Transactioncosts!$C:$G,5,FALSE)</f>
        <v>120</v>
      </c>
      <c r="AC1257" s="174"/>
      <c r="AD1257" s="175">
        <f t="shared" si="565"/>
        <v>0.99712428681438192</v>
      </c>
      <c r="AE1257" s="149">
        <f t="shared" si="566"/>
        <v>1.012926274263853</v>
      </c>
      <c r="AF1257" s="149">
        <f t="shared" si="567"/>
        <v>0.97929628398798663</v>
      </c>
      <c r="AG1257" s="176">
        <f t="shared" si="568"/>
        <v>0.99677652498077363</v>
      </c>
      <c r="AH1257" s="149">
        <f t="shared" si="569"/>
        <v>1.0121488734665964</v>
      </c>
      <c r="AI1257" s="149">
        <f t="shared" si="570"/>
        <v>0.97899448276645318</v>
      </c>
      <c r="AJ1257" s="97"/>
      <c r="AK1257" s="171">
        <f t="shared" si="571"/>
        <v>-2.8798559930379138E-3</v>
      </c>
      <c r="AL1257" s="149">
        <f t="shared" si="572"/>
        <v>1.2843443016652877E-2</v>
      </c>
      <c r="AM1257" s="149">
        <f t="shared" si="573"/>
        <v>-2.0921042821980419E-2</v>
      </c>
      <c r="AN1257" s="149">
        <f t="shared" si="578"/>
        <v>7.1509129979637285</v>
      </c>
      <c r="AO1257" s="149">
        <f t="shared" si="578"/>
        <v>18.977577033623813</v>
      </c>
      <c r="AP1257" s="149">
        <f t="shared" si="578"/>
        <v>6.4267347987749508</v>
      </c>
      <c r="AQ1257" s="97"/>
      <c r="AR1257" s="171">
        <f t="shared" si="574"/>
        <v>-3.2286816067067124E-3</v>
      </c>
      <c r="AS1257" s="149">
        <f t="shared" si="575"/>
        <v>1.2075668214501784E-2</v>
      </c>
      <c r="AT1257" s="149">
        <f t="shared" si="576"/>
        <v>-2.1229272048249027E-2</v>
      </c>
      <c r="AU1257" s="175">
        <f t="shared" si="579"/>
        <v>6.9988692632997553</v>
      </c>
      <c r="AV1257" s="149">
        <f t="shared" si="580"/>
        <v>16.100643370973426</v>
      </c>
      <c r="AW1257" s="149">
        <f t="shared" si="581"/>
        <v>6.3449013721217415</v>
      </c>
    </row>
    <row r="1258" spans="1:49" ht="15" x14ac:dyDescent="0.25">
      <c r="A1258" s="130">
        <v>1975.09</v>
      </c>
      <c r="B1258" s="138"/>
      <c r="C1258" s="166">
        <f>raw_Data!B1264</f>
        <v>84.67</v>
      </c>
      <c r="D1258" s="167">
        <f>raw_Data!J1264</f>
        <v>0.30916666666666665</v>
      </c>
      <c r="E1258" s="167">
        <f>raw_Data!L1264</f>
        <v>6.7673471653078021E-3</v>
      </c>
      <c r="F1258" s="168">
        <f t="shared" si="556"/>
        <v>85.71</v>
      </c>
      <c r="G1258" s="167">
        <f>raw_Data!K1264</f>
        <v>3.6071248006844785E-3</v>
      </c>
      <c r="H1258" s="167">
        <f t="shared" si="557"/>
        <v>-1.2133940030334744E-2</v>
      </c>
      <c r="I1258" s="165"/>
      <c r="J1258" s="167">
        <f t="shared" si="558"/>
        <v>1.0018953544672895</v>
      </c>
      <c r="K1258" s="167">
        <f t="shared" si="577"/>
        <v>8.6627016325973027E-3</v>
      </c>
      <c r="L1258" s="93"/>
      <c r="M1258" s="171">
        <f t="shared" si="553"/>
        <v>1.0086627016325973</v>
      </c>
      <c r="N1258" s="172">
        <f t="shared" si="559"/>
        <v>0.99147318477034974</v>
      </c>
      <c r="O1258" s="170">
        <f t="shared" si="554"/>
        <v>1257</v>
      </c>
      <c r="P1258" s="170">
        <f t="shared" si="555"/>
        <v>1259</v>
      </c>
      <c r="Q1258" s="169"/>
      <c r="R1258" s="149">
        <f t="shared" si="560"/>
        <v>-0.30305567227578556</v>
      </c>
      <c r="S1258" s="173">
        <f t="shared" si="561"/>
        <v>-0.64275314306013043</v>
      </c>
      <c r="T1258" s="149">
        <v>0</v>
      </c>
      <c r="U1258" s="97"/>
      <c r="V1258" s="149">
        <f>1/PI()*ATAN('Exhibit4_Impact-Test'!$Y$25*S_RDY_SP)+'Exhibit4_Impact-Test'!$Y$26</f>
        <v>0.32655261742285008</v>
      </c>
      <c r="W1258" s="172">
        <f t="shared" si="562"/>
        <v>0.32278386006215065</v>
      </c>
      <c r="X1258" s="149">
        <f>1/PI()*ATAN('Exhibit4_Impact-Test'!$Y$25*S_RS_SP)+'Exhibit4_Impact-Test'!$Y$26</f>
        <v>0.21044153380150954</v>
      </c>
      <c r="Y1258" s="172">
        <f t="shared" si="563"/>
        <v>0.20759973202900284</v>
      </c>
      <c r="Z1258" s="149">
        <f>1/PI()*ATAN('Exhibit4_Impact-Test'!$Y$25*S_5050_SP)+'Exhibit4_Impact-Test'!$Y$26</f>
        <v>0.5</v>
      </c>
      <c r="AA1258" s="149">
        <f t="shared" si="564"/>
        <v>0.49570291274230344</v>
      </c>
      <c r="AB1258" s="195">
        <f>VLOOKUP(_xlfn.NUMBERVALUE(LEFT(A1258,4)),Transactioncosts!$C:$G,5,FALSE)</f>
        <v>120</v>
      </c>
      <c r="AC1258" s="174"/>
      <c r="AD1258" s="175">
        <f t="shared" si="565"/>
        <v>1.0030494199089961</v>
      </c>
      <c r="AE1258" s="149">
        <f t="shared" si="566"/>
        <v>1.0050453133387991</v>
      </c>
      <c r="AF1258" s="149">
        <f t="shared" si="567"/>
        <v>1.0000679432014734</v>
      </c>
      <c r="AG1258" s="176">
        <f t="shared" si="568"/>
        <v>1.0029887369809236</v>
      </c>
      <c r="AH1258" s="149">
        <f t="shared" si="569"/>
        <v>0.99752534775954249</v>
      </c>
      <c r="AI1258" s="149">
        <f t="shared" si="570"/>
        <v>1.0000163781543812</v>
      </c>
      <c r="AJ1258" s="97"/>
      <c r="AK1258" s="171">
        <f t="shared" si="571"/>
        <v>3.0447798586867346E-3</v>
      </c>
      <c r="AL1258" s="149">
        <f t="shared" si="572"/>
        <v>5.0326283939128771E-3</v>
      </c>
      <c r="AM1258" s="149">
        <f t="shared" si="573"/>
        <v>6.7940893438637963E-5</v>
      </c>
      <c r="AN1258" s="149">
        <f t="shared" si="578"/>
        <v>7.1539577778224155</v>
      </c>
      <c r="AO1258" s="149">
        <f t="shared" si="578"/>
        <v>18.982609662017726</v>
      </c>
      <c r="AP1258" s="149">
        <f t="shared" si="578"/>
        <v>6.4268027396683891</v>
      </c>
      <c r="AQ1258" s="97"/>
      <c r="AR1258" s="171">
        <f t="shared" si="574"/>
        <v>2.9842795856659301E-3</v>
      </c>
      <c r="AS1258" s="149">
        <f t="shared" si="575"/>
        <v>-2.4777192532179377E-3</v>
      </c>
      <c r="AT1258" s="149">
        <f t="shared" si="576"/>
        <v>1.6378020260652044E-5</v>
      </c>
      <c r="AU1258" s="175">
        <f t="shared" si="579"/>
        <v>7.0018535428854216</v>
      </c>
      <c r="AV1258" s="149">
        <f t="shared" si="580"/>
        <v>16.098165651720208</v>
      </c>
      <c r="AW1258" s="149">
        <f t="shared" si="581"/>
        <v>6.3449177501420024</v>
      </c>
    </row>
    <row r="1259" spans="1:49" ht="15" x14ac:dyDescent="0.25">
      <c r="A1259" s="130">
        <v>1975.1</v>
      </c>
      <c r="B1259" s="138"/>
      <c r="C1259" s="166">
        <f>raw_Data!B1265</f>
        <v>88.57</v>
      </c>
      <c r="D1259" s="167">
        <f>raw_Data!J1265</f>
        <v>0.30833333333333335</v>
      </c>
      <c r="E1259" s="167">
        <f>raw_Data!L1265</f>
        <v>6.5426852946426362E-3</v>
      </c>
      <c r="F1259" s="168">
        <f t="shared" si="556"/>
        <v>84.67</v>
      </c>
      <c r="G1259" s="167">
        <f>raw_Data!K1265</f>
        <v>3.6415889138222907E-3</v>
      </c>
      <c r="H1259" s="167">
        <f t="shared" si="557"/>
        <v>4.6061178693752147E-2</v>
      </c>
      <c r="I1259" s="165"/>
      <c r="J1259" s="167">
        <f t="shared" si="558"/>
        <v>0.98168010787784055</v>
      </c>
      <c r="K1259" s="167">
        <f t="shared" si="577"/>
        <v>-1.1777206827516817E-2</v>
      </c>
      <c r="L1259" s="93"/>
      <c r="M1259" s="171">
        <f t="shared" si="553"/>
        <v>0.98822279317248318</v>
      </c>
      <c r="N1259" s="172">
        <f t="shared" si="559"/>
        <v>1.0497027676075745</v>
      </c>
      <c r="O1259" s="170">
        <f t="shared" si="554"/>
        <v>1258</v>
      </c>
      <c r="P1259" s="170">
        <f t="shared" si="555"/>
        <v>1260</v>
      </c>
      <c r="Q1259" s="169"/>
      <c r="R1259" s="149">
        <f t="shared" si="560"/>
        <v>-0.30029565247812928</v>
      </c>
      <c r="S1259" s="173">
        <f t="shared" si="561"/>
        <v>0.87189975386853957</v>
      </c>
      <c r="T1259" s="149">
        <v>0</v>
      </c>
      <c r="U1259" s="97"/>
      <c r="V1259" s="149">
        <f>1/PI()*ATAN('Exhibit4_Impact-Test'!$Y$25*S_RDY_SP)+'Exhibit4_Impact-Test'!$Y$26</f>
        <v>0.32784077073484919</v>
      </c>
      <c r="W1259" s="172">
        <f t="shared" si="562"/>
        <v>0.34127600541818137</v>
      </c>
      <c r="X1259" s="149">
        <f>1/PI()*ATAN('Exhibit4_Impact-Test'!$Y$25*S_RS_SP)+'Exhibit4_Impact-Test'!$Y$26</f>
        <v>0.83426353030038736</v>
      </c>
      <c r="Y1259" s="172">
        <f t="shared" si="563"/>
        <v>0.84244111353679507</v>
      </c>
      <c r="Z1259" s="149">
        <f>1/PI()*ATAN('Exhibit4_Impact-Test'!$Y$25*S_5050_SP)+'Exhibit4_Impact-Test'!$Y$26</f>
        <v>0.5</v>
      </c>
      <c r="AA1259" s="149">
        <f t="shared" si="564"/>
        <v>0.51508395979182842</v>
      </c>
      <c r="AB1259" s="195">
        <f>VLOOKUP(_xlfn.NUMBERVALUE(LEFT(A1259,4)),Transactioncosts!$C:$G,5,FALSE)</f>
        <v>120</v>
      </c>
      <c r="AC1259" s="174"/>
      <c r="AD1259" s="175">
        <f t="shared" si="565"/>
        <v>1.0083784353760423</v>
      </c>
      <c r="AE1259" s="149">
        <f t="shared" si="566"/>
        <v>1.03951329368748</v>
      </c>
      <c r="AF1259" s="149">
        <f t="shared" si="567"/>
        <v>1.0189627803900287</v>
      </c>
      <c r="AG1259" s="176">
        <f t="shared" si="568"/>
        <v>1.0081817906042609</v>
      </c>
      <c r="AH1259" s="149">
        <f t="shared" si="569"/>
        <v>1.0390887853507129</v>
      </c>
      <c r="AI1259" s="149">
        <f t="shared" si="570"/>
        <v>1.0187817728725268</v>
      </c>
      <c r="AJ1259" s="97"/>
      <c r="AK1259" s="171">
        <f t="shared" si="571"/>
        <v>8.3435311129242216E-3</v>
      </c>
      <c r="AL1259" s="149">
        <f t="shared" si="572"/>
        <v>3.8752616774302202E-2</v>
      </c>
      <c r="AM1259" s="149">
        <f t="shared" si="573"/>
        <v>1.8785227950379194E-2</v>
      </c>
      <c r="AN1259" s="149">
        <f t="shared" si="578"/>
        <v>7.1623013089353398</v>
      </c>
      <c r="AO1259" s="149">
        <f t="shared" si="578"/>
        <v>19.021362278792029</v>
      </c>
      <c r="AP1259" s="149">
        <f t="shared" si="578"/>
        <v>6.445587967618768</v>
      </c>
      <c r="AQ1259" s="97"/>
      <c r="AR1259" s="171">
        <f t="shared" si="574"/>
        <v>8.1485012101509477E-3</v>
      </c>
      <c r="AS1259" s="149">
        <f t="shared" si="575"/>
        <v>3.834416116180183E-2</v>
      </c>
      <c r="AT1259" s="149">
        <f t="shared" si="576"/>
        <v>1.8607573182328696E-2</v>
      </c>
      <c r="AU1259" s="175">
        <f t="shared" si="579"/>
        <v>7.0100020440955726</v>
      </c>
      <c r="AV1259" s="149">
        <f t="shared" si="580"/>
        <v>16.136509812882011</v>
      </c>
      <c r="AW1259" s="149">
        <f t="shared" si="581"/>
        <v>6.363525323324331</v>
      </c>
    </row>
    <row r="1260" spans="1:49" ht="15" x14ac:dyDescent="0.25">
      <c r="A1260" s="130">
        <v>1975.11</v>
      </c>
      <c r="B1260" s="138"/>
      <c r="C1260" s="166">
        <f>raw_Data!B1266</f>
        <v>90.07</v>
      </c>
      <c r="D1260" s="167">
        <f>raw_Data!J1266</f>
        <v>0.3075</v>
      </c>
      <c r="E1260" s="167">
        <f>raw_Data!L1266</f>
        <v>6.472850346757042E-3</v>
      </c>
      <c r="F1260" s="168">
        <f t="shared" si="556"/>
        <v>88.57</v>
      </c>
      <c r="G1260" s="167">
        <f>raw_Data!K1266</f>
        <v>3.4718301908095296E-3</v>
      </c>
      <c r="H1260" s="167">
        <f t="shared" si="557"/>
        <v>1.6935757028339271E-2</v>
      </c>
      <c r="I1260" s="165"/>
      <c r="J1260" s="167">
        <f t="shared" si="558"/>
        <v>0.99423856103882613</v>
      </c>
      <c r="K1260" s="167">
        <f t="shared" si="577"/>
        <v>7.1141138558328265E-4</v>
      </c>
      <c r="L1260" s="93"/>
      <c r="M1260" s="171">
        <f t="shared" si="553"/>
        <v>1.0007114113855833</v>
      </c>
      <c r="N1260" s="172">
        <f t="shared" si="559"/>
        <v>1.0204075872191487</v>
      </c>
      <c r="O1260" s="170">
        <f t="shared" si="554"/>
        <v>1259</v>
      </c>
      <c r="P1260" s="170">
        <f t="shared" si="555"/>
        <v>1261</v>
      </c>
      <c r="Q1260" s="169"/>
      <c r="R1260" s="149">
        <f t="shared" si="560"/>
        <v>-0.30664040694670253</v>
      </c>
      <c r="S1260" s="173">
        <f t="shared" si="561"/>
        <v>0.72133222448755385</v>
      </c>
      <c r="T1260" s="149">
        <v>0</v>
      </c>
      <c r="U1260" s="97"/>
      <c r="V1260" s="149">
        <f>1/PI()*ATAN('Exhibit4_Impact-Test'!$Y$25*S_RDY_SP)+'Exhibit4_Impact-Test'!$Y$26</f>
        <v>0.32488894110306837</v>
      </c>
      <c r="W1260" s="172">
        <f t="shared" si="562"/>
        <v>0.32917852284131671</v>
      </c>
      <c r="X1260" s="149">
        <f>1/PI()*ATAN('Exhibit4_Impact-Test'!$Y$25*S_RS_SP)+'Exhibit4_Impact-Test'!$Y$26</f>
        <v>0.80706541880619942</v>
      </c>
      <c r="Y1260" s="172">
        <f t="shared" si="563"/>
        <v>0.8100822250142875</v>
      </c>
      <c r="Z1260" s="149">
        <f>1/PI()*ATAN('Exhibit4_Impact-Test'!$Y$25*S_5050_SP)+'Exhibit4_Impact-Test'!$Y$26</f>
        <v>0.5</v>
      </c>
      <c r="AA1260" s="149">
        <f t="shared" si="564"/>
        <v>0.50487259182837896</v>
      </c>
      <c r="AB1260" s="195">
        <f>VLOOKUP(_xlfn.NUMBERVALUE(LEFT(A1260,4)),Transactioncosts!$C:$G,5,FALSE)</f>
        <v>120</v>
      </c>
      <c r="AC1260" s="174"/>
      <c r="AD1260" s="175">
        <f t="shared" si="565"/>
        <v>1.0071104810959302</v>
      </c>
      <c r="AE1260" s="149">
        <f t="shared" si="566"/>
        <v>1.0166075137835804</v>
      </c>
      <c r="AF1260" s="149">
        <f t="shared" si="567"/>
        <v>1.0105594993023659</v>
      </c>
      <c r="AG1260" s="176">
        <f t="shared" si="568"/>
        <v>1.007037043243842</v>
      </c>
      <c r="AH1260" s="149">
        <f t="shared" si="569"/>
        <v>1.0092518875302219</v>
      </c>
      <c r="AI1260" s="149">
        <f t="shared" si="570"/>
        <v>1.0105010282004254</v>
      </c>
      <c r="AJ1260" s="97"/>
      <c r="AK1260" s="171">
        <f t="shared" si="571"/>
        <v>7.0853208225835429E-3</v>
      </c>
      <c r="AL1260" s="149">
        <f t="shared" si="572"/>
        <v>1.6471117094813213E-2</v>
      </c>
      <c r="AM1260" s="149">
        <f t="shared" si="573"/>
        <v>1.0504137179444539E-2</v>
      </c>
      <c r="AN1260" s="149">
        <f t="shared" si="578"/>
        <v>7.1693866297579234</v>
      </c>
      <c r="AO1260" s="149">
        <f t="shared" si="578"/>
        <v>19.037833395886842</v>
      </c>
      <c r="AP1260" s="149">
        <f t="shared" si="578"/>
        <v>6.4560921047982127</v>
      </c>
      <c r="AQ1260" s="97"/>
      <c r="AR1260" s="171">
        <f t="shared" si="574"/>
        <v>7.0123988034829334E-3</v>
      </c>
      <c r="AS1260" s="149">
        <f t="shared" si="575"/>
        <v>9.2093509797531985E-3</v>
      </c>
      <c r="AT1260" s="149">
        <f t="shared" si="576"/>
        <v>1.0446275377523129E-2</v>
      </c>
      <c r="AU1260" s="175">
        <f t="shared" si="579"/>
        <v>7.0170144428990557</v>
      </c>
      <c r="AV1260" s="149">
        <f t="shared" si="580"/>
        <v>16.145719163861763</v>
      </c>
      <c r="AW1260" s="149">
        <f t="shared" si="581"/>
        <v>6.3739715987018544</v>
      </c>
    </row>
    <row r="1261" spans="1:49" ht="15" x14ac:dyDescent="0.25">
      <c r="A1261" s="130">
        <v>1975.12</v>
      </c>
      <c r="B1261" s="138"/>
      <c r="C1261" s="166">
        <f>raw_Data!B1267</f>
        <v>88.7</v>
      </c>
      <c r="D1261" s="167">
        <f>raw_Data!J1267</f>
        <v>0.3066666666666667</v>
      </c>
      <c r="E1261" s="167">
        <f>raw_Data!L1267</f>
        <v>6.4340301100034303E-3</v>
      </c>
      <c r="F1261" s="168">
        <f t="shared" si="556"/>
        <v>90.07</v>
      </c>
      <c r="G1261" s="167">
        <f>raw_Data!K1267</f>
        <v>3.4047592613152739E-3</v>
      </c>
      <c r="H1261" s="167">
        <f t="shared" si="557"/>
        <v>-1.5210391917397481E-2</v>
      </c>
      <c r="I1261" s="165"/>
      <c r="J1261" s="167">
        <f t="shared" si="558"/>
        <v>0.99678562963850692</v>
      </c>
      <c r="K1261" s="167">
        <f t="shared" si="577"/>
        <v>3.2196597485103506E-3</v>
      </c>
      <c r="L1261" s="93"/>
      <c r="M1261" s="171">
        <f t="shared" si="553"/>
        <v>1.0032196597485104</v>
      </c>
      <c r="N1261" s="172">
        <f t="shared" si="559"/>
        <v>0.98819436734391786</v>
      </c>
      <c r="O1261" s="170">
        <f t="shared" si="554"/>
        <v>1260</v>
      </c>
      <c r="P1261" s="170">
        <f t="shared" si="555"/>
        <v>1262</v>
      </c>
      <c r="Q1261" s="169"/>
      <c r="R1261" s="149">
        <f t="shared" si="560"/>
        <v>-0.31061068489024113</v>
      </c>
      <c r="S1261" s="173">
        <f t="shared" si="561"/>
        <v>-0.70148143585253475</v>
      </c>
      <c r="T1261" s="149">
        <v>0</v>
      </c>
      <c r="U1261" s="97"/>
      <c r="V1261" s="149">
        <f>1/PI()*ATAN('Exhibit4_Impact-Test'!$Y$25*S_RDY_SP)+'Exhibit4_Impact-Test'!$Y$26</f>
        <v>0.32305870183396579</v>
      </c>
      <c r="W1261" s="172">
        <f t="shared" si="562"/>
        <v>0.31976741468557912</v>
      </c>
      <c r="X1261" s="149">
        <f>1/PI()*ATAN('Exhibit4_Impact-Test'!$Y$25*S_RS_SP)+'Exhibit4_Impact-Test'!$Y$26</f>
        <v>0.19711337056773814</v>
      </c>
      <c r="Y1261" s="172">
        <f t="shared" si="563"/>
        <v>0.194736085730978</v>
      </c>
      <c r="Z1261" s="149">
        <f>1/PI()*ATAN('Exhibit4_Impact-Test'!$Y$25*S_5050_SP)+'Exhibit4_Impact-Test'!$Y$26</f>
        <v>0.5</v>
      </c>
      <c r="AA1261" s="149">
        <f t="shared" si="564"/>
        <v>0.4962274815281556</v>
      </c>
      <c r="AB1261" s="195">
        <f>VLOOKUP(_xlfn.NUMBERVALUE(LEFT(A1261,4)),Transactioncosts!$C:$G,5,FALSE)</f>
        <v>120</v>
      </c>
      <c r="AC1261" s="174"/>
      <c r="AD1261" s="175">
        <f t="shared" si="565"/>
        <v>0.99836560828960697</v>
      </c>
      <c r="AE1261" s="149">
        <f t="shared" si="566"/>
        <v>1.0002579737188753</v>
      </c>
      <c r="AF1261" s="149">
        <f t="shared" si="567"/>
        <v>0.99570701354621405</v>
      </c>
      <c r="AG1261" s="176">
        <f t="shared" si="568"/>
        <v>0.99827002018160971</v>
      </c>
      <c r="AH1261" s="149">
        <f t="shared" si="569"/>
        <v>0.99247116756530618</v>
      </c>
      <c r="AI1261" s="149">
        <f t="shared" si="570"/>
        <v>0.99566174332455193</v>
      </c>
      <c r="AJ1261" s="97"/>
      <c r="AK1261" s="171">
        <f t="shared" si="571"/>
        <v>-1.6357287855928821E-3</v>
      </c>
      <c r="AL1261" s="149">
        <f t="shared" si="572"/>
        <v>2.5794044937709219E-4</v>
      </c>
      <c r="AM1261" s="149">
        <f t="shared" si="573"/>
        <v>-4.3022277782028473E-3</v>
      </c>
      <c r="AN1261" s="149">
        <f t="shared" si="578"/>
        <v>7.1677509009723304</v>
      </c>
      <c r="AO1261" s="149">
        <f t="shared" si="578"/>
        <v>19.038091336336219</v>
      </c>
      <c r="AP1261" s="149">
        <f t="shared" si="578"/>
        <v>6.4517898770200102</v>
      </c>
      <c r="AQ1261" s="97"/>
      <c r="AR1261" s="171">
        <f t="shared" si="574"/>
        <v>-1.7314779615639389E-3</v>
      </c>
      <c r="AS1261" s="149">
        <f t="shared" si="575"/>
        <v>-7.5573171547941376E-3</v>
      </c>
      <c r="AT1261" s="149">
        <f t="shared" si="576"/>
        <v>-4.3476942158113749E-3</v>
      </c>
      <c r="AU1261" s="175">
        <f t="shared" si="579"/>
        <v>7.0152829649374917</v>
      </c>
      <c r="AV1261" s="149">
        <f t="shared" si="580"/>
        <v>16.138161846706968</v>
      </c>
      <c r="AW1261" s="149">
        <f t="shared" si="581"/>
        <v>6.3696239044860432</v>
      </c>
    </row>
    <row r="1262" spans="1:49" ht="15" x14ac:dyDescent="0.25">
      <c r="A1262" s="130">
        <v>1976.01</v>
      </c>
      <c r="B1262" s="138"/>
      <c r="C1262" s="166">
        <f>raw_Data!B1268</f>
        <v>96.86</v>
      </c>
      <c r="D1262" s="167">
        <f>raw_Data!J1268</f>
        <v>0.30694416666666668</v>
      </c>
      <c r="E1262" s="167">
        <f>raw_Data!L1268</f>
        <v>6.2318989207894582E-3</v>
      </c>
      <c r="F1262" s="168">
        <f t="shared" si="556"/>
        <v>88.7</v>
      </c>
      <c r="G1262" s="167">
        <f>raw_Data!K1268</f>
        <v>3.4604753851935365E-3</v>
      </c>
      <c r="H1262" s="167">
        <f t="shared" si="557"/>
        <v>9.1995490417136283E-2</v>
      </c>
      <c r="I1262" s="165"/>
      <c r="J1262" s="167">
        <f t="shared" si="558"/>
        <v>0.98322933756219777</v>
      </c>
      <c r="K1262" s="167">
        <f t="shared" si="577"/>
        <v>-1.0538763517012772E-2</v>
      </c>
      <c r="L1262" s="93"/>
      <c r="M1262" s="171">
        <f t="shared" si="553"/>
        <v>0.98946123648298723</v>
      </c>
      <c r="N1262" s="172">
        <f t="shared" si="559"/>
        <v>1.09545596580233</v>
      </c>
      <c r="O1262" s="170">
        <f t="shared" si="554"/>
        <v>1261</v>
      </c>
      <c r="P1262" s="170">
        <f t="shared" si="555"/>
        <v>1263</v>
      </c>
      <c r="Q1262" s="169"/>
      <c r="R1262" s="149">
        <f t="shared" si="560"/>
        <v>-0.30052585510749674</v>
      </c>
      <c r="S1262" s="173">
        <f t="shared" si="561"/>
        <v>0.93463312555475275</v>
      </c>
      <c r="T1262" s="149">
        <v>0</v>
      </c>
      <c r="U1262" s="97"/>
      <c r="V1262" s="149">
        <f>1/PI()*ATAN('Exhibit4_Impact-Test'!$Y$25*S_RDY_SP)+'Exhibit4_Impact-Test'!$Y$26</f>
        <v>0.32773309035201836</v>
      </c>
      <c r="W1262" s="172">
        <f t="shared" si="562"/>
        <v>0.35053450849081941</v>
      </c>
      <c r="X1262" s="149">
        <f>1/PI()*ATAN('Exhibit4_Impact-Test'!$Y$25*S_RS_SP)+'Exhibit4_Impact-Test'!$Y$26</f>
        <v>0.843636598528402</v>
      </c>
      <c r="Y1262" s="172">
        <f t="shared" si="563"/>
        <v>0.85659647122706828</v>
      </c>
      <c r="Z1262" s="149">
        <f>1/PI()*ATAN('Exhibit4_Impact-Test'!$Y$25*S_5050_SP)+'Exhibit4_Impact-Test'!$Y$26</f>
        <v>0.5</v>
      </c>
      <c r="AA1262" s="149">
        <f t="shared" si="564"/>
        <v>0.52541940974997947</v>
      </c>
      <c r="AB1262" s="195">
        <f>VLOOKUP(_xlfn.NUMBERVALUE(LEFT(A1262,4)),Transactioncosts!$C:$G,5,FALSE)</f>
        <v>113</v>
      </c>
      <c r="AC1262" s="174"/>
      <c r="AD1262" s="175">
        <f t="shared" si="565"/>
        <v>1.0241992166838412</v>
      </c>
      <c r="AE1262" s="149">
        <f t="shared" si="566"/>
        <v>1.0788822693878961</v>
      </c>
      <c r="AF1262" s="149">
        <f t="shared" si="567"/>
        <v>1.0424586011426586</v>
      </c>
      <c r="AG1262" s="176">
        <f t="shared" si="568"/>
        <v>1.0238129312465019</v>
      </c>
      <c r="AH1262" s="149">
        <f t="shared" si="569"/>
        <v>1.0786103776792519</v>
      </c>
      <c r="AI1262" s="149">
        <f t="shared" si="570"/>
        <v>1.0421713618124839</v>
      </c>
      <c r="AJ1262" s="97"/>
      <c r="AK1262" s="171">
        <f t="shared" si="571"/>
        <v>2.3911055238210584E-2</v>
      </c>
      <c r="AL1262" s="149">
        <f t="shared" si="572"/>
        <v>7.5925569468384094E-2</v>
      </c>
      <c r="AM1262" s="149">
        <f t="shared" si="573"/>
        <v>4.158196276817111E-2</v>
      </c>
      <c r="AN1262" s="149">
        <f t="shared" si="578"/>
        <v>7.1916619562105408</v>
      </c>
      <c r="AO1262" s="149">
        <f t="shared" si="578"/>
        <v>19.114016905804604</v>
      </c>
      <c r="AP1262" s="149">
        <f t="shared" si="578"/>
        <v>6.493371839788181</v>
      </c>
      <c r="AQ1262" s="97"/>
      <c r="AR1262" s="171">
        <f t="shared" si="574"/>
        <v>2.353382559891332E-2</v>
      </c>
      <c r="AS1262" s="149">
        <f t="shared" si="575"/>
        <v>7.5673525309204112E-2</v>
      </c>
      <c r="AT1262" s="149">
        <f t="shared" si="576"/>
        <v>4.1306384524456959E-2</v>
      </c>
      <c r="AU1262" s="175">
        <f t="shared" si="579"/>
        <v>7.038816790536405</v>
      </c>
      <c r="AV1262" s="149">
        <f t="shared" si="580"/>
        <v>16.21383537201617</v>
      </c>
      <c r="AW1262" s="149">
        <f t="shared" si="581"/>
        <v>6.4109302890105004</v>
      </c>
    </row>
    <row r="1263" spans="1:49" ht="15" x14ac:dyDescent="0.25">
      <c r="A1263" s="130">
        <v>1976.02</v>
      </c>
      <c r="B1263" s="138"/>
      <c r="C1263" s="166">
        <f>raw_Data!B1269</f>
        <v>100.6</v>
      </c>
      <c r="D1263" s="167">
        <f>raw_Data!J1269</f>
        <v>0.30722250000000001</v>
      </c>
      <c r="E1263" s="167">
        <f>raw_Data!L1269</f>
        <v>6.2708050038517982E-3</v>
      </c>
      <c r="F1263" s="168">
        <f t="shared" si="556"/>
        <v>96.86</v>
      </c>
      <c r="G1263" s="167">
        <f>raw_Data!K1269</f>
        <v>3.1718201527978526E-3</v>
      </c>
      <c r="H1263" s="167">
        <f t="shared" si="557"/>
        <v>3.8612430311790069E-2</v>
      </c>
      <c r="I1263" s="165"/>
      <c r="J1263" s="167">
        <f t="shared" si="558"/>
        <v>1.0032623047662002</v>
      </c>
      <c r="K1263" s="167">
        <f t="shared" si="577"/>
        <v>9.5331097700519507E-3</v>
      </c>
      <c r="L1263" s="93"/>
      <c r="M1263" s="171">
        <f t="shared" si="553"/>
        <v>1.009533109770052</v>
      </c>
      <c r="N1263" s="172">
        <f t="shared" si="559"/>
        <v>1.041784250464588</v>
      </c>
      <c r="O1263" s="170">
        <f t="shared" si="554"/>
        <v>1262</v>
      </c>
      <c r="P1263" s="170">
        <f t="shared" si="555"/>
        <v>1264</v>
      </c>
      <c r="Q1263" s="169"/>
      <c r="R1263" s="149">
        <f t="shared" si="560"/>
        <v>-0.32541154664930383</v>
      </c>
      <c r="S1263" s="173">
        <f t="shared" si="561"/>
        <v>0.86103262045757245</v>
      </c>
      <c r="T1263" s="149">
        <v>0</v>
      </c>
      <c r="U1263" s="97"/>
      <c r="V1263" s="149">
        <f>1/PI()*ATAN('Exhibit4_Impact-Test'!$Y$25*S_RDY_SP)+'Exhibit4_Impact-Test'!$Y$26</f>
        <v>0.31634995651388725</v>
      </c>
      <c r="W1263" s="172">
        <f t="shared" si="562"/>
        <v>0.32319000305466866</v>
      </c>
      <c r="X1263" s="149">
        <f>1/PI()*ATAN('Exhibit4_Impact-Test'!$Y$25*S_RS_SP)+'Exhibit4_Impact-Test'!$Y$26</f>
        <v>0.83253525807271256</v>
      </c>
      <c r="Y1263" s="172">
        <f t="shared" si="563"/>
        <v>0.83687386878422698</v>
      </c>
      <c r="Z1263" s="149">
        <f>1/PI()*ATAN('Exhibit4_Impact-Test'!$Y$25*S_5050_SP)+'Exhibit4_Impact-Test'!$Y$26</f>
        <v>0.5</v>
      </c>
      <c r="AA1263" s="149">
        <f t="shared" si="564"/>
        <v>0.50786108023061993</v>
      </c>
      <c r="AB1263" s="195">
        <f>VLOOKUP(_xlfn.NUMBERVALUE(LEFT(A1263,4)),Transactioncosts!$C:$G,5,FALSE)</f>
        <v>113</v>
      </c>
      <c r="AC1263" s="174"/>
      <c r="AD1263" s="175">
        <f t="shared" si="565"/>
        <v>1.0197357567262917</v>
      </c>
      <c r="AE1263" s="149">
        <f t="shared" si="566"/>
        <v>1.036383321511317</v>
      </c>
      <c r="AF1263" s="149">
        <f t="shared" si="567"/>
        <v>1.02565868011732</v>
      </c>
      <c r="AG1263" s="176">
        <f t="shared" si="568"/>
        <v>1.0195632444414153</v>
      </c>
      <c r="AH1263" s="149">
        <f t="shared" si="569"/>
        <v>1.0351810584221868</v>
      </c>
      <c r="AI1263" s="149">
        <f t="shared" si="570"/>
        <v>1.025569849910714</v>
      </c>
      <c r="AJ1263" s="97"/>
      <c r="AK1263" s="171">
        <f t="shared" si="571"/>
        <v>1.9543531700767249E-2</v>
      </c>
      <c r="AL1263" s="149">
        <f t="shared" si="572"/>
        <v>3.5737076862431563E-2</v>
      </c>
      <c r="AM1263" s="149">
        <f t="shared" si="573"/>
        <v>2.5335020950532899E-2</v>
      </c>
      <c r="AN1263" s="149">
        <f t="shared" si="578"/>
        <v>7.2112054879113083</v>
      </c>
      <c r="AO1263" s="149">
        <f t="shared" si="578"/>
        <v>19.149753982667036</v>
      </c>
      <c r="AP1263" s="149">
        <f t="shared" si="578"/>
        <v>6.518706860738714</v>
      </c>
      <c r="AQ1263" s="97"/>
      <c r="AR1263" s="171">
        <f t="shared" si="574"/>
        <v>1.9374343871823005E-2</v>
      </c>
      <c r="AS1263" s="149">
        <f t="shared" si="575"/>
        <v>3.4576347091482107E-2</v>
      </c>
      <c r="AT1263" s="149">
        <f t="shared" si="576"/>
        <v>2.5248409239198803E-2</v>
      </c>
      <c r="AU1263" s="175">
        <f t="shared" si="579"/>
        <v>7.0581911344082275</v>
      </c>
      <c r="AV1263" s="149">
        <f t="shared" si="580"/>
        <v>16.248411719107651</v>
      </c>
      <c r="AW1263" s="149">
        <f t="shared" si="581"/>
        <v>6.4361786982496989</v>
      </c>
    </row>
    <row r="1264" spans="1:49" ht="15" x14ac:dyDescent="0.25">
      <c r="A1264" s="130">
        <v>1976.03</v>
      </c>
      <c r="B1264" s="138"/>
      <c r="C1264" s="166">
        <f>raw_Data!B1270</f>
        <v>101.1</v>
      </c>
      <c r="D1264" s="167">
        <f>raw_Data!J1270</f>
        <v>0.3075</v>
      </c>
      <c r="E1264" s="167">
        <f>raw_Data!L1270</f>
        <v>6.2241157181159856E-3</v>
      </c>
      <c r="F1264" s="168">
        <f t="shared" si="556"/>
        <v>100.6</v>
      </c>
      <c r="G1264" s="167">
        <f>raw_Data!K1270</f>
        <v>3.0566600397614317E-3</v>
      </c>
      <c r="H1264" s="167">
        <f t="shared" si="557"/>
        <v>4.9701789264413598E-3</v>
      </c>
      <c r="I1264" s="165"/>
      <c r="J1264" s="167">
        <f t="shared" si="558"/>
        <v>0.99609303869143229</v>
      </c>
      <c r="K1264" s="167">
        <f t="shared" si="577"/>
        <v>2.3171544095483831E-3</v>
      </c>
      <c r="L1264" s="93"/>
      <c r="M1264" s="171">
        <f t="shared" si="553"/>
        <v>1.0023171544095484</v>
      </c>
      <c r="N1264" s="172">
        <f t="shared" si="559"/>
        <v>1.0080268389662028</v>
      </c>
      <c r="O1264" s="170">
        <f t="shared" si="554"/>
        <v>1263</v>
      </c>
      <c r="P1264" s="170">
        <f t="shared" si="555"/>
        <v>1265</v>
      </c>
      <c r="Q1264" s="169"/>
      <c r="R1264" s="149">
        <f t="shared" si="560"/>
        <v>-0.344589333657292</v>
      </c>
      <c r="S1264" s="173">
        <f t="shared" si="561"/>
        <v>0.44214803234860067</v>
      </c>
      <c r="T1264" s="149">
        <v>0</v>
      </c>
      <c r="U1264" s="97"/>
      <c r="V1264" s="149">
        <f>1/PI()*ATAN('Exhibit4_Impact-Test'!$Y$25*S_RDY_SP)+'Exhibit4_Impact-Test'!$Y$26</f>
        <v>0.30792342917180915</v>
      </c>
      <c r="W1264" s="172">
        <f t="shared" si="562"/>
        <v>0.30913526200061697</v>
      </c>
      <c r="X1264" s="149">
        <f>1/PI()*ATAN('Exhibit4_Impact-Test'!$Y$25*S_RS_SP)+'Exhibit4_Impact-Test'!$Y$26</f>
        <v>0.73047890514438885</v>
      </c>
      <c r="Y1264" s="172">
        <f t="shared" si="563"/>
        <v>0.73159577860949876</v>
      </c>
      <c r="Z1264" s="149">
        <f>1/PI()*ATAN('Exhibit4_Impact-Test'!$Y$25*S_5050_SP)+'Exhibit4_Impact-Test'!$Y$26</f>
        <v>0.5</v>
      </c>
      <c r="AA1264" s="149">
        <f t="shared" si="564"/>
        <v>0.50142007650816689</v>
      </c>
      <c r="AB1264" s="195">
        <f>VLOOKUP(_xlfn.NUMBERVALUE(LEFT(A1264,4)),Transactioncosts!$C:$G,5,FALSE)</f>
        <v>113</v>
      </c>
      <c r="AC1264" s="174"/>
      <c r="AD1264" s="175">
        <f t="shared" si="565"/>
        <v>1.0040753000577227</v>
      </c>
      <c r="AE1264" s="149">
        <f t="shared" si="566"/>
        <v>1.0064879585332132</v>
      </c>
      <c r="AF1264" s="149">
        <f t="shared" si="567"/>
        <v>1.0051719966878756</v>
      </c>
      <c r="AG1264" s="176">
        <f t="shared" si="568"/>
        <v>1.0040699453472395</v>
      </c>
      <c r="AH1264" s="149">
        <f t="shared" si="569"/>
        <v>1.0060774684016252</v>
      </c>
      <c r="AI1264" s="149">
        <f t="shared" si="570"/>
        <v>1.0051559498233333</v>
      </c>
      <c r="AJ1264" s="97"/>
      <c r="AK1264" s="171">
        <f t="shared" si="571"/>
        <v>4.0670185146665068E-3</v>
      </c>
      <c r="AL1264" s="149">
        <f t="shared" si="572"/>
        <v>6.4670023234242912E-3</v>
      </c>
      <c r="AM1264" s="149">
        <f t="shared" si="573"/>
        <v>5.1586678510524954E-3</v>
      </c>
      <c r="AN1264" s="149">
        <f t="shared" si="578"/>
        <v>7.2152725064259746</v>
      </c>
      <c r="AO1264" s="149">
        <f t="shared" si="578"/>
        <v>19.156220984990462</v>
      </c>
      <c r="AP1264" s="149">
        <f t="shared" si="578"/>
        <v>6.5238655285897664</v>
      </c>
      <c r="AQ1264" s="97"/>
      <c r="AR1264" s="171">
        <f t="shared" si="574"/>
        <v>4.061685523444377E-3</v>
      </c>
      <c r="AS1264" s="149">
        <f t="shared" si="575"/>
        <v>6.0590750761541504E-3</v>
      </c>
      <c r="AT1264" s="149">
        <f t="shared" si="576"/>
        <v>5.1427034263719831E-3</v>
      </c>
      <c r="AU1264" s="175">
        <f t="shared" si="579"/>
        <v>7.0622528199316719</v>
      </c>
      <c r="AV1264" s="149">
        <f t="shared" si="580"/>
        <v>16.254470794183806</v>
      </c>
      <c r="AW1264" s="149">
        <f t="shared" si="581"/>
        <v>6.4413214016760705</v>
      </c>
    </row>
    <row r="1265" spans="1:49" ht="15" x14ac:dyDescent="0.25">
      <c r="A1265" s="130">
        <v>1976.04</v>
      </c>
      <c r="B1265" s="138"/>
      <c r="C1265" s="166">
        <f>raw_Data!B1271</f>
        <v>101.9</v>
      </c>
      <c r="D1265" s="167">
        <f>raw_Data!J1271</f>
        <v>0.30944416666666669</v>
      </c>
      <c r="E1265" s="167">
        <f>raw_Data!L1271</f>
        <v>6.091699845242049E-3</v>
      </c>
      <c r="F1265" s="168">
        <f t="shared" si="556"/>
        <v>101.1</v>
      </c>
      <c r="G1265" s="167">
        <f>raw_Data!K1271</f>
        <v>3.0607731618859219E-3</v>
      </c>
      <c r="H1265" s="167">
        <f t="shared" si="557"/>
        <v>7.9129574678538095E-3</v>
      </c>
      <c r="I1265" s="165"/>
      <c r="J1265" s="167">
        <f t="shared" si="558"/>
        <v>0.98889229759829789</v>
      </c>
      <c r="K1265" s="167">
        <f t="shared" si="577"/>
        <v>-5.0160025564600641E-3</v>
      </c>
      <c r="L1265" s="93"/>
      <c r="M1265" s="171">
        <f t="shared" si="553"/>
        <v>0.99498399744353994</v>
      </c>
      <c r="N1265" s="172">
        <f t="shared" si="559"/>
        <v>1.0109737306297397</v>
      </c>
      <c r="O1265" s="170">
        <f t="shared" si="554"/>
        <v>1264</v>
      </c>
      <c r="P1265" s="170">
        <f t="shared" si="555"/>
        <v>1266</v>
      </c>
      <c r="Q1265" s="169"/>
      <c r="R1265" s="149">
        <f t="shared" si="560"/>
        <v>-0.34069794448949975</v>
      </c>
      <c r="S1265" s="173">
        <f t="shared" si="561"/>
        <v>0.55973095447415167</v>
      </c>
      <c r="T1265" s="149">
        <v>0</v>
      </c>
      <c r="U1265" s="97"/>
      <c r="V1265" s="149">
        <f>1/PI()*ATAN('Exhibit4_Impact-Test'!$Y$25*S_RDY_SP)+'Exhibit4_Impact-Test'!$Y$26</f>
        <v>0.30960913018497549</v>
      </c>
      <c r="W1265" s="172">
        <f t="shared" si="562"/>
        <v>0.31302718036776905</v>
      </c>
      <c r="X1265" s="149">
        <f>1/PI()*ATAN('Exhibit4_Impact-Test'!$Y$25*S_RS_SP)+'Exhibit4_Impact-Test'!$Y$26</f>
        <v>0.767922338927024</v>
      </c>
      <c r="Y1265" s="172">
        <f t="shared" si="563"/>
        <v>0.77075144370243842</v>
      </c>
      <c r="Z1265" s="149">
        <f>1/PI()*ATAN('Exhibit4_Impact-Test'!$Y$25*S_5050_SP)+'Exhibit4_Impact-Test'!$Y$26</f>
        <v>0.5</v>
      </c>
      <c r="AA1265" s="149">
        <f t="shared" si="564"/>
        <v>0.50398556085266022</v>
      </c>
      <c r="AB1265" s="195">
        <f>VLOOKUP(_xlfn.NUMBERVALUE(LEFT(A1265,4)),Transactioncosts!$C:$G,5,FALSE)</f>
        <v>113</v>
      </c>
      <c r="AC1265" s="174"/>
      <c r="AD1265" s="175">
        <f t="shared" si="565"/>
        <v>0.9999345648272091</v>
      </c>
      <c r="AE1265" s="149">
        <f t="shared" si="566"/>
        <v>1.0072628707507054</v>
      </c>
      <c r="AF1265" s="149">
        <f t="shared" si="567"/>
        <v>1.0029788640366397</v>
      </c>
      <c r="AG1265" s="176">
        <f t="shared" si="568"/>
        <v>0.9999295043643589</v>
      </c>
      <c r="AH1265" s="149">
        <f t="shared" si="569"/>
        <v>1.0012736306420411</v>
      </c>
      <c r="AI1265" s="149">
        <f t="shared" si="570"/>
        <v>1.0029338271990047</v>
      </c>
      <c r="AJ1265" s="97"/>
      <c r="AK1265" s="171">
        <f t="shared" si="571"/>
        <v>-6.5437313765211557E-5</v>
      </c>
      <c r="AL1265" s="149">
        <f t="shared" si="572"/>
        <v>7.2366231170924314E-3</v>
      </c>
      <c r="AM1265" s="149">
        <f t="shared" si="573"/>
        <v>2.9744360126401576E-3</v>
      </c>
      <c r="AN1265" s="149">
        <f t="shared" si="578"/>
        <v>7.2152070691122097</v>
      </c>
      <c r="AO1265" s="149">
        <f t="shared" si="578"/>
        <v>19.163457608107553</v>
      </c>
      <c r="AP1265" s="149">
        <f t="shared" si="578"/>
        <v>6.5268399646024067</v>
      </c>
      <c r="AQ1265" s="97"/>
      <c r="AR1265" s="171">
        <f t="shared" si="574"/>
        <v>-7.049812057520664E-5</v>
      </c>
      <c r="AS1265" s="149">
        <f t="shared" si="575"/>
        <v>1.272820262544731E-3</v>
      </c>
      <c r="AT1265" s="149">
        <f t="shared" si="576"/>
        <v>2.9295319269943957E-3</v>
      </c>
      <c r="AU1265" s="175">
        <f t="shared" si="579"/>
        <v>7.0621823218110968</v>
      </c>
      <c r="AV1265" s="149">
        <f t="shared" si="580"/>
        <v>16.255743614446352</v>
      </c>
      <c r="AW1265" s="149">
        <f t="shared" si="581"/>
        <v>6.4442509336030644</v>
      </c>
    </row>
    <row r="1266" spans="1:49" ht="15" x14ac:dyDescent="0.25">
      <c r="A1266" s="130">
        <v>1976.05</v>
      </c>
      <c r="B1266" s="138"/>
      <c r="C1266" s="166">
        <f>raw_Data!B1272</f>
        <v>101.2</v>
      </c>
      <c r="D1266" s="167">
        <f>raw_Data!J1272</f>
        <v>0.31138916666666666</v>
      </c>
      <c r="E1266" s="167">
        <f>raw_Data!L1272</f>
        <v>6.356340187460896E-3</v>
      </c>
      <c r="F1266" s="168">
        <f t="shared" si="556"/>
        <v>101.9</v>
      </c>
      <c r="G1266" s="167">
        <f>raw_Data!K1272</f>
        <v>3.055830879947661E-3</v>
      </c>
      <c r="H1266" s="167">
        <f t="shared" si="557"/>
        <v>-6.8694798822375169E-3</v>
      </c>
      <c r="I1266" s="165"/>
      <c r="J1266" s="167">
        <f t="shared" si="558"/>
        <v>1.0223542018851637</v>
      </c>
      <c r="K1266" s="167">
        <f t="shared" si="577"/>
        <v>2.8710542072624579E-2</v>
      </c>
      <c r="L1266" s="93"/>
      <c r="M1266" s="171">
        <f t="shared" si="553"/>
        <v>1.0287105420726246</v>
      </c>
      <c r="N1266" s="172">
        <f t="shared" si="559"/>
        <v>0.99618635099771025</v>
      </c>
      <c r="O1266" s="170">
        <f t="shared" si="554"/>
        <v>1265</v>
      </c>
      <c r="P1266" s="170">
        <f t="shared" si="555"/>
        <v>1267</v>
      </c>
      <c r="Q1266" s="169"/>
      <c r="R1266" s="149">
        <f t="shared" si="560"/>
        <v>-0.3318785207175598</v>
      </c>
      <c r="S1266" s="173">
        <f t="shared" si="561"/>
        <v>-0.53000421463744007</v>
      </c>
      <c r="T1266" s="149">
        <v>0</v>
      </c>
      <c r="U1266" s="97"/>
      <c r="V1266" s="149">
        <f>1/PI()*ATAN('Exhibit4_Impact-Test'!$Y$25*S_RDY_SP)+'Exhibit4_Impact-Test'!$Y$26</f>
        <v>0.31347500893858582</v>
      </c>
      <c r="W1266" s="172">
        <f t="shared" si="562"/>
        <v>0.30660276858911123</v>
      </c>
      <c r="X1266" s="149">
        <f>1/PI()*ATAN('Exhibit4_Impact-Test'!$Y$25*S_RS_SP)+'Exhibit4_Impact-Test'!$Y$26</f>
        <v>0.24073019514807509</v>
      </c>
      <c r="Y1266" s="172">
        <f t="shared" si="563"/>
        <v>0.23490704370482815</v>
      </c>
      <c r="Z1266" s="149">
        <f>1/PI()*ATAN('Exhibit4_Impact-Test'!$Y$25*S_5050_SP)+'Exhibit4_Impact-Test'!$Y$26</f>
        <v>0.5</v>
      </c>
      <c r="AA1266" s="149">
        <f t="shared" si="564"/>
        <v>0.49196892661887631</v>
      </c>
      <c r="AB1266" s="195">
        <f>VLOOKUP(_xlfn.NUMBERVALUE(LEFT(A1266,4)),Transactioncosts!$C:$G,5,FALSE)</f>
        <v>113</v>
      </c>
      <c r="AC1266" s="174"/>
      <c r="AD1266" s="175">
        <f t="shared" si="565"/>
        <v>1.0185150209846956</v>
      </c>
      <c r="AE1266" s="149">
        <f t="shared" si="566"/>
        <v>1.020880987208127</v>
      </c>
      <c r="AF1266" s="149">
        <f t="shared" si="567"/>
        <v>1.0124484465351675</v>
      </c>
      <c r="AG1266" s="176">
        <f t="shared" si="568"/>
        <v>1.0185016056158471</v>
      </c>
      <c r="AH1266" s="149">
        <f t="shared" si="569"/>
        <v>1.0151241187095961</v>
      </c>
      <c r="AI1266" s="149">
        <f t="shared" si="570"/>
        <v>1.0123576954059608</v>
      </c>
      <c r="AJ1266" s="97"/>
      <c r="AK1266" s="171">
        <f t="shared" si="571"/>
        <v>1.8345704720001674E-2</v>
      </c>
      <c r="AL1266" s="149">
        <f t="shared" si="572"/>
        <v>2.0665967459932207E-2</v>
      </c>
      <c r="AM1266" s="149">
        <f t="shared" si="573"/>
        <v>1.2371601699938908E-2</v>
      </c>
      <c r="AN1266" s="149">
        <f t="shared" si="578"/>
        <v>7.2335527738322112</v>
      </c>
      <c r="AO1266" s="149">
        <f t="shared" si="578"/>
        <v>19.184123575567487</v>
      </c>
      <c r="AP1266" s="149">
        <f t="shared" si="578"/>
        <v>6.5392115663023453</v>
      </c>
      <c r="AQ1266" s="97"/>
      <c r="AR1266" s="171">
        <f t="shared" si="574"/>
        <v>1.8332533134975338E-2</v>
      </c>
      <c r="AS1266" s="149">
        <f t="shared" si="575"/>
        <v>1.5010889460569422E-2</v>
      </c>
      <c r="AT1266" s="149">
        <f t="shared" si="576"/>
        <v>1.2281962373597747E-2</v>
      </c>
      <c r="AU1266" s="175">
        <f t="shared" si="579"/>
        <v>7.0805148549460721</v>
      </c>
      <c r="AV1266" s="149">
        <f t="shared" si="580"/>
        <v>16.270754503906922</v>
      </c>
      <c r="AW1266" s="149">
        <f t="shared" si="581"/>
        <v>6.4565328959766619</v>
      </c>
    </row>
    <row r="1267" spans="1:49" ht="15" x14ac:dyDescent="0.25">
      <c r="A1267" s="130">
        <v>1976.06</v>
      </c>
      <c r="B1267" s="138"/>
      <c r="C1267" s="166">
        <f>raw_Data!B1273</f>
        <v>101.8</v>
      </c>
      <c r="D1267" s="167">
        <f>raw_Data!J1273</f>
        <v>0.3133333333333333</v>
      </c>
      <c r="E1267" s="167">
        <f>raw_Data!L1273</f>
        <v>6.3252457367004578E-3</v>
      </c>
      <c r="F1267" s="168">
        <f t="shared" si="556"/>
        <v>101.2</v>
      </c>
      <c r="G1267" s="167">
        <f>raw_Data!K1273</f>
        <v>3.0961791831357046E-3</v>
      </c>
      <c r="H1267" s="167">
        <f t="shared" si="557"/>
        <v>5.9288537549406772E-3</v>
      </c>
      <c r="I1267" s="165"/>
      <c r="J1267" s="167">
        <f t="shared" si="558"/>
        <v>0.99740963164873775</v>
      </c>
      <c r="K1267" s="167">
        <f t="shared" si="577"/>
        <v>3.7348773854382067E-3</v>
      </c>
      <c r="L1267" s="93"/>
      <c r="M1267" s="171">
        <f t="shared" si="553"/>
        <v>1.0037348773854382</v>
      </c>
      <c r="N1267" s="172">
        <f t="shared" si="559"/>
        <v>1.0090250329380763</v>
      </c>
      <c r="O1267" s="170">
        <f t="shared" si="554"/>
        <v>1266</v>
      </c>
      <c r="P1267" s="170">
        <f t="shared" si="555"/>
        <v>1268</v>
      </c>
      <c r="Q1267" s="169"/>
      <c r="R1267" s="149">
        <f t="shared" si="560"/>
        <v>-0.34489863247108316</v>
      </c>
      <c r="S1267" s="173">
        <f t="shared" si="561"/>
        <v>0.48260155946562733</v>
      </c>
      <c r="T1267" s="149">
        <v>0</v>
      </c>
      <c r="U1267" s="97"/>
      <c r="V1267" s="149">
        <f>1/PI()*ATAN('Exhibit4_Impact-Test'!$Y$25*S_RDY_SP)+'Exhibit4_Impact-Test'!$Y$26</f>
        <v>0.30778996937215963</v>
      </c>
      <c r="W1267" s="172">
        <f t="shared" si="562"/>
        <v>0.30891105255275314</v>
      </c>
      <c r="X1267" s="149">
        <f>1/PI()*ATAN('Exhibit4_Impact-Test'!$Y$25*S_RS_SP)+'Exhibit4_Impact-Test'!$Y$26</f>
        <v>0.74436443295535237</v>
      </c>
      <c r="Y1267" s="172">
        <f t="shared" si="563"/>
        <v>0.74536341078308843</v>
      </c>
      <c r="Z1267" s="149">
        <f>1/PI()*ATAN('Exhibit4_Impact-Test'!$Y$25*S_5050_SP)+'Exhibit4_Impact-Test'!$Y$26</f>
        <v>0.5</v>
      </c>
      <c r="AA1267" s="149">
        <f t="shared" si="564"/>
        <v>0.50131415464047768</v>
      </c>
      <c r="AB1267" s="195">
        <f>VLOOKUP(_xlfn.NUMBERVALUE(LEFT(A1267,4)),Transactioncosts!$C:$G,5,FALSE)</f>
        <v>113</v>
      </c>
      <c r="AC1267" s="174"/>
      <c r="AD1267" s="175">
        <f t="shared" si="565"/>
        <v>1.0053631342009586</v>
      </c>
      <c r="AE1267" s="149">
        <f t="shared" si="566"/>
        <v>1.0076726810236232</v>
      </c>
      <c r="AF1267" s="149">
        <f t="shared" si="567"/>
        <v>1.0063799551617572</v>
      </c>
      <c r="AG1267" s="176">
        <f t="shared" si="568"/>
        <v>1.0053608405098369</v>
      </c>
      <c r="AH1267" s="149">
        <f t="shared" si="569"/>
        <v>1.0068280786042303</v>
      </c>
      <c r="AI1267" s="149">
        <f t="shared" si="570"/>
        <v>1.0063651052143197</v>
      </c>
      <c r="AJ1267" s="97"/>
      <c r="AK1267" s="171">
        <f t="shared" si="571"/>
        <v>5.3488038110984177E-3</v>
      </c>
      <c r="AL1267" s="149">
        <f t="shared" si="572"/>
        <v>7.6433957091067168E-3</v>
      </c>
      <c r="AM1267" s="149">
        <f t="shared" si="573"/>
        <v>6.3596893985921905E-3</v>
      </c>
      <c r="AN1267" s="149">
        <f t="shared" si="578"/>
        <v>7.2389015776433094</v>
      </c>
      <c r="AO1267" s="149">
        <f t="shared" si="578"/>
        <v>19.191766971276593</v>
      </c>
      <c r="AP1267" s="149">
        <f t="shared" si="578"/>
        <v>6.5455712557009376</v>
      </c>
      <c r="AQ1267" s="97"/>
      <c r="AR1267" s="171">
        <f t="shared" si="574"/>
        <v>5.3465223531255178E-3</v>
      </c>
      <c r="AS1267" s="149">
        <f t="shared" si="575"/>
        <v>6.8048728494409603E-3</v>
      </c>
      <c r="AT1267" s="149">
        <f t="shared" si="576"/>
        <v>6.3449334836677288E-3</v>
      </c>
      <c r="AU1267" s="175">
        <f t="shared" si="579"/>
        <v>7.0858613772991976</v>
      </c>
      <c r="AV1267" s="149">
        <f t="shared" si="580"/>
        <v>16.277559376756361</v>
      </c>
      <c r="AW1267" s="149">
        <f t="shared" si="581"/>
        <v>6.4628778294603295</v>
      </c>
    </row>
    <row r="1268" spans="1:49" ht="15" x14ac:dyDescent="0.25">
      <c r="A1268" s="130">
        <v>1976.07</v>
      </c>
      <c r="B1268" s="138"/>
      <c r="C1268" s="166">
        <f>raw_Data!B1274</f>
        <v>104.2</v>
      </c>
      <c r="D1268" s="167">
        <f>raw_Data!J1274</f>
        <v>0.31583333333333335</v>
      </c>
      <c r="E1268" s="167">
        <f>raw_Data!L1274</f>
        <v>6.3019179609968834E-3</v>
      </c>
      <c r="F1268" s="168">
        <f t="shared" si="556"/>
        <v>101.8</v>
      </c>
      <c r="G1268" s="167">
        <f>raw_Data!K1274</f>
        <v>3.1024885396201706E-3</v>
      </c>
      <c r="H1268" s="167">
        <f t="shared" si="557"/>
        <v>2.3575638506876384E-2</v>
      </c>
      <c r="I1268" s="165"/>
      <c r="J1268" s="167">
        <f t="shared" si="558"/>
        <v>0.99805348410310968</v>
      </c>
      <c r="K1268" s="167">
        <f t="shared" si="577"/>
        <v>4.3554020641065616E-3</v>
      </c>
      <c r="L1268" s="93"/>
      <c r="M1268" s="171">
        <f t="shared" si="553"/>
        <v>1.0043554020641066</v>
      </c>
      <c r="N1268" s="172">
        <f t="shared" si="559"/>
        <v>1.0266781270464964</v>
      </c>
      <c r="O1268" s="170">
        <f t="shared" si="554"/>
        <v>1267</v>
      </c>
      <c r="P1268" s="170">
        <f t="shared" si="555"/>
        <v>1269</v>
      </c>
      <c r="Q1268" s="169"/>
      <c r="R1268" s="149">
        <f t="shared" si="560"/>
        <v>-0.34183793291404008</v>
      </c>
      <c r="S1268" s="173">
        <f t="shared" si="561"/>
        <v>0.78845957580471171</v>
      </c>
      <c r="T1268" s="149">
        <v>0</v>
      </c>
      <c r="U1268" s="97"/>
      <c r="V1268" s="149">
        <f>1/PI()*ATAN('Exhibit4_Impact-Test'!$Y$25*S_RDY_SP)+'Exhibit4_Impact-Test'!$Y$26</f>
        <v>0.30911403406794657</v>
      </c>
      <c r="W1268" s="172">
        <f t="shared" si="562"/>
        <v>0.31382827020913079</v>
      </c>
      <c r="X1268" s="149">
        <f>1/PI()*ATAN('Exhibit4_Impact-Test'!$Y$25*S_RS_SP)+'Exhibit4_Impact-Test'!$Y$26</f>
        <v>0.82010698772051627</v>
      </c>
      <c r="Y1268" s="172">
        <f t="shared" si="563"/>
        <v>0.82332731281237859</v>
      </c>
      <c r="Z1268" s="149">
        <f>1/PI()*ATAN('Exhibit4_Impact-Test'!$Y$25*S_5050_SP)+'Exhibit4_Impact-Test'!$Y$26</f>
        <v>0.5</v>
      </c>
      <c r="AA1268" s="149">
        <f t="shared" si="564"/>
        <v>0.50549541025848177</v>
      </c>
      <c r="AB1268" s="195">
        <f>VLOOKUP(_xlfn.NUMBERVALUE(LEFT(A1268,4)),Transactioncosts!$C:$G,5,FALSE)</f>
        <v>113</v>
      </c>
      <c r="AC1268" s="174"/>
      <c r="AD1268" s="175">
        <f t="shared" si="565"/>
        <v>1.0112556696348025</v>
      </c>
      <c r="AE1268" s="149">
        <f t="shared" si="566"/>
        <v>1.0226624248071279</v>
      </c>
      <c r="AF1268" s="149">
        <f t="shared" si="567"/>
        <v>1.0155167645553016</v>
      </c>
      <c r="AG1268" s="176">
        <f t="shared" si="568"/>
        <v>1.0111771946087929</v>
      </c>
      <c r="AH1268" s="149">
        <f t="shared" si="569"/>
        <v>1.0159235251205347</v>
      </c>
      <c r="AI1268" s="149">
        <f t="shared" si="570"/>
        <v>1.0154546664193806</v>
      </c>
      <c r="AJ1268" s="97"/>
      <c r="AK1268" s="171">
        <f t="shared" si="571"/>
        <v>1.1192795935839049E-2</v>
      </c>
      <c r="AL1268" s="149">
        <f t="shared" si="572"/>
        <v>2.240944698650623E-2</v>
      </c>
      <c r="AM1268" s="149">
        <f t="shared" si="573"/>
        <v>1.5397610572938324E-2</v>
      </c>
      <c r="AN1268" s="149">
        <f t="shared" si="578"/>
        <v>7.2500943735791488</v>
      </c>
      <c r="AO1268" s="149">
        <f t="shared" si="578"/>
        <v>19.214176418263101</v>
      </c>
      <c r="AP1268" s="149">
        <f t="shared" si="578"/>
        <v>6.5609688662738757</v>
      </c>
      <c r="AQ1268" s="97"/>
      <c r="AR1268" s="171">
        <f t="shared" si="574"/>
        <v>1.1115191356288868E-2</v>
      </c>
      <c r="AS1268" s="149">
        <f t="shared" si="575"/>
        <v>1.5798075772665312E-2</v>
      </c>
      <c r="AT1268" s="149">
        <f t="shared" si="576"/>
        <v>1.5336459406562241E-2</v>
      </c>
      <c r="AU1268" s="175">
        <f t="shared" si="579"/>
        <v>7.0969765686554869</v>
      </c>
      <c r="AV1268" s="149">
        <f t="shared" si="580"/>
        <v>16.293357452529026</v>
      </c>
      <c r="AW1268" s="149">
        <f t="shared" si="581"/>
        <v>6.4782142888668917</v>
      </c>
    </row>
    <row r="1269" spans="1:49" ht="15" x14ac:dyDescent="0.25">
      <c r="A1269" s="130">
        <v>1976.08</v>
      </c>
      <c r="B1269" s="138"/>
      <c r="C1269" s="166">
        <f>raw_Data!B1275</f>
        <v>103.3</v>
      </c>
      <c r="D1269" s="167">
        <f>raw_Data!J1275</f>
        <v>0.3183333333333333</v>
      </c>
      <c r="E1269" s="167">
        <f>raw_Data!L1275</f>
        <v>6.2552445562169545E-3</v>
      </c>
      <c r="F1269" s="168">
        <f t="shared" si="556"/>
        <v>104.2</v>
      </c>
      <c r="G1269" s="167">
        <f>raw_Data!K1275</f>
        <v>3.0550223928342926E-3</v>
      </c>
      <c r="H1269" s="167">
        <f t="shared" si="557"/>
        <v>-8.6372360844529927E-3</v>
      </c>
      <c r="I1269" s="165"/>
      <c r="J1269" s="167">
        <f t="shared" si="558"/>
        <v>0.99610072304443087</v>
      </c>
      <c r="K1269" s="167">
        <f t="shared" si="577"/>
        <v>2.3559676006477126E-3</v>
      </c>
      <c r="L1269" s="93"/>
      <c r="M1269" s="171">
        <f t="shared" si="553"/>
        <v>1.0023559676006477</v>
      </c>
      <c r="N1269" s="172">
        <f t="shared" si="559"/>
        <v>0.99441778630838118</v>
      </c>
      <c r="O1269" s="170">
        <f t="shared" si="554"/>
        <v>1268</v>
      </c>
      <c r="P1269" s="170">
        <f t="shared" si="555"/>
        <v>1270</v>
      </c>
      <c r="Q1269" s="169"/>
      <c r="R1269" s="149">
        <f t="shared" si="560"/>
        <v>-0.34700398264622451</v>
      </c>
      <c r="S1269" s="173">
        <f t="shared" si="561"/>
        <v>-0.57816098944931205</v>
      </c>
      <c r="T1269" s="149">
        <v>0</v>
      </c>
      <c r="U1269" s="97"/>
      <c r="V1269" s="149">
        <f>1/PI()*ATAN('Exhibit4_Impact-Test'!$Y$25*S_RDY_SP)+'Exhibit4_Impact-Test'!$Y$26</f>
        <v>0.3068835776419036</v>
      </c>
      <c r="W1269" s="172">
        <f t="shared" si="562"/>
        <v>0.30519494316548873</v>
      </c>
      <c r="X1269" s="149">
        <f>1/PI()*ATAN('Exhibit4_Impact-Test'!$Y$25*S_RS_SP)+'Exhibit4_Impact-Test'!$Y$26</f>
        <v>0.22696450868908313</v>
      </c>
      <c r="Y1269" s="172">
        <f t="shared" si="563"/>
        <v>0.22557251347580098</v>
      </c>
      <c r="Z1269" s="149">
        <f>1/PI()*ATAN('Exhibit4_Impact-Test'!$Y$25*S_5050_SP)+'Exhibit4_Impact-Test'!$Y$26</f>
        <v>0.5</v>
      </c>
      <c r="AA1269" s="149">
        <f t="shared" si="564"/>
        <v>0.49801224818867784</v>
      </c>
      <c r="AB1269" s="195">
        <f>VLOOKUP(_xlfn.NUMBERVALUE(LEFT(A1269,4)),Transactioncosts!$C:$G,5,FALSE)</f>
        <v>113</v>
      </c>
      <c r="AC1269" s="174"/>
      <c r="AD1269" s="175">
        <f t="shared" si="565"/>
        <v>0.99991987012570693</v>
      </c>
      <c r="AE1269" s="149">
        <f t="shared" si="566"/>
        <v>1.0005542821837636</v>
      </c>
      <c r="AF1269" s="149">
        <f t="shared" si="567"/>
        <v>0.99838687695451445</v>
      </c>
      <c r="AG1269" s="176">
        <f t="shared" si="568"/>
        <v>0.99984896752165808</v>
      </c>
      <c r="AH1269" s="149">
        <f t="shared" si="569"/>
        <v>0.99386845554129766</v>
      </c>
      <c r="AI1269" s="149">
        <f t="shared" si="570"/>
        <v>0.99836441535904652</v>
      </c>
      <c r="AJ1269" s="97"/>
      <c r="AK1269" s="171">
        <f t="shared" si="571"/>
        <v>-8.0133084862953362E-5</v>
      </c>
      <c r="AL1269" s="149">
        <f t="shared" si="572"/>
        <v>5.5412862613423222E-4</v>
      </c>
      <c r="AM1269" s="149">
        <f t="shared" si="573"/>
        <v>-1.6144255293651225E-3</v>
      </c>
      <c r="AN1269" s="149">
        <f t="shared" si="578"/>
        <v>7.250014240494286</v>
      </c>
      <c r="AO1269" s="149">
        <f t="shared" si="578"/>
        <v>19.214730546889236</v>
      </c>
      <c r="AP1269" s="149">
        <f t="shared" si="578"/>
        <v>6.5593544407445101</v>
      </c>
      <c r="AQ1269" s="97"/>
      <c r="AR1269" s="171">
        <f t="shared" si="574"/>
        <v>-1.5104388489519519E-4</v>
      </c>
      <c r="AS1269" s="149">
        <f t="shared" si="575"/>
        <v>-6.150419572713766E-3</v>
      </c>
      <c r="AT1269" s="149">
        <f t="shared" si="576"/>
        <v>-1.6369236697748363E-3</v>
      </c>
      <c r="AU1269" s="175">
        <f t="shared" si="579"/>
        <v>7.0968255247705914</v>
      </c>
      <c r="AV1269" s="149">
        <f t="shared" si="580"/>
        <v>16.287207032956314</v>
      </c>
      <c r="AW1269" s="149">
        <f t="shared" si="581"/>
        <v>6.4765773651971168</v>
      </c>
    </row>
    <row r="1270" spans="1:49" ht="15" x14ac:dyDescent="0.25">
      <c r="A1270" s="130">
        <v>1976.09</v>
      </c>
      <c r="B1270" s="138"/>
      <c r="C1270" s="166">
        <f>raw_Data!B1276</f>
        <v>105.5</v>
      </c>
      <c r="D1270" s="167">
        <f>raw_Data!J1276</f>
        <v>0.32083333333333336</v>
      </c>
      <c r="E1270" s="167">
        <f>raw_Data!L1276</f>
        <v>6.1150812860284454E-3</v>
      </c>
      <c r="F1270" s="168">
        <f t="shared" si="556"/>
        <v>103.3</v>
      </c>
      <c r="G1270" s="167">
        <f>raw_Data!K1276</f>
        <v>3.1058405937399165E-3</v>
      </c>
      <c r="H1270" s="167">
        <f t="shared" si="557"/>
        <v>2.1297192642788065E-2</v>
      </c>
      <c r="I1270" s="165"/>
      <c r="J1270" s="167">
        <f t="shared" si="558"/>
        <v>0.98826156986601787</v>
      </c>
      <c r="K1270" s="167">
        <f t="shared" si="577"/>
        <v>-5.6233488479536797E-3</v>
      </c>
      <c r="L1270" s="93"/>
      <c r="M1270" s="171">
        <f t="shared" si="553"/>
        <v>0.99437665115204632</v>
      </c>
      <c r="N1270" s="172">
        <f t="shared" si="559"/>
        <v>1.0244030332365279</v>
      </c>
      <c r="O1270" s="170">
        <f t="shared" si="554"/>
        <v>1269</v>
      </c>
      <c r="P1270" s="170">
        <f t="shared" si="555"/>
        <v>1271</v>
      </c>
      <c r="Q1270" s="169"/>
      <c r="R1270" s="149">
        <f t="shared" si="560"/>
        <v>-0.33643577769309663</v>
      </c>
      <c r="S1270" s="173">
        <f t="shared" si="561"/>
        <v>0.77296946505905306</v>
      </c>
      <c r="T1270" s="149">
        <v>0</v>
      </c>
      <c r="U1270" s="97"/>
      <c r="V1270" s="149">
        <f>1/PI()*ATAN('Exhibit4_Impact-Test'!$Y$25*S_RDY_SP)+'Exhibit4_Impact-Test'!$Y$26</f>
        <v>0.31146950989547328</v>
      </c>
      <c r="W1270" s="172">
        <f t="shared" si="562"/>
        <v>0.31788493251384248</v>
      </c>
      <c r="X1270" s="149">
        <f>1/PI()*ATAN('Exhibit4_Impact-Test'!$Y$25*S_RS_SP)+'Exhibit4_Impact-Test'!$Y$26</f>
        <v>0.81723858803030947</v>
      </c>
      <c r="Y1270" s="172">
        <f t="shared" si="563"/>
        <v>0.82164006326851824</v>
      </c>
      <c r="Z1270" s="149">
        <f>1/PI()*ATAN('Exhibit4_Impact-Test'!$Y$25*S_5050_SP)+'Exhibit4_Impact-Test'!$Y$26</f>
        <v>0.5</v>
      </c>
      <c r="AA1270" s="149">
        <f t="shared" si="564"/>
        <v>0.50743676546694982</v>
      </c>
      <c r="AB1270" s="195">
        <f>VLOOKUP(_xlfn.NUMBERVALUE(LEFT(A1270,4)),Transactioncosts!$C:$G,5,FALSE)</f>
        <v>113</v>
      </c>
      <c r="AC1270" s="174"/>
      <c r="AD1270" s="175">
        <f t="shared" si="565"/>
        <v>1.0037289536638341</v>
      </c>
      <c r="AE1270" s="149">
        <f t="shared" si="566"/>
        <v>1.0189153692504267</v>
      </c>
      <c r="AF1270" s="149">
        <f t="shared" si="567"/>
        <v>1.0093898421942871</v>
      </c>
      <c r="AG1270" s="176">
        <f t="shared" si="568"/>
        <v>1.0036980931909463</v>
      </c>
      <c r="AH1270" s="149">
        <f t="shared" si="569"/>
        <v>1.0115470482152011</v>
      </c>
      <c r="AI1270" s="149">
        <f t="shared" si="570"/>
        <v>1.0093058067445104</v>
      </c>
      <c r="AJ1270" s="97"/>
      <c r="AK1270" s="171">
        <f t="shared" si="571"/>
        <v>3.7220183517452472E-3</v>
      </c>
      <c r="AL1270" s="149">
        <f t="shared" si="572"/>
        <v>1.8738698044144152E-2</v>
      </c>
      <c r="AM1270" s="149">
        <f t="shared" si="573"/>
        <v>9.3460316618659001E-3</v>
      </c>
      <c r="AN1270" s="149">
        <f t="shared" si="578"/>
        <v>7.2537362588460317</v>
      </c>
      <c r="AO1270" s="149">
        <f t="shared" si="578"/>
        <v>19.233469244933378</v>
      </c>
      <c r="AP1270" s="149">
        <f t="shared" si="578"/>
        <v>6.568700472406376</v>
      </c>
      <c r="AQ1270" s="97"/>
      <c r="AR1270" s="171">
        <f t="shared" si="574"/>
        <v>3.6912720559447707E-3</v>
      </c>
      <c r="AS1270" s="149">
        <f t="shared" si="575"/>
        <v>1.1480889856064398E-2</v>
      </c>
      <c r="AT1270" s="149">
        <f t="shared" si="576"/>
        <v>9.262774485511098E-3</v>
      </c>
      <c r="AU1270" s="175">
        <f t="shared" si="579"/>
        <v>7.1005167968265361</v>
      </c>
      <c r="AV1270" s="149">
        <f t="shared" si="580"/>
        <v>16.298687922812377</v>
      </c>
      <c r="AW1270" s="149">
        <f t="shared" si="581"/>
        <v>6.4858401396826277</v>
      </c>
    </row>
    <row r="1271" spans="1:49" ht="15" x14ac:dyDescent="0.25">
      <c r="A1271" s="130">
        <v>1976.1</v>
      </c>
      <c r="B1271" s="138"/>
      <c r="C1271" s="166">
        <f>raw_Data!B1277</f>
        <v>101.9</v>
      </c>
      <c r="D1271" s="167">
        <f>raw_Data!J1277</f>
        <v>0.32638916666666667</v>
      </c>
      <c r="E1271" s="167">
        <f>raw_Data!L1277</f>
        <v>5.9747028964223237E-3</v>
      </c>
      <c r="F1271" s="168">
        <f t="shared" si="556"/>
        <v>105.5</v>
      </c>
      <c r="G1271" s="167">
        <f>raw_Data!K1277</f>
        <v>3.0937361769352292E-3</v>
      </c>
      <c r="H1271" s="167">
        <f t="shared" si="557"/>
        <v>-3.4123222748815074E-2</v>
      </c>
      <c r="I1271" s="165"/>
      <c r="J1271" s="167">
        <f t="shared" si="558"/>
        <v>0.98815678406876706</v>
      </c>
      <c r="K1271" s="167">
        <f t="shared" si="577"/>
        <v>-5.8685130348106185E-3</v>
      </c>
      <c r="L1271" s="93"/>
      <c r="M1271" s="171">
        <f t="shared" si="553"/>
        <v>0.99413148696518938</v>
      </c>
      <c r="N1271" s="172">
        <f t="shared" si="559"/>
        <v>0.96897051342812013</v>
      </c>
      <c r="O1271" s="170">
        <f t="shared" si="554"/>
        <v>1270</v>
      </c>
      <c r="P1271" s="170">
        <f t="shared" si="555"/>
        <v>1272</v>
      </c>
      <c r="Q1271" s="169"/>
      <c r="R1271" s="149">
        <f t="shared" si="560"/>
        <v>-0.32809262657714316</v>
      </c>
      <c r="S1271" s="173">
        <f t="shared" si="561"/>
        <v>-0.84802835425834</v>
      </c>
      <c r="T1271" s="149">
        <v>0</v>
      </c>
      <c r="U1271" s="97"/>
      <c r="V1271" s="149">
        <f>1/PI()*ATAN('Exhibit4_Impact-Test'!$Y$25*S_RDY_SP)+'Exhibit4_Impact-Test'!$Y$26</f>
        <v>0.31515391721402763</v>
      </c>
      <c r="W1271" s="172">
        <f t="shared" si="562"/>
        <v>0.30964739635999244</v>
      </c>
      <c r="X1271" s="149">
        <f>1/PI()*ATAN('Exhibit4_Impact-Test'!$Y$25*S_RS_SP)+'Exhibit4_Impact-Test'!$Y$26</f>
        <v>0.16957625484146821</v>
      </c>
      <c r="Y1271" s="172">
        <f t="shared" si="563"/>
        <v>0.16599680430129138</v>
      </c>
      <c r="Z1271" s="149">
        <f>1/PI()*ATAN('Exhibit4_Impact-Test'!$Y$25*S_5050_SP)+'Exhibit4_Impact-Test'!$Y$26</f>
        <v>0.5</v>
      </c>
      <c r="AA1271" s="149">
        <f t="shared" si="564"/>
        <v>0.4935915266929512</v>
      </c>
      <c r="AB1271" s="195">
        <f>VLOOKUP(_xlfn.NUMBERVALUE(LEFT(A1271,4)),Transactioncosts!$C:$G,5,FALSE)</f>
        <v>113</v>
      </c>
      <c r="AC1271" s="174"/>
      <c r="AD1271" s="175">
        <f t="shared" si="565"/>
        <v>0.98620190759406356</v>
      </c>
      <c r="AE1271" s="149">
        <f t="shared" si="566"/>
        <v>0.98986478330460792</v>
      </c>
      <c r="AF1271" s="149">
        <f t="shared" si="567"/>
        <v>0.98155100019665475</v>
      </c>
      <c r="AG1271" s="176">
        <f t="shared" si="568"/>
        <v>0.98596451649525207</v>
      </c>
      <c r="AH1271" s="149">
        <f t="shared" si="569"/>
        <v>0.98903657164465164</v>
      </c>
      <c r="AI1271" s="149">
        <f t="shared" si="570"/>
        <v>0.98147858444828506</v>
      </c>
      <c r="AJ1271" s="97"/>
      <c r="AK1271" s="171">
        <f t="shared" si="571"/>
        <v>-1.3894170906754745E-2</v>
      </c>
      <c r="AL1271" s="149">
        <f t="shared" si="572"/>
        <v>-1.0186927702341361E-2</v>
      </c>
      <c r="AM1271" s="149">
        <f t="shared" si="573"/>
        <v>-1.8621305131461645E-2</v>
      </c>
      <c r="AN1271" s="149">
        <f t="shared" si="578"/>
        <v>7.2398420879392766</v>
      </c>
      <c r="AO1271" s="149">
        <f t="shared" si="578"/>
        <v>19.223282317231035</v>
      </c>
      <c r="AP1271" s="149">
        <f t="shared" si="578"/>
        <v>6.5500791672749141</v>
      </c>
      <c r="AQ1271" s="97"/>
      <c r="AR1271" s="171">
        <f t="shared" si="574"/>
        <v>-1.4134912354391588E-2</v>
      </c>
      <c r="AS1271" s="149">
        <f t="shared" si="575"/>
        <v>-1.1023969635979309E-2</v>
      </c>
      <c r="AT1271" s="149">
        <f t="shared" si="576"/>
        <v>-1.8695084710708933E-2</v>
      </c>
      <c r="AU1271" s="175">
        <f t="shared" si="579"/>
        <v>7.0863818844721447</v>
      </c>
      <c r="AV1271" s="149">
        <f t="shared" si="580"/>
        <v>16.287663953176398</v>
      </c>
      <c r="AW1271" s="149">
        <f t="shared" si="581"/>
        <v>6.4671450549719189</v>
      </c>
    </row>
    <row r="1272" spans="1:49" ht="15" x14ac:dyDescent="0.25">
      <c r="A1272" s="130">
        <v>1976.11</v>
      </c>
      <c r="B1272" s="138"/>
      <c r="C1272" s="166">
        <f>raw_Data!B1278</f>
        <v>101.2</v>
      </c>
      <c r="D1272" s="167">
        <f>raw_Data!J1278</f>
        <v>0.33194416666666665</v>
      </c>
      <c r="E1272" s="167">
        <f>raw_Data!L1278</f>
        <v>5.8809974512248342E-3</v>
      </c>
      <c r="F1272" s="168">
        <f t="shared" si="556"/>
        <v>101.9</v>
      </c>
      <c r="G1272" s="167">
        <f>raw_Data!K1278</f>
        <v>3.2575482499182201E-3</v>
      </c>
      <c r="H1272" s="167">
        <f t="shared" si="557"/>
        <v>-6.8694798822375169E-3</v>
      </c>
      <c r="I1272" s="165"/>
      <c r="J1272" s="167">
        <f t="shared" si="558"/>
        <v>0.99203578687012239</v>
      </c>
      <c r="K1272" s="167">
        <f t="shared" si="577"/>
        <v>-2.0832156786527722E-3</v>
      </c>
      <c r="L1272" s="93"/>
      <c r="M1272" s="171">
        <f t="shared" si="553"/>
        <v>0.99791678432134723</v>
      </c>
      <c r="N1272" s="172">
        <f t="shared" si="559"/>
        <v>0.99638806836768079</v>
      </c>
      <c r="O1272" s="170">
        <f t="shared" si="554"/>
        <v>1271</v>
      </c>
      <c r="P1272" s="170">
        <f t="shared" si="555"/>
        <v>1273</v>
      </c>
      <c r="Q1272" s="169"/>
      <c r="R1272" s="149">
        <f t="shared" si="560"/>
        <v>-0.29431117107132881</v>
      </c>
      <c r="S1272" s="173">
        <f t="shared" si="561"/>
        <v>-0.53483199364391765</v>
      </c>
      <c r="T1272" s="149">
        <v>0</v>
      </c>
      <c r="U1272" s="97"/>
      <c r="V1272" s="149">
        <f>1/PI()*ATAN('Exhibit4_Impact-Test'!$Y$25*S_RDY_SP)+'Exhibit4_Impact-Test'!$Y$26</f>
        <v>0.33065545820172138</v>
      </c>
      <c r="W1272" s="172">
        <f t="shared" si="562"/>
        <v>0.33031624094828899</v>
      </c>
      <c r="X1272" s="149">
        <f>1/PI()*ATAN('Exhibit4_Impact-Test'!$Y$25*S_RS_SP)+'Exhibit4_Impact-Test'!$Y$26</f>
        <v>0.23928987155406228</v>
      </c>
      <c r="Y1272" s="172">
        <f t="shared" si="563"/>
        <v>0.23901091587046941</v>
      </c>
      <c r="Z1272" s="149">
        <f>1/PI()*ATAN('Exhibit4_Impact-Test'!$Y$25*S_5050_SP)+'Exhibit4_Impact-Test'!$Y$26</f>
        <v>0.5</v>
      </c>
      <c r="AA1272" s="149">
        <f t="shared" si="564"/>
        <v>0.49961672962094911</v>
      </c>
      <c r="AB1272" s="195">
        <f>VLOOKUP(_xlfn.NUMBERVALUE(LEFT(A1272,4)),Transactioncosts!$C:$G,5,FALSE)</f>
        <v>113</v>
      </c>
      <c r="AC1272" s="174"/>
      <c r="AD1272" s="175">
        <f t="shared" si="565"/>
        <v>0.99741130604722739</v>
      </c>
      <c r="AE1272" s="149">
        <f t="shared" si="566"/>
        <v>0.99755097807715165</v>
      </c>
      <c r="AF1272" s="149">
        <f t="shared" si="567"/>
        <v>0.99715242634451395</v>
      </c>
      <c r="AG1272" s="176">
        <f t="shared" si="568"/>
        <v>0.99730951555243619</v>
      </c>
      <c r="AH1272" s="149">
        <f t="shared" si="569"/>
        <v>0.99085576298318334</v>
      </c>
      <c r="AI1272" s="149">
        <f t="shared" si="570"/>
        <v>0.99714809538923066</v>
      </c>
      <c r="AJ1272" s="97"/>
      <c r="AK1272" s="171">
        <f t="shared" si="571"/>
        <v>-2.5920504147831079E-3</v>
      </c>
      <c r="AL1272" s="149">
        <f t="shared" si="572"/>
        <v>-2.4520256822215289E-3</v>
      </c>
      <c r="AM1272" s="149">
        <f t="shared" si="573"/>
        <v>-2.8516357065067363E-3</v>
      </c>
      <c r="AN1272" s="149">
        <f t="shared" si="578"/>
        <v>7.2372500375244933</v>
      </c>
      <c r="AO1272" s="149">
        <f t="shared" si="578"/>
        <v>19.220830291548815</v>
      </c>
      <c r="AP1272" s="149">
        <f t="shared" si="578"/>
        <v>6.5472275315684074</v>
      </c>
      <c r="AQ1272" s="97"/>
      <c r="AR1272" s="171">
        <f t="shared" si="574"/>
        <v>-2.69411030584889E-3</v>
      </c>
      <c r="AS1272" s="149">
        <f t="shared" si="575"/>
        <v>-9.1863021844027799E-3</v>
      </c>
      <c r="AT1272" s="149">
        <f t="shared" si="576"/>
        <v>-2.8559790391550531E-3</v>
      </c>
      <c r="AU1272" s="175">
        <f t="shared" si="579"/>
        <v>7.0836877741662958</v>
      </c>
      <c r="AV1272" s="149">
        <f t="shared" si="580"/>
        <v>16.278477650991995</v>
      </c>
      <c r="AW1272" s="149">
        <f t="shared" si="581"/>
        <v>6.464289075932764</v>
      </c>
    </row>
    <row r="1273" spans="1:49" ht="15" x14ac:dyDescent="0.25">
      <c r="A1273" s="130">
        <v>1976.12</v>
      </c>
      <c r="B1273" s="138"/>
      <c r="C1273" s="166">
        <f>raw_Data!B1279</f>
        <v>104.7</v>
      </c>
      <c r="D1273" s="167">
        <f>raw_Data!J1279</f>
        <v>0.33749999999999997</v>
      </c>
      <c r="E1273" s="167">
        <f>raw_Data!L1279</f>
        <v>5.5522700792010049E-3</v>
      </c>
      <c r="F1273" s="168">
        <f t="shared" si="556"/>
        <v>101.2</v>
      </c>
      <c r="G1273" s="167">
        <f>raw_Data!K1279</f>
        <v>3.3349802371541496E-3</v>
      </c>
      <c r="H1273" s="167">
        <f t="shared" si="557"/>
        <v>3.4584980237154062E-2</v>
      </c>
      <c r="I1273" s="165"/>
      <c r="J1273" s="167">
        <f t="shared" si="558"/>
        <v>0.97192230702830418</v>
      </c>
      <c r="K1273" s="167">
        <f t="shared" si="577"/>
        <v>-2.2525422892494817E-2</v>
      </c>
      <c r="L1273" s="93"/>
      <c r="M1273" s="171">
        <f t="shared" si="553"/>
        <v>0.97747457710750518</v>
      </c>
      <c r="N1273" s="172">
        <f t="shared" si="559"/>
        <v>1.0379199604743083</v>
      </c>
      <c r="O1273" s="170">
        <f t="shared" si="554"/>
        <v>1272</v>
      </c>
      <c r="P1273" s="170">
        <f t="shared" si="555"/>
        <v>1274</v>
      </c>
      <c r="Q1273" s="169"/>
      <c r="R1273" s="149">
        <f t="shared" si="560"/>
        <v>-0.27626121722073183</v>
      </c>
      <c r="S1273" s="173">
        <f t="shared" si="561"/>
        <v>0.85466809929780219</v>
      </c>
      <c r="T1273" s="149">
        <v>0</v>
      </c>
      <c r="U1273" s="97"/>
      <c r="V1273" s="149">
        <f>1/PI()*ATAN('Exhibit4_Impact-Test'!$Y$25*S_RDY_SP)+'Exhibit4_Impact-Test'!$Y$26</f>
        <v>0.33932424933689337</v>
      </c>
      <c r="W1273" s="172">
        <f t="shared" si="562"/>
        <v>0.35290245292827438</v>
      </c>
      <c r="X1273" s="149">
        <f>1/PI()*ATAN('Exhibit4_Impact-Test'!$Y$25*S_RS_SP)+'Exhibit4_Impact-Test'!$Y$26</f>
        <v>0.83150782684111935</v>
      </c>
      <c r="Y1273" s="172">
        <f t="shared" si="563"/>
        <v>0.83974783988946367</v>
      </c>
      <c r="Z1273" s="149">
        <f>1/PI()*ATAN('Exhibit4_Impact-Test'!$Y$25*S_5050_SP)+'Exhibit4_Impact-Test'!$Y$26</f>
        <v>0.5</v>
      </c>
      <c r="AA1273" s="149">
        <f t="shared" si="564"/>
        <v>0.51499591822833091</v>
      </c>
      <c r="AB1273" s="195">
        <f>VLOOKUP(_xlfn.NUMBERVALUE(LEFT(A1273,4)),Transactioncosts!$C:$G,5,FALSE)</f>
        <v>113</v>
      </c>
      <c r="AC1273" s="174"/>
      <c r="AD1273" s="175">
        <f t="shared" si="565"/>
        <v>0.99798516144432647</v>
      </c>
      <c r="AE1273" s="149">
        <f t="shared" si="566"/>
        <v>1.027735386473414</v>
      </c>
      <c r="AF1273" s="149">
        <f t="shared" si="567"/>
        <v>1.0076972687909067</v>
      </c>
      <c r="AG1273" s="176">
        <f t="shared" si="568"/>
        <v>0.99792240548684319</v>
      </c>
      <c r="AH1273" s="149">
        <f t="shared" si="569"/>
        <v>1.0207230020878153</v>
      </c>
      <c r="AI1273" s="149">
        <f t="shared" si="570"/>
        <v>1.0075278149149265</v>
      </c>
      <c r="AJ1273" s="97"/>
      <c r="AK1273" s="171">
        <f t="shared" si="571"/>
        <v>-2.0168710734652724E-3</v>
      </c>
      <c r="AL1273" s="149">
        <f t="shared" si="572"/>
        <v>2.735772774405654E-2</v>
      </c>
      <c r="AM1273" s="149">
        <f t="shared" si="573"/>
        <v>7.6677959610674225E-3</v>
      </c>
      <c r="AN1273" s="149">
        <f t="shared" si="578"/>
        <v>7.2352331664510281</v>
      </c>
      <c r="AO1273" s="149">
        <f t="shared" si="578"/>
        <v>19.248188019292872</v>
      </c>
      <c r="AP1273" s="149">
        <f t="shared" si="578"/>
        <v>6.5548953275294748</v>
      </c>
      <c r="AQ1273" s="97"/>
      <c r="AR1273" s="171">
        <f t="shared" si="574"/>
        <v>-2.0797557065452064E-3</v>
      </c>
      <c r="AS1273" s="149">
        <f t="shared" si="575"/>
        <v>2.0511201774269967E-2</v>
      </c>
      <c r="AT1273" s="149">
        <f t="shared" si="576"/>
        <v>7.4996223136175938E-3</v>
      </c>
      <c r="AU1273" s="175">
        <f t="shared" si="579"/>
        <v>7.0816080184597503</v>
      </c>
      <c r="AV1273" s="149">
        <f t="shared" si="580"/>
        <v>16.298988852766264</v>
      </c>
      <c r="AW1273" s="149">
        <f t="shared" si="581"/>
        <v>6.4717886982463817</v>
      </c>
    </row>
    <row r="1274" spans="1:49" ht="15" x14ac:dyDescent="0.25">
      <c r="A1274" s="130">
        <v>1977.01</v>
      </c>
      <c r="B1274" s="138"/>
      <c r="C1274" s="166">
        <f>raw_Data!B1280</f>
        <v>103.8</v>
      </c>
      <c r="D1274" s="167">
        <f>raw_Data!J1280</f>
        <v>0.34138916666666663</v>
      </c>
      <c r="E1274" s="167">
        <f>raw_Data!L1280</f>
        <v>5.8184737662567709E-3</v>
      </c>
      <c r="F1274" s="168">
        <f t="shared" si="556"/>
        <v>104.7</v>
      </c>
      <c r="G1274" s="167">
        <f>raw_Data!K1280</f>
        <v>3.260641515440942E-3</v>
      </c>
      <c r="H1274" s="167">
        <f t="shared" si="557"/>
        <v>-8.5959885386820423E-3</v>
      </c>
      <c r="I1274" s="165"/>
      <c r="J1274" s="167">
        <f t="shared" si="558"/>
        <v>1.0231371155395055</v>
      </c>
      <c r="K1274" s="167">
        <f t="shared" si="577"/>
        <v>2.8955589305762253E-2</v>
      </c>
      <c r="L1274" s="93"/>
      <c r="M1274" s="171">
        <f t="shared" si="553"/>
        <v>1.0289555893057623</v>
      </c>
      <c r="N1274" s="172">
        <f t="shared" si="559"/>
        <v>0.99466465297675899</v>
      </c>
      <c r="O1274" s="170">
        <f t="shared" si="554"/>
        <v>1273</v>
      </c>
      <c r="P1274" s="170">
        <f t="shared" si="555"/>
        <v>1275</v>
      </c>
      <c r="Q1274" s="169"/>
      <c r="R1274" s="149">
        <f t="shared" si="560"/>
        <v>-0.26003081264917283</v>
      </c>
      <c r="S1274" s="173">
        <f t="shared" si="561"/>
        <v>-0.60756512662391726</v>
      </c>
      <c r="T1274" s="149">
        <v>0</v>
      </c>
      <c r="U1274" s="97"/>
      <c r="V1274" s="149">
        <f>1/PI()*ATAN('Exhibit4_Impact-Test'!$Y$25*S_RDY_SP)+'Exhibit4_Impact-Test'!$Y$26</f>
        <v>0.34734882837223574</v>
      </c>
      <c r="W1274" s="172">
        <f t="shared" si="562"/>
        <v>0.33970543388346008</v>
      </c>
      <c r="X1274" s="149">
        <f>1/PI()*ATAN('Exhibit4_Impact-Test'!$Y$25*S_RS_SP)+'Exhibit4_Impact-Test'!$Y$26</f>
        <v>0.21918285001347027</v>
      </c>
      <c r="Y1274" s="172">
        <f t="shared" si="563"/>
        <v>0.21343741965850085</v>
      </c>
      <c r="Z1274" s="149">
        <f>1/PI()*ATAN('Exhibit4_Impact-Test'!$Y$25*S_5050_SP)+'Exhibit4_Impact-Test'!$Y$26</f>
        <v>0.5</v>
      </c>
      <c r="AA1274" s="149">
        <f t="shared" si="564"/>
        <v>0.49152732918644726</v>
      </c>
      <c r="AB1274" s="195">
        <f>VLOOKUP(_xlfn.NUMBERVALUE(LEFT(A1274,4)),Transactioncosts!$C:$G,5,FALSE)</f>
        <v>106</v>
      </c>
      <c r="AC1274" s="174"/>
      <c r="AD1274" s="175">
        <f t="shared" si="565"/>
        <v>1.0170446727480962</v>
      </c>
      <c r="AE1274" s="149">
        <f t="shared" si="566"/>
        <v>1.0214396041515408</v>
      </c>
      <c r="AF1274" s="149">
        <f t="shared" si="567"/>
        <v>1.0118101211412607</v>
      </c>
      <c r="AG1274" s="176">
        <f t="shared" si="568"/>
        <v>1.0170292803920584</v>
      </c>
      <c r="AH1274" s="149">
        <f t="shared" si="569"/>
        <v>1.021019995641802</v>
      </c>
      <c r="AI1274" s="149">
        <f t="shared" si="570"/>
        <v>1.011720310830637</v>
      </c>
      <c r="AJ1274" s="97"/>
      <c r="AK1274" s="171">
        <f t="shared" si="571"/>
        <v>1.6901042107698425E-2</v>
      </c>
      <c r="AL1274" s="149">
        <f t="shared" si="572"/>
        <v>2.1213008859512439E-2</v>
      </c>
      <c r="AM1274" s="149">
        <f t="shared" si="573"/>
        <v>1.1740925930294039E-2</v>
      </c>
      <c r="AN1274" s="149">
        <f t="shared" si="578"/>
        <v>7.2521342085587266</v>
      </c>
      <c r="AO1274" s="149">
        <f t="shared" si="578"/>
        <v>19.269401028152384</v>
      </c>
      <c r="AP1274" s="149">
        <f t="shared" si="578"/>
        <v>6.5666362534597686</v>
      </c>
      <c r="AQ1274" s="97"/>
      <c r="AR1274" s="171">
        <f t="shared" si="574"/>
        <v>1.6885907597948384E-2</v>
      </c>
      <c r="AS1274" s="149">
        <f t="shared" si="575"/>
        <v>2.0802123360788589E-2</v>
      </c>
      <c r="AT1274" s="149">
        <f t="shared" si="576"/>
        <v>1.1652159970302847E-2</v>
      </c>
      <c r="AU1274" s="175">
        <f t="shared" si="579"/>
        <v>7.0984939260576985</v>
      </c>
      <c r="AV1274" s="149">
        <f t="shared" si="580"/>
        <v>16.319790976127052</v>
      </c>
      <c r="AW1274" s="149">
        <f t="shared" si="581"/>
        <v>6.4834408582166843</v>
      </c>
    </row>
    <row r="1275" spans="1:49" ht="15" x14ac:dyDescent="0.25">
      <c r="A1275" s="130">
        <v>1977.02</v>
      </c>
      <c r="B1275" s="138"/>
      <c r="C1275" s="166">
        <f>raw_Data!B1281</f>
        <v>101</v>
      </c>
      <c r="D1275" s="167">
        <f>raw_Data!J1281</f>
        <v>0.34527749999999996</v>
      </c>
      <c r="E1275" s="167">
        <f>raw_Data!L1281</f>
        <v>5.9590919885958993E-3</v>
      </c>
      <c r="F1275" s="168">
        <f t="shared" si="556"/>
        <v>103.8</v>
      </c>
      <c r="G1275" s="167">
        <f>raw_Data!K1281</f>
        <v>3.3263728323699418E-3</v>
      </c>
      <c r="H1275" s="167">
        <f t="shared" si="557"/>
        <v>-2.6974951830443183E-2</v>
      </c>
      <c r="I1275" s="165"/>
      <c r="J1275" s="167">
        <f t="shared" si="558"/>
        <v>1.0120504309166121</v>
      </c>
      <c r="K1275" s="167">
        <f t="shared" si="577"/>
        <v>1.8009522905207964E-2</v>
      </c>
      <c r="L1275" s="93"/>
      <c r="M1275" s="171">
        <f t="shared" si="553"/>
        <v>1.018009522905208</v>
      </c>
      <c r="N1275" s="172">
        <f t="shared" si="559"/>
        <v>0.97635142100192673</v>
      </c>
      <c r="O1275" s="170">
        <f t="shared" si="554"/>
        <v>1274</v>
      </c>
      <c r="P1275" s="170">
        <f t="shared" si="555"/>
        <v>1276</v>
      </c>
      <c r="Q1275" s="169"/>
      <c r="R1275" s="149">
        <f t="shared" si="560"/>
        <v>-0.27251424143747471</v>
      </c>
      <c r="S1275" s="173">
        <f t="shared" si="561"/>
        <v>-0.82257194360194286</v>
      </c>
      <c r="T1275" s="149">
        <v>0</v>
      </c>
      <c r="U1275" s="97"/>
      <c r="V1275" s="149">
        <f>1/PI()*ATAN('Exhibit4_Impact-Test'!$Y$25*S_RDY_SP)+'Exhibit4_Impact-Test'!$Y$26</f>
        <v>0.3411575429436241</v>
      </c>
      <c r="W1275" s="172">
        <f t="shared" si="562"/>
        <v>0.33182951359293894</v>
      </c>
      <c r="X1275" s="149">
        <f>1/PI()*ATAN('Exhibit4_Impact-Test'!$Y$25*S_RS_SP)+'Exhibit4_Impact-Test'!$Y$26</f>
        <v>0.17385171119258269</v>
      </c>
      <c r="Y1275" s="172">
        <f t="shared" si="563"/>
        <v>0.16793220718315496</v>
      </c>
      <c r="Z1275" s="149">
        <f>1/PI()*ATAN('Exhibit4_Impact-Test'!$Y$25*S_5050_SP)+'Exhibit4_Impact-Test'!$Y$26</f>
        <v>0.5</v>
      </c>
      <c r="AA1275" s="149">
        <f t="shared" si="564"/>
        <v>0.48955602745066068</v>
      </c>
      <c r="AB1275" s="195">
        <f>VLOOKUP(_xlfn.NUMBERVALUE(LEFT(A1275,4)),Transactioncosts!$C:$G,5,FALSE)</f>
        <v>106</v>
      </c>
      <c r="AC1275" s="174"/>
      <c r="AD1275" s="175">
        <f t="shared" si="565"/>
        <v>1.0037975472161893</v>
      </c>
      <c r="AE1275" s="149">
        <f t="shared" si="566"/>
        <v>1.0107671906042874</v>
      </c>
      <c r="AF1275" s="149">
        <f t="shared" si="567"/>
        <v>0.99718047195356729</v>
      </c>
      <c r="AG1275" s="176">
        <f t="shared" si="568"/>
        <v>1.0036630792907952</v>
      </c>
      <c r="AH1275" s="149">
        <f t="shared" si="569"/>
        <v>1.0095208336424841</v>
      </c>
      <c r="AI1275" s="149">
        <f t="shared" si="570"/>
        <v>0.99706976584454432</v>
      </c>
      <c r="AJ1275" s="97"/>
      <c r="AK1275" s="171">
        <f t="shared" si="571"/>
        <v>3.7903547371945525E-3</v>
      </c>
      <c r="AL1275" s="149">
        <f t="shared" si="572"/>
        <v>1.0709637164864559E-2</v>
      </c>
      <c r="AM1275" s="149">
        <f t="shared" si="573"/>
        <v>-2.8235104029737884E-3</v>
      </c>
      <c r="AN1275" s="149">
        <f t="shared" si="578"/>
        <v>7.2559245632959213</v>
      </c>
      <c r="AO1275" s="149">
        <f t="shared" si="578"/>
        <v>19.280110665317249</v>
      </c>
      <c r="AP1275" s="149">
        <f t="shared" si="578"/>
        <v>6.5638127430567952</v>
      </c>
      <c r="AQ1275" s="97"/>
      <c r="AR1275" s="171">
        <f t="shared" si="574"/>
        <v>3.656386554885387E-3</v>
      </c>
      <c r="AS1275" s="149">
        <f t="shared" si="575"/>
        <v>9.4757961432257107E-3</v>
      </c>
      <c r="AT1275" s="149">
        <f t="shared" si="576"/>
        <v>-2.9345356966289371E-3</v>
      </c>
      <c r="AU1275" s="175">
        <f t="shared" si="579"/>
        <v>7.1021503126125838</v>
      </c>
      <c r="AV1275" s="149">
        <f t="shared" si="580"/>
        <v>16.329266772270277</v>
      </c>
      <c r="AW1275" s="149">
        <f t="shared" si="581"/>
        <v>6.4805063225200552</v>
      </c>
    </row>
    <row r="1276" spans="1:49" ht="15" x14ac:dyDescent="0.25">
      <c r="A1276" s="130">
        <v>1977.03</v>
      </c>
      <c r="B1276" s="138"/>
      <c r="C1276" s="166">
        <f>raw_Data!B1282</f>
        <v>100.6</v>
      </c>
      <c r="D1276" s="167">
        <f>raw_Data!J1282</f>
        <v>0.34916666666666668</v>
      </c>
      <c r="E1276" s="167">
        <f>raw_Data!L1282</f>
        <v>6.0137185116289071E-3</v>
      </c>
      <c r="F1276" s="168">
        <f t="shared" si="556"/>
        <v>101</v>
      </c>
      <c r="G1276" s="167">
        <f>raw_Data!K1282</f>
        <v>3.4570957095709574E-3</v>
      </c>
      <c r="H1276" s="167">
        <f t="shared" si="557"/>
        <v>-3.9603960396039639E-3</v>
      </c>
      <c r="I1276" s="165"/>
      <c r="J1276" s="167">
        <f t="shared" si="558"/>
        <v>1.0046466402925454</v>
      </c>
      <c r="K1276" s="167">
        <f t="shared" si="577"/>
        <v>1.0660358804174264E-2</v>
      </c>
      <c r="L1276" s="93"/>
      <c r="M1276" s="171">
        <f t="shared" si="553"/>
        <v>1.0106603588041743</v>
      </c>
      <c r="N1276" s="172">
        <f t="shared" si="559"/>
        <v>0.9994966996699669</v>
      </c>
      <c r="O1276" s="170">
        <f t="shared" si="554"/>
        <v>1275</v>
      </c>
      <c r="P1276" s="170">
        <f t="shared" si="555"/>
        <v>1277</v>
      </c>
      <c r="Q1276" s="169"/>
      <c r="R1276" s="149">
        <f t="shared" si="560"/>
        <v>-0.26571223506005837</v>
      </c>
      <c r="S1276" s="173">
        <f t="shared" si="561"/>
        <v>-0.39925407726135193</v>
      </c>
      <c r="T1276" s="149">
        <v>0</v>
      </c>
      <c r="U1276" s="97"/>
      <c r="V1276" s="149">
        <f>1/PI()*ATAN('Exhibit4_Impact-Test'!$Y$25*S_RDY_SP)+'Exhibit4_Impact-Test'!$Y$26</f>
        <v>0.34451516693199902</v>
      </c>
      <c r="W1276" s="172">
        <f t="shared" si="562"/>
        <v>0.34201120234992632</v>
      </c>
      <c r="X1276" s="149">
        <f>1/PI()*ATAN('Exhibit4_Impact-Test'!$Y$25*S_RS_SP)+'Exhibit4_Impact-Test'!$Y$26</f>
        <v>0.2855130526362909</v>
      </c>
      <c r="Y1276" s="172">
        <f t="shared" si="563"/>
        <v>0.28325261034950944</v>
      </c>
      <c r="Z1276" s="149">
        <f>1/PI()*ATAN('Exhibit4_Impact-Test'!$Y$25*S_5050_SP)+'Exhibit4_Impact-Test'!$Y$26</f>
        <v>0.5</v>
      </c>
      <c r="AA1276" s="149">
        <f t="shared" si="564"/>
        <v>0.49722318734072418</v>
      </c>
      <c r="AB1276" s="195">
        <f>VLOOKUP(_xlfn.NUMBERVALUE(LEFT(A1276,4)),Transactioncosts!$C:$G,5,FALSE)</f>
        <v>106</v>
      </c>
      <c r="AC1276" s="174"/>
      <c r="AD1276" s="175">
        <f t="shared" si="565"/>
        <v>1.0068143089139809</v>
      </c>
      <c r="AE1276" s="149">
        <f t="shared" si="566"/>
        <v>1.0074729884061757</v>
      </c>
      <c r="AF1276" s="149">
        <f t="shared" si="567"/>
        <v>1.0050785292370705</v>
      </c>
      <c r="AG1276" s="176">
        <f t="shared" si="568"/>
        <v>1.006767439204814</v>
      </c>
      <c r="AH1276" s="149">
        <f t="shared" si="569"/>
        <v>1.0065201551916689</v>
      </c>
      <c r="AI1276" s="149">
        <f t="shared" si="570"/>
        <v>1.0050490950228823</v>
      </c>
      <c r="AJ1276" s="97"/>
      <c r="AK1276" s="171">
        <f t="shared" si="571"/>
        <v>6.7911964485716488E-3</v>
      </c>
      <c r="AL1276" s="149">
        <f t="shared" si="572"/>
        <v>7.4452039643306484E-3</v>
      </c>
      <c r="AM1276" s="149">
        <f t="shared" si="573"/>
        <v>5.0656770027308201E-3</v>
      </c>
      <c r="AN1276" s="149">
        <f t="shared" si="578"/>
        <v>7.2627157597444931</v>
      </c>
      <c r="AO1276" s="149">
        <f t="shared" si="578"/>
        <v>19.287555869281579</v>
      </c>
      <c r="AP1276" s="149">
        <f t="shared" si="578"/>
        <v>6.5688784200595256</v>
      </c>
      <c r="AQ1276" s="97"/>
      <c r="AR1276" s="171">
        <f t="shared" si="574"/>
        <v>6.7446428788254485E-3</v>
      </c>
      <c r="AS1276" s="149">
        <f t="shared" si="575"/>
        <v>6.4989909261914634E-3</v>
      </c>
      <c r="AT1276" s="149">
        <f t="shared" si="576"/>
        <v>5.0363910869162384E-3</v>
      </c>
      <c r="AU1276" s="175">
        <f t="shared" si="579"/>
        <v>7.1088949554914089</v>
      </c>
      <c r="AV1276" s="149">
        <f t="shared" si="580"/>
        <v>16.33576576319647</v>
      </c>
      <c r="AW1276" s="149">
        <f t="shared" si="581"/>
        <v>6.4855427136069714</v>
      </c>
    </row>
    <row r="1277" spans="1:49" ht="15" x14ac:dyDescent="0.25">
      <c r="A1277" s="130">
        <v>1977.04</v>
      </c>
      <c r="B1277" s="138"/>
      <c r="C1277" s="166">
        <f>raw_Data!B1283</f>
        <v>99.05</v>
      </c>
      <c r="D1277" s="167">
        <f>raw_Data!J1283</f>
        <v>0.35388916666666664</v>
      </c>
      <c r="E1277" s="167">
        <f>raw_Data!L1283</f>
        <v>5.9434784154897002E-3</v>
      </c>
      <c r="F1277" s="168">
        <f t="shared" si="556"/>
        <v>100.6</v>
      </c>
      <c r="G1277" s="167">
        <f>raw_Data!K1283</f>
        <v>3.5177849569251159E-3</v>
      </c>
      <c r="H1277" s="167">
        <f t="shared" si="557"/>
        <v>-1.5407554671968193E-2</v>
      </c>
      <c r="I1277" s="165"/>
      <c r="J1277" s="167">
        <f t="shared" si="558"/>
        <v>0.99404241380052305</v>
      </c>
      <c r="K1277" s="167">
        <f t="shared" si="577"/>
        <v>-1.4107783987249434E-5</v>
      </c>
      <c r="L1277" s="93"/>
      <c r="M1277" s="171">
        <f t="shared" si="553"/>
        <v>0.99998589221601275</v>
      </c>
      <c r="N1277" s="172">
        <f t="shared" si="559"/>
        <v>0.98811023028495693</v>
      </c>
      <c r="O1277" s="170">
        <f t="shared" si="554"/>
        <v>1276</v>
      </c>
      <c r="P1277" s="170">
        <f t="shared" si="555"/>
        <v>1278</v>
      </c>
      <c r="Q1277" s="169"/>
      <c r="R1277" s="149">
        <f t="shared" si="560"/>
        <v>-0.26186147473358024</v>
      </c>
      <c r="S1277" s="173">
        <f t="shared" si="561"/>
        <v>-0.71926418845011564</v>
      </c>
      <c r="T1277" s="149">
        <v>0</v>
      </c>
      <c r="U1277" s="97"/>
      <c r="V1277" s="149">
        <f>1/PI()*ATAN('Exhibit4_Impact-Test'!$Y$25*S_RDY_SP)+'Exhibit4_Impact-Test'!$Y$26</f>
        <v>0.34643287302604597</v>
      </c>
      <c r="W1277" s="172">
        <f t="shared" si="562"/>
        <v>0.34373287343306708</v>
      </c>
      <c r="X1277" s="149">
        <f>1/PI()*ATAN('Exhibit4_Impact-Test'!$Y$25*S_RS_SP)+'Exhibit4_Impact-Test'!$Y$26</f>
        <v>0.19336268445265314</v>
      </c>
      <c r="Y1277" s="172">
        <f t="shared" si="563"/>
        <v>0.19150610575072416</v>
      </c>
      <c r="Z1277" s="149">
        <f>1/PI()*ATAN('Exhibit4_Impact-Test'!$Y$25*S_5050_SP)+'Exhibit4_Impact-Test'!$Y$26</f>
        <v>0.5</v>
      </c>
      <c r="AA1277" s="149">
        <f t="shared" si="564"/>
        <v>0.49701330790884585</v>
      </c>
      <c r="AB1277" s="195">
        <f>VLOOKUP(_xlfn.NUMBERVALUE(LEFT(A1277,4)),Transactioncosts!$C:$G,5,FALSE)</f>
        <v>106</v>
      </c>
      <c r="AC1277" s="174"/>
      <c r="AD1277" s="175">
        <f t="shared" si="565"/>
        <v>0.99587177253415105</v>
      </c>
      <c r="AE1277" s="149">
        <f t="shared" si="566"/>
        <v>0.99768958234537164</v>
      </c>
      <c r="AF1277" s="149">
        <f t="shared" si="567"/>
        <v>0.99404806125048484</v>
      </c>
      <c r="AG1277" s="176">
        <f t="shared" si="568"/>
        <v>0.99574111434556767</v>
      </c>
      <c r="AH1277" s="149">
        <f t="shared" si="569"/>
        <v>0.99638804947501791</v>
      </c>
      <c r="AI1277" s="149">
        <f t="shared" si="570"/>
        <v>0.99401640231431865</v>
      </c>
      <c r="AJ1277" s="97"/>
      <c r="AK1277" s="171">
        <f t="shared" si="571"/>
        <v>-4.1367721211488535E-3</v>
      </c>
      <c r="AL1277" s="149">
        <f t="shared" si="572"/>
        <v>-2.3130907876606523E-3</v>
      </c>
      <c r="AM1277" s="149">
        <f t="shared" si="573"/>
        <v>-5.9697221358156211E-3</v>
      </c>
      <c r="AN1277" s="149">
        <f t="shared" si="578"/>
        <v>7.258578987623344</v>
      </c>
      <c r="AO1277" s="149">
        <f t="shared" si="578"/>
        <v>19.28524277849392</v>
      </c>
      <c r="AP1277" s="149">
        <f t="shared" si="578"/>
        <v>6.5629086979237101</v>
      </c>
      <c r="AQ1277" s="97"/>
      <c r="AR1277" s="171">
        <f t="shared" si="574"/>
        <v>-4.2679805398446449E-3</v>
      </c>
      <c r="AS1277" s="149">
        <f t="shared" si="575"/>
        <v>-3.6184893683471244E-3</v>
      </c>
      <c r="AT1277" s="149">
        <f t="shared" si="576"/>
        <v>-6.0015711394561756E-3</v>
      </c>
      <c r="AU1277" s="175">
        <f t="shared" si="579"/>
        <v>7.1046269749515645</v>
      </c>
      <c r="AV1277" s="149">
        <f t="shared" si="580"/>
        <v>16.332147273828124</v>
      </c>
      <c r="AW1277" s="149">
        <f t="shared" si="581"/>
        <v>6.4795411424675153</v>
      </c>
    </row>
    <row r="1278" spans="1:49" ht="15" x14ac:dyDescent="0.25">
      <c r="A1278" s="130">
        <v>1977.05</v>
      </c>
      <c r="B1278" s="138"/>
      <c r="C1278" s="166">
        <f>raw_Data!B1284</f>
        <v>98.76</v>
      </c>
      <c r="D1278" s="167">
        <f>raw_Data!J1284</f>
        <v>0.35861083333333332</v>
      </c>
      <c r="E1278" s="167">
        <f>raw_Data!L1284</f>
        <v>6.0137185116289071E-3</v>
      </c>
      <c r="F1278" s="168">
        <f t="shared" si="556"/>
        <v>99.05</v>
      </c>
      <c r="G1278" s="167">
        <f>raw_Data!K1284</f>
        <v>3.6205031129059395E-3</v>
      </c>
      <c r="H1278" s="167">
        <f t="shared" si="557"/>
        <v>-2.9278142352346936E-3</v>
      </c>
      <c r="I1278" s="165"/>
      <c r="J1278" s="167">
        <f t="shared" si="558"/>
        <v>1.0059796839413653</v>
      </c>
      <c r="K1278" s="167">
        <f t="shared" si="577"/>
        <v>1.1993402452994184E-2</v>
      </c>
      <c r="L1278" s="93"/>
      <c r="M1278" s="171">
        <f t="shared" si="553"/>
        <v>1.0119934024529942</v>
      </c>
      <c r="N1278" s="172">
        <f t="shared" si="559"/>
        <v>1.0006926888776713</v>
      </c>
      <c r="O1278" s="170">
        <f t="shared" si="554"/>
        <v>1277</v>
      </c>
      <c r="P1278" s="170">
        <f t="shared" si="555"/>
        <v>1279</v>
      </c>
      <c r="Q1278" s="169"/>
      <c r="R1278" s="149">
        <f t="shared" si="560"/>
        <v>-0.24288789095700403</v>
      </c>
      <c r="S1278" s="173">
        <f t="shared" si="561"/>
        <v>-0.33003242599550814</v>
      </c>
      <c r="T1278" s="149">
        <v>0</v>
      </c>
      <c r="U1278" s="97"/>
      <c r="V1278" s="149">
        <f>1/PI()*ATAN('Exhibit4_Impact-Test'!$Y$25*S_RDY_SP)+'Exhibit4_Impact-Test'!$Y$26</f>
        <v>0.35605911763904829</v>
      </c>
      <c r="W1278" s="172">
        <f t="shared" si="562"/>
        <v>0.35348856495998804</v>
      </c>
      <c r="X1278" s="149">
        <f>1/PI()*ATAN('Exhibit4_Impact-Test'!$Y$25*S_RS_SP)+'Exhibit4_Impact-Test'!$Y$26</f>
        <v>0.31429222559541359</v>
      </c>
      <c r="Y1278" s="172">
        <f t="shared" si="563"/>
        <v>0.31187716632434986</v>
      </c>
      <c r="Z1278" s="149">
        <f>1/PI()*ATAN('Exhibit4_Impact-Test'!$Y$25*S_5050_SP)+'Exhibit4_Impact-Test'!$Y$26</f>
        <v>0.5</v>
      </c>
      <c r="AA1278" s="149">
        <f t="shared" si="564"/>
        <v>0.49719262888932386</v>
      </c>
      <c r="AB1278" s="195">
        <f>VLOOKUP(_xlfn.NUMBERVALUE(LEFT(A1278,4)),Transactioncosts!$C:$G,5,FALSE)</f>
        <v>106</v>
      </c>
      <c r="AC1278" s="174"/>
      <c r="AD1278" s="175">
        <f t="shared" si="565"/>
        <v>1.0079696803486731</v>
      </c>
      <c r="AE1278" s="149">
        <f t="shared" si="566"/>
        <v>1.0084416760325896</v>
      </c>
      <c r="AF1278" s="149">
        <f t="shared" si="567"/>
        <v>1.0063430456653326</v>
      </c>
      <c r="AG1278" s="176">
        <f t="shared" si="568"/>
        <v>1.0079314500761525</v>
      </c>
      <c r="AH1278" s="149">
        <f t="shared" si="569"/>
        <v>1.003896292383442</v>
      </c>
      <c r="AI1278" s="149">
        <f t="shared" si="570"/>
        <v>1.0063132875315595</v>
      </c>
      <c r="AJ1278" s="97"/>
      <c r="AK1278" s="171">
        <f t="shared" si="571"/>
        <v>7.9380901776205624E-3</v>
      </c>
      <c r="AL1278" s="149">
        <f t="shared" si="572"/>
        <v>8.4062443476944134E-3</v>
      </c>
      <c r="AM1278" s="149">
        <f t="shared" si="573"/>
        <v>6.3230132177034028E-3</v>
      </c>
      <c r="AN1278" s="149">
        <f t="shared" si="578"/>
        <v>7.2665170778009642</v>
      </c>
      <c r="AO1278" s="149">
        <f t="shared" si="578"/>
        <v>19.293649022841613</v>
      </c>
      <c r="AP1278" s="149">
        <f t="shared" si="578"/>
        <v>6.5692317111414136</v>
      </c>
      <c r="AQ1278" s="97"/>
      <c r="AR1278" s="171">
        <f t="shared" si="574"/>
        <v>7.9001614598395303E-3</v>
      </c>
      <c r="AS1278" s="149">
        <f t="shared" si="575"/>
        <v>3.8887214954967408E-3</v>
      </c>
      <c r="AT1278" s="149">
        <f t="shared" si="576"/>
        <v>6.2934422141649581E-3</v>
      </c>
      <c r="AU1278" s="175">
        <f t="shared" si="579"/>
        <v>7.112527136411404</v>
      </c>
      <c r="AV1278" s="149">
        <f t="shared" si="580"/>
        <v>16.33603599532362</v>
      </c>
      <c r="AW1278" s="149">
        <f t="shared" si="581"/>
        <v>6.4858345846816805</v>
      </c>
    </row>
    <row r="1279" spans="1:49" ht="15" x14ac:dyDescent="0.25">
      <c r="A1279" s="130">
        <v>1977.06</v>
      </c>
      <c r="B1279" s="138"/>
      <c r="C1279" s="166">
        <f>raw_Data!B1285</f>
        <v>99.29</v>
      </c>
      <c r="D1279" s="167">
        <f>raw_Data!J1285</f>
        <v>0.36333333333333334</v>
      </c>
      <c r="E1279" s="167">
        <f>raw_Data!L1285</f>
        <v>5.8731843281445428E-3</v>
      </c>
      <c r="F1279" s="168">
        <f t="shared" si="556"/>
        <v>98.76</v>
      </c>
      <c r="G1279" s="167">
        <f>raw_Data!K1285</f>
        <v>3.6789523423788307E-3</v>
      </c>
      <c r="H1279" s="167">
        <f t="shared" si="557"/>
        <v>5.3665451599838043E-3</v>
      </c>
      <c r="I1279" s="165"/>
      <c r="J1279" s="167">
        <f t="shared" si="558"/>
        <v>0.98808024820436058</v>
      </c>
      <c r="K1279" s="167">
        <f t="shared" si="577"/>
        <v>-6.0465674674948788E-3</v>
      </c>
      <c r="L1279" s="93"/>
      <c r="M1279" s="171">
        <f t="shared" si="553"/>
        <v>0.99395343253250512</v>
      </c>
      <c r="N1279" s="172">
        <f t="shared" si="559"/>
        <v>1.0090454975023626</v>
      </c>
      <c r="O1279" s="170">
        <f t="shared" si="554"/>
        <v>1278</v>
      </c>
      <c r="P1279" s="170">
        <f t="shared" si="555"/>
        <v>1280</v>
      </c>
      <c r="Q1279" s="169"/>
      <c r="R1279" s="149">
        <f t="shared" si="560"/>
        <v>-0.240879547486614</v>
      </c>
      <c r="S1279" s="173">
        <f t="shared" si="561"/>
        <v>0.47156597727786254</v>
      </c>
      <c r="T1279" s="149">
        <v>0</v>
      </c>
      <c r="U1279" s="97"/>
      <c r="V1279" s="149">
        <f>1/PI()*ATAN('Exhibit4_Impact-Test'!$Y$25*S_RDY_SP)+'Exhibit4_Impact-Test'!$Y$26</f>
        <v>0.35709519444306531</v>
      </c>
      <c r="W1279" s="172">
        <f t="shared" si="562"/>
        <v>0.36056228259369638</v>
      </c>
      <c r="X1279" s="149">
        <f>1/PI()*ATAN('Exhibit4_Impact-Test'!$Y$25*S_RS_SP)+'Exhibit4_Impact-Test'!$Y$26</f>
        <v>0.74068694454580997</v>
      </c>
      <c r="Y1279" s="172">
        <f t="shared" si="563"/>
        <v>0.7435708742469036</v>
      </c>
      <c r="Z1279" s="149">
        <f>1/PI()*ATAN('Exhibit4_Impact-Test'!$Y$25*S_5050_SP)+'Exhibit4_Impact-Test'!$Y$26</f>
        <v>0.5</v>
      </c>
      <c r="AA1279" s="149">
        <f t="shared" si="564"/>
        <v>0.50376736720712945</v>
      </c>
      <c r="AB1279" s="195">
        <f>VLOOKUP(_xlfn.NUMBERVALUE(LEFT(A1279,4)),Transactioncosts!$C:$G,5,FALSE)</f>
        <v>106</v>
      </c>
      <c r="AC1279" s="174"/>
      <c r="AD1279" s="175">
        <f t="shared" si="565"/>
        <v>0.99934273640746363</v>
      </c>
      <c r="AE1279" s="149">
        <f t="shared" si="566"/>
        <v>1.0051319280219158</v>
      </c>
      <c r="AF1279" s="149">
        <f t="shared" si="567"/>
        <v>1.0014994650174338</v>
      </c>
      <c r="AG1279" s="176">
        <f t="shared" si="568"/>
        <v>0.99930377710802221</v>
      </c>
      <c r="AH1279" s="149">
        <f t="shared" si="569"/>
        <v>1.0047319898075004</v>
      </c>
      <c r="AI1279" s="149">
        <f t="shared" si="570"/>
        <v>1.0014595309250383</v>
      </c>
      <c r="AJ1279" s="97"/>
      <c r="AK1279" s="171">
        <f t="shared" si="571"/>
        <v>-6.5747968494304487E-4</v>
      </c>
      <c r="AL1279" s="149">
        <f t="shared" si="572"/>
        <v>5.1188045592659688E-3</v>
      </c>
      <c r="AM1279" s="149">
        <f t="shared" si="573"/>
        <v>1.4983419422989681E-3</v>
      </c>
      <c r="AN1279" s="149">
        <f t="shared" si="578"/>
        <v>7.2658595981160214</v>
      </c>
      <c r="AO1279" s="149">
        <f t="shared" si="578"/>
        <v>19.29876782740088</v>
      </c>
      <c r="AP1279" s="149">
        <f t="shared" si="578"/>
        <v>6.5707300530837127</v>
      </c>
      <c r="AQ1279" s="97"/>
      <c r="AR1279" s="171">
        <f t="shared" si="574"/>
        <v>-6.9646536768674212E-4</v>
      </c>
      <c r="AS1279" s="149">
        <f t="shared" si="575"/>
        <v>4.7208291379987498E-3</v>
      </c>
      <c r="AT1279" s="149">
        <f t="shared" si="576"/>
        <v>1.4584668450236436E-3</v>
      </c>
      <c r="AU1279" s="175">
        <f t="shared" si="579"/>
        <v>7.1118306710437169</v>
      </c>
      <c r="AV1279" s="149">
        <f t="shared" si="580"/>
        <v>16.340756824461618</v>
      </c>
      <c r="AW1279" s="149">
        <f t="shared" si="581"/>
        <v>6.487293051526704</v>
      </c>
    </row>
    <row r="1280" spans="1:49" ht="15" x14ac:dyDescent="0.25">
      <c r="A1280" s="130">
        <v>1977.07</v>
      </c>
      <c r="B1280" s="138"/>
      <c r="C1280" s="166">
        <f>raw_Data!B1286</f>
        <v>100.2</v>
      </c>
      <c r="D1280" s="167">
        <f>raw_Data!J1286</f>
        <v>0.36722250000000001</v>
      </c>
      <c r="E1280" s="167">
        <f>raw_Data!L1286</f>
        <v>5.9122432696303573E-3</v>
      </c>
      <c r="F1280" s="168">
        <f t="shared" si="556"/>
        <v>99.29</v>
      </c>
      <c r="G1280" s="167">
        <f>raw_Data!K1286</f>
        <v>3.698484238090442E-3</v>
      </c>
      <c r="H1280" s="167">
        <f t="shared" si="557"/>
        <v>9.1650720112801398E-3</v>
      </c>
      <c r="I1280" s="165"/>
      <c r="J1280" s="167">
        <f t="shared" si="558"/>
        <v>1.0033375308277939</v>
      </c>
      <c r="K1280" s="167">
        <f t="shared" si="577"/>
        <v>9.2497740974242237E-3</v>
      </c>
      <c r="L1280" s="93"/>
      <c r="M1280" s="171">
        <f t="shared" si="553"/>
        <v>1.0092497740974242</v>
      </c>
      <c r="N1280" s="172">
        <f t="shared" si="559"/>
        <v>1.0128635562493704</v>
      </c>
      <c r="O1280" s="170">
        <f t="shared" si="554"/>
        <v>1279</v>
      </c>
      <c r="P1280" s="170">
        <f t="shared" si="555"/>
        <v>1281</v>
      </c>
      <c r="Q1280" s="169"/>
      <c r="R1280" s="149">
        <f t="shared" si="560"/>
        <v>-0.22720177521875048</v>
      </c>
      <c r="S1280" s="173">
        <f t="shared" si="561"/>
        <v>0.60945044454740072</v>
      </c>
      <c r="T1280" s="149">
        <v>0</v>
      </c>
      <c r="U1280" s="97"/>
      <c r="V1280" s="149">
        <f>1/PI()*ATAN('Exhibit4_Impact-Test'!$Y$25*S_RDY_SP)+'Exhibit4_Impact-Test'!$Y$26</f>
        <v>0.36423768820137958</v>
      </c>
      <c r="W1280" s="172">
        <f t="shared" si="562"/>
        <v>0.36506577702809606</v>
      </c>
      <c r="X1280" s="149">
        <f>1/PI()*ATAN('Exhibit4_Impact-Test'!$Y$25*S_RS_SP)+'Exhibit4_Impact-Test'!$Y$26</f>
        <v>0.78130089447476414</v>
      </c>
      <c r="Y1280" s="172">
        <f t="shared" si="563"/>
        <v>0.78191101461484114</v>
      </c>
      <c r="Z1280" s="149">
        <f>1/PI()*ATAN('Exhibit4_Impact-Test'!$Y$25*S_5050_SP)+'Exhibit4_Impact-Test'!$Y$26</f>
        <v>0.5</v>
      </c>
      <c r="AA1280" s="149">
        <f t="shared" si="564"/>
        <v>0.5008935656814365</v>
      </c>
      <c r="AB1280" s="195">
        <f>VLOOKUP(_xlfn.NUMBERVALUE(LEFT(A1280,4)),Transactioncosts!$C:$G,5,FALSE)</f>
        <v>106</v>
      </c>
      <c r="AC1280" s="174"/>
      <c r="AD1280" s="175">
        <f t="shared" si="565"/>
        <v>1.0105660497541125</v>
      </c>
      <c r="AE1280" s="149">
        <f t="shared" si="566"/>
        <v>1.0120732253251767</v>
      </c>
      <c r="AF1280" s="149">
        <f t="shared" si="567"/>
        <v>1.0110566651733972</v>
      </c>
      <c r="AG1280" s="176">
        <f t="shared" si="568"/>
        <v>1.0105434642216067</v>
      </c>
      <c r="AH1280" s="149">
        <f t="shared" si="569"/>
        <v>1.0056597622241259</v>
      </c>
      <c r="AI1280" s="149">
        <f t="shared" si="570"/>
        <v>1.0110471933771741</v>
      </c>
      <c r="AJ1280" s="97"/>
      <c r="AK1280" s="171">
        <f t="shared" si="571"/>
        <v>1.0510619163455536E-2</v>
      </c>
      <c r="AL1280" s="149">
        <f t="shared" si="572"/>
        <v>1.2000925288317881E-2</v>
      </c>
      <c r="AM1280" s="149">
        <f t="shared" si="573"/>
        <v>1.0995987106043201E-2</v>
      </c>
      <c r="AN1280" s="149">
        <f t="shared" si="578"/>
        <v>7.2763702172794771</v>
      </c>
      <c r="AO1280" s="149">
        <f t="shared" si="578"/>
        <v>19.310768752689199</v>
      </c>
      <c r="AP1280" s="149">
        <f t="shared" si="578"/>
        <v>6.5817260401897562</v>
      </c>
      <c r="AQ1280" s="97"/>
      <c r="AR1280" s="171">
        <f t="shared" si="574"/>
        <v>1.0488269525941542E-2</v>
      </c>
      <c r="AS1280" s="149">
        <f t="shared" si="575"/>
        <v>5.6438059474200166E-3</v>
      </c>
      <c r="AT1280" s="149">
        <f t="shared" si="576"/>
        <v>1.0986618847154675E-2</v>
      </c>
      <c r="AU1280" s="175">
        <f t="shared" si="579"/>
        <v>7.1223189405696585</v>
      </c>
      <c r="AV1280" s="149">
        <f t="shared" si="580"/>
        <v>16.34640063040904</v>
      </c>
      <c r="AW1280" s="149">
        <f t="shared" si="581"/>
        <v>6.4982796703738588</v>
      </c>
    </row>
    <row r="1281" spans="1:49" ht="15" x14ac:dyDescent="0.25">
      <c r="A1281" s="130">
        <v>1977.08</v>
      </c>
      <c r="B1281" s="138"/>
      <c r="C1281" s="166">
        <f>raw_Data!B1287</f>
        <v>97.75</v>
      </c>
      <c r="D1281" s="167">
        <f>raw_Data!J1287</f>
        <v>0.37111083333333333</v>
      </c>
      <c r="E1281" s="167">
        <f>raw_Data!L1287</f>
        <v>5.9668977756095476E-3</v>
      </c>
      <c r="F1281" s="168">
        <f t="shared" si="556"/>
        <v>100.2</v>
      </c>
      <c r="G1281" s="167">
        <f>raw_Data!K1287</f>
        <v>3.7037009314703924E-3</v>
      </c>
      <c r="H1281" s="167">
        <f t="shared" si="557"/>
        <v>-2.4451097804391253E-2</v>
      </c>
      <c r="I1281" s="165"/>
      <c r="J1281" s="167">
        <f t="shared" si="558"/>
        <v>1.0046605260641048</v>
      </c>
      <c r="K1281" s="167">
        <f t="shared" si="577"/>
        <v>1.0627423839714378E-2</v>
      </c>
      <c r="L1281" s="93"/>
      <c r="M1281" s="171">
        <f t="shared" si="553"/>
        <v>1.0106274238397144</v>
      </c>
      <c r="N1281" s="172">
        <f t="shared" si="559"/>
        <v>0.97925260312707918</v>
      </c>
      <c r="O1281" s="170">
        <f t="shared" si="554"/>
        <v>1280</v>
      </c>
      <c r="P1281" s="170">
        <f t="shared" si="555"/>
        <v>1282</v>
      </c>
      <c r="Q1281" s="169"/>
      <c r="R1281" s="149">
        <f t="shared" si="560"/>
        <v>-0.22967503679016252</v>
      </c>
      <c r="S1281" s="173">
        <f t="shared" si="561"/>
        <v>-0.80528350766086221</v>
      </c>
      <c r="T1281" s="149">
        <v>0</v>
      </c>
      <c r="U1281" s="97"/>
      <c r="V1281" s="149">
        <f>1/PI()*ATAN('Exhibit4_Impact-Test'!$Y$25*S_RDY_SP)+'Exhibit4_Impact-Test'!$Y$26</f>
        <v>0.36293506641434758</v>
      </c>
      <c r="W1281" s="172">
        <f t="shared" si="562"/>
        <v>0.35567527906729224</v>
      </c>
      <c r="X1281" s="149">
        <f>1/PI()*ATAN('Exhibit4_Impact-Test'!$Y$25*S_RS_SP)+'Exhibit4_Impact-Test'!$Y$26</f>
        <v>0.1768673258364527</v>
      </c>
      <c r="Y1281" s="172">
        <f t="shared" si="563"/>
        <v>0.17232269269082057</v>
      </c>
      <c r="Z1281" s="149">
        <f>1/PI()*ATAN('Exhibit4_Impact-Test'!$Y$25*S_5050_SP)+'Exhibit4_Impact-Test'!$Y$26</f>
        <v>0.5</v>
      </c>
      <c r="AA1281" s="149">
        <f t="shared" si="564"/>
        <v>0.49211640393203493</v>
      </c>
      <c r="AB1281" s="195">
        <f>VLOOKUP(_xlfn.NUMBERVALUE(LEFT(A1281,4)),Transactioncosts!$C:$G,5,FALSE)</f>
        <v>106</v>
      </c>
      <c r="AC1281" s="174"/>
      <c r="AD1281" s="175">
        <f t="shared" si="565"/>
        <v>0.99924040120063595</v>
      </c>
      <c r="AE1281" s="149">
        <f t="shared" si="566"/>
        <v>1.0050782432016725</v>
      </c>
      <c r="AF1281" s="149">
        <f t="shared" si="567"/>
        <v>0.99494001348339678</v>
      </c>
      <c r="AG1281" s="176">
        <f t="shared" si="568"/>
        <v>0.99909404340201424</v>
      </c>
      <c r="AH1281" s="149">
        <f t="shared" si="569"/>
        <v>1.0048627186507744</v>
      </c>
      <c r="AI1281" s="149">
        <f t="shared" si="570"/>
        <v>0.99485644736507639</v>
      </c>
      <c r="AJ1281" s="97"/>
      <c r="AK1281" s="171">
        <f t="shared" si="571"/>
        <v>-7.5988744070904727E-4</v>
      </c>
      <c r="AL1281" s="149">
        <f t="shared" si="572"/>
        <v>5.0653924125914291E-3</v>
      </c>
      <c r="AM1281" s="149">
        <f t="shared" si="573"/>
        <v>-5.0728315973213164E-3</v>
      </c>
      <c r="AN1281" s="149">
        <f t="shared" si="578"/>
        <v>7.2756103298387682</v>
      </c>
      <c r="AO1281" s="149">
        <f t="shared" si="578"/>
        <v>19.315834145101793</v>
      </c>
      <c r="AP1281" s="149">
        <f t="shared" si="578"/>
        <v>6.5766532085924352</v>
      </c>
      <c r="AQ1281" s="97"/>
      <c r="AR1281" s="171">
        <f t="shared" si="574"/>
        <v>-9.0636722468985509E-4</v>
      </c>
      <c r="AS1281" s="149">
        <f t="shared" si="575"/>
        <v>4.8509338231953166E-3</v>
      </c>
      <c r="AT1281" s="149">
        <f t="shared" si="576"/>
        <v>-5.1568262369880141E-3</v>
      </c>
      <c r="AU1281" s="175">
        <f t="shared" si="579"/>
        <v>7.1214125733449682</v>
      </c>
      <c r="AV1281" s="149">
        <f t="shared" si="580"/>
        <v>16.351251564232236</v>
      </c>
      <c r="AW1281" s="149">
        <f t="shared" si="581"/>
        <v>6.4931228441368711</v>
      </c>
    </row>
    <row r="1282" spans="1:49" ht="15" x14ac:dyDescent="0.25">
      <c r="A1282" s="130">
        <v>1977.09</v>
      </c>
      <c r="B1282" s="138"/>
      <c r="C1282" s="166">
        <f>raw_Data!B1288</f>
        <v>96.23</v>
      </c>
      <c r="D1282" s="167">
        <f>raw_Data!J1288</f>
        <v>0.375</v>
      </c>
      <c r="E1282" s="167">
        <f>raw_Data!L1288</f>
        <v>5.9200530563485732E-3</v>
      </c>
      <c r="F1282" s="168">
        <f t="shared" si="556"/>
        <v>97.75</v>
      </c>
      <c r="G1282" s="167">
        <f>raw_Data!K1288</f>
        <v>3.8363171355498722E-3</v>
      </c>
      <c r="H1282" s="167">
        <f t="shared" si="557"/>
        <v>-1.5549872122762154E-2</v>
      </c>
      <c r="I1282" s="165"/>
      <c r="J1282" s="167">
        <f t="shared" si="558"/>
        <v>0.99601693505700228</v>
      </c>
      <c r="K1282" s="167">
        <f t="shared" si="577"/>
        <v>1.9369881133508571E-3</v>
      </c>
      <c r="L1282" s="93"/>
      <c r="M1282" s="171">
        <f t="shared" ref="M1282:M1345" si="582">interest_mon+bond_approx_price</f>
        <v>1.0019369881133509</v>
      </c>
      <c r="N1282" s="172">
        <f t="shared" si="559"/>
        <v>0.98828644501278773</v>
      </c>
      <c r="O1282" s="170">
        <f t="shared" ref="O1282:O1345" si="583">ROW(A1282)-1</f>
        <v>1281</v>
      </c>
      <c r="P1282" s="170">
        <f t="shared" ref="P1282:P1345" si="584">ROW(A1282)+1</f>
        <v>1283</v>
      </c>
      <c r="Q1282" s="169"/>
      <c r="R1282" s="149">
        <f t="shared" si="560"/>
        <v>-0.21733489058108316</v>
      </c>
      <c r="S1282" s="173">
        <f t="shared" si="561"/>
        <v>-0.72268617437503491</v>
      </c>
      <c r="T1282" s="149">
        <v>0</v>
      </c>
      <c r="U1282" s="97"/>
      <c r="V1282" s="149">
        <f>1/PI()*ATAN('Exhibit4_Impact-Test'!$Y$25*S_RDY_SP)+'Exhibit4_Impact-Test'!$Y$26</f>
        <v>0.36948261855990139</v>
      </c>
      <c r="W1282" s="172">
        <f t="shared" si="562"/>
        <v>0.36629260662545332</v>
      </c>
      <c r="X1282" s="149">
        <f>1/PI()*ATAN('Exhibit4_Impact-Test'!$Y$25*S_RS_SP)+'Exhibit4_Impact-Test'!$Y$26</f>
        <v>0.19265519749253707</v>
      </c>
      <c r="Y1282" s="172">
        <f t="shared" si="563"/>
        <v>0.19053053122005581</v>
      </c>
      <c r="Z1282" s="149">
        <f>1/PI()*ATAN('Exhibit4_Impact-Test'!$Y$25*S_5050_SP)+'Exhibit4_Impact-Test'!$Y$26</f>
        <v>0.5</v>
      </c>
      <c r="AA1282" s="149">
        <f t="shared" si="564"/>
        <v>0.49657060034733852</v>
      </c>
      <c r="AB1282" s="195">
        <f>VLOOKUP(_xlfn.NUMBERVALUE(LEFT(A1282,4)),Transactioncosts!$C:$G,5,FALSE)</f>
        <v>106</v>
      </c>
      <c r="AC1282" s="174"/>
      <c r="AD1282" s="175">
        <f t="shared" si="565"/>
        <v>0.99689334970378995</v>
      </c>
      <c r="AE1282" s="149">
        <f t="shared" si="566"/>
        <v>0.99930714003643151</v>
      </c>
      <c r="AF1282" s="149">
        <f t="shared" si="567"/>
        <v>0.99511171656306929</v>
      </c>
      <c r="AG1282" s="176">
        <f t="shared" si="568"/>
        <v>0.99676041676291904</v>
      </c>
      <c r="AH1282" s="149">
        <f t="shared" si="569"/>
        <v>0.99914642394619735</v>
      </c>
      <c r="AI1282" s="149">
        <f t="shared" si="570"/>
        <v>0.99507536492675108</v>
      </c>
      <c r="AJ1282" s="97"/>
      <c r="AK1282" s="171">
        <f t="shared" si="571"/>
        <v>-3.1114859519662036E-3</v>
      </c>
      <c r="AL1282" s="149">
        <f t="shared" si="572"/>
        <v>-6.9310010196097633E-4</v>
      </c>
      <c r="AM1282" s="149">
        <f t="shared" si="573"/>
        <v>-4.9002701734084031E-3</v>
      </c>
      <c r="AN1282" s="149">
        <f t="shared" si="578"/>
        <v>7.2724988438868019</v>
      </c>
      <c r="AO1282" s="149">
        <f t="shared" si="578"/>
        <v>19.31514104499983</v>
      </c>
      <c r="AP1282" s="149">
        <f t="shared" si="578"/>
        <v>6.571752938419027</v>
      </c>
      <c r="AQ1282" s="97"/>
      <c r="AR1282" s="171">
        <f t="shared" si="574"/>
        <v>-3.2448420474967825E-3</v>
      </c>
      <c r="AS1282" s="149">
        <f t="shared" si="575"/>
        <v>-8.5394055727818386E-4</v>
      </c>
      <c r="AT1282" s="149">
        <f t="shared" si="576"/>
        <v>-4.9368010469733551E-3</v>
      </c>
      <c r="AU1282" s="175">
        <f t="shared" si="579"/>
        <v>7.1181677312974712</v>
      </c>
      <c r="AV1282" s="149">
        <f t="shared" si="580"/>
        <v>16.350397623674958</v>
      </c>
      <c r="AW1282" s="149">
        <f t="shared" si="581"/>
        <v>6.4881860430898977</v>
      </c>
    </row>
    <row r="1283" spans="1:49" ht="15" x14ac:dyDescent="0.25">
      <c r="A1283" s="130">
        <v>1977.1</v>
      </c>
      <c r="B1283" s="138"/>
      <c r="C1283" s="166">
        <f>raw_Data!B1289</f>
        <v>93.74</v>
      </c>
      <c r="D1283" s="167">
        <f>raw_Data!J1289</f>
        <v>0.37972250000000002</v>
      </c>
      <c r="E1283" s="167">
        <f>raw_Data!L1289</f>
        <v>6.0605152900661263E-3</v>
      </c>
      <c r="F1283" s="168">
        <f t="shared" ref="F1283:F1346" si="585">C1282</f>
        <v>96.23</v>
      </c>
      <c r="G1283" s="167">
        <f>raw_Data!K1289</f>
        <v>3.9459887768887045E-3</v>
      </c>
      <c r="H1283" s="167">
        <f t="shared" ref="H1283:H1346" si="586">q_SP/q_SP_tminus-1</f>
        <v>-2.5875506598773912E-2</v>
      </c>
      <c r="I1283" s="165"/>
      <c r="J1283" s="167">
        <f t="shared" ref="J1283:J1346" si="587">interest_mon*((1-(1+INDEX(interest_mon,tMinus))^(-119))/INDEX(interest_mon,tMinus))+(1+INDEX(interest_mon,tMinus))^(-119)</f>
        <v>1.0119726285702233</v>
      </c>
      <c r="K1283" s="167">
        <f t="shared" si="577"/>
        <v>1.8033143860289425E-2</v>
      </c>
      <c r="L1283" s="93"/>
      <c r="M1283" s="171">
        <f t="shared" si="582"/>
        <v>1.0180331438602894</v>
      </c>
      <c r="N1283" s="172">
        <f t="shared" ref="N1283:N1346" si="588">(D_mon+q_SP)/INDEX(q_SP,tMinus)</f>
        <v>0.97807048217811488</v>
      </c>
      <c r="O1283" s="170">
        <f t="shared" si="583"/>
        <v>1282</v>
      </c>
      <c r="P1283" s="170">
        <f t="shared" si="584"/>
        <v>1284</v>
      </c>
      <c r="Q1283" s="169"/>
      <c r="R1283" s="149">
        <f t="shared" ref="R1283:R1346" si="589">(div_yield_mon-INDEX(interest_mon, tMinus))/(div_yield_mon+INDEX(interest_mon,tMinus))</f>
        <v>-0.20008675341407228</v>
      </c>
      <c r="S1283" s="173">
        <f t="shared" ref="S1283:S1346" si="590">price_yield/(ABS(price_yield)+INDEX(interest_mon,tMinus))</f>
        <v>-0.81380881102387481</v>
      </c>
      <c r="T1283" s="149">
        <v>0</v>
      </c>
      <c r="U1283" s="97"/>
      <c r="V1283" s="149">
        <f>1/PI()*ATAN('Exhibit4_Impact-Test'!$Y$25*S_RDY_SP)+'Exhibit4_Impact-Test'!$Y$26</f>
        <v>0.37883345010384573</v>
      </c>
      <c r="W1283" s="172">
        <f t="shared" ref="W1283:W1346" si="591">L_RDY_SP_set*R_SP/R_RDY</f>
        <v>0.36945662588808315</v>
      </c>
      <c r="X1283" s="149">
        <f>1/PI()*ATAN('Exhibit4_Impact-Test'!$Y$25*S_RS_SP)+'Exhibit4_Impact-Test'!$Y$26</f>
        <v>0.17536863591494994</v>
      </c>
      <c r="Y1283" s="172">
        <f t="shared" ref="Y1283:Y1346" si="592">L_RS_SP_set*R_SP/R_RS</f>
        <v>0.16965247682571591</v>
      </c>
      <c r="Z1283" s="149">
        <f>1/PI()*ATAN('Exhibit4_Impact-Test'!$Y$25*S_5050_SP)+'Exhibit4_Impact-Test'!$Y$26</f>
        <v>0.5</v>
      </c>
      <c r="AA1283" s="149">
        <f t="shared" ref="AA1283:AA1346" si="593">L_5050_SP_set*R_SP/R_5050</f>
        <v>0.48998983290224085</v>
      </c>
      <c r="AB1283" s="195">
        <f>VLOOKUP(_xlfn.NUMBERVALUE(LEFT(A1283,4)),Transactioncosts!$C:$G,5,FALSE)</f>
        <v>106</v>
      </c>
      <c r="AC1283" s="174"/>
      <c r="AD1283" s="175">
        <f t="shared" ref="AD1283:AD1346" si="594">R_Cash*(1-L_RDY_SP_set)+R_SP*L_RDY_SP_set</f>
        <v>1.0028939508598986</v>
      </c>
      <c r="AE1283" s="149">
        <f t="shared" ref="AE1283:AE1346" si="595">R_Cash*(1-L_RS_SP_set)+R_SP*L_RS_SP_set</f>
        <v>1.0110249463935557</v>
      </c>
      <c r="AF1283" s="149">
        <f t="shared" ref="AF1283:AF1346" si="596">R_Cash*(1-L_5050_SP_set)+R_SP*L_5050_SP_set</f>
        <v>0.99805181301920221</v>
      </c>
      <c r="AG1283" s="176">
        <f t="shared" ref="AG1283:AG1346" si="597">R_RDY-ABS(L_RDY_SP_act-INDEX(L_RDY_SP_set,tPlus))*TC/10000</f>
        <v>1.0027520558851388</v>
      </c>
      <c r="AH1283" s="149">
        <f t="shared" ref="AH1283:AH1346" si="598">R_RS-ABS(L_RS_SP_act-INDEX(L_RS_SP_set,tPlus))*TC/10000</f>
        <v>1.0049166102441551</v>
      </c>
      <c r="AI1283" s="149">
        <f t="shared" ref="AI1283:AI1346" si="599">R_5050-ABS(L_5050_SP_act-INDEX(L_5050_SP_set,tPlus))*TC/10000</f>
        <v>0.997945705247966</v>
      </c>
      <c r="AJ1283" s="97"/>
      <c r="AK1283" s="171">
        <f t="shared" ref="AK1283:AK1346" si="600">LN(R_RDY)</f>
        <v>2.8897714455138634E-3</v>
      </c>
      <c r="AL1283" s="149">
        <f t="shared" ref="AL1283:AL1346" si="601">LN(R_RS)</f>
        <v>1.0964614702810118E-2</v>
      </c>
      <c r="AM1283" s="149">
        <f t="shared" ref="AM1283:AM1346" si="602">LN(R_5050)</f>
        <v>-1.950087165398221E-3</v>
      </c>
      <c r="AN1283" s="149">
        <f t="shared" si="578"/>
        <v>7.2753886153323162</v>
      </c>
      <c r="AO1283" s="149">
        <f t="shared" si="578"/>
        <v>19.326105659702641</v>
      </c>
      <c r="AP1283" s="149">
        <f t="shared" si="578"/>
        <v>6.5698028512536286</v>
      </c>
      <c r="AQ1283" s="97"/>
      <c r="AR1283" s="171">
        <f t="shared" ref="AR1283:AR1346" si="603">LN(R_RDY_TC)</f>
        <v>2.7482759128831325E-3</v>
      </c>
      <c r="AS1283" s="149">
        <f t="shared" ref="AS1283:AS1346" si="604">LN(R_RS_TC)</f>
        <v>4.9045631869954814E-3</v>
      </c>
      <c r="AT1283" s="149">
        <f t="shared" ref="AT1283:AT1346" si="605">LN(R_5050_TC)</f>
        <v>-2.0564077097526847E-3</v>
      </c>
      <c r="AU1283" s="175">
        <f t="shared" si="579"/>
        <v>7.1209160072103543</v>
      </c>
      <c r="AV1283" s="149">
        <f t="shared" si="580"/>
        <v>16.355302186861952</v>
      </c>
      <c r="AW1283" s="149">
        <f t="shared" si="581"/>
        <v>6.486129635380145</v>
      </c>
    </row>
    <row r="1284" spans="1:49" ht="15" x14ac:dyDescent="0.25">
      <c r="A1284" s="130">
        <v>1977.11</v>
      </c>
      <c r="B1284" s="138"/>
      <c r="C1284" s="166">
        <f>raw_Data!B1290</f>
        <v>94.28</v>
      </c>
      <c r="D1284" s="167">
        <f>raw_Data!J1290</f>
        <v>0.3844441666666667</v>
      </c>
      <c r="E1284" s="167">
        <f>raw_Data!L1290</f>
        <v>6.1072881365387133E-3</v>
      </c>
      <c r="F1284" s="168">
        <f t="shared" si="585"/>
        <v>93.74</v>
      </c>
      <c r="G1284" s="167">
        <f>raw_Data!K1290</f>
        <v>4.1011752364696688E-3</v>
      </c>
      <c r="H1284" s="167">
        <f t="shared" si="586"/>
        <v>5.7606144655431013E-3</v>
      </c>
      <c r="I1284" s="165"/>
      <c r="J1284" s="167">
        <f t="shared" si="587"/>
        <v>1.0039573932468053</v>
      </c>
      <c r="K1284" s="167">
        <f t="shared" ref="K1284:K1347" si="606">M1284-1</f>
        <v>1.0064681383344043E-2</v>
      </c>
      <c r="L1284" s="93"/>
      <c r="M1284" s="171">
        <f t="shared" si="582"/>
        <v>1.010064681383344</v>
      </c>
      <c r="N1284" s="172">
        <f t="shared" si="588"/>
        <v>1.0098617897020128</v>
      </c>
      <c r="O1284" s="170">
        <f t="shared" si="583"/>
        <v>1283</v>
      </c>
      <c r="P1284" s="170">
        <f t="shared" si="584"/>
        <v>1285</v>
      </c>
      <c r="Q1284" s="169"/>
      <c r="R1284" s="149">
        <f t="shared" si="589"/>
        <v>-0.19281634768151248</v>
      </c>
      <c r="S1284" s="173">
        <f t="shared" si="590"/>
        <v>0.487315052337501</v>
      </c>
      <c r="T1284" s="149">
        <v>0</v>
      </c>
      <c r="U1284" s="97"/>
      <c r="V1284" s="149">
        <f>1/PI()*ATAN('Exhibit4_Impact-Test'!$Y$25*S_RDY_SP)+'Exhibit4_Impact-Test'!$Y$26</f>
        <v>0.38284294426165905</v>
      </c>
      <c r="W1284" s="172">
        <f t="shared" si="591"/>
        <v>0.38279548021078574</v>
      </c>
      <c r="X1284" s="149">
        <f>1/PI()*ATAN('Exhibit4_Impact-Test'!$Y$25*S_RS_SP)+'Exhibit4_Impact-Test'!$Y$26</f>
        <v>0.74591060412765609</v>
      </c>
      <c r="Y1284" s="172">
        <f t="shared" si="592"/>
        <v>0.74587252794047232</v>
      </c>
      <c r="Z1284" s="149">
        <f>1/PI()*ATAN('Exhibit4_Impact-Test'!$Y$25*S_5050_SP)+'Exhibit4_Impact-Test'!$Y$26</f>
        <v>0.5</v>
      </c>
      <c r="AA1284" s="149">
        <f t="shared" si="593"/>
        <v>0.49994977745867597</v>
      </c>
      <c r="AB1284" s="195">
        <f>VLOOKUP(_xlfn.NUMBERVALUE(LEFT(A1284,4)),Transactioncosts!$C:$G,5,FALSE)</f>
        <v>106</v>
      </c>
      <c r="AC1284" s="174"/>
      <c r="AD1284" s="175">
        <f t="shared" si="594"/>
        <v>1.0099870057346969</v>
      </c>
      <c r="AE1284" s="149">
        <f t="shared" si="595"/>
        <v>1.0099133423267497</v>
      </c>
      <c r="AF1284" s="149">
        <f t="shared" si="596"/>
        <v>1.0099632355426784</v>
      </c>
      <c r="AG1284" s="176">
        <f t="shared" si="597"/>
        <v>1.0099840520109764</v>
      </c>
      <c r="AH1284" s="149">
        <f t="shared" si="598"/>
        <v>1.0048566272168229</v>
      </c>
      <c r="AI1284" s="149">
        <f t="shared" si="599"/>
        <v>1.0099627031837404</v>
      </c>
      <c r="AJ1284" s="97"/>
      <c r="AK1284" s="171">
        <f t="shared" si="600"/>
        <v>9.937465161194441E-3</v>
      </c>
      <c r="AL1284" s="149">
        <f t="shared" si="601"/>
        <v>9.8645274956798163E-3</v>
      </c>
      <c r="AM1284" s="149">
        <f t="shared" si="602"/>
        <v>9.9139297378618776E-3</v>
      </c>
      <c r="AN1284" s="149">
        <f t="shared" ref="AN1284:AP1347" si="607">AK1284+AN1283</f>
        <v>7.2853260804935109</v>
      </c>
      <c r="AO1284" s="149">
        <f t="shared" si="607"/>
        <v>19.335970187198321</v>
      </c>
      <c r="AP1284" s="149">
        <f t="shared" si="607"/>
        <v>6.5797167809914905</v>
      </c>
      <c r="AQ1284" s="97"/>
      <c r="AR1284" s="171">
        <f t="shared" si="603"/>
        <v>9.9345406403611586E-3</v>
      </c>
      <c r="AS1284" s="149">
        <f t="shared" si="604"/>
        <v>4.8448718484583814E-3</v>
      </c>
      <c r="AT1284" s="149">
        <f t="shared" si="605"/>
        <v>9.9134026304785444E-3</v>
      </c>
      <c r="AU1284" s="175">
        <f t="shared" ref="AU1284:AU1347" si="608">AR1284+AU1283</f>
        <v>7.1308505478507156</v>
      </c>
      <c r="AV1284" s="149">
        <f t="shared" ref="AV1284:AV1347" si="609">AS1284+AV1283</f>
        <v>16.36014705871041</v>
      </c>
      <c r="AW1284" s="149">
        <f t="shared" ref="AW1284:AW1347" si="610">AT1284+AW1283</f>
        <v>6.4960430380106233</v>
      </c>
    </row>
    <row r="1285" spans="1:49" ht="15" x14ac:dyDescent="0.25">
      <c r="A1285" s="130">
        <v>1977.12</v>
      </c>
      <c r="B1285" s="138"/>
      <c r="C1285" s="166">
        <f>raw_Data!B1291</f>
        <v>93.82</v>
      </c>
      <c r="D1285" s="167">
        <f>raw_Data!J1291</f>
        <v>0.38916666666666666</v>
      </c>
      <c r="E1285" s="167">
        <f>raw_Data!L1291</f>
        <v>6.1929762832915181E-3</v>
      </c>
      <c r="F1285" s="168">
        <f t="shared" si="585"/>
        <v>94.28</v>
      </c>
      <c r="G1285" s="167">
        <f>raw_Data!K1291</f>
        <v>4.1277754207325696E-3</v>
      </c>
      <c r="H1285" s="167">
        <f t="shared" si="586"/>
        <v>-4.8790835808231181E-3</v>
      </c>
      <c r="I1285" s="165"/>
      <c r="J1285" s="167">
        <f t="shared" si="587"/>
        <v>1.0072321596474576</v>
      </c>
      <c r="K1285" s="167">
        <f t="shared" si="606"/>
        <v>1.3425135930749121E-2</v>
      </c>
      <c r="L1285" s="93"/>
      <c r="M1285" s="171">
        <f t="shared" si="582"/>
        <v>1.0134251359307491</v>
      </c>
      <c r="N1285" s="172">
        <f t="shared" si="588"/>
        <v>0.99924869183990939</v>
      </c>
      <c r="O1285" s="170">
        <f t="shared" si="583"/>
        <v>1284</v>
      </c>
      <c r="P1285" s="170">
        <f t="shared" si="584"/>
        <v>1286</v>
      </c>
      <c r="Q1285" s="169"/>
      <c r="R1285" s="149">
        <f t="shared" si="589"/>
        <v>-0.19340502428046388</v>
      </c>
      <c r="S1285" s="173">
        <f t="shared" si="590"/>
        <v>-0.44410326778882531</v>
      </c>
      <c r="T1285" s="149">
        <v>0</v>
      </c>
      <c r="U1285" s="97"/>
      <c r="V1285" s="149">
        <f>1/PI()*ATAN('Exhibit4_Impact-Test'!$Y$25*S_RDY_SP)+'Exhibit4_Impact-Test'!$Y$26</f>
        <v>0.38251682702959711</v>
      </c>
      <c r="W1285" s="172">
        <f t="shared" si="591"/>
        <v>0.37919496636622907</v>
      </c>
      <c r="X1285" s="149">
        <f>1/PI()*ATAN('Exhibit4_Impact-Test'!$Y$25*S_RS_SP)+'Exhibit4_Impact-Test'!$Y$26</f>
        <v>0.26882393266436144</v>
      </c>
      <c r="Y1285" s="172">
        <f t="shared" si="592"/>
        <v>0.26606397912857366</v>
      </c>
      <c r="Z1285" s="149">
        <f>1/PI()*ATAN('Exhibit4_Impact-Test'!$Y$25*S_5050_SP)+'Exhibit4_Impact-Test'!$Y$26</f>
        <v>0.5</v>
      </c>
      <c r="AA1285" s="149">
        <f t="shared" si="593"/>
        <v>0.49647820628081046</v>
      </c>
      <c r="AB1285" s="195">
        <f>VLOOKUP(_xlfn.NUMBERVALUE(LEFT(A1285,4)),Transactioncosts!$C:$G,5,FALSE)</f>
        <v>106</v>
      </c>
      <c r="AC1285" s="174"/>
      <c r="AD1285" s="175">
        <f t="shared" si="594"/>
        <v>1.0080024075185587</v>
      </c>
      <c r="AE1285" s="149">
        <f t="shared" si="595"/>
        <v>1.0096141684790532</v>
      </c>
      <c r="AF1285" s="149">
        <f t="shared" si="596"/>
        <v>1.0063369138853293</v>
      </c>
      <c r="AG1285" s="176">
        <f t="shared" si="597"/>
        <v>1.0079666486283236</v>
      </c>
      <c r="AH1285" s="149">
        <f t="shared" si="598"/>
        <v>1.0085707267158255</v>
      </c>
      <c r="AI1285" s="149">
        <f t="shared" si="599"/>
        <v>1.0062995828719059</v>
      </c>
      <c r="AJ1285" s="97"/>
      <c r="AK1285" s="171">
        <f t="shared" si="600"/>
        <v>7.9705580575932158E-3</v>
      </c>
      <c r="AL1285" s="149">
        <f t="shared" si="601"/>
        <v>9.5682464613445553E-3</v>
      </c>
      <c r="AM1285" s="149">
        <f t="shared" si="602"/>
        <v>6.3169200681450471E-3</v>
      </c>
      <c r="AN1285" s="149">
        <f t="shared" si="607"/>
        <v>7.2932966385511042</v>
      </c>
      <c r="AO1285" s="149">
        <f t="shared" si="607"/>
        <v>19.345538433659666</v>
      </c>
      <c r="AP1285" s="149">
        <f t="shared" si="607"/>
        <v>6.5860337010596357</v>
      </c>
      <c r="AQ1285" s="97"/>
      <c r="AR1285" s="171">
        <f t="shared" si="603"/>
        <v>7.9350824235503003E-3</v>
      </c>
      <c r="AS1285" s="149">
        <f t="shared" si="604"/>
        <v>8.5342065587706798E-3</v>
      </c>
      <c r="AT1285" s="149">
        <f t="shared" si="605"/>
        <v>6.2798234404253051E-3</v>
      </c>
      <c r="AU1285" s="175">
        <f t="shared" si="608"/>
        <v>7.138785630274266</v>
      </c>
      <c r="AV1285" s="149">
        <f t="shared" si="609"/>
        <v>16.368681265269181</v>
      </c>
      <c r="AW1285" s="149">
        <f t="shared" si="610"/>
        <v>6.5023228614510487</v>
      </c>
    </row>
    <row r="1286" spans="1:49" ht="15" x14ac:dyDescent="0.25">
      <c r="A1286" s="130">
        <v>1978.01</v>
      </c>
      <c r="B1286" s="138"/>
      <c r="C1286" s="166">
        <f>raw_Data!B1292</f>
        <v>90.25</v>
      </c>
      <c r="D1286" s="167">
        <f>raw_Data!J1292</f>
        <v>0.3927775</v>
      </c>
      <c r="E1286" s="167">
        <f>raw_Data!L1292</f>
        <v>6.4029620570458246E-3</v>
      </c>
      <c r="F1286" s="168">
        <f t="shared" si="585"/>
        <v>93.82</v>
      </c>
      <c r="G1286" s="167">
        <f>raw_Data!K1292</f>
        <v>4.1865007461095718E-3</v>
      </c>
      <c r="H1286" s="167">
        <f t="shared" si="586"/>
        <v>-3.8051588147516413E-2</v>
      </c>
      <c r="I1286" s="165"/>
      <c r="J1286" s="167">
        <f t="shared" si="587"/>
        <v>1.0176434370190006</v>
      </c>
      <c r="K1286" s="167">
        <f t="shared" si="606"/>
        <v>2.4046399076046443E-2</v>
      </c>
      <c r="L1286" s="93"/>
      <c r="M1286" s="171">
        <f t="shared" si="582"/>
        <v>1.0240463990760464</v>
      </c>
      <c r="N1286" s="172">
        <f t="shared" si="588"/>
        <v>0.96613491259859308</v>
      </c>
      <c r="O1286" s="170">
        <f t="shared" si="583"/>
        <v>1285</v>
      </c>
      <c r="P1286" s="170">
        <f t="shared" si="584"/>
        <v>1287</v>
      </c>
      <c r="Q1286" s="169"/>
      <c r="R1286" s="149">
        <f t="shared" si="589"/>
        <v>-0.19331181441014494</v>
      </c>
      <c r="S1286" s="173">
        <f t="shared" si="590"/>
        <v>-0.86002853993564721</v>
      </c>
      <c r="T1286" s="149">
        <v>0</v>
      </c>
      <c r="U1286" s="97"/>
      <c r="V1286" s="149">
        <f>1/PI()*ATAN('Exhibit4_Impact-Test'!$Y$25*S_RDY_SP)+'Exhibit4_Impact-Test'!$Y$26</f>
        <v>0.38256844657709588</v>
      </c>
      <c r="W1286" s="172">
        <f t="shared" si="591"/>
        <v>0.36891500682278755</v>
      </c>
      <c r="X1286" s="149">
        <f>1/PI()*ATAN('Exhibit4_Impact-Test'!$Y$25*S_RS_SP)+'Exhibit4_Impact-Test'!$Y$26</f>
        <v>0.16762607693728149</v>
      </c>
      <c r="Y1286" s="172">
        <f t="shared" si="592"/>
        <v>0.15966005187518326</v>
      </c>
      <c r="Z1286" s="149">
        <f>1/PI()*ATAN('Exhibit4_Impact-Test'!$Y$25*S_5050_SP)+'Exhibit4_Impact-Test'!$Y$26</f>
        <v>0.5</v>
      </c>
      <c r="AA1286" s="149">
        <f t="shared" si="593"/>
        <v>0.4854507008638515</v>
      </c>
      <c r="AB1286" s="195">
        <f>VLOOKUP(_xlfn.NUMBERVALUE(LEFT(A1286,4)),Transactioncosts!$C:$G,5,FALSE)</f>
        <v>99</v>
      </c>
      <c r="AC1286" s="174"/>
      <c r="AD1286" s="175">
        <f t="shared" si="594"/>
        <v>1.0018912916553966</v>
      </c>
      <c r="AE1286" s="149">
        <f t="shared" si="595"/>
        <v>1.0143389237882245</v>
      </c>
      <c r="AF1286" s="149">
        <f t="shared" si="596"/>
        <v>0.99509065583731982</v>
      </c>
      <c r="AG1286" s="176">
        <f t="shared" si="597"/>
        <v>1.0017173501676802</v>
      </c>
      <c r="AH1286" s="149">
        <f t="shared" si="598"/>
        <v>1.0139375703286115</v>
      </c>
      <c r="AI1286" s="149">
        <f t="shared" si="599"/>
        <v>0.9949466177758719</v>
      </c>
      <c r="AJ1286" s="97"/>
      <c r="AK1286" s="171">
        <f t="shared" si="600"/>
        <v>1.8895054151799055E-3</v>
      </c>
      <c r="AL1286" s="149">
        <f t="shared" si="601"/>
        <v>1.4237093688872368E-2</v>
      </c>
      <c r="AM1286" s="149">
        <f t="shared" si="602"/>
        <v>-4.9214345796439983E-3</v>
      </c>
      <c r="AN1286" s="149">
        <f t="shared" si="607"/>
        <v>7.2951861439662844</v>
      </c>
      <c r="AO1286" s="149">
        <f t="shared" si="607"/>
        <v>19.359775527348539</v>
      </c>
      <c r="AP1286" s="149">
        <f t="shared" si="607"/>
        <v>6.5811122664799919</v>
      </c>
      <c r="AQ1286" s="97"/>
      <c r="AR1286" s="171">
        <f t="shared" si="603"/>
        <v>1.7158772080314818E-3</v>
      </c>
      <c r="AS1286" s="149">
        <f t="shared" si="604"/>
        <v>1.3841335550358567E-2</v>
      </c>
      <c r="AT1286" s="149">
        <f t="shared" si="605"/>
        <v>-5.0661937392932274E-3</v>
      </c>
      <c r="AU1286" s="175">
        <f t="shared" si="608"/>
        <v>7.1405015074822975</v>
      </c>
      <c r="AV1286" s="149">
        <f t="shared" si="609"/>
        <v>16.382522600819541</v>
      </c>
      <c r="AW1286" s="149">
        <f t="shared" si="610"/>
        <v>6.4972566677117554</v>
      </c>
    </row>
    <row r="1287" spans="1:49" ht="15" x14ac:dyDescent="0.25">
      <c r="A1287" s="130">
        <v>1978.02</v>
      </c>
      <c r="B1287" s="138"/>
      <c r="C1287" s="166">
        <f>raw_Data!B1293</f>
        <v>88.98</v>
      </c>
      <c r="D1287" s="167">
        <f>raw_Data!J1293</f>
        <v>0.39638916666666663</v>
      </c>
      <c r="E1287" s="167">
        <f>raw_Data!L1293</f>
        <v>6.4573242284962085E-3</v>
      </c>
      <c r="F1287" s="168">
        <f t="shared" si="585"/>
        <v>90.25</v>
      </c>
      <c r="G1287" s="167">
        <f>raw_Data!K1293</f>
        <v>4.3921237303785774E-3</v>
      </c>
      <c r="H1287" s="167">
        <f t="shared" si="586"/>
        <v>-1.4072022160664721E-2</v>
      </c>
      <c r="I1287" s="165"/>
      <c r="J1287" s="167">
        <f t="shared" si="587"/>
        <v>1.0045177045968028</v>
      </c>
      <c r="K1287" s="167">
        <f t="shared" si="606"/>
        <v>1.0975028825298994E-2</v>
      </c>
      <c r="L1287" s="93"/>
      <c r="M1287" s="171">
        <f t="shared" si="582"/>
        <v>1.010975028825299</v>
      </c>
      <c r="N1287" s="172">
        <f t="shared" si="588"/>
        <v>0.99032010156971384</v>
      </c>
      <c r="O1287" s="170">
        <f t="shared" si="583"/>
        <v>1286</v>
      </c>
      <c r="P1287" s="170">
        <f t="shared" si="584"/>
        <v>1288</v>
      </c>
      <c r="Q1287" s="169"/>
      <c r="R1287" s="149">
        <f t="shared" si="589"/>
        <v>-0.1862734920559638</v>
      </c>
      <c r="S1287" s="173">
        <f t="shared" si="590"/>
        <v>-0.68727877936495008</v>
      </c>
      <c r="T1287" s="149">
        <v>0</v>
      </c>
      <c r="U1287" s="97"/>
      <c r="V1287" s="149">
        <f>1/PI()*ATAN('Exhibit4_Impact-Test'!$Y$25*S_RDY_SP)+'Exhibit4_Impact-Test'!$Y$26</f>
        <v>0.38648485406687272</v>
      </c>
      <c r="W1287" s="172">
        <f t="shared" si="591"/>
        <v>0.38160188608536527</v>
      </c>
      <c r="X1287" s="149">
        <f>1/PI()*ATAN('Exhibit4_Impact-Test'!$Y$25*S_RS_SP)+'Exhibit4_Impact-Test'!$Y$26</f>
        <v>0.20020080537143953</v>
      </c>
      <c r="Y1287" s="172">
        <f t="shared" si="592"/>
        <v>0.19691599701791601</v>
      </c>
      <c r="Z1287" s="149">
        <f>1/PI()*ATAN('Exhibit4_Impact-Test'!$Y$25*S_5050_SP)+'Exhibit4_Impact-Test'!$Y$26</f>
        <v>0.5</v>
      </c>
      <c r="AA1287" s="149">
        <f t="shared" si="593"/>
        <v>0.49483960987515413</v>
      </c>
      <c r="AB1287" s="195">
        <f>VLOOKUP(_xlfn.NUMBERVALUE(LEFT(A1287,4)),Transactioncosts!$C:$G,5,FALSE)</f>
        <v>99</v>
      </c>
      <c r="AC1287" s="174"/>
      <c r="AD1287" s="175">
        <f t="shared" si="594"/>
        <v>1.0029922122791624</v>
      </c>
      <c r="AE1287" s="149">
        <f t="shared" si="595"/>
        <v>1.0068398957538425</v>
      </c>
      <c r="AF1287" s="149">
        <f t="shared" si="596"/>
        <v>1.0006475651975064</v>
      </c>
      <c r="AG1287" s="176">
        <f t="shared" si="597"/>
        <v>1.0029041380219657</v>
      </c>
      <c r="AH1287" s="149">
        <f t="shared" si="598"/>
        <v>1.0051340234720103</v>
      </c>
      <c r="AI1287" s="149">
        <f t="shared" si="599"/>
        <v>1.0005964773352705</v>
      </c>
      <c r="AJ1287" s="97"/>
      <c r="AK1287" s="171">
        <f t="shared" si="600"/>
        <v>2.9877445221001739E-3</v>
      </c>
      <c r="AL1287" s="149">
        <f t="shared" si="601"/>
        <v>6.8166097889590894E-3</v>
      </c>
      <c r="AM1287" s="149">
        <f t="shared" si="602"/>
        <v>6.4735561763677827E-4</v>
      </c>
      <c r="AN1287" s="149">
        <f t="shared" si="607"/>
        <v>7.2981738884883844</v>
      </c>
      <c r="AO1287" s="149">
        <f t="shared" si="607"/>
        <v>19.366592137137498</v>
      </c>
      <c r="AP1287" s="149">
        <f t="shared" si="607"/>
        <v>6.5817596220976284</v>
      </c>
      <c r="AQ1287" s="97"/>
      <c r="AR1287" s="171">
        <f t="shared" si="603"/>
        <v>2.8999291599155039E-3</v>
      </c>
      <c r="AS1287" s="149">
        <f t="shared" si="604"/>
        <v>5.1208893083938105E-3</v>
      </c>
      <c r="AT1287" s="149">
        <f t="shared" si="605"/>
        <v>5.9629951337235743E-4</v>
      </c>
      <c r="AU1287" s="175">
        <f t="shared" si="608"/>
        <v>7.1434014366422129</v>
      </c>
      <c r="AV1287" s="149">
        <f t="shared" si="609"/>
        <v>16.387643490127935</v>
      </c>
      <c r="AW1287" s="149">
        <f t="shared" si="610"/>
        <v>6.4978529672251275</v>
      </c>
    </row>
    <row r="1288" spans="1:49" ht="15" x14ac:dyDescent="0.25">
      <c r="A1288" s="130">
        <v>1978.03</v>
      </c>
      <c r="B1288" s="138"/>
      <c r="C1288" s="166">
        <f>raw_Data!B1294</f>
        <v>88.82</v>
      </c>
      <c r="D1288" s="167">
        <f>raw_Data!J1294</f>
        <v>0.39999999999999997</v>
      </c>
      <c r="E1288" s="167">
        <f>raw_Data!L1294</f>
        <v>6.4650876169554117E-3</v>
      </c>
      <c r="F1288" s="168">
        <f t="shared" si="585"/>
        <v>88.98</v>
      </c>
      <c r="G1288" s="167">
        <f>raw_Data!K1294</f>
        <v>4.4953922229714538E-3</v>
      </c>
      <c r="H1288" s="167">
        <f t="shared" si="586"/>
        <v>-1.7981568891887179E-3</v>
      </c>
      <c r="I1288" s="165"/>
      <c r="J1288" s="167">
        <f t="shared" si="587"/>
        <v>1.0006433400309929</v>
      </c>
      <c r="K1288" s="167">
        <f t="shared" si="606"/>
        <v>7.1084276479482789E-3</v>
      </c>
      <c r="L1288" s="93"/>
      <c r="M1288" s="171">
        <f t="shared" si="582"/>
        <v>1.0071084276479483</v>
      </c>
      <c r="N1288" s="172">
        <f t="shared" si="588"/>
        <v>1.0026972353337829</v>
      </c>
      <c r="O1288" s="170">
        <f t="shared" si="583"/>
        <v>1287</v>
      </c>
      <c r="P1288" s="170">
        <f t="shared" si="584"/>
        <v>1289</v>
      </c>
      <c r="Q1288" s="169"/>
      <c r="R1288" s="149">
        <f t="shared" si="589"/>
        <v>-0.17912743511787488</v>
      </c>
      <c r="S1288" s="173">
        <f t="shared" si="590"/>
        <v>-0.21781370020176033</v>
      </c>
      <c r="T1288" s="149">
        <v>0</v>
      </c>
      <c r="U1288" s="97"/>
      <c r="V1288" s="149">
        <f>1/PI()*ATAN('Exhibit4_Impact-Test'!$Y$25*S_RDY_SP)+'Exhibit4_Impact-Test'!$Y$26</f>
        <v>0.39049827570119111</v>
      </c>
      <c r="W1288" s="172">
        <f t="shared" si="591"/>
        <v>0.38945399494190047</v>
      </c>
      <c r="X1288" s="149">
        <f>1/PI()*ATAN('Exhibit4_Impact-Test'!$Y$25*S_RS_SP)+'Exhibit4_Impact-Test'!$Y$26</f>
        <v>0.36922632851611903</v>
      </c>
      <c r="Y1288" s="172">
        <f t="shared" si="592"/>
        <v>0.36820456849731192</v>
      </c>
      <c r="Z1288" s="149">
        <f>1/PI()*ATAN('Exhibit4_Impact-Test'!$Y$25*S_5050_SP)+'Exhibit4_Impact-Test'!$Y$26</f>
        <v>0.5</v>
      </c>
      <c r="AA1288" s="149">
        <f t="shared" si="593"/>
        <v>0.49890258237514845</v>
      </c>
      <c r="AB1288" s="195">
        <f>VLOOKUP(_xlfn.NUMBERVALUE(LEFT(A1288,4)),Transactioncosts!$C:$G,5,FALSE)</f>
        <v>99</v>
      </c>
      <c r="AC1288" s="174"/>
      <c r="AD1288" s="175">
        <f t="shared" si="594"/>
        <v>1.0053858646554803</v>
      </c>
      <c r="AE1288" s="149">
        <f t="shared" si="595"/>
        <v>1.0054796993054105</v>
      </c>
      <c r="AF1288" s="149">
        <f t="shared" si="596"/>
        <v>1.0049028314908655</v>
      </c>
      <c r="AG1288" s="176">
        <f t="shared" si="597"/>
        <v>1.0053532641940368</v>
      </c>
      <c r="AH1288" s="149">
        <f t="shared" si="598"/>
        <v>1.0008665405789814</v>
      </c>
      <c r="AI1288" s="149">
        <f t="shared" si="599"/>
        <v>1.0048919670563794</v>
      </c>
      <c r="AJ1288" s="97"/>
      <c r="AK1288" s="171">
        <f t="shared" si="600"/>
        <v>5.3714127538711061E-3</v>
      </c>
      <c r="AL1288" s="149">
        <f t="shared" si="601"/>
        <v>5.4647403752496916E-3</v>
      </c>
      <c r="AM1288" s="149">
        <f t="shared" si="602"/>
        <v>4.8908517530191096E-3</v>
      </c>
      <c r="AN1288" s="149">
        <f t="shared" si="607"/>
        <v>7.3035453012422558</v>
      </c>
      <c r="AO1288" s="149">
        <f t="shared" si="607"/>
        <v>19.372056877512748</v>
      </c>
      <c r="AP1288" s="149">
        <f t="shared" si="607"/>
        <v>6.5866504738506473</v>
      </c>
      <c r="AQ1288" s="97"/>
      <c r="AR1288" s="171">
        <f t="shared" si="603"/>
        <v>5.3389864077791616E-3</v>
      </c>
      <c r="AS1288" s="149">
        <f t="shared" si="604"/>
        <v>8.6616534944597889E-4</v>
      </c>
      <c r="AT1288" s="149">
        <f t="shared" si="605"/>
        <v>4.8800402666982013E-3</v>
      </c>
      <c r="AU1288" s="175">
        <f t="shared" si="608"/>
        <v>7.1487404230499925</v>
      </c>
      <c r="AV1288" s="149">
        <f t="shared" si="609"/>
        <v>16.388509655477382</v>
      </c>
      <c r="AW1288" s="149">
        <f t="shared" si="610"/>
        <v>6.5027330074918259</v>
      </c>
    </row>
    <row r="1289" spans="1:49" ht="15" x14ac:dyDescent="0.25">
      <c r="A1289" s="130">
        <v>1978.04</v>
      </c>
      <c r="B1289" s="138"/>
      <c r="C1289" s="166">
        <f>raw_Data!B1295</f>
        <v>92.71</v>
      </c>
      <c r="D1289" s="167">
        <f>raw_Data!J1295</f>
        <v>0.40305583333333334</v>
      </c>
      <c r="E1289" s="167">
        <f>raw_Data!L1295</f>
        <v>6.5504414442880687E-3</v>
      </c>
      <c r="F1289" s="168">
        <f t="shared" si="585"/>
        <v>88.82</v>
      </c>
      <c r="G1289" s="167">
        <f>raw_Data!K1295</f>
        <v>4.5378949936200558E-3</v>
      </c>
      <c r="H1289" s="167">
        <f t="shared" si="586"/>
        <v>4.3796442242738154E-2</v>
      </c>
      <c r="I1289" s="165"/>
      <c r="J1289" s="167">
        <f t="shared" si="587"/>
        <v>1.0070702777280756</v>
      </c>
      <c r="K1289" s="167">
        <f t="shared" si="606"/>
        <v>1.3620719172363627E-2</v>
      </c>
      <c r="L1289" s="93"/>
      <c r="M1289" s="171">
        <f t="shared" si="582"/>
        <v>1.0136207191723636</v>
      </c>
      <c r="N1289" s="172">
        <f t="shared" si="588"/>
        <v>1.0483343372363583</v>
      </c>
      <c r="O1289" s="170">
        <f t="shared" si="583"/>
        <v>1288</v>
      </c>
      <c r="P1289" s="170">
        <f t="shared" si="584"/>
        <v>1290</v>
      </c>
      <c r="Q1289" s="169"/>
      <c r="R1289" s="149">
        <f t="shared" si="589"/>
        <v>-0.17515183760111039</v>
      </c>
      <c r="S1289" s="173">
        <f t="shared" si="590"/>
        <v>0.87137105386559299</v>
      </c>
      <c r="T1289" s="149">
        <v>0</v>
      </c>
      <c r="U1289" s="97"/>
      <c r="V1289" s="149">
        <f>1/PI()*ATAN('Exhibit4_Impact-Test'!$Y$25*S_RDY_SP)+'Exhibit4_Impact-Test'!$Y$26</f>
        <v>0.39274697084528454</v>
      </c>
      <c r="W1289" s="172">
        <f t="shared" si="591"/>
        <v>0.40080640237424758</v>
      </c>
      <c r="X1289" s="149">
        <f>1/PI()*ATAN('Exhibit4_Impact-Test'!$Y$25*S_RS_SP)+'Exhibit4_Impact-Test'!$Y$26</f>
        <v>0.83418019742953575</v>
      </c>
      <c r="Y1289" s="172">
        <f t="shared" si="592"/>
        <v>0.83878581145631925</v>
      </c>
      <c r="Z1289" s="149">
        <f>1/PI()*ATAN('Exhibit4_Impact-Test'!$Y$25*S_5050_SP)+'Exhibit4_Impact-Test'!$Y$26</f>
        <v>0.5</v>
      </c>
      <c r="AA1289" s="149">
        <f t="shared" si="593"/>
        <v>0.50841764663010036</v>
      </c>
      <c r="AB1289" s="195">
        <f>VLOOKUP(_xlfn.NUMBERVALUE(LEFT(A1289,4)),Transactioncosts!$C:$G,5,FALSE)</f>
        <v>99</v>
      </c>
      <c r="AC1289" s="174"/>
      <c r="AD1289" s="175">
        <f t="shared" si="594"/>
        <v>1.0272543875140776</v>
      </c>
      <c r="AE1289" s="149">
        <f t="shared" si="595"/>
        <v>1.0425781319424803</v>
      </c>
      <c r="AF1289" s="149">
        <f t="shared" si="596"/>
        <v>1.0309775282043609</v>
      </c>
      <c r="AG1289" s="176">
        <f t="shared" si="597"/>
        <v>1.0270453761004061</v>
      </c>
      <c r="AH1289" s="149">
        <f t="shared" si="598"/>
        <v>1.0425544403353741</v>
      </c>
      <c r="AI1289" s="149">
        <f t="shared" si="599"/>
        <v>1.0308941935027229</v>
      </c>
      <c r="AJ1289" s="97"/>
      <c r="AK1289" s="171">
        <f t="shared" si="600"/>
        <v>2.6889599898157764E-2</v>
      </c>
      <c r="AL1289" s="149">
        <f t="shared" si="601"/>
        <v>4.1696618589870442E-2</v>
      </c>
      <c r="AM1289" s="149">
        <f t="shared" si="602"/>
        <v>3.0507408681242326E-2</v>
      </c>
      <c r="AN1289" s="149">
        <f t="shared" si="607"/>
        <v>7.3304349011404133</v>
      </c>
      <c r="AO1289" s="149">
        <f t="shared" si="607"/>
        <v>19.413753496102618</v>
      </c>
      <c r="AP1289" s="149">
        <f t="shared" si="607"/>
        <v>6.61715788253189</v>
      </c>
      <c r="AQ1289" s="97"/>
      <c r="AR1289" s="171">
        <f t="shared" si="603"/>
        <v>2.6686113125589651E-2</v>
      </c>
      <c r="AS1289" s="149">
        <f t="shared" si="604"/>
        <v>4.1673894272556383E-2</v>
      </c>
      <c r="AT1289" s="149">
        <f t="shared" si="605"/>
        <v>3.0426574649904628E-2</v>
      </c>
      <c r="AU1289" s="175">
        <f t="shared" si="608"/>
        <v>7.175426536175582</v>
      </c>
      <c r="AV1289" s="149">
        <f t="shared" si="609"/>
        <v>16.430183549749938</v>
      </c>
      <c r="AW1289" s="149">
        <f t="shared" si="610"/>
        <v>6.5331595821417308</v>
      </c>
    </row>
    <row r="1290" spans="1:49" ht="15" x14ac:dyDescent="0.25">
      <c r="A1290" s="130">
        <v>1978.05</v>
      </c>
      <c r="B1290" s="138"/>
      <c r="C1290" s="166">
        <f>raw_Data!B1296</f>
        <v>97.41</v>
      </c>
      <c r="D1290" s="167">
        <f>raw_Data!J1296</f>
        <v>0.40611083333333337</v>
      </c>
      <c r="E1290" s="167">
        <f>raw_Data!L1296</f>
        <v>6.7054265433414972E-3</v>
      </c>
      <c r="F1290" s="168">
        <f t="shared" si="585"/>
        <v>92.71</v>
      </c>
      <c r="G1290" s="167">
        <f>raw_Data!K1296</f>
        <v>4.3804425987847414E-3</v>
      </c>
      <c r="H1290" s="167">
        <f t="shared" si="586"/>
        <v>5.0695717829791764E-2</v>
      </c>
      <c r="I1290" s="165"/>
      <c r="J1290" s="167">
        <f t="shared" si="587"/>
        <v>1.012781234900527</v>
      </c>
      <c r="K1290" s="167">
        <f t="shared" si="606"/>
        <v>1.9486661443868458E-2</v>
      </c>
      <c r="L1290" s="93"/>
      <c r="M1290" s="171">
        <f t="shared" si="582"/>
        <v>1.0194866614438685</v>
      </c>
      <c r="N1290" s="172">
        <f t="shared" si="588"/>
        <v>1.0550761604285765</v>
      </c>
      <c r="O1290" s="170">
        <f t="shared" si="583"/>
        <v>1289</v>
      </c>
      <c r="P1290" s="170">
        <f t="shared" si="584"/>
        <v>1291</v>
      </c>
      <c r="Q1290" s="169"/>
      <c r="R1290" s="149">
        <f t="shared" si="589"/>
        <v>-0.19851997669653376</v>
      </c>
      <c r="S1290" s="173">
        <f t="shared" si="590"/>
        <v>0.88557413235486693</v>
      </c>
      <c r="T1290" s="149">
        <v>0</v>
      </c>
      <c r="U1290" s="97"/>
      <c r="V1290" s="149">
        <f>1/PI()*ATAN('Exhibit4_Impact-Test'!$Y$25*S_RDY_SP)+'Exhibit4_Impact-Test'!$Y$26</f>
        <v>0.37969413836703131</v>
      </c>
      <c r="W1290" s="172">
        <f t="shared" si="591"/>
        <v>0.38780863193933274</v>
      </c>
      <c r="X1290" s="149">
        <f>1/PI()*ATAN('Exhibit4_Impact-Test'!$Y$25*S_RS_SP)+'Exhibit4_Impact-Test'!$Y$26</f>
        <v>0.83639271982944596</v>
      </c>
      <c r="Y1290" s="172">
        <f t="shared" si="592"/>
        <v>0.84103417685109771</v>
      </c>
      <c r="Z1290" s="149">
        <f>1/PI()*ATAN('Exhibit4_Impact-Test'!$Y$25*S_5050_SP)+'Exhibit4_Impact-Test'!$Y$26</f>
        <v>0.5</v>
      </c>
      <c r="AA1290" s="149">
        <f t="shared" si="593"/>
        <v>0.50857759008536219</v>
      </c>
      <c r="AB1290" s="195">
        <f>VLOOKUP(_xlfn.NUMBERVALUE(LEFT(A1290,4)),Transactioncosts!$C:$G,5,FALSE)</f>
        <v>99</v>
      </c>
      <c r="AC1290" s="174"/>
      <c r="AD1290" s="175">
        <f t="shared" si="594"/>
        <v>1.0329997855957815</v>
      </c>
      <c r="AE1290" s="149">
        <f t="shared" si="595"/>
        <v>1.0492534592970557</v>
      </c>
      <c r="AF1290" s="149">
        <f t="shared" si="596"/>
        <v>1.0372814109362225</v>
      </c>
      <c r="AG1290" s="176">
        <f t="shared" si="597"/>
        <v>1.0327534616878431</v>
      </c>
      <c r="AH1290" s="149">
        <f t="shared" si="598"/>
        <v>1.0474705165074667</v>
      </c>
      <c r="AI1290" s="149">
        <f t="shared" si="599"/>
        <v>1.0371964927943773</v>
      </c>
      <c r="AJ1290" s="97"/>
      <c r="AK1290" s="171">
        <f t="shared" si="600"/>
        <v>3.2466982582573412E-2</v>
      </c>
      <c r="AL1290" s="149">
        <f t="shared" si="601"/>
        <v>4.8078920149698251E-2</v>
      </c>
      <c r="AM1290" s="149">
        <f t="shared" si="602"/>
        <v>3.6603262670584759E-2</v>
      </c>
      <c r="AN1290" s="149">
        <f t="shared" si="607"/>
        <v>7.3629018837229872</v>
      </c>
      <c r="AO1290" s="149">
        <f t="shared" si="607"/>
        <v>19.461832416252317</v>
      </c>
      <c r="AP1290" s="149">
        <f t="shared" si="607"/>
        <v>6.6537611452024743</v>
      </c>
      <c r="AQ1290" s="97"/>
      <c r="AR1290" s="171">
        <f t="shared" si="603"/>
        <v>3.2228499201821324E-2</v>
      </c>
      <c r="AS1290" s="149">
        <f t="shared" si="604"/>
        <v>4.637822588578331E-2</v>
      </c>
      <c r="AT1290" s="149">
        <f t="shared" si="605"/>
        <v>3.6521393259741762E-2</v>
      </c>
      <c r="AU1290" s="175">
        <f t="shared" si="608"/>
        <v>7.2076550353774032</v>
      </c>
      <c r="AV1290" s="149">
        <f t="shared" si="609"/>
        <v>16.476561775635719</v>
      </c>
      <c r="AW1290" s="149">
        <f t="shared" si="610"/>
        <v>6.5696809754014724</v>
      </c>
    </row>
    <row r="1291" spans="1:49" ht="15" x14ac:dyDescent="0.25">
      <c r="A1291" s="130">
        <v>1978.06</v>
      </c>
      <c r="B1291" s="138"/>
      <c r="C1291" s="166">
        <f>raw_Data!B1297</f>
        <v>97.66</v>
      </c>
      <c r="D1291" s="167">
        <f>raw_Data!J1297</f>
        <v>0.40916666666666668</v>
      </c>
      <c r="E1291" s="167">
        <f>raw_Data!L1297</f>
        <v>6.7905566023096497E-3</v>
      </c>
      <c r="F1291" s="168">
        <f t="shared" si="585"/>
        <v>97.41</v>
      </c>
      <c r="G1291" s="167">
        <f>raw_Data!K1297</f>
        <v>4.2004585429285153E-3</v>
      </c>
      <c r="H1291" s="167">
        <f t="shared" si="586"/>
        <v>2.5664716148239286E-3</v>
      </c>
      <c r="I1291" s="165"/>
      <c r="J1291" s="167">
        <f t="shared" si="587"/>
        <v>1.006964176752696</v>
      </c>
      <c r="K1291" s="167">
        <f t="shared" si="606"/>
        <v>1.3754733355005655E-2</v>
      </c>
      <c r="L1291" s="93"/>
      <c r="M1291" s="171">
        <f t="shared" si="582"/>
        <v>1.0137547333550057</v>
      </c>
      <c r="N1291" s="172">
        <f t="shared" si="588"/>
        <v>1.0067669301577524</v>
      </c>
      <c r="O1291" s="170">
        <f t="shared" si="583"/>
        <v>1290</v>
      </c>
      <c r="P1291" s="170">
        <f t="shared" si="584"/>
        <v>1292</v>
      </c>
      <c r="Q1291" s="169"/>
      <c r="R1291" s="149">
        <f t="shared" si="589"/>
        <v>-0.22968956490900649</v>
      </c>
      <c r="S1291" s="173">
        <f t="shared" si="590"/>
        <v>0.27680110059920465</v>
      </c>
      <c r="T1291" s="149">
        <v>0</v>
      </c>
      <c r="U1291" s="97"/>
      <c r="V1291" s="149">
        <f>1/PI()*ATAN('Exhibit4_Impact-Test'!$Y$25*S_RDY_SP)+'Exhibit4_Impact-Test'!$Y$26</f>
        <v>0.36292742911727316</v>
      </c>
      <c r="W1291" s="172">
        <f t="shared" si="591"/>
        <v>0.36132969582065355</v>
      </c>
      <c r="X1291" s="149">
        <f>1/PI()*ATAN('Exhibit4_Impact-Test'!$Y$25*S_RS_SP)+'Exhibit4_Impact-Test'!$Y$26</f>
        <v>0.66093894557948119</v>
      </c>
      <c r="Y1291" s="172">
        <f t="shared" si="592"/>
        <v>0.65938716568177291</v>
      </c>
      <c r="Z1291" s="149">
        <f>1/PI()*ATAN('Exhibit4_Impact-Test'!$Y$25*S_5050_SP)+'Exhibit4_Impact-Test'!$Y$26</f>
        <v>0.5</v>
      </c>
      <c r="AA1291" s="149">
        <f t="shared" si="593"/>
        <v>0.49827079230986698</v>
      </c>
      <c r="AB1291" s="195">
        <f>VLOOKUP(_xlfn.NUMBERVALUE(LEFT(A1291,4)),Transactioncosts!$C:$G,5,FALSE)</f>
        <v>99</v>
      </c>
      <c r="AC1291" s="174"/>
      <c r="AD1291" s="175">
        <f t="shared" si="594"/>
        <v>1.0112186679054491</v>
      </c>
      <c r="AE1291" s="149">
        <f t="shared" si="595"/>
        <v>1.0091362220778961</v>
      </c>
      <c r="AF1291" s="149">
        <f t="shared" si="596"/>
        <v>1.010260831756379</v>
      </c>
      <c r="AG1291" s="176">
        <f t="shared" si="597"/>
        <v>1.0112154817441299</v>
      </c>
      <c r="AH1291" s="149">
        <f t="shared" si="598"/>
        <v>1.0053760610243285</v>
      </c>
      <c r="AI1291" s="149">
        <f t="shared" si="599"/>
        <v>1.0102437126002468</v>
      </c>
      <c r="AJ1291" s="97"/>
      <c r="AK1291" s="171">
        <f t="shared" si="600"/>
        <v>1.1156205380724741E-2</v>
      </c>
      <c r="AL1291" s="149">
        <f t="shared" si="601"/>
        <v>9.0947392736082933E-3</v>
      </c>
      <c r="AM1291" s="149">
        <f t="shared" si="602"/>
        <v>1.0208546776308596E-2</v>
      </c>
      <c r="AN1291" s="149">
        <f t="shared" si="607"/>
        <v>7.3740580891037117</v>
      </c>
      <c r="AO1291" s="149">
        <f t="shared" si="607"/>
        <v>19.470927155525924</v>
      </c>
      <c r="AP1291" s="149">
        <f t="shared" si="607"/>
        <v>6.6639696919787825</v>
      </c>
      <c r="AQ1291" s="97"/>
      <c r="AR1291" s="171">
        <f t="shared" si="603"/>
        <v>1.115305456237075E-2</v>
      </c>
      <c r="AS1291" s="149">
        <f t="shared" si="604"/>
        <v>5.3616615933516571E-3</v>
      </c>
      <c r="AT1291" s="149">
        <f t="shared" si="605"/>
        <v>1.019160134930577E-2</v>
      </c>
      <c r="AU1291" s="175">
        <f t="shared" si="608"/>
        <v>7.218808089939774</v>
      </c>
      <c r="AV1291" s="149">
        <f t="shared" si="609"/>
        <v>16.481923437229071</v>
      </c>
      <c r="AW1291" s="149">
        <f t="shared" si="610"/>
        <v>6.5798725767507786</v>
      </c>
    </row>
    <row r="1292" spans="1:49" ht="15" x14ac:dyDescent="0.25">
      <c r="A1292" s="130">
        <v>1978.07</v>
      </c>
      <c r="B1292" s="138"/>
      <c r="C1292" s="166">
        <f>raw_Data!B1298</f>
        <v>97.19</v>
      </c>
      <c r="D1292" s="167">
        <f>raw_Data!J1298</f>
        <v>0.41222249999999999</v>
      </c>
      <c r="E1292" s="167">
        <f>raw_Data!L1298</f>
        <v>6.9296897693704729E-3</v>
      </c>
      <c r="F1292" s="168">
        <f t="shared" si="585"/>
        <v>97.66</v>
      </c>
      <c r="G1292" s="167">
        <f>raw_Data!K1298</f>
        <v>4.2209963137415521E-3</v>
      </c>
      <c r="H1292" s="167">
        <f t="shared" si="586"/>
        <v>-4.8126151955765195E-3</v>
      </c>
      <c r="I1292" s="165"/>
      <c r="J1292" s="167">
        <f t="shared" si="587"/>
        <v>1.0113318931272832</v>
      </c>
      <c r="K1292" s="167">
        <f t="shared" si="606"/>
        <v>1.8261582896653694E-2</v>
      </c>
      <c r="L1292" s="93"/>
      <c r="M1292" s="171">
        <f t="shared" si="582"/>
        <v>1.0182615828966537</v>
      </c>
      <c r="N1292" s="172">
        <f t="shared" si="588"/>
        <v>0.9994083811181651</v>
      </c>
      <c r="O1292" s="170">
        <f t="shared" si="583"/>
        <v>1291</v>
      </c>
      <c r="P1292" s="170">
        <f t="shared" si="584"/>
        <v>1293</v>
      </c>
      <c r="Q1292" s="169"/>
      <c r="R1292" s="149">
        <f t="shared" si="589"/>
        <v>-0.23335130913483865</v>
      </c>
      <c r="S1292" s="173">
        <f t="shared" si="590"/>
        <v>-0.41476721015655971</v>
      </c>
      <c r="T1292" s="149">
        <v>0</v>
      </c>
      <c r="U1292" s="97"/>
      <c r="V1292" s="149">
        <f>1/PI()*ATAN('Exhibit4_Impact-Test'!$Y$25*S_RDY_SP)+'Exhibit4_Impact-Test'!$Y$26</f>
        <v>0.36100786134395979</v>
      </c>
      <c r="W1292" s="172">
        <f t="shared" si="591"/>
        <v>0.35670803872135809</v>
      </c>
      <c r="X1292" s="149">
        <f>1/PI()*ATAN('Exhibit4_Impact-Test'!$Y$25*S_RS_SP)+'Exhibit4_Impact-Test'!$Y$26</f>
        <v>0.27957291784667243</v>
      </c>
      <c r="Y1292" s="172">
        <f t="shared" si="592"/>
        <v>0.27582435522388438</v>
      </c>
      <c r="Z1292" s="149">
        <f>1/PI()*ATAN('Exhibit4_Impact-Test'!$Y$25*S_5050_SP)+'Exhibit4_Impact-Test'!$Y$26</f>
        <v>0.5</v>
      </c>
      <c r="AA1292" s="149">
        <f t="shared" si="593"/>
        <v>0.49532797679632057</v>
      </c>
      <c r="AB1292" s="195">
        <f>VLOOKUP(_xlfn.NUMBERVALUE(LEFT(A1292,4)),Transactioncosts!$C:$G,5,FALSE)</f>
        <v>99</v>
      </c>
      <c r="AC1292" s="174"/>
      <c r="AD1292" s="175">
        <f t="shared" si="594"/>
        <v>1.0114554288431155</v>
      </c>
      <c r="AE1292" s="149">
        <f t="shared" si="595"/>
        <v>1.0129907382646897</v>
      </c>
      <c r="AF1292" s="149">
        <f t="shared" si="596"/>
        <v>1.0088349820074094</v>
      </c>
      <c r="AG1292" s="176">
        <f t="shared" si="597"/>
        <v>1.0114325395739896</v>
      </c>
      <c r="AH1292" s="149">
        <f t="shared" si="598"/>
        <v>1.0074064430875083</v>
      </c>
      <c r="AI1292" s="149">
        <f t="shared" si="599"/>
        <v>1.0087887289776929</v>
      </c>
      <c r="AJ1292" s="97"/>
      <c r="AK1292" s="171">
        <f t="shared" si="600"/>
        <v>1.13903122386988E-2</v>
      </c>
      <c r="AL1292" s="149">
        <f t="shared" si="601"/>
        <v>1.2907082346852295E-2</v>
      </c>
      <c r="AM1292" s="149">
        <f t="shared" si="602"/>
        <v>8.7961819184641937E-3</v>
      </c>
      <c r="AN1292" s="149">
        <f t="shared" si="607"/>
        <v>7.3854484013424102</v>
      </c>
      <c r="AO1292" s="149">
        <f t="shared" si="607"/>
        <v>19.483834237872777</v>
      </c>
      <c r="AP1292" s="149">
        <f t="shared" si="607"/>
        <v>6.6727658738972471</v>
      </c>
      <c r="AQ1292" s="97"/>
      <c r="AR1292" s="171">
        <f t="shared" si="603"/>
        <v>1.136768195023577E-2</v>
      </c>
      <c r="AS1292" s="149">
        <f t="shared" si="604"/>
        <v>7.3791500678527652E-3</v>
      </c>
      <c r="AT1292" s="149">
        <f t="shared" si="605"/>
        <v>8.7503329036327585E-3</v>
      </c>
      <c r="AU1292" s="175">
        <f t="shared" si="608"/>
        <v>7.2301757718900097</v>
      </c>
      <c r="AV1292" s="149">
        <f t="shared" si="609"/>
        <v>16.489302587296923</v>
      </c>
      <c r="AW1292" s="149">
        <f t="shared" si="610"/>
        <v>6.5886229096544113</v>
      </c>
    </row>
    <row r="1293" spans="1:49" ht="15" x14ac:dyDescent="0.25">
      <c r="A1293" s="130">
        <v>1978.08</v>
      </c>
      <c r="B1293" s="138"/>
      <c r="C1293" s="166">
        <f>raw_Data!B1299</f>
        <v>103.9</v>
      </c>
      <c r="D1293" s="167">
        <f>raw_Data!J1299</f>
        <v>0.41527749999999997</v>
      </c>
      <c r="E1293" s="167">
        <f>raw_Data!L1299</f>
        <v>6.7518709368770136E-3</v>
      </c>
      <c r="F1293" s="168">
        <f t="shared" si="585"/>
        <v>97.19</v>
      </c>
      <c r="G1293" s="167">
        <f>raw_Data!K1299</f>
        <v>4.2728418561580406E-3</v>
      </c>
      <c r="H1293" s="167">
        <f t="shared" si="586"/>
        <v>6.9040024693898694E-2</v>
      </c>
      <c r="I1293" s="165"/>
      <c r="J1293" s="167">
        <f t="shared" si="587"/>
        <v>0.98562103409503354</v>
      </c>
      <c r="K1293" s="167">
        <f t="shared" si="606"/>
        <v>-7.6270949680894429E-3</v>
      </c>
      <c r="L1293" s="93"/>
      <c r="M1293" s="171">
        <f t="shared" si="582"/>
        <v>0.99237290503191056</v>
      </c>
      <c r="N1293" s="172">
        <f t="shared" si="588"/>
        <v>1.0733128665500566</v>
      </c>
      <c r="O1293" s="170">
        <f t="shared" si="583"/>
        <v>1292</v>
      </c>
      <c r="P1293" s="170">
        <f t="shared" si="584"/>
        <v>1294</v>
      </c>
      <c r="Q1293" s="169"/>
      <c r="R1293" s="149">
        <f t="shared" si="589"/>
        <v>-0.237164955389009</v>
      </c>
      <c r="S1293" s="173">
        <f t="shared" si="590"/>
        <v>0.90878352224528991</v>
      </c>
      <c r="T1293" s="149">
        <v>0</v>
      </c>
      <c r="U1293" s="97"/>
      <c r="V1293" s="149">
        <f>1/PI()*ATAN('Exhibit4_Impact-Test'!$Y$25*S_RDY_SP)+'Exhibit4_Impact-Test'!$Y$26</f>
        <v>0.35902008610780506</v>
      </c>
      <c r="W1293" s="172">
        <f t="shared" si="591"/>
        <v>0.37725554559841668</v>
      </c>
      <c r="X1293" s="149">
        <f>1/PI()*ATAN('Exhibit4_Impact-Test'!$Y$25*S_RS_SP)+'Exhibit4_Impact-Test'!$Y$26</f>
        <v>0.83989457514120636</v>
      </c>
      <c r="Y1293" s="172">
        <f t="shared" si="592"/>
        <v>0.85015919718753696</v>
      </c>
      <c r="Z1293" s="149">
        <f>1/PI()*ATAN('Exhibit4_Impact-Test'!$Y$25*S_5050_SP)+'Exhibit4_Impact-Test'!$Y$26</f>
        <v>0.5</v>
      </c>
      <c r="AA1293" s="149">
        <f t="shared" si="593"/>
        <v>0.51959154742498892</v>
      </c>
      <c r="AB1293" s="195">
        <f>VLOOKUP(_xlfn.NUMBERVALUE(LEFT(A1293,4)),Transactioncosts!$C:$G,5,FALSE)</f>
        <v>99</v>
      </c>
      <c r="AC1293" s="174"/>
      <c r="AD1293" s="175">
        <f t="shared" si="594"/>
        <v>1.0214319769857179</v>
      </c>
      <c r="AE1293" s="149">
        <f t="shared" si="595"/>
        <v>1.0603539396231394</v>
      </c>
      <c r="AF1293" s="149">
        <f t="shared" si="596"/>
        <v>1.0328428857909837</v>
      </c>
      <c r="AG1293" s="176">
        <f t="shared" si="597"/>
        <v>1.0211715920155129</v>
      </c>
      <c r="AH1293" s="149">
        <f t="shared" si="598"/>
        <v>1.0568873635709828</v>
      </c>
      <c r="AI1293" s="149">
        <f t="shared" si="599"/>
        <v>1.0326489294714762</v>
      </c>
      <c r="AJ1293" s="97"/>
      <c r="AK1293" s="171">
        <f t="shared" si="600"/>
        <v>2.1205541756936452E-2</v>
      </c>
      <c r="AL1293" s="149">
        <f t="shared" si="601"/>
        <v>5.8602757694854193E-2</v>
      </c>
      <c r="AM1293" s="149">
        <f t="shared" si="602"/>
        <v>3.2315083498221368E-2</v>
      </c>
      <c r="AN1293" s="149">
        <f t="shared" si="607"/>
        <v>7.4066539430993465</v>
      </c>
      <c r="AO1293" s="149">
        <f t="shared" si="607"/>
        <v>19.54243699556763</v>
      </c>
      <c r="AP1293" s="149">
        <f t="shared" si="607"/>
        <v>6.7050809573954684</v>
      </c>
      <c r="AQ1293" s="97"/>
      <c r="AR1293" s="171">
        <f t="shared" si="603"/>
        <v>2.0950587760412552E-2</v>
      </c>
      <c r="AS1293" s="149">
        <f t="shared" si="604"/>
        <v>5.5328138836212008E-2</v>
      </c>
      <c r="AT1293" s="149">
        <f t="shared" si="605"/>
        <v>3.2127277070091886E-2</v>
      </c>
      <c r="AU1293" s="175">
        <f t="shared" si="608"/>
        <v>7.2511263596504225</v>
      </c>
      <c r="AV1293" s="149">
        <f t="shared" si="609"/>
        <v>16.544630726133136</v>
      </c>
      <c r="AW1293" s="149">
        <f t="shared" si="610"/>
        <v>6.6207501867245035</v>
      </c>
    </row>
    <row r="1294" spans="1:49" ht="15" x14ac:dyDescent="0.25">
      <c r="A1294" s="130">
        <v>1978.09</v>
      </c>
      <c r="B1294" s="138"/>
      <c r="C1294" s="166">
        <f>raw_Data!B1300</f>
        <v>103.9</v>
      </c>
      <c r="D1294" s="167">
        <f>raw_Data!J1300</f>
        <v>0.41833333333333328</v>
      </c>
      <c r="E1294" s="167">
        <f>raw_Data!L1300</f>
        <v>6.7596093782125166E-3</v>
      </c>
      <c r="F1294" s="168">
        <f t="shared" si="585"/>
        <v>103.9</v>
      </c>
      <c r="G1294" s="167">
        <f>raw_Data!K1300</f>
        <v>4.0263073468078271E-3</v>
      </c>
      <c r="H1294" s="167">
        <f t="shared" si="586"/>
        <v>0</v>
      </c>
      <c r="I1294" s="165"/>
      <c r="J1294" s="167">
        <f t="shared" si="587"/>
        <v>1.000631531606555</v>
      </c>
      <c r="K1294" s="167">
        <f t="shared" si="606"/>
        <v>7.3911409847675635E-3</v>
      </c>
      <c r="L1294" s="93"/>
      <c r="M1294" s="171">
        <f t="shared" si="582"/>
        <v>1.0073911409847676</v>
      </c>
      <c r="N1294" s="172">
        <f t="shared" si="588"/>
        <v>1.0040263073468079</v>
      </c>
      <c r="O1294" s="170">
        <f t="shared" si="583"/>
        <v>1293</v>
      </c>
      <c r="P1294" s="170">
        <f t="shared" si="584"/>
        <v>1295</v>
      </c>
      <c r="Q1294" s="169"/>
      <c r="R1294" s="149">
        <f t="shared" si="589"/>
        <v>-0.2528779463775368</v>
      </c>
      <c r="S1294" s="173">
        <f t="shared" si="590"/>
        <v>0</v>
      </c>
      <c r="T1294" s="149">
        <v>0</v>
      </c>
      <c r="U1294" s="97"/>
      <c r="V1294" s="149">
        <f>1/PI()*ATAN('Exhibit4_Impact-Test'!$Y$25*S_RDY_SP)+'Exhibit4_Impact-Test'!$Y$26</f>
        <v>0.35095403345650988</v>
      </c>
      <c r="W1294" s="172">
        <f t="shared" si="591"/>
        <v>0.35019230433723808</v>
      </c>
      <c r="X1294" s="149">
        <f>1/PI()*ATAN('Exhibit4_Impact-Test'!$Y$25*S_RS_SP)+'Exhibit4_Impact-Test'!$Y$26</f>
        <v>0.5</v>
      </c>
      <c r="Y1294" s="172">
        <f t="shared" si="592"/>
        <v>0.49916356655831179</v>
      </c>
      <c r="Z1294" s="149">
        <f>1/PI()*ATAN('Exhibit4_Impact-Test'!$Y$25*S_5050_SP)+'Exhibit4_Impact-Test'!$Y$26</f>
        <v>0.5</v>
      </c>
      <c r="AA1294" s="149">
        <f t="shared" si="593"/>
        <v>0.49916356655831179</v>
      </c>
      <c r="AB1294" s="195">
        <f>VLOOKUP(_xlfn.NUMBERVALUE(LEFT(A1294,4)),Transactioncosts!$C:$G,5,FALSE)</f>
        <v>99</v>
      </c>
      <c r="AC1294" s="174"/>
      <c r="AD1294" s="175">
        <f t="shared" si="594"/>
        <v>1.0062102390476155</v>
      </c>
      <c r="AE1294" s="149">
        <f t="shared" si="595"/>
        <v>1.0057087241657876</v>
      </c>
      <c r="AF1294" s="149">
        <f t="shared" si="596"/>
        <v>1.0057087241657876</v>
      </c>
      <c r="AG1294" s="176">
        <f t="shared" si="597"/>
        <v>1.0061975957756253</v>
      </c>
      <c r="AH1294" s="149">
        <f t="shared" si="598"/>
        <v>1.0024848282192313</v>
      </c>
      <c r="AI1294" s="149">
        <f t="shared" si="599"/>
        <v>1.005700443474715</v>
      </c>
      <c r="AJ1294" s="97"/>
      <c r="AK1294" s="171">
        <f t="shared" si="600"/>
        <v>6.1910349799905069E-3</v>
      </c>
      <c r="AL1294" s="149">
        <f t="shared" si="601"/>
        <v>5.6924911505567702E-3</v>
      </c>
      <c r="AM1294" s="149">
        <f t="shared" si="602"/>
        <v>5.6924911505567702E-3</v>
      </c>
      <c r="AN1294" s="149">
        <f t="shared" si="607"/>
        <v>7.4128449780793373</v>
      </c>
      <c r="AO1294" s="149">
        <f t="shared" si="607"/>
        <v>19.548129486718189</v>
      </c>
      <c r="AP1294" s="149">
        <f t="shared" si="607"/>
        <v>6.7107734485460249</v>
      </c>
      <c r="AQ1294" s="97"/>
      <c r="AR1294" s="171">
        <f t="shared" si="603"/>
        <v>6.1784696621939592E-3</v>
      </c>
      <c r="AS1294" s="149">
        <f t="shared" si="604"/>
        <v>2.4817461381639937E-3</v>
      </c>
      <c r="AT1294" s="149">
        <f t="shared" si="605"/>
        <v>5.6842574294363917E-3</v>
      </c>
      <c r="AU1294" s="175">
        <f t="shared" si="608"/>
        <v>7.2573048293126163</v>
      </c>
      <c r="AV1294" s="149">
        <f t="shared" si="609"/>
        <v>16.547112472271298</v>
      </c>
      <c r="AW1294" s="149">
        <f t="shared" si="610"/>
        <v>6.62643444415394</v>
      </c>
    </row>
    <row r="1295" spans="1:49" ht="15" x14ac:dyDescent="0.25">
      <c r="A1295" s="130">
        <v>1978.1</v>
      </c>
      <c r="B1295" s="138"/>
      <c r="C1295" s="166">
        <f>raw_Data!B1301</f>
        <v>100.6</v>
      </c>
      <c r="D1295" s="167">
        <f>raw_Data!J1301</f>
        <v>0.4197225</v>
      </c>
      <c r="E1295" s="167">
        <f>raw_Data!L1301</f>
        <v>6.9296897693704729E-3</v>
      </c>
      <c r="F1295" s="168">
        <f t="shared" si="585"/>
        <v>103.9</v>
      </c>
      <c r="G1295" s="167">
        <f>raw_Data!K1301</f>
        <v>4.0396775745909523E-3</v>
      </c>
      <c r="H1295" s="167">
        <f t="shared" si="586"/>
        <v>-3.1761308950914446E-2</v>
      </c>
      <c r="I1295" s="165"/>
      <c r="J1295" s="167">
        <f t="shared" si="587"/>
        <v>1.0138746421894556</v>
      </c>
      <c r="K1295" s="167">
        <f t="shared" si="606"/>
        <v>2.0804331958826028E-2</v>
      </c>
      <c r="L1295" s="93"/>
      <c r="M1295" s="171">
        <f t="shared" si="582"/>
        <v>1.020804331958826</v>
      </c>
      <c r="N1295" s="172">
        <f t="shared" si="588"/>
        <v>0.97227836862367656</v>
      </c>
      <c r="O1295" s="170">
        <f t="shared" si="583"/>
        <v>1294</v>
      </c>
      <c r="P1295" s="170">
        <f t="shared" si="584"/>
        <v>1296</v>
      </c>
      <c r="Q1295" s="169"/>
      <c r="R1295" s="149">
        <f t="shared" si="589"/>
        <v>-0.25186216604008993</v>
      </c>
      <c r="S1295" s="173">
        <f t="shared" si="590"/>
        <v>-0.82452107396667773</v>
      </c>
      <c r="T1295" s="149">
        <v>0</v>
      </c>
      <c r="U1295" s="97"/>
      <c r="V1295" s="149">
        <f>1/PI()*ATAN('Exhibit4_Impact-Test'!$Y$25*S_RDY_SP)+'Exhibit4_Impact-Test'!$Y$26</f>
        <v>0.35146940251807735</v>
      </c>
      <c r="W1295" s="172">
        <f t="shared" si="591"/>
        <v>0.34044977132503063</v>
      </c>
      <c r="X1295" s="149">
        <f>1/PI()*ATAN('Exhibit4_Impact-Test'!$Y$25*S_RS_SP)+'Exhibit4_Impact-Test'!$Y$26</f>
        <v>0.17351751135059845</v>
      </c>
      <c r="Y1295" s="172">
        <f t="shared" si="592"/>
        <v>0.16664357095860119</v>
      </c>
      <c r="Z1295" s="149">
        <f>1/PI()*ATAN('Exhibit4_Impact-Test'!$Y$25*S_5050_SP)+'Exhibit4_Impact-Test'!$Y$26</f>
        <v>0.5</v>
      </c>
      <c r="AA1295" s="149">
        <f t="shared" si="593"/>
        <v>0.48782640496529145</v>
      </c>
      <c r="AB1295" s="195">
        <f>VLOOKUP(_xlfn.NUMBERVALUE(LEFT(A1295,4)),Transactioncosts!$C:$G,5,FALSE)</f>
        <v>99</v>
      </c>
      <c r="AC1295" s="174"/>
      <c r="AD1295" s="175">
        <f t="shared" si="594"/>
        <v>1.0037489406188069</v>
      </c>
      <c r="AE1295" s="149">
        <f t="shared" si="595"/>
        <v>1.0123842275650206</v>
      </c>
      <c r="AF1295" s="149">
        <f t="shared" si="596"/>
        <v>0.99654135029125124</v>
      </c>
      <c r="AG1295" s="176">
        <f t="shared" si="597"/>
        <v>1.003614453625058</v>
      </c>
      <c r="AH1295" s="149">
        <f t="shared" si="598"/>
        <v>1.012341171056524</v>
      </c>
      <c r="AI1295" s="149">
        <f t="shared" si="599"/>
        <v>0.99642083170040763</v>
      </c>
      <c r="AJ1295" s="97"/>
      <c r="AK1295" s="171">
        <f t="shared" si="600"/>
        <v>3.7419308549219289E-3</v>
      </c>
      <c r="AL1295" s="149">
        <f t="shared" si="601"/>
        <v>1.23081703152226E-2</v>
      </c>
      <c r="AM1295" s="149">
        <f t="shared" si="602"/>
        <v>-3.4646446646123433E-3</v>
      </c>
      <c r="AN1295" s="149">
        <f t="shared" si="607"/>
        <v>7.4165869089342591</v>
      </c>
      <c r="AO1295" s="149">
        <f t="shared" si="607"/>
        <v>19.560437657033411</v>
      </c>
      <c r="AP1295" s="149">
        <f t="shared" si="607"/>
        <v>6.7073088038814124</v>
      </c>
      <c r="AQ1295" s="97"/>
      <c r="AR1295" s="171">
        <f t="shared" si="603"/>
        <v>3.6079371850803619E-3</v>
      </c>
      <c r="AS1295" s="149">
        <f t="shared" si="604"/>
        <v>1.2265639601149108E-2</v>
      </c>
      <c r="AT1295" s="149">
        <f t="shared" si="605"/>
        <v>-3.5855888471758852E-3</v>
      </c>
      <c r="AU1295" s="175">
        <f t="shared" si="608"/>
        <v>7.2609127664976967</v>
      </c>
      <c r="AV1295" s="149">
        <f t="shared" si="609"/>
        <v>16.559378111872448</v>
      </c>
      <c r="AW1295" s="149">
        <f t="shared" si="610"/>
        <v>6.6228488553067644</v>
      </c>
    </row>
    <row r="1296" spans="1:49" ht="15" x14ac:dyDescent="0.25">
      <c r="A1296" s="130">
        <v>1978.11</v>
      </c>
      <c r="B1296" s="138"/>
      <c r="C1296" s="166">
        <f>raw_Data!B1302</f>
        <v>94.71</v>
      </c>
      <c r="D1296" s="167">
        <f>raw_Data!J1302</f>
        <v>0.42111083333333332</v>
      </c>
      <c r="E1296" s="167">
        <f>raw_Data!L1302</f>
        <v>7.0608994227128186E-3</v>
      </c>
      <c r="F1296" s="168">
        <f t="shared" si="585"/>
        <v>100.6</v>
      </c>
      <c r="G1296" s="167">
        <f>raw_Data!K1302</f>
        <v>4.1859923790589799E-3</v>
      </c>
      <c r="H1296" s="167">
        <f t="shared" si="586"/>
        <v>-5.854870775347909E-2</v>
      </c>
      <c r="I1296" s="165"/>
      <c r="J1296" s="167">
        <f t="shared" si="587"/>
        <v>1.0106100074179796</v>
      </c>
      <c r="K1296" s="167">
        <f t="shared" si="606"/>
        <v>1.7670906840692391E-2</v>
      </c>
      <c r="L1296" s="93"/>
      <c r="M1296" s="171">
        <f t="shared" si="582"/>
        <v>1.0176709068406924</v>
      </c>
      <c r="N1296" s="172">
        <f t="shared" si="588"/>
        <v>0.94563728462557983</v>
      </c>
      <c r="O1296" s="170">
        <f t="shared" si="583"/>
        <v>1295</v>
      </c>
      <c r="P1296" s="170">
        <f t="shared" si="584"/>
        <v>1297</v>
      </c>
      <c r="Q1296" s="169"/>
      <c r="R1296" s="149">
        <f t="shared" si="589"/>
        <v>-0.24683122040325281</v>
      </c>
      <c r="S1296" s="173">
        <f t="shared" si="590"/>
        <v>-0.89416830540252201</v>
      </c>
      <c r="T1296" s="149">
        <v>0</v>
      </c>
      <c r="U1296" s="97"/>
      <c r="V1296" s="149">
        <f>1/PI()*ATAN('Exhibit4_Impact-Test'!$Y$25*S_RDY_SP)+'Exhibit4_Impact-Test'!$Y$26</f>
        <v>0.35403431614816777</v>
      </c>
      <c r="W1296" s="172">
        <f t="shared" si="591"/>
        <v>0.33743062631610754</v>
      </c>
      <c r="X1296" s="149">
        <f>1/PI()*ATAN('Exhibit4_Impact-Test'!$Y$25*S_RS_SP)+'Exhibit4_Impact-Test'!$Y$26</f>
        <v>0.16229442868622918</v>
      </c>
      <c r="Y1296" s="172">
        <f t="shared" si="592"/>
        <v>0.15255931978572485</v>
      </c>
      <c r="Z1296" s="149">
        <f>1/PI()*ATAN('Exhibit4_Impact-Test'!$Y$25*S_5050_SP)+'Exhibit4_Impact-Test'!$Y$26</f>
        <v>0.5</v>
      </c>
      <c r="AA1296" s="149">
        <f t="shared" si="593"/>
        <v>0.48165503955817679</v>
      </c>
      <c r="AB1296" s="195">
        <f>VLOOKUP(_xlfn.NUMBERVALUE(LEFT(A1296,4)),Transactioncosts!$C:$G,5,FALSE)</f>
        <v>99</v>
      </c>
      <c r="AC1296" s="174"/>
      <c r="AD1296" s="175">
        <f t="shared" si="594"/>
        <v>0.99216853266008953</v>
      </c>
      <c r="AE1296" s="149">
        <f t="shared" si="595"/>
        <v>1.005980251277091</v>
      </c>
      <c r="AF1296" s="149">
        <f t="shared" si="596"/>
        <v>0.98165409573313611</v>
      </c>
      <c r="AG1296" s="176">
        <f t="shared" si="597"/>
        <v>0.99189502686715492</v>
      </c>
      <c r="AH1296" s="149">
        <f t="shared" si="598"/>
        <v>0.99959579411914956</v>
      </c>
      <c r="AI1296" s="149">
        <f t="shared" si="599"/>
        <v>0.98147248062476211</v>
      </c>
      <c r="AJ1296" s="97"/>
      <c r="AK1296" s="171">
        <f t="shared" si="600"/>
        <v>-7.8622943327957447E-3</v>
      </c>
      <c r="AL1296" s="149">
        <f t="shared" si="601"/>
        <v>5.9624405475728129E-3</v>
      </c>
      <c r="AM1296" s="149">
        <f t="shared" si="602"/>
        <v>-1.8516277351338345E-2</v>
      </c>
      <c r="AN1296" s="149">
        <f t="shared" si="607"/>
        <v>7.4087246146014634</v>
      </c>
      <c r="AO1296" s="149">
        <f t="shared" si="607"/>
        <v>19.566400097580985</v>
      </c>
      <c r="AP1296" s="149">
        <f t="shared" si="607"/>
        <v>6.6887925265300741</v>
      </c>
      <c r="AQ1296" s="97"/>
      <c r="AR1296" s="171">
        <f t="shared" si="603"/>
        <v>-8.1379969869307366E-3</v>
      </c>
      <c r="AS1296" s="149">
        <f t="shared" si="604"/>
        <v>-4.0428759406754643E-4</v>
      </c>
      <c r="AT1296" s="149">
        <f t="shared" si="605"/>
        <v>-1.8701303738408174E-2</v>
      </c>
      <c r="AU1296" s="175">
        <f t="shared" si="608"/>
        <v>7.2527747695107658</v>
      </c>
      <c r="AV1296" s="149">
        <f t="shared" si="609"/>
        <v>16.558973824278379</v>
      </c>
      <c r="AW1296" s="149">
        <f t="shared" si="610"/>
        <v>6.6041475515683565</v>
      </c>
    </row>
    <row r="1297" spans="1:49" ht="15" x14ac:dyDescent="0.25">
      <c r="A1297" s="130">
        <v>1978.12</v>
      </c>
      <c r="B1297" s="138"/>
      <c r="C1297" s="166">
        <f>raw_Data!B1303</f>
        <v>96.11</v>
      </c>
      <c r="D1297" s="167">
        <f>raw_Data!J1303</f>
        <v>0.42250000000000004</v>
      </c>
      <c r="E1297" s="167">
        <f>raw_Data!L1303</f>
        <v>7.2150233541627973E-3</v>
      </c>
      <c r="F1297" s="168">
        <f t="shared" si="585"/>
        <v>94.71</v>
      </c>
      <c r="G1297" s="167">
        <f>raw_Data!K1303</f>
        <v>4.4609861683032421E-3</v>
      </c>
      <c r="H1297" s="167">
        <f t="shared" si="586"/>
        <v>1.4781966001478297E-2</v>
      </c>
      <c r="I1297" s="165"/>
      <c r="J1297" s="167">
        <f t="shared" si="587"/>
        <v>1.0123789820293208</v>
      </c>
      <c r="K1297" s="167">
        <f t="shared" si="606"/>
        <v>1.9594005383483548E-2</v>
      </c>
      <c r="L1297" s="93"/>
      <c r="M1297" s="171">
        <f t="shared" si="582"/>
        <v>1.0195940053834835</v>
      </c>
      <c r="N1297" s="172">
        <f t="shared" si="588"/>
        <v>1.0192429521697814</v>
      </c>
      <c r="O1297" s="170">
        <f t="shared" si="583"/>
        <v>1296</v>
      </c>
      <c r="P1297" s="170">
        <f t="shared" si="584"/>
        <v>1298</v>
      </c>
      <c r="Q1297" s="169"/>
      <c r="R1297" s="149">
        <f t="shared" si="589"/>
        <v>-0.22564998010714513</v>
      </c>
      <c r="S1297" s="173">
        <f t="shared" si="590"/>
        <v>0.67674115618123865</v>
      </c>
      <c r="T1297" s="149">
        <v>0</v>
      </c>
      <c r="U1297" s="97"/>
      <c r="V1297" s="149">
        <f>1/PI()*ATAN('Exhibit4_Impact-Test'!$Y$25*S_RDY_SP)+'Exhibit4_Impact-Test'!$Y$26</f>
        <v>0.36505747408728229</v>
      </c>
      <c r="W1297" s="172">
        <f t="shared" si="591"/>
        <v>0.36497765698989881</v>
      </c>
      <c r="X1297" s="149">
        <f>1/PI()*ATAN('Exhibit4_Impact-Test'!$Y$25*S_RS_SP)+'Exhibit4_Impact-Test'!$Y$26</f>
        <v>0.79745398220405694</v>
      </c>
      <c r="Y1297" s="172">
        <f t="shared" si="592"/>
        <v>0.79739835409723037</v>
      </c>
      <c r="Z1297" s="149">
        <f>1/PI()*ATAN('Exhibit4_Impact-Test'!$Y$25*S_5050_SP)+'Exhibit4_Impact-Test'!$Y$26</f>
        <v>0.5</v>
      </c>
      <c r="AA1297" s="149">
        <f t="shared" si="593"/>
        <v>0.49991390846325362</v>
      </c>
      <c r="AB1297" s="195">
        <f>VLOOKUP(_xlfn.NUMBERVALUE(LEFT(A1297,4)),Transactioncosts!$C:$G,5,FALSE)</f>
        <v>99</v>
      </c>
      <c r="AC1297" s="174"/>
      <c r="AD1297" s="175">
        <f t="shared" si="594"/>
        <v>1.0194658507840191</v>
      </c>
      <c r="AE1297" s="149">
        <f t="shared" si="595"/>
        <v>1.0193140566002512</v>
      </c>
      <c r="AF1297" s="149">
        <f t="shared" si="596"/>
        <v>1.0194184787766325</v>
      </c>
      <c r="AG1297" s="176">
        <f t="shared" si="597"/>
        <v>1.0193985732736621</v>
      </c>
      <c r="AH1297" s="149">
        <f t="shared" si="598"/>
        <v>1.0190027441205733</v>
      </c>
      <c r="AI1297" s="149">
        <f t="shared" si="599"/>
        <v>1.0194176264704187</v>
      </c>
      <c r="AJ1297" s="97"/>
      <c r="AK1297" s="171">
        <f t="shared" si="600"/>
        <v>1.9278814428228135E-2</v>
      </c>
      <c r="AL1297" s="149">
        <f t="shared" si="601"/>
        <v>1.9129907541811837E-2</v>
      </c>
      <c r="AM1297" s="149">
        <f t="shared" si="602"/>
        <v>1.9232345870195407E-2</v>
      </c>
      <c r="AN1297" s="149">
        <f t="shared" si="607"/>
        <v>7.4280034290296912</v>
      </c>
      <c r="AO1297" s="149">
        <f t="shared" si="607"/>
        <v>19.585530005122795</v>
      </c>
      <c r="AP1297" s="149">
        <f t="shared" si="607"/>
        <v>6.7080248724002693</v>
      </c>
      <c r="AQ1297" s="97"/>
      <c r="AR1297" s="171">
        <f t="shared" si="603"/>
        <v>1.9212819348234069E-2</v>
      </c>
      <c r="AS1297" s="149">
        <f t="shared" si="604"/>
        <v>1.8824447191400771E-2</v>
      </c>
      <c r="AT1297" s="149">
        <f t="shared" si="605"/>
        <v>1.9231509798858792E-2</v>
      </c>
      <c r="AU1297" s="175">
        <f t="shared" si="608"/>
        <v>7.271987588859</v>
      </c>
      <c r="AV1297" s="149">
        <f t="shared" si="609"/>
        <v>16.577798271469781</v>
      </c>
      <c r="AW1297" s="149">
        <f t="shared" si="610"/>
        <v>6.6233790613672152</v>
      </c>
    </row>
    <row r="1298" spans="1:49" ht="15" x14ac:dyDescent="0.25">
      <c r="A1298" s="130">
        <v>1979.01</v>
      </c>
      <c r="B1298" s="138"/>
      <c r="C1298" s="166">
        <f>raw_Data!B1304</f>
        <v>99.71</v>
      </c>
      <c r="D1298" s="167">
        <f>raw_Data!J1304</f>
        <v>0.42611083333333338</v>
      </c>
      <c r="E1298" s="167">
        <f>raw_Data!L1304</f>
        <v>7.2842945738960108E-3</v>
      </c>
      <c r="F1298" s="168">
        <f t="shared" si="585"/>
        <v>96.11</v>
      </c>
      <c r="G1298" s="167">
        <f>raw_Data!K1304</f>
        <v>4.4335743765823886E-3</v>
      </c>
      <c r="H1298" s="167">
        <f t="shared" si="586"/>
        <v>3.7457080428675349E-2</v>
      </c>
      <c r="I1298" s="165"/>
      <c r="J1298" s="167">
        <f t="shared" si="587"/>
        <v>1.0055199010058966</v>
      </c>
      <c r="K1298" s="167">
        <f t="shared" si="606"/>
        <v>1.2804195579792621E-2</v>
      </c>
      <c r="L1298" s="93"/>
      <c r="M1298" s="171">
        <f t="shared" si="582"/>
        <v>1.0128041955797926</v>
      </c>
      <c r="N1298" s="172">
        <f t="shared" si="588"/>
        <v>1.0418906548052578</v>
      </c>
      <c r="O1298" s="170">
        <f t="shared" si="583"/>
        <v>1297</v>
      </c>
      <c r="P1298" s="170">
        <f t="shared" si="584"/>
        <v>1299</v>
      </c>
      <c r="Q1298" s="169"/>
      <c r="R1298" s="149">
        <f t="shared" si="589"/>
        <v>-0.23877972627032021</v>
      </c>
      <c r="S1298" s="173">
        <f t="shared" si="590"/>
        <v>0.83848928653020771</v>
      </c>
      <c r="T1298" s="149">
        <v>0</v>
      </c>
      <c r="U1298" s="97"/>
      <c r="V1298" s="149">
        <f>1/PI()*ATAN('Exhibit4_Impact-Test'!$Y$25*S_RDY_SP)+'Exhibit4_Impact-Test'!$Y$26</f>
        <v>0.35818194887303323</v>
      </c>
      <c r="W1298" s="172">
        <f t="shared" si="591"/>
        <v>0.36471681090819663</v>
      </c>
      <c r="X1298" s="149">
        <f>1/PI()*ATAN('Exhibit4_Impact-Test'!$Y$25*S_RS_SP)+'Exhibit4_Impact-Test'!$Y$26</f>
        <v>0.82884405911519132</v>
      </c>
      <c r="Y1298" s="172">
        <f t="shared" si="592"/>
        <v>0.83282342271631016</v>
      </c>
      <c r="Z1298" s="149">
        <f>1/PI()*ATAN('Exhibit4_Impact-Test'!$Y$25*S_5050_SP)+'Exhibit4_Impact-Test'!$Y$26</f>
        <v>0.5</v>
      </c>
      <c r="AA1298" s="149">
        <f t="shared" si="593"/>
        <v>0.50707804840704551</v>
      </c>
      <c r="AB1298" s="195">
        <f>VLOOKUP(_xlfn.NUMBERVALUE(LEFT(A1298,4)),Transactioncosts!$C:$G,5,FALSE)</f>
        <v>92</v>
      </c>
      <c r="AC1298" s="174"/>
      <c r="AD1298" s="175">
        <f t="shared" si="594"/>
        <v>1.0232224402309857</v>
      </c>
      <c r="AE1298" s="149">
        <f t="shared" si="595"/>
        <v>1.0369123345095157</v>
      </c>
      <c r="AF1298" s="149">
        <f t="shared" si="596"/>
        <v>1.0273474251925252</v>
      </c>
      <c r="AG1298" s="176">
        <f t="shared" si="597"/>
        <v>1.0230786967741925</v>
      </c>
      <c r="AH1298" s="149">
        <f t="shared" si="598"/>
        <v>1.0311261374397291</v>
      </c>
      <c r="AI1298" s="149">
        <f t="shared" si="599"/>
        <v>1.0272823071471804</v>
      </c>
      <c r="AJ1298" s="97"/>
      <c r="AK1298" s="171">
        <f t="shared" si="600"/>
        <v>2.295690246400121E-2</v>
      </c>
      <c r="AL1298" s="149">
        <f t="shared" si="601"/>
        <v>3.6247388074576191E-2</v>
      </c>
      <c r="AM1298" s="149">
        <f t="shared" si="602"/>
        <v>2.698016506551603E-2</v>
      </c>
      <c r="AN1298" s="149">
        <f t="shared" si="607"/>
        <v>7.4509603314936923</v>
      </c>
      <c r="AO1298" s="149">
        <f t="shared" si="607"/>
        <v>19.62177739319737</v>
      </c>
      <c r="AP1298" s="149">
        <f t="shared" si="607"/>
        <v>6.7350050374657853</v>
      </c>
      <c r="AQ1298" s="97"/>
      <c r="AR1298" s="171">
        <f t="shared" si="603"/>
        <v>2.2816411453728844E-2</v>
      </c>
      <c r="AS1298" s="149">
        <f t="shared" si="604"/>
        <v>3.0651542303718624E-2</v>
      </c>
      <c r="AT1298" s="149">
        <f t="shared" si="605"/>
        <v>2.6916778417944778E-2</v>
      </c>
      <c r="AU1298" s="175">
        <f t="shared" si="608"/>
        <v>7.2948040003127286</v>
      </c>
      <c r="AV1298" s="149">
        <f t="shared" si="609"/>
        <v>16.6084498137735</v>
      </c>
      <c r="AW1298" s="149">
        <f t="shared" si="610"/>
        <v>6.6502958397851604</v>
      </c>
    </row>
    <row r="1299" spans="1:49" ht="15" x14ac:dyDescent="0.25">
      <c r="A1299" s="130">
        <v>1979.02</v>
      </c>
      <c r="B1299" s="138"/>
      <c r="C1299" s="166">
        <f>raw_Data!B1305</f>
        <v>98.23</v>
      </c>
      <c r="D1299" s="167">
        <f>raw_Data!J1305</f>
        <v>0.42972250000000001</v>
      </c>
      <c r="E1299" s="167">
        <f>raw_Data!L1305</f>
        <v>7.2842945738960108E-3</v>
      </c>
      <c r="F1299" s="168">
        <f t="shared" si="585"/>
        <v>99.71</v>
      </c>
      <c r="G1299" s="167">
        <f>raw_Data!K1305</f>
        <v>4.309723197272089E-3</v>
      </c>
      <c r="H1299" s="167">
        <f t="shared" si="586"/>
        <v>-1.4843044830006868E-2</v>
      </c>
      <c r="I1299" s="165"/>
      <c r="J1299" s="167">
        <f t="shared" si="587"/>
        <v>1</v>
      </c>
      <c r="K1299" s="167">
        <f t="shared" si="606"/>
        <v>7.2842945738960108E-3</v>
      </c>
      <c r="L1299" s="93"/>
      <c r="M1299" s="171">
        <f t="shared" si="582"/>
        <v>1.007284294573896</v>
      </c>
      <c r="N1299" s="172">
        <f t="shared" si="588"/>
        <v>0.9894666783672651</v>
      </c>
      <c r="O1299" s="170">
        <f t="shared" si="583"/>
        <v>1298</v>
      </c>
      <c r="P1299" s="170">
        <f t="shared" si="584"/>
        <v>1300</v>
      </c>
      <c r="Q1299" s="169"/>
      <c r="R1299" s="149">
        <f t="shared" si="589"/>
        <v>-0.25656087780209025</v>
      </c>
      <c r="S1299" s="173">
        <f t="shared" si="590"/>
        <v>-0.67080115503578408</v>
      </c>
      <c r="T1299" s="149">
        <v>0</v>
      </c>
      <c r="U1299" s="97"/>
      <c r="V1299" s="149">
        <f>1/PI()*ATAN('Exhibit4_Impact-Test'!$Y$25*S_RDY_SP)+'Exhibit4_Impact-Test'!$Y$26</f>
        <v>0.34909252212632608</v>
      </c>
      <c r="W1299" s="172">
        <f t="shared" si="591"/>
        <v>0.34504818422087197</v>
      </c>
      <c r="X1299" s="149">
        <f>1/PI()*ATAN('Exhibit4_Impact-Test'!$Y$25*S_RS_SP)+'Exhibit4_Impact-Test'!$Y$26</f>
        <v>0.2038889586090642</v>
      </c>
      <c r="Y1299" s="172">
        <f t="shared" si="592"/>
        <v>0.20100735641737869</v>
      </c>
      <c r="Z1299" s="149">
        <f>1/PI()*ATAN('Exhibit4_Impact-Test'!$Y$25*S_5050_SP)+'Exhibit4_Impact-Test'!$Y$26</f>
        <v>0.5</v>
      </c>
      <c r="AA1299" s="149">
        <f t="shared" si="593"/>
        <v>0.49553834793419782</v>
      </c>
      <c r="AB1299" s="195">
        <f>VLOOKUP(_xlfn.NUMBERVALUE(LEFT(A1299,4)),Transactioncosts!$C:$G,5,FALSE)</f>
        <v>92</v>
      </c>
      <c r="AC1299" s="174"/>
      <c r="AD1299" s="175">
        <f t="shared" si="594"/>
        <v>1.0010642979940443</v>
      </c>
      <c r="AE1299" s="149">
        <f t="shared" si="595"/>
        <v>1.0036514793606299</v>
      </c>
      <c r="AF1299" s="149">
        <f t="shared" si="596"/>
        <v>0.9983754864705805</v>
      </c>
      <c r="AG1299" s="176">
        <f t="shared" si="597"/>
        <v>1.0009759883368996</v>
      </c>
      <c r="AH1299" s="149">
        <f t="shared" si="598"/>
        <v>0.99807209842654321</v>
      </c>
      <c r="AI1299" s="149">
        <f t="shared" si="599"/>
        <v>0.99833443927157517</v>
      </c>
      <c r="AJ1299" s="97"/>
      <c r="AK1299" s="171">
        <f t="shared" si="600"/>
        <v>1.0637320304678903E-3</v>
      </c>
      <c r="AL1299" s="149">
        <f t="shared" si="601"/>
        <v>3.6448288943130161E-3</v>
      </c>
      <c r="AM1299" s="149">
        <f t="shared" si="602"/>
        <v>-1.6258344823208801E-3</v>
      </c>
      <c r="AN1299" s="149">
        <f t="shared" si="607"/>
        <v>7.4520240635241599</v>
      </c>
      <c r="AO1299" s="149">
        <f t="shared" si="607"/>
        <v>19.625422222091682</v>
      </c>
      <c r="AP1299" s="149">
        <f t="shared" si="607"/>
        <v>6.733379202983464</v>
      </c>
      <c r="AQ1299" s="97"/>
      <c r="AR1299" s="171">
        <f t="shared" si="603"/>
        <v>9.7551236994967354E-4</v>
      </c>
      <c r="AS1299" s="149">
        <f t="shared" si="604"/>
        <v>-1.9297623676986541E-3</v>
      </c>
      <c r="AT1299" s="149">
        <f t="shared" si="605"/>
        <v>-1.6669493167611948E-3</v>
      </c>
      <c r="AU1299" s="175">
        <f t="shared" si="608"/>
        <v>7.2957795126826781</v>
      </c>
      <c r="AV1299" s="149">
        <f t="shared" si="609"/>
        <v>16.606520051405802</v>
      </c>
      <c r="AW1299" s="149">
        <f t="shared" si="610"/>
        <v>6.648628890468399</v>
      </c>
    </row>
    <row r="1300" spans="1:49" ht="15" x14ac:dyDescent="0.25">
      <c r="A1300" s="130">
        <v>1979.03</v>
      </c>
      <c r="B1300" s="138"/>
      <c r="C1300" s="166">
        <f>raw_Data!B1306</f>
        <v>100.1</v>
      </c>
      <c r="D1300" s="167">
        <f>raw_Data!J1306</f>
        <v>0.43333333333333335</v>
      </c>
      <c r="E1300" s="167">
        <f>raw_Data!L1306</f>
        <v>7.2996810644501142E-3</v>
      </c>
      <c r="F1300" s="168">
        <f t="shared" si="585"/>
        <v>98.23</v>
      </c>
      <c r="G1300" s="167">
        <f>raw_Data!K1306</f>
        <v>4.4114153856595062E-3</v>
      </c>
      <c r="H1300" s="167">
        <f t="shared" si="586"/>
        <v>1.9036954087345848E-2</v>
      </c>
      <c r="I1300" s="165"/>
      <c r="J1300" s="167">
        <f t="shared" si="587"/>
        <v>1.0012217362956948</v>
      </c>
      <c r="K1300" s="167">
        <f t="shared" si="606"/>
        <v>8.5214173601448895E-3</v>
      </c>
      <c r="L1300" s="93"/>
      <c r="M1300" s="171">
        <f t="shared" si="582"/>
        <v>1.0085214173601449</v>
      </c>
      <c r="N1300" s="172">
        <f t="shared" si="588"/>
        <v>1.0234483694730054</v>
      </c>
      <c r="O1300" s="170">
        <f t="shared" si="583"/>
        <v>1299</v>
      </c>
      <c r="P1300" s="170">
        <f t="shared" si="584"/>
        <v>1301</v>
      </c>
      <c r="Q1300" s="169"/>
      <c r="R1300" s="149">
        <f t="shared" si="589"/>
        <v>-0.24563529688844005</v>
      </c>
      <c r="S1300" s="173">
        <f t="shared" si="590"/>
        <v>0.72325421686311697</v>
      </c>
      <c r="T1300" s="149">
        <v>0</v>
      </c>
      <c r="U1300" s="97"/>
      <c r="V1300" s="149">
        <f>1/PI()*ATAN('Exhibit4_Impact-Test'!$Y$25*S_RDY_SP)+'Exhibit4_Impact-Test'!$Y$26</f>
        <v>0.35464705999747947</v>
      </c>
      <c r="W1300" s="172">
        <f t="shared" si="591"/>
        <v>0.35801687446745861</v>
      </c>
      <c r="X1300" s="149">
        <f>1/PI()*ATAN('Exhibit4_Impact-Test'!$Y$25*S_RS_SP)+'Exhibit4_Impact-Test'!$Y$26</f>
        <v>0.80746180577462745</v>
      </c>
      <c r="Y1300" s="172">
        <f t="shared" si="592"/>
        <v>0.8097356743971591</v>
      </c>
      <c r="Z1300" s="149">
        <f>1/PI()*ATAN('Exhibit4_Impact-Test'!$Y$25*S_5050_SP)+'Exhibit4_Impact-Test'!$Y$26</f>
        <v>0.5</v>
      </c>
      <c r="AA1300" s="149">
        <f t="shared" si="593"/>
        <v>0.50367302511326317</v>
      </c>
      <c r="AB1300" s="195">
        <f>VLOOKUP(_xlfn.NUMBERVALUE(LEFT(A1300,4)),Transactioncosts!$C:$G,5,FALSE)</f>
        <v>92</v>
      </c>
      <c r="AC1300" s="174"/>
      <c r="AD1300" s="175">
        <f t="shared" si="594"/>
        <v>1.0138152170416941</v>
      </c>
      <c r="AE1300" s="149">
        <f t="shared" si="595"/>
        <v>1.0205743610679066</v>
      </c>
      <c r="AF1300" s="149">
        <f t="shared" si="596"/>
        <v>1.0159848934165752</v>
      </c>
      <c r="AG1300" s="176">
        <f t="shared" si="597"/>
        <v>1.0137576992180422</v>
      </c>
      <c r="AH1300" s="149">
        <f t="shared" si="598"/>
        <v>1.0205706412538349</v>
      </c>
      <c r="AI1300" s="149">
        <f t="shared" si="599"/>
        <v>1.0159511015855331</v>
      </c>
      <c r="AJ1300" s="97"/>
      <c r="AK1300" s="171">
        <f t="shared" si="600"/>
        <v>1.372065684846945E-2</v>
      </c>
      <c r="AL1300" s="149">
        <f t="shared" si="601"/>
        <v>2.0365567901562985E-2</v>
      </c>
      <c r="AM1300" s="149">
        <f t="shared" si="602"/>
        <v>1.5858480361276898E-2</v>
      </c>
      <c r="AN1300" s="149">
        <f t="shared" si="607"/>
        <v>7.465744720372629</v>
      </c>
      <c r="AO1300" s="149">
        <f t="shared" si="607"/>
        <v>19.645787789993246</v>
      </c>
      <c r="AP1300" s="149">
        <f t="shared" si="607"/>
        <v>6.7492376833447407</v>
      </c>
      <c r="AQ1300" s="97"/>
      <c r="AR1300" s="171">
        <f t="shared" si="603"/>
        <v>1.3663921208329353E-2</v>
      </c>
      <c r="AS1300" s="149">
        <f t="shared" si="604"/>
        <v>2.0361923070776902E-2</v>
      </c>
      <c r="AT1300" s="149">
        <f t="shared" si="605"/>
        <v>1.5825219637387714E-2</v>
      </c>
      <c r="AU1300" s="175">
        <f t="shared" si="608"/>
        <v>7.3094434338910075</v>
      </c>
      <c r="AV1300" s="149">
        <f t="shared" si="609"/>
        <v>16.626881974476579</v>
      </c>
      <c r="AW1300" s="149">
        <f t="shared" si="610"/>
        <v>6.6644541101057868</v>
      </c>
    </row>
    <row r="1301" spans="1:49" ht="15" x14ac:dyDescent="0.25">
      <c r="A1301" s="130">
        <v>1979.04</v>
      </c>
      <c r="B1301" s="138"/>
      <c r="C1301" s="166">
        <f>raw_Data!B1307</f>
        <v>102.1</v>
      </c>
      <c r="D1301" s="167">
        <f>raw_Data!J1307</f>
        <v>0.43722250000000001</v>
      </c>
      <c r="E1301" s="167">
        <f>raw_Data!L1307</f>
        <v>7.3458250304712092E-3</v>
      </c>
      <c r="F1301" s="168">
        <f t="shared" si="585"/>
        <v>100.1</v>
      </c>
      <c r="G1301" s="167">
        <f>raw_Data!K1307</f>
        <v>4.3678571428571429E-3</v>
      </c>
      <c r="H1301" s="167">
        <f t="shared" si="586"/>
        <v>1.998001998001997E-2</v>
      </c>
      <c r="I1301" s="165"/>
      <c r="J1301" s="167">
        <f t="shared" si="587"/>
        <v>1.0036610947208189</v>
      </c>
      <c r="K1301" s="167">
        <f t="shared" si="606"/>
        <v>1.100691975129009E-2</v>
      </c>
      <c r="L1301" s="93"/>
      <c r="M1301" s="171">
        <f t="shared" si="582"/>
        <v>1.0110069197512901</v>
      </c>
      <c r="N1301" s="172">
        <f t="shared" si="588"/>
        <v>1.0243478771228771</v>
      </c>
      <c r="O1301" s="170">
        <f t="shared" si="583"/>
        <v>1300</v>
      </c>
      <c r="P1301" s="170">
        <f t="shared" si="584"/>
        <v>1302</v>
      </c>
      <c r="Q1301" s="169"/>
      <c r="R1301" s="149">
        <f t="shared" si="589"/>
        <v>-0.25128042175656223</v>
      </c>
      <c r="S1301" s="173">
        <f t="shared" si="590"/>
        <v>0.73241345084572163</v>
      </c>
      <c r="T1301" s="149">
        <v>0</v>
      </c>
      <c r="U1301" s="97"/>
      <c r="V1301" s="149">
        <f>1/PI()*ATAN('Exhibit4_Impact-Test'!$Y$25*S_RDY_SP)+'Exhibit4_Impact-Test'!$Y$26</f>
        <v>0.35176493711398438</v>
      </c>
      <c r="W1301" s="172">
        <f t="shared" si="591"/>
        <v>0.35476000517229389</v>
      </c>
      <c r="X1301" s="149">
        <f>1/PI()*ATAN('Exhibit4_Impact-Test'!$Y$25*S_RS_SP)+'Exhibit4_Impact-Test'!$Y$26</f>
        <v>0.80933134678066687</v>
      </c>
      <c r="Y1301" s="172">
        <f t="shared" si="592"/>
        <v>0.81134611450191851</v>
      </c>
      <c r="Z1301" s="149">
        <f>1/PI()*ATAN('Exhibit4_Impact-Test'!$Y$25*S_5050_SP)+'Exhibit4_Impact-Test'!$Y$26</f>
        <v>0.5</v>
      </c>
      <c r="AA1301" s="149">
        <f t="shared" si="593"/>
        <v>0.50327730511458624</v>
      </c>
      <c r="AB1301" s="195">
        <f>VLOOKUP(_xlfn.NUMBERVALUE(LEFT(A1301,4)),Transactioncosts!$C:$G,5,FALSE)</f>
        <v>92</v>
      </c>
      <c r="AC1301" s="174"/>
      <c r="AD1301" s="175">
        <f t="shared" si="594"/>
        <v>1.0156998007821467</v>
      </c>
      <c r="AE1301" s="149">
        <f t="shared" si="595"/>
        <v>1.0218041747481801</v>
      </c>
      <c r="AF1301" s="149">
        <f t="shared" si="596"/>
        <v>1.0176773984370837</v>
      </c>
      <c r="AG1301" s="176">
        <f t="shared" si="597"/>
        <v>1.0156348317410451</v>
      </c>
      <c r="AH1301" s="149">
        <f t="shared" si="598"/>
        <v>1.0160445555764834</v>
      </c>
      <c r="AI1301" s="149">
        <f t="shared" si="599"/>
        <v>1.0176472472300295</v>
      </c>
      <c r="AJ1301" s="97"/>
      <c r="AK1301" s="171">
        <f t="shared" si="600"/>
        <v>1.5577833824820026E-2</v>
      </c>
      <c r="AL1301" s="149">
        <f t="shared" si="601"/>
        <v>2.1569863586562661E-2</v>
      </c>
      <c r="AM1301" s="149">
        <f t="shared" si="602"/>
        <v>1.7522970496191871E-2</v>
      </c>
      <c r="AN1301" s="149">
        <f t="shared" si="607"/>
        <v>7.4813225541974493</v>
      </c>
      <c r="AO1301" s="149">
        <f t="shared" si="607"/>
        <v>19.66735765357981</v>
      </c>
      <c r="AP1301" s="149">
        <f t="shared" si="607"/>
        <v>6.7667606538409322</v>
      </c>
      <c r="AQ1301" s="97"/>
      <c r="AR1301" s="171">
        <f t="shared" si="603"/>
        <v>1.5513866972600212E-2</v>
      </c>
      <c r="AS1301" s="149">
        <f t="shared" si="604"/>
        <v>1.5917202108597026E-2</v>
      </c>
      <c r="AT1301" s="149">
        <f t="shared" si="605"/>
        <v>1.7493342586835419E-2</v>
      </c>
      <c r="AU1301" s="175">
        <f t="shared" si="608"/>
        <v>7.3249573008636073</v>
      </c>
      <c r="AV1301" s="149">
        <f t="shared" si="609"/>
        <v>16.642799176585175</v>
      </c>
      <c r="AW1301" s="149">
        <f t="shared" si="610"/>
        <v>6.6819474526926221</v>
      </c>
    </row>
    <row r="1302" spans="1:49" ht="15" x14ac:dyDescent="0.25">
      <c r="A1302" s="130">
        <v>1979.05</v>
      </c>
      <c r="B1302" s="138"/>
      <c r="C1302" s="166">
        <f>raw_Data!B1308</f>
        <v>99.73</v>
      </c>
      <c r="D1302" s="167">
        <f>raw_Data!J1308</f>
        <v>0.44111083333333334</v>
      </c>
      <c r="E1302" s="167">
        <f>raw_Data!L1308</f>
        <v>7.3996302871768282E-3</v>
      </c>
      <c r="F1302" s="168">
        <f t="shared" si="585"/>
        <v>102.1</v>
      </c>
      <c r="G1302" s="167">
        <f>raw_Data!K1308</f>
        <v>4.3203803460659489E-3</v>
      </c>
      <c r="H1302" s="167">
        <f t="shared" si="586"/>
        <v>-2.3212536728697275E-2</v>
      </c>
      <c r="I1302" s="165"/>
      <c r="J1302" s="167">
        <f t="shared" si="587"/>
        <v>1.0042588883479751</v>
      </c>
      <c r="K1302" s="167">
        <f t="shared" si="606"/>
        <v>1.1658518635151882E-2</v>
      </c>
      <c r="L1302" s="93"/>
      <c r="M1302" s="171">
        <f t="shared" si="582"/>
        <v>1.0116585186351519</v>
      </c>
      <c r="N1302" s="172">
        <f t="shared" si="588"/>
        <v>0.9811078436173688</v>
      </c>
      <c r="O1302" s="170">
        <f t="shared" si="583"/>
        <v>1301</v>
      </c>
      <c r="P1302" s="170">
        <f t="shared" si="584"/>
        <v>1303</v>
      </c>
      <c r="Q1302" s="169"/>
      <c r="R1302" s="149">
        <f t="shared" si="589"/>
        <v>-0.25933408394215096</v>
      </c>
      <c r="S1302" s="173">
        <f t="shared" si="590"/>
        <v>-0.75961325779294342</v>
      </c>
      <c r="T1302" s="149">
        <v>0</v>
      </c>
      <c r="U1302" s="97"/>
      <c r="V1302" s="149">
        <f>1/PI()*ATAN('Exhibit4_Impact-Test'!$Y$25*S_RDY_SP)+'Exhibit4_Impact-Test'!$Y$26</f>
        <v>0.34769815287864569</v>
      </c>
      <c r="W1302" s="172">
        <f t="shared" si="591"/>
        <v>0.34077630484372617</v>
      </c>
      <c r="X1302" s="149">
        <f>1/PI()*ATAN('Exhibit4_Impact-Test'!$Y$25*S_RS_SP)+'Exhibit4_Impact-Test'!$Y$26</f>
        <v>0.18530055236096932</v>
      </c>
      <c r="Y1302" s="172">
        <f t="shared" si="592"/>
        <v>0.18071598813429554</v>
      </c>
      <c r="Z1302" s="149">
        <f>1/PI()*ATAN('Exhibit4_Impact-Test'!$Y$25*S_5050_SP)+'Exhibit4_Impact-Test'!$Y$26</f>
        <v>0.5</v>
      </c>
      <c r="AA1302" s="149">
        <f t="shared" si="593"/>
        <v>0.49233460690714137</v>
      </c>
      <c r="AB1302" s="195">
        <f>VLOOKUP(_xlfn.NUMBERVALUE(LEFT(A1302,4)),Transactioncosts!$C:$G,5,FALSE)</f>
        <v>92</v>
      </c>
      <c r="AC1302" s="174"/>
      <c r="AD1302" s="175">
        <f t="shared" si="594"/>
        <v>1.0010361053622729</v>
      </c>
      <c r="AE1302" s="149">
        <f t="shared" si="595"/>
        <v>1.0059974616793561</v>
      </c>
      <c r="AF1302" s="149">
        <f t="shared" si="596"/>
        <v>0.99638318112626034</v>
      </c>
      <c r="AG1302" s="176">
        <f t="shared" si="597"/>
        <v>1.000918000151318</v>
      </c>
      <c r="AH1302" s="149">
        <f t="shared" si="598"/>
        <v>1.0002234215550043</v>
      </c>
      <c r="AI1302" s="149">
        <f t="shared" si="599"/>
        <v>0.99631265950980608</v>
      </c>
      <c r="AJ1302" s="97"/>
      <c r="AK1302" s="171">
        <f t="shared" si="600"/>
        <v>1.0355689755821901E-3</v>
      </c>
      <c r="AL1302" s="149">
        <f t="shared" si="601"/>
        <v>5.9795484928096719E-3</v>
      </c>
      <c r="AM1302" s="149">
        <f t="shared" si="602"/>
        <v>-3.6233753770196909E-3</v>
      </c>
      <c r="AN1302" s="149">
        <f t="shared" si="607"/>
        <v>7.4823581231730314</v>
      </c>
      <c r="AO1302" s="149">
        <f t="shared" si="607"/>
        <v>19.67333720207262</v>
      </c>
      <c r="AP1302" s="149">
        <f t="shared" si="607"/>
        <v>6.7631372784639128</v>
      </c>
      <c r="AQ1302" s="97"/>
      <c r="AR1302" s="171">
        <f t="shared" si="603"/>
        <v>9.1757904687538938E-4</v>
      </c>
      <c r="AS1302" s="149">
        <f t="shared" si="604"/>
        <v>2.2339660012560411E-4</v>
      </c>
      <c r="AT1302" s="149">
        <f t="shared" si="605"/>
        <v>-3.6941554881089957E-3</v>
      </c>
      <c r="AU1302" s="175">
        <f t="shared" si="608"/>
        <v>7.3258748799104829</v>
      </c>
      <c r="AV1302" s="149">
        <f t="shared" si="609"/>
        <v>16.643022573185302</v>
      </c>
      <c r="AW1302" s="149">
        <f t="shared" si="610"/>
        <v>6.6782532972045132</v>
      </c>
    </row>
    <row r="1303" spans="1:49" ht="15" x14ac:dyDescent="0.25">
      <c r="A1303" s="130">
        <v>1979.06</v>
      </c>
      <c r="B1303" s="138"/>
      <c r="C1303" s="166">
        <f>raw_Data!B1309</f>
        <v>101.7</v>
      </c>
      <c r="D1303" s="167">
        <f>raw_Data!J1309</f>
        <v>0.44500000000000001</v>
      </c>
      <c r="E1303" s="167">
        <f>raw_Data!L1309</f>
        <v>7.1379938189517489E-3</v>
      </c>
      <c r="F1303" s="168">
        <f t="shared" si="585"/>
        <v>99.73</v>
      </c>
      <c r="G1303" s="167">
        <f>raw_Data!K1309</f>
        <v>4.4620475283264818E-3</v>
      </c>
      <c r="H1303" s="167">
        <f t="shared" si="586"/>
        <v>1.975333400180479E-2</v>
      </c>
      <c r="I1303" s="165"/>
      <c r="J1303" s="167">
        <f t="shared" si="587"/>
        <v>0.97934731149343734</v>
      </c>
      <c r="K1303" s="167">
        <f t="shared" si="606"/>
        <v>-1.3514694687610906E-2</v>
      </c>
      <c r="L1303" s="93"/>
      <c r="M1303" s="171">
        <f t="shared" si="582"/>
        <v>0.98648530531238909</v>
      </c>
      <c r="N1303" s="172">
        <f t="shared" si="588"/>
        <v>1.0242153815301314</v>
      </c>
      <c r="O1303" s="170">
        <f t="shared" si="583"/>
        <v>1302</v>
      </c>
      <c r="P1303" s="170">
        <f t="shared" si="584"/>
        <v>1304</v>
      </c>
      <c r="Q1303" s="169"/>
      <c r="R1303" s="149">
        <f t="shared" si="589"/>
        <v>-0.24765322448826774</v>
      </c>
      <c r="S1303" s="173">
        <f t="shared" si="590"/>
        <v>0.72748351861606808</v>
      </c>
      <c r="T1303" s="149">
        <v>0</v>
      </c>
      <c r="U1303" s="97"/>
      <c r="V1303" s="149">
        <f>1/PI()*ATAN('Exhibit4_Impact-Test'!$Y$25*S_RDY_SP)+'Exhibit4_Impact-Test'!$Y$26</f>
        <v>0.35361382777361627</v>
      </c>
      <c r="W1303" s="172">
        <f t="shared" si="591"/>
        <v>0.3622393230079029</v>
      </c>
      <c r="X1303" s="149">
        <f>1/PI()*ATAN('Exhibit4_Impact-Test'!$Y$25*S_RS_SP)+'Exhibit4_Impact-Test'!$Y$26</f>
        <v>0.80832904512906212</v>
      </c>
      <c r="Y1303" s="172">
        <f t="shared" si="592"/>
        <v>0.81407706438594785</v>
      </c>
      <c r="Z1303" s="149">
        <f>1/PI()*ATAN('Exhibit4_Impact-Test'!$Y$25*S_5050_SP)+'Exhibit4_Impact-Test'!$Y$26</f>
        <v>0.5</v>
      </c>
      <c r="AA1303" s="149">
        <f t="shared" si="593"/>
        <v>0.50938232041811038</v>
      </c>
      <c r="AB1303" s="195">
        <f>VLOOKUP(_xlfn.NUMBERVALUE(LEFT(A1303,4)),Transactioncosts!$C:$G,5,FALSE)</f>
        <v>92</v>
      </c>
      <c r="AC1303" s="174"/>
      <c r="AD1303" s="175">
        <f t="shared" si="594"/>
        <v>0.99982718198593523</v>
      </c>
      <c r="AE1303" s="149">
        <f t="shared" si="595"/>
        <v>1.0169836217941235</v>
      </c>
      <c r="AF1303" s="149">
        <f t="shared" si="596"/>
        <v>1.0053503434212603</v>
      </c>
      <c r="AG1303" s="176">
        <f t="shared" si="597"/>
        <v>0.99980821006912024</v>
      </c>
      <c r="AH1303" s="149">
        <f t="shared" si="598"/>
        <v>1.0166091316753116</v>
      </c>
      <c r="AI1303" s="149">
        <f t="shared" si="599"/>
        <v>1.0052640260734136</v>
      </c>
      <c r="AJ1303" s="97"/>
      <c r="AK1303" s="171">
        <f t="shared" si="600"/>
        <v>-1.7283294881844879E-4</v>
      </c>
      <c r="AL1303" s="149">
        <f t="shared" si="601"/>
        <v>1.6841012506188129E-2</v>
      </c>
      <c r="AM1303" s="149">
        <f t="shared" si="602"/>
        <v>5.3360811831946265E-3</v>
      </c>
      <c r="AN1303" s="149">
        <f t="shared" si="607"/>
        <v>7.482185290224213</v>
      </c>
      <c r="AO1303" s="149">
        <f t="shared" si="607"/>
        <v>19.690178214578808</v>
      </c>
      <c r="AP1303" s="149">
        <f t="shared" si="607"/>
        <v>6.7684733596471078</v>
      </c>
      <c r="AQ1303" s="97"/>
      <c r="AR1303" s="171">
        <f t="shared" si="603"/>
        <v>-1.9180832492045216E-4</v>
      </c>
      <c r="AS1303" s="149">
        <f t="shared" si="604"/>
        <v>1.6472708555059092E-2</v>
      </c>
      <c r="AT1303" s="149">
        <f t="shared" si="605"/>
        <v>5.2502195190094435E-3</v>
      </c>
      <c r="AU1303" s="175">
        <f t="shared" si="608"/>
        <v>7.3256830715855621</v>
      </c>
      <c r="AV1303" s="149">
        <f t="shared" si="609"/>
        <v>16.659495281740362</v>
      </c>
      <c r="AW1303" s="149">
        <f t="shared" si="610"/>
        <v>6.6835035167235226</v>
      </c>
    </row>
    <row r="1304" spans="1:49" ht="15" x14ac:dyDescent="0.25">
      <c r="A1304" s="130">
        <v>1979.07</v>
      </c>
      <c r="B1304" s="138"/>
      <c r="C1304" s="166">
        <f>raw_Data!B1310</f>
        <v>102.7</v>
      </c>
      <c r="D1304" s="167">
        <f>raw_Data!J1310</f>
        <v>0.44972250000000003</v>
      </c>
      <c r="E1304" s="167">
        <f>raw_Data!L1310</f>
        <v>7.1688134099689993E-3</v>
      </c>
      <c r="F1304" s="168">
        <f t="shared" si="585"/>
        <v>101.7</v>
      </c>
      <c r="G1304" s="167">
        <f>raw_Data!K1310</f>
        <v>4.4220501474926252E-3</v>
      </c>
      <c r="H1304" s="167">
        <f t="shared" si="586"/>
        <v>9.8328416912487615E-3</v>
      </c>
      <c r="I1304" s="165"/>
      <c r="J1304" s="167">
        <f t="shared" si="587"/>
        <v>1.0024655924335368</v>
      </c>
      <c r="K1304" s="167">
        <f t="shared" si="606"/>
        <v>9.6344058435058333E-3</v>
      </c>
      <c r="L1304" s="93"/>
      <c r="M1304" s="171">
        <f t="shared" si="582"/>
        <v>1.0096344058435058</v>
      </c>
      <c r="N1304" s="172">
        <f t="shared" si="588"/>
        <v>1.0142548918387413</v>
      </c>
      <c r="O1304" s="170">
        <f t="shared" si="583"/>
        <v>1303</v>
      </c>
      <c r="P1304" s="170">
        <f t="shared" si="584"/>
        <v>1305</v>
      </c>
      <c r="Q1304" s="169"/>
      <c r="R1304" s="149">
        <f t="shared" si="589"/>
        <v>-0.23494233061247521</v>
      </c>
      <c r="S1304" s="173">
        <f t="shared" si="590"/>
        <v>0.5793964407550013</v>
      </c>
      <c r="T1304" s="149">
        <v>0</v>
      </c>
      <c r="U1304" s="97"/>
      <c r="V1304" s="149">
        <f>1/PI()*ATAN('Exhibit4_Impact-Test'!$Y$25*S_RDY_SP)+'Exhibit4_Impact-Test'!$Y$26</f>
        <v>0.36017715813671131</v>
      </c>
      <c r="W1304" s="172">
        <f t="shared" si="591"/>
        <v>0.36123005094684352</v>
      </c>
      <c r="X1304" s="149">
        <f>1/PI()*ATAN('Exhibit4_Impact-Test'!$Y$25*S_RS_SP)+'Exhibit4_Impact-Test'!$Y$26</f>
        <v>0.77337161668899612</v>
      </c>
      <c r="Y1304" s="172">
        <f t="shared" si="592"/>
        <v>0.77417088331915929</v>
      </c>
      <c r="Z1304" s="149">
        <f>1/PI()*ATAN('Exhibit4_Impact-Test'!$Y$25*S_5050_SP)+'Exhibit4_Impact-Test'!$Y$26</f>
        <v>0.5</v>
      </c>
      <c r="AA1304" s="149">
        <f t="shared" si="593"/>
        <v>0.50114148683935589</v>
      </c>
      <c r="AB1304" s="195">
        <f>VLOOKUP(_xlfn.NUMBERVALUE(LEFT(A1304,4)),Transactioncosts!$C:$G,5,FALSE)</f>
        <v>92</v>
      </c>
      <c r="AC1304" s="174"/>
      <c r="AD1304" s="175">
        <f t="shared" si="594"/>
        <v>1.0112985993584802</v>
      </c>
      <c r="AE1304" s="149">
        <f t="shared" si="595"/>
        <v>1.0132077585675301</v>
      </c>
      <c r="AF1304" s="149">
        <f t="shared" si="596"/>
        <v>1.0119446488411237</v>
      </c>
      <c r="AG1304" s="176">
        <f t="shared" si="597"/>
        <v>1.0112806574618378</v>
      </c>
      <c r="AH1304" s="149">
        <f t="shared" si="598"/>
        <v>1.0126655997921661</v>
      </c>
      <c r="AI1304" s="149">
        <f t="shared" si="599"/>
        <v>1.0119341471622016</v>
      </c>
      <c r="AJ1304" s="97"/>
      <c r="AK1304" s="171">
        <f t="shared" si="600"/>
        <v>1.1235246933908448E-2</v>
      </c>
      <c r="AL1304" s="149">
        <f t="shared" si="601"/>
        <v>1.3121296604744211E-2</v>
      </c>
      <c r="AM1304" s="149">
        <f t="shared" si="602"/>
        <v>1.1873874548433498E-2</v>
      </c>
      <c r="AN1304" s="149">
        <f t="shared" si="607"/>
        <v>7.4934205371581211</v>
      </c>
      <c r="AO1304" s="149">
        <f t="shared" si="607"/>
        <v>19.703299511183552</v>
      </c>
      <c r="AP1304" s="149">
        <f t="shared" si="607"/>
        <v>6.7803472341955411</v>
      </c>
      <c r="AQ1304" s="97"/>
      <c r="AR1304" s="171">
        <f t="shared" si="603"/>
        <v>1.1217505333343366E-2</v>
      </c>
      <c r="AS1304" s="149">
        <f t="shared" si="604"/>
        <v>1.2586061975126546E-2</v>
      </c>
      <c r="AT1304" s="149">
        <f t="shared" si="605"/>
        <v>1.1863496773892E-2</v>
      </c>
      <c r="AU1304" s="175">
        <f t="shared" si="608"/>
        <v>7.3369005769189055</v>
      </c>
      <c r="AV1304" s="149">
        <f t="shared" si="609"/>
        <v>16.67208134371549</v>
      </c>
      <c r="AW1304" s="149">
        <f t="shared" si="610"/>
        <v>6.6953670134974148</v>
      </c>
    </row>
    <row r="1305" spans="1:49" ht="15" x14ac:dyDescent="0.25">
      <c r="A1305" s="130">
        <v>1979.08</v>
      </c>
      <c r="B1305" s="138"/>
      <c r="C1305" s="166">
        <f>raw_Data!B1311</f>
        <v>107.4</v>
      </c>
      <c r="D1305" s="167">
        <f>raw_Data!J1311</f>
        <v>0.4544441666666667</v>
      </c>
      <c r="E1305" s="167">
        <f>raw_Data!L1311</f>
        <v>7.2304214879184148E-3</v>
      </c>
      <c r="F1305" s="168">
        <f t="shared" si="585"/>
        <v>102.7</v>
      </c>
      <c r="G1305" s="167">
        <f>raw_Data!K1311</f>
        <v>4.4249675430055183E-3</v>
      </c>
      <c r="H1305" s="167">
        <f t="shared" si="586"/>
        <v>4.576436222005853E-2</v>
      </c>
      <c r="I1305" s="165"/>
      <c r="J1305" s="167">
        <f t="shared" si="587"/>
        <v>1.0049209069835627</v>
      </c>
      <c r="K1305" s="167">
        <f t="shared" si="606"/>
        <v>1.2151328471481149E-2</v>
      </c>
      <c r="L1305" s="93"/>
      <c r="M1305" s="171">
        <f t="shared" si="582"/>
        <v>1.0121513284714811</v>
      </c>
      <c r="N1305" s="172">
        <f t="shared" si="588"/>
        <v>1.050189329763064</v>
      </c>
      <c r="O1305" s="170">
        <f t="shared" si="583"/>
        <v>1304</v>
      </c>
      <c r="P1305" s="170">
        <f t="shared" si="584"/>
        <v>1306</v>
      </c>
      <c r="Q1305" s="169"/>
      <c r="R1305" s="149">
        <f t="shared" si="589"/>
        <v>-0.23666531894062706</v>
      </c>
      <c r="S1305" s="173">
        <f t="shared" si="590"/>
        <v>0.86456861269622509</v>
      </c>
      <c r="T1305" s="149">
        <v>0</v>
      </c>
      <c r="U1305" s="97"/>
      <c r="V1305" s="149">
        <f>1/PI()*ATAN('Exhibit4_Impact-Test'!$Y$25*S_RDY_SP)+'Exhibit4_Impact-Test'!$Y$26</f>
        <v>0.35927984479005676</v>
      </c>
      <c r="W1305" s="172">
        <f t="shared" si="591"/>
        <v>0.36781573413555169</v>
      </c>
      <c r="X1305" s="149">
        <f>1/PI()*ATAN('Exhibit4_Impact-Test'!$Y$25*S_RS_SP)+'Exhibit4_Impact-Test'!$Y$26</f>
        <v>0.83310118498914942</v>
      </c>
      <c r="Y1305" s="172">
        <f t="shared" si="592"/>
        <v>0.83816799258410657</v>
      </c>
      <c r="Z1305" s="149">
        <f>1/PI()*ATAN('Exhibit4_Impact-Test'!$Y$25*S_5050_SP)+'Exhibit4_Impact-Test'!$Y$26</f>
        <v>0.5</v>
      </c>
      <c r="AA1305" s="149">
        <f t="shared" si="593"/>
        <v>0.50922204611049693</v>
      </c>
      <c r="AB1305" s="195">
        <f>VLOOKUP(_xlfn.NUMBERVALUE(LEFT(A1305,4)),Transactioncosts!$C:$G,5,FALSE)</f>
        <v>92</v>
      </c>
      <c r="AC1305" s="174"/>
      <c r="AD1305" s="175">
        <f t="shared" si="594"/>
        <v>1.0258176156716452</v>
      </c>
      <c r="AE1305" s="149">
        <f t="shared" si="595"/>
        <v>1.0438408324221178</v>
      </c>
      <c r="AF1305" s="149">
        <f t="shared" si="596"/>
        <v>1.0311703291172725</v>
      </c>
      <c r="AG1305" s="176">
        <f t="shared" si="597"/>
        <v>1.0256440689659188</v>
      </c>
      <c r="AH1305" s="149">
        <f t="shared" si="598"/>
        <v>1.0433121498578215</v>
      </c>
      <c r="AI1305" s="149">
        <f t="shared" si="599"/>
        <v>1.0310854862930559</v>
      </c>
      <c r="AJ1305" s="97"/>
      <c r="AK1305" s="171">
        <f t="shared" si="600"/>
        <v>2.5489968443681569E-2</v>
      </c>
      <c r="AL1305" s="149">
        <f t="shared" si="601"/>
        <v>4.2907018471548923E-2</v>
      </c>
      <c r="AM1305" s="149">
        <f t="shared" si="602"/>
        <v>3.0694399068753833E-2</v>
      </c>
      <c r="AN1305" s="149">
        <f t="shared" si="607"/>
        <v>7.5189105056018031</v>
      </c>
      <c r="AO1305" s="149">
        <f t="shared" si="607"/>
        <v>19.746206529655101</v>
      </c>
      <c r="AP1305" s="149">
        <f t="shared" si="607"/>
        <v>6.8110416332642947</v>
      </c>
      <c r="AQ1305" s="97"/>
      <c r="AR1305" s="171">
        <f t="shared" si="603"/>
        <v>2.5320775221658407E-2</v>
      </c>
      <c r="AS1305" s="149">
        <f t="shared" si="604"/>
        <v>4.2400412027179937E-2</v>
      </c>
      <c r="AT1305" s="149">
        <f t="shared" si="605"/>
        <v>3.0612117497640798E-2</v>
      </c>
      <c r="AU1305" s="175">
        <f t="shared" si="608"/>
        <v>7.3622213521405637</v>
      </c>
      <c r="AV1305" s="149">
        <f t="shared" si="609"/>
        <v>16.714481755742671</v>
      </c>
      <c r="AW1305" s="149">
        <f t="shared" si="610"/>
        <v>6.7259791309950554</v>
      </c>
    </row>
    <row r="1306" spans="1:49" ht="15" x14ac:dyDescent="0.25">
      <c r="A1306" s="130">
        <v>1979.09</v>
      </c>
      <c r="B1306" s="138"/>
      <c r="C1306" s="166">
        <f>raw_Data!B1312</f>
        <v>108.6</v>
      </c>
      <c r="D1306" s="167">
        <f>raw_Data!J1312</f>
        <v>0.45916666666666667</v>
      </c>
      <c r="E1306" s="167">
        <f>raw_Data!L1312</f>
        <v>7.4610833265813525E-3</v>
      </c>
      <c r="F1306" s="168">
        <f t="shared" si="585"/>
        <v>107.4</v>
      </c>
      <c r="G1306" s="167">
        <f>raw_Data!K1312</f>
        <v>4.2752948479205461E-3</v>
      </c>
      <c r="H1306" s="167">
        <f t="shared" si="586"/>
        <v>1.1173184357541777E-2</v>
      </c>
      <c r="I1306" s="165"/>
      <c r="J1306" s="167">
        <f t="shared" si="587"/>
        <v>1.0183658717373767</v>
      </c>
      <c r="K1306" s="167">
        <f t="shared" si="606"/>
        <v>2.5826955063958046E-2</v>
      </c>
      <c r="L1306" s="93"/>
      <c r="M1306" s="171">
        <f t="shared" si="582"/>
        <v>1.025826955063958</v>
      </c>
      <c r="N1306" s="172">
        <f t="shared" si="588"/>
        <v>1.0154484792054623</v>
      </c>
      <c r="O1306" s="170">
        <f t="shared" si="583"/>
        <v>1305</v>
      </c>
      <c r="P1306" s="170">
        <f t="shared" si="584"/>
        <v>1307</v>
      </c>
      <c r="Q1306" s="169"/>
      <c r="R1306" s="149">
        <f t="shared" si="589"/>
        <v>-0.25683986583199475</v>
      </c>
      <c r="S1306" s="173">
        <f t="shared" si="590"/>
        <v>0.60711930321513496</v>
      </c>
      <c r="T1306" s="149">
        <v>0</v>
      </c>
      <c r="U1306" s="97"/>
      <c r="V1306" s="149">
        <f>1/PI()*ATAN('Exhibit4_Impact-Test'!$Y$25*S_RDY_SP)+'Exhibit4_Impact-Test'!$Y$26</f>
        <v>0.34895196177398835</v>
      </c>
      <c r="W1306" s="172">
        <f t="shared" si="591"/>
        <v>0.34664535213772302</v>
      </c>
      <c r="X1306" s="149">
        <f>1/PI()*ATAN('Exhibit4_Impact-Test'!$Y$25*S_RS_SP)+'Exhibit4_Impact-Test'!$Y$26</f>
        <v>0.78070249646493894</v>
      </c>
      <c r="Y1306" s="172">
        <f t="shared" si="592"/>
        <v>0.77895658335619777</v>
      </c>
      <c r="Z1306" s="149">
        <f>1/PI()*ATAN('Exhibit4_Impact-Test'!$Y$25*S_5050_SP)+'Exhibit4_Impact-Test'!$Y$26</f>
        <v>0.5</v>
      </c>
      <c r="AA1306" s="149">
        <f t="shared" si="593"/>
        <v>0.49745784530488657</v>
      </c>
      <c r="AB1306" s="195">
        <f>VLOOKUP(_xlfn.NUMBERVALUE(LEFT(A1306,4)),Transactioncosts!$C:$G,5,FALSE)</f>
        <v>92</v>
      </c>
      <c r="AC1306" s="174"/>
      <c r="AD1306" s="175">
        <f t="shared" si="594"/>
        <v>1.022205365552912</v>
      </c>
      <c r="AE1306" s="149">
        <f t="shared" si="595"/>
        <v>1.0177244530517293</v>
      </c>
      <c r="AF1306" s="149">
        <f t="shared" si="596"/>
        <v>1.0206377171347101</v>
      </c>
      <c r="AG1306" s="176">
        <f t="shared" si="597"/>
        <v>1.0221541068733673</v>
      </c>
      <c r="AH1306" s="149">
        <f t="shared" si="598"/>
        <v>1.0121380890651159</v>
      </c>
      <c r="AI1306" s="149">
        <f t="shared" si="599"/>
        <v>1.0206143293115151</v>
      </c>
      <c r="AJ1306" s="97"/>
      <c r="AK1306" s="171">
        <f t="shared" si="600"/>
        <v>2.1962416362832651E-2</v>
      </c>
      <c r="AL1306" s="149">
        <f t="shared" si="601"/>
        <v>1.756920668745756E-2</v>
      </c>
      <c r="AM1306" s="149">
        <f t="shared" si="602"/>
        <v>2.0427644809200778E-2</v>
      </c>
      <c r="AN1306" s="149">
        <f t="shared" si="607"/>
        <v>7.5408729219646355</v>
      </c>
      <c r="AO1306" s="149">
        <f t="shared" si="607"/>
        <v>19.763775736342559</v>
      </c>
      <c r="AP1306" s="149">
        <f t="shared" si="607"/>
        <v>6.8314692780734951</v>
      </c>
      <c r="AQ1306" s="97"/>
      <c r="AR1306" s="171">
        <f t="shared" si="603"/>
        <v>2.1912269918191382E-2</v>
      </c>
      <c r="AS1306" s="149">
        <f t="shared" si="604"/>
        <v>1.2065013201966294E-2</v>
      </c>
      <c r="AT1306" s="149">
        <f t="shared" si="605"/>
        <v>2.0404729634921601E-2</v>
      </c>
      <c r="AU1306" s="175">
        <f t="shared" si="608"/>
        <v>7.384133622058755</v>
      </c>
      <c r="AV1306" s="149">
        <f t="shared" si="609"/>
        <v>16.726546768944637</v>
      </c>
      <c r="AW1306" s="149">
        <f t="shared" si="610"/>
        <v>6.7463838606299769</v>
      </c>
    </row>
    <row r="1307" spans="1:49" ht="15" x14ac:dyDescent="0.25">
      <c r="A1307" s="130">
        <v>1979.1</v>
      </c>
      <c r="B1307" s="138"/>
      <c r="C1307" s="166">
        <f>raw_Data!B1313</f>
        <v>104.5</v>
      </c>
      <c r="D1307" s="167">
        <f>raw_Data!J1313</f>
        <v>0.46305583333333339</v>
      </c>
      <c r="E1307" s="167">
        <f>raw_Data!L1313</f>
        <v>8.2029396024936307E-3</v>
      </c>
      <c r="F1307" s="168">
        <f t="shared" si="585"/>
        <v>108.6</v>
      </c>
      <c r="G1307" s="167">
        <f>raw_Data!K1313</f>
        <v>4.2638658686310624E-3</v>
      </c>
      <c r="H1307" s="167">
        <f t="shared" si="586"/>
        <v>-3.7753222836095723E-2</v>
      </c>
      <c r="I1307" s="165"/>
      <c r="J1307" s="167">
        <f t="shared" si="587"/>
        <v>1.0583763661972658</v>
      </c>
      <c r="K1307" s="167">
        <f t="shared" si="606"/>
        <v>6.6579305799759458E-2</v>
      </c>
      <c r="L1307" s="93"/>
      <c r="M1307" s="171">
        <f t="shared" si="582"/>
        <v>1.0665793057997595</v>
      </c>
      <c r="N1307" s="172">
        <f t="shared" si="588"/>
        <v>0.96651064303253531</v>
      </c>
      <c r="O1307" s="170">
        <f t="shared" si="583"/>
        <v>1306</v>
      </c>
      <c r="P1307" s="170">
        <f t="shared" si="584"/>
        <v>1308</v>
      </c>
      <c r="Q1307" s="169"/>
      <c r="R1307" s="149">
        <f t="shared" si="589"/>
        <v>-0.27268497327526098</v>
      </c>
      <c r="S1307" s="173">
        <f t="shared" si="590"/>
        <v>-0.83498401369387298</v>
      </c>
      <c r="T1307" s="149">
        <v>0</v>
      </c>
      <c r="U1307" s="97"/>
      <c r="V1307" s="149">
        <f>1/PI()*ATAN('Exhibit4_Impact-Test'!$Y$25*S_RDY_SP)+'Exhibit4_Impact-Test'!$Y$26</f>
        <v>0.34107375653503885</v>
      </c>
      <c r="W1307" s="172">
        <f t="shared" si="591"/>
        <v>0.31929090139895694</v>
      </c>
      <c r="X1307" s="149">
        <f>1/PI()*ATAN('Exhibit4_Impact-Test'!$Y$25*S_RS_SP)+'Exhibit4_Impact-Test'!$Y$26</f>
        <v>0.17174310655038372</v>
      </c>
      <c r="Y1307" s="172">
        <f t="shared" si="592"/>
        <v>0.15817859302637988</v>
      </c>
      <c r="Z1307" s="149">
        <f>1/PI()*ATAN('Exhibit4_Impact-Test'!$Y$25*S_5050_SP)+'Exhibit4_Impact-Test'!$Y$26</f>
        <v>0.5</v>
      </c>
      <c r="AA1307" s="149">
        <f t="shared" si="593"/>
        <v>0.47539000602882853</v>
      </c>
      <c r="AB1307" s="195">
        <f>VLOOKUP(_xlfn.NUMBERVALUE(LEFT(A1307,4)),Transactioncosts!$C:$G,5,FALSE)</f>
        <v>92</v>
      </c>
      <c r="AC1307" s="174"/>
      <c r="AD1307" s="175">
        <f t="shared" si="594"/>
        <v>1.0324485110783044</v>
      </c>
      <c r="AE1307" s="149">
        <f t="shared" si="595"/>
        <v>1.0493932027877737</v>
      </c>
      <c r="AF1307" s="149">
        <f t="shared" si="596"/>
        <v>1.0165449744161474</v>
      </c>
      <c r="AG1307" s="176">
        <f t="shared" si="597"/>
        <v>1.0323457648286334</v>
      </c>
      <c r="AH1307" s="149">
        <f t="shared" si="598"/>
        <v>1.0484970179751019</v>
      </c>
      <c r="AI1307" s="149">
        <f t="shared" si="599"/>
        <v>1.0163185624716127</v>
      </c>
      <c r="AJ1307" s="97"/>
      <c r="AK1307" s="171">
        <f t="shared" si="600"/>
        <v>3.1933176404558408E-2</v>
      </c>
      <c r="AL1307" s="149">
        <f t="shared" si="601"/>
        <v>4.8212095012765202E-2</v>
      </c>
      <c r="AM1307" s="149">
        <f t="shared" si="602"/>
        <v>1.6409597491324892E-2</v>
      </c>
      <c r="AN1307" s="149">
        <f t="shared" si="607"/>
        <v>7.5728060983691936</v>
      </c>
      <c r="AO1307" s="149">
        <f t="shared" si="607"/>
        <v>19.811987831355324</v>
      </c>
      <c r="AP1307" s="149">
        <f t="shared" si="607"/>
        <v>6.8478788755648203</v>
      </c>
      <c r="AQ1307" s="97"/>
      <c r="AR1307" s="171">
        <f t="shared" si="603"/>
        <v>3.1833654383449872E-2</v>
      </c>
      <c r="AS1307" s="149">
        <f t="shared" si="604"/>
        <v>4.7357727269099661E-2</v>
      </c>
      <c r="AT1307" s="149">
        <f t="shared" si="605"/>
        <v>1.6186845750873514E-2</v>
      </c>
      <c r="AU1307" s="175">
        <f t="shared" si="608"/>
        <v>7.4159672764422044</v>
      </c>
      <c r="AV1307" s="149">
        <f t="shared" si="609"/>
        <v>16.773904496213735</v>
      </c>
      <c r="AW1307" s="149">
        <f t="shared" si="610"/>
        <v>6.76257070638085</v>
      </c>
    </row>
    <row r="1308" spans="1:49" ht="15" x14ac:dyDescent="0.25">
      <c r="A1308" s="130">
        <v>1979.11</v>
      </c>
      <c r="B1308" s="138"/>
      <c r="C1308" s="166">
        <f>raw_Data!B1314</f>
        <v>103.7</v>
      </c>
      <c r="D1308" s="167">
        <f>raw_Data!J1314</f>
        <v>0.46694416666666666</v>
      </c>
      <c r="E1308" s="167">
        <f>raw_Data!L1314</f>
        <v>8.4691521009379045E-3</v>
      </c>
      <c r="F1308" s="168">
        <f t="shared" si="585"/>
        <v>104.5</v>
      </c>
      <c r="G1308" s="167">
        <f>raw_Data!K1314</f>
        <v>4.468365231259968E-3</v>
      </c>
      <c r="H1308" s="167">
        <f t="shared" si="586"/>
        <v>-7.6555023923444709E-3</v>
      </c>
      <c r="I1308" s="165"/>
      <c r="J1308" s="167">
        <f t="shared" si="587"/>
        <v>1.0201774493588631</v>
      </c>
      <c r="K1308" s="167">
        <f t="shared" si="606"/>
        <v>2.8646601459801024E-2</v>
      </c>
      <c r="L1308" s="93"/>
      <c r="M1308" s="171">
        <f t="shared" si="582"/>
        <v>1.028646601459801</v>
      </c>
      <c r="N1308" s="172">
        <f t="shared" si="588"/>
        <v>0.99681286283891546</v>
      </c>
      <c r="O1308" s="170">
        <f t="shared" si="583"/>
        <v>1307</v>
      </c>
      <c r="P1308" s="170">
        <f t="shared" si="584"/>
        <v>1309</v>
      </c>
      <c r="Q1308" s="169"/>
      <c r="R1308" s="149">
        <f t="shared" si="589"/>
        <v>-0.29472689831323207</v>
      </c>
      <c r="S1308" s="173">
        <f t="shared" si="590"/>
        <v>-0.48273988042686194</v>
      </c>
      <c r="T1308" s="149">
        <v>0</v>
      </c>
      <c r="U1308" s="97"/>
      <c r="V1308" s="149">
        <f>1/PI()*ATAN('Exhibit4_Impact-Test'!$Y$25*S_RDY_SP)+'Exhibit4_Impact-Test'!$Y$26</f>
        <v>0.33045897201537572</v>
      </c>
      <c r="W1308" s="172">
        <f t="shared" si="591"/>
        <v>0.32354097301984847</v>
      </c>
      <c r="X1308" s="149">
        <f>1/PI()*ATAN('Exhibit4_Impact-Test'!$Y$25*S_RS_SP)+'Exhibit4_Impact-Test'!$Y$26</f>
        <v>0.25558998570810326</v>
      </c>
      <c r="Y1308" s="172">
        <f t="shared" si="592"/>
        <v>0.24965490909080376</v>
      </c>
      <c r="Z1308" s="149">
        <f>1/PI()*ATAN('Exhibit4_Impact-Test'!$Y$25*S_5050_SP)+'Exhibit4_Impact-Test'!$Y$26</f>
        <v>0.5</v>
      </c>
      <c r="AA1308" s="149">
        <f t="shared" si="593"/>
        <v>0.49214160066345553</v>
      </c>
      <c r="AB1308" s="195">
        <f>VLOOKUP(_xlfn.NUMBERVALUE(LEFT(A1308,4)),Transactioncosts!$C:$G,5,FALSE)</f>
        <v>92</v>
      </c>
      <c r="AC1308" s="174"/>
      <c r="AD1308" s="175">
        <f t="shared" si="594"/>
        <v>1.018126856919737</v>
      </c>
      <c r="AE1308" s="149">
        <f t="shared" si="595"/>
        <v>1.0205102166606534</v>
      </c>
      <c r="AF1308" s="149">
        <f t="shared" si="596"/>
        <v>1.0127297321493582</v>
      </c>
      <c r="AG1308" s="176">
        <f t="shared" si="597"/>
        <v>1.0180946054715199</v>
      </c>
      <c r="AH1308" s="149">
        <f t="shared" si="598"/>
        <v>1.0152048822936433</v>
      </c>
      <c r="AI1308" s="149">
        <f t="shared" si="599"/>
        <v>1.012657434875462</v>
      </c>
      <c r="AJ1308" s="97"/>
      <c r="AK1308" s="171">
        <f t="shared" si="600"/>
        <v>1.7964524234743331E-2</v>
      </c>
      <c r="AL1308" s="149">
        <f t="shared" si="601"/>
        <v>2.0302714644060436E-2</v>
      </c>
      <c r="AM1308" s="149">
        <f t="shared" si="602"/>
        <v>1.2649390211547549E-2</v>
      </c>
      <c r="AN1308" s="149">
        <f t="shared" si="607"/>
        <v>7.5907706226039373</v>
      </c>
      <c r="AO1308" s="149">
        <f t="shared" si="607"/>
        <v>19.832290545999385</v>
      </c>
      <c r="AP1308" s="149">
        <f t="shared" si="607"/>
        <v>6.8605282657763675</v>
      </c>
      <c r="AQ1308" s="97"/>
      <c r="AR1308" s="171">
        <f t="shared" si="603"/>
        <v>1.7932846493578583E-2</v>
      </c>
      <c r="AS1308" s="149">
        <f t="shared" si="604"/>
        <v>1.5090446600372748E-2</v>
      </c>
      <c r="AT1308" s="149">
        <f t="shared" si="605"/>
        <v>1.2577999146072254E-2</v>
      </c>
      <c r="AU1308" s="175">
        <f t="shared" si="608"/>
        <v>7.4339001229357828</v>
      </c>
      <c r="AV1308" s="149">
        <f t="shared" si="609"/>
        <v>16.788994942814107</v>
      </c>
      <c r="AW1308" s="149">
        <f t="shared" si="610"/>
        <v>6.7751487055269219</v>
      </c>
    </row>
    <row r="1309" spans="1:49" ht="15" x14ac:dyDescent="0.25">
      <c r="A1309" s="130">
        <v>1979.12</v>
      </c>
      <c r="B1309" s="138"/>
      <c r="C1309" s="166">
        <f>raw_Data!B1315</f>
        <v>107.8</v>
      </c>
      <c r="D1309" s="167">
        <f>raw_Data!J1315</f>
        <v>0.47083333333333338</v>
      </c>
      <c r="E1309" s="167">
        <f>raw_Data!L1315</f>
        <v>8.2714681216402575E-3</v>
      </c>
      <c r="F1309" s="168">
        <f t="shared" si="585"/>
        <v>103.7</v>
      </c>
      <c r="G1309" s="167">
        <f>raw_Data!K1315</f>
        <v>4.5403407264545167E-3</v>
      </c>
      <c r="H1309" s="167">
        <f t="shared" si="586"/>
        <v>3.9537126325940086E-2</v>
      </c>
      <c r="I1309" s="165"/>
      <c r="J1309" s="167">
        <f t="shared" si="587"/>
        <v>0.98521453185527552</v>
      </c>
      <c r="K1309" s="167">
        <f t="shared" si="606"/>
        <v>-6.514000023084221E-3</v>
      </c>
      <c r="L1309" s="93"/>
      <c r="M1309" s="171">
        <f t="shared" si="582"/>
        <v>0.99348599997691578</v>
      </c>
      <c r="N1309" s="172">
        <f t="shared" si="588"/>
        <v>1.0440774670523947</v>
      </c>
      <c r="O1309" s="170">
        <f t="shared" si="583"/>
        <v>1308</v>
      </c>
      <c r="P1309" s="170">
        <f t="shared" si="584"/>
        <v>1310</v>
      </c>
      <c r="Q1309" s="169"/>
      <c r="R1309" s="149">
        <f t="shared" si="589"/>
        <v>-0.30199573700605709</v>
      </c>
      <c r="S1309" s="173">
        <f t="shared" si="590"/>
        <v>0.82358240675044381</v>
      </c>
      <c r="T1309" s="149">
        <v>0</v>
      </c>
      <c r="U1309" s="97"/>
      <c r="V1309" s="149">
        <f>1/PI()*ATAN('Exhibit4_Impact-Test'!$Y$25*S_RDY_SP)+'Exhibit4_Impact-Test'!$Y$26</f>
        <v>0.32704656521736475</v>
      </c>
      <c r="W1309" s="172">
        <f t="shared" si="591"/>
        <v>0.33807050538337713</v>
      </c>
      <c r="X1309" s="149">
        <f>1/PI()*ATAN('Exhibit4_Impact-Test'!$Y$25*S_RS_SP)+'Exhibit4_Impact-Test'!$Y$26</f>
        <v>0.82632168811364437</v>
      </c>
      <c r="Y1309" s="172">
        <f t="shared" si="592"/>
        <v>0.83333478192831245</v>
      </c>
      <c r="Z1309" s="149">
        <f>1/PI()*ATAN('Exhibit4_Impact-Test'!$Y$25*S_5050_SP)+'Exhibit4_Impact-Test'!$Y$26</f>
        <v>0.5</v>
      </c>
      <c r="AA1309" s="149">
        <f t="shared" si="593"/>
        <v>0.5124146972337601</v>
      </c>
      <c r="AB1309" s="195">
        <f>VLOOKUP(_xlfn.NUMBERVALUE(LEFT(A1309,4)),Transactioncosts!$C:$G,5,FALSE)</f>
        <v>92</v>
      </c>
      <c r="AC1309" s="174"/>
      <c r="AD1309" s="175">
        <f t="shared" si="594"/>
        <v>1.0100317655132585</v>
      </c>
      <c r="AE1309" s="149">
        <f t="shared" si="595"/>
        <v>1.0352908264548715</v>
      </c>
      <c r="AF1309" s="149">
        <f t="shared" si="596"/>
        <v>1.0187817335146552</v>
      </c>
      <c r="AG1309" s="176">
        <f t="shared" si="597"/>
        <v>1.0099180129307685</v>
      </c>
      <c r="AH1309" s="149">
        <f t="shared" si="598"/>
        <v>1.0351490249854836</v>
      </c>
      <c r="AI1309" s="149">
        <f t="shared" si="599"/>
        <v>1.0186675183001046</v>
      </c>
      <c r="AJ1309" s="97"/>
      <c r="AK1309" s="171">
        <f t="shared" si="600"/>
        <v>9.9817813618218506E-3</v>
      </c>
      <c r="AL1309" s="149">
        <f t="shared" si="601"/>
        <v>3.4682378990383317E-2</v>
      </c>
      <c r="AM1309" s="149">
        <f t="shared" si="602"/>
        <v>1.8607534550039197E-2</v>
      </c>
      <c r="AN1309" s="149">
        <f t="shared" si="607"/>
        <v>7.6007524039657595</v>
      </c>
      <c r="AO1309" s="149">
        <f t="shared" si="607"/>
        <v>19.866972924989767</v>
      </c>
      <c r="AP1309" s="149">
        <f t="shared" si="607"/>
        <v>6.8791358003264067</v>
      </c>
      <c r="AQ1309" s="97"/>
      <c r="AR1309" s="171">
        <f t="shared" si="603"/>
        <v>9.8691522422030588E-3</v>
      </c>
      <c r="AS1309" s="149">
        <f t="shared" si="604"/>
        <v>3.4545401845637015E-2</v>
      </c>
      <c r="AT1309" s="149">
        <f t="shared" si="605"/>
        <v>1.8495418663404491E-2</v>
      </c>
      <c r="AU1309" s="175">
        <f t="shared" si="608"/>
        <v>7.4437692751779858</v>
      </c>
      <c r="AV1309" s="149">
        <f t="shared" si="609"/>
        <v>16.823540344659744</v>
      </c>
      <c r="AW1309" s="149">
        <f t="shared" si="610"/>
        <v>6.793644124190326</v>
      </c>
    </row>
    <row r="1310" spans="1:49" ht="15" x14ac:dyDescent="0.25">
      <c r="A1310" s="130">
        <v>1980.01</v>
      </c>
      <c r="B1310" s="138"/>
      <c r="C1310" s="166">
        <f>raw_Data!B1316</f>
        <v>110.9</v>
      </c>
      <c r="D1310" s="167">
        <f>raw_Data!J1316</f>
        <v>0.47500000000000003</v>
      </c>
      <c r="E1310" s="167">
        <f>raw_Data!L1316</f>
        <v>8.5830069477084159E-3</v>
      </c>
      <c r="F1310" s="168">
        <f t="shared" si="585"/>
        <v>107.8</v>
      </c>
      <c r="G1310" s="167">
        <f>raw_Data!K1316</f>
        <v>4.4063079777365496E-3</v>
      </c>
      <c r="H1310" s="167">
        <f t="shared" si="586"/>
        <v>2.8756957328385901E-2</v>
      </c>
      <c r="I1310" s="165"/>
      <c r="J1310" s="167">
        <f t="shared" si="587"/>
        <v>1.0235320737958786</v>
      </c>
      <c r="K1310" s="167">
        <f t="shared" si="606"/>
        <v>3.2115080743587043E-2</v>
      </c>
      <c r="L1310" s="93"/>
      <c r="M1310" s="171">
        <f t="shared" si="582"/>
        <v>1.032115080743587</v>
      </c>
      <c r="N1310" s="172">
        <f t="shared" si="588"/>
        <v>1.0331632653061225</v>
      </c>
      <c r="O1310" s="170">
        <f t="shared" si="583"/>
        <v>1309</v>
      </c>
      <c r="P1310" s="170">
        <f t="shared" si="584"/>
        <v>1311</v>
      </c>
      <c r="Q1310" s="169"/>
      <c r="R1310" s="149">
        <f t="shared" si="589"/>
        <v>-0.30487682647224734</v>
      </c>
      <c r="S1310" s="173">
        <f t="shared" si="590"/>
        <v>0.77661842162844619</v>
      </c>
      <c r="T1310" s="149">
        <v>0</v>
      </c>
      <c r="U1310" s="97"/>
      <c r="V1310" s="149">
        <f>1/PI()*ATAN('Exhibit4_Impact-Test'!$Y$25*S_RDY_SP)+'Exhibit4_Impact-Test'!$Y$26</f>
        <v>0.32570609424318087</v>
      </c>
      <c r="W1310" s="172">
        <f t="shared" si="591"/>
        <v>0.32592906151692558</v>
      </c>
      <c r="X1310" s="149">
        <f>1/PI()*ATAN('Exhibit4_Impact-Test'!$Y$25*S_RS_SP)+'Exhibit4_Impact-Test'!$Y$26</f>
        <v>0.81792157873396598</v>
      </c>
      <c r="Y1310" s="172">
        <f t="shared" si="592"/>
        <v>0.8180726977722077</v>
      </c>
      <c r="Z1310" s="149">
        <f>1/PI()*ATAN('Exhibit4_Impact-Test'!$Y$25*S_5050_SP)+'Exhibit4_Impact-Test'!$Y$26</f>
        <v>0.5</v>
      </c>
      <c r="AA1310" s="149">
        <f t="shared" si="593"/>
        <v>0.50025376350953865</v>
      </c>
      <c r="AB1310" s="195">
        <f>VLOOKUP(_xlfn.NUMBERVALUE(LEFT(A1310,4)),Transactioncosts!$C:$G,5,FALSE)</f>
        <v>85</v>
      </c>
      <c r="AC1310" s="174"/>
      <c r="AD1310" s="175">
        <f t="shared" si="594"/>
        <v>1.0324564808434964</v>
      </c>
      <c r="AE1310" s="149">
        <f t="shared" si="595"/>
        <v>1.0329724135157805</v>
      </c>
      <c r="AF1310" s="149">
        <f t="shared" si="596"/>
        <v>1.0326391730248548</v>
      </c>
      <c r="AG1310" s="176">
        <f t="shared" si="597"/>
        <v>1.032356501047434</v>
      </c>
      <c r="AH1310" s="149">
        <f t="shared" si="598"/>
        <v>1.032904394872568</v>
      </c>
      <c r="AI1310" s="149">
        <f t="shared" si="599"/>
        <v>1.0326370160350238</v>
      </c>
      <c r="AJ1310" s="97"/>
      <c r="AK1310" s="171">
        <f t="shared" si="600"/>
        <v>3.194089566062417E-2</v>
      </c>
      <c r="AL1310" s="149">
        <f t="shared" si="601"/>
        <v>3.2440484568694611E-2</v>
      </c>
      <c r="AM1310" s="149">
        <f t="shared" si="602"/>
        <v>3.2117829045276589E-2</v>
      </c>
      <c r="AN1310" s="149">
        <f t="shared" si="607"/>
        <v>7.6326932996263839</v>
      </c>
      <c r="AO1310" s="149">
        <f t="shared" si="607"/>
        <v>19.899413409558463</v>
      </c>
      <c r="AP1310" s="149">
        <f t="shared" si="607"/>
        <v>6.9112536293716831</v>
      </c>
      <c r="AQ1310" s="97"/>
      <c r="AR1310" s="171">
        <f t="shared" si="603"/>
        <v>3.18440541577691E-2</v>
      </c>
      <c r="AS1310" s="149">
        <f t="shared" si="604"/>
        <v>3.2374634908191258E-2</v>
      </c>
      <c r="AT1310" s="149">
        <f t="shared" si="605"/>
        <v>3.2115740230383556E-2</v>
      </c>
      <c r="AU1310" s="175">
        <f t="shared" si="608"/>
        <v>7.4756133293357552</v>
      </c>
      <c r="AV1310" s="149">
        <f t="shared" si="609"/>
        <v>16.855914979567935</v>
      </c>
      <c r="AW1310" s="149">
        <f t="shared" si="610"/>
        <v>6.8257598644207098</v>
      </c>
    </row>
    <row r="1311" spans="1:49" ht="15" x14ac:dyDescent="0.25">
      <c r="A1311" s="130">
        <v>1980.02</v>
      </c>
      <c r="B1311" s="138"/>
      <c r="C1311" s="166">
        <f>raw_Data!B1317</f>
        <v>115.3</v>
      </c>
      <c r="D1311" s="167">
        <f>raw_Data!J1317</f>
        <v>0.47916666666666669</v>
      </c>
      <c r="E1311" s="167">
        <f>raw_Data!L1317</f>
        <v>9.796231616329365E-3</v>
      </c>
      <c r="F1311" s="168">
        <f t="shared" si="585"/>
        <v>110.9</v>
      </c>
      <c r="G1311" s="167">
        <f>raw_Data!K1317</f>
        <v>4.3207093477607454E-3</v>
      </c>
      <c r="H1311" s="167">
        <f t="shared" si="586"/>
        <v>3.9675383228133354E-2</v>
      </c>
      <c r="I1311" s="165"/>
      <c r="J1311" s="167">
        <f t="shared" si="587"/>
        <v>1.0902289995475225</v>
      </c>
      <c r="K1311" s="167">
        <f t="shared" si="606"/>
        <v>0.10002523116385187</v>
      </c>
      <c r="L1311" s="93"/>
      <c r="M1311" s="171">
        <f t="shared" si="582"/>
        <v>1.1000252311638519</v>
      </c>
      <c r="N1311" s="172">
        <f t="shared" si="588"/>
        <v>1.0439960925758942</v>
      </c>
      <c r="O1311" s="170">
        <f t="shared" si="583"/>
        <v>1310</v>
      </c>
      <c r="P1311" s="170">
        <f t="shared" si="584"/>
        <v>1312</v>
      </c>
      <c r="Q1311" s="169"/>
      <c r="R1311" s="149">
        <f t="shared" si="589"/>
        <v>-0.33031550774595658</v>
      </c>
      <c r="S1311" s="173">
        <f t="shared" si="590"/>
        <v>0.82214477282739773</v>
      </c>
      <c r="T1311" s="149">
        <v>0</v>
      </c>
      <c r="U1311" s="97"/>
      <c r="V1311" s="149">
        <f>1/PI()*ATAN('Exhibit4_Impact-Test'!$Y$25*S_RDY_SP)+'Exhibit4_Impact-Test'!$Y$26</f>
        <v>0.31416673256841565</v>
      </c>
      <c r="W1311" s="172">
        <f t="shared" si="591"/>
        <v>0.30301362782710461</v>
      </c>
      <c r="X1311" s="149">
        <f>1/PI()*ATAN('Exhibit4_Impact-Test'!$Y$25*S_RS_SP)+'Exhibit4_Impact-Test'!$Y$26</f>
        <v>0.82607489109131327</v>
      </c>
      <c r="Y1311" s="172">
        <f t="shared" si="592"/>
        <v>0.8184354464754755</v>
      </c>
      <c r="Z1311" s="149">
        <f>1/PI()*ATAN('Exhibit4_Impact-Test'!$Y$25*S_5050_SP)+'Exhibit4_Impact-Test'!$Y$26</f>
        <v>0.5</v>
      </c>
      <c r="AA1311" s="149">
        <f t="shared" si="593"/>
        <v>0.48693363308294252</v>
      </c>
      <c r="AB1311" s="195">
        <f>VLOOKUP(_xlfn.NUMBERVALUE(LEFT(A1311,4)),Transactioncosts!$C:$G,5,FALSE)</f>
        <v>85</v>
      </c>
      <c r="AC1311" s="174"/>
      <c r="AD1311" s="175">
        <f t="shared" si="594"/>
        <v>1.0824227397650503</v>
      </c>
      <c r="AE1311" s="149">
        <f t="shared" si="595"/>
        <v>1.0537409666068647</v>
      </c>
      <c r="AF1311" s="149">
        <f t="shared" si="596"/>
        <v>1.072010661869873</v>
      </c>
      <c r="AG1311" s="176">
        <f t="shared" si="597"/>
        <v>1.082269402445327</v>
      </c>
      <c r="AH1311" s="149">
        <f t="shared" si="598"/>
        <v>1.048151576018626</v>
      </c>
      <c r="AI1311" s="149">
        <f t="shared" si="599"/>
        <v>1.0718995977510781</v>
      </c>
      <c r="AJ1311" s="97"/>
      <c r="AK1311" s="171">
        <f t="shared" si="600"/>
        <v>7.9201806305878558E-2</v>
      </c>
      <c r="AL1311" s="149">
        <f t="shared" si="601"/>
        <v>5.2346657682108041E-2</v>
      </c>
      <c r="AM1311" s="149">
        <f t="shared" si="602"/>
        <v>6.9536008373286662E-2</v>
      </c>
      <c r="AN1311" s="149">
        <f t="shared" si="607"/>
        <v>7.7118951059322622</v>
      </c>
      <c r="AO1311" s="149">
        <f t="shared" si="607"/>
        <v>19.951760067240571</v>
      </c>
      <c r="AP1311" s="149">
        <f t="shared" si="607"/>
        <v>6.9807896377449694</v>
      </c>
      <c r="AQ1311" s="97"/>
      <c r="AR1311" s="171">
        <f t="shared" si="603"/>
        <v>7.906013505666043E-2</v>
      </c>
      <c r="AS1311" s="149">
        <f t="shared" si="604"/>
        <v>4.7028209045978035E-2</v>
      </c>
      <c r="AT1311" s="149">
        <f t="shared" si="605"/>
        <v>6.9432399448056834E-2</v>
      </c>
      <c r="AU1311" s="175">
        <f t="shared" si="608"/>
        <v>7.5546734643924154</v>
      </c>
      <c r="AV1311" s="149">
        <f t="shared" si="609"/>
        <v>16.902943188613914</v>
      </c>
      <c r="AW1311" s="149">
        <f t="shared" si="610"/>
        <v>6.8951922638687666</v>
      </c>
    </row>
    <row r="1312" spans="1:49" ht="15" x14ac:dyDescent="0.25">
      <c r="A1312" s="130">
        <v>1980.03</v>
      </c>
      <c r="B1312" s="138"/>
      <c r="C1312" s="166">
        <f>raw_Data!B1318</f>
        <v>104.7</v>
      </c>
      <c r="D1312" s="167">
        <f>raw_Data!J1318</f>
        <v>0.48333333333333334</v>
      </c>
      <c r="E1312" s="167">
        <f>raw_Data!L1318</f>
        <v>1.0050402122422808E-2</v>
      </c>
      <c r="F1312" s="168">
        <f t="shared" si="585"/>
        <v>115.3</v>
      </c>
      <c r="G1312" s="167">
        <f>raw_Data!K1318</f>
        <v>4.1919629950852846E-3</v>
      </c>
      <c r="H1312" s="167">
        <f t="shared" si="586"/>
        <v>-9.1934084995663468E-2</v>
      </c>
      <c r="I1312" s="165"/>
      <c r="J1312" s="167">
        <f t="shared" si="587"/>
        <v>1.0178127502307266</v>
      </c>
      <c r="K1312" s="167">
        <f t="shared" si="606"/>
        <v>2.7863152353149401E-2</v>
      </c>
      <c r="L1312" s="93"/>
      <c r="M1312" s="171">
        <f t="shared" si="582"/>
        <v>1.0278631523531494</v>
      </c>
      <c r="N1312" s="172">
        <f t="shared" si="588"/>
        <v>0.91225787799942182</v>
      </c>
      <c r="O1312" s="170">
        <f t="shared" si="583"/>
        <v>1311</v>
      </c>
      <c r="P1312" s="170">
        <f t="shared" si="584"/>
        <v>1313</v>
      </c>
      <c r="Q1312" s="169"/>
      <c r="R1312" s="149">
        <f t="shared" si="589"/>
        <v>-0.40064274031981822</v>
      </c>
      <c r="S1312" s="173">
        <f t="shared" si="590"/>
        <v>-0.90370391106032888</v>
      </c>
      <c r="T1312" s="149">
        <v>0</v>
      </c>
      <c r="U1312" s="97"/>
      <c r="V1312" s="149">
        <f>1/PI()*ATAN('Exhibit4_Impact-Test'!$Y$25*S_RDY_SP)+'Exhibit4_Impact-Test'!$Y$26</f>
        <v>0.28497394315376506</v>
      </c>
      <c r="W1312" s="172">
        <f t="shared" si="591"/>
        <v>0.26129746554573824</v>
      </c>
      <c r="X1312" s="149">
        <f>1/PI()*ATAN('Exhibit4_Impact-Test'!$Y$25*S_RS_SP)+'Exhibit4_Impact-Test'!$Y$26</f>
        <v>0.16086008315328609</v>
      </c>
      <c r="Y1312" s="172">
        <f t="shared" si="592"/>
        <v>0.14539848801765137</v>
      </c>
      <c r="Z1312" s="149">
        <f>1/PI()*ATAN('Exhibit4_Impact-Test'!$Y$25*S_5050_SP)+'Exhibit4_Impact-Test'!$Y$26</f>
        <v>0.5</v>
      </c>
      <c r="AA1312" s="149">
        <f t="shared" si="593"/>
        <v>0.47020668490647749</v>
      </c>
      <c r="AB1312" s="195">
        <f>VLOOKUP(_xlfn.NUMBERVALUE(LEFT(A1312,4)),Transactioncosts!$C:$G,5,FALSE)</f>
        <v>85</v>
      </c>
      <c r="AC1312" s="174"/>
      <c r="AD1312" s="175">
        <f t="shared" si="594"/>
        <v>0.9949186614711949</v>
      </c>
      <c r="AE1312" s="149">
        <f t="shared" si="595"/>
        <v>1.0092668783076504</v>
      </c>
      <c r="AF1312" s="149">
        <f t="shared" si="596"/>
        <v>0.97006051517628555</v>
      </c>
      <c r="AG1312" s="176">
        <f t="shared" si="597"/>
        <v>0.99460298235076627</v>
      </c>
      <c r="AH1312" s="149">
        <f t="shared" si="598"/>
        <v>1.0086615739956279</v>
      </c>
      <c r="AI1312" s="149">
        <f t="shared" si="599"/>
        <v>0.96980727199799066</v>
      </c>
      <c r="AJ1312" s="97"/>
      <c r="AK1312" s="171">
        <f t="shared" si="600"/>
        <v>-5.0942924301648216E-3</v>
      </c>
      <c r="AL1312" s="149">
        <f t="shared" si="601"/>
        <v>9.2242042252939273E-3</v>
      </c>
      <c r="AM1312" s="149">
        <f t="shared" si="602"/>
        <v>-3.0396822651006922E-2</v>
      </c>
      <c r="AN1312" s="149">
        <f t="shared" si="607"/>
        <v>7.7068008135020971</v>
      </c>
      <c r="AO1312" s="149">
        <f t="shared" si="607"/>
        <v>19.960984271465865</v>
      </c>
      <c r="AP1312" s="149">
        <f t="shared" si="607"/>
        <v>6.9503928150939629</v>
      </c>
      <c r="AQ1312" s="97"/>
      <c r="AR1312" s="171">
        <f t="shared" si="603"/>
        <v>-5.4116341630965799E-3</v>
      </c>
      <c r="AS1312" s="149">
        <f t="shared" si="604"/>
        <v>8.6242777715227672E-3</v>
      </c>
      <c r="AT1312" s="149">
        <f t="shared" si="605"/>
        <v>-3.0657915887780968E-2</v>
      </c>
      <c r="AU1312" s="175">
        <f t="shared" si="608"/>
        <v>7.5492618302293186</v>
      </c>
      <c r="AV1312" s="149">
        <f t="shared" si="609"/>
        <v>16.911567466385439</v>
      </c>
      <c r="AW1312" s="149">
        <f t="shared" si="610"/>
        <v>6.8645343479809853</v>
      </c>
    </row>
    <row r="1313" spans="1:49" ht="15" x14ac:dyDescent="0.25">
      <c r="A1313" s="130">
        <v>1980.04</v>
      </c>
      <c r="B1313" s="138"/>
      <c r="C1313" s="166">
        <f>raw_Data!B1319</f>
        <v>103</v>
      </c>
      <c r="D1313" s="167">
        <f>raw_Data!J1319</f>
        <v>0.48722249999999995</v>
      </c>
      <c r="E1313" s="167">
        <f>raw_Data!L1319</f>
        <v>9.0898398061431962E-3</v>
      </c>
      <c r="F1313" s="168">
        <f t="shared" si="585"/>
        <v>104.7</v>
      </c>
      <c r="G1313" s="167">
        <f>raw_Data!K1319</f>
        <v>4.6535100286532946E-3</v>
      </c>
      <c r="H1313" s="167">
        <f t="shared" si="586"/>
        <v>-1.6236867239732611E-2</v>
      </c>
      <c r="I1313" s="165"/>
      <c r="J1313" s="167">
        <f t="shared" si="587"/>
        <v>0.9335004790867244</v>
      </c>
      <c r="K1313" s="167">
        <f t="shared" si="606"/>
        <v>-5.7409681107132404E-2</v>
      </c>
      <c r="L1313" s="93"/>
      <c r="M1313" s="171">
        <f t="shared" si="582"/>
        <v>0.9425903188928676</v>
      </c>
      <c r="N1313" s="172">
        <f t="shared" si="588"/>
        <v>0.98841664278892072</v>
      </c>
      <c r="O1313" s="170">
        <f t="shared" si="583"/>
        <v>1312</v>
      </c>
      <c r="P1313" s="170">
        <f t="shared" si="584"/>
        <v>1314</v>
      </c>
      <c r="Q1313" s="169"/>
      <c r="R1313" s="149">
        <f t="shared" si="589"/>
        <v>-0.36703783580307525</v>
      </c>
      <c r="S1313" s="173">
        <f t="shared" si="590"/>
        <v>-0.61767036416144794</v>
      </c>
      <c r="T1313" s="149">
        <v>0</v>
      </c>
      <c r="U1313" s="97"/>
      <c r="V1313" s="149">
        <f>1/PI()*ATAN('Exhibit4_Impact-Test'!$Y$25*S_RDY_SP)+'Exhibit4_Impact-Test'!$Y$26</f>
        <v>0.2984361855961582</v>
      </c>
      <c r="W1313" s="172">
        <f t="shared" si="591"/>
        <v>0.30846973783219112</v>
      </c>
      <c r="X1313" s="149">
        <f>1/PI()*ATAN('Exhibit4_Impact-Test'!$Y$25*S_RS_SP)+'Exhibit4_Impact-Test'!$Y$26</f>
        <v>0.21661076002028079</v>
      </c>
      <c r="Y1313" s="172">
        <f t="shared" si="592"/>
        <v>0.2247747038352329</v>
      </c>
      <c r="Z1313" s="149">
        <f>1/PI()*ATAN('Exhibit4_Impact-Test'!$Y$25*S_5050_SP)+'Exhibit4_Impact-Test'!$Y$26</f>
        <v>0.5</v>
      </c>
      <c r="AA1313" s="149">
        <f t="shared" si="593"/>
        <v>0.51186591369306644</v>
      </c>
      <c r="AB1313" s="195">
        <f>VLOOKUP(_xlfn.NUMBERVALUE(LEFT(A1313,4)),Transactioncosts!$C:$G,5,FALSE)</f>
        <v>85</v>
      </c>
      <c r="AC1313" s="174"/>
      <c r="AD1313" s="175">
        <f t="shared" si="594"/>
        <v>0.95626655219629986</v>
      </c>
      <c r="AE1313" s="149">
        <f t="shared" si="595"/>
        <v>0.95251679374092713</v>
      </c>
      <c r="AF1313" s="149">
        <f t="shared" si="596"/>
        <v>0.96550348084089421</v>
      </c>
      <c r="AG1313" s="176">
        <f t="shared" si="597"/>
        <v>0.95614743162471172</v>
      </c>
      <c r="AH1313" s="149">
        <f t="shared" si="598"/>
        <v>0.94738876305835429</v>
      </c>
      <c r="AI1313" s="149">
        <f t="shared" si="599"/>
        <v>0.9654026205745031</v>
      </c>
      <c r="AJ1313" s="97"/>
      <c r="AK1313" s="171">
        <f t="shared" si="600"/>
        <v>-4.471858450487224E-2</v>
      </c>
      <c r="AL1313" s="149">
        <f t="shared" si="601"/>
        <v>-4.8647540912638752E-2</v>
      </c>
      <c r="AM1313" s="149">
        <f t="shared" si="602"/>
        <v>-3.5105571899047332E-2</v>
      </c>
      <c r="AN1313" s="149">
        <f t="shared" si="607"/>
        <v>7.6620822289972246</v>
      </c>
      <c r="AO1313" s="149">
        <f t="shared" si="607"/>
        <v>19.912336730553225</v>
      </c>
      <c r="AP1313" s="149">
        <f t="shared" si="607"/>
        <v>6.9152872431949159</v>
      </c>
      <c r="AQ1313" s="97"/>
      <c r="AR1313" s="171">
        <f t="shared" si="603"/>
        <v>-4.4843160640321941E-2</v>
      </c>
      <c r="AS1313" s="149">
        <f t="shared" si="604"/>
        <v>-5.4045749383646625E-2</v>
      </c>
      <c r="AT1313" s="149">
        <f t="shared" si="605"/>
        <v>-3.5210041263361747E-2</v>
      </c>
      <c r="AU1313" s="175">
        <f t="shared" si="608"/>
        <v>7.5044186695889969</v>
      </c>
      <c r="AV1313" s="149">
        <f t="shared" si="609"/>
        <v>16.857521717001791</v>
      </c>
      <c r="AW1313" s="149">
        <f t="shared" si="610"/>
        <v>6.8293243067176235</v>
      </c>
    </row>
    <row r="1314" spans="1:49" ht="15" x14ac:dyDescent="0.25">
      <c r="A1314" s="130">
        <v>1980.05</v>
      </c>
      <c r="B1314" s="138"/>
      <c r="C1314" s="166">
        <f>raw_Data!B1320</f>
        <v>107.7</v>
      </c>
      <c r="D1314" s="167">
        <f>raw_Data!J1320</f>
        <v>0.49111083333333333</v>
      </c>
      <c r="E1314" s="167">
        <f>raw_Data!L1320</f>
        <v>8.11148846743448E-3</v>
      </c>
      <c r="F1314" s="168">
        <f t="shared" si="585"/>
        <v>103</v>
      </c>
      <c r="G1314" s="167">
        <f>raw_Data!K1320</f>
        <v>4.7680663430420709E-3</v>
      </c>
      <c r="H1314" s="167">
        <f t="shared" si="586"/>
        <v>4.5631067961165117E-2</v>
      </c>
      <c r="I1314" s="165"/>
      <c r="J1314" s="167">
        <f t="shared" si="587"/>
        <v>0.92903679546461326</v>
      </c>
      <c r="K1314" s="167">
        <f t="shared" si="606"/>
        <v>-6.2851716067952257E-2</v>
      </c>
      <c r="L1314" s="93"/>
      <c r="M1314" s="171">
        <f t="shared" si="582"/>
        <v>0.93714828393204774</v>
      </c>
      <c r="N1314" s="172">
        <f t="shared" si="588"/>
        <v>1.0503991343042072</v>
      </c>
      <c r="O1314" s="170">
        <f t="shared" si="583"/>
        <v>1313</v>
      </c>
      <c r="P1314" s="170">
        <f t="shared" si="584"/>
        <v>1315</v>
      </c>
      <c r="Q1314" s="169"/>
      <c r="R1314" s="149">
        <f t="shared" si="589"/>
        <v>-0.31186338084380882</v>
      </c>
      <c r="S1314" s="173">
        <f t="shared" si="590"/>
        <v>0.83388726216318909</v>
      </c>
      <c r="T1314" s="149">
        <v>0</v>
      </c>
      <c r="U1314" s="97"/>
      <c r="V1314" s="149">
        <f>1/PI()*ATAN('Exhibit4_Impact-Test'!$Y$25*S_RDY_SP)+'Exhibit4_Impact-Test'!$Y$26</f>
        <v>0.32248392272491638</v>
      </c>
      <c r="W1314" s="172">
        <f t="shared" si="591"/>
        <v>0.34789700938072726</v>
      </c>
      <c r="X1314" s="149">
        <f>1/PI()*ATAN('Exhibit4_Impact-Test'!$Y$25*S_RS_SP)+'Exhibit4_Impact-Test'!$Y$26</f>
        <v>0.82807243119674678</v>
      </c>
      <c r="Y1314" s="172">
        <f t="shared" si="592"/>
        <v>0.8437120766690096</v>
      </c>
      <c r="Z1314" s="149">
        <f>1/PI()*ATAN('Exhibit4_Impact-Test'!$Y$25*S_5050_SP)+'Exhibit4_Impact-Test'!$Y$26</f>
        <v>0.5</v>
      </c>
      <c r="AA1314" s="149">
        <f t="shared" si="593"/>
        <v>0.52849010024441534</v>
      </c>
      <c r="AB1314" s="195">
        <f>VLOOKUP(_xlfn.NUMBERVALUE(LEFT(A1314,4)),Transactioncosts!$C:$G,5,FALSE)</f>
        <v>85</v>
      </c>
      <c r="AC1314" s="174"/>
      <c r="AD1314" s="175">
        <f t="shared" si="594"/>
        <v>0.97366986241199427</v>
      </c>
      <c r="AE1314" s="149">
        <f t="shared" si="595"/>
        <v>1.0309281909348209</v>
      </c>
      <c r="AF1314" s="149">
        <f t="shared" si="596"/>
        <v>0.99377370911812746</v>
      </c>
      <c r="AG1314" s="176">
        <f t="shared" si="597"/>
        <v>0.97359543691357309</v>
      </c>
      <c r="AH1314" s="149">
        <f t="shared" si="598"/>
        <v>1.0308686462110168</v>
      </c>
      <c r="AI1314" s="149">
        <f t="shared" si="599"/>
        <v>0.99353154326604998</v>
      </c>
      <c r="AJ1314" s="97"/>
      <c r="AK1314" s="171">
        <f t="shared" si="600"/>
        <v>-2.6682983091930859E-2</v>
      </c>
      <c r="AL1314" s="149">
        <f t="shared" si="601"/>
        <v>3.0459552691425244E-2</v>
      </c>
      <c r="AM1314" s="149">
        <f t="shared" si="602"/>
        <v>-6.2457550661205435E-3</v>
      </c>
      <c r="AN1314" s="149">
        <f t="shared" si="607"/>
        <v>7.635399245905294</v>
      </c>
      <c r="AO1314" s="149">
        <f t="shared" si="607"/>
        <v>19.94279628324465</v>
      </c>
      <c r="AP1314" s="149">
        <f t="shared" si="607"/>
        <v>6.9090414881287954</v>
      </c>
      <c r="AQ1314" s="97"/>
      <c r="AR1314" s="171">
        <f t="shared" si="603"/>
        <v>-2.6759424138236364E-2</v>
      </c>
      <c r="AS1314" s="149">
        <f t="shared" si="604"/>
        <v>3.0401792661195422E-2</v>
      </c>
      <c r="AT1314" s="149">
        <f t="shared" si="605"/>
        <v>-6.4894678555730868E-3</v>
      </c>
      <c r="AU1314" s="175">
        <f t="shared" si="608"/>
        <v>7.4776592454507602</v>
      </c>
      <c r="AV1314" s="149">
        <f t="shared" si="609"/>
        <v>16.887923509662986</v>
      </c>
      <c r="AW1314" s="149">
        <f t="shared" si="610"/>
        <v>6.8228348388620503</v>
      </c>
    </row>
    <row r="1315" spans="1:49" ht="15" x14ac:dyDescent="0.25">
      <c r="A1315" s="130">
        <v>1980.06</v>
      </c>
      <c r="B1315" s="138"/>
      <c r="C1315" s="166">
        <f>raw_Data!B1321</f>
        <v>114.6</v>
      </c>
      <c r="D1315" s="167">
        <f>raw_Data!J1321</f>
        <v>0.49500000000000005</v>
      </c>
      <c r="E1315" s="167">
        <f>raw_Data!L1321</f>
        <v>7.8059905457228407E-3</v>
      </c>
      <c r="F1315" s="168">
        <f t="shared" si="585"/>
        <v>107.7</v>
      </c>
      <c r="G1315" s="167">
        <f>raw_Data!K1321</f>
        <v>4.5961002785515322E-3</v>
      </c>
      <c r="H1315" s="167">
        <f t="shared" si="586"/>
        <v>6.4066852367687943E-2</v>
      </c>
      <c r="I1315" s="165"/>
      <c r="J1315" s="167">
        <f t="shared" si="587"/>
        <v>0.97673849016290304</v>
      </c>
      <c r="K1315" s="167">
        <f t="shared" si="606"/>
        <v>-1.545551929137412E-2</v>
      </c>
      <c r="L1315" s="93"/>
      <c r="M1315" s="171">
        <f t="shared" si="582"/>
        <v>0.98454448070862588</v>
      </c>
      <c r="N1315" s="172">
        <f t="shared" si="588"/>
        <v>1.0686629526462395</v>
      </c>
      <c r="O1315" s="170">
        <f t="shared" si="583"/>
        <v>1314</v>
      </c>
      <c r="P1315" s="170">
        <f t="shared" si="584"/>
        <v>1316</v>
      </c>
      <c r="Q1315" s="169"/>
      <c r="R1315" s="149">
        <f t="shared" si="589"/>
        <v>-0.27663691823465447</v>
      </c>
      <c r="S1315" s="173">
        <f t="shared" si="590"/>
        <v>0.88761880124172399</v>
      </c>
      <c r="T1315" s="149">
        <v>0</v>
      </c>
      <c r="U1315" s="97"/>
      <c r="V1315" s="149">
        <f>1/PI()*ATAN('Exhibit4_Impact-Test'!$Y$25*S_RDY_SP)+'Exhibit4_Impact-Test'!$Y$26</f>
        <v>0.3391410683900018</v>
      </c>
      <c r="W1315" s="172">
        <f t="shared" si="591"/>
        <v>0.3577507949675946</v>
      </c>
      <c r="X1315" s="149">
        <f>1/PI()*ATAN('Exhibit4_Impact-Test'!$Y$25*S_RS_SP)+'Exhibit4_Impact-Test'!$Y$26</f>
        <v>0.836706815044993</v>
      </c>
      <c r="Y1315" s="172">
        <f t="shared" si="592"/>
        <v>0.84760139126538925</v>
      </c>
      <c r="Z1315" s="149">
        <f>1/PI()*ATAN('Exhibit4_Impact-Test'!$Y$25*S_5050_SP)+'Exhibit4_Impact-Test'!$Y$26</f>
        <v>0.5</v>
      </c>
      <c r="AA1315" s="149">
        <f t="shared" si="593"/>
        <v>0.52048465015543199</v>
      </c>
      <c r="AB1315" s="195">
        <f>VLOOKUP(_xlfn.NUMBERVALUE(LEFT(A1315,4)),Transactioncosts!$C:$G,5,FALSE)</f>
        <v>85</v>
      </c>
      <c r="AC1315" s="174"/>
      <c r="AD1315" s="175">
        <f t="shared" si="594"/>
        <v>1.0130725091528827</v>
      </c>
      <c r="AE1315" s="149">
        <f t="shared" si="595"/>
        <v>1.0549269794499982</v>
      </c>
      <c r="AF1315" s="149">
        <f t="shared" si="596"/>
        <v>1.0266037166774327</v>
      </c>
      <c r="AG1315" s="176">
        <f t="shared" si="597"/>
        <v>1.0128831501339699</v>
      </c>
      <c r="AH1315" s="149">
        <f t="shared" si="598"/>
        <v>1.0547881821954226</v>
      </c>
      <c r="AI1315" s="149">
        <f t="shared" si="599"/>
        <v>1.0264295971511115</v>
      </c>
      <c r="AJ1315" s="97"/>
      <c r="AK1315" s="171">
        <f t="shared" si="600"/>
        <v>1.2987801335602208E-2</v>
      </c>
      <c r="AL1315" s="149">
        <f t="shared" si="601"/>
        <v>5.3471550741173969E-2</v>
      </c>
      <c r="AM1315" s="149">
        <f t="shared" si="602"/>
        <v>2.6255991512958005E-2</v>
      </c>
      <c r="AN1315" s="149">
        <f t="shared" si="607"/>
        <v>7.6483870472408961</v>
      </c>
      <c r="AO1315" s="149">
        <f t="shared" si="607"/>
        <v>19.996267833985826</v>
      </c>
      <c r="AP1315" s="149">
        <f t="shared" si="607"/>
        <v>6.9352974796417532</v>
      </c>
      <c r="AQ1315" s="97"/>
      <c r="AR1315" s="171">
        <f t="shared" si="603"/>
        <v>1.2800868301213011E-2</v>
      </c>
      <c r="AS1315" s="149">
        <f t="shared" si="604"/>
        <v>5.3339971599781572E-2</v>
      </c>
      <c r="AT1315" s="149">
        <f t="shared" si="605"/>
        <v>2.6086369787323215E-2</v>
      </c>
      <c r="AU1315" s="175">
        <f t="shared" si="608"/>
        <v>7.4904601137519728</v>
      </c>
      <c r="AV1315" s="149">
        <f t="shared" si="609"/>
        <v>16.941263481262769</v>
      </c>
      <c r="AW1315" s="149">
        <f t="shared" si="610"/>
        <v>6.8489212086493731</v>
      </c>
    </row>
    <row r="1316" spans="1:49" ht="15" x14ac:dyDescent="0.25">
      <c r="A1316" s="130">
        <v>1980.07</v>
      </c>
      <c r="B1316" s="138"/>
      <c r="C1316" s="166">
        <f>raw_Data!B1322</f>
        <v>119.8</v>
      </c>
      <c r="D1316" s="167">
        <f>raw_Data!J1322</f>
        <v>0.49861083333333328</v>
      </c>
      <c r="E1316" s="167">
        <f>raw_Data!L1322</f>
        <v>8.1648460519010424E-3</v>
      </c>
      <c r="F1316" s="168">
        <f t="shared" si="585"/>
        <v>114.6</v>
      </c>
      <c r="G1316" s="167">
        <f>raw_Data!K1322</f>
        <v>4.3508798720186155E-3</v>
      </c>
      <c r="H1316" s="167">
        <f t="shared" si="586"/>
        <v>4.5375218150087271E-2</v>
      </c>
      <c r="I1316" s="165"/>
      <c r="J1316" s="167">
        <f t="shared" si="587"/>
        <v>1.0277481212614923</v>
      </c>
      <c r="K1316" s="167">
        <f t="shared" si="606"/>
        <v>3.5912967313393329E-2</v>
      </c>
      <c r="L1316" s="93"/>
      <c r="M1316" s="171">
        <f t="shared" si="582"/>
        <v>1.0359129673133933</v>
      </c>
      <c r="N1316" s="172">
        <f t="shared" si="588"/>
        <v>1.0497260980221059</v>
      </c>
      <c r="O1316" s="170">
        <f t="shared" si="583"/>
        <v>1315</v>
      </c>
      <c r="P1316" s="170">
        <f t="shared" si="584"/>
        <v>1317</v>
      </c>
      <c r="Q1316" s="169"/>
      <c r="R1316" s="149">
        <f t="shared" si="589"/>
        <v>-0.28421053733219992</v>
      </c>
      <c r="S1316" s="173">
        <f t="shared" si="590"/>
        <v>0.85321900842133669</v>
      </c>
      <c r="T1316" s="149">
        <v>0</v>
      </c>
      <c r="U1316" s="97"/>
      <c r="V1316" s="149">
        <f>1/PI()*ATAN('Exhibit4_Impact-Test'!$Y$25*S_RDY_SP)+'Exhibit4_Impact-Test'!$Y$26</f>
        <v>0.33547326333078792</v>
      </c>
      <c r="W1316" s="172">
        <f t="shared" si="591"/>
        <v>0.33843264400051482</v>
      </c>
      <c r="X1316" s="149">
        <f>1/PI()*ATAN('Exhibit4_Impact-Test'!$Y$25*S_RS_SP)+'Exhibit4_Impact-Test'!$Y$26</f>
        <v>0.8312723024917914</v>
      </c>
      <c r="Y1316" s="172">
        <f t="shared" si="592"/>
        <v>0.83312204438603954</v>
      </c>
      <c r="Z1316" s="149">
        <f>1/PI()*ATAN('Exhibit4_Impact-Test'!$Y$25*S_5050_SP)+'Exhibit4_Impact-Test'!$Y$26</f>
        <v>0.5</v>
      </c>
      <c r="AA1316" s="149">
        <f t="shared" si="593"/>
        <v>0.50331148637803502</v>
      </c>
      <c r="AB1316" s="195">
        <f>VLOOKUP(_xlfn.NUMBERVALUE(LEFT(A1316,4)),Transactioncosts!$C:$G,5,FALSE)</f>
        <v>85</v>
      </c>
      <c r="AC1316" s="174"/>
      <c r="AD1316" s="175">
        <f t="shared" si="594"/>
        <v>1.0405469033490597</v>
      </c>
      <c r="AE1316" s="149">
        <f t="shared" si="595"/>
        <v>1.047395440282245</v>
      </c>
      <c r="AF1316" s="149">
        <f t="shared" si="596"/>
        <v>1.0428195326677496</v>
      </c>
      <c r="AG1316" s="176">
        <f t="shared" si="597"/>
        <v>1.0403741565044431</v>
      </c>
      <c r="AH1316" s="149">
        <f t="shared" si="598"/>
        <v>1.047288608735272</v>
      </c>
      <c r="AI1316" s="149">
        <f t="shared" si="599"/>
        <v>1.0427913850335364</v>
      </c>
      <c r="AJ1316" s="97"/>
      <c r="AK1316" s="171">
        <f t="shared" si="600"/>
        <v>3.9746443537706719E-2</v>
      </c>
      <c r="AL1316" s="149">
        <f t="shared" si="601"/>
        <v>4.6306549485667543E-2</v>
      </c>
      <c r="AM1316" s="149">
        <f t="shared" si="602"/>
        <v>4.192813388351848E-2</v>
      </c>
      <c r="AN1316" s="149">
        <f t="shared" si="607"/>
        <v>7.6881334907786032</v>
      </c>
      <c r="AO1316" s="149">
        <f t="shared" si="607"/>
        <v>20.042574383471493</v>
      </c>
      <c r="AP1316" s="149">
        <f t="shared" si="607"/>
        <v>6.9772256135252722</v>
      </c>
      <c r="AQ1316" s="97"/>
      <c r="AR1316" s="171">
        <f t="shared" si="603"/>
        <v>3.958041432271512E-2</v>
      </c>
      <c r="AS1316" s="149">
        <f t="shared" si="604"/>
        <v>4.6204546945364883E-2</v>
      </c>
      <c r="AT1316" s="149">
        <f t="shared" si="605"/>
        <v>4.1901141663659998E-2</v>
      </c>
      <c r="AU1316" s="175">
        <f t="shared" si="608"/>
        <v>7.5300405280746876</v>
      </c>
      <c r="AV1316" s="149">
        <f t="shared" si="609"/>
        <v>16.987468028208134</v>
      </c>
      <c r="AW1316" s="149">
        <f t="shared" si="610"/>
        <v>6.8908223503130328</v>
      </c>
    </row>
    <row r="1317" spans="1:49" ht="15" x14ac:dyDescent="0.25">
      <c r="A1317" s="130">
        <v>1980.08</v>
      </c>
      <c r="B1317" s="138"/>
      <c r="C1317" s="166">
        <f>raw_Data!B1323</f>
        <v>123.5</v>
      </c>
      <c r="D1317" s="167">
        <f>raw_Data!J1323</f>
        <v>0.50222250000000002</v>
      </c>
      <c r="E1317" s="167">
        <f>raw_Data!L1323</f>
        <v>8.8102933966649477E-3</v>
      </c>
      <c r="F1317" s="168">
        <f t="shared" si="585"/>
        <v>119.8</v>
      </c>
      <c r="G1317" s="167">
        <f>raw_Data!K1323</f>
        <v>4.1921744574290485E-3</v>
      </c>
      <c r="H1317" s="167">
        <f t="shared" si="586"/>
        <v>3.0884808013355691E-2</v>
      </c>
      <c r="I1317" s="165"/>
      <c r="J1317" s="167">
        <f t="shared" si="587"/>
        <v>1.0490148652981177</v>
      </c>
      <c r="K1317" s="167">
        <f t="shared" si="606"/>
        <v>5.7825158694782663E-2</v>
      </c>
      <c r="L1317" s="93"/>
      <c r="M1317" s="171">
        <f t="shared" si="582"/>
        <v>1.0578251586947827</v>
      </c>
      <c r="N1317" s="172">
        <f t="shared" si="588"/>
        <v>1.0350769824707846</v>
      </c>
      <c r="O1317" s="170">
        <f t="shared" si="583"/>
        <v>1316</v>
      </c>
      <c r="P1317" s="170">
        <f t="shared" si="584"/>
        <v>1318</v>
      </c>
      <c r="Q1317" s="169"/>
      <c r="R1317" s="149">
        <f t="shared" si="589"/>
        <v>-0.32149105777338904</v>
      </c>
      <c r="S1317" s="173">
        <f t="shared" si="590"/>
        <v>0.79091118097341939</v>
      </c>
      <c r="T1317" s="149">
        <v>0</v>
      </c>
      <c r="U1317" s="97"/>
      <c r="V1317" s="149">
        <f>1/PI()*ATAN('Exhibit4_Impact-Test'!$Y$25*S_RDY_SP)+'Exhibit4_Impact-Test'!$Y$26</f>
        <v>0.31810948581032783</v>
      </c>
      <c r="W1317" s="172">
        <f t="shared" si="591"/>
        <v>0.31341265293207043</v>
      </c>
      <c r="X1317" s="149">
        <f>1/PI()*ATAN('Exhibit4_Impact-Test'!$Y$25*S_RS_SP)+'Exhibit4_Impact-Test'!$Y$26</f>
        <v>0.82055362709511126</v>
      </c>
      <c r="Y1317" s="172">
        <f t="shared" si="592"/>
        <v>0.81733028641290384</v>
      </c>
      <c r="Z1317" s="149">
        <f>1/PI()*ATAN('Exhibit4_Impact-Test'!$Y$25*S_5050_SP)+'Exhibit4_Impact-Test'!$Y$26</f>
        <v>0.5</v>
      </c>
      <c r="AA1317" s="149">
        <f t="shared" si="593"/>
        <v>0.4945653989795889</v>
      </c>
      <c r="AB1317" s="195">
        <f>VLOOKUP(_xlfn.NUMBERVALUE(LEFT(A1317,4)),Transactioncosts!$C:$G,5,FALSE)</f>
        <v>85</v>
      </c>
      <c r="AC1317" s="174"/>
      <c r="AD1317" s="175">
        <f t="shared" si="594"/>
        <v>1.0505887480530438</v>
      </c>
      <c r="AE1317" s="149">
        <f t="shared" si="595"/>
        <v>1.0391590601843823</v>
      </c>
      <c r="AF1317" s="149">
        <f t="shared" si="596"/>
        <v>1.0464510705827836</v>
      </c>
      <c r="AG1317" s="176">
        <f t="shared" si="597"/>
        <v>1.0504676033107152</v>
      </c>
      <c r="AH1317" s="149">
        <f t="shared" si="598"/>
        <v>1.0390935240076609</v>
      </c>
      <c r="AI1317" s="149">
        <f t="shared" si="599"/>
        <v>1.0464048764741101</v>
      </c>
      <c r="AJ1317" s="97"/>
      <c r="AK1317" s="171">
        <f t="shared" si="600"/>
        <v>4.9350719460424561E-2</v>
      </c>
      <c r="AL1317" s="149">
        <f t="shared" si="601"/>
        <v>3.8411790086664815E-2</v>
      </c>
      <c r="AM1317" s="149">
        <f t="shared" si="602"/>
        <v>4.5404506514899974E-2</v>
      </c>
      <c r="AN1317" s="149">
        <f t="shared" si="607"/>
        <v>7.7374842102390273</v>
      </c>
      <c r="AO1317" s="149">
        <f t="shared" si="607"/>
        <v>20.080986173558159</v>
      </c>
      <c r="AP1317" s="149">
        <f t="shared" si="607"/>
        <v>7.022630120040172</v>
      </c>
      <c r="AQ1317" s="97"/>
      <c r="AR1317" s="171">
        <f t="shared" si="603"/>
        <v>4.923540152296494E-2</v>
      </c>
      <c r="AS1317" s="149">
        <f t="shared" si="604"/>
        <v>3.8348721547987984E-2</v>
      </c>
      <c r="AT1317" s="149">
        <f t="shared" si="605"/>
        <v>4.5360361948957886E-2</v>
      </c>
      <c r="AU1317" s="175">
        <f t="shared" si="608"/>
        <v>7.5792759295976522</v>
      </c>
      <c r="AV1317" s="149">
        <f t="shared" si="609"/>
        <v>17.025816749756121</v>
      </c>
      <c r="AW1317" s="149">
        <f t="shared" si="610"/>
        <v>6.9361827122619903</v>
      </c>
    </row>
    <row r="1318" spans="1:49" ht="15" x14ac:dyDescent="0.25">
      <c r="A1318" s="130">
        <v>1980.09</v>
      </c>
      <c r="B1318" s="138"/>
      <c r="C1318" s="166">
        <f>raw_Data!B1324</f>
        <v>126.5</v>
      </c>
      <c r="D1318" s="167">
        <f>raw_Data!J1324</f>
        <v>0.50583333333333336</v>
      </c>
      <c r="E1318" s="167">
        <f>raw_Data!L1324</f>
        <v>9.1200100736019696E-3</v>
      </c>
      <c r="F1318" s="168">
        <f t="shared" si="585"/>
        <v>123.5</v>
      </c>
      <c r="G1318" s="167">
        <f>raw_Data!K1324</f>
        <v>4.0958164642375169E-3</v>
      </c>
      <c r="H1318" s="167">
        <f t="shared" si="586"/>
        <v>2.4291497975708509E-2</v>
      </c>
      <c r="I1318" s="165"/>
      <c r="J1318" s="167">
        <f t="shared" si="587"/>
        <v>1.0227761664865811</v>
      </c>
      <c r="K1318" s="167">
        <f t="shared" si="606"/>
        <v>3.1896176560183065E-2</v>
      </c>
      <c r="L1318" s="93"/>
      <c r="M1318" s="171">
        <f t="shared" si="582"/>
        <v>1.0318961765601831</v>
      </c>
      <c r="N1318" s="172">
        <f t="shared" si="588"/>
        <v>1.028387314439946</v>
      </c>
      <c r="O1318" s="170">
        <f t="shared" si="583"/>
        <v>1317</v>
      </c>
      <c r="P1318" s="170">
        <f t="shared" si="584"/>
        <v>1319</v>
      </c>
      <c r="Q1318" s="169"/>
      <c r="R1318" s="149">
        <f t="shared" si="589"/>
        <v>-0.36529031468338741</v>
      </c>
      <c r="S1318" s="173">
        <f t="shared" si="590"/>
        <v>0.73384239851085631</v>
      </c>
      <c r="T1318" s="149">
        <v>0</v>
      </c>
      <c r="U1318" s="97"/>
      <c r="V1318" s="149">
        <f>1/PI()*ATAN('Exhibit4_Impact-Test'!$Y$25*S_RDY_SP)+'Exhibit4_Impact-Test'!$Y$26</f>
        <v>0.29916033030517075</v>
      </c>
      <c r="W1318" s="172">
        <f t="shared" si="591"/>
        <v>0.29844666432016548</v>
      </c>
      <c r="X1318" s="149">
        <f>1/PI()*ATAN('Exhibit4_Impact-Test'!$Y$25*S_RS_SP)+'Exhibit4_Impact-Test'!$Y$26</f>
        <v>0.80962014797507464</v>
      </c>
      <c r="Y1318" s="172">
        <f t="shared" si="592"/>
        <v>0.80909457882084623</v>
      </c>
      <c r="Z1318" s="149">
        <f>1/PI()*ATAN('Exhibit4_Impact-Test'!$Y$25*S_5050_SP)+'Exhibit4_Impact-Test'!$Y$26</f>
        <v>0.5</v>
      </c>
      <c r="AA1318" s="149">
        <f t="shared" si="593"/>
        <v>0.49914845162436028</v>
      </c>
      <c r="AB1318" s="195">
        <f>VLOOKUP(_xlfn.NUMBERVALUE(LEFT(A1318,4)),Transactioncosts!$C:$G,5,FALSE)</f>
        <v>85</v>
      </c>
      <c r="AC1318" s="174"/>
      <c r="AD1318" s="175">
        <f t="shared" si="594"/>
        <v>1.0308464642092976</v>
      </c>
      <c r="AE1318" s="149">
        <f t="shared" si="595"/>
        <v>1.0290553310911725</v>
      </c>
      <c r="AF1318" s="149">
        <f t="shared" si="596"/>
        <v>1.0301417455000645</v>
      </c>
      <c r="AG1318" s="176">
        <f t="shared" si="597"/>
        <v>1.0307731383649381</v>
      </c>
      <c r="AH1318" s="149">
        <f t="shared" si="598"/>
        <v>1.0290032925876624</v>
      </c>
      <c r="AI1318" s="149">
        <f t="shared" si="599"/>
        <v>1.0301345073388717</v>
      </c>
      <c r="AJ1318" s="97"/>
      <c r="AK1318" s="171">
        <f t="shared" si="600"/>
        <v>3.0380274652613184E-2</v>
      </c>
      <c r="AL1318" s="149">
        <f t="shared" si="601"/>
        <v>2.8641227117803827E-2</v>
      </c>
      <c r="AM1318" s="149">
        <f t="shared" si="602"/>
        <v>2.9696409763548971E-2</v>
      </c>
      <c r="AN1318" s="149">
        <f t="shared" si="607"/>
        <v>7.7678644848916409</v>
      </c>
      <c r="AO1318" s="149">
        <f t="shared" si="607"/>
        <v>20.109627400675961</v>
      </c>
      <c r="AP1318" s="149">
        <f t="shared" si="607"/>
        <v>7.0523265298037208</v>
      </c>
      <c r="AQ1318" s="97"/>
      <c r="AR1318" s="171">
        <f t="shared" si="603"/>
        <v>3.0309140439202676E-2</v>
      </c>
      <c r="AS1318" s="149">
        <f t="shared" si="604"/>
        <v>2.8590656640439905E-2</v>
      </c>
      <c r="AT1318" s="149">
        <f t="shared" si="605"/>
        <v>2.9689383364848394E-2</v>
      </c>
      <c r="AU1318" s="175">
        <f t="shared" si="608"/>
        <v>7.6095850700368546</v>
      </c>
      <c r="AV1318" s="149">
        <f t="shared" si="609"/>
        <v>17.05440740639656</v>
      </c>
      <c r="AW1318" s="149">
        <f t="shared" si="610"/>
        <v>6.965872095626839</v>
      </c>
    </row>
    <row r="1319" spans="1:49" ht="15" x14ac:dyDescent="0.25">
      <c r="A1319" s="130">
        <v>1980.1</v>
      </c>
      <c r="B1319" s="138"/>
      <c r="C1319" s="166">
        <f>raw_Data!B1325</f>
        <v>130.19999999999999</v>
      </c>
      <c r="D1319" s="167">
        <f>raw_Data!J1325</f>
        <v>0.5083333333333333</v>
      </c>
      <c r="E1319" s="167">
        <f>raw_Data!L1325</f>
        <v>9.300823618865417E-3</v>
      </c>
      <c r="F1319" s="168">
        <f t="shared" si="585"/>
        <v>126.5</v>
      </c>
      <c r="G1319" s="167">
        <f>raw_Data!K1325</f>
        <v>4.0184453227931488E-3</v>
      </c>
      <c r="H1319" s="167">
        <f t="shared" si="586"/>
        <v>2.9249011857707341E-2</v>
      </c>
      <c r="I1319" s="165"/>
      <c r="J1319" s="167">
        <f t="shared" si="587"/>
        <v>1.0130956336029304</v>
      </c>
      <c r="K1319" s="167">
        <f t="shared" si="606"/>
        <v>2.239645722179584E-2</v>
      </c>
      <c r="L1319" s="93"/>
      <c r="M1319" s="171">
        <f t="shared" si="582"/>
        <v>1.0223964572217958</v>
      </c>
      <c r="N1319" s="172">
        <f t="shared" si="588"/>
        <v>1.0332674571805005</v>
      </c>
      <c r="O1319" s="170">
        <f t="shared" si="583"/>
        <v>1318</v>
      </c>
      <c r="P1319" s="170">
        <f t="shared" si="584"/>
        <v>1320</v>
      </c>
      <c r="Q1319" s="169"/>
      <c r="R1319" s="149">
        <f t="shared" si="589"/>
        <v>-0.3882925805881694</v>
      </c>
      <c r="S1319" s="173">
        <f t="shared" si="590"/>
        <v>0.76230798663752242</v>
      </c>
      <c r="T1319" s="149">
        <v>0</v>
      </c>
      <c r="U1319" s="97"/>
      <c r="V1319" s="149">
        <f>1/PI()*ATAN('Exhibit4_Impact-Test'!$Y$25*S_RDY_SP)+'Exhibit4_Impact-Test'!$Y$26</f>
        <v>0.28982009439551293</v>
      </c>
      <c r="W1319" s="172">
        <f t="shared" si="591"/>
        <v>0.29200187341052197</v>
      </c>
      <c r="X1319" s="149">
        <f>1/PI()*ATAN('Exhibit4_Impact-Test'!$Y$25*S_RS_SP)+'Exhibit4_Impact-Test'!$Y$26</f>
        <v>0.81521675570438745</v>
      </c>
      <c r="Y1319" s="172">
        <f t="shared" si="592"/>
        <v>0.81680470840802033</v>
      </c>
      <c r="Z1319" s="149">
        <f>1/PI()*ATAN('Exhibit4_Impact-Test'!$Y$25*S_5050_SP)+'Exhibit4_Impact-Test'!$Y$26</f>
        <v>0.5</v>
      </c>
      <c r="AA1319" s="149">
        <f t="shared" si="593"/>
        <v>0.5026441579001657</v>
      </c>
      <c r="AB1319" s="195">
        <f>VLOOKUP(_xlfn.NUMBERVALUE(LEFT(A1319,4)),Transactioncosts!$C:$G,5,FALSE)</f>
        <v>85</v>
      </c>
      <c r="AC1319" s="174"/>
      <c r="AD1319" s="175">
        <f t="shared" si="594"/>
        <v>1.0255470914560012</v>
      </c>
      <c r="AE1319" s="149">
        <f t="shared" si="595"/>
        <v>1.0312586785393936</v>
      </c>
      <c r="AF1319" s="149">
        <f t="shared" si="596"/>
        <v>1.0278319572011481</v>
      </c>
      <c r="AG1319" s="176">
        <f t="shared" si="597"/>
        <v>1.0254677420181511</v>
      </c>
      <c r="AH1319" s="149">
        <f t="shared" si="598"/>
        <v>1.0311836759656463</v>
      </c>
      <c r="AI1319" s="149">
        <f t="shared" si="599"/>
        <v>1.0278094818589967</v>
      </c>
      <c r="AJ1319" s="97"/>
      <c r="AK1319" s="171">
        <f t="shared" si="600"/>
        <v>2.5226217959652793E-2</v>
      </c>
      <c r="AL1319" s="149">
        <f t="shared" si="601"/>
        <v>3.0780074184694459E-2</v>
      </c>
      <c r="AM1319" s="149">
        <f t="shared" si="602"/>
        <v>2.745168791335216E-2</v>
      </c>
      <c r="AN1319" s="149">
        <f t="shared" si="607"/>
        <v>7.7930907028512939</v>
      </c>
      <c r="AO1319" s="149">
        <f t="shared" si="607"/>
        <v>20.140407474860655</v>
      </c>
      <c r="AP1319" s="149">
        <f t="shared" si="607"/>
        <v>7.0797782177170729</v>
      </c>
      <c r="AQ1319" s="97"/>
      <c r="AR1319" s="171">
        <f t="shared" si="603"/>
        <v>2.5148842178069262E-2</v>
      </c>
      <c r="AS1319" s="149">
        <f t="shared" si="604"/>
        <v>3.0707342383375021E-2</v>
      </c>
      <c r="AT1319" s="149">
        <f t="shared" si="605"/>
        <v>2.7429820926507843E-2</v>
      </c>
      <c r="AU1319" s="175">
        <f t="shared" si="608"/>
        <v>7.6347339122149238</v>
      </c>
      <c r="AV1319" s="149">
        <f t="shared" si="609"/>
        <v>17.085114748779937</v>
      </c>
      <c r="AW1319" s="149">
        <f t="shared" si="610"/>
        <v>6.9933019165533468</v>
      </c>
    </row>
    <row r="1320" spans="1:49" ht="15" x14ac:dyDescent="0.25">
      <c r="A1320" s="130">
        <v>1980.11</v>
      </c>
      <c r="B1320" s="138"/>
      <c r="C1320" s="166">
        <f>raw_Data!B1326</f>
        <v>135.69999999999999</v>
      </c>
      <c r="D1320" s="167">
        <f>raw_Data!J1326</f>
        <v>0.51083333333333336</v>
      </c>
      <c r="E1320" s="167">
        <f>raw_Data!L1326</f>
        <v>9.9981303892207052E-3</v>
      </c>
      <c r="F1320" s="168">
        <f t="shared" si="585"/>
        <v>130.19999999999999</v>
      </c>
      <c r="G1320" s="167">
        <f>raw_Data!K1326</f>
        <v>3.9234511008704566E-3</v>
      </c>
      <c r="H1320" s="167">
        <f t="shared" si="586"/>
        <v>4.2242703533026171E-2</v>
      </c>
      <c r="I1320" s="165"/>
      <c r="J1320" s="167">
        <f t="shared" si="587"/>
        <v>1.0500583349657981</v>
      </c>
      <c r="K1320" s="167">
        <f t="shared" si="606"/>
        <v>6.0056465355018851E-2</v>
      </c>
      <c r="L1320" s="93"/>
      <c r="M1320" s="171">
        <f t="shared" si="582"/>
        <v>1.0600564653550189</v>
      </c>
      <c r="N1320" s="172">
        <f t="shared" si="588"/>
        <v>1.0461661546338965</v>
      </c>
      <c r="O1320" s="170">
        <f t="shared" si="583"/>
        <v>1319</v>
      </c>
      <c r="P1320" s="170">
        <f t="shared" si="584"/>
        <v>1321</v>
      </c>
      <c r="Q1320" s="169"/>
      <c r="R1320" s="149">
        <f t="shared" si="589"/>
        <v>-0.40662891780142646</v>
      </c>
      <c r="S1320" s="173">
        <f t="shared" si="590"/>
        <v>0.81955399382240202</v>
      </c>
      <c r="T1320" s="149">
        <v>0</v>
      </c>
      <c r="U1320" s="97"/>
      <c r="V1320" s="149">
        <f>1/PI()*ATAN('Exhibit4_Impact-Test'!$Y$25*S_RDY_SP)+'Exhibit4_Impact-Test'!$Y$26</f>
        <v>0.28266664542815112</v>
      </c>
      <c r="W1320" s="172">
        <f t="shared" si="591"/>
        <v>0.27999984746327256</v>
      </c>
      <c r="X1320" s="149">
        <f>1/PI()*ATAN('Exhibit4_Impact-Test'!$Y$25*S_RS_SP)+'Exhibit4_Impact-Test'!$Y$26</f>
        <v>0.8256285406135766</v>
      </c>
      <c r="Y1320" s="172">
        <f t="shared" si="592"/>
        <v>0.82372146864499896</v>
      </c>
      <c r="Z1320" s="149">
        <f>1/PI()*ATAN('Exhibit4_Impact-Test'!$Y$25*S_5050_SP)+'Exhibit4_Impact-Test'!$Y$26</f>
        <v>0.5</v>
      </c>
      <c r="AA1320" s="149">
        <f t="shared" si="593"/>
        <v>0.49670255399659624</v>
      </c>
      <c r="AB1320" s="195">
        <f>VLOOKUP(_xlfn.NUMBERVALUE(LEFT(A1320,4)),Transactioncosts!$C:$G,5,FALSE)</f>
        <v>85</v>
      </c>
      <c r="AC1320" s="174"/>
      <c r="AD1320" s="175">
        <f t="shared" si="594"/>
        <v>1.0561301378195247</v>
      </c>
      <c r="AE1320" s="149">
        <f t="shared" si="595"/>
        <v>1.0485882283856696</v>
      </c>
      <c r="AF1320" s="149">
        <f t="shared" si="596"/>
        <v>1.0531113099944576</v>
      </c>
      <c r="AG1320" s="176">
        <f t="shared" si="597"/>
        <v>1.0560144117115928</v>
      </c>
      <c r="AH1320" s="149">
        <f t="shared" si="598"/>
        <v>1.0434259199355231</v>
      </c>
      <c r="AI1320" s="149">
        <f t="shared" si="599"/>
        <v>1.0530832817034286</v>
      </c>
      <c r="AJ1320" s="97"/>
      <c r="AK1320" s="171">
        <f t="shared" si="600"/>
        <v>5.4611414262586866E-2</v>
      </c>
      <c r="AL1320" s="149">
        <f t="shared" si="601"/>
        <v>4.7444715063976864E-2</v>
      </c>
      <c r="AM1320" s="149">
        <f t="shared" si="602"/>
        <v>5.1748935062305372E-2</v>
      </c>
      <c r="AN1320" s="149">
        <f t="shared" si="607"/>
        <v>7.8477021171138812</v>
      </c>
      <c r="AO1320" s="149">
        <f t="shared" si="607"/>
        <v>20.187852189924634</v>
      </c>
      <c r="AP1320" s="149">
        <f t="shared" si="607"/>
        <v>7.1315271527793787</v>
      </c>
      <c r="AQ1320" s="97"/>
      <c r="AR1320" s="171">
        <f t="shared" si="603"/>
        <v>5.4501832645103949E-2</v>
      </c>
      <c r="AS1320" s="149">
        <f t="shared" si="604"/>
        <v>4.2509453098947637E-2</v>
      </c>
      <c r="AT1320" s="149">
        <f t="shared" si="605"/>
        <v>5.1722319961173574E-2</v>
      </c>
      <c r="AU1320" s="175">
        <f t="shared" si="608"/>
        <v>7.6892357448600279</v>
      </c>
      <c r="AV1320" s="149">
        <f t="shared" si="609"/>
        <v>17.127624201878884</v>
      </c>
      <c r="AW1320" s="149">
        <f t="shared" si="610"/>
        <v>7.0450242365145206</v>
      </c>
    </row>
    <row r="1321" spans="1:49" ht="15" x14ac:dyDescent="0.25">
      <c r="A1321" s="130">
        <v>1980.12</v>
      </c>
      <c r="B1321" s="138"/>
      <c r="C1321" s="166">
        <f>raw_Data!B1327</f>
        <v>133.5</v>
      </c>
      <c r="D1321" s="167">
        <f>raw_Data!J1327</f>
        <v>0.51333333333333331</v>
      </c>
      <c r="E1321" s="167">
        <f>raw_Data!L1327</f>
        <v>1.0117564942367263E-2</v>
      </c>
      <c r="F1321" s="168">
        <f t="shared" si="585"/>
        <v>135.69999999999999</v>
      </c>
      <c r="G1321" s="167">
        <f>raw_Data!K1327</f>
        <v>3.7828543355440925E-3</v>
      </c>
      <c r="H1321" s="167">
        <f t="shared" si="586"/>
        <v>-1.6212232866617438E-2</v>
      </c>
      <c r="I1321" s="165"/>
      <c r="J1321" s="167">
        <f t="shared" si="587"/>
        <v>1.008289207201492</v>
      </c>
      <c r="K1321" s="167">
        <f t="shared" si="606"/>
        <v>1.8406772143859218E-2</v>
      </c>
      <c r="L1321" s="93"/>
      <c r="M1321" s="171">
        <f t="shared" si="582"/>
        <v>1.0184067721438592</v>
      </c>
      <c r="N1321" s="172">
        <f t="shared" si="588"/>
        <v>0.9875706214689266</v>
      </c>
      <c r="O1321" s="170">
        <f t="shared" si="583"/>
        <v>1320</v>
      </c>
      <c r="P1321" s="170">
        <f t="shared" si="584"/>
        <v>1322</v>
      </c>
      <c r="Q1321" s="169"/>
      <c r="R1321" s="149">
        <f t="shared" si="589"/>
        <v>-0.45100376916517404</v>
      </c>
      <c r="S1321" s="173">
        <f t="shared" si="590"/>
        <v>-0.61854285300705614</v>
      </c>
      <c r="T1321" s="149">
        <v>0</v>
      </c>
      <c r="U1321" s="97"/>
      <c r="V1321" s="149">
        <f>1/PI()*ATAN('Exhibit4_Impact-Test'!$Y$25*S_RDY_SP)+'Exhibit4_Impact-Test'!$Y$26</f>
        <v>0.26638501123600056</v>
      </c>
      <c r="W1321" s="172">
        <f t="shared" si="591"/>
        <v>0.26041968764882345</v>
      </c>
      <c r="X1321" s="149">
        <f>1/PI()*ATAN('Exhibit4_Impact-Test'!$Y$25*S_RS_SP)+'Exhibit4_Impact-Test'!$Y$26</f>
        <v>0.21639106274542191</v>
      </c>
      <c r="Y1321" s="172">
        <f t="shared" si="592"/>
        <v>0.21122294416792461</v>
      </c>
      <c r="Z1321" s="149">
        <f>1/PI()*ATAN('Exhibit4_Impact-Test'!$Y$25*S_5050_SP)+'Exhibit4_Impact-Test'!$Y$26</f>
        <v>0.5</v>
      </c>
      <c r="AA1321" s="149">
        <f t="shared" si="593"/>
        <v>0.4923139336532113</v>
      </c>
      <c r="AB1321" s="195">
        <f>VLOOKUP(_xlfn.NUMBERVALUE(LEFT(A1321,4)),Transactioncosts!$C:$G,5,FALSE)</f>
        <v>85</v>
      </c>
      <c r="AC1321" s="174"/>
      <c r="AD1321" s="175">
        <f t="shared" si="594"/>
        <v>1.0101924837998422</v>
      </c>
      <c r="AE1321" s="149">
        <f t="shared" si="595"/>
        <v>1.0117341047283326</v>
      </c>
      <c r="AF1321" s="149">
        <f t="shared" si="596"/>
        <v>1.0029886968063928</v>
      </c>
      <c r="AG1321" s="176">
        <f t="shared" si="597"/>
        <v>1.0101286854452733</v>
      </c>
      <c r="AH1321" s="149">
        <f t="shared" si="598"/>
        <v>1.0106198562061413</v>
      </c>
      <c r="AI1321" s="149">
        <f t="shared" si="599"/>
        <v>1.0029233652424452</v>
      </c>
      <c r="AJ1321" s="97"/>
      <c r="AK1321" s="171">
        <f t="shared" si="600"/>
        <v>1.0140890715129941E-2</v>
      </c>
      <c r="AL1321" s="149">
        <f t="shared" si="601"/>
        <v>1.1665793979144136E-2</v>
      </c>
      <c r="AM1321" s="149">
        <f t="shared" si="602"/>
        <v>2.984239530847629E-3</v>
      </c>
      <c r="AN1321" s="149">
        <f t="shared" si="607"/>
        <v>7.8578430078290111</v>
      </c>
      <c r="AO1321" s="149">
        <f t="shared" si="607"/>
        <v>20.199517983903778</v>
      </c>
      <c r="AP1321" s="149">
        <f t="shared" si="607"/>
        <v>7.1345113923102259</v>
      </c>
      <c r="AQ1321" s="97"/>
      <c r="AR1321" s="171">
        <f t="shared" si="603"/>
        <v>1.0077734068987518E-2</v>
      </c>
      <c r="AS1321" s="149">
        <f t="shared" si="604"/>
        <v>1.0563861620651418E-2</v>
      </c>
      <c r="AT1321" s="149">
        <f t="shared" si="605"/>
        <v>2.9191005198144298E-3</v>
      </c>
      <c r="AU1321" s="175">
        <f t="shared" si="608"/>
        <v>7.6993134789290156</v>
      </c>
      <c r="AV1321" s="149">
        <f t="shared" si="609"/>
        <v>17.138188063499534</v>
      </c>
      <c r="AW1321" s="149">
        <f t="shared" si="610"/>
        <v>7.0479433370343347</v>
      </c>
    </row>
    <row r="1322" spans="1:49" ht="15" x14ac:dyDescent="0.25">
      <c r="A1322" s="130">
        <v>1981.01</v>
      </c>
      <c r="B1322" s="138"/>
      <c r="C1322" s="166">
        <f>raw_Data!B1328</f>
        <v>133</v>
      </c>
      <c r="D1322" s="167">
        <f>raw_Data!J1328</f>
        <v>0.51666666666666672</v>
      </c>
      <c r="E1322" s="167">
        <f>raw_Data!L1328</f>
        <v>9.9159289226782299E-3</v>
      </c>
      <c r="F1322" s="168">
        <f t="shared" si="585"/>
        <v>133.5</v>
      </c>
      <c r="G1322" s="167">
        <f>raw_Data!K1328</f>
        <v>3.8701622971285894E-3</v>
      </c>
      <c r="H1322" s="167">
        <f t="shared" si="586"/>
        <v>-3.7453183520599342E-3</v>
      </c>
      <c r="I1322" s="165"/>
      <c r="J1322" s="167">
        <f t="shared" si="587"/>
        <v>0.98608566396933339</v>
      </c>
      <c r="K1322" s="167">
        <f t="shared" si="606"/>
        <v>-3.9984071079883776E-3</v>
      </c>
      <c r="L1322" s="93"/>
      <c r="M1322" s="171">
        <f t="shared" si="582"/>
        <v>0.99600159289201162</v>
      </c>
      <c r="N1322" s="172">
        <f t="shared" si="588"/>
        <v>1.0001248439450687</v>
      </c>
      <c r="O1322" s="170">
        <f t="shared" si="583"/>
        <v>1321</v>
      </c>
      <c r="P1322" s="170">
        <f t="shared" si="584"/>
        <v>1323</v>
      </c>
      <c r="Q1322" s="169"/>
      <c r="R1322" s="149">
        <f t="shared" si="589"/>
        <v>-0.44663457746005092</v>
      </c>
      <c r="S1322" s="173">
        <f t="shared" si="590"/>
        <v>-0.27016878614029244</v>
      </c>
      <c r="T1322" s="149">
        <v>0</v>
      </c>
      <c r="U1322" s="97"/>
      <c r="V1322" s="149">
        <f>1/PI()*ATAN('Exhibit4_Impact-Test'!$Y$25*S_RDY_SP)+'Exhibit4_Impact-Test'!$Y$26</f>
        <v>0.26792537642162184</v>
      </c>
      <c r="W1322" s="172">
        <f t="shared" si="591"/>
        <v>0.26873646355775127</v>
      </c>
      <c r="X1322" s="149">
        <f>1/PI()*ATAN('Exhibit4_Impact-Test'!$Y$25*S_RS_SP)+'Exhibit4_Impact-Test'!$Y$26</f>
        <v>0.34231100560219119</v>
      </c>
      <c r="Y1322" s="172">
        <f t="shared" si="592"/>
        <v>0.34324169802734367</v>
      </c>
      <c r="Z1322" s="149">
        <f>1/PI()*ATAN('Exhibit4_Impact-Test'!$Y$25*S_5050_SP)+'Exhibit4_Impact-Test'!$Y$26</f>
        <v>0.5</v>
      </c>
      <c r="AA1322" s="149">
        <f t="shared" si="593"/>
        <v>0.50103281309664693</v>
      </c>
      <c r="AB1322" s="195">
        <f>VLOOKUP(_xlfn.NUMBERVALUE(LEFT(A1322,4)),Transactioncosts!$C:$G,5,FALSE)</f>
        <v>80</v>
      </c>
      <c r="AC1322" s="174"/>
      <c r="AD1322" s="175">
        <f t="shared" si="594"/>
        <v>0.99710631648248271</v>
      </c>
      <c r="AE1322" s="149">
        <f t="shared" si="595"/>
        <v>0.99741302710633395</v>
      </c>
      <c r="AF1322" s="149">
        <f t="shared" si="596"/>
        <v>0.99806321841854018</v>
      </c>
      <c r="AG1322" s="176">
        <f t="shared" si="597"/>
        <v>0.99707778071502007</v>
      </c>
      <c r="AH1322" s="149">
        <f t="shared" si="598"/>
        <v>0.99612288003406801</v>
      </c>
      <c r="AI1322" s="149">
        <f t="shared" si="599"/>
        <v>0.99805495591376703</v>
      </c>
      <c r="AJ1322" s="97"/>
      <c r="AK1322" s="171">
        <f t="shared" si="600"/>
        <v>-2.897878313896882E-3</v>
      </c>
      <c r="AL1322" s="149">
        <f t="shared" si="601"/>
        <v>-2.5903248903066316E-3</v>
      </c>
      <c r="AM1322" s="149">
        <f t="shared" si="602"/>
        <v>-1.9386595681320647E-3</v>
      </c>
      <c r="AN1322" s="149">
        <f t="shared" si="607"/>
        <v>7.854945129515114</v>
      </c>
      <c r="AO1322" s="149">
        <f t="shared" si="607"/>
        <v>20.196927659013472</v>
      </c>
      <c r="AP1322" s="149">
        <f t="shared" si="607"/>
        <v>7.1325727327420942</v>
      </c>
      <c r="AQ1322" s="97"/>
      <c r="AR1322" s="171">
        <f t="shared" si="603"/>
        <v>-2.9264973039938298E-3</v>
      </c>
      <c r="AS1322" s="149">
        <f t="shared" si="604"/>
        <v>-3.8846554792459093E-3</v>
      </c>
      <c r="AT1322" s="149">
        <f t="shared" si="605"/>
        <v>-1.946938140893379E-3</v>
      </c>
      <c r="AU1322" s="175">
        <f t="shared" si="608"/>
        <v>7.6963869816250217</v>
      </c>
      <c r="AV1322" s="149">
        <f t="shared" si="609"/>
        <v>17.134303408020287</v>
      </c>
      <c r="AW1322" s="149">
        <f t="shared" si="610"/>
        <v>7.0459963988934415</v>
      </c>
    </row>
    <row r="1323" spans="1:49" ht="15" x14ac:dyDescent="0.25">
      <c r="A1323" s="130">
        <v>1981.02</v>
      </c>
      <c r="B1323" s="138"/>
      <c r="C1323" s="166">
        <f>raw_Data!B1329</f>
        <v>128.4</v>
      </c>
      <c r="D1323" s="167">
        <f>raw_Data!J1329</f>
        <v>0.52</v>
      </c>
      <c r="E1323" s="167">
        <f>raw_Data!L1329</f>
        <v>1.0378287748235904E-2</v>
      </c>
      <c r="F1323" s="168">
        <f t="shared" si="585"/>
        <v>133</v>
      </c>
      <c r="G1323" s="167">
        <f>raw_Data!K1329</f>
        <v>3.909774436090226E-3</v>
      </c>
      <c r="H1323" s="167">
        <f t="shared" si="586"/>
        <v>-3.4586466165413499E-2</v>
      </c>
      <c r="I1323" s="165"/>
      <c r="J1323" s="167">
        <f t="shared" si="587"/>
        <v>1.0322165501037686</v>
      </c>
      <c r="K1323" s="167">
        <f t="shared" si="606"/>
        <v>4.2594837852004463E-2</v>
      </c>
      <c r="L1323" s="93"/>
      <c r="M1323" s="171">
        <f t="shared" si="582"/>
        <v>1.0425948378520045</v>
      </c>
      <c r="N1323" s="172">
        <f t="shared" si="588"/>
        <v>0.96932330827067681</v>
      </c>
      <c r="O1323" s="170">
        <f t="shared" si="583"/>
        <v>1322</v>
      </c>
      <c r="P1323" s="170">
        <f t="shared" si="584"/>
        <v>1324</v>
      </c>
      <c r="Q1323" s="169"/>
      <c r="R1323" s="149">
        <f t="shared" si="589"/>
        <v>-0.43441945272019861</v>
      </c>
      <c r="S1323" s="173">
        <f t="shared" si="590"/>
        <v>-0.77718212911799878</v>
      </c>
      <c r="T1323" s="149">
        <v>0</v>
      </c>
      <c r="U1323" s="97"/>
      <c r="V1323" s="149">
        <f>1/PI()*ATAN('Exhibit4_Impact-Test'!$Y$25*S_RDY_SP)+'Exhibit4_Impact-Test'!$Y$26</f>
        <v>0.2723034344905888</v>
      </c>
      <c r="W1323" s="172">
        <f t="shared" si="591"/>
        <v>0.25810584029495381</v>
      </c>
      <c r="X1323" s="149">
        <f>1/PI()*ATAN('Exhibit4_Impact-Test'!$Y$25*S_RS_SP)+'Exhibit4_Impact-Test'!$Y$26</f>
        <v>0.18197331399410627</v>
      </c>
      <c r="Y1323" s="172">
        <f t="shared" si="592"/>
        <v>0.17137626948575296</v>
      </c>
      <c r="Z1323" s="149">
        <f>1/PI()*ATAN('Exhibit4_Impact-Test'!$Y$25*S_5050_SP)+'Exhibit4_Impact-Test'!$Y$26</f>
        <v>0.5</v>
      </c>
      <c r="AA1323" s="149">
        <f t="shared" si="593"/>
        <v>0.48179062857936478</v>
      </c>
      <c r="AB1323" s="195">
        <f>VLOOKUP(_xlfn.NUMBERVALUE(LEFT(A1323,4)),Transactioncosts!$C:$G,5,FALSE)</f>
        <v>80</v>
      </c>
      <c r="AC1323" s="174"/>
      <c r="AD1323" s="175">
        <f t="shared" si="594"/>
        <v>1.0226427486966303</v>
      </c>
      <c r="AE1323" s="149">
        <f t="shared" si="595"/>
        <v>1.0292613747926731</v>
      </c>
      <c r="AF1323" s="149">
        <f t="shared" si="596"/>
        <v>1.0059590730613406</v>
      </c>
      <c r="AG1323" s="176">
        <f t="shared" si="597"/>
        <v>1.0225338475841221</v>
      </c>
      <c r="AH1323" s="149">
        <f t="shared" si="598"/>
        <v>1.0240799774315943</v>
      </c>
      <c r="AI1323" s="149">
        <f t="shared" si="599"/>
        <v>1.0058133980899755</v>
      </c>
      <c r="AJ1323" s="97"/>
      <c r="AK1323" s="171">
        <f t="shared" si="600"/>
        <v>2.2390206717862623E-2</v>
      </c>
      <c r="AL1323" s="149">
        <f t="shared" si="601"/>
        <v>2.8841433142075806E-2</v>
      </c>
      <c r="AM1323" s="149">
        <f t="shared" si="602"/>
        <v>5.9413880083684567E-3</v>
      </c>
      <c r="AN1323" s="149">
        <f t="shared" si="607"/>
        <v>7.877335336232977</v>
      </c>
      <c r="AO1323" s="149">
        <f t="shared" si="607"/>
        <v>20.225769092155549</v>
      </c>
      <c r="AP1323" s="149">
        <f t="shared" si="607"/>
        <v>7.1385141207504628</v>
      </c>
      <c r="AQ1323" s="97"/>
      <c r="AR1323" s="171">
        <f t="shared" si="603"/>
        <v>2.2283711158692689E-2</v>
      </c>
      <c r="AS1323" s="149">
        <f t="shared" si="604"/>
        <v>2.3794626527979919E-2</v>
      </c>
      <c r="AT1323" s="149">
        <f t="shared" si="605"/>
        <v>5.7965654961722084E-3</v>
      </c>
      <c r="AU1323" s="175">
        <f t="shared" si="608"/>
        <v>7.7186706927837143</v>
      </c>
      <c r="AV1323" s="149">
        <f t="shared" si="609"/>
        <v>17.158098034548267</v>
      </c>
      <c r="AW1323" s="149">
        <f t="shared" si="610"/>
        <v>7.0517929643896133</v>
      </c>
    </row>
    <row r="1324" spans="1:49" ht="15" x14ac:dyDescent="0.25">
      <c r="A1324" s="130">
        <v>1981.03</v>
      </c>
      <c r="B1324" s="138"/>
      <c r="C1324" s="166">
        <f>raw_Data!B1330</f>
        <v>133.19999999999999</v>
      </c>
      <c r="D1324" s="167">
        <f>raw_Data!J1330</f>
        <v>0.52333333333333332</v>
      </c>
      <c r="E1324" s="167">
        <f>raw_Data!L1330</f>
        <v>1.0326202364327575E-2</v>
      </c>
      <c r="F1324" s="168">
        <f t="shared" si="585"/>
        <v>128.4</v>
      </c>
      <c r="G1324" s="167">
        <f>raw_Data!K1330</f>
        <v>4.0758047767393557E-3</v>
      </c>
      <c r="H1324" s="167">
        <f t="shared" si="586"/>
        <v>3.738317757009324E-2</v>
      </c>
      <c r="I1324" s="165"/>
      <c r="J1324" s="167">
        <f t="shared" si="587"/>
        <v>0.99645021693318458</v>
      </c>
      <c r="K1324" s="167">
        <f t="shared" si="606"/>
        <v>6.7764192975121595E-3</v>
      </c>
      <c r="L1324" s="93"/>
      <c r="M1324" s="171">
        <f t="shared" si="582"/>
        <v>1.0067764192975122</v>
      </c>
      <c r="N1324" s="172">
        <f t="shared" si="588"/>
        <v>1.0414589823468328</v>
      </c>
      <c r="O1324" s="170">
        <f t="shared" si="583"/>
        <v>1323</v>
      </c>
      <c r="P1324" s="170">
        <f t="shared" si="584"/>
        <v>1325</v>
      </c>
      <c r="Q1324" s="169"/>
      <c r="R1324" s="149">
        <f t="shared" si="589"/>
        <v>-0.43603449753808293</v>
      </c>
      <c r="S1324" s="173">
        <f t="shared" si="590"/>
        <v>0.78270583452444686</v>
      </c>
      <c r="T1324" s="149">
        <v>0</v>
      </c>
      <c r="U1324" s="97"/>
      <c r="V1324" s="149">
        <f>1/PI()*ATAN('Exhibit4_Impact-Test'!$Y$25*S_RDY_SP)+'Exhibit4_Impact-Test'!$Y$26</f>
        <v>0.27171847935846916</v>
      </c>
      <c r="W1324" s="172">
        <f t="shared" si="591"/>
        <v>0.27847231248767124</v>
      </c>
      <c r="X1324" s="149">
        <f>1/PI()*ATAN('Exhibit4_Impact-Test'!$Y$25*S_RS_SP)+'Exhibit4_Impact-Test'!$Y$26</f>
        <v>0.81905093962061781</v>
      </c>
      <c r="Y1324" s="172">
        <f t="shared" si="592"/>
        <v>0.82401641933773406</v>
      </c>
      <c r="Z1324" s="149">
        <f>1/PI()*ATAN('Exhibit4_Impact-Test'!$Y$25*S_5050_SP)+'Exhibit4_Impact-Test'!$Y$26</f>
        <v>0.5</v>
      </c>
      <c r="AA1324" s="149">
        <f t="shared" si="593"/>
        <v>0.50846644946705766</v>
      </c>
      <c r="AB1324" s="195">
        <f>VLOOKUP(_xlfn.NUMBERVALUE(LEFT(A1324,4)),Transactioncosts!$C:$G,5,FALSE)</f>
        <v>80</v>
      </c>
      <c r="AC1324" s="174"/>
      <c r="AD1324" s="175">
        <f t="shared" si="594"/>
        <v>1.0162003125895278</v>
      </c>
      <c r="AE1324" s="149">
        <f t="shared" si="595"/>
        <v>1.0351832051515095</v>
      </c>
      <c r="AF1324" s="149">
        <f t="shared" si="596"/>
        <v>1.0241177008221725</v>
      </c>
      <c r="AG1324" s="176">
        <f t="shared" si="597"/>
        <v>1.0161164826591538</v>
      </c>
      <c r="AH1324" s="149">
        <f t="shared" si="598"/>
        <v>1.0345013140593302</v>
      </c>
      <c r="AI1324" s="149">
        <f t="shared" si="599"/>
        <v>1.024049969226436</v>
      </c>
      <c r="AJ1324" s="97"/>
      <c r="AK1324" s="171">
        <f t="shared" si="600"/>
        <v>1.6070487783752814E-2</v>
      </c>
      <c r="AL1324" s="149">
        <f t="shared" si="601"/>
        <v>3.4578420861166526E-2</v>
      </c>
      <c r="AM1324" s="149">
        <f t="shared" si="602"/>
        <v>2.3831462221119263E-2</v>
      </c>
      <c r="AN1324" s="149">
        <f t="shared" si="607"/>
        <v>7.89340582401673</v>
      </c>
      <c r="AO1324" s="149">
        <f t="shared" si="607"/>
        <v>20.260347513016715</v>
      </c>
      <c r="AP1324" s="149">
        <f t="shared" si="607"/>
        <v>7.1623455829715823</v>
      </c>
      <c r="AQ1324" s="97"/>
      <c r="AR1324" s="171">
        <f t="shared" si="603"/>
        <v>1.5987990871246298E-2</v>
      </c>
      <c r="AS1324" s="149">
        <f t="shared" si="604"/>
        <v>3.3919488438835854E-2</v>
      </c>
      <c r="AT1324" s="149">
        <f t="shared" si="605"/>
        <v>2.3765323499420218E-2</v>
      </c>
      <c r="AU1324" s="175">
        <f t="shared" si="608"/>
        <v>7.7346586836549607</v>
      </c>
      <c r="AV1324" s="149">
        <f t="shared" si="609"/>
        <v>17.192017522987104</v>
      </c>
      <c r="AW1324" s="149">
        <f t="shared" si="610"/>
        <v>7.0755582878890335</v>
      </c>
    </row>
    <row r="1325" spans="1:49" ht="15" x14ac:dyDescent="0.25">
      <c r="A1325" s="130">
        <v>1981.04</v>
      </c>
      <c r="B1325" s="138"/>
      <c r="C1325" s="166">
        <f>raw_Data!B1331</f>
        <v>134.4</v>
      </c>
      <c r="D1325" s="167">
        <f>raw_Data!J1331</f>
        <v>0.52638916666666669</v>
      </c>
      <c r="E1325" s="167">
        <f>raw_Data!L1331</f>
        <v>1.0742060870904568E-2</v>
      </c>
      <c r="F1325" s="168">
        <f t="shared" si="585"/>
        <v>133.19999999999999</v>
      </c>
      <c r="G1325" s="167">
        <f>raw_Data!K1331</f>
        <v>3.9518706206206214E-3</v>
      </c>
      <c r="H1325" s="167">
        <f t="shared" si="586"/>
        <v>9.009009009009139E-3</v>
      </c>
      <c r="I1325" s="165"/>
      <c r="J1325" s="167">
        <f t="shared" si="587"/>
        <v>1.0284124930387328</v>
      </c>
      <c r="K1325" s="167">
        <f t="shared" si="606"/>
        <v>3.9154553909637402E-2</v>
      </c>
      <c r="L1325" s="93"/>
      <c r="M1325" s="171">
        <f t="shared" si="582"/>
        <v>1.0391545539096374</v>
      </c>
      <c r="N1325" s="172">
        <f t="shared" si="588"/>
        <v>1.0129608796296297</v>
      </c>
      <c r="O1325" s="170">
        <f t="shared" si="583"/>
        <v>1324</v>
      </c>
      <c r="P1325" s="170">
        <f t="shared" si="584"/>
        <v>1326</v>
      </c>
      <c r="Q1325" s="169"/>
      <c r="R1325" s="149">
        <f t="shared" si="589"/>
        <v>-0.44644201990189514</v>
      </c>
      <c r="S1325" s="173">
        <f t="shared" si="590"/>
        <v>0.46593796339007582</v>
      </c>
      <c r="T1325" s="149">
        <v>0</v>
      </c>
      <c r="U1325" s="97"/>
      <c r="V1325" s="149">
        <f>1/PI()*ATAN('Exhibit4_Impact-Test'!$Y$25*S_RDY_SP)+'Exhibit4_Impact-Test'!$Y$26</f>
        <v>0.26799357119090444</v>
      </c>
      <c r="W1325" s="172">
        <f t="shared" si="591"/>
        <v>0.26301506254843865</v>
      </c>
      <c r="X1325" s="149">
        <f>1/PI()*ATAN('Exhibit4_Impact-Test'!$Y$25*S_RS_SP)+'Exhibit4_Impact-Test'!$Y$26</f>
        <v>0.73878003281533</v>
      </c>
      <c r="Y1325" s="172">
        <f t="shared" si="592"/>
        <v>0.73382323076005629</v>
      </c>
      <c r="Z1325" s="149">
        <f>1/PI()*ATAN('Exhibit4_Impact-Test'!$Y$25*S_5050_SP)+'Exhibit4_Impact-Test'!$Y$26</f>
        <v>0.5</v>
      </c>
      <c r="AA1325" s="149">
        <f t="shared" si="593"/>
        <v>0.49361788478077184</v>
      </c>
      <c r="AB1325" s="195">
        <f>VLOOKUP(_xlfn.NUMBERVALUE(LEFT(A1325,4)),Transactioncosts!$C:$G,5,FALSE)</f>
        <v>80</v>
      </c>
      <c r="AC1325" s="174"/>
      <c r="AD1325" s="175">
        <f t="shared" si="594"/>
        <v>1.0321348175967267</v>
      </c>
      <c r="AE1325" s="149">
        <f t="shared" si="595"/>
        <v>1.0198031903654992</v>
      </c>
      <c r="AF1325" s="149">
        <f t="shared" si="596"/>
        <v>1.0260577167696336</v>
      </c>
      <c r="AG1325" s="176">
        <f t="shared" si="597"/>
        <v>1.0321275056135837</v>
      </c>
      <c r="AH1325" s="149">
        <f t="shared" si="598"/>
        <v>1.015599320825747</v>
      </c>
      <c r="AI1325" s="149">
        <f t="shared" si="599"/>
        <v>1.0260066598478799</v>
      </c>
      <c r="AJ1325" s="97"/>
      <c r="AK1325" s="171">
        <f t="shared" si="600"/>
        <v>3.1629295733204735E-2</v>
      </c>
      <c r="AL1325" s="149">
        <f t="shared" si="601"/>
        <v>1.9609658056753927E-2</v>
      </c>
      <c r="AM1325" s="149">
        <f t="shared" si="602"/>
        <v>2.5723999327808087E-2</v>
      </c>
      <c r="AN1325" s="149">
        <f t="shared" si="607"/>
        <v>7.9250351197499347</v>
      </c>
      <c r="AO1325" s="149">
        <f t="shared" si="607"/>
        <v>20.27995717107347</v>
      </c>
      <c r="AP1325" s="149">
        <f t="shared" si="607"/>
        <v>7.1880695822993905</v>
      </c>
      <c r="AQ1325" s="97"/>
      <c r="AR1325" s="171">
        <f t="shared" si="603"/>
        <v>3.1622211378604277E-2</v>
      </c>
      <c r="AS1325" s="149">
        <f t="shared" si="604"/>
        <v>1.5478902106283032E-2</v>
      </c>
      <c r="AT1325" s="149">
        <f t="shared" si="605"/>
        <v>2.5674237807315762E-2</v>
      </c>
      <c r="AU1325" s="175">
        <f t="shared" si="608"/>
        <v>7.7662808950335647</v>
      </c>
      <c r="AV1325" s="149">
        <f t="shared" si="609"/>
        <v>17.207496425093389</v>
      </c>
      <c r="AW1325" s="149">
        <f t="shared" si="610"/>
        <v>7.1012325256963491</v>
      </c>
    </row>
    <row r="1326" spans="1:49" ht="15" x14ac:dyDescent="0.25">
      <c r="A1326" s="130">
        <v>1981.05</v>
      </c>
      <c r="B1326" s="138"/>
      <c r="C1326" s="166">
        <f>raw_Data!B1332</f>
        <v>131.69999999999999</v>
      </c>
      <c r="D1326" s="167">
        <f>raw_Data!J1332</f>
        <v>0.5294441666666666</v>
      </c>
      <c r="E1326" s="167">
        <f>raw_Data!L1332</f>
        <v>1.1052724217629706E-2</v>
      </c>
      <c r="F1326" s="168">
        <f t="shared" si="585"/>
        <v>134.4</v>
      </c>
      <c r="G1326" s="167">
        <f>raw_Data!K1332</f>
        <v>3.9393167162698403E-3</v>
      </c>
      <c r="H1326" s="167">
        <f t="shared" si="586"/>
        <v>-2.0089285714285809E-2</v>
      </c>
      <c r="I1326" s="165"/>
      <c r="J1326" s="167">
        <f t="shared" si="587"/>
        <v>1.0208106245435715</v>
      </c>
      <c r="K1326" s="167">
        <f t="shared" si="606"/>
        <v>3.1863348761201227E-2</v>
      </c>
      <c r="L1326" s="93"/>
      <c r="M1326" s="171">
        <f t="shared" si="582"/>
        <v>1.0318633487612012</v>
      </c>
      <c r="N1326" s="172">
        <f t="shared" si="588"/>
        <v>0.98385003100198409</v>
      </c>
      <c r="O1326" s="170">
        <f t="shared" si="583"/>
        <v>1325</v>
      </c>
      <c r="P1326" s="170">
        <f t="shared" si="584"/>
        <v>1327</v>
      </c>
      <c r="Q1326" s="169"/>
      <c r="R1326" s="149">
        <f t="shared" si="589"/>
        <v>-0.46335870828481229</v>
      </c>
      <c r="S1326" s="173">
        <f t="shared" si="590"/>
        <v>-0.65158638656203094</v>
      </c>
      <c r="T1326" s="149">
        <v>0</v>
      </c>
      <c r="U1326" s="97"/>
      <c r="V1326" s="149">
        <f>1/PI()*ATAN('Exhibit4_Impact-Test'!$Y$25*S_RDY_SP)+'Exhibit4_Impact-Test'!$Y$26</f>
        <v>0.26210106465555683</v>
      </c>
      <c r="W1326" s="172">
        <f t="shared" si="591"/>
        <v>0.25299073050773657</v>
      </c>
      <c r="X1326" s="149">
        <f>1/PI()*ATAN('Exhibit4_Impact-Test'!$Y$25*S_RS_SP)+'Exhibit4_Impact-Test'!$Y$26</f>
        <v>0.20833953829102292</v>
      </c>
      <c r="Y1326" s="172">
        <f t="shared" si="592"/>
        <v>0.20058991034200402</v>
      </c>
      <c r="Z1326" s="149">
        <f>1/PI()*ATAN('Exhibit4_Impact-Test'!$Y$25*S_5050_SP)+'Exhibit4_Impact-Test'!$Y$26</f>
        <v>0.5</v>
      </c>
      <c r="AA1326" s="149">
        <f t="shared" si="593"/>
        <v>0.48809024183664995</v>
      </c>
      <c r="AB1326" s="195">
        <f>VLOOKUP(_xlfn.NUMBERVALUE(LEFT(A1326,4)),Transactioncosts!$C:$G,5,FALSE)</f>
        <v>80</v>
      </c>
      <c r="AC1326" s="174"/>
      <c r="AD1326" s="175">
        <f t="shared" si="594"/>
        <v>1.0192790070588649</v>
      </c>
      <c r="AE1326" s="149">
        <f t="shared" si="595"/>
        <v>1.0218602763074256</v>
      </c>
      <c r="AF1326" s="149">
        <f t="shared" si="596"/>
        <v>1.0078566898815926</v>
      </c>
      <c r="AG1326" s="176">
        <f t="shared" si="597"/>
        <v>1.0192087679014443</v>
      </c>
      <c r="AH1326" s="149">
        <f t="shared" si="598"/>
        <v>1.0181194569628655</v>
      </c>
      <c r="AI1326" s="149">
        <f t="shared" si="599"/>
        <v>1.0077614118162859</v>
      </c>
      <c r="AJ1326" s="97"/>
      <c r="AK1326" s="171">
        <f t="shared" si="600"/>
        <v>1.9095521531170872E-2</v>
      </c>
      <c r="AL1326" s="149">
        <f t="shared" si="601"/>
        <v>2.1624766493182804E-2</v>
      </c>
      <c r="AM1326" s="149">
        <f t="shared" si="602"/>
        <v>7.8259868051600776E-3</v>
      </c>
      <c r="AN1326" s="149">
        <f t="shared" si="607"/>
        <v>7.9441306412811059</v>
      </c>
      <c r="AO1326" s="149">
        <f t="shared" si="607"/>
        <v>20.301581937566652</v>
      </c>
      <c r="AP1326" s="149">
        <f t="shared" si="607"/>
        <v>7.1958955691045503</v>
      </c>
      <c r="AQ1326" s="97"/>
      <c r="AR1326" s="171">
        <f t="shared" si="603"/>
        <v>1.9026608527805213E-2</v>
      </c>
      <c r="AS1326" s="149">
        <f t="shared" si="604"/>
        <v>1.795725600120884E-2</v>
      </c>
      <c r="AT1326" s="149">
        <f t="shared" si="605"/>
        <v>7.731447005882186E-3</v>
      </c>
      <c r="AU1326" s="175">
        <f t="shared" si="608"/>
        <v>7.7853075035613699</v>
      </c>
      <c r="AV1326" s="149">
        <f t="shared" si="609"/>
        <v>17.225453681094599</v>
      </c>
      <c r="AW1326" s="149">
        <f t="shared" si="610"/>
        <v>7.1089639727022309</v>
      </c>
    </row>
    <row r="1327" spans="1:49" ht="15" x14ac:dyDescent="0.25">
      <c r="A1327" s="130">
        <v>1981.06</v>
      </c>
      <c r="B1327" s="138"/>
      <c r="C1327" s="166">
        <f>raw_Data!B1333</f>
        <v>132.30000000000001</v>
      </c>
      <c r="D1327" s="167">
        <f>raw_Data!J1333</f>
        <v>0.53249999999999997</v>
      </c>
      <c r="E1327" s="167">
        <f>raw_Data!L1333</f>
        <v>1.0586334448162038E-2</v>
      </c>
      <c r="F1327" s="168">
        <f t="shared" si="585"/>
        <v>131.69999999999999</v>
      </c>
      <c r="G1327" s="167">
        <f>raw_Data!K1333</f>
        <v>4.0432801822323462E-3</v>
      </c>
      <c r="H1327" s="167">
        <f t="shared" si="586"/>
        <v>4.555808656036664E-3</v>
      </c>
      <c r="I1327" s="165"/>
      <c r="J1327" s="167">
        <f t="shared" si="587"/>
        <v>0.96921085646327931</v>
      </c>
      <c r="K1327" s="167">
        <f t="shared" si="606"/>
        <v>-2.0202809088558649E-2</v>
      </c>
      <c r="L1327" s="93"/>
      <c r="M1327" s="171">
        <f t="shared" si="582"/>
        <v>0.97979719091144135</v>
      </c>
      <c r="N1327" s="172">
        <f t="shared" si="588"/>
        <v>1.008599088838269</v>
      </c>
      <c r="O1327" s="170">
        <f t="shared" si="583"/>
        <v>1326</v>
      </c>
      <c r="P1327" s="170">
        <f t="shared" si="584"/>
        <v>1328</v>
      </c>
      <c r="Q1327" s="169"/>
      <c r="R1327" s="149">
        <f t="shared" si="589"/>
        <v>-0.46432445630854557</v>
      </c>
      <c r="S1327" s="173">
        <f t="shared" si="590"/>
        <v>0.2918793645059945</v>
      </c>
      <c r="T1327" s="149">
        <v>0</v>
      </c>
      <c r="U1327" s="97"/>
      <c r="V1327" s="149">
        <f>1/PI()*ATAN('Exhibit4_Impact-Test'!$Y$25*S_RDY_SP)+'Exhibit4_Impact-Test'!$Y$26</f>
        <v>0.26177062518531768</v>
      </c>
      <c r="W1327" s="172">
        <f t="shared" si="591"/>
        <v>0.26740788520255132</v>
      </c>
      <c r="X1327" s="149">
        <f>1/PI()*ATAN('Exhibit4_Impact-Test'!$Y$25*S_RS_SP)+'Exhibit4_Impact-Test'!$Y$26</f>
        <v>0.66819232841199871</v>
      </c>
      <c r="Y1327" s="172">
        <f t="shared" si="592"/>
        <v>0.67458415664154303</v>
      </c>
      <c r="Z1327" s="149">
        <f>1/PI()*ATAN('Exhibit4_Impact-Test'!$Y$25*S_5050_SP)+'Exhibit4_Impact-Test'!$Y$26</f>
        <v>0.5</v>
      </c>
      <c r="AA1327" s="149">
        <f t="shared" si="593"/>
        <v>0.50724249442129643</v>
      </c>
      <c r="AB1327" s="195">
        <f>VLOOKUP(_xlfn.NUMBERVALUE(LEFT(A1327,4)),Transactioncosts!$C:$G,5,FALSE)</f>
        <v>80</v>
      </c>
      <c r="AC1327" s="174"/>
      <c r="AD1327" s="175">
        <f t="shared" si="594"/>
        <v>0.98733668173827072</v>
      </c>
      <c r="AE1327" s="149">
        <f t="shared" si="595"/>
        <v>0.99904239814985296</v>
      </c>
      <c r="AF1327" s="149">
        <f t="shared" si="596"/>
        <v>0.99419813987485517</v>
      </c>
      <c r="AG1327" s="176">
        <f t="shared" si="597"/>
        <v>0.98733176884575102</v>
      </c>
      <c r="AH1327" s="149">
        <f t="shared" si="598"/>
        <v>0.99523283903188864</v>
      </c>
      <c r="AI1327" s="149">
        <f t="shared" si="599"/>
        <v>0.99414019991948477</v>
      </c>
      <c r="AJ1327" s="97"/>
      <c r="AK1327" s="171">
        <f t="shared" si="600"/>
        <v>-1.2744181466061495E-2</v>
      </c>
      <c r="AL1327" s="149">
        <f t="shared" si="601"/>
        <v>-9.5806064371650658E-4</v>
      </c>
      <c r="AM1327" s="149">
        <f t="shared" si="602"/>
        <v>-5.8187563001254336E-3</v>
      </c>
      <c r="AN1327" s="149">
        <f t="shared" si="607"/>
        <v>7.9313864598150445</v>
      </c>
      <c r="AO1327" s="149">
        <f t="shared" si="607"/>
        <v>20.300623876922934</v>
      </c>
      <c r="AP1327" s="149">
        <f t="shared" si="607"/>
        <v>7.190076812804425</v>
      </c>
      <c r="AQ1327" s="97"/>
      <c r="AR1327" s="171">
        <f t="shared" si="603"/>
        <v>-1.2749157382416719E-2</v>
      </c>
      <c r="AS1327" s="149">
        <f t="shared" si="604"/>
        <v>-4.778560122122676E-3</v>
      </c>
      <c r="AT1327" s="149">
        <f t="shared" si="605"/>
        <v>-5.877036074977829E-3</v>
      </c>
      <c r="AU1327" s="175">
        <f t="shared" si="608"/>
        <v>7.7725583461789531</v>
      </c>
      <c r="AV1327" s="149">
        <f t="shared" si="609"/>
        <v>17.220675120972476</v>
      </c>
      <c r="AW1327" s="149">
        <f t="shared" si="610"/>
        <v>7.1030869366272533</v>
      </c>
    </row>
    <row r="1328" spans="1:49" ht="15" x14ac:dyDescent="0.25">
      <c r="A1328" s="130">
        <v>1981.07</v>
      </c>
      <c r="B1328" s="138"/>
      <c r="C1328" s="166">
        <f>raw_Data!B1334</f>
        <v>129.1</v>
      </c>
      <c r="D1328" s="167">
        <f>raw_Data!J1334</f>
        <v>0.53611083333333331</v>
      </c>
      <c r="E1328" s="167">
        <f>raw_Data!L1334</f>
        <v>1.1185544868622443E-2</v>
      </c>
      <c r="F1328" s="168">
        <f t="shared" si="585"/>
        <v>132.30000000000001</v>
      </c>
      <c r="G1328" s="167">
        <f>raw_Data!K1334</f>
        <v>4.0522360796170316E-3</v>
      </c>
      <c r="H1328" s="167">
        <f t="shared" si="586"/>
        <v>-2.4187452758881456E-2</v>
      </c>
      <c r="I1328" s="165"/>
      <c r="J1328" s="167">
        <f t="shared" si="587"/>
        <v>1.0404364784086428</v>
      </c>
      <c r="K1328" s="167">
        <f t="shared" si="606"/>
        <v>5.1622023277265283E-2</v>
      </c>
      <c r="L1328" s="93"/>
      <c r="M1328" s="171">
        <f t="shared" si="582"/>
        <v>1.0516220232772653</v>
      </c>
      <c r="N1328" s="172">
        <f t="shared" si="588"/>
        <v>0.97986478332073557</v>
      </c>
      <c r="O1328" s="170">
        <f t="shared" si="583"/>
        <v>1327</v>
      </c>
      <c r="P1328" s="170">
        <f t="shared" si="584"/>
        <v>1329</v>
      </c>
      <c r="Q1328" s="169"/>
      <c r="R1328" s="149">
        <f t="shared" si="589"/>
        <v>-0.44636177802644672</v>
      </c>
      <c r="S1328" s="173">
        <f t="shared" si="590"/>
        <v>-0.69556567465226349</v>
      </c>
      <c r="T1328" s="149">
        <v>0</v>
      </c>
      <c r="U1328" s="97"/>
      <c r="V1328" s="149">
        <f>1/PI()*ATAN('Exhibit4_Impact-Test'!$Y$25*S_RDY_SP)+'Exhibit4_Impact-Test'!$Y$26</f>
        <v>0.26802199676750649</v>
      </c>
      <c r="W1328" s="172">
        <f t="shared" si="591"/>
        <v>0.25438588307268423</v>
      </c>
      <c r="X1328" s="149">
        <f>1/PI()*ATAN('Exhibit4_Impact-Test'!$Y$25*S_RS_SP)+'Exhibit4_Impact-Test'!$Y$26</f>
        <v>0.19838926689600916</v>
      </c>
      <c r="Y1328" s="172">
        <f t="shared" si="592"/>
        <v>0.18738890498927188</v>
      </c>
      <c r="Z1328" s="149">
        <f>1/PI()*ATAN('Exhibit4_Impact-Test'!$Y$25*S_5050_SP)+'Exhibit4_Impact-Test'!$Y$26</f>
        <v>0.5</v>
      </c>
      <c r="AA1328" s="149">
        <f t="shared" si="593"/>
        <v>0.48233873837539287</v>
      </c>
      <c r="AB1328" s="195">
        <f>VLOOKUP(_xlfn.NUMBERVALUE(LEFT(A1328,4)),Transactioncosts!$C:$G,5,FALSE)</f>
        <v>80</v>
      </c>
      <c r="AC1328" s="174"/>
      <c r="AD1328" s="175">
        <f t="shared" si="594"/>
        <v>1.0323895045415912</v>
      </c>
      <c r="AE1328" s="149">
        <f t="shared" si="595"/>
        <v>1.0373861570478082</v>
      </c>
      <c r="AF1328" s="149">
        <f t="shared" si="596"/>
        <v>1.0157434032990005</v>
      </c>
      <c r="AG1328" s="176">
        <f t="shared" si="597"/>
        <v>1.0323070928792708</v>
      </c>
      <c r="AH1328" s="149">
        <f t="shared" si="598"/>
        <v>1.0336754552463987</v>
      </c>
      <c r="AI1328" s="149">
        <f t="shared" si="599"/>
        <v>1.0156021132060036</v>
      </c>
      <c r="AJ1328" s="97"/>
      <c r="AK1328" s="171">
        <f t="shared" si="600"/>
        <v>3.1876022733148941E-2</v>
      </c>
      <c r="AL1328" s="149">
        <f t="shared" si="601"/>
        <v>3.670423895545194E-2</v>
      </c>
      <c r="AM1328" s="149">
        <f t="shared" si="602"/>
        <v>1.5620761450630934E-2</v>
      </c>
      <c r="AN1328" s="149">
        <f t="shared" si="607"/>
        <v>7.9632624825481937</v>
      </c>
      <c r="AO1328" s="149">
        <f t="shared" si="607"/>
        <v>20.337328115878385</v>
      </c>
      <c r="AP1328" s="149">
        <f t="shared" si="607"/>
        <v>7.2056975742550557</v>
      </c>
      <c r="AQ1328" s="97"/>
      <c r="AR1328" s="171">
        <f t="shared" si="603"/>
        <v>3.1796193413463826E-2</v>
      </c>
      <c r="AS1328" s="149">
        <f t="shared" si="604"/>
        <v>3.312085374852905E-2</v>
      </c>
      <c r="AT1328" s="149">
        <f t="shared" si="605"/>
        <v>1.5481651592581924E-2</v>
      </c>
      <c r="AU1328" s="175">
        <f t="shared" si="608"/>
        <v>7.804354539592417</v>
      </c>
      <c r="AV1328" s="149">
        <f t="shared" si="609"/>
        <v>17.253795974721005</v>
      </c>
      <c r="AW1328" s="149">
        <f t="shared" si="610"/>
        <v>7.1185685882198353</v>
      </c>
    </row>
    <row r="1329" spans="1:49" ht="15" x14ac:dyDescent="0.25">
      <c r="A1329" s="130">
        <v>1981.08</v>
      </c>
      <c r="B1329" s="138"/>
      <c r="C1329" s="166">
        <f>raw_Data!B1335</f>
        <v>129.6</v>
      </c>
      <c r="D1329" s="167">
        <f>raw_Data!J1335</f>
        <v>0.53972249999999999</v>
      </c>
      <c r="E1329" s="167">
        <f>raw_Data!L1335</f>
        <v>1.1670918792487051E-2</v>
      </c>
      <c r="F1329" s="168">
        <f t="shared" si="585"/>
        <v>129.1</v>
      </c>
      <c r="G1329" s="167">
        <f>raw_Data!K1335</f>
        <v>4.1806545313710303E-3</v>
      </c>
      <c r="H1329" s="167">
        <f t="shared" si="586"/>
        <v>3.8729666924863793E-3</v>
      </c>
      <c r="I1329" s="165"/>
      <c r="J1329" s="167">
        <f t="shared" si="587"/>
        <v>1.0318438702773451</v>
      </c>
      <c r="K1329" s="167">
        <f t="shared" si="606"/>
        <v>4.3514789069832194E-2</v>
      </c>
      <c r="L1329" s="93"/>
      <c r="M1329" s="171">
        <f t="shared" si="582"/>
        <v>1.0435147890698322</v>
      </c>
      <c r="N1329" s="172">
        <f t="shared" si="588"/>
        <v>1.0080536212238576</v>
      </c>
      <c r="O1329" s="170">
        <f t="shared" si="583"/>
        <v>1328</v>
      </c>
      <c r="P1329" s="170">
        <f t="shared" si="584"/>
        <v>1330</v>
      </c>
      <c r="Q1329" s="169"/>
      <c r="R1329" s="149">
        <f t="shared" si="589"/>
        <v>-0.45586355837959441</v>
      </c>
      <c r="S1329" s="173">
        <f t="shared" si="590"/>
        <v>0.25719452263057507</v>
      </c>
      <c r="T1329" s="149">
        <v>0</v>
      </c>
      <c r="U1329" s="97"/>
      <c r="V1329" s="149">
        <f>1/PI()*ATAN('Exhibit4_Impact-Test'!$Y$25*S_RDY_SP)+'Exhibit4_Impact-Test'!$Y$26</f>
        <v>0.26468734086271839</v>
      </c>
      <c r="W1329" s="172">
        <f t="shared" si="591"/>
        <v>0.25801337976813843</v>
      </c>
      <c r="X1329" s="149">
        <f>1/PI()*ATAN('Exhibit4_Impact-Test'!$Y$25*S_RS_SP)+'Exhibit4_Impact-Test'!$Y$26</f>
        <v>0.65122663016545568</v>
      </c>
      <c r="Y1329" s="172">
        <f t="shared" si="592"/>
        <v>0.64333350683018931</v>
      </c>
      <c r="Z1329" s="149">
        <f>1/PI()*ATAN('Exhibit4_Impact-Test'!$Y$25*S_5050_SP)+'Exhibit4_Impact-Test'!$Y$26</f>
        <v>0.5</v>
      </c>
      <c r="AA1329" s="149">
        <f t="shared" si="593"/>
        <v>0.4913575468241641</v>
      </c>
      <c r="AB1329" s="195">
        <f>VLOOKUP(_xlfn.NUMBERVALUE(LEFT(A1329,4)),Transactioncosts!$C:$G,5,FALSE)</f>
        <v>80</v>
      </c>
      <c r="AC1329" s="174"/>
      <c r="AD1329" s="175">
        <f t="shared" si="594"/>
        <v>1.0341286668487948</v>
      </c>
      <c r="AE1329" s="149">
        <f t="shared" si="595"/>
        <v>1.0204215322317665</v>
      </c>
      <c r="AF1329" s="149">
        <f t="shared" si="596"/>
        <v>1.0257842051468449</v>
      </c>
      <c r="AG1329" s="176">
        <f t="shared" si="597"/>
        <v>1.0341179188206615</v>
      </c>
      <c r="AH1329" s="149">
        <f t="shared" si="598"/>
        <v>1.0165882007627112</v>
      </c>
      <c r="AI1329" s="149">
        <f t="shared" si="599"/>
        <v>1.0257150655214382</v>
      </c>
      <c r="AJ1329" s="97"/>
      <c r="AK1329" s="171">
        <f t="shared" si="600"/>
        <v>3.3559204368697047E-2</v>
      </c>
      <c r="AL1329" s="149">
        <f t="shared" si="601"/>
        <v>2.0215808818825537E-2</v>
      </c>
      <c r="AM1329" s="149">
        <f t="shared" si="602"/>
        <v>2.5457398259287844E-2</v>
      </c>
      <c r="AN1329" s="149">
        <f t="shared" si="607"/>
        <v>7.9968216869168911</v>
      </c>
      <c r="AO1329" s="149">
        <f t="shared" si="607"/>
        <v>20.357543924697211</v>
      </c>
      <c r="AP1329" s="149">
        <f t="shared" si="607"/>
        <v>7.2311549725143438</v>
      </c>
      <c r="AQ1329" s="97"/>
      <c r="AR1329" s="171">
        <f t="shared" si="603"/>
        <v>3.3548810996641851E-2</v>
      </c>
      <c r="AS1329" s="149">
        <f t="shared" si="604"/>
        <v>1.6452119395052561E-2</v>
      </c>
      <c r="AT1329" s="149">
        <f t="shared" si="605"/>
        <v>2.5389994262200077E-2</v>
      </c>
      <c r="AU1329" s="175">
        <f t="shared" si="608"/>
        <v>7.837903350589059</v>
      </c>
      <c r="AV1329" s="149">
        <f t="shared" si="609"/>
        <v>17.270248094116056</v>
      </c>
      <c r="AW1329" s="149">
        <f t="shared" si="610"/>
        <v>7.1439585824820355</v>
      </c>
    </row>
    <row r="1330" spans="1:49" ht="15" x14ac:dyDescent="0.25">
      <c r="A1330" s="130">
        <v>1981.09</v>
      </c>
      <c r="B1330" s="138"/>
      <c r="C1330" s="166">
        <f>raw_Data!B1336</f>
        <v>118.3</v>
      </c>
      <c r="D1330" s="167">
        <f>raw_Data!J1336</f>
        <v>0.54333333333333333</v>
      </c>
      <c r="E1330" s="167">
        <f>raw_Data!L1336</f>
        <v>1.1949218810419104E-2</v>
      </c>
      <c r="F1330" s="168">
        <f t="shared" si="585"/>
        <v>129.6</v>
      </c>
      <c r="G1330" s="167">
        <f>raw_Data!K1336</f>
        <v>4.1923868312757203E-3</v>
      </c>
      <c r="H1330" s="167">
        <f t="shared" si="586"/>
        <v>-8.7191358024691357E-2</v>
      </c>
      <c r="I1330" s="165"/>
      <c r="J1330" s="167">
        <f t="shared" si="587"/>
        <v>1.0178513370037894</v>
      </c>
      <c r="K1330" s="167">
        <f t="shared" si="606"/>
        <v>2.9800555814208485E-2</v>
      </c>
      <c r="L1330" s="93"/>
      <c r="M1330" s="171">
        <f t="shared" si="582"/>
        <v>1.0298005558142085</v>
      </c>
      <c r="N1330" s="172">
        <f t="shared" si="588"/>
        <v>0.91700102880658441</v>
      </c>
      <c r="O1330" s="170">
        <f t="shared" si="583"/>
        <v>1329</v>
      </c>
      <c r="P1330" s="170">
        <f t="shared" si="584"/>
        <v>1331</v>
      </c>
      <c r="Q1330" s="169"/>
      <c r="R1330" s="149">
        <f t="shared" si="589"/>
        <v>-0.47143591244996919</v>
      </c>
      <c r="S1330" s="173">
        <f t="shared" si="590"/>
        <v>-0.88194770373264253</v>
      </c>
      <c r="T1330" s="149">
        <v>0</v>
      </c>
      <c r="U1330" s="97"/>
      <c r="V1330" s="149">
        <f>1/PI()*ATAN('Exhibit4_Impact-Test'!$Y$25*S_RDY_SP)+'Exhibit4_Impact-Test'!$Y$26</f>
        <v>0.25935688328479412</v>
      </c>
      <c r="W1330" s="172">
        <f t="shared" si="591"/>
        <v>0.23770092901158801</v>
      </c>
      <c r="X1330" s="149">
        <f>1/PI()*ATAN('Exhibit4_Impact-Test'!$Y$25*S_RS_SP)+'Exhibit4_Impact-Test'!$Y$26</f>
        <v>0.16416707319828522</v>
      </c>
      <c r="Y1330" s="172">
        <f t="shared" si="592"/>
        <v>0.14886182839871454</v>
      </c>
      <c r="Z1330" s="149">
        <f>1/PI()*ATAN('Exhibit4_Impact-Test'!$Y$25*S_5050_SP)+'Exhibit4_Impact-Test'!$Y$26</f>
        <v>0.5</v>
      </c>
      <c r="AA1330" s="149">
        <f t="shared" si="593"/>
        <v>0.4710295266095143</v>
      </c>
      <c r="AB1330" s="195">
        <f>VLOOKUP(_xlfn.NUMBERVALUE(LEFT(A1330,4)),Transactioncosts!$C:$G,5,FALSE)</f>
        <v>80</v>
      </c>
      <c r="AC1330" s="174"/>
      <c r="AD1330" s="175">
        <f t="shared" si="594"/>
        <v>1.000545222053512</v>
      </c>
      <c r="AE1330" s="149">
        <f t="shared" si="595"/>
        <v>1.011282587607216</v>
      </c>
      <c r="AF1330" s="149">
        <f t="shared" si="596"/>
        <v>0.97340079231039645</v>
      </c>
      <c r="AG1330" s="176">
        <f t="shared" si="597"/>
        <v>1.0002915373354742</v>
      </c>
      <c r="AH1330" s="149">
        <f t="shared" si="598"/>
        <v>1.0064362765908941</v>
      </c>
      <c r="AI1330" s="149">
        <f t="shared" si="599"/>
        <v>0.97316902852327258</v>
      </c>
      <c r="AJ1330" s="97"/>
      <c r="AK1330" s="171">
        <f t="shared" si="600"/>
        <v>5.4507347397166376E-4</v>
      </c>
      <c r="AL1330" s="149">
        <f t="shared" si="601"/>
        <v>1.1219413946468715E-2</v>
      </c>
      <c r="AM1330" s="149">
        <f t="shared" si="602"/>
        <v>-2.6959367621334603E-2</v>
      </c>
      <c r="AN1330" s="149">
        <f t="shared" si="607"/>
        <v>7.9973667603908627</v>
      </c>
      <c r="AO1330" s="149">
        <f t="shared" si="607"/>
        <v>20.368763338643678</v>
      </c>
      <c r="AP1330" s="149">
        <f t="shared" si="607"/>
        <v>7.2041956048930089</v>
      </c>
      <c r="AQ1330" s="97"/>
      <c r="AR1330" s="171">
        <f t="shared" si="603"/>
        <v>2.9149484672300676E-4</v>
      </c>
      <c r="AS1330" s="149">
        <f t="shared" si="604"/>
        <v>6.4156522115535863E-3</v>
      </c>
      <c r="AT1330" s="149">
        <f t="shared" si="605"/>
        <v>-2.719749294901461E-2</v>
      </c>
      <c r="AU1330" s="175">
        <f t="shared" si="608"/>
        <v>7.8381948454357824</v>
      </c>
      <c r="AV1330" s="149">
        <f t="shared" si="609"/>
        <v>17.27666374632761</v>
      </c>
      <c r="AW1330" s="149">
        <f t="shared" si="610"/>
        <v>7.1167610895330213</v>
      </c>
    </row>
    <row r="1331" spans="1:49" ht="15" x14ac:dyDescent="0.25">
      <c r="A1331" s="130">
        <v>1981.1</v>
      </c>
      <c r="B1331" s="138"/>
      <c r="C1331" s="166">
        <f>raw_Data!B1337</f>
        <v>119.8</v>
      </c>
      <c r="D1331" s="167">
        <f>raw_Data!J1337</f>
        <v>0.5463891666666667</v>
      </c>
      <c r="E1331" s="167">
        <f>raw_Data!L1337</f>
        <v>1.1824820244950685E-2</v>
      </c>
      <c r="F1331" s="168">
        <f t="shared" si="585"/>
        <v>118.3</v>
      </c>
      <c r="G1331" s="167">
        <f>raw_Data!K1337</f>
        <v>4.6186742744435058E-3</v>
      </c>
      <c r="H1331" s="167">
        <f t="shared" si="586"/>
        <v>1.2679628064243387E-2</v>
      </c>
      <c r="I1331" s="165"/>
      <c r="J1331" s="167">
        <f t="shared" si="587"/>
        <v>0.99212212383308618</v>
      </c>
      <c r="K1331" s="167">
        <f t="shared" si="606"/>
        <v>3.9469440780368625E-3</v>
      </c>
      <c r="L1331" s="93"/>
      <c r="M1331" s="171">
        <f t="shared" si="582"/>
        <v>1.0039469440780369</v>
      </c>
      <c r="N1331" s="172">
        <f t="shared" si="588"/>
        <v>1.017298302338687</v>
      </c>
      <c r="O1331" s="170">
        <f t="shared" si="583"/>
        <v>1330</v>
      </c>
      <c r="P1331" s="170">
        <f t="shared" si="584"/>
        <v>1332</v>
      </c>
      <c r="Q1331" s="169"/>
      <c r="R1331" s="149">
        <f t="shared" si="589"/>
        <v>-0.4424548431371283</v>
      </c>
      <c r="S1331" s="173">
        <f t="shared" si="590"/>
        <v>0.51482832829205061</v>
      </c>
      <c r="T1331" s="149">
        <v>0</v>
      </c>
      <c r="U1331" s="97"/>
      <c r="V1331" s="149">
        <f>1/PI()*ATAN('Exhibit4_Impact-Test'!$Y$25*S_RDY_SP)+'Exhibit4_Impact-Test'!$Y$26</f>
        <v>0.26941151876631098</v>
      </c>
      <c r="W1331" s="172">
        <f t="shared" si="591"/>
        <v>0.27201977605241023</v>
      </c>
      <c r="X1331" s="149">
        <f>1/PI()*ATAN('Exhibit4_Impact-Test'!$Y$25*S_RS_SP)+'Exhibit4_Impact-Test'!$Y$26</f>
        <v>0.75465070543896995</v>
      </c>
      <c r="Y1331" s="172">
        <f t="shared" si="592"/>
        <v>0.75708856470022767</v>
      </c>
      <c r="Z1331" s="149">
        <f>1/PI()*ATAN('Exhibit4_Impact-Test'!$Y$25*S_5050_SP)+'Exhibit4_Impact-Test'!$Y$26</f>
        <v>0.5</v>
      </c>
      <c r="AA1331" s="149">
        <f t="shared" si="593"/>
        <v>0.50330275563648685</v>
      </c>
      <c r="AB1331" s="195">
        <f>VLOOKUP(_xlfn.NUMBERVALUE(LEFT(A1331,4)),Transactioncosts!$C:$G,5,FALSE)</f>
        <v>80</v>
      </c>
      <c r="AC1331" s="174"/>
      <c r="AD1331" s="175">
        <f t="shared" si="594"/>
        <v>1.0075439537846318</v>
      </c>
      <c r="AE1331" s="149">
        <f t="shared" si="595"/>
        <v>1.0140225560080049</v>
      </c>
      <c r="AF1331" s="149">
        <f t="shared" si="596"/>
        <v>1.0106226232083619</v>
      </c>
      <c r="AG1331" s="176">
        <f t="shared" si="597"/>
        <v>1.0075270483095593</v>
      </c>
      <c r="AH1331" s="149">
        <f t="shared" si="598"/>
        <v>1.013682500773883</v>
      </c>
      <c r="AI1331" s="149">
        <f t="shared" si="599"/>
        <v>1.0105962011632701</v>
      </c>
      <c r="AJ1331" s="97"/>
      <c r="AK1331" s="171">
        <f t="shared" si="600"/>
        <v>7.5156404723316795E-3</v>
      </c>
      <c r="AL1331" s="149">
        <f t="shared" si="601"/>
        <v>1.3925149505415646E-2</v>
      </c>
      <c r="AM1331" s="149">
        <f t="shared" si="602"/>
        <v>1.0566599542745244E-2</v>
      </c>
      <c r="AN1331" s="149">
        <f t="shared" si="607"/>
        <v>8.0048824008631936</v>
      </c>
      <c r="AO1331" s="149">
        <f t="shared" si="607"/>
        <v>20.382688488149093</v>
      </c>
      <c r="AP1331" s="149">
        <f t="shared" si="607"/>
        <v>7.214762204435754</v>
      </c>
      <c r="AQ1331" s="97"/>
      <c r="AR1331" s="171">
        <f t="shared" si="603"/>
        <v>7.4988614357068455E-3</v>
      </c>
      <c r="AS1331" s="149">
        <f t="shared" si="604"/>
        <v>1.3589740530453935E-2</v>
      </c>
      <c r="AT1331" s="149">
        <f t="shared" si="605"/>
        <v>1.054045487718528E-2</v>
      </c>
      <c r="AU1331" s="175">
        <f t="shared" si="608"/>
        <v>7.8456937068714891</v>
      </c>
      <c r="AV1331" s="149">
        <f t="shared" si="609"/>
        <v>17.290253486858063</v>
      </c>
      <c r="AW1331" s="149">
        <f t="shared" si="610"/>
        <v>7.1273015444102068</v>
      </c>
    </row>
    <row r="1332" spans="1:49" ht="15" x14ac:dyDescent="0.25">
      <c r="A1332" s="130">
        <v>1981.11</v>
      </c>
      <c r="B1332" s="138"/>
      <c r="C1332" s="166">
        <f>raw_Data!B1338</f>
        <v>122.9</v>
      </c>
      <c r="D1332" s="167">
        <f>raw_Data!J1338</f>
        <v>0.54944416666666662</v>
      </c>
      <c r="E1332" s="167">
        <f>raw_Data!L1338</f>
        <v>1.052694059708692E-2</v>
      </c>
      <c r="F1332" s="168">
        <f t="shared" si="585"/>
        <v>119.8</v>
      </c>
      <c r="G1332" s="167">
        <f>raw_Data!K1338</f>
        <v>4.5863452977184197E-3</v>
      </c>
      <c r="H1332" s="167">
        <f t="shared" si="586"/>
        <v>2.5876460767946696E-2</v>
      </c>
      <c r="I1332" s="165"/>
      <c r="J1332" s="167">
        <f t="shared" si="587"/>
        <v>0.91733710465952467</v>
      </c>
      <c r="K1332" s="167">
        <f t="shared" si="606"/>
        <v>-7.2135954743388409E-2</v>
      </c>
      <c r="L1332" s="93"/>
      <c r="M1332" s="171">
        <f t="shared" si="582"/>
        <v>0.92786404525661159</v>
      </c>
      <c r="N1332" s="172">
        <f t="shared" si="588"/>
        <v>1.0304628060656651</v>
      </c>
      <c r="O1332" s="170">
        <f t="shared" si="583"/>
        <v>1331</v>
      </c>
      <c r="P1332" s="170">
        <f t="shared" si="584"/>
        <v>1333</v>
      </c>
      <c r="Q1332" s="169"/>
      <c r="R1332" s="149">
        <f t="shared" si="589"/>
        <v>-0.44107013169858034</v>
      </c>
      <c r="S1332" s="173">
        <f t="shared" si="590"/>
        <v>0.68635494796833341</v>
      </c>
      <c r="T1332" s="149">
        <v>0</v>
      </c>
      <c r="U1332" s="97"/>
      <c r="V1332" s="149">
        <f>1/PI()*ATAN('Exhibit4_Impact-Test'!$Y$25*S_RDY_SP)+'Exhibit4_Impact-Test'!$Y$26</f>
        <v>0.26990659166835884</v>
      </c>
      <c r="W1332" s="172">
        <f t="shared" si="591"/>
        <v>0.29106474851608605</v>
      </c>
      <c r="X1332" s="149">
        <f>1/PI()*ATAN('Exhibit4_Impact-Test'!$Y$25*S_RS_SP)+'Exhibit4_Impact-Test'!$Y$26</f>
        <v>0.79959546896545763</v>
      </c>
      <c r="Y1332" s="172">
        <f t="shared" si="592"/>
        <v>0.81587496430552042</v>
      </c>
      <c r="Z1332" s="149">
        <f>1/PI()*ATAN('Exhibit4_Impact-Test'!$Y$25*S_5050_SP)+'Exhibit4_Impact-Test'!$Y$26</f>
        <v>0.5</v>
      </c>
      <c r="AA1332" s="149">
        <f t="shared" si="593"/>
        <v>0.5261955149978611</v>
      </c>
      <c r="AB1332" s="195">
        <f>VLOOKUP(_xlfn.NUMBERVALUE(LEFT(A1332,4)),Transactioncosts!$C:$G,5,FALSE)</f>
        <v>80</v>
      </c>
      <c r="AC1332" s="174"/>
      <c r="AD1332" s="175">
        <f t="shared" si="594"/>
        <v>0.95555612709598037</v>
      </c>
      <c r="AE1332" s="149">
        <f t="shared" si="595"/>
        <v>1.0099015495210015</v>
      </c>
      <c r="AF1332" s="149">
        <f t="shared" si="596"/>
        <v>0.97916342566113834</v>
      </c>
      <c r="AG1332" s="176">
        <f t="shared" si="597"/>
        <v>0.95550476547981134</v>
      </c>
      <c r="AH1332" s="149">
        <f t="shared" si="598"/>
        <v>1.0091242909785072</v>
      </c>
      <c r="AI1332" s="149">
        <f t="shared" si="599"/>
        <v>0.97895386154115549</v>
      </c>
      <c r="AJ1332" s="97"/>
      <c r="AK1332" s="171">
        <f t="shared" si="600"/>
        <v>-4.5461775953235826E-2</v>
      </c>
      <c r="AL1332" s="149">
        <f t="shared" si="601"/>
        <v>9.8528503803205058E-3</v>
      </c>
      <c r="AM1332" s="149">
        <f t="shared" si="602"/>
        <v>-2.1056719166403039E-2</v>
      </c>
      <c r="AN1332" s="149">
        <f t="shared" si="607"/>
        <v>7.9594206249099582</v>
      </c>
      <c r="AO1332" s="149">
        <f t="shared" si="607"/>
        <v>20.392541338529412</v>
      </c>
      <c r="AP1332" s="149">
        <f t="shared" si="607"/>
        <v>7.1937054852693514</v>
      </c>
      <c r="AQ1332" s="97"/>
      <c r="AR1332" s="171">
        <f t="shared" si="603"/>
        <v>-4.5515527894245067E-2</v>
      </c>
      <c r="AS1332" s="149">
        <f t="shared" si="604"/>
        <v>9.0829161226207364E-3</v>
      </c>
      <c r="AT1332" s="149">
        <f t="shared" si="605"/>
        <v>-2.1270765712187216E-2</v>
      </c>
      <c r="AU1332" s="175">
        <f t="shared" si="608"/>
        <v>7.8001781789772444</v>
      </c>
      <c r="AV1332" s="149">
        <f t="shared" si="609"/>
        <v>17.299336402980686</v>
      </c>
      <c r="AW1332" s="149">
        <f t="shared" si="610"/>
        <v>7.1060307786980195</v>
      </c>
    </row>
    <row r="1333" spans="1:49" ht="15" x14ac:dyDescent="0.25">
      <c r="A1333" s="130">
        <v>1981.12</v>
      </c>
      <c r="B1333" s="138"/>
      <c r="C1333" s="166">
        <f>raw_Data!B1339</f>
        <v>123.8</v>
      </c>
      <c r="D1333" s="167">
        <f>raw_Data!J1339</f>
        <v>0.55249999999999999</v>
      </c>
      <c r="E1333" s="167">
        <f>raw_Data!L1339</f>
        <v>1.0771693145526617E-2</v>
      </c>
      <c r="F1333" s="168">
        <f t="shared" si="585"/>
        <v>122.9</v>
      </c>
      <c r="G1333" s="167">
        <f>raw_Data!K1339</f>
        <v>4.4955248169243284E-3</v>
      </c>
      <c r="H1333" s="167">
        <f t="shared" si="586"/>
        <v>7.3230268510984242E-3</v>
      </c>
      <c r="I1333" s="165"/>
      <c r="J1333" s="167">
        <f t="shared" si="587"/>
        <v>1.0165632033511638</v>
      </c>
      <c r="K1333" s="167">
        <f t="shared" si="606"/>
        <v>2.7334896496690408E-2</v>
      </c>
      <c r="L1333" s="93"/>
      <c r="M1333" s="171">
        <f t="shared" si="582"/>
        <v>1.0273348964966904</v>
      </c>
      <c r="N1333" s="172">
        <f t="shared" si="588"/>
        <v>1.0118185516680227</v>
      </c>
      <c r="O1333" s="170">
        <f t="shared" si="583"/>
        <v>1332</v>
      </c>
      <c r="P1333" s="170">
        <f t="shared" si="584"/>
        <v>1334</v>
      </c>
      <c r="Q1333" s="169"/>
      <c r="R1333" s="149">
        <f t="shared" si="589"/>
        <v>-0.40149307147262081</v>
      </c>
      <c r="S1333" s="173">
        <f t="shared" si="590"/>
        <v>0.41025435325613968</v>
      </c>
      <c r="T1333" s="149">
        <v>0</v>
      </c>
      <c r="U1333" s="97"/>
      <c r="V1333" s="149">
        <f>1/PI()*ATAN('Exhibit4_Impact-Test'!$Y$25*S_RDY_SP)+'Exhibit4_Impact-Test'!$Y$26</f>
        <v>0.28464454649496096</v>
      </c>
      <c r="W1333" s="172">
        <f t="shared" si="591"/>
        <v>0.28155586409029776</v>
      </c>
      <c r="X1333" s="149">
        <f>1/PI()*ATAN('Exhibit4_Impact-Test'!$Y$25*S_RS_SP)+'Exhibit4_Impact-Test'!$Y$26</f>
        <v>0.71871764649373693</v>
      </c>
      <c r="Y1333" s="172">
        <f t="shared" si="592"/>
        <v>0.71563077690829047</v>
      </c>
      <c r="Z1333" s="149">
        <f>1/PI()*ATAN('Exhibit4_Impact-Test'!$Y$25*S_5050_SP)+'Exhibit4_Impact-Test'!$Y$26</f>
        <v>0.5</v>
      </c>
      <c r="AA1333" s="149">
        <f t="shared" si="593"/>
        <v>0.49619539548565295</v>
      </c>
      <c r="AB1333" s="195">
        <f>VLOOKUP(_xlfn.NUMBERVALUE(LEFT(A1333,4)),Transactioncosts!$C:$G,5,FALSE)</f>
        <v>80</v>
      </c>
      <c r="AC1333" s="174"/>
      <c r="AD1333" s="175">
        <f t="shared" si="594"/>
        <v>1.0229182535596748</v>
      </c>
      <c r="AE1333" s="149">
        <f t="shared" si="595"/>
        <v>1.016183025659245</v>
      </c>
      <c r="AF1333" s="149">
        <f t="shared" si="596"/>
        <v>1.0195767240823566</v>
      </c>
      <c r="AG1333" s="176">
        <f t="shared" si="597"/>
        <v>1.0229100242245466</v>
      </c>
      <c r="AH1333" s="149">
        <f t="shared" si="598"/>
        <v>1.0118389710927949</v>
      </c>
      <c r="AI1333" s="149">
        <f t="shared" si="599"/>
        <v>1.0195462872462417</v>
      </c>
      <c r="AJ1333" s="97"/>
      <c r="AK1333" s="171">
        <f t="shared" si="600"/>
        <v>2.2659575232814255E-2</v>
      </c>
      <c r="AL1333" s="149">
        <f t="shared" si="601"/>
        <v>1.6053476297821119E-2</v>
      </c>
      <c r="AM1333" s="149">
        <f t="shared" si="602"/>
        <v>1.9387564779803326E-2</v>
      </c>
      <c r="AN1333" s="149">
        <f t="shared" si="607"/>
        <v>7.9820802001427724</v>
      </c>
      <c r="AO1333" s="149">
        <f t="shared" si="607"/>
        <v>20.408594814827232</v>
      </c>
      <c r="AP1333" s="149">
        <f t="shared" si="607"/>
        <v>7.2130930500491548</v>
      </c>
      <c r="AQ1333" s="97"/>
      <c r="AR1333" s="171">
        <f t="shared" si="603"/>
        <v>2.2651530241729095E-2</v>
      </c>
      <c r="AS1333" s="149">
        <f t="shared" si="604"/>
        <v>1.1769438730904433E-2</v>
      </c>
      <c r="AT1333" s="149">
        <f t="shared" si="605"/>
        <v>1.9357711910753271E-2</v>
      </c>
      <c r="AU1333" s="175">
        <f t="shared" si="608"/>
        <v>7.8228297092189738</v>
      </c>
      <c r="AV1333" s="149">
        <f t="shared" si="609"/>
        <v>17.311105841711591</v>
      </c>
      <c r="AW1333" s="149">
        <f t="shared" si="610"/>
        <v>7.1253884906087723</v>
      </c>
    </row>
    <row r="1334" spans="1:49" ht="15" x14ac:dyDescent="0.25">
      <c r="A1334" s="130">
        <v>1982.01</v>
      </c>
      <c r="B1334" s="138"/>
      <c r="C1334" s="166">
        <f>raw_Data!B1340</f>
        <v>117.3</v>
      </c>
      <c r="D1334" s="167">
        <f>raw_Data!J1340</f>
        <v>0.55500000000000005</v>
      </c>
      <c r="E1334" s="167">
        <f>raw_Data!L1340</f>
        <v>1.1413842661733176E-2</v>
      </c>
      <c r="F1334" s="168">
        <f t="shared" si="585"/>
        <v>123.8</v>
      </c>
      <c r="G1334" s="167">
        <f>raw_Data!K1340</f>
        <v>4.4830371567043626E-3</v>
      </c>
      <c r="H1334" s="167">
        <f t="shared" si="586"/>
        <v>-5.2504038772213213E-2</v>
      </c>
      <c r="I1334" s="165"/>
      <c r="J1334" s="167">
        <f t="shared" si="587"/>
        <v>1.042956005780908</v>
      </c>
      <c r="K1334" s="167">
        <f t="shared" si="606"/>
        <v>5.4369848442641144E-2</v>
      </c>
      <c r="L1334" s="93"/>
      <c r="M1334" s="171">
        <f t="shared" si="582"/>
        <v>1.0543698484426411</v>
      </c>
      <c r="N1334" s="172">
        <f t="shared" si="588"/>
        <v>0.95197899838449118</v>
      </c>
      <c r="O1334" s="170">
        <f t="shared" si="583"/>
        <v>1333</v>
      </c>
      <c r="P1334" s="170">
        <f t="shared" si="584"/>
        <v>1335</v>
      </c>
      <c r="Q1334" s="169"/>
      <c r="R1334" s="149">
        <f t="shared" si="589"/>
        <v>-0.41224301342794295</v>
      </c>
      <c r="S1334" s="173">
        <f t="shared" si="590"/>
        <v>-0.82976580722084559</v>
      </c>
      <c r="T1334" s="149">
        <v>0</v>
      </c>
      <c r="U1334" s="97"/>
      <c r="V1334" s="149">
        <f>1/PI()*ATAN('Exhibit4_Impact-Test'!$Y$25*S_RDY_SP)+'Exhibit4_Impact-Test'!$Y$26</f>
        <v>0.2805271971992811</v>
      </c>
      <c r="W1334" s="172">
        <f t="shared" si="591"/>
        <v>0.26037822814092887</v>
      </c>
      <c r="X1334" s="149">
        <f>1/PI()*ATAN('Exhibit4_Impact-Test'!$Y$25*S_RS_SP)+'Exhibit4_Impact-Test'!$Y$26</f>
        <v>0.17262395610202336</v>
      </c>
      <c r="Y1334" s="172">
        <f t="shared" si="592"/>
        <v>0.15851761883696475</v>
      </c>
      <c r="Z1334" s="149">
        <f>1/PI()*ATAN('Exhibit4_Impact-Test'!$Y$25*S_5050_SP)+'Exhibit4_Impact-Test'!$Y$26</f>
        <v>0.5</v>
      </c>
      <c r="AA1334" s="149">
        <f t="shared" si="593"/>
        <v>0.47448328833241726</v>
      </c>
      <c r="AB1334" s="195">
        <f>VLOOKUP(_xlfn.NUMBERVALUE(LEFT(A1334,4)),Transactioncosts!$C:$G,5,FALSE)</f>
        <v>75</v>
      </c>
      <c r="AC1334" s="174"/>
      <c r="AD1334" s="175">
        <f t="shared" si="594"/>
        <v>1.0256464302569763</v>
      </c>
      <c r="AE1334" s="149">
        <f t="shared" si="595"/>
        <v>1.0366947348369544</v>
      </c>
      <c r="AF1334" s="149">
        <f t="shared" si="596"/>
        <v>1.0031744234135662</v>
      </c>
      <c r="AG1334" s="176">
        <f t="shared" si="597"/>
        <v>1.0254946972368657</v>
      </c>
      <c r="AH1334" s="149">
        <f t="shared" si="598"/>
        <v>1.0363641445858265</v>
      </c>
      <c r="AI1334" s="149">
        <f t="shared" si="599"/>
        <v>1.0029830480760593</v>
      </c>
      <c r="AJ1334" s="97"/>
      <c r="AK1334" s="171">
        <f t="shared" si="600"/>
        <v>2.5323077470958025E-2</v>
      </c>
      <c r="AL1334" s="149">
        <f t="shared" si="601"/>
        <v>3.6037512561923155E-2</v>
      </c>
      <c r="AM1334" s="149">
        <f t="shared" si="602"/>
        <v>3.1693955690900804E-3</v>
      </c>
      <c r="AN1334" s="149">
        <f t="shared" si="607"/>
        <v>8.0074032776137312</v>
      </c>
      <c r="AO1334" s="149">
        <f t="shared" si="607"/>
        <v>20.444632327389154</v>
      </c>
      <c r="AP1334" s="149">
        <f t="shared" si="607"/>
        <v>7.2162624456182449</v>
      </c>
      <c r="AQ1334" s="97"/>
      <c r="AR1334" s="171">
        <f t="shared" si="603"/>
        <v>2.5175127611873689E-2</v>
      </c>
      <c r="AS1334" s="149">
        <f t="shared" si="604"/>
        <v>3.5718572991791563E-2</v>
      </c>
      <c r="AT1334" s="149">
        <f t="shared" si="605"/>
        <v>2.9786076166913992E-3</v>
      </c>
      <c r="AU1334" s="175">
        <f t="shared" si="608"/>
        <v>7.8480048368308477</v>
      </c>
      <c r="AV1334" s="149">
        <f t="shared" si="609"/>
        <v>17.346824414703381</v>
      </c>
      <c r="AW1334" s="149">
        <f t="shared" si="610"/>
        <v>7.1283670982254641</v>
      </c>
    </row>
    <row r="1335" spans="1:49" ht="15" x14ac:dyDescent="0.25">
      <c r="A1335" s="130">
        <v>1982.02</v>
      </c>
      <c r="B1335" s="138"/>
      <c r="C1335" s="166">
        <f>raw_Data!B1341</f>
        <v>114.5</v>
      </c>
      <c r="D1335" s="167">
        <f>raw_Data!J1341</f>
        <v>0.5575</v>
      </c>
      <c r="E1335" s="167">
        <f>raw_Data!L1341</f>
        <v>1.1296082335019664E-2</v>
      </c>
      <c r="F1335" s="168">
        <f t="shared" si="585"/>
        <v>117.3</v>
      </c>
      <c r="G1335" s="167">
        <f>raw_Data!K1341</f>
        <v>4.7527706734867862E-3</v>
      </c>
      <c r="H1335" s="167">
        <f t="shared" si="586"/>
        <v>-2.3870417732310245E-2</v>
      </c>
      <c r="I1335" s="165"/>
      <c r="J1335" s="167">
        <f t="shared" si="587"/>
        <v>0.99235585857593467</v>
      </c>
      <c r="K1335" s="167">
        <f t="shared" si="606"/>
        <v>3.6519409109543322E-3</v>
      </c>
      <c r="L1335" s="93"/>
      <c r="M1335" s="171">
        <f t="shared" si="582"/>
        <v>1.0036519409109543</v>
      </c>
      <c r="N1335" s="172">
        <f t="shared" si="588"/>
        <v>0.98088235294117654</v>
      </c>
      <c r="O1335" s="170">
        <f t="shared" si="583"/>
        <v>1334</v>
      </c>
      <c r="P1335" s="170">
        <f t="shared" si="584"/>
        <v>1336</v>
      </c>
      <c r="Q1335" s="169"/>
      <c r="R1335" s="149">
        <f t="shared" si="589"/>
        <v>-0.41202643065228967</v>
      </c>
      <c r="S1335" s="173">
        <f t="shared" si="590"/>
        <v>-0.67651744618515441</v>
      </c>
      <c r="T1335" s="149">
        <v>0</v>
      </c>
      <c r="U1335" s="97"/>
      <c r="V1335" s="149">
        <f>1/PI()*ATAN('Exhibit4_Impact-Test'!$Y$25*S_RDY_SP)+'Exhibit4_Impact-Test'!$Y$26</f>
        <v>0.28060929748900532</v>
      </c>
      <c r="W1335" s="172">
        <f t="shared" si="591"/>
        <v>0.27600023576341604</v>
      </c>
      <c r="X1335" s="149">
        <f>1/PI()*ATAN('Exhibit4_Impact-Test'!$Y$25*S_RS_SP)+'Exhibit4_Impact-Test'!$Y$26</f>
        <v>0.20259631898734187</v>
      </c>
      <c r="Y1335" s="172">
        <f t="shared" si="592"/>
        <v>0.1989143293935563</v>
      </c>
      <c r="Z1335" s="149">
        <f>1/PI()*ATAN('Exhibit4_Impact-Test'!$Y$25*S_5050_SP)+'Exhibit4_Impact-Test'!$Y$26</f>
        <v>0.5</v>
      </c>
      <c r="AA1335" s="149">
        <f t="shared" si="593"/>
        <v>0.49426324149693068</v>
      </c>
      <c r="AB1335" s="195">
        <f>VLOOKUP(_xlfn.NUMBERVALUE(LEFT(A1335,4)),Transactioncosts!$C:$G,5,FALSE)</f>
        <v>75</v>
      </c>
      <c r="AC1335" s="174"/>
      <c r="AD1335" s="175">
        <f t="shared" si="594"/>
        <v>0.99726258282664093</v>
      </c>
      <c r="AE1335" s="149">
        <f t="shared" si="595"/>
        <v>0.99903890620341884</v>
      </c>
      <c r="AF1335" s="149">
        <f t="shared" si="596"/>
        <v>0.99226714692606544</v>
      </c>
      <c r="AG1335" s="176">
        <f t="shared" si="597"/>
        <v>0.99718085502528275</v>
      </c>
      <c r="AH1335" s="149">
        <f t="shared" si="598"/>
        <v>0.99896416732074333</v>
      </c>
      <c r="AI1335" s="149">
        <f t="shared" si="599"/>
        <v>0.99222412123729242</v>
      </c>
      <c r="AJ1335" s="97"/>
      <c r="AK1335" s="171">
        <f t="shared" si="600"/>
        <v>-2.7411707513871177E-3</v>
      </c>
      <c r="AL1335" s="149">
        <f t="shared" si="601"/>
        <v>-9.615559433587338E-4</v>
      </c>
      <c r="AM1335" s="149">
        <f t="shared" si="602"/>
        <v>-7.7629066156008533E-3</v>
      </c>
      <c r="AN1335" s="149">
        <f t="shared" si="607"/>
        <v>8.0046621068623445</v>
      </c>
      <c r="AO1335" s="149">
        <f t="shared" si="607"/>
        <v>20.443670771445795</v>
      </c>
      <c r="AP1335" s="149">
        <f t="shared" si="607"/>
        <v>7.2084995390026441</v>
      </c>
      <c r="AQ1335" s="97"/>
      <c r="AR1335" s="171">
        <f t="shared" si="603"/>
        <v>-2.8231262481967401E-3</v>
      </c>
      <c r="AS1335" s="149">
        <f t="shared" si="604"/>
        <v>-1.0363695246797466E-3</v>
      </c>
      <c r="AT1335" s="149">
        <f t="shared" si="605"/>
        <v>-7.8062685486766032E-3</v>
      </c>
      <c r="AU1335" s="175">
        <f t="shared" si="608"/>
        <v>7.8451817105826507</v>
      </c>
      <c r="AV1335" s="149">
        <f t="shared" si="609"/>
        <v>17.345788045178701</v>
      </c>
      <c r="AW1335" s="149">
        <f t="shared" si="610"/>
        <v>7.1205608296767879</v>
      </c>
    </row>
    <row r="1336" spans="1:49" ht="15" x14ac:dyDescent="0.25">
      <c r="A1336" s="130">
        <v>1982.03</v>
      </c>
      <c r="B1336" s="138"/>
      <c r="C1336" s="166">
        <f>raw_Data!B1342</f>
        <v>110.8</v>
      </c>
      <c r="D1336" s="167">
        <f>raw_Data!J1342</f>
        <v>0.55999999999999994</v>
      </c>
      <c r="E1336" s="167">
        <f>raw_Data!L1342</f>
        <v>1.0875330920823156E-2</v>
      </c>
      <c r="F1336" s="168">
        <f t="shared" si="585"/>
        <v>114.5</v>
      </c>
      <c r="G1336" s="167">
        <f>raw_Data!K1342</f>
        <v>4.8908296943231434E-3</v>
      </c>
      <c r="H1336" s="167">
        <f t="shared" si="586"/>
        <v>-3.2314410480349332E-2</v>
      </c>
      <c r="I1336" s="165"/>
      <c r="J1336" s="167">
        <f t="shared" si="587"/>
        <v>0.97253781414328189</v>
      </c>
      <c r="K1336" s="167">
        <f t="shared" si="606"/>
        <v>-1.6586854935894957E-2</v>
      </c>
      <c r="L1336" s="93"/>
      <c r="M1336" s="171">
        <f t="shared" si="582"/>
        <v>0.98341314506410504</v>
      </c>
      <c r="N1336" s="172">
        <f t="shared" si="588"/>
        <v>0.97257641921397375</v>
      </c>
      <c r="O1336" s="170">
        <f t="shared" si="583"/>
        <v>1335</v>
      </c>
      <c r="P1336" s="170">
        <f t="shared" si="584"/>
        <v>1337</v>
      </c>
      <c r="Q1336" s="169"/>
      <c r="R1336" s="149">
        <f t="shared" si="589"/>
        <v>-0.39570565584624207</v>
      </c>
      <c r="S1336" s="173">
        <f t="shared" si="590"/>
        <v>-0.7409778792722389</v>
      </c>
      <c r="T1336" s="149">
        <v>0</v>
      </c>
      <c r="U1336" s="97"/>
      <c r="V1336" s="149">
        <f>1/PI()*ATAN('Exhibit4_Impact-Test'!$Y$25*S_RDY_SP)+'Exhibit4_Impact-Test'!$Y$26</f>
        <v>0.28689727594450576</v>
      </c>
      <c r="W1336" s="172">
        <f t="shared" si="591"/>
        <v>0.28463567602612849</v>
      </c>
      <c r="X1336" s="149">
        <f>1/PI()*ATAN('Exhibit4_Impact-Test'!$Y$25*S_RS_SP)+'Exhibit4_Impact-Test'!$Y$26</f>
        <v>0.18894914503682125</v>
      </c>
      <c r="Y1336" s="172">
        <f t="shared" si="592"/>
        <v>0.18725691151576049</v>
      </c>
      <c r="Z1336" s="149">
        <f>1/PI()*ATAN('Exhibit4_Impact-Test'!$Y$25*S_5050_SP)+'Exhibit4_Impact-Test'!$Y$26</f>
        <v>0.5</v>
      </c>
      <c r="AA1336" s="149">
        <f t="shared" si="593"/>
        <v>0.49722986102583561</v>
      </c>
      <c r="AB1336" s="195">
        <f>VLOOKUP(_xlfn.NUMBERVALUE(LEFT(A1336,4)),Transactioncosts!$C:$G,5,FALSE)</f>
        <v>75</v>
      </c>
      <c r="AC1336" s="174"/>
      <c r="AD1336" s="175">
        <f t="shared" si="594"/>
        <v>0.98030411793754502</v>
      </c>
      <c r="AE1336" s="149">
        <f t="shared" si="595"/>
        <v>0.98136555497972422</v>
      </c>
      <c r="AF1336" s="149">
        <f t="shared" si="596"/>
        <v>0.97799478213903934</v>
      </c>
      <c r="AG1336" s="176">
        <f t="shared" si="597"/>
        <v>0.98018960946436684</v>
      </c>
      <c r="AH1336" s="149">
        <f t="shared" si="598"/>
        <v>0.97657682164094894</v>
      </c>
      <c r="AI1336" s="149">
        <f t="shared" si="599"/>
        <v>0.97797400609673313</v>
      </c>
      <c r="AJ1336" s="97"/>
      <c r="AK1336" s="171">
        <f t="shared" si="600"/>
        <v>-1.9892431032118588E-2</v>
      </c>
      <c r="AL1336" s="149">
        <f t="shared" si="601"/>
        <v>-1.8810253782379306E-2</v>
      </c>
      <c r="AM1336" s="149">
        <f t="shared" si="602"/>
        <v>-2.2250944197708233E-2</v>
      </c>
      <c r="AN1336" s="149">
        <f t="shared" si="607"/>
        <v>7.9847696758302256</v>
      </c>
      <c r="AO1336" s="149">
        <f t="shared" si="607"/>
        <v>20.424860517663415</v>
      </c>
      <c r="AP1336" s="149">
        <f t="shared" si="607"/>
        <v>7.1862485948049359</v>
      </c>
      <c r="AQ1336" s="97"/>
      <c r="AR1336" s="171">
        <f t="shared" si="603"/>
        <v>-2.0009246986903751E-2</v>
      </c>
      <c r="AS1336" s="149">
        <f t="shared" si="604"/>
        <v>-2.3701861364519669E-2</v>
      </c>
      <c r="AT1336" s="149">
        <f t="shared" si="605"/>
        <v>-2.2272187933735057E-2</v>
      </c>
      <c r="AU1336" s="175">
        <f t="shared" si="608"/>
        <v>7.8251724635957469</v>
      </c>
      <c r="AV1336" s="149">
        <f t="shared" si="609"/>
        <v>17.322086183814182</v>
      </c>
      <c r="AW1336" s="149">
        <f t="shared" si="610"/>
        <v>7.0982886417430526</v>
      </c>
    </row>
    <row r="1337" spans="1:49" ht="15" x14ac:dyDescent="0.25">
      <c r="A1337" s="130">
        <v>1982.04</v>
      </c>
      <c r="B1337" s="138"/>
      <c r="C1337" s="166">
        <f>raw_Data!B1343</f>
        <v>116.3</v>
      </c>
      <c r="D1337" s="167">
        <f>raw_Data!J1343</f>
        <v>0.5625</v>
      </c>
      <c r="E1337" s="167">
        <f>raw_Data!L1343</f>
        <v>1.0882729148480763E-2</v>
      </c>
      <c r="F1337" s="168">
        <f t="shared" si="585"/>
        <v>110.8</v>
      </c>
      <c r="G1337" s="167">
        <f>raw_Data!K1343</f>
        <v>5.0767148014440435E-3</v>
      </c>
      <c r="H1337" s="167">
        <f t="shared" si="586"/>
        <v>4.963898916967513E-2</v>
      </c>
      <c r="I1337" s="165"/>
      <c r="J1337" s="167">
        <f t="shared" si="587"/>
        <v>1.0004924867217322</v>
      </c>
      <c r="K1337" s="167">
        <f t="shared" si="606"/>
        <v>1.1375215870212951E-2</v>
      </c>
      <c r="L1337" s="93"/>
      <c r="M1337" s="171">
        <f t="shared" si="582"/>
        <v>1.011375215870213</v>
      </c>
      <c r="N1337" s="172">
        <f t="shared" si="588"/>
        <v>1.0547157039711192</v>
      </c>
      <c r="O1337" s="170">
        <f t="shared" si="583"/>
        <v>1336</v>
      </c>
      <c r="P1337" s="170">
        <f t="shared" si="584"/>
        <v>1338</v>
      </c>
      <c r="Q1337" s="169"/>
      <c r="R1337" s="149">
        <f t="shared" si="589"/>
        <v>-0.36350297763282607</v>
      </c>
      <c r="S1337" s="173">
        <f t="shared" si="590"/>
        <v>0.82028500188782993</v>
      </c>
      <c r="T1337" s="149">
        <v>0</v>
      </c>
      <c r="U1337" s="97"/>
      <c r="V1337" s="149">
        <f>1/PI()*ATAN('Exhibit4_Impact-Test'!$Y$25*S_RDY_SP)+'Exhibit4_Impact-Test'!$Y$26</f>
        <v>0.29990347244988858</v>
      </c>
      <c r="W1337" s="172">
        <f t="shared" si="591"/>
        <v>0.30878678652495783</v>
      </c>
      <c r="X1337" s="149">
        <f>1/PI()*ATAN('Exhibit4_Impact-Test'!$Y$25*S_RS_SP)+'Exhibit4_Impact-Test'!$Y$26</f>
        <v>0.82575469001913304</v>
      </c>
      <c r="Y1337" s="172">
        <f t="shared" si="592"/>
        <v>0.83170982092684687</v>
      </c>
      <c r="Z1337" s="149">
        <f>1/PI()*ATAN('Exhibit4_Impact-Test'!$Y$25*S_5050_SP)+'Exhibit4_Impact-Test'!$Y$26</f>
        <v>0.5</v>
      </c>
      <c r="AA1337" s="149">
        <f t="shared" si="593"/>
        <v>0.5104885239281326</v>
      </c>
      <c r="AB1337" s="195">
        <f>VLOOKUP(_xlfn.NUMBERVALUE(LEFT(A1337,4)),Transactioncosts!$C:$G,5,FALSE)</f>
        <v>75</v>
      </c>
      <c r="AC1337" s="174"/>
      <c r="AD1337" s="175">
        <f t="shared" si="594"/>
        <v>1.024373178749348</v>
      </c>
      <c r="AE1337" s="149">
        <f t="shared" si="595"/>
        <v>1.0471638271872548</v>
      </c>
      <c r="AF1337" s="149">
        <f t="shared" si="596"/>
        <v>1.033045459920666</v>
      </c>
      <c r="AG1337" s="176">
        <f t="shared" si="597"/>
        <v>1.0242475653950702</v>
      </c>
      <c r="AH1337" s="149">
        <f t="shared" si="598"/>
        <v>1.0450231573995958</v>
      </c>
      <c r="AI1337" s="149">
        <f t="shared" si="599"/>
        <v>1.032966795991205</v>
      </c>
      <c r="AJ1337" s="97"/>
      <c r="AK1337" s="171">
        <f t="shared" si="600"/>
        <v>2.4080892600378264E-2</v>
      </c>
      <c r="AL1337" s="149">
        <f t="shared" si="601"/>
        <v>4.6085392606001835E-2</v>
      </c>
      <c r="AM1337" s="149">
        <f t="shared" si="602"/>
        <v>3.2511196836826559E-2</v>
      </c>
      <c r="AN1337" s="149">
        <f t="shared" si="607"/>
        <v>8.0088505684306046</v>
      </c>
      <c r="AO1337" s="149">
        <f t="shared" si="607"/>
        <v>20.470945910269418</v>
      </c>
      <c r="AP1337" s="149">
        <f t="shared" si="607"/>
        <v>7.2187597916417623</v>
      </c>
      <c r="AQ1337" s="97"/>
      <c r="AR1337" s="171">
        <f t="shared" si="603"/>
        <v>2.3958260478455059E-2</v>
      </c>
      <c r="AS1337" s="149">
        <f t="shared" si="604"/>
        <v>4.4039045362241722E-2</v>
      </c>
      <c r="AT1337" s="149">
        <f t="shared" si="605"/>
        <v>3.2435046340357911E-2</v>
      </c>
      <c r="AU1337" s="175">
        <f t="shared" si="608"/>
        <v>7.8491307240742021</v>
      </c>
      <c r="AV1337" s="149">
        <f t="shared" si="609"/>
        <v>17.366125229176426</v>
      </c>
      <c r="AW1337" s="149">
        <f t="shared" si="610"/>
        <v>7.1307236880834104</v>
      </c>
    </row>
    <row r="1338" spans="1:49" ht="15" x14ac:dyDescent="0.25">
      <c r="A1338" s="130">
        <v>1982.05</v>
      </c>
      <c r="B1338" s="138"/>
      <c r="C1338" s="166">
        <f>raw_Data!B1344</f>
        <v>116.4</v>
      </c>
      <c r="D1338" s="167">
        <f>raw_Data!J1344</f>
        <v>0.56500000000000006</v>
      </c>
      <c r="E1338" s="167">
        <f>raw_Data!L1344</f>
        <v>1.0697594533420451E-2</v>
      </c>
      <c r="F1338" s="168">
        <f t="shared" si="585"/>
        <v>116.3</v>
      </c>
      <c r="G1338" s="167">
        <f>raw_Data!K1344</f>
        <v>4.8581255374032682E-3</v>
      </c>
      <c r="H1338" s="167">
        <f t="shared" si="586"/>
        <v>8.5984522785897965E-4</v>
      </c>
      <c r="I1338" s="165"/>
      <c r="J1338" s="167">
        <f t="shared" si="587"/>
        <v>0.98768021130516215</v>
      </c>
      <c r="K1338" s="167">
        <f t="shared" si="606"/>
        <v>-1.6221941614174007E-3</v>
      </c>
      <c r="L1338" s="93"/>
      <c r="M1338" s="171">
        <f t="shared" si="582"/>
        <v>0.9983778058385826</v>
      </c>
      <c r="N1338" s="172">
        <f t="shared" si="588"/>
        <v>1.0057179707652624</v>
      </c>
      <c r="O1338" s="170">
        <f t="shared" si="583"/>
        <v>1337</v>
      </c>
      <c r="P1338" s="170">
        <f t="shared" si="584"/>
        <v>1339</v>
      </c>
      <c r="Q1338" s="169"/>
      <c r="R1338" s="149">
        <f t="shared" si="589"/>
        <v>-0.38273675294647086</v>
      </c>
      <c r="S1338" s="173">
        <f t="shared" si="590"/>
        <v>7.3224592861978577E-2</v>
      </c>
      <c r="T1338" s="149">
        <v>0</v>
      </c>
      <c r="U1338" s="97"/>
      <c r="V1338" s="149">
        <f>1/PI()*ATAN('Exhibit4_Impact-Test'!$Y$25*S_RDY_SP)+'Exhibit4_Impact-Test'!$Y$26</f>
        <v>0.29203833928791412</v>
      </c>
      <c r="W1338" s="172">
        <f t="shared" si="591"/>
        <v>0.29355514179854381</v>
      </c>
      <c r="X1338" s="149">
        <f>1/PI()*ATAN('Exhibit4_Impact-Test'!$Y$25*S_RS_SP)+'Exhibit4_Impact-Test'!$Y$26</f>
        <v>0.54628718257232034</v>
      </c>
      <c r="Y1338" s="172">
        <f t="shared" si="592"/>
        <v>0.54810216394749978</v>
      </c>
      <c r="Z1338" s="149">
        <f>1/PI()*ATAN('Exhibit4_Impact-Test'!$Y$25*S_5050_SP)+'Exhibit4_Impact-Test'!$Y$26</f>
        <v>0.5</v>
      </c>
      <c r="AA1338" s="149">
        <f t="shared" si="593"/>
        <v>0.50183129095235124</v>
      </c>
      <c r="AB1338" s="195">
        <f>VLOOKUP(_xlfn.NUMBERVALUE(LEFT(A1338,4)),Transactioncosts!$C:$G,5,FALSE)</f>
        <v>75</v>
      </c>
      <c r="AC1338" s="174"/>
      <c r="AD1338" s="175">
        <f t="shared" si="594"/>
        <v>1.0005214154138695</v>
      </c>
      <c r="AE1338" s="149">
        <f t="shared" si="595"/>
        <v>1.0023876438559947</v>
      </c>
      <c r="AF1338" s="149">
        <f t="shared" si="596"/>
        <v>1.0020478883019224</v>
      </c>
      <c r="AG1338" s="176">
        <f t="shared" si="597"/>
        <v>1.0005058440396033</v>
      </c>
      <c r="AH1338" s="149">
        <f t="shared" si="598"/>
        <v>0.99955457668330927</v>
      </c>
      <c r="AI1338" s="149">
        <f t="shared" si="599"/>
        <v>1.0020341536197797</v>
      </c>
      <c r="AJ1338" s="97"/>
      <c r="AK1338" s="171">
        <f t="shared" si="600"/>
        <v>5.2127952408724174E-4</v>
      </c>
      <c r="AL1338" s="149">
        <f t="shared" si="601"/>
        <v>2.3847979634881097E-3</v>
      </c>
      <c r="AM1338" s="149">
        <f t="shared" si="602"/>
        <v>2.0457942371269635E-3</v>
      </c>
      <c r="AN1338" s="149">
        <f t="shared" si="607"/>
        <v>8.0093718479546911</v>
      </c>
      <c r="AO1338" s="149">
        <f t="shared" si="607"/>
        <v>20.473330708232904</v>
      </c>
      <c r="AP1338" s="149">
        <f t="shared" si="607"/>
        <v>7.2208055858788889</v>
      </c>
      <c r="AQ1338" s="97"/>
      <c r="AR1338" s="171">
        <f t="shared" si="603"/>
        <v>5.0571614363555475E-4</v>
      </c>
      <c r="AS1338" s="149">
        <f t="shared" si="604"/>
        <v>-4.4552254712371516E-4</v>
      </c>
      <c r="AT1338" s="149">
        <f t="shared" si="605"/>
        <v>2.0320875306592346E-3</v>
      </c>
      <c r="AU1338" s="175">
        <f t="shared" si="608"/>
        <v>7.8496364402178376</v>
      </c>
      <c r="AV1338" s="149">
        <f t="shared" si="609"/>
        <v>17.365679706629301</v>
      </c>
      <c r="AW1338" s="149">
        <f t="shared" si="610"/>
        <v>7.1327557756140694</v>
      </c>
    </row>
    <row r="1339" spans="1:49" ht="15" x14ac:dyDescent="0.25">
      <c r="A1339" s="130">
        <v>1982.06</v>
      </c>
      <c r="B1339" s="138"/>
      <c r="C1339" s="166">
        <f>raw_Data!B1345</f>
        <v>109.7</v>
      </c>
      <c r="D1339" s="167">
        <f>raw_Data!J1345</f>
        <v>0.5675</v>
      </c>
      <c r="E1339" s="167">
        <f>raw_Data!L1345</f>
        <v>1.1200290879070041E-2</v>
      </c>
      <c r="F1339" s="168">
        <f t="shared" si="585"/>
        <v>116.4</v>
      </c>
      <c r="G1339" s="167">
        <f>raw_Data!K1345</f>
        <v>4.8754295532646048E-3</v>
      </c>
      <c r="H1339" s="167">
        <f t="shared" si="586"/>
        <v>-5.7560137457044691E-2</v>
      </c>
      <c r="I1339" s="165"/>
      <c r="J1339" s="167">
        <f t="shared" si="587"/>
        <v>1.0337452801178721</v>
      </c>
      <c r="K1339" s="167">
        <f t="shared" si="606"/>
        <v>4.4945570996942186E-2</v>
      </c>
      <c r="L1339" s="93"/>
      <c r="M1339" s="171">
        <f t="shared" si="582"/>
        <v>1.0449455709969422</v>
      </c>
      <c r="N1339" s="172">
        <f t="shared" si="588"/>
        <v>0.9473152920962199</v>
      </c>
      <c r="O1339" s="170">
        <f t="shared" si="583"/>
        <v>1338</v>
      </c>
      <c r="P1339" s="170">
        <f t="shared" si="584"/>
        <v>1340</v>
      </c>
      <c r="Q1339" s="169"/>
      <c r="R1339" s="149">
        <f t="shared" si="589"/>
        <v>-0.37386219579110525</v>
      </c>
      <c r="S1339" s="173">
        <f t="shared" si="590"/>
        <v>-0.8432764432472678</v>
      </c>
      <c r="T1339" s="149">
        <v>0</v>
      </c>
      <c r="U1339" s="97"/>
      <c r="V1339" s="149">
        <f>1/PI()*ATAN('Exhibit4_Impact-Test'!$Y$25*S_RDY_SP)+'Exhibit4_Impact-Test'!$Y$26</f>
        <v>0.29563132503404521</v>
      </c>
      <c r="W1339" s="172">
        <f t="shared" si="591"/>
        <v>0.27562322605380196</v>
      </c>
      <c r="X1339" s="149">
        <f>1/PI()*ATAN('Exhibit4_Impact-Test'!$Y$25*S_RS_SP)+'Exhibit4_Impact-Test'!$Y$26</f>
        <v>0.17035987425611404</v>
      </c>
      <c r="Y1339" s="172">
        <f t="shared" si="592"/>
        <v>0.15694099821043053</v>
      </c>
      <c r="Z1339" s="149">
        <f>1/PI()*ATAN('Exhibit4_Impact-Test'!$Y$25*S_5050_SP)+'Exhibit4_Impact-Test'!$Y$26</f>
        <v>0.5</v>
      </c>
      <c r="AA1339" s="149">
        <f t="shared" si="593"/>
        <v>0.47549761662507822</v>
      </c>
      <c r="AB1339" s="195">
        <f>VLOOKUP(_xlfn.NUMBERVALUE(LEFT(A1339,4)),Transactioncosts!$C:$G,5,FALSE)</f>
        <v>75</v>
      </c>
      <c r="AC1339" s="174"/>
      <c r="AD1339" s="175">
        <f t="shared" si="594"/>
        <v>1.0160830022820784</v>
      </c>
      <c r="AE1339" s="149">
        <f t="shared" si="595"/>
        <v>1.0283132889598259</v>
      </c>
      <c r="AF1339" s="149">
        <f t="shared" si="596"/>
        <v>0.9961304315465811</v>
      </c>
      <c r="AG1339" s="176">
        <f t="shared" si="597"/>
        <v>1.0159125787461838</v>
      </c>
      <c r="AH1339" s="149">
        <f t="shared" si="598"/>
        <v>1.0266332583772821</v>
      </c>
      <c r="AI1339" s="149">
        <f t="shared" si="599"/>
        <v>0.99594666367126916</v>
      </c>
      <c r="AJ1339" s="97"/>
      <c r="AK1339" s="171">
        <f t="shared" si="600"/>
        <v>1.5955040978948298E-2</v>
      </c>
      <c r="AL1339" s="149">
        <f t="shared" si="601"/>
        <v>2.7919876401853987E-2</v>
      </c>
      <c r="AM1339" s="149">
        <f t="shared" si="602"/>
        <v>-3.877074603391195E-3</v>
      </c>
      <c r="AN1339" s="149">
        <f t="shared" si="607"/>
        <v>8.0253268889336393</v>
      </c>
      <c r="AO1339" s="149">
        <f t="shared" si="607"/>
        <v>20.501250584634757</v>
      </c>
      <c r="AP1339" s="149">
        <f t="shared" si="607"/>
        <v>7.2169285112754977</v>
      </c>
      <c r="AQ1339" s="97"/>
      <c r="AR1339" s="171">
        <f t="shared" si="603"/>
        <v>1.5787300913088571E-2</v>
      </c>
      <c r="AS1339" s="149">
        <f t="shared" si="604"/>
        <v>2.6284767246310195E-2</v>
      </c>
      <c r="AT1339" s="149">
        <f t="shared" si="605"/>
        <v>-4.0615733622739415E-3</v>
      </c>
      <c r="AU1339" s="175">
        <f t="shared" si="608"/>
        <v>7.8654237411309262</v>
      </c>
      <c r="AV1339" s="149">
        <f t="shared" si="609"/>
        <v>17.391964473875611</v>
      </c>
      <c r="AW1339" s="149">
        <f t="shared" si="610"/>
        <v>7.1286942022517952</v>
      </c>
    </row>
    <row r="1340" spans="1:49" ht="15" x14ac:dyDescent="0.25">
      <c r="A1340" s="130">
        <v>1982.07</v>
      </c>
      <c r="B1340" s="138"/>
      <c r="C1340" s="166">
        <f>raw_Data!B1346</f>
        <v>109.4</v>
      </c>
      <c r="D1340" s="167">
        <f>raw_Data!J1346</f>
        <v>0.5686108333333334</v>
      </c>
      <c r="E1340" s="167">
        <f>raw_Data!L1346</f>
        <v>1.0941893538648939E-2</v>
      </c>
      <c r="F1340" s="168">
        <f t="shared" si="585"/>
        <v>109.7</v>
      </c>
      <c r="G1340" s="167">
        <f>raw_Data!K1346</f>
        <v>5.1833257368580979E-3</v>
      </c>
      <c r="H1340" s="167">
        <f t="shared" si="586"/>
        <v>-2.7347310847766204E-3</v>
      </c>
      <c r="I1340" s="165"/>
      <c r="J1340" s="167">
        <f t="shared" si="587"/>
        <v>0.98305902902263997</v>
      </c>
      <c r="K1340" s="167">
        <f t="shared" si="606"/>
        <v>-5.9990774387110868E-3</v>
      </c>
      <c r="L1340" s="93"/>
      <c r="M1340" s="171">
        <f t="shared" si="582"/>
        <v>0.99400092256128891</v>
      </c>
      <c r="N1340" s="172">
        <f t="shared" si="588"/>
        <v>1.0024485946520816</v>
      </c>
      <c r="O1340" s="170">
        <f t="shared" si="583"/>
        <v>1339</v>
      </c>
      <c r="P1340" s="170">
        <f t="shared" si="584"/>
        <v>1341</v>
      </c>
      <c r="Q1340" s="169"/>
      <c r="R1340" s="149">
        <f t="shared" si="589"/>
        <v>-0.36725500133848676</v>
      </c>
      <c r="S1340" s="173">
        <f t="shared" si="590"/>
        <v>-0.19624878180111011</v>
      </c>
      <c r="T1340" s="149">
        <v>0</v>
      </c>
      <c r="U1340" s="97"/>
      <c r="V1340" s="149">
        <f>1/PI()*ATAN('Exhibit4_Impact-Test'!$Y$25*S_RDY_SP)+'Exhibit4_Impact-Test'!$Y$26</f>
        <v>0.29834636417306826</v>
      </c>
      <c r="W1340" s="172">
        <f t="shared" si="591"/>
        <v>0.30012093775188142</v>
      </c>
      <c r="X1340" s="149">
        <f>1/PI()*ATAN('Exhibit4_Impact-Test'!$Y$25*S_RS_SP)+'Exhibit4_Impact-Test'!$Y$26</f>
        <v>0.38094507588291632</v>
      </c>
      <c r="Y1340" s="172">
        <f t="shared" si="592"/>
        <v>0.38294281162805377</v>
      </c>
      <c r="Z1340" s="149">
        <f>1/PI()*ATAN('Exhibit4_Impact-Test'!$Y$25*S_5050_SP)+'Exhibit4_Impact-Test'!$Y$26</f>
        <v>0.5</v>
      </c>
      <c r="AA1340" s="149">
        <f t="shared" si="593"/>
        <v>0.5021156738544994</v>
      </c>
      <c r="AB1340" s="195">
        <f>VLOOKUP(_xlfn.NUMBERVALUE(LEFT(A1340,4)),Transactioncosts!$C:$G,5,FALSE)</f>
        <v>75</v>
      </c>
      <c r="AC1340" s="174"/>
      <c r="AD1340" s="175">
        <f t="shared" si="594"/>
        <v>0.99652125481530329</v>
      </c>
      <c r="AE1340" s="149">
        <f t="shared" si="595"/>
        <v>0.99721902164694998</v>
      </c>
      <c r="AF1340" s="149">
        <f t="shared" si="596"/>
        <v>0.99822475860668525</v>
      </c>
      <c r="AG1340" s="176">
        <f t="shared" si="597"/>
        <v>0.99649632336446103</v>
      </c>
      <c r="AH1340" s="149">
        <f t="shared" si="598"/>
        <v>0.99543107516261964</v>
      </c>
      <c r="AI1340" s="149">
        <f t="shared" si="599"/>
        <v>0.99820889105277655</v>
      </c>
      <c r="AJ1340" s="97"/>
      <c r="AK1340" s="171">
        <f t="shared" si="600"/>
        <v>-3.4848100883146781E-3</v>
      </c>
      <c r="AL1340" s="149">
        <f t="shared" si="601"/>
        <v>-2.7848524575509385E-3</v>
      </c>
      <c r="AM1340" s="149">
        <f t="shared" si="602"/>
        <v>-1.7768190016839477E-3</v>
      </c>
      <c r="AN1340" s="149">
        <f t="shared" si="607"/>
        <v>8.0218420788453244</v>
      </c>
      <c r="AO1340" s="149">
        <f t="shared" si="607"/>
        <v>20.498465732177205</v>
      </c>
      <c r="AP1340" s="149">
        <f t="shared" si="607"/>
        <v>7.2151516922738139</v>
      </c>
      <c r="AQ1340" s="97"/>
      <c r="AR1340" s="171">
        <f t="shared" si="603"/>
        <v>-3.5098288850543722E-3</v>
      </c>
      <c r="AS1340" s="149">
        <f t="shared" si="604"/>
        <v>-4.5793942760220304E-3</v>
      </c>
      <c r="AT1340" s="149">
        <f t="shared" si="605"/>
        <v>-1.7927149007655326E-3</v>
      </c>
      <c r="AU1340" s="175">
        <f t="shared" si="608"/>
        <v>7.8619139122458721</v>
      </c>
      <c r="AV1340" s="149">
        <f t="shared" si="609"/>
        <v>17.387385079599589</v>
      </c>
      <c r="AW1340" s="149">
        <f t="shared" si="610"/>
        <v>7.1269014873510299</v>
      </c>
    </row>
    <row r="1341" spans="1:49" ht="15" x14ac:dyDescent="0.25">
      <c r="A1341" s="130">
        <v>1982.08</v>
      </c>
      <c r="B1341" s="138"/>
      <c r="C1341" s="166">
        <f>raw_Data!B1347</f>
        <v>109.7</v>
      </c>
      <c r="D1341" s="167">
        <f>raw_Data!J1347</f>
        <v>0.56972250000000002</v>
      </c>
      <c r="E1341" s="167">
        <f>raw_Data!L1347</f>
        <v>1.0281534228690825E-2</v>
      </c>
      <c r="F1341" s="168">
        <f t="shared" si="585"/>
        <v>109.4</v>
      </c>
      <c r="G1341" s="167">
        <f>raw_Data!K1347</f>
        <v>5.2077010968921388E-3</v>
      </c>
      <c r="H1341" s="167">
        <f t="shared" si="586"/>
        <v>2.7422303473492171E-3</v>
      </c>
      <c r="I1341" s="165"/>
      <c r="J1341" s="167">
        <f t="shared" si="587"/>
        <v>0.95617845329909756</v>
      </c>
      <c r="K1341" s="167">
        <f t="shared" si="606"/>
        <v>-3.3540012472211611E-2</v>
      </c>
      <c r="L1341" s="93"/>
      <c r="M1341" s="171">
        <f t="shared" si="582"/>
        <v>0.96645998752778839</v>
      </c>
      <c r="N1341" s="172">
        <f t="shared" si="588"/>
        <v>1.0079499314442413</v>
      </c>
      <c r="O1341" s="170">
        <f t="shared" si="583"/>
        <v>1340</v>
      </c>
      <c r="P1341" s="170">
        <f t="shared" si="584"/>
        <v>1342</v>
      </c>
      <c r="Q1341" s="169"/>
      <c r="R1341" s="149">
        <f t="shared" si="589"/>
        <v>-0.3550672677032603</v>
      </c>
      <c r="S1341" s="173">
        <f t="shared" si="590"/>
        <v>0.20039502493507216</v>
      </c>
      <c r="T1341" s="149">
        <v>0</v>
      </c>
      <c r="U1341" s="97"/>
      <c r="V1341" s="149">
        <f>1/PI()*ATAN('Exhibit4_Impact-Test'!$Y$25*S_RDY_SP)+'Exhibit4_Impact-Test'!$Y$26</f>
        <v>0.30344513119752181</v>
      </c>
      <c r="W1341" s="172">
        <f t="shared" si="591"/>
        <v>0.31240235699437335</v>
      </c>
      <c r="X1341" s="149">
        <f>1/PI()*ATAN('Exhibit4_Impact-Test'!$Y$25*S_RS_SP)+'Exhibit4_Impact-Test'!$Y$26</f>
        <v>0.62133567620542984</v>
      </c>
      <c r="Y1341" s="172">
        <f t="shared" si="592"/>
        <v>0.63117368396829776</v>
      </c>
      <c r="Z1341" s="149">
        <f>1/PI()*ATAN('Exhibit4_Impact-Test'!$Y$25*S_5050_SP)+'Exhibit4_Impact-Test'!$Y$26</f>
        <v>0.5</v>
      </c>
      <c r="AA1341" s="149">
        <f t="shared" si="593"/>
        <v>0.5105069224778952</v>
      </c>
      <c r="AB1341" s="195">
        <f>VLOOKUP(_xlfn.NUMBERVALUE(LEFT(A1341,4)),Transactioncosts!$C:$G,5,FALSE)</f>
        <v>75</v>
      </c>
      <c r="AC1341" s="174"/>
      <c r="AD1341" s="175">
        <f t="shared" si="594"/>
        <v>0.97904990900289413</v>
      </c>
      <c r="AE1341" s="149">
        <f t="shared" si="595"/>
        <v>0.99223916988684291</v>
      </c>
      <c r="AF1341" s="149">
        <f t="shared" si="596"/>
        <v>0.98720495948601483</v>
      </c>
      <c r="AG1341" s="176">
        <f t="shared" si="597"/>
        <v>0.97902871076596165</v>
      </c>
      <c r="AH1341" s="149">
        <f t="shared" si="598"/>
        <v>0.99066314288379631</v>
      </c>
      <c r="AI1341" s="149">
        <f t="shared" si="599"/>
        <v>0.98712615756743061</v>
      </c>
      <c r="AJ1341" s="97"/>
      <c r="AK1341" s="171">
        <f t="shared" si="600"/>
        <v>-2.1172658177093975E-2</v>
      </c>
      <c r="AL1341" s="149">
        <f t="shared" si="601"/>
        <v>-7.7911020806264433E-3</v>
      </c>
      <c r="AM1341" s="149">
        <f t="shared" si="602"/>
        <v>-1.2877602053099214E-2</v>
      </c>
      <c r="AN1341" s="149">
        <f t="shared" si="607"/>
        <v>8.0006694206682312</v>
      </c>
      <c r="AO1341" s="149">
        <f t="shared" si="607"/>
        <v>20.490674630096578</v>
      </c>
      <c r="AP1341" s="149">
        <f t="shared" si="607"/>
        <v>7.2022740902207145</v>
      </c>
      <c r="AQ1341" s="97"/>
      <c r="AR1341" s="171">
        <f t="shared" si="603"/>
        <v>-2.1194310256555222E-2</v>
      </c>
      <c r="AS1341" s="149">
        <f t="shared" si="604"/>
        <v>-9.3807188002861114E-3</v>
      </c>
      <c r="AT1341" s="149">
        <f t="shared" si="605"/>
        <v>-1.2957428499580672E-2</v>
      </c>
      <c r="AU1341" s="175">
        <f t="shared" si="608"/>
        <v>7.8407196019893171</v>
      </c>
      <c r="AV1341" s="149">
        <f t="shared" si="609"/>
        <v>17.378004360799302</v>
      </c>
      <c r="AW1341" s="149">
        <f t="shared" si="610"/>
        <v>7.1139440588514491</v>
      </c>
    </row>
    <row r="1342" spans="1:49" ht="15" x14ac:dyDescent="0.25">
      <c r="A1342" s="130">
        <v>1982.09</v>
      </c>
      <c r="B1342" s="138"/>
      <c r="C1342" s="166">
        <f>raw_Data!B1348</f>
        <v>122.4</v>
      </c>
      <c r="D1342" s="167">
        <f>raw_Data!J1348</f>
        <v>0.5708333333333333</v>
      </c>
      <c r="E1342" s="167">
        <f>raw_Data!L1348</f>
        <v>9.7438149282325082E-3</v>
      </c>
      <c r="F1342" s="168">
        <f t="shared" si="585"/>
        <v>109.7</v>
      </c>
      <c r="G1342" s="167">
        <f>raw_Data!K1348</f>
        <v>5.203585536311151E-3</v>
      </c>
      <c r="H1342" s="167">
        <f t="shared" si="586"/>
        <v>0.11577028258887889</v>
      </c>
      <c r="I1342" s="165"/>
      <c r="J1342" s="167">
        <f t="shared" si="587"/>
        <v>0.96318330894082338</v>
      </c>
      <c r="K1342" s="167">
        <f t="shared" si="606"/>
        <v>-2.7072876130944112E-2</v>
      </c>
      <c r="L1342" s="93"/>
      <c r="M1342" s="171">
        <f t="shared" si="582"/>
        <v>0.97292712386905589</v>
      </c>
      <c r="N1342" s="172">
        <f t="shared" si="588"/>
        <v>1.12097386812519</v>
      </c>
      <c r="O1342" s="170">
        <f t="shared" si="583"/>
        <v>1341</v>
      </c>
      <c r="P1342" s="170">
        <f t="shared" si="584"/>
        <v>1343</v>
      </c>
      <c r="Q1342" s="169"/>
      <c r="R1342" s="149">
        <f t="shared" si="589"/>
        <v>-0.32792440545770785</v>
      </c>
      <c r="S1342" s="173">
        <f t="shared" si="590"/>
        <v>0.91843406554329221</v>
      </c>
      <c r="T1342" s="149">
        <v>0</v>
      </c>
      <c r="U1342" s="97"/>
      <c r="V1342" s="149">
        <f>1/PI()*ATAN('Exhibit4_Impact-Test'!$Y$25*S_RDY_SP)+'Exhibit4_Impact-Test'!$Y$26</f>
        <v>0.31522878858537418</v>
      </c>
      <c r="W1342" s="172">
        <f t="shared" si="591"/>
        <v>0.34657190850483693</v>
      </c>
      <c r="X1342" s="149">
        <f>1/PI()*ATAN('Exhibit4_Impact-Test'!$Y$25*S_RS_SP)+'Exhibit4_Impact-Test'!$Y$26</f>
        <v>0.84131061770784543</v>
      </c>
      <c r="Y1342" s="172">
        <f t="shared" si="592"/>
        <v>0.85932031110053586</v>
      </c>
      <c r="Z1342" s="149">
        <f>1/PI()*ATAN('Exhibit4_Impact-Test'!$Y$25*S_5050_SP)+'Exhibit4_Impact-Test'!$Y$26</f>
        <v>0.5</v>
      </c>
      <c r="AA1342" s="149">
        <f t="shared" si="593"/>
        <v>0.53535189696699392</v>
      </c>
      <c r="AB1342" s="195">
        <f>VLOOKUP(_xlfn.NUMBERVALUE(LEFT(A1342,4)),Transactioncosts!$C:$G,5,FALSE)</f>
        <v>75</v>
      </c>
      <c r="AC1342" s="174"/>
      <c r="AD1342" s="175">
        <f t="shared" si="594"/>
        <v>1.0195957197149257</v>
      </c>
      <c r="AE1342" s="149">
        <f t="shared" si="595"/>
        <v>1.0974804217288194</v>
      </c>
      <c r="AF1342" s="149">
        <f t="shared" si="596"/>
        <v>1.046950495997123</v>
      </c>
      <c r="AG1342" s="176">
        <f t="shared" si="597"/>
        <v>1.0192814636486807</v>
      </c>
      <c r="AH1342" s="149">
        <f t="shared" si="598"/>
        <v>1.0973206468123948</v>
      </c>
      <c r="AI1342" s="149">
        <f t="shared" si="599"/>
        <v>1.0466853567698706</v>
      </c>
      <c r="AJ1342" s="97"/>
      <c r="AK1342" s="171">
        <f t="shared" si="600"/>
        <v>1.9406195506819532E-2</v>
      </c>
      <c r="AL1342" s="149">
        <f t="shared" si="601"/>
        <v>9.3017026836610089E-2</v>
      </c>
      <c r="AM1342" s="149">
        <f t="shared" si="602"/>
        <v>4.5881649010432173E-2</v>
      </c>
      <c r="AN1342" s="149">
        <f t="shared" si="607"/>
        <v>8.0200756161750508</v>
      </c>
      <c r="AO1342" s="149">
        <f t="shared" si="607"/>
        <v>20.583691656933187</v>
      </c>
      <c r="AP1342" s="149">
        <f t="shared" si="607"/>
        <v>7.2481557392311471</v>
      </c>
      <c r="AQ1342" s="97"/>
      <c r="AR1342" s="171">
        <f t="shared" si="603"/>
        <v>1.9097931653265451E-2</v>
      </c>
      <c r="AS1342" s="149">
        <f t="shared" si="604"/>
        <v>9.2871432851809418E-2</v>
      </c>
      <c r="AT1342" s="149">
        <f t="shared" si="605"/>
        <v>4.5628367879122389E-2</v>
      </c>
      <c r="AU1342" s="175">
        <f t="shared" si="608"/>
        <v>7.8598175336425822</v>
      </c>
      <c r="AV1342" s="149">
        <f t="shared" si="609"/>
        <v>17.470875793651111</v>
      </c>
      <c r="AW1342" s="149">
        <f t="shared" si="610"/>
        <v>7.1595724267305716</v>
      </c>
    </row>
    <row r="1343" spans="1:49" ht="15" x14ac:dyDescent="0.25">
      <c r="A1343" s="130">
        <v>1982.1</v>
      </c>
      <c r="B1343" s="138"/>
      <c r="C1343" s="166">
        <f>raw_Data!B1349</f>
        <v>132.69999999999999</v>
      </c>
      <c r="D1343" s="167">
        <f>raw_Data!J1349</f>
        <v>0.57138916666666673</v>
      </c>
      <c r="E1343" s="167">
        <f>raw_Data!L1349</f>
        <v>8.6664107387064426E-3</v>
      </c>
      <c r="F1343" s="168">
        <f t="shared" si="585"/>
        <v>122.4</v>
      </c>
      <c r="G1343" s="167">
        <f>raw_Data!K1349</f>
        <v>4.6682121459694992E-3</v>
      </c>
      <c r="H1343" s="167">
        <f t="shared" si="586"/>
        <v>8.4150326797385544E-2</v>
      </c>
      <c r="I1343" s="165"/>
      <c r="J1343" s="167">
        <f t="shared" si="587"/>
        <v>0.92430205693641043</v>
      </c>
      <c r="K1343" s="167">
        <f t="shared" si="606"/>
        <v>-6.7031532324883125E-2</v>
      </c>
      <c r="L1343" s="93"/>
      <c r="M1343" s="171">
        <f t="shared" si="582"/>
        <v>0.93296846767511687</v>
      </c>
      <c r="N1343" s="172">
        <f t="shared" si="588"/>
        <v>1.0888185389433551</v>
      </c>
      <c r="O1343" s="170">
        <f t="shared" si="583"/>
        <v>1342</v>
      </c>
      <c r="P1343" s="170">
        <f t="shared" si="584"/>
        <v>1344</v>
      </c>
      <c r="Q1343" s="169"/>
      <c r="R1343" s="149">
        <f t="shared" si="589"/>
        <v>-0.35217827139309926</v>
      </c>
      <c r="S1343" s="173">
        <f t="shared" si="590"/>
        <v>0.89622552856698612</v>
      </c>
      <c r="T1343" s="149">
        <v>0</v>
      </c>
      <c r="U1343" s="97"/>
      <c r="V1343" s="149">
        <f>1/PI()*ATAN('Exhibit4_Impact-Test'!$Y$25*S_RDY_SP)+'Exhibit4_Impact-Test'!$Y$26</f>
        <v>0.30467109967217315</v>
      </c>
      <c r="W1343" s="172">
        <f t="shared" si="591"/>
        <v>0.33834569917846047</v>
      </c>
      <c r="X1343" s="149">
        <f>1/PI()*ATAN('Exhibit4_Impact-Test'!$Y$25*S_RS_SP)+'Exhibit4_Impact-Test'!$Y$26</f>
        <v>0.83801698891060195</v>
      </c>
      <c r="Y1343" s="172">
        <f t="shared" si="592"/>
        <v>0.85790822620100748</v>
      </c>
      <c r="Z1343" s="149">
        <f>1/PI()*ATAN('Exhibit4_Impact-Test'!$Y$25*S_5050_SP)+'Exhibit4_Impact-Test'!$Y$26</f>
        <v>0.5</v>
      </c>
      <c r="AA1343" s="149">
        <f t="shared" si="593"/>
        <v>0.53854265329583473</v>
      </c>
      <c r="AB1343" s="195">
        <f>VLOOKUP(_xlfn.NUMBERVALUE(LEFT(A1343,4)),Transactioncosts!$C:$G,5,FALSE)</f>
        <v>75</v>
      </c>
      <c r="AC1343" s="174"/>
      <c r="AD1343" s="175">
        <f t="shared" si="594"/>
        <v>0.98045148027239759</v>
      </c>
      <c r="AE1343" s="149">
        <f t="shared" si="595"/>
        <v>1.0635734751208286</v>
      </c>
      <c r="AF1343" s="149">
        <f t="shared" si="596"/>
        <v>1.0108935033092359</v>
      </c>
      <c r="AG1343" s="176">
        <f t="shared" si="597"/>
        <v>0.98025228876925585</v>
      </c>
      <c r="AH1343" s="149">
        <f t="shared" si="598"/>
        <v>1.0633376566451735</v>
      </c>
      <c r="AI1343" s="149">
        <f t="shared" si="599"/>
        <v>1.0106044334095172</v>
      </c>
      <c r="AJ1343" s="97"/>
      <c r="AK1343" s="171">
        <f t="shared" si="600"/>
        <v>-1.9742119248982982E-2</v>
      </c>
      <c r="AL1343" s="149">
        <f t="shared" si="601"/>
        <v>6.163444130255516E-2</v>
      </c>
      <c r="AM1343" s="149">
        <f t="shared" si="602"/>
        <v>1.0834596516839986E-2</v>
      </c>
      <c r="AN1343" s="149">
        <f t="shared" si="607"/>
        <v>8.0003334969260678</v>
      </c>
      <c r="AO1343" s="149">
        <f t="shared" si="607"/>
        <v>20.645326098235742</v>
      </c>
      <c r="AP1343" s="149">
        <f t="shared" si="607"/>
        <v>7.2589903357479875</v>
      </c>
      <c r="AQ1343" s="97"/>
      <c r="AR1343" s="171">
        <f t="shared" si="603"/>
        <v>-1.9945302929222832E-2</v>
      </c>
      <c r="AS1343" s="149">
        <f t="shared" si="604"/>
        <v>6.1412693930886164E-2</v>
      </c>
      <c r="AT1343" s="149">
        <f t="shared" si="605"/>
        <v>1.0548600774338054E-2</v>
      </c>
      <c r="AU1343" s="175">
        <f t="shared" si="608"/>
        <v>7.8398722307133593</v>
      </c>
      <c r="AV1343" s="149">
        <f t="shared" si="609"/>
        <v>17.532288487581997</v>
      </c>
      <c r="AW1343" s="149">
        <f t="shared" si="610"/>
        <v>7.1701210275049094</v>
      </c>
    </row>
    <row r="1344" spans="1:49" ht="15" x14ac:dyDescent="0.25">
      <c r="A1344" s="130">
        <v>1982.11</v>
      </c>
      <c r="B1344" s="138"/>
      <c r="C1344" s="166">
        <f>raw_Data!B1350</f>
        <v>138.1</v>
      </c>
      <c r="D1344" s="167">
        <f>raw_Data!J1350</f>
        <v>0.5719441666666667</v>
      </c>
      <c r="E1344" s="167">
        <f>raw_Data!L1350</f>
        <v>8.3931702421828902E-3</v>
      </c>
      <c r="F1344" s="168">
        <f t="shared" si="585"/>
        <v>132.69999999999999</v>
      </c>
      <c r="G1344" s="167">
        <f>raw_Data!K1350</f>
        <v>4.3100540065310229E-3</v>
      </c>
      <c r="H1344" s="167">
        <f t="shared" si="586"/>
        <v>4.0693293142426645E-2</v>
      </c>
      <c r="I1344" s="165"/>
      <c r="J1344" s="167">
        <f t="shared" si="587"/>
        <v>0.97976268063555683</v>
      </c>
      <c r="K1344" s="167">
        <f t="shared" si="606"/>
        <v>-1.1844149122260283E-2</v>
      </c>
      <c r="L1344" s="93"/>
      <c r="M1344" s="171">
        <f t="shared" si="582"/>
        <v>0.98815585087773972</v>
      </c>
      <c r="N1344" s="172">
        <f t="shared" si="588"/>
        <v>1.0450033471489577</v>
      </c>
      <c r="O1344" s="170">
        <f t="shared" si="583"/>
        <v>1343</v>
      </c>
      <c r="P1344" s="170">
        <f t="shared" si="584"/>
        <v>1345</v>
      </c>
      <c r="Q1344" s="169"/>
      <c r="R1344" s="149">
        <f t="shared" si="589"/>
        <v>-0.33571213868355482</v>
      </c>
      <c r="S1344" s="173">
        <f t="shared" si="590"/>
        <v>0.82442336445987008</v>
      </c>
      <c r="T1344" s="149">
        <v>0</v>
      </c>
      <c r="U1344" s="97"/>
      <c r="V1344" s="149">
        <f>1/PI()*ATAN('Exhibit4_Impact-Test'!$Y$25*S_RDY_SP)+'Exhibit4_Impact-Test'!$Y$26</f>
        <v>0.31178683209289088</v>
      </c>
      <c r="W1344" s="172">
        <f t="shared" si="591"/>
        <v>0.32391362191485323</v>
      </c>
      <c r="X1344" s="149">
        <f>1/PI()*ATAN('Exhibit4_Impact-Test'!$Y$25*S_RS_SP)+'Exhibit4_Impact-Test'!$Y$26</f>
        <v>0.82646576278034645</v>
      </c>
      <c r="Y1344" s="172">
        <f t="shared" si="592"/>
        <v>0.83434207597571153</v>
      </c>
      <c r="Z1344" s="149">
        <f>1/PI()*ATAN('Exhibit4_Impact-Test'!$Y$25*S_5050_SP)+'Exhibit4_Impact-Test'!$Y$26</f>
        <v>0.5</v>
      </c>
      <c r="AA1344" s="149">
        <f t="shared" si="593"/>
        <v>0.51398008978499854</v>
      </c>
      <c r="AB1344" s="195">
        <f>VLOOKUP(_xlfn.NUMBERVALUE(LEFT(A1344,4)),Transactioncosts!$C:$G,5,FALSE)</f>
        <v>75</v>
      </c>
      <c r="AC1344" s="174"/>
      <c r="AD1344" s="175">
        <f t="shared" si="594"/>
        <v>1.0058801516525553</v>
      </c>
      <c r="AE1344" s="149">
        <f t="shared" si="595"/>
        <v>1.0351383602456847</v>
      </c>
      <c r="AF1344" s="149">
        <f t="shared" si="596"/>
        <v>1.0165795990133488</v>
      </c>
      <c r="AG1344" s="176">
        <f t="shared" si="597"/>
        <v>1.0057791963969704</v>
      </c>
      <c r="AH1344" s="149">
        <f t="shared" si="598"/>
        <v>1.0345722679343048</v>
      </c>
      <c r="AI1344" s="149">
        <f t="shared" si="599"/>
        <v>1.0164747483399614</v>
      </c>
      <c r="AJ1344" s="97"/>
      <c r="AK1344" s="171">
        <f t="shared" si="600"/>
        <v>5.8629310344151834E-3</v>
      </c>
      <c r="AL1344" s="149">
        <f t="shared" si="601"/>
        <v>3.4535099179567562E-2</v>
      </c>
      <c r="AM1344" s="149">
        <f t="shared" si="602"/>
        <v>1.6443657969130564E-2</v>
      </c>
      <c r="AN1344" s="149">
        <f t="shared" si="607"/>
        <v>8.0061964279604823</v>
      </c>
      <c r="AO1344" s="149">
        <f t="shared" si="607"/>
        <v>20.67986119741531</v>
      </c>
      <c r="AP1344" s="149">
        <f t="shared" si="607"/>
        <v>7.275433993717118</v>
      </c>
      <c r="AQ1344" s="97"/>
      <c r="AR1344" s="171">
        <f t="shared" si="603"/>
        <v>5.762560903888379E-3</v>
      </c>
      <c r="AS1344" s="149">
        <f t="shared" si="604"/>
        <v>3.3988073602379459E-2</v>
      </c>
      <c r="AT1344" s="149">
        <f t="shared" si="605"/>
        <v>1.6340512006882336E-2</v>
      </c>
      <c r="AU1344" s="175">
        <f t="shared" si="608"/>
        <v>7.8456347916172477</v>
      </c>
      <c r="AV1344" s="149">
        <f t="shared" si="609"/>
        <v>17.566276561184377</v>
      </c>
      <c r="AW1344" s="149">
        <f t="shared" si="610"/>
        <v>7.1864615395117921</v>
      </c>
    </row>
    <row r="1345" spans="1:49" ht="15" x14ac:dyDescent="0.25">
      <c r="A1345" s="130">
        <v>1982.12</v>
      </c>
      <c r="B1345" s="138"/>
      <c r="C1345" s="166">
        <f>raw_Data!B1351</f>
        <v>139.4</v>
      </c>
      <c r="D1345" s="167">
        <f>raw_Data!J1351</f>
        <v>0.57250000000000001</v>
      </c>
      <c r="E1345" s="167">
        <f>raw_Data!L1351</f>
        <v>8.3855685914970834E-3</v>
      </c>
      <c r="F1345" s="168">
        <f t="shared" si="585"/>
        <v>138.1</v>
      </c>
      <c r="G1345" s="167">
        <f>raw_Data!K1351</f>
        <v>4.1455467052860248E-3</v>
      </c>
      <c r="H1345" s="167">
        <f t="shared" si="586"/>
        <v>9.413468501086264E-3</v>
      </c>
      <c r="I1345" s="165"/>
      <c r="J1345" s="167">
        <f t="shared" si="587"/>
        <v>0.9994292893793324</v>
      </c>
      <c r="K1345" s="167">
        <f t="shared" si="606"/>
        <v>7.8148579708294807E-3</v>
      </c>
      <c r="L1345" s="93"/>
      <c r="M1345" s="171">
        <f t="shared" si="582"/>
        <v>1.0078148579708295</v>
      </c>
      <c r="N1345" s="172">
        <f t="shared" si="588"/>
        <v>1.0135590152063723</v>
      </c>
      <c r="O1345" s="170">
        <f t="shared" si="583"/>
        <v>1344</v>
      </c>
      <c r="P1345" s="170">
        <f t="shared" si="584"/>
        <v>1346</v>
      </c>
      <c r="Q1345" s="169"/>
      <c r="R1345" s="149">
        <f t="shared" si="589"/>
        <v>-0.3387606207790102</v>
      </c>
      <c r="S1345" s="173">
        <f t="shared" si="590"/>
        <v>0.52864937829125791</v>
      </c>
      <c r="T1345" s="149">
        <v>0</v>
      </c>
      <c r="U1345" s="97"/>
      <c r="V1345" s="149">
        <f>1/PI()*ATAN('Exhibit4_Impact-Test'!$Y$25*S_RDY_SP)+'Exhibit4_Impact-Test'!$Y$26</f>
        <v>0.31045292117020307</v>
      </c>
      <c r="W1345" s="172">
        <f t="shared" si="591"/>
        <v>0.3116708935718866</v>
      </c>
      <c r="X1345" s="149">
        <f>1/PI()*ATAN('Exhibit4_Impact-Test'!$Y$25*S_RS_SP)+'Exhibit4_Impact-Test'!$Y$26</f>
        <v>0.75886310112504263</v>
      </c>
      <c r="Y1345" s="172">
        <f t="shared" si="592"/>
        <v>0.75990158151091425</v>
      </c>
      <c r="Z1345" s="149">
        <f>1/PI()*ATAN('Exhibit4_Impact-Test'!$Y$25*S_5050_SP)+'Exhibit4_Impact-Test'!$Y$26</f>
        <v>0.5</v>
      </c>
      <c r="AA1345" s="149">
        <f t="shared" si="593"/>
        <v>0.5014208547245429</v>
      </c>
      <c r="AB1345" s="195">
        <f>VLOOKUP(_xlfn.NUMBERVALUE(LEFT(A1345,4)),Transactioncosts!$C:$G,5,FALSE)</f>
        <v>75</v>
      </c>
      <c r="AC1345" s="174"/>
      <c r="AD1345" s="175">
        <f t="shared" si="594"/>
        <v>1.0095981483642646</v>
      </c>
      <c r="AE1345" s="149">
        <f t="shared" si="595"/>
        <v>1.0121738869439434</v>
      </c>
      <c r="AF1345" s="149">
        <f t="shared" si="596"/>
        <v>1.0106869365886009</v>
      </c>
      <c r="AG1345" s="176">
        <f t="shared" si="597"/>
        <v>1.0095795982499645</v>
      </c>
      <c r="AH1345" s="149">
        <f t="shared" si="598"/>
        <v>1.0116968622546028</v>
      </c>
      <c r="AI1345" s="149">
        <f t="shared" si="599"/>
        <v>1.0106762801781668</v>
      </c>
      <c r="AJ1345" s="97"/>
      <c r="AK1345" s="171">
        <f t="shared" si="600"/>
        <v>9.5523787740734133E-3</v>
      </c>
      <c r="AL1345" s="149">
        <f t="shared" si="601"/>
        <v>1.2100381148464111E-2</v>
      </c>
      <c r="AM1345" s="149">
        <f t="shared" si="602"/>
        <v>1.0630234902256527E-2</v>
      </c>
      <c r="AN1345" s="149">
        <f t="shared" si="607"/>
        <v>8.015748806734555</v>
      </c>
      <c r="AO1345" s="149">
        <f t="shared" si="607"/>
        <v>20.691961578563774</v>
      </c>
      <c r="AP1345" s="149">
        <f t="shared" si="607"/>
        <v>7.2860642286193746</v>
      </c>
      <c r="AQ1345" s="97"/>
      <c r="AR1345" s="171">
        <f t="shared" si="603"/>
        <v>9.5340048450502628E-3</v>
      </c>
      <c r="AS1345" s="149">
        <f t="shared" si="604"/>
        <v>1.1628982766563394E-2</v>
      </c>
      <c r="AT1345" s="149">
        <f t="shared" si="605"/>
        <v>1.0619691116413607E-2</v>
      </c>
      <c r="AU1345" s="175">
        <f t="shared" si="608"/>
        <v>7.8551687964622978</v>
      </c>
      <c r="AV1345" s="149">
        <f t="shared" si="609"/>
        <v>17.577905543950941</v>
      </c>
      <c r="AW1345" s="149">
        <f t="shared" si="610"/>
        <v>7.1970812306282061</v>
      </c>
    </row>
    <row r="1346" spans="1:49" ht="15" x14ac:dyDescent="0.25">
      <c r="A1346" s="130">
        <v>1983.01</v>
      </c>
      <c r="B1346" s="138"/>
      <c r="C1346" s="166">
        <f>raw_Data!B1352</f>
        <v>144.30000000000001</v>
      </c>
      <c r="D1346" s="167">
        <f>raw_Data!J1352</f>
        <v>0.57361083333333329</v>
      </c>
      <c r="E1346" s="167">
        <f>raw_Data!L1352</f>
        <v>8.324732682334135E-3</v>
      </c>
      <c r="F1346" s="168">
        <f t="shared" si="585"/>
        <v>139.4</v>
      </c>
      <c r="G1346" s="167">
        <f>raw_Data!K1352</f>
        <v>4.1148553323768523E-3</v>
      </c>
      <c r="H1346" s="167">
        <f t="shared" si="586"/>
        <v>3.5150645624103305E-2</v>
      </c>
      <c r="I1346" s="165"/>
      <c r="J1346" s="167">
        <f t="shared" si="587"/>
        <v>0.99543087828865573</v>
      </c>
      <c r="K1346" s="167">
        <f t="shared" si="606"/>
        <v>3.7556109709897534E-3</v>
      </c>
      <c r="L1346" s="93"/>
      <c r="M1346" s="171">
        <f t="shared" ref="M1346:M1409" si="611">interest_mon+bond_approx_price</f>
        <v>1.0037556109709898</v>
      </c>
      <c r="N1346" s="172">
        <f t="shared" si="588"/>
        <v>1.0392655009564802</v>
      </c>
      <c r="O1346" s="170">
        <f t="shared" ref="O1346:O1409" si="612">ROW(A1346)-1</f>
        <v>1345</v>
      </c>
      <c r="P1346" s="170">
        <f t="shared" ref="P1346:P1409" si="613">ROW(A1346)+1</f>
        <v>1347</v>
      </c>
      <c r="Q1346" s="169"/>
      <c r="R1346" s="149">
        <f t="shared" si="589"/>
        <v>-0.34164547419578378</v>
      </c>
      <c r="S1346" s="173">
        <f t="shared" si="590"/>
        <v>0.80738865924423275</v>
      </c>
      <c r="T1346" s="149">
        <v>0</v>
      </c>
      <c r="U1346" s="97"/>
      <c r="V1346" s="149">
        <f>1/PI()*ATAN('Exhibit4_Impact-Test'!$Y$25*S_RDY_SP)+'Exhibit4_Impact-Test'!$Y$26</f>
        <v>0.30919754499851426</v>
      </c>
      <c r="W1346" s="172">
        <f t="shared" si="591"/>
        <v>0.31667212024171276</v>
      </c>
      <c r="X1346" s="149">
        <f>1/PI()*ATAN('Exhibit4_Impact-Test'!$Y$25*S_RS_SP)+'Exhibit4_Impact-Test'!$Y$26</f>
        <v>0.8235048734230016</v>
      </c>
      <c r="Y1346" s="172">
        <f t="shared" si="592"/>
        <v>0.82850117521004363</v>
      </c>
      <c r="Z1346" s="149">
        <f>1/PI()*ATAN('Exhibit4_Impact-Test'!$Y$25*S_5050_SP)+'Exhibit4_Impact-Test'!$Y$26</f>
        <v>0.5</v>
      </c>
      <c r="AA1346" s="149">
        <f t="shared" si="593"/>
        <v>0.50869053427254818</v>
      </c>
      <c r="AB1346" s="195">
        <f>VLOOKUP(_xlfn.NUMBERVALUE(LEFT(A1346,4)),Transactioncosts!$C:$G,5,FALSE)</f>
        <v>70</v>
      </c>
      <c r="AC1346" s="174"/>
      <c r="AD1346" s="175">
        <f t="shared" si="594"/>
        <v>1.0147351817776706</v>
      </c>
      <c r="AE1346" s="149">
        <f t="shared" si="595"/>
        <v>1.0329981784287559</v>
      </c>
      <c r="AF1346" s="149">
        <f t="shared" si="596"/>
        <v>1.021510555963735</v>
      </c>
      <c r="AG1346" s="176">
        <f t="shared" si="597"/>
        <v>1.0146493737932227</v>
      </c>
      <c r="AH1346" s="149">
        <f t="shared" si="598"/>
        <v>1.0327788072481794</v>
      </c>
      <c r="AI1346" s="149">
        <f t="shared" si="599"/>
        <v>1.0214497222238272</v>
      </c>
      <c r="AJ1346" s="97"/>
      <c r="AK1346" s="171">
        <f t="shared" si="600"/>
        <v>1.4627673799669358E-2</v>
      </c>
      <c r="AL1346" s="149">
        <f t="shared" si="601"/>
        <v>3.2465426756233144E-2</v>
      </c>
      <c r="AM1346" s="149">
        <f t="shared" si="602"/>
        <v>2.1282469009454331E-2</v>
      </c>
      <c r="AN1346" s="149">
        <f t="shared" si="607"/>
        <v>8.0303764805342244</v>
      </c>
      <c r="AO1346" s="149">
        <f t="shared" si="607"/>
        <v>20.724427005320006</v>
      </c>
      <c r="AP1346" s="149">
        <f t="shared" si="607"/>
        <v>7.3073466976288293</v>
      </c>
      <c r="AQ1346" s="97"/>
      <c r="AR1346" s="171">
        <f t="shared" si="603"/>
        <v>1.4543108275344765E-2</v>
      </c>
      <c r="AS1346" s="149">
        <f t="shared" si="604"/>
        <v>3.225304063428281E-2</v>
      </c>
      <c r="AT1346" s="149">
        <f t="shared" si="605"/>
        <v>2.1222914508492934E-2</v>
      </c>
      <c r="AU1346" s="175">
        <f t="shared" si="608"/>
        <v>7.8697119047376427</v>
      </c>
      <c r="AV1346" s="149">
        <f t="shared" si="609"/>
        <v>17.610158584585225</v>
      </c>
      <c r="AW1346" s="149">
        <f t="shared" si="610"/>
        <v>7.2183041451366989</v>
      </c>
    </row>
    <row r="1347" spans="1:49" ht="15" x14ac:dyDescent="0.25">
      <c r="A1347" s="130">
        <v>1983.02</v>
      </c>
      <c r="B1347" s="138"/>
      <c r="C1347" s="166">
        <f>raw_Data!B1353</f>
        <v>146.80000000000001</v>
      </c>
      <c r="D1347" s="167">
        <f>raw_Data!J1353</f>
        <v>0.57472250000000003</v>
      </c>
      <c r="E1347" s="167">
        <f>raw_Data!L1353</f>
        <v>8.5223019580613624E-3</v>
      </c>
      <c r="F1347" s="168">
        <f t="shared" ref="F1347:F1410" si="614">C1346</f>
        <v>144.30000000000001</v>
      </c>
      <c r="G1347" s="167">
        <f>raw_Data!K1353</f>
        <v>3.9828309078309074E-3</v>
      </c>
      <c r="H1347" s="167">
        <f t="shared" ref="H1347:H1410" si="615">q_SP/q_SP_tminus-1</f>
        <v>1.7325017325017233E-2</v>
      </c>
      <c r="I1347" s="165"/>
      <c r="J1347" s="167">
        <f t="shared" ref="J1347:J1410" si="616">interest_mon*((1-(1+INDEX(interest_mon,tMinus))^(-119))/INDEX(interest_mon,tMinus))+(1+INDEX(interest_mon,tMinus))^(-119)</f>
        <v>1.0148837063990725</v>
      </c>
      <c r="K1347" s="167">
        <f t="shared" si="606"/>
        <v>2.3406008357133912E-2</v>
      </c>
      <c r="L1347" s="93"/>
      <c r="M1347" s="171">
        <f t="shared" si="611"/>
        <v>1.0234060083571339</v>
      </c>
      <c r="N1347" s="172">
        <f t="shared" ref="N1347:N1410" si="617">(D_mon+q_SP)/INDEX(q_SP,tMinus)</f>
        <v>1.0213078482328484</v>
      </c>
      <c r="O1347" s="170">
        <f t="shared" si="612"/>
        <v>1346</v>
      </c>
      <c r="P1347" s="170">
        <f t="shared" si="613"/>
        <v>1348</v>
      </c>
      <c r="Q1347" s="169"/>
      <c r="R1347" s="149">
        <f t="shared" ref="R1347:R1410" si="618">(div_yield_mon-INDEX(interest_mon, tMinus))/(div_yield_mon+INDEX(interest_mon,tMinus))</f>
        <v>-0.35278320869069779</v>
      </c>
      <c r="S1347" s="173">
        <f t="shared" ref="S1347:S1410" si="619">price_yield/(ABS(price_yield)+INDEX(interest_mon,tMinus))</f>
        <v>0.67544585502984555</v>
      </c>
      <c r="T1347" s="149">
        <v>0</v>
      </c>
      <c r="U1347" s="97"/>
      <c r="V1347" s="149">
        <f>1/PI()*ATAN('Exhibit4_Impact-Test'!$Y$25*S_RDY_SP)+'Exhibit4_Impact-Test'!$Y$26</f>
        <v>0.30441383674914546</v>
      </c>
      <c r="W1347" s="172">
        <f t="shared" ref="W1347:W1410" si="620">L_RDY_SP_set*R_SP/R_RDY</f>
        <v>0.30397944945047861</v>
      </c>
      <c r="X1347" s="149">
        <f>1/PI()*ATAN('Exhibit4_Impact-Test'!$Y$25*S_RS_SP)+'Exhibit4_Impact-Test'!$Y$26</f>
        <v>0.79716243512767726</v>
      </c>
      <c r="Y1347" s="172">
        <f t="shared" ref="Y1347:Y1410" si="621">L_RS_SP_set*R_SP/R_RS</f>
        <v>0.79683039066873262</v>
      </c>
      <c r="Z1347" s="149">
        <f>1/PI()*ATAN('Exhibit4_Impact-Test'!$Y$25*S_5050_SP)+'Exhibit4_Impact-Test'!$Y$26</f>
        <v>0.5</v>
      </c>
      <c r="AA1347" s="149">
        <f t="shared" ref="AA1347:AA1410" si="622">L_5050_SP_set*R_SP/R_5050</f>
        <v>0.49948693062417432</v>
      </c>
      <c r="AB1347" s="195">
        <f>VLOOKUP(_xlfn.NUMBERVALUE(LEFT(A1347,4)),Transactioncosts!$C:$G,5,FALSE)</f>
        <v>70</v>
      </c>
      <c r="AC1347" s="174"/>
      <c r="AD1347" s="175">
        <f t="shared" ref="AD1347:AD1410" si="623">R_Cash*(1-L_RDY_SP_set)+R_SP*L_RDY_SP_set</f>
        <v>1.0227672993835861</v>
      </c>
      <c r="AE1347" s="149">
        <f t="shared" ref="AE1347:AE1410" si="624">R_Cash*(1-L_RS_SP_set)+R_SP*L_RS_SP_set</f>
        <v>1.0217334339231705</v>
      </c>
      <c r="AF1347" s="149">
        <f t="shared" ref="AF1347:AF1410" si="625">R_Cash*(1-L_5050_SP_set)+R_SP*L_5050_SP_set</f>
        <v>1.0223569282949911</v>
      </c>
      <c r="AG1347" s="176">
        <f t="shared" ref="AG1347:AG1410" si="626">R_RDY-ABS(L_RDY_SP_act-INDEX(L_RDY_SP_set,tPlus))*TC/10000</f>
        <v>1.0227210702782277</v>
      </c>
      <c r="AH1347" s="149">
        <f t="shared" ref="AH1347:AH1410" si="627">R_RS-ABS(L_RS_SP_act-INDEX(L_RS_SP_set,tPlus))*TC/10000</f>
        <v>1.0215521380311383</v>
      </c>
      <c r="AI1347" s="149">
        <f t="shared" ref="AI1347:AI1410" si="628">R_5050-ABS(L_5050_SP_act-INDEX(L_5050_SP_set,tPlus))*TC/10000</f>
        <v>1.0223533368093605</v>
      </c>
      <c r="AJ1347" s="97"/>
      <c r="AK1347" s="171">
        <f t="shared" ref="AK1347:AK1410" si="629">LN(R_RDY)</f>
        <v>2.2511992261281331E-2</v>
      </c>
      <c r="AL1347" s="149">
        <f t="shared" ref="AL1347:AL1410" si="630">LN(R_RS)</f>
        <v>2.1500629896184117E-2</v>
      </c>
      <c r="AM1347" s="149">
        <f t="shared" ref="AM1347:AM1410" si="631">LN(R_5050)</f>
        <v>2.2110675716742138E-2</v>
      </c>
      <c r="AN1347" s="149">
        <f t="shared" si="607"/>
        <v>8.0528884727955052</v>
      </c>
      <c r="AO1347" s="149">
        <f t="shared" si="607"/>
        <v>20.745927635216191</v>
      </c>
      <c r="AP1347" s="149">
        <f t="shared" si="607"/>
        <v>7.329457373345571</v>
      </c>
      <c r="AQ1347" s="97"/>
      <c r="AR1347" s="171">
        <f t="shared" ref="AR1347:AR1410" si="632">LN(R_RDY_TC)</f>
        <v>2.246679121682468E-2</v>
      </c>
      <c r="AS1347" s="149">
        <f t="shared" ref="AS1347:AS1410" si="633">LN(R_RS_TC)</f>
        <v>2.1323174630022226E-2</v>
      </c>
      <c r="AT1347" s="149">
        <f t="shared" ref="AT1347:AT1410" si="634">LN(R_5050_TC)</f>
        <v>2.2107162763643627E-2</v>
      </c>
      <c r="AU1347" s="175">
        <f t="shared" si="608"/>
        <v>7.8921786959544677</v>
      </c>
      <c r="AV1347" s="149">
        <f t="shared" si="609"/>
        <v>17.631481759215248</v>
      </c>
      <c r="AW1347" s="149">
        <f t="shared" si="610"/>
        <v>7.2404113079003425</v>
      </c>
    </row>
    <row r="1348" spans="1:49" ht="15" x14ac:dyDescent="0.25">
      <c r="A1348" s="130">
        <v>1983.03</v>
      </c>
      <c r="B1348" s="138"/>
      <c r="C1348" s="166">
        <f>raw_Data!B1354</f>
        <v>151.9</v>
      </c>
      <c r="D1348" s="167">
        <f>raw_Data!J1354</f>
        <v>0.57583333333333331</v>
      </c>
      <c r="E1348" s="167">
        <f>raw_Data!L1354</f>
        <v>8.3627598565869654E-3</v>
      </c>
      <c r="F1348" s="168">
        <f t="shared" si="614"/>
        <v>146.80000000000001</v>
      </c>
      <c r="G1348" s="167">
        <f>raw_Data!K1354</f>
        <v>3.9225703905540416E-3</v>
      </c>
      <c r="H1348" s="167">
        <f t="shared" si="615"/>
        <v>3.4741144414168978E-2</v>
      </c>
      <c r="I1348" s="165"/>
      <c r="J1348" s="167">
        <f t="shared" si="616"/>
        <v>0.98809881147713652</v>
      </c>
      <c r="K1348" s="167">
        <f t="shared" ref="K1348:K1411" si="635">M1348-1</f>
        <v>-3.5384286662765163E-3</v>
      </c>
      <c r="L1348" s="93"/>
      <c r="M1348" s="171">
        <f t="shared" si="611"/>
        <v>0.99646157133372348</v>
      </c>
      <c r="N1348" s="172">
        <f t="shared" si="617"/>
        <v>1.0386637148047229</v>
      </c>
      <c r="O1348" s="170">
        <f t="shared" si="612"/>
        <v>1347</v>
      </c>
      <c r="P1348" s="170">
        <f t="shared" si="613"/>
        <v>1349</v>
      </c>
      <c r="Q1348" s="169"/>
      <c r="R1348" s="149">
        <f t="shared" si="618"/>
        <v>-0.36960857762587496</v>
      </c>
      <c r="S1348" s="173">
        <f t="shared" si="619"/>
        <v>0.80301379865262879</v>
      </c>
      <c r="T1348" s="149">
        <v>0</v>
      </c>
      <c r="U1348" s="97"/>
      <c r="V1348" s="149">
        <f>1/PI()*ATAN('Exhibit4_Impact-Test'!$Y$25*S_RDY_SP)+'Exhibit4_Impact-Test'!$Y$26</f>
        <v>0.29737529154211612</v>
      </c>
      <c r="W1348" s="172">
        <f t="shared" si="620"/>
        <v>0.30611439167789084</v>
      </c>
      <c r="X1348" s="149">
        <f>1/PI()*ATAN('Exhibit4_Impact-Test'!$Y$25*S_RS_SP)+'Exhibit4_Impact-Test'!$Y$26</f>
        <v>0.82272980381620253</v>
      </c>
      <c r="Y1348" s="172">
        <f t="shared" si="621"/>
        <v>0.82869867102699857</v>
      </c>
      <c r="Z1348" s="149">
        <f>1/PI()*ATAN('Exhibit4_Impact-Test'!$Y$25*S_5050_SP)+'Exhibit4_Impact-Test'!$Y$26</f>
        <v>0.5</v>
      </c>
      <c r="AA1348" s="149">
        <f t="shared" si="622"/>
        <v>0.51036843868002746</v>
      </c>
      <c r="AB1348" s="195">
        <f>VLOOKUP(_xlfn.NUMBERVALUE(LEFT(A1348,4)),Transactioncosts!$C:$G,5,FALSE)</f>
        <v>70</v>
      </c>
      <c r="AC1348" s="174"/>
      <c r="AD1348" s="175">
        <f t="shared" si="623"/>
        <v>1.009011446052114</v>
      </c>
      <c r="AE1348" s="149">
        <f t="shared" si="624"/>
        <v>1.0311825325522421</v>
      </c>
      <c r="AF1348" s="149">
        <f t="shared" si="625"/>
        <v>1.0175626430692231</v>
      </c>
      <c r="AG1348" s="176">
        <f t="shared" si="626"/>
        <v>1.0089332373353399</v>
      </c>
      <c r="AH1348" s="149">
        <f t="shared" si="627"/>
        <v>1.0311619821047189</v>
      </c>
      <c r="AI1348" s="149">
        <f t="shared" si="628"/>
        <v>1.017490063998463</v>
      </c>
      <c r="AJ1348" s="97"/>
      <c r="AK1348" s="171">
        <f t="shared" si="629"/>
        <v>8.9710852636351816E-3</v>
      </c>
      <c r="AL1348" s="149">
        <f t="shared" si="630"/>
        <v>3.070623354693321E-2</v>
      </c>
      <c r="AM1348" s="149">
        <f t="shared" si="631"/>
        <v>1.7410202109523015E-2</v>
      </c>
      <c r="AN1348" s="149">
        <f t="shared" ref="AN1348:AP1411" si="636">AK1348+AN1347</f>
        <v>8.0618595580591403</v>
      </c>
      <c r="AO1348" s="149">
        <f t="shared" si="636"/>
        <v>20.776633868763124</v>
      </c>
      <c r="AP1348" s="149">
        <f t="shared" si="636"/>
        <v>7.3468675754550938</v>
      </c>
      <c r="AQ1348" s="97"/>
      <c r="AR1348" s="171">
        <f t="shared" si="632"/>
        <v>8.8935720221106612E-3</v>
      </c>
      <c r="AS1348" s="149">
        <f t="shared" si="633"/>
        <v>3.0686304337843383E-2</v>
      </c>
      <c r="AT1348" s="149">
        <f t="shared" si="634"/>
        <v>1.7338873174858289E-2</v>
      </c>
      <c r="AU1348" s="175">
        <f t="shared" ref="AU1348:AU1411" si="637">AR1348+AU1347</f>
        <v>7.9010722679765788</v>
      </c>
      <c r="AV1348" s="149">
        <f t="shared" ref="AV1348:AV1411" si="638">AS1348+AV1347</f>
        <v>17.662168063553093</v>
      </c>
      <c r="AW1348" s="149">
        <f t="shared" ref="AW1348:AW1411" si="639">AT1348+AW1347</f>
        <v>7.2577501810752008</v>
      </c>
    </row>
    <row r="1349" spans="1:49" ht="15" x14ac:dyDescent="0.25">
      <c r="A1349" s="130">
        <v>1983.04</v>
      </c>
      <c r="B1349" s="138"/>
      <c r="C1349" s="166">
        <f>raw_Data!B1355</f>
        <v>157.69999999999999</v>
      </c>
      <c r="D1349" s="167">
        <f>raw_Data!J1355</f>
        <v>0.57666666666666666</v>
      </c>
      <c r="E1349" s="167">
        <f>raw_Data!L1355</f>
        <v>8.2790792398550472E-3</v>
      </c>
      <c r="F1349" s="168">
        <f t="shared" si="614"/>
        <v>151.9</v>
      </c>
      <c r="G1349" s="167">
        <f>raw_Data!K1355</f>
        <v>3.7963572525784505E-3</v>
      </c>
      <c r="H1349" s="167">
        <f t="shared" si="615"/>
        <v>3.8183015141540322E-2</v>
      </c>
      <c r="I1349" s="165"/>
      <c r="J1349" s="167">
        <f t="shared" si="616"/>
        <v>0.99370795402603962</v>
      </c>
      <c r="K1349" s="167">
        <f t="shared" si="635"/>
        <v>1.9870332658946666E-3</v>
      </c>
      <c r="L1349" s="93"/>
      <c r="M1349" s="171">
        <f t="shared" si="611"/>
        <v>1.0019870332658947</v>
      </c>
      <c r="N1349" s="172">
        <f t="shared" si="617"/>
        <v>1.0419793723941186</v>
      </c>
      <c r="O1349" s="170">
        <f t="shared" si="612"/>
        <v>1348</v>
      </c>
      <c r="P1349" s="170">
        <f t="shared" si="613"/>
        <v>1350</v>
      </c>
      <c r="Q1349" s="169"/>
      <c r="R1349" s="149">
        <f t="shared" si="618"/>
        <v>-0.37555379745182382</v>
      </c>
      <c r="S1349" s="173">
        <f t="shared" si="619"/>
        <v>0.82033256816706923</v>
      </c>
      <c r="T1349" s="149">
        <v>0</v>
      </c>
      <c r="U1349" s="97"/>
      <c r="V1349" s="149">
        <f>1/PI()*ATAN('Exhibit4_Impact-Test'!$Y$25*S_RDY_SP)+'Exhibit4_Impact-Test'!$Y$26</f>
        <v>0.29494171785302842</v>
      </c>
      <c r="W1349" s="172">
        <f t="shared" si="620"/>
        <v>0.3031451060769757</v>
      </c>
      <c r="X1349" s="149">
        <f>1/PI()*ATAN('Exhibit4_Impact-Test'!$Y$25*S_RS_SP)+'Exhibit4_Impact-Test'!$Y$26</f>
        <v>0.82576289280938919</v>
      </c>
      <c r="Y1349" s="172">
        <f t="shared" si="621"/>
        <v>0.83132229076017317</v>
      </c>
      <c r="Z1349" s="149">
        <f>1/PI()*ATAN('Exhibit4_Impact-Test'!$Y$25*S_5050_SP)+'Exhibit4_Impact-Test'!$Y$26</f>
        <v>0.5</v>
      </c>
      <c r="AA1349" s="149">
        <f t="shared" si="622"/>
        <v>0.50978302261169262</v>
      </c>
      <c r="AB1349" s="195">
        <f>VLOOKUP(_xlfn.NUMBERVALUE(LEFT(A1349,4)),Transactioncosts!$C:$G,5,FALSE)</f>
        <v>70</v>
      </c>
      <c r="AC1349" s="174"/>
      <c r="AD1349" s="175">
        <f t="shared" si="623"/>
        <v>1.013782442469334</v>
      </c>
      <c r="AE1349" s="149">
        <f t="shared" si="624"/>
        <v>1.0350112229146309</v>
      </c>
      <c r="AF1349" s="149">
        <f t="shared" si="625"/>
        <v>1.0219832028300067</v>
      </c>
      <c r="AG1349" s="176">
        <f t="shared" si="626"/>
        <v>1.0136937318956198</v>
      </c>
      <c r="AH1349" s="149">
        <f t="shared" si="627"/>
        <v>1.0349845455841336</v>
      </c>
      <c r="AI1349" s="149">
        <f t="shared" si="628"/>
        <v>1.0219147216717248</v>
      </c>
      <c r="AJ1349" s="97"/>
      <c r="AK1349" s="171">
        <f t="shared" si="629"/>
        <v>1.3688328371259805E-2</v>
      </c>
      <c r="AL1349" s="149">
        <f t="shared" si="630"/>
        <v>3.4412270054321834E-2</v>
      </c>
      <c r="AM1349" s="149">
        <f t="shared" si="631"/>
        <v>2.1745056059369314E-2</v>
      </c>
      <c r="AN1349" s="149">
        <f t="shared" si="636"/>
        <v>8.0755478864303996</v>
      </c>
      <c r="AO1349" s="149">
        <f t="shared" si="636"/>
        <v>20.811046138817446</v>
      </c>
      <c r="AP1349" s="149">
        <f t="shared" si="636"/>
        <v>7.3686126315144636</v>
      </c>
      <c r="AQ1349" s="97"/>
      <c r="AR1349" s="171">
        <f t="shared" si="632"/>
        <v>1.3600819995188678E-2</v>
      </c>
      <c r="AS1349" s="149">
        <f t="shared" si="633"/>
        <v>3.4386494803082403E-2</v>
      </c>
      <c r="AT1349" s="149">
        <f t="shared" si="634"/>
        <v>2.1678045708718695E-2</v>
      </c>
      <c r="AU1349" s="175">
        <f t="shared" si="637"/>
        <v>7.9146730879717673</v>
      </c>
      <c r="AV1349" s="149">
        <f t="shared" si="638"/>
        <v>17.696554558356176</v>
      </c>
      <c r="AW1349" s="149">
        <f t="shared" si="639"/>
        <v>7.2794282267839199</v>
      </c>
    </row>
    <row r="1350" spans="1:49" ht="15" x14ac:dyDescent="0.25">
      <c r="A1350" s="130">
        <v>1983.05</v>
      </c>
      <c r="B1350" s="138"/>
      <c r="C1350" s="166">
        <f>raw_Data!B1356</f>
        <v>164.1</v>
      </c>
      <c r="D1350" s="167">
        <f>raw_Data!J1356</f>
        <v>0.57750000000000001</v>
      </c>
      <c r="E1350" s="167">
        <f>raw_Data!L1356</f>
        <v>8.2638563713803848E-3</v>
      </c>
      <c r="F1350" s="168">
        <f t="shared" si="614"/>
        <v>157.69999999999999</v>
      </c>
      <c r="G1350" s="167">
        <f>raw_Data!K1356</f>
        <v>3.6620164870006344E-3</v>
      </c>
      <c r="H1350" s="167">
        <f t="shared" si="615"/>
        <v>4.0583386176284098E-2</v>
      </c>
      <c r="I1350" s="165"/>
      <c r="J1350" s="167">
        <f t="shared" si="616"/>
        <v>0.99885057881214923</v>
      </c>
      <c r="K1350" s="167">
        <f t="shared" si="635"/>
        <v>7.1144351835297215E-3</v>
      </c>
      <c r="L1350" s="93"/>
      <c r="M1350" s="171">
        <f t="shared" si="611"/>
        <v>1.0071144351835297</v>
      </c>
      <c r="N1350" s="172">
        <f t="shared" si="617"/>
        <v>1.0442454026632846</v>
      </c>
      <c r="O1350" s="170">
        <f t="shared" si="612"/>
        <v>1349</v>
      </c>
      <c r="P1350" s="170">
        <f t="shared" si="613"/>
        <v>1351</v>
      </c>
      <c r="Q1350" s="169"/>
      <c r="R1350" s="149">
        <f t="shared" si="618"/>
        <v>-0.3866531898300235</v>
      </c>
      <c r="S1350" s="173">
        <f t="shared" si="619"/>
        <v>0.83056362037105702</v>
      </c>
      <c r="T1350" s="149">
        <v>0</v>
      </c>
      <c r="U1350" s="97"/>
      <c r="V1350" s="149">
        <f>1/PI()*ATAN('Exhibit4_Impact-Test'!$Y$25*S_RDY_SP)+'Exhibit4_Impact-Test'!$Y$26</f>
        <v>0.29047216697494216</v>
      </c>
      <c r="W1350" s="172">
        <f t="shared" si="620"/>
        <v>0.29799021566900252</v>
      </c>
      <c r="X1350" s="149">
        <f>1/PI()*ATAN('Exhibit4_Impact-Test'!$Y$25*S_RS_SP)+'Exhibit4_Impact-Test'!$Y$26</f>
        <v>0.82751124354626659</v>
      </c>
      <c r="Y1350" s="172">
        <f t="shared" si="621"/>
        <v>0.8326179424243686</v>
      </c>
      <c r="Z1350" s="149">
        <f>1/PI()*ATAN('Exhibit4_Impact-Test'!$Y$25*S_5050_SP)+'Exhibit4_Impact-Test'!$Y$26</f>
        <v>0.5</v>
      </c>
      <c r="AA1350" s="149">
        <f t="shared" si="622"/>
        <v>0.50905033012607115</v>
      </c>
      <c r="AB1350" s="195">
        <f>VLOOKUP(_xlfn.NUMBERVALUE(LEFT(A1350,4)),Transactioncosts!$C:$G,5,FALSE)</f>
        <v>70</v>
      </c>
      <c r="AC1350" s="174"/>
      <c r="AD1350" s="175">
        <f t="shared" si="623"/>
        <v>1.0178999477692503</v>
      </c>
      <c r="AE1350" s="149">
        <f t="shared" si="624"/>
        <v>1.0378407282567776</v>
      </c>
      <c r="AF1350" s="149">
        <f t="shared" si="625"/>
        <v>1.0256799189234072</v>
      </c>
      <c r="AG1350" s="176">
        <f t="shared" si="626"/>
        <v>1.0178049821404203</v>
      </c>
      <c r="AH1350" s="149">
        <f t="shared" si="627"/>
        <v>1.0375160429514179</v>
      </c>
      <c r="AI1350" s="149">
        <f t="shared" si="628"/>
        <v>1.0256165666125248</v>
      </c>
      <c r="AJ1350" s="97"/>
      <c r="AK1350" s="171">
        <f t="shared" si="629"/>
        <v>1.7741630163895544E-2</v>
      </c>
      <c r="AL1350" s="149">
        <f t="shared" si="630"/>
        <v>3.7142331984661138E-2</v>
      </c>
      <c r="AM1350" s="149">
        <f t="shared" si="631"/>
        <v>2.5355728215630789E-2</v>
      </c>
      <c r="AN1350" s="149">
        <f t="shared" si="636"/>
        <v>8.0932895165942949</v>
      </c>
      <c r="AO1350" s="149">
        <f t="shared" si="636"/>
        <v>20.848188470802107</v>
      </c>
      <c r="AP1350" s="149">
        <f t="shared" si="636"/>
        <v>7.3939683597300947</v>
      </c>
      <c r="AQ1350" s="97"/>
      <c r="AR1350" s="171">
        <f t="shared" si="632"/>
        <v>1.7648330169870233E-2</v>
      </c>
      <c r="AS1350" s="149">
        <f t="shared" si="633"/>
        <v>3.6829436088867996E-2</v>
      </c>
      <c r="AT1350" s="149">
        <f t="shared" si="634"/>
        <v>2.529396014714411E-2</v>
      </c>
      <c r="AU1350" s="175">
        <f t="shared" si="637"/>
        <v>7.9323214181416377</v>
      </c>
      <c r="AV1350" s="149">
        <f t="shared" si="638"/>
        <v>17.733383994445045</v>
      </c>
      <c r="AW1350" s="149">
        <f t="shared" si="639"/>
        <v>7.3047221869310643</v>
      </c>
    </row>
    <row r="1351" spans="1:49" ht="15" x14ac:dyDescent="0.25">
      <c r="A1351" s="130">
        <v>1983.06</v>
      </c>
      <c r="B1351" s="138"/>
      <c r="C1351" s="166">
        <f>raw_Data!B1357</f>
        <v>166.4</v>
      </c>
      <c r="D1351" s="167">
        <f>raw_Data!J1357</f>
        <v>0.57833333333333337</v>
      </c>
      <c r="E1351" s="167">
        <f>raw_Data!L1357</f>
        <v>8.6209271666739529E-3</v>
      </c>
      <c r="F1351" s="168">
        <f t="shared" si="614"/>
        <v>164.1</v>
      </c>
      <c r="G1351" s="167">
        <f>raw_Data!K1357</f>
        <v>3.5242738167783876E-3</v>
      </c>
      <c r="H1351" s="167">
        <f t="shared" si="615"/>
        <v>1.4015843997562616E-2</v>
      </c>
      <c r="I1351" s="165"/>
      <c r="J1351" s="167">
        <f t="shared" si="616"/>
        <v>1.0269816009858139</v>
      </c>
      <c r="K1351" s="167">
        <f t="shared" si="635"/>
        <v>3.5602528152487878E-2</v>
      </c>
      <c r="L1351" s="93"/>
      <c r="M1351" s="171">
        <f t="shared" si="611"/>
        <v>1.0356025281524879</v>
      </c>
      <c r="N1351" s="172">
        <f t="shared" si="617"/>
        <v>1.0175401178143411</v>
      </c>
      <c r="O1351" s="170">
        <f t="shared" si="612"/>
        <v>1350</v>
      </c>
      <c r="P1351" s="170">
        <f t="shared" si="613"/>
        <v>1352</v>
      </c>
      <c r="Q1351" s="169"/>
      <c r="R1351" s="149">
        <f t="shared" si="618"/>
        <v>-0.40206398122095127</v>
      </c>
      <c r="S1351" s="173">
        <f t="shared" si="619"/>
        <v>0.62908583892358505</v>
      </c>
      <c r="T1351" s="149">
        <v>0</v>
      </c>
      <c r="U1351" s="97"/>
      <c r="V1351" s="149">
        <f>1/PI()*ATAN('Exhibit4_Impact-Test'!$Y$25*S_RDY_SP)+'Exhibit4_Impact-Test'!$Y$26</f>
        <v>0.28442369726471306</v>
      </c>
      <c r="W1351" s="172">
        <f t="shared" si="620"/>
        <v>0.280856196106259</v>
      </c>
      <c r="X1351" s="149">
        <f>1/PI()*ATAN('Exhibit4_Impact-Test'!$Y$25*S_RS_SP)+'Exhibit4_Impact-Test'!$Y$26</f>
        <v>0.78623432737296928</v>
      </c>
      <c r="Y1351" s="172">
        <f t="shared" si="621"/>
        <v>0.78326218718484164</v>
      </c>
      <c r="Z1351" s="149">
        <f>1/PI()*ATAN('Exhibit4_Impact-Test'!$Y$25*S_5050_SP)+'Exhibit4_Impact-Test'!$Y$26</f>
        <v>0.5</v>
      </c>
      <c r="AA1351" s="149">
        <f t="shared" si="622"/>
        <v>0.49560127729711617</v>
      </c>
      <c r="AB1351" s="195">
        <f>VLOOKUP(_xlfn.NUMBERVALUE(LEFT(A1351,4)),Transactioncosts!$C:$G,5,FALSE)</f>
        <v>70</v>
      </c>
      <c r="AC1351" s="174"/>
      <c r="AD1351" s="175">
        <f t="shared" si="623"/>
        <v>1.0304651506225999</v>
      </c>
      <c r="AE1351" s="149">
        <f t="shared" si="624"/>
        <v>1.0214012411095403</v>
      </c>
      <c r="AF1351" s="149">
        <f t="shared" si="625"/>
        <v>1.0265713229834144</v>
      </c>
      <c r="AG1351" s="176">
        <f t="shared" si="626"/>
        <v>1.0304315455844626</v>
      </c>
      <c r="AH1351" s="149">
        <f t="shared" si="627"/>
        <v>1.0206057968870865</v>
      </c>
      <c r="AI1351" s="149">
        <f t="shared" si="628"/>
        <v>1.0265405319244942</v>
      </c>
      <c r="AJ1351" s="97"/>
      <c r="AK1351" s="171">
        <f t="shared" si="629"/>
        <v>3.0010302846018314E-2</v>
      </c>
      <c r="AL1351" s="149">
        <f t="shared" si="630"/>
        <v>2.1175450336934482E-2</v>
      </c>
      <c r="AM1351" s="149">
        <f t="shared" si="631"/>
        <v>2.6224436780998721E-2</v>
      </c>
      <c r="AN1351" s="149">
        <f t="shared" si="636"/>
        <v>8.1232998194403123</v>
      </c>
      <c r="AO1351" s="149">
        <f t="shared" si="636"/>
        <v>20.86936392113904</v>
      </c>
      <c r="AP1351" s="149">
        <f t="shared" si="636"/>
        <v>7.4201927965110936</v>
      </c>
      <c r="AQ1351" s="97"/>
      <c r="AR1351" s="171">
        <f t="shared" si="632"/>
        <v>2.9977690791079176E-2</v>
      </c>
      <c r="AS1351" s="149">
        <f t="shared" si="633"/>
        <v>2.0396369513130629E-2</v>
      </c>
      <c r="AT1351" s="149">
        <f t="shared" si="634"/>
        <v>2.6194442254544818E-2</v>
      </c>
      <c r="AU1351" s="175">
        <f t="shared" si="637"/>
        <v>7.9622991089327169</v>
      </c>
      <c r="AV1351" s="149">
        <f t="shared" si="638"/>
        <v>17.753780363958175</v>
      </c>
      <c r="AW1351" s="149">
        <f t="shared" si="639"/>
        <v>7.3309166291856096</v>
      </c>
    </row>
    <row r="1352" spans="1:49" ht="15" x14ac:dyDescent="0.25">
      <c r="A1352" s="130">
        <v>1983.07</v>
      </c>
      <c r="B1352" s="138"/>
      <c r="C1352" s="166">
        <f>raw_Data!B1358</f>
        <v>167</v>
      </c>
      <c r="D1352" s="167">
        <f>raw_Data!J1358</f>
        <v>0.57999999999999996</v>
      </c>
      <c r="E1352" s="167">
        <f>raw_Data!L1358</f>
        <v>9.0219204028731959E-3</v>
      </c>
      <c r="F1352" s="168">
        <f t="shared" si="614"/>
        <v>166.4</v>
      </c>
      <c r="G1352" s="167">
        <f>raw_Data!K1358</f>
        <v>3.4855769230769228E-3</v>
      </c>
      <c r="H1352" s="167">
        <f t="shared" si="615"/>
        <v>3.6057692307691624E-3</v>
      </c>
      <c r="I1352" s="165"/>
      <c r="J1352" s="167">
        <f t="shared" si="616"/>
        <v>1.0297662763499376</v>
      </c>
      <c r="K1352" s="167">
        <f t="shared" si="635"/>
        <v>3.8788196752810755E-2</v>
      </c>
      <c r="L1352" s="93"/>
      <c r="M1352" s="171">
        <f t="shared" si="611"/>
        <v>1.0387881967528108</v>
      </c>
      <c r="N1352" s="172">
        <f t="shared" si="617"/>
        <v>1.0070913461538462</v>
      </c>
      <c r="O1352" s="170">
        <f t="shared" si="612"/>
        <v>1351</v>
      </c>
      <c r="P1352" s="170">
        <f t="shared" si="613"/>
        <v>1353</v>
      </c>
      <c r="Q1352" s="169"/>
      <c r="R1352" s="149">
        <f t="shared" si="618"/>
        <v>-0.42418110178846052</v>
      </c>
      <c r="S1352" s="173">
        <f t="shared" si="619"/>
        <v>0.29490952531733855</v>
      </c>
      <c r="T1352" s="149">
        <v>0</v>
      </c>
      <c r="U1352" s="97"/>
      <c r="V1352" s="149">
        <f>1/PI()*ATAN('Exhibit4_Impact-Test'!$Y$25*S_RDY_SP)+'Exhibit4_Impact-Test'!$Y$26</f>
        <v>0.27605547637236227</v>
      </c>
      <c r="W1352" s="172">
        <f t="shared" si="620"/>
        <v>0.26990562705609678</v>
      </c>
      <c r="X1352" s="149">
        <f>1/PI()*ATAN('Exhibit4_Impact-Test'!$Y$25*S_RS_SP)+'Exhibit4_Impact-Test'!$Y$26</f>
        <v>0.66962729826286327</v>
      </c>
      <c r="Y1352" s="172">
        <f t="shared" si="621"/>
        <v>0.66273614261392366</v>
      </c>
      <c r="Z1352" s="149">
        <f>1/PI()*ATAN('Exhibit4_Impact-Test'!$Y$25*S_5050_SP)+'Exhibit4_Impact-Test'!$Y$26</f>
        <v>0.5</v>
      </c>
      <c r="AA1352" s="149">
        <f t="shared" si="622"/>
        <v>0.49225349050757616</v>
      </c>
      <c r="AB1352" s="195">
        <f>VLOOKUP(_xlfn.NUMBERVALUE(LEFT(A1352,4)),Transactioncosts!$C:$G,5,FALSE)</f>
        <v>70</v>
      </c>
      <c r="AC1352" s="174"/>
      <c r="AD1352" s="175">
        <f t="shared" si="623"/>
        <v>1.0300381075612099</v>
      </c>
      <c r="AE1352" s="149">
        <f t="shared" si="624"/>
        <v>1.0175631203227844</v>
      </c>
      <c r="AF1352" s="149">
        <f t="shared" si="625"/>
        <v>1.0229397714533284</v>
      </c>
      <c r="AG1352" s="176">
        <f t="shared" si="626"/>
        <v>1.0300334484364735</v>
      </c>
      <c r="AH1352" s="149">
        <f t="shared" si="627"/>
        <v>1.0142296583891379</v>
      </c>
      <c r="AI1352" s="149">
        <f t="shared" si="628"/>
        <v>1.0228855458868813</v>
      </c>
      <c r="AJ1352" s="97"/>
      <c r="AK1352" s="171">
        <f t="shared" si="629"/>
        <v>2.9595799189391557E-2</v>
      </c>
      <c r="AL1352" s="149">
        <f t="shared" si="630"/>
        <v>1.7410671125806847E-2</v>
      </c>
      <c r="AM1352" s="149">
        <f t="shared" si="631"/>
        <v>2.2680610801647752E-2</v>
      </c>
      <c r="AN1352" s="149">
        <f t="shared" si="636"/>
        <v>8.152895618629703</v>
      </c>
      <c r="AO1352" s="149">
        <f t="shared" si="636"/>
        <v>20.886774592264846</v>
      </c>
      <c r="AP1352" s="149">
        <f t="shared" si="636"/>
        <v>7.4428734073127414</v>
      </c>
      <c r="AQ1352" s="97"/>
      <c r="AR1352" s="171">
        <f t="shared" si="632"/>
        <v>2.959127592443709E-2</v>
      </c>
      <c r="AS1352" s="149">
        <f t="shared" si="633"/>
        <v>1.412936708780768E-2</v>
      </c>
      <c r="AT1352" s="149">
        <f t="shared" si="634"/>
        <v>2.2627599856871419E-2</v>
      </c>
      <c r="AU1352" s="175">
        <f t="shared" si="637"/>
        <v>7.9918903848571539</v>
      </c>
      <c r="AV1352" s="149">
        <f t="shared" si="638"/>
        <v>17.767909731045982</v>
      </c>
      <c r="AW1352" s="149">
        <f t="shared" si="639"/>
        <v>7.3535442290424813</v>
      </c>
    </row>
    <row r="1353" spans="1:49" ht="15" x14ac:dyDescent="0.25">
      <c r="A1353" s="130">
        <v>1983.08</v>
      </c>
      <c r="B1353" s="138"/>
      <c r="C1353" s="166">
        <f>raw_Data!B1359</f>
        <v>162.4</v>
      </c>
      <c r="D1353" s="167">
        <f>raw_Data!J1359</f>
        <v>0.58166666666666667</v>
      </c>
      <c r="E1353" s="167">
        <f>raw_Data!L1359</f>
        <v>9.3760575565080551E-3</v>
      </c>
      <c r="F1353" s="168">
        <f t="shared" si="614"/>
        <v>167</v>
      </c>
      <c r="G1353" s="167">
        <f>raw_Data!K1359</f>
        <v>3.4830339321357284E-3</v>
      </c>
      <c r="H1353" s="167">
        <f t="shared" si="615"/>
        <v>-2.7544910179640669E-2</v>
      </c>
      <c r="I1353" s="165"/>
      <c r="J1353" s="167">
        <f t="shared" si="616"/>
        <v>1.0257726243380585</v>
      </c>
      <c r="K1353" s="167">
        <f t="shared" si="635"/>
        <v>3.5148681894566547E-2</v>
      </c>
      <c r="L1353" s="93"/>
      <c r="M1353" s="171">
        <f t="shared" si="611"/>
        <v>1.0351486818945665</v>
      </c>
      <c r="N1353" s="172">
        <f t="shared" si="617"/>
        <v>0.97593812375249511</v>
      </c>
      <c r="O1353" s="170">
        <f t="shared" si="612"/>
        <v>1352</v>
      </c>
      <c r="P1353" s="170">
        <f t="shared" si="613"/>
        <v>1354</v>
      </c>
      <c r="Q1353" s="169"/>
      <c r="R1353" s="149">
        <f t="shared" si="618"/>
        <v>-0.44293536164548619</v>
      </c>
      <c r="S1353" s="173">
        <f t="shared" si="619"/>
        <v>-0.75327584427873695</v>
      </c>
      <c r="T1353" s="149">
        <v>0</v>
      </c>
      <c r="U1353" s="97"/>
      <c r="V1353" s="149">
        <f>1/PI()*ATAN('Exhibit4_Impact-Test'!$Y$25*S_RDY_SP)+'Exhibit4_Impact-Test'!$Y$26</f>
        <v>0.26924003780802525</v>
      </c>
      <c r="W1353" s="172">
        <f t="shared" si="620"/>
        <v>0.25780990655245817</v>
      </c>
      <c r="X1353" s="149">
        <f>1/PI()*ATAN('Exhibit4_Impact-Test'!$Y$25*S_RS_SP)+'Exhibit4_Impact-Test'!$Y$26</f>
        <v>0.18652729495015213</v>
      </c>
      <c r="Y1353" s="172">
        <f t="shared" si="621"/>
        <v>0.17775445221490679</v>
      </c>
      <c r="Z1353" s="149">
        <f>1/PI()*ATAN('Exhibit4_Impact-Test'!$Y$25*S_5050_SP)+'Exhibit4_Impact-Test'!$Y$26</f>
        <v>0.5</v>
      </c>
      <c r="AA1353" s="149">
        <f t="shared" si="622"/>
        <v>0.48527896509096219</v>
      </c>
      <c r="AB1353" s="195">
        <f>VLOOKUP(_xlfn.NUMBERVALUE(LEFT(A1353,4)),Transactioncosts!$C:$G,5,FALSE)</f>
        <v>70</v>
      </c>
      <c r="AC1353" s="174"/>
      <c r="AD1353" s="175">
        <f t="shared" si="623"/>
        <v>1.0192068289817608</v>
      </c>
      <c r="AE1353" s="149">
        <f t="shared" si="624"/>
        <v>1.0241042966518372</v>
      </c>
      <c r="AF1353" s="149">
        <f t="shared" si="625"/>
        <v>1.0055434028235308</v>
      </c>
      <c r="AG1353" s="176">
        <f t="shared" si="626"/>
        <v>1.0191345177169668</v>
      </c>
      <c r="AH1353" s="149">
        <f t="shared" si="627"/>
        <v>1.0196462753616213</v>
      </c>
      <c r="AI1353" s="149">
        <f t="shared" si="628"/>
        <v>1.0054403555791676</v>
      </c>
      <c r="AJ1353" s="97"/>
      <c r="AK1353" s="171">
        <f t="shared" si="629"/>
        <v>1.9024706148637355E-2</v>
      </c>
      <c r="AL1353" s="149">
        <f t="shared" si="630"/>
        <v>2.3818373629792774E-2</v>
      </c>
      <c r="AM1353" s="149">
        <f t="shared" si="631"/>
        <v>5.5280947127251973E-3</v>
      </c>
      <c r="AN1353" s="149">
        <f t="shared" si="636"/>
        <v>8.1719203247783412</v>
      </c>
      <c r="AO1353" s="149">
        <f t="shared" si="636"/>
        <v>20.91059296589464</v>
      </c>
      <c r="AP1353" s="149">
        <f t="shared" si="636"/>
        <v>7.448401502025467</v>
      </c>
      <c r="AQ1353" s="97"/>
      <c r="AR1353" s="171">
        <f t="shared" si="632"/>
        <v>1.8953755063882624E-2</v>
      </c>
      <c r="AS1353" s="149">
        <f t="shared" si="633"/>
        <v>1.9455778289861531E-2</v>
      </c>
      <c r="AT1353" s="149">
        <f t="shared" si="634"/>
        <v>5.4256103002848742E-3</v>
      </c>
      <c r="AU1353" s="175">
        <f t="shared" si="637"/>
        <v>8.0108441399210371</v>
      </c>
      <c r="AV1353" s="149">
        <f t="shared" si="638"/>
        <v>17.787365509335842</v>
      </c>
      <c r="AW1353" s="149">
        <f t="shared" si="639"/>
        <v>7.3589698393427661</v>
      </c>
    </row>
    <row r="1354" spans="1:49" ht="15" x14ac:dyDescent="0.25">
      <c r="A1354" s="130">
        <v>1983.09</v>
      </c>
      <c r="B1354" s="138"/>
      <c r="C1354" s="166">
        <f>raw_Data!B1360</f>
        <v>167.2</v>
      </c>
      <c r="D1354" s="167">
        <f>raw_Data!J1360</f>
        <v>0.58333333333333337</v>
      </c>
      <c r="E1354" s="167">
        <f>raw_Data!L1360</f>
        <v>9.2255279427448933E-3</v>
      </c>
      <c r="F1354" s="168">
        <f t="shared" si="614"/>
        <v>162.4</v>
      </c>
      <c r="G1354" s="167">
        <f>raw_Data!K1360</f>
        <v>3.5919540229885057E-3</v>
      </c>
      <c r="H1354" s="167">
        <f t="shared" si="615"/>
        <v>2.9556650246305383E-2</v>
      </c>
      <c r="I1354" s="165"/>
      <c r="J1354" s="167">
        <f t="shared" si="616"/>
        <v>0.98923335973048465</v>
      </c>
      <c r="K1354" s="167">
        <f t="shared" si="635"/>
        <v>-1.5411123267704552E-3</v>
      </c>
      <c r="L1354" s="93"/>
      <c r="M1354" s="171">
        <f t="shared" si="611"/>
        <v>0.99845888767322954</v>
      </c>
      <c r="N1354" s="172">
        <f t="shared" si="617"/>
        <v>1.0331486042692939</v>
      </c>
      <c r="O1354" s="170">
        <f t="shared" si="612"/>
        <v>1353</v>
      </c>
      <c r="P1354" s="170">
        <f t="shared" si="613"/>
        <v>1355</v>
      </c>
      <c r="Q1354" s="169"/>
      <c r="R1354" s="149">
        <f t="shared" si="618"/>
        <v>-0.44602856020460913</v>
      </c>
      <c r="S1354" s="173">
        <f t="shared" si="619"/>
        <v>0.75917273455532674</v>
      </c>
      <c r="T1354" s="149">
        <v>0</v>
      </c>
      <c r="U1354" s="97"/>
      <c r="V1354" s="149">
        <f>1/PI()*ATAN('Exhibit4_Impact-Test'!$Y$25*S_RDY_SP)+'Exhibit4_Impact-Test'!$Y$26</f>
        <v>0.26814008723732297</v>
      </c>
      <c r="W1354" s="172">
        <f t="shared" si="620"/>
        <v>0.27489520751992441</v>
      </c>
      <c r="X1354" s="149">
        <f>1/PI()*ATAN('Exhibit4_Impact-Test'!$Y$25*S_RS_SP)+'Exhibit4_Impact-Test'!$Y$26</f>
        <v>0.81461463653145016</v>
      </c>
      <c r="Y1354" s="172">
        <f t="shared" si="621"/>
        <v>0.81971707035129548</v>
      </c>
      <c r="Z1354" s="149">
        <f>1/PI()*ATAN('Exhibit4_Impact-Test'!$Y$25*S_5050_SP)+'Exhibit4_Impact-Test'!$Y$26</f>
        <v>0.5</v>
      </c>
      <c r="AA1354" s="149">
        <f t="shared" si="622"/>
        <v>0.50853750459516567</v>
      </c>
      <c r="AB1354" s="195">
        <f>VLOOKUP(_xlfn.NUMBERVALUE(LEFT(A1354,4)),Transactioncosts!$C:$G,5,FALSE)</f>
        <v>70</v>
      </c>
      <c r="AC1354" s="174"/>
      <c r="AD1354" s="175">
        <f t="shared" si="623"/>
        <v>1.0077605913075363</v>
      </c>
      <c r="AE1354" s="149">
        <f t="shared" si="624"/>
        <v>1.0267176385495116</v>
      </c>
      <c r="AF1354" s="149">
        <f t="shared" si="625"/>
        <v>1.0158037459712617</v>
      </c>
      <c r="AG1354" s="176">
        <f t="shared" si="626"/>
        <v>1.0077047373795502</v>
      </c>
      <c r="AH1354" s="149">
        <f t="shared" si="627"/>
        <v>1.0254940784006117</v>
      </c>
      <c r="AI1354" s="149">
        <f t="shared" si="628"/>
        <v>1.0157439834390956</v>
      </c>
      <c r="AJ1354" s="97"/>
      <c r="AK1354" s="171">
        <f t="shared" si="629"/>
        <v>7.7306328160610489E-3</v>
      </c>
      <c r="AL1354" s="149">
        <f t="shared" si="630"/>
        <v>2.6366955022791298E-2</v>
      </c>
      <c r="AM1354" s="149">
        <f t="shared" si="631"/>
        <v>1.5680167083722545E-2</v>
      </c>
      <c r="AN1354" s="149">
        <f t="shared" si="636"/>
        <v>8.1796509575944025</v>
      </c>
      <c r="AO1354" s="149">
        <f t="shared" si="636"/>
        <v>20.936959920917431</v>
      </c>
      <c r="AP1354" s="149">
        <f t="shared" si="636"/>
        <v>7.4640816691091896</v>
      </c>
      <c r="AQ1354" s="97"/>
      <c r="AR1354" s="171">
        <f t="shared" si="632"/>
        <v>7.6752074736298808E-3</v>
      </c>
      <c r="AS1354" s="149">
        <f t="shared" si="633"/>
        <v>2.5174524160249411E-2</v>
      </c>
      <c r="AT1354" s="149">
        <f t="shared" si="634"/>
        <v>1.5621332598745229E-2</v>
      </c>
      <c r="AU1354" s="175">
        <f t="shared" si="637"/>
        <v>8.0185193473946672</v>
      </c>
      <c r="AV1354" s="149">
        <f t="shared" si="638"/>
        <v>17.812540033496091</v>
      </c>
      <c r="AW1354" s="149">
        <f t="shared" si="639"/>
        <v>7.3745911719415114</v>
      </c>
    </row>
    <row r="1355" spans="1:49" ht="15" x14ac:dyDescent="0.25">
      <c r="A1355" s="130">
        <v>1983.1</v>
      </c>
      <c r="B1355" s="138"/>
      <c r="C1355" s="166">
        <f>raw_Data!B1361</f>
        <v>167.7</v>
      </c>
      <c r="D1355" s="167">
        <f>raw_Data!J1361</f>
        <v>0.58583333333333332</v>
      </c>
      <c r="E1355" s="167">
        <f>raw_Data!L1361</f>
        <v>9.142631264516643E-3</v>
      </c>
      <c r="F1355" s="168">
        <f t="shared" si="614"/>
        <v>167.2</v>
      </c>
      <c r="G1355" s="167">
        <f>raw_Data!K1361</f>
        <v>3.5037878787878788E-3</v>
      </c>
      <c r="H1355" s="167">
        <f t="shared" si="615"/>
        <v>2.9904306220096544E-3</v>
      </c>
      <c r="I1355" s="165"/>
      <c r="J1355" s="167">
        <f t="shared" si="616"/>
        <v>0.99402706178694955</v>
      </c>
      <c r="K1355" s="167">
        <f t="shared" si="635"/>
        <v>3.1696930514661936E-3</v>
      </c>
      <c r="L1355" s="93"/>
      <c r="M1355" s="171">
        <f t="shared" si="611"/>
        <v>1.0031696930514662</v>
      </c>
      <c r="N1355" s="172">
        <f t="shared" si="617"/>
        <v>1.0064942185007975</v>
      </c>
      <c r="O1355" s="170">
        <f t="shared" si="612"/>
        <v>1354</v>
      </c>
      <c r="P1355" s="170">
        <f t="shared" si="613"/>
        <v>1356</v>
      </c>
      <c r="Q1355" s="169"/>
      <c r="R1355" s="149">
        <f t="shared" si="618"/>
        <v>-0.44949313413044412</v>
      </c>
      <c r="S1355" s="173">
        <f t="shared" si="619"/>
        <v>0.24479705019937095</v>
      </c>
      <c r="T1355" s="149">
        <v>0</v>
      </c>
      <c r="U1355" s="97"/>
      <c r="V1355" s="149">
        <f>1/PI()*ATAN('Exhibit4_Impact-Test'!$Y$25*S_RDY_SP)+'Exhibit4_Impact-Test'!$Y$26</f>
        <v>0.26691607495050423</v>
      </c>
      <c r="W1355" s="172">
        <f t="shared" si="620"/>
        <v>0.26756396258766324</v>
      </c>
      <c r="X1355" s="149">
        <f>1/PI()*ATAN('Exhibit4_Impact-Test'!$Y$25*S_RS_SP)+'Exhibit4_Impact-Test'!$Y$26</f>
        <v>0.64492276336559218</v>
      </c>
      <c r="Y1355" s="172">
        <f t="shared" si="621"/>
        <v>0.64568004700544335</v>
      </c>
      <c r="Z1355" s="149">
        <f>1/PI()*ATAN('Exhibit4_Impact-Test'!$Y$25*S_5050_SP)+'Exhibit4_Impact-Test'!$Y$26</f>
        <v>0.5</v>
      </c>
      <c r="AA1355" s="149">
        <f t="shared" si="622"/>
        <v>0.50082713468411821</v>
      </c>
      <c r="AB1355" s="195">
        <f>VLOOKUP(_xlfn.NUMBERVALUE(LEFT(A1355,4)),Transactioncosts!$C:$G,5,FALSE)</f>
        <v>70</v>
      </c>
      <c r="AC1355" s="174"/>
      <c r="AD1355" s="175">
        <f t="shared" si="623"/>
        <v>1.0040570623354748</v>
      </c>
      <c r="AE1355" s="149">
        <f t="shared" si="624"/>
        <v>1.0053137551911282</v>
      </c>
      <c r="AF1355" s="149">
        <f t="shared" si="625"/>
        <v>1.0048319557761318</v>
      </c>
      <c r="AG1355" s="176">
        <f t="shared" si="626"/>
        <v>1.0040514058934749</v>
      </c>
      <c r="AH1355" s="149">
        <f t="shared" si="627"/>
        <v>1.002306429243307</v>
      </c>
      <c r="AI1355" s="149">
        <f t="shared" si="628"/>
        <v>1.0048261658333431</v>
      </c>
      <c r="AJ1355" s="97"/>
      <c r="AK1355" s="171">
        <f t="shared" si="629"/>
        <v>4.0488546499830788E-3</v>
      </c>
      <c r="AL1355" s="149">
        <f t="shared" si="630"/>
        <v>5.2996870085919431E-3</v>
      </c>
      <c r="AM1355" s="149">
        <f t="shared" si="631"/>
        <v>4.8203193472389451E-3</v>
      </c>
      <c r="AN1355" s="149">
        <f t="shared" si="636"/>
        <v>8.1836998122443863</v>
      </c>
      <c r="AO1355" s="149">
        <f t="shared" si="636"/>
        <v>20.942259607926022</v>
      </c>
      <c r="AP1355" s="149">
        <f t="shared" si="636"/>
        <v>7.4689019884564285</v>
      </c>
      <c r="AQ1355" s="97"/>
      <c r="AR1355" s="171">
        <f t="shared" si="632"/>
        <v>4.0432210479248139E-3</v>
      </c>
      <c r="AS1355" s="149">
        <f t="shared" si="633"/>
        <v>2.3037735180908227E-3</v>
      </c>
      <c r="AT1355" s="149">
        <f t="shared" si="634"/>
        <v>4.8145572300643596E-3</v>
      </c>
      <c r="AU1355" s="175">
        <f t="shared" si="637"/>
        <v>8.0225625684425914</v>
      </c>
      <c r="AV1355" s="149">
        <f t="shared" si="638"/>
        <v>17.814843807014181</v>
      </c>
      <c r="AW1355" s="149">
        <f t="shared" si="639"/>
        <v>7.3794057291715758</v>
      </c>
    </row>
    <row r="1356" spans="1:49" ht="15" x14ac:dyDescent="0.25">
      <c r="A1356" s="130">
        <v>1983.11</v>
      </c>
      <c r="B1356" s="138"/>
      <c r="C1356" s="166">
        <f>raw_Data!B1362</f>
        <v>165.2</v>
      </c>
      <c r="D1356" s="167">
        <f>raw_Data!J1362</f>
        <v>0.58833333333333326</v>
      </c>
      <c r="E1356" s="167">
        <f>raw_Data!L1362</f>
        <v>9.2556536285899327E-3</v>
      </c>
      <c r="F1356" s="168">
        <f t="shared" si="614"/>
        <v>167.7</v>
      </c>
      <c r="G1356" s="167">
        <f>raw_Data!K1362</f>
        <v>3.508248857086066E-3</v>
      </c>
      <c r="H1356" s="167">
        <f t="shared" si="615"/>
        <v>-1.490757304710788E-2</v>
      </c>
      <c r="I1356" s="165"/>
      <c r="J1356" s="167">
        <f t="shared" si="616"/>
        <v>1.0081767036945073</v>
      </c>
      <c r="K1356" s="167">
        <f t="shared" si="635"/>
        <v>1.7432357323097225E-2</v>
      </c>
      <c r="L1356" s="93"/>
      <c r="M1356" s="171">
        <f t="shared" si="611"/>
        <v>1.0174323573230972</v>
      </c>
      <c r="N1356" s="172">
        <f t="shared" si="617"/>
        <v>0.98860067580997812</v>
      </c>
      <c r="O1356" s="170">
        <f t="shared" si="612"/>
        <v>1355</v>
      </c>
      <c r="P1356" s="170">
        <f t="shared" si="613"/>
        <v>1357</v>
      </c>
      <c r="Q1356" s="169"/>
      <c r="R1356" s="149">
        <f t="shared" si="618"/>
        <v>-0.44537473703582697</v>
      </c>
      <c r="S1356" s="173">
        <f t="shared" si="619"/>
        <v>-0.61985224133428229</v>
      </c>
      <c r="T1356" s="149">
        <v>0</v>
      </c>
      <c r="U1356" s="97"/>
      <c r="V1356" s="149">
        <f>1/PI()*ATAN('Exhibit4_Impact-Test'!$Y$25*S_RDY_SP)+'Exhibit4_Impact-Test'!$Y$26</f>
        <v>0.26837202573050278</v>
      </c>
      <c r="W1356" s="172">
        <f t="shared" si="620"/>
        <v>0.26276532436040334</v>
      </c>
      <c r="X1356" s="149">
        <f>1/PI()*ATAN('Exhibit4_Impact-Test'!$Y$25*S_RS_SP)+'Exhibit4_Impact-Test'!$Y$26</f>
        <v>0.21606205445955295</v>
      </c>
      <c r="Y1356" s="172">
        <f t="shared" si="621"/>
        <v>0.21123266930763712</v>
      </c>
      <c r="Z1356" s="149">
        <f>1/PI()*ATAN('Exhibit4_Impact-Test'!$Y$25*S_5050_SP)+'Exhibit4_Impact-Test'!$Y$26</f>
        <v>0.5</v>
      </c>
      <c r="AA1356" s="149">
        <f t="shared" si="622"/>
        <v>0.49281375704265223</v>
      </c>
      <c r="AB1356" s="195">
        <f>VLOOKUP(_xlfn.NUMBERVALUE(LEFT(A1356,4)),Transactioncosts!$C:$G,5,FALSE)</f>
        <v>70</v>
      </c>
      <c r="AC1356" s="174"/>
      <c r="AD1356" s="175">
        <f t="shared" si="623"/>
        <v>1.0096947405502048</v>
      </c>
      <c r="AE1356" s="149">
        <f t="shared" si="624"/>
        <v>1.0112029249818493</v>
      </c>
      <c r="AF1356" s="149">
        <f t="shared" si="625"/>
        <v>1.0030165165665377</v>
      </c>
      <c r="AG1356" s="176">
        <f t="shared" si="626"/>
        <v>1.0096485178927543</v>
      </c>
      <c r="AH1356" s="149">
        <f t="shared" si="627"/>
        <v>1.0105227649718611</v>
      </c>
      <c r="AI1356" s="149">
        <f t="shared" si="628"/>
        <v>1.0029662128658363</v>
      </c>
      <c r="AJ1356" s="97"/>
      <c r="AK1356" s="171">
        <f t="shared" si="629"/>
        <v>9.6480480913320489E-3</v>
      </c>
      <c r="AL1356" s="149">
        <f t="shared" si="630"/>
        <v>1.1140636991170818E-2</v>
      </c>
      <c r="AM1356" s="149">
        <f t="shared" si="631"/>
        <v>3.0119760092587522E-3</v>
      </c>
      <c r="AN1356" s="149">
        <f t="shared" si="636"/>
        <v>8.1933478603357184</v>
      </c>
      <c r="AO1356" s="149">
        <f t="shared" si="636"/>
        <v>20.953400244917194</v>
      </c>
      <c r="AP1356" s="149">
        <f t="shared" si="636"/>
        <v>7.4719139644656876</v>
      </c>
      <c r="AQ1356" s="97"/>
      <c r="AR1356" s="171">
        <f t="shared" si="632"/>
        <v>9.6022682000081912E-3</v>
      </c>
      <c r="AS1356" s="149">
        <f t="shared" si="633"/>
        <v>1.0467786031192779E-2</v>
      </c>
      <c r="AT1356" s="149">
        <f t="shared" si="634"/>
        <v>2.9618223364740034E-3</v>
      </c>
      <c r="AU1356" s="175">
        <f t="shared" si="637"/>
        <v>8.0321648366426004</v>
      </c>
      <c r="AV1356" s="149">
        <f t="shared" si="638"/>
        <v>17.825311593045374</v>
      </c>
      <c r="AW1356" s="149">
        <f t="shared" si="639"/>
        <v>7.3823675515080494</v>
      </c>
    </row>
    <row r="1357" spans="1:49" ht="15" x14ac:dyDescent="0.25">
      <c r="A1357" s="130">
        <v>1983.12</v>
      </c>
      <c r="B1357" s="138"/>
      <c r="C1357" s="166">
        <f>raw_Data!B1363</f>
        <v>164.4</v>
      </c>
      <c r="D1357" s="167">
        <f>raw_Data!J1363</f>
        <v>0.59083333333333332</v>
      </c>
      <c r="E1357" s="167">
        <f>raw_Data!L1363</f>
        <v>9.3610157029777596E-3</v>
      </c>
      <c r="F1357" s="168">
        <f t="shared" si="614"/>
        <v>165.2</v>
      </c>
      <c r="G1357" s="167">
        <f>raw_Data!K1363</f>
        <v>3.5764729620661826E-3</v>
      </c>
      <c r="H1357" s="167">
        <f t="shared" si="615"/>
        <v>-4.842615012106477E-3</v>
      </c>
      <c r="I1357" s="165"/>
      <c r="J1357" s="167">
        <f t="shared" si="616"/>
        <v>1.0075804565329969</v>
      </c>
      <c r="K1357" s="167">
        <f t="shared" si="635"/>
        <v>1.6941472235974642E-2</v>
      </c>
      <c r="L1357" s="93"/>
      <c r="M1357" s="171">
        <f t="shared" si="611"/>
        <v>1.0169414722359746</v>
      </c>
      <c r="N1357" s="172">
        <f t="shared" si="617"/>
        <v>0.99873385794995972</v>
      </c>
      <c r="O1357" s="170">
        <f t="shared" si="612"/>
        <v>1356</v>
      </c>
      <c r="P1357" s="170">
        <f t="shared" si="613"/>
        <v>1358</v>
      </c>
      <c r="Q1357" s="169"/>
      <c r="R1357" s="149">
        <f t="shared" si="618"/>
        <v>-0.44257517461362339</v>
      </c>
      <c r="S1357" s="173">
        <f t="shared" si="619"/>
        <v>-0.34349005083699891</v>
      </c>
      <c r="T1357" s="149">
        <v>0</v>
      </c>
      <c r="U1357" s="97"/>
      <c r="V1357" s="149">
        <f>1/PI()*ATAN('Exhibit4_Impact-Test'!$Y$25*S_RDY_SP)+'Exhibit4_Impact-Test'!$Y$26</f>
        <v>0.26936856113903818</v>
      </c>
      <c r="W1357" s="172">
        <f t="shared" si="620"/>
        <v>0.26582775659824964</v>
      </c>
      <c r="X1357" s="149">
        <f>1/PI()*ATAN('Exhibit4_Impact-Test'!$Y$25*S_RS_SP)+'Exhibit4_Impact-Test'!$Y$26</f>
        <v>0.30839838502022399</v>
      </c>
      <c r="Y1357" s="172">
        <f t="shared" si="621"/>
        <v>0.3045583971854901</v>
      </c>
      <c r="Z1357" s="149">
        <f>1/PI()*ATAN('Exhibit4_Impact-Test'!$Y$25*S_5050_SP)+'Exhibit4_Impact-Test'!$Y$26</f>
        <v>0.5</v>
      </c>
      <c r="AA1357" s="149">
        <f t="shared" si="622"/>
        <v>0.49548349527988333</v>
      </c>
      <c r="AB1357" s="195">
        <f>VLOOKUP(_xlfn.NUMBERVALUE(LEFT(A1357,4)),Transactioncosts!$C:$G,5,FALSE)</f>
        <v>70</v>
      </c>
      <c r="AC1357" s="174"/>
      <c r="AD1357" s="175">
        <f t="shared" si="623"/>
        <v>1.0120369133739762</v>
      </c>
      <c r="AE1357" s="149">
        <f t="shared" si="624"/>
        <v>1.0113262733950965</v>
      </c>
      <c r="AF1357" s="149">
        <f t="shared" si="625"/>
        <v>1.0078376650929672</v>
      </c>
      <c r="AG1357" s="176">
        <f t="shared" si="626"/>
        <v>1.0120143774403716</v>
      </c>
      <c r="AH1357" s="149">
        <f t="shared" si="627"/>
        <v>1.0080720866634525</v>
      </c>
      <c r="AI1357" s="149">
        <f t="shared" si="628"/>
        <v>1.0078060495599264</v>
      </c>
      <c r="AJ1357" s="97"/>
      <c r="AK1357" s="171">
        <f t="shared" si="629"/>
        <v>1.1965045866037227E-2</v>
      </c>
      <c r="AL1357" s="149">
        <f t="shared" si="630"/>
        <v>1.1262611411613452E-2</v>
      </c>
      <c r="AM1357" s="149">
        <f t="shared" si="631"/>
        <v>7.8071101450365036E-3</v>
      </c>
      <c r="AN1357" s="149">
        <f t="shared" si="636"/>
        <v>8.2053129062017565</v>
      </c>
      <c r="AO1357" s="149">
        <f t="shared" si="636"/>
        <v>20.964662856328808</v>
      </c>
      <c r="AP1357" s="149">
        <f t="shared" si="636"/>
        <v>7.4797210746107243</v>
      </c>
      <c r="AQ1357" s="97"/>
      <c r="AR1357" s="171">
        <f t="shared" si="632"/>
        <v>1.1942777721244871E-2</v>
      </c>
      <c r="AS1357" s="149">
        <f t="shared" si="633"/>
        <v>8.0396816392094474E-3</v>
      </c>
      <c r="AT1357" s="149">
        <f t="shared" si="634"/>
        <v>7.7757399849098553E-3</v>
      </c>
      <c r="AU1357" s="175">
        <f t="shared" si="637"/>
        <v>8.0441076143638455</v>
      </c>
      <c r="AV1357" s="149">
        <f t="shared" si="638"/>
        <v>17.833351274684585</v>
      </c>
      <c r="AW1357" s="149">
        <f t="shared" si="639"/>
        <v>7.3901432914929588</v>
      </c>
    </row>
    <row r="1358" spans="1:49" ht="15" x14ac:dyDescent="0.25">
      <c r="A1358" s="130">
        <v>1984.01</v>
      </c>
      <c r="B1358" s="138"/>
      <c r="C1358" s="166">
        <f>raw_Data!B1364</f>
        <v>166.4</v>
      </c>
      <c r="D1358" s="167">
        <f>raw_Data!J1364</f>
        <v>0.59333333333333338</v>
      </c>
      <c r="E1358" s="167">
        <f>raw_Data!L1364</f>
        <v>9.2405920221325655E-3</v>
      </c>
      <c r="F1358" s="168">
        <f t="shared" si="614"/>
        <v>164.4</v>
      </c>
      <c r="G1358" s="167">
        <f>raw_Data!K1364</f>
        <v>3.6090835360908357E-3</v>
      </c>
      <c r="H1358" s="167">
        <f t="shared" si="615"/>
        <v>1.2165450121654597E-2</v>
      </c>
      <c r="I1358" s="165"/>
      <c r="J1358" s="167">
        <f t="shared" si="616"/>
        <v>0.99138036894416137</v>
      </c>
      <c r="K1358" s="167">
        <f t="shared" si="635"/>
        <v>6.2096096629393749E-4</v>
      </c>
      <c r="L1358" s="93"/>
      <c r="M1358" s="171">
        <f t="shared" si="611"/>
        <v>1.0006209609662939</v>
      </c>
      <c r="N1358" s="172">
        <f t="shared" si="617"/>
        <v>1.0157745336577453</v>
      </c>
      <c r="O1358" s="170">
        <f t="shared" si="612"/>
        <v>1357</v>
      </c>
      <c r="P1358" s="170">
        <f t="shared" si="613"/>
        <v>1359</v>
      </c>
      <c r="Q1358" s="169"/>
      <c r="R1358" s="149">
        <f t="shared" si="618"/>
        <v>-0.44347634207461778</v>
      </c>
      <c r="S1358" s="173">
        <f t="shared" si="619"/>
        <v>0.5651392207509458</v>
      </c>
      <c r="T1358" s="149">
        <v>0</v>
      </c>
      <c r="U1358" s="97"/>
      <c r="V1358" s="149">
        <f>1/PI()*ATAN('Exhibit4_Impact-Test'!$Y$25*S_RDY_SP)+'Exhibit4_Impact-Test'!$Y$26</f>
        <v>0.26904717568462611</v>
      </c>
      <c r="W1358" s="172">
        <f t="shared" si="620"/>
        <v>0.27201335423802392</v>
      </c>
      <c r="X1358" s="149">
        <f>1/PI()*ATAN('Exhibit4_Impact-Test'!$Y$25*S_RS_SP)+'Exhibit4_Impact-Test'!$Y$26</f>
        <v>0.76944221599177742</v>
      </c>
      <c r="Y1358" s="172">
        <f t="shared" si="621"/>
        <v>0.77209785998266833</v>
      </c>
      <c r="Z1358" s="149">
        <f>1/PI()*ATAN('Exhibit4_Impact-Test'!$Y$25*S_5050_SP)+'Exhibit4_Impact-Test'!$Y$26</f>
        <v>0.5</v>
      </c>
      <c r="AA1358" s="149">
        <f t="shared" si="622"/>
        <v>0.50375758940442306</v>
      </c>
      <c r="AB1358" s="195">
        <f>VLOOKUP(_xlfn.NUMBERVALUE(LEFT(A1358,4)),Transactioncosts!$C:$G,5,FALSE)</f>
        <v>65</v>
      </c>
      <c r="AC1358" s="174"/>
      <c r="AD1358" s="175">
        <f t="shared" si="623"/>
        <v>1.0046979869004606</v>
      </c>
      <c r="AE1358" s="149">
        <f t="shared" si="624"/>
        <v>1.0122807595181968</v>
      </c>
      <c r="AF1358" s="149">
        <f t="shared" si="625"/>
        <v>1.0081977473120196</v>
      </c>
      <c r="AG1358" s="176">
        <f t="shared" si="626"/>
        <v>1.0046834291143272</v>
      </c>
      <c r="AH1358" s="149">
        <f t="shared" si="627"/>
        <v>1.0083564945894139</v>
      </c>
      <c r="AI1358" s="149">
        <f t="shared" si="628"/>
        <v>1.0081733229808909</v>
      </c>
      <c r="AJ1358" s="97"/>
      <c r="AK1358" s="171">
        <f t="shared" si="629"/>
        <v>4.686985801891301E-3</v>
      </c>
      <c r="AL1358" s="149">
        <f t="shared" si="630"/>
        <v>1.2205962742538847E-2</v>
      </c>
      <c r="AM1358" s="149">
        <f t="shared" si="631"/>
        <v>8.164328297719483E-3</v>
      </c>
      <c r="AN1358" s="149">
        <f t="shared" si="636"/>
        <v>8.2099998920036477</v>
      </c>
      <c r="AO1358" s="149">
        <f t="shared" si="636"/>
        <v>20.976868819071345</v>
      </c>
      <c r="AP1358" s="149">
        <f t="shared" si="636"/>
        <v>7.4878854029084438</v>
      </c>
      <c r="AQ1358" s="97"/>
      <c r="AR1358" s="171">
        <f t="shared" si="632"/>
        <v>4.6724959832658355E-3</v>
      </c>
      <c r="AS1358" s="149">
        <f t="shared" si="633"/>
        <v>8.3217723916333974E-3</v>
      </c>
      <c r="AT1358" s="149">
        <f t="shared" si="634"/>
        <v>8.1401022695942633E-3</v>
      </c>
      <c r="AU1358" s="175">
        <f t="shared" si="637"/>
        <v>8.0487801103471117</v>
      </c>
      <c r="AV1358" s="149">
        <f t="shared" si="638"/>
        <v>17.841673047076217</v>
      </c>
      <c r="AW1358" s="149">
        <f t="shared" si="639"/>
        <v>7.3982833937625534</v>
      </c>
    </row>
    <row r="1359" spans="1:49" ht="15" x14ac:dyDescent="0.25">
      <c r="A1359" s="130">
        <v>1984.02</v>
      </c>
      <c r="B1359" s="138"/>
      <c r="C1359" s="166">
        <f>raw_Data!B1365</f>
        <v>157.30000000000001</v>
      </c>
      <c r="D1359" s="167">
        <f>raw_Data!J1365</f>
        <v>0.59583333333333333</v>
      </c>
      <c r="E1359" s="167">
        <f>raw_Data!L1365</f>
        <v>9.3685369379592487E-3</v>
      </c>
      <c r="F1359" s="168">
        <f t="shared" si="614"/>
        <v>166.4</v>
      </c>
      <c r="G1359" s="167">
        <f>raw_Data!K1365</f>
        <v>3.5807291666666665E-3</v>
      </c>
      <c r="H1359" s="167">
        <f t="shared" si="615"/>
        <v>-5.46875E-2</v>
      </c>
      <c r="I1359" s="165"/>
      <c r="J1359" s="167">
        <f t="shared" si="616"/>
        <v>1.0092119998478797</v>
      </c>
      <c r="K1359" s="167">
        <f t="shared" si="635"/>
        <v>1.858053678583893E-2</v>
      </c>
      <c r="L1359" s="93"/>
      <c r="M1359" s="171">
        <f t="shared" si="611"/>
        <v>1.0185805367858389</v>
      </c>
      <c r="N1359" s="172">
        <f t="shared" si="617"/>
        <v>0.94889322916666674</v>
      </c>
      <c r="O1359" s="170">
        <f t="shared" si="612"/>
        <v>1358</v>
      </c>
      <c r="P1359" s="170">
        <f t="shared" si="613"/>
        <v>1360</v>
      </c>
      <c r="Q1359" s="169"/>
      <c r="R1359" s="149">
        <f t="shared" si="618"/>
        <v>-0.44144146863822298</v>
      </c>
      <c r="S1359" s="173">
        <f t="shared" si="619"/>
        <v>-0.85545334250029903</v>
      </c>
      <c r="T1359" s="149">
        <v>0</v>
      </c>
      <c r="U1359" s="97"/>
      <c r="V1359" s="149">
        <f>1/PI()*ATAN('Exhibit4_Impact-Test'!$Y$25*S_RDY_SP)+'Exhibit4_Impact-Test'!$Y$26</f>
        <v>0.26977369483288305</v>
      </c>
      <c r="W1359" s="172">
        <f t="shared" si="620"/>
        <v>0.25604257378159267</v>
      </c>
      <c r="X1359" s="149">
        <f>1/PI()*ATAN('Exhibit4_Impact-Test'!$Y$25*S_RS_SP)+'Exhibit4_Impact-Test'!$Y$26</f>
        <v>0.1683647940160693</v>
      </c>
      <c r="Y1359" s="172">
        <f t="shared" si="621"/>
        <v>0.15867367168589586</v>
      </c>
      <c r="Z1359" s="149">
        <f>1/PI()*ATAN('Exhibit4_Impact-Test'!$Y$25*S_5050_SP)+'Exhibit4_Impact-Test'!$Y$26</f>
        <v>0.5</v>
      </c>
      <c r="AA1359" s="149">
        <f t="shared" si="622"/>
        <v>0.48229015582694829</v>
      </c>
      <c r="AB1359" s="195">
        <f>VLOOKUP(_xlfn.NUMBERVALUE(LEFT(A1359,4)),Transactioncosts!$C:$G,5,FALSE)</f>
        <v>65</v>
      </c>
      <c r="AC1359" s="174"/>
      <c r="AD1359" s="175">
        <f t="shared" si="623"/>
        <v>0.99978073432645909</v>
      </c>
      <c r="AE1359" s="149">
        <f t="shared" si="624"/>
        <v>1.0068476475930026</v>
      </c>
      <c r="AF1359" s="149">
        <f t="shared" si="625"/>
        <v>0.98373688297625284</v>
      </c>
      <c r="AG1359" s="176">
        <f t="shared" si="626"/>
        <v>0.99964650047346193</v>
      </c>
      <c r="AH1359" s="149">
        <f t="shared" si="627"/>
        <v>1.004367474781654</v>
      </c>
      <c r="AI1359" s="149">
        <f t="shared" si="628"/>
        <v>0.98362176898912801</v>
      </c>
      <c r="AJ1359" s="97"/>
      <c r="AK1359" s="171">
        <f t="shared" si="629"/>
        <v>-2.1928971577319883E-4</v>
      </c>
      <c r="AL1359" s="149">
        <f t="shared" si="630"/>
        <v>6.8243089369086117E-3</v>
      </c>
      <c r="AM1359" s="149">
        <f t="shared" si="631"/>
        <v>-1.6396813035730828E-2</v>
      </c>
      <c r="AN1359" s="149">
        <f t="shared" si="636"/>
        <v>8.209780602287875</v>
      </c>
      <c r="AO1359" s="149">
        <f t="shared" si="636"/>
        <v>20.983693128008255</v>
      </c>
      <c r="AP1359" s="149">
        <f t="shared" si="636"/>
        <v>7.4714885898727132</v>
      </c>
      <c r="AQ1359" s="97"/>
      <c r="AR1359" s="171">
        <f t="shared" si="632"/>
        <v>-3.5356202222426586E-4</v>
      </c>
      <c r="AS1359" s="149">
        <f t="shared" si="633"/>
        <v>4.3579650426458219E-3</v>
      </c>
      <c r="AT1359" s="149">
        <f t="shared" si="634"/>
        <v>-1.6513836931847783E-2</v>
      </c>
      <c r="AU1359" s="175">
        <f t="shared" si="637"/>
        <v>8.0484265483248869</v>
      </c>
      <c r="AV1359" s="149">
        <f t="shared" si="638"/>
        <v>17.846031012118864</v>
      </c>
      <c r="AW1359" s="149">
        <f t="shared" si="639"/>
        <v>7.3817695568307053</v>
      </c>
    </row>
    <row r="1360" spans="1:49" ht="15" x14ac:dyDescent="0.25">
      <c r="A1360" s="130">
        <v>1984.03</v>
      </c>
      <c r="B1360" s="138"/>
      <c r="C1360" s="166">
        <f>raw_Data!B1366</f>
        <v>157.4</v>
      </c>
      <c r="D1360" s="167">
        <f>raw_Data!J1366</f>
        <v>0.59833333333333327</v>
      </c>
      <c r="E1360" s="167">
        <f>raw_Data!L1366</f>
        <v>9.7288332325333737E-3</v>
      </c>
      <c r="F1360" s="168">
        <f t="shared" si="614"/>
        <v>157.30000000000001</v>
      </c>
      <c r="G1360" s="167">
        <f>raw_Data!K1366</f>
        <v>3.8037719855901668E-3</v>
      </c>
      <c r="H1360" s="167">
        <f t="shared" si="615"/>
        <v>6.3572790845523031E-4</v>
      </c>
      <c r="I1360" s="165"/>
      <c r="J1360" s="167">
        <f t="shared" si="616"/>
        <v>1.0257796663789058</v>
      </c>
      <c r="K1360" s="167">
        <f t="shared" si="635"/>
        <v>3.5508499611439204E-2</v>
      </c>
      <c r="L1360" s="93"/>
      <c r="M1360" s="171">
        <f t="shared" si="611"/>
        <v>1.0355084996114392</v>
      </c>
      <c r="N1360" s="172">
        <f t="shared" si="617"/>
        <v>1.0044394998940454</v>
      </c>
      <c r="O1360" s="170">
        <f t="shared" si="612"/>
        <v>1359</v>
      </c>
      <c r="P1360" s="170">
        <f t="shared" si="613"/>
        <v>1361</v>
      </c>
      <c r="Q1360" s="169"/>
      <c r="R1360" s="149">
        <f t="shared" si="618"/>
        <v>-0.42245934138550395</v>
      </c>
      <c r="S1360" s="173">
        <f t="shared" si="619"/>
        <v>6.3545689584884865E-2</v>
      </c>
      <c r="T1360" s="149">
        <v>0</v>
      </c>
      <c r="U1360" s="97"/>
      <c r="V1360" s="149">
        <f>1/PI()*ATAN('Exhibit4_Impact-Test'!$Y$25*S_RDY_SP)+'Exhibit4_Impact-Test'!$Y$26</f>
        <v>0.27669393578114843</v>
      </c>
      <c r="W1360" s="172">
        <f t="shared" si="620"/>
        <v>0.27063891227351289</v>
      </c>
      <c r="X1360" s="149">
        <f>1/PI()*ATAN('Exhibit4_Impact-Test'!$Y$25*S_RS_SP)+'Exhibit4_Impact-Test'!$Y$26</f>
        <v>0.54023871958569403</v>
      </c>
      <c r="Y1360" s="172">
        <f t="shared" si="621"/>
        <v>0.53266361017639696</v>
      </c>
      <c r="Z1360" s="149">
        <f>1/PI()*ATAN('Exhibit4_Impact-Test'!$Y$25*S_5050_SP)+'Exhibit4_Impact-Test'!$Y$26</f>
        <v>0.5</v>
      </c>
      <c r="AA1360" s="149">
        <f t="shared" si="622"/>
        <v>0.49238485497548828</v>
      </c>
      <c r="AB1360" s="195">
        <f>VLOOKUP(_xlfn.NUMBERVALUE(LEFT(A1360,4)),Transactioncosts!$C:$G,5,FALSE)</f>
        <v>65</v>
      </c>
      <c r="AC1360" s="174"/>
      <c r="AD1360" s="175">
        <f t="shared" si="623"/>
        <v>1.0269118957988501</v>
      </c>
      <c r="AE1360" s="149">
        <f t="shared" si="624"/>
        <v>1.0187238229853062</v>
      </c>
      <c r="AF1360" s="149">
        <f t="shared" si="625"/>
        <v>1.0199739997527422</v>
      </c>
      <c r="AG1360" s="176">
        <f t="shared" si="626"/>
        <v>1.0269039947690495</v>
      </c>
      <c r="AH1360" s="149">
        <f t="shared" si="627"/>
        <v>1.0184663588345386</v>
      </c>
      <c r="AI1360" s="149">
        <f t="shared" si="628"/>
        <v>1.0199245013100828</v>
      </c>
      <c r="AJ1360" s="97"/>
      <c r="AK1360" s="171">
        <f t="shared" si="629"/>
        <v>2.6556139339308785E-2</v>
      </c>
      <c r="AL1360" s="149">
        <f t="shared" si="630"/>
        <v>1.855069001366004E-2</v>
      </c>
      <c r="AM1360" s="149">
        <f t="shared" si="631"/>
        <v>1.9777136532804891E-2</v>
      </c>
      <c r="AN1360" s="149">
        <f t="shared" si="636"/>
        <v>8.2363367416271842</v>
      </c>
      <c r="AO1360" s="149">
        <f t="shared" si="636"/>
        <v>21.002243818021917</v>
      </c>
      <c r="AP1360" s="149">
        <f t="shared" si="636"/>
        <v>7.4912657264055182</v>
      </c>
      <c r="AQ1360" s="97"/>
      <c r="AR1360" s="171">
        <f t="shared" si="632"/>
        <v>2.6548445339240948E-2</v>
      </c>
      <c r="AS1360" s="149">
        <f t="shared" si="633"/>
        <v>1.8297926030762451E-2</v>
      </c>
      <c r="AT1360" s="149">
        <f t="shared" si="634"/>
        <v>1.9728606233240222E-2</v>
      </c>
      <c r="AU1360" s="175">
        <f t="shared" si="637"/>
        <v>8.074974993664128</v>
      </c>
      <c r="AV1360" s="149">
        <f t="shared" si="638"/>
        <v>17.864328938149626</v>
      </c>
      <c r="AW1360" s="149">
        <f t="shared" si="639"/>
        <v>7.4014981630639456</v>
      </c>
    </row>
    <row r="1361" spans="1:49" ht="15" x14ac:dyDescent="0.25">
      <c r="A1361" s="130">
        <v>1984.04</v>
      </c>
      <c r="B1361" s="138"/>
      <c r="C1361" s="166">
        <f>raw_Data!B1367</f>
        <v>157.6</v>
      </c>
      <c r="D1361" s="167">
        <f>raw_Data!J1367</f>
        <v>0.60194416666666661</v>
      </c>
      <c r="E1361" s="167">
        <f>raw_Data!L1367</f>
        <v>9.9607752093477941E-3</v>
      </c>
      <c r="F1361" s="168">
        <f t="shared" si="614"/>
        <v>157.4</v>
      </c>
      <c r="G1361" s="167">
        <f>raw_Data!K1367</f>
        <v>3.8242958492164334E-3</v>
      </c>
      <c r="H1361" s="167">
        <f t="shared" si="615"/>
        <v>1.2706480304955914E-3</v>
      </c>
      <c r="I1361" s="165"/>
      <c r="J1361" s="167">
        <f t="shared" si="616"/>
        <v>1.0163079475553367</v>
      </c>
      <c r="K1361" s="167">
        <f t="shared" si="635"/>
        <v>2.6268722764684505E-2</v>
      </c>
      <c r="L1361" s="93"/>
      <c r="M1361" s="171">
        <f t="shared" si="611"/>
        <v>1.0262687227646845</v>
      </c>
      <c r="N1361" s="172">
        <f t="shared" si="617"/>
        <v>1.0050949438797119</v>
      </c>
      <c r="O1361" s="170">
        <f t="shared" si="612"/>
        <v>1360</v>
      </c>
      <c r="P1361" s="170">
        <f t="shared" si="613"/>
        <v>1362</v>
      </c>
      <c r="Q1361" s="169"/>
      <c r="R1361" s="149">
        <f t="shared" si="618"/>
        <v>-0.43565861047304522</v>
      </c>
      <c r="S1361" s="173">
        <f t="shared" si="619"/>
        <v>0.11551890494749464</v>
      </c>
      <c r="T1361" s="149">
        <v>0</v>
      </c>
      <c r="U1361" s="97"/>
      <c r="V1361" s="149">
        <f>1/PI()*ATAN('Exhibit4_Impact-Test'!$Y$25*S_RDY_SP)+'Exhibit4_Impact-Test'!$Y$26</f>
        <v>0.27185445531975566</v>
      </c>
      <c r="W1361" s="172">
        <f t="shared" si="620"/>
        <v>0.26774736096138385</v>
      </c>
      <c r="X1361" s="149">
        <f>1/PI()*ATAN('Exhibit4_Impact-Test'!$Y$25*S_RS_SP)+'Exhibit4_Impact-Test'!$Y$26</f>
        <v>0.5722734795252441</v>
      </c>
      <c r="Y1361" s="172">
        <f t="shared" si="621"/>
        <v>0.56716295682169338</v>
      </c>
      <c r="Z1361" s="149">
        <f>1/PI()*ATAN('Exhibit4_Impact-Test'!$Y$25*S_5050_SP)+'Exhibit4_Impact-Test'!$Y$26</f>
        <v>0.5</v>
      </c>
      <c r="AA1361" s="149">
        <f t="shared" si="622"/>
        <v>0.49478828453204798</v>
      </c>
      <c r="AB1361" s="195">
        <f>VLOOKUP(_xlfn.NUMBERVALUE(LEFT(A1361,4)),Transactioncosts!$C:$G,5,FALSE)</f>
        <v>65</v>
      </c>
      <c r="AC1361" s="174"/>
      <c r="AD1361" s="175">
        <f t="shared" si="623"/>
        <v>1.0205125366388492</v>
      </c>
      <c r="AE1361" s="149">
        <f t="shared" si="624"/>
        <v>1.0141515306474831</v>
      </c>
      <c r="AF1361" s="149">
        <f t="shared" si="625"/>
        <v>1.0156818333221982</v>
      </c>
      <c r="AG1361" s="176">
        <f t="shared" si="626"/>
        <v>1.020503593131348</v>
      </c>
      <c r="AH1361" s="149">
        <f t="shared" si="627"/>
        <v>1.0123466354980442</v>
      </c>
      <c r="AI1361" s="149">
        <f t="shared" si="628"/>
        <v>1.0156479571716566</v>
      </c>
      <c r="AJ1361" s="97"/>
      <c r="AK1361" s="171">
        <f t="shared" si="629"/>
        <v>2.0304987992745088E-2</v>
      </c>
      <c r="AL1361" s="149">
        <f t="shared" si="630"/>
        <v>1.4052332512535785E-2</v>
      </c>
      <c r="AM1361" s="149">
        <f t="shared" si="631"/>
        <v>1.5560143933716011E-2</v>
      </c>
      <c r="AN1361" s="149">
        <f t="shared" si="636"/>
        <v>8.256641729619929</v>
      </c>
      <c r="AO1361" s="149">
        <f t="shared" si="636"/>
        <v>21.016296150534451</v>
      </c>
      <c r="AP1361" s="149">
        <f t="shared" si="636"/>
        <v>7.5068258703392345</v>
      </c>
      <c r="AQ1361" s="97"/>
      <c r="AR1361" s="171">
        <f t="shared" si="632"/>
        <v>2.0296224213399244E-2</v>
      </c>
      <c r="AS1361" s="149">
        <f t="shared" si="633"/>
        <v>1.2271037412606744E-2</v>
      </c>
      <c r="AT1361" s="149">
        <f t="shared" si="634"/>
        <v>1.5526790264899362E-2</v>
      </c>
      <c r="AU1361" s="175">
        <f t="shared" si="637"/>
        <v>8.0952712178775279</v>
      </c>
      <c r="AV1361" s="149">
        <f t="shared" si="638"/>
        <v>17.876599975562232</v>
      </c>
      <c r="AW1361" s="149">
        <f t="shared" si="639"/>
        <v>7.4170249533288448</v>
      </c>
    </row>
    <row r="1362" spans="1:49" ht="15" x14ac:dyDescent="0.25">
      <c r="A1362" s="130">
        <v>1984.05</v>
      </c>
      <c r="B1362" s="138"/>
      <c r="C1362" s="166">
        <f>raw_Data!B1368</f>
        <v>156.6</v>
      </c>
      <c r="D1362" s="167">
        <f>raw_Data!J1368</f>
        <v>0.6055558333333334</v>
      </c>
      <c r="E1362" s="167">
        <f>raw_Data!L1368</f>
        <v>1.0541792660126559E-2</v>
      </c>
      <c r="F1362" s="168">
        <f t="shared" si="614"/>
        <v>157.6</v>
      </c>
      <c r="G1362" s="167">
        <f>raw_Data!K1368</f>
        <v>3.8423593485617602E-3</v>
      </c>
      <c r="H1362" s="167">
        <f t="shared" si="615"/>
        <v>-6.3451776649746661E-3</v>
      </c>
      <c r="I1362" s="165"/>
      <c r="J1362" s="167">
        <f t="shared" si="616"/>
        <v>1.0403972665012207</v>
      </c>
      <c r="K1362" s="167">
        <f t="shared" si="635"/>
        <v>5.0939059161347222E-2</v>
      </c>
      <c r="L1362" s="93"/>
      <c r="M1362" s="171">
        <f t="shared" si="611"/>
        <v>1.0509390591613472</v>
      </c>
      <c r="N1362" s="172">
        <f t="shared" si="617"/>
        <v>0.99749718168358714</v>
      </c>
      <c r="O1362" s="170">
        <f t="shared" si="612"/>
        <v>1361</v>
      </c>
      <c r="P1362" s="170">
        <f t="shared" si="613"/>
        <v>1363</v>
      </c>
      <c r="Q1362" s="169"/>
      <c r="R1362" s="149">
        <f t="shared" si="618"/>
        <v>-0.44326278463177216</v>
      </c>
      <c r="S1362" s="173">
        <f t="shared" si="619"/>
        <v>-0.38913258942178308</v>
      </c>
      <c r="T1362" s="149">
        <v>0</v>
      </c>
      <c r="U1362" s="97"/>
      <c r="V1362" s="149">
        <f>1/PI()*ATAN('Exhibit4_Impact-Test'!$Y$25*S_RDY_SP)+'Exhibit4_Impact-Test'!$Y$26</f>
        <v>0.26912328519235335</v>
      </c>
      <c r="W1362" s="172">
        <f t="shared" si="620"/>
        <v>0.25898220808514322</v>
      </c>
      <c r="X1362" s="149">
        <f>1/PI()*ATAN('Exhibit4_Impact-Test'!$Y$25*S_RS_SP)+'Exhibit4_Impact-Test'!$Y$26</f>
        <v>0.28948677998493544</v>
      </c>
      <c r="Y1362" s="172">
        <f t="shared" si="621"/>
        <v>0.27887114981664202</v>
      </c>
      <c r="Z1362" s="149">
        <f>1/PI()*ATAN('Exhibit4_Impact-Test'!$Y$25*S_5050_SP)+'Exhibit4_Impact-Test'!$Y$26</f>
        <v>0.5</v>
      </c>
      <c r="AA1362" s="149">
        <f t="shared" si="622"/>
        <v>0.4869554452288648</v>
      </c>
      <c r="AB1362" s="195">
        <f>VLOOKUP(_xlfn.NUMBERVALUE(LEFT(A1362,4)),Transactioncosts!$C:$G,5,FALSE)</f>
        <v>65</v>
      </c>
      <c r="AC1362" s="174"/>
      <c r="AD1362" s="175">
        <f t="shared" si="623"/>
        <v>1.0365566055276854</v>
      </c>
      <c r="AE1362" s="149">
        <f t="shared" si="624"/>
        <v>1.035468342133961</v>
      </c>
      <c r="AF1362" s="149">
        <f t="shared" si="625"/>
        <v>1.0242181204224672</v>
      </c>
      <c r="AG1362" s="176">
        <f t="shared" si="626"/>
        <v>1.0365308844192698</v>
      </c>
      <c r="AH1362" s="149">
        <f t="shared" si="627"/>
        <v>1.0349682078431397</v>
      </c>
      <c r="AI1362" s="149">
        <f t="shared" si="628"/>
        <v>1.0241333308164549</v>
      </c>
      <c r="AJ1362" s="97"/>
      <c r="AK1362" s="171">
        <f t="shared" si="629"/>
        <v>3.5904263585511902E-2</v>
      </c>
      <c r="AL1362" s="149">
        <f t="shared" si="630"/>
        <v>3.4853828845312934E-2</v>
      </c>
      <c r="AM1362" s="149">
        <f t="shared" si="631"/>
        <v>2.3929512159350734E-2</v>
      </c>
      <c r="AN1362" s="149">
        <f t="shared" si="636"/>
        <v>8.2925459932054402</v>
      </c>
      <c r="AO1362" s="149">
        <f t="shared" si="636"/>
        <v>21.051149979379765</v>
      </c>
      <c r="AP1362" s="149">
        <f t="shared" si="636"/>
        <v>7.5307553824985849</v>
      </c>
      <c r="AQ1362" s="97"/>
      <c r="AR1362" s="171">
        <f t="shared" si="632"/>
        <v>3.5879449284579951E-2</v>
      </c>
      <c r="AS1362" s="149">
        <f t="shared" si="633"/>
        <v>3.4370709185785449E-2</v>
      </c>
      <c r="AT1362" s="149">
        <f t="shared" si="634"/>
        <v>2.3846724016710983E-2</v>
      </c>
      <c r="AU1362" s="175">
        <f t="shared" si="637"/>
        <v>8.1311506671621085</v>
      </c>
      <c r="AV1362" s="149">
        <f t="shared" si="638"/>
        <v>17.910970684748019</v>
      </c>
      <c r="AW1362" s="149">
        <f t="shared" si="639"/>
        <v>7.4408716773455561</v>
      </c>
    </row>
    <row r="1363" spans="1:49" ht="15" x14ac:dyDescent="0.25">
      <c r="A1363" s="130">
        <v>1984.06</v>
      </c>
      <c r="B1363" s="138"/>
      <c r="C1363" s="166">
        <f>raw_Data!B1369</f>
        <v>153.1</v>
      </c>
      <c r="D1363" s="167">
        <f>raw_Data!J1369</f>
        <v>0.60916666666666663</v>
      </c>
      <c r="E1363" s="167">
        <f>raw_Data!L1369</f>
        <v>1.0653106665917234E-2</v>
      </c>
      <c r="F1363" s="168">
        <f t="shared" si="614"/>
        <v>156.6</v>
      </c>
      <c r="G1363" s="167">
        <f>raw_Data!K1369</f>
        <v>3.889953171562367E-3</v>
      </c>
      <c r="H1363" s="167">
        <f t="shared" si="615"/>
        <v>-2.2349936143039595E-2</v>
      </c>
      <c r="I1363" s="165"/>
      <c r="J1363" s="167">
        <f t="shared" si="616"/>
        <v>1.0075276757309604</v>
      </c>
      <c r="K1363" s="167">
        <f t="shared" si="635"/>
        <v>1.8180782396877593E-2</v>
      </c>
      <c r="L1363" s="93"/>
      <c r="M1363" s="171">
        <f t="shared" si="611"/>
        <v>1.0181807823968776</v>
      </c>
      <c r="N1363" s="172">
        <f t="shared" si="617"/>
        <v>0.98154001702852267</v>
      </c>
      <c r="O1363" s="170">
        <f t="shared" si="612"/>
        <v>1362</v>
      </c>
      <c r="P1363" s="170">
        <f t="shared" si="613"/>
        <v>1364</v>
      </c>
      <c r="Q1363" s="169"/>
      <c r="R1363" s="149">
        <f t="shared" si="618"/>
        <v>-0.46091717288688816</v>
      </c>
      <c r="S1363" s="173">
        <f t="shared" si="619"/>
        <v>-0.67950019522501326</v>
      </c>
      <c r="T1363" s="149">
        <v>0</v>
      </c>
      <c r="U1363" s="97"/>
      <c r="V1363" s="149">
        <f>1/PI()*ATAN('Exhibit4_Impact-Test'!$Y$25*S_RDY_SP)+'Exhibit4_Impact-Test'!$Y$26</f>
        <v>0.26293930168755564</v>
      </c>
      <c r="W1363" s="172">
        <f t="shared" si="620"/>
        <v>0.25589841465825269</v>
      </c>
      <c r="X1363" s="149">
        <f>1/PI()*ATAN('Exhibit4_Impact-Test'!$Y$25*S_RS_SP)+'Exhibit4_Impact-Test'!$Y$26</f>
        <v>0.20192741276720622</v>
      </c>
      <c r="Y1363" s="172">
        <f t="shared" si="621"/>
        <v>0.19608563934294579</v>
      </c>
      <c r="Z1363" s="149">
        <f>1/PI()*ATAN('Exhibit4_Impact-Test'!$Y$25*S_5050_SP)+'Exhibit4_Impact-Test'!$Y$26</f>
        <v>0.5</v>
      </c>
      <c r="AA1363" s="149">
        <f t="shared" si="622"/>
        <v>0.49083852971402725</v>
      </c>
      <c r="AB1363" s="195">
        <f>VLOOKUP(_xlfn.NUMBERVALUE(LEFT(A1363,4)),Transactioncosts!$C:$G,5,FALSE)</f>
        <v>65</v>
      </c>
      <c r="AC1363" s="174"/>
      <c r="AD1363" s="175">
        <f t="shared" si="623"/>
        <v>1.0085464851376249</v>
      </c>
      <c r="AE1363" s="149">
        <f t="shared" si="624"/>
        <v>1.0107820074442355</v>
      </c>
      <c r="AF1363" s="149">
        <f t="shared" si="625"/>
        <v>0.99986039971270013</v>
      </c>
      <c r="AG1363" s="176">
        <f t="shared" si="626"/>
        <v>1.0084871250248042</v>
      </c>
      <c r="AH1363" s="149">
        <f t="shared" si="627"/>
        <v>1.0105315368838967</v>
      </c>
      <c r="AI1363" s="149">
        <f t="shared" si="628"/>
        <v>0.9998008501558413</v>
      </c>
      <c r="AJ1363" s="97"/>
      <c r="AK1363" s="171">
        <f t="shared" si="629"/>
        <v>8.5101706940630736E-3</v>
      </c>
      <c r="AL1363" s="149">
        <f t="shared" si="630"/>
        <v>1.0724296061084005E-2</v>
      </c>
      <c r="AM1363" s="149">
        <f t="shared" si="631"/>
        <v>-1.3961003232692477E-4</v>
      </c>
      <c r="AN1363" s="149">
        <f t="shared" si="636"/>
        <v>8.3010561638995028</v>
      </c>
      <c r="AO1363" s="149">
        <f t="shared" si="636"/>
        <v>21.06187427544085</v>
      </c>
      <c r="AP1363" s="149">
        <f t="shared" si="636"/>
        <v>7.5306157724662581</v>
      </c>
      <c r="AQ1363" s="97"/>
      <c r="AR1363" s="171">
        <f t="shared" si="632"/>
        <v>8.4513118703540713E-3</v>
      </c>
      <c r="AS1363" s="149">
        <f t="shared" si="633"/>
        <v>1.0476466561970831E-2</v>
      </c>
      <c r="AT1363" s="149">
        <f t="shared" si="634"/>
        <v>-1.9916967712210927E-4</v>
      </c>
      <c r="AU1363" s="175">
        <f t="shared" si="637"/>
        <v>8.139601979032463</v>
      </c>
      <c r="AV1363" s="149">
        <f t="shared" si="638"/>
        <v>17.921447151309991</v>
      </c>
      <c r="AW1363" s="149">
        <f t="shared" si="639"/>
        <v>7.4406725076684337</v>
      </c>
    </row>
    <row r="1364" spans="1:49" ht="15" x14ac:dyDescent="0.25">
      <c r="A1364" s="130">
        <v>1984.07</v>
      </c>
      <c r="B1364" s="138"/>
      <c r="C1364" s="166">
        <f>raw_Data!B1370</f>
        <v>151.1</v>
      </c>
      <c r="D1364" s="167">
        <f>raw_Data!J1370</f>
        <v>0.61111083333333338</v>
      </c>
      <c r="E1364" s="167">
        <f>raw_Data!L1370</f>
        <v>1.0504657999398814E-2</v>
      </c>
      <c r="F1364" s="168">
        <f t="shared" si="614"/>
        <v>153.1</v>
      </c>
      <c r="G1364" s="167">
        <f>raw_Data!K1370</f>
        <v>3.9915795776181151E-3</v>
      </c>
      <c r="H1364" s="167">
        <f t="shared" si="615"/>
        <v>-1.3063357282821708E-2</v>
      </c>
      <c r="I1364" s="165"/>
      <c r="J1364" s="167">
        <f t="shared" si="616"/>
        <v>0.99001386985061191</v>
      </c>
      <c r="K1364" s="167">
        <f t="shared" si="635"/>
        <v>5.1852785001083035E-4</v>
      </c>
      <c r="L1364" s="93"/>
      <c r="M1364" s="171">
        <f t="shared" si="611"/>
        <v>1.0005185278500108</v>
      </c>
      <c r="N1364" s="172">
        <f t="shared" si="617"/>
        <v>0.99092822229479638</v>
      </c>
      <c r="O1364" s="170">
        <f t="shared" si="612"/>
        <v>1363</v>
      </c>
      <c r="P1364" s="170">
        <f t="shared" si="613"/>
        <v>1365</v>
      </c>
      <c r="Q1364" s="169"/>
      <c r="R1364" s="149">
        <f t="shared" si="618"/>
        <v>-0.45487673668937345</v>
      </c>
      <c r="S1364" s="173">
        <f t="shared" si="619"/>
        <v>-0.55081386968382007</v>
      </c>
      <c r="T1364" s="149">
        <v>0</v>
      </c>
      <c r="U1364" s="97"/>
      <c r="V1364" s="149">
        <f>1/PI()*ATAN('Exhibit4_Impact-Test'!$Y$25*S_RDY_SP)+'Exhibit4_Impact-Test'!$Y$26</f>
        <v>0.265030739707589</v>
      </c>
      <c r="W1364" s="172">
        <f t="shared" si="620"/>
        <v>0.26315886221597828</v>
      </c>
      <c r="X1364" s="149">
        <f>1/PI()*ATAN('Exhibit4_Impact-Test'!$Y$25*S_RS_SP)+'Exhibit4_Impact-Test'!$Y$26</f>
        <v>0.23461957170274894</v>
      </c>
      <c r="Y1364" s="172">
        <f t="shared" si="621"/>
        <v>0.23289442239947059</v>
      </c>
      <c r="Z1364" s="149">
        <f>1/PI()*ATAN('Exhibit4_Impact-Test'!$Y$25*S_5050_SP)+'Exhibit4_Impact-Test'!$Y$26</f>
        <v>0.5</v>
      </c>
      <c r="AA1364" s="149">
        <f t="shared" si="622"/>
        <v>0.49759212603738534</v>
      </c>
      <c r="AB1364" s="195">
        <f>VLOOKUP(_xlfn.NUMBERVALUE(LEFT(A1364,4)),Transactioncosts!$C:$G,5,FALSE)</f>
        <v>65</v>
      </c>
      <c r="AC1364" s="174"/>
      <c r="AD1364" s="175">
        <f t="shared" si="623"/>
        <v>0.99797680207469042</v>
      </c>
      <c r="AE1364" s="149">
        <f t="shared" si="624"/>
        <v>0.99826845446814794</v>
      </c>
      <c r="AF1364" s="149">
        <f t="shared" si="625"/>
        <v>0.9957233750724036</v>
      </c>
      <c r="AG1364" s="176">
        <f t="shared" si="626"/>
        <v>0.99793685606742255</v>
      </c>
      <c r="AH1364" s="149">
        <f t="shared" si="627"/>
        <v>0.99433795786956469</v>
      </c>
      <c r="AI1364" s="149">
        <f t="shared" si="628"/>
        <v>0.99570772389164663</v>
      </c>
      <c r="AJ1364" s="97"/>
      <c r="AK1364" s="171">
        <f t="shared" si="629"/>
        <v>-2.0252473549665171E-3</v>
      </c>
      <c r="AL1364" s="149">
        <f t="shared" si="630"/>
        <v>-1.7330463896024176E-3</v>
      </c>
      <c r="AM1364" s="149">
        <f t="shared" si="631"/>
        <v>-4.2857958443693238E-3</v>
      </c>
      <c r="AN1364" s="149">
        <f t="shared" si="636"/>
        <v>8.2990309165445364</v>
      </c>
      <c r="AO1364" s="149">
        <f t="shared" si="636"/>
        <v>21.060141229051247</v>
      </c>
      <c r="AP1364" s="149">
        <f t="shared" si="636"/>
        <v>7.5263299766218887</v>
      </c>
      <c r="AQ1364" s="97"/>
      <c r="AR1364" s="171">
        <f t="shared" si="632"/>
        <v>-2.0652751458584166E-3</v>
      </c>
      <c r="AS1364" s="149">
        <f t="shared" si="633"/>
        <v>-5.6781322550316302E-3</v>
      </c>
      <c r="AT1364" s="149">
        <f t="shared" si="634"/>
        <v>-4.3015143703734968E-3</v>
      </c>
      <c r="AU1364" s="175">
        <f t="shared" si="637"/>
        <v>8.1375367038866049</v>
      </c>
      <c r="AV1364" s="149">
        <f t="shared" si="638"/>
        <v>17.915769019054959</v>
      </c>
      <c r="AW1364" s="149">
        <f t="shared" si="639"/>
        <v>7.43637099329806</v>
      </c>
    </row>
    <row r="1365" spans="1:49" ht="15" x14ac:dyDescent="0.25">
      <c r="A1365" s="130">
        <v>1984.08</v>
      </c>
      <c r="B1365" s="138"/>
      <c r="C1365" s="166">
        <f>raw_Data!B1371</f>
        <v>164.4</v>
      </c>
      <c r="D1365" s="167">
        <f>raw_Data!J1371</f>
        <v>0.61305583333333336</v>
      </c>
      <c r="E1365" s="167">
        <f>raw_Data!L1371</f>
        <v>1.0028003594708013E-2</v>
      </c>
      <c r="F1365" s="168">
        <f t="shared" si="614"/>
        <v>151.1</v>
      </c>
      <c r="G1365" s="167">
        <f>raw_Data!K1371</f>
        <v>4.0572854621663363E-3</v>
      </c>
      <c r="H1365" s="167">
        <f t="shared" si="615"/>
        <v>8.8021178027796187E-2</v>
      </c>
      <c r="I1365" s="165"/>
      <c r="J1365" s="167">
        <f t="shared" si="616"/>
        <v>0.96770910770027441</v>
      </c>
      <c r="K1365" s="167">
        <f t="shared" si="635"/>
        <v>-2.2262888705017581E-2</v>
      </c>
      <c r="L1365" s="93"/>
      <c r="M1365" s="171">
        <f t="shared" si="611"/>
        <v>0.97773711129498242</v>
      </c>
      <c r="N1365" s="172">
        <f t="shared" si="617"/>
        <v>1.0920784634899625</v>
      </c>
      <c r="O1365" s="170">
        <f t="shared" si="612"/>
        <v>1364</v>
      </c>
      <c r="P1365" s="170">
        <f t="shared" si="613"/>
        <v>1366</v>
      </c>
      <c r="Q1365" s="169"/>
      <c r="R1365" s="149">
        <f t="shared" si="618"/>
        <v>-0.44275494917623442</v>
      </c>
      <c r="S1365" s="173">
        <f t="shared" si="619"/>
        <v>0.89338169131090317</v>
      </c>
      <c r="T1365" s="149">
        <v>0</v>
      </c>
      <c r="U1365" s="97"/>
      <c r="V1365" s="149">
        <f>1/PI()*ATAN('Exhibit4_Impact-Test'!$Y$25*S_RDY_SP)+'Exhibit4_Impact-Test'!$Y$26</f>
        <v>0.26930440179564175</v>
      </c>
      <c r="W1365" s="172">
        <f t="shared" si="620"/>
        <v>0.29161414427484977</v>
      </c>
      <c r="X1365" s="149">
        <f>1/PI()*ATAN('Exhibit4_Impact-Test'!$Y$25*S_RS_SP)+'Exhibit4_Impact-Test'!$Y$26</f>
        <v>0.837586206796888</v>
      </c>
      <c r="Y1365" s="172">
        <f t="shared" si="621"/>
        <v>0.85207561091570183</v>
      </c>
      <c r="Z1365" s="149">
        <f>1/PI()*ATAN('Exhibit4_Impact-Test'!$Y$25*S_5050_SP)+'Exhibit4_Impact-Test'!$Y$26</f>
        <v>0.5</v>
      </c>
      <c r="AA1365" s="149">
        <f t="shared" si="622"/>
        <v>0.52762114499183344</v>
      </c>
      <c r="AB1365" s="195">
        <f>VLOOKUP(_xlfn.NUMBERVALUE(LEFT(A1365,4)),Transactioncosts!$C:$G,5,FALSE)</f>
        <v>65</v>
      </c>
      <c r="AC1365" s="174"/>
      <c r="AD1365" s="175">
        <f t="shared" si="623"/>
        <v>1.0085297407483562</v>
      </c>
      <c r="AE1365" s="149">
        <f t="shared" si="624"/>
        <v>1.0735078507600029</v>
      </c>
      <c r="AF1365" s="149">
        <f t="shared" si="625"/>
        <v>1.0349077873924726</v>
      </c>
      <c r="AG1365" s="176">
        <f t="shared" si="626"/>
        <v>1.0083530114604458</v>
      </c>
      <c r="AH1365" s="149">
        <f t="shared" si="627"/>
        <v>1.0728601162421691</v>
      </c>
      <c r="AI1365" s="149">
        <f t="shared" si="628"/>
        <v>1.0347282499500257</v>
      </c>
      <c r="AJ1365" s="97"/>
      <c r="AK1365" s="171">
        <f t="shared" si="629"/>
        <v>8.4935680599591348E-3</v>
      </c>
      <c r="AL1365" s="149">
        <f t="shared" si="630"/>
        <v>7.0931651547034749E-2</v>
      </c>
      <c r="AM1365" s="149">
        <f t="shared" si="631"/>
        <v>3.4312328441409114E-2</v>
      </c>
      <c r="AN1365" s="149">
        <f t="shared" si="636"/>
        <v>8.307524484604496</v>
      </c>
      <c r="AO1365" s="149">
        <f t="shared" si="636"/>
        <v>21.131072880598282</v>
      </c>
      <c r="AP1365" s="149">
        <f t="shared" si="636"/>
        <v>7.5606423050632978</v>
      </c>
      <c r="AQ1365" s="97"/>
      <c r="AR1365" s="171">
        <f t="shared" si="632"/>
        <v>8.3183181222329771E-3</v>
      </c>
      <c r="AS1365" s="149">
        <f t="shared" si="633"/>
        <v>7.032808818096202E-2</v>
      </c>
      <c r="AT1365" s="149">
        <f t="shared" si="634"/>
        <v>3.4138831807548981E-2</v>
      </c>
      <c r="AU1365" s="175">
        <f t="shared" si="637"/>
        <v>8.1458550220088384</v>
      </c>
      <c r="AV1365" s="149">
        <f t="shared" si="638"/>
        <v>17.986097107235921</v>
      </c>
      <c r="AW1365" s="149">
        <f t="shared" si="639"/>
        <v>7.4705098251056086</v>
      </c>
    </row>
    <row r="1366" spans="1:49" ht="15" x14ac:dyDescent="0.25">
      <c r="A1366" s="130">
        <v>1984.09</v>
      </c>
      <c r="B1366" s="138"/>
      <c r="C1366" s="166">
        <f>raw_Data!B1372</f>
        <v>166.1</v>
      </c>
      <c r="D1366" s="167">
        <f>raw_Data!J1372</f>
        <v>0.61499999999999999</v>
      </c>
      <c r="E1366" s="167">
        <f>raw_Data!L1372</f>
        <v>9.878540276244463E-3</v>
      </c>
      <c r="F1366" s="168">
        <f t="shared" si="614"/>
        <v>164.4</v>
      </c>
      <c r="G1366" s="167">
        <f>raw_Data!K1372</f>
        <v>3.7408759124087591E-3</v>
      </c>
      <c r="H1366" s="167">
        <f t="shared" si="615"/>
        <v>1.0340632603406341E-2</v>
      </c>
      <c r="I1366" s="165"/>
      <c r="J1366" s="167">
        <f t="shared" si="616"/>
        <v>0.98964155629339023</v>
      </c>
      <c r="K1366" s="167">
        <f t="shared" si="635"/>
        <v>-4.799034303653027E-4</v>
      </c>
      <c r="L1366" s="93"/>
      <c r="M1366" s="171">
        <f t="shared" si="611"/>
        <v>0.9995200965696347</v>
      </c>
      <c r="N1366" s="172">
        <f t="shared" si="617"/>
        <v>1.014081508515815</v>
      </c>
      <c r="O1366" s="170">
        <f t="shared" si="612"/>
        <v>1365</v>
      </c>
      <c r="P1366" s="170">
        <f t="shared" si="613"/>
        <v>1367</v>
      </c>
      <c r="Q1366" s="169"/>
      <c r="R1366" s="149">
        <f t="shared" si="618"/>
        <v>-0.45661868702167108</v>
      </c>
      <c r="S1366" s="173">
        <f t="shared" si="619"/>
        <v>0.5076742744496382</v>
      </c>
      <c r="T1366" s="149">
        <v>0</v>
      </c>
      <c r="U1366" s="97"/>
      <c r="V1366" s="149">
        <f>1/PI()*ATAN('Exhibit4_Impact-Test'!$Y$25*S_RDY_SP)+'Exhibit4_Impact-Test'!$Y$26</f>
        <v>0.26442502305786253</v>
      </c>
      <c r="W1366" s="172">
        <f t="shared" si="620"/>
        <v>0.26724776813455814</v>
      </c>
      <c r="X1366" s="149">
        <f>1/PI()*ATAN('Exhibit4_Impact-Test'!$Y$25*S_RS_SP)+'Exhibit4_Impact-Test'!$Y$26</f>
        <v>0.75242414663357493</v>
      </c>
      <c r="Y1366" s="172">
        <f t="shared" si="621"/>
        <v>0.75510855324090864</v>
      </c>
      <c r="Z1366" s="149">
        <f>1/PI()*ATAN('Exhibit4_Impact-Test'!$Y$25*S_5050_SP)+'Exhibit4_Impact-Test'!$Y$26</f>
        <v>0.5</v>
      </c>
      <c r="AA1366" s="149">
        <f t="shared" si="622"/>
        <v>0.50361576289704102</v>
      </c>
      <c r="AB1366" s="195">
        <f>VLOOKUP(_xlfn.NUMBERVALUE(LEFT(A1366,4)),Transactioncosts!$C:$G,5,FALSE)</f>
        <v>65</v>
      </c>
      <c r="AC1366" s="174"/>
      <c r="AD1366" s="175">
        <f t="shared" si="623"/>
        <v>1.0033704982592584</v>
      </c>
      <c r="AE1366" s="149">
        <f t="shared" si="624"/>
        <v>1.0104764545270195</v>
      </c>
      <c r="AF1366" s="149">
        <f t="shared" si="625"/>
        <v>1.0068008025427249</v>
      </c>
      <c r="AG1366" s="176">
        <f t="shared" si="626"/>
        <v>1.0033624760807631</v>
      </c>
      <c r="AH1366" s="149">
        <f t="shared" si="627"/>
        <v>1.0073203573421652</v>
      </c>
      <c r="AI1366" s="149">
        <f t="shared" si="628"/>
        <v>1.006777300083894</v>
      </c>
      <c r="AJ1366" s="97"/>
      <c r="AK1366" s="171">
        <f t="shared" si="629"/>
        <v>3.3648308610672948E-3</v>
      </c>
      <c r="AL1366" s="149">
        <f t="shared" si="630"/>
        <v>1.0421956775641467E-2</v>
      </c>
      <c r="AM1366" s="149">
        <f t="shared" si="631"/>
        <v>6.7777814009993154E-3</v>
      </c>
      <c r="AN1366" s="149">
        <f t="shared" si="636"/>
        <v>8.3108893154655625</v>
      </c>
      <c r="AO1366" s="149">
        <f t="shared" si="636"/>
        <v>21.141494837373923</v>
      </c>
      <c r="AP1366" s="149">
        <f t="shared" si="636"/>
        <v>7.5674200864642973</v>
      </c>
      <c r="AQ1366" s="97"/>
      <c r="AR1366" s="171">
        <f t="shared" si="632"/>
        <v>3.3568355985207654E-3</v>
      </c>
      <c r="AS1366" s="149">
        <f t="shared" si="633"/>
        <v>7.2936935728310989E-3</v>
      </c>
      <c r="AT1366" s="149">
        <f t="shared" si="634"/>
        <v>6.7544374256141241E-3</v>
      </c>
      <c r="AU1366" s="175">
        <f t="shared" si="637"/>
        <v>8.1492118576073587</v>
      </c>
      <c r="AV1366" s="149">
        <f t="shared" si="638"/>
        <v>17.993390800808751</v>
      </c>
      <c r="AW1366" s="149">
        <f t="shared" si="639"/>
        <v>7.4772642625312224</v>
      </c>
    </row>
    <row r="1367" spans="1:49" ht="15" x14ac:dyDescent="0.25">
      <c r="A1367" s="130">
        <v>1984.1</v>
      </c>
      <c r="B1367" s="138"/>
      <c r="C1367" s="166">
        <f>raw_Data!B1373</f>
        <v>164.8</v>
      </c>
      <c r="D1367" s="167">
        <f>raw_Data!J1373</f>
        <v>0.61916666666666664</v>
      </c>
      <c r="E1367" s="167">
        <f>raw_Data!L1373</f>
        <v>9.6088915561034494E-3</v>
      </c>
      <c r="F1367" s="168">
        <f t="shared" si="614"/>
        <v>166.1</v>
      </c>
      <c r="G1367" s="167">
        <f>raw_Data!K1373</f>
        <v>3.7276740919125026E-3</v>
      </c>
      <c r="H1367" s="167">
        <f t="shared" si="615"/>
        <v>-7.8266104756169463E-3</v>
      </c>
      <c r="I1367" s="165"/>
      <c r="J1367" s="167">
        <f t="shared" si="616"/>
        <v>0.98117737260193683</v>
      </c>
      <c r="K1367" s="167">
        <f t="shared" si="635"/>
        <v>-9.2137358419597248E-3</v>
      </c>
      <c r="L1367" s="93"/>
      <c r="M1367" s="171">
        <f t="shared" si="611"/>
        <v>0.99078626415804028</v>
      </c>
      <c r="N1367" s="172">
        <f t="shared" si="617"/>
        <v>0.99590106361629549</v>
      </c>
      <c r="O1367" s="170">
        <f t="shared" si="612"/>
        <v>1366</v>
      </c>
      <c r="P1367" s="170">
        <f t="shared" si="613"/>
        <v>1368</v>
      </c>
      <c r="Q1367" s="169"/>
      <c r="R1367" s="149">
        <f t="shared" si="618"/>
        <v>-0.45206300723344611</v>
      </c>
      <c r="S1367" s="173">
        <f t="shared" si="619"/>
        <v>-0.44205274415944212</v>
      </c>
      <c r="T1367" s="149">
        <v>0</v>
      </c>
      <c r="U1367" s="97"/>
      <c r="V1367" s="149">
        <f>1/PI()*ATAN('Exhibit4_Impact-Test'!$Y$25*S_RDY_SP)+'Exhibit4_Impact-Test'!$Y$26</f>
        <v>0.26601358682760201</v>
      </c>
      <c r="W1367" s="172">
        <f t="shared" si="620"/>
        <v>0.26702015798910556</v>
      </c>
      <c r="X1367" s="149">
        <f>1/PI()*ATAN('Exhibit4_Impact-Test'!$Y$25*S_RS_SP)+'Exhibit4_Impact-Test'!$Y$26</f>
        <v>0.26955514018641258</v>
      </c>
      <c r="Y1367" s="172">
        <f t="shared" si="621"/>
        <v>0.27057017226975799</v>
      </c>
      <c r="Z1367" s="149">
        <f>1/PI()*ATAN('Exhibit4_Impact-Test'!$Y$25*S_5050_SP)+'Exhibit4_Impact-Test'!$Y$26</f>
        <v>0.5</v>
      </c>
      <c r="AA1367" s="149">
        <f t="shared" si="622"/>
        <v>0.50128726835540482</v>
      </c>
      <c r="AB1367" s="195">
        <f>VLOOKUP(_xlfn.NUMBERVALUE(LEFT(A1367,4)),Transactioncosts!$C:$G,5,FALSE)</f>
        <v>65</v>
      </c>
      <c r="AC1367" s="174"/>
      <c r="AD1367" s="175">
        <f t="shared" si="623"/>
        <v>0.99214687030783466</v>
      </c>
      <c r="AE1367" s="149">
        <f t="shared" si="624"/>
        <v>0.99216498464303571</v>
      </c>
      <c r="AF1367" s="149">
        <f t="shared" si="625"/>
        <v>0.99334366388716788</v>
      </c>
      <c r="AG1367" s="176">
        <f t="shared" si="626"/>
        <v>0.99211413169577034</v>
      </c>
      <c r="AH1367" s="149">
        <f t="shared" si="627"/>
        <v>0.98907710274974503</v>
      </c>
      <c r="AI1367" s="149">
        <f t="shared" si="628"/>
        <v>0.9933352966428578</v>
      </c>
      <c r="AJ1367" s="97"/>
      <c r="AK1367" s="171">
        <f t="shared" si="629"/>
        <v>-7.8841279104853897E-3</v>
      </c>
      <c r="AL1367" s="149">
        <f t="shared" si="630"/>
        <v>-7.865870361747419E-3</v>
      </c>
      <c r="AM1367" s="149">
        <f t="shared" si="631"/>
        <v>-6.6785883184644328E-3</v>
      </c>
      <c r="AN1367" s="149">
        <f t="shared" si="636"/>
        <v>8.3030051875550779</v>
      </c>
      <c r="AO1367" s="149">
        <f t="shared" si="636"/>
        <v>21.133628967012175</v>
      </c>
      <c r="AP1367" s="149">
        <f t="shared" si="636"/>
        <v>7.5607414981458332</v>
      </c>
      <c r="AQ1367" s="97"/>
      <c r="AR1367" s="171">
        <f t="shared" si="632"/>
        <v>-7.9171262025792555E-3</v>
      </c>
      <c r="AS1367" s="149">
        <f t="shared" si="633"/>
        <v>-1.0982990084982099E-2</v>
      </c>
      <c r="AT1367" s="149">
        <f t="shared" si="634"/>
        <v>-6.6870116666513978E-3</v>
      </c>
      <c r="AU1367" s="175">
        <f t="shared" si="637"/>
        <v>8.1412947314047788</v>
      </c>
      <c r="AV1367" s="149">
        <f t="shared" si="638"/>
        <v>17.982407810723767</v>
      </c>
      <c r="AW1367" s="149">
        <f t="shared" si="639"/>
        <v>7.4705772508645714</v>
      </c>
    </row>
    <row r="1368" spans="1:49" ht="15" x14ac:dyDescent="0.25">
      <c r="A1368" s="130">
        <v>1984.11</v>
      </c>
      <c r="B1368" s="138"/>
      <c r="C1368" s="166">
        <f>raw_Data!B1374</f>
        <v>166.3</v>
      </c>
      <c r="D1368" s="167">
        <f>raw_Data!J1374</f>
        <v>0.62333333333333341</v>
      </c>
      <c r="E1368" s="167">
        <f>raw_Data!L1374</f>
        <v>9.1652468789023001E-3</v>
      </c>
      <c r="F1368" s="168">
        <f t="shared" si="614"/>
        <v>164.8</v>
      </c>
      <c r="G1368" s="167">
        <f>raw_Data!K1374</f>
        <v>3.7823624595469257E-3</v>
      </c>
      <c r="H1368" s="167">
        <f t="shared" si="615"/>
        <v>9.1019417475728392E-3</v>
      </c>
      <c r="I1368" s="165"/>
      <c r="J1368" s="167">
        <f t="shared" si="616"/>
        <v>0.96862546311245812</v>
      </c>
      <c r="K1368" s="167">
        <f t="shared" si="635"/>
        <v>-2.2209290008639582E-2</v>
      </c>
      <c r="L1368" s="93"/>
      <c r="M1368" s="171">
        <f t="shared" si="611"/>
        <v>0.97779070999136042</v>
      </c>
      <c r="N1368" s="172">
        <f t="shared" si="617"/>
        <v>1.0128843042071198</v>
      </c>
      <c r="O1368" s="170">
        <f t="shared" si="612"/>
        <v>1367</v>
      </c>
      <c r="P1368" s="170">
        <f t="shared" si="613"/>
        <v>1369</v>
      </c>
      <c r="Q1368" s="169"/>
      <c r="R1368" s="149">
        <f t="shared" si="618"/>
        <v>-0.43509958736852067</v>
      </c>
      <c r="S1368" s="173">
        <f t="shared" si="619"/>
        <v>0.48645304032421138</v>
      </c>
      <c r="T1368" s="149">
        <v>0</v>
      </c>
      <c r="U1368" s="97"/>
      <c r="V1368" s="149">
        <f>1/PI()*ATAN('Exhibit4_Impact-Test'!$Y$25*S_RDY_SP)+'Exhibit4_Impact-Test'!$Y$26</f>
        <v>0.27205686753745489</v>
      </c>
      <c r="W1368" s="172">
        <f t="shared" si="620"/>
        <v>0.27909599894145504</v>
      </c>
      <c r="X1368" s="149">
        <f>1/PI()*ATAN('Exhibit4_Impact-Test'!$Y$25*S_RS_SP)+'Exhibit4_Impact-Test'!$Y$26</f>
        <v>0.74562892508370737</v>
      </c>
      <c r="Y1368" s="172">
        <f t="shared" si="621"/>
        <v>0.75225876420776894</v>
      </c>
      <c r="Z1368" s="149">
        <f>1/PI()*ATAN('Exhibit4_Impact-Test'!$Y$25*S_5050_SP)+'Exhibit4_Impact-Test'!$Y$26</f>
        <v>0.5</v>
      </c>
      <c r="AA1368" s="149">
        <f t="shared" si="622"/>
        <v>0.5088144960793336</v>
      </c>
      <c r="AB1368" s="195">
        <f>VLOOKUP(_xlfn.NUMBERVALUE(LEFT(A1368,4)),Transactioncosts!$C:$G,5,FALSE)</f>
        <v>65</v>
      </c>
      <c r="AC1368" s="174"/>
      <c r="AD1368" s="175">
        <f t="shared" si="623"/>
        <v>0.98733816330433055</v>
      </c>
      <c r="AE1368" s="149">
        <f t="shared" si="624"/>
        <v>1.0039575089237809</v>
      </c>
      <c r="AF1368" s="149">
        <f t="shared" si="625"/>
        <v>0.99533750709924007</v>
      </c>
      <c r="AG1368" s="176">
        <f t="shared" si="626"/>
        <v>0.98733644908999296</v>
      </c>
      <c r="AH1368" s="149">
        <f t="shared" si="627"/>
        <v>1.0006104529046427</v>
      </c>
      <c r="AI1368" s="149">
        <f t="shared" si="628"/>
        <v>0.99528021287472446</v>
      </c>
      <c r="AJ1368" s="97"/>
      <c r="AK1368" s="171">
        <f t="shared" si="629"/>
        <v>-1.2742680898954403E-2</v>
      </c>
      <c r="AL1368" s="149">
        <f t="shared" si="630"/>
        <v>3.9496985848824044E-3</v>
      </c>
      <c r="AM1368" s="149">
        <f t="shared" si="631"/>
        <v>-4.6733962251005699E-3</v>
      </c>
      <c r="AN1368" s="149">
        <f t="shared" si="636"/>
        <v>8.2902625066561235</v>
      </c>
      <c r="AO1368" s="149">
        <f t="shared" si="636"/>
        <v>21.137578665597058</v>
      </c>
      <c r="AP1368" s="149">
        <f t="shared" si="636"/>
        <v>7.556068101920733</v>
      </c>
      <c r="AQ1368" s="97"/>
      <c r="AR1368" s="171">
        <f t="shared" si="632"/>
        <v>-1.2744417098252081E-2</v>
      </c>
      <c r="AS1368" s="149">
        <f t="shared" si="633"/>
        <v>6.1026665406256804E-4</v>
      </c>
      <c r="AT1368" s="149">
        <f t="shared" si="634"/>
        <v>-4.7309604916662105E-3</v>
      </c>
      <c r="AU1368" s="175">
        <f t="shared" si="637"/>
        <v>8.1285503143065263</v>
      </c>
      <c r="AV1368" s="149">
        <f t="shared" si="638"/>
        <v>17.983018077377832</v>
      </c>
      <c r="AW1368" s="149">
        <f t="shared" si="639"/>
        <v>7.4658462903729053</v>
      </c>
    </row>
    <row r="1369" spans="1:49" ht="15" x14ac:dyDescent="0.25">
      <c r="A1369" s="130">
        <v>1984.12</v>
      </c>
      <c r="B1369" s="138"/>
      <c r="C1369" s="166">
        <f>raw_Data!B1375</f>
        <v>164.5</v>
      </c>
      <c r="D1369" s="167">
        <f>raw_Data!J1375</f>
        <v>0.62750000000000006</v>
      </c>
      <c r="E1369" s="167">
        <f>raw_Data!L1375</f>
        <v>9.1124684369046083E-3</v>
      </c>
      <c r="F1369" s="168">
        <f t="shared" si="614"/>
        <v>166.3</v>
      </c>
      <c r="G1369" s="167">
        <f>raw_Data!K1375</f>
        <v>3.7733012627781119E-3</v>
      </c>
      <c r="H1369" s="167">
        <f t="shared" si="615"/>
        <v>-1.0823812387252052E-2</v>
      </c>
      <c r="I1369" s="165"/>
      <c r="J1369" s="167">
        <f t="shared" si="616"/>
        <v>0.99618592586369625</v>
      </c>
      <c r="K1369" s="167">
        <f t="shared" si="635"/>
        <v>5.2983943006008616E-3</v>
      </c>
      <c r="L1369" s="93"/>
      <c r="M1369" s="171">
        <f t="shared" si="611"/>
        <v>1.0052983943006009</v>
      </c>
      <c r="N1369" s="172">
        <f t="shared" si="617"/>
        <v>0.99294948887552603</v>
      </c>
      <c r="O1369" s="170">
        <f t="shared" si="612"/>
        <v>1368</v>
      </c>
      <c r="P1369" s="170">
        <f t="shared" si="613"/>
        <v>1370</v>
      </c>
      <c r="Q1369" s="169"/>
      <c r="R1369" s="149">
        <f t="shared" si="618"/>
        <v>-0.41673498116488844</v>
      </c>
      <c r="S1369" s="173">
        <f t="shared" si="619"/>
        <v>-0.54148683252838337</v>
      </c>
      <c r="T1369" s="149">
        <v>0</v>
      </c>
      <c r="U1369" s="97"/>
      <c r="V1369" s="149">
        <f>1/PI()*ATAN('Exhibit4_Impact-Test'!$Y$25*S_RDY_SP)+'Exhibit4_Impact-Test'!$Y$26</f>
        <v>0.27883227365874164</v>
      </c>
      <c r="W1369" s="172">
        <f t="shared" si="620"/>
        <v>0.27635369409118948</v>
      </c>
      <c r="X1369" s="149">
        <f>1/PI()*ATAN('Exhibit4_Impact-Test'!$Y$25*S_RS_SP)+'Exhibit4_Impact-Test'!$Y$26</f>
        <v>0.23732706895573596</v>
      </c>
      <c r="Y1369" s="172">
        <f t="shared" si="621"/>
        <v>0.23509716055106561</v>
      </c>
      <c r="Z1369" s="149">
        <f>1/PI()*ATAN('Exhibit4_Impact-Test'!$Y$25*S_5050_SP)+'Exhibit4_Impact-Test'!$Y$26</f>
        <v>0.5</v>
      </c>
      <c r="AA1369" s="149">
        <f t="shared" si="622"/>
        <v>0.49691006668165538</v>
      </c>
      <c r="AB1369" s="195">
        <f>VLOOKUP(_xlfn.NUMBERVALUE(LEFT(A1369,4)),Transactioncosts!$C:$G,5,FALSE)</f>
        <v>65</v>
      </c>
      <c r="AC1369" s="174"/>
      <c r="AD1369" s="175">
        <f t="shared" si="623"/>
        <v>1.0018551209237305</v>
      </c>
      <c r="AE1369" s="149">
        <f t="shared" si="624"/>
        <v>1.0023676647712563</v>
      </c>
      <c r="AF1369" s="149">
        <f t="shared" si="625"/>
        <v>0.9991239415880635</v>
      </c>
      <c r="AG1369" s="176">
        <f t="shared" si="626"/>
        <v>1.0018161023094327</v>
      </c>
      <c r="AH1369" s="149">
        <f t="shared" si="627"/>
        <v>0.99852237507009722</v>
      </c>
      <c r="AI1369" s="149">
        <f t="shared" si="628"/>
        <v>0.99910385702149429</v>
      </c>
      <c r="AJ1369" s="97"/>
      <c r="AK1369" s="171">
        <f t="shared" si="629"/>
        <v>1.8534023120697323E-3</v>
      </c>
      <c r="AL1369" s="149">
        <f t="shared" si="630"/>
        <v>2.3648662694274233E-3</v>
      </c>
      <c r="AM1369" s="149">
        <f t="shared" si="631"/>
        <v>-8.7644237537303805E-4</v>
      </c>
      <c r="AN1369" s="149">
        <f t="shared" si="636"/>
        <v>8.2921159089681939</v>
      </c>
      <c r="AO1369" s="149">
        <f t="shared" si="636"/>
        <v>21.139943531866486</v>
      </c>
      <c r="AP1369" s="149">
        <f t="shared" si="636"/>
        <v>7.5551916595453603</v>
      </c>
      <c r="AQ1369" s="97"/>
      <c r="AR1369" s="171">
        <f t="shared" si="632"/>
        <v>1.8144551895575348E-3</v>
      </c>
      <c r="AS1369" s="149">
        <f t="shared" si="633"/>
        <v>-1.4787176942160282E-3</v>
      </c>
      <c r="AT1369" s="149">
        <f t="shared" si="634"/>
        <v>-8.9654475467520144E-4</v>
      </c>
      <c r="AU1369" s="175">
        <f t="shared" si="637"/>
        <v>8.130364769496083</v>
      </c>
      <c r="AV1369" s="149">
        <f t="shared" si="638"/>
        <v>17.981539359683616</v>
      </c>
      <c r="AW1369" s="149">
        <f t="shared" si="639"/>
        <v>7.4649497456182301</v>
      </c>
    </row>
    <row r="1370" spans="1:49" ht="15" x14ac:dyDescent="0.25">
      <c r="A1370" s="130">
        <v>1985.01</v>
      </c>
      <c r="B1370" s="138"/>
      <c r="C1370" s="166">
        <f>raw_Data!B1376</f>
        <v>171.6</v>
      </c>
      <c r="D1370" s="167">
        <f>raw_Data!J1376</f>
        <v>0.6311108333333334</v>
      </c>
      <c r="E1370" s="167">
        <f>raw_Data!L1376</f>
        <v>9.0219204028731959E-3</v>
      </c>
      <c r="F1370" s="168">
        <f t="shared" si="614"/>
        <v>164.5</v>
      </c>
      <c r="G1370" s="167">
        <f>raw_Data!K1376</f>
        <v>3.8365400202634249E-3</v>
      </c>
      <c r="H1370" s="167">
        <f t="shared" si="615"/>
        <v>4.3161094224923868E-2</v>
      </c>
      <c r="I1370" s="165"/>
      <c r="J1370" s="167">
        <f t="shared" si="616"/>
        <v>0.99343952594060436</v>
      </c>
      <c r="K1370" s="167">
        <f t="shared" si="635"/>
        <v>2.461446343477558E-3</v>
      </c>
      <c r="L1370" s="93"/>
      <c r="M1370" s="171">
        <f t="shared" si="611"/>
        <v>1.0024614463434776</v>
      </c>
      <c r="N1370" s="172">
        <f t="shared" si="617"/>
        <v>1.0469976342451874</v>
      </c>
      <c r="O1370" s="170">
        <f t="shared" si="612"/>
        <v>1369</v>
      </c>
      <c r="P1370" s="170">
        <f t="shared" si="613"/>
        <v>1371</v>
      </c>
      <c r="Q1370" s="169"/>
      <c r="R1370" s="149">
        <f t="shared" si="618"/>
        <v>-0.40743879611265899</v>
      </c>
      <c r="S1370" s="173">
        <f t="shared" si="619"/>
        <v>0.82567730277242479</v>
      </c>
      <c r="T1370" s="149">
        <v>0</v>
      </c>
      <c r="U1370" s="97"/>
      <c r="V1370" s="149">
        <f>1/PI()*ATAN('Exhibit4_Impact-Test'!$Y$25*S_RDY_SP)+'Exhibit4_Impact-Test'!$Y$26</f>
        <v>0.28235655782930241</v>
      </c>
      <c r="W1370" s="172">
        <f t="shared" si="620"/>
        <v>0.29124729900379398</v>
      </c>
      <c r="X1370" s="149">
        <f>1/PI()*ATAN('Exhibit4_Impact-Test'!$Y$25*S_RS_SP)+'Exhibit4_Impact-Test'!$Y$26</f>
        <v>0.82668019149860394</v>
      </c>
      <c r="Y1370" s="172">
        <f t="shared" si="621"/>
        <v>0.8328201689324789</v>
      </c>
      <c r="Z1370" s="149">
        <f>1/PI()*ATAN('Exhibit4_Impact-Test'!$Y$25*S_5050_SP)+'Exhibit4_Impact-Test'!$Y$26</f>
        <v>0.5</v>
      </c>
      <c r="AA1370" s="149">
        <f t="shared" si="622"/>
        <v>0.51086535181978787</v>
      </c>
      <c r="AB1370" s="195">
        <f>VLOOKUP(_xlfn.NUMBERVALUE(LEFT(A1370,4)),Transactioncosts!$C:$G,5,FALSE)</f>
        <v>60</v>
      </c>
      <c r="AC1370" s="174"/>
      <c r="AD1370" s="175">
        <f t="shared" si="623"/>
        <v>1.0150365310582434</v>
      </c>
      <c r="AE1370" s="149">
        <f t="shared" si="624"/>
        <v>1.0392786306866808</v>
      </c>
      <c r="AF1370" s="149">
        <f t="shared" si="625"/>
        <v>1.0247295402943326</v>
      </c>
      <c r="AG1370" s="176">
        <f t="shared" si="626"/>
        <v>1.0149581703021955</v>
      </c>
      <c r="AH1370" s="149">
        <f t="shared" si="627"/>
        <v>1.0392733026206724</v>
      </c>
      <c r="AI1370" s="149">
        <f t="shared" si="628"/>
        <v>1.0246643481834139</v>
      </c>
      <c r="AJ1370" s="97"/>
      <c r="AK1370" s="171">
        <f t="shared" si="629"/>
        <v>1.4924603036470918E-2</v>
      </c>
      <c r="AL1370" s="149">
        <f t="shared" si="630"/>
        <v>3.852684814489344E-2</v>
      </c>
      <c r="AM1370" s="149">
        <f t="shared" si="631"/>
        <v>2.4428714644891172E-2</v>
      </c>
      <c r="AN1370" s="149">
        <f t="shared" si="636"/>
        <v>8.3070405120046651</v>
      </c>
      <c r="AO1370" s="149">
        <f t="shared" si="636"/>
        <v>21.17847038001138</v>
      </c>
      <c r="AP1370" s="149">
        <f t="shared" si="636"/>
        <v>7.5796203741902515</v>
      </c>
      <c r="AQ1370" s="97"/>
      <c r="AR1370" s="171">
        <f t="shared" si="632"/>
        <v>1.4847400119601872E-2</v>
      </c>
      <c r="AS1370" s="149">
        <f t="shared" si="633"/>
        <v>3.85217214353578E-2</v>
      </c>
      <c r="AT1370" s="149">
        <f t="shared" si="634"/>
        <v>2.4365093775025961E-2</v>
      </c>
      <c r="AU1370" s="175">
        <f t="shared" si="637"/>
        <v>8.1452121696156841</v>
      </c>
      <c r="AV1370" s="149">
        <f t="shared" si="638"/>
        <v>18.020061081118975</v>
      </c>
      <c r="AW1370" s="149">
        <f t="shared" si="639"/>
        <v>7.4893148393932565</v>
      </c>
    </row>
    <row r="1371" spans="1:49" ht="15" x14ac:dyDescent="0.25">
      <c r="A1371" s="130">
        <v>1985.02</v>
      </c>
      <c r="B1371" s="138"/>
      <c r="C1371" s="166">
        <f>raw_Data!B1377</f>
        <v>180.9</v>
      </c>
      <c r="D1371" s="167">
        <f>raw_Data!J1377</f>
        <v>0.63472249999999997</v>
      </c>
      <c r="E1371" s="167">
        <f>raw_Data!L1377</f>
        <v>9.1200100736019696E-3</v>
      </c>
      <c r="F1371" s="168">
        <f t="shared" si="614"/>
        <v>171.6</v>
      </c>
      <c r="G1371" s="167">
        <f>raw_Data!K1377</f>
        <v>3.6988490675990675E-3</v>
      </c>
      <c r="H1371" s="167">
        <f t="shared" si="615"/>
        <v>5.4195804195804165E-2</v>
      </c>
      <c r="I1371" s="165"/>
      <c r="J1371" s="167">
        <f t="shared" si="616"/>
        <v>1.0071385569381492</v>
      </c>
      <c r="K1371" s="167">
        <f t="shared" si="635"/>
        <v>1.6258567011751213E-2</v>
      </c>
      <c r="L1371" s="93"/>
      <c r="M1371" s="171">
        <f t="shared" si="611"/>
        <v>1.0162585670117512</v>
      </c>
      <c r="N1371" s="172">
        <f t="shared" si="617"/>
        <v>1.0578946532634035</v>
      </c>
      <c r="O1371" s="170">
        <f t="shared" si="612"/>
        <v>1370</v>
      </c>
      <c r="P1371" s="170">
        <f t="shared" si="613"/>
        <v>1372</v>
      </c>
      <c r="Q1371" s="169"/>
      <c r="R1371" s="149">
        <f t="shared" si="618"/>
        <v>-0.41845513729575567</v>
      </c>
      <c r="S1371" s="173">
        <f t="shared" si="619"/>
        <v>0.85728811879663969</v>
      </c>
      <c r="T1371" s="149">
        <v>0</v>
      </c>
      <c r="U1371" s="97"/>
      <c r="V1371" s="149">
        <f>1/PI()*ATAN('Exhibit4_Impact-Test'!$Y$25*S_RDY_SP)+'Exhibit4_Impact-Test'!$Y$26</f>
        <v>0.2781871729958193</v>
      </c>
      <c r="W1371" s="172">
        <f t="shared" si="620"/>
        <v>0.28632119939249417</v>
      </c>
      <c r="X1371" s="149">
        <f>1/PI()*ATAN('Exhibit4_Impact-Test'!$Y$25*S_RS_SP)+'Exhibit4_Impact-Test'!$Y$26</f>
        <v>0.83193215793107478</v>
      </c>
      <c r="Y1371" s="172">
        <f t="shared" si="621"/>
        <v>0.83747180755843909</v>
      </c>
      <c r="Z1371" s="149">
        <f>1/PI()*ATAN('Exhibit4_Impact-Test'!$Y$25*S_5050_SP)+'Exhibit4_Impact-Test'!$Y$26</f>
        <v>0.5</v>
      </c>
      <c r="AA1371" s="149">
        <f t="shared" si="622"/>
        <v>0.51003688778742418</v>
      </c>
      <c r="AB1371" s="195">
        <f>VLOOKUP(_xlfn.NUMBERVALUE(LEFT(A1371,4)),Transactioncosts!$C:$G,5,FALSE)</f>
        <v>60</v>
      </c>
      <c r="AC1371" s="174"/>
      <c r="AD1371" s="175">
        <f t="shared" si="623"/>
        <v>1.0278411921407085</v>
      </c>
      <c r="AE1371" s="149">
        <f t="shared" si="624"/>
        <v>1.0508969660948926</v>
      </c>
      <c r="AF1371" s="149">
        <f t="shared" si="625"/>
        <v>1.0370766101375772</v>
      </c>
      <c r="AG1371" s="176">
        <f t="shared" si="626"/>
        <v>1.0277405990386534</v>
      </c>
      <c r="AH1371" s="149">
        <f t="shared" si="627"/>
        <v>1.0474186503643839</v>
      </c>
      <c r="AI1371" s="149">
        <f t="shared" si="628"/>
        <v>1.0370163888108528</v>
      </c>
      <c r="AJ1371" s="97"/>
      <c r="AK1371" s="171">
        <f t="shared" si="629"/>
        <v>2.7460672745949131E-2</v>
      </c>
      <c r="AL1371" s="149">
        <f t="shared" si="630"/>
        <v>4.9644052926347056E-2</v>
      </c>
      <c r="AM1371" s="149">
        <f t="shared" si="631"/>
        <v>3.6405803218330042E-2</v>
      </c>
      <c r="AN1371" s="149">
        <f t="shared" si="636"/>
        <v>8.3345011847506143</v>
      </c>
      <c r="AO1371" s="149">
        <f t="shared" si="636"/>
        <v>21.228114432937726</v>
      </c>
      <c r="AP1371" s="149">
        <f t="shared" si="636"/>
        <v>7.6160261774085818</v>
      </c>
      <c r="AQ1371" s="97"/>
      <c r="AR1371" s="171">
        <f t="shared" si="632"/>
        <v>2.7362799625485653E-2</v>
      </c>
      <c r="AS1371" s="149">
        <f t="shared" si="633"/>
        <v>4.632870904841202E-2</v>
      </c>
      <c r="AT1371" s="149">
        <f t="shared" si="634"/>
        <v>3.6347733183117632E-2</v>
      </c>
      <c r="AU1371" s="175">
        <f t="shared" si="637"/>
        <v>8.17257496924117</v>
      </c>
      <c r="AV1371" s="149">
        <f t="shared" si="638"/>
        <v>18.066389790167388</v>
      </c>
      <c r="AW1371" s="149">
        <f t="shared" si="639"/>
        <v>7.5256625725763744</v>
      </c>
    </row>
    <row r="1372" spans="1:49" ht="15" x14ac:dyDescent="0.25">
      <c r="A1372" s="130">
        <v>1985.03</v>
      </c>
      <c r="B1372" s="138"/>
      <c r="C1372" s="166">
        <f>raw_Data!B1378</f>
        <v>179.4</v>
      </c>
      <c r="D1372" s="167">
        <f>raw_Data!J1378</f>
        <v>0.63833333333333331</v>
      </c>
      <c r="E1372" s="167">
        <f>raw_Data!L1378</f>
        <v>9.383577558729872E-3</v>
      </c>
      <c r="F1372" s="168">
        <f t="shared" si="614"/>
        <v>180.9</v>
      </c>
      <c r="G1372" s="167">
        <f>raw_Data!K1378</f>
        <v>3.5286530311405932E-3</v>
      </c>
      <c r="H1372" s="167">
        <f t="shared" si="615"/>
        <v>-8.2918739635157168E-3</v>
      </c>
      <c r="I1372" s="165"/>
      <c r="J1372" s="167">
        <f t="shared" si="616"/>
        <v>1.0190891849935899</v>
      </c>
      <c r="K1372" s="167">
        <f t="shared" si="635"/>
        <v>2.8472762552319786E-2</v>
      </c>
      <c r="L1372" s="93"/>
      <c r="M1372" s="171">
        <f t="shared" si="611"/>
        <v>1.0284727625523198</v>
      </c>
      <c r="N1372" s="172">
        <f t="shared" si="617"/>
        <v>0.99523677906762475</v>
      </c>
      <c r="O1372" s="170">
        <f t="shared" si="612"/>
        <v>1371</v>
      </c>
      <c r="P1372" s="170">
        <f t="shared" si="613"/>
        <v>1373</v>
      </c>
      <c r="Q1372" s="169"/>
      <c r="R1372" s="149">
        <f t="shared" si="618"/>
        <v>-0.44205122677075026</v>
      </c>
      <c r="S1372" s="173">
        <f t="shared" si="619"/>
        <v>-0.47621922738743039</v>
      </c>
      <c r="T1372" s="149">
        <v>0</v>
      </c>
      <c r="U1372" s="97"/>
      <c r="V1372" s="149">
        <f>1/PI()*ATAN('Exhibit4_Impact-Test'!$Y$25*S_RDY_SP)+'Exhibit4_Impact-Test'!$Y$26</f>
        <v>0.26955568238334066</v>
      </c>
      <c r="W1372" s="172">
        <f t="shared" si="620"/>
        <v>0.26313692403185196</v>
      </c>
      <c r="X1372" s="149">
        <f>1/PI()*ATAN('Exhibit4_Impact-Test'!$Y$25*S_RS_SP)+'Exhibit4_Impact-Test'!$Y$26</f>
        <v>0.25775251914032632</v>
      </c>
      <c r="Y1372" s="172">
        <f t="shared" si="621"/>
        <v>0.25151804261081295</v>
      </c>
      <c r="Z1372" s="149">
        <f>1/PI()*ATAN('Exhibit4_Impact-Test'!$Y$25*S_5050_SP)+'Exhibit4_Impact-Test'!$Y$26</f>
        <v>0.5</v>
      </c>
      <c r="AA1372" s="149">
        <f t="shared" si="622"/>
        <v>0.49178835134164306</v>
      </c>
      <c r="AB1372" s="195">
        <f>VLOOKUP(_xlfn.NUMBERVALUE(LEFT(A1372,4)),Transactioncosts!$C:$G,5,FALSE)</f>
        <v>60</v>
      </c>
      <c r="AC1372" s="174"/>
      <c r="AD1372" s="175">
        <f t="shared" si="623"/>
        <v>1.0195138143444213</v>
      </c>
      <c r="AE1372" s="149">
        <f t="shared" si="624"/>
        <v>1.0199061040830335</v>
      </c>
      <c r="AF1372" s="149">
        <f t="shared" si="625"/>
        <v>1.0118547708099723</v>
      </c>
      <c r="AG1372" s="176">
        <f t="shared" si="626"/>
        <v>1.0194895471288807</v>
      </c>
      <c r="AH1372" s="149">
        <f t="shared" si="627"/>
        <v>1.0170894725621908</v>
      </c>
      <c r="AI1372" s="149">
        <f t="shared" si="628"/>
        <v>1.0118055009180222</v>
      </c>
      <c r="AJ1372" s="97"/>
      <c r="AK1372" s="171">
        <f t="shared" si="629"/>
        <v>1.9325861057707974E-2</v>
      </c>
      <c r="AL1372" s="149">
        <f t="shared" si="630"/>
        <v>1.9710568238319286E-2</v>
      </c>
      <c r="AM1372" s="149">
        <f t="shared" si="631"/>
        <v>1.1785053462373565E-2</v>
      </c>
      <c r="AN1372" s="149">
        <f t="shared" si="636"/>
        <v>8.3538270458083215</v>
      </c>
      <c r="AO1372" s="149">
        <f t="shared" si="636"/>
        <v>21.247825001176047</v>
      </c>
      <c r="AP1372" s="149">
        <f t="shared" si="636"/>
        <v>7.6278112308709556</v>
      </c>
      <c r="AQ1372" s="97"/>
      <c r="AR1372" s="171">
        <f t="shared" si="632"/>
        <v>1.9302058040998656E-2</v>
      </c>
      <c r="AS1372" s="149">
        <f t="shared" si="633"/>
        <v>1.6945090150650946E-2</v>
      </c>
      <c r="AT1372" s="149">
        <f t="shared" si="634"/>
        <v>1.1736359625124142E-2</v>
      </c>
      <c r="AU1372" s="175">
        <f t="shared" si="637"/>
        <v>8.1918770272821693</v>
      </c>
      <c r="AV1372" s="149">
        <f t="shared" si="638"/>
        <v>18.083334880318038</v>
      </c>
      <c r="AW1372" s="149">
        <f t="shared" si="639"/>
        <v>7.5373989322014987</v>
      </c>
    </row>
    <row r="1373" spans="1:49" ht="15" x14ac:dyDescent="0.25">
      <c r="A1373" s="130">
        <v>1985.04</v>
      </c>
      <c r="B1373" s="138"/>
      <c r="C1373" s="166">
        <f>raw_Data!B1379</f>
        <v>180.6</v>
      </c>
      <c r="D1373" s="167">
        <f>raw_Data!J1379</f>
        <v>0.64055583333333332</v>
      </c>
      <c r="E1373" s="167">
        <f>raw_Data!L1379</f>
        <v>9.059659612918658E-3</v>
      </c>
      <c r="F1373" s="168">
        <f t="shared" si="614"/>
        <v>179.4</v>
      </c>
      <c r="G1373" s="167">
        <f>raw_Data!K1379</f>
        <v>3.5705453363062056E-3</v>
      </c>
      <c r="H1373" s="167">
        <f t="shared" si="615"/>
        <v>6.6889632107023367E-3</v>
      </c>
      <c r="I1373" s="165"/>
      <c r="J1373" s="167">
        <f t="shared" si="616"/>
        <v>0.97684023946336018</v>
      </c>
      <c r="K1373" s="167">
        <f t="shared" si="635"/>
        <v>-1.4100100923721159E-2</v>
      </c>
      <c r="L1373" s="93"/>
      <c r="M1373" s="171">
        <f t="shared" si="611"/>
        <v>0.98589989907627884</v>
      </c>
      <c r="N1373" s="172">
        <f t="shared" si="617"/>
        <v>1.0102595085470085</v>
      </c>
      <c r="O1373" s="170">
        <f t="shared" si="612"/>
        <v>1372</v>
      </c>
      <c r="P1373" s="170">
        <f t="shared" si="613"/>
        <v>1374</v>
      </c>
      <c r="Q1373" s="169"/>
      <c r="R1373" s="149">
        <f t="shared" si="618"/>
        <v>-0.44873993164378395</v>
      </c>
      <c r="S1373" s="173">
        <f t="shared" si="619"/>
        <v>0.41617335470841282</v>
      </c>
      <c r="T1373" s="149">
        <v>0</v>
      </c>
      <c r="U1373" s="97"/>
      <c r="V1373" s="149">
        <f>1/PI()*ATAN('Exhibit4_Impact-Test'!$Y$25*S_RDY_SP)+'Exhibit4_Impact-Test'!$Y$26</f>
        <v>0.26718145995527653</v>
      </c>
      <c r="W1373" s="172">
        <f t="shared" si="620"/>
        <v>0.27198744798981317</v>
      </c>
      <c r="X1373" s="149">
        <f>1/PI()*ATAN('Exhibit4_Impact-Test'!$Y$25*S_RS_SP)+'Exhibit4_Impact-Test'!$Y$26</f>
        <v>0.72095662941790806</v>
      </c>
      <c r="Y1373" s="172">
        <f t="shared" si="621"/>
        <v>0.72584034301491374</v>
      </c>
      <c r="Z1373" s="149">
        <f>1/PI()*ATAN('Exhibit4_Impact-Test'!$Y$25*S_5050_SP)+'Exhibit4_Impact-Test'!$Y$26</f>
        <v>0.5</v>
      </c>
      <c r="AA1373" s="149">
        <f t="shared" si="622"/>
        <v>0.50610161928393615</v>
      </c>
      <c r="AB1373" s="195">
        <f>VLOOKUP(_xlfn.NUMBERVALUE(LEFT(A1373,4)),Transactioncosts!$C:$G,5,FALSE)</f>
        <v>60</v>
      </c>
      <c r="AC1373" s="174"/>
      <c r="AD1373" s="175">
        <f t="shared" si="623"/>
        <v>0.99240833509860882</v>
      </c>
      <c r="AE1373" s="149">
        <f t="shared" si="624"/>
        <v>1.0034621210142327</v>
      </c>
      <c r="AF1373" s="149">
        <f t="shared" si="625"/>
        <v>0.99807970381164368</v>
      </c>
      <c r="AG1373" s="176">
        <f t="shared" si="626"/>
        <v>0.99240701139112475</v>
      </c>
      <c r="AH1373" s="149">
        <f t="shared" si="627"/>
        <v>1.0029710127056932</v>
      </c>
      <c r="AI1373" s="149">
        <f t="shared" si="628"/>
        <v>0.99804309409594005</v>
      </c>
      <c r="AJ1373" s="97"/>
      <c r="AK1373" s="171">
        <f t="shared" si="629"/>
        <v>-7.6206282692814608E-3</v>
      </c>
      <c r="AL1373" s="149">
        <f t="shared" si="630"/>
        <v>3.4561416701084074E-3</v>
      </c>
      <c r="AM1373" s="149">
        <f t="shared" si="631"/>
        <v>-1.9221423208745775E-3</v>
      </c>
      <c r="AN1373" s="149">
        <f t="shared" si="636"/>
        <v>8.3462064175390402</v>
      </c>
      <c r="AO1373" s="149">
        <f t="shared" si="636"/>
        <v>21.251281142846153</v>
      </c>
      <c r="AP1373" s="149">
        <f t="shared" si="636"/>
        <v>7.625889088550081</v>
      </c>
      <c r="AQ1373" s="97"/>
      <c r="AR1373" s="171">
        <f t="shared" si="632"/>
        <v>-7.6219621036720609E-3</v>
      </c>
      <c r="AS1373" s="149">
        <f t="shared" si="633"/>
        <v>2.9666079696391168E-3</v>
      </c>
      <c r="AT1373" s="149">
        <f t="shared" si="634"/>
        <v>-1.9588231460684071E-3</v>
      </c>
      <c r="AU1373" s="175">
        <f t="shared" si="637"/>
        <v>8.1842550651784975</v>
      </c>
      <c r="AV1373" s="149">
        <f t="shared" si="638"/>
        <v>18.086301488287678</v>
      </c>
      <c r="AW1373" s="149">
        <f t="shared" si="639"/>
        <v>7.5354401090554299</v>
      </c>
    </row>
    <row r="1374" spans="1:49" ht="15" x14ac:dyDescent="0.25">
      <c r="A1374" s="130">
        <v>1985.05</v>
      </c>
      <c r="B1374" s="138"/>
      <c r="C1374" s="166">
        <f>raw_Data!B1380</f>
        <v>184.9</v>
      </c>
      <c r="D1374" s="167">
        <f>raw_Data!J1380</f>
        <v>0.6427775</v>
      </c>
      <c r="E1374" s="167">
        <f>raw_Data!L1380</f>
        <v>8.6209271666739529E-3</v>
      </c>
      <c r="F1374" s="168">
        <f t="shared" si="614"/>
        <v>180.6</v>
      </c>
      <c r="G1374" s="167">
        <f>raw_Data!K1380</f>
        <v>3.5591223698781841E-3</v>
      </c>
      <c r="H1374" s="167">
        <f t="shared" si="615"/>
        <v>2.3809523809523947E-2</v>
      </c>
      <c r="I1374" s="165"/>
      <c r="J1374" s="167">
        <f t="shared" si="616"/>
        <v>0.96813003297929812</v>
      </c>
      <c r="K1374" s="167">
        <f t="shared" si="635"/>
        <v>-2.3249039854027931E-2</v>
      </c>
      <c r="L1374" s="93"/>
      <c r="M1374" s="171">
        <f t="shared" si="611"/>
        <v>0.97675096014597207</v>
      </c>
      <c r="N1374" s="172">
        <f t="shared" si="617"/>
        <v>1.027368646179402</v>
      </c>
      <c r="O1374" s="170">
        <f t="shared" si="612"/>
        <v>1373</v>
      </c>
      <c r="P1374" s="170">
        <f t="shared" si="613"/>
        <v>1375</v>
      </c>
      <c r="Q1374" s="169"/>
      <c r="R1374" s="149">
        <f t="shared" si="618"/>
        <v>-0.43590080647556506</v>
      </c>
      <c r="S1374" s="173">
        <f t="shared" si="619"/>
        <v>0.72437223351484747</v>
      </c>
      <c r="T1374" s="149">
        <v>0</v>
      </c>
      <c r="U1374" s="97"/>
      <c r="V1374" s="149">
        <f>1/PI()*ATAN('Exhibit4_Impact-Test'!$Y$25*S_RDY_SP)+'Exhibit4_Impact-Test'!$Y$26</f>
        <v>0.27176683007581076</v>
      </c>
      <c r="W1374" s="172">
        <f t="shared" si="620"/>
        <v>0.28188056507635095</v>
      </c>
      <c r="X1374" s="149">
        <f>1/PI()*ATAN('Exhibit4_Impact-Test'!$Y$25*S_RS_SP)+'Exhibit4_Impact-Test'!$Y$26</f>
        <v>0.80769172777149967</v>
      </c>
      <c r="Y1374" s="172">
        <f t="shared" si="621"/>
        <v>0.81541771684183728</v>
      </c>
      <c r="Z1374" s="149">
        <f>1/PI()*ATAN('Exhibit4_Impact-Test'!$Y$25*S_5050_SP)+'Exhibit4_Impact-Test'!$Y$26</f>
        <v>0.5</v>
      </c>
      <c r="AA1374" s="149">
        <f t="shared" si="622"/>
        <v>0.5126284094705903</v>
      </c>
      <c r="AB1374" s="195">
        <f>VLOOKUP(_xlfn.NUMBERVALUE(LEFT(A1374,4)),Transactioncosts!$C:$G,5,FALSE)</f>
        <v>60</v>
      </c>
      <c r="AC1374" s="174"/>
      <c r="AD1374" s="175">
        <f t="shared" si="623"/>
        <v>0.99050716822505014</v>
      </c>
      <c r="AE1374" s="149">
        <f t="shared" si="624"/>
        <v>1.0176344464341085</v>
      </c>
      <c r="AF1374" s="149">
        <f t="shared" si="625"/>
        <v>1.0020598031626871</v>
      </c>
      <c r="AG1374" s="176">
        <f t="shared" si="626"/>
        <v>0.99047294810720843</v>
      </c>
      <c r="AH1374" s="149">
        <f t="shared" si="627"/>
        <v>1.0175764996246517</v>
      </c>
      <c r="AI1374" s="149">
        <f t="shared" si="628"/>
        <v>1.0019840327058636</v>
      </c>
      <c r="AJ1374" s="97"/>
      <c r="AK1374" s="171">
        <f t="shared" si="629"/>
        <v>-9.538175893392991E-3</v>
      </c>
      <c r="AL1374" s="149">
        <f t="shared" si="630"/>
        <v>1.7480763693249288E-2</v>
      </c>
      <c r="AM1374" s="149">
        <f t="shared" si="631"/>
        <v>2.0576846767630854E-3</v>
      </c>
      <c r="AN1374" s="149">
        <f t="shared" si="636"/>
        <v>8.336668241645647</v>
      </c>
      <c r="AO1374" s="149">
        <f t="shared" si="636"/>
        <v>21.268761906539403</v>
      </c>
      <c r="AP1374" s="149">
        <f t="shared" si="636"/>
        <v>7.627946773226844</v>
      </c>
      <c r="AQ1374" s="97"/>
      <c r="AR1374" s="171">
        <f t="shared" si="632"/>
        <v>-9.5727245671156438E-3</v>
      </c>
      <c r="AS1374" s="149">
        <f t="shared" si="633"/>
        <v>1.7423819414736356E-2</v>
      </c>
      <c r="AT1374" s="149">
        <f t="shared" si="634"/>
        <v>1.9820671124129879E-3</v>
      </c>
      <c r="AU1374" s="175">
        <f t="shared" si="637"/>
        <v>8.1746823406113815</v>
      </c>
      <c r="AV1374" s="149">
        <f t="shared" si="638"/>
        <v>18.103725307702415</v>
      </c>
      <c r="AW1374" s="149">
        <f t="shared" si="639"/>
        <v>7.5374221761678433</v>
      </c>
    </row>
    <row r="1375" spans="1:49" ht="15" x14ac:dyDescent="0.25">
      <c r="A1375" s="130">
        <v>1985.06</v>
      </c>
      <c r="B1375" s="138"/>
      <c r="C1375" s="166">
        <f>raw_Data!B1381</f>
        <v>188.9</v>
      </c>
      <c r="D1375" s="167">
        <f>raw_Data!J1381</f>
        <v>0.64500000000000002</v>
      </c>
      <c r="E1375" s="167">
        <f>raw_Data!L1381</f>
        <v>8.0962377357491899E-3</v>
      </c>
      <c r="F1375" s="168">
        <f t="shared" si="614"/>
        <v>184.9</v>
      </c>
      <c r="G1375" s="167">
        <f>raw_Data!K1381</f>
        <v>3.4883720930232558E-3</v>
      </c>
      <c r="H1375" s="167">
        <f t="shared" si="615"/>
        <v>2.1633315305570555E-2</v>
      </c>
      <c r="I1375" s="165"/>
      <c r="J1375" s="167">
        <f t="shared" si="616"/>
        <v>0.96105158593987416</v>
      </c>
      <c r="K1375" s="167">
        <f t="shared" si="635"/>
        <v>-3.0852176324376646E-2</v>
      </c>
      <c r="L1375" s="93"/>
      <c r="M1375" s="171">
        <f t="shared" si="611"/>
        <v>0.96914782367562335</v>
      </c>
      <c r="N1375" s="172">
        <f t="shared" si="617"/>
        <v>1.025121687398594</v>
      </c>
      <c r="O1375" s="170">
        <f t="shared" si="612"/>
        <v>1374</v>
      </c>
      <c r="P1375" s="170">
        <f t="shared" si="613"/>
        <v>1376</v>
      </c>
      <c r="Q1375" s="169"/>
      <c r="R1375" s="149">
        <f t="shared" si="618"/>
        <v>-0.42385236037011081</v>
      </c>
      <c r="S1375" s="173">
        <f t="shared" si="619"/>
        <v>0.71505063547425252</v>
      </c>
      <c r="T1375" s="149">
        <v>0</v>
      </c>
      <c r="U1375" s="97"/>
      <c r="V1375" s="149">
        <f>1/PI()*ATAN('Exhibit4_Impact-Test'!$Y$25*S_RDY_SP)+'Exhibit4_Impact-Test'!$Y$26</f>
        <v>0.27617721210272506</v>
      </c>
      <c r="W1375" s="172">
        <f t="shared" si="620"/>
        <v>0.28754151152176882</v>
      </c>
      <c r="X1375" s="149">
        <f>1/PI()*ATAN('Exhibit4_Impact-Test'!$Y$25*S_RS_SP)+'Exhibit4_Impact-Test'!$Y$26</f>
        <v>0.80575991526568913</v>
      </c>
      <c r="Y1375" s="172">
        <f t="shared" si="621"/>
        <v>0.81439735595930918</v>
      </c>
      <c r="Z1375" s="149">
        <f>1/PI()*ATAN('Exhibit4_Impact-Test'!$Y$25*S_5050_SP)+'Exhibit4_Impact-Test'!$Y$26</f>
        <v>0.5</v>
      </c>
      <c r="AA1375" s="149">
        <f t="shared" si="622"/>
        <v>0.51403367584274517</v>
      </c>
      <c r="AB1375" s="195">
        <f>VLOOKUP(_xlfn.NUMBERVALUE(LEFT(A1375,4)),Transactioncosts!$C:$G,5,FALSE)</f>
        <v>60</v>
      </c>
      <c r="AC1375" s="174"/>
      <c r="AD1375" s="175">
        <f t="shared" si="623"/>
        <v>0.9846065293092513</v>
      </c>
      <c r="AE1375" s="149">
        <f t="shared" si="624"/>
        <v>1.0142493193661375</v>
      </c>
      <c r="AF1375" s="149">
        <f t="shared" si="625"/>
        <v>0.99713475553710862</v>
      </c>
      <c r="AG1375" s="176">
        <f t="shared" si="626"/>
        <v>0.98458118657655025</v>
      </c>
      <c r="AH1375" s="149">
        <f t="shared" si="627"/>
        <v>1.0141807153675779</v>
      </c>
      <c r="AI1375" s="149">
        <f t="shared" si="628"/>
        <v>0.99705055348205218</v>
      </c>
      <c r="AJ1375" s="97"/>
      <c r="AK1375" s="171">
        <f t="shared" si="629"/>
        <v>-1.5513180246700198E-2</v>
      </c>
      <c r="AL1375" s="149">
        <f t="shared" si="630"/>
        <v>1.4148752033095052E-2</v>
      </c>
      <c r="AM1375" s="149">
        <f t="shared" si="631"/>
        <v>-2.8693571335573023E-3</v>
      </c>
      <c r="AN1375" s="149">
        <f t="shared" si="636"/>
        <v>8.3211550613989473</v>
      </c>
      <c r="AO1375" s="149">
        <f t="shared" si="636"/>
        <v>21.282910658572497</v>
      </c>
      <c r="AP1375" s="149">
        <f t="shared" si="636"/>
        <v>7.625077416093287</v>
      </c>
      <c r="AQ1375" s="97"/>
      <c r="AR1375" s="171">
        <f t="shared" si="632"/>
        <v>-1.5538919522339595E-2</v>
      </c>
      <c r="AS1375" s="149">
        <f t="shared" si="633"/>
        <v>1.4081109573250749E-2</v>
      </c>
      <c r="AT1375" s="149">
        <f t="shared" si="634"/>
        <v>-2.9538047069354169E-3</v>
      </c>
      <c r="AU1375" s="175">
        <f t="shared" si="637"/>
        <v>8.1591434210890412</v>
      </c>
      <c r="AV1375" s="149">
        <f t="shared" si="638"/>
        <v>18.117806417275666</v>
      </c>
      <c r="AW1375" s="149">
        <f t="shared" si="639"/>
        <v>7.5344683714609078</v>
      </c>
    </row>
    <row r="1376" spans="1:49" ht="15" x14ac:dyDescent="0.25">
      <c r="A1376" s="130">
        <v>1985.07</v>
      </c>
      <c r="B1376" s="138"/>
      <c r="C1376" s="166">
        <f>raw_Data!B1382</f>
        <v>192.5</v>
      </c>
      <c r="D1376" s="167">
        <f>raw_Data!J1382</f>
        <v>0.64777750000000001</v>
      </c>
      <c r="E1376" s="167">
        <f>raw_Data!L1382</f>
        <v>8.2105564130694475E-3</v>
      </c>
      <c r="F1376" s="168">
        <f t="shared" si="614"/>
        <v>188.9</v>
      </c>
      <c r="G1376" s="167">
        <f>raw_Data!K1382</f>
        <v>3.4292085759661194E-3</v>
      </c>
      <c r="H1376" s="167">
        <f t="shared" si="615"/>
        <v>1.9057702488088912E-2</v>
      </c>
      <c r="I1376" s="165"/>
      <c r="J1376" s="167">
        <f t="shared" si="616"/>
        <v>1.0087112284461253</v>
      </c>
      <c r="K1376" s="167">
        <f t="shared" si="635"/>
        <v>1.6921784859194711E-2</v>
      </c>
      <c r="L1376" s="93"/>
      <c r="M1376" s="171">
        <f t="shared" si="611"/>
        <v>1.0169217848591947</v>
      </c>
      <c r="N1376" s="172">
        <f t="shared" si="617"/>
        <v>1.0224869110640549</v>
      </c>
      <c r="O1376" s="170">
        <f t="shared" si="612"/>
        <v>1375</v>
      </c>
      <c r="P1376" s="170">
        <f t="shared" si="613"/>
        <v>1377</v>
      </c>
      <c r="Q1376" s="169"/>
      <c r="R1376" s="149">
        <f t="shared" si="618"/>
        <v>-0.40493261896844368</v>
      </c>
      <c r="S1376" s="173">
        <f t="shared" si="619"/>
        <v>0.7018393032830792</v>
      </c>
      <c r="T1376" s="149">
        <v>0</v>
      </c>
      <c r="U1376" s="97"/>
      <c r="V1376" s="149">
        <f>1/PI()*ATAN('Exhibit4_Impact-Test'!$Y$25*S_RDY_SP)+'Exhibit4_Impact-Test'!$Y$26</f>
        <v>0.28331772273826639</v>
      </c>
      <c r="W1376" s="172">
        <f t="shared" si="620"/>
        <v>0.28442719139643535</v>
      </c>
      <c r="X1376" s="149">
        <f>1/PI()*ATAN('Exhibit4_Impact-Test'!$Y$25*S_RS_SP)+'Exhibit4_Impact-Test'!$Y$26</f>
        <v>0.80296335619938208</v>
      </c>
      <c r="Y1376" s="172">
        <f t="shared" si="621"/>
        <v>0.8038253933514643</v>
      </c>
      <c r="Z1376" s="149">
        <f>1/PI()*ATAN('Exhibit4_Impact-Test'!$Y$25*S_5050_SP)+'Exhibit4_Impact-Test'!$Y$26</f>
        <v>0.5</v>
      </c>
      <c r="AA1376" s="149">
        <f t="shared" si="622"/>
        <v>0.5013643969980085</v>
      </c>
      <c r="AB1376" s="195">
        <f>VLOOKUP(_xlfn.NUMBERVALUE(LEFT(A1376,4)),Transactioncosts!$C:$G,5,FALSE)</f>
        <v>60</v>
      </c>
      <c r="AC1376" s="174"/>
      <c r="AD1376" s="175">
        <f t="shared" si="623"/>
        <v>1.0184984837423068</v>
      </c>
      <c r="AE1376" s="149">
        <f t="shared" si="624"/>
        <v>1.0213903772743222</v>
      </c>
      <c r="AF1376" s="149">
        <f t="shared" si="625"/>
        <v>1.0197043479616248</v>
      </c>
      <c r="AG1376" s="176">
        <f t="shared" si="626"/>
        <v>1.0184647082801783</v>
      </c>
      <c r="AH1376" s="149">
        <f t="shared" si="627"/>
        <v>1.0177185628566423</v>
      </c>
      <c r="AI1376" s="149">
        <f t="shared" si="628"/>
        <v>1.0196961615796367</v>
      </c>
      <c r="AJ1376" s="97"/>
      <c r="AK1376" s="171">
        <f t="shared" si="629"/>
        <v>1.8329467967176223E-2</v>
      </c>
      <c r="AL1376" s="149">
        <f t="shared" si="630"/>
        <v>2.1164814073185968E-2</v>
      </c>
      <c r="AM1376" s="149">
        <f t="shared" si="631"/>
        <v>1.9512730340533937E-2</v>
      </c>
      <c r="AN1376" s="149">
        <f t="shared" si="636"/>
        <v>8.3394845293661231</v>
      </c>
      <c r="AO1376" s="149">
        <f t="shared" si="636"/>
        <v>21.304075472645682</v>
      </c>
      <c r="AP1376" s="149">
        <f t="shared" si="636"/>
        <v>7.6445901464338206</v>
      </c>
      <c r="AQ1376" s="97"/>
      <c r="AR1376" s="171">
        <f t="shared" si="632"/>
        <v>1.8296305402173741E-2</v>
      </c>
      <c r="AS1376" s="149">
        <f t="shared" si="633"/>
        <v>1.7563419057893881E-2</v>
      </c>
      <c r="AT1376" s="149">
        <f t="shared" si="634"/>
        <v>1.9504702116602622E-2</v>
      </c>
      <c r="AU1376" s="175">
        <f t="shared" si="637"/>
        <v>8.1774397264912153</v>
      </c>
      <c r="AV1376" s="149">
        <f t="shared" si="638"/>
        <v>18.13536983633356</v>
      </c>
      <c r="AW1376" s="149">
        <f t="shared" si="639"/>
        <v>7.5539730735775104</v>
      </c>
    </row>
    <row r="1377" spans="1:49" ht="15" x14ac:dyDescent="0.25">
      <c r="A1377" s="130">
        <v>1985.08</v>
      </c>
      <c r="B1377" s="138"/>
      <c r="C1377" s="166">
        <f>raw_Data!B1383</f>
        <v>188.3</v>
      </c>
      <c r="D1377" s="167">
        <f>raw_Data!J1383</f>
        <v>0.65055583333333333</v>
      </c>
      <c r="E1377" s="167">
        <f>raw_Data!L1383</f>
        <v>8.2257881355587426E-3</v>
      </c>
      <c r="F1377" s="168">
        <f t="shared" si="614"/>
        <v>192.5</v>
      </c>
      <c r="G1377" s="167">
        <f>raw_Data!K1383</f>
        <v>3.3795108225108225E-3</v>
      </c>
      <c r="H1377" s="167">
        <f t="shared" si="615"/>
        <v>-2.1818181818181737E-2</v>
      </c>
      <c r="I1377" s="165"/>
      <c r="J1377" s="167">
        <f t="shared" si="616"/>
        <v>1.0011540407332886</v>
      </c>
      <c r="K1377" s="167">
        <f t="shared" si="635"/>
        <v>9.3798288688473619E-3</v>
      </c>
      <c r="L1377" s="93"/>
      <c r="M1377" s="171">
        <f t="shared" si="611"/>
        <v>1.0093798288688474</v>
      </c>
      <c r="N1377" s="172">
        <f t="shared" si="617"/>
        <v>0.98156132900432902</v>
      </c>
      <c r="O1377" s="170">
        <f t="shared" si="612"/>
        <v>1376</v>
      </c>
      <c r="P1377" s="170">
        <f t="shared" si="613"/>
        <v>1378</v>
      </c>
      <c r="Q1377" s="169"/>
      <c r="R1377" s="149">
        <f t="shared" si="618"/>
        <v>-0.4168263645380616</v>
      </c>
      <c r="S1377" s="173">
        <f t="shared" si="619"/>
        <v>-0.72657670962262921</v>
      </c>
      <c r="T1377" s="149">
        <v>0</v>
      </c>
      <c r="U1377" s="97"/>
      <c r="V1377" s="149">
        <f>1/PI()*ATAN('Exhibit4_Impact-Test'!$Y$25*S_RDY_SP)+'Exhibit4_Impact-Test'!$Y$26</f>
        <v>0.27879794770835353</v>
      </c>
      <c r="W1377" s="172">
        <f t="shared" si="620"/>
        <v>0.27321356115600343</v>
      </c>
      <c r="X1377" s="149">
        <f>1/PI()*ATAN('Exhibit4_Impact-Test'!$Y$25*S_RS_SP)+'Exhibit4_Impact-Test'!$Y$26</f>
        <v>0.19185632373815031</v>
      </c>
      <c r="Y1377" s="172">
        <f t="shared" si="621"/>
        <v>0.18756050218702564</v>
      </c>
      <c r="Z1377" s="149">
        <f>1/PI()*ATAN('Exhibit4_Impact-Test'!$Y$25*S_5050_SP)+'Exhibit4_Impact-Test'!$Y$26</f>
        <v>0.5</v>
      </c>
      <c r="AA1377" s="149">
        <f t="shared" si="622"/>
        <v>0.49301373128118076</v>
      </c>
      <c r="AB1377" s="195">
        <f>VLOOKUP(_xlfn.NUMBERVALUE(LEFT(A1377,4)),Transactioncosts!$C:$G,5,FALSE)</f>
        <v>60</v>
      </c>
      <c r="AC1377" s="174"/>
      <c r="AD1377" s="175">
        <f t="shared" si="623"/>
        <v>1.0016240881982945</v>
      </c>
      <c r="AE1377" s="149">
        <f t="shared" si="624"/>
        <v>1.0040426737529307</v>
      </c>
      <c r="AF1377" s="149">
        <f t="shared" si="625"/>
        <v>0.99547057893658819</v>
      </c>
      <c r="AG1377" s="176">
        <f t="shared" si="626"/>
        <v>1.0015674577469948</v>
      </c>
      <c r="AH1377" s="149">
        <f t="shared" si="627"/>
        <v>1.0040217856445068</v>
      </c>
      <c r="AI1377" s="149">
        <f t="shared" si="628"/>
        <v>0.99542866132427532</v>
      </c>
      <c r="AJ1377" s="97"/>
      <c r="AK1377" s="171">
        <f t="shared" si="629"/>
        <v>1.6227707932517028E-3</v>
      </c>
      <c r="AL1377" s="149">
        <f t="shared" si="630"/>
        <v>4.0345241042579203E-3</v>
      </c>
      <c r="AM1377" s="149">
        <f t="shared" si="631"/>
        <v>-4.539709971282618E-3</v>
      </c>
      <c r="AN1377" s="149">
        <f t="shared" si="636"/>
        <v>8.3411073001593756</v>
      </c>
      <c r="AO1377" s="149">
        <f t="shared" si="636"/>
        <v>21.308109996749941</v>
      </c>
      <c r="AP1377" s="149">
        <f t="shared" si="636"/>
        <v>7.6400504364625377</v>
      </c>
      <c r="AQ1377" s="97"/>
      <c r="AR1377" s="171">
        <f t="shared" si="632"/>
        <v>1.5662305673013889E-3</v>
      </c>
      <c r="AS1377" s="149">
        <f t="shared" si="633"/>
        <v>4.0137198832312275E-3</v>
      </c>
      <c r="AT1377" s="149">
        <f t="shared" si="634"/>
        <v>-4.581819196572765E-3</v>
      </c>
      <c r="AU1377" s="175">
        <f t="shared" si="637"/>
        <v>8.1790059570585161</v>
      </c>
      <c r="AV1377" s="149">
        <f t="shared" si="638"/>
        <v>18.139383556216792</v>
      </c>
      <c r="AW1377" s="149">
        <f t="shared" si="639"/>
        <v>7.5493912543809376</v>
      </c>
    </row>
    <row r="1378" spans="1:49" ht="15" x14ac:dyDescent="0.25">
      <c r="A1378" s="130">
        <v>1985.09</v>
      </c>
      <c r="B1378" s="138"/>
      <c r="C1378" s="166">
        <f>raw_Data!B1384</f>
        <v>184.1</v>
      </c>
      <c r="D1378" s="167">
        <f>raw_Data!J1384</f>
        <v>0.65333333333333332</v>
      </c>
      <c r="E1378" s="167">
        <f>raw_Data!L1384</f>
        <v>8.256243988965517E-3</v>
      </c>
      <c r="F1378" s="168">
        <f t="shared" si="614"/>
        <v>188.3</v>
      </c>
      <c r="G1378" s="167">
        <f>raw_Data!K1384</f>
        <v>3.4696406443618338E-3</v>
      </c>
      <c r="H1378" s="167">
        <f t="shared" si="615"/>
        <v>-2.2304832713754719E-2</v>
      </c>
      <c r="I1378" s="165"/>
      <c r="J1378" s="167">
        <f t="shared" si="616"/>
        <v>1.0023057467827021</v>
      </c>
      <c r="K1378" s="167">
        <f t="shared" si="635"/>
        <v>1.056199077166764E-2</v>
      </c>
      <c r="L1378" s="93"/>
      <c r="M1378" s="171">
        <f t="shared" si="611"/>
        <v>1.0105619907716676</v>
      </c>
      <c r="N1378" s="172">
        <f t="shared" si="617"/>
        <v>0.98116480793060712</v>
      </c>
      <c r="O1378" s="170">
        <f t="shared" si="612"/>
        <v>1377</v>
      </c>
      <c r="P1378" s="170">
        <f t="shared" si="613"/>
        <v>1379</v>
      </c>
      <c r="Q1378" s="169"/>
      <c r="R1378" s="149">
        <f t="shared" si="618"/>
        <v>-0.40666721850870075</v>
      </c>
      <c r="S1378" s="173">
        <f t="shared" si="619"/>
        <v>-0.73057252336407319</v>
      </c>
      <c r="T1378" s="149">
        <v>0</v>
      </c>
      <c r="U1378" s="97"/>
      <c r="V1378" s="149">
        <f>1/PI()*ATAN('Exhibit4_Impact-Test'!$Y$25*S_RDY_SP)+'Exhibit4_Impact-Test'!$Y$26</f>
        <v>0.28265196970594042</v>
      </c>
      <c r="W1378" s="172">
        <f t="shared" si="620"/>
        <v>0.27670479969944278</v>
      </c>
      <c r="X1378" s="149">
        <f>1/PI()*ATAN('Exhibit4_Impact-Test'!$Y$25*S_RS_SP)+'Exhibit4_Impact-Test'!$Y$26</f>
        <v>0.19104185359099529</v>
      </c>
      <c r="Y1378" s="172">
        <f t="shared" si="621"/>
        <v>0.18652102951058352</v>
      </c>
      <c r="Z1378" s="149">
        <f>1/PI()*ATAN('Exhibit4_Impact-Test'!$Y$25*S_5050_SP)+'Exhibit4_Impact-Test'!$Y$26</f>
        <v>0.5</v>
      </c>
      <c r="AA1378" s="149">
        <f t="shared" si="622"/>
        <v>0.4926201769087471</v>
      </c>
      <c r="AB1378" s="195">
        <f>VLOOKUP(_xlfn.NUMBERVALUE(LEFT(A1378,4)),Transactioncosts!$C:$G,5,FALSE)</f>
        <v>60</v>
      </c>
      <c r="AC1378" s="174"/>
      <c r="AD1378" s="175">
        <f t="shared" si="623"/>
        <v>1.0022528191378361</v>
      </c>
      <c r="AE1378" s="149">
        <f t="shared" si="624"/>
        <v>1.0049458984713582</v>
      </c>
      <c r="AF1378" s="149">
        <f t="shared" si="625"/>
        <v>0.99586339935113743</v>
      </c>
      <c r="AG1378" s="176">
        <f t="shared" si="626"/>
        <v>1.0021963254354835</v>
      </c>
      <c r="AH1378" s="149">
        <f t="shared" si="627"/>
        <v>1.0014236249193118</v>
      </c>
      <c r="AI1378" s="149">
        <f t="shared" si="628"/>
        <v>0.99581912041258991</v>
      </c>
      <c r="AJ1378" s="97"/>
      <c r="AK1378" s="171">
        <f t="shared" si="629"/>
        <v>2.2502853455392078E-3</v>
      </c>
      <c r="AL1378" s="149">
        <f t="shared" si="630"/>
        <v>4.9337076952174303E-3</v>
      </c>
      <c r="AM1378" s="149">
        <f t="shared" si="631"/>
        <v>-4.145180049202596E-3</v>
      </c>
      <c r="AN1378" s="149">
        <f t="shared" si="636"/>
        <v>8.3433575855049149</v>
      </c>
      <c r="AO1378" s="149">
        <f t="shared" si="636"/>
        <v>21.31304370444516</v>
      </c>
      <c r="AP1378" s="149">
        <f t="shared" si="636"/>
        <v>7.6359052564133352</v>
      </c>
      <c r="AQ1378" s="97"/>
      <c r="AR1378" s="171">
        <f t="shared" si="632"/>
        <v>2.1939170385452227E-3</v>
      </c>
      <c r="AS1378" s="149">
        <f t="shared" si="633"/>
        <v>1.4226125260879401E-3</v>
      </c>
      <c r="AT1378" s="149">
        <f t="shared" si="634"/>
        <v>-4.1896439013632044E-3</v>
      </c>
      <c r="AU1378" s="175">
        <f t="shared" si="637"/>
        <v>8.1811998740970608</v>
      </c>
      <c r="AV1378" s="149">
        <f t="shared" si="638"/>
        <v>18.140806168742881</v>
      </c>
      <c r="AW1378" s="149">
        <f t="shared" si="639"/>
        <v>7.5452016104795741</v>
      </c>
    </row>
    <row r="1379" spans="1:49" ht="15" x14ac:dyDescent="0.25">
      <c r="A1379" s="130">
        <v>1985.1</v>
      </c>
      <c r="B1379" s="138"/>
      <c r="C1379" s="166">
        <f>raw_Data!B1385</f>
        <v>186.2</v>
      </c>
      <c r="D1379" s="167">
        <f>raw_Data!J1385</f>
        <v>0.65500000000000003</v>
      </c>
      <c r="E1379" s="167">
        <f>raw_Data!L1385</f>
        <v>8.1572254414694623E-3</v>
      </c>
      <c r="F1379" s="168">
        <f t="shared" si="614"/>
        <v>184.1</v>
      </c>
      <c r="G1379" s="167">
        <f>raw_Data!K1385</f>
        <v>3.5578489951113529E-3</v>
      </c>
      <c r="H1379" s="167">
        <f t="shared" si="615"/>
        <v>1.1406844106463865E-2</v>
      </c>
      <c r="I1379" s="165"/>
      <c r="J1379" s="167">
        <f t="shared" si="616"/>
        <v>0.99251493905291688</v>
      </c>
      <c r="K1379" s="167">
        <f t="shared" si="635"/>
        <v>6.7216449438634029E-4</v>
      </c>
      <c r="L1379" s="93"/>
      <c r="M1379" s="171">
        <f t="shared" si="611"/>
        <v>1.0006721644943863</v>
      </c>
      <c r="N1379" s="172">
        <f t="shared" si="617"/>
        <v>1.0149646931015752</v>
      </c>
      <c r="O1379" s="170">
        <f t="shared" si="612"/>
        <v>1378</v>
      </c>
      <c r="P1379" s="170">
        <f t="shared" si="613"/>
        <v>1380</v>
      </c>
      <c r="Q1379" s="169"/>
      <c r="R1379" s="149">
        <f t="shared" si="618"/>
        <v>-0.3976940929944176</v>
      </c>
      <c r="S1379" s="173">
        <f t="shared" si="619"/>
        <v>0.58011458073644839</v>
      </c>
      <c r="T1379" s="149">
        <v>0</v>
      </c>
      <c r="U1379" s="97"/>
      <c r="V1379" s="149">
        <f>1/PI()*ATAN('Exhibit4_Impact-Test'!$Y$25*S_RDY_SP)+'Exhibit4_Impact-Test'!$Y$26</f>
        <v>0.28612041675821581</v>
      </c>
      <c r="W1379" s="172">
        <f t="shared" si="620"/>
        <v>0.28902591002852857</v>
      </c>
      <c r="X1379" s="149">
        <f>1/PI()*ATAN('Exhibit4_Impact-Test'!$Y$25*S_RS_SP)+'Exhibit4_Impact-Test'!$Y$26</f>
        <v>0.77356662151830247</v>
      </c>
      <c r="Y1379" s="172">
        <f t="shared" si="621"/>
        <v>0.77604109784339659</v>
      </c>
      <c r="Z1379" s="149">
        <f>1/PI()*ATAN('Exhibit4_Impact-Test'!$Y$25*S_5050_SP)+'Exhibit4_Impact-Test'!$Y$26</f>
        <v>0.5</v>
      </c>
      <c r="AA1379" s="149">
        <f t="shared" si="622"/>
        <v>0.50354541259585706</v>
      </c>
      <c r="AB1379" s="195">
        <f>VLOOKUP(_xlfn.NUMBERVALUE(LEFT(A1379,4)),Transactioncosts!$C:$G,5,FALSE)</f>
        <v>60</v>
      </c>
      <c r="AC1379" s="174"/>
      <c r="AD1379" s="175">
        <f t="shared" si="623"/>
        <v>1.004761548736004</v>
      </c>
      <c r="AE1379" s="149">
        <f t="shared" si="624"/>
        <v>1.0117283875620031</v>
      </c>
      <c r="AF1379" s="149">
        <f t="shared" si="625"/>
        <v>1.0078184287979808</v>
      </c>
      <c r="AG1379" s="176">
        <f t="shared" si="626"/>
        <v>1.004747337179285</v>
      </c>
      <c r="AH1379" s="149">
        <f t="shared" si="627"/>
        <v>1.0113700409937139</v>
      </c>
      <c r="AI1379" s="149">
        <f t="shared" si="628"/>
        <v>1.0077971563224057</v>
      </c>
      <c r="AJ1379" s="97"/>
      <c r="AK1379" s="171">
        <f t="shared" si="629"/>
        <v>4.7502484199608034E-3</v>
      </c>
      <c r="AL1379" s="149">
        <f t="shared" si="630"/>
        <v>1.1660143104614695E-2</v>
      </c>
      <c r="AM1379" s="149">
        <f t="shared" si="631"/>
        <v>7.7880232630576345E-3</v>
      </c>
      <c r="AN1379" s="149">
        <f t="shared" si="636"/>
        <v>8.3481078339248764</v>
      </c>
      <c r="AO1379" s="149">
        <f t="shared" si="636"/>
        <v>21.324703847549774</v>
      </c>
      <c r="AP1379" s="149">
        <f t="shared" si="636"/>
        <v>7.643693279676393</v>
      </c>
      <c r="AQ1379" s="97"/>
      <c r="AR1379" s="171">
        <f t="shared" si="632"/>
        <v>4.7361041115490951E-3</v>
      </c>
      <c r="AS1379" s="149">
        <f t="shared" si="633"/>
        <v>1.1305887901823903E-2</v>
      </c>
      <c r="AT1379" s="149">
        <f t="shared" si="634"/>
        <v>7.76691559180041E-3</v>
      </c>
      <c r="AU1379" s="175">
        <f t="shared" si="637"/>
        <v>8.1859359782086099</v>
      </c>
      <c r="AV1379" s="149">
        <f t="shared" si="638"/>
        <v>18.152112056644704</v>
      </c>
      <c r="AW1379" s="149">
        <f t="shared" si="639"/>
        <v>7.5529685260713748</v>
      </c>
    </row>
    <row r="1380" spans="1:49" ht="15" x14ac:dyDescent="0.25">
      <c r="A1380" s="130">
        <v>1985.11</v>
      </c>
      <c r="B1380" s="138"/>
      <c r="C1380" s="166">
        <f>raw_Data!B1386</f>
        <v>197.5</v>
      </c>
      <c r="D1380" s="167">
        <f>raw_Data!J1386</f>
        <v>0.65666666666666662</v>
      </c>
      <c r="E1380" s="167">
        <f>raw_Data!L1386</f>
        <v>7.8059905457228407E-3</v>
      </c>
      <c r="F1380" s="168">
        <f t="shared" si="614"/>
        <v>186.2</v>
      </c>
      <c r="G1380" s="167">
        <f>raw_Data!K1386</f>
        <v>3.5266738274257071E-3</v>
      </c>
      <c r="H1380" s="167">
        <f t="shared" si="615"/>
        <v>6.0687432867884139E-2</v>
      </c>
      <c r="I1380" s="165"/>
      <c r="J1380" s="167">
        <f t="shared" si="616"/>
        <v>0.97331724828022437</v>
      </c>
      <c r="K1380" s="167">
        <f t="shared" si="635"/>
        <v>-1.8876761174052792E-2</v>
      </c>
      <c r="L1380" s="93"/>
      <c r="M1380" s="171">
        <f t="shared" si="611"/>
        <v>0.98112323882594721</v>
      </c>
      <c r="N1380" s="172">
        <f t="shared" si="617"/>
        <v>1.0642141066953097</v>
      </c>
      <c r="O1380" s="170">
        <f t="shared" si="612"/>
        <v>1379</v>
      </c>
      <c r="P1380" s="170">
        <f t="shared" si="613"/>
        <v>1381</v>
      </c>
      <c r="Q1380" s="169"/>
      <c r="R1380" s="149">
        <f t="shared" si="618"/>
        <v>-0.3963190290737264</v>
      </c>
      <c r="S1380" s="173">
        <f t="shared" si="619"/>
        <v>0.88151258729740578</v>
      </c>
      <c r="T1380" s="149">
        <v>0</v>
      </c>
      <c r="U1380" s="97"/>
      <c r="V1380" s="149">
        <f>1/PI()*ATAN('Exhibit4_Impact-Test'!$Y$25*S_RDY_SP)+'Exhibit4_Impact-Test'!$Y$26</f>
        <v>0.28665731724203608</v>
      </c>
      <c r="W1380" s="172">
        <f t="shared" si="620"/>
        <v>0.30356459190991297</v>
      </c>
      <c r="X1380" s="149">
        <f>1/PI()*ATAN('Exhibit4_Impact-Test'!$Y$25*S_RS_SP)+'Exhibit4_Impact-Test'!$Y$26</f>
        <v>0.83576552589158926</v>
      </c>
      <c r="Y1380" s="172">
        <f t="shared" si="621"/>
        <v>0.84662173048471778</v>
      </c>
      <c r="Z1380" s="149">
        <f>1/PI()*ATAN('Exhibit4_Impact-Test'!$Y$25*S_5050_SP)+'Exhibit4_Impact-Test'!$Y$26</f>
        <v>0.5</v>
      </c>
      <c r="AA1380" s="149">
        <f t="shared" si="622"/>
        <v>0.5203122648817099</v>
      </c>
      <c r="AB1380" s="195">
        <f>VLOOKUP(_xlfn.NUMBERVALUE(LEFT(A1380,4)),Transactioncosts!$C:$G,5,FALSE)</f>
        <v>60</v>
      </c>
      <c r="AC1380" s="174"/>
      <c r="AD1380" s="175">
        <f t="shared" si="623"/>
        <v>1.0049418440966911</v>
      </c>
      <c r="AE1380" s="149">
        <f t="shared" si="624"/>
        <v>1.0505677217075735</v>
      </c>
      <c r="AF1380" s="149">
        <f t="shared" si="625"/>
        <v>1.0226686727606284</v>
      </c>
      <c r="AG1380" s="176">
        <f t="shared" si="626"/>
        <v>1.0048282621463531</v>
      </c>
      <c r="AH1380" s="149">
        <f t="shared" si="627"/>
        <v>1.0504861201966662</v>
      </c>
      <c r="AI1380" s="149">
        <f t="shared" si="628"/>
        <v>1.0225467991713382</v>
      </c>
      <c r="AJ1380" s="97"/>
      <c r="AK1380" s="171">
        <f t="shared" si="629"/>
        <v>4.9296732662478492E-3</v>
      </c>
      <c r="AL1380" s="149">
        <f t="shared" si="630"/>
        <v>4.9330705391245414E-2</v>
      </c>
      <c r="AM1380" s="149">
        <f t="shared" si="631"/>
        <v>2.2415556465316795E-2</v>
      </c>
      <c r="AN1380" s="149">
        <f t="shared" si="636"/>
        <v>8.3530375071911251</v>
      </c>
      <c r="AO1380" s="149">
        <f t="shared" si="636"/>
        <v>21.374034552941019</v>
      </c>
      <c r="AP1380" s="149">
        <f t="shared" si="636"/>
        <v>7.66610883614171</v>
      </c>
      <c r="AQ1380" s="97"/>
      <c r="AR1380" s="171">
        <f t="shared" si="632"/>
        <v>4.8166434723365473E-3</v>
      </c>
      <c r="AS1380" s="149">
        <f t="shared" si="633"/>
        <v>4.9253028647012746E-2</v>
      </c>
      <c r="AT1380" s="149">
        <f t="shared" si="634"/>
        <v>2.2296377248156456E-2</v>
      </c>
      <c r="AU1380" s="175">
        <f t="shared" si="637"/>
        <v>8.1907526216809465</v>
      </c>
      <c r="AV1380" s="149">
        <f t="shared" si="638"/>
        <v>18.201365085291716</v>
      </c>
      <c r="AW1380" s="149">
        <f t="shared" si="639"/>
        <v>7.575264903319531</v>
      </c>
    </row>
    <row r="1381" spans="1:49" ht="15" x14ac:dyDescent="0.25">
      <c r="A1381" s="130">
        <v>1985.12</v>
      </c>
      <c r="B1381" s="138"/>
      <c r="C1381" s="166">
        <f>raw_Data!B1387</f>
        <v>207.3</v>
      </c>
      <c r="D1381" s="167">
        <f>raw_Data!J1387</f>
        <v>0.65833333333333333</v>
      </c>
      <c r="E1381" s="167">
        <f>raw_Data!L1387</f>
        <v>7.4073141725286007E-3</v>
      </c>
      <c r="F1381" s="168">
        <f t="shared" si="614"/>
        <v>197.5</v>
      </c>
      <c r="G1381" s="167">
        <f>raw_Data!K1387</f>
        <v>3.3333333333333331E-3</v>
      </c>
      <c r="H1381" s="167">
        <f t="shared" si="615"/>
        <v>4.9620253164557093E-2</v>
      </c>
      <c r="I1381" s="165"/>
      <c r="J1381" s="167">
        <f t="shared" si="616"/>
        <v>0.96917277244732536</v>
      </c>
      <c r="K1381" s="167">
        <f t="shared" si="635"/>
        <v>-2.341991338014604E-2</v>
      </c>
      <c r="L1381" s="93"/>
      <c r="M1381" s="171">
        <f t="shared" si="611"/>
        <v>0.97658008661985396</v>
      </c>
      <c r="N1381" s="172">
        <f t="shared" si="617"/>
        <v>1.0529535864978903</v>
      </c>
      <c r="O1381" s="170">
        <f t="shared" si="612"/>
        <v>1380</v>
      </c>
      <c r="P1381" s="170">
        <f t="shared" si="613"/>
        <v>1382</v>
      </c>
      <c r="Q1381" s="169"/>
      <c r="R1381" s="149">
        <f t="shared" si="618"/>
        <v>-0.40151963089957954</v>
      </c>
      <c r="S1381" s="173">
        <f t="shared" si="619"/>
        <v>0.86406928189305399</v>
      </c>
      <c r="T1381" s="149">
        <v>0</v>
      </c>
      <c r="U1381" s="97"/>
      <c r="V1381" s="149">
        <f>1/PI()*ATAN('Exhibit4_Impact-Test'!$Y$25*S_RDY_SP)+'Exhibit4_Impact-Test'!$Y$26</f>
        <v>0.2846342668535925</v>
      </c>
      <c r="W1381" s="172">
        <f t="shared" si="620"/>
        <v>0.30021144712109954</v>
      </c>
      <c r="X1381" s="149">
        <f>1/PI()*ATAN('Exhibit4_Impact-Test'!$Y$25*S_RS_SP)+'Exhibit4_Impact-Test'!$Y$26</f>
        <v>0.8330214786668505</v>
      </c>
      <c r="Y1381" s="172">
        <f t="shared" si="621"/>
        <v>0.84323421919148434</v>
      </c>
      <c r="Z1381" s="149">
        <f>1/PI()*ATAN('Exhibit4_Impact-Test'!$Y$25*S_5050_SP)+'Exhibit4_Impact-Test'!$Y$26</f>
        <v>0.5</v>
      </c>
      <c r="AA1381" s="149">
        <f t="shared" si="622"/>
        <v>0.51881552912613471</v>
      </c>
      <c r="AB1381" s="195">
        <f>VLOOKUP(_xlfn.NUMBERVALUE(LEFT(A1381,4)),Transactioncosts!$C:$G,5,FALSE)</f>
        <v>60</v>
      </c>
      <c r="AC1381" s="174"/>
      <c r="AD1381" s="175">
        <f t="shared" si="623"/>
        <v>0.99831860176468168</v>
      </c>
      <c r="AE1381" s="149">
        <f t="shared" si="624"/>
        <v>1.0402008524192183</v>
      </c>
      <c r="AF1381" s="149">
        <f t="shared" si="625"/>
        <v>1.0147668365588722</v>
      </c>
      <c r="AG1381" s="176">
        <f t="shared" si="626"/>
        <v>0.99823399707395832</v>
      </c>
      <c r="AH1381" s="149">
        <f t="shared" si="627"/>
        <v>1.0393569974978647</v>
      </c>
      <c r="AI1381" s="149">
        <f t="shared" si="628"/>
        <v>1.0146539433841155</v>
      </c>
      <c r="AJ1381" s="97"/>
      <c r="AK1381" s="171">
        <f t="shared" si="629"/>
        <v>-1.6828133718256666E-3</v>
      </c>
      <c r="AL1381" s="149">
        <f t="shared" si="630"/>
        <v>3.9413821832771465E-2</v>
      </c>
      <c r="AM1381" s="149">
        <f t="shared" si="631"/>
        <v>1.4658868428615929E-2</v>
      </c>
      <c r="AN1381" s="149">
        <f t="shared" si="636"/>
        <v>8.3513546938192995</v>
      </c>
      <c r="AO1381" s="149">
        <f t="shared" si="636"/>
        <v>21.41344837477379</v>
      </c>
      <c r="AP1381" s="149">
        <f t="shared" si="636"/>
        <v>7.680767704570326</v>
      </c>
      <c r="AQ1381" s="97"/>
      <c r="AR1381" s="171">
        <f t="shared" si="632"/>
        <v>-1.7675641475610111E-3</v>
      </c>
      <c r="AS1381" s="149">
        <f t="shared" si="633"/>
        <v>3.8602250307887699E-2</v>
      </c>
      <c r="AT1381" s="149">
        <f t="shared" si="634"/>
        <v>1.4547611880945875E-2</v>
      </c>
      <c r="AU1381" s="175">
        <f t="shared" si="637"/>
        <v>8.1889850575333849</v>
      </c>
      <c r="AV1381" s="149">
        <f t="shared" si="638"/>
        <v>18.239967335599605</v>
      </c>
      <c r="AW1381" s="149">
        <f t="shared" si="639"/>
        <v>7.5898125152004772</v>
      </c>
    </row>
    <row r="1382" spans="1:49" ht="15" x14ac:dyDescent="0.25">
      <c r="A1382" s="130">
        <v>1986.01</v>
      </c>
      <c r="B1382" s="138"/>
      <c r="C1382" s="166">
        <f>raw_Data!B1388</f>
        <v>208.2</v>
      </c>
      <c r="D1382" s="167">
        <f>raw_Data!J1388</f>
        <v>0.66166666666666674</v>
      </c>
      <c r="E1382" s="167">
        <f>raw_Data!L1388</f>
        <v>7.3535134314262063E-3</v>
      </c>
      <c r="F1382" s="168">
        <f t="shared" si="614"/>
        <v>207.3</v>
      </c>
      <c r="G1382" s="167">
        <f>raw_Data!K1388</f>
        <v>3.191831484161441E-3</v>
      </c>
      <c r="H1382" s="167">
        <f t="shared" si="615"/>
        <v>4.341534008682979E-3</v>
      </c>
      <c r="I1382" s="165"/>
      <c r="J1382" s="167">
        <f t="shared" si="616"/>
        <v>0.99575481822853951</v>
      </c>
      <c r="K1382" s="167">
        <f t="shared" si="635"/>
        <v>3.1083316599658239E-3</v>
      </c>
      <c r="L1382" s="93"/>
      <c r="M1382" s="171">
        <f t="shared" si="611"/>
        <v>1.0031083316599658</v>
      </c>
      <c r="N1382" s="172">
        <f t="shared" si="617"/>
        <v>1.0075333654928444</v>
      </c>
      <c r="O1382" s="170">
        <f t="shared" si="612"/>
        <v>1381</v>
      </c>
      <c r="P1382" s="170">
        <f t="shared" si="613"/>
        <v>1383</v>
      </c>
      <c r="Q1382" s="169"/>
      <c r="R1382" s="149">
        <f t="shared" si="618"/>
        <v>-0.39771910160574142</v>
      </c>
      <c r="S1382" s="173">
        <f t="shared" si="619"/>
        <v>0.36952847987480469</v>
      </c>
      <c r="T1382" s="149">
        <v>0</v>
      </c>
      <c r="U1382" s="97"/>
      <c r="V1382" s="149">
        <f>1/PI()*ATAN('Exhibit4_Impact-Test'!$Y$25*S_RDY_SP)+'Exhibit4_Impact-Test'!$Y$26</f>
        <v>0.28611066533388135</v>
      </c>
      <c r="W1382" s="172">
        <f t="shared" si="620"/>
        <v>0.28701054804929316</v>
      </c>
      <c r="X1382" s="149">
        <f>1/PI()*ATAN('Exhibit4_Impact-Test'!$Y$25*S_RS_SP)+'Exhibit4_Impact-Test'!$Y$26</f>
        <v>0.70259173229919369</v>
      </c>
      <c r="Y1382" s="172">
        <f t="shared" si="621"/>
        <v>0.70351065901458398</v>
      </c>
      <c r="Z1382" s="149">
        <f>1/PI()*ATAN('Exhibit4_Impact-Test'!$Y$25*S_5050_SP)+'Exhibit4_Impact-Test'!$Y$26</f>
        <v>0.5</v>
      </c>
      <c r="AA1382" s="149">
        <f t="shared" si="622"/>
        <v>0.50110040337846984</v>
      </c>
      <c r="AB1382" s="195">
        <f>VLOOKUP(_xlfn.NUMBERVALUE(LEFT(A1382,4)),Transactioncosts!$C:$G,5,FALSE)</f>
        <v>58.6</v>
      </c>
      <c r="AC1382" s="174"/>
      <c r="AD1382" s="175">
        <f t="shared" si="623"/>
        <v>1.0043743810340156</v>
      </c>
      <c r="AE1382" s="149">
        <f t="shared" si="624"/>
        <v>1.0062173238460905</v>
      </c>
      <c r="AF1382" s="149">
        <f t="shared" si="625"/>
        <v>1.0053208485764051</v>
      </c>
      <c r="AG1382" s="176">
        <f t="shared" si="626"/>
        <v>1.0043719397058954</v>
      </c>
      <c r="AH1382" s="149">
        <f t="shared" si="627"/>
        <v>1.0054439203579775</v>
      </c>
      <c r="AI1382" s="149">
        <f t="shared" si="628"/>
        <v>1.0053144002126073</v>
      </c>
      <c r="AJ1382" s="97"/>
      <c r="AK1382" s="171">
        <f t="shared" si="629"/>
        <v>4.36484123964603E-3</v>
      </c>
      <c r="AL1382" s="149">
        <f t="shared" si="630"/>
        <v>6.1980760269386426E-3</v>
      </c>
      <c r="AM1382" s="149">
        <f t="shared" si="631"/>
        <v>5.3067428756934775E-3</v>
      </c>
      <c r="AN1382" s="149">
        <f t="shared" si="636"/>
        <v>8.3557195350589453</v>
      </c>
      <c r="AO1382" s="149">
        <f t="shared" si="636"/>
        <v>21.419646450800727</v>
      </c>
      <c r="AP1382" s="149">
        <f t="shared" si="636"/>
        <v>7.6860744474460194</v>
      </c>
      <c r="AQ1382" s="97"/>
      <c r="AR1382" s="171">
        <f t="shared" si="632"/>
        <v>4.3624105413593408E-3</v>
      </c>
      <c r="AS1382" s="149">
        <f t="shared" si="633"/>
        <v>5.429155784082801E-3</v>
      </c>
      <c r="AT1382" s="149">
        <f t="shared" si="634"/>
        <v>5.3003286204955508E-3</v>
      </c>
      <c r="AU1382" s="175">
        <f t="shared" si="637"/>
        <v>8.1933474680747445</v>
      </c>
      <c r="AV1382" s="149">
        <f t="shared" si="638"/>
        <v>18.245396491383687</v>
      </c>
      <c r="AW1382" s="149">
        <f t="shared" si="639"/>
        <v>7.5951128438209725</v>
      </c>
    </row>
    <row r="1383" spans="1:49" ht="15" x14ac:dyDescent="0.25">
      <c r="A1383" s="130">
        <v>1986.02</v>
      </c>
      <c r="B1383" s="138"/>
      <c r="C1383" s="166">
        <f>raw_Data!B1389</f>
        <v>219.4</v>
      </c>
      <c r="D1383" s="167">
        <f>raw_Data!J1389</f>
        <v>0.66500000000000004</v>
      </c>
      <c r="E1383" s="167">
        <f>raw_Data!L1389</f>
        <v>6.9760205359368221E-3</v>
      </c>
      <c r="F1383" s="168">
        <f t="shared" si="614"/>
        <v>208.2</v>
      </c>
      <c r="G1383" s="167">
        <f>raw_Data!K1389</f>
        <v>3.1940441882804997E-3</v>
      </c>
      <c r="H1383" s="167">
        <f t="shared" si="615"/>
        <v>5.3794428434198016E-2</v>
      </c>
      <c r="I1383" s="165"/>
      <c r="J1383" s="167">
        <f t="shared" si="616"/>
        <v>0.97013175294602383</v>
      </c>
      <c r="K1383" s="167">
        <f t="shared" si="635"/>
        <v>-2.2892226518039349E-2</v>
      </c>
      <c r="L1383" s="93"/>
      <c r="M1383" s="171">
        <f t="shared" si="611"/>
        <v>0.97710777348196065</v>
      </c>
      <c r="N1383" s="172">
        <f t="shared" si="617"/>
        <v>1.0569884726224785</v>
      </c>
      <c r="O1383" s="170">
        <f t="shared" si="612"/>
        <v>1382</v>
      </c>
      <c r="P1383" s="170">
        <f t="shared" si="613"/>
        <v>1384</v>
      </c>
      <c r="Q1383" s="169"/>
      <c r="R1383" s="149">
        <f t="shared" si="618"/>
        <v>-0.39435378246944042</v>
      </c>
      <c r="S1383" s="173">
        <f t="shared" si="619"/>
        <v>0.87974225775928916</v>
      </c>
      <c r="T1383" s="149">
        <v>0</v>
      </c>
      <c r="U1383" s="97"/>
      <c r="V1383" s="149">
        <f>1/PI()*ATAN('Exhibit4_Impact-Test'!$Y$25*S_RDY_SP)+'Exhibit4_Impact-Test'!$Y$26</f>
        <v>0.28742715694351217</v>
      </c>
      <c r="W1383" s="172">
        <f t="shared" si="620"/>
        <v>0.30378663870096267</v>
      </c>
      <c r="X1383" s="149">
        <f>1/PI()*ATAN('Exhibit4_Impact-Test'!$Y$25*S_RS_SP)+'Exhibit4_Impact-Test'!$Y$26</f>
        <v>0.83549077644000636</v>
      </c>
      <c r="Y1383" s="172">
        <f t="shared" si="621"/>
        <v>0.846008863765077</v>
      </c>
      <c r="Z1383" s="149">
        <f>1/PI()*ATAN('Exhibit4_Impact-Test'!$Y$25*S_5050_SP)+'Exhibit4_Impact-Test'!$Y$26</f>
        <v>0.5</v>
      </c>
      <c r="AA1383" s="149">
        <f t="shared" si="622"/>
        <v>0.51963542759923487</v>
      </c>
      <c r="AB1383" s="195">
        <f>VLOOKUP(_xlfn.NUMBERVALUE(LEFT(A1383,4)),Transactioncosts!$C:$G,5,FALSE)</f>
        <v>58.6</v>
      </c>
      <c r="AC1383" s="174"/>
      <c r="AD1383" s="175">
        <f t="shared" si="623"/>
        <v>1.0000676557305797</v>
      </c>
      <c r="AE1383" s="149">
        <f t="shared" si="624"/>
        <v>1.0438473608294425</v>
      </c>
      <c r="AF1383" s="149">
        <f t="shared" si="625"/>
        <v>1.0170481230522195</v>
      </c>
      <c r="AG1383" s="176">
        <f t="shared" si="626"/>
        <v>0.99997695486734894</v>
      </c>
      <c r="AH1383" s="149">
        <f t="shared" si="627"/>
        <v>1.0437984984030177</v>
      </c>
      <c r="AI1383" s="149">
        <f t="shared" si="628"/>
        <v>1.016933059446488</v>
      </c>
      <c r="AJ1383" s="97"/>
      <c r="AK1383" s="171">
        <f t="shared" si="629"/>
        <v>6.765344203393357E-5</v>
      </c>
      <c r="AL1383" s="149">
        <f t="shared" si="630"/>
        <v>4.2913272669226392E-2</v>
      </c>
      <c r="AM1383" s="149">
        <f t="shared" si="631"/>
        <v>1.6904434582348967E-2</v>
      </c>
      <c r="AN1383" s="149">
        <f t="shared" si="636"/>
        <v>8.3557871885009796</v>
      </c>
      <c r="AO1383" s="149">
        <f t="shared" si="636"/>
        <v>21.462559723469955</v>
      </c>
      <c r="AP1383" s="149">
        <f t="shared" si="636"/>
        <v>7.7029788820283684</v>
      </c>
      <c r="AQ1383" s="97"/>
      <c r="AR1383" s="171">
        <f t="shared" si="632"/>
        <v>-2.3045398194205233E-5</v>
      </c>
      <c r="AS1383" s="149">
        <f t="shared" si="633"/>
        <v>4.2866461639264004E-2</v>
      </c>
      <c r="AT1383" s="149">
        <f t="shared" si="634"/>
        <v>1.6791293313546445E-2</v>
      </c>
      <c r="AU1383" s="175">
        <f t="shared" si="637"/>
        <v>8.1933244226765503</v>
      </c>
      <c r="AV1383" s="149">
        <f t="shared" si="638"/>
        <v>18.288262953022951</v>
      </c>
      <c r="AW1383" s="149">
        <f t="shared" si="639"/>
        <v>7.6119041371345189</v>
      </c>
    </row>
    <row r="1384" spans="1:49" ht="15" x14ac:dyDescent="0.25">
      <c r="A1384" s="130">
        <v>1986.03</v>
      </c>
      <c r="B1384" s="138"/>
      <c r="C1384" s="166">
        <f>raw_Data!B1390</f>
        <v>232.3</v>
      </c>
      <c r="D1384" s="167">
        <f>raw_Data!J1390</f>
        <v>0.66833333333333333</v>
      </c>
      <c r="E1384" s="167">
        <f>raw_Data!L1390</f>
        <v>6.2630251108877211E-3</v>
      </c>
      <c r="F1384" s="168">
        <f t="shared" si="614"/>
        <v>219.4</v>
      </c>
      <c r="G1384" s="167">
        <f>raw_Data!K1390</f>
        <v>3.0461865694317836E-3</v>
      </c>
      <c r="H1384" s="167">
        <f t="shared" si="615"/>
        <v>5.8796718322698283E-2</v>
      </c>
      <c r="I1384" s="165"/>
      <c r="J1384" s="167">
        <f t="shared" si="616"/>
        <v>0.94248259820939295</v>
      </c>
      <c r="K1384" s="167">
        <f t="shared" si="635"/>
        <v>-5.1254376679719327E-2</v>
      </c>
      <c r="L1384" s="93"/>
      <c r="M1384" s="171">
        <f t="shared" si="611"/>
        <v>0.94874562332028067</v>
      </c>
      <c r="N1384" s="172">
        <f t="shared" si="617"/>
        <v>1.0618429048921301</v>
      </c>
      <c r="O1384" s="170">
        <f t="shared" si="612"/>
        <v>1383</v>
      </c>
      <c r="P1384" s="170">
        <f t="shared" si="613"/>
        <v>1385</v>
      </c>
      <c r="Q1384" s="169"/>
      <c r="R1384" s="149">
        <f t="shared" si="618"/>
        <v>-0.39211262800585511</v>
      </c>
      <c r="S1384" s="173">
        <f t="shared" si="619"/>
        <v>0.89393750880694911</v>
      </c>
      <c r="T1384" s="149">
        <v>0</v>
      </c>
      <c r="U1384" s="97"/>
      <c r="V1384" s="149">
        <f>1/PI()*ATAN('Exhibit4_Impact-Test'!$Y$25*S_RDY_SP)+'Exhibit4_Impact-Test'!$Y$26</f>
        <v>0.28830867569230878</v>
      </c>
      <c r="W1384" s="172">
        <f t="shared" si="620"/>
        <v>0.31195569976847287</v>
      </c>
      <c r="X1384" s="149">
        <f>1/PI()*ATAN('Exhibit4_Impact-Test'!$Y$25*S_RS_SP)+'Exhibit4_Impact-Test'!$Y$26</f>
        <v>0.83767056574038179</v>
      </c>
      <c r="Y1384" s="172">
        <f t="shared" si="621"/>
        <v>0.85240851134818663</v>
      </c>
      <c r="Z1384" s="149">
        <f>1/PI()*ATAN('Exhibit4_Impact-Test'!$Y$25*S_5050_SP)+'Exhibit4_Impact-Test'!$Y$26</f>
        <v>0.5</v>
      </c>
      <c r="AA1384" s="149">
        <f t="shared" si="622"/>
        <v>0.52812541700722881</v>
      </c>
      <c r="AB1384" s="195">
        <f>VLOOKUP(_xlfn.NUMBERVALUE(LEFT(A1384,4)),Transactioncosts!$C:$G,5,FALSE)</f>
        <v>58.6</v>
      </c>
      <c r="AC1384" s="174"/>
      <c r="AD1384" s="175">
        <f t="shared" si="623"/>
        <v>0.98135255079466077</v>
      </c>
      <c r="AE1384" s="149">
        <f t="shared" si="624"/>
        <v>1.043483887158271</v>
      </c>
      <c r="AF1384" s="149">
        <f t="shared" si="625"/>
        <v>1.0052942641062055</v>
      </c>
      <c r="AG1384" s="176">
        <f t="shared" si="626"/>
        <v>0.98126852013631083</v>
      </c>
      <c r="AH1384" s="149">
        <f t="shared" si="627"/>
        <v>1.0433033062443986</v>
      </c>
      <c r="AI1384" s="149">
        <f t="shared" si="628"/>
        <v>1.0051294491625431</v>
      </c>
      <c r="AJ1384" s="97"/>
      <c r="AK1384" s="171">
        <f t="shared" si="629"/>
        <v>-1.8823504982360982E-2</v>
      </c>
      <c r="AL1384" s="149">
        <f t="shared" si="630"/>
        <v>4.2565006264269616E-2</v>
      </c>
      <c r="AM1384" s="149">
        <f t="shared" si="631"/>
        <v>5.2802987591308269E-3</v>
      </c>
      <c r="AN1384" s="149">
        <f t="shared" si="636"/>
        <v>8.3369636835186185</v>
      </c>
      <c r="AO1384" s="149">
        <f t="shared" si="636"/>
        <v>21.505124729734224</v>
      </c>
      <c r="AP1384" s="149">
        <f t="shared" si="636"/>
        <v>7.7082591807874996</v>
      </c>
      <c r="AQ1384" s="97"/>
      <c r="AR1384" s="171">
        <f t="shared" si="632"/>
        <v>-1.8909136039365206E-2</v>
      </c>
      <c r="AS1384" s="149">
        <f t="shared" si="633"/>
        <v>4.2391935512355802E-2</v>
      </c>
      <c r="AT1384" s="149">
        <f t="shared" si="634"/>
        <v>5.116338353228494E-3</v>
      </c>
      <c r="AU1384" s="175">
        <f t="shared" si="637"/>
        <v>8.1744152866371849</v>
      </c>
      <c r="AV1384" s="149">
        <f t="shared" si="638"/>
        <v>18.330654888535307</v>
      </c>
      <c r="AW1384" s="149">
        <f t="shared" si="639"/>
        <v>7.6170204754877471</v>
      </c>
    </row>
    <row r="1385" spans="1:49" ht="15" x14ac:dyDescent="0.25">
      <c r="A1385" s="130">
        <v>1986.04</v>
      </c>
      <c r="B1385" s="138"/>
      <c r="C1385" s="166">
        <f>raw_Data!B1391</f>
        <v>238</v>
      </c>
      <c r="D1385" s="167">
        <f>raw_Data!J1391</f>
        <v>0.67055583333333335</v>
      </c>
      <c r="E1385" s="167">
        <f>raw_Data!L1391</f>
        <v>5.8888099067944122E-3</v>
      </c>
      <c r="F1385" s="168">
        <f t="shared" si="614"/>
        <v>232.3</v>
      </c>
      <c r="G1385" s="167">
        <f>raw_Data!K1391</f>
        <v>2.8865942028985505E-3</v>
      </c>
      <c r="H1385" s="167">
        <f t="shared" si="615"/>
        <v>2.4537236332328849E-2</v>
      </c>
      <c r="I1385" s="165"/>
      <c r="J1385" s="167">
        <f t="shared" si="616"/>
        <v>0.96867289631087417</v>
      </c>
      <c r="K1385" s="167">
        <f t="shared" si="635"/>
        <v>-2.5438293782331423E-2</v>
      </c>
      <c r="L1385" s="93"/>
      <c r="M1385" s="171">
        <f t="shared" si="611"/>
        <v>0.97456170621766858</v>
      </c>
      <c r="N1385" s="172">
        <f t="shared" si="617"/>
        <v>1.0274238305352275</v>
      </c>
      <c r="O1385" s="170">
        <f t="shared" si="612"/>
        <v>1384</v>
      </c>
      <c r="P1385" s="170">
        <f t="shared" si="613"/>
        <v>1386</v>
      </c>
      <c r="Q1385" s="169"/>
      <c r="R1385" s="149">
        <f t="shared" si="618"/>
        <v>-0.36902419567355138</v>
      </c>
      <c r="S1385" s="173">
        <f t="shared" si="619"/>
        <v>0.79665675492936161</v>
      </c>
      <c r="T1385" s="149">
        <v>0</v>
      </c>
      <c r="U1385" s="97"/>
      <c r="V1385" s="149">
        <f>1/PI()*ATAN('Exhibit4_Impact-Test'!$Y$25*S_RDY_SP)+'Exhibit4_Impact-Test'!$Y$26</f>
        <v>0.29761599697838553</v>
      </c>
      <c r="W1385" s="172">
        <f t="shared" si="620"/>
        <v>0.30877463543264067</v>
      </c>
      <c r="X1385" s="149">
        <f>1/PI()*ATAN('Exhibit4_Impact-Test'!$Y$25*S_RS_SP)+'Exhibit4_Impact-Test'!$Y$26</f>
        <v>0.82159265573856988</v>
      </c>
      <c r="Y1385" s="172">
        <f t="shared" si="621"/>
        <v>0.82920413670032378</v>
      </c>
      <c r="Z1385" s="149">
        <f>1/PI()*ATAN('Exhibit4_Impact-Test'!$Y$25*S_5050_SP)+'Exhibit4_Impact-Test'!$Y$26</f>
        <v>0.5</v>
      </c>
      <c r="AA1385" s="149">
        <f t="shared" si="622"/>
        <v>0.51320242413022088</v>
      </c>
      <c r="AB1385" s="195">
        <f>VLOOKUP(_xlfn.NUMBERVALUE(LEFT(A1385,4)),Transactioncosts!$C:$G,5,FALSE)</f>
        <v>58.6</v>
      </c>
      <c r="AC1385" s="174"/>
      <c r="AD1385" s="175">
        <f t="shared" si="623"/>
        <v>0.99029432004883411</v>
      </c>
      <c r="AE1385" s="149">
        <f t="shared" si="624"/>
        <v>1.0179928393237143</v>
      </c>
      <c r="AF1385" s="149">
        <f t="shared" si="625"/>
        <v>1.0009927683764479</v>
      </c>
      <c r="AG1385" s="176">
        <f t="shared" si="626"/>
        <v>0.99027240171883202</v>
      </c>
      <c r="AH1385" s="149">
        <f t="shared" si="627"/>
        <v>1.0169667763847423</v>
      </c>
      <c r="AI1385" s="149">
        <f t="shared" si="628"/>
        <v>1.0009154021710449</v>
      </c>
      <c r="AJ1385" s="97"/>
      <c r="AK1385" s="171">
        <f t="shared" si="629"/>
        <v>-9.7530870576820906E-3</v>
      </c>
      <c r="AL1385" s="149">
        <f t="shared" si="630"/>
        <v>1.7832884040442861E-2</v>
      </c>
      <c r="AM1385" s="149">
        <f t="shared" si="631"/>
        <v>9.9227590783449457E-4</v>
      </c>
      <c r="AN1385" s="149">
        <f t="shared" si="636"/>
        <v>8.3272105964609366</v>
      </c>
      <c r="AO1385" s="149">
        <f t="shared" si="636"/>
        <v>21.522957613774665</v>
      </c>
      <c r="AP1385" s="149">
        <f t="shared" si="636"/>
        <v>7.7092514566953341</v>
      </c>
      <c r="AQ1385" s="97"/>
      <c r="AR1385" s="171">
        <f t="shared" si="632"/>
        <v>-9.7752204498693755E-3</v>
      </c>
      <c r="AS1385" s="149">
        <f t="shared" si="633"/>
        <v>1.6824448277879857E-2</v>
      </c>
      <c r="AT1385" s="149">
        <f t="shared" si="634"/>
        <v>9.1498344599259763E-4</v>
      </c>
      <c r="AU1385" s="175">
        <f t="shared" si="637"/>
        <v>8.1646400661873155</v>
      </c>
      <c r="AV1385" s="149">
        <f t="shared" si="638"/>
        <v>18.347479336813187</v>
      </c>
      <c r="AW1385" s="149">
        <f t="shared" si="639"/>
        <v>7.61793545893374</v>
      </c>
    </row>
    <row r="1386" spans="1:49" ht="15" x14ac:dyDescent="0.25">
      <c r="A1386" s="130">
        <v>1986.05</v>
      </c>
      <c r="B1386" s="138"/>
      <c r="C1386" s="166">
        <f>raw_Data!B1392</f>
        <v>238.5</v>
      </c>
      <c r="D1386" s="167">
        <f>raw_Data!J1392</f>
        <v>0.67277750000000003</v>
      </c>
      <c r="E1386" s="167">
        <f>raw_Data!L1392</f>
        <v>6.2085473257655899E-3</v>
      </c>
      <c r="F1386" s="168">
        <f t="shared" si="614"/>
        <v>238</v>
      </c>
      <c r="G1386" s="167">
        <f>raw_Data!K1392</f>
        <v>2.8267962184873952E-3</v>
      </c>
      <c r="H1386" s="167">
        <f t="shared" si="615"/>
        <v>2.1008403361344463E-3</v>
      </c>
      <c r="I1386" s="165"/>
      <c r="J1386" s="167">
        <f t="shared" si="616"/>
        <v>1.0272985639391881</v>
      </c>
      <c r="K1386" s="167">
        <f t="shared" si="635"/>
        <v>3.3507111264953648E-2</v>
      </c>
      <c r="L1386" s="93"/>
      <c r="M1386" s="171">
        <f t="shared" si="611"/>
        <v>1.0335071112649536</v>
      </c>
      <c r="N1386" s="172">
        <f t="shared" si="617"/>
        <v>1.0049276365546218</v>
      </c>
      <c r="O1386" s="170">
        <f t="shared" si="612"/>
        <v>1385</v>
      </c>
      <c r="P1386" s="170">
        <f t="shared" si="613"/>
        <v>1387</v>
      </c>
      <c r="Q1386" s="169"/>
      <c r="R1386" s="149">
        <f t="shared" si="618"/>
        <v>-0.35132538624306076</v>
      </c>
      <c r="S1386" s="173">
        <f t="shared" si="619"/>
        <v>0.26294521940979448</v>
      </c>
      <c r="T1386" s="149">
        <v>0</v>
      </c>
      <c r="U1386" s="97"/>
      <c r="V1386" s="149">
        <f>1/PI()*ATAN('Exhibit4_Impact-Test'!$Y$25*S_RDY_SP)+'Exhibit4_Impact-Test'!$Y$26</f>
        <v>0.305034306080749</v>
      </c>
      <c r="W1386" s="172">
        <f t="shared" si="620"/>
        <v>0.29912234353845946</v>
      </c>
      <c r="X1386" s="149">
        <f>1/PI()*ATAN('Exhibit4_Impact-Test'!$Y$25*S_RS_SP)+'Exhibit4_Impact-Test'!$Y$26</f>
        <v>0.6541080720293222</v>
      </c>
      <c r="Y1386" s="172">
        <f t="shared" si="621"/>
        <v>0.64773633070778047</v>
      </c>
      <c r="Z1386" s="149">
        <f>1/PI()*ATAN('Exhibit4_Impact-Test'!$Y$25*S_5050_SP)+'Exhibit4_Impact-Test'!$Y$26</f>
        <v>0.5</v>
      </c>
      <c r="AA1386" s="149">
        <f t="shared" si="622"/>
        <v>0.49298984803391371</v>
      </c>
      <c r="AB1386" s="195">
        <f>VLOOKUP(_xlfn.NUMBERVALUE(LEFT(A1386,4)),Transactioncosts!$C:$G,5,FALSE)</f>
        <v>58.6</v>
      </c>
      <c r="AC1386" s="174"/>
      <c r="AD1386" s="175">
        <f t="shared" si="623"/>
        <v>1.0247893910285353</v>
      </c>
      <c r="AE1386" s="149">
        <f t="shared" si="624"/>
        <v>1.0148130461625677</v>
      </c>
      <c r="AF1386" s="149">
        <f t="shared" si="625"/>
        <v>1.0192173739097878</v>
      </c>
      <c r="AG1386" s="176">
        <f t="shared" si="626"/>
        <v>1.0247691674475248</v>
      </c>
      <c r="AH1386" s="149">
        <f t="shared" si="627"/>
        <v>1.0137689519946962</v>
      </c>
      <c r="AI1386" s="149">
        <f t="shared" si="628"/>
        <v>1.0191762944192666</v>
      </c>
      <c r="AJ1386" s="97"/>
      <c r="AK1386" s="171">
        <f t="shared" si="629"/>
        <v>2.448711931079104E-2</v>
      </c>
      <c r="AL1386" s="149">
        <f t="shared" si="630"/>
        <v>1.4704404555670484E-2</v>
      </c>
      <c r="AM1386" s="149">
        <f t="shared" si="631"/>
        <v>1.9035052305253947E-2</v>
      </c>
      <c r="AN1386" s="149">
        <f t="shared" si="636"/>
        <v>8.3516977157717278</v>
      </c>
      <c r="AO1386" s="149">
        <f t="shared" si="636"/>
        <v>21.537662018330334</v>
      </c>
      <c r="AP1386" s="149">
        <f t="shared" si="636"/>
        <v>7.7282865090005881</v>
      </c>
      <c r="AQ1386" s="97"/>
      <c r="AR1386" s="171">
        <f t="shared" si="632"/>
        <v>2.4467384738263192E-2</v>
      </c>
      <c r="AS1386" s="149">
        <f t="shared" si="633"/>
        <v>1.3675021212018499E-2</v>
      </c>
      <c r="AT1386" s="149">
        <f t="shared" si="634"/>
        <v>1.8994746557482987E-2</v>
      </c>
      <c r="AU1386" s="175">
        <f t="shared" si="637"/>
        <v>8.1891074509255795</v>
      </c>
      <c r="AV1386" s="149">
        <f t="shared" si="638"/>
        <v>18.361154358025207</v>
      </c>
      <c r="AW1386" s="149">
        <f t="shared" si="639"/>
        <v>7.6369302054912227</v>
      </c>
    </row>
    <row r="1387" spans="1:49" ht="15" x14ac:dyDescent="0.25">
      <c r="A1387" s="130">
        <v>1986.06</v>
      </c>
      <c r="B1387" s="138"/>
      <c r="C1387" s="166">
        <f>raw_Data!B1393</f>
        <v>245.3</v>
      </c>
      <c r="D1387" s="167">
        <f>raw_Data!J1393</f>
        <v>0.67499999999999993</v>
      </c>
      <c r="E1387" s="167">
        <f>raw_Data!L1393</f>
        <v>6.2785842352273136E-3</v>
      </c>
      <c r="F1387" s="168">
        <f t="shared" si="614"/>
        <v>238.5</v>
      </c>
      <c r="G1387" s="167">
        <f>raw_Data!K1393</f>
        <v>2.8301886792452828E-3</v>
      </c>
      <c r="H1387" s="167">
        <f t="shared" si="615"/>
        <v>2.8511530398322993E-2</v>
      </c>
      <c r="I1387" s="165"/>
      <c r="J1387" s="167">
        <f t="shared" si="616"/>
        <v>1.0058798417036907</v>
      </c>
      <c r="K1387" s="167">
        <f t="shared" si="635"/>
        <v>1.2158425938918027E-2</v>
      </c>
      <c r="L1387" s="93"/>
      <c r="M1387" s="171">
        <f t="shared" si="611"/>
        <v>1.012158425938918</v>
      </c>
      <c r="N1387" s="172">
        <f t="shared" si="617"/>
        <v>1.0313417190775682</v>
      </c>
      <c r="O1387" s="170">
        <f t="shared" si="612"/>
        <v>1386</v>
      </c>
      <c r="P1387" s="170">
        <f t="shared" si="613"/>
        <v>1388</v>
      </c>
      <c r="Q1387" s="169"/>
      <c r="R1387" s="149">
        <f t="shared" si="618"/>
        <v>-0.37376450032918551</v>
      </c>
      <c r="S1387" s="173">
        <f t="shared" si="619"/>
        <v>0.82118279299075025</v>
      </c>
      <c r="T1387" s="149">
        <v>0</v>
      </c>
      <c r="U1387" s="97"/>
      <c r="V1387" s="149">
        <f>1/PI()*ATAN('Exhibit4_Impact-Test'!$Y$25*S_RDY_SP)+'Exhibit4_Impact-Test'!$Y$26</f>
        <v>0.29567122049910938</v>
      </c>
      <c r="W1387" s="172">
        <f t="shared" si="620"/>
        <v>0.29959615347541407</v>
      </c>
      <c r="X1387" s="149">
        <f>1/PI()*ATAN('Exhibit4_Impact-Test'!$Y$25*S_RS_SP)+'Exhibit4_Impact-Test'!$Y$26</f>
        <v>0.82590939689745158</v>
      </c>
      <c r="Y1387" s="172">
        <f t="shared" si="621"/>
        <v>0.8285924971719727</v>
      </c>
      <c r="Z1387" s="149">
        <f>1/PI()*ATAN('Exhibit4_Impact-Test'!$Y$25*S_5050_SP)+'Exhibit4_Impact-Test'!$Y$26</f>
        <v>0.5</v>
      </c>
      <c r="AA1387" s="149">
        <f t="shared" si="622"/>
        <v>0.5046937342249358</v>
      </c>
      <c r="AB1387" s="195">
        <f>VLOOKUP(_xlfn.NUMBERVALUE(LEFT(A1387,4)),Transactioncosts!$C:$G,5,FALSE)</f>
        <v>58.6</v>
      </c>
      <c r="AC1387" s="174"/>
      <c r="AD1387" s="175">
        <f t="shared" si="623"/>
        <v>1.0178303736344148</v>
      </c>
      <c r="AE1387" s="149">
        <f t="shared" si="624"/>
        <v>1.0280020880055676</v>
      </c>
      <c r="AF1387" s="149">
        <f t="shared" si="625"/>
        <v>1.0217500725082431</v>
      </c>
      <c r="AG1387" s="176">
        <f t="shared" si="626"/>
        <v>1.0177730831286538</v>
      </c>
      <c r="AH1387" s="149">
        <f t="shared" si="627"/>
        <v>1.0242229488794041</v>
      </c>
      <c r="AI1387" s="149">
        <f t="shared" si="628"/>
        <v>1.0217225672256851</v>
      </c>
      <c r="AJ1387" s="97"/>
      <c r="AK1387" s="171">
        <f t="shared" si="629"/>
        <v>1.7673277166319064E-2</v>
      </c>
      <c r="AL1387" s="149">
        <f t="shared" si="630"/>
        <v>2.7617198164731221E-2</v>
      </c>
      <c r="AM1387" s="149">
        <f t="shared" si="631"/>
        <v>2.1516914427006723E-2</v>
      </c>
      <c r="AN1387" s="149">
        <f t="shared" si="636"/>
        <v>8.3693709929380464</v>
      </c>
      <c r="AO1387" s="149">
        <f t="shared" si="636"/>
        <v>21.565279216495064</v>
      </c>
      <c r="AP1387" s="149">
        <f t="shared" si="636"/>
        <v>7.7498034234275952</v>
      </c>
      <c r="AQ1387" s="97"/>
      <c r="AR1387" s="171">
        <f t="shared" si="632"/>
        <v>1.7616988692662015E-2</v>
      </c>
      <c r="AS1387" s="149">
        <f t="shared" si="633"/>
        <v>2.393422643403436E-2</v>
      </c>
      <c r="AT1387" s="149">
        <f t="shared" si="634"/>
        <v>2.1489994289173843E-2</v>
      </c>
      <c r="AU1387" s="175">
        <f t="shared" si="637"/>
        <v>8.2067244396182417</v>
      </c>
      <c r="AV1387" s="149">
        <f t="shared" si="638"/>
        <v>18.38508858445924</v>
      </c>
      <c r="AW1387" s="149">
        <f t="shared" si="639"/>
        <v>7.6584201997803962</v>
      </c>
    </row>
    <row r="1388" spans="1:49" ht="15" x14ac:dyDescent="0.25">
      <c r="A1388" s="130">
        <v>1986.07</v>
      </c>
      <c r="B1388" s="138"/>
      <c r="C1388" s="166">
        <f>raw_Data!B1394</f>
        <v>240.2</v>
      </c>
      <c r="D1388" s="167">
        <f>raw_Data!J1394</f>
        <v>0.67861083333333339</v>
      </c>
      <c r="E1388" s="167">
        <f>raw_Data!L1394</f>
        <v>5.8888099067944122E-3</v>
      </c>
      <c r="F1388" s="168">
        <f t="shared" si="614"/>
        <v>245.3</v>
      </c>
      <c r="G1388" s="167">
        <f>raw_Data!K1394</f>
        <v>2.7664526430221498E-3</v>
      </c>
      <c r="H1388" s="167">
        <f t="shared" si="615"/>
        <v>-2.0790868324500722E-2</v>
      </c>
      <c r="I1388" s="165"/>
      <c r="J1388" s="167">
        <f t="shared" si="616"/>
        <v>0.96739695054115193</v>
      </c>
      <c r="K1388" s="167">
        <f t="shared" si="635"/>
        <v>-2.6714239552053654E-2</v>
      </c>
      <c r="L1388" s="93"/>
      <c r="M1388" s="171">
        <f t="shared" si="611"/>
        <v>0.97328576044794635</v>
      </c>
      <c r="N1388" s="172">
        <f t="shared" si="617"/>
        <v>0.98197558431852139</v>
      </c>
      <c r="O1388" s="170">
        <f t="shared" si="612"/>
        <v>1387</v>
      </c>
      <c r="P1388" s="170">
        <f t="shared" si="613"/>
        <v>1389</v>
      </c>
      <c r="Q1388" s="169"/>
      <c r="R1388" s="149">
        <f t="shared" si="618"/>
        <v>-0.38829378359426725</v>
      </c>
      <c r="S1388" s="173">
        <f t="shared" si="619"/>
        <v>-0.76805647541730726</v>
      </c>
      <c r="T1388" s="149">
        <v>0</v>
      </c>
      <c r="U1388" s="97"/>
      <c r="V1388" s="149">
        <f>1/PI()*ATAN('Exhibit4_Impact-Test'!$Y$25*S_RDY_SP)+'Exhibit4_Impact-Test'!$Y$26</f>
        <v>0.28981961665614886</v>
      </c>
      <c r="W1388" s="172">
        <f t="shared" si="620"/>
        <v>0.29165254177132022</v>
      </c>
      <c r="X1388" s="149">
        <f>1/PI()*ATAN('Exhibit4_Impact-Test'!$Y$25*S_RS_SP)+'Exhibit4_Impact-Test'!$Y$26</f>
        <v>0.1836882094307738</v>
      </c>
      <c r="Y1388" s="172">
        <f t="shared" si="621"/>
        <v>0.18502479350450776</v>
      </c>
      <c r="Z1388" s="149">
        <f>1/PI()*ATAN('Exhibit4_Impact-Test'!$Y$25*S_5050_SP)+'Exhibit4_Impact-Test'!$Y$26</f>
        <v>0.5</v>
      </c>
      <c r="AA1388" s="149">
        <f t="shared" si="622"/>
        <v>0.50222216428863453</v>
      </c>
      <c r="AB1388" s="195">
        <f>VLOOKUP(_xlfn.NUMBERVALUE(LEFT(A1388,4)),Transactioncosts!$C:$G,5,FALSE)</f>
        <v>58.6</v>
      </c>
      <c r="AC1388" s="174"/>
      <c r="AD1388" s="175">
        <f t="shared" si="623"/>
        <v>0.97580424187092585</v>
      </c>
      <c r="AE1388" s="149">
        <f t="shared" si="624"/>
        <v>0.97488197863500103</v>
      </c>
      <c r="AF1388" s="149">
        <f t="shared" si="625"/>
        <v>0.97763067238323387</v>
      </c>
      <c r="AG1388" s="176">
        <f t="shared" si="626"/>
        <v>0.97572062178029606</v>
      </c>
      <c r="AH1388" s="149">
        <f t="shared" si="627"/>
        <v>0.97117784588710998</v>
      </c>
      <c r="AI1388" s="149">
        <f t="shared" si="628"/>
        <v>0.97761765050050242</v>
      </c>
      <c r="AJ1388" s="97"/>
      <c r="AK1388" s="171">
        <f t="shared" si="629"/>
        <v>-2.4493284539828377E-2</v>
      </c>
      <c r="AL1388" s="149">
        <f t="shared" si="630"/>
        <v>-2.5438862864981385E-2</v>
      </c>
      <c r="AM1388" s="149">
        <f t="shared" si="631"/>
        <v>-2.262331586956472E-2</v>
      </c>
      <c r="AN1388" s="149">
        <f t="shared" si="636"/>
        <v>8.3448777083982186</v>
      </c>
      <c r="AO1388" s="149">
        <f t="shared" si="636"/>
        <v>21.539840353630083</v>
      </c>
      <c r="AP1388" s="149">
        <f t="shared" si="636"/>
        <v>7.7271801075580306</v>
      </c>
      <c r="AQ1388" s="97"/>
      <c r="AR1388" s="171">
        <f t="shared" si="632"/>
        <v>-2.4578981721799724E-2</v>
      </c>
      <c r="AS1388" s="149">
        <f t="shared" si="633"/>
        <v>-2.9245670008836301E-2</v>
      </c>
      <c r="AT1388" s="149">
        <f t="shared" si="634"/>
        <v>-2.2636635796838646E-2</v>
      </c>
      <c r="AU1388" s="175">
        <f t="shared" si="637"/>
        <v>8.1821454578964428</v>
      </c>
      <c r="AV1388" s="149">
        <f t="shared" si="638"/>
        <v>18.355842914450403</v>
      </c>
      <c r="AW1388" s="149">
        <f t="shared" si="639"/>
        <v>7.6357835639835576</v>
      </c>
    </row>
    <row r="1389" spans="1:49" ht="15" x14ac:dyDescent="0.25">
      <c r="A1389" s="130">
        <v>1986.08</v>
      </c>
      <c r="B1389" s="138"/>
      <c r="C1389" s="166">
        <f>raw_Data!B1395</f>
        <v>245</v>
      </c>
      <c r="D1389" s="167">
        <f>raw_Data!J1395</f>
        <v>0.68222249999999995</v>
      </c>
      <c r="E1389" s="167">
        <f>raw_Data!L1395</f>
        <v>5.7871958844142313E-3</v>
      </c>
      <c r="F1389" s="168">
        <f t="shared" si="614"/>
        <v>240.2</v>
      </c>
      <c r="G1389" s="167">
        <f>raw_Data!K1395</f>
        <v>2.8402268942547878E-3</v>
      </c>
      <c r="H1389" s="167">
        <f t="shared" si="615"/>
        <v>1.9983347210657865E-2</v>
      </c>
      <c r="I1389" s="165"/>
      <c r="J1389" s="167">
        <f t="shared" si="616"/>
        <v>0.99132439082047663</v>
      </c>
      <c r="K1389" s="167">
        <f t="shared" si="635"/>
        <v>-2.8884132951091379E-3</v>
      </c>
      <c r="L1389" s="93"/>
      <c r="M1389" s="171">
        <f t="shared" si="611"/>
        <v>0.99711158670489086</v>
      </c>
      <c r="N1389" s="172">
        <f t="shared" si="617"/>
        <v>1.0228235741049125</v>
      </c>
      <c r="O1389" s="170">
        <f t="shared" si="612"/>
        <v>1388</v>
      </c>
      <c r="P1389" s="170">
        <f t="shared" si="613"/>
        <v>1390</v>
      </c>
      <c r="Q1389" s="169"/>
      <c r="R1389" s="149">
        <f t="shared" si="618"/>
        <v>-0.3492462091777635</v>
      </c>
      <c r="S1389" s="173">
        <f t="shared" si="619"/>
        <v>0.77238813601583811</v>
      </c>
      <c r="T1389" s="149">
        <v>0</v>
      </c>
      <c r="U1389" s="97"/>
      <c r="V1389" s="149">
        <f>1/PI()*ATAN('Exhibit4_Impact-Test'!$Y$25*S_RDY_SP)+'Exhibit4_Impact-Test'!$Y$26</f>
        <v>0.30592218181052699</v>
      </c>
      <c r="W1389" s="172">
        <f t="shared" si="620"/>
        <v>0.31135466587377197</v>
      </c>
      <c r="X1389" s="149">
        <f>1/PI()*ATAN('Exhibit4_Impact-Test'!$Y$25*S_RS_SP)+'Exhibit4_Impact-Test'!$Y$26</f>
        <v>0.81712935799103537</v>
      </c>
      <c r="Y1389" s="172">
        <f t="shared" si="621"/>
        <v>0.82090308774706044</v>
      </c>
      <c r="Z1389" s="149">
        <f>1/PI()*ATAN('Exhibit4_Impact-Test'!$Y$25*S_5050_SP)+'Exhibit4_Impact-Test'!$Y$26</f>
        <v>0.5</v>
      </c>
      <c r="AA1389" s="149">
        <f t="shared" si="622"/>
        <v>0.50636455761028332</v>
      </c>
      <c r="AB1389" s="195">
        <f>VLOOKUP(_xlfn.NUMBERVALUE(LEFT(A1389,4)),Transactioncosts!$C:$G,5,FALSE)</f>
        <v>58.6</v>
      </c>
      <c r="AC1389" s="174"/>
      <c r="AD1389" s="175">
        <f t="shared" si="623"/>
        <v>1.0049774539889902</v>
      </c>
      <c r="AE1389" s="149">
        <f t="shared" si="624"/>
        <v>1.0181216064617442</v>
      </c>
      <c r="AF1389" s="149">
        <f t="shared" si="625"/>
        <v>1.0099675804049018</v>
      </c>
      <c r="AG1389" s="176">
        <f t="shared" si="626"/>
        <v>1.0049488156045718</v>
      </c>
      <c r="AH1389" s="149">
        <f t="shared" si="627"/>
        <v>1.014327105811681</v>
      </c>
      <c r="AI1389" s="149">
        <f t="shared" si="628"/>
        <v>1.0099302840973055</v>
      </c>
      <c r="AJ1389" s="97"/>
      <c r="AK1389" s="171">
        <f t="shared" si="629"/>
        <v>4.9651074175958735E-3</v>
      </c>
      <c r="AL1389" s="149">
        <f t="shared" si="630"/>
        <v>1.7959367243258986E-2</v>
      </c>
      <c r="AM1389" s="149">
        <f t="shared" si="631"/>
        <v>9.9182317289885445E-3</v>
      </c>
      <c r="AN1389" s="149">
        <f t="shared" si="636"/>
        <v>8.3498428158158138</v>
      </c>
      <c r="AO1389" s="149">
        <f t="shared" si="636"/>
        <v>21.557799720873341</v>
      </c>
      <c r="AP1389" s="149">
        <f t="shared" si="636"/>
        <v>7.7370983392870194</v>
      </c>
      <c r="AQ1389" s="97"/>
      <c r="AR1389" s="171">
        <f t="shared" si="632"/>
        <v>4.9366104673807939E-3</v>
      </c>
      <c r="AS1389" s="149">
        <f t="shared" si="633"/>
        <v>1.422544270603804E-2</v>
      </c>
      <c r="AT1389" s="149">
        <f t="shared" si="634"/>
        <v>9.8813028245563084E-3</v>
      </c>
      <c r="AU1389" s="175">
        <f t="shared" si="637"/>
        <v>8.1870820683638232</v>
      </c>
      <c r="AV1389" s="149">
        <f t="shared" si="638"/>
        <v>18.370068357156441</v>
      </c>
      <c r="AW1389" s="149">
        <f t="shared" si="639"/>
        <v>7.6456648668081142</v>
      </c>
    </row>
    <row r="1390" spans="1:49" ht="15" x14ac:dyDescent="0.25">
      <c r="A1390" s="130">
        <v>1986.09</v>
      </c>
      <c r="B1390" s="138"/>
      <c r="C1390" s="166">
        <f>raw_Data!B1396</f>
        <v>238.3</v>
      </c>
      <c r="D1390" s="167">
        <f>raw_Data!J1396</f>
        <v>0.68583333333333341</v>
      </c>
      <c r="E1390" s="167">
        <f>raw_Data!L1396</f>
        <v>6.0059167200390284E-3</v>
      </c>
      <c r="F1390" s="168">
        <f t="shared" si="614"/>
        <v>245</v>
      </c>
      <c r="G1390" s="167">
        <f>raw_Data!K1396</f>
        <v>2.7993197278911568E-3</v>
      </c>
      <c r="H1390" s="167">
        <f t="shared" si="615"/>
        <v>-2.7346938775510199E-2</v>
      </c>
      <c r="I1390" s="165"/>
      <c r="J1390" s="167">
        <f t="shared" si="616"/>
        <v>1.0187745686706822</v>
      </c>
      <c r="K1390" s="167">
        <f t="shared" si="635"/>
        <v>2.4780485390721196E-2</v>
      </c>
      <c r="L1390" s="93"/>
      <c r="M1390" s="171">
        <f t="shared" si="611"/>
        <v>1.0247804853907212</v>
      </c>
      <c r="N1390" s="172">
        <f t="shared" si="617"/>
        <v>0.97545238095238096</v>
      </c>
      <c r="O1390" s="170">
        <f t="shared" si="612"/>
        <v>1389</v>
      </c>
      <c r="P1390" s="170">
        <f t="shared" si="613"/>
        <v>1391</v>
      </c>
      <c r="Q1390" s="169"/>
      <c r="R1390" s="149">
        <f t="shared" si="618"/>
        <v>-0.34797306514427467</v>
      </c>
      <c r="S1390" s="173">
        <f t="shared" si="619"/>
        <v>-0.82534036443650316</v>
      </c>
      <c r="T1390" s="149">
        <v>0</v>
      </c>
      <c r="U1390" s="97"/>
      <c r="V1390" s="149">
        <f>1/PI()*ATAN('Exhibit4_Impact-Test'!$Y$25*S_RDY_SP)+'Exhibit4_Impact-Test'!$Y$26</f>
        <v>0.30646756955662857</v>
      </c>
      <c r="W1390" s="172">
        <f t="shared" si="620"/>
        <v>0.29608345968663913</v>
      </c>
      <c r="X1390" s="149">
        <f>1/PI()*ATAN('Exhibit4_Impact-Test'!$Y$25*S_RS_SP)+'Exhibit4_Impact-Test'!$Y$26</f>
        <v>0.17337737954514376</v>
      </c>
      <c r="Y1390" s="172">
        <f t="shared" si="621"/>
        <v>0.16642068484919306</v>
      </c>
      <c r="Z1390" s="149">
        <f>1/PI()*ATAN('Exhibit4_Impact-Test'!$Y$25*S_5050_SP)+'Exhibit4_Impact-Test'!$Y$26</f>
        <v>0.5</v>
      </c>
      <c r="AA1390" s="149">
        <f t="shared" si="622"/>
        <v>0.48766940958016464</v>
      </c>
      <c r="AB1390" s="195">
        <f>VLOOKUP(_xlfn.NUMBERVALUE(LEFT(A1390,4)),Transactioncosts!$C:$G,5,FALSE)</f>
        <v>58.6</v>
      </c>
      <c r="AC1390" s="174"/>
      <c r="AD1390" s="175">
        <f t="shared" si="623"/>
        <v>1.0096630211126676</v>
      </c>
      <c r="AE1390" s="149">
        <f t="shared" si="624"/>
        <v>1.0162281079052726</v>
      </c>
      <c r="AF1390" s="149">
        <f t="shared" si="625"/>
        <v>1.0001164331715511</v>
      </c>
      <c r="AG1390" s="176">
        <f t="shared" si="626"/>
        <v>1.0096102488579237</v>
      </c>
      <c r="AH1390" s="149">
        <f t="shared" si="627"/>
        <v>1.0154997937215544</v>
      </c>
      <c r="AI1390" s="149">
        <f t="shared" si="628"/>
        <v>1.0000441759116909</v>
      </c>
      <c r="AJ1390" s="97"/>
      <c r="AK1390" s="171">
        <f t="shared" si="629"/>
        <v>9.6166327194331103E-3</v>
      </c>
      <c r="AL1390" s="149">
        <f t="shared" si="630"/>
        <v>1.609783961121819E-2</v>
      </c>
      <c r="AM1390" s="149">
        <f t="shared" si="631"/>
        <v>1.1642639373546257E-4</v>
      </c>
      <c r="AN1390" s="149">
        <f t="shared" si="636"/>
        <v>8.3594594485352474</v>
      </c>
      <c r="AO1390" s="149">
        <f t="shared" si="636"/>
        <v>21.573897560484561</v>
      </c>
      <c r="AP1390" s="149">
        <f t="shared" si="636"/>
        <v>7.7372147656807551</v>
      </c>
      <c r="AQ1390" s="97"/>
      <c r="AR1390" s="171">
        <f t="shared" si="632"/>
        <v>9.5643641577275867E-3</v>
      </c>
      <c r="AS1390" s="149">
        <f t="shared" si="633"/>
        <v>1.5380898908350043E-2</v>
      </c>
      <c r="AT1390" s="149">
        <f t="shared" si="634"/>
        <v>4.417493596407339E-5</v>
      </c>
      <c r="AU1390" s="175">
        <f t="shared" si="637"/>
        <v>8.1966464325215505</v>
      </c>
      <c r="AV1390" s="149">
        <f t="shared" si="638"/>
        <v>18.385449256064792</v>
      </c>
      <c r="AW1390" s="149">
        <f t="shared" si="639"/>
        <v>7.6457090417440785</v>
      </c>
    </row>
    <row r="1391" spans="1:49" ht="15" x14ac:dyDescent="0.25">
      <c r="A1391" s="130">
        <v>1986.1</v>
      </c>
      <c r="B1391" s="138"/>
      <c r="C1391" s="166">
        <f>raw_Data!B1397</f>
        <v>237.4</v>
      </c>
      <c r="D1391" s="167">
        <f>raw_Data!J1397</f>
        <v>0.68722249999999996</v>
      </c>
      <c r="E1391" s="167">
        <f>raw_Data!L1397</f>
        <v>5.9903111399197684E-3</v>
      </c>
      <c r="F1391" s="168">
        <f t="shared" si="614"/>
        <v>238.3</v>
      </c>
      <c r="G1391" s="167">
        <f>raw_Data!K1397</f>
        <v>2.883854385228703E-3</v>
      </c>
      <c r="H1391" s="167">
        <f t="shared" si="615"/>
        <v>-3.7767519932857541E-3</v>
      </c>
      <c r="I1391" s="165"/>
      <c r="J1391" s="167">
        <f t="shared" si="616"/>
        <v>0.99867583036904684</v>
      </c>
      <c r="K1391" s="167">
        <f t="shared" si="635"/>
        <v>4.6661415089666036E-3</v>
      </c>
      <c r="L1391" s="93"/>
      <c r="M1391" s="171">
        <f t="shared" si="611"/>
        <v>1.0046661415089666</v>
      </c>
      <c r="N1391" s="172">
        <f t="shared" si="617"/>
        <v>0.99910710239194289</v>
      </c>
      <c r="O1391" s="170">
        <f t="shared" si="612"/>
        <v>1390</v>
      </c>
      <c r="P1391" s="170">
        <f t="shared" si="613"/>
        <v>1392</v>
      </c>
      <c r="Q1391" s="169"/>
      <c r="R1391" s="149">
        <f t="shared" si="618"/>
        <v>-0.35119715657924117</v>
      </c>
      <c r="S1391" s="173">
        <f t="shared" si="619"/>
        <v>-0.38606561296934383</v>
      </c>
      <c r="T1391" s="149">
        <v>0</v>
      </c>
      <c r="U1391" s="97"/>
      <c r="V1391" s="149">
        <f>1/PI()*ATAN('Exhibit4_Impact-Test'!$Y$25*S_RDY_SP)+'Exhibit4_Impact-Test'!$Y$26</f>
        <v>0.30508896390913176</v>
      </c>
      <c r="W1391" s="172">
        <f t="shared" si="620"/>
        <v>0.30391388391242635</v>
      </c>
      <c r="X1391" s="149">
        <f>1/PI()*ATAN('Exhibit4_Impact-Test'!$Y$25*S_RS_SP)+'Exhibit4_Impact-Test'!$Y$26</f>
        <v>0.29070638172942442</v>
      </c>
      <c r="Y1391" s="172">
        <f t="shared" si="621"/>
        <v>0.28956361463783181</v>
      </c>
      <c r="Z1391" s="149">
        <f>1/PI()*ATAN('Exhibit4_Impact-Test'!$Y$25*S_5050_SP)+'Exhibit4_Impact-Test'!$Y$26</f>
        <v>0.5</v>
      </c>
      <c r="AA1391" s="149">
        <f t="shared" si="622"/>
        <v>0.49861285723473342</v>
      </c>
      <c r="AB1391" s="195">
        <f>VLOOKUP(_xlfn.NUMBERVALUE(LEFT(A1391,4)),Transactioncosts!$C:$G,5,FALSE)</f>
        <v>58.6</v>
      </c>
      <c r="AC1391" s="174"/>
      <c r="AD1391" s="175">
        <f t="shared" si="623"/>
        <v>1.0029701400244235</v>
      </c>
      <c r="AE1391" s="149">
        <f t="shared" si="624"/>
        <v>1.0030500933613642</v>
      </c>
      <c r="AF1391" s="149">
        <f t="shared" si="625"/>
        <v>1.0018866219504547</v>
      </c>
      <c r="AG1391" s="176">
        <f t="shared" si="626"/>
        <v>1.002954006281481</v>
      </c>
      <c r="AH1391" s="149">
        <f t="shared" si="627"/>
        <v>0.99988444264811571</v>
      </c>
      <c r="AI1391" s="149">
        <f t="shared" si="628"/>
        <v>1.0018784932938503</v>
      </c>
      <c r="AJ1391" s="97"/>
      <c r="AK1391" s="171">
        <f t="shared" si="629"/>
        <v>2.9657378730577641E-3</v>
      </c>
      <c r="AL1391" s="149">
        <f t="shared" si="630"/>
        <v>3.0454512634337464E-3</v>
      </c>
      <c r="AM1391" s="149">
        <f t="shared" si="631"/>
        <v>1.8848445144781457E-3</v>
      </c>
      <c r="AN1391" s="149">
        <f t="shared" si="636"/>
        <v>8.3624251864083057</v>
      </c>
      <c r="AO1391" s="149">
        <f t="shared" si="636"/>
        <v>21.576943011747993</v>
      </c>
      <c r="AP1391" s="149">
        <f t="shared" si="636"/>
        <v>7.7390996101952334</v>
      </c>
      <c r="AQ1391" s="97"/>
      <c r="AR1391" s="171">
        <f t="shared" si="632"/>
        <v>2.9496517783043066E-3</v>
      </c>
      <c r="AS1391" s="149">
        <f t="shared" si="633"/>
        <v>-1.1556402914948477E-4</v>
      </c>
      <c r="AT1391" s="149">
        <f t="shared" si="634"/>
        <v>1.8767311317840442E-3</v>
      </c>
      <c r="AU1391" s="175">
        <f t="shared" si="637"/>
        <v>8.1995960842998539</v>
      </c>
      <c r="AV1391" s="149">
        <f t="shared" si="638"/>
        <v>18.385333692035644</v>
      </c>
      <c r="AW1391" s="149">
        <f t="shared" si="639"/>
        <v>7.6475857728758623</v>
      </c>
    </row>
    <row r="1392" spans="1:49" ht="15" x14ac:dyDescent="0.25">
      <c r="A1392" s="130">
        <v>1986.11</v>
      </c>
      <c r="B1392" s="138"/>
      <c r="C1392" s="166">
        <f>raw_Data!B1398</f>
        <v>245.1</v>
      </c>
      <c r="D1392" s="167">
        <f>raw_Data!J1398</f>
        <v>0.68861083333333328</v>
      </c>
      <c r="E1392" s="167">
        <f>raw_Data!L1398</f>
        <v>5.8497409526456767E-3</v>
      </c>
      <c r="F1392" s="168">
        <f t="shared" si="614"/>
        <v>237.4</v>
      </c>
      <c r="G1392" s="167">
        <f>raw_Data!K1398</f>
        <v>2.9006353552372926E-3</v>
      </c>
      <c r="H1392" s="167">
        <f t="shared" si="615"/>
        <v>3.2434709351305768E-2</v>
      </c>
      <c r="I1392" s="165"/>
      <c r="J1392" s="167">
        <f t="shared" si="616"/>
        <v>0.98806248293263921</v>
      </c>
      <c r="K1392" s="167">
        <f t="shared" si="635"/>
        <v>-6.0877761147151155E-3</v>
      </c>
      <c r="L1392" s="93"/>
      <c r="M1392" s="171">
        <f t="shared" si="611"/>
        <v>0.99391222388528488</v>
      </c>
      <c r="N1392" s="172">
        <f t="shared" si="617"/>
        <v>1.0353353447065432</v>
      </c>
      <c r="O1392" s="170">
        <f t="shared" si="612"/>
        <v>1391</v>
      </c>
      <c r="P1392" s="170">
        <f t="shared" si="613"/>
        <v>1393</v>
      </c>
      <c r="Q1392" s="169"/>
      <c r="R1392" s="149">
        <f t="shared" si="618"/>
        <v>-0.34750808436035874</v>
      </c>
      <c r="S1392" s="173">
        <f t="shared" si="619"/>
        <v>0.84410389211665682</v>
      </c>
      <c r="T1392" s="149">
        <v>0</v>
      </c>
      <c r="U1392" s="97"/>
      <c r="V1392" s="149">
        <f>1/PI()*ATAN('Exhibit4_Impact-Test'!$Y$25*S_RDY_SP)+'Exhibit4_Impact-Test'!$Y$26</f>
        <v>0.30666708236677298</v>
      </c>
      <c r="W1392" s="172">
        <f t="shared" si="620"/>
        <v>0.31541668351341418</v>
      </c>
      <c r="X1392" s="149">
        <f>1/PI()*ATAN('Exhibit4_Impact-Test'!$Y$25*S_RS_SP)+'Exhibit4_Impact-Test'!$Y$26</f>
        <v>0.82977704693279908</v>
      </c>
      <c r="Y1392" s="172">
        <f t="shared" si="621"/>
        <v>0.8354670067527723</v>
      </c>
      <c r="Z1392" s="149">
        <f>1/PI()*ATAN('Exhibit4_Impact-Test'!$Y$25*S_5050_SP)+'Exhibit4_Impact-Test'!$Y$26</f>
        <v>0.5</v>
      </c>
      <c r="AA1392" s="149">
        <f t="shared" si="622"/>
        <v>0.51020652222587193</v>
      </c>
      <c r="AB1392" s="195">
        <f>VLOOKUP(_xlfn.NUMBERVALUE(LEFT(A1392,4)),Transactioncosts!$C:$G,5,FALSE)</f>
        <v>58.6</v>
      </c>
      <c r="AC1392" s="174"/>
      <c r="AD1392" s="175">
        <f t="shared" si="623"/>
        <v>1.0066153314900665</v>
      </c>
      <c r="AE1392" s="149">
        <f t="shared" si="624"/>
        <v>1.0282841787550892</v>
      </c>
      <c r="AF1392" s="149">
        <f t="shared" si="625"/>
        <v>1.014623784295914</v>
      </c>
      <c r="AG1392" s="176">
        <f t="shared" si="626"/>
        <v>1.0065572729155641</v>
      </c>
      <c r="AH1392" s="149">
        <f t="shared" si="627"/>
        <v>1.0281031314378031</v>
      </c>
      <c r="AI1392" s="149">
        <f t="shared" si="628"/>
        <v>1.0145639740756704</v>
      </c>
      <c r="AJ1392" s="97"/>
      <c r="AK1392" s="171">
        <f t="shared" si="629"/>
        <v>6.5935462098255584E-3</v>
      </c>
      <c r="AL1392" s="149">
        <f t="shared" si="630"/>
        <v>2.7891567308610754E-2</v>
      </c>
      <c r="AM1392" s="149">
        <f t="shared" si="631"/>
        <v>1.4517887917791581E-2</v>
      </c>
      <c r="AN1392" s="149">
        <f t="shared" si="636"/>
        <v>8.369018732618132</v>
      </c>
      <c r="AO1392" s="149">
        <f t="shared" si="636"/>
        <v>21.604834579056604</v>
      </c>
      <c r="AP1392" s="149">
        <f t="shared" si="636"/>
        <v>7.7536174981130248</v>
      </c>
      <c r="AQ1392" s="97"/>
      <c r="AR1392" s="171">
        <f t="shared" si="632"/>
        <v>6.5358675245588173E-3</v>
      </c>
      <c r="AS1392" s="149">
        <f t="shared" si="633"/>
        <v>2.7715484411331176E-2</v>
      </c>
      <c r="AT1392" s="149">
        <f t="shared" si="634"/>
        <v>1.4458938005429689E-2</v>
      </c>
      <c r="AU1392" s="175">
        <f t="shared" si="637"/>
        <v>8.2061319518244122</v>
      </c>
      <c r="AV1392" s="149">
        <f t="shared" si="638"/>
        <v>18.413049176446975</v>
      </c>
      <c r="AW1392" s="149">
        <f t="shared" si="639"/>
        <v>7.6620447108812924</v>
      </c>
    </row>
    <row r="1393" spans="1:49" ht="15" x14ac:dyDescent="0.25">
      <c r="A1393" s="130">
        <v>1986.12</v>
      </c>
      <c r="B1393" s="138"/>
      <c r="C1393" s="166">
        <f>raw_Data!B1399</f>
        <v>248.6</v>
      </c>
      <c r="D1393" s="167">
        <f>raw_Data!J1399</f>
        <v>0.69</v>
      </c>
      <c r="E1393" s="167">
        <f>raw_Data!L1399</f>
        <v>5.7402589909316681E-3</v>
      </c>
      <c r="F1393" s="168">
        <f t="shared" si="614"/>
        <v>245.1</v>
      </c>
      <c r="G1393" s="167">
        <f>raw_Data!K1399</f>
        <v>2.815177478580171E-3</v>
      </c>
      <c r="H1393" s="167">
        <f t="shared" si="615"/>
        <v>1.427988576091388E-2</v>
      </c>
      <c r="I1393" s="165"/>
      <c r="J1393" s="167">
        <f t="shared" si="616"/>
        <v>0.99063332485106248</v>
      </c>
      <c r="K1393" s="167">
        <f t="shared" si="635"/>
        <v>-3.6264161580058518E-3</v>
      </c>
      <c r="L1393" s="93"/>
      <c r="M1393" s="171">
        <f t="shared" si="611"/>
        <v>0.99637358384199415</v>
      </c>
      <c r="N1393" s="172">
        <f t="shared" si="617"/>
        <v>1.0170950632394942</v>
      </c>
      <c r="O1393" s="170">
        <f t="shared" si="612"/>
        <v>1392</v>
      </c>
      <c r="P1393" s="170">
        <f t="shared" si="613"/>
        <v>1394</v>
      </c>
      <c r="Q1393" s="169"/>
      <c r="R1393" s="149">
        <f t="shared" si="618"/>
        <v>-0.35021258401346528</v>
      </c>
      <c r="S1393" s="173">
        <f t="shared" si="619"/>
        <v>0.70939645151466113</v>
      </c>
      <c r="T1393" s="149">
        <v>0</v>
      </c>
      <c r="U1393" s="97"/>
      <c r="V1393" s="149">
        <f>1/PI()*ATAN('Exhibit4_Impact-Test'!$Y$25*S_RDY_SP)+'Exhibit4_Impact-Test'!$Y$26</f>
        <v>0.30550907694304508</v>
      </c>
      <c r="W1393" s="172">
        <f t="shared" si="620"/>
        <v>0.30989376421019499</v>
      </c>
      <c r="X1393" s="149">
        <f>1/PI()*ATAN('Exhibit4_Impact-Test'!$Y$25*S_RS_SP)+'Exhibit4_Impact-Test'!$Y$26</f>
        <v>0.80457156011693476</v>
      </c>
      <c r="Y1393" s="172">
        <f t="shared" si="621"/>
        <v>0.80778776902257199</v>
      </c>
      <c r="Z1393" s="149">
        <f>1/PI()*ATAN('Exhibit4_Impact-Test'!$Y$25*S_5050_SP)+'Exhibit4_Impact-Test'!$Y$26</f>
        <v>0.5</v>
      </c>
      <c r="AA1393" s="149">
        <f t="shared" si="622"/>
        <v>0.50514571692674126</v>
      </c>
      <c r="AB1393" s="195">
        <f>VLOOKUP(_xlfn.NUMBERVALUE(LEFT(A1393,4)),Transactioncosts!$C:$G,5,FALSE)</f>
        <v>58.6</v>
      </c>
      <c r="AC1393" s="174"/>
      <c r="AD1393" s="175">
        <f t="shared" si="623"/>
        <v>1.0027041838856188</v>
      </c>
      <c r="AE1393" s="149">
        <f t="shared" si="624"/>
        <v>1.0130454968487717</v>
      </c>
      <c r="AF1393" s="149">
        <f t="shared" si="625"/>
        <v>1.0067343235407442</v>
      </c>
      <c r="AG1393" s="176">
        <f t="shared" si="626"/>
        <v>1.0026863468157161</v>
      </c>
      <c r="AH1393" s="149">
        <f t="shared" si="627"/>
        <v>1.0128497293887873</v>
      </c>
      <c r="AI1393" s="149">
        <f t="shared" si="628"/>
        <v>1.0067041696395536</v>
      </c>
      <c r="AJ1393" s="97"/>
      <c r="AK1393" s="171">
        <f t="shared" si="629"/>
        <v>2.700534158583253E-3</v>
      </c>
      <c r="AL1393" s="149">
        <f t="shared" si="630"/>
        <v>1.2961137238019886E-2</v>
      </c>
      <c r="AM1393" s="149">
        <f t="shared" si="631"/>
        <v>6.7117492755661623E-3</v>
      </c>
      <c r="AN1393" s="149">
        <f t="shared" si="636"/>
        <v>8.3717192667767151</v>
      </c>
      <c r="AO1393" s="149">
        <f t="shared" si="636"/>
        <v>21.617795716294623</v>
      </c>
      <c r="AP1393" s="149">
        <f t="shared" si="636"/>
        <v>7.760329247388591</v>
      </c>
      <c r="AQ1393" s="97"/>
      <c r="AR1393" s="171">
        <f t="shared" si="632"/>
        <v>2.6827450350882976E-3</v>
      </c>
      <c r="AS1393" s="149">
        <f t="shared" si="633"/>
        <v>1.2767872099666882E-2</v>
      </c>
      <c r="AT1393" s="149">
        <f t="shared" si="634"/>
        <v>6.6817966335609123E-3</v>
      </c>
      <c r="AU1393" s="175">
        <f t="shared" si="637"/>
        <v>8.2088146968595002</v>
      </c>
      <c r="AV1393" s="149">
        <f t="shared" si="638"/>
        <v>18.425817048546641</v>
      </c>
      <c r="AW1393" s="149">
        <f t="shared" si="639"/>
        <v>7.6687265075148536</v>
      </c>
    </row>
    <row r="1394" spans="1:49" ht="15" x14ac:dyDescent="0.25">
      <c r="A1394" s="130">
        <v>1987.01</v>
      </c>
      <c r="B1394" s="138"/>
      <c r="C1394" s="166">
        <f>raw_Data!B1400</f>
        <v>264.5</v>
      </c>
      <c r="D1394" s="167">
        <f>raw_Data!J1400</f>
        <v>0.69166666666666676</v>
      </c>
      <c r="E1394" s="167">
        <f>raw_Data!L1400</f>
        <v>5.7167815053633664E-3</v>
      </c>
      <c r="F1394" s="168">
        <f t="shared" si="614"/>
        <v>248.6</v>
      </c>
      <c r="G1394" s="167">
        <f>raw_Data!K1400</f>
        <v>2.7822472512738002E-3</v>
      </c>
      <c r="H1394" s="167">
        <f t="shared" si="615"/>
        <v>6.3958165728077221E-2</v>
      </c>
      <c r="I1394" s="165"/>
      <c r="J1394" s="167">
        <f t="shared" si="616"/>
        <v>0.99797972233520826</v>
      </c>
      <c r="K1394" s="167">
        <f t="shared" si="635"/>
        <v>3.69650384057163E-3</v>
      </c>
      <c r="L1394" s="93"/>
      <c r="M1394" s="171">
        <f t="shared" si="611"/>
        <v>1.0036965038405716</v>
      </c>
      <c r="N1394" s="172">
        <f t="shared" si="617"/>
        <v>1.066740412979351</v>
      </c>
      <c r="O1394" s="170">
        <f t="shared" si="612"/>
        <v>1393</v>
      </c>
      <c r="P1394" s="170">
        <f t="shared" si="613"/>
        <v>1395</v>
      </c>
      <c r="Q1394" s="169"/>
      <c r="R1394" s="149">
        <f t="shared" si="618"/>
        <v>-0.34708237877363979</v>
      </c>
      <c r="S1394" s="173">
        <f t="shared" si="619"/>
        <v>0.91764148165365744</v>
      </c>
      <c r="T1394" s="149">
        <v>0</v>
      </c>
      <c r="U1394" s="97"/>
      <c r="V1394" s="149">
        <f>1/PI()*ATAN('Exhibit4_Impact-Test'!$Y$25*S_RDY_SP)+'Exhibit4_Impact-Test'!$Y$26</f>
        <v>0.30684989562614018</v>
      </c>
      <c r="W1394" s="172">
        <f t="shared" si="620"/>
        <v>0.31995689102964142</v>
      </c>
      <c r="X1394" s="149">
        <f>1/PI()*ATAN('Exhibit4_Impact-Test'!$Y$25*S_RS_SP)+'Exhibit4_Impact-Test'!$Y$26</f>
        <v>0.84119518540217131</v>
      </c>
      <c r="Y1394" s="172">
        <f t="shared" si="621"/>
        <v>0.84916485028493749</v>
      </c>
      <c r="Z1394" s="149">
        <f>1/PI()*ATAN('Exhibit4_Impact-Test'!$Y$25*S_5050_SP)+'Exhibit4_Impact-Test'!$Y$26</f>
        <v>0.5</v>
      </c>
      <c r="AA1394" s="149">
        <f t="shared" si="622"/>
        <v>0.51522478386726489</v>
      </c>
      <c r="AB1394" s="195">
        <f>VLOOKUP(_xlfn.NUMBERVALUE(LEFT(A1394,4)),Transactioncosts!$C:$G,5,FALSE)</f>
        <v>57.2</v>
      </c>
      <c r="AC1394" s="174"/>
      <c r="AD1394" s="175">
        <f t="shared" si="623"/>
        <v>1.0230415207796699</v>
      </c>
      <c r="AE1394" s="149">
        <f t="shared" si="624"/>
        <v>1.0567287366770448</v>
      </c>
      <c r="AF1394" s="149">
        <f t="shared" si="625"/>
        <v>1.0352184584099613</v>
      </c>
      <c r="AG1394" s="176">
        <f t="shared" si="626"/>
        <v>1.0229085030177252</v>
      </c>
      <c r="AH1394" s="149">
        <f t="shared" si="627"/>
        <v>1.0566814310499824</v>
      </c>
      <c r="AI1394" s="149">
        <f t="shared" si="628"/>
        <v>1.0351313726462406</v>
      </c>
      <c r="AJ1394" s="97"/>
      <c r="AK1394" s="171">
        <f t="shared" si="629"/>
        <v>2.2780073418252989E-2</v>
      </c>
      <c r="AL1394" s="149">
        <f t="shared" si="630"/>
        <v>5.5178038830617636E-2</v>
      </c>
      <c r="AM1394" s="149">
        <f t="shared" si="631"/>
        <v>3.4612475372496988E-2</v>
      </c>
      <c r="AN1394" s="149">
        <f t="shared" si="636"/>
        <v>8.3944993401949688</v>
      </c>
      <c r="AO1394" s="149">
        <f t="shared" si="636"/>
        <v>21.672973755125241</v>
      </c>
      <c r="AP1394" s="149">
        <f t="shared" si="636"/>
        <v>7.794941722761088</v>
      </c>
      <c r="AQ1394" s="97"/>
      <c r="AR1394" s="171">
        <f t="shared" si="632"/>
        <v>2.2650043104134883E-2</v>
      </c>
      <c r="AS1394" s="149">
        <f t="shared" si="633"/>
        <v>5.5133271725970615E-2</v>
      </c>
      <c r="AT1394" s="149">
        <f t="shared" si="634"/>
        <v>3.452834875537579E-2</v>
      </c>
      <c r="AU1394" s="175">
        <f t="shared" si="637"/>
        <v>8.2314647399636343</v>
      </c>
      <c r="AV1394" s="149">
        <f t="shared" si="638"/>
        <v>18.480950320272612</v>
      </c>
      <c r="AW1394" s="149">
        <f t="shared" si="639"/>
        <v>7.7032548562702292</v>
      </c>
    </row>
    <row r="1395" spans="1:49" ht="15" x14ac:dyDescent="0.25">
      <c r="A1395" s="130">
        <v>1987.02</v>
      </c>
      <c r="B1395" s="138"/>
      <c r="C1395" s="166">
        <f>raw_Data!B1401</f>
        <v>280.89999999999998</v>
      </c>
      <c r="D1395" s="167">
        <f>raw_Data!J1401</f>
        <v>0.69333333333333336</v>
      </c>
      <c r="E1395" s="167">
        <f>raw_Data!L1401</f>
        <v>5.8497409526456767E-3</v>
      </c>
      <c r="F1395" s="168">
        <f t="shared" si="614"/>
        <v>264.5</v>
      </c>
      <c r="G1395" s="167">
        <f>raw_Data!K1401</f>
        <v>2.6212980466288594E-3</v>
      </c>
      <c r="H1395" s="167">
        <f t="shared" si="615"/>
        <v>6.2003780718336454E-2</v>
      </c>
      <c r="I1395" s="165"/>
      <c r="J1395" s="167">
        <f t="shared" si="616"/>
        <v>1.0114556345755386</v>
      </c>
      <c r="K1395" s="167">
        <f t="shared" si="635"/>
        <v>1.730537552818423E-2</v>
      </c>
      <c r="L1395" s="93"/>
      <c r="M1395" s="171">
        <f t="shared" si="611"/>
        <v>1.0173053755281842</v>
      </c>
      <c r="N1395" s="172">
        <f t="shared" si="617"/>
        <v>1.0646250787649651</v>
      </c>
      <c r="O1395" s="170">
        <f t="shared" si="612"/>
        <v>1394</v>
      </c>
      <c r="P1395" s="170">
        <f t="shared" si="613"/>
        <v>1396</v>
      </c>
      <c r="Q1395" s="169"/>
      <c r="R1395" s="149">
        <f t="shared" si="618"/>
        <v>-0.37124657295874564</v>
      </c>
      <c r="S1395" s="173">
        <f t="shared" si="619"/>
        <v>0.91558278139393989</v>
      </c>
      <c r="T1395" s="149">
        <v>0</v>
      </c>
      <c r="U1395" s="97"/>
      <c r="V1395" s="149">
        <f>1/PI()*ATAN('Exhibit4_Impact-Test'!$Y$25*S_RDY_SP)+'Exhibit4_Impact-Test'!$Y$26</f>
        <v>0.2967020375428136</v>
      </c>
      <c r="W1395" s="172">
        <f t="shared" si="620"/>
        <v>0.30627613484344202</v>
      </c>
      <c r="X1395" s="149">
        <f>1/PI()*ATAN('Exhibit4_Impact-Test'!$Y$25*S_RS_SP)+'Exhibit4_Impact-Test'!$Y$26</f>
        <v>0.84089463576351342</v>
      </c>
      <c r="Y1395" s="172">
        <f t="shared" si="621"/>
        <v>0.84688362979280096</v>
      </c>
      <c r="Z1395" s="149">
        <f>1/PI()*ATAN('Exhibit4_Impact-Test'!$Y$25*S_5050_SP)+'Exhibit4_Impact-Test'!$Y$26</f>
        <v>0.5</v>
      </c>
      <c r="AA1395" s="149">
        <f t="shared" si="622"/>
        <v>0.51136438134597695</v>
      </c>
      <c r="AB1395" s="195">
        <f>VLOOKUP(_xlfn.NUMBERVALUE(LEFT(A1395,4)),Transactioncosts!$C:$G,5,FALSE)</f>
        <v>57.2</v>
      </c>
      <c r="AC1395" s="174"/>
      <c r="AD1395" s="175">
        <f t="shared" si="623"/>
        <v>1.0313452278944584</v>
      </c>
      <c r="AE1395" s="149">
        <f t="shared" si="624"/>
        <v>1.0570962601459146</v>
      </c>
      <c r="AF1395" s="149">
        <f t="shared" si="625"/>
        <v>1.0409652271465748</v>
      </c>
      <c r="AG1395" s="176">
        <f t="shared" si="626"/>
        <v>1.0312126068009357</v>
      </c>
      <c r="AH1395" s="149">
        <f t="shared" si="627"/>
        <v>1.0570276851124862</v>
      </c>
      <c r="AI1395" s="149">
        <f t="shared" si="628"/>
        <v>1.0409002228852757</v>
      </c>
      <c r="AJ1395" s="97"/>
      <c r="AK1395" s="171">
        <f t="shared" si="629"/>
        <v>3.0863996604162031E-2</v>
      </c>
      <c r="AL1395" s="149">
        <f t="shared" si="630"/>
        <v>5.5525771942985552E-2</v>
      </c>
      <c r="AM1395" s="149">
        <f t="shared" si="631"/>
        <v>4.0148385757517266E-2</v>
      </c>
      <c r="AN1395" s="149">
        <f t="shared" si="636"/>
        <v>8.4253633367991316</v>
      </c>
      <c r="AO1395" s="149">
        <f t="shared" si="636"/>
        <v>21.728499527068227</v>
      </c>
      <c r="AP1395" s="149">
        <f t="shared" si="636"/>
        <v>7.8350901085186049</v>
      </c>
      <c r="AQ1395" s="97"/>
      <c r="AR1395" s="171">
        <f t="shared" si="632"/>
        <v>3.0735397937521503E-2</v>
      </c>
      <c r="AS1395" s="149">
        <f t="shared" si="633"/>
        <v>5.5460898704492376E-2</v>
      </c>
      <c r="AT1395" s="149">
        <f t="shared" si="634"/>
        <v>4.0085937666725226E-2</v>
      </c>
      <c r="AU1395" s="175">
        <f t="shared" si="637"/>
        <v>8.2622001379011554</v>
      </c>
      <c r="AV1395" s="149">
        <f t="shared" si="638"/>
        <v>18.536411218977104</v>
      </c>
      <c r="AW1395" s="149">
        <f t="shared" si="639"/>
        <v>7.7433407939369543</v>
      </c>
    </row>
    <row r="1396" spans="1:49" ht="15" x14ac:dyDescent="0.25">
      <c r="A1396" s="130">
        <v>1987.03</v>
      </c>
      <c r="B1396" s="138"/>
      <c r="C1396" s="166">
        <f>raw_Data!B1402</f>
        <v>292.5</v>
      </c>
      <c r="D1396" s="167">
        <f>raw_Data!J1402</f>
        <v>0.69499999999999995</v>
      </c>
      <c r="E1396" s="167">
        <f>raw_Data!L1402</f>
        <v>5.8497409526456767E-3</v>
      </c>
      <c r="F1396" s="168">
        <f t="shared" si="614"/>
        <v>280.89999999999998</v>
      </c>
      <c r="G1396" s="167">
        <f>raw_Data!K1402</f>
        <v>2.4741901032395873E-3</v>
      </c>
      <c r="H1396" s="167">
        <f t="shared" si="615"/>
        <v>4.129583481666077E-2</v>
      </c>
      <c r="I1396" s="165"/>
      <c r="J1396" s="167">
        <f t="shared" si="616"/>
        <v>1</v>
      </c>
      <c r="K1396" s="167">
        <f t="shared" si="635"/>
        <v>5.8497409526456767E-3</v>
      </c>
      <c r="L1396" s="93"/>
      <c r="M1396" s="171">
        <f t="shared" si="611"/>
        <v>1.0058497409526457</v>
      </c>
      <c r="N1396" s="172">
        <f t="shared" si="617"/>
        <v>1.0437700249199005</v>
      </c>
      <c r="O1396" s="170">
        <f t="shared" si="612"/>
        <v>1395</v>
      </c>
      <c r="P1396" s="170">
        <f t="shared" si="613"/>
        <v>1397</v>
      </c>
      <c r="Q1396" s="169"/>
      <c r="R1396" s="149">
        <f t="shared" si="618"/>
        <v>-0.40552364342559943</v>
      </c>
      <c r="S1396" s="173">
        <f t="shared" si="619"/>
        <v>0.87592174117737509</v>
      </c>
      <c r="T1396" s="149">
        <v>0</v>
      </c>
      <c r="U1396" s="97"/>
      <c r="V1396" s="149">
        <f>1/PI()*ATAN('Exhibit4_Impact-Test'!$Y$25*S_RDY_SP)+'Exhibit4_Impact-Test'!$Y$26</f>
        <v>0.28309062898284099</v>
      </c>
      <c r="W1396" s="172">
        <f t="shared" si="620"/>
        <v>0.29066101103478797</v>
      </c>
      <c r="X1396" s="149">
        <f>1/PI()*ATAN('Exhibit4_Impact-Test'!$Y$25*S_RS_SP)+'Exhibit4_Impact-Test'!$Y$26</f>
        <v>0.8348949875850501</v>
      </c>
      <c r="Y1396" s="172">
        <f t="shared" si="621"/>
        <v>0.83993314506177186</v>
      </c>
      <c r="Z1396" s="149">
        <f>1/PI()*ATAN('Exhibit4_Impact-Test'!$Y$25*S_5050_SP)+'Exhibit4_Impact-Test'!$Y$26</f>
        <v>0.5</v>
      </c>
      <c r="AA1396" s="149">
        <f t="shared" si="622"/>
        <v>0.50925056554358306</v>
      </c>
      <c r="AB1396" s="195">
        <f>VLOOKUP(_xlfn.NUMBERVALUE(LEFT(A1396,4)),Transactioncosts!$C:$G,5,FALSE)</f>
        <v>57.2</v>
      </c>
      <c r="AC1396" s="174"/>
      <c r="AD1396" s="175">
        <f t="shared" si="623"/>
        <v>1.0165846179921438</v>
      </c>
      <c r="AE1396" s="149">
        <f t="shared" si="624"/>
        <v>1.0375091959647085</v>
      </c>
      <c r="AF1396" s="149">
        <f t="shared" si="625"/>
        <v>1.0248098829362731</v>
      </c>
      <c r="AG1396" s="176">
        <f t="shared" si="626"/>
        <v>1.0165113744827172</v>
      </c>
      <c r="AH1396" s="149">
        <f t="shared" si="627"/>
        <v>1.0338964730652394</v>
      </c>
      <c r="AI1396" s="149">
        <f t="shared" si="628"/>
        <v>1.0247569697013639</v>
      </c>
      <c r="AJ1396" s="97"/>
      <c r="AK1396" s="171">
        <f t="shared" si="629"/>
        <v>1.6448595080213912E-2</v>
      </c>
      <c r="AL1396" s="149">
        <f t="shared" si="630"/>
        <v>3.6822836663876916E-2</v>
      </c>
      <c r="AM1396" s="149">
        <f t="shared" si="631"/>
        <v>2.4507115324644838E-2</v>
      </c>
      <c r="AN1396" s="149">
        <f t="shared" si="636"/>
        <v>8.4418119318793448</v>
      </c>
      <c r="AO1396" s="149">
        <f t="shared" si="636"/>
        <v>21.765322363732103</v>
      </c>
      <c r="AP1396" s="149">
        <f t="shared" si="636"/>
        <v>7.8595972238432497</v>
      </c>
      <c r="AQ1396" s="97"/>
      <c r="AR1396" s="171">
        <f t="shared" si="632"/>
        <v>1.6376543873847467E-2</v>
      </c>
      <c r="AS1396" s="149">
        <f t="shared" si="633"/>
        <v>3.3334648312728803E-2</v>
      </c>
      <c r="AT1396" s="149">
        <f t="shared" si="634"/>
        <v>2.4455481746698503E-2</v>
      </c>
      <c r="AU1396" s="175">
        <f t="shared" si="637"/>
        <v>8.2785766817750037</v>
      </c>
      <c r="AV1396" s="149">
        <f t="shared" si="638"/>
        <v>18.569745867289832</v>
      </c>
      <c r="AW1396" s="149">
        <f t="shared" si="639"/>
        <v>7.7677962756836525</v>
      </c>
    </row>
    <row r="1397" spans="1:49" ht="15" x14ac:dyDescent="0.25">
      <c r="A1397" s="130">
        <v>1987.04</v>
      </c>
      <c r="B1397" s="138"/>
      <c r="C1397" s="166">
        <f>raw_Data!B1403</f>
        <v>289.3</v>
      </c>
      <c r="D1397" s="167">
        <f>raw_Data!J1403</f>
        <v>0.70000000000000007</v>
      </c>
      <c r="E1397" s="167">
        <f>raw_Data!L1403</f>
        <v>6.4495601812624148E-3</v>
      </c>
      <c r="F1397" s="168">
        <f t="shared" si="614"/>
        <v>292.5</v>
      </c>
      <c r="G1397" s="167">
        <f>raw_Data!K1403</f>
        <v>2.3931623931623936E-3</v>
      </c>
      <c r="H1397" s="167">
        <f t="shared" si="615"/>
        <v>-1.0940170940170857E-2</v>
      </c>
      <c r="I1397" s="165"/>
      <c r="J1397" s="167">
        <f t="shared" si="616"/>
        <v>1.0513172377858508</v>
      </c>
      <c r="K1397" s="167">
        <f t="shared" si="635"/>
        <v>5.7766797967113259E-2</v>
      </c>
      <c r="L1397" s="93"/>
      <c r="M1397" s="171">
        <f t="shared" si="611"/>
        <v>1.0577667979671133</v>
      </c>
      <c r="N1397" s="172">
        <f t="shared" si="617"/>
        <v>0.99145299145299148</v>
      </c>
      <c r="O1397" s="170">
        <f t="shared" si="612"/>
        <v>1396</v>
      </c>
      <c r="P1397" s="170">
        <f t="shared" si="613"/>
        <v>1398</v>
      </c>
      <c r="Q1397" s="169"/>
      <c r="R1397" s="149">
        <f t="shared" si="618"/>
        <v>-0.41933993575711725</v>
      </c>
      <c r="S1397" s="173">
        <f t="shared" si="619"/>
        <v>-0.65159192079212436</v>
      </c>
      <c r="T1397" s="149">
        <v>0</v>
      </c>
      <c r="U1397" s="97"/>
      <c r="V1397" s="149">
        <f>1/PI()*ATAN('Exhibit4_Impact-Test'!$Y$25*S_RDY_SP)+'Exhibit4_Impact-Test'!$Y$26</f>
        <v>0.27785620169448205</v>
      </c>
      <c r="W1397" s="172">
        <f t="shared" si="620"/>
        <v>0.26505385338669041</v>
      </c>
      <c r="X1397" s="149">
        <f>1/PI()*ATAN('Exhibit4_Impact-Test'!$Y$25*S_RS_SP)+'Exhibit4_Impact-Test'!$Y$26</f>
        <v>0.20833823256718131</v>
      </c>
      <c r="Y1397" s="172">
        <f t="shared" si="621"/>
        <v>0.19786134097767713</v>
      </c>
      <c r="Z1397" s="149">
        <f>1/PI()*ATAN('Exhibit4_Impact-Test'!$Y$25*S_5050_SP)+'Exhibit4_Impact-Test'!$Y$26</f>
        <v>0.5</v>
      </c>
      <c r="AA1397" s="149">
        <f t="shared" si="622"/>
        <v>0.48381974279760215</v>
      </c>
      <c r="AB1397" s="195">
        <f>VLOOKUP(_xlfn.NUMBERVALUE(LEFT(A1397,4)),Transactioncosts!$C:$G,5,FALSE)</f>
        <v>57.2</v>
      </c>
      <c r="AC1397" s="174"/>
      <c r="AD1397" s="175">
        <f t="shared" si="623"/>
        <v>1.0393410955691964</v>
      </c>
      <c r="AE1397" s="149">
        <f t="shared" si="624"/>
        <v>1.0439510967231591</v>
      </c>
      <c r="AF1397" s="149">
        <f t="shared" si="625"/>
        <v>1.0246098947100524</v>
      </c>
      <c r="AG1397" s="176">
        <f t="shared" si="626"/>
        <v>1.0393345673081893</v>
      </c>
      <c r="AH1397" s="149">
        <f t="shared" si="627"/>
        <v>1.0425710923631986</v>
      </c>
      <c r="AI1397" s="149">
        <f t="shared" si="628"/>
        <v>1.0245173436388546</v>
      </c>
      <c r="AJ1397" s="97"/>
      <c r="AK1397" s="171">
        <f t="shared" si="629"/>
        <v>3.8586950415400528E-2</v>
      </c>
      <c r="AL1397" s="149">
        <f t="shared" si="630"/>
        <v>4.3012646144119711E-2</v>
      </c>
      <c r="AM1397" s="149">
        <f t="shared" si="631"/>
        <v>2.4311949620637471E-2</v>
      </c>
      <c r="AN1397" s="149">
        <f t="shared" si="636"/>
        <v>8.4803988822947449</v>
      </c>
      <c r="AO1397" s="149">
        <f t="shared" si="636"/>
        <v>21.808335009876224</v>
      </c>
      <c r="AP1397" s="149">
        <f t="shared" si="636"/>
        <v>7.8839091734638869</v>
      </c>
      <c r="AQ1397" s="97"/>
      <c r="AR1397" s="171">
        <f t="shared" si="632"/>
        <v>3.8580669242128801E-2</v>
      </c>
      <c r="AS1397" s="149">
        <f t="shared" si="633"/>
        <v>4.1689866479086533E-2</v>
      </c>
      <c r="AT1397" s="149">
        <f t="shared" si="634"/>
        <v>2.4221617434789147E-2</v>
      </c>
      <c r="AU1397" s="175">
        <f t="shared" si="637"/>
        <v>8.3171573510171317</v>
      </c>
      <c r="AV1397" s="149">
        <f t="shared" si="638"/>
        <v>18.611435733768918</v>
      </c>
      <c r="AW1397" s="149">
        <f t="shared" si="639"/>
        <v>7.7920178931184418</v>
      </c>
    </row>
    <row r="1398" spans="1:49" ht="15" x14ac:dyDescent="0.25">
      <c r="A1398" s="130">
        <v>1987.05</v>
      </c>
      <c r="B1398" s="138"/>
      <c r="C1398" s="166">
        <f>raw_Data!B1404</f>
        <v>289.10000000000002</v>
      </c>
      <c r="D1398" s="167">
        <f>raw_Data!J1404</f>
        <v>0.70500000000000007</v>
      </c>
      <c r="E1398" s="167">
        <f>raw_Data!L1404</f>
        <v>6.9065155896457231E-3</v>
      </c>
      <c r="F1398" s="168">
        <f t="shared" si="614"/>
        <v>289.3</v>
      </c>
      <c r="G1398" s="167">
        <f>raw_Data!K1404</f>
        <v>2.4369166954718289E-3</v>
      </c>
      <c r="H1398" s="167">
        <f t="shared" si="615"/>
        <v>-6.913238852401804E-4</v>
      </c>
      <c r="I1398" s="165"/>
      <c r="J1398" s="167">
        <f t="shared" si="616"/>
        <v>1.0378825242649592</v>
      </c>
      <c r="K1398" s="167">
        <f t="shared" si="635"/>
        <v>4.4789039854604917E-2</v>
      </c>
      <c r="L1398" s="93"/>
      <c r="M1398" s="171">
        <f t="shared" si="611"/>
        <v>1.0447890398546049</v>
      </c>
      <c r="N1398" s="172">
        <f t="shared" si="617"/>
        <v>1.0017455928102317</v>
      </c>
      <c r="O1398" s="170">
        <f t="shared" si="612"/>
        <v>1397</v>
      </c>
      <c r="P1398" s="170">
        <f t="shared" si="613"/>
        <v>1399</v>
      </c>
      <c r="Q1398" s="169"/>
      <c r="R1398" s="149">
        <f t="shared" si="618"/>
        <v>-0.45154491948278408</v>
      </c>
      <c r="S1398" s="173">
        <f t="shared" si="619"/>
        <v>-9.6812086403017528E-2</v>
      </c>
      <c r="T1398" s="149">
        <v>0</v>
      </c>
      <c r="U1398" s="97"/>
      <c r="V1398" s="149">
        <f>1/PI()*ATAN('Exhibit4_Impact-Test'!$Y$25*S_RDY_SP)+'Exhibit4_Impact-Test'!$Y$26</f>
        <v>0.2661951577585524</v>
      </c>
      <c r="W1398" s="172">
        <f t="shared" si="620"/>
        <v>0.25805845830257368</v>
      </c>
      <c r="X1398" s="149">
        <f>1/PI()*ATAN('Exhibit4_Impact-Test'!$Y$25*S_RS_SP)+'Exhibit4_Impact-Test'!$Y$26</f>
        <v>0.439120844467284</v>
      </c>
      <c r="Y1398" s="172">
        <f t="shared" si="621"/>
        <v>0.4287870327015621</v>
      </c>
      <c r="Z1398" s="149">
        <f>1/PI()*ATAN('Exhibit4_Impact-Test'!$Y$25*S_5050_SP)+'Exhibit4_Impact-Test'!$Y$26</f>
        <v>0.5</v>
      </c>
      <c r="AA1398" s="149">
        <f t="shared" si="622"/>
        <v>0.48948382149088648</v>
      </c>
      <c r="AB1398" s="195">
        <f>VLOOKUP(_xlfn.NUMBERVALUE(LEFT(A1398,4)),Transactioncosts!$C:$G,5,FALSE)</f>
        <v>57.2</v>
      </c>
      <c r="AC1398" s="174"/>
      <c r="AD1398" s="175">
        <f t="shared" si="623"/>
        <v>1.0333310826781561</v>
      </c>
      <c r="AE1398" s="149">
        <f t="shared" si="624"/>
        <v>1.0258877650396969</v>
      </c>
      <c r="AF1398" s="149">
        <f t="shared" si="625"/>
        <v>1.0232673163324182</v>
      </c>
      <c r="AG1398" s="176">
        <f t="shared" si="626"/>
        <v>1.0333309540303601</v>
      </c>
      <c r="AH1398" s="149">
        <f t="shared" si="627"/>
        <v>1.0235789616097639</v>
      </c>
      <c r="AI1398" s="149">
        <f t="shared" si="628"/>
        <v>1.023207163791346</v>
      </c>
      <c r="AJ1398" s="97"/>
      <c r="AK1398" s="171">
        <f t="shared" si="629"/>
        <v>3.2787644767221583E-2</v>
      </c>
      <c r="AL1398" s="149">
        <f t="shared" si="630"/>
        <v>2.5558349965452237E-2</v>
      </c>
      <c r="AM1398" s="149">
        <f t="shared" si="631"/>
        <v>2.3000759122746472E-2</v>
      </c>
      <c r="AN1398" s="149">
        <f t="shared" si="636"/>
        <v>8.5131865270619667</v>
      </c>
      <c r="AO1398" s="149">
        <f t="shared" si="636"/>
        <v>21.833893359841674</v>
      </c>
      <c r="AP1398" s="149">
        <f t="shared" si="636"/>
        <v>7.9069099325866334</v>
      </c>
      <c r="AQ1398" s="97"/>
      <c r="AR1398" s="171">
        <f t="shared" si="632"/>
        <v>3.2787520269075603E-2</v>
      </c>
      <c r="AS1398" s="149">
        <f t="shared" si="633"/>
        <v>2.3305271760663993E-2</v>
      </c>
      <c r="AT1398" s="149">
        <f t="shared" si="634"/>
        <v>2.2941972617785168E-2</v>
      </c>
      <c r="AU1398" s="175">
        <f t="shared" si="637"/>
        <v>8.3499448712862065</v>
      </c>
      <c r="AV1398" s="149">
        <f t="shared" si="638"/>
        <v>18.63474100552958</v>
      </c>
      <c r="AW1398" s="149">
        <f t="shared" si="639"/>
        <v>7.8149598657362267</v>
      </c>
    </row>
    <row r="1399" spans="1:49" ht="15" x14ac:dyDescent="0.25">
      <c r="A1399" s="130">
        <v>1987.06</v>
      </c>
      <c r="B1399" s="138"/>
      <c r="C1399" s="166">
        <f>raw_Data!B1405</f>
        <v>301.39999999999998</v>
      </c>
      <c r="D1399" s="167">
        <f>raw_Data!J1405</f>
        <v>0.71</v>
      </c>
      <c r="E1399" s="167">
        <f>raw_Data!L1405</f>
        <v>6.7441318411856077E-3</v>
      </c>
      <c r="F1399" s="168">
        <f t="shared" si="614"/>
        <v>289.10000000000002</v>
      </c>
      <c r="G1399" s="167">
        <f>raw_Data!K1405</f>
        <v>2.4558976132826008E-3</v>
      </c>
      <c r="H1399" s="167">
        <f t="shared" si="615"/>
        <v>4.2545831892078612E-2</v>
      </c>
      <c r="I1399" s="165"/>
      <c r="J1399" s="167">
        <f t="shared" si="616"/>
        <v>0.98685345107726641</v>
      </c>
      <c r="K1399" s="167">
        <f t="shared" si="635"/>
        <v>-6.4024170815479842E-3</v>
      </c>
      <c r="L1399" s="93"/>
      <c r="M1399" s="171">
        <f t="shared" si="611"/>
        <v>0.99359758291845202</v>
      </c>
      <c r="N1399" s="172">
        <f t="shared" si="617"/>
        <v>1.0450017295053613</v>
      </c>
      <c r="O1399" s="170">
        <f t="shared" si="612"/>
        <v>1398</v>
      </c>
      <c r="P1399" s="170">
        <f t="shared" si="613"/>
        <v>1400</v>
      </c>
      <c r="Q1399" s="169"/>
      <c r="R1399" s="149">
        <f t="shared" si="618"/>
        <v>-0.47537081304754669</v>
      </c>
      <c r="S1399" s="173">
        <f t="shared" si="619"/>
        <v>0.86033998502906051</v>
      </c>
      <c r="T1399" s="149">
        <v>0</v>
      </c>
      <c r="U1399" s="97"/>
      <c r="V1399" s="149">
        <f>1/PI()*ATAN('Exhibit4_Impact-Test'!$Y$25*S_RDY_SP)+'Exhibit4_Impact-Test'!$Y$26</f>
        <v>0.25803596742916557</v>
      </c>
      <c r="W1399" s="172">
        <f t="shared" si="620"/>
        <v>0.26781039720363004</v>
      </c>
      <c r="X1399" s="149">
        <f>1/PI()*ATAN('Exhibit4_Impact-Test'!$Y$25*S_RS_SP)+'Exhibit4_Impact-Test'!$Y$26</f>
        <v>0.83242399597656402</v>
      </c>
      <c r="Y1399" s="172">
        <f t="shared" si="621"/>
        <v>0.83934282111288938</v>
      </c>
      <c r="Z1399" s="149">
        <f>1/PI()*ATAN('Exhibit4_Impact-Test'!$Y$25*S_5050_SP)+'Exhibit4_Impact-Test'!$Y$26</f>
        <v>0.5</v>
      </c>
      <c r="AA1399" s="149">
        <f t="shared" si="622"/>
        <v>0.51260771213686707</v>
      </c>
      <c r="AB1399" s="195">
        <f>VLOOKUP(_xlfn.NUMBERVALUE(LEFT(A1399,4)),Transactioncosts!$C:$G,5,FALSE)</f>
        <v>57.2</v>
      </c>
      <c r="AC1399" s="174"/>
      <c r="AD1399" s="175">
        <f t="shared" si="623"/>
        <v>1.0068617016128758</v>
      </c>
      <c r="AE1399" s="149">
        <f t="shared" si="624"/>
        <v>1.0363876280300921</v>
      </c>
      <c r="AF1399" s="149">
        <f t="shared" si="625"/>
        <v>1.0192996562119068</v>
      </c>
      <c r="AG1399" s="176">
        <f t="shared" si="626"/>
        <v>1.0067966764107328</v>
      </c>
      <c r="AH1399" s="149">
        <f t="shared" si="627"/>
        <v>1.0363002755207091</v>
      </c>
      <c r="AI1399" s="149">
        <f t="shared" si="628"/>
        <v>1.0192275400984838</v>
      </c>
      <c r="AJ1399" s="97"/>
      <c r="AK1399" s="171">
        <f t="shared" si="629"/>
        <v>6.8382672769033781E-3</v>
      </c>
      <c r="AL1399" s="149">
        <f t="shared" si="630"/>
        <v>3.5741232187723147E-2</v>
      </c>
      <c r="AM1399" s="149">
        <f t="shared" si="631"/>
        <v>1.9115779913557229E-2</v>
      </c>
      <c r="AN1399" s="149">
        <f t="shared" si="636"/>
        <v>8.5200247943388696</v>
      </c>
      <c r="AO1399" s="149">
        <f t="shared" si="636"/>
        <v>21.869634592029399</v>
      </c>
      <c r="AP1399" s="149">
        <f t="shared" si="636"/>
        <v>7.9260257125001905</v>
      </c>
      <c r="AQ1399" s="97"/>
      <c r="AR1399" s="171">
        <f t="shared" si="632"/>
        <v>6.7736831320699886E-3</v>
      </c>
      <c r="AS1399" s="149">
        <f t="shared" si="633"/>
        <v>3.5656943077640502E-2</v>
      </c>
      <c r="AT1399" s="149">
        <f t="shared" si="634"/>
        <v>1.9045026760414547E-2</v>
      </c>
      <c r="AU1399" s="175">
        <f t="shared" si="637"/>
        <v>8.3567185544182774</v>
      </c>
      <c r="AV1399" s="149">
        <f t="shared" si="638"/>
        <v>18.670397948607221</v>
      </c>
      <c r="AW1399" s="149">
        <f t="shared" si="639"/>
        <v>7.8340048924966412</v>
      </c>
    </row>
    <row r="1400" spans="1:49" ht="15" x14ac:dyDescent="0.25">
      <c r="A1400" s="130">
        <v>1987.07</v>
      </c>
      <c r="B1400" s="138"/>
      <c r="C1400" s="166">
        <f>raw_Data!B1406</f>
        <v>310.10000000000002</v>
      </c>
      <c r="D1400" s="167">
        <f>raw_Data!J1406</f>
        <v>0.71388916666666669</v>
      </c>
      <c r="E1400" s="167">
        <f>raw_Data!L1406</f>
        <v>6.7828207772409055E-3</v>
      </c>
      <c r="F1400" s="168">
        <f t="shared" si="614"/>
        <v>301.39999999999998</v>
      </c>
      <c r="G1400" s="167">
        <f>raw_Data!K1406</f>
        <v>2.3685771953107721E-3</v>
      </c>
      <c r="H1400" s="167">
        <f t="shared" si="615"/>
        <v>2.8865295288653003E-2</v>
      </c>
      <c r="I1400" s="165"/>
      <c r="J1400" s="167">
        <f t="shared" si="616"/>
        <v>1.0031586570750042</v>
      </c>
      <c r="K1400" s="167">
        <f t="shared" si="635"/>
        <v>9.9414778522450842E-3</v>
      </c>
      <c r="L1400" s="93"/>
      <c r="M1400" s="171">
        <f t="shared" si="611"/>
        <v>1.0099414778522451</v>
      </c>
      <c r="N1400" s="172">
        <f t="shared" si="617"/>
        <v>1.0312338724839638</v>
      </c>
      <c r="O1400" s="170">
        <f t="shared" si="612"/>
        <v>1399</v>
      </c>
      <c r="P1400" s="170">
        <f t="shared" si="613"/>
        <v>1401</v>
      </c>
      <c r="Q1400" s="169"/>
      <c r="R1400" s="149">
        <f t="shared" si="618"/>
        <v>-0.48015959122043173</v>
      </c>
      <c r="S1400" s="173">
        <f t="shared" si="619"/>
        <v>0.81060824661415509</v>
      </c>
      <c r="T1400" s="149">
        <v>0</v>
      </c>
      <c r="U1400" s="97"/>
      <c r="V1400" s="149">
        <f>1/PI()*ATAN('Exhibit4_Impact-Test'!$Y$25*S_RDY_SP)+'Exhibit4_Impact-Test'!$Y$26</f>
        <v>0.25644235487093275</v>
      </c>
      <c r="W1400" s="172">
        <f t="shared" si="620"/>
        <v>0.26044079869644476</v>
      </c>
      <c r="X1400" s="149">
        <f>1/PI()*ATAN('Exhibit4_Impact-Test'!$Y$25*S_RS_SP)+'Exhibit4_Impact-Test'!$Y$26</f>
        <v>0.82407140338860652</v>
      </c>
      <c r="Y1400" s="172">
        <f t="shared" si="621"/>
        <v>0.82707574324507327</v>
      </c>
      <c r="Z1400" s="149">
        <f>1/PI()*ATAN('Exhibit4_Impact-Test'!$Y$25*S_5050_SP)+'Exhibit4_Impact-Test'!$Y$26</f>
        <v>0.5</v>
      </c>
      <c r="AA1400" s="149">
        <f t="shared" si="622"/>
        <v>0.50521571912677943</v>
      </c>
      <c r="AB1400" s="195">
        <f>VLOOKUP(_xlfn.NUMBERVALUE(LEFT(A1400,4)),Transactioncosts!$C:$G,5,FALSE)</f>
        <v>57.2</v>
      </c>
      <c r="AC1400" s="174"/>
      <c r="AD1400" s="175">
        <f t="shared" si="623"/>
        <v>1.0154017496724443</v>
      </c>
      <c r="AE1400" s="149">
        <f t="shared" si="624"/>
        <v>1.0274879313779095</v>
      </c>
      <c r="AF1400" s="149">
        <f t="shared" si="625"/>
        <v>1.0205876751681044</v>
      </c>
      <c r="AG1400" s="176">
        <f t="shared" si="626"/>
        <v>1.0153583002668736</v>
      </c>
      <c r="AH1400" s="149">
        <f t="shared" si="627"/>
        <v>1.027420613585267</v>
      </c>
      <c r="AI1400" s="149">
        <f t="shared" si="628"/>
        <v>1.0205578412546992</v>
      </c>
      <c r="AJ1400" s="97"/>
      <c r="AK1400" s="171">
        <f t="shared" si="629"/>
        <v>1.5284346665819975E-2</v>
      </c>
      <c r="AL1400" s="149">
        <f t="shared" si="630"/>
        <v>2.7116921701665988E-2</v>
      </c>
      <c r="AM1400" s="149">
        <f t="shared" si="631"/>
        <v>2.0378613509860338E-2</v>
      </c>
      <c r="AN1400" s="149">
        <f t="shared" si="636"/>
        <v>8.5353091410046904</v>
      </c>
      <c r="AO1400" s="149">
        <f t="shared" si="636"/>
        <v>21.896751513731065</v>
      </c>
      <c r="AP1400" s="149">
        <f t="shared" si="636"/>
        <v>7.9464043260100512</v>
      </c>
      <c r="AQ1400" s="97"/>
      <c r="AR1400" s="171">
        <f t="shared" si="632"/>
        <v>1.5241555391116003E-2</v>
      </c>
      <c r="AS1400" s="149">
        <f t="shared" si="633"/>
        <v>2.7051402685910716E-2</v>
      </c>
      <c r="AT1400" s="149">
        <f t="shared" si="634"/>
        <v>2.0349380990015615E-2</v>
      </c>
      <c r="AU1400" s="175">
        <f t="shared" si="637"/>
        <v>8.3719601098093932</v>
      </c>
      <c r="AV1400" s="149">
        <f t="shared" si="638"/>
        <v>18.69744935129313</v>
      </c>
      <c r="AW1400" s="149">
        <f t="shared" si="639"/>
        <v>7.8543542734866572</v>
      </c>
    </row>
    <row r="1401" spans="1:49" ht="15" x14ac:dyDescent="0.25">
      <c r="A1401" s="130">
        <v>1987.08</v>
      </c>
      <c r="B1401" s="138"/>
      <c r="C1401" s="166">
        <f>raw_Data!B1407</f>
        <v>329.4</v>
      </c>
      <c r="D1401" s="167">
        <f>raw_Data!J1407</f>
        <v>0.71777749999999996</v>
      </c>
      <c r="E1401" s="167">
        <f>raw_Data!L1407</f>
        <v>7.022327866001099E-3</v>
      </c>
      <c r="F1401" s="168">
        <f t="shared" si="614"/>
        <v>310.10000000000002</v>
      </c>
      <c r="G1401" s="167">
        <f>raw_Data!K1407</f>
        <v>2.3146646243147368E-3</v>
      </c>
      <c r="H1401" s="167">
        <f t="shared" si="615"/>
        <v>6.223798774588829E-2</v>
      </c>
      <c r="I1401" s="165"/>
      <c r="J1401" s="167">
        <f t="shared" si="616"/>
        <v>1.0195147970736473</v>
      </c>
      <c r="K1401" s="167">
        <f t="shared" si="635"/>
        <v>2.6537124939648438E-2</v>
      </c>
      <c r="L1401" s="93"/>
      <c r="M1401" s="171">
        <f t="shared" si="611"/>
        <v>1.0265371249396484</v>
      </c>
      <c r="N1401" s="172">
        <f t="shared" si="617"/>
        <v>1.0645526523702031</v>
      </c>
      <c r="O1401" s="170">
        <f t="shared" si="612"/>
        <v>1400</v>
      </c>
      <c r="P1401" s="170">
        <f t="shared" si="613"/>
        <v>1402</v>
      </c>
      <c r="Q1401" s="169"/>
      <c r="R1401" s="149">
        <f t="shared" si="618"/>
        <v>-0.49114188764316435</v>
      </c>
      <c r="S1401" s="173">
        <f t="shared" si="619"/>
        <v>0.90172788580174412</v>
      </c>
      <c r="T1401" s="149">
        <v>0</v>
      </c>
      <c r="U1401" s="97"/>
      <c r="V1401" s="149">
        <f>1/PI()*ATAN('Exhibit4_Impact-Test'!$Y$25*S_RDY_SP)+'Exhibit4_Impact-Test'!$Y$26</f>
        <v>0.25284474877146945</v>
      </c>
      <c r="W1401" s="172">
        <f t="shared" si="620"/>
        <v>0.25977587065827479</v>
      </c>
      <c r="X1401" s="149">
        <f>1/PI()*ATAN('Exhibit4_Impact-Test'!$Y$25*S_RS_SP)+'Exhibit4_Impact-Test'!$Y$26</f>
        <v>0.8388445881126283</v>
      </c>
      <c r="Y1401" s="172">
        <f t="shared" si="621"/>
        <v>0.84370000832431724</v>
      </c>
      <c r="Z1401" s="149">
        <f>1/PI()*ATAN('Exhibit4_Impact-Test'!$Y$25*S_5050_SP)+'Exhibit4_Impact-Test'!$Y$26</f>
        <v>0.5</v>
      </c>
      <c r="AA1401" s="149">
        <f t="shared" si="622"/>
        <v>0.50908988409848699</v>
      </c>
      <c r="AB1401" s="195">
        <f>VLOOKUP(_xlfn.NUMBERVALUE(LEFT(A1401,4)),Transactioncosts!$C:$G,5,FALSE)</f>
        <v>57.2</v>
      </c>
      <c r="AC1401" s="174"/>
      <c r="AD1401" s="175">
        <f t="shared" si="623"/>
        <v>1.0361491514222418</v>
      </c>
      <c r="AE1401" s="149">
        <f t="shared" si="624"/>
        <v>1.0584262443890164</v>
      </c>
      <c r="AF1401" s="149">
        <f t="shared" si="625"/>
        <v>1.0455448886549257</v>
      </c>
      <c r="AG1401" s="176">
        <f t="shared" si="626"/>
        <v>1.0360498580793454</v>
      </c>
      <c r="AH1401" s="149">
        <f t="shared" si="627"/>
        <v>1.0545950335406757</v>
      </c>
      <c r="AI1401" s="149">
        <f t="shared" si="628"/>
        <v>1.0454928945178823</v>
      </c>
      <c r="AJ1401" s="97"/>
      <c r="AK1401" s="171">
        <f t="shared" si="629"/>
        <v>3.5511102029101065E-2</v>
      </c>
      <c r="AL1401" s="149">
        <f t="shared" si="630"/>
        <v>5.6783129797104849E-2</v>
      </c>
      <c r="AM1401" s="149">
        <f t="shared" si="631"/>
        <v>4.4538174072398795E-2</v>
      </c>
      <c r="AN1401" s="149">
        <f t="shared" si="636"/>
        <v>8.5708202430337916</v>
      </c>
      <c r="AO1401" s="149">
        <f t="shared" si="636"/>
        <v>21.953534643528169</v>
      </c>
      <c r="AP1401" s="149">
        <f t="shared" si="636"/>
        <v>7.9909425000824497</v>
      </c>
      <c r="AQ1401" s="97"/>
      <c r="AR1401" s="171">
        <f t="shared" si="632"/>
        <v>3.5415268238507408E-2</v>
      </c>
      <c r="AS1401" s="149">
        <f t="shared" si="633"/>
        <v>5.3156838773232316E-2</v>
      </c>
      <c r="AT1401" s="149">
        <f t="shared" si="634"/>
        <v>4.4488443610833248E-2</v>
      </c>
      <c r="AU1401" s="175">
        <f t="shared" si="637"/>
        <v>8.4073753780479006</v>
      </c>
      <c r="AV1401" s="149">
        <f t="shared" si="638"/>
        <v>18.750606190066364</v>
      </c>
      <c r="AW1401" s="149">
        <f t="shared" si="639"/>
        <v>7.89884271709749</v>
      </c>
    </row>
    <row r="1402" spans="1:49" ht="15" x14ac:dyDescent="0.25">
      <c r="A1402" s="130">
        <v>1987.09</v>
      </c>
      <c r="B1402" s="138"/>
      <c r="C1402" s="166">
        <f>raw_Data!B1408</f>
        <v>318.7</v>
      </c>
      <c r="D1402" s="167">
        <f>raw_Data!J1408</f>
        <v>0.72166666666666668</v>
      </c>
      <c r="E1402" s="167">
        <f>raw_Data!L1408</f>
        <v>7.5301687448090515E-3</v>
      </c>
      <c r="F1402" s="168">
        <f t="shared" si="614"/>
        <v>329.4</v>
      </c>
      <c r="G1402" s="167">
        <f>raw_Data!K1408</f>
        <v>2.1908520542400327E-3</v>
      </c>
      <c r="H1402" s="167">
        <f t="shared" si="615"/>
        <v>-3.2483302975106265E-2</v>
      </c>
      <c r="I1402" s="165"/>
      <c r="J1402" s="167">
        <f t="shared" si="616"/>
        <v>1.0408699786014521</v>
      </c>
      <c r="K1402" s="167">
        <f t="shared" si="635"/>
        <v>4.8400147346261191E-2</v>
      </c>
      <c r="L1402" s="93"/>
      <c r="M1402" s="171">
        <f t="shared" si="611"/>
        <v>1.0484001473462612</v>
      </c>
      <c r="N1402" s="172">
        <f t="shared" si="617"/>
        <v>0.96970754907913392</v>
      </c>
      <c r="O1402" s="170">
        <f t="shared" si="612"/>
        <v>1401</v>
      </c>
      <c r="P1402" s="170">
        <f t="shared" si="613"/>
        <v>1403</v>
      </c>
      <c r="Q1402" s="169"/>
      <c r="R1402" s="149">
        <f t="shared" si="618"/>
        <v>-0.52440914576588604</v>
      </c>
      <c r="S1402" s="173">
        <f t="shared" si="619"/>
        <v>-0.82224488721000111</v>
      </c>
      <c r="T1402" s="149">
        <v>0</v>
      </c>
      <c r="U1402" s="97"/>
      <c r="V1402" s="149">
        <f>1/PI()*ATAN('Exhibit4_Impact-Test'!$Y$25*S_RDY_SP)+'Exhibit4_Impact-Test'!$Y$26</f>
        <v>0.24241689462743099</v>
      </c>
      <c r="W1402" s="172">
        <f t="shared" si="620"/>
        <v>0.2283766374235808</v>
      </c>
      <c r="X1402" s="149">
        <f>1/PI()*ATAN('Exhibit4_Impact-Test'!$Y$25*S_RS_SP)+'Exhibit4_Impact-Test'!$Y$26</f>
        <v>0.17390790197106137</v>
      </c>
      <c r="Y1402" s="172">
        <f t="shared" si="621"/>
        <v>0.16298190758492045</v>
      </c>
      <c r="Z1402" s="149">
        <f>1/PI()*ATAN('Exhibit4_Impact-Test'!$Y$25*S_5050_SP)+'Exhibit4_Impact-Test'!$Y$26</f>
        <v>0.5</v>
      </c>
      <c r="AA1402" s="149">
        <f t="shared" si="622"/>
        <v>0.48050336996223919</v>
      </c>
      <c r="AB1402" s="195">
        <f>VLOOKUP(_xlfn.NUMBERVALUE(LEFT(A1402,4)),Transactioncosts!$C:$G,5,FALSE)</f>
        <v>57.2</v>
      </c>
      <c r="AC1402" s="174"/>
      <c r="AD1402" s="175">
        <f t="shared" si="623"/>
        <v>1.0293237320441802</v>
      </c>
      <c r="AE1402" s="149">
        <f t="shared" si="624"/>
        <v>1.0347148826809733</v>
      </c>
      <c r="AF1402" s="149">
        <f t="shared" si="625"/>
        <v>1.0090538482126976</v>
      </c>
      <c r="AG1402" s="176">
        <f t="shared" si="626"/>
        <v>1.0292625614890094</v>
      </c>
      <c r="AH1402" s="149">
        <f t="shared" si="627"/>
        <v>1.0346716339334578</v>
      </c>
      <c r="AI1402" s="149">
        <f t="shared" si="628"/>
        <v>1.0089423274888816</v>
      </c>
      <c r="AJ1402" s="97"/>
      <c r="AK1402" s="171">
        <f t="shared" si="629"/>
        <v>2.8902015773630871E-2</v>
      </c>
      <c r="AL1402" s="149">
        <f t="shared" si="630"/>
        <v>3.412591309638293E-2</v>
      </c>
      <c r="AM1402" s="149">
        <f t="shared" si="631"/>
        <v>9.0131078490394718E-3</v>
      </c>
      <c r="AN1402" s="149">
        <f t="shared" si="636"/>
        <v>8.5997222588074234</v>
      </c>
      <c r="AO1402" s="149">
        <f t="shared" si="636"/>
        <v>21.987660556624551</v>
      </c>
      <c r="AP1402" s="149">
        <f t="shared" si="636"/>
        <v>7.9999556079314891</v>
      </c>
      <c r="AQ1402" s="97"/>
      <c r="AR1402" s="171">
        <f t="shared" si="632"/>
        <v>2.8842586100577178E-2</v>
      </c>
      <c r="AS1402" s="149">
        <f t="shared" si="633"/>
        <v>3.4084114479087851E-2</v>
      </c>
      <c r="AT1402" s="149">
        <f t="shared" si="634"/>
        <v>8.9025816495626117E-3</v>
      </c>
      <c r="AU1402" s="175">
        <f t="shared" si="637"/>
        <v>8.4362179641484776</v>
      </c>
      <c r="AV1402" s="149">
        <f t="shared" si="638"/>
        <v>18.784690304545453</v>
      </c>
      <c r="AW1402" s="149">
        <f t="shared" si="639"/>
        <v>7.9077452987470522</v>
      </c>
    </row>
    <row r="1403" spans="1:49" ht="15" x14ac:dyDescent="0.25">
      <c r="A1403" s="130">
        <v>1987.1</v>
      </c>
      <c r="B1403" s="138"/>
      <c r="C1403" s="166">
        <f>raw_Data!B1409</f>
        <v>280.2</v>
      </c>
      <c r="D1403" s="167">
        <f>raw_Data!J1409</f>
        <v>0.72583333333333344</v>
      </c>
      <c r="E1403" s="167">
        <f>raw_Data!L1409</f>
        <v>7.6068692554953632E-3</v>
      </c>
      <c r="F1403" s="168">
        <f t="shared" si="614"/>
        <v>318.7</v>
      </c>
      <c r="G1403" s="167">
        <f>raw_Data!K1409</f>
        <v>2.2774814349963398E-3</v>
      </c>
      <c r="H1403" s="167">
        <f t="shared" si="615"/>
        <v>-0.12080326325698154</v>
      </c>
      <c r="I1403" s="165"/>
      <c r="J1403" s="167">
        <f t="shared" si="616"/>
        <v>1.0060143369373438</v>
      </c>
      <c r="K1403" s="167">
        <f t="shared" si="635"/>
        <v>1.362120619283913E-2</v>
      </c>
      <c r="L1403" s="93"/>
      <c r="M1403" s="171">
        <f t="shared" si="611"/>
        <v>1.0136212061928391</v>
      </c>
      <c r="N1403" s="172">
        <f t="shared" si="617"/>
        <v>0.88147421817801497</v>
      </c>
      <c r="O1403" s="170">
        <f t="shared" si="612"/>
        <v>1402</v>
      </c>
      <c r="P1403" s="170">
        <f t="shared" si="613"/>
        <v>1404</v>
      </c>
      <c r="Q1403" s="169"/>
      <c r="R1403" s="149">
        <f t="shared" si="618"/>
        <v>-0.53557041834835706</v>
      </c>
      <c r="S1403" s="173">
        <f t="shared" si="619"/>
        <v>-0.94132340554327276</v>
      </c>
      <c r="T1403" s="149">
        <v>0</v>
      </c>
      <c r="U1403" s="97"/>
      <c r="V1403" s="149">
        <f>1/PI()*ATAN('Exhibit4_Impact-Test'!$Y$25*S_RDY_SP)+'Exhibit4_Impact-Test'!$Y$26</f>
        <v>0.23907079042546231</v>
      </c>
      <c r="W1403" s="172">
        <f t="shared" si="620"/>
        <v>0.21459121663684871</v>
      </c>
      <c r="X1403" s="149">
        <f>1/PI()*ATAN('Exhibit4_Impact-Test'!$Y$25*S_RS_SP)+'Exhibit4_Impact-Test'!$Y$26</f>
        <v>0.15542093773955495</v>
      </c>
      <c r="Y1403" s="172">
        <f t="shared" si="621"/>
        <v>0.13795380399467563</v>
      </c>
      <c r="Z1403" s="149">
        <f>1/PI()*ATAN('Exhibit4_Impact-Test'!$Y$25*S_5050_SP)+'Exhibit4_Impact-Test'!$Y$26</f>
        <v>0.5</v>
      </c>
      <c r="AA1403" s="149">
        <f t="shared" si="622"/>
        <v>0.46513447652413203</v>
      </c>
      <c r="AB1403" s="195">
        <f>VLOOKUP(_xlfn.NUMBERVALUE(LEFT(A1403,4)),Transactioncosts!$C:$G,5,FALSE)</f>
        <v>57.2</v>
      </c>
      <c r="AC1403" s="174"/>
      <c r="AD1403" s="175">
        <f t="shared" si="623"/>
        <v>0.982028721315791</v>
      </c>
      <c r="AE1403" s="149">
        <f t="shared" si="624"/>
        <v>0.99308279739611738</v>
      </c>
      <c r="AF1403" s="149">
        <f t="shared" si="625"/>
        <v>0.94754771218542699</v>
      </c>
      <c r="AG1403" s="176">
        <f t="shared" si="626"/>
        <v>0.98180736186516904</v>
      </c>
      <c r="AH1403" s="149">
        <f t="shared" si="627"/>
        <v>0.99298415096145387</v>
      </c>
      <c r="AI1403" s="149">
        <f t="shared" si="628"/>
        <v>0.94734828139114502</v>
      </c>
      <c r="AJ1403" s="97"/>
      <c r="AK1403" s="171">
        <f t="shared" si="629"/>
        <v>-1.8134723279624437E-2</v>
      </c>
      <c r="AL1403" s="149">
        <f t="shared" si="630"/>
        <v>-6.9412373494098052E-3</v>
      </c>
      <c r="AM1403" s="149">
        <f t="shared" si="631"/>
        <v>-5.3877987424845293E-2</v>
      </c>
      <c r="AN1403" s="149">
        <f t="shared" si="636"/>
        <v>8.5815875355277988</v>
      </c>
      <c r="AO1403" s="149">
        <f t="shared" si="636"/>
        <v>21.980719319275142</v>
      </c>
      <c r="AP1403" s="149">
        <f t="shared" si="636"/>
        <v>7.9460776205066441</v>
      </c>
      <c r="AQ1403" s="97"/>
      <c r="AR1403" s="171">
        <f t="shared" si="632"/>
        <v>-1.8360159051433754E-2</v>
      </c>
      <c r="AS1403" s="149">
        <f t="shared" si="633"/>
        <v>-7.0405758282321897E-3</v>
      </c>
      <c r="AT1403" s="149">
        <f t="shared" si="634"/>
        <v>-5.4088480027810699E-2</v>
      </c>
      <c r="AU1403" s="175">
        <f t="shared" si="637"/>
        <v>8.417857805097043</v>
      </c>
      <c r="AV1403" s="149">
        <f t="shared" si="638"/>
        <v>18.777649728717222</v>
      </c>
      <c r="AW1403" s="149">
        <f t="shared" si="639"/>
        <v>7.8536568187192417</v>
      </c>
    </row>
    <row r="1404" spans="1:49" ht="15" x14ac:dyDescent="0.25">
      <c r="A1404" s="130">
        <v>1987.11</v>
      </c>
      <c r="B1404" s="138"/>
      <c r="C1404" s="166">
        <f>raw_Data!B1410</f>
        <v>245</v>
      </c>
      <c r="D1404" s="167">
        <f>raw_Data!J1410</f>
        <v>0.73</v>
      </c>
      <c r="E1404" s="167">
        <f>raw_Data!L1410</f>
        <v>7.0994547355973658E-3</v>
      </c>
      <c r="F1404" s="168">
        <f t="shared" si="614"/>
        <v>280.2</v>
      </c>
      <c r="G1404" s="167">
        <f>raw_Data!K1410</f>
        <v>2.6052819414703783E-3</v>
      </c>
      <c r="H1404" s="167">
        <f t="shared" si="615"/>
        <v>-0.12562455389007843</v>
      </c>
      <c r="I1404" s="165"/>
      <c r="J1404" s="167">
        <f t="shared" si="616"/>
        <v>0.96036680912058769</v>
      </c>
      <c r="K1404" s="167">
        <f t="shared" si="635"/>
        <v>-3.253373614381494E-2</v>
      </c>
      <c r="L1404" s="93"/>
      <c r="M1404" s="171">
        <f t="shared" si="611"/>
        <v>0.96746626385618506</v>
      </c>
      <c r="N1404" s="172">
        <f t="shared" si="617"/>
        <v>0.87698072805139182</v>
      </c>
      <c r="O1404" s="170">
        <f t="shared" si="612"/>
        <v>1403</v>
      </c>
      <c r="P1404" s="170">
        <f t="shared" si="613"/>
        <v>1405</v>
      </c>
      <c r="Q1404" s="169"/>
      <c r="R1404" s="149">
        <f t="shared" si="618"/>
        <v>-0.48976823957630672</v>
      </c>
      <c r="S1404" s="173">
        <f t="shared" si="619"/>
        <v>-0.94290484124616902</v>
      </c>
      <c r="T1404" s="149">
        <v>0</v>
      </c>
      <c r="U1404" s="97"/>
      <c r="V1404" s="149">
        <f>1/PI()*ATAN('Exhibit4_Impact-Test'!$Y$25*S_RDY_SP)+'Exhibit4_Impact-Test'!$Y$26</f>
        <v>0.25329042129103024</v>
      </c>
      <c r="W1404" s="172">
        <f t="shared" si="620"/>
        <v>0.23517176394627715</v>
      </c>
      <c r="X1404" s="149">
        <f>1/PI()*ATAN('Exhibit4_Impact-Test'!$Y$25*S_RS_SP)+'Exhibit4_Impact-Test'!$Y$26</f>
        <v>0.15519968418060087</v>
      </c>
      <c r="Y1404" s="172">
        <f t="shared" si="621"/>
        <v>0.14275630122227284</v>
      </c>
      <c r="Z1404" s="149">
        <f>1/PI()*ATAN('Exhibit4_Impact-Test'!$Y$25*S_5050_SP)+'Exhibit4_Impact-Test'!$Y$26</f>
        <v>0.5</v>
      </c>
      <c r="AA1404" s="149">
        <f t="shared" si="622"/>
        <v>0.47547082236524163</v>
      </c>
      <c r="AB1404" s="195">
        <f>VLOOKUP(_xlfn.NUMBERVALUE(LEFT(A1404,4)),Transactioncosts!$C:$G,5,FALSE)</f>
        <v>57.2</v>
      </c>
      <c r="AC1404" s="174"/>
      <c r="AD1404" s="175">
        <f t="shared" si="623"/>
        <v>0.94454714437144427</v>
      </c>
      <c r="AE1404" s="149">
        <f t="shared" si="624"/>
        <v>0.95342293727636862</v>
      </c>
      <c r="AF1404" s="149">
        <f t="shared" si="625"/>
        <v>0.9222234959537885</v>
      </c>
      <c r="AG1404" s="176">
        <f t="shared" si="626"/>
        <v>0.94427493269551943</v>
      </c>
      <c r="AH1404" s="149">
        <f t="shared" si="627"/>
        <v>0.95310642076926333</v>
      </c>
      <c r="AI1404" s="149">
        <f t="shared" si="628"/>
        <v>0.92208318905771769</v>
      </c>
      <c r="AJ1404" s="97"/>
      <c r="AK1404" s="171">
        <f t="shared" si="629"/>
        <v>-5.7049678652657081E-2</v>
      </c>
      <c r="AL1404" s="149">
        <f t="shared" si="630"/>
        <v>-4.7696678103108854E-2</v>
      </c>
      <c r="AM1404" s="149">
        <f t="shared" si="631"/>
        <v>-8.0967681379910519E-2</v>
      </c>
      <c r="AN1404" s="149">
        <f t="shared" si="636"/>
        <v>8.524537856875142</v>
      </c>
      <c r="AO1404" s="149">
        <f t="shared" si="636"/>
        <v>21.933022641172034</v>
      </c>
      <c r="AP1404" s="149">
        <f t="shared" si="636"/>
        <v>7.8651099391267332</v>
      </c>
      <c r="AQ1404" s="97"/>
      <c r="AR1404" s="171">
        <f t="shared" si="632"/>
        <v>-5.7337912977228435E-2</v>
      </c>
      <c r="AS1404" s="149">
        <f t="shared" si="633"/>
        <v>-4.8028712339746739E-2</v>
      </c>
      <c r="AT1404" s="149">
        <f t="shared" si="634"/>
        <v>-8.1119832752002533E-2</v>
      </c>
      <c r="AU1404" s="175">
        <f t="shared" si="637"/>
        <v>8.3605198921198145</v>
      </c>
      <c r="AV1404" s="149">
        <f t="shared" si="638"/>
        <v>18.729621016377475</v>
      </c>
      <c r="AW1404" s="149">
        <f t="shared" si="639"/>
        <v>7.7725369859672391</v>
      </c>
    </row>
    <row r="1405" spans="1:49" ht="15" x14ac:dyDescent="0.25">
      <c r="A1405" s="130">
        <v>1987.12</v>
      </c>
      <c r="B1405" s="138"/>
      <c r="C1405" s="166">
        <f>raw_Data!B1411</f>
        <v>241</v>
      </c>
      <c r="D1405" s="167">
        <f>raw_Data!J1411</f>
        <v>0.73416666666666675</v>
      </c>
      <c r="E1405" s="167">
        <f>raw_Data!L1411</f>
        <v>7.1996226305266475E-3</v>
      </c>
      <c r="F1405" s="168">
        <f t="shared" si="614"/>
        <v>245</v>
      </c>
      <c r="G1405" s="167">
        <f>raw_Data!K1411</f>
        <v>2.9965986394557827E-3</v>
      </c>
      <c r="H1405" s="167">
        <f t="shared" si="615"/>
        <v>-1.6326530612244872E-2</v>
      </c>
      <c r="I1405" s="165"/>
      <c r="J1405" s="167">
        <f t="shared" si="616"/>
        <v>1.008029391290582</v>
      </c>
      <c r="K1405" s="167">
        <f t="shared" si="635"/>
        <v>1.5229013921108647E-2</v>
      </c>
      <c r="L1405" s="93"/>
      <c r="M1405" s="171">
        <f t="shared" si="611"/>
        <v>1.0152290139211086</v>
      </c>
      <c r="N1405" s="172">
        <f t="shared" si="617"/>
        <v>0.9866700680272108</v>
      </c>
      <c r="O1405" s="170">
        <f t="shared" si="612"/>
        <v>1404</v>
      </c>
      <c r="P1405" s="170">
        <f t="shared" si="613"/>
        <v>1406</v>
      </c>
      <c r="Q1405" s="169"/>
      <c r="R1405" s="149">
        <f t="shared" si="618"/>
        <v>-0.40638217169884799</v>
      </c>
      <c r="S1405" s="173">
        <f t="shared" si="619"/>
        <v>-0.69694104089195574</v>
      </c>
      <c r="T1405" s="149">
        <v>0</v>
      </c>
      <c r="U1405" s="97"/>
      <c r="V1405" s="149">
        <f>1/PI()*ATAN('Exhibit4_Impact-Test'!$Y$25*S_RDY_SP)+'Exhibit4_Impact-Test'!$Y$26</f>
        <v>0.28276121777928848</v>
      </c>
      <c r="W1405" s="172">
        <f t="shared" si="620"/>
        <v>0.27701039413208883</v>
      </c>
      <c r="X1405" s="149">
        <f>1/PI()*ATAN('Exhibit4_Impact-Test'!$Y$25*S_RS_SP)+'Exhibit4_Impact-Test'!$Y$26</f>
        <v>0.1980913549120103</v>
      </c>
      <c r="Y1405" s="172">
        <f t="shared" si="621"/>
        <v>0.19359774458331616</v>
      </c>
      <c r="Z1405" s="149">
        <f>1/PI()*ATAN('Exhibit4_Impact-Test'!$Y$25*S_5050_SP)+'Exhibit4_Impact-Test'!$Y$26</f>
        <v>0.5</v>
      </c>
      <c r="AA1405" s="149">
        <f t="shared" si="622"/>
        <v>0.4928670365675718</v>
      </c>
      <c r="AB1405" s="195">
        <f>VLOOKUP(_xlfn.NUMBERVALUE(LEFT(A1405,4)),Transactioncosts!$C:$G,5,FALSE)</f>
        <v>57.2</v>
      </c>
      <c r="AC1405" s="174"/>
      <c r="AD1405" s="175">
        <f t="shared" si="623"/>
        <v>1.0071536516016573</v>
      </c>
      <c r="AE1405" s="149">
        <f t="shared" si="624"/>
        <v>1.0095717336341277</v>
      </c>
      <c r="AF1405" s="149">
        <f t="shared" si="625"/>
        <v>1.0009495409741598</v>
      </c>
      <c r="AG1405" s="176">
        <f t="shared" si="626"/>
        <v>1.0071136438077215</v>
      </c>
      <c r="AH1405" s="149">
        <f t="shared" si="627"/>
        <v>1.0059314091011682</v>
      </c>
      <c r="AI1405" s="149">
        <f t="shared" si="628"/>
        <v>1.0009087404233263</v>
      </c>
      <c r="AJ1405" s="97"/>
      <c r="AK1405" s="171">
        <f t="shared" si="629"/>
        <v>7.1281856137824038E-3</v>
      </c>
      <c r="AL1405" s="149">
        <f t="shared" si="630"/>
        <v>9.5262148238540838E-3</v>
      </c>
      <c r="AM1405" s="149">
        <f t="shared" si="631"/>
        <v>9.4909044530349209E-4</v>
      </c>
      <c r="AN1405" s="149">
        <f t="shared" si="636"/>
        <v>8.5316660424889239</v>
      </c>
      <c r="AO1405" s="149">
        <f t="shared" si="636"/>
        <v>21.942548855995888</v>
      </c>
      <c r="AP1405" s="149">
        <f t="shared" si="636"/>
        <v>7.8660590295720363</v>
      </c>
      <c r="AQ1405" s="97"/>
      <c r="AR1405" s="171">
        <f t="shared" si="632"/>
        <v>7.0884611998158955E-3</v>
      </c>
      <c r="AS1405" s="149">
        <f t="shared" si="633"/>
        <v>5.9138875450784221E-3</v>
      </c>
      <c r="AT1405" s="149">
        <f t="shared" si="634"/>
        <v>9.0832776872619837E-4</v>
      </c>
      <c r="AU1405" s="175">
        <f t="shared" si="637"/>
        <v>8.3676083533196302</v>
      </c>
      <c r="AV1405" s="149">
        <f t="shared" si="638"/>
        <v>18.735534903922552</v>
      </c>
      <c r="AW1405" s="149">
        <f t="shared" si="639"/>
        <v>7.7734453137359649</v>
      </c>
    </row>
    <row r="1406" spans="1:49" ht="15" x14ac:dyDescent="0.25">
      <c r="A1406" s="130">
        <v>1988.01</v>
      </c>
      <c r="B1406" s="138"/>
      <c r="C1406" s="166">
        <f>raw_Data!B1412</f>
        <v>250.5</v>
      </c>
      <c r="D1406" s="167">
        <f>raw_Data!J1412</f>
        <v>0.73805583333333324</v>
      </c>
      <c r="E1406" s="167">
        <f>raw_Data!L1412</f>
        <v>6.9528580837665555E-3</v>
      </c>
      <c r="F1406" s="168">
        <f t="shared" si="614"/>
        <v>241</v>
      </c>
      <c r="G1406" s="167">
        <f>raw_Data!K1412</f>
        <v>3.0624723374827107E-3</v>
      </c>
      <c r="H1406" s="167">
        <f t="shared" si="615"/>
        <v>3.9419087136929543E-2</v>
      </c>
      <c r="I1406" s="165"/>
      <c r="J1406" s="167">
        <f t="shared" si="616"/>
        <v>0.98032095343148995</v>
      </c>
      <c r="K1406" s="167">
        <f t="shared" si="635"/>
        <v>-1.2726188484743495E-2</v>
      </c>
      <c r="L1406" s="93"/>
      <c r="M1406" s="171">
        <f t="shared" si="611"/>
        <v>0.98727381151525651</v>
      </c>
      <c r="N1406" s="172">
        <f t="shared" si="617"/>
        <v>1.0424815594744121</v>
      </c>
      <c r="O1406" s="170">
        <f t="shared" si="612"/>
        <v>1405</v>
      </c>
      <c r="P1406" s="170">
        <f t="shared" si="613"/>
        <v>1407</v>
      </c>
      <c r="Q1406" s="169"/>
      <c r="R1406" s="149">
        <f t="shared" si="618"/>
        <v>-0.40314870462034536</v>
      </c>
      <c r="S1406" s="173">
        <f t="shared" si="619"/>
        <v>0.84556366603795208</v>
      </c>
      <c r="T1406" s="149">
        <v>0</v>
      </c>
      <c r="U1406" s="97"/>
      <c r="V1406" s="149">
        <f>1/PI()*ATAN('Exhibit4_Impact-Test'!$Y$25*S_RDY_SP)+'Exhibit4_Impact-Test'!$Y$26</f>
        <v>0.28400476370128475</v>
      </c>
      <c r="W1406" s="172">
        <f t="shared" si="620"/>
        <v>0.29519798718646201</v>
      </c>
      <c r="X1406" s="149">
        <f>1/PI()*ATAN('Exhibit4_Impact-Test'!$Y$25*S_RS_SP)+'Exhibit4_Impact-Test'!$Y$26</f>
        <v>0.83001811747832877</v>
      </c>
      <c r="Y1406" s="172">
        <f t="shared" si="621"/>
        <v>0.83755773015902713</v>
      </c>
      <c r="Z1406" s="149">
        <f>1/PI()*ATAN('Exhibit4_Impact-Test'!$Y$25*S_5050_SP)+'Exhibit4_Impact-Test'!$Y$26</f>
        <v>0.5</v>
      </c>
      <c r="AA1406" s="149">
        <f t="shared" si="622"/>
        <v>0.51359960632404622</v>
      </c>
      <c r="AB1406" s="195">
        <f>VLOOKUP(_xlfn.NUMBERVALUE(LEFT(A1406,4)),Transactioncosts!$C:$G,5,FALSE)</f>
        <v>55.800000000000004</v>
      </c>
      <c r="AC1406" s="174"/>
      <c r="AD1406" s="175">
        <f t="shared" si="623"/>
        <v>1.0029530749288766</v>
      </c>
      <c r="AE1406" s="149">
        <f t="shared" si="624"/>
        <v>1.0330972425465328</v>
      </c>
      <c r="AF1406" s="149">
        <f t="shared" si="625"/>
        <v>1.0148776854948343</v>
      </c>
      <c r="AG1406" s="176">
        <f t="shared" si="626"/>
        <v>1.0028919415515103</v>
      </c>
      <c r="AH1406" s="149">
        <f t="shared" si="627"/>
        <v>1.0330248684393539</v>
      </c>
      <c r="AI1406" s="149">
        <f t="shared" si="628"/>
        <v>1.0148017996915462</v>
      </c>
      <c r="AJ1406" s="97"/>
      <c r="AK1406" s="171">
        <f t="shared" si="629"/>
        <v>2.9487231683870316E-3</v>
      </c>
      <c r="AL1406" s="149">
        <f t="shared" si="630"/>
        <v>3.2561321763643875E-2</v>
      </c>
      <c r="AM1406" s="149">
        <f t="shared" si="631"/>
        <v>1.4768098330569475E-2</v>
      </c>
      <c r="AN1406" s="149">
        <f t="shared" si="636"/>
        <v>8.5346147656573113</v>
      </c>
      <c r="AO1406" s="149">
        <f t="shared" si="636"/>
        <v>21.975110177759532</v>
      </c>
      <c r="AP1406" s="149">
        <f t="shared" si="636"/>
        <v>7.8808271279026059</v>
      </c>
      <c r="AQ1406" s="97"/>
      <c r="AR1406" s="171">
        <f t="shared" si="632"/>
        <v>2.8877679331789302E-3</v>
      </c>
      <c r="AS1406" s="149">
        <f t="shared" si="633"/>
        <v>3.249126384516593E-2</v>
      </c>
      <c r="AT1406" s="149">
        <f t="shared" si="634"/>
        <v>1.4693322185983779E-2</v>
      </c>
      <c r="AU1406" s="175">
        <f t="shared" si="637"/>
        <v>8.3704961212528097</v>
      </c>
      <c r="AV1406" s="149">
        <f t="shared" si="638"/>
        <v>18.768026167767719</v>
      </c>
      <c r="AW1406" s="149">
        <f t="shared" si="639"/>
        <v>7.7881386359219489</v>
      </c>
    </row>
    <row r="1407" spans="1:49" ht="15" x14ac:dyDescent="0.25">
      <c r="A1407" s="130">
        <v>1988.02</v>
      </c>
      <c r="B1407" s="138"/>
      <c r="C1407" s="166">
        <f>raw_Data!B1413</f>
        <v>258.10000000000002</v>
      </c>
      <c r="D1407" s="167">
        <f>raw_Data!J1413</f>
        <v>0.74194416666666674</v>
      </c>
      <c r="E1407" s="167">
        <f>raw_Data!L1413</f>
        <v>6.5969645413770372E-3</v>
      </c>
      <c r="F1407" s="168">
        <f t="shared" si="614"/>
        <v>250.5</v>
      </c>
      <c r="G1407" s="167">
        <f>raw_Data!K1413</f>
        <v>2.9618529607451766E-3</v>
      </c>
      <c r="H1407" s="167">
        <f t="shared" si="615"/>
        <v>3.0339321357285565E-2</v>
      </c>
      <c r="I1407" s="165"/>
      <c r="J1407" s="167">
        <f t="shared" si="616"/>
        <v>0.97125574128518799</v>
      </c>
      <c r="K1407" s="167">
        <f t="shared" si="635"/>
        <v>-2.2147294173434973E-2</v>
      </c>
      <c r="L1407" s="93"/>
      <c r="M1407" s="171">
        <f t="shared" si="611"/>
        <v>0.97785270582656503</v>
      </c>
      <c r="N1407" s="172">
        <f t="shared" si="617"/>
        <v>1.0333011743180307</v>
      </c>
      <c r="O1407" s="170">
        <f t="shared" si="612"/>
        <v>1406</v>
      </c>
      <c r="P1407" s="170">
        <f t="shared" si="613"/>
        <v>1408</v>
      </c>
      <c r="Q1407" s="169"/>
      <c r="R1407" s="149">
        <f t="shared" si="618"/>
        <v>-0.40253368001386092</v>
      </c>
      <c r="S1407" s="173">
        <f t="shared" si="619"/>
        <v>0.81355720722204072</v>
      </c>
      <c r="T1407" s="149">
        <v>0</v>
      </c>
      <c r="U1407" s="97"/>
      <c r="V1407" s="149">
        <f>1/PI()*ATAN('Exhibit4_Impact-Test'!$Y$25*S_RDY_SP)+'Exhibit4_Impact-Test'!$Y$26</f>
        <v>0.28424218479106922</v>
      </c>
      <c r="W1407" s="172">
        <f t="shared" si="620"/>
        <v>0.29559560476748831</v>
      </c>
      <c r="X1407" s="149">
        <f>1/PI()*ATAN('Exhibit4_Impact-Test'!$Y$25*S_RS_SP)+'Exhibit4_Impact-Test'!$Y$26</f>
        <v>0.82458746005527583</v>
      </c>
      <c r="Y1407" s="172">
        <f t="shared" si="621"/>
        <v>0.83242297107402552</v>
      </c>
      <c r="Z1407" s="149">
        <f>1/PI()*ATAN('Exhibit4_Impact-Test'!$Y$25*S_5050_SP)+'Exhibit4_Impact-Test'!$Y$26</f>
        <v>0.5</v>
      </c>
      <c r="AA1407" s="149">
        <f t="shared" si="622"/>
        <v>0.5137852376784513</v>
      </c>
      <c r="AB1407" s="195">
        <f>VLOOKUP(_xlfn.NUMBERVALUE(LEFT(A1407,4)),Transactioncosts!$C:$G,5,FALSE)</f>
        <v>55.800000000000004</v>
      </c>
      <c r="AC1407" s="174"/>
      <c r="AD1407" s="175">
        <f t="shared" si="623"/>
        <v>0.993613499653898</v>
      </c>
      <c r="AE1407" s="149">
        <f t="shared" si="624"/>
        <v>1.0235748176238977</v>
      </c>
      <c r="AF1407" s="149">
        <f t="shared" si="625"/>
        <v>1.0055769400722978</v>
      </c>
      <c r="AG1407" s="176">
        <f t="shared" si="626"/>
        <v>0.99357576052385066</v>
      </c>
      <c r="AH1407" s="149">
        <f t="shared" si="627"/>
        <v>1.0235344083353295</v>
      </c>
      <c r="AI1407" s="149">
        <f t="shared" si="628"/>
        <v>1.0055000184460521</v>
      </c>
      <c r="AJ1407" s="97"/>
      <c r="AK1407" s="171">
        <f t="shared" si="629"/>
        <v>-6.4069812870294375E-3</v>
      </c>
      <c r="AL1407" s="149">
        <f t="shared" si="630"/>
        <v>2.33012232266376E-2</v>
      </c>
      <c r="AM1407" s="149">
        <f t="shared" si="631"/>
        <v>5.56144651973024E-3</v>
      </c>
      <c r="AN1407" s="149">
        <f t="shared" si="636"/>
        <v>8.5282077843702826</v>
      </c>
      <c r="AO1407" s="149">
        <f t="shared" si="636"/>
        <v>21.998411400986171</v>
      </c>
      <c r="AP1407" s="149">
        <f t="shared" si="636"/>
        <v>7.8863885744223365</v>
      </c>
      <c r="AQ1407" s="97"/>
      <c r="AR1407" s="171">
        <f t="shared" si="632"/>
        <v>-6.4449637085412202E-3</v>
      </c>
      <c r="AS1407" s="149">
        <f t="shared" si="633"/>
        <v>2.3261743859282886E-2</v>
      </c>
      <c r="AT1407" s="149">
        <f t="shared" si="634"/>
        <v>5.4849485757232511E-3</v>
      </c>
      <c r="AU1407" s="175">
        <f t="shared" si="637"/>
        <v>8.3640511575442691</v>
      </c>
      <c r="AV1407" s="149">
        <f t="shared" si="638"/>
        <v>18.791287911627002</v>
      </c>
      <c r="AW1407" s="149">
        <f t="shared" si="639"/>
        <v>7.7936235844976718</v>
      </c>
    </row>
    <row r="1408" spans="1:49" ht="15" x14ac:dyDescent="0.25">
      <c r="A1408" s="130">
        <v>1988.03</v>
      </c>
      <c r="B1408" s="138"/>
      <c r="C1408" s="166">
        <f>raw_Data!B1414</f>
        <v>265.7</v>
      </c>
      <c r="D1408" s="167">
        <f>raw_Data!J1414</f>
        <v>0.74583333333333324</v>
      </c>
      <c r="E1408" s="167">
        <f>raw_Data!L1414</f>
        <v>6.7209106268197871E-3</v>
      </c>
      <c r="F1408" s="168">
        <f t="shared" si="614"/>
        <v>258.10000000000002</v>
      </c>
      <c r="G1408" s="167">
        <f>raw_Data!K1414</f>
        <v>2.8897068319772693E-3</v>
      </c>
      <c r="H1408" s="167">
        <f t="shared" si="615"/>
        <v>2.9445951181712449E-2</v>
      </c>
      <c r="I1408" s="165"/>
      <c r="J1408" s="167">
        <f t="shared" si="616"/>
        <v>1.0101968249628652</v>
      </c>
      <c r="K1408" s="167">
        <f t="shared" si="635"/>
        <v>1.6917735589685012E-2</v>
      </c>
      <c r="L1408" s="93"/>
      <c r="M1408" s="171">
        <f t="shared" si="611"/>
        <v>1.016917735589685</v>
      </c>
      <c r="N1408" s="172">
        <f t="shared" si="617"/>
        <v>1.0323356580136898</v>
      </c>
      <c r="O1408" s="170">
        <f t="shared" si="612"/>
        <v>1407</v>
      </c>
      <c r="P1408" s="170">
        <f t="shared" si="613"/>
        <v>1409</v>
      </c>
      <c r="Q1408" s="169"/>
      <c r="R1408" s="149">
        <f t="shared" si="618"/>
        <v>-0.3907859314925286</v>
      </c>
      <c r="S1408" s="173">
        <f t="shared" si="619"/>
        <v>0.81696917663209612</v>
      </c>
      <c r="T1408" s="149">
        <v>0</v>
      </c>
      <c r="U1408" s="97"/>
      <c r="V1408" s="149">
        <f>1/PI()*ATAN('Exhibit4_Impact-Test'!$Y$25*S_RDY_SP)+'Exhibit4_Impact-Test'!$Y$26</f>
        <v>0.28883231981276059</v>
      </c>
      <c r="W1408" s="172">
        <f t="shared" si="620"/>
        <v>0.29193302276735944</v>
      </c>
      <c r="X1408" s="149">
        <f>1/PI()*ATAN('Exhibit4_Impact-Test'!$Y$25*S_RS_SP)+'Exhibit4_Impact-Test'!$Y$26</f>
        <v>0.82518116308687794</v>
      </c>
      <c r="Y1408" s="172">
        <f t="shared" si="621"/>
        <v>0.82734128294535514</v>
      </c>
      <c r="Z1408" s="149">
        <f>1/PI()*ATAN('Exhibit4_Impact-Test'!$Y$25*S_5050_SP)+'Exhibit4_Impact-Test'!$Y$26</f>
        <v>0.5</v>
      </c>
      <c r="AA1408" s="149">
        <f t="shared" si="622"/>
        <v>0.50376183893903281</v>
      </c>
      <c r="AB1408" s="195">
        <f>VLOOKUP(_xlfn.NUMBERVALUE(LEFT(A1408,4)),Transactioncosts!$C:$G,5,FALSE)</f>
        <v>55.800000000000004</v>
      </c>
      <c r="AC1408" s="174"/>
      <c r="AD1408" s="175">
        <f t="shared" si="623"/>
        <v>1.0213709298901035</v>
      </c>
      <c r="AE1408" s="149">
        <f t="shared" si="624"/>
        <v>1.0296403147479085</v>
      </c>
      <c r="AF1408" s="149">
        <f t="shared" si="625"/>
        <v>1.0246266968016875</v>
      </c>
      <c r="AG1408" s="176">
        <f t="shared" si="626"/>
        <v>1.0213195947123135</v>
      </c>
      <c r="AH1408" s="149">
        <f t="shared" si="627"/>
        <v>1.0262091575919889</v>
      </c>
      <c r="AI1408" s="149">
        <f t="shared" si="628"/>
        <v>1.0246057057404077</v>
      </c>
      <c r="AJ1408" s="97"/>
      <c r="AK1408" s="171">
        <f t="shared" si="629"/>
        <v>2.1145773782819049E-2</v>
      </c>
      <c r="AL1408" s="149">
        <f t="shared" si="630"/>
        <v>2.9209532271275835E-2</v>
      </c>
      <c r="AM1408" s="149">
        <f t="shared" si="631"/>
        <v>2.4328348011828708E-2</v>
      </c>
      <c r="AN1408" s="149">
        <f t="shared" si="636"/>
        <v>8.5493535581531024</v>
      </c>
      <c r="AO1408" s="149">
        <f t="shared" si="636"/>
        <v>22.027620933257449</v>
      </c>
      <c r="AP1408" s="149">
        <f t="shared" si="636"/>
        <v>7.9107169224341654</v>
      </c>
      <c r="AQ1408" s="97"/>
      <c r="AR1408" s="171">
        <f t="shared" si="632"/>
        <v>2.1095511467326307E-2</v>
      </c>
      <c r="AS1408" s="149">
        <f t="shared" si="633"/>
        <v>2.5871583274634968E-2</v>
      </c>
      <c r="AT1408" s="149">
        <f t="shared" si="634"/>
        <v>2.4307861256637316E-2</v>
      </c>
      <c r="AU1408" s="175">
        <f t="shared" si="637"/>
        <v>8.3851466690115952</v>
      </c>
      <c r="AV1408" s="149">
        <f t="shared" si="638"/>
        <v>18.817159494901638</v>
      </c>
      <c r="AW1408" s="149">
        <f t="shared" si="639"/>
        <v>7.8179314457543088</v>
      </c>
    </row>
    <row r="1409" spans="1:49" ht="15" x14ac:dyDescent="0.25">
      <c r="A1409" s="130">
        <v>1988.04</v>
      </c>
      <c r="B1409" s="138"/>
      <c r="C1409" s="166">
        <f>raw_Data!B1415</f>
        <v>262.60000000000002</v>
      </c>
      <c r="D1409" s="167">
        <f>raw_Data!J1415</f>
        <v>0.75361083333333323</v>
      </c>
      <c r="E1409" s="167">
        <f>raw_Data!L1415</f>
        <v>6.9914589154564943E-3</v>
      </c>
      <c r="F1409" s="168">
        <f t="shared" si="614"/>
        <v>265.7</v>
      </c>
      <c r="G1409" s="167">
        <f>raw_Data!K1415</f>
        <v>2.8363222933132605E-3</v>
      </c>
      <c r="H1409" s="167">
        <f t="shared" si="615"/>
        <v>-1.166729394053434E-2</v>
      </c>
      <c r="I1409" s="165"/>
      <c r="J1409" s="167">
        <f t="shared" si="616"/>
        <v>1.0221148013214163</v>
      </c>
      <c r="K1409" s="167">
        <f t="shared" si="635"/>
        <v>2.9106260236872794E-2</v>
      </c>
      <c r="L1409" s="93"/>
      <c r="M1409" s="171">
        <f t="shared" si="611"/>
        <v>1.0291062602368728</v>
      </c>
      <c r="N1409" s="172">
        <f t="shared" si="617"/>
        <v>0.99116902835277887</v>
      </c>
      <c r="O1409" s="170">
        <f t="shared" si="612"/>
        <v>1408</v>
      </c>
      <c r="P1409" s="170">
        <f t="shared" si="613"/>
        <v>1410</v>
      </c>
      <c r="Q1409" s="169"/>
      <c r="R1409" s="149">
        <f t="shared" si="618"/>
        <v>-0.40645533764520292</v>
      </c>
      <c r="S1409" s="173">
        <f t="shared" si="619"/>
        <v>-0.63449881133300567</v>
      </c>
      <c r="T1409" s="149">
        <v>0</v>
      </c>
      <c r="U1409" s="97"/>
      <c r="V1409" s="149">
        <f>1/PI()*ATAN('Exhibit4_Impact-Test'!$Y$25*S_RDY_SP)+'Exhibit4_Impact-Test'!$Y$26</f>
        <v>0.28273317011682764</v>
      </c>
      <c r="W1409" s="172">
        <f t="shared" si="620"/>
        <v>0.27517853966243594</v>
      </c>
      <c r="X1409" s="149">
        <f>1/PI()*ATAN('Exhibit4_Impact-Test'!$Y$25*S_RS_SP)+'Exhibit4_Impact-Test'!$Y$26</f>
        <v>0.21243856683072593</v>
      </c>
      <c r="Y1409" s="172">
        <f t="shared" si="621"/>
        <v>0.20622218418785265</v>
      </c>
      <c r="Z1409" s="149">
        <f>1/PI()*ATAN('Exhibit4_Impact-Test'!$Y$25*S_5050_SP)+'Exhibit4_Impact-Test'!$Y$26</f>
        <v>0.5</v>
      </c>
      <c r="AA1409" s="149">
        <f t="shared" si="622"/>
        <v>0.49061087563205863</v>
      </c>
      <c r="AB1409" s="195">
        <f>VLOOKUP(_xlfn.NUMBERVALUE(LEFT(A1409,4)),Transactioncosts!$C:$G,5,FALSE)</f>
        <v>55.800000000000004</v>
      </c>
      <c r="AC1409" s="174"/>
      <c r="AD1409" s="175">
        <f t="shared" si="623"/>
        <v>1.0183801464008257</v>
      </c>
      <c r="AE1409" s="149">
        <f t="shared" si="624"/>
        <v>1.021046929065891</v>
      </c>
      <c r="AF1409" s="149">
        <f t="shared" si="625"/>
        <v>1.0101376442948258</v>
      </c>
      <c r="AG1409" s="176">
        <f t="shared" si="626"/>
        <v>1.018353414850671</v>
      </c>
      <c r="AH1409" s="149">
        <f t="shared" si="627"/>
        <v>1.020908951627473</v>
      </c>
      <c r="AI1409" s="149">
        <f t="shared" si="628"/>
        <v>1.0100852529808526</v>
      </c>
      <c r="AJ1409" s="97"/>
      <c r="AK1409" s="171">
        <f t="shared" si="629"/>
        <v>1.8213273177891346E-2</v>
      </c>
      <c r="AL1409" s="149">
        <f t="shared" si="630"/>
        <v>2.0828501951778607E-2</v>
      </c>
      <c r="AM1409" s="149">
        <f t="shared" si="631"/>
        <v>1.0086603047716322E-2</v>
      </c>
      <c r="AN1409" s="149">
        <f t="shared" si="636"/>
        <v>8.5675668313309945</v>
      </c>
      <c r="AO1409" s="149">
        <f t="shared" si="636"/>
        <v>22.048449435209228</v>
      </c>
      <c r="AP1409" s="149">
        <f t="shared" si="636"/>
        <v>7.9208035254818814</v>
      </c>
      <c r="AQ1409" s="97"/>
      <c r="AR1409" s="171">
        <f t="shared" si="632"/>
        <v>1.8187023745304919E-2</v>
      </c>
      <c r="AS1409" s="149">
        <f t="shared" si="633"/>
        <v>2.0693359522960624E-2</v>
      </c>
      <c r="AT1409" s="149">
        <f t="shared" si="634"/>
        <v>1.0034736182871297E-2</v>
      </c>
      <c r="AU1409" s="175">
        <f t="shared" si="637"/>
        <v>8.4033336927569007</v>
      </c>
      <c r="AV1409" s="149">
        <f t="shared" si="638"/>
        <v>18.8378528544246</v>
      </c>
      <c r="AW1409" s="149">
        <f t="shared" si="639"/>
        <v>7.82796618193718</v>
      </c>
    </row>
    <row r="1410" spans="1:49" ht="15" x14ac:dyDescent="0.25">
      <c r="A1410" s="130">
        <v>1988.05</v>
      </c>
      <c r="B1410" s="138"/>
      <c r="C1410" s="166">
        <f>raw_Data!B1416</f>
        <v>256.10000000000002</v>
      </c>
      <c r="D1410" s="167">
        <f>raw_Data!J1416</f>
        <v>0.76138916666666667</v>
      </c>
      <c r="E1410" s="167">
        <f>raw_Data!L1416</f>
        <v>7.2766003590054584E-3</v>
      </c>
      <c r="F1410" s="168">
        <f t="shared" si="614"/>
        <v>262.60000000000002</v>
      </c>
      <c r="G1410" s="167">
        <f>raw_Data!K1416</f>
        <v>2.8994256156384865E-3</v>
      </c>
      <c r="H1410" s="167">
        <f t="shared" si="615"/>
        <v>-2.4752475247524774E-2</v>
      </c>
      <c r="I1410" s="165"/>
      <c r="J1410" s="167">
        <f t="shared" si="616"/>
        <v>1.0229840959604961</v>
      </c>
      <c r="K1410" s="167">
        <f t="shared" si="635"/>
        <v>3.0260696319501568E-2</v>
      </c>
      <c r="L1410" s="93"/>
      <c r="M1410" s="171">
        <f t="shared" ref="M1410:M1473" si="640">interest_mon+bond_approx_price</f>
        <v>1.0302606963195016</v>
      </c>
      <c r="N1410" s="172">
        <f t="shared" si="617"/>
        <v>0.97814695036811372</v>
      </c>
      <c r="O1410" s="170">
        <f t="shared" ref="O1410:O1473" si="641">ROW(A1410)-1</f>
        <v>1409</v>
      </c>
      <c r="P1410" s="170">
        <f t="shared" ref="P1410:P1473" si="642">ROW(A1410)+1</f>
        <v>1411</v>
      </c>
      <c r="Q1410" s="169"/>
      <c r="R1410" s="149">
        <f t="shared" si="618"/>
        <v>-0.41371762929326145</v>
      </c>
      <c r="S1410" s="173">
        <f t="shared" si="619"/>
        <v>-0.7797544916908975</v>
      </c>
      <c r="T1410" s="149">
        <v>0</v>
      </c>
      <c r="U1410" s="97"/>
      <c r="V1410" s="149">
        <f>1/PI()*ATAN('Exhibit4_Impact-Test'!$Y$25*S_RDY_SP)+'Exhibit4_Impact-Test'!$Y$26</f>
        <v>0.27996914004861284</v>
      </c>
      <c r="W1410" s="172">
        <f t="shared" si="620"/>
        <v>0.26962580136504832</v>
      </c>
      <c r="X1410" s="149">
        <f>1/PI()*ATAN('Exhibit4_Impact-Test'!$Y$25*S_RS_SP)+'Exhibit4_Impact-Test'!$Y$26</f>
        <v>0.18149504468640371</v>
      </c>
      <c r="Y1410" s="172">
        <f t="shared" si="621"/>
        <v>0.17391107248223844</v>
      </c>
      <c r="Z1410" s="149">
        <f>1/PI()*ATAN('Exhibit4_Impact-Test'!$Y$25*S_5050_SP)+'Exhibit4_Impact-Test'!$Y$26</f>
        <v>0.5</v>
      </c>
      <c r="AA1410" s="149">
        <f t="shared" si="622"/>
        <v>0.48702610348119885</v>
      </c>
      <c r="AB1410" s="195">
        <f>VLOOKUP(_xlfn.NUMBERVALUE(LEFT(A1410,4)),Transactioncosts!$C:$G,5,FALSE)</f>
        <v>55.800000000000004</v>
      </c>
      <c r="AC1410" s="174"/>
      <c r="AD1410" s="175">
        <f t="shared" si="623"/>
        <v>1.0156704556807796</v>
      </c>
      <c r="AE1410" s="149">
        <f t="shared" si="624"/>
        <v>1.0208023096692784</v>
      </c>
      <c r="AF1410" s="149">
        <f t="shared" si="625"/>
        <v>1.0042038233438078</v>
      </c>
      <c r="AG1410" s="176">
        <f t="shared" si="626"/>
        <v>1.0156168764439688</v>
      </c>
      <c r="AH1410" s="149">
        <f t="shared" si="627"/>
        <v>1.0171046035201796</v>
      </c>
      <c r="AI1410" s="149">
        <f t="shared" si="628"/>
        <v>1.0041314290012329</v>
      </c>
      <c r="AJ1410" s="97"/>
      <c r="AK1410" s="171">
        <f t="shared" si="629"/>
        <v>1.5548941897042926E-2</v>
      </c>
      <c r="AL1410" s="149">
        <f t="shared" si="630"/>
        <v>2.0588896212880445E-2</v>
      </c>
      <c r="AM1410" s="149">
        <f t="shared" si="631"/>
        <v>4.19501196414559E-3</v>
      </c>
      <c r="AN1410" s="149">
        <f t="shared" si="636"/>
        <v>8.5831157732280374</v>
      </c>
      <c r="AO1410" s="149">
        <f t="shared" si="636"/>
        <v>22.06903833142211</v>
      </c>
      <c r="AP1410" s="149">
        <f t="shared" si="636"/>
        <v>7.9249985374460268</v>
      </c>
      <c r="AQ1410" s="97"/>
      <c r="AR1410" s="171">
        <f t="shared" si="632"/>
        <v>1.549618792573036E-2</v>
      </c>
      <c r="AS1410" s="149">
        <f t="shared" si="633"/>
        <v>1.6959966762638917E-2</v>
      </c>
      <c r="AT1410" s="149">
        <f t="shared" si="634"/>
        <v>4.1229180818899121E-3</v>
      </c>
      <c r="AU1410" s="175">
        <f t="shared" si="637"/>
        <v>8.4188298806826314</v>
      </c>
      <c r="AV1410" s="149">
        <f t="shared" si="638"/>
        <v>18.854812821187238</v>
      </c>
      <c r="AW1410" s="149">
        <f t="shared" si="639"/>
        <v>7.8320891000190702</v>
      </c>
    </row>
    <row r="1411" spans="1:49" ht="15" x14ac:dyDescent="0.25">
      <c r="A1411" s="130">
        <v>1988.06</v>
      </c>
      <c r="B1411" s="138"/>
      <c r="C1411" s="166">
        <f>raw_Data!B1417</f>
        <v>270.7</v>
      </c>
      <c r="D1411" s="167">
        <f>raw_Data!J1417</f>
        <v>0.76916666666666667</v>
      </c>
      <c r="E1411" s="167">
        <f>raw_Data!L1417</f>
        <v>7.1456996893357605E-3</v>
      </c>
      <c r="F1411" s="168">
        <f t="shared" ref="F1411:F1474" si="643">C1410</f>
        <v>256.10000000000002</v>
      </c>
      <c r="G1411" s="167">
        <f>raw_Data!K1417</f>
        <v>3.0033840947546529E-3</v>
      </c>
      <c r="H1411" s="167">
        <f t="shared" ref="H1411:H1474" si="644">q_SP/q_SP_tminus-1</f>
        <v>5.7008980866848802E-2</v>
      </c>
      <c r="I1411" s="165"/>
      <c r="J1411" s="167">
        <f t="shared" ref="J1411:J1474" si="645">interest_mon*((1-(1+INDEX(interest_mon,tMinus))^(-119))/INDEX(interest_mon,tMinus))+(1+INDEX(interest_mon,tMinus))^(-119)</f>
        <v>0.98960197722349119</v>
      </c>
      <c r="K1411" s="167">
        <f t="shared" si="635"/>
        <v>-3.252323087173048E-3</v>
      </c>
      <c r="L1411" s="93"/>
      <c r="M1411" s="171">
        <f t="shared" si="640"/>
        <v>0.99674767691282695</v>
      </c>
      <c r="N1411" s="172">
        <f t="shared" ref="N1411:N1474" si="646">(D_mon+q_SP)/INDEX(q_SP,tMinus)</f>
        <v>1.0600123649616033</v>
      </c>
      <c r="O1411" s="170">
        <f t="shared" si="641"/>
        <v>1410</v>
      </c>
      <c r="P1411" s="170">
        <f t="shared" si="642"/>
        <v>1412</v>
      </c>
      <c r="Q1411" s="169"/>
      <c r="R1411" s="149">
        <f t="shared" ref="R1411:R1474" si="647">(div_yield_mon-INDEX(interest_mon, tMinus))/(div_yield_mon+INDEX(interest_mon,tMinus))</f>
        <v>-0.4156831446070709</v>
      </c>
      <c r="S1411" s="173">
        <f t="shared" ref="S1411:S1474" si="648">price_yield/(ABS(price_yield)+INDEX(interest_mon,tMinus))</f>
        <v>0.88680820457326803</v>
      </c>
      <c r="T1411" s="149">
        <v>0</v>
      </c>
      <c r="U1411" s="97"/>
      <c r="V1411" s="149">
        <f>1/PI()*ATAN('Exhibit4_Impact-Test'!$Y$25*S_RDY_SP)+'Exhibit4_Impact-Test'!$Y$26</f>
        <v>0.27922781513041584</v>
      </c>
      <c r="W1411" s="172">
        <f t="shared" ref="W1411:W1474" si="649">L_RDY_SP_set*R_SP/R_RDY</f>
        <v>0.29177953644763616</v>
      </c>
      <c r="X1411" s="149">
        <f>1/PI()*ATAN('Exhibit4_Impact-Test'!$Y$25*S_RS_SP)+'Exhibit4_Impact-Test'!$Y$26</f>
        <v>0.8365824253673243</v>
      </c>
      <c r="Y1411" s="172">
        <f t="shared" ref="Y1411:Y1474" si="650">L_RS_SP_set*R_SP/R_RS</f>
        <v>0.84482218437406031</v>
      </c>
      <c r="Z1411" s="149">
        <f>1/PI()*ATAN('Exhibit4_Impact-Test'!$Y$25*S_5050_SP)+'Exhibit4_Impact-Test'!$Y$26</f>
        <v>0.5</v>
      </c>
      <c r="AA1411" s="149">
        <f t="shared" ref="AA1411:AA1474" si="651">L_5050_SP_set*R_SP/R_5050</f>
        <v>0.51537969591997712</v>
      </c>
      <c r="AB1411" s="195">
        <f>VLOOKUP(_xlfn.NUMBERVALUE(LEFT(A1411,4)),Transactioncosts!$C:$G,5,FALSE)</f>
        <v>55.800000000000004</v>
      </c>
      <c r="AC1411" s="174"/>
      <c r="AD1411" s="175">
        <f t="shared" ref="AD1411:AD1474" si="652">R_Cash*(1-L_RDY_SP_set)+R_SP*L_RDY_SP_set</f>
        <v>1.0144129375315942</v>
      </c>
      <c r="AE1411" s="149">
        <f t="shared" ref="AE1411:AE1474" si="653">R_Cash*(1-L_RS_SP_set)+R_SP*L_RS_SP_set</f>
        <v>1.0496738030807795</v>
      </c>
      <c r="AF1411" s="149">
        <f t="shared" ref="AF1411:AF1474" si="654">R_Cash*(1-L_5050_SP_set)+R_SP*L_5050_SP_set</f>
        <v>1.0283800209372151</v>
      </c>
      <c r="AG1411" s="176">
        <f t="shared" ref="AG1411:AG1474" si="655">R_RDY-ABS(L_RDY_SP_act-INDEX(L_RDY_SP_set,tPlus))*TC/10000</f>
        <v>1.0143181336475522</v>
      </c>
      <c r="AH1411" s="149">
        <f t="shared" ref="AH1411:AH1474" si="656">R_RS-ABS(L_RS_SP_act-INDEX(L_RS_SP_set,tPlus))*TC/10000</f>
        <v>1.0464428047037644</v>
      </c>
      <c r="AI1411" s="149">
        <f t="shared" ref="AI1411:AI1474" si="657">R_5050-ABS(L_5050_SP_act-INDEX(L_5050_SP_set,tPlus))*TC/10000</f>
        <v>1.0282942022339816</v>
      </c>
      <c r="AJ1411" s="97"/>
      <c r="AK1411" s="171">
        <f t="shared" ref="AK1411:AK1474" si="658">LN(R_RDY)</f>
        <v>1.4310058495277396E-2</v>
      </c>
      <c r="AL1411" s="149">
        <f t="shared" ref="AL1411:AL1474" si="659">LN(R_RS)</f>
        <v>4.8479452170867104E-2</v>
      </c>
      <c r="AM1411" s="149">
        <f t="shared" ref="AM1411:AM1474" si="660">LN(R_5050)</f>
        <v>2.7984768894178013E-2</v>
      </c>
      <c r="AN1411" s="149">
        <f t="shared" si="636"/>
        <v>8.5974258317233154</v>
      </c>
      <c r="AO1411" s="149">
        <f t="shared" si="636"/>
        <v>22.117517783592977</v>
      </c>
      <c r="AP1411" s="149">
        <f t="shared" si="636"/>
        <v>7.9529833063402045</v>
      </c>
      <c r="AQ1411" s="97"/>
      <c r="AR1411" s="171">
        <f t="shared" ref="AR1411:AR1474" si="661">LN(R_RDY_TC)</f>
        <v>1.4216597232266379E-2</v>
      </c>
      <c r="AS1411" s="149">
        <f t="shared" ref="AS1411:AS1474" si="662">LN(R_RS_TC)</f>
        <v>4.5396607520004052E-2</v>
      </c>
      <c r="AT1411" s="149">
        <f t="shared" ref="AT1411:AT1474" si="663">LN(R_5050_TC)</f>
        <v>2.79013150322912E-2</v>
      </c>
      <c r="AU1411" s="175">
        <f t="shared" si="637"/>
        <v>8.4330464779148979</v>
      </c>
      <c r="AV1411" s="149">
        <f t="shared" si="638"/>
        <v>18.900209428707242</v>
      </c>
      <c r="AW1411" s="149">
        <f t="shared" si="639"/>
        <v>7.8599904150513611</v>
      </c>
    </row>
    <row r="1412" spans="1:49" ht="15" x14ac:dyDescent="0.25">
      <c r="A1412" s="130">
        <v>1988.07</v>
      </c>
      <c r="B1412" s="138"/>
      <c r="C1412" s="166">
        <f>raw_Data!B1418</f>
        <v>269.10000000000002</v>
      </c>
      <c r="D1412" s="167">
        <f>raw_Data!J1418</f>
        <v>0.77555583333333333</v>
      </c>
      <c r="E1412" s="167">
        <f>raw_Data!L1418</f>
        <v>7.2535138345177774E-3</v>
      </c>
      <c r="F1412" s="168">
        <f t="shared" si="643"/>
        <v>270.7</v>
      </c>
      <c r="G1412" s="167">
        <f>raw_Data!K1418</f>
        <v>2.8650012313754464E-3</v>
      </c>
      <c r="H1412" s="167">
        <f t="shared" si="644"/>
        <v>-5.910602142593202E-3</v>
      </c>
      <c r="I1412" s="165"/>
      <c r="J1412" s="167">
        <f t="shared" si="645"/>
        <v>1.0086218083293517</v>
      </c>
      <c r="K1412" s="167">
        <f t="shared" ref="K1412:K1475" si="664">M1412-1</f>
        <v>1.5875322163869443E-2</v>
      </c>
      <c r="L1412" s="93"/>
      <c r="M1412" s="171">
        <f t="shared" si="640"/>
        <v>1.0158753221638694</v>
      </c>
      <c r="N1412" s="172">
        <f t="shared" si="646"/>
        <v>0.99695439908878225</v>
      </c>
      <c r="O1412" s="170">
        <f t="shared" si="641"/>
        <v>1411</v>
      </c>
      <c r="P1412" s="170">
        <f t="shared" si="642"/>
        <v>1413</v>
      </c>
      <c r="Q1412" s="169"/>
      <c r="R1412" s="149">
        <f t="shared" si="647"/>
        <v>-0.42761226130569424</v>
      </c>
      <c r="S1412" s="173">
        <f t="shared" si="648"/>
        <v>-0.45270109550768239</v>
      </c>
      <c r="T1412" s="149">
        <v>0</v>
      </c>
      <c r="U1412" s="97"/>
      <c r="V1412" s="149">
        <f>1/PI()*ATAN('Exhibit4_Impact-Test'!$Y$25*S_RDY_SP)+'Exhibit4_Impact-Test'!$Y$26</f>
        <v>0.27478959307092993</v>
      </c>
      <c r="W1412" s="172">
        <f t="shared" si="649"/>
        <v>0.27105885589688927</v>
      </c>
      <c r="X1412" s="149">
        <f>1/PI()*ATAN('Exhibit4_Impact-Test'!$Y$25*S_RS_SP)+'Exhibit4_Impact-Test'!$Y$26</f>
        <v>0.26579021716705398</v>
      </c>
      <c r="Y1412" s="172">
        <f t="shared" si="650"/>
        <v>0.26213749750805876</v>
      </c>
      <c r="Z1412" s="149">
        <f>1/PI()*ATAN('Exhibit4_Impact-Test'!$Y$25*S_5050_SP)+'Exhibit4_Impact-Test'!$Y$26</f>
        <v>0.5</v>
      </c>
      <c r="AA1412" s="149">
        <f t="shared" si="651"/>
        <v>0.49529991959197817</v>
      </c>
      <c r="AB1412" s="195">
        <f>VLOOKUP(_xlfn.NUMBERVALUE(LEFT(A1412,4)),Transactioncosts!$C:$G,5,FALSE)</f>
        <v>55.800000000000004</v>
      </c>
      <c r="AC1412" s="174"/>
      <c r="AD1412" s="175">
        <f t="shared" si="652"/>
        <v>1.0106760494115399</v>
      </c>
      <c r="AE1412" s="149">
        <f t="shared" si="653"/>
        <v>1.010846325910741</v>
      </c>
      <c r="AF1412" s="149">
        <f t="shared" si="654"/>
        <v>1.0064148606263259</v>
      </c>
      <c r="AG1412" s="176">
        <f t="shared" si="655"/>
        <v>1.010655938849351</v>
      </c>
      <c r="AH1412" s="149">
        <f t="shared" si="656"/>
        <v>1.0104451758770865</v>
      </c>
      <c r="AI1412" s="149">
        <f t="shared" si="657"/>
        <v>1.0063886341776491</v>
      </c>
      <c r="AJ1412" s="97"/>
      <c r="AK1412" s="171">
        <f t="shared" si="658"/>
        <v>1.061946278746418E-2</v>
      </c>
      <c r="AL1412" s="149">
        <f t="shared" si="659"/>
        <v>1.0787926418322238E-2</v>
      </c>
      <c r="AM1412" s="149">
        <f t="shared" si="660"/>
        <v>6.394372978158723E-3</v>
      </c>
      <c r="AN1412" s="149">
        <f t="shared" ref="AN1412:AP1475" si="665">AK1412+AN1411</f>
        <v>8.608045294510779</v>
      </c>
      <c r="AO1412" s="149">
        <f t="shared" si="665"/>
        <v>22.128305710011301</v>
      </c>
      <c r="AP1412" s="149">
        <f t="shared" si="665"/>
        <v>7.9593776793183633</v>
      </c>
      <c r="AQ1412" s="97"/>
      <c r="AR1412" s="171">
        <f t="shared" si="661"/>
        <v>1.0599564460711003E-2</v>
      </c>
      <c r="AS1412" s="149">
        <f t="shared" si="662"/>
        <v>1.0391001938536515E-2</v>
      </c>
      <c r="AT1412" s="149">
        <f t="shared" si="663"/>
        <v>6.3683133565951002E-3</v>
      </c>
      <c r="AU1412" s="175">
        <f t="shared" ref="AU1412:AU1475" si="666">AR1412+AU1411</f>
        <v>8.4436460423756081</v>
      </c>
      <c r="AV1412" s="149">
        <f t="shared" ref="AV1412:AV1475" si="667">AS1412+AV1411</f>
        <v>18.910600430645779</v>
      </c>
      <c r="AW1412" s="149">
        <f t="shared" ref="AW1412:AW1475" si="668">AT1412+AW1411</f>
        <v>7.8663587284079561</v>
      </c>
    </row>
    <row r="1413" spans="1:49" ht="15" x14ac:dyDescent="0.25">
      <c r="A1413" s="130">
        <v>1988.08</v>
      </c>
      <c r="B1413" s="138"/>
      <c r="C1413" s="166">
        <f>raw_Data!B1419</f>
        <v>263.7</v>
      </c>
      <c r="D1413" s="167">
        <f>raw_Data!J1419</f>
        <v>0.78194416666666677</v>
      </c>
      <c r="E1413" s="167">
        <f>raw_Data!L1419</f>
        <v>7.4073141725286007E-3</v>
      </c>
      <c r="F1413" s="168">
        <f t="shared" si="643"/>
        <v>269.10000000000002</v>
      </c>
      <c r="G1413" s="167">
        <f>raw_Data!K1419</f>
        <v>2.9057754242536853E-3</v>
      </c>
      <c r="H1413" s="167">
        <f t="shared" si="644"/>
        <v>-2.0066889632107121E-2</v>
      </c>
      <c r="I1413" s="165"/>
      <c r="J1413" s="167">
        <f t="shared" si="645"/>
        <v>1.0122314920179061</v>
      </c>
      <c r="K1413" s="167">
        <f t="shared" si="664"/>
        <v>1.9638806190434677E-2</v>
      </c>
      <c r="L1413" s="93"/>
      <c r="M1413" s="171">
        <f t="shared" si="640"/>
        <v>1.0196388061904347</v>
      </c>
      <c r="N1413" s="172">
        <f t="shared" si="646"/>
        <v>0.98283888579214662</v>
      </c>
      <c r="O1413" s="170">
        <f t="shared" si="641"/>
        <v>1412</v>
      </c>
      <c r="P1413" s="170">
        <f t="shared" si="642"/>
        <v>1414</v>
      </c>
      <c r="Q1413" s="169"/>
      <c r="R1413" s="149">
        <f t="shared" si="647"/>
        <v>-0.42795694654626393</v>
      </c>
      <c r="S1413" s="173">
        <f t="shared" si="648"/>
        <v>-0.73450195040571775</v>
      </c>
      <c r="T1413" s="149">
        <v>0</v>
      </c>
      <c r="U1413" s="97"/>
      <c r="V1413" s="149">
        <f>1/PI()*ATAN('Exhibit4_Impact-Test'!$Y$25*S_RDY_SP)+'Exhibit4_Impact-Test'!$Y$26</f>
        <v>0.27466289929989629</v>
      </c>
      <c r="W1413" s="172">
        <f t="shared" si="649"/>
        <v>0.26740071926049108</v>
      </c>
      <c r="X1413" s="149">
        <f>1/PI()*ATAN('Exhibit4_Impact-Test'!$Y$25*S_RS_SP)+'Exhibit4_Impact-Test'!$Y$26</f>
        <v>0.19024681047319997</v>
      </c>
      <c r="Y1413" s="172">
        <f t="shared" si="650"/>
        <v>0.18464842468677101</v>
      </c>
      <c r="Z1413" s="149">
        <f>1/PI()*ATAN('Exhibit4_Impact-Test'!$Y$25*S_5050_SP)+'Exhibit4_Impact-Test'!$Y$26</f>
        <v>0.5</v>
      </c>
      <c r="AA1413" s="149">
        <f t="shared" si="651"/>
        <v>0.49081140315679278</v>
      </c>
      <c r="AB1413" s="195">
        <f>VLOOKUP(_xlfn.NUMBERVALUE(LEFT(A1413,4)),Transactioncosts!$C:$G,5,FALSE)</f>
        <v>55.800000000000004</v>
      </c>
      <c r="AC1413" s="174"/>
      <c r="AD1413" s="175">
        <f t="shared" si="652"/>
        <v>1.0095312333598354</v>
      </c>
      <c r="AE1413" s="149">
        <f t="shared" si="653"/>
        <v>1.0126377387089927</v>
      </c>
      <c r="AF1413" s="149">
        <f t="shared" si="654"/>
        <v>1.0012388459912906</v>
      </c>
      <c r="AG1413" s="176">
        <f t="shared" si="655"/>
        <v>1.0094844626472685</v>
      </c>
      <c r="AH1413" s="149">
        <f t="shared" si="656"/>
        <v>1.009204758424584</v>
      </c>
      <c r="AI1413" s="149">
        <f t="shared" si="657"/>
        <v>1.0011875736209055</v>
      </c>
      <c r="AJ1413" s="97"/>
      <c r="AK1413" s="171">
        <f t="shared" si="658"/>
        <v>9.486097727341684E-3</v>
      </c>
      <c r="AL1413" s="149">
        <f t="shared" si="659"/>
        <v>1.2558548977299954E-2</v>
      </c>
      <c r="AM1413" s="149">
        <f t="shared" si="660"/>
        <v>1.2380792547758877E-3</v>
      </c>
      <c r="AN1413" s="149">
        <f t="shared" si="665"/>
        <v>8.6175313922381207</v>
      </c>
      <c r="AO1413" s="149">
        <f t="shared" si="665"/>
        <v>22.1408642589886</v>
      </c>
      <c r="AP1413" s="149">
        <f t="shared" si="665"/>
        <v>7.9606157585731392</v>
      </c>
      <c r="AQ1413" s="97"/>
      <c r="AR1413" s="171">
        <f t="shared" si="661"/>
        <v>9.4397675153797562E-3</v>
      </c>
      <c r="AS1413" s="149">
        <f t="shared" si="662"/>
        <v>9.1626528198091809E-3</v>
      </c>
      <c r="AT1413" s="149">
        <f t="shared" si="663"/>
        <v>1.1868690131468416E-3</v>
      </c>
      <c r="AU1413" s="175">
        <f t="shared" si="666"/>
        <v>8.4530858098909878</v>
      </c>
      <c r="AV1413" s="149">
        <f t="shared" si="667"/>
        <v>18.91976308346559</v>
      </c>
      <c r="AW1413" s="149">
        <f t="shared" si="668"/>
        <v>7.8675455974211026</v>
      </c>
    </row>
    <row r="1414" spans="1:49" ht="15" x14ac:dyDescent="0.25">
      <c r="A1414" s="130">
        <v>1988.09</v>
      </c>
      <c r="B1414" s="138"/>
      <c r="C1414" s="166">
        <f>raw_Data!B1420</f>
        <v>268</v>
      </c>
      <c r="D1414" s="167">
        <f>raw_Data!J1420</f>
        <v>0.78833333333333344</v>
      </c>
      <c r="E1414" s="167">
        <f>raw_Data!L1420</f>
        <v>7.1919212972189062E-3</v>
      </c>
      <c r="F1414" s="168">
        <f t="shared" si="643"/>
        <v>263.7</v>
      </c>
      <c r="G1414" s="167">
        <f>raw_Data!K1420</f>
        <v>2.9895082796106693E-3</v>
      </c>
      <c r="H1414" s="167">
        <f t="shared" si="644"/>
        <v>1.6306408797876371E-2</v>
      </c>
      <c r="I1414" s="165"/>
      <c r="J1414" s="167">
        <f t="shared" si="645"/>
        <v>0.98300428787352723</v>
      </c>
      <c r="K1414" s="167">
        <f t="shared" si="664"/>
        <v>-9.8037908292538667E-3</v>
      </c>
      <c r="L1414" s="93"/>
      <c r="M1414" s="171">
        <f t="shared" si="640"/>
        <v>0.99019620917074613</v>
      </c>
      <c r="N1414" s="172">
        <f t="shared" si="646"/>
        <v>1.0192959170774871</v>
      </c>
      <c r="O1414" s="170">
        <f t="shared" si="641"/>
        <v>1413</v>
      </c>
      <c r="P1414" s="170">
        <f t="shared" si="642"/>
        <v>1415</v>
      </c>
      <c r="Q1414" s="169"/>
      <c r="R1414" s="149">
        <f t="shared" si="647"/>
        <v>-0.42491885508816346</v>
      </c>
      <c r="S1414" s="173">
        <f t="shared" si="648"/>
        <v>0.68763596581721798</v>
      </c>
      <c r="T1414" s="149">
        <v>0</v>
      </c>
      <c r="U1414" s="97"/>
      <c r="V1414" s="149">
        <f>1/PI()*ATAN('Exhibit4_Impact-Test'!$Y$25*S_RDY_SP)+'Exhibit4_Impact-Test'!$Y$26</f>
        <v>0.27578256739073731</v>
      </c>
      <c r="W1414" s="172">
        <f t="shared" si="649"/>
        <v>0.28160490705636071</v>
      </c>
      <c r="X1414" s="149">
        <f>1/PI()*ATAN('Exhibit4_Impact-Test'!$Y$25*S_RS_SP)+'Exhibit4_Impact-Test'!$Y$26</f>
        <v>0.79987786633707048</v>
      </c>
      <c r="Y1414" s="172">
        <f t="shared" si="650"/>
        <v>0.80447403014459695</v>
      </c>
      <c r="Z1414" s="149">
        <f>1/PI()*ATAN('Exhibit4_Impact-Test'!$Y$25*S_5050_SP)+'Exhibit4_Impact-Test'!$Y$26</f>
        <v>0.5</v>
      </c>
      <c r="AA1414" s="149">
        <f t="shared" si="651"/>
        <v>0.5072405628085418</v>
      </c>
      <c r="AB1414" s="195">
        <f>VLOOKUP(_xlfn.NUMBERVALUE(LEFT(A1414,4)),Transactioncosts!$C:$G,5,FALSE)</f>
        <v>55.800000000000004</v>
      </c>
      <c r="AC1414" s="174"/>
      <c r="AD1414" s="175">
        <f t="shared" si="652"/>
        <v>0.99822140132758774</v>
      </c>
      <c r="AE1414" s="149">
        <f t="shared" si="653"/>
        <v>1.0134724214422222</v>
      </c>
      <c r="AF1414" s="149">
        <f t="shared" si="654"/>
        <v>1.0047460631241165</v>
      </c>
      <c r="AG1414" s="176">
        <f t="shared" si="655"/>
        <v>0.99820845740354192</v>
      </c>
      <c r="AH1414" s="149">
        <f t="shared" si="656"/>
        <v>1.0133445545443642</v>
      </c>
      <c r="AI1414" s="149">
        <f t="shared" si="657"/>
        <v>1.0047056607836449</v>
      </c>
      <c r="AJ1414" s="97"/>
      <c r="AK1414" s="171">
        <f t="shared" si="658"/>
        <v>-1.7801822570172327E-3</v>
      </c>
      <c r="AL1414" s="149">
        <f t="shared" si="659"/>
        <v>1.3382475333195858E-2</v>
      </c>
      <c r="AM1414" s="149">
        <f t="shared" si="660"/>
        <v>4.734836075368151E-3</v>
      </c>
      <c r="AN1414" s="149">
        <f t="shared" si="665"/>
        <v>8.615751209981104</v>
      </c>
      <c r="AO1414" s="149">
        <f t="shared" si="665"/>
        <v>22.154246734321795</v>
      </c>
      <c r="AP1414" s="149">
        <f t="shared" si="665"/>
        <v>7.9653505946485073</v>
      </c>
      <c r="AQ1414" s="97"/>
      <c r="AR1414" s="171">
        <f t="shared" si="661"/>
        <v>-1.7931493282012268E-3</v>
      </c>
      <c r="AS1414" s="149">
        <f t="shared" si="662"/>
        <v>1.3256300252226518E-2</v>
      </c>
      <c r="AT1414" s="149">
        <f t="shared" si="663"/>
        <v>4.6946237726824009E-3</v>
      </c>
      <c r="AU1414" s="175">
        <f t="shared" si="666"/>
        <v>8.4512926605627872</v>
      </c>
      <c r="AV1414" s="149">
        <f t="shared" si="667"/>
        <v>18.933019383717816</v>
      </c>
      <c r="AW1414" s="149">
        <f t="shared" si="668"/>
        <v>7.8722402211937847</v>
      </c>
    </row>
    <row r="1415" spans="1:49" ht="15" x14ac:dyDescent="0.25">
      <c r="A1415" s="130">
        <v>1988.1</v>
      </c>
      <c r="B1415" s="138"/>
      <c r="C1415" s="166">
        <f>raw_Data!B1421</f>
        <v>277.39999999999998</v>
      </c>
      <c r="D1415" s="167">
        <f>raw_Data!J1421</f>
        <v>0.79583333333333339</v>
      </c>
      <c r="E1415" s="167">
        <f>raw_Data!L1421</f>
        <v>7.0531864113345666E-3</v>
      </c>
      <c r="F1415" s="168">
        <f t="shared" si="643"/>
        <v>268</v>
      </c>
      <c r="G1415" s="167">
        <f>raw_Data!K1421</f>
        <v>2.9695273631840796E-3</v>
      </c>
      <c r="H1415" s="167">
        <f t="shared" si="644"/>
        <v>3.5074626865671643E-2</v>
      </c>
      <c r="I1415" s="165"/>
      <c r="J1415" s="167">
        <f t="shared" si="645"/>
        <v>0.98893176285624285</v>
      </c>
      <c r="K1415" s="167">
        <f t="shared" si="664"/>
        <v>-4.015050732422587E-3</v>
      </c>
      <c r="L1415" s="93"/>
      <c r="M1415" s="171">
        <f t="shared" si="640"/>
        <v>0.99598494926757741</v>
      </c>
      <c r="N1415" s="172">
        <f t="shared" si="646"/>
        <v>1.0380441542288557</v>
      </c>
      <c r="O1415" s="170">
        <f t="shared" si="641"/>
        <v>1414</v>
      </c>
      <c r="P1415" s="170">
        <f t="shared" si="642"/>
        <v>1416</v>
      </c>
      <c r="Q1415" s="169"/>
      <c r="R1415" s="149">
        <f t="shared" si="647"/>
        <v>-0.41553070582235008</v>
      </c>
      <c r="S1415" s="173">
        <f t="shared" si="648"/>
        <v>0.82984365627630519</v>
      </c>
      <c r="T1415" s="149">
        <v>0</v>
      </c>
      <c r="U1415" s="97"/>
      <c r="V1415" s="149">
        <f>1/PI()*ATAN('Exhibit4_Impact-Test'!$Y$25*S_RDY_SP)+'Exhibit4_Impact-Test'!$Y$26</f>
        <v>0.27928520740656387</v>
      </c>
      <c r="W1415" s="172">
        <f t="shared" si="649"/>
        <v>0.28768614213349408</v>
      </c>
      <c r="X1415" s="149">
        <f>1/PI()*ATAN('Exhibit4_Impact-Test'!$Y$25*S_RS_SP)+'Exhibit4_Impact-Test'!$Y$26</f>
        <v>0.82738924481449172</v>
      </c>
      <c r="Y1415" s="172">
        <f t="shared" si="650"/>
        <v>0.83321659335958842</v>
      </c>
      <c r="Z1415" s="149">
        <f>1/PI()*ATAN('Exhibit4_Impact-Test'!$Y$25*S_5050_SP)+'Exhibit4_Impact-Test'!$Y$26</f>
        <v>0.5</v>
      </c>
      <c r="AA1415" s="149">
        <f t="shared" si="651"/>
        <v>0.51033888966706031</v>
      </c>
      <c r="AB1415" s="195">
        <f>VLOOKUP(_xlfn.NUMBERVALUE(LEFT(A1415,4)),Transactioncosts!$C:$G,5,FALSE)</f>
        <v>55.800000000000004</v>
      </c>
      <c r="AC1415" s="174"/>
      <c r="AD1415" s="175">
        <f t="shared" si="652"/>
        <v>1.0077314630485432</v>
      </c>
      <c r="AE1415" s="149">
        <f t="shared" si="653"/>
        <v>1.0307842830979874</v>
      </c>
      <c r="AF1415" s="149">
        <f t="shared" si="654"/>
        <v>1.0170145517482165</v>
      </c>
      <c r="AG1415" s="176">
        <f t="shared" si="655"/>
        <v>1.00767972246147</v>
      </c>
      <c r="AH1415" s="149">
        <f t="shared" si="656"/>
        <v>1.0271622355408176</v>
      </c>
      <c r="AI1415" s="149">
        <f t="shared" si="657"/>
        <v>1.0169568607438744</v>
      </c>
      <c r="AJ1415" s="97"/>
      <c r="AK1415" s="171">
        <f t="shared" si="658"/>
        <v>7.7017284510628222E-3</v>
      </c>
      <c r="AL1415" s="149">
        <f t="shared" si="659"/>
        <v>3.0319952394216285E-2</v>
      </c>
      <c r="AM1415" s="149">
        <f t="shared" si="660"/>
        <v>1.6871425467711646E-2</v>
      </c>
      <c r="AN1415" s="149">
        <f t="shared" si="665"/>
        <v>8.6234529384321661</v>
      </c>
      <c r="AO1415" s="149">
        <f t="shared" si="665"/>
        <v>22.184566686716011</v>
      </c>
      <c r="AP1415" s="149">
        <f t="shared" si="665"/>
        <v>7.9822220201162191</v>
      </c>
      <c r="AQ1415" s="97"/>
      <c r="AR1415" s="171">
        <f t="shared" si="661"/>
        <v>7.6503835072056024E-3</v>
      </c>
      <c r="AS1415" s="149">
        <f t="shared" si="662"/>
        <v>2.6799888812015234E-2</v>
      </c>
      <c r="AT1415" s="149">
        <f t="shared" si="663"/>
        <v>1.6814698019131678E-2</v>
      </c>
      <c r="AU1415" s="175">
        <f t="shared" si="666"/>
        <v>8.4589430440699935</v>
      </c>
      <c r="AV1415" s="149">
        <f t="shared" si="667"/>
        <v>18.959819272529831</v>
      </c>
      <c r="AW1415" s="149">
        <f t="shared" si="668"/>
        <v>7.8890549192129162</v>
      </c>
    </row>
    <row r="1416" spans="1:49" ht="15" x14ac:dyDescent="0.25">
      <c r="A1416" s="130">
        <v>1988.11</v>
      </c>
      <c r="B1416" s="138"/>
      <c r="C1416" s="166">
        <f>raw_Data!B1422</f>
        <v>271</v>
      </c>
      <c r="D1416" s="167">
        <f>raw_Data!J1422</f>
        <v>0.80333333333333334</v>
      </c>
      <c r="E1416" s="167">
        <f>raw_Data!L1422</f>
        <v>7.1765166870538799E-3</v>
      </c>
      <c r="F1416" s="168">
        <f t="shared" si="643"/>
        <v>277.39999999999998</v>
      </c>
      <c r="G1416" s="167">
        <f>raw_Data!K1422</f>
        <v>2.895938476327806E-3</v>
      </c>
      <c r="H1416" s="167">
        <f t="shared" si="644"/>
        <v>-2.3071377072818922E-2</v>
      </c>
      <c r="I1416" s="165"/>
      <c r="J1416" s="167">
        <f t="shared" si="645"/>
        <v>1.0099096164713115</v>
      </c>
      <c r="K1416" s="167">
        <f t="shared" si="664"/>
        <v>1.708613315836538E-2</v>
      </c>
      <c r="L1416" s="93"/>
      <c r="M1416" s="171">
        <f t="shared" si="640"/>
        <v>1.0170861331583654</v>
      </c>
      <c r="N1416" s="172">
        <f t="shared" si="646"/>
        <v>0.97982456140350893</v>
      </c>
      <c r="O1416" s="170">
        <f t="shared" si="641"/>
        <v>1415</v>
      </c>
      <c r="P1416" s="170">
        <f t="shared" si="642"/>
        <v>1417</v>
      </c>
      <c r="Q1416" s="169"/>
      <c r="R1416" s="149">
        <f t="shared" si="647"/>
        <v>-0.41785061318931133</v>
      </c>
      <c r="S1416" s="173">
        <f t="shared" si="648"/>
        <v>-0.7658659381057995</v>
      </c>
      <c r="T1416" s="149">
        <v>0</v>
      </c>
      <c r="U1416" s="97"/>
      <c r="V1416" s="149">
        <f>1/PI()*ATAN('Exhibit4_Impact-Test'!$Y$25*S_RDY_SP)+'Exhibit4_Impact-Test'!$Y$26</f>
        <v>0.27841363548952791</v>
      </c>
      <c r="W1416" s="172">
        <f t="shared" si="649"/>
        <v>0.27097771491082634</v>
      </c>
      <c r="X1416" s="149">
        <f>1/PI()*ATAN('Exhibit4_Impact-Test'!$Y$25*S_RS_SP)+'Exhibit4_Impact-Test'!$Y$26</f>
        <v>0.18410412791697572</v>
      </c>
      <c r="Y1416" s="172">
        <f t="shared" si="650"/>
        <v>0.17856373153085642</v>
      </c>
      <c r="Z1416" s="149">
        <f>1/PI()*ATAN('Exhibit4_Impact-Test'!$Y$25*S_5050_SP)+'Exhibit4_Impact-Test'!$Y$26</f>
        <v>0.5</v>
      </c>
      <c r="AA1416" s="149">
        <f t="shared" si="651"/>
        <v>0.49067019575378862</v>
      </c>
      <c r="AB1416" s="195">
        <f>VLOOKUP(_xlfn.NUMBERVALUE(LEFT(A1416,4)),Transactioncosts!$C:$G,5,FALSE)</f>
        <v>55.800000000000004</v>
      </c>
      <c r="AC1416" s="174"/>
      <c r="AD1416" s="175">
        <f t="shared" si="652"/>
        <v>1.0067120035020418</v>
      </c>
      <c r="AE1416" s="149">
        <f t="shared" si="653"/>
        <v>1.0102261239856218</v>
      </c>
      <c r="AF1416" s="149">
        <f t="shared" si="654"/>
        <v>0.99845534728093721</v>
      </c>
      <c r="AG1416" s="176">
        <f t="shared" si="655"/>
        <v>1.006655370950257</v>
      </c>
      <c r="AH1416" s="149">
        <f t="shared" si="656"/>
        <v>1.0066993079927788</v>
      </c>
      <c r="AI1416" s="149">
        <f t="shared" si="657"/>
        <v>0.99840328697324332</v>
      </c>
      <c r="AJ1416" s="97"/>
      <c r="AK1416" s="171">
        <f t="shared" si="658"/>
        <v>6.6895782959840132E-3</v>
      </c>
      <c r="AL1416" s="149">
        <f t="shared" si="659"/>
        <v>1.017419092891054E-2</v>
      </c>
      <c r="AM1416" s="149">
        <f t="shared" si="660"/>
        <v>-1.5458469249880888E-3</v>
      </c>
      <c r="AN1416" s="149">
        <f t="shared" si="665"/>
        <v>8.6301425167281494</v>
      </c>
      <c r="AO1416" s="149">
        <f t="shared" si="665"/>
        <v>22.194740877644922</v>
      </c>
      <c r="AP1416" s="149">
        <f t="shared" si="665"/>
        <v>7.980676173191231</v>
      </c>
      <c r="AQ1416" s="97"/>
      <c r="AR1416" s="171">
        <f t="shared" si="661"/>
        <v>6.6333217453729979E-3</v>
      </c>
      <c r="AS1416" s="149">
        <f t="shared" si="662"/>
        <v>6.6769673513740772E-3</v>
      </c>
      <c r="AT1416" s="149">
        <f t="shared" si="663"/>
        <v>-1.5979891315646001E-3</v>
      </c>
      <c r="AU1416" s="175">
        <f t="shared" si="666"/>
        <v>8.465576365815366</v>
      </c>
      <c r="AV1416" s="149">
        <f t="shared" si="667"/>
        <v>18.966496239881206</v>
      </c>
      <c r="AW1416" s="149">
        <f t="shared" si="668"/>
        <v>7.8874569300813517</v>
      </c>
    </row>
    <row r="1417" spans="1:49" ht="15" x14ac:dyDescent="0.25">
      <c r="A1417" s="130">
        <v>1988.12</v>
      </c>
      <c r="B1417" s="138"/>
      <c r="C1417" s="166">
        <f>raw_Data!B1423</f>
        <v>276.5</v>
      </c>
      <c r="D1417" s="167">
        <f>raw_Data!J1423</f>
        <v>0.8125</v>
      </c>
      <c r="E1417" s="167">
        <f>raw_Data!L1423</f>
        <v>7.2919881423396671E-3</v>
      </c>
      <c r="F1417" s="168">
        <f t="shared" si="643"/>
        <v>271</v>
      </c>
      <c r="G1417" s="167">
        <f>raw_Data!K1423</f>
        <v>2.9981549815498157E-3</v>
      </c>
      <c r="H1417" s="167">
        <f t="shared" si="644"/>
        <v>2.0295202952029578E-2</v>
      </c>
      <c r="I1417" s="165"/>
      <c r="J1417" s="167">
        <f t="shared" si="645"/>
        <v>1.0092195668301931</v>
      </c>
      <c r="K1417" s="167">
        <f t="shared" si="664"/>
        <v>1.651155497253276E-2</v>
      </c>
      <c r="L1417" s="93"/>
      <c r="M1417" s="171">
        <f t="shared" si="640"/>
        <v>1.0165115549725328</v>
      </c>
      <c r="N1417" s="172">
        <f t="shared" si="646"/>
        <v>1.0232933579335792</v>
      </c>
      <c r="O1417" s="170">
        <f t="shared" si="641"/>
        <v>1416</v>
      </c>
      <c r="P1417" s="170">
        <f t="shared" si="642"/>
        <v>1418</v>
      </c>
      <c r="Q1417" s="169"/>
      <c r="R1417" s="149">
        <f t="shared" si="647"/>
        <v>-0.41066305052352364</v>
      </c>
      <c r="S1417" s="173">
        <f t="shared" si="648"/>
        <v>0.73876711100225434</v>
      </c>
      <c r="T1417" s="149">
        <v>0</v>
      </c>
      <c r="U1417" s="97"/>
      <c r="V1417" s="149">
        <f>1/PI()*ATAN('Exhibit4_Impact-Test'!$Y$25*S_RDY_SP)+'Exhibit4_Impact-Test'!$Y$26</f>
        <v>0.28112691773962695</v>
      </c>
      <c r="W1417" s="172">
        <f t="shared" si="649"/>
        <v>0.28247269662580771</v>
      </c>
      <c r="X1417" s="149">
        <f>1/PI()*ATAN('Exhibit4_Impact-Test'!$Y$25*S_RS_SP)+'Exhibit4_Impact-Test'!$Y$26</f>
        <v>0.81060960838443807</v>
      </c>
      <c r="Y1417" s="172">
        <f t="shared" si="650"/>
        <v>0.81162834087653668</v>
      </c>
      <c r="Z1417" s="149">
        <f>1/PI()*ATAN('Exhibit4_Impact-Test'!$Y$25*S_5050_SP)+'Exhibit4_Impact-Test'!$Y$26</f>
        <v>0.5</v>
      </c>
      <c r="AA1417" s="149">
        <f t="shared" si="651"/>
        <v>0.50166236558166355</v>
      </c>
      <c r="AB1417" s="195">
        <f>VLOOKUP(_xlfn.NUMBERVALUE(LEFT(A1417,4)),Transactioncosts!$C:$G,5,FALSE)</f>
        <v>55.800000000000004</v>
      </c>
      <c r="AC1417" s="174"/>
      <c r="AD1417" s="175">
        <f t="shared" si="652"/>
        <v>1.0184181023356893</v>
      </c>
      <c r="AE1417" s="149">
        <f t="shared" si="653"/>
        <v>1.0220089496149272</v>
      </c>
      <c r="AF1417" s="149">
        <f t="shared" si="654"/>
        <v>1.0199024564530559</v>
      </c>
      <c r="AG1417" s="176">
        <f t="shared" si="655"/>
        <v>1.0183849779167335</v>
      </c>
      <c r="AH1417" s="149">
        <f t="shared" si="656"/>
        <v>1.021934943590612</v>
      </c>
      <c r="AI1417" s="149">
        <f t="shared" si="657"/>
        <v>1.0198931804531102</v>
      </c>
      <c r="AJ1417" s="97"/>
      <c r="AK1417" s="171">
        <f t="shared" si="658"/>
        <v>1.8250543373789729E-2</v>
      </c>
      <c r="AL1417" s="149">
        <f t="shared" si="659"/>
        <v>2.1770248704938988E-2</v>
      </c>
      <c r="AM1417" s="149">
        <f t="shared" si="660"/>
        <v>1.9706991794874354E-2</v>
      </c>
      <c r="AN1417" s="149">
        <f t="shared" si="665"/>
        <v>8.6483930601019399</v>
      </c>
      <c r="AO1417" s="149">
        <f t="shared" si="665"/>
        <v>22.216511126349861</v>
      </c>
      <c r="AP1417" s="149">
        <f t="shared" si="665"/>
        <v>8.0003831649861059</v>
      </c>
      <c r="AQ1417" s="97"/>
      <c r="AR1417" s="171">
        <f t="shared" si="661"/>
        <v>1.8218017481345997E-2</v>
      </c>
      <c r="AS1417" s="149">
        <f t="shared" si="662"/>
        <v>2.1697833777510181E-2</v>
      </c>
      <c r="AT1417" s="149">
        <f t="shared" si="663"/>
        <v>1.9697896766158785E-2</v>
      </c>
      <c r="AU1417" s="175">
        <f t="shared" si="666"/>
        <v>8.4837943832967113</v>
      </c>
      <c r="AV1417" s="149">
        <f t="shared" si="667"/>
        <v>18.988194073658715</v>
      </c>
      <c r="AW1417" s="149">
        <f t="shared" si="668"/>
        <v>7.9071548268475107</v>
      </c>
    </row>
    <row r="1418" spans="1:49" ht="15" x14ac:dyDescent="0.25">
      <c r="A1418" s="130">
        <v>1989.01</v>
      </c>
      <c r="B1418" s="138"/>
      <c r="C1418" s="166">
        <f>raw_Data!B1424</f>
        <v>285.39999999999998</v>
      </c>
      <c r="D1418" s="167">
        <f>raw_Data!J1424</f>
        <v>0.81777750000000005</v>
      </c>
      <c r="E1418" s="167">
        <f>raw_Data!L1424</f>
        <v>7.2766003590054584E-3</v>
      </c>
      <c r="F1418" s="168">
        <f t="shared" si="643"/>
        <v>276.5</v>
      </c>
      <c r="G1418" s="167">
        <f>raw_Data!K1424</f>
        <v>2.9576039783001809E-3</v>
      </c>
      <c r="H1418" s="167">
        <f t="shared" si="644"/>
        <v>3.2188065099457486E-2</v>
      </c>
      <c r="I1418" s="165"/>
      <c r="J1418" s="167">
        <f t="shared" si="645"/>
        <v>0.99877864190726684</v>
      </c>
      <c r="K1418" s="167">
        <f t="shared" si="664"/>
        <v>6.0552422662722982E-3</v>
      </c>
      <c r="L1418" s="93"/>
      <c r="M1418" s="171">
        <f t="shared" si="640"/>
        <v>1.0060552422662723</v>
      </c>
      <c r="N1418" s="172">
        <f t="shared" si="646"/>
        <v>1.0351456690777576</v>
      </c>
      <c r="O1418" s="170">
        <f t="shared" si="641"/>
        <v>1417</v>
      </c>
      <c r="P1418" s="170">
        <f t="shared" si="642"/>
        <v>1419</v>
      </c>
      <c r="Q1418" s="169"/>
      <c r="R1418" s="149">
        <f t="shared" si="647"/>
        <v>-0.42288357556309325</v>
      </c>
      <c r="S1418" s="173">
        <f t="shared" si="648"/>
        <v>0.81529943494048507</v>
      </c>
      <c r="T1418" s="149">
        <v>0</v>
      </c>
      <c r="U1418" s="97"/>
      <c r="V1418" s="149">
        <f>1/PI()*ATAN('Exhibit4_Impact-Test'!$Y$25*S_RDY_SP)+'Exhibit4_Impact-Test'!$Y$26</f>
        <v>0.27653642082730368</v>
      </c>
      <c r="W1418" s="172">
        <f t="shared" si="649"/>
        <v>0.2822754496285288</v>
      </c>
      <c r="X1418" s="149">
        <f>1/PI()*ATAN('Exhibit4_Impact-Test'!$Y$25*S_RS_SP)+'Exhibit4_Impact-Test'!$Y$26</f>
        <v>0.82489106924845035</v>
      </c>
      <c r="Y1418" s="172">
        <f t="shared" si="650"/>
        <v>0.82897046630476012</v>
      </c>
      <c r="Z1418" s="149">
        <f>1/PI()*ATAN('Exhibit4_Impact-Test'!$Y$25*S_5050_SP)+'Exhibit4_Impact-Test'!$Y$26</f>
        <v>0.5</v>
      </c>
      <c r="AA1418" s="149">
        <f t="shared" si="651"/>
        <v>0.50712581173411553</v>
      </c>
      <c r="AB1418" s="195">
        <f>VLOOKUP(_xlfn.NUMBERVALUE(LEFT(A1418,4)),Transactioncosts!$C:$G,5,FALSE)</f>
        <v>54.400000000000006</v>
      </c>
      <c r="AC1418" s="174"/>
      <c r="AD1418" s="175">
        <f t="shared" si="652"/>
        <v>1.0140998047770591</v>
      </c>
      <c r="AE1418" s="149">
        <f t="shared" si="653"/>
        <v>1.0300516755436924</v>
      </c>
      <c r="AF1418" s="149">
        <f t="shared" si="654"/>
        <v>1.020600455672015</v>
      </c>
      <c r="AG1418" s="176">
        <f t="shared" si="655"/>
        <v>1.0140513095598944</v>
      </c>
      <c r="AH1418" s="149">
        <f t="shared" si="656"/>
        <v>1.0300201161141562</v>
      </c>
      <c r="AI1418" s="149">
        <f t="shared" si="657"/>
        <v>1.0205616912561815</v>
      </c>
      <c r="AJ1418" s="97"/>
      <c r="AK1418" s="171">
        <f t="shared" si="658"/>
        <v>1.4001327127224995E-2</v>
      </c>
      <c r="AL1418" s="149">
        <f t="shared" si="659"/>
        <v>2.9608971413819723E-2</v>
      </c>
      <c r="AM1418" s="149">
        <f t="shared" si="660"/>
        <v>2.0391136122271787E-2</v>
      </c>
      <c r="AN1418" s="149">
        <f t="shared" si="665"/>
        <v>8.6623943872291651</v>
      </c>
      <c r="AO1418" s="149">
        <f t="shared" si="665"/>
        <v>22.246120097763679</v>
      </c>
      <c r="AP1418" s="149">
        <f t="shared" si="665"/>
        <v>8.0207743011083785</v>
      </c>
      <c r="AQ1418" s="97"/>
      <c r="AR1418" s="171">
        <f t="shared" si="661"/>
        <v>1.3953505032676825E-2</v>
      </c>
      <c r="AS1418" s="149">
        <f t="shared" si="662"/>
        <v>2.957833225875104E-2</v>
      </c>
      <c r="AT1418" s="149">
        <f t="shared" si="663"/>
        <v>2.0353153430993191E-2</v>
      </c>
      <c r="AU1418" s="175">
        <f t="shared" si="666"/>
        <v>8.4977478883293873</v>
      </c>
      <c r="AV1418" s="149">
        <f t="shared" si="667"/>
        <v>19.017772405917466</v>
      </c>
      <c r="AW1418" s="149">
        <f t="shared" si="668"/>
        <v>7.927507980278504</v>
      </c>
    </row>
    <row r="1419" spans="1:49" ht="15" x14ac:dyDescent="0.25">
      <c r="A1419" s="130">
        <v>1989.02</v>
      </c>
      <c r="B1419" s="138"/>
      <c r="C1419" s="166">
        <f>raw_Data!B1425</f>
        <v>294</v>
      </c>
      <c r="D1419" s="167">
        <f>raw_Data!J1425</f>
        <v>0.82472250000000003</v>
      </c>
      <c r="E1419" s="167">
        <f>raw_Data!L1425</f>
        <v>7.3381359839768123E-3</v>
      </c>
      <c r="F1419" s="168">
        <f t="shared" si="643"/>
        <v>285.39999999999998</v>
      </c>
      <c r="G1419" s="167">
        <f>raw_Data!K1425</f>
        <v>2.8897074281709883E-3</v>
      </c>
      <c r="H1419" s="167">
        <f t="shared" si="644"/>
        <v>3.0133146461107208E-2</v>
      </c>
      <c r="I1419" s="165"/>
      <c r="J1419" s="167">
        <f t="shared" si="645"/>
        <v>1.0048880485610452</v>
      </c>
      <c r="K1419" s="167">
        <f t="shared" si="664"/>
        <v>1.2226184545022001E-2</v>
      </c>
      <c r="L1419" s="93"/>
      <c r="M1419" s="171">
        <f t="shared" si="640"/>
        <v>1.012226184545022</v>
      </c>
      <c r="N1419" s="172">
        <f t="shared" si="646"/>
        <v>1.0330228538892783</v>
      </c>
      <c r="O1419" s="170">
        <f t="shared" si="641"/>
        <v>1418</v>
      </c>
      <c r="P1419" s="170">
        <f t="shared" si="642"/>
        <v>1420</v>
      </c>
      <c r="Q1419" s="169"/>
      <c r="R1419" s="149">
        <f t="shared" si="647"/>
        <v>-0.43151289757014821</v>
      </c>
      <c r="S1419" s="173">
        <f t="shared" si="648"/>
        <v>0.80548918457012042</v>
      </c>
      <c r="T1419" s="149">
        <v>0</v>
      </c>
      <c r="U1419" s="97"/>
      <c r="V1419" s="149">
        <f>1/PI()*ATAN('Exhibit4_Impact-Test'!$Y$25*S_RDY_SP)+'Exhibit4_Impact-Test'!$Y$26</f>
        <v>0.27336088764973704</v>
      </c>
      <c r="W1419" s="172">
        <f t="shared" si="649"/>
        <v>0.27741914000063217</v>
      </c>
      <c r="X1419" s="149">
        <f>1/PI()*ATAN('Exhibit4_Impact-Test'!$Y$25*S_RS_SP)+'Exhibit4_Impact-Test'!$Y$26</f>
        <v>0.82316910058122339</v>
      </c>
      <c r="Y1419" s="172">
        <f t="shared" si="650"/>
        <v>0.82610999810281871</v>
      </c>
      <c r="Z1419" s="149">
        <f>1/PI()*ATAN('Exhibit4_Impact-Test'!$Y$25*S_5050_SP)+'Exhibit4_Impact-Test'!$Y$26</f>
        <v>0.5</v>
      </c>
      <c r="AA1419" s="149">
        <f t="shared" si="651"/>
        <v>0.5050841410883089</v>
      </c>
      <c r="AB1419" s="195">
        <f>VLOOKUP(_xlfn.NUMBERVALUE(LEFT(A1419,4)),Transactioncosts!$C:$G,5,FALSE)</f>
        <v>54.400000000000006</v>
      </c>
      <c r="AC1419" s="174"/>
      <c r="AD1419" s="175">
        <f t="shared" si="652"/>
        <v>1.0179111805371259</v>
      </c>
      <c r="AE1419" s="149">
        <f t="shared" si="653"/>
        <v>1.0293453601442186</v>
      </c>
      <c r="AF1419" s="149">
        <f t="shared" si="654"/>
        <v>1.0226245192171501</v>
      </c>
      <c r="AG1419" s="176">
        <f t="shared" si="655"/>
        <v>1.0178678743618508</v>
      </c>
      <c r="AH1419" s="149">
        <f t="shared" si="656"/>
        <v>1.0264548088069172</v>
      </c>
      <c r="AI1419" s="149">
        <f t="shared" si="657"/>
        <v>1.0225968614896297</v>
      </c>
      <c r="AJ1419" s="97"/>
      <c r="AK1419" s="171">
        <f t="shared" si="658"/>
        <v>1.7752665340704979E-2</v>
      </c>
      <c r="AL1419" s="149">
        <f t="shared" si="659"/>
        <v>2.892302750409434E-2</v>
      </c>
      <c r="AM1419" s="149">
        <f t="shared" si="660"/>
        <v>2.237238070581361E-2</v>
      </c>
      <c r="AN1419" s="149">
        <f t="shared" si="665"/>
        <v>8.6801470525698701</v>
      </c>
      <c r="AO1419" s="149">
        <f t="shared" si="665"/>
        <v>22.275043125267775</v>
      </c>
      <c r="AP1419" s="149">
        <f t="shared" si="665"/>
        <v>8.0431466818141928</v>
      </c>
      <c r="AQ1419" s="97"/>
      <c r="AR1419" s="171">
        <f t="shared" si="661"/>
        <v>1.771012027651693E-2</v>
      </c>
      <c r="AS1419" s="149">
        <f t="shared" si="662"/>
        <v>2.6110931965041367E-2</v>
      </c>
      <c r="AT1419" s="149">
        <f t="shared" si="663"/>
        <v>2.2345334511418187E-2</v>
      </c>
      <c r="AU1419" s="175">
        <f t="shared" si="666"/>
        <v>8.5154580086059042</v>
      </c>
      <c r="AV1419" s="149">
        <f t="shared" si="667"/>
        <v>19.043883337882509</v>
      </c>
      <c r="AW1419" s="149">
        <f t="shared" si="668"/>
        <v>7.9498533147899222</v>
      </c>
    </row>
    <row r="1420" spans="1:49" ht="15" x14ac:dyDescent="0.25">
      <c r="A1420" s="130">
        <v>1989.03</v>
      </c>
      <c r="B1420" s="138"/>
      <c r="C1420" s="166">
        <f>raw_Data!B1426</f>
        <v>292.7</v>
      </c>
      <c r="D1420" s="167">
        <f>raw_Data!J1426</f>
        <v>0.83416666666666661</v>
      </c>
      <c r="E1420" s="167">
        <f>raw_Data!L1426</f>
        <v>7.484117589847461E-3</v>
      </c>
      <c r="F1420" s="168">
        <f t="shared" si="643"/>
        <v>294</v>
      </c>
      <c r="G1420" s="167">
        <f>raw_Data!K1426</f>
        <v>2.8373015873015871E-3</v>
      </c>
      <c r="H1420" s="167">
        <f t="shared" si="644"/>
        <v>-4.4217687074830092E-3</v>
      </c>
      <c r="I1420" s="165"/>
      <c r="J1420" s="167">
        <f t="shared" si="645"/>
        <v>1.0115595338896908</v>
      </c>
      <c r="K1420" s="167">
        <f t="shared" si="664"/>
        <v>1.9043651479538237E-2</v>
      </c>
      <c r="L1420" s="93"/>
      <c r="M1420" s="171">
        <f t="shared" si="640"/>
        <v>1.0190436514795382</v>
      </c>
      <c r="N1420" s="172">
        <f t="shared" si="646"/>
        <v>0.99841553287981843</v>
      </c>
      <c r="O1420" s="170">
        <f t="shared" si="641"/>
        <v>1419</v>
      </c>
      <c r="P1420" s="170">
        <f t="shared" si="642"/>
        <v>1421</v>
      </c>
      <c r="Q1420" s="169"/>
      <c r="R1420" s="149">
        <f t="shared" si="647"/>
        <v>-0.44232342492862048</v>
      </c>
      <c r="S1420" s="173">
        <f t="shared" si="648"/>
        <v>-0.37600378774278237</v>
      </c>
      <c r="T1420" s="149">
        <v>0</v>
      </c>
      <c r="U1420" s="97"/>
      <c r="V1420" s="149">
        <f>1/PI()*ATAN('Exhibit4_Impact-Test'!$Y$25*S_RDY_SP)+'Exhibit4_Impact-Test'!$Y$26</f>
        <v>0.26945844601621494</v>
      </c>
      <c r="W1420" s="172">
        <f t="shared" si="649"/>
        <v>0.2654518189506479</v>
      </c>
      <c r="X1420" s="149">
        <f>1/PI()*ATAN('Exhibit4_Impact-Test'!$Y$25*S_RS_SP)+'Exhibit4_Impact-Test'!$Y$26</f>
        <v>0.29475864933416596</v>
      </c>
      <c r="Y1420" s="172">
        <f t="shared" si="650"/>
        <v>0.29052543537130759</v>
      </c>
      <c r="Z1420" s="149">
        <f>1/PI()*ATAN('Exhibit4_Impact-Test'!$Y$25*S_5050_SP)+'Exhibit4_Impact-Test'!$Y$26</f>
        <v>0.5</v>
      </c>
      <c r="AA1420" s="149">
        <f t="shared" si="651"/>
        <v>0.49488759952130817</v>
      </c>
      <c r="AB1420" s="195">
        <f>VLOOKUP(_xlfn.NUMBERVALUE(LEFT(A1420,4)),Transactioncosts!$C:$G,5,FALSE)</f>
        <v>54.400000000000006</v>
      </c>
      <c r="AC1420" s="174"/>
      <c r="AD1420" s="175">
        <f t="shared" si="652"/>
        <v>1.0134852306974196</v>
      </c>
      <c r="AE1420" s="149">
        <f t="shared" si="653"/>
        <v>1.0129633351027798</v>
      </c>
      <c r="AF1420" s="149">
        <f t="shared" si="654"/>
        <v>1.0087295921796784</v>
      </c>
      <c r="AG1420" s="176">
        <f t="shared" si="655"/>
        <v>1.013469370889921</v>
      </c>
      <c r="AH1420" s="149">
        <f t="shared" si="656"/>
        <v>1.0100574202833292</v>
      </c>
      <c r="AI1420" s="149">
        <f t="shared" si="657"/>
        <v>1.0087017807210743</v>
      </c>
      <c r="AJ1420" s="97"/>
      <c r="AK1420" s="171">
        <f t="shared" si="658"/>
        <v>1.3395114230889718E-2</v>
      </c>
      <c r="AL1420" s="149">
        <f t="shared" si="659"/>
        <v>1.2880030241109367E-2</v>
      </c>
      <c r="AM1420" s="149">
        <f t="shared" si="660"/>
        <v>8.691709596561608E-3</v>
      </c>
      <c r="AN1420" s="149">
        <f t="shared" si="665"/>
        <v>8.6935421668007606</v>
      </c>
      <c r="AO1420" s="149">
        <f t="shared" si="665"/>
        <v>22.287923155508885</v>
      </c>
      <c r="AP1420" s="149">
        <f t="shared" si="665"/>
        <v>8.0518383914107545</v>
      </c>
      <c r="AQ1420" s="97"/>
      <c r="AR1420" s="171">
        <f t="shared" si="661"/>
        <v>1.3379465328357286E-2</v>
      </c>
      <c r="AS1420" s="149">
        <f t="shared" si="662"/>
        <v>1.0007181002840208E-2</v>
      </c>
      <c r="AT1420" s="149">
        <f t="shared" si="663"/>
        <v>8.6641384395156461E-3</v>
      </c>
      <c r="AU1420" s="175">
        <f t="shared" si="666"/>
        <v>8.5288374739342618</v>
      </c>
      <c r="AV1420" s="149">
        <f t="shared" si="667"/>
        <v>19.05389051888535</v>
      </c>
      <c r="AW1420" s="149">
        <f t="shared" si="668"/>
        <v>7.9585174532294376</v>
      </c>
    </row>
    <row r="1421" spans="1:49" ht="15" x14ac:dyDescent="0.25">
      <c r="A1421" s="130">
        <v>1989.04</v>
      </c>
      <c r="B1421" s="138"/>
      <c r="C1421" s="166">
        <f>raw_Data!B1427</f>
        <v>302.3</v>
      </c>
      <c r="D1421" s="167">
        <f>raw_Data!J1427</f>
        <v>0.84055833333333341</v>
      </c>
      <c r="E1421" s="167">
        <f>raw_Data!L1427</f>
        <v>7.3458250304712092E-3</v>
      </c>
      <c r="F1421" s="168">
        <f t="shared" si="643"/>
        <v>292.7</v>
      </c>
      <c r="G1421" s="167">
        <f>raw_Data!K1427</f>
        <v>2.8717401207151807E-3</v>
      </c>
      <c r="H1421" s="167">
        <f t="shared" si="644"/>
        <v>3.279808677827134E-2</v>
      </c>
      <c r="I1421" s="165"/>
      <c r="J1421" s="167">
        <f t="shared" si="645"/>
        <v>0.9891305783008586</v>
      </c>
      <c r="K1421" s="167">
        <f t="shared" si="664"/>
        <v>-3.5235966686701925E-3</v>
      </c>
      <c r="L1421" s="93"/>
      <c r="M1421" s="171">
        <f t="shared" si="640"/>
        <v>0.99647640333132981</v>
      </c>
      <c r="N1421" s="172">
        <f t="shared" si="646"/>
        <v>1.0356698268989866</v>
      </c>
      <c r="O1421" s="170">
        <f t="shared" si="641"/>
        <v>1420</v>
      </c>
      <c r="P1421" s="170">
        <f t="shared" si="642"/>
        <v>1422</v>
      </c>
      <c r="Q1421" s="169"/>
      <c r="R1421" s="149">
        <f t="shared" si="647"/>
        <v>-0.44538826218400085</v>
      </c>
      <c r="S1421" s="173">
        <f t="shared" si="648"/>
        <v>0.81420784420202341</v>
      </c>
      <c r="T1421" s="149">
        <v>0</v>
      </c>
      <c r="U1421" s="97"/>
      <c r="V1421" s="149">
        <f>1/PI()*ATAN('Exhibit4_Impact-Test'!$Y$25*S_RDY_SP)+'Exhibit4_Impact-Test'!$Y$26</f>
        <v>0.26836722474085517</v>
      </c>
      <c r="W1421" s="172">
        <f t="shared" si="649"/>
        <v>0.27600925358203887</v>
      </c>
      <c r="X1421" s="149">
        <f>1/PI()*ATAN('Exhibit4_Impact-Test'!$Y$25*S_RS_SP)+'Exhibit4_Impact-Test'!$Y$26</f>
        <v>0.82470095365268259</v>
      </c>
      <c r="Y1421" s="172">
        <f t="shared" si="650"/>
        <v>0.83020850569058136</v>
      </c>
      <c r="Z1421" s="149">
        <f>1/PI()*ATAN('Exhibit4_Impact-Test'!$Y$25*S_5050_SP)+'Exhibit4_Impact-Test'!$Y$26</f>
        <v>0.5</v>
      </c>
      <c r="AA1421" s="149">
        <f t="shared" si="651"/>
        <v>0.50964335710309949</v>
      </c>
      <c r="AB1421" s="195">
        <f>VLOOKUP(_xlfn.NUMBERVALUE(LEFT(A1421,4)),Transactioncosts!$C:$G,5,FALSE)</f>
        <v>54.400000000000006</v>
      </c>
      <c r="AC1421" s="174"/>
      <c r="AD1421" s="175">
        <f t="shared" si="652"/>
        <v>1.0069946336422746</v>
      </c>
      <c r="AE1421" s="149">
        <f t="shared" si="653"/>
        <v>1.0287992571244899</v>
      </c>
      <c r="AF1421" s="149">
        <f t="shared" si="654"/>
        <v>1.0160731151151583</v>
      </c>
      <c r="AG1421" s="176">
        <f t="shared" si="655"/>
        <v>1.0069506602906959</v>
      </c>
      <c r="AH1421" s="149">
        <f t="shared" si="656"/>
        <v>1.028792592444814</v>
      </c>
      <c r="AI1421" s="149">
        <f t="shared" si="657"/>
        <v>1.0160206552525175</v>
      </c>
      <c r="AJ1421" s="97"/>
      <c r="AK1421" s="171">
        <f t="shared" si="658"/>
        <v>6.9702846678807908E-3</v>
      </c>
      <c r="AL1421" s="149">
        <f t="shared" si="659"/>
        <v>2.8392352421340101E-2</v>
      </c>
      <c r="AM1421" s="149">
        <f t="shared" si="660"/>
        <v>1.5945310263049545E-2</v>
      </c>
      <c r="AN1421" s="149">
        <f t="shared" si="665"/>
        <v>8.7005124514686418</v>
      </c>
      <c r="AO1421" s="149">
        <f t="shared" si="665"/>
        <v>22.316315507930224</v>
      </c>
      <c r="AP1421" s="149">
        <f t="shared" si="665"/>
        <v>8.0677837016738039</v>
      </c>
      <c r="AQ1421" s="97"/>
      <c r="AR1421" s="171">
        <f t="shared" si="661"/>
        <v>6.9266158038673109E-3</v>
      </c>
      <c r="AS1421" s="149">
        <f t="shared" si="662"/>
        <v>2.8385874285574417E-2</v>
      </c>
      <c r="AT1421" s="149">
        <f t="shared" si="663"/>
        <v>1.5893678922589347E-2</v>
      </c>
      <c r="AU1421" s="175">
        <f t="shared" si="666"/>
        <v>8.5357640897381284</v>
      </c>
      <c r="AV1421" s="149">
        <f t="shared" si="667"/>
        <v>19.082276393170925</v>
      </c>
      <c r="AW1421" s="149">
        <f t="shared" si="668"/>
        <v>7.974411132152027</v>
      </c>
    </row>
    <row r="1422" spans="1:49" ht="15" x14ac:dyDescent="0.25">
      <c r="A1422" s="130">
        <v>1989.05</v>
      </c>
      <c r="B1422" s="138"/>
      <c r="C1422" s="166">
        <f>raw_Data!B1428</f>
        <v>313.89999999999998</v>
      </c>
      <c r="D1422" s="167">
        <f>raw_Data!J1428</f>
        <v>0.84944166666666676</v>
      </c>
      <c r="E1422" s="167">
        <f>raw_Data!L1428</f>
        <v>7.0994547355973658E-3</v>
      </c>
      <c r="F1422" s="168">
        <f t="shared" si="643"/>
        <v>302.3</v>
      </c>
      <c r="G1422" s="167">
        <f>raw_Data!K1428</f>
        <v>2.8099294299261221E-3</v>
      </c>
      <c r="H1422" s="167">
        <f t="shared" si="644"/>
        <v>3.8372477671187344E-2</v>
      </c>
      <c r="I1422" s="165"/>
      <c r="J1422" s="167">
        <f t="shared" si="645"/>
        <v>0.98049886493681915</v>
      </c>
      <c r="K1422" s="167">
        <f t="shared" si="664"/>
        <v>-1.2401680327583486E-2</v>
      </c>
      <c r="L1422" s="93"/>
      <c r="M1422" s="171">
        <f t="shared" si="640"/>
        <v>0.98759831967241651</v>
      </c>
      <c r="N1422" s="172">
        <f t="shared" si="646"/>
        <v>1.0411824071011135</v>
      </c>
      <c r="O1422" s="170">
        <f t="shared" si="641"/>
        <v>1421</v>
      </c>
      <c r="P1422" s="170">
        <f t="shared" si="642"/>
        <v>1423</v>
      </c>
      <c r="Q1422" s="169"/>
      <c r="R1422" s="149">
        <f t="shared" si="647"/>
        <v>-0.44663305106803719</v>
      </c>
      <c r="S1422" s="173">
        <f t="shared" si="648"/>
        <v>0.83932419629819899</v>
      </c>
      <c r="T1422" s="149">
        <v>0</v>
      </c>
      <c r="U1422" s="97"/>
      <c r="V1422" s="149">
        <f>1/PI()*ATAN('Exhibit4_Impact-Test'!$Y$25*S_RDY_SP)+'Exhibit4_Impact-Test'!$Y$26</f>
        <v>0.26792591689479228</v>
      </c>
      <c r="W1422" s="172">
        <f t="shared" si="649"/>
        <v>0.27841548071119848</v>
      </c>
      <c r="X1422" s="149">
        <f>1/PI()*ATAN('Exhibit4_Impact-Test'!$Y$25*S_RS_SP)+'Exhibit4_Impact-Test'!$Y$26</f>
        <v>0.82898338075015343</v>
      </c>
      <c r="Y1422" s="172">
        <f t="shared" si="650"/>
        <v>0.83634430653680969</v>
      </c>
      <c r="Z1422" s="149">
        <f>1/PI()*ATAN('Exhibit4_Impact-Test'!$Y$25*S_5050_SP)+'Exhibit4_Impact-Test'!$Y$26</f>
        <v>0.5</v>
      </c>
      <c r="AA1422" s="149">
        <f t="shared" si="651"/>
        <v>0.51320598296345077</v>
      </c>
      <c r="AB1422" s="195">
        <f>VLOOKUP(_xlfn.NUMBERVALUE(LEFT(A1422,4)),Transactioncosts!$C:$G,5,FALSE)</f>
        <v>54.400000000000006</v>
      </c>
      <c r="AC1422" s="174"/>
      <c r="AD1422" s="175">
        <f t="shared" si="652"/>
        <v>1.0019548854277209</v>
      </c>
      <c r="AE1422" s="149">
        <f t="shared" si="653"/>
        <v>1.0320186376234695</v>
      </c>
      <c r="AF1422" s="149">
        <f t="shared" si="654"/>
        <v>1.014390363386765</v>
      </c>
      <c r="AG1422" s="176">
        <f t="shared" si="655"/>
        <v>1.0019084327383976</v>
      </c>
      <c r="AH1422" s="149">
        <f t="shared" si="656"/>
        <v>1.0319557931336198</v>
      </c>
      <c r="AI1422" s="149">
        <f t="shared" si="657"/>
        <v>1.0143185228394438</v>
      </c>
      <c r="AJ1422" s="97"/>
      <c r="AK1422" s="171">
        <f t="shared" si="658"/>
        <v>1.9529771258061808E-3</v>
      </c>
      <c r="AL1422" s="149">
        <f t="shared" si="659"/>
        <v>3.1516726608960551E-2</v>
      </c>
      <c r="AM1422" s="149">
        <f t="shared" si="660"/>
        <v>1.4287804839814676E-2</v>
      </c>
      <c r="AN1422" s="149">
        <f t="shared" si="665"/>
        <v>8.7024654285944472</v>
      </c>
      <c r="AO1422" s="149">
        <f t="shared" si="665"/>
        <v>22.347832234539183</v>
      </c>
      <c r="AP1422" s="149">
        <f t="shared" si="665"/>
        <v>8.0820715065136177</v>
      </c>
      <c r="AQ1422" s="97"/>
      <c r="AR1422" s="171">
        <f t="shared" si="661"/>
        <v>1.9066139942387206E-3</v>
      </c>
      <c r="AS1422" s="149">
        <f t="shared" si="662"/>
        <v>3.1455830031045115E-2</v>
      </c>
      <c r="AT1422" s="149">
        <f t="shared" si="663"/>
        <v>1.4216980930244387E-2</v>
      </c>
      <c r="AU1422" s="175">
        <f t="shared" si="666"/>
        <v>8.5376707037323669</v>
      </c>
      <c r="AV1422" s="149">
        <f t="shared" si="667"/>
        <v>19.113732223201971</v>
      </c>
      <c r="AW1422" s="149">
        <f t="shared" si="668"/>
        <v>7.9886281130822718</v>
      </c>
    </row>
    <row r="1423" spans="1:49" ht="15" x14ac:dyDescent="0.25">
      <c r="A1423" s="130">
        <v>1989.06</v>
      </c>
      <c r="B1423" s="138"/>
      <c r="C1423" s="166">
        <f>raw_Data!B1429</f>
        <v>323.7</v>
      </c>
      <c r="D1423" s="167">
        <f>raw_Data!J1429</f>
        <v>0.86416666666666664</v>
      </c>
      <c r="E1423" s="167">
        <f>raw_Data!L1429</f>
        <v>6.6512116109906927E-3</v>
      </c>
      <c r="F1423" s="168">
        <f t="shared" si="643"/>
        <v>313.89999999999998</v>
      </c>
      <c r="G1423" s="167">
        <f>raw_Data!K1429</f>
        <v>2.7529998938090688E-3</v>
      </c>
      <c r="H1423" s="167">
        <f t="shared" si="644"/>
        <v>3.1220133800573535E-2</v>
      </c>
      <c r="I1423" s="165"/>
      <c r="J1423" s="167">
        <f t="shared" si="645"/>
        <v>0.9640691316981248</v>
      </c>
      <c r="K1423" s="167">
        <f t="shared" si="664"/>
        <v>-2.9279656690884504E-2</v>
      </c>
      <c r="L1423" s="93"/>
      <c r="M1423" s="171">
        <f t="shared" si="640"/>
        <v>0.9707203433091155</v>
      </c>
      <c r="N1423" s="172">
        <f t="shared" si="646"/>
        <v>1.0339731336943825</v>
      </c>
      <c r="O1423" s="170">
        <f t="shared" si="641"/>
        <v>1422</v>
      </c>
      <c r="P1423" s="170">
        <f t="shared" si="642"/>
        <v>1424</v>
      </c>
      <c r="Q1423" s="169"/>
      <c r="R1423" s="149">
        <f t="shared" si="647"/>
        <v>-0.44115451481659351</v>
      </c>
      <c r="S1423" s="173">
        <f t="shared" si="648"/>
        <v>0.81473040273133424</v>
      </c>
      <c r="T1423" s="149">
        <v>0</v>
      </c>
      <c r="U1423" s="97"/>
      <c r="V1423" s="149">
        <f>1/PI()*ATAN('Exhibit4_Impact-Test'!$Y$25*S_RDY_SP)+'Exhibit4_Impact-Test'!$Y$26</f>
        <v>0.26987638340912579</v>
      </c>
      <c r="W1423" s="172">
        <f t="shared" si="649"/>
        <v>0.28249396146044964</v>
      </c>
      <c r="X1423" s="149">
        <f>1/PI()*ATAN('Exhibit4_Impact-Test'!$Y$25*S_RS_SP)+'Exhibit4_Impact-Test'!$Y$26</f>
        <v>0.82479201060855378</v>
      </c>
      <c r="Y1423" s="172">
        <f t="shared" si="650"/>
        <v>0.83372812652396211</v>
      </c>
      <c r="Z1423" s="149">
        <f>1/PI()*ATAN('Exhibit4_Impact-Test'!$Y$25*S_5050_SP)+'Exhibit4_Impact-Test'!$Y$26</f>
        <v>0.5</v>
      </c>
      <c r="AA1423" s="149">
        <f t="shared" si="651"/>
        <v>0.51577617503894246</v>
      </c>
      <c r="AB1423" s="195">
        <f>VLOOKUP(_xlfn.NUMBERVALUE(LEFT(A1423,4)),Transactioncosts!$C:$G,5,FALSE)</f>
        <v>54.400000000000006</v>
      </c>
      <c r="AC1423" s="174"/>
      <c r="AD1423" s="175">
        <f t="shared" si="652"/>
        <v>0.98779077761882683</v>
      </c>
      <c r="AE1423" s="149">
        <f t="shared" si="653"/>
        <v>1.0228907394675812</v>
      </c>
      <c r="AF1423" s="149">
        <f t="shared" si="654"/>
        <v>1.002346738501749</v>
      </c>
      <c r="AG1423" s="176">
        <f t="shared" si="655"/>
        <v>0.98775396706928698</v>
      </c>
      <c r="AH1423" s="149">
        <f t="shared" si="656"/>
        <v>1.0228201864712188</v>
      </c>
      <c r="AI1423" s="149">
        <f t="shared" si="657"/>
        <v>1.0022609161095373</v>
      </c>
      <c r="AJ1423" s="97"/>
      <c r="AK1423" s="171">
        <f t="shared" si="658"/>
        <v>-1.2284367203031926E-2</v>
      </c>
      <c r="AL1423" s="149">
        <f t="shared" si="659"/>
        <v>2.2632677226021837E-2</v>
      </c>
      <c r="AM1423" s="149">
        <f t="shared" si="660"/>
        <v>2.3439892113548905E-3</v>
      </c>
      <c r="AN1423" s="149">
        <f t="shared" si="665"/>
        <v>8.6901810613914154</v>
      </c>
      <c r="AO1423" s="149">
        <f t="shared" si="665"/>
        <v>22.370464911765204</v>
      </c>
      <c r="AP1423" s="149">
        <f t="shared" si="665"/>
        <v>8.0844154957249721</v>
      </c>
      <c r="AQ1423" s="97"/>
      <c r="AR1423" s="171">
        <f t="shared" si="661"/>
        <v>-1.2321633430125078E-2</v>
      </c>
      <c r="AS1423" s="149">
        <f t="shared" si="662"/>
        <v>2.2563700719619214E-2</v>
      </c>
      <c r="AT1423" s="149">
        <f t="shared" si="663"/>
        <v>2.2583640845957563E-3</v>
      </c>
      <c r="AU1423" s="175">
        <f t="shared" si="666"/>
        <v>8.5253490703022425</v>
      </c>
      <c r="AV1423" s="149">
        <f t="shared" si="667"/>
        <v>19.13629592392159</v>
      </c>
      <c r="AW1423" s="149">
        <f t="shared" si="668"/>
        <v>7.9908864771668675</v>
      </c>
    </row>
    <row r="1424" spans="1:49" ht="15" x14ac:dyDescent="0.25">
      <c r="A1424" s="130">
        <v>1989.07</v>
      </c>
      <c r="B1424" s="138"/>
      <c r="C1424" s="166">
        <f>raw_Data!B1430</f>
        <v>331.9</v>
      </c>
      <c r="D1424" s="167">
        <f>raw_Data!J1430</f>
        <v>0.86860833333333332</v>
      </c>
      <c r="E1424" s="167">
        <f>raw_Data!L1430</f>
        <v>6.4495601812624148E-3</v>
      </c>
      <c r="F1424" s="168">
        <f t="shared" si="643"/>
        <v>323.7</v>
      </c>
      <c r="G1424" s="167">
        <f>raw_Data!K1430</f>
        <v>2.6833745237359696E-3</v>
      </c>
      <c r="H1424" s="167">
        <f t="shared" si="644"/>
        <v>2.5332097621254324E-2</v>
      </c>
      <c r="I1424" s="165"/>
      <c r="J1424" s="167">
        <f t="shared" si="645"/>
        <v>0.98345717447531078</v>
      </c>
      <c r="K1424" s="167">
        <f t="shared" si="664"/>
        <v>-1.0093265343426805E-2</v>
      </c>
      <c r="L1424" s="93"/>
      <c r="M1424" s="171">
        <f t="shared" si="640"/>
        <v>0.9899067346565732</v>
      </c>
      <c r="N1424" s="172">
        <f t="shared" si="646"/>
        <v>1.0280154721449901</v>
      </c>
      <c r="O1424" s="170">
        <f t="shared" si="641"/>
        <v>1423</v>
      </c>
      <c r="P1424" s="170">
        <f t="shared" si="642"/>
        <v>1425</v>
      </c>
      <c r="Q1424" s="169"/>
      <c r="R1424" s="149">
        <f t="shared" si="647"/>
        <v>-0.425068345825587</v>
      </c>
      <c r="S1424" s="173">
        <f t="shared" si="648"/>
        <v>0.79204116863913954</v>
      </c>
      <c r="T1424" s="149">
        <v>0</v>
      </c>
      <c r="U1424" s="97"/>
      <c r="V1424" s="149">
        <f>1/PI()*ATAN('Exhibit4_Impact-Test'!$Y$25*S_RDY_SP)+'Exhibit4_Impact-Test'!$Y$26</f>
        <v>0.27572731632445169</v>
      </c>
      <c r="W1424" s="172">
        <f t="shared" si="649"/>
        <v>0.28333454630966592</v>
      </c>
      <c r="X1424" s="149">
        <f>1/PI()*ATAN('Exhibit4_Impact-Test'!$Y$25*S_RS_SP)+'Exhibit4_Impact-Test'!$Y$26</f>
        <v>0.82075882572202752</v>
      </c>
      <c r="Y1424" s="172">
        <f t="shared" si="650"/>
        <v>0.82624884101112117</v>
      </c>
      <c r="Z1424" s="149">
        <f>1/PI()*ATAN('Exhibit4_Impact-Test'!$Y$25*S_5050_SP)+'Exhibit4_Impact-Test'!$Y$26</f>
        <v>0.5</v>
      </c>
      <c r="AA1424" s="149">
        <f t="shared" si="651"/>
        <v>0.50944256853905678</v>
      </c>
      <c r="AB1424" s="195">
        <f>VLOOKUP(_xlfn.NUMBERVALUE(LEFT(A1424,4)),Transactioncosts!$C:$G,5,FALSE)</f>
        <v>54.400000000000006</v>
      </c>
      <c r="AC1424" s="174"/>
      <c r="AD1424" s="175">
        <f t="shared" si="652"/>
        <v>1.0004143545727673</v>
      </c>
      <c r="AE1424" s="149">
        <f t="shared" si="653"/>
        <v>1.0211848172873152</v>
      </c>
      <c r="AF1424" s="149">
        <f t="shared" si="654"/>
        <v>1.0089611034007817</v>
      </c>
      <c r="AG1424" s="176">
        <f t="shared" si="655"/>
        <v>1.0003875732415566</v>
      </c>
      <c r="AH1424" s="149">
        <f t="shared" si="656"/>
        <v>1.021140369368805</v>
      </c>
      <c r="AI1424" s="149">
        <f t="shared" si="657"/>
        <v>1.0089097358279293</v>
      </c>
      <c r="AJ1424" s="97"/>
      <c r="AK1424" s="171">
        <f t="shared" si="658"/>
        <v>4.1426875161740267E-4</v>
      </c>
      <c r="AL1424" s="149">
        <f t="shared" si="659"/>
        <v>2.0963538753434444E-2</v>
      </c>
      <c r="AM1424" s="149">
        <f t="shared" si="660"/>
        <v>8.921190976067795E-3</v>
      </c>
      <c r="AN1424" s="149">
        <f t="shared" si="665"/>
        <v>8.690595330143033</v>
      </c>
      <c r="AO1424" s="149">
        <f t="shared" si="665"/>
        <v>22.391428450518639</v>
      </c>
      <c r="AP1424" s="149">
        <f t="shared" si="665"/>
        <v>8.0933366867010399</v>
      </c>
      <c r="AQ1424" s="97"/>
      <c r="AR1424" s="171">
        <f t="shared" si="661"/>
        <v>3.8749815444833992E-4</v>
      </c>
      <c r="AS1424" s="149">
        <f t="shared" si="662"/>
        <v>2.0920011974439951E-2</v>
      </c>
      <c r="AT1424" s="149">
        <f t="shared" si="663"/>
        <v>8.8702783290689115E-3</v>
      </c>
      <c r="AU1424" s="175">
        <f t="shared" si="666"/>
        <v>8.5257365684566917</v>
      </c>
      <c r="AV1424" s="149">
        <f t="shared" si="667"/>
        <v>19.15721593589603</v>
      </c>
      <c r="AW1424" s="149">
        <f t="shared" si="668"/>
        <v>7.9997567554959366</v>
      </c>
    </row>
    <row r="1425" spans="1:49" ht="15" x14ac:dyDescent="0.25">
      <c r="A1425" s="130">
        <v>1989.08</v>
      </c>
      <c r="B1425" s="138"/>
      <c r="C1425" s="166">
        <f>raw_Data!B1431</f>
        <v>346.6</v>
      </c>
      <c r="D1425" s="167">
        <f>raw_Data!J1431</f>
        <v>0.87889166666666663</v>
      </c>
      <c r="E1425" s="167">
        <f>raw_Data!L1431</f>
        <v>6.5194129002956736E-3</v>
      </c>
      <c r="F1425" s="168">
        <f t="shared" si="643"/>
        <v>331.9</v>
      </c>
      <c r="G1425" s="167">
        <f>raw_Data!K1431</f>
        <v>2.6480616651601888E-3</v>
      </c>
      <c r="H1425" s="167">
        <f t="shared" si="644"/>
        <v>4.4290448930400794E-2</v>
      </c>
      <c r="I1425" s="165"/>
      <c r="J1425" s="167">
        <f t="shared" si="645"/>
        <v>1.0057909311832263</v>
      </c>
      <c r="K1425" s="167">
        <f t="shared" si="664"/>
        <v>1.231034408352194E-2</v>
      </c>
      <c r="L1425" s="93"/>
      <c r="M1425" s="171">
        <f t="shared" si="640"/>
        <v>1.0123103440835219</v>
      </c>
      <c r="N1425" s="172">
        <f t="shared" si="646"/>
        <v>1.0469385105955611</v>
      </c>
      <c r="O1425" s="170">
        <f t="shared" si="641"/>
        <v>1424</v>
      </c>
      <c r="P1425" s="170">
        <f t="shared" si="642"/>
        <v>1426</v>
      </c>
      <c r="Q1425" s="169"/>
      <c r="R1425" s="149">
        <f t="shared" si="647"/>
        <v>-0.4178562903883572</v>
      </c>
      <c r="S1425" s="173">
        <f t="shared" si="648"/>
        <v>0.87289004684510585</v>
      </c>
      <c r="T1425" s="149">
        <v>0</v>
      </c>
      <c r="U1425" s="97"/>
      <c r="V1425" s="149">
        <f>1/PI()*ATAN('Exhibit4_Impact-Test'!$Y$25*S_RDY_SP)+'Exhibit4_Impact-Test'!$Y$26</f>
        <v>0.27841150748414911</v>
      </c>
      <c r="W1425" s="172">
        <f t="shared" si="649"/>
        <v>0.28521882659135689</v>
      </c>
      <c r="X1425" s="149">
        <f>1/PI()*ATAN('Exhibit4_Impact-Test'!$Y$25*S_RS_SP)+'Exhibit4_Impact-Test'!$Y$26</f>
        <v>0.83441941426666233</v>
      </c>
      <c r="Y1425" s="172">
        <f t="shared" si="650"/>
        <v>0.83901443174493107</v>
      </c>
      <c r="Z1425" s="149">
        <f>1/PI()*ATAN('Exhibit4_Impact-Test'!$Y$25*S_5050_SP)+'Exhibit4_Impact-Test'!$Y$26</f>
        <v>0.5</v>
      </c>
      <c r="AA1425" s="149">
        <f t="shared" si="651"/>
        <v>0.5084079606098495</v>
      </c>
      <c r="AB1425" s="195">
        <f>VLOOKUP(_xlfn.NUMBERVALUE(LEFT(A1425,4)),Transactioncosts!$C:$G,5,FALSE)</f>
        <v>54.400000000000006</v>
      </c>
      <c r="AC1425" s="174"/>
      <c r="AD1425" s="175">
        <f t="shared" si="652"/>
        <v>1.0219512241235509</v>
      </c>
      <c r="AE1425" s="149">
        <f t="shared" si="653"/>
        <v>1.041204758501626</v>
      </c>
      <c r="AF1425" s="149">
        <f t="shared" si="654"/>
        <v>1.0296244273395416</v>
      </c>
      <c r="AG1425" s="176">
        <f t="shared" si="655"/>
        <v>1.0218838520835913</v>
      </c>
      <c r="AH1425" s="149">
        <f t="shared" si="656"/>
        <v>1.0401256155977712</v>
      </c>
      <c r="AI1425" s="149">
        <f t="shared" si="657"/>
        <v>1.029578688033824</v>
      </c>
      <c r="AJ1425" s="97"/>
      <c r="AK1425" s="171">
        <f t="shared" si="658"/>
        <v>2.1713764736089394E-2</v>
      </c>
      <c r="AL1425" s="149">
        <f t="shared" si="659"/>
        <v>4.0378464336844458E-2</v>
      </c>
      <c r="AM1425" s="149">
        <f t="shared" si="660"/>
        <v>2.9194102095599542E-2</v>
      </c>
      <c r="AN1425" s="149">
        <f t="shared" si="665"/>
        <v>8.7123090948791226</v>
      </c>
      <c r="AO1425" s="149">
        <f t="shared" si="665"/>
        <v>22.431806914855482</v>
      </c>
      <c r="AP1425" s="149">
        <f t="shared" si="665"/>
        <v>8.1225307887966398</v>
      </c>
      <c r="AQ1425" s="97"/>
      <c r="AR1425" s="171">
        <f t="shared" si="661"/>
        <v>2.1647837655408331E-2</v>
      </c>
      <c r="AS1425" s="149">
        <f t="shared" si="662"/>
        <v>3.9341490088079793E-2</v>
      </c>
      <c r="AT1425" s="149">
        <f t="shared" si="663"/>
        <v>2.9149677817699365E-2</v>
      </c>
      <c r="AU1425" s="175">
        <f t="shared" si="666"/>
        <v>8.5473844061120996</v>
      </c>
      <c r="AV1425" s="149">
        <f t="shared" si="667"/>
        <v>19.196557425984111</v>
      </c>
      <c r="AW1425" s="149">
        <f t="shared" si="668"/>
        <v>8.0289064333136366</v>
      </c>
    </row>
    <row r="1426" spans="1:49" ht="15" x14ac:dyDescent="0.25">
      <c r="A1426" s="130">
        <v>1989.09</v>
      </c>
      <c r="B1426" s="138"/>
      <c r="C1426" s="166">
        <f>raw_Data!B1432</f>
        <v>347.3</v>
      </c>
      <c r="D1426" s="167">
        <f>raw_Data!J1432</f>
        <v>0.89416666666666667</v>
      </c>
      <c r="E1426" s="167">
        <f>raw_Data!L1432</f>
        <v>6.5814594702919837E-3</v>
      </c>
      <c r="F1426" s="168">
        <f t="shared" si="643"/>
        <v>346.6</v>
      </c>
      <c r="G1426" s="167">
        <f>raw_Data!K1432</f>
        <v>2.5798230428928639E-3</v>
      </c>
      <c r="H1426" s="167">
        <f t="shared" si="644"/>
        <v>2.0196191575303502E-3</v>
      </c>
      <c r="I1426" s="165"/>
      <c r="J1426" s="167">
        <f t="shared" si="645"/>
        <v>1.0051250964824474</v>
      </c>
      <c r="K1426" s="167">
        <f t="shared" si="664"/>
        <v>1.1706555952739395E-2</v>
      </c>
      <c r="L1426" s="93"/>
      <c r="M1426" s="171">
        <f t="shared" si="640"/>
        <v>1.0117065559527394</v>
      </c>
      <c r="N1426" s="172">
        <f t="shared" si="646"/>
        <v>1.004599442200423</v>
      </c>
      <c r="O1426" s="170">
        <f t="shared" si="641"/>
        <v>1425</v>
      </c>
      <c r="P1426" s="170">
        <f t="shared" si="642"/>
        <v>1427</v>
      </c>
      <c r="Q1426" s="169"/>
      <c r="R1426" s="149">
        <f t="shared" si="647"/>
        <v>-0.43295831452220873</v>
      </c>
      <c r="S1426" s="173">
        <f t="shared" si="648"/>
        <v>0.23651616996558397</v>
      </c>
      <c r="T1426" s="149">
        <v>0</v>
      </c>
      <c r="U1426" s="97"/>
      <c r="V1426" s="149">
        <f>1/PI()*ATAN('Exhibit4_Impact-Test'!$Y$25*S_RDY_SP)+'Exhibit4_Impact-Test'!$Y$26</f>
        <v>0.27283426042233461</v>
      </c>
      <c r="W1426" s="172">
        <f t="shared" si="649"/>
        <v>0.27143787857256951</v>
      </c>
      <c r="X1426" s="149">
        <f>1/PI()*ATAN('Exhibit4_Impact-Test'!$Y$25*S_RS_SP)+'Exhibit4_Impact-Test'!$Y$26</f>
        <v>0.64064257441868877</v>
      </c>
      <c r="Y1426" s="172">
        <f t="shared" si="650"/>
        <v>0.63901799836387785</v>
      </c>
      <c r="Z1426" s="149">
        <f>1/PI()*ATAN('Exhibit4_Impact-Test'!$Y$25*S_5050_SP)+'Exhibit4_Impact-Test'!$Y$26</f>
        <v>0.5</v>
      </c>
      <c r="AA1426" s="149">
        <f t="shared" si="651"/>
        <v>0.49823759048506866</v>
      </c>
      <c r="AB1426" s="195">
        <f>VLOOKUP(_xlfn.NUMBERVALUE(LEFT(A1426,4)),Transactioncosts!$C:$G,5,FALSE)</f>
        <v>54.400000000000006</v>
      </c>
      <c r="AC1426" s="174"/>
      <c r="AD1426" s="175">
        <f t="shared" si="652"/>
        <v>1.0097674918283888</v>
      </c>
      <c r="AE1426" s="149">
        <f t="shared" si="653"/>
        <v>1.0071534363017689</v>
      </c>
      <c r="AF1426" s="149">
        <f t="shared" si="654"/>
        <v>1.0081529990765812</v>
      </c>
      <c r="AG1426" s="176">
        <f t="shared" si="655"/>
        <v>1.0097641375125821</v>
      </c>
      <c r="AH1426" s="149">
        <f t="shared" si="656"/>
        <v>1.00654200270201</v>
      </c>
      <c r="AI1426" s="149">
        <f t="shared" si="657"/>
        <v>1.0081434115688199</v>
      </c>
      <c r="AJ1426" s="97"/>
      <c r="AK1426" s="171">
        <f t="shared" si="658"/>
        <v>9.7200982411679692E-3</v>
      </c>
      <c r="AL1426" s="149">
        <f t="shared" si="659"/>
        <v>7.1279718431119287E-3</v>
      </c>
      <c r="AM1426" s="149">
        <f t="shared" si="660"/>
        <v>8.1199429292255123E-3</v>
      </c>
      <c r="AN1426" s="149">
        <f t="shared" si="665"/>
        <v>8.7220291931202905</v>
      </c>
      <c r="AO1426" s="149">
        <f t="shared" si="665"/>
        <v>22.438934886698593</v>
      </c>
      <c r="AP1426" s="149">
        <f t="shared" si="665"/>
        <v>8.1306507317258649</v>
      </c>
      <c r="AQ1426" s="97"/>
      <c r="AR1426" s="171">
        <f t="shared" si="661"/>
        <v>9.7167763661768179E-3</v>
      </c>
      <c r="AS1426" s="149">
        <f t="shared" si="662"/>
        <v>6.5206966745770811E-3</v>
      </c>
      <c r="AT1426" s="149">
        <f t="shared" si="663"/>
        <v>8.1104329110449416E-3</v>
      </c>
      <c r="AU1426" s="175">
        <f t="shared" si="666"/>
        <v>8.5571011824782772</v>
      </c>
      <c r="AV1426" s="149">
        <f t="shared" si="667"/>
        <v>19.203078122658688</v>
      </c>
      <c r="AW1426" s="149">
        <f t="shared" si="668"/>
        <v>8.0370168662246808</v>
      </c>
    </row>
    <row r="1427" spans="1:49" ht="15" x14ac:dyDescent="0.25">
      <c r="A1427" s="130">
        <v>1989.1</v>
      </c>
      <c r="B1427" s="138"/>
      <c r="C1427" s="166">
        <f>raw_Data!B1433</f>
        <v>347.4</v>
      </c>
      <c r="D1427" s="167">
        <f>raw_Data!J1433</f>
        <v>0.899725</v>
      </c>
      <c r="E1427" s="167">
        <f>raw_Data!L1433</f>
        <v>6.4417954751370132E-3</v>
      </c>
      <c r="F1427" s="168">
        <f t="shared" si="643"/>
        <v>347.3</v>
      </c>
      <c r="G1427" s="167">
        <f>raw_Data!K1433</f>
        <v>2.5906276993953353E-3</v>
      </c>
      <c r="H1427" s="167">
        <f t="shared" si="644"/>
        <v>2.8793550244743393E-4</v>
      </c>
      <c r="I1427" s="165"/>
      <c r="J1427" s="167">
        <f t="shared" si="645"/>
        <v>0.98850082539850348</v>
      </c>
      <c r="K1427" s="167">
        <f t="shared" si="664"/>
        <v>-5.0573791263595069E-3</v>
      </c>
      <c r="L1427" s="93"/>
      <c r="M1427" s="171">
        <f t="shared" si="640"/>
        <v>0.99494262087364049</v>
      </c>
      <c r="N1427" s="172">
        <f t="shared" si="646"/>
        <v>1.0028785632018427</v>
      </c>
      <c r="O1427" s="170">
        <f t="shared" si="641"/>
        <v>1426</v>
      </c>
      <c r="P1427" s="170">
        <f t="shared" si="642"/>
        <v>1428</v>
      </c>
      <c r="Q1427" s="169"/>
      <c r="R1427" s="149">
        <f t="shared" si="647"/>
        <v>-0.43510617562444059</v>
      </c>
      <c r="S1427" s="173">
        <f t="shared" si="648"/>
        <v>4.191570052240122E-2</v>
      </c>
      <c r="T1427" s="149">
        <v>0</v>
      </c>
      <c r="U1427" s="97"/>
      <c r="V1427" s="149">
        <f>1/PI()*ATAN('Exhibit4_Impact-Test'!$Y$25*S_RDY_SP)+'Exhibit4_Impact-Test'!$Y$26</f>
        <v>0.272054480742905</v>
      </c>
      <c r="W1427" s="172">
        <f t="shared" si="649"/>
        <v>0.2736306898677241</v>
      </c>
      <c r="X1427" s="149">
        <f>1/PI()*ATAN('Exhibit4_Impact-Test'!$Y$25*S_RS_SP)+'Exhibit4_Impact-Test'!$Y$26</f>
        <v>0.52662211605525955</v>
      </c>
      <c r="Y1427" s="172">
        <f t="shared" si="650"/>
        <v>0.52860221593860279</v>
      </c>
      <c r="Z1427" s="149">
        <f>1/PI()*ATAN('Exhibit4_Impact-Test'!$Y$25*S_5050_SP)+'Exhibit4_Impact-Test'!$Y$26</f>
        <v>0.5</v>
      </c>
      <c r="AA1427" s="149">
        <f t="shared" si="651"/>
        <v>0.50198614930892194</v>
      </c>
      <c r="AB1427" s="195">
        <f>VLOOKUP(_xlfn.NUMBERVALUE(LEFT(A1427,4)),Transactioncosts!$C:$G,5,FALSE)</f>
        <v>54.400000000000006</v>
      </c>
      <c r="AC1427" s="174"/>
      <c r="AD1427" s="175">
        <f t="shared" si="652"/>
        <v>0.99710162954294512</v>
      </c>
      <c r="AE1427" s="149">
        <f t="shared" si="653"/>
        <v>0.99912186361541089</v>
      </c>
      <c r="AF1427" s="149">
        <f t="shared" si="654"/>
        <v>0.99891059203774157</v>
      </c>
      <c r="AG1427" s="176">
        <f t="shared" si="655"/>
        <v>0.99708344788167635</v>
      </c>
      <c r="AH1427" s="149">
        <f t="shared" si="656"/>
        <v>0.99725088949312457</v>
      </c>
      <c r="AI1427" s="149">
        <f t="shared" si="657"/>
        <v>0.998899787385501</v>
      </c>
      <c r="AJ1427" s="97"/>
      <c r="AK1427" s="171">
        <f t="shared" si="658"/>
        <v>-2.9025788663612734E-3</v>
      </c>
      <c r="AL1427" s="149">
        <f t="shared" si="659"/>
        <v>-8.7852217221004783E-4</v>
      </c>
      <c r="AM1427" s="149">
        <f t="shared" si="660"/>
        <v>-1.0900017984382942E-3</v>
      </c>
      <c r="AN1427" s="149">
        <f t="shared" si="665"/>
        <v>8.7191266142539288</v>
      </c>
      <c r="AO1427" s="149">
        <f t="shared" si="665"/>
        <v>22.438056364526382</v>
      </c>
      <c r="AP1427" s="149">
        <f t="shared" si="665"/>
        <v>8.1295607299274266</v>
      </c>
      <c r="AQ1427" s="97"/>
      <c r="AR1427" s="171">
        <f t="shared" si="661"/>
        <v>-2.9208135442506016E-3</v>
      </c>
      <c r="AS1427" s="149">
        <f t="shared" si="662"/>
        <v>-2.7528962510428249E-3</v>
      </c>
      <c r="AT1427" s="149">
        <f t="shared" si="663"/>
        <v>-1.1008182926881586E-3</v>
      </c>
      <c r="AU1427" s="175">
        <f t="shared" si="666"/>
        <v>8.554180368934027</v>
      </c>
      <c r="AV1427" s="149">
        <f t="shared" si="667"/>
        <v>19.200325226407646</v>
      </c>
      <c r="AW1427" s="149">
        <f t="shared" si="668"/>
        <v>8.0359160479319929</v>
      </c>
    </row>
    <row r="1428" spans="1:49" ht="15" x14ac:dyDescent="0.25">
      <c r="A1428" s="130">
        <v>1989.11</v>
      </c>
      <c r="B1428" s="138"/>
      <c r="C1428" s="166">
        <f>raw_Data!B1434</f>
        <v>340.2</v>
      </c>
      <c r="D1428" s="167">
        <f>raw_Data!J1434</f>
        <v>0.91027499999999995</v>
      </c>
      <c r="E1428" s="167">
        <f>raw_Data!L1434</f>
        <v>6.3330203402460761E-3</v>
      </c>
      <c r="F1428" s="168">
        <f t="shared" si="643"/>
        <v>347.4</v>
      </c>
      <c r="G1428" s="167">
        <f>raw_Data!K1434</f>
        <v>2.6202504317789292E-3</v>
      </c>
      <c r="H1428" s="167">
        <f t="shared" si="644"/>
        <v>-2.0725388601036232E-2</v>
      </c>
      <c r="I1428" s="165"/>
      <c r="J1428" s="167">
        <f t="shared" si="645"/>
        <v>0.99097866947509639</v>
      </c>
      <c r="K1428" s="167">
        <f t="shared" si="664"/>
        <v>-2.6883101846575386E-3</v>
      </c>
      <c r="L1428" s="93"/>
      <c r="M1428" s="171">
        <f t="shared" si="640"/>
        <v>0.99731168981534246</v>
      </c>
      <c r="N1428" s="172">
        <f t="shared" si="646"/>
        <v>0.9818948618307427</v>
      </c>
      <c r="O1428" s="170">
        <f t="shared" si="641"/>
        <v>1427</v>
      </c>
      <c r="P1428" s="170">
        <f t="shared" si="642"/>
        <v>1429</v>
      </c>
      <c r="Q1428" s="169"/>
      <c r="R1428" s="149">
        <f t="shared" si="647"/>
        <v>-0.42170885941347636</v>
      </c>
      <c r="S1428" s="173">
        <f t="shared" si="648"/>
        <v>-0.76288321023352812</v>
      </c>
      <c r="T1428" s="149">
        <v>0</v>
      </c>
      <c r="U1428" s="97"/>
      <c r="V1428" s="149">
        <f>1/PI()*ATAN('Exhibit4_Impact-Test'!$Y$25*S_RDY_SP)+'Exhibit4_Impact-Test'!$Y$26</f>
        <v>0.2769729070127106</v>
      </c>
      <c r="W1428" s="172">
        <f t="shared" si="649"/>
        <v>0.27386391629803331</v>
      </c>
      <c r="X1428" s="149">
        <f>1/PI()*ATAN('Exhibit4_Impact-Test'!$Y$25*S_RS_SP)+'Exhibit4_Impact-Test'!$Y$26</f>
        <v>0.18467314934184342</v>
      </c>
      <c r="Y1428" s="172">
        <f t="shared" si="650"/>
        <v>0.18233893253247849</v>
      </c>
      <c r="Z1428" s="149">
        <f>1/PI()*ATAN('Exhibit4_Impact-Test'!$Y$25*S_5050_SP)+'Exhibit4_Impact-Test'!$Y$26</f>
        <v>0.5</v>
      </c>
      <c r="AA1428" s="149">
        <f t="shared" si="651"/>
        <v>0.49610530089146637</v>
      </c>
      <c r="AB1428" s="195">
        <f>VLOOKUP(_xlfn.NUMBERVALUE(LEFT(A1428,4)),Transactioncosts!$C:$G,5,FALSE)</f>
        <v>54.400000000000006</v>
      </c>
      <c r="AC1428" s="174"/>
      <c r="AD1428" s="175">
        <f t="shared" si="652"/>
        <v>0.9930416461515329</v>
      </c>
      <c r="AE1428" s="149">
        <f t="shared" si="653"/>
        <v>0.99446461563856503</v>
      </c>
      <c r="AF1428" s="149">
        <f t="shared" si="654"/>
        <v>0.98960327582304264</v>
      </c>
      <c r="AG1428" s="176">
        <f t="shared" si="655"/>
        <v>0.99298147195129027</v>
      </c>
      <c r="AH1428" s="149">
        <f t="shared" si="656"/>
        <v>0.99098784635496606</v>
      </c>
      <c r="AI1428" s="149">
        <f t="shared" si="657"/>
        <v>0.98958208865989217</v>
      </c>
      <c r="AJ1428" s="97"/>
      <c r="AK1428" s="171">
        <f t="shared" si="658"/>
        <v>-6.9826760867699516E-3</v>
      </c>
      <c r="AL1428" s="149">
        <f t="shared" si="659"/>
        <v>-5.5507613728146433E-3</v>
      </c>
      <c r="AM1428" s="149">
        <f t="shared" si="660"/>
        <v>-1.045114765969889E-2</v>
      </c>
      <c r="AN1428" s="149">
        <f t="shared" si="665"/>
        <v>8.7121439381671593</v>
      </c>
      <c r="AO1428" s="149">
        <f t="shared" si="665"/>
        <v>22.432505603153569</v>
      </c>
      <c r="AP1428" s="149">
        <f t="shared" si="665"/>
        <v>8.1191095822677273</v>
      </c>
      <c r="AQ1428" s="97"/>
      <c r="AR1428" s="171">
        <f t="shared" si="661"/>
        <v>-7.0432737703644112E-3</v>
      </c>
      <c r="AS1428" s="149">
        <f t="shared" si="662"/>
        <v>-9.0530087485777479E-3</v>
      </c>
      <c r="AT1428" s="149">
        <f t="shared" si="663"/>
        <v>-1.0472557643353267E-2</v>
      </c>
      <c r="AU1428" s="175">
        <f t="shared" si="666"/>
        <v>8.5471370951636629</v>
      </c>
      <c r="AV1428" s="149">
        <f t="shared" si="667"/>
        <v>19.191272217659069</v>
      </c>
      <c r="AW1428" s="149">
        <f t="shared" si="668"/>
        <v>8.0254434902886391</v>
      </c>
    </row>
    <row r="1429" spans="1:49" ht="15" x14ac:dyDescent="0.25">
      <c r="A1429" s="130">
        <v>1989.12</v>
      </c>
      <c r="B1429" s="138"/>
      <c r="C1429" s="166">
        <f>raw_Data!B1435</f>
        <v>348.6</v>
      </c>
      <c r="D1429" s="167">
        <f>raw_Data!J1435</f>
        <v>0.92166666666666675</v>
      </c>
      <c r="E1429" s="167">
        <f>raw_Data!L1435</f>
        <v>6.309694547193212E-3</v>
      </c>
      <c r="F1429" s="168">
        <f t="shared" si="643"/>
        <v>340.2</v>
      </c>
      <c r="G1429" s="167">
        <f>raw_Data!K1435</f>
        <v>2.7091906721536355E-3</v>
      </c>
      <c r="H1429" s="167">
        <f t="shared" si="644"/>
        <v>2.4691358024691468E-2</v>
      </c>
      <c r="I1429" s="165"/>
      <c r="J1429" s="167">
        <f t="shared" si="645"/>
        <v>0.99805444068482918</v>
      </c>
      <c r="K1429" s="167">
        <f t="shared" si="664"/>
        <v>4.3641352320222815E-3</v>
      </c>
      <c r="L1429" s="93"/>
      <c r="M1429" s="171">
        <f t="shared" si="640"/>
        <v>1.0043641352320223</v>
      </c>
      <c r="N1429" s="172">
        <f t="shared" si="646"/>
        <v>1.0274005486968452</v>
      </c>
      <c r="O1429" s="170">
        <f t="shared" si="641"/>
        <v>1428</v>
      </c>
      <c r="P1429" s="170">
        <f t="shared" si="642"/>
        <v>1430</v>
      </c>
      <c r="Q1429" s="169"/>
      <c r="R1429" s="149">
        <f t="shared" si="647"/>
        <v>-0.40076809345889319</v>
      </c>
      <c r="S1429" s="173">
        <f t="shared" si="648"/>
        <v>0.79586954923798281</v>
      </c>
      <c r="T1429" s="149">
        <v>0</v>
      </c>
      <c r="U1429" s="97"/>
      <c r="V1429" s="149">
        <f>1/PI()*ATAN('Exhibit4_Impact-Test'!$Y$25*S_RDY_SP)+'Exhibit4_Impact-Test'!$Y$26</f>
        <v>0.2849253501661555</v>
      </c>
      <c r="W1429" s="172">
        <f t="shared" si="649"/>
        <v>0.28956812050082453</v>
      </c>
      <c r="X1429" s="149">
        <f>1/PI()*ATAN('Exhibit4_Impact-Test'!$Y$25*S_RS_SP)+'Exhibit4_Impact-Test'!$Y$26</f>
        <v>0.82145093319404805</v>
      </c>
      <c r="Y1429" s="172">
        <f t="shared" si="650"/>
        <v>0.82475277637086297</v>
      </c>
      <c r="Z1429" s="149">
        <f>1/PI()*ATAN('Exhibit4_Impact-Test'!$Y$25*S_5050_SP)+'Exhibit4_Impact-Test'!$Y$26</f>
        <v>0.5</v>
      </c>
      <c r="AA1429" s="149">
        <f t="shared" si="651"/>
        <v>0.50566906533198452</v>
      </c>
      <c r="AB1429" s="195">
        <f>VLOOKUP(_xlfn.NUMBERVALUE(LEFT(A1429,4)),Transactioncosts!$C:$G,5,FALSE)</f>
        <v>54.400000000000006</v>
      </c>
      <c r="AC1429" s="174"/>
      <c r="AD1429" s="175">
        <f t="shared" si="652"/>
        <v>1.0109277934050593</v>
      </c>
      <c r="AE1429" s="149">
        <f t="shared" si="653"/>
        <v>1.023287418570145</v>
      </c>
      <c r="AF1429" s="149">
        <f t="shared" si="654"/>
        <v>1.0158823419644336</v>
      </c>
      <c r="AG1429" s="176">
        <f t="shared" si="655"/>
        <v>1.0108906929835757</v>
      </c>
      <c r="AH1429" s="149">
        <f t="shared" si="656"/>
        <v>1.0197710682755246</v>
      </c>
      <c r="AI1429" s="149">
        <f t="shared" si="657"/>
        <v>1.0158515022490275</v>
      </c>
      <c r="AJ1429" s="97"/>
      <c r="AK1429" s="171">
        <f t="shared" si="658"/>
        <v>1.0868516523402847E-2</v>
      </c>
      <c r="AL1429" s="149">
        <f t="shared" si="659"/>
        <v>2.302040407764035E-2</v>
      </c>
      <c r="AM1429" s="149">
        <f t="shared" si="660"/>
        <v>1.5757537297239155E-2</v>
      </c>
      <c r="AN1429" s="149">
        <f t="shared" si="665"/>
        <v>8.7230124546905614</v>
      </c>
      <c r="AO1429" s="149">
        <f t="shared" si="665"/>
        <v>22.45552600723121</v>
      </c>
      <c r="AP1429" s="149">
        <f t="shared" si="665"/>
        <v>8.1348671195649658</v>
      </c>
      <c r="AQ1429" s="97"/>
      <c r="AR1429" s="171">
        <f t="shared" si="661"/>
        <v>1.0831816471704269E-2</v>
      </c>
      <c r="AS1429" s="149">
        <f t="shared" si="662"/>
        <v>1.957815923797724E-2</v>
      </c>
      <c r="AT1429" s="149">
        <f t="shared" si="663"/>
        <v>1.5727179270279792E-2</v>
      </c>
      <c r="AU1429" s="175">
        <f t="shared" si="666"/>
        <v>8.557968911635367</v>
      </c>
      <c r="AV1429" s="149">
        <f t="shared" si="667"/>
        <v>19.210850376897046</v>
      </c>
      <c r="AW1429" s="149">
        <f t="shared" si="668"/>
        <v>8.0411706695589196</v>
      </c>
    </row>
    <row r="1430" spans="1:49" ht="15" x14ac:dyDescent="0.25">
      <c r="A1430" s="130">
        <v>1990.01</v>
      </c>
      <c r="B1430" s="138"/>
      <c r="C1430" s="166">
        <f>raw_Data!B1436</f>
        <v>339.97</v>
      </c>
      <c r="D1430" s="167">
        <f>raw_Data!J1436</f>
        <v>0.92833333333333334</v>
      </c>
      <c r="E1430" s="167">
        <f>raw_Data!L1436</f>
        <v>6.5969645413770372E-3</v>
      </c>
      <c r="F1430" s="168">
        <f t="shared" si="643"/>
        <v>348.6</v>
      </c>
      <c r="G1430" s="167">
        <f>raw_Data!K1436</f>
        <v>2.6630330847198314E-3</v>
      </c>
      <c r="H1430" s="167">
        <f t="shared" si="644"/>
        <v>-2.4756167527251849E-2</v>
      </c>
      <c r="I1430" s="165"/>
      <c r="J1430" s="167">
        <f t="shared" si="645"/>
        <v>1.0239898846946898</v>
      </c>
      <c r="K1430" s="167">
        <f t="shared" si="664"/>
        <v>3.0586849236066804E-2</v>
      </c>
      <c r="L1430" s="93"/>
      <c r="M1430" s="171">
        <f t="shared" si="640"/>
        <v>1.0305868492360668</v>
      </c>
      <c r="N1430" s="172">
        <f t="shared" si="646"/>
        <v>0.97790686555746797</v>
      </c>
      <c r="O1430" s="170">
        <f t="shared" si="641"/>
        <v>1429</v>
      </c>
      <c r="P1430" s="170">
        <f t="shared" si="642"/>
        <v>1431</v>
      </c>
      <c r="Q1430" s="169"/>
      <c r="R1430" s="149">
        <f t="shared" si="647"/>
        <v>-0.40641615482714583</v>
      </c>
      <c r="S1430" s="173">
        <f t="shared" si="648"/>
        <v>-0.79689298394253805</v>
      </c>
      <c r="T1430" s="149">
        <v>0</v>
      </c>
      <c r="U1430" s="97"/>
      <c r="V1430" s="149">
        <f>1/PI()*ATAN('Exhibit4_Impact-Test'!$Y$25*S_RDY_SP)+'Exhibit4_Impact-Test'!$Y$26</f>
        <v>0.28274819008104057</v>
      </c>
      <c r="W1430" s="172">
        <f t="shared" si="649"/>
        <v>0.27222965587615822</v>
      </c>
      <c r="X1430" s="149">
        <f>1/PI()*ATAN('Exhibit4_Impact-Test'!$Y$25*S_RS_SP)+'Exhibit4_Impact-Test'!$Y$26</f>
        <v>0.17836485456562151</v>
      </c>
      <c r="Y1430" s="172">
        <f t="shared" si="650"/>
        <v>0.17080476189964158</v>
      </c>
      <c r="Z1430" s="149">
        <f>1/PI()*ATAN('Exhibit4_Impact-Test'!$Y$25*S_5050_SP)+'Exhibit4_Impact-Test'!$Y$26</f>
        <v>0.5</v>
      </c>
      <c r="AA1430" s="149">
        <f t="shared" si="651"/>
        <v>0.48688569864805026</v>
      </c>
      <c r="AB1430" s="195">
        <f>VLOOKUP(_xlfn.NUMBERVALUE(LEFT(A1430,4)),Transactioncosts!$C:$G,5,FALSE)</f>
        <v>53</v>
      </c>
      <c r="AC1430" s="174"/>
      <c r="AD1430" s="175">
        <f t="shared" si="652"/>
        <v>1.0156916791974444</v>
      </c>
      <c r="AE1430" s="149">
        <f t="shared" si="653"/>
        <v>1.0211905916087143</v>
      </c>
      <c r="AF1430" s="149">
        <f t="shared" si="654"/>
        <v>1.0042468573967673</v>
      </c>
      <c r="AG1430" s="176">
        <f t="shared" si="655"/>
        <v>1.0156455385403806</v>
      </c>
      <c r="AH1430" s="149">
        <f t="shared" si="656"/>
        <v>1.02116224821052</v>
      </c>
      <c r="AI1430" s="149">
        <f t="shared" si="657"/>
        <v>1.004177351599602</v>
      </c>
      <c r="AJ1430" s="97"/>
      <c r="AK1430" s="171">
        <f t="shared" si="658"/>
        <v>1.5569837744515072E-2</v>
      </c>
      <c r="AL1430" s="149">
        <f t="shared" si="659"/>
        <v>2.0969193268636589E-2</v>
      </c>
      <c r="AM1430" s="149">
        <f t="shared" si="660"/>
        <v>4.2378649486662714E-3</v>
      </c>
      <c r="AN1430" s="149">
        <f t="shared" si="665"/>
        <v>8.7385822924350762</v>
      </c>
      <c r="AO1430" s="149">
        <f t="shared" si="665"/>
        <v>22.476495200499848</v>
      </c>
      <c r="AP1430" s="149">
        <f t="shared" si="665"/>
        <v>8.1391049845136312</v>
      </c>
      <c r="AQ1430" s="97"/>
      <c r="AR1430" s="171">
        <f t="shared" si="661"/>
        <v>1.5524408894328313E-2</v>
      </c>
      <c r="AS1430" s="149">
        <f t="shared" si="662"/>
        <v>2.094143763538512E-2</v>
      </c>
      <c r="AT1430" s="149">
        <f t="shared" si="663"/>
        <v>4.16865068916694E-3</v>
      </c>
      <c r="AU1430" s="175">
        <f t="shared" si="666"/>
        <v>8.5734933205296961</v>
      </c>
      <c r="AV1430" s="149">
        <f t="shared" si="667"/>
        <v>19.231791814532432</v>
      </c>
      <c r="AW1430" s="149">
        <f t="shared" si="668"/>
        <v>8.0453393202480861</v>
      </c>
    </row>
    <row r="1431" spans="1:49" ht="15" x14ac:dyDescent="0.25">
      <c r="A1431" s="130">
        <v>1990.02</v>
      </c>
      <c r="B1431" s="138"/>
      <c r="C1431" s="166">
        <f>raw_Data!B1437</f>
        <v>330.45</v>
      </c>
      <c r="D1431" s="167">
        <f>raw_Data!J1437</f>
        <v>0.93583333333333341</v>
      </c>
      <c r="E1431" s="167">
        <f>raw_Data!L1437</f>
        <v>6.7982917736004733E-3</v>
      </c>
      <c r="F1431" s="168">
        <f t="shared" si="643"/>
        <v>339.97</v>
      </c>
      <c r="G1431" s="167">
        <f>raw_Data!K1437</f>
        <v>2.7526938651449635E-3</v>
      </c>
      <c r="H1431" s="167">
        <f t="shared" si="644"/>
        <v>-2.8002470806247737E-2</v>
      </c>
      <c r="I1431" s="165"/>
      <c r="J1431" s="167">
        <f t="shared" si="645"/>
        <v>1.0165628348802411</v>
      </c>
      <c r="K1431" s="167">
        <f t="shared" si="664"/>
        <v>2.3361126653841602E-2</v>
      </c>
      <c r="L1431" s="93"/>
      <c r="M1431" s="171">
        <f t="shared" si="640"/>
        <v>1.0233611266538416</v>
      </c>
      <c r="N1431" s="172">
        <f t="shared" si="646"/>
        <v>0.97475022305889725</v>
      </c>
      <c r="O1431" s="170">
        <f t="shared" si="641"/>
        <v>1430</v>
      </c>
      <c r="P1431" s="170">
        <f t="shared" si="642"/>
        <v>1432</v>
      </c>
      <c r="Q1431" s="169"/>
      <c r="R1431" s="149">
        <f t="shared" si="647"/>
        <v>-0.41116696558137811</v>
      </c>
      <c r="S1431" s="173">
        <f t="shared" si="648"/>
        <v>-0.80933317335683297</v>
      </c>
      <c r="T1431" s="149">
        <v>0</v>
      </c>
      <c r="U1431" s="97"/>
      <c r="V1431" s="149">
        <f>1/PI()*ATAN('Exhibit4_Impact-Test'!$Y$25*S_RDY_SP)+'Exhibit4_Impact-Test'!$Y$26</f>
        <v>0.28093544022782652</v>
      </c>
      <c r="W1431" s="172">
        <f t="shared" si="649"/>
        <v>0.2712098991544345</v>
      </c>
      <c r="X1431" s="149">
        <f>1/PI()*ATAN('Exhibit4_Impact-Test'!$Y$25*S_RS_SP)+'Exhibit4_Impact-Test'!$Y$26</f>
        <v>0.17615257287967878</v>
      </c>
      <c r="Y1431" s="172">
        <f t="shared" si="650"/>
        <v>0.16920089259515486</v>
      </c>
      <c r="Z1431" s="149">
        <f>1/PI()*ATAN('Exhibit4_Impact-Test'!$Y$25*S_5050_SP)+'Exhibit4_Impact-Test'!$Y$26</f>
        <v>0.5</v>
      </c>
      <c r="AA1431" s="149">
        <f t="shared" si="651"/>
        <v>0.48783578712919751</v>
      </c>
      <c r="AB1431" s="195">
        <f>VLOOKUP(_xlfn.NUMBERVALUE(LEFT(A1431,4)),Transactioncosts!$C:$G,5,FALSE)</f>
        <v>53</v>
      </c>
      <c r="AC1431" s="174"/>
      <c r="AD1431" s="175">
        <f t="shared" si="652"/>
        <v>1.0097046010525235</v>
      </c>
      <c r="AE1431" s="149">
        <f t="shared" si="653"/>
        <v>1.0147981909155861</v>
      </c>
      <c r="AF1431" s="149">
        <f t="shared" si="654"/>
        <v>0.99905567485636948</v>
      </c>
      <c r="AG1431" s="176">
        <f t="shared" si="655"/>
        <v>1.009647747569242</v>
      </c>
      <c r="AH1431" s="149">
        <f t="shared" si="656"/>
        <v>1.0113556871928153</v>
      </c>
      <c r="AI1431" s="149">
        <f t="shared" si="657"/>
        <v>0.99899120452815426</v>
      </c>
      <c r="AJ1431" s="97"/>
      <c r="AK1431" s="171">
        <f t="shared" si="658"/>
        <v>9.6578138688239949E-3</v>
      </c>
      <c r="AL1431" s="149">
        <f t="shared" si="659"/>
        <v>1.4689766040953459E-2</v>
      </c>
      <c r="AM1431" s="149">
        <f t="shared" si="660"/>
        <v>-9.447712995185629E-4</v>
      </c>
      <c r="AN1431" s="149">
        <f t="shared" si="665"/>
        <v>8.7482401063038999</v>
      </c>
      <c r="AO1431" s="149">
        <f t="shared" si="665"/>
        <v>22.4911849665408</v>
      </c>
      <c r="AP1431" s="149">
        <f t="shared" si="665"/>
        <v>8.1381602132141122</v>
      </c>
      <c r="AQ1431" s="97"/>
      <c r="AR1431" s="171">
        <f t="shared" si="661"/>
        <v>9.6015052376579053E-3</v>
      </c>
      <c r="AS1431" s="149">
        <f t="shared" si="662"/>
        <v>1.1291695368749587E-2</v>
      </c>
      <c r="AT1431" s="149">
        <f t="shared" si="663"/>
        <v>-1.0093046484632578E-3</v>
      </c>
      <c r="AU1431" s="175">
        <f t="shared" si="666"/>
        <v>8.5830948257673541</v>
      </c>
      <c r="AV1431" s="149">
        <f t="shared" si="667"/>
        <v>19.243083509901183</v>
      </c>
      <c r="AW1431" s="149">
        <f t="shared" si="668"/>
        <v>8.0443300155996234</v>
      </c>
    </row>
    <row r="1432" spans="1:49" ht="15" x14ac:dyDescent="0.25">
      <c r="A1432" s="130">
        <v>1990.03</v>
      </c>
      <c r="B1432" s="138"/>
      <c r="C1432" s="166">
        <f>raw_Data!B1438</f>
        <v>338.46</v>
      </c>
      <c r="D1432" s="167">
        <f>raw_Data!J1438</f>
        <v>0.94333333333333336</v>
      </c>
      <c r="E1432" s="167">
        <f>raw_Data!L1438</f>
        <v>6.8910628764466964E-3</v>
      </c>
      <c r="F1432" s="168">
        <f t="shared" si="643"/>
        <v>330.45</v>
      </c>
      <c r="G1432" s="167">
        <f>raw_Data!K1438</f>
        <v>2.8546930952741212E-3</v>
      </c>
      <c r="H1432" s="167">
        <f t="shared" si="644"/>
        <v>2.4239673172945952E-2</v>
      </c>
      <c r="I1432" s="165"/>
      <c r="J1432" s="167">
        <f t="shared" si="645"/>
        <v>1.0075528471361888</v>
      </c>
      <c r="K1432" s="167">
        <f t="shared" si="664"/>
        <v>1.4443910012635452E-2</v>
      </c>
      <c r="L1432" s="93"/>
      <c r="M1432" s="171">
        <f t="shared" si="640"/>
        <v>1.0144439100126355</v>
      </c>
      <c r="N1432" s="172">
        <f t="shared" si="646"/>
        <v>1.0270943662682201</v>
      </c>
      <c r="O1432" s="170">
        <f t="shared" si="641"/>
        <v>1431</v>
      </c>
      <c r="P1432" s="170">
        <f t="shared" si="642"/>
        <v>1433</v>
      </c>
      <c r="Q1432" s="169"/>
      <c r="R1432" s="149">
        <f t="shared" si="647"/>
        <v>-0.40853670982560258</v>
      </c>
      <c r="S1432" s="173">
        <f t="shared" si="648"/>
        <v>0.7809685079125358</v>
      </c>
      <c r="T1432" s="149">
        <v>0</v>
      </c>
      <c r="U1432" s="97"/>
      <c r="V1432" s="149">
        <f>1/PI()*ATAN('Exhibit4_Impact-Test'!$Y$25*S_RDY_SP)+'Exhibit4_Impact-Test'!$Y$26</f>
        <v>0.28193697147166724</v>
      </c>
      <c r="W1432" s="172">
        <f t="shared" si="649"/>
        <v>0.28445272743535666</v>
      </c>
      <c r="X1432" s="149">
        <f>1/PI()*ATAN('Exhibit4_Impact-Test'!$Y$25*S_RS_SP)+'Exhibit4_Impact-Test'!$Y$26</f>
        <v>0.81872989689153897</v>
      </c>
      <c r="Y1432" s="172">
        <f t="shared" si="650"/>
        <v>0.82056193029570457</v>
      </c>
      <c r="Z1432" s="149">
        <f>1/PI()*ATAN('Exhibit4_Impact-Test'!$Y$25*S_5050_SP)+'Exhibit4_Impact-Test'!$Y$26</f>
        <v>0.5</v>
      </c>
      <c r="AA1432" s="149">
        <f t="shared" si="651"/>
        <v>0.50309826575444627</v>
      </c>
      <c r="AB1432" s="195">
        <f>VLOOKUP(_xlfn.NUMBERVALUE(LEFT(A1432,4)),Transactioncosts!$C:$G,5,FALSE)</f>
        <v>53</v>
      </c>
      <c r="AC1432" s="174"/>
      <c r="AD1432" s="175">
        <f t="shared" si="652"/>
        <v>1.0180105413370697</v>
      </c>
      <c r="AE1432" s="149">
        <f t="shared" si="653"/>
        <v>1.0248012167584013</v>
      </c>
      <c r="AF1432" s="149">
        <f t="shared" si="654"/>
        <v>1.0207691381404278</v>
      </c>
      <c r="AG1432" s="176">
        <f t="shared" si="655"/>
        <v>1.0179746226316546</v>
      </c>
      <c r="AH1432" s="149">
        <f t="shared" si="656"/>
        <v>1.0227459849094374</v>
      </c>
      <c r="AI1432" s="149">
        <f t="shared" si="657"/>
        <v>1.0207527173319293</v>
      </c>
      <c r="AJ1432" s="97"/>
      <c r="AK1432" s="171">
        <f t="shared" si="658"/>
        <v>1.7850273022724492E-2</v>
      </c>
      <c r="AL1432" s="149">
        <f t="shared" si="659"/>
        <v>2.4498658912720541E-2</v>
      </c>
      <c r="AM1432" s="149">
        <f t="shared" si="660"/>
        <v>2.0556400138457834E-2</v>
      </c>
      <c r="AN1432" s="149">
        <f t="shared" si="665"/>
        <v>8.7660903793266236</v>
      </c>
      <c r="AO1432" s="149">
        <f t="shared" si="665"/>
        <v>22.515683625453519</v>
      </c>
      <c r="AP1432" s="149">
        <f t="shared" si="665"/>
        <v>8.1587166133525706</v>
      </c>
      <c r="AQ1432" s="97"/>
      <c r="AR1432" s="171">
        <f t="shared" si="661"/>
        <v>1.7814989165008364E-2</v>
      </c>
      <c r="AS1432" s="149">
        <f t="shared" si="662"/>
        <v>2.2491152040576619E-2</v>
      </c>
      <c r="AT1432" s="149">
        <f t="shared" si="663"/>
        <v>2.0540313307494118E-2</v>
      </c>
      <c r="AU1432" s="175">
        <f t="shared" si="666"/>
        <v>8.6009098149323631</v>
      </c>
      <c r="AV1432" s="149">
        <f t="shared" si="667"/>
        <v>19.265574661941759</v>
      </c>
      <c r="AW1432" s="149">
        <f t="shared" si="668"/>
        <v>8.0648703289071175</v>
      </c>
    </row>
    <row r="1433" spans="1:49" ht="15" x14ac:dyDescent="0.25">
      <c r="A1433" s="130">
        <v>1990.04</v>
      </c>
      <c r="B1433" s="138"/>
      <c r="C1433" s="166">
        <f>raw_Data!B1439</f>
        <v>338.18</v>
      </c>
      <c r="D1433" s="167">
        <f>raw_Data!J1439</f>
        <v>0.95305833333333334</v>
      </c>
      <c r="E1433" s="167">
        <f>raw_Data!L1439</f>
        <v>7.0454727500885994E-3</v>
      </c>
      <c r="F1433" s="168">
        <f t="shared" si="643"/>
        <v>338.46</v>
      </c>
      <c r="G1433" s="167">
        <f>raw_Data!K1439</f>
        <v>2.8158669660619672E-3</v>
      </c>
      <c r="H1433" s="167">
        <f t="shared" si="644"/>
        <v>-8.272764876202654E-4</v>
      </c>
      <c r="I1433" s="165"/>
      <c r="J1433" s="167">
        <f t="shared" si="645"/>
        <v>1.0125109616458532</v>
      </c>
      <c r="K1433" s="167">
        <f t="shared" si="664"/>
        <v>1.9556434395941791E-2</v>
      </c>
      <c r="L1433" s="93"/>
      <c r="M1433" s="171">
        <f t="shared" si="640"/>
        <v>1.0195564343959418</v>
      </c>
      <c r="N1433" s="172">
        <f t="shared" si="646"/>
        <v>1.0019885904784416</v>
      </c>
      <c r="O1433" s="170">
        <f t="shared" si="641"/>
        <v>1432</v>
      </c>
      <c r="P1433" s="170">
        <f t="shared" si="642"/>
        <v>1434</v>
      </c>
      <c r="Q1433" s="169"/>
      <c r="R1433" s="149">
        <f t="shared" si="647"/>
        <v>-0.41982336088786792</v>
      </c>
      <c r="S1433" s="173">
        <f t="shared" si="648"/>
        <v>-0.10718322278904763</v>
      </c>
      <c r="T1433" s="149">
        <v>0</v>
      </c>
      <c r="U1433" s="97"/>
      <c r="V1433" s="149">
        <f>1/PI()*ATAN('Exhibit4_Impact-Test'!$Y$25*S_RDY_SP)+'Exhibit4_Impact-Test'!$Y$26</f>
        <v>0.27767561320611167</v>
      </c>
      <c r="W1433" s="172">
        <f t="shared" si="649"/>
        <v>0.27420297035012459</v>
      </c>
      <c r="X1433" s="149">
        <f>1/PI()*ATAN('Exhibit4_Impact-Test'!$Y$25*S_RS_SP)+'Exhibit4_Impact-Test'!$Y$26</f>
        <v>0.43278233615157635</v>
      </c>
      <c r="Y1433" s="172">
        <f t="shared" si="650"/>
        <v>0.42852069152201999</v>
      </c>
      <c r="Z1433" s="149">
        <f>1/PI()*ATAN('Exhibit4_Impact-Test'!$Y$25*S_5050_SP)+'Exhibit4_Impact-Test'!$Y$26</f>
        <v>0.5</v>
      </c>
      <c r="AA1433" s="149">
        <f t="shared" si="651"/>
        <v>0.49565484723285064</v>
      </c>
      <c r="AB1433" s="195">
        <f>VLOOKUP(_xlfn.NUMBERVALUE(LEFT(A1433,4)),Transactioncosts!$C:$G,5,FALSE)</f>
        <v>53</v>
      </c>
      <c r="AC1433" s="174"/>
      <c r="AD1433" s="175">
        <f t="shared" si="652"/>
        <v>1.0146782725634407</v>
      </c>
      <c r="AE1433" s="149">
        <f t="shared" si="653"/>
        <v>1.0119533818641797</v>
      </c>
      <c r="AF1433" s="149">
        <f t="shared" si="654"/>
        <v>1.0107725124371916</v>
      </c>
      <c r="AG1433" s="176">
        <f t="shared" si="655"/>
        <v>1.0146689245302793</v>
      </c>
      <c r="AH1433" s="149">
        <f t="shared" si="656"/>
        <v>1.0098346396268754</v>
      </c>
      <c r="AI1433" s="149">
        <f t="shared" si="657"/>
        <v>1.0107494831275257</v>
      </c>
      <c r="AJ1433" s="97"/>
      <c r="AK1433" s="171">
        <f t="shared" si="658"/>
        <v>1.4571589403339824E-2</v>
      </c>
      <c r="AL1433" s="149">
        <f t="shared" si="659"/>
        <v>1.1882504452631833E-2</v>
      </c>
      <c r="AM1433" s="149">
        <f t="shared" si="660"/>
        <v>1.071490229311917E-2</v>
      </c>
      <c r="AN1433" s="149">
        <f t="shared" si="665"/>
        <v>8.7806619687299641</v>
      </c>
      <c r="AO1433" s="149">
        <f t="shared" si="665"/>
        <v>22.527566129906152</v>
      </c>
      <c r="AP1433" s="149">
        <f t="shared" si="665"/>
        <v>8.1694315156456891</v>
      </c>
      <c r="AQ1433" s="97"/>
      <c r="AR1433" s="171">
        <f t="shared" si="661"/>
        <v>1.4562376555804635E-2</v>
      </c>
      <c r="AS1433" s="149">
        <f t="shared" si="662"/>
        <v>9.7865943073638956E-3</v>
      </c>
      <c r="AT1433" s="149">
        <f t="shared" si="663"/>
        <v>1.0692118163421412E-2</v>
      </c>
      <c r="AU1433" s="175">
        <f t="shared" si="666"/>
        <v>8.615472191488168</v>
      </c>
      <c r="AV1433" s="149">
        <f t="shared" si="667"/>
        <v>19.275361256249123</v>
      </c>
      <c r="AW1433" s="149">
        <f t="shared" si="668"/>
        <v>8.0755624470705385</v>
      </c>
    </row>
    <row r="1434" spans="1:49" ht="15" x14ac:dyDescent="0.25">
      <c r="A1434" s="130">
        <v>1990.05</v>
      </c>
      <c r="B1434" s="138"/>
      <c r="C1434" s="166">
        <f>raw_Data!B1440</f>
        <v>350.25</v>
      </c>
      <c r="D1434" s="167">
        <f>raw_Data!J1440</f>
        <v>0.96277500000000005</v>
      </c>
      <c r="E1434" s="167">
        <f>raw_Data!L1440</f>
        <v>7.022327866001099E-3</v>
      </c>
      <c r="F1434" s="168">
        <f t="shared" si="643"/>
        <v>338.18</v>
      </c>
      <c r="G1434" s="167">
        <f>raw_Data!K1440</f>
        <v>2.846930628659294E-3</v>
      </c>
      <c r="H1434" s="167">
        <f t="shared" si="644"/>
        <v>3.5691052102430731E-2</v>
      </c>
      <c r="I1434" s="165"/>
      <c r="J1434" s="167">
        <f t="shared" si="645"/>
        <v>0.99813956505135226</v>
      </c>
      <c r="K1434" s="167">
        <f t="shared" si="664"/>
        <v>5.1618929173533612E-3</v>
      </c>
      <c r="L1434" s="93"/>
      <c r="M1434" s="171">
        <f t="shared" si="640"/>
        <v>1.0051618929173534</v>
      </c>
      <c r="N1434" s="172">
        <f t="shared" si="646"/>
        <v>1.0385379827310901</v>
      </c>
      <c r="O1434" s="170">
        <f t="shared" si="641"/>
        <v>1433</v>
      </c>
      <c r="P1434" s="170">
        <f t="shared" si="642"/>
        <v>1435</v>
      </c>
      <c r="Q1434" s="169"/>
      <c r="R1434" s="149">
        <f t="shared" si="647"/>
        <v>-0.42442083694738353</v>
      </c>
      <c r="S1434" s="173">
        <f t="shared" si="648"/>
        <v>0.83514165519068251</v>
      </c>
      <c r="T1434" s="149">
        <v>0</v>
      </c>
      <c r="U1434" s="97"/>
      <c r="V1434" s="149">
        <f>1/PI()*ATAN('Exhibit4_Impact-Test'!$Y$25*S_RDY_SP)+'Exhibit4_Impact-Test'!$Y$26</f>
        <v>0.27596675019186412</v>
      </c>
      <c r="W1434" s="172">
        <f t="shared" si="649"/>
        <v>0.28254110627378726</v>
      </c>
      <c r="X1434" s="149">
        <f>1/PI()*ATAN('Exhibit4_Impact-Test'!$Y$25*S_RS_SP)+'Exhibit4_Impact-Test'!$Y$26</f>
        <v>0.82828337780587691</v>
      </c>
      <c r="Y1434" s="172">
        <f t="shared" si="650"/>
        <v>0.83287967041836386</v>
      </c>
      <c r="Z1434" s="149">
        <f>1/PI()*ATAN('Exhibit4_Impact-Test'!$Y$25*S_5050_SP)+'Exhibit4_Impact-Test'!$Y$26</f>
        <v>0.5</v>
      </c>
      <c r="AA1434" s="149">
        <f t="shared" si="651"/>
        <v>0.50816560450275183</v>
      </c>
      <c r="AB1434" s="195">
        <f>VLOOKUP(_xlfn.NUMBERVALUE(LEFT(A1434,4)),Transactioncosts!$C:$G,5,FALSE)</f>
        <v>53</v>
      </c>
      <c r="AC1434" s="174"/>
      <c r="AD1434" s="175">
        <f t="shared" si="652"/>
        <v>1.0143725839573621</v>
      </c>
      <c r="AE1434" s="149">
        <f t="shared" si="653"/>
        <v>1.0328067533262275</v>
      </c>
      <c r="AF1434" s="149">
        <f t="shared" si="654"/>
        <v>1.0218499378242218</v>
      </c>
      <c r="AG1434" s="176">
        <f t="shared" si="655"/>
        <v>1.0143198341677664</v>
      </c>
      <c r="AH1434" s="149">
        <f t="shared" si="656"/>
        <v>1.0327546301090951</v>
      </c>
      <c r="AI1434" s="149">
        <f t="shared" si="657"/>
        <v>1.0218066601203573</v>
      </c>
      <c r="AJ1434" s="97"/>
      <c r="AK1434" s="171">
        <f t="shared" si="658"/>
        <v>1.4270277479679591E-2</v>
      </c>
      <c r="AL1434" s="149">
        <f t="shared" si="659"/>
        <v>3.2280099380803152E-2</v>
      </c>
      <c r="AM1434" s="149">
        <f t="shared" si="660"/>
        <v>2.1614649126119358E-2</v>
      </c>
      <c r="AN1434" s="149">
        <f t="shared" si="665"/>
        <v>8.794932246209644</v>
      </c>
      <c r="AO1434" s="149">
        <f t="shared" si="665"/>
        <v>22.559846229286954</v>
      </c>
      <c r="AP1434" s="149">
        <f t="shared" si="665"/>
        <v>8.1910461647718087</v>
      </c>
      <c r="AQ1434" s="97"/>
      <c r="AR1434" s="171">
        <f t="shared" si="661"/>
        <v>1.4218273746500242E-2</v>
      </c>
      <c r="AS1434" s="149">
        <f t="shared" si="662"/>
        <v>3.2229630566308946E-2</v>
      </c>
      <c r="AT1434" s="149">
        <f t="shared" si="663"/>
        <v>2.157229592067909E-2</v>
      </c>
      <c r="AU1434" s="175">
        <f t="shared" si="666"/>
        <v>8.6296904652346687</v>
      </c>
      <c r="AV1434" s="149">
        <f t="shared" si="667"/>
        <v>19.307590886815433</v>
      </c>
      <c r="AW1434" s="149">
        <f t="shared" si="668"/>
        <v>8.0971347429912175</v>
      </c>
    </row>
    <row r="1435" spans="1:49" ht="15" x14ac:dyDescent="0.25">
      <c r="A1435" s="130">
        <v>1990.06</v>
      </c>
      <c r="B1435" s="138"/>
      <c r="C1435" s="166">
        <f>raw_Data!B1441</f>
        <v>360.39</v>
      </c>
      <c r="D1435" s="167">
        <f>raw_Data!J1441</f>
        <v>0.97166666666666668</v>
      </c>
      <c r="E1435" s="167">
        <f>raw_Data!L1441</f>
        <v>6.8060262912292835E-3</v>
      </c>
      <c r="F1435" s="168">
        <f t="shared" si="643"/>
        <v>350.25</v>
      </c>
      <c r="G1435" s="167">
        <f>raw_Data!K1441</f>
        <v>2.7742088984059007E-3</v>
      </c>
      <c r="H1435" s="167">
        <f t="shared" si="644"/>
        <v>2.8950749464668135E-2</v>
      </c>
      <c r="I1435" s="165"/>
      <c r="J1435" s="167">
        <f t="shared" si="645"/>
        <v>0.98259249875052368</v>
      </c>
      <c r="K1435" s="167">
        <f t="shared" si="664"/>
        <v>-1.0601474958247037E-2</v>
      </c>
      <c r="L1435" s="93"/>
      <c r="M1435" s="171">
        <f t="shared" si="640"/>
        <v>0.98939852504175296</v>
      </c>
      <c r="N1435" s="172">
        <f t="shared" si="646"/>
        <v>1.0317249583630741</v>
      </c>
      <c r="O1435" s="170">
        <f t="shared" si="641"/>
        <v>1434</v>
      </c>
      <c r="P1435" s="170">
        <f t="shared" si="642"/>
        <v>1436</v>
      </c>
      <c r="Q1435" s="169"/>
      <c r="R1435" s="149">
        <f t="shared" si="647"/>
        <v>-0.43363477009850682</v>
      </c>
      <c r="S1435" s="173">
        <f t="shared" si="648"/>
        <v>0.80478934839377403</v>
      </c>
      <c r="T1435" s="149">
        <v>0</v>
      </c>
      <c r="U1435" s="97"/>
      <c r="V1435" s="149">
        <f>1/PI()*ATAN('Exhibit4_Impact-Test'!$Y$25*S_RDY_SP)+'Exhibit4_Impact-Test'!$Y$26</f>
        <v>0.2725883157840403</v>
      </c>
      <c r="W1435" s="172">
        <f t="shared" si="649"/>
        <v>0.28097311716457385</v>
      </c>
      <c r="X1435" s="149">
        <f>1/PI()*ATAN('Exhibit4_Impact-Test'!$Y$25*S_RS_SP)+'Exhibit4_Impact-Test'!$Y$26</f>
        <v>0.82304510114810037</v>
      </c>
      <c r="Y1435" s="172">
        <f t="shared" si="650"/>
        <v>0.82906373950129963</v>
      </c>
      <c r="Z1435" s="149">
        <f>1/PI()*ATAN('Exhibit4_Impact-Test'!$Y$25*S_5050_SP)+'Exhibit4_Impact-Test'!$Y$26</f>
        <v>0.5</v>
      </c>
      <c r="AA1435" s="149">
        <f t="shared" si="651"/>
        <v>0.51047101616226265</v>
      </c>
      <c r="AB1435" s="195">
        <f>VLOOKUP(_xlfn.NUMBERVALUE(LEFT(A1435,4)),Transactioncosts!$C:$G,5,FALSE)</f>
        <v>53</v>
      </c>
      <c r="AC1435" s="174"/>
      <c r="AD1435" s="175">
        <f t="shared" si="652"/>
        <v>1.0009362162139575</v>
      </c>
      <c r="AE1435" s="149">
        <f t="shared" si="653"/>
        <v>1.0242350886359382</v>
      </c>
      <c r="AF1435" s="149">
        <f t="shared" si="654"/>
        <v>1.0105617417024135</v>
      </c>
      <c r="AG1435" s="176">
        <f t="shared" si="655"/>
        <v>1.0008984181784493</v>
      </c>
      <c r="AH1435" s="149">
        <f t="shared" si="656"/>
        <v>1.0220682947905988</v>
      </c>
      <c r="AI1435" s="149">
        <f t="shared" si="657"/>
        <v>1.0105062453167535</v>
      </c>
      <c r="AJ1435" s="97"/>
      <c r="AK1435" s="171">
        <f t="shared" si="658"/>
        <v>9.3577823689731444E-4</v>
      </c>
      <c r="AL1435" s="149">
        <f t="shared" si="659"/>
        <v>2.3946079014181807E-2</v>
      </c>
      <c r="AM1435" s="149">
        <f t="shared" si="660"/>
        <v>1.050635614583028E-2</v>
      </c>
      <c r="AN1435" s="149">
        <f t="shared" si="665"/>
        <v>8.7958680244465413</v>
      </c>
      <c r="AO1435" s="149">
        <f t="shared" si="665"/>
        <v>22.583792308301135</v>
      </c>
      <c r="AP1435" s="149">
        <f t="shared" si="665"/>
        <v>8.2015525209176392</v>
      </c>
      <c r="AQ1435" s="97"/>
      <c r="AR1435" s="171">
        <f t="shared" si="661"/>
        <v>8.9801484239580051E-4</v>
      </c>
      <c r="AS1435" s="149">
        <f t="shared" si="662"/>
        <v>2.1828314197180759E-2</v>
      </c>
      <c r="AT1435" s="149">
        <f t="shared" si="663"/>
        <v>1.0451438264759048E-2</v>
      </c>
      <c r="AU1435" s="175">
        <f t="shared" si="666"/>
        <v>8.6305884800770638</v>
      </c>
      <c r="AV1435" s="149">
        <f t="shared" si="667"/>
        <v>19.329419201012612</v>
      </c>
      <c r="AW1435" s="149">
        <f t="shared" si="668"/>
        <v>8.1075861812559769</v>
      </c>
    </row>
    <row r="1436" spans="1:49" ht="15" x14ac:dyDescent="0.25">
      <c r="A1436" s="130">
        <v>1990.07</v>
      </c>
      <c r="B1436" s="138"/>
      <c r="C1436" s="166">
        <f>raw_Data!B1442</f>
        <v>360.03</v>
      </c>
      <c r="D1436" s="167">
        <f>raw_Data!J1442</f>
        <v>0.9772249999999999</v>
      </c>
      <c r="E1436" s="167">
        <f>raw_Data!L1442</f>
        <v>6.7982917736004733E-3</v>
      </c>
      <c r="F1436" s="168">
        <f t="shared" si="643"/>
        <v>360.39</v>
      </c>
      <c r="G1436" s="167">
        <f>raw_Data!K1442</f>
        <v>2.7115763478453895E-3</v>
      </c>
      <c r="H1436" s="167">
        <f t="shared" si="644"/>
        <v>-9.9891783900774023E-4</v>
      </c>
      <c r="I1436" s="165"/>
      <c r="J1436" s="167">
        <f t="shared" si="645"/>
        <v>0.99937055551736587</v>
      </c>
      <c r="K1436" s="167">
        <f t="shared" si="664"/>
        <v>6.1688472909664505E-3</v>
      </c>
      <c r="L1436" s="93"/>
      <c r="M1436" s="171">
        <f t="shared" si="640"/>
        <v>1.0061688472909665</v>
      </c>
      <c r="N1436" s="172">
        <f t="shared" si="646"/>
        <v>1.0017126585088376</v>
      </c>
      <c r="O1436" s="170">
        <f t="shared" si="641"/>
        <v>1435</v>
      </c>
      <c r="P1436" s="170">
        <f t="shared" si="642"/>
        <v>1437</v>
      </c>
      <c r="Q1436" s="169"/>
      <c r="R1436" s="149">
        <f t="shared" si="647"/>
        <v>-0.43019761369045417</v>
      </c>
      <c r="S1436" s="173">
        <f t="shared" si="648"/>
        <v>-0.12798526451174028</v>
      </c>
      <c r="T1436" s="149">
        <v>0</v>
      </c>
      <c r="U1436" s="97"/>
      <c r="V1436" s="149">
        <f>1/PI()*ATAN('Exhibit4_Impact-Test'!$Y$25*S_RDY_SP)+'Exhibit4_Impact-Test'!$Y$26</f>
        <v>0.27384141235171022</v>
      </c>
      <c r="W1436" s="172">
        <f t="shared" si="649"/>
        <v>0.27295965243363207</v>
      </c>
      <c r="X1436" s="149">
        <f>1/PI()*ATAN('Exhibit4_Impact-Test'!$Y$25*S_RS_SP)+'Exhibit4_Impact-Test'!$Y$26</f>
        <v>0.42023471207876195</v>
      </c>
      <c r="Y1436" s="172">
        <f t="shared" si="650"/>
        <v>0.41915366179997016</v>
      </c>
      <c r="Z1436" s="149">
        <f>1/PI()*ATAN('Exhibit4_Impact-Test'!$Y$25*S_5050_SP)+'Exhibit4_Impact-Test'!$Y$26</f>
        <v>0.5</v>
      </c>
      <c r="AA1436" s="149">
        <f t="shared" si="651"/>
        <v>0.49889032575646097</v>
      </c>
      <c r="AB1436" s="195">
        <f>VLOOKUP(_xlfn.NUMBERVALUE(LEFT(A1436,4)),Transactioncosts!$C:$G,5,FALSE)</f>
        <v>53</v>
      </c>
      <c r="AC1436" s="174"/>
      <c r="AD1436" s="175">
        <f t="shared" si="652"/>
        <v>1.0049485582611624</v>
      </c>
      <c r="AE1436" s="149">
        <f t="shared" si="653"/>
        <v>1.0042962020811399</v>
      </c>
      <c r="AF1436" s="149">
        <f t="shared" si="654"/>
        <v>1.003940752899902</v>
      </c>
      <c r="AG1436" s="176">
        <f t="shared" si="655"/>
        <v>1.0049383696213801</v>
      </c>
      <c r="AH1436" s="149">
        <f t="shared" si="656"/>
        <v>1.0029123429304914</v>
      </c>
      <c r="AI1436" s="149">
        <f t="shared" si="657"/>
        <v>1.0039348716264114</v>
      </c>
      <c r="AJ1436" s="97"/>
      <c r="AK1436" s="171">
        <f t="shared" si="658"/>
        <v>4.9363543912121126E-3</v>
      </c>
      <c r="AL1436" s="149">
        <f t="shared" si="659"/>
        <v>4.2869997522739364E-3</v>
      </c>
      <c r="AM1436" s="149">
        <f t="shared" si="660"/>
        <v>3.9330084724421253E-3</v>
      </c>
      <c r="AN1436" s="149">
        <f t="shared" si="665"/>
        <v>8.8008043788377535</v>
      </c>
      <c r="AO1436" s="149">
        <f t="shared" si="665"/>
        <v>22.588079308053409</v>
      </c>
      <c r="AP1436" s="149">
        <f t="shared" si="665"/>
        <v>8.2054855293900815</v>
      </c>
      <c r="AQ1436" s="97"/>
      <c r="AR1436" s="171">
        <f t="shared" si="661"/>
        <v>4.9262158708396004E-3</v>
      </c>
      <c r="AS1436" s="149">
        <f t="shared" si="662"/>
        <v>2.9081102757889366E-3</v>
      </c>
      <c r="AT1436" s="149">
        <f t="shared" si="663"/>
        <v>3.9271502674628565E-3</v>
      </c>
      <c r="AU1436" s="175">
        <f t="shared" si="666"/>
        <v>8.6355146959479026</v>
      </c>
      <c r="AV1436" s="149">
        <f t="shared" si="667"/>
        <v>19.332327311288402</v>
      </c>
      <c r="AW1436" s="149">
        <f t="shared" si="668"/>
        <v>8.1115133315234402</v>
      </c>
    </row>
    <row r="1437" spans="1:49" ht="15" x14ac:dyDescent="0.25">
      <c r="A1437" s="130">
        <v>1990.08</v>
      </c>
      <c r="B1437" s="138"/>
      <c r="C1437" s="166">
        <f>raw_Data!B1443</f>
        <v>330.75</v>
      </c>
      <c r="D1437" s="167">
        <f>raw_Data!J1443</f>
        <v>0.98194166666666671</v>
      </c>
      <c r="E1437" s="167">
        <f>raw_Data!L1443</f>
        <v>7.0146116041400752E-3</v>
      </c>
      <c r="F1437" s="168">
        <f t="shared" si="643"/>
        <v>360.03</v>
      </c>
      <c r="G1437" s="167">
        <f>raw_Data!K1443</f>
        <v>2.7273884583692105E-3</v>
      </c>
      <c r="H1437" s="167">
        <f t="shared" si="644"/>
        <v>-8.1326556120323246E-2</v>
      </c>
      <c r="I1437" s="165"/>
      <c r="J1437" s="167">
        <f t="shared" si="645"/>
        <v>1.0176114173753015</v>
      </c>
      <c r="K1437" s="167">
        <f t="shared" si="664"/>
        <v>2.462602897944155E-2</v>
      </c>
      <c r="L1437" s="93"/>
      <c r="M1437" s="171">
        <f t="shared" si="640"/>
        <v>1.0246260289794415</v>
      </c>
      <c r="N1437" s="172">
        <f t="shared" si="646"/>
        <v>0.92140083233804604</v>
      </c>
      <c r="O1437" s="170">
        <f t="shared" si="641"/>
        <v>1436</v>
      </c>
      <c r="P1437" s="170">
        <f t="shared" si="642"/>
        <v>1438</v>
      </c>
      <c r="Q1437" s="169"/>
      <c r="R1437" s="149">
        <f t="shared" si="647"/>
        <v>-0.42736090400858401</v>
      </c>
      <c r="S1437" s="173">
        <f t="shared" si="648"/>
        <v>-0.92285613040962511</v>
      </c>
      <c r="T1437" s="149">
        <v>0</v>
      </c>
      <c r="U1437" s="97"/>
      <c r="V1437" s="149">
        <f>1/PI()*ATAN('Exhibit4_Impact-Test'!$Y$25*S_RDY_SP)+'Exhibit4_Impact-Test'!$Y$26</f>
        <v>0.27488203729822969</v>
      </c>
      <c r="W1437" s="172">
        <f t="shared" si="649"/>
        <v>0.25422957430890381</v>
      </c>
      <c r="X1437" s="149">
        <f>1/PI()*ATAN('Exhibit4_Impact-Test'!$Y$25*S_RS_SP)+'Exhibit4_Impact-Test'!$Y$26</f>
        <v>0.15804816167760621</v>
      </c>
      <c r="Y1437" s="172">
        <f t="shared" si="650"/>
        <v>0.144425320078197</v>
      </c>
      <c r="Z1437" s="149">
        <f>1/PI()*ATAN('Exhibit4_Impact-Test'!$Y$25*S_5050_SP)+'Exhibit4_Impact-Test'!$Y$26</f>
        <v>0.5</v>
      </c>
      <c r="AA1437" s="149">
        <f t="shared" si="651"/>
        <v>0.47347796202270542</v>
      </c>
      <c r="AB1437" s="195">
        <f>VLOOKUP(_xlfn.NUMBERVALUE(LEFT(A1437,4)),Transactioncosts!$C:$G,5,FALSE)</f>
        <v>53</v>
      </c>
      <c r="AC1437" s="174"/>
      <c r="AD1437" s="175">
        <f t="shared" si="652"/>
        <v>0.99625127662614443</v>
      </c>
      <c r="AE1437" s="149">
        <f t="shared" si="653"/>
        <v>1.0083114764114596</v>
      </c>
      <c r="AF1437" s="149">
        <f t="shared" si="654"/>
        <v>0.97301343065874379</v>
      </c>
      <c r="AG1437" s="176">
        <f t="shared" si="655"/>
        <v>0.99609437920086952</v>
      </c>
      <c r="AH1437" s="149">
        <f t="shared" si="656"/>
        <v>1.0081957856656669</v>
      </c>
      <c r="AI1437" s="149">
        <f t="shared" si="657"/>
        <v>0.97287286385746419</v>
      </c>
      <c r="AJ1437" s="97"/>
      <c r="AK1437" s="171">
        <f t="shared" si="658"/>
        <v>-3.7557674470206845E-3</v>
      </c>
      <c r="AL1437" s="149">
        <f t="shared" si="659"/>
        <v>8.2771262936052123E-3</v>
      </c>
      <c r="AM1437" s="149">
        <f t="shared" si="660"/>
        <v>-2.7357393542225914E-2</v>
      </c>
      <c r="AN1437" s="149">
        <f t="shared" si="665"/>
        <v>8.797048611390732</v>
      </c>
      <c r="AO1437" s="149">
        <f t="shared" si="665"/>
        <v>22.596356434347015</v>
      </c>
      <c r="AP1437" s="149">
        <f t="shared" si="665"/>
        <v>8.1781281358478548</v>
      </c>
      <c r="AQ1437" s="97"/>
      <c r="AR1437" s="171">
        <f t="shared" si="661"/>
        <v>-3.9132676530119238E-3</v>
      </c>
      <c r="AS1437" s="149">
        <f t="shared" si="662"/>
        <v>8.1623825997983127E-3</v>
      </c>
      <c r="AT1437" s="149">
        <f t="shared" si="663"/>
        <v>-2.7501869405918724E-2</v>
      </c>
      <c r="AU1437" s="175">
        <f t="shared" si="666"/>
        <v>8.631601428294891</v>
      </c>
      <c r="AV1437" s="149">
        <f t="shared" si="667"/>
        <v>19.340489693888202</v>
      </c>
      <c r="AW1437" s="149">
        <f t="shared" si="668"/>
        <v>8.0840114621175214</v>
      </c>
    </row>
    <row r="1438" spans="1:49" ht="15" x14ac:dyDescent="0.25">
      <c r="A1438" s="130">
        <v>1990.09</v>
      </c>
      <c r="B1438" s="138"/>
      <c r="C1438" s="166">
        <f>raw_Data!B1444</f>
        <v>315.41000000000003</v>
      </c>
      <c r="D1438" s="167">
        <f>raw_Data!J1444</f>
        <v>0.98583333333333334</v>
      </c>
      <c r="E1438" s="167">
        <f>raw_Data!L1444</f>
        <v>7.1225801322394311E-3</v>
      </c>
      <c r="F1438" s="168">
        <f t="shared" si="643"/>
        <v>330.75</v>
      </c>
      <c r="G1438" s="167">
        <f>raw_Data!K1444</f>
        <v>2.9805996472663139E-3</v>
      </c>
      <c r="H1438" s="167">
        <f t="shared" si="644"/>
        <v>-4.637944066515487E-2</v>
      </c>
      <c r="I1438" s="165"/>
      <c r="J1438" s="167">
        <f t="shared" si="645"/>
        <v>1.0086925350244109</v>
      </c>
      <c r="K1438" s="167">
        <f t="shared" si="664"/>
        <v>1.581511515665035E-2</v>
      </c>
      <c r="L1438" s="93"/>
      <c r="M1438" s="171">
        <f t="shared" si="640"/>
        <v>1.0158151151566504</v>
      </c>
      <c r="N1438" s="172">
        <f t="shared" si="646"/>
        <v>0.95660115898211151</v>
      </c>
      <c r="O1438" s="170">
        <f t="shared" si="641"/>
        <v>1437</v>
      </c>
      <c r="P1438" s="170">
        <f t="shared" si="642"/>
        <v>1439</v>
      </c>
      <c r="Q1438" s="169"/>
      <c r="R1438" s="149">
        <f t="shared" si="647"/>
        <v>-0.40359446693096662</v>
      </c>
      <c r="S1438" s="173">
        <f t="shared" si="648"/>
        <v>-0.86862559955626495</v>
      </c>
      <c r="T1438" s="149">
        <v>0</v>
      </c>
      <c r="U1438" s="97"/>
      <c r="V1438" s="149">
        <f>1/PI()*ATAN('Exhibit4_Impact-Test'!$Y$25*S_RDY_SP)+'Exhibit4_Impact-Test'!$Y$26</f>
        <v>0.28383286209662462</v>
      </c>
      <c r="W1438" s="172">
        <f t="shared" si="649"/>
        <v>0.27178438741285188</v>
      </c>
      <c r="X1438" s="149">
        <f>1/PI()*ATAN('Exhibit4_Impact-Test'!$Y$25*S_RS_SP)+'Exhibit4_Impact-Test'!$Y$26</f>
        <v>0.16625376268058112</v>
      </c>
      <c r="Y1438" s="172">
        <f t="shared" si="650"/>
        <v>0.15809462669186078</v>
      </c>
      <c r="Z1438" s="149">
        <f>1/PI()*ATAN('Exhibit4_Impact-Test'!$Y$25*S_5050_SP)+'Exhibit4_Impact-Test'!$Y$26</f>
        <v>0.5</v>
      </c>
      <c r="AA1438" s="149">
        <f t="shared" si="651"/>
        <v>0.48498948803279518</v>
      </c>
      <c r="AB1438" s="195">
        <f>VLOOKUP(_xlfn.NUMBERVALUE(LEFT(A1438,4)),Transactioncosts!$C:$G,5,FALSE)</f>
        <v>53</v>
      </c>
      <c r="AC1438" s="174"/>
      <c r="AD1438" s="175">
        <f t="shared" si="652"/>
        <v>0.99900824849956693</v>
      </c>
      <c r="AE1438" s="149">
        <f t="shared" si="653"/>
        <v>1.0059705721394301</v>
      </c>
      <c r="AF1438" s="149">
        <f t="shared" si="654"/>
        <v>0.98620813706938093</v>
      </c>
      <c r="AG1438" s="176">
        <f t="shared" si="655"/>
        <v>0.99890902132741588</v>
      </c>
      <c r="AH1438" s="149">
        <f t="shared" si="656"/>
        <v>1.0058534190154171</v>
      </c>
      <c r="AI1438" s="149">
        <f t="shared" si="657"/>
        <v>0.98612858135595471</v>
      </c>
      <c r="AJ1438" s="97"/>
      <c r="AK1438" s="171">
        <f t="shared" si="658"/>
        <v>-9.9224361134710409E-4</v>
      </c>
      <c r="AL1438" s="149">
        <f t="shared" si="659"/>
        <v>5.9528189031982639E-3</v>
      </c>
      <c r="AM1438" s="149">
        <f t="shared" si="660"/>
        <v>-1.3887854293904146E-2</v>
      </c>
      <c r="AN1438" s="149">
        <f t="shared" si="665"/>
        <v>8.7960563677793857</v>
      </c>
      <c r="AO1438" s="149">
        <f t="shared" si="665"/>
        <v>22.602309253250212</v>
      </c>
      <c r="AP1438" s="149">
        <f t="shared" si="665"/>
        <v>8.1642402815539512</v>
      </c>
      <c r="AQ1438" s="97"/>
      <c r="AR1438" s="171">
        <f t="shared" si="661"/>
        <v>-1.0915742230107489E-3</v>
      </c>
      <c r="AS1438" s="149">
        <f t="shared" si="662"/>
        <v>5.8363543171704177E-3</v>
      </c>
      <c r="AT1438" s="149">
        <f t="shared" si="663"/>
        <v>-1.3968525827041629E-2</v>
      </c>
      <c r="AU1438" s="175">
        <f t="shared" si="666"/>
        <v>8.6305098540718799</v>
      </c>
      <c r="AV1438" s="149">
        <f t="shared" si="667"/>
        <v>19.346326048205373</v>
      </c>
      <c r="AW1438" s="149">
        <f t="shared" si="668"/>
        <v>8.0700429362904806</v>
      </c>
    </row>
    <row r="1439" spans="1:49" ht="15" x14ac:dyDescent="0.25">
      <c r="A1439" s="130">
        <v>1990.1</v>
      </c>
      <c r="B1439" s="138"/>
      <c r="C1439" s="166">
        <f>raw_Data!B1445</f>
        <v>307.12</v>
      </c>
      <c r="D1439" s="167">
        <f>raw_Data!J1445</f>
        <v>0.99389166666666673</v>
      </c>
      <c r="E1439" s="167">
        <f>raw_Data!L1445</f>
        <v>6.9914589154564943E-3</v>
      </c>
      <c r="F1439" s="168">
        <f t="shared" si="643"/>
        <v>315.41000000000003</v>
      </c>
      <c r="G1439" s="167">
        <f>raw_Data!K1445</f>
        <v>3.1511101951956712E-3</v>
      </c>
      <c r="H1439" s="167">
        <f t="shared" si="644"/>
        <v>-2.6283250372531097E-2</v>
      </c>
      <c r="I1439" s="165"/>
      <c r="J1439" s="167">
        <f t="shared" si="645"/>
        <v>0.98950189004588673</v>
      </c>
      <c r="K1439" s="167">
        <f t="shared" si="664"/>
        <v>-3.5066510386567717E-3</v>
      </c>
      <c r="L1439" s="93"/>
      <c r="M1439" s="171">
        <f t="shared" si="640"/>
        <v>0.99649334896134323</v>
      </c>
      <c r="N1439" s="172">
        <f t="shared" si="646"/>
        <v>0.97686785982266466</v>
      </c>
      <c r="O1439" s="170">
        <f t="shared" si="641"/>
        <v>1438</v>
      </c>
      <c r="P1439" s="170">
        <f t="shared" si="642"/>
        <v>1440</v>
      </c>
      <c r="Q1439" s="169"/>
      <c r="R1439" s="149">
        <f t="shared" si="647"/>
        <v>-0.38656702805595128</v>
      </c>
      <c r="S1439" s="173">
        <f t="shared" si="648"/>
        <v>-0.78678631769917262</v>
      </c>
      <c r="T1439" s="149">
        <v>0</v>
      </c>
      <c r="U1439" s="97"/>
      <c r="V1439" s="149">
        <f>1/PI()*ATAN('Exhibit4_Impact-Test'!$Y$25*S_RDY_SP)+'Exhibit4_Impact-Test'!$Y$26</f>
        <v>0.2905064953658747</v>
      </c>
      <c r="W1439" s="172">
        <f t="shared" si="649"/>
        <v>0.28642384431285628</v>
      </c>
      <c r="X1439" s="149">
        <f>1/PI()*ATAN('Exhibit4_Impact-Test'!$Y$25*S_RS_SP)+'Exhibit4_Impact-Test'!$Y$26</f>
        <v>0.18019898971315401</v>
      </c>
      <c r="Y1439" s="172">
        <f t="shared" si="650"/>
        <v>0.17727920445122031</v>
      </c>
      <c r="Z1439" s="149">
        <f>1/PI()*ATAN('Exhibit4_Impact-Test'!$Y$25*S_5050_SP)+'Exhibit4_Impact-Test'!$Y$26</f>
        <v>0.5</v>
      </c>
      <c r="AA1439" s="149">
        <f t="shared" si="651"/>
        <v>0.49502739563053133</v>
      </c>
      <c r="AB1439" s="195">
        <f>VLOOKUP(_xlfn.NUMBERVALUE(LEFT(A1439,4)),Transactioncosts!$C:$G,5,FALSE)</f>
        <v>53</v>
      </c>
      <c r="AC1439" s="174"/>
      <c r="AD1439" s="175">
        <f t="shared" si="652"/>
        <v>0.99079201689182472</v>
      </c>
      <c r="AE1439" s="149">
        <f t="shared" si="653"/>
        <v>0.99295685564592695</v>
      </c>
      <c r="AF1439" s="149">
        <f t="shared" si="654"/>
        <v>0.986680604392004</v>
      </c>
      <c r="AG1439" s="176">
        <f t="shared" si="655"/>
        <v>0.99072175423117181</v>
      </c>
      <c r="AH1439" s="149">
        <f t="shared" si="656"/>
        <v>0.98954656841827537</v>
      </c>
      <c r="AI1439" s="149">
        <f t="shared" si="657"/>
        <v>0.98665424958884584</v>
      </c>
      <c r="AJ1439" s="97"/>
      <c r="AK1439" s="171">
        <f t="shared" si="658"/>
        <v>-9.2506386341270879E-3</v>
      </c>
      <c r="AL1439" s="149">
        <f t="shared" si="659"/>
        <v>-7.0680643744053398E-3</v>
      </c>
      <c r="AM1439" s="149">
        <f t="shared" si="660"/>
        <v>-1.3408894358935688E-2</v>
      </c>
      <c r="AN1439" s="149">
        <f t="shared" si="665"/>
        <v>8.786805729145259</v>
      </c>
      <c r="AO1439" s="149">
        <f t="shared" si="665"/>
        <v>22.595241188875807</v>
      </c>
      <c r="AP1439" s="149">
        <f t="shared" si="665"/>
        <v>8.1508313871950158</v>
      </c>
      <c r="AQ1439" s="97"/>
      <c r="AR1439" s="171">
        <f t="shared" si="661"/>
        <v>-9.3215567995280132E-3</v>
      </c>
      <c r="AS1439" s="149">
        <f t="shared" si="662"/>
        <v>-1.0508452471608693E-2</v>
      </c>
      <c r="AT1439" s="149">
        <f t="shared" si="663"/>
        <v>-1.3435605287500658E-2</v>
      </c>
      <c r="AU1439" s="175">
        <f t="shared" si="666"/>
        <v>8.6211882972723526</v>
      </c>
      <c r="AV1439" s="149">
        <f t="shared" si="667"/>
        <v>19.335817595733765</v>
      </c>
      <c r="AW1439" s="149">
        <f t="shared" si="668"/>
        <v>8.0566073310029793</v>
      </c>
    </row>
    <row r="1440" spans="1:49" ht="15" x14ac:dyDescent="0.25">
      <c r="A1440" s="130">
        <v>1990.11</v>
      </c>
      <c r="B1440" s="138"/>
      <c r="C1440" s="166">
        <f>raw_Data!B1446</f>
        <v>315.29000000000002</v>
      </c>
      <c r="D1440" s="167">
        <f>raw_Data!J1446</f>
        <v>1.0011083333333333</v>
      </c>
      <c r="E1440" s="167">
        <f>raw_Data!L1446</f>
        <v>6.7363920910228359E-3</v>
      </c>
      <c r="F1440" s="168">
        <f t="shared" si="643"/>
        <v>307.12</v>
      </c>
      <c r="G1440" s="167">
        <f>raw_Data!K1446</f>
        <v>3.2596650603455759E-3</v>
      </c>
      <c r="H1440" s="167">
        <f t="shared" si="644"/>
        <v>2.6601979682209009E-2</v>
      </c>
      <c r="I1440" s="165"/>
      <c r="J1440" s="167">
        <f t="shared" si="645"/>
        <v>0.9794400971806978</v>
      </c>
      <c r="K1440" s="167">
        <f t="shared" si="664"/>
        <v>-1.3823510728279365E-2</v>
      </c>
      <c r="L1440" s="93"/>
      <c r="M1440" s="171">
        <f t="shared" si="640"/>
        <v>0.98617648927172064</v>
      </c>
      <c r="N1440" s="172">
        <f t="shared" si="646"/>
        <v>1.0298616447425546</v>
      </c>
      <c r="O1440" s="170">
        <f t="shared" si="641"/>
        <v>1439</v>
      </c>
      <c r="P1440" s="170">
        <f t="shared" si="642"/>
        <v>1441</v>
      </c>
      <c r="Q1440" s="169"/>
      <c r="R1440" s="149">
        <f t="shared" si="647"/>
        <v>-0.36403753031568764</v>
      </c>
      <c r="S1440" s="173">
        <f t="shared" si="648"/>
        <v>0.79188022401665215</v>
      </c>
      <c r="T1440" s="149">
        <v>0</v>
      </c>
      <c r="U1440" s="97"/>
      <c r="V1440" s="149">
        <f>1/PI()*ATAN('Exhibit4_Impact-Test'!$Y$25*S_RDY_SP)+'Exhibit4_Impact-Test'!$Y$26</f>
        <v>0.2996809500964206</v>
      </c>
      <c r="W1440" s="172">
        <f t="shared" si="649"/>
        <v>0.30885596841331503</v>
      </c>
      <c r="X1440" s="149">
        <f>1/PI()*ATAN('Exhibit4_Impact-Test'!$Y$25*S_RS_SP)+'Exhibit4_Impact-Test'!$Y$26</f>
        <v>0.82072962476282962</v>
      </c>
      <c r="Y1440" s="172">
        <f t="shared" si="650"/>
        <v>0.82701858426480646</v>
      </c>
      <c r="Z1440" s="149">
        <f>1/PI()*ATAN('Exhibit4_Impact-Test'!$Y$25*S_5050_SP)+'Exhibit4_Impact-Test'!$Y$26</f>
        <v>0.5</v>
      </c>
      <c r="AA1440" s="149">
        <f t="shared" si="651"/>
        <v>0.51083440703173832</v>
      </c>
      <c r="AB1440" s="195">
        <f>VLOOKUP(_xlfn.NUMBERVALUE(LEFT(A1440,4)),Transactioncosts!$C:$G,5,FALSE)</f>
        <v>53</v>
      </c>
      <c r="AC1440" s="174"/>
      <c r="AD1440" s="175">
        <f t="shared" si="652"/>
        <v>0.99926809816832995</v>
      </c>
      <c r="AE1440" s="149">
        <f t="shared" si="653"/>
        <v>1.0220301905290041</v>
      </c>
      <c r="AF1440" s="149">
        <f t="shared" si="654"/>
        <v>1.0080190670071376</v>
      </c>
      <c r="AG1440" s="176">
        <f t="shared" si="655"/>
        <v>0.99923616372160795</v>
      </c>
      <c r="AH1440" s="149">
        <f t="shared" si="656"/>
        <v>1.0219986785595883</v>
      </c>
      <c r="AI1440" s="149">
        <f t="shared" si="657"/>
        <v>1.0079616446498694</v>
      </c>
      <c r="AJ1440" s="97"/>
      <c r="AK1440" s="171">
        <f t="shared" si="658"/>
        <v>-7.3216980257588885E-4</v>
      </c>
      <c r="AL1440" s="149">
        <f t="shared" si="659"/>
        <v>2.1791031980230115E-2</v>
      </c>
      <c r="AM1440" s="149">
        <f t="shared" si="660"/>
        <v>7.987085151961764E-3</v>
      </c>
      <c r="AN1440" s="149">
        <f t="shared" si="665"/>
        <v>8.7860735593426824</v>
      </c>
      <c r="AO1440" s="149">
        <f t="shared" si="665"/>
        <v>22.617032220856036</v>
      </c>
      <c r="AP1440" s="149">
        <f t="shared" si="665"/>
        <v>8.1588184723469777</v>
      </c>
      <c r="AQ1440" s="97"/>
      <c r="AR1440" s="171">
        <f t="shared" si="661"/>
        <v>-7.6412814995966913E-4</v>
      </c>
      <c r="AS1440" s="149">
        <f t="shared" si="662"/>
        <v>2.1760198786144738E-2</v>
      </c>
      <c r="AT1440" s="149">
        <f t="shared" si="663"/>
        <v>7.9301179826314818E-3</v>
      </c>
      <c r="AU1440" s="175">
        <f t="shared" si="666"/>
        <v>8.6204241691223924</v>
      </c>
      <c r="AV1440" s="149">
        <f t="shared" si="667"/>
        <v>19.357577794519909</v>
      </c>
      <c r="AW1440" s="149">
        <f t="shared" si="668"/>
        <v>8.064537448985611</v>
      </c>
    </row>
    <row r="1441" spans="1:49" ht="15" x14ac:dyDescent="0.25">
      <c r="A1441" s="130">
        <v>1990.12</v>
      </c>
      <c r="B1441" s="138"/>
      <c r="C1441" s="166">
        <f>raw_Data!B1447</f>
        <v>328.75</v>
      </c>
      <c r="D1441" s="167">
        <f>raw_Data!J1447</f>
        <v>1.0075000000000001</v>
      </c>
      <c r="E1441" s="167">
        <f>raw_Data!L1447</f>
        <v>6.4961345853837837E-3</v>
      </c>
      <c r="F1441" s="168">
        <f t="shared" si="643"/>
        <v>315.29000000000002</v>
      </c>
      <c r="G1441" s="167">
        <f>raw_Data!K1447</f>
        <v>3.1954708363728631E-3</v>
      </c>
      <c r="H1441" s="167">
        <f t="shared" si="644"/>
        <v>4.2690856037298941E-2</v>
      </c>
      <c r="I1441" s="165"/>
      <c r="J1441" s="167">
        <f t="shared" si="645"/>
        <v>0.98037693706993512</v>
      </c>
      <c r="K1441" s="167">
        <f t="shared" si="664"/>
        <v>-1.3126928344681099E-2</v>
      </c>
      <c r="L1441" s="93"/>
      <c r="M1441" s="171">
        <f t="shared" si="640"/>
        <v>0.9868730716553189</v>
      </c>
      <c r="N1441" s="172">
        <f t="shared" si="646"/>
        <v>1.0458863268736718</v>
      </c>
      <c r="O1441" s="170">
        <f t="shared" si="641"/>
        <v>1440</v>
      </c>
      <c r="P1441" s="170">
        <f t="shared" si="642"/>
        <v>1442</v>
      </c>
      <c r="Q1441" s="169"/>
      <c r="R1441" s="149">
        <f t="shared" si="647"/>
        <v>-0.35652135762796539</v>
      </c>
      <c r="S1441" s="173">
        <f t="shared" si="648"/>
        <v>0.86371096214917764</v>
      </c>
      <c r="T1441" s="149">
        <v>0</v>
      </c>
      <c r="U1441" s="97"/>
      <c r="V1441" s="149">
        <f>1/PI()*ATAN('Exhibit4_Impact-Test'!$Y$25*S_RDY_SP)+'Exhibit4_Impact-Test'!$Y$26</f>
        <v>0.30283060110726889</v>
      </c>
      <c r="W1441" s="172">
        <f t="shared" si="649"/>
        <v>0.3152309009120286</v>
      </c>
      <c r="X1441" s="149">
        <f>1/PI()*ATAN('Exhibit4_Impact-Test'!$Y$25*S_RS_SP)+'Exhibit4_Impact-Test'!$Y$26</f>
        <v>0.83296423887155979</v>
      </c>
      <c r="Y1441" s="172">
        <f t="shared" si="650"/>
        <v>0.8408894980698367</v>
      </c>
      <c r="Z1441" s="149">
        <f>1/PI()*ATAN('Exhibit4_Impact-Test'!$Y$25*S_5050_SP)+'Exhibit4_Impact-Test'!$Y$26</f>
        <v>0.5</v>
      </c>
      <c r="AA1441" s="149">
        <f t="shared" si="651"/>
        <v>0.51451555340515409</v>
      </c>
      <c r="AB1441" s="195">
        <f>VLOOKUP(_xlfn.NUMBERVALUE(LEFT(A1441,4)),Transactioncosts!$C:$G,5,FALSE)</f>
        <v>53</v>
      </c>
      <c r="AC1441" s="174"/>
      <c r="AD1441" s="175">
        <f t="shared" si="652"/>
        <v>1.0047440912063894</v>
      </c>
      <c r="AE1441" s="149">
        <f t="shared" si="653"/>
        <v>1.0360290028716075</v>
      </c>
      <c r="AF1441" s="149">
        <f t="shared" si="654"/>
        <v>1.0163796992644953</v>
      </c>
      <c r="AG1441" s="176">
        <f t="shared" si="655"/>
        <v>1.0046743696621161</v>
      </c>
      <c r="AH1441" s="149">
        <f t="shared" si="656"/>
        <v>1.0327385636464907</v>
      </c>
      <c r="AI1441" s="149">
        <f t="shared" si="657"/>
        <v>1.0163027668314479</v>
      </c>
      <c r="AJ1441" s="97"/>
      <c r="AK1441" s="171">
        <f t="shared" si="658"/>
        <v>4.7328734703532844E-3</v>
      </c>
      <c r="AL1441" s="149">
        <f t="shared" si="659"/>
        <v>3.5395138495251395E-2</v>
      </c>
      <c r="AM1441" s="149">
        <f t="shared" si="660"/>
        <v>1.6246999088977795E-2</v>
      </c>
      <c r="AN1441" s="149">
        <f t="shared" si="665"/>
        <v>8.7908064328130351</v>
      </c>
      <c r="AO1441" s="149">
        <f t="shared" si="665"/>
        <v>22.652427359351286</v>
      </c>
      <c r="AP1441" s="149">
        <f t="shared" si="665"/>
        <v>8.1750654714359552</v>
      </c>
      <c r="AQ1441" s="97"/>
      <c r="AR1441" s="171">
        <f t="shared" si="661"/>
        <v>4.6634787219133203E-3</v>
      </c>
      <c r="AS1441" s="149">
        <f t="shared" si="662"/>
        <v>3.2214073543266483E-2</v>
      </c>
      <c r="AT1441" s="149">
        <f t="shared" si="663"/>
        <v>1.6171303613302348E-2</v>
      </c>
      <c r="AU1441" s="175">
        <f t="shared" si="666"/>
        <v>8.625087647844305</v>
      </c>
      <c r="AV1441" s="149">
        <f t="shared" si="667"/>
        <v>19.389791868063174</v>
      </c>
      <c r="AW1441" s="149">
        <f t="shared" si="668"/>
        <v>8.0807087525989125</v>
      </c>
    </row>
    <row r="1442" spans="1:49" ht="15" x14ac:dyDescent="0.25">
      <c r="A1442" s="130">
        <v>1991.01</v>
      </c>
      <c r="B1442" s="138"/>
      <c r="C1442" s="166">
        <f>raw_Data!B1448</f>
        <v>325.49</v>
      </c>
      <c r="D1442" s="167">
        <f>raw_Data!J1448</f>
        <v>1.0088916666666667</v>
      </c>
      <c r="E1442" s="167">
        <f>raw_Data!L1448</f>
        <v>6.5038946817226329E-3</v>
      </c>
      <c r="F1442" s="168">
        <f t="shared" si="643"/>
        <v>328.75</v>
      </c>
      <c r="G1442" s="167">
        <f>raw_Data!K1448</f>
        <v>3.0688719898605832E-3</v>
      </c>
      <c r="H1442" s="167">
        <f t="shared" si="644"/>
        <v>-9.9163498098858716E-3</v>
      </c>
      <c r="I1442" s="165"/>
      <c r="J1442" s="167">
        <f t="shared" si="645"/>
        <v>1.0006417677777648</v>
      </c>
      <c r="K1442" s="167">
        <f t="shared" si="664"/>
        <v>7.1456624594874452E-3</v>
      </c>
      <c r="L1442" s="93"/>
      <c r="M1442" s="171">
        <f t="shared" si="640"/>
        <v>1.0071456624594874</v>
      </c>
      <c r="N1442" s="172">
        <f t="shared" si="646"/>
        <v>0.99315252217997474</v>
      </c>
      <c r="O1442" s="170">
        <f t="shared" si="641"/>
        <v>1441</v>
      </c>
      <c r="P1442" s="170">
        <f t="shared" si="642"/>
        <v>1443</v>
      </c>
      <c r="Q1442" s="169"/>
      <c r="R1442" s="149">
        <f t="shared" si="647"/>
        <v>-0.35831262305594819</v>
      </c>
      <c r="S1442" s="173">
        <f t="shared" si="648"/>
        <v>-0.60419553621899713</v>
      </c>
      <c r="T1442" s="149">
        <v>0</v>
      </c>
      <c r="U1442" s="97"/>
      <c r="V1442" s="149">
        <f>1/PI()*ATAN('Exhibit4_Impact-Test'!$Y$25*S_RDY_SP)+'Exhibit4_Impact-Test'!$Y$26</f>
        <v>0.30207589255858247</v>
      </c>
      <c r="W1442" s="172">
        <f t="shared" si="649"/>
        <v>0.29913435946924927</v>
      </c>
      <c r="X1442" s="149">
        <f>1/PI()*ATAN('Exhibit4_Impact-Test'!$Y$25*S_RS_SP)+'Exhibit4_Impact-Test'!$Y$26</f>
        <v>0.22005190842515454</v>
      </c>
      <c r="Y1442" s="172">
        <f t="shared" si="650"/>
        <v>0.21766000537102428</v>
      </c>
      <c r="Z1442" s="149">
        <f>1/PI()*ATAN('Exhibit4_Impact-Test'!$Y$25*S_5050_SP)+'Exhibit4_Impact-Test'!$Y$26</f>
        <v>0.5</v>
      </c>
      <c r="AA1442" s="149">
        <f t="shared" si="651"/>
        <v>0.49650223641980784</v>
      </c>
      <c r="AB1442" s="195">
        <f>VLOOKUP(_xlfn.NUMBERVALUE(LEFT(A1442,4)),Transactioncosts!$C:$G,5,FALSE)</f>
        <v>49.8</v>
      </c>
      <c r="AC1442" s="174"/>
      <c r="AD1442" s="175">
        <f t="shared" si="652"/>
        <v>1.0029186721198562</v>
      </c>
      <c r="AE1442" s="149">
        <f t="shared" si="653"/>
        <v>1.0040664452361197</v>
      </c>
      <c r="AF1442" s="149">
        <f t="shared" si="654"/>
        <v>1.0001490923197311</v>
      </c>
      <c r="AG1442" s="176">
        <f t="shared" si="655"/>
        <v>1.0028954711394147</v>
      </c>
      <c r="AH1442" s="149">
        <f t="shared" si="656"/>
        <v>1.0009414420755895</v>
      </c>
      <c r="AI1442" s="149">
        <f t="shared" si="657"/>
        <v>1.0001316734571017</v>
      </c>
      <c r="AJ1442" s="97"/>
      <c r="AK1442" s="171">
        <f t="shared" si="658"/>
        <v>2.9144210659974436E-3</v>
      </c>
      <c r="AL1442" s="149">
        <f t="shared" si="659"/>
        <v>4.0581995937672474E-3</v>
      </c>
      <c r="AM1442" s="149">
        <f t="shared" si="660"/>
        <v>1.4908120657582339E-4</v>
      </c>
      <c r="AN1442" s="149">
        <f t="shared" si="665"/>
        <v>8.7937208538790319</v>
      </c>
      <c r="AO1442" s="149">
        <f t="shared" si="665"/>
        <v>22.656485558945054</v>
      </c>
      <c r="AP1442" s="149">
        <f t="shared" si="665"/>
        <v>8.1752145526425313</v>
      </c>
      <c r="AQ1442" s="97"/>
      <c r="AR1442" s="171">
        <f t="shared" si="661"/>
        <v>2.8912873369622677E-3</v>
      </c>
      <c r="AS1442" s="149">
        <f t="shared" si="662"/>
        <v>9.4099919693997115E-4</v>
      </c>
      <c r="AT1442" s="149">
        <f t="shared" si="663"/>
        <v>1.3166478891299684E-4</v>
      </c>
      <c r="AU1442" s="175">
        <f t="shared" si="666"/>
        <v>8.6279789351812681</v>
      </c>
      <c r="AV1442" s="149">
        <f t="shared" si="667"/>
        <v>19.390732867260112</v>
      </c>
      <c r="AW1442" s="149">
        <f t="shared" si="668"/>
        <v>8.0808404173878259</v>
      </c>
    </row>
    <row r="1443" spans="1:49" ht="15" x14ac:dyDescent="0.25">
      <c r="A1443" s="130">
        <v>1991.02</v>
      </c>
      <c r="B1443" s="138"/>
      <c r="C1443" s="166">
        <f>raw_Data!B1449</f>
        <v>362.26</v>
      </c>
      <c r="D1443" s="167">
        <f>raw_Data!J1449</f>
        <v>1.0094416666666668</v>
      </c>
      <c r="E1443" s="167">
        <f>raw_Data!L1449</f>
        <v>6.3174704723885089E-3</v>
      </c>
      <c r="F1443" s="168">
        <f t="shared" si="643"/>
        <v>325.49</v>
      </c>
      <c r="G1443" s="167">
        <f>raw_Data!K1449</f>
        <v>3.1012985549991297E-3</v>
      </c>
      <c r="H1443" s="167">
        <f t="shared" si="644"/>
        <v>0.11296814034225311</v>
      </c>
      <c r="I1443" s="165"/>
      <c r="J1443" s="167">
        <f t="shared" si="645"/>
        <v>0.98458876120295047</v>
      </c>
      <c r="K1443" s="167">
        <f t="shared" si="664"/>
        <v>-9.0937683246610224E-3</v>
      </c>
      <c r="L1443" s="93"/>
      <c r="M1443" s="171">
        <f t="shared" si="640"/>
        <v>0.99090623167533898</v>
      </c>
      <c r="N1443" s="172">
        <f t="shared" si="646"/>
        <v>1.1160694388972523</v>
      </c>
      <c r="O1443" s="170">
        <f t="shared" si="641"/>
        <v>1442</v>
      </c>
      <c r="P1443" s="170">
        <f t="shared" si="642"/>
        <v>1444</v>
      </c>
      <c r="Q1443" s="169"/>
      <c r="R1443" s="149">
        <f t="shared" si="647"/>
        <v>-0.35424546314331146</v>
      </c>
      <c r="S1443" s="173">
        <f t="shared" si="648"/>
        <v>0.94556136354070286</v>
      </c>
      <c r="T1443" s="149">
        <v>0</v>
      </c>
      <c r="U1443" s="97"/>
      <c r="V1443" s="149">
        <f>1/PI()*ATAN('Exhibit4_Impact-Test'!$Y$25*S_RDY_SP)+'Exhibit4_Impact-Test'!$Y$26</f>
        <v>0.30379319088318724</v>
      </c>
      <c r="W1443" s="172">
        <f t="shared" si="649"/>
        <v>0.32952125867125598</v>
      </c>
      <c r="X1443" s="149">
        <f>1/PI()*ATAN('Exhibit4_Impact-Test'!$Y$25*S_RS_SP)+'Exhibit4_Impact-Test'!$Y$26</f>
        <v>0.8451706801762795</v>
      </c>
      <c r="Y1443" s="172">
        <f t="shared" si="650"/>
        <v>0.86010516439413809</v>
      </c>
      <c r="Z1443" s="149">
        <f>1/PI()*ATAN('Exhibit4_Impact-Test'!$Y$25*S_5050_SP)+'Exhibit4_Impact-Test'!$Y$26</f>
        <v>0.5</v>
      </c>
      <c r="AA1443" s="149">
        <f t="shared" si="651"/>
        <v>0.52970210073377322</v>
      </c>
      <c r="AB1443" s="195">
        <f>VLOOKUP(_xlfn.NUMBERVALUE(LEFT(A1443,4)),Transactioncosts!$C:$G,5,FALSE)</f>
        <v>49.8</v>
      </c>
      <c r="AC1443" s="174"/>
      <c r="AD1443" s="175">
        <f t="shared" si="652"/>
        <v>1.0289299617784575</v>
      </c>
      <c r="AE1443" s="149">
        <f t="shared" si="653"/>
        <v>1.0966905046561282</v>
      </c>
      <c r="AF1443" s="149">
        <f t="shared" si="654"/>
        <v>1.0534878352862957</v>
      </c>
      <c r="AG1443" s="176">
        <f t="shared" si="655"/>
        <v>1.0287329010306341</v>
      </c>
      <c r="AH1443" s="149">
        <f t="shared" si="656"/>
        <v>1.0965140695276938</v>
      </c>
      <c r="AI1443" s="149">
        <f t="shared" si="657"/>
        <v>1.0533399188246415</v>
      </c>
      <c r="AJ1443" s="97"/>
      <c r="AK1443" s="171">
        <f t="shared" si="658"/>
        <v>2.8519390180188713E-2</v>
      </c>
      <c r="AL1443" s="149">
        <f t="shared" si="659"/>
        <v>9.2297012641436624E-2</v>
      </c>
      <c r="AM1443" s="149">
        <f t="shared" si="660"/>
        <v>5.2106407243656297E-2</v>
      </c>
      <c r="AN1443" s="149">
        <f t="shared" si="665"/>
        <v>8.8222402440592198</v>
      </c>
      <c r="AO1443" s="149">
        <f t="shared" si="665"/>
        <v>22.748782571586489</v>
      </c>
      <c r="AP1443" s="149">
        <f t="shared" si="665"/>
        <v>8.2273209598861872</v>
      </c>
      <c r="AQ1443" s="97"/>
      <c r="AR1443" s="171">
        <f t="shared" si="661"/>
        <v>2.8327851758625445E-2</v>
      </c>
      <c r="AS1443" s="149">
        <f t="shared" si="662"/>
        <v>9.2136120100091631E-2</v>
      </c>
      <c r="AT1443" s="149">
        <f t="shared" si="663"/>
        <v>5.1965990959877369E-2</v>
      </c>
      <c r="AU1443" s="175">
        <f t="shared" si="666"/>
        <v>8.6563067869398935</v>
      </c>
      <c r="AV1443" s="149">
        <f t="shared" si="667"/>
        <v>19.482868987360202</v>
      </c>
      <c r="AW1443" s="149">
        <f t="shared" si="668"/>
        <v>8.1328064083477027</v>
      </c>
    </row>
    <row r="1444" spans="1:49" ht="15" x14ac:dyDescent="0.25">
      <c r="A1444" s="130">
        <v>1991.03</v>
      </c>
      <c r="B1444" s="138"/>
      <c r="C1444" s="166">
        <f>raw_Data!B1450</f>
        <v>372.28</v>
      </c>
      <c r="D1444" s="167">
        <f>raw_Data!J1450</f>
        <v>1.0091666666666665</v>
      </c>
      <c r="E1444" s="167">
        <f>raw_Data!L1450</f>
        <v>6.5194129002956736E-3</v>
      </c>
      <c r="F1444" s="168">
        <f t="shared" si="643"/>
        <v>362.26</v>
      </c>
      <c r="G1444" s="167">
        <f>raw_Data!K1450</f>
        <v>2.7857524061907653E-3</v>
      </c>
      <c r="H1444" s="167">
        <f t="shared" si="644"/>
        <v>2.7659691933969999E-2</v>
      </c>
      <c r="I1444" s="165"/>
      <c r="J1444" s="167">
        <f t="shared" si="645"/>
        <v>1.0168573308194135</v>
      </c>
      <c r="K1444" s="167">
        <f t="shared" si="664"/>
        <v>2.3376743719709214E-2</v>
      </c>
      <c r="L1444" s="93"/>
      <c r="M1444" s="171">
        <f t="shared" si="640"/>
        <v>1.0233767437197092</v>
      </c>
      <c r="N1444" s="172">
        <f t="shared" si="646"/>
        <v>1.0304454443401607</v>
      </c>
      <c r="O1444" s="170">
        <f t="shared" si="641"/>
        <v>1443</v>
      </c>
      <c r="P1444" s="170">
        <f t="shared" si="642"/>
        <v>1445</v>
      </c>
      <c r="Q1444" s="169"/>
      <c r="R1444" s="149">
        <f t="shared" si="647"/>
        <v>-0.38796348428513189</v>
      </c>
      <c r="S1444" s="173">
        <f t="shared" si="648"/>
        <v>0.81406715496623538</v>
      </c>
      <c r="T1444" s="149">
        <v>0</v>
      </c>
      <c r="U1444" s="97"/>
      <c r="V1444" s="149">
        <f>1/PI()*ATAN('Exhibit4_Impact-Test'!$Y$25*S_RDY_SP)+'Exhibit4_Impact-Test'!$Y$26</f>
        <v>0.28995082738139383</v>
      </c>
      <c r="W1444" s="172">
        <f t="shared" si="649"/>
        <v>0.29137004144574102</v>
      </c>
      <c r="X1444" s="149">
        <f>1/PI()*ATAN('Exhibit4_Impact-Test'!$Y$25*S_RS_SP)+'Exhibit4_Impact-Test'!$Y$26</f>
        <v>0.82467642374467776</v>
      </c>
      <c r="Y1444" s="172">
        <f t="shared" si="650"/>
        <v>0.82566945089359944</v>
      </c>
      <c r="Z1444" s="149">
        <f>1/PI()*ATAN('Exhibit4_Impact-Test'!$Y$25*S_5050_SP)+'Exhibit4_Impact-Test'!$Y$26</f>
        <v>0.5</v>
      </c>
      <c r="AA1444" s="149">
        <f t="shared" si="651"/>
        <v>0.5017208648006497</v>
      </c>
      <c r="AB1444" s="195">
        <f>VLOOKUP(_xlfn.NUMBERVALUE(LEFT(A1444,4)),Transactioncosts!$C:$G,5,FALSE)</f>
        <v>49.8</v>
      </c>
      <c r="AC1444" s="174"/>
      <c r="AD1444" s="175">
        <f t="shared" si="652"/>
        <v>1.0254263193131206</v>
      </c>
      <c r="AE1444" s="149">
        <f t="shared" si="653"/>
        <v>1.0292061344679049</v>
      </c>
      <c r="AF1444" s="149">
        <f t="shared" si="654"/>
        <v>1.0269110940299351</v>
      </c>
      <c r="AG1444" s="176">
        <f t="shared" si="655"/>
        <v>1.0253728867330307</v>
      </c>
      <c r="AH1444" s="149">
        <f t="shared" si="656"/>
        <v>1.0291451501998243</v>
      </c>
      <c r="AI1444" s="149">
        <f t="shared" si="657"/>
        <v>1.0269025241232279</v>
      </c>
      <c r="AJ1444" s="97"/>
      <c r="AK1444" s="171">
        <f t="shared" si="658"/>
        <v>2.5108447400184697E-2</v>
      </c>
      <c r="AL1444" s="149">
        <f t="shared" si="659"/>
        <v>2.8787761831226378E-2</v>
      </c>
      <c r="AM1444" s="149">
        <f t="shared" si="660"/>
        <v>2.6555358581746905E-2</v>
      </c>
      <c r="AN1444" s="149">
        <f t="shared" si="665"/>
        <v>8.8473486914594037</v>
      </c>
      <c r="AO1444" s="149">
        <f t="shared" si="665"/>
        <v>22.777570333417714</v>
      </c>
      <c r="AP1444" s="149">
        <f t="shared" si="665"/>
        <v>8.2538763184679347</v>
      </c>
      <c r="AQ1444" s="97"/>
      <c r="AR1444" s="171">
        <f t="shared" si="661"/>
        <v>2.5056338368794017E-2</v>
      </c>
      <c r="AS1444" s="149">
        <f t="shared" si="662"/>
        <v>2.8728506379008239E-2</v>
      </c>
      <c r="AT1444" s="149">
        <f t="shared" si="663"/>
        <v>2.6547013222039995E-2</v>
      </c>
      <c r="AU1444" s="175">
        <f t="shared" si="666"/>
        <v>8.6813631253086871</v>
      </c>
      <c r="AV1444" s="149">
        <f t="shared" si="667"/>
        <v>19.51159749373921</v>
      </c>
      <c r="AW1444" s="149">
        <f t="shared" si="668"/>
        <v>8.1593534215697421</v>
      </c>
    </row>
    <row r="1445" spans="1:49" ht="15" x14ac:dyDescent="0.25">
      <c r="A1445" s="130">
        <v>1991.04</v>
      </c>
      <c r="B1445" s="138"/>
      <c r="C1445" s="166">
        <f>raw_Data!B1451</f>
        <v>379.68</v>
      </c>
      <c r="D1445" s="167">
        <f>raw_Data!J1451</f>
        <v>1.0108333333333335</v>
      </c>
      <c r="E1445" s="167">
        <f>raw_Data!L1451</f>
        <v>6.4650876169554117E-3</v>
      </c>
      <c r="F1445" s="168">
        <f t="shared" si="643"/>
        <v>372.28</v>
      </c>
      <c r="G1445" s="167">
        <f>raw_Data!K1451</f>
        <v>2.715250170122847E-3</v>
      </c>
      <c r="H1445" s="167">
        <f t="shared" si="644"/>
        <v>1.9877511550445925E-2</v>
      </c>
      <c r="I1445" s="165"/>
      <c r="J1445" s="167">
        <f t="shared" si="645"/>
        <v>0.99551268799271764</v>
      </c>
      <c r="K1445" s="167">
        <f t="shared" si="664"/>
        <v>1.9777756096730492E-3</v>
      </c>
      <c r="L1445" s="93"/>
      <c r="M1445" s="171">
        <f t="shared" si="640"/>
        <v>1.001977775609673</v>
      </c>
      <c r="N1445" s="172">
        <f t="shared" si="646"/>
        <v>1.0225927617205688</v>
      </c>
      <c r="O1445" s="170">
        <f t="shared" si="641"/>
        <v>1444</v>
      </c>
      <c r="P1445" s="170">
        <f t="shared" si="642"/>
        <v>1446</v>
      </c>
      <c r="Q1445" s="169"/>
      <c r="R1445" s="149">
        <f t="shared" si="647"/>
        <v>-0.4119438577416793</v>
      </c>
      <c r="S1445" s="173">
        <f t="shared" si="648"/>
        <v>0.75302376939929772</v>
      </c>
      <c r="T1445" s="149">
        <v>0</v>
      </c>
      <c r="U1445" s="97"/>
      <c r="V1445" s="149">
        <f>1/PI()*ATAN('Exhibit4_Impact-Test'!$Y$25*S_RDY_SP)+'Exhibit4_Impact-Test'!$Y$26</f>
        <v>0.28064060769276544</v>
      </c>
      <c r="W1445" s="172">
        <f t="shared" si="649"/>
        <v>0.28477033134585733</v>
      </c>
      <c r="X1445" s="149">
        <f>1/PI()*ATAN('Exhibit4_Impact-Test'!$Y$25*S_RS_SP)+'Exhibit4_Impact-Test'!$Y$26</f>
        <v>0.81342361392961704</v>
      </c>
      <c r="Y1445" s="172">
        <f t="shared" si="650"/>
        <v>0.81649468857720675</v>
      </c>
      <c r="Z1445" s="149">
        <f>1/PI()*ATAN('Exhibit4_Impact-Test'!$Y$25*S_5050_SP)+'Exhibit4_Impact-Test'!$Y$26</f>
        <v>0.5</v>
      </c>
      <c r="AA1445" s="149">
        <f t="shared" si="651"/>
        <v>0.50509119977071293</v>
      </c>
      <c r="AB1445" s="195">
        <f>VLOOKUP(_xlfn.NUMBERVALUE(LEFT(A1445,4)),Transactioncosts!$C:$G,5,FALSE)</f>
        <v>49.8</v>
      </c>
      <c r="AC1445" s="174"/>
      <c r="AD1445" s="175">
        <f t="shared" si="652"/>
        <v>1.0077631778394127</v>
      </c>
      <c r="AE1445" s="149">
        <f t="shared" si="653"/>
        <v>1.0187464921131066</v>
      </c>
      <c r="AF1445" s="149">
        <f t="shared" si="654"/>
        <v>1.0122852686651209</v>
      </c>
      <c r="AG1445" s="176">
        <f t="shared" si="655"/>
        <v>1.0077344397819916</v>
      </c>
      <c r="AH1445" s="149">
        <f t="shared" si="656"/>
        <v>1.0160858854832893</v>
      </c>
      <c r="AI1445" s="149">
        <f t="shared" si="657"/>
        <v>1.0122599144902629</v>
      </c>
      <c r="AJ1445" s="97"/>
      <c r="AK1445" s="171">
        <f t="shared" si="658"/>
        <v>7.7331994262058203E-3</v>
      </c>
      <c r="AL1445" s="149">
        <f t="shared" si="659"/>
        <v>1.8572942242449257E-2</v>
      </c>
      <c r="AM1445" s="149">
        <f t="shared" si="660"/>
        <v>1.2210417175598877E-2</v>
      </c>
      <c r="AN1445" s="149">
        <f t="shared" si="665"/>
        <v>8.855081890885609</v>
      </c>
      <c r="AO1445" s="149">
        <f t="shared" si="665"/>
        <v>22.796143275660164</v>
      </c>
      <c r="AP1445" s="149">
        <f t="shared" si="665"/>
        <v>8.2660867356435332</v>
      </c>
      <c r="AQ1445" s="97"/>
      <c r="AR1445" s="171">
        <f t="shared" si="661"/>
        <v>7.7046823422144643E-3</v>
      </c>
      <c r="AS1445" s="149">
        <f t="shared" si="662"/>
        <v>1.5957878539574536E-2</v>
      </c>
      <c r="AT1445" s="149">
        <f t="shared" si="663"/>
        <v>1.2185370389713013E-2</v>
      </c>
      <c r="AU1445" s="175">
        <f t="shared" si="666"/>
        <v>8.6890678076509023</v>
      </c>
      <c r="AV1445" s="149">
        <f t="shared" si="667"/>
        <v>19.527555372278783</v>
      </c>
      <c r="AW1445" s="149">
        <f t="shared" si="668"/>
        <v>8.1715387919594544</v>
      </c>
    </row>
    <row r="1446" spans="1:49" ht="15" x14ac:dyDescent="0.25">
      <c r="A1446" s="130">
        <v>1991.05</v>
      </c>
      <c r="B1446" s="138"/>
      <c r="C1446" s="166">
        <f>raw_Data!B1452</f>
        <v>377.99</v>
      </c>
      <c r="D1446" s="167">
        <f>raw_Data!J1452</f>
        <v>1.0116666666666667</v>
      </c>
      <c r="E1446" s="167">
        <f>raw_Data!L1452</f>
        <v>6.4883738308543215E-3</v>
      </c>
      <c r="F1446" s="168">
        <f t="shared" si="643"/>
        <v>379.68</v>
      </c>
      <c r="G1446" s="167">
        <f>raw_Data!K1452</f>
        <v>2.6645245118696449E-3</v>
      </c>
      <c r="H1446" s="167">
        <f t="shared" si="644"/>
        <v>-4.4511167298777465E-3</v>
      </c>
      <c r="I1446" s="165"/>
      <c r="J1446" s="167">
        <f t="shared" si="645"/>
        <v>1.0019289117388843</v>
      </c>
      <c r="K1446" s="167">
        <f t="shared" si="664"/>
        <v>8.4172855697386417E-3</v>
      </c>
      <c r="L1446" s="93"/>
      <c r="M1446" s="171">
        <f t="shared" si="640"/>
        <v>1.0084172855697386</v>
      </c>
      <c r="N1446" s="172">
        <f t="shared" si="646"/>
        <v>0.99821340778199186</v>
      </c>
      <c r="O1446" s="170">
        <f t="shared" si="641"/>
        <v>1445</v>
      </c>
      <c r="P1446" s="170">
        <f t="shared" si="642"/>
        <v>1447</v>
      </c>
      <c r="Q1446" s="169"/>
      <c r="R1446" s="149">
        <f t="shared" si="647"/>
        <v>-0.41628965737615442</v>
      </c>
      <c r="S1446" s="173">
        <f t="shared" si="648"/>
        <v>-0.40775315196156403</v>
      </c>
      <c r="T1446" s="149">
        <v>0</v>
      </c>
      <c r="U1446" s="97"/>
      <c r="V1446" s="149">
        <f>1/PI()*ATAN('Exhibit4_Impact-Test'!$Y$25*S_RDY_SP)+'Exhibit4_Impact-Test'!$Y$26</f>
        <v>0.27899963708460696</v>
      </c>
      <c r="W1446" s="172">
        <f t="shared" si="649"/>
        <v>0.27695840735064686</v>
      </c>
      <c r="X1446" s="149">
        <f>1/PI()*ATAN('Exhibit4_Impact-Test'!$Y$25*S_RS_SP)+'Exhibit4_Impact-Test'!$Y$26</f>
        <v>0.28223632917613145</v>
      </c>
      <c r="Y1446" s="172">
        <f t="shared" si="650"/>
        <v>0.28018062122166693</v>
      </c>
      <c r="Z1446" s="149">
        <f>1/PI()*ATAN('Exhibit4_Impact-Test'!$Y$25*S_5050_SP)+'Exhibit4_Impact-Test'!$Y$26</f>
        <v>0.5</v>
      </c>
      <c r="AA1446" s="149">
        <f t="shared" si="651"/>
        <v>0.49745745995475055</v>
      </c>
      <c r="AB1446" s="195">
        <f>VLOOKUP(_xlfn.NUMBERVALUE(LEFT(A1446,4)),Transactioncosts!$C:$G,5,FALSE)</f>
        <v>49.8</v>
      </c>
      <c r="AC1446" s="174"/>
      <c r="AD1446" s="175">
        <f t="shared" si="652"/>
        <v>1.0055704073701015</v>
      </c>
      <c r="AE1446" s="149">
        <f t="shared" si="653"/>
        <v>1.0055373805595633</v>
      </c>
      <c r="AF1446" s="149">
        <f t="shared" si="654"/>
        <v>1.0033153466758653</v>
      </c>
      <c r="AG1446" s="176">
        <f t="shared" si="655"/>
        <v>1.0055589334019626</v>
      </c>
      <c r="AH1446" s="149">
        <f t="shared" si="656"/>
        <v>1.0041024629959641</v>
      </c>
      <c r="AI1446" s="149">
        <f t="shared" si="657"/>
        <v>1.0033026848264399</v>
      </c>
      <c r="AJ1446" s="97"/>
      <c r="AK1446" s="171">
        <f t="shared" si="658"/>
        <v>5.5549500268654729E-3</v>
      </c>
      <c r="AL1446" s="149">
        <f t="shared" si="659"/>
        <v>5.5221056306184154E-3</v>
      </c>
      <c r="AM1446" s="149">
        <f t="shared" si="660"/>
        <v>3.3098630308549312E-3</v>
      </c>
      <c r="AN1446" s="149">
        <f t="shared" si="665"/>
        <v>8.8606368409124752</v>
      </c>
      <c r="AO1446" s="149">
        <f t="shared" si="665"/>
        <v>22.801665381290782</v>
      </c>
      <c r="AP1446" s="149">
        <f t="shared" si="665"/>
        <v>8.2693965986743887</v>
      </c>
      <c r="AQ1446" s="97"/>
      <c r="AR1446" s="171">
        <f t="shared" si="661"/>
        <v>5.5435395542454855E-3</v>
      </c>
      <c r="AS1446" s="149">
        <f t="shared" si="662"/>
        <v>4.0940708391596281E-3</v>
      </c>
      <c r="AT1446" s="149">
        <f t="shared" si="663"/>
        <v>3.2972429415038186E-3</v>
      </c>
      <c r="AU1446" s="175">
        <f t="shared" si="666"/>
        <v>8.6946113472051483</v>
      </c>
      <c r="AV1446" s="149">
        <f t="shared" si="667"/>
        <v>19.531649443117942</v>
      </c>
      <c r="AW1446" s="149">
        <f t="shared" si="668"/>
        <v>8.1748360349009577</v>
      </c>
    </row>
    <row r="1447" spans="1:49" ht="15" x14ac:dyDescent="0.25">
      <c r="A1447" s="130">
        <v>1991.06</v>
      </c>
      <c r="B1447" s="138"/>
      <c r="C1447" s="166">
        <f>raw_Data!B1453</f>
        <v>378.29</v>
      </c>
      <c r="D1447" s="167">
        <f>raw_Data!J1453</f>
        <v>1.0125</v>
      </c>
      <c r="E1447" s="167">
        <f>raw_Data!L1453</f>
        <v>6.6512116109906927E-3</v>
      </c>
      <c r="F1447" s="168">
        <f t="shared" si="643"/>
        <v>377.99</v>
      </c>
      <c r="G1447" s="167">
        <f>raw_Data!K1453</f>
        <v>2.6786422921241302E-3</v>
      </c>
      <c r="H1447" s="167">
        <f t="shared" si="644"/>
        <v>7.9367179025902068E-4</v>
      </c>
      <c r="I1447" s="165"/>
      <c r="J1447" s="167">
        <f t="shared" si="645"/>
        <v>1.0134722945455215</v>
      </c>
      <c r="K1447" s="167">
        <f t="shared" si="664"/>
        <v>2.012350615651215E-2</v>
      </c>
      <c r="L1447" s="93"/>
      <c r="M1447" s="171">
        <f t="shared" si="640"/>
        <v>1.0201235061565121</v>
      </c>
      <c r="N1447" s="172">
        <f t="shared" si="646"/>
        <v>1.0034723140823831</v>
      </c>
      <c r="O1447" s="170">
        <f t="shared" si="641"/>
        <v>1446</v>
      </c>
      <c r="P1447" s="170">
        <f t="shared" si="642"/>
        <v>1448</v>
      </c>
      <c r="Q1447" s="169"/>
      <c r="R1447" s="149">
        <f t="shared" si="647"/>
        <v>-0.41559123357278144</v>
      </c>
      <c r="S1447" s="173">
        <f t="shared" si="648"/>
        <v>0.10899022493870029</v>
      </c>
      <c r="T1447" s="149">
        <v>0</v>
      </c>
      <c r="U1447" s="97"/>
      <c r="V1447" s="149">
        <f>1/PI()*ATAN('Exhibit4_Impact-Test'!$Y$25*S_RDY_SP)+'Exhibit4_Impact-Test'!$Y$26</f>
        <v>0.27926241701709825</v>
      </c>
      <c r="W1447" s="172">
        <f t="shared" si="649"/>
        <v>0.27596201824214822</v>
      </c>
      <c r="X1447" s="149">
        <f>1/PI()*ATAN('Exhibit4_Impact-Test'!$Y$25*S_RS_SP)+'Exhibit4_Impact-Test'!$Y$26</f>
        <v>0.56831667816930742</v>
      </c>
      <c r="Y1447" s="172">
        <f t="shared" si="650"/>
        <v>0.56427468317571783</v>
      </c>
      <c r="Z1447" s="149">
        <f>1/PI()*ATAN('Exhibit4_Impact-Test'!$Y$25*S_5050_SP)+'Exhibit4_Impact-Test'!$Y$26</f>
        <v>0.5</v>
      </c>
      <c r="AA1447" s="149">
        <f t="shared" si="651"/>
        <v>0.49588574163190274</v>
      </c>
      <c r="AB1447" s="195">
        <f>VLOOKUP(_xlfn.NUMBERVALUE(LEFT(A1447,4)),Transactioncosts!$C:$G,5,FALSE)</f>
        <v>49.8</v>
      </c>
      <c r="AC1447" s="174"/>
      <c r="AD1447" s="175">
        <f t="shared" si="652"/>
        <v>1.0154734540116748</v>
      </c>
      <c r="AE1447" s="149">
        <f t="shared" si="653"/>
        <v>1.0106603559893841</v>
      </c>
      <c r="AF1447" s="149">
        <f t="shared" si="654"/>
        <v>1.0117979101194476</v>
      </c>
      <c r="AG1447" s="176">
        <f t="shared" si="655"/>
        <v>1.015473038805744</v>
      </c>
      <c r="AH1447" s="149">
        <f t="shared" si="656"/>
        <v>1.0098448182011011</v>
      </c>
      <c r="AI1447" s="149">
        <f t="shared" si="657"/>
        <v>1.0117774211127746</v>
      </c>
      <c r="AJ1447" s="97"/>
      <c r="AK1447" s="171">
        <f t="shared" si="658"/>
        <v>1.5354960890790713E-2</v>
      </c>
      <c r="AL1447" s="149">
        <f t="shared" si="659"/>
        <v>1.0603935018692811E-2</v>
      </c>
      <c r="AM1447" s="149">
        <f t="shared" si="660"/>
        <v>1.1728857366002389E-2</v>
      </c>
      <c r="AN1447" s="149">
        <f t="shared" si="665"/>
        <v>8.8759918018032664</v>
      </c>
      <c r="AO1447" s="149">
        <f t="shared" si="665"/>
        <v>22.812269316309475</v>
      </c>
      <c r="AP1447" s="149">
        <f t="shared" si="665"/>
        <v>8.2811254560403906</v>
      </c>
      <c r="AQ1447" s="97"/>
      <c r="AR1447" s="171">
        <f t="shared" si="661"/>
        <v>1.535455201154922E-2</v>
      </c>
      <c r="AS1447" s="149">
        <f t="shared" si="662"/>
        <v>9.796673703068328E-3</v>
      </c>
      <c r="AT1447" s="149">
        <f t="shared" si="663"/>
        <v>1.1708607063127539E-2</v>
      </c>
      <c r="AU1447" s="175">
        <f t="shared" si="666"/>
        <v>8.7099658992166979</v>
      </c>
      <c r="AV1447" s="149">
        <f t="shared" si="667"/>
        <v>19.54144611682101</v>
      </c>
      <c r="AW1447" s="149">
        <f t="shared" si="668"/>
        <v>8.186544641964085</v>
      </c>
    </row>
    <row r="1448" spans="1:49" ht="15" x14ac:dyDescent="0.25">
      <c r="A1448" s="130">
        <v>1991.07</v>
      </c>
      <c r="B1448" s="138"/>
      <c r="C1448" s="166">
        <f>raw_Data!B1454</f>
        <v>380.23</v>
      </c>
      <c r="D1448" s="167">
        <f>raw_Data!J1454</f>
        <v>1.0161083333333334</v>
      </c>
      <c r="E1448" s="167">
        <f>raw_Data!L1454</f>
        <v>6.6434639981336474E-3</v>
      </c>
      <c r="F1448" s="168">
        <f t="shared" si="643"/>
        <v>378.29</v>
      </c>
      <c r="G1448" s="167">
        <f>raw_Data!K1454</f>
        <v>2.686056552732912E-3</v>
      </c>
      <c r="H1448" s="167">
        <f t="shared" si="644"/>
        <v>5.1283406910043183E-3</v>
      </c>
      <c r="I1448" s="165"/>
      <c r="J1448" s="167">
        <f t="shared" si="645"/>
        <v>0.99936441111327778</v>
      </c>
      <c r="K1448" s="167">
        <f t="shared" si="664"/>
        <v>6.0078751114114315E-3</v>
      </c>
      <c r="L1448" s="93"/>
      <c r="M1448" s="171">
        <f t="shared" si="640"/>
        <v>1.0060078751114114</v>
      </c>
      <c r="N1448" s="172">
        <f t="shared" si="646"/>
        <v>1.007814397243737</v>
      </c>
      <c r="O1448" s="170">
        <f t="shared" si="641"/>
        <v>1447</v>
      </c>
      <c r="P1448" s="170">
        <f t="shared" si="642"/>
        <v>1449</v>
      </c>
      <c r="Q1448" s="169"/>
      <c r="R1448" s="149">
        <f t="shared" si="647"/>
        <v>-0.42465901040123044</v>
      </c>
      <c r="S1448" s="173">
        <f t="shared" si="648"/>
        <v>0.4353595586256509</v>
      </c>
      <c r="T1448" s="149">
        <v>0</v>
      </c>
      <c r="U1448" s="97"/>
      <c r="V1448" s="149">
        <f>1/PI()*ATAN('Exhibit4_Impact-Test'!$Y$25*S_RDY_SP)+'Exhibit4_Impact-Test'!$Y$26</f>
        <v>0.27587864355723979</v>
      </c>
      <c r="W1448" s="172">
        <f t="shared" si="649"/>
        <v>0.27623719893967202</v>
      </c>
      <c r="X1448" s="149">
        <f>1/PI()*ATAN('Exhibit4_Impact-Test'!$Y$25*S_RS_SP)+'Exhibit4_Impact-Test'!$Y$26</f>
        <v>0.72803729126465944</v>
      </c>
      <c r="Y1448" s="172">
        <f t="shared" si="650"/>
        <v>0.72839238047864208</v>
      </c>
      <c r="Z1448" s="149">
        <f>1/PI()*ATAN('Exhibit4_Impact-Test'!$Y$25*S_5050_SP)+'Exhibit4_Impact-Test'!$Y$26</f>
        <v>0.5</v>
      </c>
      <c r="AA1448" s="149">
        <f t="shared" si="651"/>
        <v>0.50044853067649631</v>
      </c>
      <c r="AB1448" s="195">
        <f>VLOOKUP(_xlfn.NUMBERVALUE(LEFT(A1448,4)),Transactioncosts!$C:$G,5,FALSE)</f>
        <v>49.8</v>
      </c>
      <c r="AC1448" s="174"/>
      <c r="AD1448" s="175">
        <f t="shared" si="652"/>
        <v>1.0065062559868334</v>
      </c>
      <c r="AE1448" s="149">
        <f t="shared" si="653"/>
        <v>1.0073230905912394</v>
      </c>
      <c r="AF1448" s="149">
        <f t="shared" si="654"/>
        <v>1.0069111361775742</v>
      </c>
      <c r="AG1448" s="176">
        <f t="shared" si="655"/>
        <v>1.0065041710120357</v>
      </c>
      <c r="AH1448" s="149">
        <f t="shared" si="656"/>
        <v>1.0068703996595891</v>
      </c>
      <c r="AI1448" s="149">
        <f t="shared" si="657"/>
        <v>1.0069089024948052</v>
      </c>
      <c r="AJ1448" s="97"/>
      <c r="AK1448" s="171">
        <f t="shared" si="658"/>
        <v>6.4851816639199316E-3</v>
      </c>
      <c r="AL1448" s="149">
        <f t="shared" si="659"/>
        <v>7.2964069552680635E-3</v>
      </c>
      <c r="AM1448" s="149">
        <f t="shared" si="660"/>
        <v>6.8873637427814115E-3</v>
      </c>
      <c r="AN1448" s="149">
        <f t="shared" si="665"/>
        <v>8.8824769834671855</v>
      </c>
      <c r="AO1448" s="149">
        <f t="shared" si="665"/>
        <v>22.819565723264745</v>
      </c>
      <c r="AP1448" s="149">
        <f t="shared" si="665"/>
        <v>8.2880128197831713</v>
      </c>
      <c r="AQ1448" s="97"/>
      <c r="AR1448" s="171">
        <f t="shared" si="661"/>
        <v>6.4831101646671335E-3</v>
      </c>
      <c r="AS1448" s="149">
        <f t="shared" si="662"/>
        <v>6.8469060096403569E-3</v>
      </c>
      <c r="AT1448" s="149">
        <f t="shared" si="663"/>
        <v>6.8851453888807874E-3</v>
      </c>
      <c r="AU1448" s="175">
        <f t="shared" si="666"/>
        <v>8.7164490093813658</v>
      </c>
      <c r="AV1448" s="149">
        <f t="shared" si="667"/>
        <v>19.548293022830652</v>
      </c>
      <c r="AW1448" s="149">
        <f t="shared" si="668"/>
        <v>8.1934297873529651</v>
      </c>
    </row>
    <row r="1449" spans="1:49" ht="15" x14ac:dyDescent="0.25">
      <c r="A1449" s="130">
        <v>1991.08</v>
      </c>
      <c r="B1449" s="138"/>
      <c r="C1449" s="166">
        <f>raw_Data!B1455</f>
        <v>389.4</v>
      </c>
      <c r="D1449" s="167">
        <f>raw_Data!J1455</f>
        <v>1.019725</v>
      </c>
      <c r="E1449" s="167">
        <f>raw_Data!L1455</f>
        <v>6.356340187460896E-3</v>
      </c>
      <c r="F1449" s="168">
        <f t="shared" si="643"/>
        <v>380.23</v>
      </c>
      <c r="G1449" s="167">
        <f>raw_Data!K1455</f>
        <v>2.6818636088683165E-3</v>
      </c>
      <c r="H1449" s="167">
        <f t="shared" si="644"/>
        <v>2.4116981826789008E-2</v>
      </c>
      <c r="I1449" s="165"/>
      <c r="J1449" s="167">
        <f t="shared" si="645"/>
        <v>0.97643582280227981</v>
      </c>
      <c r="K1449" s="167">
        <f t="shared" si="664"/>
        <v>-1.7207837010259297E-2</v>
      </c>
      <c r="L1449" s="93"/>
      <c r="M1449" s="171">
        <f t="shared" si="640"/>
        <v>0.9827921629897407</v>
      </c>
      <c r="N1449" s="172">
        <f t="shared" si="646"/>
        <v>1.0267988454356571</v>
      </c>
      <c r="O1449" s="170">
        <f t="shared" si="641"/>
        <v>1448</v>
      </c>
      <c r="P1449" s="170">
        <f t="shared" si="642"/>
        <v>1450</v>
      </c>
      <c r="Q1449" s="169"/>
      <c r="R1449" s="149">
        <f t="shared" si="647"/>
        <v>-0.42482157798839643</v>
      </c>
      <c r="S1449" s="173">
        <f t="shared" si="648"/>
        <v>0.78402575710554245</v>
      </c>
      <c r="T1449" s="149">
        <v>0</v>
      </c>
      <c r="U1449" s="97"/>
      <c r="V1449" s="149">
        <f>1/PI()*ATAN('Exhibit4_Impact-Test'!$Y$25*S_RDY_SP)+'Exhibit4_Impact-Test'!$Y$26</f>
        <v>0.27581852930159506</v>
      </c>
      <c r="W1449" s="172">
        <f t="shared" si="649"/>
        <v>0.28465333374102847</v>
      </c>
      <c r="X1449" s="149">
        <f>1/PI()*ATAN('Exhibit4_Impact-Test'!$Y$25*S_RS_SP)+'Exhibit4_Impact-Test'!$Y$26</f>
        <v>0.81929417398269055</v>
      </c>
      <c r="Y1449" s="172">
        <f t="shared" si="650"/>
        <v>0.82568889876529938</v>
      </c>
      <c r="Z1449" s="149">
        <f>1/PI()*ATAN('Exhibit4_Impact-Test'!$Y$25*S_5050_SP)+'Exhibit4_Impact-Test'!$Y$26</f>
        <v>0.5</v>
      </c>
      <c r="AA1449" s="149">
        <f t="shared" si="651"/>
        <v>0.51094916385011047</v>
      </c>
      <c r="AB1449" s="195">
        <f>VLOOKUP(_xlfn.NUMBERVALUE(LEFT(A1449,4)),Transactioncosts!$C:$G,5,FALSE)</f>
        <v>49.8</v>
      </c>
      <c r="AC1449" s="174"/>
      <c r="AD1449" s="175">
        <f t="shared" si="652"/>
        <v>0.99493002142141562</v>
      </c>
      <c r="AE1449" s="149">
        <f t="shared" si="653"/>
        <v>1.0188465815339864</v>
      </c>
      <c r="AF1449" s="149">
        <f t="shared" si="654"/>
        <v>1.0047955042126988</v>
      </c>
      <c r="AG1449" s="176">
        <f t="shared" si="655"/>
        <v>0.99490431000861401</v>
      </c>
      <c r="AH1449" s="149">
        <f t="shared" si="656"/>
        <v>1.0160276988629056</v>
      </c>
      <c r="AI1449" s="149">
        <f t="shared" si="657"/>
        <v>1.0047409773767253</v>
      </c>
      <c r="AJ1449" s="97"/>
      <c r="AK1449" s="171">
        <f t="shared" si="658"/>
        <v>-5.0828745265638969E-3</v>
      </c>
      <c r="AL1449" s="149">
        <f t="shared" si="659"/>
        <v>1.8671185039065317E-2</v>
      </c>
      <c r="AM1449" s="149">
        <f t="shared" si="660"/>
        <v>4.7840424111771588E-3</v>
      </c>
      <c r="AN1449" s="149">
        <f t="shared" si="665"/>
        <v>8.8773941089406208</v>
      </c>
      <c r="AO1449" s="149">
        <f t="shared" si="665"/>
        <v>22.838236908303809</v>
      </c>
      <c r="AP1449" s="149">
        <f t="shared" si="665"/>
        <v>8.2927968621943489</v>
      </c>
      <c r="AQ1449" s="97"/>
      <c r="AR1449" s="171">
        <f t="shared" si="661"/>
        <v>-5.1087172938706236E-3</v>
      </c>
      <c r="AS1449" s="149">
        <f t="shared" si="662"/>
        <v>1.5900611445010697E-2</v>
      </c>
      <c r="AT1449" s="149">
        <f t="shared" si="663"/>
        <v>4.729774338428595E-3</v>
      </c>
      <c r="AU1449" s="175">
        <f t="shared" si="666"/>
        <v>8.7113402920874954</v>
      </c>
      <c r="AV1449" s="149">
        <f t="shared" si="667"/>
        <v>19.564193634275664</v>
      </c>
      <c r="AW1449" s="149">
        <f t="shared" si="668"/>
        <v>8.1981595616913943</v>
      </c>
    </row>
    <row r="1450" spans="1:49" ht="15" x14ac:dyDescent="0.25">
      <c r="A1450" s="130">
        <v>1991.09</v>
      </c>
      <c r="B1450" s="138"/>
      <c r="C1450" s="166">
        <f>raw_Data!B1456</f>
        <v>387.2</v>
      </c>
      <c r="D1450" s="167">
        <f>raw_Data!J1456</f>
        <v>1.0233333333333332</v>
      </c>
      <c r="E1450" s="167">
        <f>raw_Data!L1456</f>
        <v>6.1618262441982541E-3</v>
      </c>
      <c r="F1450" s="168">
        <f t="shared" si="643"/>
        <v>389.4</v>
      </c>
      <c r="G1450" s="167">
        <f>raw_Data!K1456</f>
        <v>2.627974661872967E-3</v>
      </c>
      <c r="H1450" s="167">
        <f t="shared" si="644"/>
        <v>-5.6497175141242417E-3</v>
      </c>
      <c r="I1450" s="165"/>
      <c r="J1450" s="167">
        <f t="shared" si="645"/>
        <v>0.98379573363785422</v>
      </c>
      <c r="K1450" s="167">
        <f t="shared" si="664"/>
        <v>-1.0042440117947526E-2</v>
      </c>
      <c r="L1450" s="93"/>
      <c r="M1450" s="171">
        <f t="shared" si="640"/>
        <v>0.98995755988205247</v>
      </c>
      <c r="N1450" s="172">
        <f t="shared" si="646"/>
        <v>0.99697825714774868</v>
      </c>
      <c r="O1450" s="170">
        <f t="shared" si="641"/>
        <v>1449</v>
      </c>
      <c r="P1450" s="170">
        <f t="shared" si="642"/>
        <v>1451</v>
      </c>
      <c r="Q1450" s="169"/>
      <c r="R1450" s="149">
        <f t="shared" si="647"/>
        <v>-0.41498607162730572</v>
      </c>
      <c r="S1450" s="173">
        <f t="shared" si="648"/>
        <v>-0.47057224399132447</v>
      </c>
      <c r="T1450" s="149">
        <v>0</v>
      </c>
      <c r="U1450" s="97"/>
      <c r="V1450" s="149">
        <f>1/PI()*ATAN('Exhibit4_Impact-Test'!$Y$25*S_RDY_SP)+'Exhibit4_Impact-Test'!$Y$26</f>
        <v>0.27949039944351561</v>
      </c>
      <c r="W1450" s="172">
        <f t="shared" si="649"/>
        <v>0.28091571282798405</v>
      </c>
      <c r="X1450" s="149">
        <f>1/PI()*ATAN('Exhibit4_Impact-Test'!$Y$25*S_RS_SP)+'Exhibit4_Impact-Test'!$Y$26</f>
        <v>0.25964820176109199</v>
      </c>
      <c r="Y1450" s="172">
        <f t="shared" si="650"/>
        <v>0.26100898248524163</v>
      </c>
      <c r="Z1450" s="149">
        <f>1/PI()*ATAN('Exhibit4_Impact-Test'!$Y$25*S_5050_SP)+'Exhibit4_Impact-Test'!$Y$26</f>
        <v>0.5</v>
      </c>
      <c r="AA1450" s="149">
        <f t="shared" si="651"/>
        <v>0.50176671465819955</v>
      </c>
      <c r="AB1450" s="195">
        <f>VLOOKUP(_xlfn.NUMBERVALUE(LEFT(A1450,4)),Transactioncosts!$C:$G,5,FALSE)</f>
        <v>49.8</v>
      </c>
      <c r="AC1450" s="174"/>
      <c r="AD1450" s="175">
        <f t="shared" si="652"/>
        <v>0.99191977736521397</v>
      </c>
      <c r="AE1450" s="149">
        <f t="shared" si="653"/>
        <v>0.9917804713021996</v>
      </c>
      <c r="AF1450" s="149">
        <f t="shared" si="654"/>
        <v>0.99346790851490052</v>
      </c>
      <c r="AG1450" s="176">
        <f t="shared" si="655"/>
        <v>0.99189943930205271</v>
      </c>
      <c r="AH1450" s="149">
        <f t="shared" si="656"/>
        <v>0.99095846354850547</v>
      </c>
      <c r="AI1450" s="149">
        <f t="shared" si="657"/>
        <v>0.99345911027590272</v>
      </c>
      <c r="AJ1450" s="97"/>
      <c r="AK1450" s="171">
        <f t="shared" si="658"/>
        <v>-8.1130445589041519E-3</v>
      </c>
      <c r="AL1450" s="149">
        <f t="shared" si="659"/>
        <v>-8.2534952780457752E-3</v>
      </c>
      <c r="AM1450" s="149">
        <f t="shared" si="660"/>
        <v>-6.5535189564570606E-3</v>
      </c>
      <c r="AN1450" s="149">
        <f t="shared" si="665"/>
        <v>8.8692810643817168</v>
      </c>
      <c r="AO1450" s="149">
        <f t="shared" si="665"/>
        <v>22.829983413025765</v>
      </c>
      <c r="AP1450" s="149">
        <f t="shared" si="665"/>
        <v>8.2862433432378921</v>
      </c>
      <c r="AQ1450" s="97"/>
      <c r="AR1450" s="171">
        <f t="shared" si="661"/>
        <v>-8.1335485070372308E-3</v>
      </c>
      <c r="AS1450" s="149">
        <f t="shared" si="662"/>
        <v>-9.0826592051172807E-3</v>
      </c>
      <c r="AT1450" s="149">
        <f t="shared" si="663"/>
        <v>-6.5623750834457708E-3</v>
      </c>
      <c r="AU1450" s="175">
        <f t="shared" si="666"/>
        <v>8.7032067435804574</v>
      </c>
      <c r="AV1450" s="149">
        <f t="shared" si="667"/>
        <v>19.555110975070548</v>
      </c>
      <c r="AW1450" s="149">
        <f t="shared" si="668"/>
        <v>8.1915971866079484</v>
      </c>
    </row>
    <row r="1451" spans="1:49" ht="15" x14ac:dyDescent="0.25">
      <c r="A1451" s="130">
        <v>1991.1</v>
      </c>
      <c r="B1451" s="138"/>
      <c r="C1451" s="166">
        <f>raw_Data!B1457</f>
        <v>386.88</v>
      </c>
      <c r="D1451" s="167">
        <f>raw_Data!J1457</f>
        <v>1.0211083333333333</v>
      </c>
      <c r="E1451" s="167">
        <f>raw_Data!L1457</f>
        <v>6.0683124257288057E-3</v>
      </c>
      <c r="F1451" s="168">
        <f t="shared" si="643"/>
        <v>387.2</v>
      </c>
      <c r="G1451" s="167">
        <f>raw_Data!K1457</f>
        <v>2.6371599517906338E-3</v>
      </c>
      <c r="H1451" s="167">
        <f t="shared" si="644"/>
        <v>-8.2644628099171058E-4</v>
      </c>
      <c r="I1451" s="165"/>
      <c r="J1451" s="167">
        <f t="shared" si="645"/>
        <v>0.99212992299179503</v>
      </c>
      <c r="K1451" s="167">
        <f t="shared" si="664"/>
        <v>-1.8017645824761619E-3</v>
      </c>
      <c r="L1451" s="93"/>
      <c r="M1451" s="171">
        <f t="shared" si="640"/>
        <v>0.99819823541752384</v>
      </c>
      <c r="N1451" s="172">
        <f t="shared" si="646"/>
        <v>1.001810713670799</v>
      </c>
      <c r="O1451" s="170">
        <f t="shared" si="641"/>
        <v>1450</v>
      </c>
      <c r="P1451" s="170">
        <f t="shared" si="642"/>
        <v>1452</v>
      </c>
      <c r="Q1451" s="169"/>
      <c r="R1451" s="149">
        <f t="shared" si="647"/>
        <v>-0.40057640890655982</v>
      </c>
      <c r="S1451" s="173">
        <f t="shared" si="648"/>
        <v>-0.11826188489540124</v>
      </c>
      <c r="T1451" s="149">
        <v>0</v>
      </c>
      <c r="U1451" s="97"/>
      <c r="V1451" s="149">
        <f>1/PI()*ATAN('Exhibit4_Impact-Test'!$Y$25*S_RDY_SP)+'Exhibit4_Impact-Test'!$Y$26</f>
        <v>0.28499966125393711</v>
      </c>
      <c r="W1451" s="172">
        <f t="shared" si="649"/>
        <v>0.28573636237140587</v>
      </c>
      <c r="X1451" s="149">
        <f>1/PI()*ATAN('Exhibit4_Impact-Test'!$Y$25*S_RS_SP)+'Exhibit4_Impact-Test'!$Y$26</f>
        <v>0.42607078041578261</v>
      </c>
      <c r="Y1451" s="172">
        <f t="shared" si="650"/>
        <v>0.4269543879018865</v>
      </c>
      <c r="Z1451" s="149">
        <f>1/PI()*ATAN('Exhibit4_Impact-Test'!$Y$25*S_5050_SP)+'Exhibit4_Impact-Test'!$Y$26</f>
        <v>0.5</v>
      </c>
      <c r="AA1451" s="149">
        <f t="shared" si="651"/>
        <v>0.5009031155222885</v>
      </c>
      <c r="AB1451" s="195">
        <f>VLOOKUP(_xlfn.NUMBERVALUE(LEFT(A1451,4)),Transactioncosts!$C:$G,5,FALSE)</f>
        <v>49.8</v>
      </c>
      <c r="AC1451" s="174"/>
      <c r="AD1451" s="175">
        <f t="shared" si="652"/>
        <v>0.99922779049599442</v>
      </c>
      <c r="AE1451" s="149">
        <f t="shared" si="653"/>
        <v>0.99973740684613177</v>
      </c>
      <c r="AF1451" s="149">
        <f t="shared" si="654"/>
        <v>1.0000044745441614</v>
      </c>
      <c r="AG1451" s="176">
        <f t="shared" si="655"/>
        <v>0.99922005833541139</v>
      </c>
      <c r="AH1451" s="149">
        <f t="shared" si="656"/>
        <v>0.99926747919974068</v>
      </c>
      <c r="AI1451" s="149">
        <f t="shared" si="657"/>
        <v>0.99999997702886045</v>
      </c>
      <c r="AJ1451" s="97"/>
      <c r="AK1451" s="171">
        <f t="shared" si="658"/>
        <v>-7.7250781134501631E-4</v>
      </c>
      <c r="AL1451" s="149">
        <f t="shared" si="659"/>
        <v>-2.6262763748736534E-4</v>
      </c>
      <c r="AM1451" s="149">
        <f t="shared" si="660"/>
        <v>4.4745341506718205E-6</v>
      </c>
      <c r="AN1451" s="149">
        <f t="shared" si="665"/>
        <v>8.8685085565703723</v>
      </c>
      <c r="AO1451" s="149">
        <f t="shared" si="665"/>
        <v>22.829720785388279</v>
      </c>
      <c r="AP1451" s="149">
        <f t="shared" si="665"/>
        <v>8.2862478177720433</v>
      </c>
      <c r="AQ1451" s="97"/>
      <c r="AR1451" s="171">
        <f t="shared" si="661"/>
        <v>-7.8024597732977228E-4</v>
      </c>
      <c r="AS1451" s="149">
        <f t="shared" si="662"/>
        <v>-7.3278922471305922E-4</v>
      </c>
      <c r="AT1451" s="149">
        <f t="shared" si="663"/>
        <v>-2.2971139809916287E-8</v>
      </c>
      <c r="AU1451" s="175">
        <f t="shared" si="666"/>
        <v>8.7024264976031276</v>
      </c>
      <c r="AV1451" s="149">
        <f t="shared" si="667"/>
        <v>19.554378185845835</v>
      </c>
      <c r="AW1451" s="149">
        <f t="shared" si="668"/>
        <v>8.1915971636368088</v>
      </c>
    </row>
    <row r="1452" spans="1:49" ht="15" x14ac:dyDescent="0.25">
      <c r="A1452" s="130">
        <v>1991.11</v>
      </c>
      <c r="B1452" s="138"/>
      <c r="C1452" s="166">
        <f>raw_Data!B1458</f>
        <v>385.92</v>
      </c>
      <c r="D1452" s="167">
        <f>raw_Data!J1458</f>
        <v>1.0188916666666665</v>
      </c>
      <c r="E1452" s="167">
        <f>raw_Data!L1458</f>
        <v>5.9825073511525773E-3</v>
      </c>
      <c r="F1452" s="168">
        <f t="shared" si="643"/>
        <v>386.88</v>
      </c>
      <c r="G1452" s="167">
        <f>raw_Data!K1458</f>
        <v>2.6336116280672728E-3</v>
      </c>
      <c r="H1452" s="167">
        <f t="shared" si="644"/>
        <v>-2.4813895781636841E-3</v>
      </c>
      <c r="I1452" s="165"/>
      <c r="J1452" s="167">
        <f t="shared" si="645"/>
        <v>0.99274311503439305</v>
      </c>
      <c r="K1452" s="167">
        <f t="shared" si="664"/>
        <v>-1.2743776144543695E-3</v>
      </c>
      <c r="L1452" s="93"/>
      <c r="M1452" s="171">
        <f t="shared" si="640"/>
        <v>0.99872562238554563</v>
      </c>
      <c r="N1452" s="172">
        <f t="shared" si="646"/>
        <v>1.0001522220499035</v>
      </c>
      <c r="O1452" s="170">
        <f t="shared" si="641"/>
        <v>1451</v>
      </c>
      <c r="P1452" s="170">
        <f t="shared" si="642"/>
        <v>1453</v>
      </c>
      <c r="Q1452" s="169"/>
      <c r="R1452" s="149">
        <f t="shared" si="647"/>
        <v>-0.39470590370909964</v>
      </c>
      <c r="S1452" s="173">
        <f t="shared" si="648"/>
        <v>-0.29023111881957553</v>
      </c>
      <c r="T1452" s="149">
        <v>0</v>
      </c>
      <c r="U1452" s="97"/>
      <c r="V1452" s="149">
        <f>1/PI()*ATAN('Exhibit4_Impact-Test'!$Y$25*S_RDY_SP)+'Exhibit4_Impact-Test'!$Y$26</f>
        <v>0.2872890050587642</v>
      </c>
      <c r="W1452" s="172">
        <f t="shared" si="649"/>
        <v>0.28758135984282868</v>
      </c>
      <c r="X1452" s="149">
        <f>1/PI()*ATAN('Exhibit4_Impact-Test'!$Y$25*S_RS_SP)+'Exhibit4_Impact-Test'!$Y$26</f>
        <v>0.33259140669885146</v>
      </c>
      <c r="Y1452" s="172">
        <f t="shared" si="650"/>
        <v>0.33290832875729481</v>
      </c>
      <c r="Z1452" s="149">
        <f>1/PI()*ATAN('Exhibit4_Impact-Test'!$Y$25*S_5050_SP)+'Exhibit4_Impact-Test'!$Y$26</f>
        <v>0.5</v>
      </c>
      <c r="AA1452" s="149">
        <f t="shared" si="651"/>
        <v>0.50035685013677278</v>
      </c>
      <c r="AB1452" s="195">
        <f>VLOOKUP(_xlfn.NUMBERVALUE(LEFT(A1452,4)),Transactioncosts!$C:$G,5,FALSE)</f>
        <v>49.8</v>
      </c>
      <c r="AC1452" s="174"/>
      <c r="AD1452" s="175">
        <f t="shared" si="652"/>
        <v>0.99913546878373616</v>
      </c>
      <c r="AE1452" s="149">
        <f t="shared" si="653"/>
        <v>0.99920009717471048</v>
      </c>
      <c r="AF1452" s="149">
        <f t="shared" si="654"/>
        <v>0.99943892221772457</v>
      </c>
      <c r="AG1452" s="176">
        <f t="shared" si="655"/>
        <v>0.99912483149353881</v>
      </c>
      <c r="AH1452" s="149">
        <f t="shared" si="656"/>
        <v>0.9970787603077288</v>
      </c>
      <c r="AI1452" s="149">
        <f t="shared" si="657"/>
        <v>0.99943714510404347</v>
      </c>
      <c r="AJ1452" s="97"/>
      <c r="AK1452" s="171">
        <f t="shared" si="658"/>
        <v>-8.6490513890318552E-4</v>
      </c>
      <c r="AL1452" s="149">
        <f t="shared" si="659"/>
        <v>-8.0022291826137369E-4</v>
      </c>
      <c r="AM1452" s="149">
        <f t="shared" si="660"/>
        <v>-5.6123524531641095E-4</v>
      </c>
      <c r="AN1452" s="149">
        <f t="shared" si="665"/>
        <v>8.8676436514314698</v>
      </c>
      <c r="AO1452" s="149">
        <f t="shared" si="665"/>
        <v>22.828920562470017</v>
      </c>
      <c r="AP1452" s="149">
        <f t="shared" si="665"/>
        <v>8.2856865825267274</v>
      </c>
      <c r="AQ1452" s="97"/>
      <c r="AR1452" s="171">
        <f t="shared" si="661"/>
        <v>-8.755516900016292E-4</v>
      </c>
      <c r="AS1452" s="149">
        <f t="shared" si="662"/>
        <v>-2.9255148407933982E-3</v>
      </c>
      <c r="AT1452" s="149">
        <f t="shared" si="663"/>
        <v>-5.6301335823712064E-4</v>
      </c>
      <c r="AU1452" s="175">
        <f t="shared" si="666"/>
        <v>8.7015509459131266</v>
      </c>
      <c r="AV1452" s="149">
        <f t="shared" si="667"/>
        <v>19.551452671005041</v>
      </c>
      <c r="AW1452" s="149">
        <f t="shared" si="668"/>
        <v>8.191034150278572</v>
      </c>
    </row>
    <row r="1453" spans="1:49" ht="15" x14ac:dyDescent="0.25">
      <c r="A1453" s="130">
        <v>1991.12</v>
      </c>
      <c r="B1453" s="138"/>
      <c r="C1453" s="166">
        <f>raw_Data!B1459</f>
        <v>388.51</v>
      </c>
      <c r="D1453" s="167">
        <f>raw_Data!J1459</f>
        <v>1.0166666666666666</v>
      </c>
      <c r="E1453" s="167">
        <f>raw_Data!L1459</f>
        <v>5.7246080037485214E-3</v>
      </c>
      <c r="F1453" s="168">
        <f t="shared" si="643"/>
        <v>385.92</v>
      </c>
      <c r="G1453" s="167">
        <f>raw_Data!K1459</f>
        <v>2.6343974571586509E-3</v>
      </c>
      <c r="H1453" s="167">
        <f t="shared" si="644"/>
        <v>6.7112354892204795E-3</v>
      </c>
      <c r="I1453" s="165"/>
      <c r="J1453" s="167">
        <f t="shared" si="645"/>
        <v>0.97808963393617621</v>
      </c>
      <c r="K1453" s="167">
        <f t="shared" si="664"/>
        <v>-1.6185758060075273E-2</v>
      </c>
      <c r="L1453" s="93"/>
      <c r="M1453" s="171">
        <f t="shared" si="640"/>
        <v>0.98381424193992473</v>
      </c>
      <c r="N1453" s="172">
        <f t="shared" si="646"/>
        <v>1.009345632946379</v>
      </c>
      <c r="O1453" s="170">
        <f t="shared" si="641"/>
        <v>1452</v>
      </c>
      <c r="P1453" s="170">
        <f t="shared" si="642"/>
        <v>1454</v>
      </c>
      <c r="Q1453" s="169"/>
      <c r="R1453" s="149">
        <f t="shared" si="647"/>
        <v>-0.38855133815155846</v>
      </c>
      <c r="S1453" s="173">
        <f t="shared" si="648"/>
        <v>0.52870422645360937</v>
      </c>
      <c r="T1453" s="149">
        <v>0</v>
      </c>
      <c r="U1453" s="97"/>
      <c r="V1453" s="149">
        <f>1/PI()*ATAN('Exhibit4_Impact-Test'!$Y$25*S_RDY_SP)+'Exhibit4_Impact-Test'!$Y$26</f>
        <v>0.2897173618904843</v>
      </c>
      <c r="W1453" s="172">
        <f t="shared" si="649"/>
        <v>0.29501782758688988</v>
      </c>
      <c r="X1453" s="149">
        <f>1/PI()*ATAN('Exhibit4_Impact-Test'!$Y$25*S_RS_SP)+'Exhibit4_Impact-Test'!$Y$26</f>
        <v>0.75887958718734305</v>
      </c>
      <c r="Y1453" s="172">
        <f t="shared" si="650"/>
        <v>0.76353650261842121</v>
      </c>
      <c r="Z1453" s="149">
        <f>1/PI()*ATAN('Exhibit4_Impact-Test'!$Y$25*S_5050_SP)+'Exhibit4_Impact-Test'!$Y$26</f>
        <v>0.5</v>
      </c>
      <c r="AA1453" s="149">
        <f t="shared" si="651"/>
        <v>0.50640475240550153</v>
      </c>
      <c r="AB1453" s="195">
        <f>VLOOKUP(_xlfn.NUMBERVALUE(LEFT(A1453,4)),Transactioncosts!$C:$G,5,FALSE)</f>
        <v>49.8</v>
      </c>
      <c r="AC1453" s="174"/>
      <c r="AD1453" s="175">
        <f t="shared" si="652"/>
        <v>0.99121112918770915</v>
      </c>
      <c r="AE1453" s="149">
        <f t="shared" si="653"/>
        <v>1.0031894934072214</v>
      </c>
      <c r="AF1453" s="149">
        <f t="shared" si="654"/>
        <v>0.99657993744315188</v>
      </c>
      <c r="AG1453" s="176">
        <f t="shared" si="655"/>
        <v>0.99120256448783128</v>
      </c>
      <c r="AH1453" s="149">
        <f t="shared" si="656"/>
        <v>1.002797193127388</v>
      </c>
      <c r="AI1453" s="149">
        <f t="shared" si="657"/>
        <v>0.99654804177617251</v>
      </c>
      <c r="AJ1453" s="97"/>
      <c r="AK1453" s="171">
        <f t="shared" si="658"/>
        <v>-8.8277207361809641E-3</v>
      </c>
      <c r="AL1453" s="149">
        <f t="shared" si="659"/>
        <v>3.1844177627500972E-3</v>
      </c>
      <c r="AM1453" s="149">
        <f t="shared" si="660"/>
        <v>-3.425924339720002E-3</v>
      </c>
      <c r="AN1453" s="149">
        <f t="shared" si="665"/>
        <v>8.8588159306952896</v>
      </c>
      <c r="AO1453" s="149">
        <f t="shared" si="665"/>
        <v>22.832104980232767</v>
      </c>
      <c r="AP1453" s="149">
        <f t="shared" si="665"/>
        <v>8.282260658187008</v>
      </c>
      <c r="AQ1453" s="97"/>
      <c r="AR1453" s="171">
        <f t="shared" si="661"/>
        <v>-8.8363614148700229E-3</v>
      </c>
      <c r="AS1453" s="149">
        <f t="shared" si="662"/>
        <v>2.7932882627708642E-3</v>
      </c>
      <c r="AT1453" s="149">
        <f t="shared" si="663"/>
        <v>-3.4579299784091751E-3</v>
      </c>
      <c r="AU1453" s="175">
        <f t="shared" si="666"/>
        <v>8.6927145844982565</v>
      </c>
      <c r="AV1453" s="149">
        <f t="shared" si="667"/>
        <v>19.554245959267814</v>
      </c>
      <c r="AW1453" s="149">
        <f t="shared" si="668"/>
        <v>8.1875762203001621</v>
      </c>
    </row>
    <row r="1454" spans="1:49" ht="15" x14ac:dyDescent="0.25">
      <c r="A1454" s="130">
        <v>1992.01</v>
      </c>
      <c r="B1454" s="138"/>
      <c r="C1454" s="166">
        <f>raw_Data!B1460</f>
        <v>416.08</v>
      </c>
      <c r="D1454" s="167">
        <f>raw_Data!J1460</f>
        <v>1.02</v>
      </c>
      <c r="E1454" s="167">
        <f>raw_Data!L1460</f>
        <v>5.6776389607060551E-3</v>
      </c>
      <c r="F1454" s="168">
        <f t="shared" si="643"/>
        <v>388.51</v>
      </c>
      <c r="G1454" s="167">
        <f>raw_Data!K1460</f>
        <v>2.6254150472317314E-3</v>
      </c>
      <c r="H1454" s="167">
        <f t="shared" si="644"/>
        <v>7.0963424364881122E-2</v>
      </c>
      <c r="I1454" s="165"/>
      <c r="J1454" s="167">
        <f t="shared" si="645"/>
        <v>0.99595487954519113</v>
      </c>
      <c r="K1454" s="167">
        <f t="shared" si="664"/>
        <v>1.6325185058971847E-3</v>
      </c>
      <c r="L1454" s="93"/>
      <c r="M1454" s="171">
        <f t="shared" si="640"/>
        <v>1.0016325185058972</v>
      </c>
      <c r="N1454" s="172">
        <f t="shared" si="646"/>
        <v>1.0735888394121129</v>
      </c>
      <c r="O1454" s="170">
        <f t="shared" si="641"/>
        <v>1453</v>
      </c>
      <c r="P1454" s="170">
        <f t="shared" si="642"/>
        <v>1455</v>
      </c>
      <c r="Q1454" s="169"/>
      <c r="R1454" s="149">
        <f t="shared" si="647"/>
        <v>-0.37115980849333818</v>
      </c>
      <c r="S1454" s="173">
        <f t="shared" si="648"/>
        <v>0.92535200308398768</v>
      </c>
      <c r="T1454" s="149">
        <v>0</v>
      </c>
      <c r="U1454" s="97"/>
      <c r="V1454" s="149">
        <f>1/PI()*ATAN('Exhibit4_Impact-Test'!$Y$25*S_RDY_SP)+'Exhibit4_Impact-Test'!$Y$26</f>
        <v>0.2967376468394779</v>
      </c>
      <c r="W1454" s="172">
        <f t="shared" si="649"/>
        <v>0.31141642283926679</v>
      </c>
      <c r="X1454" s="149">
        <f>1/PI()*ATAN('Exhibit4_Impact-Test'!$Y$25*S_RS_SP)+'Exhibit4_Impact-Test'!$Y$26</f>
        <v>0.8423116592114549</v>
      </c>
      <c r="Y1454" s="172">
        <f t="shared" si="650"/>
        <v>0.85130907537339839</v>
      </c>
      <c r="Z1454" s="149">
        <f>1/PI()*ATAN('Exhibit4_Impact-Test'!$Y$25*S_5050_SP)+'Exhibit4_Impact-Test'!$Y$26</f>
        <v>0.5</v>
      </c>
      <c r="AA1454" s="149">
        <f t="shared" si="651"/>
        <v>0.51733702301965678</v>
      </c>
      <c r="AB1454" s="195">
        <f>VLOOKUP(_xlfn.NUMBERVALUE(LEFT(A1454,4)),Transactioncosts!$C:$G,5,FALSE)</f>
        <v>46.599999999999994</v>
      </c>
      <c r="AC1454" s="174"/>
      <c r="AD1454" s="175">
        <f t="shared" si="652"/>
        <v>1.022984667846834</v>
      </c>
      <c r="AE1454" s="149">
        <f t="shared" si="653"/>
        <v>1.0622421665591637</v>
      </c>
      <c r="AF1454" s="149">
        <f t="shared" si="654"/>
        <v>1.0376106789590049</v>
      </c>
      <c r="AG1454" s="176">
        <f t="shared" si="655"/>
        <v>1.0228707945519198</v>
      </c>
      <c r="AH1454" s="149">
        <f t="shared" si="656"/>
        <v>1.0593075365689133</v>
      </c>
      <c r="AI1454" s="149">
        <f t="shared" si="657"/>
        <v>1.0375298884317334</v>
      </c>
      <c r="AJ1454" s="97"/>
      <c r="AK1454" s="171">
        <f t="shared" si="658"/>
        <v>2.2724499415176552E-2</v>
      </c>
      <c r="AL1454" s="149">
        <f t="shared" si="659"/>
        <v>6.0381925600244621E-2</v>
      </c>
      <c r="AM1454" s="149">
        <f t="shared" si="660"/>
        <v>3.6920645947671762E-2</v>
      </c>
      <c r="AN1454" s="149">
        <f t="shared" si="665"/>
        <v>8.8815404301104657</v>
      </c>
      <c r="AO1454" s="149">
        <f t="shared" si="665"/>
        <v>22.89248690583301</v>
      </c>
      <c r="AP1454" s="149">
        <f t="shared" si="665"/>
        <v>8.3191813041346805</v>
      </c>
      <c r="AQ1454" s="97"/>
      <c r="AR1454" s="171">
        <f t="shared" si="661"/>
        <v>2.2613178457147314E-2</v>
      </c>
      <c r="AS1454" s="149">
        <f t="shared" si="662"/>
        <v>5.7615427264043499E-2</v>
      </c>
      <c r="AT1454" s="149">
        <f t="shared" si="663"/>
        <v>3.6842780834742177E-2</v>
      </c>
      <c r="AU1454" s="175">
        <f t="shared" si="666"/>
        <v>8.715327762955404</v>
      </c>
      <c r="AV1454" s="149">
        <f t="shared" si="667"/>
        <v>19.611861386531857</v>
      </c>
      <c r="AW1454" s="149">
        <f t="shared" si="668"/>
        <v>8.2244190011349048</v>
      </c>
    </row>
    <row r="1455" spans="1:49" ht="15" x14ac:dyDescent="0.25">
      <c r="A1455" s="130">
        <v>1992.02</v>
      </c>
      <c r="B1455" s="138"/>
      <c r="C1455" s="166">
        <f>raw_Data!B1461</f>
        <v>412.56</v>
      </c>
      <c r="D1455" s="167">
        <f>raw_Data!J1461</f>
        <v>1.0233333333333332</v>
      </c>
      <c r="E1455" s="167">
        <f>raw_Data!L1461</f>
        <v>5.9200530563485732E-3</v>
      </c>
      <c r="F1455" s="168">
        <f t="shared" si="643"/>
        <v>416.08</v>
      </c>
      <c r="G1455" s="167">
        <f>raw_Data!K1461</f>
        <v>2.4594629237967057E-3</v>
      </c>
      <c r="H1455" s="167">
        <f t="shared" si="644"/>
        <v>-8.459911555470101E-3</v>
      </c>
      <c r="I1455" s="165"/>
      <c r="J1455" s="167">
        <f t="shared" si="645"/>
        <v>1.0209295334283346</v>
      </c>
      <c r="K1455" s="167">
        <f t="shared" si="664"/>
        <v>2.6849586484683163E-2</v>
      </c>
      <c r="L1455" s="93"/>
      <c r="M1455" s="171">
        <f t="shared" si="640"/>
        <v>1.0268495864846832</v>
      </c>
      <c r="N1455" s="172">
        <f t="shared" si="646"/>
        <v>0.99399955136832663</v>
      </c>
      <c r="O1455" s="170">
        <f t="shared" si="641"/>
        <v>1454</v>
      </c>
      <c r="P1455" s="170">
        <f t="shared" si="642"/>
        <v>1456</v>
      </c>
      <c r="Q1455" s="169"/>
      <c r="R1455" s="149">
        <f t="shared" si="647"/>
        <v>-0.39549413078364137</v>
      </c>
      <c r="S1455" s="173">
        <f t="shared" si="648"/>
        <v>-0.59840009383452164</v>
      </c>
      <c r="T1455" s="149">
        <v>0</v>
      </c>
      <c r="U1455" s="97"/>
      <c r="V1455" s="149">
        <f>1/PI()*ATAN('Exhibit4_Impact-Test'!$Y$25*S_RDY_SP)+'Exhibit4_Impact-Test'!$Y$26</f>
        <v>0.28698009345855546</v>
      </c>
      <c r="W1455" s="172">
        <f t="shared" si="649"/>
        <v>0.28037334120007079</v>
      </c>
      <c r="X1455" s="149">
        <f>1/PI()*ATAN('Exhibit4_Impact-Test'!$Y$25*S_RS_SP)+'Exhibit4_Impact-Test'!$Y$26</f>
        <v>0.22156015042697658</v>
      </c>
      <c r="Y1455" s="172">
        <f t="shared" si="650"/>
        <v>0.21600322030314659</v>
      </c>
      <c r="Z1455" s="149">
        <f>1/PI()*ATAN('Exhibit4_Impact-Test'!$Y$25*S_5050_SP)+'Exhibit4_Impact-Test'!$Y$26</f>
        <v>0.5</v>
      </c>
      <c r="AA1455" s="149">
        <f t="shared" si="651"/>
        <v>0.49187221982555873</v>
      </c>
      <c r="AB1455" s="195">
        <f>VLOOKUP(_xlfn.NUMBERVALUE(LEFT(A1455,4)),Transactioncosts!$C:$G,5,FALSE)</f>
        <v>46.599999999999994</v>
      </c>
      <c r="AC1455" s="174"/>
      <c r="AD1455" s="175">
        <f t="shared" si="652"/>
        <v>1.0174222803368744</v>
      </c>
      <c r="AE1455" s="149">
        <f t="shared" si="653"/>
        <v>1.0195713277627718</v>
      </c>
      <c r="AF1455" s="149">
        <f t="shared" si="654"/>
        <v>1.010424568926505</v>
      </c>
      <c r="AG1455" s="176">
        <f t="shared" si="655"/>
        <v>1.0174142133367066</v>
      </c>
      <c r="AH1455" s="149">
        <f t="shared" si="656"/>
        <v>1.0195047804093207</v>
      </c>
      <c r="AI1455" s="149">
        <f t="shared" si="657"/>
        <v>1.010386693470892</v>
      </c>
      <c r="AJ1455" s="97"/>
      <c r="AK1455" s="171">
        <f t="shared" si="658"/>
        <v>1.7272252455983284E-2</v>
      </c>
      <c r="AL1455" s="149">
        <f t="shared" si="659"/>
        <v>1.9382272060052184E-2</v>
      </c>
      <c r="AM1455" s="149">
        <f t="shared" si="660"/>
        <v>1.0370607798206408E-2</v>
      </c>
      <c r="AN1455" s="149">
        <f t="shared" si="665"/>
        <v>8.8988126825664491</v>
      </c>
      <c r="AO1455" s="149">
        <f t="shared" si="665"/>
        <v>22.911869177893063</v>
      </c>
      <c r="AP1455" s="149">
        <f t="shared" si="665"/>
        <v>8.3295519119328869</v>
      </c>
      <c r="AQ1455" s="97"/>
      <c r="AR1455" s="171">
        <f t="shared" si="661"/>
        <v>1.7264323563226554E-2</v>
      </c>
      <c r="AS1455" s="149">
        <f t="shared" si="662"/>
        <v>1.931699999570103E-2</v>
      </c>
      <c r="AT1455" s="149">
        <f t="shared" si="663"/>
        <v>1.0333122401799365E-2</v>
      </c>
      <c r="AU1455" s="175">
        <f t="shared" si="666"/>
        <v>8.7325920865186308</v>
      </c>
      <c r="AV1455" s="149">
        <f t="shared" si="667"/>
        <v>19.631178386527559</v>
      </c>
      <c r="AW1455" s="149">
        <f t="shared" si="668"/>
        <v>8.2347521235367047</v>
      </c>
    </row>
    <row r="1456" spans="1:49" ht="15" x14ac:dyDescent="0.25">
      <c r="A1456" s="130">
        <v>1992.03</v>
      </c>
      <c r="B1456" s="138"/>
      <c r="C1456" s="166">
        <f>raw_Data!B1462</f>
        <v>407.36</v>
      </c>
      <c r="D1456" s="167">
        <f>raw_Data!J1462</f>
        <v>1.0266666666666666</v>
      </c>
      <c r="E1456" s="167">
        <f>raw_Data!L1462</f>
        <v>6.0761088967336008E-3</v>
      </c>
      <c r="F1456" s="168">
        <f t="shared" si="643"/>
        <v>412.56</v>
      </c>
      <c r="G1456" s="167">
        <f>raw_Data!K1462</f>
        <v>2.4885269213366945E-3</v>
      </c>
      <c r="H1456" s="167">
        <f t="shared" si="644"/>
        <v>-1.2604227263913081E-2</v>
      </c>
      <c r="I1456" s="165"/>
      <c r="J1456" s="167">
        <f t="shared" si="645"/>
        <v>1.0133017862787306</v>
      </c>
      <c r="K1456" s="167">
        <f t="shared" si="664"/>
        <v>1.9377895175464177E-2</v>
      </c>
      <c r="L1456" s="93"/>
      <c r="M1456" s="171">
        <f t="shared" si="640"/>
        <v>1.0193778951754642</v>
      </c>
      <c r="N1456" s="172">
        <f t="shared" si="646"/>
        <v>0.98988429965742353</v>
      </c>
      <c r="O1456" s="170">
        <f t="shared" si="641"/>
        <v>1455</v>
      </c>
      <c r="P1456" s="170">
        <f t="shared" si="642"/>
        <v>1457</v>
      </c>
      <c r="Q1456" s="169"/>
      <c r="R1456" s="149">
        <f t="shared" si="647"/>
        <v>-0.40809817402206799</v>
      </c>
      <c r="S1456" s="173">
        <f t="shared" si="648"/>
        <v>-0.68041656928105954</v>
      </c>
      <c r="T1456" s="149">
        <v>0</v>
      </c>
      <c r="U1456" s="97"/>
      <c r="V1456" s="149">
        <f>1/PI()*ATAN('Exhibit4_Impact-Test'!$Y$25*S_RDY_SP)+'Exhibit4_Impact-Test'!$Y$26</f>
        <v>0.28210445711591425</v>
      </c>
      <c r="W1456" s="172">
        <f t="shared" si="649"/>
        <v>0.27619669474967085</v>
      </c>
      <c r="X1456" s="149">
        <f>1/PI()*ATAN('Exhibit4_Impact-Test'!$Y$25*S_RS_SP)+'Exhibit4_Impact-Test'!$Y$26</f>
        <v>0.20172267235228375</v>
      </c>
      <c r="Y1456" s="172">
        <f t="shared" si="650"/>
        <v>0.19703623117170119</v>
      </c>
      <c r="Z1456" s="149">
        <f>1/PI()*ATAN('Exhibit4_Impact-Test'!$Y$25*S_5050_SP)+'Exhibit4_Impact-Test'!$Y$26</f>
        <v>0.5</v>
      </c>
      <c r="AA1456" s="149">
        <f t="shared" si="651"/>
        <v>0.49266059064021417</v>
      </c>
      <c r="AB1456" s="195">
        <f>VLOOKUP(_xlfn.NUMBERVALUE(LEFT(A1456,4)),Transactioncosts!$C:$G,5,FALSE)</f>
        <v>46.599999999999994</v>
      </c>
      <c r="AC1456" s="174"/>
      <c r="AD1456" s="175">
        <f t="shared" si="652"/>
        <v>1.0110576204234509</v>
      </c>
      <c r="AE1456" s="149">
        <f t="shared" si="653"/>
        <v>1.0134283682702876</v>
      </c>
      <c r="AF1456" s="149">
        <f t="shared" si="654"/>
        <v>1.0046310974164439</v>
      </c>
      <c r="AG1456" s="176">
        <f t="shared" si="655"/>
        <v>1.0110399040795672</v>
      </c>
      <c r="AH1456" s="149">
        <f t="shared" si="656"/>
        <v>1.0119578460873908</v>
      </c>
      <c r="AI1456" s="149">
        <f t="shared" si="657"/>
        <v>1.0045968957688272</v>
      </c>
      <c r="AJ1456" s="97"/>
      <c r="AK1456" s="171">
        <f t="shared" si="658"/>
        <v>1.0996931909272702E-2</v>
      </c>
      <c r="AL1456" s="149">
        <f t="shared" si="659"/>
        <v>1.3339006829788986E-2</v>
      </c>
      <c r="AM1456" s="149">
        <f t="shared" si="660"/>
        <v>4.620406878046943E-3</v>
      </c>
      <c r="AN1456" s="149">
        <f t="shared" si="665"/>
        <v>8.9098096144757211</v>
      </c>
      <c r="AO1456" s="149">
        <f t="shared" si="665"/>
        <v>22.925208184722852</v>
      </c>
      <c r="AP1456" s="149">
        <f t="shared" si="665"/>
        <v>8.3341723188109338</v>
      </c>
      <c r="AQ1456" s="97"/>
      <c r="AR1456" s="171">
        <f t="shared" si="661"/>
        <v>1.0979409169969109E-2</v>
      </c>
      <c r="AS1456" s="149">
        <f t="shared" si="662"/>
        <v>1.188691593387612E-2</v>
      </c>
      <c r="AT1456" s="149">
        <f t="shared" si="663"/>
        <v>4.5863623119389652E-3</v>
      </c>
      <c r="AU1456" s="175">
        <f t="shared" si="666"/>
        <v>8.7435714956886006</v>
      </c>
      <c r="AV1456" s="149">
        <f t="shared" si="667"/>
        <v>19.643065302461434</v>
      </c>
      <c r="AW1456" s="149">
        <f t="shared" si="668"/>
        <v>8.2393384858486431</v>
      </c>
    </row>
    <row r="1457" spans="1:49" ht="15" x14ac:dyDescent="0.25">
      <c r="A1457" s="130">
        <v>1992.04</v>
      </c>
      <c r="B1457" s="138"/>
      <c r="C1457" s="166">
        <f>raw_Data!B1463</f>
        <v>407.41</v>
      </c>
      <c r="D1457" s="167">
        <f>raw_Data!J1463</f>
        <v>1.0266666666666666</v>
      </c>
      <c r="E1457" s="167">
        <f>raw_Data!L1463</f>
        <v>6.029320098462243E-3</v>
      </c>
      <c r="F1457" s="168">
        <f t="shared" si="643"/>
        <v>407.36</v>
      </c>
      <c r="G1457" s="167">
        <f>raw_Data!K1463</f>
        <v>2.5202932704896566E-3</v>
      </c>
      <c r="H1457" s="167">
        <f t="shared" si="644"/>
        <v>1.2274155538105624E-4</v>
      </c>
      <c r="I1457" s="165"/>
      <c r="J1457" s="167">
        <f t="shared" si="645"/>
        <v>0.99604450298388714</v>
      </c>
      <c r="K1457" s="167">
        <f t="shared" si="664"/>
        <v>2.0738230823493797E-3</v>
      </c>
      <c r="L1457" s="93"/>
      <c r="M1457" s="171">
        <f t="shared" si="640"/>
        <v>1.0020738230823494</v>
      </c>
      <c r="N1457" s="172">
        <f t="shared" si="646"/>
        <v>1.0026430348258706</v>
      </c>
      <c r="O1457" s="170">
        <f t="shared" si="641"/>
        <v>1456</v>
      </c>
      <c r="P1457" s="170">
        <f t="shared" si="642"/>
        <v>1458</v>
      </c>
      <c r="Q1457" s="169"/>
      <c r="R1457" s="149">
        <f t="shared" si="647"/>
        <v>-0.41363998066559932</v>
      </c>
      <c r="S1457" s="173">
        <f t="shared" si="648"/>
        <v>1.9800696327362529E-2</v>
      </c>
      <c r="T1457" s="149">
        <v>0</v>
      </c>
      <c r="U1457" s="97"/>
      <c r="V1457" s="149">
        <f>1/PI()*ATAN('Exhibit4_Impact-Test'!$Y$25*S_RDY_SP)+'Exhibit4_Impact-Test'!$Y$26</f>
        <v>0.27999848528266386</v>
      </c>
      <c r="W1457" s="172">
        <f t="shared" si="649"/>
        <v>0.28011298229588805</v>
      </c>
      <c r="X1457" s="149">
        <f>1/PI()*ATAN('Exhibit4_Impact-Test'!$Y$25*S_RS_SP)+'Exhibit4_Impact-Test'!$Y$26</f>
        <v>0.51259893136413537</v>
      </c>
      <c r="Y1457" s="172">
        <f t="shared" si="650"/>
        <v>0.51274080832309443</v>
      </c>
      <c r="Z1457" s="149">
        <f>1/PI()*ATAN('Exhibit4_Impact-Test'!$Y$25*S_5050_SP)+'Exhibit4_Impact-Test'!$Y$26</f>
        <v>0.5</v>
      </c>
      <c r="AA1457" s="149">
        <f t="shared" si="651"/>
        <v>0.50014196811416922</v>
      </c>
      <c r="AB1457" s="195">
        <f>VLOOKUP(_xlfn.NUMBERVALUE(LEFT(A1457,4)),Transactioncosts!$C:$G,5,FALSE)</f>
        <v>46.599999999999994</v>
      </c>
      <c r="AC1457" s="174"/>
      <c r="AD1457" s="175">
        <f t="shared" si="652"/>
        <v>1.0022332015083404</v>
      </c>
      <c r="AE1457" s="149">
        <f t="shared" si="653"/>
        <v>1.0023656004137982</v>
      </c>
      <c r="AF1457" s="149">
        <f t="shared" si="654"/>
        <v>1.0023584289541101</v>
      </c>
      <c r="AG1457" s="176">
        <f t="shared" si="655"/>
        <v>1.0022281559125952</v>
      </c>
      <c r="AH1457" s="149">
        <f t="shared" si="656"/>
        <v>1.0009664587697897</v>
      </c>
      <c r="AI1457" s="149">
        <f t="shared" si="657"/>
        <v>1.002357767382698</v>
      </c>
      <c r="AJ1457" s="97"/>
      <c r="AK1457" s="171">
        <f t="shared" si="658"/>
        <v>2.2307116201110175E-3</v>
      </c>
      <c r="AL1457" s="149">
        <f t="shared" si="659"/>
        <v>2.3628067860099154E-3</v>
      </c>
      <c r="AM1457" s="149">
        <f t="shared" si="660"/>
        <v>2.3556522254987756E-3</v>
      </c>
      <c r="AN1457" s="149">
        <f t="shared" si="665"/>
        <v>8.9120403260958323</v>
      </c>
      <c r="AO1457" s="149">
        <f t="shared" si="665"/>
        <v>22.927570991508862</v>
      </c>
      <c r="AP1457" s="149">
        <f t="shared" si="665"/>
        <v>8.3365279710364319</v>
      </c>
      <c r="AQ1457" s="97"/>
      <c r="AR1457" s="171">
        <f t="shared" si="661"/>
        <v>2.2256772544181663E-3</v>
      </c>
      <c r="AS1457" s="149">
        <f t="shared" si="662"/>
        <v>9.6599204919948231E-4</v>
      </c>
      <c r="AT1457" s="149">
        <f t="shared" si="663"/>
        <v>2.3549922104669162E-3</v>
      </c>
      <c r="AU1457" s="175">
        <f t="shared" si="666"/>
        <v>8.7457971729430195</v>
      </c>
      <c r="AV1457" s="149">
        <f t="shared" si="667"/>
        <v>19.644031294510633</v>
      </c>
      <c r="AW1457" s="149">
        <f t="shared" si="668"/>
        <v>8.2416934780591102</v>
      </c>
    </row>
    <row r="1458" spans="1:49" ht="15" x14ac:dyDescent="0.25">
      <c r="A1458" s="130">
        <v>1992.05</v>
      </c>
      <c r="B1458" s="138"/>
      <c r="C1458" s="166">
        <f>raw_Data!B1464</f>
        <v>414.81</v>
      </c>
      <c r="D1458" s="167">
        <f>raw_Data!J1464</f>
        <v>1.0266666666666666</v>
      </c>
      <c r="E1458" s="167">
        <f>raw_Data!L1464</f>
        <v>5.9590919885958993E-3</v>
      </c>
      <c r="F1458" s="168">
        <f t="shared" si="643"/>
        <v>407.41</v>
      </c>
      <c r="G1458" s="167">
        <f>raw_Data!K1464</f>
        <v>2.5199839637384124E-3</v>
      </c>
      <c r="H1458" s="167">
        <f t="shared" si="644"/>
        <v>1.8163520777594977E-2</v>
      </c>
      <c r="I1458" s="165"/>
      <c r="J1458" s="167">
        <f t="shared" si="645"/>
        <v>0.99404832208058647</v>
      </c>
      <c r="K1458" s="167">
        <f t="shared" si="664"/>
        <v>7.4140691823654237E-6</v>
      </c>
      <c r="L1458" s="93"/>
      <c r="M1458" s="171">
        <f t="shared" si="640"/>
        <v>1.0000074140691824</v>
      </c>
      <c r="N1458" s="172">
        <f t="shared" si="646"/>
        <v>1.0206835047413334</v>
      </c>
      <c r="O1458" s="170">
        <f t="shared" si="641"/>
        <v>1457</v>
      </c>
      <c r="P1458" s="170">
        <f t="shared" si="642"/>
        <v>1459</v>
      </c>
      <c r="Q1458" s="169"/>
      <c r="R1458" s="149">
        <f t="shared" si="647"/>
        <v>-0.41048208242350209</v>
      </c>
      <c r="S1458" s="173">
        <f t="shared" si="648"/>
        <v>0.75078081448345968</v>
      </c>
      <c r="T1458" s="149">
        <v>0</v>
      </c>
      <c r="U1458" s="97"/>
      <c r="V1458" s="149">
        <f>1/PI()*ATAN('Exhibit4_Impact-Test'!$Y$25*S_RDY_SP)+'Exhibit4_Impact-Test'!$Y$26</f>
        <v>0.28119572816395699</v>
      </c>
      <c r="W1458" s="172">
        <f t="shared" si="649"/>
        <v>0.28535068873064195</v>
      </c>
      <c r="X1458" s="149">
        <f>1/PI()*ATAN('Exhibit4_Impact-Test'!$Y$25*S_RS_SP)+'Exhibit4_Impact-Test'!$Y$26</f>
        <v>0.81298579630773071</v>
      </c>
      <c r="Y1458" s="172">
        <f t="shared" si="650"/>
        <v>0.8160773961257255</v>
      </c>
      <c r="Z1458" s="149">
        <f>1/PI()*ATAN('Exhibit4_Impact-Test'!$Y$25*S_5050_SP)+'Exhibit4_Impact-Test'!$Y$26</f>
        <v>0.5</v>
      </c>
      <c r="AA1458" s="149">
        <f t="shared" si="651"/>
        <v>0.50511609432191695</v>
      </c>
      <c r="AB1458" s="195">
        <f>VLOOKUP(_xlfn.NUMBERVALUE(LEFT(A1458,4)),Transactioncosts!$C:$G,5,FALSE)</f>
        <v>46.599999999999994</v>
      </c>
      <c r="AC1458" s="174"/>
      <c r="AD1458" s="175">
        <f t="shared" si="652"/>
        <v>1.0058214424413219</v>
      </c>
      <c r="AE1458" s="149">
        <f t="shared" si="653"/>
        <v>1.0168167821088119</v>
      </c>
      <c r="AF1458" s="149">
        <f t="shared" si="654"/>
        <v>1.0103454594052579</v>
      </c>
      <c r="AG1458" s="176">
        <f t="shared" si="655"/>
        <v>1.0057974677758521</v>
      </c>
      <c r="AH1458" s="149">
        <f t="shared" si="656"/>
        <v>1.0139087409543828</v>
      </c>
      <c r="AI1458" s="149">
        <f t="shared" si="657"/>
        <v>1.0103216184057178</v>
      </c>
      <c r="AJ1458" s="97"/>
      <c r="AK1458" s="171">
        <f t="shared" si="658"/>
        <v>5.804563320811495E-3</v>
      </c>
      <c r="AL1458" s="149">
        <f t="shared" si="659"/>
        <v>1.6676945584610484E-2</v>
      </c>
      <c r="AM1458" s="149">
        <f t="shared" si="660"/>
        <v>1.0292311386266011E-2</v>
      </c>
      <c r="AN1458" s="149">
        <f t="shared" si="665"/>
        <v>8.917844889416644</v>
      </c>
      <c r="AO1458" s="149">
        <f t="shared" si="665"/>
        <v>22.944247937093472</v>
      </c>
      <c r="AP1458" s="149">
        <f t="shared" si="665"/>
        <v>8.3468202824226978</v>
      </c>
      <c r="AQ1458" s="97"/>
      <c r="AR1458" s="171">
        <f t="shared" si="661"/>
        <v>5.7807271306174789E-3</v>
      </c>
      <c r="AS1458" s="149">
        <f t="shared" si="662"/>
        <v>1.3812902060039007E-2</v>
      </c>
      <c r="AT1458" s="149">
        <f t="shared" si="663"/>
        <v>1.0268714228868813E-2</v>
      </c>
      <c r="AU1458" s="175">
        <f t="shared" si="666"/>
        <v>8.7515779000736362</v>
      </c>
      <c r="AV1458" s="149">
        <f t="shared" si="667"/>
        <v>19.657844196570672</v>
      </c>
      <c r="AW1458" s="149">
        <f t="shared" si="668"/>
        <v>8.2519621922879782</v>
      </c>
    </row>
    <row r="1459" spans="1:49" ht="15" x14ac:dyDescent="0.25">
      <c r="A1459" s="130">
        <v>1992.06</v>
      </c>
      <c r="B1459" s="138"/>
      <c r="C1459" s="166">
        <f>raw_Data!B1465</f>
        <v>408.27</v>
      </c>
      <c r="D1459" s="167">
        <f>raw_Data!J1465</f>
        <v>1.0266666666666666</v>
      </c>
      <c r="E1459" s="167">
        <f>raw_Data!L1465</f>
        <v>5.8575560789742021E-3</v>
      </c>
      <c r="F1459" s="168">
        <f t="shared" si="643"/>
        <v>414.81</v>
      </c>
      <c r="G1459" s="167">
        <f>raw_Data!K1465</f>
        <v>2.4750287280120215E-3</v>
      </c>
      <c r="H1459" s="167">
        <f t="shared" si="644"/>
        <v>-1.5766254429739002E-2</v>
      </c>
      <c r="I1459" s="165"/>
      <c r="J1459" s="167">
        <f t="shared" si="645"/>
        <v>0.99136315433249633</v>
      </c>
      <c r="K1459" s="167">
        <f t="shared" si="664"/>
        <v>-2.7792895885294655E-3</v>
      </c>
      <c r="L1459" s="93"/>
      <c r="M1459" s="171">
        <f t="shared" si="640"/>
        <v>0.99722071041147053</v>
      </c>
      <c r="N1459" s="172">
        <f t="shared" si="646"/>
        <v>0.98670877429827297</v>
      </c>
      <c r="O1459" s="170">
        <f t="shared" si="641"/>
        <v>1458</v>
      </c>
      <c r="P1459" s="170">
        <f t="shared" si="642"/>
        <v>1460</v>
      </c>
      <c r="Q1459" s="169"/>
      <c r="R1459" s="149">
        <f t="shared" si="647"/>
        <v>-0.41309146236468819</v>
      </c>
      <c r="S1459" s="173">
        <f t="shared" si="648"/>
        <v>-0.72570784953897072</v>
      </c>
      <c r="T1459" s="149">
        <v>0</v>
      </c>
      <c r="U1459" s="97"/>
      <c r="V1459" s="149">
        <f>1/PI()*ATAN('Exhibit4_Impact-Test'!$Y$25*S_RDY_SP)+'Exhibit4_Impact-Test'!$Y$26</f>
        <v>0.28020591073282602</v>
      </c>
      <c r="W1459" s="172">
        <f t="shared" si="649"/>
        <v>0.27807354511044113</v>
      </c>
      <c r="X1459" s="149">
        <f>1/PI()*ATAN('Exhibit4_Impact-Test'!$Y$25*S_RS_SP)+'Exhibit4_Impact-Test'!$Y$26</f>
        <v>0.19203422993923214</v>
      </c>
      <c r="Y1459" s="172">
        <f t="shared" si="650"/>
        <v>0.19039536540418014</v>
      </c>
      <c r="Z1459" s="149">
        <f>1/PI()*ATAN('Exhibit4_Impact-Test'!$Y$25*S_5050_SP)+'Exhibit4_Impact-Test'!$Y$26</f>
        <v>0.5</v>
      </c>
      <c r="AA1459" s="149">
        <f t="shared" si="651"/>
        <v>0.49735072839175642</v>
      </c>
      <c r="AB1459" s="195">
        <f>VLOOKUP(_xlfn.NUMBERVALUE(LEFT(A1459,4)),Transactioncosts!$C:$G,5,FALSE)</f>
        <v>46.599999999999994</v>
      </c>
      <c r="AC1459" s="174"/>
      <c r="AD1459" s="175">
        <f t="shared" si="652"/>
        <v>0.99427520377930667</v>
      </c>
      <c r="AE1459" s="149">
        <f t="shared" si="653"/>
        <v>0.99520205885480217</v>
      </c>
      <c r="AF1459" s="149">
        <f t="shared" si="654"/>
        <v>0.99196474235487175</v>
      </c>
      <c r="AG1459" s="176">
        <f t="shared" si="655"/>
        <v>0.99423914584849904</v>
      </c>
      <c r="AH1459" s="149">
        <f t="shared" si="656"/>
        <v>0.99231141114787902</v>
      </c>
      <c r="AI1459" s="149">
        <f t="shared" si="657"/>
        <v>0.99195239674917735</v>
      </c>
      <c r="AJ1459" s="97"/>
      <c r="AK1459" s="171">
        <f t="shared" si="658"/>
        <v>-5.7412456764743599E-3</v>
      </c>
      <c r="AL1459" s="149">
        <f t="shared" si="659"/>
        <v>-4.8094882143919571E-3</v>
      </c>
      <c r="AM1459" s="149">
        <f t="shared" si="660"/>
        <v>-8.0677143098714862E-3</v>
      </c>
      <c r="AN1459" s="149">
        <f t="shared" si="665"/>
        <v>8.9121036437401688</v>
      </c>
      <c r="AO1459" s="149">
        <f t="shared" si="665"/>
        <v>22.939438448879081</v>
      </c>
      <c r="AP1459" s="149">
        <f t="shared" si="665"/>
        <v>8.3387525681128256</v>
      </c>
      <c r="AQ1459" s="97"/>
      <c r="AR1459" s="171">
        <f t="shared" si="661"/>
        <v>-5.7775118777399761E-3</v>
      </c>
      <c r="AS1459" s="149">
        <f t="shared" si="662"/>
        <v>-7.7182984325275842E-3</v>
      </c>
      <c r="AT1459" s="149">
        <f t="shared" si="663"/>
        <v>-8.0801599966909901E-3</v>
      </c>
      <c r="AU1459" s="175">
        <f t="shared" si="666"/>
        <v>8.7458003881958959</v>
      </c>
      <c r="AV1459" s="149">
        <f t="shared" si="667"/>
        <v>19.650125898138143</v>
      </c>
      <c r="AW1459" s="149">
        <f t="shared" si="668"/>
        <v>8.2438820322912871</v>
      </c>
    </row>
    <row r="1460" spans="1:49" ht="15" x14ac:dyDescent="0.25">
      <c r="A1460" s="130">
        <v>1992.07</v>
      </c>
      <c r="B1460" s="138"/>
      <c r="C1460" s="166">
        <f>raw_Data!B1466</f>
        <v>415.05</v>
      </c>
      <c r="D1460" s="167">
        <f>raw_Data!J1466</f>
        <v>1.0286083333333333</v>
      </c>
      <c r="E1460" s="167">
        <f>raw_Data!L1466</f>
        <v>5.528744261182883E-3</v>
      </c>
      <c r="F1460" s="168">
        <f t="shared" si="643"/>
        <v>408.27</v>
      </c>
      <c r="G1460" s="167">
        <f>raw_Data!K1466</f>
        <v>2.5194315853071091E-3</v>
      </c>
      <c r="H1460" s="167">
        <f t="shared" si="644"/>
        <v>1.6606657359100607E-2</v>
      </c>
      <c r="I1460" s="165"/>
      <c r="J1460" s="167">
        <f t="shared" si="645"/>
        <v>0.97188028583022112</v>
      </c>
      <c r="K1460" s="167">
        <f t="shared" si="664"/>
        <v>-2.2590969908595993E-2</v>
      </c>
      <c r="L1460" s="93"/>
      <c r="M1460" s="171">
        <f t="shared" si="640"/>
        <v>0.97740903009140401</v>
      </c>
      <c r="N1460" s="172">
        <f t="shared" si="646"/>
        <v>1.0191260889444078</v>
      </c>
      <c r="O1460" s="170">
        <f t="shared" si="641"/>
        <v>1459</v>
      </c>
      <c r="P1460" s="170">
        <f t="shared" si="642"/>
        <v>1461</v>
      </c>
      <c r="Q1460" s="169"/>
      <c r="R1460" s="149">
        <f t="shared" si="647"/>
        <v>-0.39848745485212334</v>
      </c>
      <c r="S1460" s="173">
        <f t="shared" si="648"/>
        <v>0.7392494468982308</v>
      </c>
      <c r="T1460" s="149">
        <v>0</v>
      </c>
      <c r="U1460" s="97"/>
      <c r="V1460" s="149">
        <f>1/PI()*ATAN('Exhibit4_Impact-Test'!$Y$25*S_RDY_SP)+'Exhibit4_Impact-Test'!$Y$26</f>
        <v>0.28581129850263198</v>
      </c>
      <c r="W1460" s="172">
        <f t="shared" si="649"/>
        <v>0.29441853804943363</v>
      </c>
      <c r="X1460" s="149">
        <f>1/PI()*ATAN('Exhibit4_Impact-Test'!$Y$25*S_RS_SP)+'Exhibit4_Impact-Test'!$Y$26</f>
        <v>0.81070603212587944</v>
      </c>
      <c r="Y1460" s="172">
        <f t="shared" si="650"/>
        <v>0.81703691408495205</v>
      </c>
      <c r="Z1460" s="149">
        <f>1/PI()*ATAN('Exhibit4_Impact-Test'!$Y$25*S_5050_SP)+'Exhibit4_Impact-Test'!$Y$26</f>
        <v>0.5</v>
      </c>
      <c r="AA1460" s="149">
        <f t="shared" si="651"/>
        <v>0.51044736414983527</v>
      </c>
      <c r="AB1460" s="195">
        <f>VLOOKUP(_xlfn.NUMBERVALUE(LEFT(A1460,4)),Transactioncosts!$C:$G,5,FALSE)</f>
        <v>46.599999999999994</v>
      </c>
      <c r="AC1460" s="174"/>
      <c r="AD1460" s="175">
        <f t="shared" si="652"/>
        <v>0.98933223685189176</v>
      </c>
      <c r="AE1460" s="149">
        <f t="shared" si="653"/>
        <v>1.0112293013460845</v>
      </c>
      <c r="AF1460" s="149">
        <f t="shared" si="654"/>
        <v>0.99826755951790591</v>
      </c>
      <c r="AG1460" s="176">
        <f t="shared" si="655"/>
        <v>0.98932596881693491</v>
      </c>
      <c r="AH1460" s="149">
        <f t="shared" si="656"/>
        <v>1.0109962305310745</v>
      </c>
      <c r="AI1460" s="149">
        <f t="shared" si="657"/>
        <v>0.99821887480096771</v>
      </c>
      <c r="AJ1460" s="97"/>
      <c r="AK1460" s="171">
        <f t="shared" si="658"/>
        <v>-1.0725071666933757E-2</v>
      </c>
      <c r="AL1460" s="149">
        <f t="shared" si="659"/>
        <v>1.1166720796495239E-2</v>
      </c>
      <c r="AM1460" s="149">
        <f t="shared" si="660"/>
        <v>-1.7339428925813331E-3</v>
      </c>
      <c r="AN1460" s="149">
        <f t="shared" si="665"/>
        <v>8.9013785720732344</v>
      </c>
      <c r="AO1460" s="149">
        <f t="shared" si="665"/>
        <v>22.950605169675576</v>
      </c>
      <c r="AP1460" s="149">
        <f t="shared" si="665"/>
        <v>8.3370186252202441</v>
      </c>
      <c r="AQ1460" s="97"/>
      <c r="AR1460" s="171">
        <f t="shared" si="661"/>
        <v>-1.0731407308874251E-2</v>
      </c>
      <c r="AS1460" s="149">
        <f t="shared" si="662"/>
        <v>1.0936211575473129E-2</v>
      </c>
      <c r="AT1460" s="149">
        <f t="shared" si="663"/>
        <v>-1.782713288523899E-3</v>
      </c>
      <c r="AU1460" s="175">
        <f t="shared" si="666"/>
        <v>8.7350689808870214</v>
      </c>
      <c r="AV1460" s="149">
        <f t="shared" si="667"/>
        <v>19.661062109713615</v>
      </c>
      <c r="AW1460" s="149">
        <f t="shared" si="668"/>
        <v>8.2420993190027634</v>
      </c>
    </row>
    <row r="1461" spans="1:49" ht="15" x14ac:dyDescent="0.25">
      <c r="A1461" s="130">
        <v>1992.08</v>
      </c>
      <c r="B1461" s="138"/>
      <c r="C1461" s="166">
        <f>raw_Data!B1467</f>
        <v>417.93</v>
      </c>
      <c r="D1461" s="167">
        <f>raw_Data!J1467</f>
        <v>1.0305583333333332</v>
      </c>
      <c r="E1461" s="167">
        <f>raw_Data!L1467</f>
        <v>5.3324599488508984E-3</v>
      </c>
      <c r="F1461" s="168">
        <f t="shared" si="643"/>
        <v>415.05</v>
      </c>
      <c r="G1461" s="167">
        <f>raw_Data!K1467</f>
        <v>2.4829739388828654E-3</v>
      </c>
      <c r="H1461" s="167">
        <f t="shared" si="644"/>
        <v>6.9389230213228181E-3</v>
      </c>
      <c r="I1461" s="165"/>
      <c r="J1461" s="167">
        <f t="shared" si="645"/>
        <v>0.98291855463264233</v>
      </c>
      <c r="K1461" s="167">
        <f t="shared" si="664"/>
        <v>-1.1748985418506774E-2</v>
      </c>
      <c r="L1461" s="93"/>
      <c r="M1461" s="171">
        <f t="shared" si="640"/>
        <v>0.98825101458149323</v>
      </c>
      <c r="N1461" s="172">
        <f t="shared" si="646"/>
        <v>1.0094218969602056</v>
      </c>
      <c r="O1461" s="170">
        <f t="shared" si="641"/>
        <v>1460</v>
      </c>
      <c r="P1461" s="170">
        <f t="shared" si="642"/>
        <v>1462</v>
      </c>
      <c r="Q1461" s="169"/>
      <c r="R1461" s="149">
        <f t="shared" si="647"/>
        <v>-0.3801644349242117</v>
      </c>
      <c r="S1461" s="173">
        <f t="shared" si="648"/>
        <v>0.55655343249810096</v>
      </c>
      <c r="T1461" s="149">
        <v>0</v>
      </c>
      <c r="U1461" s="97"/>
      <c r="V1461" s="149">
        <f>1/PI()*ATAN('Exhibit4_Impact-Test'!$Y$25*S_RDY_SP)+'Exhibit4_Impact-Test'!$Y$26</f>
        <v>0.29307346617027363</v>
      </c>
      <c r="W1461" s="172">
        <f t="shared" si="649"/>
        <v>0.2974841337596511</v>
      </c>
      <c r="X1461" s="149">
        <f>1/PI()*ATAN('Exhibit4_Impact-Test'!$Y$25*S_RS_SP)+'Exhibit4_Impact-Test'!$Y$26</f>
        <v>0.76702171773085714</v>
      </c>
      <c r="Y1461" s="172">
        <f t="shared" si="650"/>
        <v>0.77078803273107566</v>
      </c>
      <c r="Z1461" s="149">
        <f>1/PI()*ATAN('Exhibit4_Impact-Test'!$Y$25*S_5050_SP)+'Exhibit4_Impact-Test'!$Y$26</f>
        <v>0.5</v>
      </c>
      <c r="AA1461" s="149">
        <f t="shared" si="651"/>
        <v>0.50529888608300089</v>
      </c>
      <c r="AB1461" s="195">
        <f>VLOOKUP(_xlfn.NUMBERVALUE(LEFT(A1461,4)),Transactioncosts!$C:$G,5,FALSE)</f>
        <v>46.599999999999994</v>
      </c>
      <c r="AC1461" s="174"/>
      <c r="AD1461" s="175">
        <f t="shared" si="652"/>
        <v>0.99445563846210561</v>
      </c>
      <c r="AE1461" s="149">
        <f t="shared" si="653"/>
        <v>1.0044895411494912</v>
      </c>
      <c r="AF1461" s="149">
        <f t="shared" si="654"/>
        <v>0.99883645577084934</v>
      </c>
      <c r="AG1461" s="176">
        <f t="shared" si="655"/>
        <v>0.99445002543838656</v>
      </c>
      <c r="AH1461" s="149">
        <f t="shared" si="656"/>
        <v>1.0037868118843181</v>
      </c>
      <c r="AI1461" s="149">
        <f t="shared" si="657"/>
        <v>0.9988117629617026</v>
      </c>
      <c r="AJ1461" s="97"/>
      <c r="AK1461" s="171">
        <f t="shared" si="658"/>
        <v>-5.5597885587372322E-3</v>
      </c>
      <c r="AL1461" s="149">
        <f t="shared" si="659"/>
        <v>4.4794932221223832E-3</v>
      </c>
      <c r="AM1461" s="149">
        <f t="shared" si="660"/>
        <v>-1.1642216722782663E-3</v>
      </c>
      <c r="AN1461" s="149">
        <f t="shared" si="665"/>
        <v>8.895818783514498</v>
      </c>
      <c r="AO1461" s="149">
        <f t="shared" si="665"/>
        <v>22.955084662897697</v>
      </c>
      <c r="AP1461" s="149">
        <f t="shared" si="665"/>
        <v>8.335854403547966</v>
      </c>
      <c r="AQ1461" s="97"/>
      <c r="AR1461" s="171">
        <f t="shared" si="661"/>
        <v>-5.5654328925243352E-3</v>
      </c>
      <c r="AS1461" s="149">
        <f t="shared" si="662"/>
        <v>3.7796599618316394E-3</v>
      </c>
      <c r="AT1461" s="149">
        <f t="shared" si="663"/>
        <v>-1.1889435516526706E-3</v>
      </c>
      <c r="AU1461" s="175">
        <f t="shared" si="666"/>
        <v>8.7295035479944971</v>
      </c>
      <c r="AV1461" s="149">
        <f t="shared" si="667"/>
        <v>19.664841769675448</v>
      </c>
      <c r="AW1461" s="149">
        <f t="shared" si="668"/>
        <v>8.2409103754511115</v>
      </c>
    </row>
    <row r="1462" spans="1:49" ht="15" x14ac:dyDescent="0.25">
      <c r="A1462" s="130">
        <v>1992.09</v>
      </c>
      <c r="B1462" s="138"/>
      <c r="C1462" s="166">
        <f>raw_Data!B1468</f>
        <v>418.48</v>
      </c>
      <c r="D1462" s="167">
        <f>raw_Data!J1468</f>
        <v>1.0333333333333334</v>
      </c>
      <c r="E1462" s="167">
        <f>raw_Data!L1468</f>
        <v>5.1987454217645723E-3</v>
      </c>
      <c r="F1462" s="168">
        <f t="shared" si="643"/>
        <v>417.93</v>
      </c>
      <c r="G1462" s="167">
        <f>raw_Data!K1468</f>
        <v>2.4725033697828185E-3</v>
      </c>
      <c r="H1462" s="167">
        <f t="shared" si="644"/>
        <v>1.3160098581102009E-3</v>
      </c>
      <c r="I1462" s="165"/>
      <c r="J1462" s="167">
        <f t="shared" si="645"/>
        <v>0.98824110317080904</v>
      </c>
      <c r="K1462" s="167">
        <f t="shared" si="664"/>
        <v>-6.5601514074263845E-3</v>
      </c>
      <c r="L1462" s="93"/>
      <c r="M1462" s="171">
        <f t="shared" si="640"/>
        <v>0.99343984859257362</v>
      </c>
      <c r="N1462" s="172">
        <f t="shared" si="646"/>
        <v>1.0037885132278932</v>
      </c>
      <c r="O1462" s="170">
        <f t="shared" si="641"/>
        <v>1461</v>
      </c>
      <c r="P1462" s="170">
        <f t="shared" si="642"/>
        <v>1463</v>
      </c>
      <c r="Q1462" s="169"/>
      <c r="R1462" s="149">
        <f t="shared" si="647"/>
        <v>-0.36642793339466001</v>
      </c>
      <c r="S1462" s="173">
        <f t="shared" si="648"/>
        <v>0.19794176649976039</v>
      </c>
      <c r="T1462" s="149">
        <v>0</v>
      </c>
      <c r="U1462" s="97"/>
      <c r="V1462" s="149">
        <f>1/PI()*ATAN('Exhibit4_Impact-Test'!$Y$25*S_RDY_SP)+'Exhibit4_Impact-Test'!$Y$26</f>
        <v>0.29868864528734629</v>
      </c>
      <c r="W1462" s="172">
        <f t="shared" si="649"/>
        <v>0.30086396520852182</v>
      </c>
      <c r="X1462" s="149">
        <f>1/PI()*ATAN('Exhibit4_Impact-Test'!$Y$25*S_RS_SP)+'Exhibit4_Impact-Test'!$Y$26</f>
        <v>0.61998776123469435</v>
      </c>
      <c r="Y1462" s="172">
        <f t="shared" si="650"/>
        <v>0.62242628842476722</v>
      </c>
      <c r="Z1462" s="149">
        <f>1/PI()*ATAN('Exhibit4_Impact-Test'!$Y$25*S_5050_SP)+'Exhibit4_Impact-Test'!$Y$26</f>
        <v>0.5</v>
      </c>
      <c r="AA1462" s="149">
        <f t="shared" si="651"/>
        <v>0.50259075647861495</v>
      </c>
      <c r="AB1462" s="195">
        <f>VLOOKUP(_xlfn.NUMBERVALUE(LEFT(A1462,4)),Transactioncosts!$C:$G,5,FALSE)</f>
        <v>46.599999999999994</v>
      </c>
      <c r="AC1462" s="174"/>
      <c r="AD1462" s="175">
        <f t="shared" si="652"/>
        <v>0.99653087721303035</v>
      </c>
      <c r="AE1462" s="149">
        <f t="shared" si="653"/>
        <v>0.99985589401159403</v>
      </c>
      <c r="AF1462" s="149">
        <f t="shared" si="654"/>
        <v>0.99861418091023335</v>
      </c>
      <c r="AG1462" s="176">
        <f t="shared" si="655"/>
        <v>0.99652152764146729</v>
      </c>
      <c r="AH1462" s="149">
        <f t="shared" si="656"/>
        <v>0.99784312347895465</v>
      </c>
      <c r="AI1462" s="149">
        <f t="shared" si="657"/>
        <v>0.99860210798504301</v>
      </c>
      <c r="AJ1462" s="97"/>
      <c r="AK1462" s="171">
        <f t="shared" si="658"/>
        <v>-3.4751541464830486E-3</v>
      </c>
      <c r="AL1462" s="149">
        <f t="shared" si="659"/>
        <v>-1.4411637267155612E-4</v>
      </c>
      <c r="AM1462" s="149">
        <f t="shared" si="660"/>
        <v>-1.3867802251171975E-3</v>
      </c>
      <c r="AN1462" s="149">
        <f t="shared" si="665"/>
        <v>8.892343629368014</v>
      </c>
      <c r="AO1462" s="149">
        <f t="shared" si="665"/>
        <v>22.954940546525027</v>
      </c>
      <c r="AP1462" s="149">
        <f t="shared" si="665"/>
        <v>8.3344676233228494</v>
      </c>
      <c r="AQ1462" s="97"/>
      <c r="AR1462" s="171">
        <f t="shared" si="661"/>
        <v>-3.4845363097822796E-3</v>
      </c>
      <c r="AS1462" s="149">
        <f t="shared" si="662"/>
        <v>-2.1592059293089249E-3</v>
      </c>
      <c r="AT1462" s="149">
        <f t="shared" si="663"/>
        <v>-1.3988699774966635E-3</v>
      </c>
      <c r="AU1462" s="175">
        <f t="shared" si="666"/>
        <v>8.7260190116847145</v>
      </c>
      <c r="AV1462" s="149">
        <f t="shared" si="667"/>
        <v>19.662682563746138</v>
      </c>
      <c r="AW1462" s="149">
        <f t="shared" si="668"/>
        <v>8.2395115054736152</v>
      </c>
    </row>
    <row r="1463" spans="1:49" ht="15" x14ac:dyDescent="0.25">
      <c r="A1463" s="130">
        <v>1992.1</v>
      </c>
      <c r="B1463" s="138"/>
      <c r="C1463" s="166">
        <f>raw_Data!B1469</f>
        <v>412.5</v>
      </c>
      <c r="D1463" s="167">
        <f>raw_Data!J1469</f>
        <v>1.0322249999999999</v>
      </c>
      <c r="E1463" s="167">
        <f>raw_Data!L1469</f>
        <v>5.3324599488508984E-3</v>
      </c>
      <c r="F1463" s="168">
        <f t="shared" si="643"/>
        <v>418.48</v>
      </c>
      <c r="G1463" s="167">
        <f>raw_Data!K1469</f>
        <v>2.4666053335882236E-3</v>
      </c>
      <c r="H1463" s="167">
        <f t="shared" si="644"/>
        <v>-1.4289810743643661E-2</v>
      </c>
      <c r="I1463" s="165"/>
      <c r="J1463" s="167">
        <f t="shared" si="645"/>
        <v>1.0118434147238171</v>
      </c>
      <c r="K1463" s="167">
        <f t="shared" si="664"/>
        <v>1.7175874672668012E-2</v>
      </c>
      <c r="L1463" s="93"/>
      <c r="M1463" s="171">
        <f t="shared" si="640"/>
        <v>1.017175874672668</v>
      </c>
      <c r="N1463" s="172">
        <f t="shared" si="646"/>
        <v>0.98817679458994445</v>
      </c>
      <c r="O1463" s="170">
        <f t="shared" si="641"/>
        <v>1462</v>
      </c>
      <c r="P1463" s="170">
        <f t="shared" si="642"/>
        <v>1464</v>
      </c>
      <c r="Q1463" s="169"/>
      <c r="R1463" s="149">
        <f t="shared" si="647"/>
        <v>-0.35642727585146267</v>
      </c>
      <c r="S1463" s="173">
        <f t="shared" si="648"/>
        <v>-0.73324111967862282</v>
      </c>
      <c r="T1463" s="149">
        <v>0</v>
      </c>
      <c r="U1463" s="97"/>
      <c r="V1463" s="149">
        <f>1/PI()*ATAN('Exhibit4_Impact-Test'!$Y$25*S_RDY_SP)+'Exhibit4_Impact-Test'!$Y$26</f>
        <v>0.30287031103751555</v>
      </c>
      <c r="W1463" s="172">
        <f t="shared" si="649"/>
        <v>0.29679840953137315</v>
      </c>
      <c r="X1463" s="149">
        <f>1/PI()*ATAN('Exhibit4_Impact-Test'!$Y$25*S_RS_SP)+'Exhibit4_Impact-Test'!$Y$26</f>
        <v>0.19050128142061967</v>
      </c>
      <c r="Y1463" s="172">
        <f t="shared" si="650"/>
        <v>0.18608082256161565</v>
      </c>
      <c r="Z1463" s="149">
        <f>1/PI()*ATAN('Exhibit4_Impact-Test'!$Y$25*S_5050_SP)+'Exhibit4_Impact-Test'!$Y$26</f>
        <v>0.5</v>
      </c>
      <c r="AA1463" s="149">
        <f t="shared" si="651"/>
        <v>0.49276958100008739</v>
      </c>
      <c r="AB1463" s="195">
        <f>VLOOKUP(_xlfn.NUMBERVALUE(LEFT(A1463,4)),Transactioncosts!$C:$G,5,FALSE)</f>
        <v>46.599999999999994</v>
      </c>
      <c r="AC1463" s="174"/>
      <c r="AD1463" s="175">
        <f t="shared" si="652"/>
        <v>1.0083929142682118</v>
      </c>
      <c r="AE1463" s="149">
        <f t="shared" si="653"/>
        <v>1.0116515127568899</v>
      </c>
      <c r="AF1463" s="149">
        <f t="shared" si="654"/>
        <v>1.0026763346313063</v>
      </c>
      <c r="AG1463" s="176">
        <f t="shared" si="655"/>
        <v>1.0083742370956323</v>
      </c>
      <c r="AH1463" s="149">
        <f t="shared" si="656"/>
        <v>1.0086671899319672</v>
      </c>
      <c r="AI1463" s="149">
        <f t="shared" si="657"/>
        <v>1.0026426408787668</v>
      </c>
      <c r="AJ1463" s="97"/>
      <c r="AK1463" s="171">
        <f t="shared" si="658"/>
        <v>8.3578895994945862E-3</v>
      </c>
      <c r="AL1463" s="149">
        <f t="shared" si="659"/>
        <v>1.1584156578171413E-2</v>
      </c>
      <c r="AM1463" s="149">
        <f t="shared" si="660"/>
        <v>2.6727596249652495E-3</v>
      </c>
      <c r="AN1463" s="149">
        <f t="shared" si="665"/>
        <v>8.9007015189675087</v>
      </c>
      <c r="AO1463" s="149">
        <f t="shared" si="665"/>
        <v>22.966524703103197</v>
      </c>
      <c r="AP1463" s="149">
        <f t="shared" si="665"/>
        <v>8.3371403829478155</v>
      </c>
      <c r="AQ1463" s="97"/>
      <c r="AR1463" s="171">
        <f t="shared" si="661"/>
        <v>8.3393677066054429E-3</v>
      </c>
      <c r="AS1463" s="149">
        <f t="shared" si="662"/>
        <v>8.6298454672199022E-3</v>
      </c>
      <c r="AT1463" s="149">
        <f t="shared" si="663"/>
        <v>2.6391552428652017E-3</v>
      </c>
      <c r="AU1463" s="175">
        <f t="shared" si="666"/>
        <v>8.7343583793913204</v>
      </c>
      <c r="AV1463" s="149">
        <f t="shared" si="667"/>
        <v>19.671312409213357</v>
      </c>
      <c r="AW1463" s="149">
        <f t="shared" si="668"/>
        <v>8.2421506607164812</v>
      </c>
    </row>
    <row r="1464" spans="1:49" ht="15" x14ac:dyDescent="0.25">
      <c r="A1464" s="130">
        <v>1992.11</v>
      </c>
      <c r="B1464" s="138"/>
      <c r="C1464" s="166">
        <f>raw_Data!B1470</f>
        <v>422.84</v>
      </c>
      <c r="D1464" s="167">
        <f>raw_Data!J1470</f>
        <v>1.0319416666666668</v>
      </c>
      <c r="E1464" s="167">
        <f>raw_Data!L1470</f>
        <v>5.5522700792010049E-3</v>
      </c>
      <c r="F1464" s="168">
        <f t="shared" si="643"/>
        <v>412.5</v>
      </c>
      <c r="G1464" s="167">
        <f>raw_Data!K1470</f>
        <v>2.5016767676767681E-3</v>
      </c>
      <c r="H1464" s="167">
        <f t="shared" si="644"/>
        <v>2.5066666666666571E-2</v>
      </c>
      <c r="I1464" s="165"/>
      <c r="J1464" s="167">
        <f t="shared" si="645"/>
        <v>1.0193301707833826</v>
      </c>
      <c r="K1464" s="167">
        <f t="shared" si="664"/>
        <v>2.4882440862583621E-2</v>
      </c>
      <c r="L1464" s="93"/>
      <c r="M1464" s="171">
        <f t="shared" si="640"/>
        <v>1.0248824408625836</v>
      </c>
      <c r="N1464" s="172">
        <f t="shared" si="646"/>
        <v>1.0275683434343434</v>
      </c>
      <c r="O1464" s="170">
        <f t="shared" si="641"/>
        <v>1463</v>
      </c>
      <c r="P1464" s="170">
        <f t="shared" si="642"/>
        <v>1465</v>
      </c>
      <c r="Q1464" s="169"/>
      <c r="R1464" s="149">
        <f t="shared" si="647"/>
        <v>-0.36133951749936039</v>
      </c>
      <c r="S1464" s="173">
        <f t="shared" si="648"/>
        <v>0.8245850936346012</v>
      </c>
      <c r="T1464" s="149">
        <v>0</v>
      </c>
      <c r="U1464" s="97"/>
      <c r="V1464" s="149">
        <f>1/PI()*ATAN('Exhibit4_Impact-Test'!$Y$25*S_RDY_SP)+'Exhibit4_Impact-Test'!$Y$26</f>
        <v>0.30080638647972591</v>
      </c>
      <c r="W1464" s="172">
        <f t="shared" si="649"/>
        <v>0.30135714151860649</v>
      </c>
      <c r="X1464" s="149">
        <f>1/PI()*ATAN('Exhibit4_Impact-Test'!$Y$25*S_RS_SP)+'Exhibit4_Impact-Test'!$Y$26</f>
        <v>0.82649344593558571</v>
      </c>
      <c r="Y1464" s="172">
        <f t="shared" si="650"/>
        <v>0.82686844643201196</v>
      </c>
      <c r="Z1464" s="149">
        <f>1/PI()*ATAN('Exhibit4_Impact-Test'!$Y$25*S_5050_SP)+'Exhibit4_Impact-Test'!$Y$26</f>
        <v>0.5</v>
      </c>
      <c r="AA1464" s="149">
        <f t="shared" si="651"/>
        <v>0.50065431595054777</v>
      </c>
      <c r="AB1464" s="195">
        <f>VLOOKUP(_xlfn.NUMBERVALUE(LEFT(A1464,4)),Transactioncosts!$C:$G,5,FALSE)</f>
        <v>46.599999999999994</v>
      </c>
      <c r="AC1464" s="174"/>
      <c r="AD1464" s="175">
        <f t="shared" si="652"/>
        <v>1.0256903775096313</v>
      </c>
      <c r="AE1464" s="149">
        <f t="shared" si="653"/>
        <v>1.0271023217345645</v>
      </c>
      <c r="AF1464" s="149">
        <f t="shared" si="654"/>
        <v>1.0262253921484636</v>
      </c>
      <c r="AG1464" s="176">
        <f t="shared" si="655"/>
        <v>1.0256351341117476</v>
      </c>
      <c r="AH1464" s="149">
        <f t="shared" si="656"/>
        <v>1.0270880688150295</v>
      </c>
      <c r="AI1464" s="149">
        <f t="shared" si="657"/>
        <v>1.0262223430361341</v>
      </c>
      <c r="AJ1464" s="97"/>
      <c r="AK1464" s="171">
        <f t="shared" si="658"/>
        <v>2.536592489854313E-2</v>
      </c>
      <c r="AL1464" s="149">
        <f t="shared" si="659"/>
        <v>2.6741557662740483E-2</v>
      </c>
      <c r="AM1464" s="149">
        <f t="shared" si="660"/>
        <v>2.5887403078951841E-2</v>
      </c>
      <c r="AN1464" s="149">
        <f t="shared" si="665"/>
        <v>8.9260674438660512</v>
      </c>
      <c r="AO1464" s="149">
        <f t="shared" si="665"/>
        <v>22.993266260765939</v>
      </c>
      <c r="AP1464" s="149">
        <f t="shared" si="665"/>
        <v>8.3630277860267679</v>
      </c>
      <c r="AQ1464" s="97"/>
      <c r="AR1464" s="171">
        <f t="shared" si="661"/>
        <v>2.5312063726745531E-2</v>
      </c>
      <c r="AS1464" s="149">
        <f t="shared" si="662"/>
        <v>2.6727680741106683E-2</v>
      </c>
      <c r="AT1464" s="149">
        <f t="shared" si="663"/>
        <v>2.5884431882874842E-2</v>
      </c>
      <c r="AU1464" s="175">
        <f t="shared" si="666"/>
        <v>8.7596704431180665</v>
      </c>
      <c r="AV1464" s="149">
        <f t="shared" si="667"/>
        <v>19.698040089954464</v>
      </c>
      <c r="AW1464" s="149">
        <f t="shared" si="668"/>
        <v>8.2680350925993569</v>
      </c>
    </row>
    <row r="1465" spans="1:49" ht="15" x14ac:dyDescent="0.25">
      <c r="A1465" s="130">
        <v>1992.12</v>
      </c>
      <c r="B1465" s="138"/>
      <c r="C1465" s="166">
        <f>raw_Data!B1471</f>
        <v>435.64</v>
      </c>
      <c r="D1465" s="167">
        <f>raw_Data!J1471</f>
        <v>1.0325</v>
      </c>
      <c r="E1465" s="167">
        <f>raw_Data!L1471</f>
        <v>5.4738271283234496E-3</v>
      </c>
      <c r="F1465" s="168">
        <f t="shared" si="643"/>
        <v>422.84</v>
      </c>
      <c r="G1465" s="167">
        <f>raw_Data!K1471</f>
        <v>2.4418219657553687E-3</v>
      </c>
      <c r="H1465" s="167">
        <f t="shared" si="644"/>
        <v>3.027149749314173E-2</v>
      </c>
      <c r="I1465" s="165"/>
      <c r="J1465" s="167">
        <f t="shared" si="645"/>
        <v>0.99318212441838361</v>
      </c>
      <c r="K1465" s="167">
        <f t="shared" si="664"/>
        <v>-1.3440484532929453E-3</v>
      </c>
      <c r="L1465" s="93"/>
      <c r="M1465" s="171">
        <f t="shared" si="640"/>
        <v>0.99865595154670705</v>
      </c>
      <c r="N1465" s="172">
        <f t="shared" si="646"/>
        <v>1.0327133194588971</v>
      </c>
      <c r="O1465" s="170">
        <f t="shared" si="641"/>
        <v>1464</v>
      </c>
      <c r="P1465" s="170">
        <f t="shared" si="642"/>
        <v>1466</v>
      </c>
      <c r="Q1465" s="169"/>
      <c r="R1465" s="149">
        <f t="shared" si="647"/>
        <v>-0.3890933574386447</v>
      </c>
      <c r="S1465" s="173">
        <f t="shared" si="648"/>
        <v>0.84501155362878244</v>
      </c>
      <c r="T1465" s="149">
        <v>0</v>
      </c>
      <c r="U1465" s="97"/>
      <c r="V1465" s="149">
        <f>1/PI()*ATAN('Exhibit4_Impact-Test'!$Y$25*S_RDY_SP)+'Exhibit4_Impact-Test'!$Y$26</f>
        <v>0.28950233510578605</v>
      </c>
      <c r="W1465" s="172">
        <f t="shared" si="649"/>
        <v>0.29644846930633145</v>
      </c>
      <c r="X1465" s="149">
        <f>1/PI()*ATAN('Exhibit4_Impact-Test'!$Y$25*S_RS_SP)+'Exhibit4_Impact-Test'!$Y$26</f>
        <v>0.8299270128558347</v>
      </c>
      <c r="Y1465" s="172">
        <f t="shared" si="650"/>
        <v>0.83460812722204147</v>
      </c>
      <c r="Z1465" s="149">
        <f>1/PI()*ATAN('Exhibit4_Impact-Test'!$Y$25*S_5050_SP)+'Exhibit4_Impact-Test'!$Y$26</f>
        <v>0.5</v>
      </c>
      <c r="AA1465" s="149">
        <f t="shared" si="651"/>
        <v>0.50838285987641485</v>
      </c>
      <c r="AB1465" s="195">
        <f>VLOOKUP(_xlfn.NUMBERVALUE(LEFT(A1465,4)),Transactioncosts!$C:$G,5,FALSE)</f>
        <v>46.599999999999994</v>
      </c>
      <c r="AC1465" s="174"/>
      <c r="AD1465" s="175">
        <f t="shared" si="652"/>
        <v>1.0085156390848429</v>
      </c>
      <c r="AE1465" s="149">
        <f t="shared" si="653"/>
        <v>1.0269210811638032</v>
      </c>
      <c r="AF1465" s="149">
        <f t="shared" si="654"/>
        <v>1.0156846355028022</v>
      </c>
      <c r="AG1465" s="176">
        <f t="shared" si="655"/>
        <v>1.0084726068043735</v>
      </c>
      <c r="AH1465" s="149">
        <f t="shared" si="656"/>
        <v>1.0249384513772672</v>
      </c>
      <c r="AI1465" s="149">
        <f t="shared" si="657"/>
        <v>1.0156455713757782</v>
      </c>
      <c r="AJ1465" s="97"/>
      <c r="AK1465" s="171">
        <f t="shared" si="658"/>
        <v>8.4795855649150813E-3</v>
      </c>
      <c r="AL1465" s="149">
        <f t="shared" si="659"/>
        <v>2.6565083946836449E-2</v>
      </c>
      <c r="AM1465" s="149">
        <f t="shared" si="660"/>
        <v>1.5562902845657315E-2</v>
      </c>
      <c r="AN1465" s="149">
        <f t="shared" si="665"/>
        <v>8.9345470294309663</v>
      </c>
      <c r="AO1465" s="149">
        <f t="shared" si="665"/>
        <v>23.019831344712774</v>
      </c>
      <c r="AP1465" s="149">
        <f t="shared" si="665"/>
        <v>8.3785906888724249</v>
      </c>
      <c r="AQ1465" s="97"/>
      <c r="AR1465" s="171">
        <f t="shared" si="661"/>
        <v>8.4369157272859759E-3</v>
      </c>
      <c r="AS1465" s="149">
        <f t="shared" si="662"/>
        <v>2.4632563350639548E-2</v>
      </c>
      <c r="AT1465" s="149">
        <f t="shared" si="663"/>
        <v>1.5524441223911554E-2</v>
      </c>
      <c r="AU1465" s="175">
        <f t="shared" si="666"/>
        <v>8.7681073588453522</v>
      </c>
      <c r="AV1465" s="149">
        <f t="shared" si="667"/>
        <v>19.722672653305104</v>
      </c>
      <c r="AW1465" s="149">
        <f t="shared" si="668"/>
        <v>8.2835595338232686</v>
      </c>
    </row>
    <row r="1466" spans="1:49" ht="15" x14ac:dyDescent="0.25">
      <c r="A1466" s="130">
        <v>1993.01</v>
      </c>
      <c r="B1466" s="138"/>
      <c r="C1466" s="166">
        <f>raw_Data!B1472</f>
        <v>435.23</v>
      </c>
      <c r="D1466" s="167">
        <f>raw_Data!J1472</f>
        <v>1.0344416666666667</v>
      </c>
      <c r="E1466" s="167">
        <f>raw_Data!L1472</f>
        <v>5.3403194199830306E-3</v>
      </c>
      <c r="F1466" s="168">
        <f t="shared" si="643"/>
        <v>435.64</v>
      </c>
      <c r="G1466" s="167">
        <f>raw_Data!K1472</f>
        <v>2.374533253756925E-3</v>
      </c>
      <c r="H1466" s="167">
        <f t="shared" si="644"/>
        <v>-9.4114406390588545E-4</v>
      </c>
      <c r="I1466" s="165"/>
      <c r="J1466" s="167">
        <f t="shared" si="645"/>
        <v>0.98834758147676949</v>
      </c>
      <c r="K1466" s="167">
        <f t="shared" si="664"/>
        <v>-6.3120991032474816E-3</v>
      </c>
      <c r="L1466" s="93"/>
      <c r="M1466" s="171">
        <f t="shared" si="640"/>
        <v>0.99368790089675252</v>
      </c>
      <c r="N1466" s="172">
        <f t="shared" si="646"/>
        <v>1.001433389189851</v>
      </c>
      <c r="O1466" s="170">
        <f t="shared" si="641"/>
        <v>1465</v>
      </c>
      <c r="P1466" s="170">
        <f t="shared" si="642"/>
        <v>1467</v>
      </c>
      <c r="Q1466" s="169"/>
      <c r="R1466" s="149">
        <f t="shared" si="647"/>
        <v>-0.39489698786550764</v>
      </c>
      <c r="S1466" s="173">
        <f t="shared" si="648"/>
        <v>-0.14671056746847502</v>
      </c>
      <c r="T1466" s="149">
        <v>0</v>
      </c>
      <c r="U1466" s="97"/>
      <c r="V1466" s="149">
        <f>1/PI()*ATAN('Exhibit4_Impact-Test'!$Y$25*S_RDY_SP)+'Exhibit4_Impact-Test'!$Y$26</f>
        <v>0.28721407435579172</v>
      </c>
      <c r="W1466" s="172">
        <f t="shared" si="649"/>
        <v>0.28880625538822036</v>
      </c>
      <c r="X1466" s="149">
        <f>1/PI()*ATAN('Exhibit4_Impact-Test'!$Y$25*S_RS_SP)+'Exhibit4_Impact-Test'!$Y$26</f>
        <v>0.4091510914847003</v>
      </c>
      <c r="Y1466" s="172">
        <f t="shared" si="650"/>
        <v>0.41102943967673633</v>
      </c>
      <c r="Z1466" s="149">
        <f>1/PI()*ATAN('Exhibit4_Impact-Test'!$Y$25*S_5050_SP)+'Exhibit4_Impact-Test'!$Y$26</f>
        <v>0.5</v>
      </c>
      <c r="AA1466" s="149">
        <f t="shared" si="651"/>
        <v>0.50194110712255546</v>
      </c>
      <c r="AB1466" s="195">
        <f>VLOOKUP(_xlfn.NUMBERVALUE(LEFT(A1466,4)),Transactioncosts!$C:$G,5,FALSE)</f>
        <v>43.399999999999991</v>
      </c>
      <c r="AC1466" s="174"/>
      <c r="AD1466" s="175">
        <f t="shared" si="652"/>
        <v>0.99591251414728843</v>
      </c>
      <c r="AE1466" s="149">
        <f t="shared" si="653"/>
        <v>0.99685697588595579</v>
      </c>
      <c r="AF1466" s="149">
        <f t="shared" si="654"/>
        <v>0.99756064504330177</v>
      </c>
      <c r="AG1466" s="176">
        <f t="shared" si="655"/>
        <v>0.99589873335607382</v>
      </c>
      <c r="AH1466" s="149">
        <f t="shared" si="656"/>
        <v>0.99512546207960728</v>
      </c>
      <c r="AI1466" s="149">
        <f t="shared" si="657"/>
        <v>0.99755222063838989</v>
      </c>
      <c r="AJ1466" s="97"/>
      <c r="AK1466" s="171">
        <f t="shared" si="658"/>
        <v>-4.0958624569693578E-3</v>
      </c>
      <c r="AL1466" s="149">
        <f t="shared" si="659"/>
        <v>-3.1479737883530834E-3</v>
      </c>
      <c r="AM1466" s="149">
        <f t="shared" si="660"/>
        <v>-2.4423350302919095E-3</v>
      </c>
      <c r="AN1466" s="149">
        <f t="shared" si="665"/>
        <v>8.930451166973997</v>
      </c>
      <c r="AO1466" s="149">
        <f t="shared" si="665"/>
        <v>23.016683370924422</v>
      </c>
      <c r="AP1466" s="149">
        <f t="shared" si="665"/>
        <v>8.3761483538421331</v>
      </c>
      <c r="AQ1466" s="97"/>
      <c r="AR1466" s="171">
        <f t="shared" si="661"/>
        <v>-4.1096999038982337E-3</v>
      </c>
      <c r="AS1466" s="149">
        <f t="shared" si="662"/>
        <v>-4.8864572302218211E-3</v>
      </c>
      <c r="AT1466" s="149">
        <f t="shared" si="663"/>
        <v>-2.4507800712285383E-3</v>
      </c>
      <c r="AU1466" s="175">
        <f t="shared" si="666"/>
        <v>8.7639976589414541</v>
      </c>
      <c r="AV1466" s="149">
        <f t="shared" si="667"/>
        <v>19.717786196074883</v>
      </c>
      <c r="AW1466" s="149">
        <f t="shared" si="668"/>
        <v>8.28110875375204</v>
      </c>
    </row>
    <row r="1467" spans="1:49" ht="15" x14ac:dyDescent="0.25">
      <c r="A1467" s="130">
        <v>1993.02</v>
      </c>
      <c r="B1467" s="138"/>
      <c r="C1467" s="166">
        <f>raw_Data!B1473</f>
        <v>441.7</v>
      </c>
      <c r="D1467" s="167">
        <f>raw_Data!J1473</f>
        <v>1.0372250000000001</v>
      </c>
      <c r="E1467" s="167">
        <f>raw_Data!L1473</f>
        <v>5.0727174711968637E-3</v>
      </c>
      <c r="F1467" s="168">
        <f t="shared" si="643"/>
        <v>435.23</v>
      </c>
      <c r="G1467" s="167">
        <f>raw_Data!K1473</f>
        <v>2.383165222985548E-3</v>
      </c>
      <c r="H1467" s="167">
        <f t="shared" si="644"/>
        <v>1.4865703191415891E-2</v>
      </c>
      <c r="I1467" s="165"/>
      <c r="J1467" s="167">
        <f t="shared" si="645"/>
        <v>0.9764768906184087</v>
      </c>
      <c r="K1467" s="167">
        <f t="shared" si="664"/>
        <v>-1.8450391910394437E-2</v>
      </c>
      <c r="L1467" s="93"/>
      <c r="M1467" s="171">
        <f t="shared" si="640"/>
        <v>0.98154960808960556</v>
      </c>
      <c r="N1467" s="172">
        <f t="shared" si="646"/>
        <v>1.0172488684144014</v>
      </c>
      <c r="O1467" s="170">
        <f t="shared" si="641"/>
        <v>1466</v>
      </c>
      <c r="P1467" s="170">
        <f t="shared" si="642"/>
        <v>1468</v>
      </c>
      <c r="Q1467" s="169"/>
      <c r="R1467" s="149">
        <f t="shared" si="647"/>
        <v>-0.38287823873511045</v>
      </c>
      <c r="S1467" s="173">
        <f t="shared" si="648"/>
        <v>0.73570655033463284</v>
      </c>
      <c r="T1467" s="149">
        <v>0</v>
      </c>
      <c r="U1467" s="97"/>
      <c r="V1467" s="149">
        <f>1/PI()*ATAN('Exhibit4_Impact-Test'!$Y$25*S_RDY_SP)+'Exhibit4_Impact-Test'!$Y$26</f>
        <v>0.29198155290312033</v>
      </c>
      <c r="W1467" s="172">
        <f t="shared" si="649"/>
        <v>0.2994213192282914</v>
      </c>
      <c r="X1467" s="149">
        <f>1/PI()*ATAN('Exhibit4_Impact-Test'!$Y$25*S_RS_SP)+'Exhibit4_Impact-Test'!$Y$26</f>
        <v>0.80999575450357764</v>
      </c>
      <c r="Y1467" s="172">
        <f t="shared" si="650"/>
        <v>0.81543305858567294</v>
      </c>
      <c r="Z1467" s="149">
        <f>1/PI()*ATAN('Exhibit4_Impact-Test'!$Y$25*S_5050_SP)+'Exhibit4_Impact-Test'!$Y$26</f>
        <v>0.5</v>
      </c>
      <c r="AA1467" s="149">
        <f t="shared" si="651"/>
        <v>0.50893017999174073</v>
      </c>
      <c r="AB1467" s="195">
        <f>VLOOKUP(_xlfn.NUMBERVALUE(LEFT(A1467,4)),Transactioncosts!$C:$G,5,FALSE)</f>
        <v>43.399999999999991</v>
      </c>
      <c r="AC1467" s="174"/>
      <c r="AD1467" s="175">
        <f t="shared" si="652"/>
        <v>0.99197313355673211</v>
      </c>
      <c r="AE1467" s="149">
        <f t="shared" si="653"/>
        <v>1.0104658573916083</v>
      </c>
      <c r="AF1467" s="149">
        <f t="shared" si="654"/>
        <v>0.9993992382520035</v>
      </c>
      <c r="AG1467" s="176">
        <f t="shared" si="655"/>
        <v>0.99197077119145927</v>
      </c>
      <c r="AH1467" s="149">
        <f t="shared" si="656"/>
        <v>1.0104438730237595</v>
      </c>
      <c r="AI1467" s="149">
        <f t="shared" si="657"/>
        <v>0.99936048127083932</v>
      </c>
      <c r="AJ1467" s="97"/>
      <c r="AK1467" s="171">
        <f t="shared" si="658"/>
        <v>-8.059255172151206E-3</v>
      </c>
      <c r="AL1467" s="149">
        <f t="shared" si="659"/>
        <v>1.0411469454604362E-2</v>
      </c>
      <c r="AM1467" s="149">
        <f t="shared" si="660"/>
        <v>-6.0094227764258929E-4</v>
      </c>
      <c r="AN1467" s="149">
        <f t="shared" si="665"/>
        <v>8.9223919118018458</v>
      </c>
      <c r="AO1467" s="149">
        <f t="shared" si="665"/>
        <v>23.027094840379025</v>
      </c>
      <c r="AP1467" s="149">
        <f t="shared" si="665"/>
        <v>8.3755474115644901</v>
      </c>
      <c r="AQ1467" s="97"/>
      <c r="AR1467" s="171">
        <f t="shared" si="661"/>
        <v>-8.0616366560905383E-3</v>
      </c>
      <c r="AS1467" s="149">
        <f t="shared" si="662"/>
        <v>1.0389712552236252E-2</v>
      </c>
      <c r="AT1467" s="149">
        <f t="shared" si="663"/>
        <v>-6.3972330848934694E-4</v>
      </c>
      <c r="AU1467" s="175">
        <f t="shared" si="666"/>
        <v>8.7559360222853631</v>
      </c>
      <c r="AV1467" s="149">
        <f t="shared" si="667"/>
        <v>19.728175908627119</v>
      </c>
      <c r="AW1467" s="149">
        <f t="shared" si="668"/>
        <v>8.28046903044355</v>
      </c>
    </row>
    <row r="1468" spans="1:49" ht="15" x14ac:dyDescent="0.25">
      <c r="A1468" s="130">
        <v>1993.03</v>
      </c>
      <c r="B1468" s="138"/>
      <c r="C1468" s="166">
        <f>raw_Data!B1474</f>
        <v>450.16</v>
      </c>
      <c r="D1468" s="167">
        <f>raw_Data!J1474</f>
        <v>1.04</v>
      </c>
      <c r="E1468" s="167">
        <f>raw_Data!L1474</f>
        <v>4.8517493945887669E-3</v>
      </c>
      <c r="F1468" s="168">
        <f t="shared" si="643"/>
        <v>441.7</v>
      </c>
      <c r="G1468" s="167">
        <f>raw_Data!K1474</f>
        <v>2.3545392800543357E-3</v>
      </c>
      <c r="H1468" s="167">
        <f t="shared" si="644"/>
        <v>1.9153271451211262E-2</v>
      </c>
      <c r="I1468" s="165"/>
      <c r="J1468" s="167">
        <f t="shared" si="645"/>
        <v>0.98029538456871879</v>
      </c>
      <c r="K1468" s="167">
        <f t="shared" si="664"/>
        <v>-1.4852866036692447E-2</v>
      </c>
      <c r="L1468" s="93"/>
      <c r="M1468" s="171">
        <f t="shared" si="640"/>
        <v>0.98514713396330755</v>
      </c>
      <c r="N1468" s="172">
        <f t="shared" si="646"/>
        <v>1.0215078107312656</v>
      </c>
      <c r="O1468" s="170">
        <f t="shared" si="641"/>
        <v>1467</v>
      </c>
      <c r="P1468" s="170">
        <f t="shared" si="642"/>
        <v>1469</v>
      </c>
      <c r="Q1468" s="169"/>
      <c r="R1468" s="149">
        <f t="shared" si="647"/>
        <v>-0.36597337108140532</v>
      </c>
      <c r="S1468" s="173">
        <f t="shared" si="648"/>
        <v>0.79060844585358525</v>
      </c>
      <c r="T1468" s="149">
        <v>0</v>
      </c>
      <c r="U1468" s="97"/>
      <c r="V1468" s="149">
        <f>1/PI()*ATAN('Exhibit4_Impact-Test'!$Y$25*S_RDY_SP)+'Exhibit4_Impact-Test'!$Y$26</f>
        <v>0.29887699543271118</v>
      </c>
      <c r="W1468" s="172">
        <f t="shared" si="649"/>
        <v>0.30652684686960041</v>
      </c>
      <c r="X1468" s="149">
        <f>1/PI()*ATAN('Exhibit4_Impact-Test'!$Y$25*S_RS_SP)+'Exhibit4_Impact-Test'!$Y$26</f>
        <v>0.82049858113148466</v>
      </c>
      <c r="Y1468" s="172">
        <f t="shared" si="650"/>
        <v>0.82577476301154595</v>
      </c>
      <c r="Z1468" s="149">
        <f>1/PI()*ATAN('Exhibit4_Impact-Test'!$Y$25*S_5050_SP)+'Exhibit4_Impact-Test'!$Y$26</f>
        <v>0.5</v>
      </c>
      <c r="AA1468" s="149">
        <f t="shared" si="651"/>
        <v>0.50906002221859126</v>
      </c>
      <c r="AB1468" s="195">
        <f>VLOOKUP(_xlfn.NUMBERVALUE(LEFT(A1468,4)),Transactioncosts!$C:$G,5,FALSE)</f>
        <v>43.399999999999991</v>
      </c>
      <c r="AC1468" s="174"/>
      <c r="AD1468" s="175">
        <f t="shared" si="652"/>
        <v>0.9960145037876148</v>
      </c>
      <c r="AE1468" s="149">
        <f t="shared" si="653"/>
        <v>1.0149810176603977</v>
      </c>
      <c r="AF1468" s="149">
        <f t="shared" si="654"/>
        <v>1.0033274723472867</v>
      </c>
      <c r="AG1468" s="176">
        <f t="shared" si="655"/>
        <v>0.99600238155751142</v>
      </c>
      <c r="AH1468" s="149">
        <f t="shared" si="656"/>
        <v>1.0121975087577597</v>
      </c>
      <c r="AI1468" s="149">
        <f t="shared" si="657"/>
        <v>1.0032881518508581</v>
      </c>
      <c r="AJ1468" s="97"/>
      <c r="AK1468" s="171">
        <f t="shared" si="658"/>
        <v>-3.9934594678063982E-3</v>
      </c>
      <c r="AL1468" s="149">
        <f t="shared" si="659"/>
        <v>1.4869910506453542E-2</v>
      </c>
      <c r="AM1468" s="149">
        <f t="shared" si="660"/>
        <v>3.3219485612807627E-3</v>
      </c>
      <c r="AN1468" s="149">
        <f t="shared" si="665"/>
        <v>8.9183984523340385</v>
      </c>
      <c r="AO1468" s="149">
        <f t="shared" si="665"/>
        <v>23.04196475088548</v>
      </c>
      <c r="AP1468" s="149">
        <f t="shared" si="665"/>
        <v>8.3788693601257709</v>
      </c>
      <c r="AQ1468" s="97"/>
      <c r="AR1468" s="171">
        <f t="shared" si="661"/>
        <v>-4.0056302783981305E-3</v>
      </c>
      <c r="AS1468" s="149">
        <f t="shared" si="662"/>
        <v>1.2123718579399511E-2</v>
      </c>
      <c r="AT1468" s="149">
        <f t="shared" si="663"/>
        <v>3.2827577008494079E-3</v>
      </c>
      <c r="AU1468" s="175">
        <f t="shared" si="666"/>
        <v>8.7519303920069653</v>
      </c>
      <c r="AV1468" s="149">
        <f t="shared" si="667"/>
        <v>19.740299627206518</v>
      </c>
      <c r="AW1468" s="149">
        <f t="shared" si="668"/>
        <v>8.2837517881444001</v>
      </c>
    </row>
    <row r="1469" spans="1:49" ht="15" x14ac:dyDescent="0.25">
      <c r="A1469" s="130">
        <v>1993.04</v>
      </c>
      <c r="B1469" s="138"/>
      <c r="C1469" s="166">
        <f>raw_Data!B1475</f>
        <v>443.08</v>
      </c>
      <c r="D1469" s="167">
        <f>raw_Data!J1475</f>
        <v>1.0411083333333333</v>
      </c>
      <c r="E1469" s="167">
        <f>raw_Data!L1475</f>
        <v>4.8438477841514782E-3</v>
      </c>
      <c r="F1469" s="168">
        <f t="shared" si="643"/>
        <v>450.16</v>
      </c>
      <c r="G1469" s="167">
        <f>raw_Data!K1475</f>
        <v>2.3127517623363542E-3</v>
      </c>
      <c r="H1469" s="167">
        <f t="shared" si="644"/>
        <v>-1.5727741247556493E-2</v>
      </c>
      <c r="I1469" s="165"/>
      <c r="J1469" s="167">
        <f t="shared" si="645"/>
        <v>0.99928693525472423</v>
      </c>
      <c r="K1469" s="167">
        <f t="shared" si="664"/>
        <v>4.1307830388757072E-3</v>
      </c>
      <c r="L1469" s="93"/>
      <c r="M1469" s="171">
        <f t="shared" si="640"/>
        <v>1.0041307830388757</v>
      </c>
      <c r="N1469" s="172">
        <f t="shared" si="646"/>
        <v>0.98658501051477987</v>
      </c>
      <c r="O1469" s="170">
        <f t="shared" si="641"/>
        <v>1468</v>
      </c>
      <c r="P1469" s="170">
        <f t="shared" si="642"/>
        <v>1470</v>
      </c>
      <c r="Q1469" s="169"/>
      <c r="R1469" s="149">
        <f t="shared" si="647"/>
        <v>-0.35438582207475089</v>
      </c>
      <c r="S1469" s="173">
        <f t="shared" si="648"/>
        <v>-0.76424346554755118</v>
      </c>
      <c r="T1469" s="149">
        <v>0</v>
      </c>
      <c r="U1469" s="97"/>
      <c r="V1469" s="149">
        <f>1/PI()*ATAN('Exhibit4_Impact-Test'!$Y$25*S_RDY_SP)+'Exhibit4_Impact-Test'!$Y$26</f>
        <v>0.30373370629277474</v>
      </c>
      <c r="W1469" s="172">
        <f t="shared" si="649"/>
        <v>0.30001868205012167</v>
      </c>
      <c r="X1469" s="149">
        <f>1/PI()*ATAN('Exhibit4_Impact-Test'!$Y$25*S_RS_SP)+'Exhibit4_Impact-Test'!$Y$26</f>
        <v>0.18441326470787511</v>
      </c>
      <c r="Y1469" s="172">
        <f t="shared" si="650"/>
        <v>0.18177665262936318</v>
      </c>
      <c r="Z1469" s="149">
        <f>1/PI()*ATAN('Exhibit4_Impact-Test'!$Y$25*S_5050_SP)+'Exhibit4_Impact-Test'!$Y$26</f>
        <v>0.5</v>
      </c>
      <c r="AA1469" s="149">
        <f t="shared" si="651"/>
        <v>0.49559309958234304</v>
      </c>
      <c r="AB1469" s="195">
        <f>VLOOKUP(_xlfn.NUMBERVALUE(LEFT(A1469,4)),Transactioncosts!$C:$G,5,FALSE)</f>
        <v>43.399999999999991</v>
      </c>
      <c r="AC1469" s="174"/>
      <c r="AD1469" s="175">
        <f t="shared" si="652"/>
        <v>0.99880154052036207</v>
      </c>
      <c r="AE1469" s="149">
        <f t="shared" si="653"/>
        <v>1.0008951098458856</v>
      </c>
      <c r="AF1469" s="149">
        <f t="shared" si="654"/>
        <v>0.99535789677682773</v>
      </c>
      <c r="AG1469" s="176">
        <f t="shared" si="655"/>
        <v>0.99877033445229091</v>
      </c>
      <c r="AH1469" s="149">
        <f t="shared" si="656"/>
        <v>0.998425224158076</v>
      </c>
      <c r="AI1469" s="149">
        <f t="shared" si="657"/>
        <v>0.99533877082901512</v>
      </c>
      <c r="AJ1469" s="97"/>
      <c r="AK1469" s="171">
        <f t="shared" si="658"/>
        <v>-1.1991782065008279E-3</v>
      </c>
      <c r="AL1469" s="149">
        <f t="shared" si="659"/>
        <v>8.9470947396757237E-4</v>
      </c>
      <c r="AM1469" s="149">
        <f t="shared" si="660"/>
        <v>-4.652911245280277E-3</v>
      </c>
      <c r="AN1469" s="149">
        <f t="shared" si="665"/>
        <v>8.9171992741275385</v>
      </c>
      <c r="AO1469" s="149">
        <f t="shared" si="665"/>
        <v>23.042859460359448</v>
      </c>
      <c r="AP1469" s="149">
        <f t="shared" si="665"/>
        <v>8.3742164488804907</v>
      </c>
      <c r="AQ1469" s="97"/>
      <c r="AR1469" s="171">
        <f t="shared" si="661"/>
        <v>-1.2304222067440046E-3</v>
      </c>
      <c r="AS1469" s="149">
        <f t="shared" si="662"/>
        <v>-1.576017104711748E-3</v>
      </c>
      <c r="AT1469" s="149">
        <f t="shared" si="663"/>
        <v>-4.6721265763997148E-3</v>
      </c>
      <c r="AU1469" s="175">
        <f t="shared" si="666"/>
        <v>8.7506999698002215</v>
      </c>
      <c r="AV1469" s="149">
        <f t="shared" si="667"/>
        <v>19.738723610101808</v>
      </c>
      <c r="AW1469" s="149">
        <f t="shared" si="668"/>
        <v>8.2790796615679998</v>
      </c>
    </row>
    <row r="1470" spans="1:49" ht="15" x14ac:dyDescent="0.25">
      <c r="A1470" s="130">
        <v>1993.05</v>
      </c>
      <c r="B1470" s="138"/>
      <c r="C1470" s="166">
        <f>raw_Data!B1476</f>
        <v>445.25</v>
      </c>
      <c r="D1470" s="167">
        <f>raw_Data!J1476</f>
        <v>1.042225</v>
      </c>
      <c r="E1470" s="167">
        <f>raw_Data!L1476</f>
        <v>4.899144709827663E-3</v>
      </c>
      <c r="F1470" s="168">
        <f t="shared" si="643"/>
        <v>443.08</v>
      </c>
      <c r="G1470" s="167">
        <f>raw_Data!K1476</f>
        <v>2.3522275886973007E-3</v>
      </c>
      <c r="H1470" s="167">
        <f t="shared" si="644"/>
        <v>4.8975354337816857E-3</v>
      </c>
      <c r="I1470" s="165"/>
      <c r="J1470" s="167">
        <f t="shared" si="645"/>
        <v>1.0049922906252711</v>
      </c>
      <c r="K1470" s="167">
        <f t="shared" si="664"/>
        <v>9.8914353350987305E-3</v>
      </c>
      <c r="L1470" s="93"/>
      <c r="M1470" s="171">
        <f t="shared" si="640"/>
        <v>1.0098914353350987</v>
      </c>
      <c r="N1470" s="172">
        <f t="shared" si="646"/>
        <v>1.007249763022479</v>
      </c>
      <c r="O1470" s="170">
        <f t="shared" si="641"/>
        <v>1469</v>
      </c>
      <c r="P1470" s="170">
        <f t="shared" si="642"/>
        <v>1471</v>
      </c>
      <c r="Q1470" s="169"/>
      <c r="R1470" s="149">
        <f t="shared" si="647"/>
        <v>-0.3462470953063122</v>
      </c>
      <c r="S1470" s="173">
        <f t="shared" si="648"/>
        <v>0.5027556481676736</v>
      </c>
      <c r="T1470" s="149">
        <v>0</v>
      </c>
      <c r="U1470" s="97"/>
      <c r="V1470" s="149">
        <f>1/PI()*ATAN('Exhibit4_Impact-Test'!$Y$25*S_RDY_SP)+'Exhibit4_Impact-Test'!$Y$26</f>
        <v>0.30720902031537217</v>
      </c>
      <c r="W1470" s="172">
        <f t="shared" si="649"/>
        <v>0.30665184793342792</v>
      </c>
      <c r="X1470" s="149">
        <f>1/PI()*ATAN('Exhibit4_Impact-Test'!$Y$25*S_RS_SP)+'Exhibit4_Impact-Test'!$Y$26</f>
        <v>0.75087473737811639</v>
      </c>
      <c r="Y1470" s="172">
        <f t="shared" si="650"/>
        <v>0.75038445828903555</v>
      </c>
      <c r="Z1470" s="149">
        <f>1/PI()*ATAN('Exhibit4_Impact-Test'!$Y$25*S_5050_SP)+'Exhibit4_Impact-Test'!$Y$26</f>
        <v>0.5</v>
      </c>
      <c r="AA1470" s="149">
        <f t="shared" si="651"/>
        <v>0.49934519400159721</v>
      </c>
      <c r="AB1470" s="195">
        <f>VLOOKUP(_xlfn.NUMBERVALUE(LEFT(A1470,4)),Transactioncosts!$C:$G,5,FALSE)</f>
        <v>43.399999999999991</v>
      </c>
      <c r="AC1470" s="174"/>
      <c r="AD1470" s="175">
        <f t="shared" si="652"/>
        <v>1.0090798897719446</v>
      </c>
      <c r="AE1470" s="149">
        <f t="shared" si="653"/>
        <v>1.0079078703311213</v>
      </c>
      <c r="AF1470" s="149">
        <f t="shared" si="654"/>
        <v>1.008570599178789</v>
      </c>
      <c r="AG1470" s="176">
        <f t="shared" si="655"/>
        <v>1.0090699487207166</v>
      </c>
      <c r="AH1470" s="149">
        <f t="shared" si="656"/>
        <v>1.0078277912695812</v>
      </c>
      <c r="AI1470" s="149">
        <f t="shared" si="657"/>
        <v>1.0085677573207559</v>
      </c>
      <c r="AJ1470" s="97"/>
      <c r="AK1470" s="171">
        <f t="shared" si="658"/>
        <v>9.0389154144731327E-3</v>
      </c>
      <c r="AL1470" s="149">
        <f t="shared" si="659"/>
        <v>7.8767669910507088E-3</v>
      </c>
      <c r="AM1470" s="149">
        <f t="shared" si="660"/>
        <v>8.5340801055223629E-3</v>
      </c>
      <c r="AN1470" s="149">
        <f t="shared" si="665"/>
        <v>8.926238189542012</v>
      </c>
      <c r="AO1470" s="149">
        <f t="shared" si="665"/>
        <v>23.050736227350498</v>
      </c>
      <c r="AP1470" s="149">
        <f t="shared" si="665"/>
        <v>8.3827505289860138</v>
      </c>
      <c r="AQ1470" s="97"/>
      <c r="AR1470" s="171">
        <f t="shared" si="661"/>
        <v>9.029063766157976E-3</v>
      </c>
      <c r="AS1470" s="149">
        <f t="shared" si="662"/>
        <v>7.7973130595579273E-3</v>
      </c>
      <c r="AT1470" s="149">
        <f t="shared" si="663"/>
        <v>8.5312623929703554E-3</v>
      </c>
      <c r="AU1470" s="175">
        <f t="shared" si="666"/>
        <v>8.75972903356638</v>
      </c>
      <c r="AV1470" s="149">
        <f t="shared" si="667"/>
        <v>19.746520923161366</v>
      </c>
      <c r="AW1470" s="149">
        <f t="shared" si="668"/>
        <v>8.2876109239609708</v>
      </c>
    </row>
    <row r="1471" spans="1:49" ht="15" x14ac:dyDescent="0.25">
      <c r="A1471" s="130">
        <v>1993.06</v>
      </c>
      <c r="B1471" s="138"/>
      <c r="C1471" s="166">
        <f>raw_Data!B1477</f>
        <v>448.06</v>
      </c>
      <c r="D1471" s="167">
        <f>raw_Data!J1477</f>
        <v>1.0433333333333332</v>
      </c>
      <c r="E1471" s="167">
        <f>raw_Data!L1477</f>
        <v>4.8359454901756305E-3</v>
      </c>
      <c r="F1471" s="168">
        <f t="shared" si="643"/>
        <v>445.25</v>
      </c>
      <c r="G1471" s="167">
        <f>raw_Data!K1477</f>
        <v>2.3432528542017589E-3</v>
      </c>
      <c r="H1471" s="167">
        <f t="shared" si="644"/>
        <v>6.3110612015722101E-3</v>
      </c>
      <c r="I1471" s="165"/>
      <c r="J1471" s="167">
        <f t="shared" si="645"/>
        <v>0.99431130103236143</v>
      </c>
      <c r="K1471" s="167">
        <f t="shared" si="664"/>
        <v>-8.5275347746294194E-4</v>
      </c>
      <c r="L1471" s="93"/>
      <c r="M1471" s="171">
        <f t="shared" si="640"/>
        <v>0.99914724652253706</v>
      </c>
      <c r="N1471" s="172">
        <f t="shared" si="646"/>
        <v>1.008654314055774</v>
      </c>
      <c r="O1471" s="170">
        <f t="shared" si="641"/>
        <v>1470</v>
      </c>
      <c r="P1471" s="170">
        <f t="shared" si="642"/>
        <v>1472</v>
      </c>
      <c r="Q1471" s="169"/>
      <c r="R1471" s="149">
        <f t="shared" si="647"/>
        <v>-0.35290687000119525</v>
      </c>
      <c r="S1471" s="173">
        <f t="shared" si="648"/>
        <v>0.56297460113148956</v>
      </c>
      <c r="T1471" s="149">
        <v>0</v>
      </c>
      <c r="U1471" s="97"/>
      <c r="V1471" s="149">
        <f>1/PI()*ATAN('Exhibit4_Impact-Test'!$Y$25*S_RDY_SP)+'Exhibit4_Impact-Test'!$Y$26</f>
        <v>0.3043612831343705</v>
      </c>
      <c r="W1471" s="172">
        <f t="shared" si="649"/>
        <v>0.3063700720933647</v>
      </c>
      <c r="X1471" s="149">
        <f>1/PI()*ATAN('Exhibit4_Impact-Test'!$Y$25*S_RS_SP)+'Exhibit4_Impact-Test'!$Y$26</f>
        <v>0.76883585495723294</v>
      </c>
      <c r="Y1471" s="172">
        <f t="shared" si="650"/>
        <v>0.77051468069866369</v>
      </c>
      <c r="Z1471" s="149">
        <f>1/PI()*ATAN('Exhibit4_Impact-Test'!$Y$25*S_5050_SP)+'Exhibit4_Impact-Test'!$Y$26</f>
        <v>0.5</v>
      </c>
      <c r="AA1471" s="149">
        <f t="shared" si="651"/>
        <v>0.50236753166246628</v>
      </c>
      <c r="AB1471" s="195">
        <f>VLOOKUP(_xlfn.NUMBERVALUE(LEFT(A1471,4)),Transactioncosts!$C:$G,5,FALSE)</f>
        <v>43.399999999999991</v>
      </c>
      <c r="AC1471" s="174"/>
      <c r="AD1471" s="175">
        <f t="shared" si="652"/>
        <v>1.0020408297957983</v>
      </c>
      <c r="AE1471" s="149">
        <f t="shared" si="653"/>
        <v>1.0064566209175894</v>
      </c>
      <c r="AF1471" s="149">
        <f t="shared" si="654"/>
        <v>1.0039007802891555</v>
      </c>
      <c r="AG1471" s="176">
        <f t="shared" si="655"/>
        <v>1.0020375357605529</v>
      </c>
      <c r="AH1471" s="149">
        <f t="shared" si="656"/>
        <v>1.0046153922372307</v>
      </c>
      <c r="AI1471" s="149">
        <f t="shared" si="657"/>
        <v>1.0038905052017404</v>
      </c>
      <c r="AJ1471" s="97"/>
      <c r="AK1471" s="171">
        <f t="shared" si="658"/>
        <v>2.0387501316836026E-3</v>
      </c>
      <c r="AL1471" s="149">
        <f t="shared" si="659"/>
        <v>6.4358662296179966E-3</v>
      </c>
      <c r="AM1471" s="149">
        <f t="shared" si="660"/>
        <v>3.893191972891685E-3</v>
      </c>
      <c r="AN1471" s="149">
        <f t="shared" si="665"/>
        <v>8.9282769396736956</v>
      </c>
      <c r="AO1471" s="149">
        <f t="shared" si="665"/>
        <v>23.057172093580117</v>
      </c>
      <c r="AP1471" s="149">
        <f t="shared" si="665"/>
        <v>8.3866437209589062</v>
      </c>
      <c r="AQ1471" s="97"/>
      <c r="AR1471" s="171">
        <f t="shared" si="661"/>
        <v>2.0354627999084815E-3</v>
      </c>
      <c r="AS1471" s="149">
        <f t="shared" si="662"/>
        <v>4.6047739735782149E-3</v>
      </c>
      <c r="AT1471" s="149">
        <f t="shared" si="663"/>
        <v>3.8829567582162588E-3</v>
      </c>
      <c r="AU1471" s="175">
        <f t="shared" si="666"/>
        <v>8.761764496366288</v>
      </c>
      <c r="AV1471" s="149">
        <f t="shared" si="667"/>
        <v>19.751125697134945</v>
      </c>
      <c r="AW1471" s="149">
        <f t="shared" si="668"/>
        <v>8.2914938807191874</v>
      </c>
    </row>
    <row r="1472" spans="1:49" ht="15" x14ac:dyDescent="0.25">
      <c r="A1472" s="130">
        <v>1993.07</v>
      </c>
      <c r="B1472" s="138"/>
      <c r="C1472" s="166">
        <f>raw_Data!B1478</f>
        <v>447.29</v>
      </c>
      <c r="D1472" s="167">
        <f>raw_Data!J1478</f>
        <v>1.0433333333333332</v>
      </c>
      <c r="E1472" s="167">
        <f>raw_Data!L1478</f>
        <v>4.7173289717712397E-3</v>
      </c>
      <c r="F1472" s="168">
        <f t="shared" si="643"/>
        <v>448.06</v>
      </c>
      <c r="G1472" s="167">
        <f>raw_Data!K1478</f>
        <v>2.3285571872814648E-3</v>
      </c>
      <c r="H1472" s="167">
        <f t="shared" si="644"/>
        <v>-1.7185198410927249E-3</v>
      </c>
      <c r="I1472" s="165"/>
      <c r="J1472" s="167">
        <f t="shared" si="645"/>
        <v>0.98928654334177435</v>
      </c>
      <c r="K1472" s="167">
        <f t="shared" si="664"/>
        <v>-5.9961276864544111E-3</v>
      </c>
      <c r="L1472" s="93"/>
      <c r="M1472" s="171">
        <f t="shared" si="640"/>
        <v>0.99400387231354559</v>
      </c>
      <c r="N1472" s="172">
        <f t="shared" si="646"/>
        <v>1.0006100373461888</v>
      </c>
      <c r="O1472" s="170">
        <f t="shared" si="641"/>
        <v>1471</v>
      </c>
      <c r="P1472" s="170">
        <f t="shared" si="642"/>
        <v>1473</v>
      </c>
      <c r="Q1472" s="169"/>
      <c r="R1472" s="149">
        <f t="shared" si="647"/>
        <v>-0.34997381057356458</v>
      </c>
      <c r="S1472" s="173">
        <f t="shared" si="648"/>
        <v>-0.26219069813283669</v>
      </c>
      <c r="T1472" s="149">
        <v>0</v>
      </c>
      <c r="U1472" s="97"/>
      <c r="V1472" s="149">
        <f>1/PI()*ATAN('Exhibit4_Impact-Test'!$Y$25*S_RDY_SP)+'Exhibit4_Impact-Test'!$Y$26</f>
        <v>0.30561107779717639</v>
      </c>
      <c r="W1472" s="172">
        <f t="shared" si="649"/>
        <v>0.30701858951697497</v>
      </c>
      <c r="X1472" s="149">
        <f>1/PI()*ATAN('Exhibit4_Impact-Test'!$Y$25*S_RS_SP)+'Exhibit4_Impact-Test'!$Y$26</f>
        <v>0.3462684409846874</v>
      </c>
      <c r="Y1472" s="172">
        <f t="shared" si="650"/>
        <v>0.3477694227261845</v>
      </c>
      <c r="Z1472" s="149">
        <f>1/PI()*ATAN('Exhibit4_Impact-Test'!$Y$25*S_5050_SP)+'Exhibit4_Impact-Test'!$Y$26</f>
        <v>0.5</v>
      </c>
      <c r="AA1472" s="149">
        <f t="shared" si="651"/>
        <v>0.50165600094350349</v>
      </c>
      <c r="AB1472" s="195">
        <f>VLOOKUP(_xlfn.NUMBERVALUE(LEFT(A1472,4)),Transactioncosts!$C:$G,5,FALSE)</f>
        <v>43.399999999999991</v>
      </c>
      <c r="AC1472" s="174"/>
      <c r="AD1472" s="175">
        <f t="shared" si="652"/>
        <v>0.9960227895292777</v>
      </c>
      <c r="AE1472" s="149">
        <f t="shared" si="653"/>
        <v>0.99629137878028651</v>
      </c>
      <c r="AF1472" s="149">
        <f t="shared" si="654"/>
        <v>0.9973069548298672</v>
      </c>
      <c r="AG1472" s="176">
        <f t="shared" si="655"/>
        <v>0.99600695377940129</v>
      </c>
      <c r="AH1472" s="149">
        <f t="shared" si="656"/>
        <v>0.99426105069753279</v>
      </c>
      <c r="AI1472" s="149">
        <f t="shared" si="657"/>
        <v>0.99729976778577234</v>
      </c>
      <c r="AJ1472" s="97"/>
      <c r="AK1472" s="171">
        <f t="shared" si="658"/>
        <v>-3.9851406058144662E-3</v>
      </c>
      <c r="AL1472" s="149">
        <f t="shared" si="659"/>
        <v>-3.7155152054551867E-3</v>
      </c>
      <c r="AM1472" s="149">
        <f t="shared" si="660"/>
        <v>-2.6966779398848208E-3</v>
      </c>
      <c r="AN1472" s="149">
        <f t="shared" si="665"/>
        <v>8.9242917990678805</v>
      </c>
      <c r="AO1472" s="149">
        <f t="shared" si="665"/>
        <v>23.053456578374661</v>
      </c>
      <c r="AP1472" s="149">
        <f t="shared" si="665"/>
        <v>8.3839470430190222</v>
      </c>
      <c r="AQ1472" s="97"/>
      <c r="AR1472" s="171">
        <f t="shared" si="661"/>
        <v>-4.0010397156846171E-3</v>
      </c>
      <c r="AS1472" s="149">
        <f t="shared" si="662"/>
        <v>-5.7554803495835456E-3</v>
      </c>
      <c r="AT1472" s="149">
        <f t="shared" si="663"/>
        <v>-2.7038844172453951E-3</v>
      </c>
      <c r="AU1472" s="175">
        <f t="shared" si="666"/>
        <v>8.7577634566506042</v>
      </c>
      <c r="AV1472" s="149">
        <f t="shared" si="667"/>
        <v>19.745370216785361</v>
      </c>
      <c r="AW1472" s="149">
        <f t="shared" si="668"/>
        <v>8.2887899963019418</v>
      </c>
    </row>
    <row r="1473" spans="1:49" ht="15" x14ac:dyDescent="0.25">
      <c r="A1473" s="130">
        <v>1993.08</v>
      </c>
      <c r="B1473" s="138"/>
      <c r="C1473" s="166">
        <f>raw_Data!B1479</f>
        <v>454.13</v>
      </c>
      <c r="D1473" s="167">
        <f>raw_Data!J1479</f>
        <v>1.0433333333333332</v>
      </c>
      <c r="E1473" s="167">
        <f>raw_Data!L1479</f>
        <v>4.6144032393260481E-3</v>
      </c>
      <c r="F1473" s="168">
        <f t="shared" si="643"/>
        <v>447.29</v>
      </c>
      <c r="G1473" s="167">
        <f>raw_Data!K1479</f>
        <v>2.3325657477997119E-3</v>
      </c>
      <c r="H1473" s="167">
        <f t="shared" si="644"/>
        <v>1.5292092378546229E-2</v>
      </c>
      <c r="I1473" s="165"/>
      <c r="J1473" s="167">
        <f t="shared" si="645"/>
        <v>0.99064383588860294</v>
      </c>
      <c r="K1473" s="167">
        <f t="shared" si="664"/>
        <v>-4.7417608720710103E-3</v>
      </c>
      <c r="L1473" s="93"/>
      <c r="M1473" s="171">
        <f t="shared" si="640"/>
        <v>0.99525823912792899</v>
      </c>
      <c r="N1473" s="172">
        <f t="shared" si="646"/>
        <v>1.0176246581263459</v>
      </c>
      <c r="O1473" s="170">
        <f t="shared" si="641"/>
        <v>1472</v>
      </c>
      <c r="P1473" s="170">
        <f t="shared" si="642"/>
        <v>1474</v>
      </c>
      <c r="Q1473" s="169"/>
      <c r="R1473" s="149">
        <f t="shared" si="647"/>
        <v>-0.33826933859753605</v>
      </c>
      <c r="S1473" s="173">
        <f t="shared" si="648"/>
        <v>0.76424460811824557</v>
      </c>
      <c r="T1473" s="149">
        <v>0</v>
      </c>
      <c r="U1473" s="97"/>
      <c r="V1473" s="149">
        <f>1/PI()*ATAN('Exhibit4_Impact-Test'!$Y$25*S_RDY_SP)+'Exhibit4_Impact-Test'!$Y$26</f>
        <v>0.31066737981106518</v>
      </c>
      <c r="W1473" s="172">
        <f t="shared" si="649"/>
        <v>0.31544667236148166</v>
      </c>
      <c r="X1473" s="149">
        <f>1/PI()*ATAN('Exhibit4_Impact-Test'!$Y$25*S_RS_SP)+'Exhibit4_Impact-Test'!$Y$26</f>
        <v>0.81558695331459685</v>
      </c>
      <c r="Y1473" s="172">
        <f t="shared" si="650"/>
        <v>0.81890616244713499</v>
      </c>
      <c r="Z1473" s="149">
        <f>1/PI()*ATAN('Exhibit4_Impact-Test'!$Y$25*S_5050_SP)+'Exhibit4_Impact-Test'!$Y$26</f>
        <v>0.5</v>
      </c>
      <c r="AA1473" s="149">
        <f t="shared" si="651"/>
        <v>0.50555581723828213</v>
      </c>
      <c r="AB1473" s="195">
        <f>VLOOKUP(_xlfn.NUMBERVALUE(LEFT(A1473,4)),Transactioncosts!$C:$G,5,FALSE)</f>
        <v>43.399999999999991</v>
      </c>
      <c r="AC1473" s="174"/>
      <c r="AD1473" s="175">
        <f t="shared" si="652"/>
        <v>1.0022067559139236</v>
      </c>
      <c r="AE1473" s="149">
        <f t="shared" si="653"/>
        <v>1.0134999986554056</v>
      </c>
      <c r="AF1473" s="149">
        <f t="shared" si="654"/>
        <v>1.0064414486271374</v>
      </c>
      <c r="AG1473" s="176">
        <f t="shared" si="655"/>
        <v>1.0021918142100081</v>
      </c>
      <c r="AH1473" s="149">
        <f t="shared" si="656"/>
        <v>1.0134375848830779</v>
      </c>
      <c r="AI1473" s="149">
        <f t="shared" si="657"/>
        <v>1.0064173363803233</v>
      </c>
      <c r="AJ1473" s="97"/>
      <c r="AK1473" s="171">
        <f t="shared" si="658"/>
        <v>2.2043246043060407E-3</v>
      </c>
      <c r="AL1473" s="149">
        <f t="shared" si="659"/>
        <v>1.3409685583233541E-2</v>
      </c>
      <c r="AM1473" s="149">
        <f t="shared" si="660"/>
        <v>6.4207911588214685E-3</v>
      </c>
      <c r="AN1473" s="149">
        <f t="shared" si="665"/>
        <v>8.9264961236721874</v>
      </c>
      <c r="AO1473" s="149">
        <f t="shared" si="665"/>
        <v>23.066866263957895</v>
      </c>
      <c r="AP1473" s="149">
        <f t="shared" si="665"/>
        <v>8.3903678341778445</v>
      </c>
      <c r="AQ1473" s="97"/>
      <c r="AR1473" s="171">
        <f t="shared" si="661"/>
        <v>2.1894156893442576E-3</v>
      </c>
      <c r="AS1473" s="149">
        <f t="shared" si="662"/>
        <v>1.3348101277081885E-2</v>
      </c>
      <c r="AT1473" s="149">
        <f t="shared" si="663"/>
        <v>6.3968329487425098E-3</v>
      </c>
      <c r="AU1473" s="175">
        <f t="shared" si="666"/>
        <v>8.759952872339948</v>
      </c>
      <c r="AV1473" s="149">
        <f t="shared" si="667"/>
        <v>19.758718318062442</v>
      </c>
      <c r="AW1473" s="149">
        <f t="shared" si="668"/>
        <v>8.2951868292506852</v>
      </c>
    </row>
    <row r="1474" spans="1:49" ht="15" x14ac:dyDescent="0.25">
      <c r="A1474" s="130">
        <v>1993.09</v>
      </c>
      <c r="B1474" s="138"/>
      <c r="C1474" s="166">
        <f>raw_Data!B1480</f>
        <v>459.24</v>
      </c>
      <c r="D1474" s="167">
        <f>raw_Data!J1480</f>
        <v>1.0433333333333332</v>
      </c>
      <c r="E1474" s="167">
        <f>raw_Data!L1480</f>
        <v>4.3605522809628816E-3</v>
      </c>
      <c r="F1474" s="168">
        <f t="shared" si="643"/>
        <v>454.13</v>
      </c>
      <c r="G1474" s="167">
        <f>raw_Data!K1480</f>
        <v>2.2974331872664946E-3</v>
      </c>
      <c r="H1474" s="167">
        <f t="shared" si="644"/>
        <v>1.1252284588113559E-2</v>
      </c>
      <c r="I1474" s="165"/>
      <c r="J1474" s="167">
        <f t="shared" si="645"/>
        <v>0.97679513380290384</v>
      </c>
      <c r="K1474" s="167">
        <f t="shared" si="664"/>
        <v>-1.8844313916133282E-2</v>
      </c>
      <c r="L1474" s="93"/>
      <c r="M1474" s="171">
        <f t="shared" ref="M1474:M1537" si="669">interest_mon+bond_approx_price</f>
        <v>0.98115568608386672</v>
      </c>
      <c r="N1474" s="172">
        <f t="shared" si="646"/>
        <v>1.0135497177753801</v>
      </c>
      <c r="O1474" s="170">
        <f t="shared" ref="O1474:O1537" si="670">ROW(A1474)-1</f>
        <v>1473</v>
      </c>
      <c r="P1474" s="170">
        <f t="shared" ref="P1474:P1537" si="671">ROW(A1474)+1</f>
        <v>1475</v>
      </c>
      <c r="Q1474" s="169"/>
      <c r="R1474" s="149">
        <f t="shared" si="647"/>
        <v>-0.33521772059669436</v>
      </c>
      <c r="S1474" s="173">
        <f t="shared" si="648"/>
        <v>0.70917665428912202</v>
      </c>
      <c r="T1474" s="149">
        <v>0</v>
      </c>
      <c r="U1474" s="97"/>
      <c r="V1474" s="149">
        <f>1/PI()*ATAN('Exhibit4_Impact-Test'!$Y$25*S_RDY_SP)+'Exhibit4_Impact-Test'!$Y$26</f>
        <v>0.31200388344084656</v>
      </c>
      <c r="W1474" s="172">
        <f t="shared" si="649"/>
        <v>0.31901879504606911</v>
      </c>
      <c r="X1474" s="149">
        <f>1/PI()*ATAN('Exhibit4_Impact-Test'!$Y$25*S_RS_SP)+'Exhibit4_Impact-Test'!$Y$26</f>
        <v>0.80452510891541573</v>
      </c>
      <c r="Y1474" s="172">
        <f t="shared" si="650"/>
        <v>0.80958303319495117</v>
      </c>
      <c r="Z1474" s="149">
        <f>1/PI()*ATAN('Exhibit4_Impact-Test'!$Y$25*S_5050_SP)+'Exhibit4_Impact-Test'!$Y$26</f>
        <v>0.5</v>
      </c>
      <c r="AA1474" s="149">
        <f t="shared" si="651"/>
        <v>0.50812000399378254</v>
      </c>
      <c r="AB1474" s="195">
        <f>VLOOKUP(_xlfn.NUMBERVALUE(LEFT(A1474,4)),Transactioncosts!$C:$G,5,FALSE)</f>
        <v>43.399999999999991</v>
      </c>
      <c r="AC1474" s="174"/>
      <c r="AD1474" s="175">
        <f t="shared" si="652"/>
        <v>0.99126274977192486</v>
      </c>
      <c r="AE1474" s="149">
        <f t="shared" si="653"/>
        <v>1.007217497958691</v>
      </c>
      <c r="AF1474" s="149">
        <f t="shared" si="654"/>
        <v>0.99735270192962333</v>
      </c>
      <c r="AG1474" s="176">
        <f t="shared" si="655"/>
        <v>0.99125235105589848</v>
      </c>
      <c r="AH1474" s="149">
        <f t="shared" si="656"/>
        <v>1.0071865251118</v>
      </c>
      <c r="AI1474" s="149">
        <f t="shared" si="657"/>
        <v>0.99731746111229036</v>
      </c>
      <c r="AJ1474" s="97"/>
      <c r="AK1474" s="171">
        <f t="shared" si="658"/>
        <v>-8.7756437985978455E-3</v>
      </c>
      <c r="AL1474" s="149">
        <f t="shared" si="659"/>
        <v>7.1915764710919214E-3</v>
      </c>
      <c r="AM1474" s="149">
        <f t="shared" si="660"/>
        <v>-2.6508083604714844E-3</v>
      </c>
      <c r="AN1474" s="149">
        <f t="shared" si="665"/>
        <v>8.917720479873589</v>
      </c>
      <c r="AO1474" s="149">
        <f t="shared" si="665"/>
        <v>23.074057840428985</v>
      </c>
      <c r="AP1474" s="149">
        <f t="shared" si="665"/>
        <v>8.3877170258173734</v>
      </c>
      <c r="AQ1474" s="97"/>
      <c r="AR1474" s="171">
        <f t="shared" si="661"/>
        <v>-8.7861342266628058E-3</v>
      </c>
      <c r="AS1474" s="149">
        <f t="shared" si="662"/>
        <v>7.1608250959569074E-3</v>
      </c>
      <c r="AT1474" s="149">
        <f t="shared" si="663"/>
        <v>-2.6861433426550998E-3</v>
      </c>
      <c r="AU1474" s="175">
        <f t="shared" si="666"/>
        <v>8.7511667381132856</v>
      </c>
      <c r="AV1474" s="149">
        <f t="shared" si="667"/>
        <v>19.765879143158401</v>
      </c>
      <c r="AW1474" s="149">
        <f t="shared" si="668"/>
        <v>8.2925006859080295</v>
      </c>
    </row>
    <row r="1475" spans="1:49" ht="15" x14ac:dyDescent="0.25">
      <c r="A1475" s="130">
        <v>1993.1</v>
      </c>
      <c r="B1475" s="138"/>
      <c r="C1475" s="166">
        <f>raw_Data!B1481</f>
        <v>463.9</v>
      </c>
      <c r="D1475" s="167">
        <f>raw_Data!J1481</f>
        <v>1.0449999999999999</v>
      </c>
      <c r="E1475" s="167">
        <f>raw_Data!L1481</f>
        <v>4.3367175322408524E-3</v>
      </c>
      <c r="F1475" s="168">
        <f t="shared" ref="F1475:F1538" si="672">C1474</f>
        <v>459.24</v>
      </c>
      <c r="G1475" s="167">
        <f>raw_Data!K1481</f>
        <v>2.2754986499433846E-3</v>
      </c>
      <c r="H1475" s="167">
        <f t="shared" ref="H1475:H1538" si="673">q_SP/q_SP_tminus-1</f>
        <v>1.0147199721278533E-2</v>
      </c>
      <c r="I1475" s="165"/>
      <c r="J1475" s="167">
        <f t="shared" ref="J1475:J1538" si="674">interest_mon*((1-(1+INDEX(interest_mon,tMinus))^(-119))/INDEX(interest_mon,tMinus))+(1+INDEX(interest_mon,tMinus))^(-119)</f>
        <v>0.99779088201538424</v>
      </c>
      <c r="K1475" s="167">
        <f t="shared" si="664"/>
        <v>2.127599547625092E-3</v>
      </c>
      <c r="L1475" s="93"/>
      <c r="M1475" s="171">
        <f t="shared" si="669"/>
        <v>1.0021275995476251</v>
      </c>
      <c r="N1475" s="172">
        <f t="shared" ref="N1475:N1538" si="675">(D_mon+q_SP)/INDEX(q_SP,tMinus)</f>
        <v>1.0124226983712219</v>
      </c>
      <c r="O1475" s="170">
        <f t="shared" si="670"/>
        <v>1474</v>
      </c>
      <c r="P1475" s="170">
        <f t="shared" si="671"/>
        <v>1476</v>
      </c>
      <c r="Q1475" s="169"/>
      <c r="R1475" s="149">
        <f t="shared" ref="R1475:R1538" si="676">(div_yield_mon-INDEX(interest_mon, tMinus))/(div_yield_mon+INDEX(interest_mon,tMinus))</f>
        <v>-0.31420096872806058</v>
      </c>
      <c r="S1475" s="173">
        <f t="shared" ref="S1475:S1538" si="677">price_yield/(ABS(price_yield)+INDEX(interest_mon,tMinus))</f>
        <v>0.69943294589753213</v>
      </c>
      <c r="T1475" s="149">
        <v>0</v>
      </c>
      <c r="U1475" s="97"/>
      <c r="V1475" s="149">
        <f>1/PI()*ATAN('Exhibit4_Impact-Test'!$Y$25*S_RDY_SP)+'Exhibit4_Impact-Test'!$Y$26</f>
        <v>0.32141481256366816</v>
      </c>
      <c r="W1475" s="172">
        <f t="shared" ref="W1475:W1538" si="678">L_RDY_SP_set*R_SP/R_RDY</f>
        <v>0.32364810756422913</v>
      </c>
      <c r="X1475" s="149">
        <f>1/PI()*ATAN('Exhibit4_Impact-Test'!$Y$25*S_RS_SP)+'Exhibit4_Impact-Test'!$Y$26</f>
        <v>0.80244643252881209</v>
      </c>
      <c r="Y1475" s="172">
        <f t="shared" ref="Y1475:Y1538" si="679">L_RS_SP_set*R_SP/R_RS</f>
        <v>0.80406169422975815</v>
      </c>
      <c r="Z1475" s="149">
        <f>1/PI()*ATAN('Exhibit4_Impact-Test'!$Y$25*S_5050_SP)+'Exhibit4_Impact-Test'!$Y$26</f>
        <v>0.5</v>
      </c>
      <c r="AA1475" s="149">
        <f t="shared" ref="AA1475:AA1538" si="680">L_5050_SP_set*R_SP/R_5050</f>
        <v>0.50255518535184562</v>
      </c>
      <c r="AB1475" s="195">
        <f>VLOOKUP(_xlfn.NUMBERVALUE(LEFT(A1475,4)),Transactioncosts!$C:$G,5,FALSE)</f>
        <v>43.399999999999991</v>
      </c>
      <c r="AC1475" s="174"/>
      <c r="AD1475" s="175">
        <f t="shared" ref="AD1475:AD1538" si="681">R_Cash*(1-L_RDY_SP_set)+R_SP*L_RDY_SP_set</f>
        <v>1.0054365968063359</v>
      </c>
      <c r="AE1475" s="149">
        <f t="shared" ref="AE1475:AE1538" si="682">R_Cash*(1-L_RS_SP_set)+R_SP*L_RS_SP_set</f>
        <v>1.0103888648711519</v>
      </c>
      <c r="AF1475" s="149">
        <f t="shared" ref="AF1475:AF1538" si="683">R_Cash*(1-L_5050_SP_set)+R_SP*L_5050_SP_set</f>
        <v>1.0072751489594234</v>
      </c>
      <c r="AG1475" s="176">
        <f t="shared" ref="AG1475:AG1538" si="684">R_RDY-ABS(L_RDY_SP_act-INDEX(L_RDY_SP_set,tPlus))*TC/10000</f>
        <v>1.005424211933587</v>
      </c>
      <c r="AH1475" s="149">
        <f t="shared" ref="AH1475:AH1538" si="685">R_RS-ABS(L_RS_SP_act-INDEX(L_RS_SP_set,tPlus))*TC/10000</f>
        <v>1.0082552040919892</v>
      </c>
      <c r="AI1475" s="149">
        <f t="shared" ref="AI1475:AI1538" si="686">R_5050-ABS(L_5050_SP_act-INDEX(L_5050_SP_set,tPlus))*TC/10000</f>
        <v>1.0072640594549964</v>
      </c>
      <c r="AJ1475" s="97"/>
      <c r="AK1475" s="171">
        <f t="shared" ref="AK1475:AK1538" si="687">LN(R_RDY)</f>
        <v>5.4218718588778074E-3</v>
      </c>
      <c r="AL1475" s="149">
        <f t="shared" ref="AL1475:AL1538" si="688">LN(R_RS)</f>
        <v>1.033527147793091E-2</v>
      </c>
      <c r="AM1475" s="149">
        <f t="shared" ref="AM1475:AM1538" si="689">LN(R_5050)</f>
        <v>7.2488127194707298E-3</v>
      </c>
      <c r="AN1475" s="149">
        <f t="shared" si="665"/>
        <v>8.9231423517324675</v>
      </c>
      <c r="AO1475" s="149">
        <f t="shared" si="665"/>
        <v>23.084393111906916</v>
      </c>
      <c r="AP1475" s="149">
        <f t="shared" si="665"/>
        <v>8.3949658385368444</v>
      </c>
      <c r="AQ1475" s="97"/>
      <c r="AR1475" s="171">
        <f t="shared" ref="AR1475:AR1538" si="690">LN(R_RDY_TC)</f>
        <v>5.4095538777473064E-3</v>
      </c>
      <c r="AS1475" s="149">
        <f t="shared" ref="AS1475:AS1538" si="691">LN(R_RS_TC)</f>
        <v>8.2213162675554719E-3</v>
      </c>
      <c r="AT1475" s="149">
        <f t="shared" ref="AT1475:AT1538" si="692">LN(R_5050_TC)</f>
        <v>7.2378032495326351E-3</v>
      </c>
      <c r="AU1475" s="175">
        <f t="shared" si="666"/>
        <v>8.756576291991033</v>
      </c>
      <c r="AV1475" s="149">
        <f t="shared" si="667"/>
        <v>19.774100459425956</v>
      </c>
      <c r="AW1475" s="149">
        <f t="shared" si="668"/>
        <v>8.2997384891575621</v>
      </c>
    </row>
    <row r="1476" spans="1:49" ht="15" x14ac:dyDescent="0.25">
      <c r="A1476" s="130">
        <v>1993.11</v>
      </c>
      <c r="B1476" s="138"/>
      <c r="C1476" s="166">
        <f>raw_Data!B1482</f>
        <v>462.89</v>
      </c>
      <c r="D1476" s="167">
        <f>raw_Data!J1482</f>
        <v>1.0466666666666666</v>
      </c>
      <c r="E1476" s="167">
        <f>raw_Data!L1482</f>
        <v>4.6460850512481944E-3</v>
      </c>
      <c r="F1476" s="168">
        <f t="shared" si="672"/>
        <v>463.9</v>
      </c>
      <c r="G1476" s="167">
        <f>raw_Data!K1482</f>
        <v>2.25623338363153E-3</v>
      </c>
      <c r="H1476" s="167">
        <f t="shared" si="673"/>
        <v>-2.1771933606380411E-3</v>
      </c>
      <c r="I1476" s="165"/>
      <c r="J1476" s="167">
        <f t="shared" si="674"/>
        <v>1.0287110382684126</v>
      </c>
      <c r="K1476" s="167">
        <f t="shared" ref="K1476:K1539" si="693">M1476-1</f>
        <v>3.3357123319660786E-2</v>
      </c>
      <c r="L1476" s="93"/>
      <c r="M1476" s="171">
        <f t="shared" si="669"/>
        <v>1.0333571233196608</v>
      </c>
      <c r="N1476" s="172">
        <f t="shared" si="675"/>
        <v>1.0000790400229935</v>
      </c>
      <c r="O1476" s="170">
        <f t="shared" si="670"/>
        <v>1475</v>
      </c>
      <c r="P1476" s="170">
        <f t="shared" si="671"/>
        <v>1477</v>
      </c>
      <c r="Q1476" s="169"/>
      <c r="R1476" s="149">
        <f t="shared" si="676"/>
        <v>-0.31556190470045864</v>
      </c>
      <c r="S1476" s="173">
        <f t="shared" si="677"/>
        <v>-0.33423751052815015</v>
      </c>
      <c r="T1476" s="149">
        <v>0</v>
      </c>
      <c r="U1476" s="97"/>
      <c r="V1476" s="149">
        <f>1/PI()*ATAN('Exhibit4_Impact-Test'!$Y$25*S_RDY_SP)+'Exhibit4_Impact-Test'!$Y$26</f>
        <v>0.32079445024878994</v>
      </c>
      <c r="W1476" s="172">
        <f t="shared" si="678"/>
        <v>0.31370445584375606</v>
      </c>
      <c r="X1476" s="149">
        <f>1/PI()*ATAN('Exhibit4_Impact-Test'!$Y$25*S_RS_SP)+'Exhibit4_Impact-Test'!$Y$26</f>
        <v>0.31243478658859597</v>
      </c>
      <c r="Y1476" s="172">
        <f t="shared" si="679"/>
        <v>0.30544646348532778</v>
      </c>
      <c r="Z1476" s="149">
        <f>1/PI()*ATAN('Exhibit4_Impact-Test'!$Y$25*S_5050_SP)+'Exhibit4_Impact-Test'!$Y$26</f>
        <v>0.5</v>
      </c>
      <c r="AA1476" s="149">
        <f t="shared" si="680"/>
        <v>0.49181727858081292</v>
      </c>
      <c r="AB1476" s="195">
        <f>VLOOKUP(_xlfn.NUMBERVALUE(LEFT(A1476,4)),Transactioncosts!$C:$G,5,FALSE)</f>
        <v>43.399999999999991</v>
      </c>
      <c r="AC1476" s="174"/>
      <c r="AD1476" s="175">
        <f t="shared" si="681"/>
        <v>1.0226816988831731</v>
      </c>
      <c r="AE1476" s="149">
        <f t="shared" si="682"/>
        <v>1.0229598924667891</v>
      </c>
      <c r="AF1476" s="149">
        <f t="shared" si="683"/>
        <v>1.016718081671327</v>
      </c>
      <c r="AG1476" s="176">
        <f t="shared" si="684"/>
        <v>1.0226566293686681</v>
      </c>
      <c r="AH1476" s="149">
        <f t="shared" si="685"/>
        <v>1.0209198936160586</v>
      </c>
      <c r="AI1476" s="149">
        <f t="shared" si="686"/>
        <v>1.0166825686603678</v>
      </c>
      <c r="AJ1476" s="97"/>
      <c r="AK1476" s="171">
        <f t="shared" si="687"/>
        <v>2.2428293767175079E-2</v>
      </c>
      <c r="AL1476" s="149">
        <f t="shared" si="688"/>
        <v>2.2700280401106811E-2</v>
      </c>
      <c r="AM1476" s="149">
        <f t="shared" si="689"/>
        <v>1.6579872808214741E-2</v>
      </c>
      <c r="AN1476" s="149">
        <f t="shared" ref="AN1476:AP1539" si="694">AK1476+AN1475</f>
        <v>8.9455706454996431</v>
      </c>
      <c r="AO1476" s="149">
        <f t="shared" si="694"/>
        <v>23.107093392308023</v>
      </c>
      <c r="AP1476" s="149">
        <f t="shared" si="694"/>
        <v>8.4115457113450596</v>
      </c>
      <c r="AQ1476" s="97"/>
      <c r="AR1476" s="171">
        <f t="shared" si="690"/>
        <v>2.2403779960182897E-2</v>
      </c>
      <c r="AS1476" s="149">
        <f t="shared" si="691"/>
        <v>2.0704077354292316E-2</v>
      </c>
      <c r="AT1476" s="149">
        <f t="shared" si="692"/>
        <v>1.6544943134166396E-2</v>
      </c>
      <c r="AU1476" s="175">
        <f t="shared" ref="AU1476:AU1539" si="695">AR1476+AU1475</f>
        <v>8.7789800719512154</v>
      </c>
      <c r="AV1476" s="149">
        <f t="shared" ref="AV1476:AV1539" si="696">AS1476+AV1475</f>
        <v>19.794804536780248</v>
      </c>
      <c r="AW1476" s="149">
        <f t="shared" ref="AW1476:AW1539" si="697">AT1476+AW1475</f>
        <v>8.3162834322917281</v>
      </c>
    </row>
    <row r="1477" spans="1:49" ht="15" x14ac:dyDescent="0.25">
      <c r="A1477" s="130">
        <v>1993.12</v>
      </c>
      <c r="B1477" s="138"/>
      <c r="C1477" s="166">
        <f>raw_Data!B1483</f>
        <v>465.95</v>
      </c>
      <c r="D1477" s="167">
        <f>raw_Data!J1483</f>
        <v>1.0483333333333333</v>
      </c>
      <c r="E1477" s="167">
        <f>raw_Data!L1483</f>
        <v>4.6856718676875353E-3</v>
      </c>
      <c r="F1477" s="168">
        <f t="shared" si="672"/>
        <v>462.89</v>
      </c>
      <c r="G1477" s="167">
        <f>raw_Data!K1483</f>
        <v>2.2647569256914889E-3</v>
      </c>
      <c r="H1477" s="167">
        <f t="shared" si="673"/>
        <v>6.6106418371534303E-3</v>
      </c>
      <c r="I1477" s="165"/>
      <c r="J1477" s="167">
        <f t="shared" si="674"/>
        <v>1.0036124627112026</v>
      </c>
      <c r="K1477" s="167">
        <f t="shared" si="693"/>
        <v>8.2981345788901706E-3</v>
      </c>
      <c r="L1477" s="93"/>
      <c r="M1477" s="171">
        <f t="shared" si="669"/>
        <v>1.0082981345788902</v>
      </c>
      <c r="N1477" s="172">
        <f t="shared" si="675"/>
        <v>1.0088753987628452</v>
      </c>
      <c r="O1477" s="170">
        <f t="shared" si="670"/>
        <v>1476</v>
      </c>
      <c r="P1477" s="170">
        <f t="shared" si="671"/>
        <v>1478</v>
      </c>
      <c r="Q1477" s="169"/>
      <c r="R1477" s="149">
        <f t="shared" si="676"/>
        <v>-0.34457858152491361</v>
      </c>
      <c r="S1477" s="173">
        <f t="shared" si="677"/>
        <v>0.58726145732155133</v>
      </c>
      <c r="T1477" s="149">
        <v>0</v>
      </c>
      <c r="U1477" s="97"/>
      <c r="V1477" s="149">
        <f>1/PI()*ATAN('Exhibit4_Impact-Test'!$Y$25*S_RDY_SP)+'Exhibit4_Impact-Test'!$Y$26</f>
        <v>0.30792807001309741</v>
      </c>
      <c r="W1477" s="172">
        <f t="shared" si="678"/>
        <v>0.30805005590548445</v>
      </c>
      <c r="X1477" s="149">
        <f>1/PI()*ATAN('Exhibit4_Impact-Test'!$Y$25*S_RS_SP)+'Exhibit4_Impact-Test'!$Y$26</f>
        <v>0.77549228162598283</v>
      </c>
      <c r="Y1477" s="172">
        <f t="shared" si="679"/>
        <v>0.77559191426408536</v>
      </c>
      <c r="Z1477" s="149">
        <f>1/PI()*ATAN('Exhibit4_Impact-Test'!$Y$25*S_5050_SP)+'Exhibit4_Impact-Test'!$Y$26</f>
        <v>0.5</v>
      </c>
      <c r="AA1477" s="149">
        <f t="shared" si="680"/>
        <v>0.50014308738797464</v>
      </c>
      <c r="AB1477" s="195">
        <f>VLOOKUP(_xlfn.NUMBERVALUE(LEFT(A1477,4)),Transactioncosts!$C:$G,5,FALSE)</f>
        <v>43.399999999999991</v>
      </c>
      <c r="AC1477" s="174"/>
      <c r="AD1477" s="175">
        <f t="shared" si="681"/>
        <v>1.0084758904249431</v>
      </c>
      <c r="AE1477" s="149">
        <f t="shared" si="682"/>
        <v>1.0087457984980064</v>
      </c>
      <c r="AF1477" s="149">
        <f t="shared" si="683"/>
        <v>1.0085867666708677</v>
      </c>
      <c r="AG1477" s="176">
        <f t="shared" si="684"/>
        <v>1.0084658205771073</v>
      </c>
      <c r="AH1477" s="149">
        <f t="shared" si="685"/>
        <v>1.008573015244256</v>
      </c>
      <c r="AI1477" s="149">
        <f t="shared" si="686"/>
        <v>1.0085861456716039</v>
      </c>
      <c r="AJ1477" s="97"/>
      <c r="AK1477" s="171">
        <f t="shared" si="687"/>
        <v>8.4401717554633791E-3</v>
      </c>
      <c r="AL1477" s="149">
        <f t="shared" si="688"/>
        <v>8.7077755356092211E-3</v>
      </c>
      <c r="AM1477" s="149">
        <f t="shared" si="689"/>
        <v>8.5501100815199987E-3</v>
      </c>
      <c r="AN1477" s="149">
        <f t="shared" si="694"/>
        <v>8.9540108172551065</v>
      </c>
      <c r="AO1477" s="149">
        <f t="shared" si="694"/>
        <v>23.115801167843632</v>
      </c>
      <c r="AP1477" s="149">
        <f t="shared" si="694"/>
        <v>8.42009582142658</v>
      </c>
      <c r="AQ1477" s="97"/>
      <c r="AR1477" s="171">
        <f t="shared" si="690"/>
        <v>8.430186491356878E-3</v>
      </c>
      <c r="AS1477" s="149">
        <f t="shared" si="691"/>
        <v>8.5364756369557728E-3</v>
      </c>
      <c r="AT1477" s="149">
        <f t="shared" si="692"/>
        <v>8.5494943690443952E-3</v>
      </c>
      <c r="AU1477" s="175">
        <f t="shared" si="695"/>
        <v>8.7874102584425717</v>
      </c>
      <c r="AV1477" s="149">
        <f t="shared" si="696"/>
        <v>19.803341012417203</v>
      </c>
      <c r="AW1477" s="149">
        <f t="shared" si="697"/>
        <v>8.3248329266607719</v>
      </c>
    </row>
    <row r="1478" spans="1:49" ht="15" x14ac:dyDescent="0.25">
      <c r="A1478" s="130">
        <v>1994.01</v>
      </c>
      <c r="B1478" s="138"/>
      <c r="C1478" s="166">
        <f>raw_Data!B1484</f>
        <v>472.99</v>
      </c>
      <c r="D1478" s="167">
        <f>raw_Data!J1484</f>
        <v>1.0519416666666668</v>
      </c>
      <c r="E1478" s="167">
        <f>raw_Data!L1484</f>
        <v>4.6698392000357192E-3</v>
      </c>
      <c r="F1478" s="168">
        <f t="shared" si="672"/>
        <v>465.95</v>
      </c>
      <c r="G1478" s="167">
        <f>raw_Data!K1484</f>
        <v>2.2576277855277751E-3</v>
      </c>
      <c r="H1478" s="167">
        <f t="shared" si="673"/>
        <v>1.5108917265800992E-2</v>
      </c>
      <c r="I1478" s="165"/>
      <c r="J1478" s="167">
        <f t="shared" si="674"/>
        <v>0.99855830410453295</v>
      </c>
      <c r="K1478" s="167">
        <f t="shared" si="693"/>
        <v>3.2281433045686647E-3</v>
      </c>
      <c r="L1478" s="93"/>
      <c r="M1478" s="171">
        <f t="shared" si="669"/>
        <v>1.0032281433045687</v>
      </c>
      <c r="N1478" s="172">
        <f t="shared" si="675"/>
        <v>1.017366545051329</v>
      </c>
      <c r="O1478" s="170">
        <f t="shared" si="670"/>
        <v>1477</v>
      </c>
      <c r="P1478" s="170">
        <f t="shared" si="671"/>
        <v>1479</v>
      </c>
      <c r="Q1478" s="169"/>
      <c r="R1478" s="149">
        <f t="shared" si="676"/>
        <v>-0.3496959951937807</v>
      </c>
      <c r="S1478" s="173">
        <f t="shared" si="677"/>
        <v>0.76328521718289644</v>
      </c>
      <c r="T1478" s="149">
        <v>0</v>
      </c>
      <c r="U1478" s="97"/>
      <c r="V1478" s="149">
        <f>1/PI()*ATAN('Exhibit4_Impact-Test'!$Y$25*S_RDY_SP)+'Exhibit4_Impact-Test'!$Y$26</f>
        <v>0.30572981446864178</v>
      </c>
      <c r="W1478" s="172">
        <f t="shared" si="678"/>
        <v>0.30870832903511519</v>
      </c>
      <c r="X1478" s="149">
        <f>1/PI()*ATAN('Exhibit4_Impact-Test'!$Y$25*S_RS_SP)+'Exhibit4_Impact-Test'!$Y$26</f>
        <v>0.81540372388400217</v>
      </c>
      <c r="Y1478" s="172">
        <f t="shared" si="679"/>
        <v>0.81750089582661412</v>
      </c>
      <c r="Z1478" s="149">
        <f>1/PI()*ATAN('Exhibit4_Impact-Test'!$Y$25*S_5050_SP)+'Exhibit4_Impact-Test'!$Y$26</f>
        <v>0.5</v>
      </c>
      <c r="AA1478" s="149">
        <f t="shared" si="680"/>
        <v>0.50349857441183921</v>
      </c>
      <c r="AB1478" s="195">
        <f>VLOOKUP(_xlfn.NUMBERVALUE(LEFT(A1478,4)),Transactioncosts!$C:$G,5,FALSE)</f>
        <v>40.199999999999989</v>
      </c>
      <c r="AC1478" s="174"/>
      <c r="AD1478" s="175">
        <f t="shared" si="681"/>
        <v>1.0075506742474887</v>
      </c>
      <c r="AE1478" s="149">
        <f t="shared" si="682"/>
        <v>1.014756648738645</v>
      </c>
      <c r="AF1478" s="149">
        <f t="shared" si="683"/>
        <v>1.0102973441779488</v>
      </c>
      <c r="AG1478" s="176">
        <f t="shared" si="684"/>
        <v>1.0075325614852777</v>
      </c>
      <c r="AH1478" s="149">
        <f t="shared" si="685"/>
        <v>1.0126332343383193</v>
      </c>
      <c r="AI1478" s="149">
        <f t="shared" si="686"/>
        <v>1.0102832799088133</v>
      </c>
      <c r="AJ1478" s="97"/>
      <c r="AK1478" s="171">
        <f t="shared" si="687"/>
        <v>7.522310593688181E-3</v>
      </c>
      <c r="AL1478" s="149">
        <f t="shared" si="688"/>
        <v>1.4648828810645402E-2</v>
      </c>
      <c r="AM1478" s="149">
        <f t="shared" si="689"/>
        <v>1.024468770212664E-2</v>
      </c>
      <c r="AN1478" s="149">
        <f t="shared" si="694"/>
        <v>8.961533127848794</v>
      </c>
      <c r="AO1478" s="149">
        <f t="shared" si="694"/>
        <v>23.130449996654278</v>
      </c>
      <c r="AP1478" s="149">
        <f t="shared" si="694"/>
        <v>8.4303405091287065</v>
      </c>
      <c r="AQ1478" s="97"/>
      <c r="AR1478" s="171">
        <f t="shared" si="690"/>
        <v>7.5043334085374384E-3</v>
      </c>
      <c r="AS1478" s="149">
        <f t="shared" si="691"/>
        <v>1.2554100811367302E-2</v>
      </c>
      <c r="AT1478" s="149">
        <f t="shared" si="692"/>
        <v>1.0230766684605142E-2</v>
      </c>
      <c r="AU1478" s="175">
        <f t="shared" si="695"/>
        <v>8.7949145918511089</v>
      </c>
      <c r="AV1478" s="149">
        <f t="shared" si="696"/>
        <v>19.815895113228571</v>
      </c>
      <c r="AW1478" s="149">
        <f t="shared" si="697"/>
        <v>8.3350636933453774</v>
      </c>
    </row>
    <row r="1479" spans="1:49" ht="15" x14ac:dyDescent="0.25">
      <c r="A1479" s="130">
        <v>1994.02</v>
      </c>
      <c r="B1479" s="138"/>
      <c r="C1479" s="166">
        <f>raw_Data!B1485</f>
        <v>471.58</v>
      </c>
      <c r="D1479" s="167">
        <f>raw_Data!J1485</f>
        <v>1.0555583333333334</v>
      </c>
      <c r="E1479" s="167">
        <f>raw_Data!L1485</f>
        <v>4.8438477841514782E-3</v>
      </c>
      <c r="F1479" s="168">
        <f t="shared" si="672"/>
        <v>472.99</v>
      </c>
      <c r="G1479" s="167">
        <f>raw_Data!K1485</f>
        <v>2.2316715645855799E-3</v>
      </c>
      <c r="H1479" s="167">
        <f t="shared" si="673"/>
        <v>-2.981035539863508E-3</v>
      </c>
      <c r="I1479" s="165"/>
      <c r="J1479" s="167">
        <f t="shared" si="674"/>
        <v>1.0158585466630012</v>
      </c>
      <c r="K1479" s="167">
        <f t="shared" si="693"/>
        <v>2.0702394447152717E-2</v>
      </c>
      <c r="L1479" s="93"/>
      <c r="M1479" s="171">
        <f t="shared" si="669"/>
        <v>1.0207023944471527</v>
      </c>
      <c r="N1479" s="172">
        <f t="shared" si="675"/>
        <v>0.99925063602472219</v>
      </c>
      <c r="O1479" s="170">
        <f t="shared" si="670"/>
        <v>1478</v>
      </c>
      <c r="P1479" s="170">
        <f t="shared" si="671"/>
        <v>1480</v>
      </c>
      <c r="Q1479" s="169"/>
      <c r="R1479" s="149">
        <f t="shared" si="676"/>
        <v>-0.35328027711682153</v>
      </c>
      <c r="S1479" s="173">
        <f t="shared" si="677"/>
        <v>-0.38963329569590788</v>
      </c>
      <c r="T1479" s="149">
        <v>0</v>
      </c>
      <c r="U1479" s="97"/>
      <c r="V1479" s="149">
        <f>1/PI()*ATAN('Exhibit4_Impact-Test'!$Y$25*S_RDY_SP)+'Exhibit4_Impact-Test'!$Y$26</f>
        <v>0.30420266679360397</v>
      </c>
      <c r="W1479" s="172">
        <f t="shared" si="678"/>
        <v>0.29972558487985096</v>
      </c>
      <c r="X1479" s="149">
        <f>1/PI()*ATAN('Exhibit4_Impact-Test'!$Y$25*S_RS_SP)+'Exhibit4_Impact-Test'!$Y$26</f>
        <v>0.28928835843215195</v>
      </c>
      <c r="Y1479" s="172">
        <f t="shared" si="679"/>
        <v>0.28494088770487763</v>
      </c>
      <c r="Z1479" s="149">
        <f>1/PI()*ATAN('Exhibit4_Impact-Test'!$Y$25*S_5050_SP)+'Exhibit4_Impact-Test'!$Y$26</f>
        <v>0.5</v>
      </c>
      <c r="AA1479" s="149">
        <f t="shared" si="680"/>
        <v>0.49469003533774764</v>
      </c>
      <c r="AB1479" s="195">
        <f>VLOOKUP(_xlfn.NUMBERVALUE(LEFT(A1479,4)),Transactioncosts!$C:$G,5,FALSE)</f>
        <v>40.199999999999989</v>
      </c>
      <c r="AC1479" s="174"/>
      <c r="AD1479" s="175">
        <f t="shared" si="681"/>
        <v>1.0141767123276373</v>
      </c>
      <c r="AE1479" s="149">
        <f t="shared" si="682"/>
        <v>1.0144966504676447</v>
      </c>
      <c r="AF1479" s="149">
        <f t="shared" si="683"/>
        <v>1.0099765152359375</v>
      </c>
      <c r="AG1479" s="176">
        <f t="shared" si="684"/>
        <v>1.0141725590139483</v>
      </c>
      <c r="AH1479" s="149">
        <f t="shared" si="685"/>
        <v>1.0140860119349362</v>
      </c>
      <c r="AI1479" s="149">
        <f t="shared" si="686"/>
        <v>1.0099551691779951</v>
      </c>
      <c r="AJ1479" s="97"/>
      <c r="AK1479" s="171">
        <f t="shared" si="687"/>
        <v>1.407716249776397E-2</v>
      </c>
      <c r="AL1479" s="149">
        <f t="shared" si="688"/>
        <v>1.4392578619972089E-2</v>
      </c>
      <c r="AM1479" s="149">
        <f t="shared" si="689"/>
        <v>9.9270783411844372E-3</v>
      </c>
      <c r="AN1479" s="149">
        <f t="shared" si="694"/>
        <v>8.9756102903465571</v>
      </c>
      <c r="AO1479" s="149">
        <f t="shared" si="694"/>
        <v>23.14484257527425</v>
      </c>
      <c r="AP1479" s="149">
        <f t="shared" si="694"/>
        <v>8.44026758746989</v>
      </c>
      <c r="AQ1479" s="97"/>
      <c r="AR1479" s="171">
        <f t="shared" si="690"/>
        <v>1.4073067232961542E-2</v>
      </c>
      <c r="AS1479" s="149">
        <f t="shared" si="691"/>
        <v>1.3987725965034189E-2</v>
      </c>
      <c r="AT1479" s="149">
        <f t="shared" si="692"/>
        <v>9.9059429155580626E-3</v>
      </c>
      <c r="AU1479" s="175">
        <f t="shared" si="695"/>
        <v>8.808987659084071</v>
      </c>
      <c r="AV1479" s="149">
        <f t="shared" si="696"/>
        <v>19.829882839193605</v>
      </c>
      <c r="AW1479" s="149">
        <f t="shared" si="697"/>
        <v>8.3449696362609362</v>
      </c>
    </row>
    <row r="1480" spans="1:49" ht="15" x14ac:dyDescent="0.25">
      <c r="A1480" s="130">
        <v>1994.03</v>
      </c>
      <c r="B1480" s="138"/>
      <c r="C1480" s="166">
        <f>raw_Data!B1486</f>
        <v>463.81</v>
      </c>
      <c r="D1480" s="167">
        <f>raw_Data!J1486</f>
        <v>1.0591666666666668</v>
      </c>
      <c r="E1480" s="167">
        <f>raw_Data!L1486</f>
        <v>5.2459611277158036E-3</v>
      </c>
      <c r="F1480" s="168">
        <f t="shared" si="672"/>
        <v>471.58</v>
      </c>
      <c r="G1480" s="167">
        <f>raw_Data!K1486</f>
        <v>2.2459957306642919E-3</v>
      </c>
      <c r="H1480" s="167">
        <f t="shared" si="673"/>
        <v>-1.6476525722040725E-2</v>
      </c>
      <c r="I1480" s="165"/>
      <c r="J1480" s="167">
        <f t="shared" si="674"/>
        <v>1.0363034047702426</v>
      </c>
      <c r="K1480" s="167">
        <f t="shared" si="693"/>
        <v>4.1549365897958435E-2</v>
      </c>
      <c r="L1480" s="93"/>
      <c r="M1480" s="171">
        <f t="shared" si="669"/>
        <v>1.0415493658979584</v>
      </c>
      <c r="N1480" s="172">
        <f t="shared" si="675"/>
        <v>0.98576947000862358</v>
      </c>
      <c r="O1480" s="170">
        <f t="shared" si="670"/>
        <v>1479</v>
      </c>
      <c r="P1480" s="170">
        <f t="shared" si="671"/>
        <v>1481</v>
      </c>
      <c r="Q1480" s="169"/>
      <c r="R1480" s="149">
        <f t="shared" si="676"/>
        <v>-0.36641881418939776</v>
      </c>
      <c r="S1480" s="173">
        <f t="shared" si="677"/>
        <v>-0.77280661697860731</v>
      </c>
      <c r="T1480" s="149">
        <v>0</v>
      </c>
      <c r="U1480" s="97"/>
      <c r="V1480" s="149">
        <f>1/PI()*ATAN('Exhibit4_Impact-Test'!$Y$25*S_RDY_SP)+'Exhibit4_Impact-Test'!$Y$26</f>
        <v>0.29869242227063114</v>
      </c>
      <c r="W1480" s="172">
        <f t="shared" si="678"/>
        <v>0.28729166009711288</v>
      </c>
      <c r="X1480" s="149">
        <f>1/PI()*ATAN('Exhibit4_Impact-Test'!$Y$25*S_RS_SP)+'Exhibit4_Impact-Test'!$Y$26</f>
        <v>0.18279199897140547</v>
      </c>
      <c r="Y1480" s="172">
        <f t="shared" si="679"/>
        <v>0.17471295352249602</v>
      </c>
      <c r="Z1480" s="149">
        <f>1/PI()*ATAN('Exhibit4_Impact-Test'!$Y$25*S_5050_SP)+'Exhibit4_Impact-Test'!$Y$26</f>
        <v>0.5</v>
      </c>
      <c r="AA1480" s="149">
        <f t="shared" si="680"/>
        <v>0.4862429394672913</v>
      </c>
      <c r="AB1480" s="195">
        <f>VLOOKUP(_xlfn.NUMBERVALUE(LEFT(A1480,4)),Transactioncosts!$C:$G,5,FALSE)</f>
        <v>40.199999999999989</v>
      </c>
      <c r="AC1480" s="174"/>
      <c r="AD1480" s="175">
        <f t="shared" si="681"/>
        <v>1.0248883336807695</v>
      </c>
      <c r="AE1480" s="149">
        <f t="shared" si="682"/>
        <v>1.0313532472259299</v>
      </c>
      <c r="AF1480" s="149">
        <f t="shared" si="683"/>
        <v>1.013659417953291</v>
      </c>
      <c r="AG1480" s="176">
        <f t="shared" si="684"/>
        <v>1.0248840485446373</v>
      </c>
      <c r="AH1480" s="149">
        <f t="shared" si="685"/>
        <v>1.0313170799160594</v>
      </c>
      <c r="AI1480" s="149">
        <f t="shared" si="686"/>
        <v>1.0136041145699495</v>
      </c>
      <c r="AJ1480" s="97"/>
      <c r="AK1480" s="171">
        <f t="shared" si="687"/>
        <v>2.4583663905210232E-2</v>
      </c>
      <c r="AL1480" s="149">
        <f t="shared" si="688"/>
        <v>3.0871772177342806E-2</v>
      </c>
      <c r="AM1480" s="149">
        <f t="shared" si="689"/>
        <v>1.356696901827849E-2</v>
      </c>
      <c r="AN1480" s="149">
        <f t="shared" si="694"/>
        <v>9.0001939542517668</v>
      </c>
      <c r="AO1480" s="149">
        <f t="shared" si="694"/>
        <v>23.175714347451592</v>
      </c>
      <c r="AP1480" s="149">
        <f t="shared" si="694"/>
        <v>8.4538345564881681</v>
      </c>
      <c r="AQ1480" s="97"/>
      <c r="AR1480" s="171">
        <f t="shared" si="690"/>
        <v>2.4579482820354839E-2</v>
      </c>
      <c r="AS1480" s="149">
        <f t="shared" si="691"/>
        <v>3.0836703742607167E-2</v>
      </c>
      <c r="AT1480" s="149">
        <f t="shared" si="692"/>
        <v>1.3512409379170929E-2</v>
      </c>
      <c r="AU1480" s="175">
        <f t="shared" si="695"/>
        <v>8.8335671419044264</v>
      </c>
      <c r="AV1480" s="149">
        <f t="shared" si="696"/>
        <v>19.860719542936213</v>
      </c>
      <c r="AW1480" s="149">
        <f t="shared" si="697"/>
        <v>8.3584820456401072</v>
      </c>
    </row>
    <row r="1481" spans="1:49" ht="15" x14ac:dyDescent="0.25">
      <c r="A1481" s="130">
        <v>1994.04</v>
      </c>
      <c r="B1481" s="138"/>
      <c r="C1481" s="166">
        <f>raw_Data!B1487</f>
        <v>447.23</v>
      </c>
      <c r="D1481" s="167">
        <f>raw_Data!J1487</f>
        <v>1.062775</v>
      </c>
      <c r="E1481" s="167">
        <f>raw_Data!L1487</f>
        <v>5.6306457752604011E-3</v>
      </c>
      <c r="F1481" s="168">
        <f t="shared" si="672"/>
        <v>463.81</v>
      </c>
      <c r="G1481" s="167">
        <f>raw_Data!K1487</f>
        <v>2.2914016515383456E-3</v>
      </c>
      <c r="H1481" s="167">
        <f t="shared" si="673"/>
        <v>-3.574739656324788E-2</v>
      </c>
      <c r="I1481" s="165"/>
      <c r="J1481" s="167">
        <f t="shared" si="674"/>
        <v>1.0339862965907496</v>
      </c>
      <c r="K1481" s="167">
        <f t="shared" si="693"/>
        <v>3.9616942366009988E-2</v>
      </c>
      <c r="L1481" s="93"/>
      <c r="M1481" s="171">
        <f t="shared" si="669"/>
        <v>1.03961694236601</v>
      </c>
      <c r="N1481" s="172">
        <f t="shared" si="675"/>
        <v>0.96654400508829053</v>
      </c>
      <c r="O1481" s="170">
        <f t="shared" si="670"/>
        <v>1480</v>
      </c>
      <c r="P1481" s="170">
        <f t="shared" si="671"/>
        <v>1482</v>
      </c>
      <c r="Q1481" s="169"/>
      <c r="R1481" s="149">
        <f t="shared" si="676"/>
        <v>-0.39198849288634385</v>
      </c>
      <c r="S1481" s="173">
        <f t="shared" si="677"/>
        <v>-0.87202899632512443</v>
      </c>
      <c r="T1481" s="149">
        <v>0</v>
      </c>
      <c r="U1481" s="97"/>
      <c r="V1481" s="149">
        <f>1/PI()*ATAN('Exhibit4_Impact-Test'!$Y$25*S_RDY_SP)+'Exhibit4_Impact-Test'!$Y$26</f>
        <v>0.28835761435884932</v>
      </c>
      <c r="W1481" s="172">
        <f t="shared" si="678"/>
        <v>0.27363553239253585</v>
      </c>
      <c r="X1481" s="149">
        <f>1/PI()*ATAN('Exhibit4_Impact-Test'!$Y$25*S_RS_SP)+'Exhibit4_Impact-Test'!$Y$26</f>
        <v>0.16571611027113625</v>
      </c>
      <c r="Y1481" s="172">
        <f t="shared" si="679"/>
        <v>0.15588392352035657</v>
      </c>
      <c r="Z1481" s="149">
        <f>1/PI()*ATAN('Exhibit4_Impact-Test'!$Y$25*S_5050_SP)+'Exhibit4_Impact-Test'!$Y$26</f>
        <v>0.5</v>
      </c>
      <c r="AA1481" s="149">
        <f t="shared" si="680"/>
        <v>0.48178786767571052</v>
      </c>
      <c r="AB1481" s="195">
        <f>VLOOKUP(_xlfn.NUMBERVALUE(LEFT(A1481,4)),Transactioncosts!$C:$G,5,FALSE)</f>
        <v>40.199999999999989</v>
      </c>
      <c r="AC1481" s="174"/>
      <c r="AD1481" s="175">
        <f t="shared" si="681"/>
        <v>1.018545804498413</v>
      </c>
      <c r="AE1481" s="149">
        <f t="shared" si="682"/>
        <v>1.0275075794342596</v>
      </c>
      <c r="AF1481" s="149">
        <f t="shared" si="683"/>
        <v>1.0030804737271501</v>
      </c>
      <c r="AG1481" s="176">
        <f t="shared" si="684"/>
        <v>1.0185070056102767</v>
      </c>
      <c r="AH1481" s="149">
        <f t="shared" si="685"/>
        <v>1.0250105477862788</v>
      </c>
      <c r="AI1481" s="149">
        <f t="shared" si="686"/>
        <v>1.0030072609552065</v>
      </c>
      <c r="AJ1481" s="97"/>
      <c r="AK1481" s="171">
        <f t="shared" si="687"/>
        <v>1.8375928180523506E-2</v>
      </c>
      <c r="AL1481" s="149">
        <f t="shared" si="688"/>
        <v>2.7136043939400674E-2</v>
      </c>
      <c r="AM1481" s="149">
        <f t="shared" si="689"/>
        <v>3.0757387893671825E-3</v>
      </c>
      <c r="AN1481" s="149">
        <f t="shared" si="694"/>
        <v>9.0185698824322902</v>
      </c>
      <c r="AO1481" s="149">
        <f t="shared" si="694"/>
        <v>23.202850391390992</v>
      </c>
      <c r="AP1481" s="149">
        <f t="shared" si="694"/>
        <v>8.4569102952775346</v>
      </c>
      <c r="AQ1481" s="97"/>
      <c r="AR1481" s="171">
        <f t="shared" si="690"/>
        <v>1.8337835021673181E-2</v>
      </c>
      <c r="AS1481" s="149">
        <f t="shared" si="691"/>
        <v>2.470290306062322E-2</v>
      </c>
      <c r="AT1481" s="149">
        <f t="shared" si="692"/>
        <v>3.00274819108938E-3</v>
      </c>
      <c r="AU1481" s="175">
        <f t="shared" si="695"/>
        <v>8.8519049769261002</v>
      </c>
      <c r="AV1481" s="149">
        <f t="shared" si="696"/>
        <v>19.885422445996838</v>
      </c>
      <c r="AW1481" s="149">
        <f t="shared" si="697"/>
        <v>8.3614847938311971</v>
      </c>
    </row>
    <row r="1482" spans="1:49" ht="15" x14ac:dyDescent="0.25">
      <c r="A1482" s="130">
        <v>1994.05</v>
      </c>
      <c r="B1482" s="138"/>
      <c r="C1482" s="166">
        <f>raw_Data!B1488</f>
        <v>450.9</v>
      </c>
      <c r="D1482" s="167">
        <f>raw_Data!J1488</f>
        <v>1.0663916666666666</v>
      </c>
      <c r="E1482" s="167">
        <f>raw_Data!L1488</f>
        <v>5.7950163579920666E-3</v>
      </c>
      <c r="F1482" s="168">
        <f t="shared" si="672"/>
        <v>447.23</v>
      </c>
      <c r="G1482" s="167">
        <f>raw_Data!K1488</f>
        <v>2.3844367924036104E-3</v>
      </c>
      <c r="H1482" s="167">
        <f t="shared" si="673"/>
        <v>8.206068465890004E-3</v>
      </c>
      <c r="I1482" s="165"/>
      <c r="J1482" s="167">
        <f t="shared" si="674"/>
        <v>1.0142268713490024</v>
      </c>
      <c r="K1482" s="167">
        <f t="shared" si="693"/>
        <v>2.0021887706994423E-2</v>
      </c>
      <c r="L1482" s="93"/>
      <c r="M1482" s="171">
        <f t="shared" si="669"/>
        <v>1.0200218877069944</v>
      </c>
      <c r="N1482" s="172">
        <f t="shared" si="675"/>
        <v>1.0105905052582935</v>
      </c>
      <c r="O1482" s="170">
        <f t="shared" si="670"/>
        <v>1481</v>
      </c>
      <c r="P1482" s="170">
        <f t="shared" si="671"/>
        <v>1483</v>
      </c>
      <c r="Q1482" s="169"/>
      <c r="R1482" s="149">
        <f t="shared" si="676"/>
        <v>-0.40501254421922889</v>
      </c>
      <c r="S1482" s="173">
        <f t="shared" si="677"/>
        <v>0.59306482181189712</v>
      </c>
      <c r="T1482" s="149">
        <v>0</v>
      </c>
      <c r="U1482" s="97"/>
      <c r="V1482" s="149">
        <f>1/PI()*ATAN('Exhibit4_Impact-Test'!$Y$25*S_RDY_SP)+'Exhibit4_Impact-Test'!$Y$26</f>
        <v>0.2832869971030762</v>
      </c>
      <c r="W1482" s="172">
        <f t="shared" si="678"/>
        <v>0.28140474908436297</v>
      </c>
      <c r="X1482" s="149">
        <f>1/PI()*ATAN('Exhibit4_Impact-Test'!$Y$25*S_RS_SP)+'Exhibit4_Impact-Test'!$Y$26</f>
        <v>0.77703607475938097</v>
      </c>
      <c r="Y1482" s="172">
        <f t="shared" si="679"/>
        <v>0.77542255913353875</v>
      </c>
      <c r="Z1482" s="149">
        <f>1/PI()*ATAN('Exhibit4_Impact-Test'!$Y$25*S_5050_SP)+'Exhibit4_Impact-Test'!$Y$26</f>
        <v>0.5</v>
      </c>
      <c r="AA1482" s="149">
        <f t="shared" si="680"/>
        <v>0.49767769996840011</v>
      </c>
      <c r="AB1482" s="195">
        <f>VLOOKUP(_xlfn.NUMBERVALUE(LEFT(A1482,4)),Transactioncosts!$C:$G,5,FALSE)</f>
        <v>40.199999999999989</v>
      </c>
      <c r="AC1482" s="174"/>
      <c r="AD1482" s="175">
        <f t="shared" si="681"/>
        <v>1.0173500996945712</v>
      </c>
      <c r="AE1482" s="149">
        <f t="shared" si="682"/>
        <v>1.0126933633095012</v>
      </c>
      <c r="AF1482" s="149">
        <f t="shared" si="683"/>
        <v>1.015306196482644</v>
      </c>
      <c r="AG1482" s="176">
        <f t="shared" si="684"/>
        <v>1.0173364241246787</v>
      </c>
      <c r="AH1482" s="149">
        <f t="shared" si="685"/>
        <v>1.0126788776323341</v>
      </c>
      <c r="AI1482" s="149">
        <f t="shared" si="686"/>
        <v>1.0152968608365169</v>
      </c>
      <c r="AJ1482" s="97"/>
      <c r="AK1482" s="171">
        <f t="shared" si="687"/>
        <v>1.7201305314138996E-2</v>
      </c>
      <c r="AL1482" s="149">
        <f t="shared" si="688"/>
        <v>1.2613477873090979E-2</v>
      </c>
      <c r="AM1482" s="149">
        <f t="shared" si="689"/>
        <v>1.5190238411551498E-2</v>
      </c>
      <c r="AN1482" s="149">
        <f t="shared" si="694"/>
        <v>9.0357711877464286</v>
      </c>
      <c r="AO1482" s="149">
        <f t="shared" si="694"/>
        <v>23.215463869264084</v>
      </c>
      <c r="AP1482" s="149">
        <f t="shared" si="694"/>
        <v>8.4721005336890869</v>
      </c>
      <c r="AQ1482" s="97"/>
      <c r="AR1482" s="171">
        <f t="shared" si="690"/>
        <v>1.7187862879903919E-2</v>
      </c>
      <c r="AS1482" s="149">
        <f t="shared" si="691"/>
        <v>1.2599173660882937E-2</v>
      </c>
      <c r="AT1482" s="149">
        <f t="shared" si="692"/>
        <v>1.5181043462205336E-2</v>
      </c>
      <c r="AU1482" s="175">
        <f t="shared" si="695"/>
        <v>8.8690928398060045</v>
      </c>
      <c r="AV1482" s="149">
        <f t="shared" si="696"/>
        <v>19.898021619657722</v>
      </c>
      <c r="AW1482" s="149">
        <f t="shared" si="697"/>
        <v>8.3766658372934018</v>
      </c>
    </row>
    <row r="1483" spans="1:49" ht="15" x14ac:dyDescent="0.25">
      <c r="A1483" s="130">
        <v>1994.06</v>
      </c>
      <c r="B1483" s="138"/>
      <c r="C1483" s="166">
        <f>raw_Data!B1489</f>
        <v>454.83</v>
      </c>
      <c r="D1483" s="167">
        <f>raw_Data!J1489</f>
        <v>1.07</v>
      </c>
      <c r="E1483" s="167">
        <f>raw_Data!L1489</f>
        <v>5.7324338322313206E-3</v>
      </c>
      <c r="F1483" s="168">
        <f t="shared" si="672"/>
        <v>450.9</v>
      </c>
      <c r="G1483" s="167">
        <f>raw_Data!K1489</f>
        <v>2.3730317143490797E-3</v>
      </c>
      <c r="H1483" s="167">
        <f t="shared" si="673"/>
        <v>8.715901530272907E-3</v>
      </c>
      <c r="I1483" s="165"/>
      <c r="J1483" s="167">
        <f t="shared" si="674"/>
        <v>0.99463026172229718</v>
      </c>
      <c r="K1483" s="167">
        <f t="shared" si="693"/>
        <v>3.6269555452861368E-4</v>
      </c>
      <c r="L1483" s="93"/>
      <c r="M1483" s="171">
        <f t="shared" si="669"/>
        <v>1.0003626955545286</v>
      </c>
      <c r="N1483" s="172">
        <f t="shared" si="675"/>
        <v>1.0110889332446218</v>
      </c>
      <c r="O1483" s="170">
        <f t="shared" si="670"/>
        <v>1482</v>
      </c>
      <c r="P1483" s="170">
        <f t="shared" si="671"/>
        <v>1484</v>
      </c>
      <c r="Q1483" s="169"/>
      <c r="R1483" s="149">
        <f t="shared" si="676"/>
        <v>-0.41894766207738166</v>
      </c>
      <c r="S1483" s="173">
        <f t="shared" si="677"/>
        <v>0.60064439736934117</v>
      </c>
      <c r="T1483" s="149">
        <v>0</v>
      </c>
      <c r="U1483" s="97"/>
      <c r="V1483" s="149">
        <f>1/PI()*ATAN('Exhibit4_Impact-Test'!$Y$25*S_RDY_SP)+'Exhibit4_Impact-Test'!$Y$26</f>
        <v>0.27800286602650914</v>
      </c>
      <c r="W1483" s="172">
        <f t="shared" si="678"/>
        <v>0.28014863043258192</v>
      </c>
      <c r="X1483" s="149">
        <f>1/PI()*ATAN('Exhibit4_Impact-Test'!$Y$25*S_RS_SP)+'Exhibit4_Impact-Test'!$Y$26</f>
        <v>0.77902596141394131</v>
      </c>
      <c r="Y1483" s="172">
        <f t="shared" si="679"/>
        <v>0.78085646474238912</v>
      </c>
      <c r="Z1483" s="149">
        <f>1/PI()*ATAN('Exhibit4_Impact-Test'!$Y$25*S_5050_SP)+'Exhibit4_Impact-Test'!$Y$26</f>
        <v>0.5</v>
      </c>
      <c r="AA1483" s="149">
        <f t="shared" si="680"/>
        <v>0.50266629272524355</v>
      </c>
      <c r="AB1483" s="195">
        <f>VLOOKUP(_xlfn.NUMBERVALUE(LEFT(A1483,4)),Transactioncosts!$C:$G,5,FALSE)</f>
        <v>40.199999999999989</v>
      </c>
      <c r="AC1483" s="174"/>
      <c r="AD1483" s="175">
        <f t="shared" si="681"/>
        <v>1.0033446203740561</v>
      </c>
      <c r="AE1483" s="149">
        <f t="shared" si="682"/>
        <v>1.0087187131834079</v>
      </c>
      <c r="AF1483" s="149">
        <f t="shared" si="683"/>
        <v>1.0057258143995753</v>
      </c>
      <c r="AG1483" s="176">
        <f t="shared" si="684"/>
        <v>1.0033387999589389</v>
      </c>
      <c r="AH1483" s="149">
        <f t="shared" si="685"/>
        <v>1.0065031546467225</v>
      </c>
      <c r="AI1483" s="149">
        <f t="shared" si="686"/>
        <v>1.0057150959028198</v>
      </c>
      <c r="AJ1483" s="97"/>
      <c r="AK1483" s="171">
        <f t="shared" si="687"/>
        <v>3.3390395716476878E-3</v>
      </c>
      <c r="AL1483" s="149">
        <f t="shared" si="688"/>
        <v>8.6809246894671496E-3</v>
      </c>
      <c r="AM1483" s="149">
        <f t="shared" si="689"/>
        <v>5.7094842303318733E-3</v>
      </c>
      <c r="AN1483" s="149">
        <f t="shared" si="694"/>
        <v>9.0391102273180763</v>
      </c>
      <c r="AO1483" s="149">
        <f t="shared" si="694"/>
        <v>23.224144793953553</v>
      </c>
      <c r="AP1483" s="149">
        <f t="shared" si="694"/>
        <v>8.4778100179194187</v>
      </c>
      <c r="AQ1483" s="97"/>
      <c r="AR1483" s="171">
        <f t="shared" si="690"/>
        <v>3.3332385418905785E-3</v>
      </c>
      <c r="AS1483" s="149">
        <f t="shared" si="691"/>
        <v>6.4821003667391384E-3</v>
      </c>
      <c r="AT1483" s="149">
        <f t="shared" si="692"/>
        <v>5.698826699503408E-3</v>
      </c>
      <c r="AU1483" s="175">
        <f t="shared" si="695"/>
        <v>8.8724260783478943</v>
      </c>
      <c r="AV1483" s="149">
        <f t="shared" si="696"/>
        <v>19.904503720024461</v>
      </c>
      <c r="AW1483" s="149">
        <f t="shared" si="697"/>
        <v>8.3823646639929059</v>
      </c>
    </row>
    <row r="1484" spans="1:49" ht="15" x14ac:dyDescent="0.25">
      <c r="A1484" s="130">
        <v>1994.07</v>
      </c>
      <c r="B1484" s="138"/>
      <c r="C1484" s="166">
        <f>raw_Data!B1490</f>
        <v>451.4</v>
      </c>
      <c r="D1484" s="167">
        <f>raw_Data!J1490</f>
        <v>1.0725</v>
      </c>
      <c r="E1484" s="167">
        <f>raw_Data!L1490</f>
        <v>5.8888099067944122E-3</v>
      </c>
      <c r="F1484" s="168">
        <f t="shared" si="672"/>
        <v>454.83</v>
      </c>
      <c r="G1484" s="167">
        <f>raw_Data!K1490</f>
        <v>2.3580238770529649E-3</v>
      </c>
      <c r="H1484" s="167">
        <f t="shared" si="673"/>
        <v>-7.5412791592462947E-3</v>
      </c>
      <c r="I1484" s="165"/>
      <c r="J1484" s="167">
        <f t="shared" si="674"/>
        <v>1.0134620096303171</v>
      </c>
      <c r="K1484" s="167">
        <f t="shared" si="693"/>
        <v>1.9350819537111486E-2</v>
      </c>
      <c r="L1484" s="93"/>
      <c r="M1484" s="171">
        <f t="shared" si="669"/>
        <v>1.0193508195371115</v>
      </c>
      <c r="N1484" s="172">
        <f t="shared" si="675"/>
        <v>0.99481674471780657</v>
      </c>
      <c r="O1484" s="170">
        <f t="shared" si="670"/>
        <v>1483</v>
      </c>
      <c r="P1484" s="170">
        <f t="shared" si="671"/>
        <v>1485</v>
      </c>
      <c r="Q1484" s="169"/>
      <c r="R1484" s="149">
        <f t="shared" si="676"/>
        <v>-0.41708517322895311</v>
      </c>
      <c r="S1484" s="173">
        <f t="shared" si="677"/>
        <v>-0.56813637330324762</v>
      </c>
      <c r="T1484" s="149">
        <v>0</v>
      </c>
      <c r="U1484" s="97"/>
      <c r="V1484" s="149">
        <f>1/PI()*ATAN('Exhibit4_Impact-Test'!$Y$25*S_RDY_SP)+'Exhibit4_Impact-Test'!$Y$26</f>
        <v>0.27870076597553972</v>
      </c>
      <c r="W1484" s="172">
        <f t="shared" si="678"/>
        <v>0.27382971533506084</v>
      </c>
      <c r="X1484" s="149">
        <f>1/PI()*ATAN('Exhibit4_Impact-Test'!$Y$25*S_RS_SP)+'Exhibit4_Impact-Test'!$Y$26</f>
        <v>0.22972250039278702</v>
      </c>
      <c r="Y1484" s="172">
        <f t="shared" si="679"/>
        <v>0.22543992863207335</v>
      </c>
      <c r="Z1484" s="149">
        <f>1/PI()*ATAN('Exhibit4_Impact-Test'!$Y$25*S_5050_SP)+'Exhibit4_Impact-Test'!$Y$26</f>
        <v>0.5</v>
      </c>
      <c r="AA1484" s="149">
        <f t="shared" si="680"/>
        <v>0.49390962419048279</v>
      </c>
      <c r="AB1484" s="195">
        <f>VLOOKUP(_xlfn.NUMBERVALUE(LEFT(A1484,4)),Transactioncosts!$C:$G,5,FALSE)</f>
        <v>40.199999999999989</v>
      </c>
      <c r="AC1484" s="174"/>
      <c r="AD1484" s="175">
        <f t="shared" si="681"/>
        <v>1.0125131540924701</v>
      </c>
      <c r="AE1484" s="149">
        <f t="shared" si="682"/>
        <v>1.013714790524797</v>
      </c>
      <c r="AF1484" s="149">
        <f t="shared" si="683"/>
        <v>1.007083782127459</v>
      </c>
      <c r="AG1484" s="176">
        <f t="shared" si="684"/>
        <v>1.0125040678673154</v>
      </c>
      <c r="AH1484" s="149">
        <f t="shared" si="685"/>
        <v>1.0112958829617649</v>
      </c>
      <c r="AI1484" s="149">
        <f t="shared" si="686"/>
        <v>1.0070592988167046</v>
      </c>
      <c r="AJ1484" s="97"/>
      <c r="AK1484" s="171">
        <f t="shared" si="687"/>
        <v>1.2435511610432578E-2</v>
      </c>
      <c r="AL1484" s="149">
        <f t="shared" si="688"/>
        <v>1.3621593932897823E-2</v>
      </c>
      <c r="AM1484" s="149">
        <f t="shared" si="689"/>
        <v>7.0588100048732194E-3</v>
      </c>
      <c r="AN1484" s="149">
        <f t="shared" si="694"/>
        <v>9.0515457389285086</v>
      </c>
      <c r="AO1484" s="149">
        <f t="shared" si="694"/>
        <v>23.237766387886449</v>
      </c>
      <c r="AP1484" s="149">
        <f t="shared" si="694"/>
        <v>8.4848688279242914</v>
      </c>
      <c r="AQ1484" s="97"/>
      <c r="AR1484" s="171">
        <f t="shared" si="690"/>
        <v>1.2426537637217686E-2</v>
      </c>
      <c r="AS1484" s="149">
        <f t="shared" si="691"/>
        <v>1.1232560882167392E-2</v>
      </c>
      <c r="AT1484" s="149">
        <f t="shared" si="692"/>
        <v>7.0344986131084791E-3</v>
      </c>
      <c r="AU1484" s="175">
        <f t="shared" si="695"/>
        <v>8.8848526159851122</v>
      </c>
      <c r="AV1484" s="149">
        <f t="shared" si="696"/>
        <v>19.915736280906629</v>
      </c>
      <c r="AW1484" s="149">
        <f t="shared" si="697"/>
        <v>8.3893991626060149</v>
      </c>
    </row>
    <row r="1485" spans="1:49" ht="15" x14ac:dyDescent="0.25">
      <c r="A1485" s="130">
        <v>1994.08</v>
      </c>
      <c r="B1485" s="138"/>
      <c r="C1485" s="166">
        <f>raw_Data!B1491</f>
        <v>464.24</v>
      </c>
      <c r="D1485" s="167">
        <f>raw_Data!J1491</f>
        <v>1.075</v>
      </c>
      <c r="E1485" s="167">
        <f>raw_Data!L1491</f>
        <v>5.8419251583290421E-3</v>
      </c>
      <c r="F1485" s="168">
        <f t="shared" si="672"/>
        <v>451.4</v>
      </c>
      <c r="G1485" s="167">
        <f>raw_Data!K1491</f>
        <v>2.381479840496234E-3</v>
      </c>
      <c r="H1485" s="167">
        <f t="shared" si="673"/>
        <v>2.8444838280903939E-2</v>
      </c>
      <c r="I1485" s="165"/>
      <c r="J1485" s="167">
        <f t="shared" si="674"/>
        <v>0.9959970706341692</v>
      </c>
      <c r="K1485" s="167">
        <f t="shared" si="693"/>
        <v>1.8389957924982436E-3</v>
      </c>
      <c r="L1485" s="93"/>
      <c r="M1485" s="171">
        <f t="shared" si="669"/>
        <v>1.0018389957924982</v>
      </c>
      <c r="N1485" s="172">
        <f t="shared" si="675"/>
        <v>1.0308263181214001</v>
      </c>
      <c r="O1485" s="170">
        <f t="shared" si="670"/>
        <v>1484</v>
      </c>
      <c r="P1485" s="170">
        <f t="shared" si="671"/>
        <v>1486</v>
      </c>
      <c r="Q1485" s="169"/>
      <c r="R1485" s="149">
        <f t="shared" si="676"/>
        <v>-0.42408793083061963</v>
      </c>
      <c r="S1485" s="173">
        <f t="shared" si="677"/>
        <v>0.82848283775144071</v>
      </c>
      <c r="T1485" s="149">
        <v>0</v>
      </c>
      <c r="U1485" s="97"/>
      <c r="V1485" s="149">
        <f>1/PI()*ATAN('Exhibit4_Impact-Test'!$Y$25*S_RDY_SP)+'Exhibit4_Impact-Test'!$Y$26</f>
        <v>0.27608997034867466</v>
      </c>
      <c r="W1485" s="172">
        <f t="shared" si="678"/>
        <v>0.28182703638989448</v>
      </c>
      <c r="X1485" s="149">
        <f>1/PI()*ATAN('Exhibit4_Impact-Test'!$Y$25*S_RS_SP)+'Exhibit4_Impact-Test'!$Y$26</f>
        <v>0.82715822789377291</v>
      </c>
      <c r="Y1485" s="172">
        <f t="shared" si="679"/>
        <v>0.83119817700072374</v>
      </c>
      <c r="Z1485" s="149">
        <f>1/PI()*ATAN('Exhibit4_Impact-Test'!$Y$25*S_5050_SP)+'Exhibit4_Impact-Test'!$Y$26</f>
        <v>0.5</v>
      </c>
      <c r="AA1485" s="149">
        <f t="shared" si="680"/>
        <v>0.50713037265172967</v>
      </c>
      <c r="AB1485" s="195">
        <f>VLOOKUP(_xlfn.NUMBERVALUE(LEFT(A1485,4)),Transactioncosts!$C:$G,5,FALSE)</f>
        <v>40.199999999999989</v>
      </c>
      <c r="AC1485" s="174"/>
      <c r="AD1485" s="175">
        <f t="shared" si="681"/>
        <v>1.0098421047547723</v>
      </c>
      <c r="AE1485" s="149">
        <f t="shared" si="682"/>
        <v>1.0258160979614583</v>
      </c>
      <c r="AF1485" s="149">
        <f t="shared" si="683"/>
        <v>1.0163326569569491</v>
      </c>
      <c r="AG1485" s="176">
        <f t="shared" si="684"/>
        <v>1.0098078748710413</v>
      </c>
      <c r="AH1485" s="149">
        <f t="shared" si="685"/>
        <v>1.0254906163510598</v>
      </c>
      <c r="AI1485" s="149">
        <f t="shared" si="686"/>
        <v>1.0163039928588891</v>
      </c>
      <c r="AJ1485" s="97"/>
      <c r="AK1485" s="171">
        <f t="shared" si="687"/>
        <v>9.7939867060908258E-3</v>
      </c>
      <c r="AL1485" s="149">
        <f t="shared" si="688"/>
        <v>2.5488488929890415E-2</v>
      </c>
      <c r="AM1485" s="149">
        <f t="shared" si="689"/>
        <v>1.6200713831340943E-2</v>
      </c>
      <c r="AN1485" s="149">
        <f t="shared" si="694"/>
        <v>9.0613397256345998</v>
      </c>
      <c r="AO1485" s="149">
        <f t="shared" si="694"/>
        <v>23.26325487681634</v>
      </c>
      <c r="AP1485" s="149">
        <f t="shared" si="694"/>
        <v>8.5010695417556317</v>
      </c>
      <c r="AQ1485" s="97"/>
      <c r="AR1485" s="171">
        <f t="shared" si="690"/>
        <v>9.7600898585384118E-3</v>
      </c>
      <c r="AS1485" s="149">
        <f t="shared" si="691"/>
        <v>2.5171148172548685E-2</v>
      </c>
      <c r="AT1485" s="149">
        <f t="shared" si="692"/>
        <v>1.6172509973003041E-2</v>
      </c>
      <c r="AU1485" s="175">
        <f t="shared" si="695"/>
        <v>8.8946127058436506</v>
      </c>
      <c r="AV1485" s="149">
        <f t="shared" si="696"/>
        <v>19.940907429079179</v>
      </c>
      <c r="AW1485" s="149">
        <f t="shared" si="697"/>
        <v>8.4055716725790184</v>
      </c>
    </row>
    <row r="1486" spans="1:49" ht="15" x14ac:dyDescent="0.25">
      <c r="A1486" s="130">
        <v>1994.09</v>
      </c>
      <c r="B1486" s="138"/>
      <c r="C1486" s="166">
        <f>raw_Data!B1492</f>
        <v>466.96</v>
      </c>
      <c r="D1486" s="167">
        <f>raw_Data!J1492</f>
        <v>1.0766666666666667</v>
      </c>
      <c r="E1486" s="167">
        <f>raw_Data!L1492</f>
        <v>6.0137185116289071E-3</v>
      </c>
      <c r="F1486" s="168">
        <f t="shared" si="672"/>
        <v>464.24</v>
      </c>
      <c r="G1486" s="167">
        <f>raw_Data!K1492</f>
        <v>2.3192027112413117E-3</v>
      </c>
      <c r="H1486" s="167">
        <f t="shared" si="673"/>
        <v>5.859038428398966E-3</v>
      </c>
      <c r="I1486" s="165"/>
      <c r="J1486" s="167">
        <f t="shared" si="674"/>
        <v>1.0147037698357937</v>
      </c>
      <c r="K1486" s="167">
        <f t="shared" si="693"/>
        <v>2.0717488347422597E-2</v>
      </c>
      <c r="L1486" s="93"/>
      <c r="M1486" s="171">
        <f t="shared" si="669"/>
        <v>1.0207174883474226</v>
      </c>
      <c r="N1486" s="172">
        <f t="shared" si="675"/>
        <v>1.0081782411396403</v>
      </c>
      <c r="O1486" s="170">
        <f t="shared" si="670"/>
        <v>1485</v>
      </c>
      <c r="P1486" s="170">
        <f t="shared" si="671"/>
        <v>1487</v>
      </c>
      <c r="Q1486" s="169"/>
      <c r="R1486" s="149">
        <f t="shared" si="676"/>
        <v>-0.43164652035689594</v>
      </c>
      <c r="S1486" s="173">
        <f t="shared" si="677"/>
        <v>0.5007312761014544</v>
      </c>
      <c r="T1486" s="149">
        <v>0</v>
      </c>
      <c r="U1486" s="97"/>
      <c r="V1486" s="149">
        <f>1/PI()*ATAN('Exhibit4_Impact-Test'!$Y$25*S_RDY_SP)+'Exhibit4_Impact-Test'!$Y$26</f>
        <v>0.27331213993937764</v>
      </c>
      <c r="W1486" s="172">
        <f t="shared" si="678"/>
        <v>0.27086401621279366</v>
      </c>
      <c r="X1486" s="149">
        <f>1/PI()*ATAN('Exhibit4_Impact-Test'!$Y$25*S_RS_SP)+'Exhibit4_Impact-Test'!$Y$26</f>
        <v>0.75023260227470612</v>
      </c>
      <c r="Y1486" s="172">
        <f t="shared" si="679"/>
        <v>0.74790923008646781</v>
      </c>
      <c r="Z1486" s="149">
        <f>1/PI()*ATAN('Exhibit4_Impact-Test'!$Y$25*S_5050_SP)+'Exhibit4_Impact-Test'!$Y$26</f>
        <v>0.5</v>
      </c>
      <c r="AA1486" s="149">
        <f t="shared" si="680"/>
        <v>0.49690983449135834</v>
      </c>
      <c r="AB1486" s="195">
        <f>VLOOKUP(_xlfn.NUMBERVALUE(LEFT(A1486,4)),Transactioncosts!$C:$G,5,FALSE)</f>
        <v>40.199999999999989</v>
      </c>
      <c r="AC1486" s="174"/>
      <c r="AD1486" s="175">
        <f t="shared" si="681"/>
        <v>1.0172903598598348</v>
      </c>
      <c r="AE1486" s="149">
        <f t="shared" si="682"/>
        <v>1.0113101362841621</v>
      </c>
      <c r="AF1486" s="149">
        <f t="shared" si="683"/>
        <v>1.0144478647435315</v>
      </c>
      <c r="AG1486" s="176">
        <f t="shared" si="684"/>
        <v>1.0172839969769871</v>
      </c>
      <c r="AH1486" s="149">
        <f t="shared" si="685"/>
        <v>1.0092728670478812</v>
      </c>
      <c r="AI1486" s="149">
        <f t="shared" si="686"/>
        <v>1.0144354422781867</v>
      </c>
      <c r="AJ1486" s="97"/>
      <c r="AK1486" s="171">
        <f t="shared" si="687"/>
        <v>1.7142582570793329E-2</v>
      </c>
      <c r="AL1486" s="149">
        <f t="shared" si="688"/>
        <v>1.1246654899748522E-2</v>
      </c>
      <c r="AM1486" s="149">
        <f t="shared" si="689"/>
        <v>1.4344488863197761E-2</v>
      </c>
      <c r="AN1486" s="149">
        <f t="shared" si="694"/>
        <v>9.0784823082053929</v>
      </c>
      <c r="AO1486" s="149">
        <f t="shared" si="694"/>
        <v>23.274501531716091</v>
      </c>
      <c r="AP1486" s="149">
        <f t="shared" si="694"/>
        <v>8.51541403061883</v>
      </c>
      <c r="AQ1486" s="97"/>
      <c r="AR1486" s="171">
        <f t="shared" si="690"/>
        <v>1.7136327815024527E-2</v>
      </c>
      <c r="AS1486" s="149">
        <f t="shared" si="691"/>
        <v>9.2301379605544097E-3</v>
      </c>
      <c r="AT1486" s="149">
        <f t="shared" si="692"/>
        <v>1.4332243244830265E-2</v>
      </c>
      <c r="AU1486" s="175">
        <f t="shared" si="695"/>
        <v>8.9117490336586744</v>
      </c>
      <c r="AV1486" s="149">
        <f t="shared" si="696"/>
        <v>19.950137567039732</v>
      </c>
      <c r="AW1486" s="149">
        <f t="shared" si="697"/>
        <v>8.4199039158238485</v>
      </c>
    </row>
    <row r="1487" spans="1:49" ht="15" x14ac:dyDescent="0.25">
      <c r="A1487" s="130">
        <v>1994.1</v>
      </c>
      <c r="B1487" s="138"/>
      <c r="C1487" s="166">
        <f>raw_Data!B1493</f>
        <v>463.81</v>
      </c>
      <c r="D1487" s="167">
        <f>raw_Data!J1493</f>
        <v>1.0844416666666665</v>
      </c>
      <c r="E1487" s="167">
        <f>raw_Data!L1493</f>
        <v>6.2318989207894582E-3</v>
      </c>
      <c r="F1487" s="168">
        <f t="shared" si="672"/>
        <v>466.96</v>
      </c>
      <c r="G1487" s="167">
        <f>raw_Data!K1493</f>
        <v>2.3223438124607386E-3</v>
      </c>
      <c r="H1487" s="167">
        <f t="shared" si="673"/>
        <v>-6.7457598081205328E-3</v>
      </c>
      <c r="I1487" s="165"/>
      <c r="J1487" s="167">
        <f t="shared" si="674"/>
        <v>1.0185055070544753</v>
      </c>
      <c r="K1487" s="167">
        <f t="shared" si="693"/>
        <v>2.4737405975264748E-2</v>
      </c>
      <c r="L1487" s="93"/>
      <c r="M1487" s="171">
        <f t="shared" si="669"/>
        <v>1.0247374059752647</v>
      </c>
      <c r="N1487" s="172">
        <f t="shared" si="675"/>
        <v>0.99557658400434024</v>
      </c>
      <c r="O1487" s="170">
        <f t="shared" si="670"/>
        <v>1486</v>
      </c>
      <c r="P1487" s="170">
        <f t="shared" si="671"/>
        <v>1488</v>
      </c>
      <c r="Q1487" s="169"/>
      <c r="R1487" s="149">
        <f t="shared" si="676"/>
        <v>-0.44281994971424254</v>
      </c>
      <c r="S1487" s="173">
        <f t="shared" si="677"/>
        <v>-0.52868617658758643</v>
      </c>
      <c r="T1487" s="149">
        <v>0</v>
      </c>
      <c r="U1487" s="97"/>
      <c r="V1487" s="149">
        <f>1/PI()*ATAN('Exhibit4_Impact-Test'!$Y$25*S_RDY_SP)+'Exhibit4_Impact-Test'!$Y$26</f>
        <v>0.26928120953426332</v>
      </c>
      <c r="W1487" s="172">
        <f t="shared" si="678"/>
        <v>0.26363854451561985</v>
      </c>
      <c r="X1487" s="149">
        <f>1/PI()*ATAN('Exhibit4_Impact-Test'!$Y$25*S_RS_SP)+'Exhibit4_Impact-Test'!$Y$26</f>
        <v>0.24112583797678233</v>
      </c>
      <c r="Y1487" s="172">
        <f t="shared" si="679"/>
        <v>0.23588270403927084</v>
      </c>
      <c r="Z1487" s="149">
        <f>1/PI()*ATAN('Exhibit4_Impact-Test'!$Y$25*S_5050_SP)+'Exhibit4_Impact-Test'!$Y$26</f>
        <v>0.5</v>
      </c>
      <c r="AA1487" s="149">
        <f t="shared" si="680"/>
        <v>0.49278309655935743</v>
      </c>
      <c r="AB1487" s="195">
        <f>VLOOKUP(_xlfn.NUMBERVALUE(LEFT(A1487,4)),Transactioncosts!$C:$G,5,FALSE)</f>
        <v>40.199999999999989</v>
      </c>
      <c r="AC1487" s="174"/>
      <c r="AD1487" s="175">
        <f t="shared" si="681"/>
        <v>1.0168849445639208</v>
      </c>
      <c r="AE1487" s="149">
        <f t="shared" si="682"/>
        <v>1.0177059783414337</v>
      </c>
      <c r="AF1487" s="149">
        <f t="shared" si="683"/>
        <v>1.0101569949898024</v>
      </c>
      <c r="AG1487" s="176">
        <f t="shared" si="684"/>
        <v>1.0168750420850576</v>
      </c>
      <c r="AH1487" s="149">
        <f t="shared" si="685"/>
        <v>1.0176389795650049</v>
      </c>
      <c r="AI1487" s="149">
        <f t="shared" si="686"/>
        <v>1.010127983037971</v>
      </c>
      <c r="AJ1487" s="97"/>
      <c r="AK1487" s="171">
        <f t="shared" si="687"/>
        <v>1.6743978477625644E-2</v>
      </c>
      <c r="AL1487" s="149">
        <f t="shared" si="688"/>
        <v>1.7551053563665014E-2</v>
      </c>
      <c r="AM1487" s="149">
        <f t="shared" si="689"/>
        <v>1.0105759357495026E-2</v>
      </c>
      <c r="AN1487" s="149">
        <f t="shared" si="694"/>
        <v>9.0952262866830189</v>
      </c>
      <c r="AO1487" s="149">
        <f t="shared" si="694"/>
        <v>23.292052585279755</v>
      </c>
      <c r="AP1487" s="149">
        <f t="shared" si="694"/>
        <v>8.5255197899763253</v>
      </c>
      <c r="AQ1487" s="97"/>
      <c r="AR1487" s="171">
        <f t="shared" si="690"/>
        <v>1.6734240377822122E-2</v>
      </c>
      <c r="AS1487" s="149">
        <f t="shared" si="691"/>
        <v>1.7485218260226417E-2</v>
      </c>
      <c r="AT1487" s="149">
        <f t="shared" si="692"/>
        <v>1.0077038704568452E-2</v>
      </c>
      <c r="AU1487" s="175">
        <f t="shared" si="695"/>
        <v>8.9284832740364966</v>
      </c>
      <c r="AV1487" s="149">
        <f t="shared" si="696"/>
        <v>19.967622785299959</v>
      </c>
      <c r="AW1487" s="149">
        <f t="shared" si="697"/>
        <v>8.4299809545284177</v>
      </c>
    </row>
    <row r="1488" spans="1:49" ht="15" x14ac:dyDescent="0.25">
      <c r="A1488" s="130">
        <v>1994.11</v>
      </c>
      <c r="B1488" s="138"/>
      <c r="C1488" s="166">
        <f>raw_Data!B1494</f>
        <v>461.01</v>
      </c>
      <c r="D1488" s="167">
        <f>raw_Data!J1494</f>
        <v>1.0913916666666668</v>
      </c>
      <c r="E1488" s="167">
        <f>raw_Data!L1494</f>
        <v>6.4029620570458246E-3</v>
      </c>
      <c r="F1488" s="168">
        <f t="shared" si="672"/>
        <v>463.81</v>
      </c>
      <c r="G1488" s="167">
        <f>raw_Data!K1494</f>
        <v>2.3531007668369953E-3</v>
      </c>
      <c r="H1488" s="167">
        <f t="shared" si="673"/>
        <v>-6.0369547875207541E-3</v>
      </c>
      <c r="I1488" s="165"/>
      <c r="J1488" s="167">
        <f t="shared" si="674"/>
        <v>1.0143437745669766</v>
      </c>
      <c r="K1488" s="167">
        <f t="shared" si="693"/>
        <v>2.0746736624022377E-2</v>
      </c>
      <c r="L1488" s="93"/>
      <c r="M1488" s="171">
        <f t="shared" si="669"/>
        <v>1.0207467366240224</v>
      </c>
      <c r="N1488" s="172">
        <f t="shared" si="675"/>
        <v>0.99631614597931617</v>
      </c>
      <c r="O1488" s="170">
        <f t="shared" si="670"/>
        <v>1487</v>
      </c>
      <c r="P1488" s="170">
        <f t="shared" si="671"/>
        <v>1489</v>
      </c>
      <c r="Q1488" s="169"/>
      <c r="R1488" s="149">
        <f t="shared" si="676"/>
        <v>-0.4518111001847756</v>
      </c>
      <c r="S1488" s="173">
        <f t="shared" si="677"/>
        <v>-0.49205532407902702</v>
      </c>
      <c r="T1488" s="149">
        <v>0</v>
      </c>
      <c r="U1488" s="97"/>
      <c r="V1488" s="149">
        <f>1/PI()*ATAN('Exhibit4_Impact-Test'!$Y$25*S_RDY_SP)+'Exhibit4_Impact-Test'!$Y$26</f>
        <v>0.2661018477153938</v>
      </c>
      <c r="W1488" s="172">
        <f t="shared" si="678"/>
        <v>0.26139777018198324</v>
      </c>
      <c r="X1488" s="149">
        <f>1/PI()*ATAN('Exhibit4_Impact-Test'!$Y$25*S_RS_SP)+'Exhibit4_Impact-Test'!$Y$26</f>
        <v>0.25254906633498903</v>
      </c>
      <c r="Y1488" s="172">
        <f t="shared" si="679"/>
        <v>0.24800361000504076</v>
      </c>
      <c r="Z1488" s="149">
        <f>1/PI()*ATAN('Exhibit4_Impact-Test'!$Y$25*S_5050_SP)+'Exhibit4_Impact-Test'!$Y$26</f>
        <v>0.5</v>
      </c>
      <c r="AA1488" s="149">
        <f t="shared" si="680"/>
        <v>0.49394401858875747</v>
      </c>
      <c r="AB1488" s="195">
        <f>VLOOKUP(_xlfn.NUMBERVALUE(LEFT(A1488,4)),Transactioncosts!$C:$G,5,FALSE)</f>
        <v>40.199999999999989</v>
      </c>
      <c r="AC1488" s="174"/>
      <c r="AD1488" s="175">
        <f t="shared" si="681"/>
        <v>1.0142457113126877</v>
      </c>
      <c r="AE1488" s="149">
        <f t="shared" si="682"/>
        <v>1.0145768137666895</v>
      </c>
      <c r="AF1488" s="149">
        <f t="shared" si="683"/>
        <v>1.0085314413016693</v>
      </c>
      <c r="AG1488" s="176">
        <f t="shared" si="684"/>
        <v>1.014235376101865</v>
      </c>
      <c r="AH1488" s="149">
        <f t="shared" si="685"/>
        <v>1.0144062048684706</v>
      </c>
      <c r="AI1488" s="149">
        <f t="shared" si="686"/>
        <v>1.008507096256396</v>
      </c>
      <c r="AJ1488" s="97"/>
      <c r="AK1488" s="171">
        <f t="shared" si="687"/>
        <v>1.4145194663325618E-2</v>
      </c>
      <c r="AL1488" s="149">
        <f t="shared" si="688"/>
        <v>1.4471593303766957E-2</v>
      </c>
      <c r="AM1488" s="149">
        <f t="shared" si="689"/>
        <v>8.4952542292515577E-3</v>
      </c>
      <c r="AN1488" s="149">
        <f t="shared" si="694"/>
        <v>9.1093714813463453</v>
      </c>
      <c r="AO1488" s="149">
        <f t="shared" si="694"/>
        <v>23.306524178583523</v>
      </c>
      <c r="AP1488" s="149">
        <f t="shared" si="694"/>
        <v>8.5340150442055762</v>
      </c>
      <c r="AQ1488" s="97"/>
      <c r="AR1488" s="171">
        <f t="shared" si="690"/>
        <v>1.4135004565042786E-2</v>
      </c>
      <c r="AS1488" s="149">
        <f t="shared" si="691"/>
        <v>1.4303421468858435E-2</v>
      </c>
      <c r="AT1488" s="149">
        <f t="shared" si="692"/>
        <v>8.4711148339736454E-3</v>
      </c>
      <c r="AU1488" s="175">
        <f t="shared" si="695"/>
        <v>8.9426182786015396</v>
      </c>
      <c r="AV1488" s="149">
        <f t="shared" si="696"/>
        <v>19.981926206768819</v>
      </c>
      <c r="AW1488" s="149">
        <f t="shared" si="697"/>
        <v>8.4384520693623912</v>
      </c>
    </row>
    <row r="1489" spans="1:49" ht="15" x14ac:dyDescent="0.25">
      <c r="A1489" s="130">
        <v>1994.12</v>
      </c>
      <c r="B1489" s="138"/>
      <c r="C1489" s="166">
        <f>raw_Data!B1495</f>
        <v>455.19</v>
      </c>
      <c r="D1489" s="167">
        <f>raw_Data!J1495</f>
        <v>1.0974999999999999</v>
      </c>
      <c r="E1489" s="167">
        <f>raw_Data!L1495</f>
        <v>6.2863628051315068E-3</v>
      </c>
      <c r="F1489" s="168">
        <f t="shared" si="672"/>
        <v>461.01</v>
      </c>
      <c r="G1489" s="167">
        <f>raw_Data!K1495</f>
        <v>2.3806425023318364E-3</v>
      </c>
      <c r="H1489" s="167">
        <f t="shared" si="673"/>
        <v>-1.2624455000976087E-2</v>
      </c>
      <c r="I1489" s="165"/>
      <c r="J1489" s="167">
        <f t="shared" si="674"/>
        <v>0.99031015571484571</v>
      </c>
      <c r="K1489" s="167">
        <f t="shared" si="693"/>
        <v>-3.4034814800227853E-3</v>
      </c>
      <c r="L1489" s="93"/>
      <c r="M1489" s="171">
        <f t="shared" si="669"/>
        <v>0.99659651851997721</v>
      </c>
      <c r="N1489" s="172">
        <f t="shared" si="675"/>
        <v>0.98975618750135574</v>
      </c>
      <c r="O1489" s="170">
        <f t="shared" si="670"/>
        <v>1488</v>
      </c>
      <c r="P1489" s="170">
        <f t="shared" si="671"/>
        <v>1490</v>
      </c>
      <c r="Q1489" s="169"/>
      <c r="R1489" s="149">
        <f t="shared" si="676"/>
        <v>-0.45793495455343891</v>
      </c>
      <c r="S1489" s="173">
        <f t="shared" si="677"/>
        <v>-0.66348758543943553</v>
      </c>
      <c r="T1489" s="149">
        <v>0</v>
      </c>
      <c r="U1489" s="97"/>
      <c r="V1489" s="149">
        <f>1/PI()*ATAN('Exhibit4_Impact-Test'!$Y$25*S_RDY_SP)+'Exhibit4_Impact-Test'!$Y$26</f>
        <v>0.2639687181478213</v>
      </c>
      <c r="W1489" s="172">
        <f t="shared" si="678"/>
        <v>0.26263275629521454</v>
      </c>
      <c r="X1489" s="149">
        <f>1/PI()*ATAN('Exhibit4_Impact-Test'!$Y$25*S_RS_SP)+'Exhibit4_Impact-Test'!$Y$26</f>
        <v>0.20556358557247351</v>
      </c>
      <c r="Y1489" s="172">
        <f t="shared" si="679"/>
        <v>0.2044411116257038</v>
      </c>
      <c r="Z1489" s="149">
        <f>1/PI()*ATAN('Exhibit4_Impact-Test'!$Y$25*S_5050_SP)+'Exhibit4_Impact-Test'!$Y$26</f>
        <v>0.5</v>
      </c>
      <c r="AA1489" s="149">
        <f t="shared" si="680"/>
        <v>0.49827816807209363</v>
      </c>
      <c r="AB1489" s="195">
        <f>VLOOKUP(_xlfn.NUMBERVALUE(LEFT(A1489,4)),Transactioncosts!$C:$G,5,FALSE)</f>
        <v>40.199999999999989</v>
      </c>
      <c r="AC1489" s="174"/>
      <c r="AD1489" s="175">
        <f t="shared" si="681"/>
        <v>0.99479088510928482</v>
      </c>
      <c r="AE1489" s="149">
        <f t="shared" si="682"/>
        <v>0.99519039554928679</v>
      </c>
      <c r="AF1489" s="149">
        <f t="shared" si="683"/>
        <v>0.99317635301066653</v>
      </c>
      <c r="AG1489" s="176">
        <f t="shared" si="684"/>
        <v>0.99476765146118729</v>
      </c>
      <c r="AH1489" s="149">
        <f t="shared" si="685"/>
        <v>0.9927227595252921</v>
      </c>
      <c r="AI1489" s="149">
        <f t="shared" si="686"/>
        <v>0.9931694312463164</v>
      </c>
      <c r="AJ1489" s="97"/>
      <c r="AK1489" s="171">
        <f t="shared" si="687"/>
        <v>-5.2227296307656122E-3</v>
      </c>
      <c r="AL1489" s="149">
        <f t="shared" si="688"/>
        <v>-4.8212078182215557E-3</v>
      </c>
      <c r="AM1489" s="149">
        <f t="shared" si="689"/>
        <v>-6.8470345213456196E-3</v>
      </c>
      <c r="AN1489" s="149">
        <f t="shared" si="694"/>
        <v>9.104148751715579</v>
      </c>
      <c r="AO1489" s="149">
        <f t="shared" si="694"/>
        <v>23.301702970765302</v>
      </c>
      <c r="AP1489" s="149">
        <f t="shared" si="694"/>
        <v>8.5271680096842299</v>
      </c>
      <c r="AQ1489" s="97"/>
      <c r="AR1489" s="171">
        <f t="shared" si="690"/>
        <v>-5.246085212088328E-3</v>
      </c>
      <c r="AS1489" s="149">
        <f t="shared" si="691"/>
        <v>-7.3038487576772611E-3</v>
      </c>
      <c r="AT1489" s="149">
        <f t="shared" si="692"/>
        <v>-6.854003866164653E-3</v>
      </c>
      <c r="AU1489" s="175">
        <f t="shared" si="695"/>
        <v>8.9373721933894519</v>
      </c>
      <c r="AV1489" s="149">
        <f t="shared" si="696"/>
        <v>19.974622358011143</v>
      </c>
      <c r="AW1489" s="149">
        <f t="shared" si="697"/>
        <v>8.4315980654962264</v>
      </c>
    </row>
    <row r="1490" spans="1:49" ht="15" x14ac:dyDescent="0.25">
      <c r="A1490" s="130">
        <v>1995.01</v>
      </c>
      <c r="B1490" s="138"/>
      <c r="C1490" s="166">
        <f>raw_Data!B1496</f>
        <v>465.25</v>
      </c>
      <c r="D1490" s="167">
        <f>raw_Data!J1496</f>
        <v>1.0983333333333334</v>
      </c>
      <c r="E1490" s="167">
        <f>raw_Data!L1496</f>
        <v>6.2630251108877211E-3</v>
      </c>
      <c r="F1490" s="168">
        <f t="shared" si="672"/>
        <v>455.19</v>
      </c>
      <c r="G1490" s="167">
        <f>raw_Data!K1496</f>
        <v>2.4129118243663818E-3</v>
      </c>
      <c r="H1490" s="167">
        <f t="shared" si="673"/>
        <v>2.2100661262330012E-2</v>
      </c>
      <c r="I1490" s="165"/>
      <c r="J1490" s="167">
        <f t="shared" si="674"/>
        <v>0.99804869079484404</v>
      </c>
      <c r="K1490" s="167">
        <f t="shared" si="693"/>
        <v>4.3117159057317611E-3</v>
      </c>
      <c r="L1490" s="93"/>
      <c r="M1490" s="171">
        <f t="shared" si="669"/>
        <v>1.0043117159057318</v>
      </c>
      <c r="N1490" s="172">
        <f t="shared" si="675"/>
        <v>1.0245135730866965</v>
      </c>
      <c r="O1490" s="170">
        <f t="shared" si="670"/>
        <v>1489</v>
      </c>
      <c r="P1490" s="170">
        <f t="shared" si="671"/>
        <v>1491</v>
      </c>
      <c r="Q1490" s="169"/>
      <c r="R1490" s="149">
        <f t="shared" si="676"/>
        <v>-0.44526137473932081</v>
      </c>
      <c r="S1490" s="173">
        <f t="shared" si="677"/>
        <v>0.77854801580496713</v>
      </c>
      <c r="T1490" s="149">
        <v>0</v>
      </c>
      <c r="U1490" s="97"/>
      <c r="V1490" s="149">
        <f>1/PI()*ATAN('Exhibit4_Impact-Test'!$Y$25*S_RDY_SP)+'Exhibit4_Impact-Test'!$Y$26</f>
        <v>0.26841227074733165</v>
      </c>
      <c r="W1490" s="172">
        <f t="shared" si="678"/>
        <v>0.27234100844288922</v>
      </c>
      <c r="X1490" s="149">
        <f>1/PI()*ATAN('Exhibit4_Impact-Test'!$Y$25*S_RS_SP)+'Exhibit4_Impact-Test'!$Y$26</f>
        <v>0.81828091858956187</v>
      </c>
      <c r="Y1490" s="172">
        <f t="shared" si="679"/>
        <v>0.82122354756164606</v>
      </c>
      <c r="Z1490" s="149">
        <f>1/PI()*ATAN('Exhibit4_Impact-Test'!$Y$25*S_5050_SP)+'Exhibit4_Impact-Test'!$Y$26</f>
        <v>0.5</v>
      </c>
      <c r="AA1490" s="149">
        <f t="shared" si="680"/>
        <v>0.50497870794754274</v>
      </c>
      <c r="AB1490" s="195">
        <f>VLOOKUP(_xlfn.NUMBERVALUE(LEFT(A1490,4)),Transactioncosts!$C:$G,5,FALSE)</f>
        <v>37</v>
      </c>
      <c r="AC1490" s="174"/>
      <c r="AD1490" s="175">
        <f t="shared" si="681"/>
        <v>1.0097341422649879</v>
      </c>
      <c r="AE1490" s="149">
        <f t="shared" si="682"/>
        <v>1.0208425101569867</v>
      </c>
      <c r="AF1490" s="149">
        <f t="shared" si="683"/>
        <v>1.0144126444962143</v>
      </c>
      <c r="AG1490" s="176">
        <f t="shared" si="684"/>
        <v>1.0097101595271278</v>
      </c>
      <c r="AH1490" s="149">
        <f t="shared" si="685"/>
        <v>1.0208065412041079</v>
      </c>
      <c r="AI1490" s="149">
        <f t="shared" si="686"/>
        <v>1.0143942232768084</v>
      </c>
      <c r="AJ1490" s="97"/>
      <c r="AK1490" s="171">
        <f t="shared" si="687"/>
        <v>9.6870707230507624E-3</v>
      </c>
      <c r="AL1490" s="149">
        <f t="shared" si="688"/>
        <v>2.0628276703867968E-2</v>
      </c>
      <c r="AM1490" s="149">
        <f t="shared" si="689"/>
        <v>1.430976962334818E-2</v>
      </c>
      <c r="AN1490" s="149">
        <f t="shared" si="694"/>
        <v>9.1138358224386291</v>
      </c>
      <c r="AO1490" s="149">
        <f t="shared" si="694"/>
        <v>23.322331247469169</v>
      </c>
      <c r="AP1490" s="149">
        <f t="shared" si="694"/>
        <v>8.5414777793075789</v>
      </c>
      <c r="AQ1490" s="97"/>
      <c r="AR1490" s="171">
        <f t="shared" si="690"/>
        <v>9.6633189039588181E-3</v>
      </c>
      <c r="AS1490" s="149">
        <f t="shared" si="691"/>
        <v>2.0593041507242407E-2</v>
      </c>
      <c r="AT1490" s="149">
        <f t="shared" si="692"/>
        <v>1.4291609965374822E-2</v>
      </c>
      <c r="AU1490" s="175">
        <f t="shared" si="695"/>
        <v>8.9470355122934109</v>
      </c>
      <c r="AV1490" s="149">
        <f t="shared" si="696"/>
        <v>19.995215399518386</v>
      </c>
      <c r="AW1490" s="149">
        <f t="shared" si="697"/>
        <v>8.4458896754616006</v>
      </c>
    </row>
    <row r="1491" spans="1:49" ht="15" x14ac:dyDescent="0.25">
      <c r="A1491" s="130">
        <v>1995.02</v>
      </c>
      <c r="B1491" s="138"/>
      <c r="C1491" s="166">
        <f>raw_Data!B1497</f>
        <v>481.92</v>
      </c>
      <c r="D1491" s="167">
        <f>raw_Data!J1497</f>
        <v>1.0983333333333334</v>
      </c>
      <c r="E1491" s="167">
        <f>raw_Data!L1497</f>
        <v>6.0215196377304547E-3</v>
      </c>
      <c r="F1491" s="168">
        <f t="shared" si="672"/>
        <v>465.25</v>
      </c>
      <c r="G1491" s="167">
        <f>raw_Data!K1497</f>
        <v>2.3607379545047468E-3</v>
      </c>
      <c r="H1491" s="167">
        <f t="shared" si="673"/>
        <v>3.5830198817839998E-2</v>
      </c>
      <c r="I1491" s="165"/>
      <c r="J1491" s="167">
        <f t="shared" si="674"/>
        <v>0.97978257720067785</v>
      </c>
      <c r="K1491" s="167">
        <f t="shared" si="693"/>
        <v>-1.4195903161591694E-2</v>
      </c>
      <c r="L1491" s="93"/>
      <c r="M1491" s="171">
        <f t="shared" si="669"/>
        <v>0.98580409683840831</v>
      </c>
      <c r="N1491" s="172">
        <f t="shared" si="675"/>
        <v>1.0381909367723448</v>
      </c>
      <c r="O1491" s="170">
        <f t="shared" si="670"/>
        <v>1490</v>
      </c>
      <c r="P1491" s="170">
        <f t="shared" si="671"/>
        <v>1492</v>
      </c>
      <c r="Q1491" s="169"/>
      <c r="R1491" s="149">
        <f t="shared" si="676"/>
        <v>-0.45250398541711101</v>
      </c>
      <c r="S1491" s="173">
        <f t="shared" si="677"/>
        <v>0.85121061001427978</v>
      </c>
      <c r="T1491" s="149">
        <v>0</v>
      </c>
      <c r="U1491" s="97"/>
      <c r="V1491" s="149">
        <f>1/PI()*ATAN('Exhibit4_Impact-Test'!$Y$25*S_RDY_SP)+'Exhibit4_Impact-Test'!$Y$26</f>
        <v>0.265859187399623</v>
      </c>
      <c r="W1491" s="172">
        <f t="shared" si="678"/>
        <v>0.2760866950919228</v>
      </c>
      <c r="X1491" s="149">
        <f>1/PI()*ATAN('Exhibit4_Impact-Test'!$Y$25*S_RS_SP)+'Exhibit4_Impact-Test'!$Y$26</f>
        <v>0.83094488617757178</v>
      </c>
      <c r="Y1491" s="172">
        <f t="shared" si="679"/>
        <v>0.83809422914193754</v>
      </c>
      <c r="Z1491" s="149">
        <f>1/PI()*ATAN('Exhibit4_Impact-Test'!$Y$25*S_5050_SP)+'Exhibit4_Impact-Test'!$Y$26</f>
        <v>0.5</v>
      </c>
      <c r="AA1491" s="149">
        <f t="shared" si="680"/>
        <v>0.51294144478222359</v>
      </c>
      <c r="AB1491" s="195">
        <f>VLOOKUP(_xlfn.NUMBERVALUE(LEFT(A1491,4)),Transactioncosts!$C:$G,5,FALSE)</f>
        <v>37</v>
      </c>
      <c r="AC1491" s="174"/>
      <c r="AD1491" s="175">
        <f t="shared" si="681"/>
        <v>0.99973161953367884</v>
      </c>
      <c r="AE1491" s="149">
        <f t="shared" si="682"/>
        <v>1.0293346735845157</v>
      </c>
      <c r="AF1491" s="149">
        <f t="shared" si="683"/>
        <v>1.0119975168053765</v>
      </c>
      <c r="AG1491" s="176">
        <f t="shared" si="684"/>
        <v>0.99969551210923635</v>
      </c>
      <c r="AH1491" s="149">
        <f t="shared" si="685"/>
        <v>1.0292722839505597</v>
      </c>
      <c r="AI1491" s="149">
        <f t="shared" si="686"/>
        <v>1.0119496334596823</v>
      </c>
      <c r="AJ1491" s="97"/>
      <c r="AK1491" s="171">
        <f t="shared" si="687"/>
        <v>-2.6841648680345231E-4</v>
      </c>
      <c r="AL1491" s="149">
        <f t="shared" si="688"/>
        <v>2.8912645551068185E-2</v>
      </c>
      <c r="AM1491" s="149">
        <f t="shared" si="689"/>
        <v>1.1926117112635417E-2</v>
      </c>
      <c r="AN1491" s="149">
        <f t="shared" si="694"/>
        <v>9.1135674059518248</v>
      </c>
      <c r="AO1491" s="149">
        <f t="shared" si="694"/>
        <v>23.351243893020236</v>
      </c>
      <c r="AP1491" s="149">
        <f t="shared" si="694"/>
        <v>8.5534038964202139</v>
      </c>
      <c r="AQ1491" s="97"/>
      <c r="AR1491" s="171">
        <f t="shared" si="690"/>
        <v>-3.0453425661359238E-4</v>
      </c>
      <c r="AS1491" s="149">
        <f t="shared" si="691"/>
        <v>2.8852032102010573E-2</v>
      </c>
      <c r="AT1491" s="149">
        <f t="shared" si="692"/>
        <v>1.1878800318126291E-2</v>
      </c>
      <c r="AU1491" s="175">
        <f t="shared" si="695"/>
        <v>8.946730978036797</v>
      </c>
      <c r="AV1491" s="149">
        <f t="shared" si="696"/>
        <v>20.024067431620399</v>
      </c>
      <c r="AW1491" s="149">
        <f t="shared" si="697"/>
        <v>8.4577684757797265</v>
      </c>
    </row>
    <row r="1492" spans="1:49" ht="15" x14ac:dyDescent="0.25">
      <c r="A1492" s="130">
        <v>1995.03</v>
      </c>
      <c r="B1492" s="138"/>
      <c r="C1492" s="166">
        <f>raw_Data!B1498</f>
        <v>493.15</v>
      </c>
      <c r="D1492" s="167">
        <f>raw_Data!J1498</f>
        <v>1.0974999999999999</v>
      </c>
      <c r="E1492" s="167">
        <f>raw_Data!L1498</f>
        <v>5.8106552987937654E-3</v>
      </c>
      <c r="F1492" s="168">
        <f t="shared" si="672"/>
        <v>481.92</v>
      </c>
      <c r="G1492" s="167">
        <f>raw_Data!K1498</f>
        <v>2.277348937583001E-3</v>
      </c>
      <c r="H1492" s="167">
        <f t="shared" si="673"/>
        <v>2.3302622841965492E-2</v>
      </c>
      <c r="I1492" s="165"/>
      <c r="J1492" s="167">
        <f t="shared" si="674"/>
        <v>0.98212236959294963</v>
      </c>
      <c r="K1492" s="167">
        <f t="shared" si="693"/>
        <v>-1.2066975108256606E-2</v>
      </c>
      <c r="L1492" s="93"/>
      <c r="M1492" s="171">
        <f t="shared" si="669"/>
        <v>0.98793302489174339</v>
      </c>
      <c r="N1492" s="172">
        <f t="shared" si="675"/>
        <v>1.0255799717795484</v>
      </c>
      <c r="O1492" s="170">
        <f t="shared" si="670"/>
        <v>1491</v>
      </c>
      <c r="P1492" s="170">
        <f t="shared" si="671"/>
        <v>1493</v>
      </c>
      <c r="Q1492" s="169"/>
      <c r="R1492" s="149">
        <f t="shared" si="676"/>
        <v>-0.451166404934426</v>
      </c>
      <c r="S1492" s="173">
        <f t="shared" si="677"/>
        <v>0.79465658230586766</v>
      </c>
      <c r="T1492" s="149">
        <v>0</v>
      </c>
      <c r="U1492" s="97"/>
      <c r="V1492" s="149">
        <f>1/PI()*ATAN('Exhibit4_Impact-Test'!$Y$25*S_RDY_SP)+'Exhibit4_Impact-Test'!$Y$26</f>
        <v>0.26632793172907587</v>
      </c>
      <c r="W1492" s="172">
        <f t="shared" si="678"/>
        <v>0.27369908708199503</v>
      </c>
      <c r="X1492" s="149">
        <f>1/PI()*ATAN('Exhibit4_Impact-Test'!$Y$25*S_RS_SP)+'Exhibit4_Impact-Test'!$Y$26</f>
        <v>0.82123216591058967</v>
      </c>
      <c r="Y1492" s="172">
        <f t="shared" si="679"/>
        <v>0.82665685535197397</v>
      </c>
      <c r="Z1492" s="149">
        <f>1/PI()*ATAN('Exhibit4_Impact-Test'!$Y$25*S_5050_SP)+'Exhibit4_Impact-Test'!$Y$26</f>
        <v>0.5</v>
      </c>
      <c r="AA1492" s="149">
        <f t="shared" si="680"/>
        <v>0.50934857310333792</v>
      </c>
      <c r="AB1492" s="195">
        <f>VLOOKUP(_xlfn.NUMBERVALUE(LEFT(A1492,4)),Transactioncosts!$C:$G,5,FALSE)</f>
        <v>37</v>
      </c>
      <c r="AC1492" s="174"/>
      <c r="AD1492" s="175">
        <f t="shared" si="681"/>
        <v>0.99795945839228684</v>
      </c>
      <c r="AE1492" s="149">
        <f t="shared" si="682"/>
        <v>1.0188499086243363</v>
      </c>
      <c r="AF1492" s="149">
        <f t="shared" si="683"/>
        <v>1.0067564983356458</v>
      </c>
      <c r="AG1492" s="176">
        <f t="shared" si="684"/>
        <v>0.99794168198438715</v>
      </c>
      <c r="AH1492" s="149">
        <f t="shared" si="685"/>
        <v>1.0188424761125259</v>
      </c>
      <c r="AI1492" s="149">
        <f t="shared" si="686"/>
        <v>1.0067219086151635</v>
      </c>
      <c r="AJ1492" s="97"/>
      <c r="AK1492" s="171">
        <f t="shared" si="687"/>
        <v>-2.0426263492235378E-3</v>
      </c>
      <c r="AL1492" s="149">
        <f t="shared" si="688"/>
        <v>1.8674450579704922E-2</v>
      </c>
      <c r="AM1492" s="149">
        <f t="shared" si="689"/>
        <v>6.7337754945700932E-3</v>
      </c>
      <c r="AN1492" s="149">
        <f t="shared" si="694"/>
        <v>9.1115247796026004</v>
      </c>
      <c r="AO1492" s="149">
        <f t="shared" si="694"/>
        <v>23.369918343599942</v>
      </c>
      <c r="AP1492" s="149">
        <f t="shared" si="694"/>
        <v>8.5601376719147844</v>
      </c>
      <c r="AQ1492" s="97"/>
      <c r="AR1492" s="171">
        <f t="shared" si="690"/>
        <v>-2.0604392634411216E-3</v>
      </c>
      <c r="AS1492" s="149">
        <f t="shared" si="691"/>
        <v>1.8667155551401176E-2</v>
      </c>
      <c r="AT1492" s="149">
        <f t="shared" si="692"/>
        <v>6.699417320808399E-3</v>
      </c>
      <c r="AU1492" s="175">
        <f t="shared" si="695"/>
        <v>8.9446705387733552</v>
      </c>
      <c r="AV1492" s="149">
        <f t="shared" si="696"/>
        <v>20.0427345871718</v>
      </c>
      <c r="AW1492" s="149">
        <f t="shared" si="697"/>
        <v>8.4644678931005348</v>
      </c>
    </row>
    <row r="1493" spans="1:49" ht="15" x14ac:dyDescent="0.25">
      <c r="A1493" s="130">
        <v>1995.04</v>
      </c>
      <c r="B1493" s="138"/>
      <c r="C1493" s="166">
        <f>raw_Data!B1499</f>
        <v>507.91</v>
      </c>
      <c r="D1493" s="167">
        <f>raw_Data!J1499</f>
        <v>1.1036083333333333</v>
      </c>
      <c r="E1493" s="167">
        <f>raw_Data!L1499</f>
        <v>5.7011264984068166E-3</v>
      </c>
      <c r="F1493" s="168">
        <f t="shared" si="672"/>
        <v>493.15</v>
      </c>
      <c r="G1493" s="167">
        <f>raw_Data!K1499</f>
        <v>2.2378755618642065E-3</v>
      </c>
      <c r="H1493" s="167">
        <f t="shared" si="673"/>
        <v>2.9930041569502297E-2</v>
      </c>
      <c r="I1493" s="165"/>
      <c r="J1493" s="167">
        <f t="shared" si="674"/>
        <v>0.99060992753179111</v>
      </c>
      <c r="K1493" s="167">
        <f t="shared" si="693"/>
        <v>-3.688945969802071E-3</v>
      </c>
      <c r="L1493" s="93"/>
      <c r="M1493" s="171">
        <f t="shared" si="669"/>
        <v>0.99631105403019793</v>
      </c>
      <c r="N1493" s="172">
        <f t="shared" si="675"/>
        <v>1.0321679171313665</v>
      </c>
      <c r="O1493" s="170">
        <f t="shared" si="670"/>
        <v>1492</v>
      </c>
      <c r="P1493" s="170">
        <f t="shared" si="671"/>
        <v>1494</v>
      </c>
      <c r="Q1493" s="169"/>
      <c r="R1493" s="149">
        <f t="shared" si="676"/>
        <v>-0.44390458318221349</v>
      </c>
      <c r="S1493" s="173">
        <f t="shared" si="677"/>
        <v>0.83742188015510877</v>
      </c>
      <c r="T1493" s="149">
        <v>0</v>
      </c>
      <c r="U1493" s="97"/>
      <c r="V1493" s="149">
        <f>1/PI()*ATAN('Exhibit4_Impact-Test'!$Y$25*S_RDY_SP)+'Exhibit4_Impact-Test'!$Y$26</f>
        <v>0.26889465251451361</v>
      </c>
      <c r="W1493" s="172">
        <f t="shared" si="678"/>
        <v>0.27590205119501066</v>
      </c>
      <c r="X1493" s="149">
        <f>1/PI()*ATAN('Exhibit4_Impact-Test'!$Y$25*S_RS_SP)+'Exhibit4_Impact-Test'!$Y$26</f>
        <v>0.82866564232777007</v>
      </c>
      <c r="Y1493" s="172">
        <f t="shared" si="679"/>
        <v>0.83362743251391258</v>
      </c>
      <c r="Z1493" s="149">
        <f>1/PI()*ATAN('Exhibit4_Impact-Test'!$Y$25*S_5050_SP)+'Exhibit4_Impact-Test'!$Y$26</f>
        <v>0.5</v>
      </c>
      <c r="AA1493" s="149">
        <f t="shared" si="680"/>
        <v>0.50883836204637511</v>
      </c>
      <c r="AB1493" s="195">
        <f>VLOOKUP(_xlfn.NUMBERVALUE(LEFT(A1493,4)),Transactioncosts!$C:$G,5,FALSE)</f>
        <v>37</v>
      </c>
      <c r="AC1493" s="174"/>
      <c r="AD1493" s="175">
        <f t="shared" si="681"/>
        <v>1.0059527727740472</v>
      </c>
      <c r="AE1493" s="149">
        <f t="shared" si="682"/>
        <v>1.0260244045237867</v>
      </c>
      <c r="AF1493" s="149">
        <f t="shared" si="683"/>
        <v>1.0142394855807821</v>
      </c>
      <c r="AG1493" s="176">
        <f t="shared" si="684"/>
        <v>1.0059238493263802</v>
      </c>
      <c r="AH1493" s="149">
        <f t="shared" si="685"/>
        <v>1.0260112796414289</v>
      </c>
      <c r="AI1493" s="149">
        <f t="shared" si="686"/>
        <v>1.0142067836412105</v>
      </c>
      <c r="AJ1493" s="97"/>
      <c r="AK1493" s="171">
        <f t="shared" si="687"/>
        <v>5.9351250229334957E-3</v>
      </c>
      <c r="AL1493" s="149">
        <f t="shared" si="688"/>
        <v>2.5691532551255468E-2</v>
      </c>
      <c r="AM1493" s="149">
        <f t="shared" si="689"/>
        <v>1.413905635685425E-2</v>
      </c>
      <c r="AN1493" s="149">
        <f t="shared" si="694"/>
        <v>9.1174599046255338</v>
      </c>
      <c r="AO1493" s="149">
        <f t="shared" si="694"/>
        <v>23.395609876151198</v>
      </c>
      <c r="AP1493" s="149">
        <f t="shared" si="694"/>
        <v>8.5742767282716379</v>
      </c>
      <c r="AQ1493" s="97"/>
      <c r="AR1493" s="171">
        <f t="shared" si="690"/>
        <v>5.9063723177713735E-3</v>
      </c>
      <c r="AS1493" s="149">
        <f t="shared" si="691"/>
        <v>2.5678740490708677E-2</v>
      </c>
      <c r="AT1493" s="149">
        <f t="shared" si="692"/>
        <v>1.4106813018619822E-2</v>
      </c>
      <c r="AU1493" s="175">
        <f t="shared" si="695"/>
        <v>8.950576911091126</v>
      </c>
      <c r="AV1493" s="149">
        <f t="shared" si="696"/>
        <v>20.068413327662508</v>
      </c>
      <c r="AW1493" s="149">
        <f t="shared" si="697"/>
        <v>8.4785747061191543</v>
      </c>
    </row>
    <row r="1494" spans="1:49" ht="15" x14ac:dyDescent="0.25">
      <c r="A1494" s="130">
        <v>1995.05</v>
      </c>
      <c r="B1494" s="138"/>
      <c r="C1494" s="166">
        <f>raw_Data!B1500</f>
        <v>523.80999999999995</v>
      </c>
      <c r="D1494" s="167">
        <f>raw_Data!J1500</f>
        <v>1.1088916666666666</v>
      </c>
      <c r="E1494" s="167">
        <f>raw_Data!L1500</f>
        <v>5.3638937789661778E-3</v>
      </c>
      <c r="F1494" s="168">
        <f t="shared" si="672"/>
        <v>507.91</v>
      </c>
      <c r="G1494" s="167">
        <f>raw_Data!K1500</f>
        <v>2.1832444068174807E-3</v>
      </c>
      <c r="H1494" s="167">
        <f t="shared" si="673"/>
        <v>3.1304758717095371E-2</v>
      </c>
      <c r="I1494" s="165"/>
      <c r="J1494" s="167">
        <f t="shared" si="674"/>
        <v>0.97092028107045592</v>
      </c>
      <c r="K1494" s="167">
        <f t="shared" si="693"/>
        <v>-2.3715825150577907E-2</v>
      </c>
      <c r="L1494" s="93"/>
      <c r="M1494" s="171">
        <f t="shared" si="669"/>
        <v>0.97628417484942209</v>
      </c>
      <c r="N1494" s="172">
        <f t="shared" si="675"/>
        <v>1.0334880031239129</v>
      </c>
      <c r="O1494" s="170">
        <f t="shared" si="670"/>
        <v>1493</v>
      </c>
      <c r="P1494" s="170">
        <f t="shared" si="671"/>
        <v>1495</v>
      </c>
      <c r="Q1494" s="169"/>
      <c r="R1494" s="149">
        <f t="shared" si="676"/>
        <v>-0.44618424651462518</v>
      </c>
      <c r="S1494" s="173">
        <f t="shared" si="677"/>
        <v>0.84594000480716647</v>
      </c>
      <c r="T1494" s="149">
        <v>0</v>
      </c>
      <c r="U1494" s="97"/>
      <c r="V1494" s="149">
        <f>1/PI()*ATAN('Exhibit4_Impact-Test'!$Y$25*S_RDY_SP)+'Exhibit4_Impact-Test'!$Y$26</f>
        <v>0.26808490317693334</v>
      </c>
      <c r="W1494" s="172">
        <f t="shared" si="678"/>
        <v>0.27940403271021003</v>
      </c>
      <c r="X1494" s="149">
        <f>1/PI()*ATAN('Exhibit4_Impact-Test'!$Y$25*S_RS_SP)+'Exhibit4_Impact-Test'!$Y$26</f>
        <v>0.83008016701180476</v>
      </c>
      <c r="Y1494" s="172">
        <f t="shared" si="679"/>
        <v>0.8379612822855228</v>
      </c>
      <c r="Z1494" s="149">
        <f>1/PI()*ATAN('Exhibit4_Impact-Test'!$Y$25*S_5050_SP)+'Exhibit4_Impact-Test'!$Y$26</f>
        <v>0.5</v>
      </c>
      <c r="AA1494" s="149">
        <f t="shared" si="680"/>
        <v>0.5142314210788248</v>
      </c>
      <c r="AB1494" s="195">
        <f>VLOOKUP(_xlfn.NUMBERVALUE(LEFT(A1494,4)),Transactioncosts!$C:$G,5,FALSE)</f>
        <v>37</v>
      </c>
      <c r="AC1494" s="174"/>
      <c r="AD1494" s="175">
        <f t="shared" si="681"/>
        <v>0.99161965761373883</v>
      </c>
      <c r="AE1494" s="149">
        <f t="shared" si="682"/>
        <v>1.023767938177226</v>
      </c>
      <c r="AF1494" s="149">
        <f t="shared" si="683"/>
        <v>1.0048860889866675</v>
      </c>
      <c r="AG1494" s="176">
        <f t="shared" si="684"/>
        <v>0.99159609284328254</v>
      </c>
      <c r="AH1494" s="149">
        <f t="shared" si="685"/>
        <v>1.0237393521199725</v>
      </c>
      <c r="AI1494" s="149">
        <f t="shared" si="686"/>
        <v>1.0048334327286759</v>
      </c>
      <c r="AJ1494" s="97"/>
      <c r="AK1494" s="171">
        <f t="shared" si="687"/>
        <v>-8.415654881111909E-3</v>
      </c>
      <c r="AL1494" s="149">
        <f t="shared" si="688"/>
        <v>2.3489878060669555E-2</v>
      </c>
      <c r="AM1494" s="149">
        <f t="shared" si="689"/>
        <v>4.8741907952163082E-3</v>
      </c>
      <c r="AN1494" s="149">
        <f t="shared" si="694"/>
        <v>9.1090442497444215</v>
      </c>
      <c r="AO1494" s="149">
        <f t="shared" si="694"/>
        <v>23.419099754211867</v>
      </c>
      <c r="AP1494" s="149">
        <f t="shared" si="694"/>
        <v>8.5791509190668549</v>
      </c>
      <c r="AQ1494" s="97"/>
      <c r="AR1494" s="171">
        <f t="shared" si="690"/>
        <v>-8.4394190837227077E-3</v>
      </c>
      <c r="AS1494" s="149">
        <f t="shared" si="691"/>
        <v>2.346195527144106E-2</v>
      </c>
      <c r="AT1494" s="149">
        <f t="shared" si="692"/>
        <v>4.8217891964511496E-3</v>
      </c>
      <c r="AU1494" s="175">
        <f t="shared" si="695"/>
        <v>8.9421374920074026</v>
      </c>
      <c r="AV1494" s="149">
        <f t="shared" si="696"/>
        <v>20.091875282933948</v>
      </c>
      <c r="AW1494" s="149">
        <f t="shared" si="697"/>
        <v>8.4833964953156062</v>
      </c>
    </row>
    <row r="1495" spans="1:49" ht="15" x14ac:dyDescent="0.25">
      <c r="A1495" s="130">
        <v>1995.06</v>
      </c>
      <c r="B1495" s="138"/>
      <c r="C1495" s="166">
        <f>raw_Data!B1501</f>
        <v>539.35</v>
      </c>
      <c r="D1495" s="167">
        <f>raw_Data!J1501</f>
        <v>1.1133333333333333</v>
      </c>
      <c r="E1495" s="167">
        <f>raw_Data!L1501</f>
        <v>5.0017502848112017E-3</v>
      </c>
      <c r="F1495" s="168">
        <f t="shared" si="672"/>
        <v>523.80999999999995</v>
      </c>
      <c r="G1495" s="167">
        <f>raw_Data!K1501</f>
        <v>2.1254526132248974E-3</v>
      </c>
      <c r="H1495" s="167">
        <f t="shared" si="673"/>
        <v>2.9667245757049487E-2</v>
      </c>
      <c r="I1495" s="165"/>
      <c r="J1495" s="167">
        <f t="shared" si="674"/>
        <v>0.96820646358022899</v>
      </c>
      <c r="K1495" s="167">
        <f t="shared" si="693"/>
        <v>-2.6791786134959805E-2</v>
      </c>
      <c r="L1495" s="93"/>
      <c r="M1495" s="171">
        <f t="shared" si="669"/>
        <v>0.97320821386504019</v>
      </c>
      <c r="N1495" s="172">
        <f t="shared" si="675"/>
        <v>1.0317926983702743</v>
      </c>
      <c r="O1495" s="170">
        <f t="shared" si="670"/>
        <v>1494</v>
      </c>
      <c r="P1495" s="170">
        <f t="shared" si="671"/>
        <v>1496</v>
      </c>
      <c r="Q1495" s="169"/>
      <c r="R1495" s="149">
        <f t="shared" si="676"/>
        <v>-0.43240638049775731</v>
      </c>
      <c r="S1495" s="173">
        <f t="shared" si="677"/>
        <v>0.84688212116389949</v>
      </c>
      <c r="T1495" s="149">
        <v>0</v>
      </c>
      <c r="U1495" s="97"/>
      <c r="V1495" s="149">
        <f>1/PI()*ATAN('Exhibit4_Impact-Test'!$Y$25*S_RDY_SP)+'Exhibit4_Impact-Test'!$Y$26</f>
        <v>0.27303517583013392</v>
      </c>
      <c r="W1495" s="172">
        <f t="shared" si="678"/>
        <v>0.28479034324723546</v>
      </c>
      <c r="X1495" s="149">
        <f>1/PI()*ATAN('Exhibit4_Impact-Test'!$Y$25*S_RS_SP)+'Exhibit4_Impact-Test'!$Y$26</f>
        <v>0.83023532086562035</v>
      </c>
      <c r="Y1495" s="172">
        <f t="shared" si="679"/>
        <v>0.83831595101119238</v>
      </c>
      <c r="Z1495" s="149">
        <f>1/PI()*ATAN('Exhibit4_Impact-Test'!$Y$25*S_5050_SP)+'Exhibit4_Impact-Test'!$Y$26</f>
        <v>0.5</v>
      </c>
      <c r="AA1495" s="149">
        <f t="shared" si="680"/>
        <v>0.51460959048640031</v>
      </c>
      <c r="AB1495" s="195">
        <f>VLOOKUP(_xlfn.NUMBERVALUE(LEFT(A1495,4)),Transactioncosts!$C:$G,5,FALSE)</f>
        <v>37</v>
      </c>
      <c r="AC1495" s="174"/>
      <c r="AD1495" s="175">
        <f t="shared" si="681"/>
        <v>0.98920383889284458</v>
      </c>
      <c r="AE1495" s="149">
        <f t="shared" si="682"/>
        <v>1.0218471221559902</v>
      </c>
      <c r="AF1495" s="149">
        <f t="shared" si="683"/>
        <v>1.0025004561176574</v>
      </c>
      <c r="AG1495" s="176">
        <f t="shared" si="684"/>
        <v>0.98918664286807745</v>
      </c>
      <c r="AH1495" s="149">
        <f t="shared" si="685"/>
        <v>1.0218308949176169</v>
      </c>
      <c r="AI1495" s="149">
        <f t="shared" si="686"/>
        <v>1.0024464006328577</v>
      </c>
      <c r="AJ1495" s="97"/>
      <c r="AK1495" s="171">
        <f t="shared" si="687"/>
        <v>-1.085486253686176E-2</v>
      </c>
      <c r="AL1495" s="149">
        <f t="shared" si="688"/>
        <v>2.1611893660755319E-2</v>
      </c>
      <c r="AM1495" s="149">
        <f t="shared" si="689"/>
        <v>2.4973351786905466E-3</v>
      </c>
      <c r="AN1495" s="149">
        <f t="shared" si="694"/>
        <v>9.0981893872075599</v>
      </c>
      <c r="AO1495" s="149">
        <f t="shared" si="694"/>
        <v>23.440711647872622</v>
      </c>
      <c r="AP1495" s="149">
        <f t="shared" si="694"/>
        <v>8.581648254245545</v>
      </c>
      <c r="AQ1495" s="97"/>
      <c r="AR1495" s="171">
        <f t="shared" si="690"/>
        <v>-1.0872246389974779E-2</v>
      </c>
      <c r="AS1495" s="149">
        <f t="shared" si="691"/>
        <v>2.1596013235132477E-2</v>
      </c>
      <c r="AT1495" s="149">
        <f t="shared" si="692"/>
        <v>2.4434130663604976E-3</v>
      </c>
      <c r="AU1495" s="175">
        <f t="shared" si="695"/>
        <v>8.9312652456174284</v>
      </c>
      <c r="AV1495" s="149">
        <f t="shared" si="696"/>
        <v>20.113471296169081</v>
      </c>
      <c r="AW1495" s="149">
        <f t="shared" si="697"/>
        <v>8.4858399083819673</v>
      </c>
    </row>
    <row r="1496" spans="1:49" ht="15" x14ac:dyDescent="0.25">
      <c r="A1496" s="130">
        <v>1995.07</v>
      </c>
      <c r="B1496" s="138"/>
      <c r="C1496" s="166">
        <f>raw_Data!B1502</f>
        <v>557.37</v>
      </c>
      <c r="D1496" s="167">
        <f>raw_Data!J1502</f>
        <v>1.1199999999999999</v>
      </c>
      <c r="E1496" s="167">
        <f>raw_Data!L1502</f>
        <v>5.0884804742696854E-3</v>
      </c>
      <c r="F1496" s="168">
        <f t="shared" si="672"/>
        <v>539.35</v>
      </c>
      <c r="G1496" s="167">
        <f>raw_Data!K1502</f>
        <v>2.0765736534717714E-3</v>
      </c>
      <c r="H1496" s="167">
        <f t="shared" si="673"/>
        <v>3.3410586817465449E-2</v>
      </c>
      <c r="I1496" s="165"/>
      <c r="J1496" s="167">
        <f t="shared" si="674"/>
        <v>1.0077636857496741</v>
      </c>
      <c r="K1496" s="167">
        <f t="shared" si="693"/>
        <v>1.2852166223943806E-2</v>
      </c>
      <c r="L1496" s="93"/>
      <c r="M1496" s="171">
        <f t="shared" si="669"/>
        <v>1.0128521662239438</v>
      </c>
      <c r="N1496" s="172">
        <f t="shared" si="675"/>
        <v>1.0354871604709373</v>
      </c>
      <c r="O1496" s="170">
        <f t="shared" si="670"/>
        <v>1495</v>
      </c>
      <c r="P1496" s="170">
        <f t="shared" si="671"/>
        <v>1497</v>
      </c>
      <c r="Q1496" s="169"/>
      <c r="R1496" s="149">
        <f t="shared" si="676"/>
        <v>-0.41325837258149078</v>
      </c>
      <c r="S1496" s="173">
        <f t="shared" si="677"/>
        <v>0.86978792070126987</v>
      </c>
      <c r="T1496" s="149">
        <v>0</v>
      </c>
      <c r="U1496" s="97"/>
      <c r="V1496" s="149">
        <f>1/PI()*ATAN('Exhibit4_Impact-Test'!$Y$25*S_RDY_SP)+'Exhibit4_Impact-Test'!$Y$26</f>
        <v>0.28014276898585755</v>
      </c>
      <c r="W1496" s="172">
        <f t="shared" si="678"/>
        <v>0.28462144514752447</v>
      </c>
      <c r="X1496" s="149">
        <f>1/PI()*ATAN('Exhibit4_Impact-Test'!$Y$25*S_RS_SP)+'Exhibit4_Impact-Test'!$Y$26</f>
        <v>0.83393021091033226</v>
      </c>
      <c r="Y1496" s="172">
        <f t="shared" si="679"/>
        <v>0.83696854440014901</v>
      </c>
      <c r="Z1496" s="149">
        <f>1/PI()*ATAN('Exhibit4_Impact-Test'!$Y$25*S_5050_SP)+'Exhibit4_Impact-Test'!$Y$26</f>
        <v>0.5</v>
      </c>
      <c r="AA1496" s="149">
        <f t="shared" si="680"/>
        <v>0.50552520618825303</v>
      </c>
      <c r="AB1496" s="195">
        <f>VLOOKUP(_xlfn.NUMBERVALUE(LEFT(A1496,4)),Transactioncosts!$C:$G,5,FALSE)</f>
        <v>37</v>
      </c>
      <c r="AC1496" s="174"/>
      <c r="AD1496" s="175">
        <f t="shared" si="681"/>
        <v>1.0191931961882754</v>
      </c>
      <c r="AE1496" s="149">
        <f t="shared" si="682"/>
        <v>1.0317281717502931</v>
      </c>
      <c r="AF1496" s="149">
        <f t="shared" si="683"/>
        <v>1.0241696633474406</v>
      </c>
      <c r="AG1496" s="176">
        <f t="shared" si="684"/>
        <v>1.0191513007843993</v>
      </c>
      <c r="AH1496" s="149">
        <f t="shared" si="685"/>
        <v>1.0312471155589904</v>
      </c>
      <c r="AI1496" s="149">
        <f t="shared" si="686"/>
        <v>1.0241492200845441</v>
      </c>
      <c r="AJ1496" s="97"/>
      <c r="AK1496" s="171">
        <f t="shared" si="687"/>
        <v>1.9011330174032472E-2</v>
      </c>
      <c r="AL1496" s="149">
        <f t="shared" si="688"/>
        <v>3.1235232896868477E-2</v>
      </c>
      <c r="AM1496" s="149">
        <f t="shared" si="689"/>
        <v>2.3882199755498764E-2</v>
      </c>
      <c r="AN1496" s="149">
        <f t="shared" si="694"/>
        <v>9.1172007173815928</v>
      </c>
      <c r="AO1496" s="149">
        <f t="shared" si="694"/>
        <v>23.47194688076949</v>
      </c>
      <c r="AP1496" s="149">
        <f t="shared" si="694"/>
        <v>8.6055304540010429</v>
      </c>
      <c r="AQ1496" s="97"/>
      <c r="AR1496" s="171">
        <f t="shared" si="690"/>
        <v>1.8970222889229303E-2</v>
      </c>
      <c r="AS1496" s="149">
        <f t="shared" si="691"/>
        <v>3.0768861629135703E-2</v>
      </c>
      <c r="AT1496" s="149">
        <f t="shared" si="692"/>
        <v>2.3862238739601725E-2</v>
      </c>
      <c r="AU1496" s="175">
        <f t="shared" si="695"/>
        <v>8.9502354685066585</v>
      </c>
      <c r="AV1496" s="149">
        <f t="shared" si="696"/>
        <v>20.144240157798215</v>
      </c>
      <c r="AW1496" s="149">
        <f t="shared" si="697"/>
        <v>8.509702147121569</v>
      </c>
    </row>
    <row r="1497" spans="1:49" ht="15" x14ac:dyDescent="0.25">
      <c r="A1497" s="130">
        <v>1995.08</v>
      </c>
      <c r="B1497" s="138"/>
      <c r="C1497" s="166">
        <f>raw_Data!B1503</f>
        <v>559.11</v>
      </c>
      <c r="D1497" s="167">
        <f>raw_Data!J1503</f>
        <v>1.1258333333333332</v>
      </c>
      <c r="E1497" s="167">
        <f>raw_Data!L1503</f>
        <v>5.2538280408596094E-3</v>
      </c>
      <c r="F1497" s="168">
        <f t="shared" si="672"/>
        <v>557.37</v>
      </c>
      <c r="G1497" s="167">
        <f>raw_Data!K1503</f>
        <v>2.0199029968124105E-3</v>
      </c>
      <c r="H1497" s="167">
        <f t="shared" si="673"/>
        <v>3.1218041875236135E-3</v>
      </c>
      <c r="I1497" s="165"/>
      <c r="J1497" s="167">
        <f t="shared" si="674"/>
        <v>1.0147322150740359</v>
      </c>
      <c r="K1497" s="167">
        <f t="shared" si="693"/>
        <v>1.9986043114895491E-2</v>
      </c>
      <c r="L1497" s="93"/>
      <c r="M1497" s="171">
        <f t="shared" si="669"/>
        <v>1.0199860431148955</v>
      </c>
      <c r="N1497" s="172">
        <f t="shared" si="675"/>
        <v>1.005141707184336</v>
      </c>
      <c r="O1497" s="170">
        <f t="shared" si="670"/>
        <v>1496</v>
      </c>
      <c r="P1497" s="170">
        <f t="shared" si="671"/>
        <v>1498</v>
      </c>
      <c r="Q1497" s="169"/>
      <c r="R1497" s="149">
        <f t="shared" si="676"/>
        <v>-0.43168429080123205</v>
      </c>
      <c r="S1497" s="173">
        <f t="shared" si="677"/>
        <v>0.38023093182761164</v>
      </c>
      <c r="T1497" s="149">
        <v>0</v>
      </c>
      <c r="U1497" s="97"/>
      <c r="V1497" s="149">
        <f>1/PI()*ATAN('Exhibit4_Impact-Test'!$Y$25*S_RDY_SP)+'Exhibit4_Impact-Test'!$Y$26</f>
        <v>0.27329836301886523</v>
      </c>
      <c r="W1497" s="172">
        <f t="shared" si="678"/>
        <v>0.27039640892459887</v>
      </c>
      <c r="X1497" s="149">
        <f>1/PI()*ATAN('Exhibit4_Impact-Test'!$Y$25*S_RS_SP)+'Exhibit4_Impact-Test'!$Y$26</f>
        <v>0.70695335756160338</v>
      </c>
      <c r="Y1497" s="172">
        <f t="shared" si="679"/>
        <v>0.70390696761150007</v>
      </c>
      <c r="Z1497" s="149">
        <f>1/PI()*ATAN('Exhibit4_Impact-Test'!$Y$25*S_5050_SP)+'Exhibit4_Impact-Test'!$Y$26</f>
        <v>0.5</v>
      </c>
      <c r="AA1497" s="149">
        <f t="shared" si="680"/>
        <v>0.49633496308359654</v>
      </c>
      <c r="AB1497" s="195">
        <f>VLOOKUP(_xlfn.NUMBERVALUE(LEFT(A1497,4)),Transactioncosts!$C:$G,5,FALSE)</f>
        <v>37</v>
      </c>
      <c r="AC1497" s="174"/>
      <c r="AD1497" s="175">
        <f t="shared" si="681"/>
        <v>1.0159291104049715</v>
      </c>
      <c r="AE1497" s="149">
        <f t="shared" si="682"/>
        <v>1.0094917899880143</v>
      </c>
      <c r="AF1497" s="149">
        <f t="shared" si="683"/>
        <v>1.0125638751496158</v>
      </c>
      <c r="AG1497" s="176">
        <f t="shared" si="684"/>
        <v>1.015923717825955</v>
      </c>
      <c r="AH1497" s="149">
        <f t="shared" si="685"/>
        <v>1.0090105746788713</v>
      </c>
      <c r="AI1497" s="149">
        <f t="shared" si="686"/>
        <v>1.012550314513025</v>
      </c>
      <c r="AJ1497" s="97"/>
      <c r="AK1497" s="171">
        <f t="shared" si="687"/>
        <v>1.5803573498572285E-2</v>
      </c>
      <c r="AL1497" s="149">
        <f t="shared" si="688"/>
        <v>9.447025986831491E-3</v>
      </c>
      <c r="AM1497" s="149">
        <f t="shared" si="689"/>
        <v>1.2485604576205086E-2</v>
      </c>
      <c r="AN1497" s="149">
        <f t="shared" si="694"/>
        <v>9.1330042908801659</v>
      </c>
      <c r="AO1497" s="149">
        <f t="shared" si="694"/>
        <v>23.48139390675632</v>
      </c>
      <c r="AP1497" s="149">
        <f t="shared" si="694"/>
        <v>8.6180160585772487</v>
      </c>
      <c r="AQ1497" s="97"/>
      <c r="AR1497" s="171">
        <f t="shared" si="690"/>
        <v>1.5798265457614272E-2</v>
      </c>
      <c r="AS1497" s="149">
        <f t="shared" si="691"/>
        <v>8.9702216722236695E-3</v>
      </c>
      <c r="AT1497" s="149">
        <f t="shared" si="692"/>
        <v>1.2472212110081277E-2</v>
      </c>
      <c r="AU1497" s="175">
        <f t="shared" si="695"/>
        <v>8.9660337339642719</v>
      </c>
      <c r="AV1497" s="149">
        <f t="shared" si="696"/>
        <v>20.15321037947044</v>
      </c>
      <c r="AW1497" s="149">
        <f t="shared" si="697"/>
        <v>8.5221743592316503</v>
      </c>
    </row>
    <row r="1498" spans="1:49" ht="15" x14ac:dyDescent="0.25">
      <c r="A1498" s="130">
        <v>1995.09</v>
      </c>
      <c r="B1498" s="138"/>
      <c r="C1498" s="166">
        <f>raw_Data!B1504</f>
        <v>578.77</v>
      </c>
      <c r="D1498" s="167">
        <f>raw_Data!J1504</f>
        <v>1.1316666666666666</v>
      </c>
      <c r="E1498" s="167">
        <f>raw_Data!L1504</f>
        <v>5.0254121388362272E-3</v>
      </c>
      <c r="F1498" s="168">
        <f t="shared" si="672"/>
        <v>559.11</v>
      </c>
      <c r="G1498" s="167">
        <f>raw_Data!K1504</f>
        <v>2.0240501272856264E-3</v>
      </c>
      <c r="H1498" s="167">
        <f t="shared" si="673"/>
        <v>3.5163026953551224E-2</v>
      </c>
      <c r="I1498" s="165"/>
      <c r="J1498" s="167">
        <f t="shared" si="674"/>
        <v>0.97982831087336586</v>
      </c>
      <c r="K1498" s="167">
        <f t="shared" si="693"/>
        <v>-1.5146276987797913E-2</v>
      </c>
      <c r="L1498" s="93"/>
      <c r="M1498" s="171">
        <f t="shared" si="669"/>
        <v>0.98485372301220209</v>
      </c>
      <c r="N1498" s="172">
        <f t="shared" si="675"/>
        <v>1.0371870770808367</v>
      </c>
      <c r="O1498" s="170">
        <f t="shared" si="670"/>
        <v>1497</v>
      </c>
      <c r="P1498" s="170">
        <f t="shared" si="671"/>
        <v>1499</v>
      </c>
      <c r="Q1498" s="169"/>
      <c r="R1498" s="149">
        <f t="shared" si="676"/>
        <v>-0.44378015665479198</v>
      </c>
      <c r="S1498" s="173">
        <f t="shared" si="677"/>
        <v>0.87000898408383953</v>
      </c>
      <c r="T1498" s="149">
        <v>0</v>
      </c>
      <c r="U1498" s="97"/>
      <c r="V1498" s="149">
        <f>1/PI()*ATAN('Exhibit4_Impact-Test'!$Y$25*S_RDY_SP)+'Exhibit4_Impact-Test'!$Y$26</f>
        <v>0.26893895513634652</v>
      </c>
      <c r="W1498" s="172">
        <f t="shared" si="678"/>
        <v>0.27923929730955843</v>
      </c>
      <c r="X1498" s="149">
        <f>1/PI()*ATAN('Exhibit4_Impact-Test'!$Y$25*S_RS_SP)+'Exhibit4_Impact-Test'!$Y$26</f>
        <v>0.83396515927176129</v>
      </c>
      <c r="Y1498" s="172">
        <f t="shared" si="679"/>
        <v>0.84101082914960079</v>
      </c>
      <c r="Z1498" s="149">
        <f>1/PI()*ATAN('Exhibit4_Impact-Test'!$Y$25*S_5050_SP)+'Exhibit4_Impact-Test'!$Y$26</f>
        <v>0.5</v>
      </c>
      <c r="AA1498" s="149">
        <f t="shared" si="680"/>
        <v>0.51294072653386291</v>
      </c>
      <c r="AB1498" s="195">
        <f>VLOOKUP(_xlfn.NUMBERVALUE(LEFT(A1498,4)),Transactioncosts!$C:$G,5,FALSE)</f>
        <v>37</v>
      </c>
      <c r="AC1498" s="174"/>
      <c r="AD1498" s="175">
        <f t="shared" si="681"/>
        <v>0.99892820057420106</v>
      </c>
      <c r="AE1498" s="149">
        <f t="shared" si="682"/>
        <v>1.0284979169732764</v>
      </c>
      <c r="AF1498" s="149">
        <f t="shared" si="683"/>
        <v>1.0110204000465193</v>
      </c>
      <c r="AG1498" s="176">
        <f t="shared" si="684"/>
        <v>0.99889811644170057</v>
      </c>
      <c r="AH1498" s="149">
        <f t="shared" si="685"/>
        <v>1.0282561684080944</v>
      </c>
      <c r="AI1498" s="149">
        <f t="shared" si="686"/>
        <v>1.0109725193583441</v>
      </c>
      <c r="AJ1498" s="97"/>
      <c r="AK1498" s="171">
        <f t="shared" si="687"/>
        <v>-1.0723742135449953E-3</v>
      </c>
      <c r="AL1498" s="149">
        <f t="shared" si="688"/>
        <v>2.8099404803307505E-2</v>
      </c>
      <c r="AM1498" s="149">
        <f t="shared" si="689"/>
        <v>1.0960117922315649E-2</v>
      </c>
      <c r="AN1498" s="149">
        <f t="shared" si="694"/>
        <v>9.1319319166666215</v>
      </c>
      <c r="AO1498" s="149">
        <f t="shared" si="694"/>
        <v>23.509493311559627</v>
      </c>
      <c r="AP1498" s="149">
        <f t="shared" si="694"/>
        <v>8.6289761764995649</v>
      </c>
      <c r="AQ1498" s="97"/>
      <c r="AR1498" s="171">
        <f t="shared" si="690"/>
        <v>-1.1024910783059983E-3</v>
      </c>
      <c r="AS1498" s="149">
        <f t="shared" si="691"/>
        <v>2.7864327048496135E-2</v>
      </c>
      <c r="AT1498" s="149">
        <f t="shared" si="692"/>
        <v>1.0912758025330229E-2</v>
      </c>
      <c r="AU1498" s="175">
        <f t="shared" si="695"/>
        <v>8.9649312428859655</v>
      </c>
      <c r="AV1498" s="149">
        <f t="shared" si="696"/>
        <v>20.181074706518938</v>
      </c>
      <c r="AW1498" s="149">
        <f t="shared" si="697"/>
        <v>8.5330871172569811</v>
      </c>
    </row>
    <row r="1499" spans="1:49" ht="15" x14ac:dyDescent="0.25">
      <c r="A1499" s="130">
        <v>1995.1</v>
      </c>
      <c r="B1499" s="138"/>
      <c r="C1499" s="166">
        <f>raw_Data!B1505</f>
        <v>582.91999999999996</v>
      </c>
      <c r="D1499" s="167">
        <f>raw_Data!J1505</f>
        <v>1.1375</v>
      </c>
      <c r="E1499" s="167">
        <f>raw_Data!L1505</f>
        <v>4.899144709827663E-3</v>
      </c>
      <c r="F1499" s="168">
        <f t="shared" si="672"/>
        <v>578.77</v>
      </c>
      <c r="G1499" s="167">
        <f>raw_Data!K1505</f>
        <v>1.9653748466575667E-3</v>
      </c>
      <c r="H1499" s="167">
        <f t="shared" si="673"/>
        <v>7.1703785614318782E-3</v>
      </c>
      <c r="I1499" s="165"/>
      <c r="J1499" s="167">
        <f t="shared" si="674"/>
        <v>0.98871151967170412</v>
      </c>
      <c r="K1499" s="167">
        <f t="shared" si="693"/>
        <v>-6.3893356184682171E-3</v>
      </c>
      <c r="L1499" s="93"/>
      <c r="M1499" s="171">
        <f t="shared" si="669"/>
        <v>0.99361066438153178</v>
      </c>
      <c r="N1499" s="172">
        <f t="shared" si="675"/>
        <v>1.0091357534080896</v>
      </c>
      <c r="O1499" s="170">
        <f t="shared" si="670"/>
        <v>1498</v>
      </c>
      <c r="P1499" s="170">
        <f t="shared" si="671"/>
        <v>1500</v>
      </c>
      <c r="Q1499" s="169"/>
      <c r="R1499" s="149">
        <f t="shared" si="676"/>
        <v>-0.43772429320595513</v>
      </c>
      <c r="S1499" s="173">
        <f t="shared" si="677"/>
        <v>0.58793880098928297</v>
      </c>
      <c r="T1499" s="149">
        <v>0</v>
      </c>
      <c r="U1499" s="97"/>
      <c r="V1499" s="149">
        <f>1/PI()*ATAN('Exhibit4_Impact-Test'!$Y$25*S_RDY_SP)+'Exhibit4_Impact-Test'!$Y$26</f>
        <v>0.27110845068780953</v>
      </c>
      <c r="W1499" s="172">
        <f t="shared" si="678"/>
        <v>0.27418304640916918</v>
      </c>
      <c r="X1499" s="149">
        <f>1/PI()*ATAN('Exhibit4_Impact-Test'!$Y$25*S_RS_SP)+'Exhibit4_Impact-Test'!$Y$26</f>
        <v>0.77567337910043577</v>
      </c>
      <c r="Y1499" s="172">
        <f t="shared" si="679"/>
        <v>0.77835962409972115</v>
      </c>
      <c r="Z1499" s="149">
        <f>1/PI()*ATAN('Exhibit4_Impact-Test'!$Y$25*S_5050_SP)+'Exhibit4_Impact-Test'!$Y$26</f>
        <v>0.5</v>
      </c>
      <c r="AA1499" s="149">
        <f t="shared" si="680"/>
        <v>0.50387594976794225</v>
      </c>
      <c r="AB1499" s="195">
        <f>VLOOKUP(_xlfn.NUMBERVALUE(LEFT(A1499,4)),Transactioncosts!$C:$G,5,FALSE)</f>
        <v>37</v>
      </c>
      <c r="AC1499" s="174"/>
      <c r="AD1499" s="175">
        <f t="shared" si="681"/>
        <v>0.99781964721431216</v>
      </c>
      <c r="AE1499" s="149">
        <f t="shared" si="682"/>
        <v>1.005653062647597</v>
      </c>
      <c r="AF1499" s="149">
        <f t="shared" si="683"/>
        <v>1.0013732088948106</v>
      </c>
      <c r="AG1499" s="176">
        <f t="shared" si="684"/>
        <v>0.99781821678376592</v>
      </c>
      <c r="AH1499" s="149">
        <f t="shared" si="685"/>
        <v>1.0054808657355911</v>
      </c>
      <c r="AI1499" s="149">
        <f t="shared" si="686"/>
        <v>1.0013588678806693</v>
      </c>
      <c r="AJ1499" s="97"/>
      <c r="AK1499" s="171">
        <f t="shared" si="687"/>
        <v>-2.1827332155702449E-3</v>
      </c>
      <c r="AL1499" s="149">
        <f t="shared" si="688"/>
        <v>5.6371440533117935E-3</v>
      </c>
      <c r="AM1499" s="149">
        <f t="shared" si="689"/>
        <v>1.3722669057428017E-3</v>
      </c>
      <c r="AN1499" s="149">
        <f t="shared" si="694"/>
        <v>9.129749183451052</v>
      </c>
      <c r="AO1499" s="149">
        <f t="shared" si="694"/>
        <v>23.51513045561294</v>
      </c>
      <c r="AP1499" s="149">
        <f t="shared" si="694"/>
        <v>8.6303484434053086</v>
      </c>
      <c r="AQ1499" s="97"/>
      <c r="AR1499" s="171">
        <f t="shared" si="690"/>
        <v>-2.1841667728022861E-3</v>
      </c>
      <c r="AS1499" s="149">
        <f t="shared" si="691"/>
        <v>5.4659004479044654E-3</v>
      </c>
      <c r="AT1499" s="149">
        <f t="shared" si="692"/>
        <v>1.3579454552523666E-3</v>
      </c>
      <c r="AU1499" s="175">
        <f t="shared" si="695"/>
        <v>8.962747076113164</v>
      </c>
      <c r="AV1499" s="149">
        <f t="shared" si="696"/>
        <v>20.186540606966844</v>
      </c>
      <c r="AW1499" s="149">
        <f t="shared" si="697"/>
        <v>8.5344450627122335</v>
      </c>
    </row>
    <row r="1500" spans="1:49" ht="15" x14ac:dyDescent="0.25">
      <c r="A1500" s="130">
        <v>1995.11</v>
      </c>
      <c r="B1500" s="138"/>
      <c r="C1500" s="166">
        <f>raw_Data!B1506</f>
        <v>595.53</v>
      </c>
      <c r="D1500" s="167">
        <f>raw_Data!J1506</f>
        <v>1.1433333333333333</v>
      </c>
      <c r="E1500" s="167">
        <f>raw_Data!L1506</f>
        <v>4.8122345057812765E-3</v>
      </c>
      <c r="F1500" s="168">
        <f t="shared" si="672"/>
        <v>582.91999999999996</v>
      </c>
      <c r="G1500" s="167">
        <f>raw_Data!K1506</f>
        <v>1.9613897847617742E-3</v>
      </c>
      <c r="H1500" s="167">
        <f t="shared" si="673"/>
        <v>2.1632471008028675E-2</v>
      </c>
      <c r="I1500" s="165"/>
      <c r="J1500" s="167">
        <f t="shared" si="674"/>
        <v>0.99217702385000839</v>
      </c>
      <c r="K1500" s="167">
        <f t="shared" si="693"/>
        <v>-3.0107416442103352E-3</v>
      </c>
      <c r="L1500" s="93"/>
      <c r="M1500" s="171">
        <f t="shared" si="669"/>
        <v>0.99698925835578966</v>
      </c>
      <c r="N1500" s="172">
        <f t="shared" si="675"/>
        <v>1.0235938607927904</v>
      </c>
      <c r="O1500" s="170">
        <f t="shared" si="670"/>
        <v>1499</v>
      </c>
      <c r="P1500" s="170">
        <f t="shared" si="671"/>
        <v>1501</v>
      </c>
      <c r="Q1500" s="169"/>
      <c r="R1500" s="149">
        <f t="shared" si="676"/>
        <v>-0.42821079427306291</v>
      </c>
      <c r="S1500" s="173">
        <f t="shared" si="677"/>
        <v>0.8153469143407488</v>
      </c>
      <c r="T1500" s="149">
        <v>0</v>
      </c>
      <c r="U1500" s="97"/>
      <c r="V1500" s="149">
        <f>1/PI()*ATAN('Exhibit4_Impact-Test'!$Y$25*S_RDY_SP)+'Exhibit4_Impact-Test'!$Y$26</f>
        <v>0.27456964925950589</v>
      </c>
      <c r="W1500" s="172">
        <f t="shared" si="678"/>
        <v>0.27984612716314849</v>
      </c>
      <c r="X1500" s="149">
        <f>1/PI()*ATAN('Exhibit4_Impact-Test'!$Y$25*S_RS_SP)+'Exhibit4_Impact-Test'!$Y$26</f>
        <v>0.82489933004727733</v>
      </c>
      <c r="Y1500" s="172">
        <f t="shared" si="679"/>
        <v>0.8286706978673527</v>
      </c>
      <c r="Z1500" s="149">
        <f>1/PI()*ATAN('Exhibit4_Impact-Test'!$Y$25*S_5050_SP)+'Exhibit4_Impact-Test'!$Y$26</f>
        <v>0.5</v>
      </c>
      <c r="AA1500" s="149">
        <f t="shared" si="680"/>
        <v>0.50658339718492029</v>
      </c>
      <c r="AB1500" s="195">
        <f>VLOOKUP(_xlfn.NUMBERVALUE(LEFT(A1500,4)),Transactioncosts!$C:$G,5,FALSE)</f>
        <v>37</v>
      </c>
      <c r="AC1500" s="174"/>
      <c r="AD1500" s="175">
        <f t="shared" si="681"/>
        <v>1.0042940747156055</v>
      </c>
      <c r="AE1500" s="149">
        <f t="shared" si="682"/>
        <v>1.0189353770822458</v>
      </c>
      <c r="AF1500" s="149">
        <f t="shared" si="683"/>
        <v>1.0102915595742901</v>
      </c>
      <c r="AG1500" s="176">
        <f t="shared" si="684"/>
        <v>1.0042754327898755</v>
      </c>
      <c r="AH1500" s="149">
        <f t="shared" si="685"/>
        <v>1.0189162756594148</v>
      </c>
      <c r="AI1500" s="149">
        <f t="shared" si="686"/>
        <v>1.0102672010047058</v>
      </c>
      <c r="AJ1500" s="97"/>
      <c r="AK1500" s="171">
        <f t="shared" si="687"/>
        <v>4.284881484990683E-3</v>
      </c>
      <c r="AL1500" s="149">
        <f t="shared" si="688"/>
        <v>1.8758334253376602E-2</v>
      </c>
      <c r="AM1500" s="149">
        <f t="shared" si="689"/>
        <v>1.0238962041010697E-2</v>
      </c>
      <c r="AN1500" s="149">
        <f t="shared" si="694"/>
        <v>9.1340340649360421</v>
      </c>
      <c r="AO1500" s="149">
        <f t="shared" si="694"/>
        <v>23.533888789866317</v>
      </c>
      <c r="AP1500" s="149">
        <f t="shared" si="694"/>
        <v>8.6405874054463201</v>
      </c>
      <c r="AQ1500" s="97"/>
      <c r="AR1500" s="171">
        <f t="shared" si="690"/>
        <v>4.2663190945323448E-3</v>
      </c>
      <c r="AS1500" s="149">
        <f t="shared" si="691"/>
        <v>1.8739587625960542E-2</v>
      </c>
      <c r="AT1500" s="149">
        <f t="shared" si="692"/>
        <v>1.0214851314749541E-2</v>
      </c>
      <c r="AU1500" s="175">
        <f t="shared" si="695"/>
        <v>8.9670133952076956</v>
      </c>
      <c r="AV1500" s="149">
        <f t="shared" si="696"/>
        <v>20.205280194592806</v>
      </c>
      <c r="AW1500" s="149">
        <f t="shared" si="697"/>
        <v>8.5446599140269832</v>
      </c>
    </row>
    <row r="1501" spans="1:49" ht="15" x14ac:dyDescent="0.25">
      <c r="A1501" s="130">
        <v>1995.12</v>
      </c>
      <c r="B1501" s="138"/>
      <c r="C1501" s="166">
        <f>raw_Data!B1507</f>
        <v>614.57000000000005</v>
      </c>
      <c r="D1501" s="167">
        <f>raw_Data!J1507</f>
        <v>1.1491666666666667</v>
      </c>
      <c r="E1501" s="167">
        <f>raw_Data!L1507</f>
        <v>4.638165628538804E-3</v>
      </c>
      <c r="F1501" s="168">
        <f t="shared" si="672"/>
        <v>595.53</v>
      </c>
      <c r="G1501" s="167">
        <f>raw_Data!K1507</f>
        <v>1.9296536978265859E-3</v>
      </c>
      <c r="H1501" s="167">
        <f t="shared" si="673"/>
        <v>3.1971521166020311E-2</v>
      </c>
      <c r="I1501" s="165"/>
      <c r="J1501" s="167">
        <f t="shared" si="674"/>
        <v>0.98425790320328144</v>
      </c>
      <c r="K1501" s="167">
        <f t="shared" si="693"/>
        <v>-1.1103931168179759E-2</v>
      </c>
      <c r="L1501" s="93"/>
      <c r="M1501" s="171">
        <f t="shared" si="669"/>
        <v>0.98889606883182024</v>
      </c>
      <c r="N1501" s="172">
        <f t="shared" si="675"/>
        <v>1.0339011748638469</v>
      </c>
      <c r="O1501" s="170">
        <f t="shared" si="670"/>
        <v>1500</v>
      </c>
      <c r="P1501" s="170">
        <f t="shared" si="671"/>
        <v>1502</v>
      </c>
      <c r="Q1501" s="169"/>
      <c r="R1501" s="149">
        <f t="shared" si="676"/>
        <v>-0.42756283119795763</v>
      </c>
      <c r="S1501" s="173">
        <f t="shared" si="677"/>
        <v>0.86917500897086664</v>
      </c>
      <c r="T1501" s="149">
        <v>0</v>
      </c>
      <c r="U1501" s="97"/>
      <c r="V1501" s="149">
        <f>1/PI()*ATAN('Exhibit4_Impact-Test'!$Y$25*S_RDY_SP)+'Exhibit4_Impact-Test'!$Y$26</f>
        <v>0.2748077688577667</v>
      </c>
      <c r="W1501" s="172">
        <f t="shared" si="678"/>
        <v>0.28376544618135802</v>
      </c>
      <c r="X1501" s="149">
        <f>1/PI()*ATAN('Exhibit4_Impact-Test'!$Y$25*S_RS_SP)+'Exhibit4_Impact-Test'!$Y$26</f>
        <v>0.83383324457844465</v>
      </c>
      <c r="Y1501" s="172">
        <f t="shared" si="679"/>
        <v>0.83990842017721612</v>
      </c>
      <c r="Z1501" s="149">
        <f>1/PI()*ATAN('Exhibit4_Impact-Test'!$Y$25*S_5050_SP)+'Exhibit4_Impact-Test'!$Y$26</f>
        <v>0.5</v>
      </c>
      <c r="AA1501" s="149">
        <f t="shared" si="680"/>
        <v>0.5111244728487474</v>
      </c>
      <c r="AB1501" s="195">
        <f>VLOOKUP(_xlfn.NUMBERVALUE(LEFT(A1501,4)),Transactioncosts!$C:$G,5,FALSE)</f>
        <v>37</v>
      </c>
      <c r="AC1501" s="174"/>
      <c r="AD1501" s="175">
        <f t="shared" si="681"/>
        <v>1.0012638216076888</v>
      </c>
      <c r="AE1501" s="149">
        <f t="shared" si="682"/>
        <v>1.0264228224171019</v>
      </c>
      <c r="AF1501" s="149">
        <f t="shared" si="683"/>
        <v>1.0113986218478335</v>
      </c>
      <c r="AG1501" s="176">
        <f t="shared" si="684"/>
        <v>1.0012378700636393</v>
      </c>
      <c r="AH1501" s="149">
        <f t="shared" si="685"/>
        <v>1.0250477954032964</v>
      </c>
      <c r="AI1501" s="149">
        <f t="shared" si="686"/>
        <v>1.0113574612982932</v>
      </c>
      <c r="AJ1501" s="97"/>
      <c r="AK1501" s="171">
        <f t="shared" si="687"/>
        <v>1.2630236574012071E-3</v>
      </c>
      <c r="AL1501" s="149">
        <f t="shared" si="688"/>
        <v>2.6079769474563263E-2</v>
      </c>
      <c r="AM1501" s="149">
        <f t="shared" si="689"/>
        <v>1.1334147044499527E-2</v>
      </c>
      <c r="AN1501" s="149">
        <f t="shared" si="694"/>
        <v>9.1352970885934432</v>
      </c>
      <c r="AO1501" s="149">
        <f t="shared" si="694"/>
        <v>23.559968559340881</v>
      </c>
      <c r="AP1501" s="149">
        <f t="shared" si="694"/>
        <v>8.6519215524908191</v>
      </c>
      <c r="AQ1501" s="97"/>
      <c r="AR1501" s="171">
        <f t="shared" si="690"/>
        <v>1.2371045341776064E-3</v>
      </c>
      <c r="AS1501" s="149">
        <f t="shared" si="691"/>
        <v>2.4739241164995183E-2</v>
      </c>
      <c r="AT1501" s="149">
        <f t="shared" si="692"/>
        <v>1.1293449552707092E-2</v>
      </c>
      <c r="AU1501" s="175">
        <f t="shared" si="695"/>
        <v>8.9682504997418739</v>
      </c>
      <c r="AV1501" s="149">
        <f t="shared" si="696"/>
        <v>20.2300194357578</v>
      </c>
      <c r="AW1501" s="149">
        <f t="shared" si="697"/>
        <v>8.5559533635796896</v>
      </c>
    </row>
    <row r="1502" spans="1:49" ht="15" x14ac:dyDescent="0.25">
      <c r="A1502" s="130">
        <v>1996.01</v>
      </c>
      <c r="B1502" s="138"/>
      <c r="C1502" s="166">
        <f>raw_Data!B1508</f>
        <v>614.41999999999996</v>
      </c>
      <c r="D1502" s="167">
        <f>raw_Data!J1508</f>
        <v>1.157775</v>
      </c>
      <c r="E1502" s="167">
        <f>raw_Data!L1508</f>
        <v>4.5906346658710628E-3</v>
      </c>
      <c r="F1502" s="168">
        <f t="shared" si="672"/>
        <v>614.57000000000005</v>
      </c>
      <c r="G1502" s="167">
        <f>raw_Data!K1508</f>
        <v>1.8838781587125957E-3</v>
      </c>
      <c r="H1502" s="167">
        <f t="shared" si="673"/>
        <v>-2.4407309175533687E-4</v>
      </c>
      <c r="I1502" s="165"/>
      <c r="J1502" s="167">
        <f t="shared" si="674"/>
        <v>0.99566073474668904</v>
      </c>
      <c r="K1502" s="167">
        <f t="shared" si="693"/>
        <v>2.5136941256009848E-4</v>
      </c>
      <c r="L1502" s="93"/>
      <c r="M1502" s="171">
        <f t="shared" si="669"/>
        <v>1.0002513694125601</v>
      </c>
      <c r="N1502" s="172">
        <f t="shared" si="675"/>
        <v>1.0016398050669573</v>
      </c>
      <c r="O1502" s="170">
        <f t="shared" si="670"/>
        <v>1501</v>
      </c>
      <c r="P1502" s="170">
        <f t="shared" si="671"/>
        <v>1503</v>
      </c>
      <c r="Q1502" s="169"/>
      <c r="R1502" s="149">
        <f t="shared" si="676"/>
        <v>-0.42230435116213083</v>
      </c>
      <c r="S1502" s="173">
        <f t="shared" si="677"/>
        <v>-4.9992043760742649E-2</v>
      </c>
      <c r="T1502" s="149">
        <v>0</v>
      </c>
      <c r="U1502" s="97"/>
      <c r="V1502" s="149">
        <f>1/PI()*ATAN('Exhibit4_Impact-Test'!$Y$25*S_RDY_SP)+'Exhibit4_Impact-Test'!$Y$26</f>
        <v>0.27675151535715853</v>
      </c>
      <c r="W1502" s="172">
        <f t="shared" si="678"/>
        <v>0.27702924826327879</v>
      </c>
      <c r="X1502" s="149">
        <f>1/PI()*ATAN('Exhibit4_Impact-Test'!$Y$25*S_RS_SP)+'Exhibit4_Impact-Test'!$Y$26</f>
        <v>0.46827949752707471</v>
      </c>
      <c r="Y1502" s="172">
        <f t="shared" si="679"/>
        <v>0.46862489801600887</v>
      </c>
      <c r="Z1502" s="149">
        <f>1/PI()*ATAN('Exhibit4_Impact-Test'!$Y$25*S_5050_SP)+'Exhibit4_Impact-Test'!$Y$26</f>
        <v>0.5</v>
      </c>
      <c r="AA1502" s="149">
        <f t="shared" si="680"/>
        <v>0.50034678100190888</v>
      </c>
      <c r="AB1502" s="195">
        <f>VLOOKUP(_xlfn.NUMBERVALUE(LEFT(A1502,4)),Transactioncosts!$C:$G,5,FALSE)</f>
        <v>33.6</v>
      </c>
      <c r="AC1502" s="174"/>
      <c r="AD1502" s="175">
        <f t="shared" si="681"/>
        <v>1.0006356210838905</v>
      </c>
      <c r="AE1502" s="149">
        <f t="shared" si="682"/>
        <v>1.00090154536315</v>
      </c>
      <c r="AF1502" s="149">
        <f t="shared" si="683"/>
        <v>1.0009455872397588</v>
      </c>
      <c r="AG1502" s="176">
        <f t="shared" si="684"/>
        <v>1.0006272401999239</v>
      </c>
      <c r="AH1502" s="149">
        <f t="shared" si="685"/>
        <v>0.99964580995951602</v>
      </c>
      <c r="AI1502" s="149">
        <f t="shared" si="686"/>
        <v>1.0009444220555923</v>
      </c>
      <c r="AJ1502" s="97"/>
      <c r="AK1502" s="171">
        <f t="shared" si="687"/>
        <v>6.354191623685249E-4</v>
      </c>
      <c r="AL1502" s="149">
        <f t="shared" si="688"/>
        <v>9.0113921521796424E-4</v>
      </c>
      <c r="AM1502" s="149">
        <f t="shared" si="689"/>
        <v>9.4514045377269891E-4</v>
      </c>
      <c r="AN1502" s="149">
        <f t="shared" si="694"/>
        <v>9.1359325077558111</v>
      </c>
      <c r="AO1502" s="149">
        <f t="shared" si="694"/>
        <v>23.5608696985561</v>
      </c>
      <c r="AP1502" s="149">
        <f t="shared" si="694"/>
        <v>8.6528666929445919</v>
      </c>
      <c r="AQ1502" s="97"/>
      <c r="AR1502" s="171">
        <f t="shared" si="690"/>
        <v>6.270435670094332E-4</v>
      </c>
      <c r="AS1502" s="149">
        <f t="shared" si="691"/>
        <v>-3.5425278059142201E-4</v>
      </c>
      <c r="AT1502" s="149">
        <f t="shared" si="692"/>
        <v>9.4397636967110006E-4</v>
      </c>
      <c r="AU1502" s="175">
        <f t="shared" si="695"/>
        <v>8.9688775433088832</v>
      </c>
      <c r="AV1502" s="149">
        <f t="shared" si="696"/>
        <v>20.229665182977207</v>
      </c>
      <c r="AW1502" s="149">
        <f t="shared" si="697"/>
        <v>8.5568973399493604</v>
      </c>
    </row>
    <row r="1503" spans="1:49" ht="15" x14ac:dyDescent="0.25">
      <c r="A1503" s="130">
        <v>1996.02</v>
      </c>
      <c r="B1503" s="138"/>
      <c r="C1503" s="166">
        <f>raw_Data!B1509</f>
        <v>649.54</v>
      </c>
      <c r="D1503" s="167">
        <f>raw_Data!J1509</f>
        <v>1.1663916666666667</v>
      </c>
      <c r="E1503" s="167">
        <f>raw_Data!L1509</f>
        <v>4.7173289717712397E-3</v>
      </c>
      <c r="F1503" s="168">
        <f t="shared" si="672"/>
        <v>614.41999999999996</v>
      </c>
      <c r="G1503" s="167">
        <f>raw_Data!K1509</f>
        <v>1.8983621409893344E-3</v>
      </c>
      <c r="H1503" s="167">
        <f t="shared" si="673"/>
        <v>5.715959766934664E-2</v>
      </c>
      <c r="I1503" s="165"/>
      <c r="J1503" s="167">
        <f t="shared" si="674"/>
        <v>1.011596274104489</v>
      </c>
      <c r="K1503" s="167">
        <f t="shared" si="693"/>
        <v>1.6313603076260286E-2</v>
      </c>
      <c r="L1503" s="93"/>
      <c r="M1503" s="171">
        <f t="shared" si="669"/>
        <v>1.0163136030762603</v>
      </c>
      <c r="N1503" s="172">
        <f t="shared" si="675"/>
        <v>1.059057959810336</v>
      </c>
      <c r="O1503" s="170">
        <f t="shared" si="670"/>
        <v>1502</v>
      </c>
      <c r="P1503" s="170">
        <f t="shared" si="671"/>
        <v>1504</v>
      </c>
      <c r="Q1503" s="169"/>
      <c r="R1503" s="149">
        <f t="shared" si="676"/>
        <v>-0.41489811214506411</v>
      </c>
      <c r="S1503" s="173">
        <f t="shared" si="677"/>
        <v>0.92565801791723934</v>
      </c>
      <c r="T1503" s="149">
        <v>0</v>
      </c>
      <c r="U1503" s="97"/>
      <c r="V1503" s="149">
        <f>1/PI()*ATAN('Exhibit4_Impact-Test'!$Y$25*S_RDY_SP)+'Exhibit4_Impact-Test'!$Y$26</f>
        <v>0.27952355896761627</v>
      </c>
      <c r="W1503" s="172">
        <f t="shared" si="678"/>
        <v>0.28789525295885099</v>
      </c>
      <c r="X1503" s="149">
        <f>1/PI()*ATAN('Exhibit4_Impact-Test'!$Y$25*S_RS_SP)+'Exhibit4_Impact-Test'!$Y$26</f>
        <v>0.84235567290707158</v>
      </c>
      <c r="Y1503" s="172">
        <f t="shared" si="679"/>
        <v>0.84774959907005154</v>
      </c>
      <c r="Z1503" s="149">
        <f>1/PI()*ATAN('Exhibit4_Impact-Test'!$Y$25*S_5050_SP)+'Exhibit4_Impact-Test'!$Y$26</f>
        <v>0.5</v>
      </c>
      <c r="AA1503" s="149">
        <f t="shared" si="680"/>
        <v>0.51029800096967293</v>
      </c>
      <c r="AB1503" s="195">
        <f>VLOOKUP(_xlfn.NUMBERVALUE(LEFT(A1503,4)),Transactioncosts!$C:$G,5,FALSE)</f>
        <v>33.6</v>
      </c>
      <c r="AC1503" s="174"/>
      <c r="AD1503" s="175">
        <f t="shared" si="681"/>
        <v>1.0282616577963506</v>
      </c>
      <c r="AE1503" s="149">
        <f t="shared" si="682"/>
        <v>1.0523195544559725</v>
      </c>
      <c r="AF1503" s="149">
        <f t="shared" si="683"/>
        <v>1.0376857814432983</v>
      </c>
      <c r="AG1503" s="176">
        <f t="shared" si="684"/>
        <v>1.028195747934189</v>
      </c>
      <c r="AH1503" s="149">
        <f t="shared" si="685"/>
        <v>1.0503717144488887</v>
      </c>
      <c r="AI1503" s="149">
        <f t="shared" si="686"/>
        <v>1.0376511801600401</v>
      </c>
      <c r="AJ1503" s="97"/>
      <c r="AK1503" s="171">
        <f t="shared" si="687"/>
        <v>2.7869665575773889E-2</v>
      </c>
      <c r="AL1503" s="149">
        <f t="shared" si="688"/>
        <v>5.0996827178663974E-2</v>
      </c>
      <c r="AM1503" s="149">
        <f t="shared" si="689"/>
        <v>3.6993023543604779E-2</v>
      </c>
      <c r="AN1503" s="149">
        <f t="shared" si="694"/>
        <v>9.1638021733315842</v>
      </c>
      <c r="AO1503" s="149">
        <f t="shared" si="694"/>
        <v>23.611866525734765</v>
      </c>
      <c r="AP1503" s="149">
        <f t="shared" si="694"/>
        <v>8.689859716488197</v>
      </c>
      <c r="AQ1503" s="97"/>
      <c r="AR1503" s="171">
        <f t="shared" si="690"/>
        <v>2.7805565184488859E-2</v>
      </c>
      <c r="AS1503" s="149">
        <f t="shared" si="691"/>
        <v>4.9144115282192001E-2</v>
      </c>
      <c r="AT1503" s="149">
        <f t="shared" si="692"/>
        <v>3.6959678324104003E-2</v>
      </c>
      <c r="AU1503" s="175">
        <f t="shared" si="695"/>
        <v>8.9966831084933716</v>
      </c>
      <c r="AV1503" s="149">
        <f t="shared" si="696"/>
        <v>20.2788092982594</v>
      </c>
      <c r="AW1503" s="149">
        <f t="shared" si="697"/>
        <v>8.5938570182734644</v>
      </c>
    </row>
    <row r="1504" spans="1:49" ht="15" x14ac:dyDescent="0.25">
      <c r="A1504" s="130">
        <v>1996.03</v>
      </c>
      <c r="B1504" s="138"/>
      <c r="C1504" s="166">
        <f>raw_Data!B1510</f>
        <v>647.07000000000005</v>
      </c>
      <c r="D1504" s="167">
        <f>raw_Data!J1510</f>
        <v>1.175</v>
      </c>
      <c r="E1504" s="167">
        <f>raw_Data!L1510</f>
        <v>5.0805993126556981E-3</v>
      </c>
      <c r="F1504" s="168">
        <f t="shared" si="672"/>
        <v>649.54</v>
      </c>
      <c r="G1504" s="167">
        <f>raw_Data!K1510</f>
        <v>1.8089725036179451E-3</v>
      </c>
      <c r="H1504" s="167">
        <f t="shared" si="673"/>
        <v>-3.8026911352647685E-3</v>
      </c>
      <c r="I1504" s="165"/>
      <c r="J1504" s="167">
        <f t="shared" si="674"/>
        <v>1.0330220329296955</v>
      </c>
      <c r="K1504" s="167">
        <f t="shared" si="693"/>
        <v>3.810263224235122E-2</v>
      </c>
      <c r="L1504" s="93"/>
      <c r="M1504" s="171">
        <f t="shared" si="669"/>
        <v>1.0381026322423512</v>
      </c>
      <c r="N1504" s="172">
        <f t="shared" si="675"/>
        <v>0.99800628136835301</v>
      </c>
      <c r="O1504" s="170">
        <f t="shared" si="670"/>
        <v>1503</v>
      </c>
      <c r="P1504" s="170">
        <f t="shared" si="671"/>
        <v>1505</v>
      </c>
      <c r="Q1504" s="169"/>
      <c r="R1504" s="149">
        <f t="shared" si="676"/>
        <v>-0.4456362426897939</v>
      </c>
      <c r="S1504" s="173">
        <f t="shared" si="677"/>
        <v>-0.44632419730141576</v>
      </c>
      <c r="T1504" s="149">
        <v>0</v>
      </c>
      <c r="U1504" s="97"/>
      <c r="V1504" s="149">
        <f>1/PI()*ATAN('Exhibit4_Impact-Test'!$Y$25*S_RDY_SP)+'Exhibit4_Impact-Test'!$Y$26</f>
        <v>0.26827922255362291</v>
      </c>
      <c r="W1504" s="172">
        <f t="shared" si="678"/>
        <v>0.26061760084975605</v>
      </c>
      <c r="X1504" s="149">
        <f>1/PI()*ATAN('Exhibit4_Impact-Test'!$Y$25*S_RS_SP)+'Exhibit4_Impact-Test'!$Y$26</f>
        <v>0.26803531124747604</v>
      </c>
      <c r="Y1504" s="172">
        <f t="shared" si="679"/>
        <v>0.26037817655223289</v>
      </c>
      <c r="Z1504" s="149">
        <f>1/PI()*ATAN('Exhibit4_Impact-Test'!$Y$25*S_5050_SP)+'Exhibit4_Impact-Test'!$Y$26</f>
        <v>0.5</v>
      </c>
      <c r="AA1504" s="149">
        <f t="shared" si="680"/>
        <v>0.49015368220089617</v>
      </c>
      <c r="AB1504" s="195">
        <f>VLOOKUP(_xlfn.NUMBERVALUE(LEFT(A1504,4)),Transactioncosts!$C:$G,5,FALSE)</f>
        <v>33.6</v>
      </c>
      <c r="AC1504" s="174"/>
      <c r="AD1504" s="175">
        <f t="shared" si="681"/>
        <v>1.0273456144026376</v>
      </c>
      <c r="AE1504" s="149">
        <f t="shared" si="682"/>
        <v>1.027355394355951</v>
      </c>
      <c r="AF1504" s="149">
        <f t="shared" si="683"/>
        <v>1.018054456805352</v>
      </c>
      <c r="AG1504" s="176">
        <f t="shared" si="684"/>
        <v>1.02734093079146</v>
      </c>
      <c r="AH1504" s="149">
        <f t="shared" si="685"/>
        <v>1.026487193145353</v>
      </c>
      <c r="AI1504" s="149">
        <f t="shared" si="686"/>
        <v>1.0180213731775469</v>
      </c>
      <c r="AJ1504" s="97"/>
      <c r="AK1504" s="171">
        <f t="shared" si="687"/>
        <v>2.6978402476309081E-2</v>
      </c>
      <c r="AL1504" s="149">
        <f t="shared" si="688"/>
        <v>2.698792206409514E-2</v>
      </c>
      <c r="AM1504" s="149">
        <f t="shared" si="689"/>
        <v>1.7893410612466649E-2</v>
      </c>
      <c r="AN1504" s="149">
        <f t="shared" si="694"/>
        <v>9.190780575807894</v>
      </c>
      <c r="AO1504" s="149">
        <f t="shared" si="694"/>
        <v>23.63885444779886</v>
      </c>
      <c r="AP1504" s="149">
        <f t="shared" si="694"/>
        <v>8.7077531271006645</v>
      </c>
      <c r="AQ1504" s="97"/>
      <c r="AR1504" s="171">
        <f t="shared" si="690"/>
        <v>2.6973843521865621E-2</v>
      </c>
      <c r="AS1504" s="149">
        <f t="shared" si="691"/>
        <v>2.6142481164587835E-2</v>
      </c>
      <c r="AT1504" s="149">
        <f t="shared" si="692"/>
        <v>1.7860913170749792E-2</v>
      </c>
      <c r="AU1504" s="175">
        <f t="shared" si="695"/>
        <v>9.0236569520152372</v>
      </c>
      <c r="AV1504" s="149">
        <f t="shared" si="696"/>
        <v>20.304951779423988</v>
      </c>
      <c r="AW1504" s="149">
        <f t="shared" si="697"/>
        <v>8.6117179314442147</v>
      </c>
    </row>
    <row r="1505" spans="1:49" ht="15" x14ac:dyDescent="0.25">
      <c r="A1505" s="130">
        <v>1996.04</v>
      </c>
      <c r="B1505" s="138"/>
      <c r="C1505" s="166">
        <f>raw_Data!B1511</f>
        <v>647.16999999999996</v>
      </c>
      <c r="D1505" s="167">
        <f>raw_Data!J1511</f>
        <v>1.1797250000000001</v>
      </c>
      <c r="E1505" s="167">
        <f>raw_Data!L1511</f>
        <v>5.2695598358027951E-3</v>
      </c>
      <c r="F1505" s="168">
        <f t="shared" si="672"/>
        <v>647.07000000000005</v>
      </c>
      <c r="G1505" s="167">
        <f>raw_Data!K1511</f>
        <v>1.8231798723476595E-3</v>
      </c>
      <c r="H1505" s="167">
        <f t="shared" si="673"/>
        <v>1.5454278516990883E-4</v>
      </c>
      <c r="I1505" s="165"/>
      <c r="J1505" s="167">
        <f t="shared" si="674"/>
        <v>1.0168432305672974</v>
      </c>
      <c r="K1505" s="167">
        <f t="shared" si="693"/>
        <v>2.2112790403100213E-2</v>
      </c>
      <c r="L1505" s="93"/>
      <c r="M1505" s="171">
        <f t="shared" si="669"/>
        <v>1.0221127904031002</v>
      </c>
      <c r="N1505" s="172">
        <f t="shared" si="675"/>
        <v>1.0019777226575175</v>
      </c>
      <c r="O1505" s="170">
        <f t="shared" si="670"/>
        <v>1504</v>
      </c>
      <c r="P1505" s="170">
        <f t="shared" si="671"/>
        <v>1506</v>
      </c>
      <c r="Q1505" s="169"/>
      <c r="R1505" s="149">
        <f t="shared" si="676"/>
        <v>-0.47183134816709149</v>
      </c>
      <c r="S1505" s="173">
        <f t="shared" si="677"/>
        <v>2.9520265597775749E-2</v>
      </c>
      <c r="T1505" s="149">
        <v>0</v>
      </c>
      <c r="U1505" s="97"/>
      <c r="V1505" s="149">
        <f>1/PI()*ATAN('Exhibit4_Impact-Test'!$Y$25*S_RDY_SP)+'Exhibit4_Impact-Test'!$Y$26</f>
        <v>0.25922366895164661</v>
      </c>
      <c r="W1505" s="172">
        <f t="shared" si="678"/>
        <v>0.25542142954928121</v>
      </c>
      <c r="X1505" s="149">
        <f>1/PI()*ATAN('Exhibit4_Impact-Test'!$Y$25*S_RS_SP)+'Exhibit4_Impact-Test'!$Y$26</f>
        <v>0.51877139399210737</v>
      </c>
      <c r="Y1505" s="172">
        <f t="shared" si="679"/>
        <v>0.51380269324221117</v>
      </c>
      <c r="Z1505" s="149">
        <f>1/PI()*ATAN('Exhibit4_Impact-Test'!$Y$25*S_5050_SP)+'Exhibit4_Impact-Test'!$Y$26</f>
        <v>0.5</v>
      </c>
      <c r="AA1505" s="149">
        <f t="shared" si="680"/>
        <v>0.49502614442989101</v>
      </c>
      <c r="AB1505" s="195">
        <f>VLOOKUP(_xlfn.NUMBERVALUE(LEFT(A1505,4)),Transactioncosts!$C:$G,5,FALSE)</f>
        <v>33.6</v>
      </c>
      <c r="AC1505" s="174"/>
      <c r="AD1505" s="175">
        <f t="shared" si="681"/>
        <v>1.0168933042675004</v>
      </c>
      <c r="AE1505" s="149">
        <f t="shared" si="682"/>
        <v>1.0116672932405988</v>
      </c>
      <c r="AF1505" s="149">
        <f t="shared" si="683"/>
        <v>1.0120452565303089</v>
      </c>
      <c r="AG1505" s="176">
        <f t="shared" si="684"/>
        <v>1.0168919959157661</v>
      </c>
      <c r="AH1505" s="149">
        <f t="shared" si="685"/>
        <v>1.0106282357558423</v>
      </c>
      <c r="AI1505" s="149">
        <f t="shared" si="686"/>
        <v>1.0120285443755932</v>
      </c>
      <c r="AJ1505" s="97"/>
      <c r="AK1505" s="171">
        <f t="shared" si="687"/>
        <v>1.6752199338070432E-2</v>
      </c>
      <c r="AL1505" s="149">
        <f t="shared" si="688"/>
        <v>1.159975519136318E-2</v>
      </c>
      <c r="AM1505" s="149">
        <f t="shared" si="689"/>
        <v>1.1973289756978801E-2</v>
      </c>
      <c r="AN1505" s="149">
        <f t="shared" si="694"/>
        <v>9.2075327751459639</v>
      </c>
      <c r="AO1505" s="149">
        <f t="shared" si="694"/>
        <v>23.650454202990222</v>
      </c>
      <c r="AP1505" s="149">
        <f t="shared" si="694"/>
        <v>8.7197264168576432</v>
      </c>
      <c r="AQ1505" s="97"/>
      <c r="AR1505" s="171">
        <f t="shared" si="690"/>
        <v>1.6750912720712968E-2</v>
      </c>
      <c r="AS1505" s="149">
        <f t="shared" si="691"/>
        <v>1.0572153081491264E-2</v>
      </c>
      <c r="AT1505" s="149">
        <f t="shared" si="692"/>
        <v>1.1956776372231111E-2</v>
      </c>
      <c r="AU1505" s="175">
        <f t="shared" si="695"/>
        <v>9.0404078647359505</v>
      </c>
      <c r="AV1505" s="149">
        <f t="shared" si="696"/>
        <v>20.315523932505478</v>
      </c>
      <c r="AW1505" s="149">
        <f t="shared" si="697"/>
        <v>8.6236747078164466</v>
      </c>
    </row>
    <row r="1506" spans="1:49" ht="15" x14ac:dyDescent="0.25">
      <c r="A1506" s="130">
        <v>1996.05</v>
      </c>
      <c r="B1506" s="138"/>
      <c r="C1506" s="166">
        <f>raw_Data!B1512</f>
        <v>661.23</v>
      </c>
      <c r="D1506" s="167">
        <f>raw_Data!J1512</f>
        <v>1.1844416666666666</v>
      </c>
      <c r="E1506" s="167">
        <f>raw_Data!L1512</f>
        <v>5.4502811103220861E-3</v>
      </c>
      <c r="F1506" s="168">
        <f t="shared" si="672"/>
        <v>647.16999999999996</v>
      </c>
      <c r="G1506" s="167">
        <f>raw_Data!K1512</f>
        <v>1.8301862982935963E-3</v>
      </c>
      <c r="H1506" s="167">
        <f t="shared" si="673"/>
        <v>2.1725358097563374E-2</v>
      </c>
      <c r="I1506" s="165"/>
      <c r="J1506" s="167">
        <f t="shared" si="674"/>
        <v>1.0159462746372583</v>
      </c>
      <c r="K1506" s="167">
        <f t="shared" si="693"/>
        <v>2.139655574758037E-2</v>
      </c>
      <c r="L1506" s="93"/>
      <c r="M1506" s="171">
        <f t="shared" si="669"/>
        <v>1.0213965557475804</v>
      </c>
      <c r="N1506" s="172">
        <f t="shared" si="675"/>
        <v>1.0235555443958568</v>
      </c>
      <c r="O1506" s="170">
        <f t="shared" si="670"/>
        <v>1505</v>
      </c>
      <c r="P1506" s="170">
        <f t="shared" si="671"/>
        <v>1507</v>
      </c>
      <c r="Q1506" s="169"/>
      <c r="R1506" s="149">
        <f t="shared" si="676"/>
        <v>-0.48443612948238735</v>
      </c>
      <c r="S1506" s="173">
        <f t="shared" si="677"/>
        <v>0.80479437467414816</v>
      </c>
      <c r="T1506" s="149">
        <v>0</v>
      </c>
      <c r="U1506" s="97"/>
      <c r="V1506" s="149">
        <f>1/PI()*ATAN('Exhibit4_Impact-Test'!$Y$25*S_RDY_SP)+'Exhibit4_Impact-Test'!$Y$26</f>
        <v>0.25503203915217643</v>
      </c>
      <c r="W1506" s="172">
        <f t="shared" si="678"/>
        <v>0.25543341778879958</v>
      </c>
      <c r="X1506" s="149">
        <f>1/PI()*ATAN('Exhibit4_Impact-Test'!$Y$25*S_RS_SP)+'Exhibit4_Impact-Test'!$Y$26</f>
        <v>0.82304599227690867</v>
      </c>
      <c r="Y1506" s="172">
        <f t="shared" si="679"/>
        <v>0.82335330856710842</v>
      </c>
      <c r="Z1506" s="149">
        <f>1/PI()*ATAN('Exhibit4_Impact-Test'!$Y$25*S_5050_SP)+'Exhibit4_Impact-Test'!$Y$26</f>
        <v>0.5</v>
      </c>
      <c r="AA1506" s="149">
        <f t="shared" si="680"/>
        <v>0.50052788244969781</v>
      </c>
      <c r="AB1506" s="195">
        <f>VLOOKUP(_xlfn.NUMBERVALUE(LEFT(A1506,4)),Transactioncosts!$C:$G,5,FALSE)</f>
        <v>33.6</v>
      </c>
      <c r="AC1506" s="174"/>
      <c r="AD1506" s="175">
        <f t="shared" si="681"/>
        <v>1.0219471670250566</v>
      </c>
      <c r="AE1506" s="149">
        <f t="shared" si="682"/>
        <v>1.0231735027019155</v>
      </c>
      <c r="AF1506" s="149">
        <f t="shared" si="683"/>
        <v>1.0224760500717185</v>
      </c>
      <c r="AG1506" s="176">
        <f t="shared" si="684"/>
        <v>1.021924866156094</v>
      </c>
      <c r="AH1506" s="149">
        <f t="shared" si="685"/>
        <v>1.0230802635824321</v>
      </c>
      <c r="AI1506" s="149">
        <f t="shared" si="686"/>
        <v>1.0224742763866874</v>
      </c>
      <c r="AJ1506" s="97"/>
      <c r="AK1506" s="171">
        <f t="shared" si="687"/>
        <v>2.1709794775046472E-2</v>
      </c>
      <c r="AL1506" s="149">
        <f t="shared" si="688"/>
        <v>2.2909074447875068E-2</v>
      </c>
      <c r="AM1506" s="149">
        <f t="shared" si="689"/>
        <v>2.2227185747754299E-2</v>
      </c>
      <c r="AN1506" s="149">
        <f t="shared" si="694"/>
        <v>9.229242569921011</v>
      </c>
      <c r="AO1506" s="149">
        <f t="shared" si="694"/>
        <v>23.673363277438096</v>
      </c>
      <c r="AP1506" s="149">
        <f t="shared" si="694"/>
        <v>8.7419536026053972</v>
      </c>
      <c r="AQ1506" s="97"/>
      <c r="AR1506" s="171">
        <f t="shared" si="690"/>
        <v>2.1687972597726715E-2</v>
      </c>
      <c r="AS1506" s="149">
        <f t="shared" si="691"/>
        <v>2.2817942916601427E-2</v>
      </c>
      <c r="AT1506" s="149">
        <f t="shared" si="692"/>
        <v>2.2225451050330972E-2</v>
      </c>
      <c r="AU1506" s="175">
        <f t="shared" si="695"/>
        <v>9.0620958373336773</v>
      </c>
      <c r="AV1506" s="149">
        <f t="shared" si="696"/>
        <v>20.338341875422078</v>
      </c>
      <c r="AW1506" s="149">
        <f t="shared" si="697"/>
        <v>8.6459001588667768</v>
      </c>
    </row>
    <row r="1507" spans="1:49" ht="15" x14ac:dyDescent="0.25">
      <c r="A1507" s="130">
        <v>1996.06</v>
      </c>
      <c r="B1507" s="138"/>
      <c r="C1507" s="166">
        <f>raw_Data!B1513</f>
        <v>668.5</v>
      </c>
      <c r="D1507" s="167">
        <f>raw_Data!J1513</f>
        <v>1.1891666666666667</v>
      </c>
      <c r="E1507" s="167">
        <f>raw_Data!L1513</f>
        <v>5.5836284214501042E-3</v>
      </c>
      <c r="F1507" s="168">
        <f t="shared" si="672"/>
        <v>661.23</v>
      </c>
      <c r="G1507" s="167">
        <f>raw_Data!K1513</f>
        <v>1.7984160831581548E-3</v>
      </c>
      <c r="H1507" s="167">
        <f t="shared" si="673"/>
        <v>1.0994661464240885E-2</v>
      </c>
      <c r="I1507" s="165"/>
      <c r="J1507" s="167">
        <f t="shared" si="674"/>
        <v>1.0116530416625391</v>
      </c>
      <c r="K1507" s="167">
        <f t="shared" si="693"/>
        <v>1.7236670083989214E-2</v>
      </c>
      <c r="L1507" s="93"/>
      <c r="M1507" s="171">
        <f t="shared" si="669"/>
        <v>1.0172366700839892</v>
      </c>
      <c r="N1507" s="172">
        <f t="shared" si="675"/>
        <v>1.012793077547399</v>
      </c>
      <c r="O1507" s="170">
        <f t="shared" si="670"/>
        <v>1506</v>
      </c>
      <c r="P1507" s="170">
        <f t="shared" si="671"/>
        <v>1508</v>
      </c>
      <c r="Q1507" s="169"/>
      <c r="R1507" s="149">
        <f t="shared" si="676"/>
        <v>-0.50379605185447129</v>
      </c>
      <c r="S1507" s="173">
        <f t="shared" si="677"/>
        <v>0.66857402598945048</v>
      </c>
      <c r="T1507" s="149">
        <v>0</v>
      </c>
      <c r="U1507" s="97"/>
      <c r="V1507" s="149">
        <f>1/PI()*ATAN('Exhibit4_Impact-Test'!$Y$25*S_RDY_SP)+'Exhibit4_Impact-Test'!$Y$26</f>
        <v>0.24879625440705339</v>
      </c>
      <c r="W1507" s="172">
        <f t="shared" si="678"/>
        <v>0.24797894582622396</v>
      </c>
      <c r="X1507" s="149">
        <f>1/PI()*ATAN('Exhibit4_Impact-Test'!$Y$25*S_RS_SP)+'Exhibit4_Impact-Test'!$Y$26</f>
        <v>0.79560357062558817</v>
      </c>
      <c r="Y1507" s="172">
        <f t="shared" si="679"/>
        <v>0.79489072705015196</v>
      </c>
      <c r="Z1507" s="149">
        <f>1/PI()*ATAN('Exhibit4_Impact-Test'!$Y$25*S_5050_SP)+'Exhibit4_Impact-Test'!$Y$26</f>
        <v>0.5</v>
      </c>
      <c r="AA1507" s="149">
        <f t="shared" si="680"/>
        <v>0.4989055351179521</v>
      </c>
      <c r="AB1507" s="195">
        <f>VLOOKUP(_xlfn.NUMBERVALUE(LEFT(A1507,4)),Transactioncosts!$C:$G,5,FALSE)</f>
        <v>33.6</v>
      </c>
      <c r="AC1507" s="174"/>
      <c r="AD1507" s="175">
        <f t="shared" si="681"/>
        <v>1.0161311209047743</v>
      </c>
      <c r="AE1507" s="149">
        <f t="shared" si="682"/>
        <v>1.0137013319954729</v>
      </c>
      <c r="AF1507" s="149">
        <f t="shared" si="683"/>
        <v>1.0150148738156941</v>
      </c>
      <c r="AG1507" s="176">
        <f t="shared" si="684"/>
        <v>1.016123721796345</v>
      </c>
      <c r="AH1507" s="149">
        <f t="shared" si="685"/>
        <v>1.0115897325077554</v>
      </c>
      <c r="AI1507" s="149">
        <f t="shared" si="686"/>
        <v>1.0150111964136905</v>
      </c>
      <c r="AJ1507" s="97"/>
      <c r="AK1507" s="171">
        <f t="shared" si="687"/>
        <v>1.6002396837916023E-2</v>
      </c>
      <c r="AL1507" s="149">
        <f t="shared" si="688"/>
        <v>1.3608317399111978E-2</v>
      </c>
      <c r="AM1507" s="149">
        <f t="shared" si="689"/>
        <v>1.4903266391991722E-2</v>
      </c>
      <c r="AN1507" s="149">
        <f t="shared" si="694"/>
        <v>9.2452449667589267</v>
      </c>
      <c r="AO1507" s="149">
        <f t="shared" si="694"/>
        <v>23.686971594837207</v>
      </c>
      <c r="AP1507" s="149">
        <f t="shared" si="694"/>
        <v>8.7568568689973887</v>
      </c>
      <c r="AQ1507" s="97"/>
      <c r="AR1507" s="171">
        <f t="shared" si="690"/>
        <v>1.5995115164108342E-2</v>
      </c>
      <c r="AS1507" s="149">
        <f t="shared" si="691"/>
        <v>1.1523086007078324E-2</v>
      </c>
      <c r="AT1507" s="149">
        <f t="shared" si="692"/>
        <v>1.4899643382358978E-2</v>
      </c>
      <c r="AU1507" s="175">
        <f t="shared" si="695"/>
        <v>9.0780909524977851</v>
      </c>
      <c r="AV1507" s="149">
        <f t="shared" si="696"/>
        <v>20.349864961429155</v>
      </c>
      <c r="AW1507" s="149">
        <f t="shared" si="697"/>
        <v>8.6607998022491355</v>
      </c>
    </row>
    <row r="1508" spans="1:49" ht="15" x14ac:dyDescent="0.25">
      <c r="A1508" s="130">
        <v>1996.07</v>
      </c>
      <c r="B1508" s="138"/>
      <c r="C1508" s="166">
        <f>raw_Data!B1514</f>
        <v>644.07000000000005</v>
      </c>
      <c r="D1508" s="167">
        <f>raw_Data!J1514</f>
        <v>1.2</v>
      </c>
      <c r="E1508" s="167">
        <f>raw_Data!L1514</f>
        <v>5.5522700792010049E-3</v>
      </c>
      <c r="F1508" s="168">
        <f t="shared" si="672"/>
        <v>668.5</v>
      </c>
      <c r="G1508" s="167">
        <f>raw_Data!K1514</f>
        <v>1.7950635751682871E-3</v>
      </c>
      <c r="H1508" s="167">
        <f t="shared" si="673"/>
        <v>-3.6544502617800956E-2</v>
      </c>
      <c r="I1508" s="165"/>
      <c r="J1508" s="167">
        <f t="shared" si="674"/>
        <v>0.99727903008313246</v>
      </c>
      <c r="K1508" s="167">
        <f t="shared" si="693"/>
        <v>2.831300162333461E-3</v>
      </c>
      <c r="L1508" s="93"/>
      <c r="M1508" s="171">
        <f t="shared" si="669"/>
        <v>1.0028313001623335</v>
      </c>
      <c r="N1508" s="172">
        <f t="shared" si="675"/>
        <v>0.96525056095736739</v>
      </c>
      <c r="O1508" s="170">
        <f t="shared" si="670"/>
        <v>1507</v>
      </c>
      <c r="P1508" s="170">
        <f t="shared" si="671"/>
        <v>1509</v>
      </c>
      <c r="Q1508" s="169"/>
      <c r="R1508" s="149">
        <f t="shared" si="676"/>
        <v>-0.51344667158055823</v>
      </c>
      <c r="S1508" s="173">
        <f t="shared" si="677"/>
        <v>-0.8674608086400083</v>
      </c>
      <c r="T1508" s="149">
        <v>0</v>
      </c>
      <c r="U1508" s="97"/>
      <c r="V1508" s="149">
        <f>1/PI()*ATAN('Exhibit4_Impact-Test'!$Y$25*S_RDY_SP)+'Exhibit4_Impact-Test'!$Y$26</f>
        <v>0.24577683022228353</v>
      </c>
      <c r="W1508" s="172">
        <f t="shared" si="678"/>
        <v>0.23876555837927521</v>
      </c>
      <c r="X1508" s="149">
        <f>1/PI()*ATAN('Exhibit4_Impact-Test'!$Y$25*S_RS_SP)+'Exhibit4_Impact-Test'!$Y$26</f>
        <v>0.16643849856279347</v>
      </c>
      <c r="Y1508" s="172">
        <f t="shared" si="679"/>
        <v>0.16120675860257244</v>
      </c>
      <c r="Z1508" s="149">
        <f>1/PI()*ATAN('Exhibit4_Impact-Test'!$Y$25*S_5050_SP)+'Exhibit4_Impact-Test'!$Y$26</f>
        <v>0.5</v>
      </c>
      <c r="AA1508" s="149">
        <f t="shared" si="680"/>
        <v>0.49045244510724129</v>
      </c>
      <c r="AB1508" s="195">
        <f>VLOOKUP(_xlfn.NUMBERVALUE(LEFT(A1508,4)),Transactioncosts!$C:$G,5,FALSE)</f>
        <v>33.6</v>
      </c>
      <c r="AC1508" s="174"/>
      <c r="AD1508" s="175">
        <f t="shared" si="681"/>
        <v>0.99359482520312647</v>
      </c>
      <c r="AE1508" s="149">
        <f t="shared" si="682"/>
        <v>0.99657641835417898</v>
      </c>
      <c r="AF1508" s="149">
        <f t="shared" si="683"/>
        <v>0.98404093055985042</v>
      </c>
      <c r="AG1508" s="176">
        <f t="shared" si="684"/>
        <v>0.99355073397672233</v>
      </c>
      <c r="AH1508" s="149">
        <f t="shared" si="685"/>
        <v>0.99433297411870936</v>
      </c>
      <c r="AI1508" s="149">
        <f t="shared" si="686"/>
        <v>0.98400885077541078</v>
      </c>
      <c r="AJ1508" s="97"/>
      <c r="AK1508" s="171">
        <f t="shared" si="687"/>
        <v>-6.4257759453835595E-3</v>
      </c>
      <c r="AL1508" s="149">
        <f t="shared" si="688"/>
        <v>-3.4294555117353434E-3</v>
      </c>
      <c r="AM1508" s="149">
        <f t="shared" si="689"/>
        <v>-1.6087786697568333E-2</v>
      </c>
      <c r="AN1508" s="149">
        <f t="shared" si="694"/>
        <v>9.238819190813544</v>
      </c>
      <c r="AO1508" s="149">
        <f t="shared" si="694"/>
        <v>23.683542139325471</v>
      </c>
      <c r="AP1508" s="149">
        <f t="shared" si="694"/>
        <v>8.7407690822998205</v>
      </c>
      <c r="AQ1508" s="97"/>
      <c r="AR1508" s="171">
        <f t="shared" si="690"/>
        <v>-6.4701523889789392E-3</v>
      </c>
      <c r="AS1508" s="149">
        <f t="shared" si="691"/>
        <v>-5.6831443973375112E-3</v>
      </c>
      <c r="AT1508" s="149">
        <f t="shared" si="692"/>
        <v>-1.6120387279877503E-2</v>
      </c>
      <c r="AU1508" s="175">
        <f t="shared" si="695"/>
        <v>9.071620800108807</v>
      </c>
      <c r="AV1508" s="149">
        <f t="shared" si="696"/>
        <v>20.344181817031817</v>
      </c>
      <c r="AW1508" s="149">
        <f t="shared" si="697"/>
        <v>8.6446794149692572</v>
      </c>
    </row>
    <row r="1509" spans="1:49" ht="15" x14ac:dyDescent="0.25">
      <c r="A1509" s="130">
        <v>1996.08</v>
      </c>
      <c r="B1509" s="138"/>
      <c r="C1509" s="166">
        <f>raw_Data!B1515</f>
        <v>662.68</v>
      </c>
      <c r="D1509" s="167">
        <f>raw_Data!J1515</f>
        <v>1.2108333333333332</v>
      </c>
      <c r="E1509" s="167">
        <f>raw_Data!L1515</f>
        <v>5.3717505475605609E-3</v>
      </c>
      <c r="F1509" s="168">
        <f t="shared" si="672"/>
        <v>644.07000000000005</v>
      </c>
      <c r="G1509" s="167">
        <f>raw_Data!K1515</f>
        <v>1.8799716386935165E-3</v>
      </c>
      <c r="H1509" s="167">
        <f t="shared" si="673"/>
        <v>2.889437483503321E-2</v>
      </c>
      <c r="I1509" s="165"/>
      <c r="J1509" s="167">
        <f t="shared" si="674"/>
        <v>0.9843101299350997</v>
      </c>
      <c r="K1509" s="167">
        <f t="shared" si="693"/>
        <v>-1.0318119517339741E-2</v>
      </c>
      <c r="L1509" s="93"/>
      <c r="M1509" s="171">
        <f t="shared" si="669"/>
        <v>0.98968188048266026</v>
      </c>
      <c r="N1509" s="172">
        <f t="shared" si="675"/>
        <v>1.0307743464737267</v>
      </c>
      <c r="O1509" s="170">
        <f t="shared" si="670"/>
        <v>1508</v>
      </c>
      <c r="P1509" s="170">
        <f t="shared" si="671"/>
        <v>1510</v>
      </c>
      <c r="Q1509" s="169"/>
      <c r="R1509" s="149">
        <f t="shared" si="676"/>
        <v>-0.49410374149507785</v>
      </c>
      <c r="S1509" s="173">
        <f t="shared" si="677"/>
        <v>0.83881535943412977</v>
      </c>
      <c r="T1509" s="149">
        <v>0</v>
      </c>
      <c r="U1509" s="97"/>
      <c r="V1509" s="149">
        <f>1/PI()*ATAN('Exhibit4_Impact-Test'!$Y$25*S_RDY_SP)+'Exhibit4_Impact-Test'!$Y$26</f>
        <v>0.2518879471900215</v>
      </c>
      <c r="W1509" s="172">
        <f t="shared" si="678"/>
        <v>0.25963117604433072</v>
      </c>
      <c r="X1509" s="149">
        <f>1/PI()*ATAN('Exhibit4_Impact-Test'!$Y$25*S_RS_SP)+'Exhibit4_Impact-Test'!$Y$26</f>
        <v>0.8288984953494688</v>
      </c>
      <c r="Y1509" s="172">
        <f t="shared" si="679"/>
        <v>0.83459130004827398</v>
      </c>
      <c r="Z1509" s="149">
        <f>1/PI()*ATAN('Exhibit4_Impact-Test'!$Y$25*S_5050_SP)+'Exhibit4_Impact-Test'!$Y$26</f>
        <v>0.5</v>
      </c>
      <c r="AA1509" s="149">
        <f t="shared" si="680"/>
        <v>0.51016910573038454</v>
      </c>
      <c r="AB1509" s="195">
        <f>VLOOKUP(_xlfn.NUMBERVALUE(LEFT(A1509,4)),Transactioncosts!$C:$G,5,FALSE)</f>
        <v>33.6</v>
      </c>
      <c r="AC1509" s="174"/>
      <c r="AD1509" s="175">
        <f t="shared" si="681"/>
        <v>1.0000325773861258</v>
      </c>
      <c r="AE1509" s="149">
        <f t="shared" si="682"/>
        <v>1.0237433637128543</v>
      </c>
      <c r="AF1509" s="149">
        <f t="shared" si="683"/>
        <v>1.0102281134781934</v>
      </c>
      <c r="AG1509" s="176">
        <f t="shared" si="684"/>
        <v>1.0000121182622268</v>
      </c>
      <c r="AH1509" s="149">
        <f t="shared" si="685"/>
        <v>1.0236857862655762</v>
      </c>
      <c r="AI1509" s="149">
        <f t="shared" si="686"/>
        <v>1.0101939452829394</v>
      </c>
      <c r="AJ1509" s="97"/>
      <c r="AK1509" s="171">
        <f t="shared" si="687"/>
        <v>3.2576855494312572E-5</v>
      </c>
      <c r="AL1509" s="149">
        <f t="shared" si="688"/>
        <v>2.3465873832365518E-2</v>
      </c>
      <c r="AM1509" s="149">
        <f t="shared" si="689"/>
        <v>1.0176160280687666E-2</v>
      </c>
      <c r="AN1509" s="149">
        <f t="shared" si="694"/>
        <v>9.238851767669038</v>
      </c>
      <c r="AO1509" s="149">
        <f t="shared" si="694"/>
        <v>23.707008013157836</v>
      </c>
      <c r="AP1509" s="149">
        <f t="shared" si="694"/>
        <v>8.7509452425805083</v>
      </c>
      <c r="AQ1509" s="97"/>
      <c r="AR1509" s="171">
        <f t="shared" si="690"/>
        <v>1.2118188801254729E-5</v>
      </c>
      <c r="AS1509" s="149">
        <f t="shared" si="691"/>
        <v>2.3409630179398115E-2</v>
      </c>
      <c r="AT1509" s="149">
        <f t="shared" si="692"/>
        <v>1.0142337451334631E-2</v>
      </c>
      <c r="AU1509" s="175">
        <f t="shared" si="695"/>
        <v>9.0716329182976079</v>
      </c>
      <c r="AV1509" s="149">
        <f t="shared" si="696"/>
        <v>20.367591447211215</v>
      </c>
      <c r="AW1509" s="149">
        <f t="shared" si="697"/>
        <v>8.6548217524205917</v>
      </c>
    </row>
    <row r="1510" spans="1:49" ht="15" x14ac:dyDescent="0.25">
      <c r="A1510" s="130">
        <v>1996.09</v>
      </c>
      <c r="B1510" s="138"/>
      <c r="C1510" s="166">
        <f>raw_Data!B1516</f>
        <v>674.88</v>
      </c>
      <c r="D1510" s="167">
        <f>raw_Data!J1516</f>
        <v>1.2216666666666667</v>
      </c>
      <c r="E1510" s="167">
        <f>raw_Data!L1516</f>
        <v>5.5209009761847394E-3</v>
      </c>
      <c r="F1510" s="168">
        <f t="shared" si="672"/>
        <v>662.68</v>
      </c>
      <c r="G1510" s="167">
        <f>raw_Data!K1516</f>
        <v>1.8435242751654898E-3</v>
      </c>
      <c r="H1510" s="167">
        <f t="shared" si="673"/>
        <v>1.8410092352266538E-2</v>
      </c>
      <c r="I1510" s="165"/>
      <c r="J1510" s="167">
        <f t="shared" si="674"/>
        <v>1.0130888145931165</v>
      </c>
      <c r="K1510" s="167">
        <f t="shared" si="693"/>
        <v>1.8609715569301244E-2</v>
      </c>
      <c r="L1510" s="93"/>
      <c r="M1510" s="171">
        <f t="shared" si="669"/>
        <v>1.0186097155693012</v>
      </c>
      <c r="N1510" s="172">
        <f t="shared" si="675"/>
        <v>1.0202536166274321</v>
      </c>
      <c r="O1510" s="170">
        <f t="shared" si="670"/>
        <v>1509</v>
      </c>
      <c r="P1510" s="170">
        <f t="shared" si="671"/>
        <v>1511</v>
      </c>
      <c r="Q1510" s="169"/>
      <c r="R1510" s="149">
        <f t="shared" si="676"/>
        <v>-0.4889940243554089</v>
      </c>
      <c r="S1510" s="173">
        <f t="shared" si="677"/>
        <v>0.77412387382309988</v>
      </c>
      <c r="T1510" s="149">
        <v>0</v>
      </c>
      <c r="U1510" s="97"/>
      <c r="V1510" s="149">
        <f>1/PI()*ATAN('Exhibit4_Impact-Test'!$Y$25*S_RDY_SP)+'Exhibit4_Impact-Test'!$Y$26</f>
        <v>0.2535421510743624</v>
      </c>
      <c r="W1510" s="172">
        <f t="shared" si="678"/>
        <v>0.25384746432322092</v>
      </c>
      <c r="X1510" s="149">
        <f>1/PI()*ATAN('Exhibit4_Impact-Test'!$Y$25*S_RS_SP)+'Exhibit4_Impact-Test'!$Y$26</f>
        <v>0.81745515502498078</v>
      </c>
      <c r="Y1510" s="172">
        <f t="shared" si="679"/>
        <v>0.81769566262202731</v>
      </c>
      <c r="Z1510" s="149">
        <f>1/PI()*ATAN('Exhibit4_Impact-Test'!$Y$25*S_5050_SP)+'Exhibit4_Impact-Test'!$Y$26</f>
        <v>0.5</v>
      </c>
      <c r="AA1510" s="149">
        <f t="shared" si="680"/>
        <v>0.50040314155249421</v>
      </c>
      <c r="AB1510" s="195">
        <f>VLOOKUP(_xlfn.NUMBERVALUE(LEFT(A1510,4)),Transactioncosts!$C:$G,5,FALSE)</f>
        <v>33.6</v>
      </c>
      <c r="AC1510" s="174"/>
      <c r="AD1510" s="175">
        <f t="shared" si="681"/>
        <v>1.0190265137797332</v>
      </c>
      <c r="AE1510" s="149">
        <f t="shared" si="682"/>
        <v>1.0199535309636214</v>
      </c>
      <c r="AF1510" s="149">
        <f t="shared" si="683"/>
        <v>1.0194316660983667</v>
      </c>
      <c r="AG1510" s="176">
        <f t="shared" si="684"/>
        <v>1.0190091848744947</v>
      </c>
      <c r="AH1510" s="149">
        <f t="shared" si="685"/>
        <v>1.0198951457343994</v>
      </c>
      <c r="AI1510" s="149">
        <f t="shared" si="686"/>
        <v>1.0194303115427503</v>
      </c>
      <c r="AJ1510" s="97"/>
      <c r="AK1510" s="171">
        <f t="shared" si="687"/>
        <v>1.8847773313014363E-2</v>
      </c>
      <c r="AL1510" s="149">
        <f t="shared" si="688"/>
        <v>1.9757068379585487E-2</v>
      </c>
      <c r="AM1510" s="149">
        <f t="shared" si="689"/>
        <v>1.9245281908449614E-2</v>
      </c>
      <c r="AN1510" s="149">
        <f t="shared" si="694"/>
        <v>9.2576995409820526</v>
      </c>
      <c r="AO1510" s="149">
        <f t="shared" si="694"/>
        <v>23.726765081537422</v>
      </c>
      <c r="AP1510" s="149">
        <f t="shared" si="694"/>
        <v>8.7701905244889584</v>
      </c>
      <c r="AQ1510" s="97"/>
      <c r="AR1510" s="171">
        <f t="shared" si="690"/>
        <v>1.883076781575993E-2</v>
      </c>
      <c r="AS1510" s="149">
        <f t="shared" si="691"/>
        <v>1.9699823712463978E-2</v>
      </c>
      <c r="AT1510" s="149">
        <f t="shared" si="692"/>
        <v>1.924395317150597E-2</v>
      </c>
      <c r="AU1510" s="175">
        <f t="shared" si="695"/>
        <v>9.0904636861133685</v>
      </c>
      <c r="AV1510" s="149">
        <f t="shared" si="696"/>
        <v>20.387291270923679</v>
      </c>
      <c r="AW1510" s="149">
        <f t="shared" si="697"/>
        <v>8.6740657055920973</v>
      </c>
    </row>
    <row r="1511" spans="1:49" ht="15" x14ac:dyDescent="0.25">
      <c r="A1511" s="130">
        <v>1996.1</v>
      </c>
      <c r="B1511" s="138"/>
      <c r="C1511" s="166">
        <f>raw_Data!B1517</f>
        <v>701.46</v>
      </c>
      <c r="D1511" s="167">
        <f>raw_Data!J1517</f>
        <v>1.2283333333333333</v>
      </c>
      <c r="E1511" s="167">
        <f>raw_Data!L1517</f>
        <v>5.2852889230994293E-3</v>
      </c>
      <c r="F1511" s="168">
        <f t="shared" si="672"/>
        <v>674.88</v>
      </c>
      <c r="G1511" s="167">
        <f>raw_Data!K1517</f>
        <v>1.8200766556029713E-3</v>
      </c>
      <c r="H1511" s="167">
        <f t="shared" si="673"/>
        <v>3.9384779516358437E-2</v>
      </c>
      <c r="I1511" s="165"/>
      <c r="J1511" s="167">
        <f t="shared" si="674"/>
        <v>0.97948753201235195</v>
      </c>
      <c r="K1511" s="167">
        <f t="shared" si="693"/>
        <v>-1.5227179064548624E-2</v>
      </c>
      <c r="L1511" s="93"/>
      <c r="M1511" s="171">
        <f t="shared" si="669"/>
        <v>0.98477282093545138</v>
      </c>
      <c r="N1511" s="172">
        <f t="shared" si="675"/>
        <v>1.0412048561719616</v>
      </c>
      <c r="O1511" s="170">
        <f t="shared" si="670"/>
        <v>1510</v>
      </c>
      <c r="P1511" s="170">
        <f t="shared" si="671"/>
        <v>1512</v>
      </c>
      <c r="Q1511" s="169"/>
      <c r="R1511" s="149">
        <f t="shared" si="676"/>
        <v>-0.50413235214837793</v>
      </c>
      <c r="S1511" s="173">
        <f t="shared" si="677"/>
        <v>0.87705562156882322</v>
      </c>
      <c r="T1511" s="149">
        <v>0</v>
      </c>
      <c r="U1511" s="97"/>
      <c r="V1511" s="149">
        <f>1/PI()*ATAN('Exhibit4_Impact-Test'!$Y$25*S_RDY_SP)+'Exhibit4_Impact-Test'!$Y$26</f>
        <v>0.24869005204985511</v>
      </c>
      <c r="W1511" s="172">
        <f t="shared" si="678"/>
        <v>0.25924659524773519</v>
      </c>
      <c r="X1511" s="149">
        <f>1/PI()*ATAN('Exhibit4_Impact-Test'!$Y$25*S_RS_SP)+'Exhibit4_Impact-Test'!$Y$26</f>
        <v>0.83507221893810013</v>
      </c>
      <c r="Y1511" s="172">
        <f t="shared" si="679"/>
        <v>0.84260416053381881</v>
      </c>
      <c r="Z1511" s="149">
        <f>1/PI()*ATAN('Exhibit4_Impact-Test'!$Y$25*S_5050_SP)+'Exhibit4_Impact-Test'!$Y$26</f>
        <v>0.5</v>
      </c>
      <c r="AA1511" s="149">
        <f t="shared" si="680"/>
        <v>0.51392711180240669</v>
      </c>
      <c r="AB1511" s="195">
        <f>VLOOKUP(_xlfn.NUMBERVALUE(LEFT(A1511,4)),Transactioncosts!$C:$G,5,FALSE)</f>
        <v>33.6</v>
      </c>
      <c r="AC1511" s="174"/>
      <c r="AD1511" s="175">
        <f t="shared" si="681"/>
        <v>0.99880690671569838</v>
      </c>
      <c r="AE1511" s="149">
        <f t="shared" si="682"/>
        <v>1.031897645819597</v>
      </c>
      <c r="AF1511" s="149">
        <f t="shared" si="683"/>
        <v>1.0129888385537065</v>
      </c>
      <c r="AG1511" s="176">
        <f t="shared" si="684"/>
        <v>0.99877557651345072</v>
      </c>
      <c r="AH1511" s="149">
        <f t="shared" si="685"/>
        <v>1.0318852630342512</v>
      </c>
      <c r="AI1511" s="149">
        <f t="shared" si="686"/>
        <v>1.0129420434580503</v>
      </c>
      <c r="AJ1511" s="97"/>
      <c r="AK1511" s="171">
        <f t="shared" si="687"/>
        <v>-1.1938055867126538E-3</v>
      </c>
      <c r="AL1511" s="149">
        <f t="shared" si="688"/>
        <v>3.1399481733301891E-2</v>
      </c>
      <c r="AM1511" s="149">
        <f t="shared" si="689"/>
        <v>1.2905206996276283E-2</v>
      </c>
      <c r="AN1511" s="149">
        <f t="shared" si="694"/>
        <v>9.2565057353953399</v>
      </c>
      <c r="AO1511" s="149">
        <f t="shared" si="694"/>
        <v>23.758164563270725</v>
      </c>
      <c r="AP1511" s="149">
        <f t="shared" si="694"/>
        <v>8.7830957314852345</v>
      </c>
      <c r="AQ1511" s="97"/>
      <c r="AR1511" s="171">
        <f t="shared" si="690"/>
        <v>-1.2251737054394278E-3</v>
      </c>
      <c r="AS1511" s="149">
        <f t="shared" si="691"/>
        <v>3.1387481648125493E-2</v>
      </c>
      <c r="AT1511" s="149">
        <f t="shared" si="692"/>
        <v>1.2859010853969543E-2</v>
      </c>
      <c r="AU1511" s="175">
        <f t="shared" si="695"/>
        <v>9.0892385124079293</v>
      </c>
      <c r="AV1511" s="149">
        <f t="shared" si="696"/>
        <v>20.418678752571804</v>
      </c>
      <c r="AW1511" s="149">
        <f t="shared" si="697"/>
        <v>8.6869247164460663</v>
      </c>
    </row>
    <row r="1512" spans="1:49" ht="15" x14ac:dyDescent="0.25">
      <c r="A1512" s="130">
        <v>1996.11</v>
      </c>
      <c r="B1512" s="138"/>
      <c r="C1512" s="166">
        <f>raw_Data!B1518</f>
        <v>735.67</v>
      </c>
      <c r="D1512" s="167">
        <f>raw_Data!J1518</f>
        <v>1.2350000000000001</v>
      </c>
      <c r="E1512" s="167">
        <f>raw_Data!L1518</f>
        <v>5.0254121388362272E-3</v>
      </c>
      <c r="F1512" s="168">
        <f t="shared" si="672"/>
        <v>701.46</v>
      </c>
      <c r="G1512" s="167">
        <f>raw_Data!K1518</f>
        <v>1.7606135773957175E-3</v>
      </c>
      <c r="H1512" s="167">
        <f t="shared" si="673"/>
        <v>4.8769708892880459E-2</v>
      </c>
      <c r="I1512" s="165"/>
      <c r="J1512" s="167">
        <f t="shared" si="674"/>
        <v>0.97708859814760485</v>
      </c>
      <c r="K1512" s="167">
        <f t="shared" si="693"/>
        <v>-1.7885989713558925E-2</v>
      </c>
      <c r="L1512" s="93"/>
      <c r="M1512" s="171">
        <f t="shared" si="669"/>
        <v>0.98211401028644107</v>
      </c>
      <c r="N1512" s="172">
        <f t="shared" si="675"/>
        <v>1.0505303224702762</v>
      </c>
      <c r="O1512" s="170">
        <f t="shared" si="670"/>
        <v>1511</v>
      </c>
      <c r="P1512" s="170">
        <f t="shared" si="671"/>
        <v>1513</v>
      </c>
      <c r="Q1512" s="169"/>
      <c r="R1512" s="149">
        <f t="shared" si="676"/>
        <v>-0.50024469476493849</v>
      </c>
      <c r="S1512" s="173">
        <f t="shared" si="677"/>
        <v>0.90222386205449112</v>
      </c>
      <c r="T1512" s="149">
        <v>0</v>
      </c>
      <c r="U1512" s="97"/>
      <c r="V1512" s="149">
        <f>1/PI()*ATAN('Exhibit4_Impact-Test'!$Y$25*S_RDY_SP)+'Exhibit4_Impact-Test'!$Y$26</f>
        <v>0.24992213029308608</v>
      </c>
      <c r="W1512" s="172">
        <f t="shared" si="678"/>
        <v>0.26275762924186569</v>
      </c>
      <c r="X1512" s="149">
        <f>1/PI()*ATAN('Exhibit4_Impact-Test'!$Y$25*S_RS_SP)+'Exhibit4_Impact-Test'!$Y$26</f>
        <v>0.83891880775232985</v>
      </c>
      <c r="Y1512" s="172">
        <f t="shared" si="679"/>
        <v>0.84781278192065401</v>
      </c>
      <c r="Z1512" s="149">
        <f>1/PI()*ATAN('Exhibit4_Impact-Test'!$Y$25*S_5050_SP)+'Exhibit4_Impact-Test'!$Y$26</f>
        <v>0.5</v>
      </c>
      <c r="AA1512" s="149">
        <f t="shared" si="680"/>
        <v>0.51682938600749884</v>
      </c>
      <c r="AB1512" s="195">
        <f>VLOOKUP(_xlfn.NUMBERVALUE(LEFT(A1512,4)),Transactioncosts!$C:$G,5,FALSE)</f>
        <v>33.6</v>
      </c>
      <c r="AC1512" s="174"/>
      <c r="AD1512" s="175">
        <f t="shared" si="681"/>
        <v>0.99921276077422205</v>
      </c>
      <c r="AE1512" s="149">
        <f t="shared" si="682"/>
        <v>1.0395097413345151</v>
      </c>
      <c r="AF1512" s="149">
        <f t="shared" si="683"/>
        <v>1.0163221663783586</v>
      </c>
      <c r="AG1512" s="176">
        <f t="shared" si="684"/>
        <v>0.99917293067856294</v>
      </c>
      <c r="AH1512" s="149">
        <f t="shared" si="685"/>
        <v>1.0393370617058375</v>
      </c>
      <c r="AI1512" s="149">
        <f t="shared" si="686"/>
        <v>1.0162656196413733</v>
      </c>
      <c r="AJ1512" s="97"/>
      <c r="AK1512" s="171">
        <f t="shared" si="687"/>
        <v>-7.8754926130267884E-4</v>
      </c>
      <c r="AL1512" s="149">
        <f t="shared" si="688"/>
        <v>3.8749199445196114E-2</v>
      </c>
      <c r="AM1512" s="149">
        <f t="shared" si="689"/>
        <v>1.6190391785049423E-2</v>
      </c>
      <c r="AN1512" s="149">
        <f t="shared" si="694"/>
        <v>9.2557181861340379</v>
      </c>
      <c r="AO1512" s="149">
        <f t="shared" si="694"/>
        <v>23.796913762715921</v>
      </c>
      <c r="AP1512" s="149">
        <f t="shared" si="694"/>
        <v>8.7992861232702833</v>
      </c>
      <c r="AQ1512" s="97"/>
      <c r="AR1512" s="171">
        <f t="shared" si="690"/>
        <v>-8.2741153196918735E-4</v>
      </c>
      <c r="AS1512" s="149">
        <f t="shared" si="691"/>
        <v>3.8583069234136576E-2</v>
      </c>
      <c r="AT1512" s="149">
        <f t="shared" si="692"/>
        <v>1.6134751642578018E-2</v>
      </c>
      <c r="AU1512" s="175">
        <f t="shared" si="695"/>
        <v>9.0884111008759607</v>
      </c>
      <c r="AV1512" s="149">
        <f t="shared" si="696"/>
        <v>20.45726182180594</v>
      </c>
      <c r="AW1512" s="149">
        <f t="shared" si="697"/>
        <v>8.7030594680886448</v>
      </c>
    </row>
    <row r="1513" spans="1:49" ht="15" x14ac:dyDescent="0.25">
      <c r="A1513" s="130">
        <v>1996.12</v>
      </c>
      <c r="B1513" s="138"/>
      <c r="C1513" s="166">
        <f>raw_Data!B1519</f>
        <v>743.25</v>
      </c>
      <c r="D1513" s="167">
        <f>raw_Data!J1519</f>
        <v>1.2416666666666667</v>
      </c>
      <c r="E1513" s="167">
        <f>raw_Data!L1519</f>
        <v>5.1042407584538374E-3</v>
      </c>
      <c r="F1513" s="168">
        <f t="shared" si="672"/>
        <v>735.67</v>
      </c>
      <c r="G1513" s="167">
        <f>raw_Data!K1519</f>
        <v>1.6878038613327535E-3</v>
      </c>
      <c r="H1513" s="167">
        <f t="shared" si="673"/>
        <v>1.0303532834015305E-2</v>
      </c>
      <c r="I1513" s="165"/>
      <c r="J1513" s="167">
        <f t="shared" si="674"/>
        <v>1.0070473860824374</v>
      </c>
      <c r="K1513" s="167">
        <f t="shared" si="693"/>
        <v>1.2151626840891216E-2</v>
      </c>
      <c r="L1513" s="93"/>
      <c r="M1513" s="171">
        <f t="shared" si="669"/>
        <v>1.0121516268408912</v>
      </c>
      <c r="N1513" s="172">
        <f t="shared" si="675"/>
        <v>1.0119913366953481</v>
      </c>
      <c r="O1513" s="170">
        <f t="shared" si="670"/>
        <v>1512</v>
      </c>
      <c r="P1513" s="170">
        <f t="shared" si="671"/>
        <v>1514</v>
      </c>
      <c r="Q1513" s="169"/>
      <c r="R1513" s="149">
        <f t="shared" si="676"/>
        <v>-0.49716980317920084</v>
      </c>
      <c r="S1513" s="173">
        <f t="shared" si="677"/>
        <v>0.6721619036576536</v>
      </c>
      <c r="T1513" s="149">
        <v>0</v>
      </c>
      <c r="U1513" s="97"/>
      <c r="V1513" s="149">
        <f>1/PI()*ATAN('Exhibit4_Impact-Test'!$Y$25*S_RDY_SP)+'Exhibit4_Impact-Test'!$Y$26</f>
        <v>0.25090343410522431</v>
      </c>
      <c r="W1513" s="172">
        <f t="shared" si="678"/>
        <v>0.25087366793820837</v>
      </c>
      <c r="X1513" s="149">
        <f>1/PI()*ATAN('Exhibit4_Impact-Test'!$Y$25*S_RS_SP)+'Exhibit4_Impact-Test'!$Y$26</f>
        <v>0.79642003529040062</v>
      </c>
      <c r="Y1513" s="172">
        <f t="shared" si="679"/>
        <v>0.79639435539582226</v>
      </c>
      <c r="Z1513" s="149">
        <f>1/PI()*ATAN('Exhibit4_Impact-Test'!$Y$25*S_5050_SP)+'Exhibit4_Impact-Test'!$Y$26</f>
        <v>0.5</v>
      </c>
      <c r="AA1513" s="149">
        <f t="shared" si="680"/>
        <v>0.49996040542875902</v>
      </c>
      <c r="AB1513" s="195">
        <f>VLOOKUP(_xlfn.NUMBERVALUE(LEFT(A1513,4)),Transactioncosts!$C:$G,5,FALSE)</f>
        <v>33.6</v>
      </c>
      <c r="AC1513" s="174"/>
      <c r="AD1513" s="175">
        <f t="shared" si="681"/>
        <v>1.0121114094929213</v>
      </c>
      <c r="AE1513" s="149">
        <f t="shared" si="682"/>
        <v>1.012023968557521</v>
      </c>
      <c r="AF1513" s="149">
        <f t="shared" si="683"/>
        <v>1.0120714817681198</v>
      </c>
      <c r="AG1513" s="176">
        <f t="shared" si="684"/>
        <v>1.0121026276400567</v>
      </c>
      <c r="AH1513" s="149">
        <f t="shared" si="685"/>
        <v>1.0119040391034027</v>
      </c>
      <c r="AI1513" s="149">
        <f t="shared" si="686"/>
        <v>1.0120713487303603</v>
      </c>
      <c r="AJ1513" s="97"/>
      <c r="AK1513" s="171">
        <f t="shared" si="687"/>
        <v>1.2038653237727548E-2</v>
      </c>
      <c r="AL1513" s="149">
        <f t="shared" si="688"/>
        <v>1.1952254930180574E-2</v>
      </c>
      <c r="AM1513" s="149">
        <f t="shared" si="689"/>
        <v>1.1999202529020241E-2</v>
      </c>
      <c r="AN1513" s="149">
        <f t="shared" si="694"/>
        <v>9.2677568393717653</v>
      </c>
      <c r="AO1513" s="149">
        <f t="shared" si="694"/>
        <v>23.8088660176461</v>
      </c>
      <c r="AP1513" s="149">
        <f t="shared" si="694"/>
        <v>8.8112853257993038</v>
      </c>
      <c r="AQ1513" s="97"/>
      <c r="AR1513" s="171">
        <f t="shared" si="690"/>
        <v>1.202997643507364E-2</v>
      </c>
      <c r="AS1513" s="149">
        <f t="shared" si="691"/>
        <v>1.1833743348933879E-2</v>
      </c>
      <c r="AT1513" s="149">
        <f t="shared" si="692"/>
        <v>1.1999071078059894E-2</v>
      </c>
      <c r="AU1513" s="175">
        <f t="shared" si="695"/>
        <v>9.100441077311034</v>
      </c>
      <c r="AV1513" s="149">
        <f t="shared" si="696"/>
        <v>20.469095565154873</v>
      </c>
      <c r="AW1513" s="149">
        <f t="shared" si="697"/>
        <v>8.715058539166705</v>
      </c>
    </row>
    <row r="1514" spans="1:49" ht="15" x14ac:dyDescent="0.25">
      <c r="A1514" s="130">
        <v>1997.01</v>
      </c>
      <c r="B1514" s="138"/>
      <c r="C1514" s="166">
        <f>raw_Data!B1520</f>
        <v>766.22</v>
      </c>
      <c r="D1514" s="167">
        <f>raw_Data!J1520</f>
        <v>1.2461083333333334</v>
      </c>
      <c r="E1514" s="167">
        <f>raw_Data!L1520</f>
        <v>5.3245998017803498E-3</v>
      </c>
      <c r="F1514" s="168">
        <f t="shared" si="672"/>
        <v>743.25</v>
      </c>
      <c r="G1514" s="167">
        <f>raw_Data!K1520</f>
        <v>1.6765668796950332E-3</v>
      </c>
      <c r="H1514" s="167">
        <f t="shared" si="673"/>
        <v>3.0904809956273205E-2</v>
      </c>
      <c r="I1514" s="165"/>
      <c r="J1514" s="167">
        <f t="shared" si="674"/>
        <v>1.0196170242380391</v>
      </c>
      <c r="K1514" s="167">
        <f t="shared" si="693"/>
        <v>2.4941624039819477E-2</v>
      </c>
      <c r="L1514" s="93"/>
      <c r="M1514" s="171">
        <f t="shared" si="669"/>
        <v>1.0249416240398195</v>
      </c>
      <c r="N1514" s="172">
        <f t="shared" si="675"/>
        <v>1.0325813768359682</v>
      </c>
      <c r="O1514" s="170">
        <f t="shared" si="670"/>
        <v>1513</v>
      </c>
      <c r="P1514" s="170">
        <f t="shared" si="671"/>
        <v>1515</v>
      </c>
      <c r="Q1514" s="169"/>
      <c r="R1514" s="149">
        <f t="shared" si="676"/>
        <v>-0.50549640421513919</v>
      </c>
      <c r="S1514" s="173">
        <f t="shared" si="677"/>
        <v>0.85825117138213547</v>
      </c>
      <c r="T1514" s="149">
        <v>0</v>
      </c>
      <c r="U1514" s="97"/>
      <c r="V1514" s="149">
        <f>1/PI()*ATAN('Exhibit4_Impact-Test'!$Y$25*S_RDY_SP)+'Exhibit4_Impact-Test'!$Y$26</f>
        <v>0.24826002125231472</v>
      </c>
      <c r="W1514" s="172">
        <f t="shared" si="678"/>
        <v>0.24964853983279492</v>
      </c>
      <c r="X1514" s="149">
        <f>1/PI()*ATAN('Exhibit4_Impact-Test'!$Y$25*S_RS_SP)+'Exhibit4_Impact-Test'!$Y$26</f>
        <v>0.83208764531198232</v>
      </c>
      <c r="Y1514" s="172">
        <f t="shared" si="679"/>
        <v>0.8331226602480446</v>
      </c>
      <c r="Z1514" s="149">
        <f>1/PI()*ATAN('Exhibit4_Impact-Test'!$Y$25*S_5050_SP)+'Exhibit4_Impact-Test'!$Y$26</f>
        <v>0.5</v>
      </c>
      <c r="AA1514" s="149">
        <f t="shared" si="680"/>
        <v>0.50185654128602619</v>
      </c>
      <c r="AB1514" s="195">
        <f>VLOOKUP(_xlfn.NUMBERVALUE(LEFT(A1514,4)),Transactioncosts!$C:$G,5,FALSE)</f>
        <v>30.200000000000003</v>
      </c>
      <c r="AC1514" s="174"/>
      <c r="AD1514" s="175">
        <f t="shared" si="681"/>
        <v>1.0268382692313538</v>
      </c>
      <c r="AE1514" s="149">
        <f t="shared" si="682"/>
        <v>1.0312985679547324</v>
      </c>
      <c r="AF1514" s="149">
        <f t="shared" si="683"/>
        <v>1.0287615004378938</v>
      </c>
      <c r="AG1514" s="176">
        <f t="shared" si="684"/>
        <v>1.0268106338492746</v>
      </c>
      <c r="AH1514" s="149">
        <f t="shared" si="685"/>
        <v>1.0312878206913298</v>
      </c>
      <c r="AI1514" s="149">
        <f t="shared" si="686"/>
        <v>1.02875589368321</v>
      </c>
      <c r="AJ1514" s="97"/>
      <c r="AK1514" s="171">
        <f t="shared" si="687"/>
        <v>2.648443970535961E-2</v>
      </c>
      <c r="AL1514" s="149">
        <f t="shared" si="688"/>
        <v>3.081875375629094E-2</v>
      </c>
      <c r="AM1514" s="149">
        <f t="shared" si="689"/>
        <v>2.8355651987137534E-2</v>
      </c>
      <c r="AN1514" s="149">
        <f t="shared" si="694"/>
        <v>9.2942412790771254</v>
      </c>
      <c r="AO1514" s="149">
        <f t="shared" si="694"/>
        <v>23.839684771402389</v>
      </c>
      <c r="AP1514" s="149">
        <f t="shared" si="694"/>
        <v>8.8396409777864413</v>
      </c>
      <c r="AQ1514" s="97"/>
      <c r="AR1514" s="171">
        <f t="shared" si="690"/>
        <v>2.6457526261645461E-2</v>
      </c>
      <c r="AS1514" s="149">
        <f t="shared" si="691"/>
        <v>3.0808332604031027E-2</v>
      </c>
      <c r="AT1514" s="149">
        <f t="shared" si="692"/>
        <v>2.8350201967905719E-2</v>
      </c>
      <c r="AU1514" s="175">
        <f t="shared" si="695"/>
        <v>9.1268986035726787</v>
      </c>
      <c r="AV1514" s="149">
        <f t="shared" si="696"/>
        <v>20.499903897758905</v>
      </c>
      <c r="AW1514" s="149">
        <f t="shared" si="697"/>
        <v>8.7434087411346102</v>
      </c>
    </row>
    <row r="1515" spans="1:49" ht="15" x14ac:dyDescent="0.25">
      <c r="A1515" s="130">
        <v>1997.02</v>
      </c>
      <c r="B1515" s="138"/>
      <c r="C1515" s="166">
        <f>raw_Data!B1521</f>
        <v>798.39</v>
      </c>
      <c r="D1515" s="167">
        <f>raw_Data!J1521</f>
        <v>1.2505583333333334</v>
      </c>
      <c r="E1515" s="167">
        <f>raw_Data!L1521</f>
        <v>5.1987454217645723E-3</v>
      </c>
      <c r="F1515" s="168">
        <f t="shared" si="672"/>
        <v>766.22</v>
      </c>
      <c r="G1515" s="167">
        <f>raw_Data!K1521</f>
        <v>1.6321139272445686E-3</v>
      </c>
      <c r="H1515" s="167">
        <f t="shared" si="673"/>
        <v>4.19853305839053E-2</v>
      </c>
      <c r="I1515" s="165"/>
      <c r="J1515" s="167">
        <f t="shared" si="674"/>
        <v>0.98892767306725593</v>
      </c>
      <c r="K1515" s="167">
        <f t="shared" si="693"/>
        <v>-5.8735815109794975E-3</v>
      </c>
      <c r="L1515" s="93"/>
      <c r="M1515" s="171">
        <f t="shared" si="669"/>
        <v>0.9941264184890205</v>
      </c>
      <c r="N1515" s="172">
        <f t="shared" si="675"/>
        <v>1.0436174445111499</v>
      </c>
      <c r="O1515" s="170">
        <f t="shared" si="670"/>
        <v>1514</v>
      </c>
      <c r="P1515" s="170">
        <f t="shared" si="671"/>
        <v>1516</v>
      </c>
      <c r="Q1515" s="169"/>
      <c r="R1515" s="149">
        <f t="shared" si="676"/>
        <v>-0.53078019570216461</v>
      </c>
      <c r="S1515" s="173">
        <f t="shared" si="677"/>
        <v>0.88745280835603624</v>
      </c>
      <c r="T1515" s="149">
        <v>0</v>
      </c>
      <c r="U1515" s="97"/>
      <c r="V1515" s="149">
        <f>1/PI()*ATAN('Exhibit4_Impact-Test'!$Y$25*S_RDY_SP)+'Exhibit4_Impact-Test'!$Y$26</f>
        <v>0.24049775106489124</v>
      </c>
      <c r="W1515" s="172">
        <f t="shared" si="678"/>
        <v>0.24948353734188608</v>
      </c>
      <c r="X1515" s="149">
        <f>1/PI()*ATAN('Exhibit4_Impact-Test'!$Y$25*S_RS_SP)+'Exhibit4_Impact-Test'!$Y$26</f>
        <v>0.83668135673893373</v>
      </c>
      <c r="Y1515" s="172">
        <f t="shared" si="679"/>
        <v>0.843212025893331</v>
      </c>
      <c r="Z1515" s="149">
        <f>1/PI()*ATAN('Exhibit4_Impact-Test'!$Y$25*S_5050_SP)+'Exhibit4_Impact-Test'!$Y$26</f>
        <v>0.5</v>
      </c>
      <c r="AA1515" s="149">
        <f t="shared" si="680"/>
        <v>0.51214358362715517</v>
      </c>
      <c r="AB1515" s="195">
        <f>VLOOKUP(_xlfn.NUMBERVALUE(LEFT(A1515,4)),Transactioncosts!$C:$G,5,FALSE)</f>
        <v>30.200000000000003</v>
      </c>
      <c r="AC1515" s="174"/>
      <c r="AD1515" s="175">
        <f t="shared" si="681"/>
        <v>1.0060288989452366</v>
      </c>
      <c r="AE1515" s="149">
        <f t="shared" si="682"/>
        <v>1.0355346372876177</v>
      </c>
      <c r="AF1515" s="149">
        <f t="shared" si="683"/>
        <v>1.0188719315000851</v>
      </c>
      <c r="AG1515" s="176">
        <f t="shared" si="684"/>
        <v>1.005997364212464</v>
      </c>
      <c r="AH1515" s="149">
        <f t="shared" si="685"/>
        <v>1.0336558627297487</v>
      </c>
      <c r="AI1515" s="149">
        <f t="shared" si="686"/>
        <v>1.018835257877531</v>
      </c>
      <c r="AJ1515" s="97"/>
      <c r="AK1515" s="171">
        <f t="shared" si="687"/>
        <v>6.0107978506692842E-3</v>
      </c>
      <c r="AL1515" s="149">
        <f t="shared" si="688"/>
        <v>3.491785111311084E-2</v>
      </c>
      <c r="AM1515" s="149">
        <f t="shared" si="689"/>
        <v>1.8696065773021325E-2</v>
      </c>
      <c r="AN1515" s="149">
        <f t="shared" si="694"/>
        <v>9.3002520769277943</v>
      </c>
      <c r="AO1515" s="149">
        <f t="shared" si="694"/>
        <v>23.8746026225155</v>
      </c>
      <c r="AP1515" s="149">
        <f t="shared" si="694"/>
        <v>8.8583370435594624</v>
      </c>
      <c r="AQ1515" s="97"/>
      <c r="AR1515" s="171">
        <f t="shared" si="690"/>
        <v>5.9794516069818773E-3</v>
      </c>
      <c r="AS1515" s="149">
        <f t="shared" si="691"/>
        <v>3.3101899344384754E-2</v>
      </c>
      <c r="AT1515" s="149">
        <f t="shared" si="692"/>
        <v>1.8660070785371241E-2</v>
      </c>
      <c r="AU1515" s="175">
        <f t="shared" si="695"/>
        <v>9.1328780551796598</v>
      </c>
      <c r="AV1515" s="149">
        <f t="shared" si="696"/>
        <v>20.533005797103289</v>
      </c>
      <c r="AW1515" s="149">
        <f t="shared" si="697"/>
        <v>8.7620688119199812</v>
      </c>
    </row>
    <row r="1516" spans="1:49" ht="15" x14ac:dyDescent="0.25">
      <c r="A1516" s="130">
        <v>1997.03</v>
      </c>
      <c r="B1516" s="138"/>
      <c r="C1516" s="166">
        <f>raw_Data!B1522</f>
        <v>792.16</v>
      </c>
      <c r="D1516" s="167">
        <f>raw_Data!J1522</f>
        <v>1.2550000000000001</v>
      </c>
      <c r="E1516" s="167">
        <f>raw_Data!L1522</f>
        <v>5.4110242629969996E-3</v>
      </c>
      <c r="F1516" s="168">
        <f t="shared" si="672"/>
        <v>798.39</v>
      </c>
      <c r="G1516" s="167">
        <f>raw_Data!K1522</f>
        <v>1.5719134758701888E-3</v>
      </c>
      <c r="H1516" s="167">
        <f t="shared" si="673"/>
        <v>-7.8032039479453141E-3</v>
      </c>
      <c r="I1516" s="165"/>
      <c r="J1516" s="167">
        <f t="shared" si="674"/>
        <v>1.0188020434921321</v>
      </c>
      <c r="K1516" s="167">
        <f t="shared" si="693"/>
        <v>2.4213067755129103E-2</v>
      </c>
      <c r="L1516" s="93"/>
      <c r="M1516" s="171">
        <f t="shared" si="669"/>
        <v>1.0242130677551291</v>
      </c>
      <c r="N1516" s="172">
        <f t="shared" si="675"/>
        <v>0.99376870952792495</v>
      </c>
      <c r="O1516" s="170">
        <f t="shared" si="670"/>
        <v>1515</v>
      </c>
      <c r="P1516" s="170">
        <f t="shared" si="671"/>
        <v>1517</v>
      </c>
      <c r="Q1516" s="169"/>
      <c r="R1516" s="149">
        <f t="shared" si="676"/>
        <v>-0.5356689800399439</v>
      </c>
      <c r="S1516" s="173">
        <f t="shared" si="677"/>
        <v>-0.60015646316267945</v>
      </c>
      <c r="T1516" s="149">
        <v>0</v>
      </c>
      <c r="U1516" s="97"/>
      <c r="V1516" s="149">
        <f>1/PI()*ATAN('Exhibit4_Impact-Test'!$Y$25*S_RDY_SP)+'Exhibit4_Impact-Test'!$Y$26</f>
        <v>0.23904157284760785</v>
      </c>
      <c r="W1516" s="172">
        <f t="shared" si="678"/>
        <v>0.23359594772779002</v>
      </c>
      <c r="X1516" s="149">
        <f>1/PI()*ATAN('Exhibit4_Impact-Test'!$Y$25*S_RS_SP)+'Exhibit4_Impact-Test'!$Y$26</f>
        <v>0.22110124514197377</v>
      </c>
      <c r="Y1516" s="172">
        <f t="shared" si="679"/>
        <v>0.21594833725206031</v>
      </c>
      <c r="Z1516" s="149">
        <f>1/PI()*ATAN('Exhibit4_Impact-Test'!$Y$25*S_5050_SP)+'Exhibit4_Impact-Test'!$Y$26</f>
        <v>0.5</v>
      </c>
      <c r="AA1516" s="149">
        <f t="shared" si="680"/>
        <v>0.49245673113357008</v>
      </c>
      <c r="AB1516" s="195">
        <f>VLOOKUP(_xlfn.NUMBERVALUE(LEFT(A1516,4)),Transactioncosts!$C:$G,5,FALSE)</f>
        <v>30.200000000000003</v>
      </c>
      <c r="AC1516" s="174"/>
      <c r="AD1516" s="175">
        <f t="shared" si="681"/>
        <v>1.0169356004801622</v>
      </c>
      <c r="AE1516" s="149">
        <f t="shared" si="682"/>
        <v>1.017481782243546</v>
      </c>
      <c r="AF1516" s="149">
        <f t="shared" si="683"/>
        <v>1.0089908886415271</v>
      </c>
      <c r="AG1516" s="176">
        <f t="shared" si="684"/>
        <v>1.0169285458145534</v>
      </c>
      <c r="AH1516" s="149">
        <f t="shared" si="685"/>
        <v>1.0173319191849168</v>
      </c>
      <c r="AI1516" s="149">
        <f t="shared" si="686"/>
        <v>1.0089681079695505</v>
      </c>
      <c r="AJ1516" s="97"/>
      <c r="AK1516" s="171">
        <f t="shared" si="687"/>
        <v>1.6793792033079527E-2</v>
      </c>
      <c r="AL1516" s="149">
        <f t="shared" si="688"/>
        <v>1.7330733745379398E-2</v>
      </c>
      <c r="AM1516" s="149">
        <f t="shared" si="689"/>
        <v>8.9507112430166555E-3</v>
      </c>
      <c r="AN1516" s="149">
        <f t="shared" si="694"/>
        <v>9.3170458689608733</v>
      </c>
      <c r="AO1516" s="149">
        <f t="shared" si="694"/>
        <v>23.891933356260878</v>
      </c>
      <c r="AP1516" s="149">
        <f t="shared" si="694"/>
        <v>8.8672877548024793</v>
      </c>
      <c r="AQ1516" s="97"/>
      <c r="AR1516" s="171">
        <f t="shared" si="690"/>
        <v>1.6786854828722317E-2</v>
      </c>
      <c r="AS1516" s="149">
        <f t="shared" si="691"/>
        <v>1.7183434698990096E-2</v>
      </c>
      <c r="AT1516" s="149">
        <f t="shared" si="692"/>
        <v>8.9281333095543695E-3</v>
      </c>
      <c r="AU1516" s="175">
        <f t="shared" si="695"/>
        <v>9.1496649100083829</v>
      </c>
      <c r="AV1516" s="149">
        <f t="shared" si="696"/>
        <v>20.550189231802278</v>
      </c>
      <c r="AW1516" s="149">
        <f t="shared" si="697"/>
        <v>8.7709969452295358</v>
      </c>
    </row>
    <row r="1517" spans="1:49" ht="15" x14ac:dyDescent="0.25">
      <c r="A1517" s="130">
        <v>1997.04</v>
      </c>
      <c r="B1517" s="138"/>
      <c r="C1517" s="166">
        <f>raw_Data!B1523</f>
        <v>763.93</v>
      </c>
      <c r="D1517" s="167">
        <f>raw_Data!J1523</f>
        <v>1.2577749999999999</v>
      </c>
      <c r="E1517" s="167">
        <f>raw_Data!L1523</f>
        <v>5.5679505949390862E-3</v>
      </c>
      <c r="F1517" s="168">
        <f t="shared" si="672"/>
        <v>792.16</v>
      </c>
      <c r="G1517" s="167">
        <f>raw_Data!K1523</f>
        <v>1.5877789840436274E-3</v>
      </c>
      <c r="H1517" s="167">
        <f t="shared" si="673"/>
        <v>-3.5636740052514715E-2</v>
      </c>
      <c r="I1517" s="165"/>
      <c r="J1517" s="167">
        <f t="shared" si="674"/>
        <v>1.0137423387742346</v>
      </c>
      <c r="K1517" s="167">
        <f t="shared" si="693"/>
        <v>1.9310289369173672E-2</v>
      </c>
      <c r="L1517" s="93"/>
      <c r="M1517" s="171">
        <f t="shared" si="669"/>
        <v>1.0193102893691737</v>
      </c>
      <c r="N1517" s="172">
        <f t="shared" si="675"/>
        <v>0.965951038931529</v>
      </c>
      <c r="O1517" s="170">
        <f t="shared" si="670"/>
        <v>1516</v>
      </c>
      <c r="P1517" s="170">
        <f t="shared" si="671"/>
        <v>1518</v>
      </c>
      <c r="Q1517" s="169"/>
      <c r="R1517" s="149">
        <f t="shared" si="676"/>
        <v>-0.5462712901052037</v>
      </c>
      <c r="S1517" s="173">
        <f t="shared" si="677"/>
        <v>-0.868177369627115</v>
      </c>
      <c r="T1517" s="149">
        <v>0</v>
      </c>
      <c r="U1517" s="97"/>
      <c r="V1517" s="149">
        <f>1/PI()*ATAN('Exhibit4_Impact-Test'!$Y$25*S_RDY_SP)+'Exhibit4_Impact-Test'!$Y$26</f>
        <v>0.23593192971746646</v>
      </c>
      <c r="W1517" s="172">
        <f t="shared" si="678"/>
        <v>0.2263771802583697</v>
      </c>
      <c r="X1517" s="149">
        <f>1/PI()*ATAN('Exhibit4_Impact-Test'!$Y$25*S_RS_SP)+'Exhibit4_Impact-Test'!$Y$26</f>
        <v>0.16632480790462706</v>
      </c>
      <c r="Y1517" s="172">
        <f t="shared" si="679"/>
        <v>0.15900237991622723</v>
      </c>
      <c r="Z1517" s="149">
        <f>1/PI()*ATAN('Exhibit4_Impact-Test'!$Y$25*S_5050_SP)+'Exhibit4_Impact-Test'!$Y$26</f>
        <v>0.5</v>
      </c>
      <c r="AA1517" s="149">
        <f t="shared" si="680"/>
        <v>0.48656115200629085</v>
      </c>
      <c r="AB1517" s="195">
        <f>VLOOKUP(_xlfn.NUMBERVALUE(LEFT(A1517,4)),Transactioncosts!$C:$G,5,FALSE)</f>
        <v>30.200000000000003</v>
      </c>
      <c r="AC1517" s="174"/>
      <c r="AD1517" s="175">
        <f t="shared" si="681"/>
        <v>1.0067211384451427</v>
      </c>
      <c r="AE1517" s="149">
        <f t="shared" si="682"/>
        <v>1.0104353222901976</v>
      </c>
      <c r="AF1517" s="149">
        <f t="shared" si="683"/>
        <v>0.99263066415035128</v>
      </c>
      <c r="AG1517" s="176">
        <f t="shared" si="684"/>
        <v>1.0066892177112803</v>
      </c>
      <c r="AH1517" s="149">
        <f t="shared" si="685"/>
        <v>1.0083645689497991</v>
      </c>
      <c r="AI1517" s="149">
        <f t="shared" si="686"/>
        <v>0.9925900788294103</v>
      </c>
      <c r="AJ1517" s="97"/>
      <c r="AK1517" s="171">
        <f t="shared" si="687"/>
        <v>6.6986522929403458E-3</v>
      </c>
      <c r="AL1517" s="149">
        <f t="shared" si="688"/>
        <v>1.0381250162617168E-2</v>
      </c>
      <c r="AM1517" s="149">
        <f t="shared" si="689"/>
        <v>-7.396623549216763E-3</v>
      </c>
      <c r="AN1517" s="149">
        <f t="shared" si="694"/>
        <v>9.323744521253813</v>
      </c>
      <c r="AO1517" s="149">
        <f t="shared" si="694"/>
        <v>23.902314606423495</v>
      </c>
      <c r="AP1517" s="149">
        <f t="shared" si="694"/>
        <v>8.8598911312532618</v>
      </c>
      <c r="AQ1517" s="97"/>
      <c r="AR1517" s="171">
        <f t="shared" si="690"/>
        <v>6.6669441677015455E-3</v>
      </c>
      <c r="AS1517" s="149">
        <f t="shared" si="691"/>
        <v>8.3297798057782816E-3</v>
      </c>
      <c r="AT1517" s="149">
        <f t="shared" si="692"/>
        <v>-7.4375110133339415E-3</v>
      </c>
      <c r="AU1517" s="175">
        <f t="shared" si="695"/>
        <v>9.1563318541760843</v>
      </c>
      <c r="AV1517" s="149">
        <f t="shared" si="696"/>
        <v>20.558519011608055</v>
      </c>
      <c r="AW1517" s="149">
        <f t="shared" si="697"/>
        <v>8.7635594342162015</v>
      </c>
    </row>
    <row r="1518" spans="1:49" ht="15" x14ac:dyDescent="0.25">
      <c r="A1518" s="130">
        <v>1997.05</v>
      </c>
      <c r="B1518" s="138"/>
      <c r="C1518" s="166">
        <f>raw_Data!B1524</f>
        <v>833.09</v>
      </c>
      <c r="D1518" s="167">
        <f>raw_Data!J1524</f>
        <v>1.2605583333333332</v>
      </c>
      <c r="E1518" s="167">
        <f>raw_Data!L1524</f>
        <v>5.4267290252520972E-3</v>
      </c>
      <c r="F1518" s="168">
        <f t="shared" si="672"/>
        <v>763.93</v>
      </c>
      <c r="G1518" s="167">
        <f>raw_Data!K1524</f>
        <v>1.6500966493439625E-3</v>
      </c>
      <c r="H1518" s="167">
        <f t="shared" si="673"/>
        <v>9.0531855012893958E-2</v>
      </c>
      <c r="I1518" s="165"/>
      <c r="J1518" s="167">
        <f t="shared" si="674"/>
        <v>0.98773595215157073</v>
      </c>
      <c r="K1518" s="167">
        <f t="shared" si="693"/>
        <v>-6.8373188231771742E-3</v>
      </c>
      <c r="L1518" s="93"/>
      <c r="M1518" s="171">
        <f t="shared" si="669"/>
        <v>0.99316268117682283</v>
      </c>
      <c r="N1518" s="172">
        <f t="shared" si="675"/>
        <v>1.0921819516622377</v>
      </c>
      <c r="O1518" s="170">
        <f t="shared" si="670"/>
        <v>1517</v>
      </c>
      <c r="P1518" s="170">
        <f t="shared" si="671"/>
        <v>1519</v>
      </c>
      <c r="Q1518" s="169"/>
      <c r="R1518" s="149">
        <f t="shared" si="676"/>
        <v>-0.54278585509373112</v>
      </c>
      <c r="S1518" s="173">
        <f t="shared" si="677"/>
        <v>0.94206075069848794</v>
      </c>
      <c r="T1518" s="149">
        <v>0</v>
      </c>
      <c r="U1518" s="97"/>
      <c r="V1518" s="149">
        <f>1/PI()*ATAN('Exhibit4_Impact-Test'!$Y$25*S_RDY_SP)+'Exhibit4_Impact-Test'!$Y$26</f>
        <v>0.2369469596829884</v>
      </c>
      <c r="W1518" s="172">
        <f t="shared" si="678"/>
        <v>0.25455718068797561</v>
      </c>
      <c r="X1518" s="149">
        <f>1/PI()*ATAN('Exhibit4_Impact-Test'!$Y$25*S_RS_SP)+'Exhibit4_Impact-Test'!$Y$26</f>
        <v>0.84468229395550032</v>
      </c>
      <c r="Y1518" s="172">
        <f t="shared" si="679"/>
        <v>0.85674647992504005</v>
      </c>
      <c r="Z1518" s="149">
        <f>1/PI()*ATAN('Exhibit4_Impact-Test'!$Y$25*S_5050_SP)+'Exhibit4_Impact-Test'!$Y$26</f>
        <v>0.5</v>
      </c>
      <c r="AA1518" s="149">
        <f t="shared" si="680"/>
        <v>0.52374170411118259</v>
      </c>
      <c r="AB1518" s="195">
        <f>VLOOKUP(_xlfn.NUMBERVALUE(LEFT(A1518,4)),Transactioncosts!$C:$G,5,FALSE)</f>
        <v>30.200000000000003</v>
      </c>
      <c r="AC1518" s="174"/>
      <c r="AD1518" s="175">
        <f t="shared" si="681"/>
        <v>1.0166249962683693</v>
      </c>
      <c r="AE1518" s="149">
        <f t="shared" si="682"/>
        <v>1.0768025057162434</v>
      </c>
      <c r="AF1518" s="149">
        <f t="shared" si="683"/>
        <v>1.0426723164195302</v>
      </c>
      <c r="AG1518" s="176">
        <f t="shared" si="684"/>
        <v>1.0165541714517181</v>
      </c>
      <c r="AH1518" s="149">
        <f t="shared" si="685"/>
        <v>1.0767500353677075</v>
      </c>
      <c r="AI1518" s="149">
        <f t="shared" si="686"/>
        <v>1.0426006164731143</v>
      </c>
      <c r="AJ1518" s="97"/>
      <c r="AK1518" s="171">
        <f t="shared" si="687"/>
        <v>1.6488313834195398E-2</v>
      </c>
      <c r="AL1518" s="149">
        <f t="shared" si="688"/>
        <v>7.3996006908073675E-2</v>
      </c>
      <c r="AM1518" s="149">
        <f t="shared" si="689"/>
        <v>4.1786952561205085E-2</v>
      </c>
      <c r="AN1518" s="149">
        <f t="shared" si="694"/>
        <v>9.3402328350880079</v>
      </c>
      <c r="AO1518" s="149">
        <f t="shared" si="694"/>
        <v>23.97631061333157</v>
      </c>
      <c r="AP1518" s="149">
        <f t="shared" si="694"/>
        <v>8.9016780838144669</v>
      </c>
      <c r="AQ1518" s="97"/>
      <c r="AR1518" s="171">
        <f t="shared" si="690"/>
        <v>1.6418644797836657E-2</v>
      </c>
      <c r="AS1518" s="149">
        <f t="shared" si="691"/>
        <v>7.3947277798804015E-2</v>
      </c>
      <c r="AT1518" s="149">
        <f t="shared" si="692"/>
        <v>4.1718184636092601E-2</v>
      </c>
      <c r="AU1518" s="175">
        <f t="shared" si="695"/>
        <v>9.1727504989739206</v>
      </c>
      <c r="AV1518" s="149">
        <f t="shared" si="696"/>
        <v>20.63246628940686</v>
      </c>
      <c r="AW1518" s="149">
        <f t="shared" si="697"/>
        <v>8.8052776188522941</v>
      </c>
    </row>
    <row r="1519" spans="1:49" ht="15" x14ac:dyDescent="0.25">
      <c r="A1519" s="130">
        <v>1997.06</v>
      </c>
      <c r="B1519" s="138"/>
      <c r="C1519" s="166">
        <f>raw_Data!B1525</f>
        <v>876.29</v>
      </c>
      <c r="D1519" s="167">
        <f>raw_Data!J1525</f>
        <v>1.2633333333333334</v>
      </c>
      <c r="E1519" s="167">
        <f>raw_Data!L1525</f>
        <v>5.2538280408596094E-3</v>
      </c>
      <c r="F1519" s="168">
        <f t="shared" si="672"/>
        <v>833.09</v>
      </c>
      <c r="G1519" s="167">
        <f>raw_Data!K1525</f>
        <v>1.5164428012979791E-3</v>
      </c>
      <c r="H1519" s="167">
        <f t="shared" si="673"/>
        <v>5.1855141701376617E-2</v>
      </c>
      <c r="I1519" s="165"/>
      <c r="J1519" s="167">
        <f t="shared" si="674"/>
        <v>0.98487141764906538</v>
      </c>
      <c r="K1519" s="167">
        <f t="shared" si="693"/>
        <v>-9.8747543100750068E-3</v>
      </c>
      <c r="L1519" s="93"/>
      <c r="M1519" s="171">
        <f t="shared" si="669"/>
        <v>0.99012524568992499</v>
      </c>
      <c r="N1519" s="172">
        <f t="shared" si="675"/>
        <v>1.0533715845026748</v>
      </c>
      <c r="O1519" s="170">
        <f t="shared" si="670"/>
        <v>1518</v>
      </c>
      <c r="P1519" s="170">
        <f t="shared" si="671"/>
        <v>1520</v>
      </c>
      <c r="Q1519" s="169"/>
      <c r="R1519" s="149">
        <f t="shared" si="676"/>
        <v>-0.56318442372425936</v>
      </c>
      <c r="S1519" s="173">
        <f t="shared" si="677"/>
        <v>0.90526271302921391</v>
      </c>
      <c r="T1519" s="149">
        <v>0</v>
      </c>
      <c r="U1519" s="97"/>
      <c r="V1519" s="149">
        <f>1/PI()*ATAN('Exhibit4_Impact-Test'!$Y$25*S_RDY_SP)+'Exhibit4_Impact-Test'!$Y$26</f>
        <v>0.23110525464454307</v>
      </c>
      <c r="W1519" s="172">
        <f t="shared" si="678"/>
        <v>0.24229081202112784</v>
      </c>
      <c r="X1519" s="149">
        <f>1/PI()*ATAN('Exhibit4_Impact-Test'!$Y$25*S_RS_SP)+'Exhibit4_Impact-Test'!$Y$26</f>
        <v>0.83937219233039695</v>
      </c>
      <c r="Y1519" s="172">
        <f t="shared" si="679"/>
        <v>0.847546254421774</v>
      </c>
      <c r="Z1519" s="149">
        <f>1/PI()*ATAN('Exhibit4_Impact-Test'!$Y$25*S_5050_SP)+'Exhibit4_Impact-Test'!$Y$26</f>
        <v>0.5</v>
      </c>
      <c r="AA1519" s="149">
        <f t="shared" si="680"/>
        <v>0.5154750273840133</v>
      </c>
      <c r="AB1519" s="195">
        <f>VLOOKUP(_xlfn.NUMBERVALUE(LEFT(A1519,4)),Transactioncosts!$C:$G,5,FALSE)</f>
        <v>30.200000000000003</v>
      </c>
      <c r="AC1519" s="174"/>
      <c r="AD1519" s="175">
        <f t="shared" si="681"/>
        <v>1.0047418069265805</v>
      </c>
      <c r="AE1519" s="149">
        <f t="shared" si="682"/>
        <v>1.0432124637560538</v>
      </c>
      <c r="AF1519" s="149">
        <f t="shared" si="683"/>
        <v>1.0217484150962999</v>
      </c>
      <c r="AG1519" s="176">
        <f t="shared" si="684"/>
        <v>1.0047038851234869</v>
      </c>
      <c r="AH1519" s="149">
        <f t="shared" si="685"/>
        <v>1.043191725923452</v>
      </c>
      <c r="AI1519" s="149">
        <f t="shared" si="686"/>
        <v>1.0217016805136001</v>
      </c>
      <c r="AJ1519" s="97"/>
      <c r="AK1519" s="171">
        <f t="shared" si="687"/>
        <v>4.7305999736236134E-3</v>
      </c>
      <c r="AL1519" s="149">
        <f t="shared" si="688"/>
        <v>4.2304859737795839E-2</v>
      </c>
      <c r="AM1519" s="149">
        <f t="shared" si="689"/>
        <v>2.1515292295203544E-2</v>
      </c>
      <c r="AN1519" s="149">
        <f t="shared" si="694"/>
        <v>9.3449634350616311</v>
      </c>
      <c r="AO1519" s="149">
        <f t="shared" si="694"/>
        <v>24.018615473069367</v>
      </c>
      <c r="AP1519" s="149">
        <f t="shared" si="694"/>
        <v>8.9231933761096709</v>
      </c>
      <c r="AQ1519" s="97"/>
      <c r="AR1519" s="171">
        <f t="shared" si="690"/>
        <v>4.6928564274822766E-3</v>
      </c>
      <c r="AS1519" s="149">
        <f t="shared" si="691"/>
        <v>4.2284980720388686E-2</v>
      </c>
      <c r="AT1519" s="149">
        <f t="shared" si="692"/>
        <v>2.1469551434872947E-2</v>
      </c>
      <c r="AU1519" s="175">
        <f t="shared" si="695"/>
        <v>9.1774433554014028</v>
      </c>
      <c r="AV1519" s="149">
        <f t="shared" si="696"/>
        <v>20.674751270127249</v>
      </c>
      <c r="AW1519" s="149">
        <f t="shared" si="697"/>
        <v>8.8267471702871667</v>
      </c>
    </row>
    <row r="1520" spans="1:49" ht="15" x14ac:dyDescent="0.25">
      <c r="A1520" s="130">
        <v>1997.07</v>
      </c>
      <c r="B1520" s="138"/>
      <c r="C1520" s="166">
        <f>raw_Data!B1526</f>
        <v>925.29</v>
      </c>
      <c r="D1520" s="167">
        <f>raw_Data!J1526</f>
        <v>1.2680583333333333</v>
      </c>
      <c r="E1520" s="167">
        <f>raw_Data!L1526</f>
        <v>5.0411833044619048E-3</v>
      </c>
      <c r="F1520" s="168">
        <f t="shared" si="672"/>
        <v>876.29</v>
      </c>
      <c r="G1520" s="167">
        <f>raw_Data!K1526</f>
        <v>1.4470761201580908E-3</v>
      </c>
      <c r="H1520" s="167">
        <f t="shared" si="673"/>
        <v>5.5917561537847105E-2</v>
      </c>
      <c r="I1520" s="165"/>
      <c r="J1520" s="167">
        <f t="shared" si="674"/>
        <v>0.98122108189914692</v>
      </c>
      <c r="K1520" s="167">
        <f t="shared" si="693"/>
        <v>-1.3737734796391177E-2</v>
      </c>
      <c r="L1520" s="93"/>
      <c r="M1520" s="171">
        <f t="shared" si="669"/>
        <v>0.98626226520360882</v>
      </c>
      <c r="N1520" s="172">
        <f t="shared" si="675"/>
        <v>1.0573646376580053</v>
      </c>
      <c r="O1520" s="170">
        <f t="shared" si="670"/>
        <v>1519</v>
      </c>
      <c r="P1520" s="170">
        <f t="shared" si="671"/>
        <v>1521</v>
      </c>
      <c r="Q1520" s="169"/>
      <c r="R1520" s="149">
        <f t="shared" si="676"/>
        <v>-0.56809526434465052</v>
      </c>
      <c r="S1520" s="173">
        <f t="shared" si="677"/>
        <v>0.91411298521999851</v>
      </c>
      <c r="T1520" s="149">
        <v>0</v>
      </c>
      <c r="U1520" s="97"/>
      <c r="V1520" s="149">
        <f>1/PI()*ATAN('Exhibit4_Impact-Test'!$Y$25*S_RDY_SP)+'Exhibit4_Impact-Test'!$Y$26</f>
        <v>0.22973392357949263</v>
      </c>
      <c r="W1520" s="172">
        <f t="shared" si="678"/>
        <v>0.24228334313857966</v>
      </c>
      <c r="X1520" s="149">
        <f>1/PI()*ATAN('Exhibit4_Impact-Test'!$Y$25*S_RS_SP)+'Exhibit4_Impact-Test'!$Y$26</f>
        <v>0.84067942243441851</v>
      </c>
      <c r="Y1520" s="172">
        <f t="shared" si="679"/>
        <v>0.84978357474417199</v>
      </c>
      <c r="Z1520" s="149">
        <f>1/PI()*ATAN('Exhibit4_Impact-Test'!$Y$25*S_5050_SP)+'Exhibit4_Impact-Test'!$Y$26</f>
        <v>0.5</v>
      </c>
      <c r="AA1520" s="149">
        <f t="shared" si="680"/>
        <v>0.51739612361601683</v>
      </c>
      <c r="AB1520" s="195">
        <f>VLOOKUP(_xlfn.NUMBERVALUE(LEFT(A1520,4)),Transactioncosts!$C:$G,5,FALSE)</f>
        <v>30.200000000000003</v>
      </c>
      <c r="AC1520" s="174"/>
      <c r="AD1520" s="175">
        <f t="shared" si="681"/>
        <v>1.0025968922033677</v>
      </c>
      <c r="AE1520" s="149">
        <f t="shared" si="682"/>
        <v>1.0460365666122877</v>
      </c>
      <c r="AF1520" s="149">
        <f t="shared" si="683"/>
        <v>1.021813451430807</v>
      </c>
      <c r="AG1520" s="176">
        <f t="shared" si="684"/>
        <v>1.0025563423459916</v>
      </c>
      <c r="AH1520" s="149">
        <f t="shared" si="685"/>
        <v>1.0454923446177016</v>
      </c>
      <c r="AI1520" s="149">
        <f t="shared" si="686"/>
        <v>1.0217609151374867</v>
      </c>
      <c r="AJ1520" s="97"/>
      <c r="AK1520" s="171">
        <f t="shared" si="687"/>
        <v>2.5935261051464754E-3</v>
      </c>
      <c r="AL1520" s="149">
        <f t="shared" si="688"/>
        <v>4.5008323552047876E-2</v>
      </c>
      <c r="AM1520" s="149">
        <f t="shared" si="689"/>
        <v>2.1578942273796697E-2</v>
      </c>
      <c r="AN1520" s="149">
        <f t="shared" si="694"/>
        <v>9.3475569611667773</v>
      </c>
      <c r="AO1520" s="149">
        <f t="shared" si="694"/>
        <v>24.063623796621414</v>
      </c>
      <c r="AP1520" s="149">
        <f t="shared" si="694"/>
        <v>8.9447723183834675</v>
      </c>
      <c r="AQ1520" s="97"/>
      <c r="AR1520" s="171">
        <f t="shared" si="690"/>
        <v>2.5530804607109703E-3</v>
      </c>
      <c r="AS1520" s="149">
        <f t="shared" si="691"/>
        <v>4.4487917638511267E-2</v>
      </c>
      <c r="AT1520" s="149">
        <f t="shared" si="692"/>
        <v>2.1527526192061285E-2</v>
      </c>
      <c r="AU1520" s="175">
        <f t="shared" si="695"/>
        <v>9.1799964358621136</v>
      </c>
      <c r="AV1520" s="149">
        <f t="shared" si="696"/>
        <v>20.719239187765762</v>
      </c>
      <c r="AW1520" s="149">
        <f t="shared" si="697"/>
        <v>8.848274696479228</v>
      </c>
    </row>
    <row r="1521" spans="1:49" ht="15" x14ac:dyDescent="0.25">
      <c r="A1521" s="130">
        <v>1997.08</v>
      </c>
      <c r="B1521" s="138"/>
      <c r="C1521" s="166">
        <f>raw_Data!B1527</f>
        <v>927.24</v>
      </c>
      <c r="D1521" s="167">
        <f>raw_Data!J1527</f>
        <v>1.272775</v>
      </c>
      <c r="E1521" s="167">
        <f>raw_Data!L1527</f>
        <v>5.1042407584538374E-3</v>
      </c>
      <c r="F1521" s="168">
        <f t="shared" si="672"/>
        <v>925.29</v>
      </c>
      <c r="G1521" s="167">
        <f>raw_Data!K1527</f>
        <v>1.3755417220547071E-3</v>
      </c>
      <c r="H1521" s="167">
        <f t="shared" si="673"/>
        <v>2.1074473948707872E-3</v>
      </c>
      <c r="I1521" s="165"/>
      <c r="J1521" s="167">
        <f t="shared" si="674"/>
        <v>1.0056326375949618</v>
      </c>
      <c r="K1521" s="167">
        <f t="shared" si="693"/>
        <v>1.0736878353415635E-2</v>
      </c>
      <c r="L1521" s="93"/>
      <c r="M1521" s="171">
        <f t="shared" si="669"/>
        <v>1.0107368783534156</v>
      </c>
      <c r="N1521" s="172">
        <f t="shared" si="675"/>
        <v>1.0034829891169257</v>
      </c>
      <c r="O1521" s="170">
        <f t="shared" si="670"/>
        <v>1520</v>
      </c>
      <c r="P1521" s="170">
        <f t="shared" si="671"/>
        <v>1522</v>
      </c>
      <c r="Q1521" s="169"/>
      <c r="R1521" s="149">
        <f t="shared" si="676"/>
        <v>-0.57126362237110395</v>
      </c>
      <c r="S1521" s="173">
        <f t="shared" si="677"/>
        <v>0.29480434554655516</v>
      </c>
      <c r="T1521" s="149">
        <v>0</v>
      </c>
      <c r="U1521" s="97"/>
      <c r="V1521" s="149">
        <f>1/PI()*ATAN('Exhibit4_Impact-Test'!$Y$25*S_RDY_SP)+'Exhibit4_Impact-Test'!$Y$26</f>
        <v>0.22885623804711774</v>
      </c>
      <c r="W1521" s="172">
        <f t="shared" si="678"/>
        <v>0.22758757931983359</v>
      </c>
      <c r="X1521" s="149">
        <f>1/PI()*ATAN('Exhibit4_Impact-Test'!$Y$25*S_RS_SP)+'Exhibit4_Impact-Test'!$Y$26</f>
        <v>0.66957761627197154</v>
      </c>
      <c r="Y1521" s="172">
        <f t="shared" si="679"/>
        <v>0.66798212216597452</v>
      </c>
      <c r="Z1521" s="149">
        <f>1/PI()*ATAN('Exhibit4_Impact-Test'!$Y$25*S_5050_SP)+'Exhibit4_Impact-Test'!$Y$26</f>
        <v>0.5</v>
      </c>
      <c r="AA1521" s="149">
        <f t="shared" si="680"/>
        <v>0.49819933033288955</v>
      </c>
      <c r="AB1521" s="195">
        <f>VLOOKUP(_xlfn.NUMBERVALUE(LEFT(A1521,4)),Transactioncosts!$C:$G,5,FALSE)</f>
        <v>30.200000000000003</v>
      </c>
      <c r="AC1521" s="174"/>
      <c r="AD1521" s="175">
        <f t="shared" si="681"/>
        <v>1.0090767805515422</v>
      </c>
      <c r="AE1521" s="149">
        <f t="shared" si="682"/>
        <v>1.0058798364897459</v>
      </c>
      <c r="AF1521" s="149">
        <f t="shared" si="683"/>
        <v>1.0071099337351708</v>
      </c>
      <c r="AG1521" s="176">
        <f t="shared" si="684"/>
        <v>1.0090759712383675</v>
      </c>
      <c r="AH1521" s="149">
        <f t="shared" si="685"/>
        <v>1.0054907756442684</v>
      </c>
      <c r="AI1521" s="149">
        <f t="shared" si="686"/>
        <v>1.0071044957127762</v>
      </c>
      <c r="AJ1521" s="97"/>
      <c r="AK1521" s="171">
        <f t="shared" si="687"/>
        <v>9.0358341666709214E-3</v>
      </c>
      <c r="AL1521" s="149">
        <f t="shared" si="688"/>
        <v>5.8626177139283822E-3</v>
      </c>
      <c r="AM1521" s="149">
        <f t="shared" si="689"/>
        <v>7.0847773261962024E-3</v>
      </c>
      <c r="AN1521" s="149">
        <f t="shared" si="694"/>
        <v>9.356592795333448</v>
      </c>
      <c r="AO1521" s="149">
        <f t="shared" si="694"/>
        <v>24.069486414335341</v>
      </c>
      <c r="AP1521" s="149">
        <f t="shared" si="694"/>
        <v>8.9518570957096646</v>
      </c>
      <c r="AQ1521" s="97"/>
      <c r="AR1521" s="171">
        <f t="shared" si="690"/>
        <v>9.0350321330548017E-3</v>
      </c>
      <c r="AS1521" s="149">
        <f t="shared" si="691"/>
        <v>5.4757562892036489E-3</v>
      </c>
      <c r="AT1521" s="149">
        <f t="shared" si="692"/>
        <v>7.0793776802447889E-3</v>
      </c>
      <c r="AU1521" s="175">
        <f t="shared" si="695"/>
        <v>9.1890314679951679</v>
      </c>
      <c r="AV1521" s="149">
        <f t="shared" si="696"/>
        <v>20.724714944054966</v>
      </c>
      <c r="AW1521" s="149">
        <f t="shared" si="697"/>
        <v>8.8553540741594734</v>
      </c>
    </row>
    <row r="1522" spans="1:49" ht="15" x14ac:dyDescent="0.25">
      <c r="A1522" s="130">
        <v>1997.09</v>
      </c>
      <c r="B1522" s="138"/>
      <c r="C1522" s="166">
        <f>raw_Data!B1528</f>
        <v>937.02</v>
      </c>
      <c r="D1522" s="167">
        <f>raw_Data!J1528</f>
        <v>1.2775000000000001</v>
      </c>
      <c r="E1522" s="167">
        <f>raw_Data!L1528</f>
        <v>5.0332980619396395E-3</v>
      </c>
      <c r="F1522" s="168">
        <f t="shared" si="672"/>
        <v>927.24</v>
      </c>
      <c r="G1522" s="167">
        <f>raw_Data!K1528</f>
        <v>1.3777447047150684E-3</v>
      </c>
      <c r="H1522" s="167">
        <f t="shared" si="673"/>
        <v>1.0547431085802916E-2</v>
      </c>
      <c r="I1522" s="165"/>
      <c r="J1522" s="167">
        <f t="shared" si="674"/>
        <v>0.9936844679663599</v>
      </c>
      <c r="K1522" s="167">
        <f t="shared" si="693"/>
        <v>-1.2822339717004638E-3</v>
      </c>
      <c r="L1522" s="93"/>
      <c r="M1522" s="171">
        <f t="shared" si="669"/>
        <v>0.99871776602829954</v>
      </c>
      <c r="N1522" s="172">
        <f t="shared" si="675"/>
        <v>1.0119251757905181</v>
      </c>
      <c r="O1522" s="170">
        <f t="shared" si="670"/>
        <v>1521</v>
      </c>
      <c r="P1522" s="170">
        <f t="shared" si="671"/>
        <v>1523</v>
      </c>
      <c r="Q1522" s="169"/>
      <c r="R1522" s="149">
        <f t="shared" si="676"/>
        <v>-0.57490040280296517</v>
      </c>
      <c r="S1522" s="173">
        <f t="shared" si="677"/>
        <v>0.67388526866369269</v>
      </c>
      <c r="T1522" s="149">
        <v>0</v>
      </c>
      <c r="U1522" s="97"/>
      <c r="V1522" s="149">
        <f>1/PI()*ATAN('Exhibit4_Impact-Test'!$Y$25*S_RDY_SP)+'Exhibit4_Impact-Test'!$Y$26</f>
        <v>0.22785556381474265</v>
      </c>
      <c r="W1522" s="172">
        <f t="shared" si="678"/>
        <v>0.2301752348116306</v>
      </c>
      <c r="X1522" s="149">
        <f>1/PI()*ATAN('Exhibit4_Impact-Test'!$Y$25*S_RS_SP)+'Exhibit4_Impact-Test'!$Y$26</f>
        <v>0.79681021669492424</v>
      </c>
      <c r="Y1522" s="172">
        <f t="shared" si="679"/>
        <v>0.79892896459375429</v>
      </c>
      <c r="Z1522" s="149">
        <f>1/PI()*ATAN('Exhibit4_Impact-Test'!$Y$25*S_5050_SP)+'Exhibit4_Impact-Test'!$Y$26</f>
        <v>0.5</v>
      </c>
      <c r="AA1522" s="149">
        <f t="shared" si="680"/>
        <v>0.50328437473594179</v>
      </c>
      <c r="AB1522" s="195">
        <f>VLOOKUP(_xlfn.NUMBERVALUE(LEFT(A1522,4)),Transactioncosts!$C:$G,5,FALSE)</f>
        <v>30.200000000000003</v>
      </c>
      <c r="AC1522" s="174"/>
      <c r="AD1522" s="175">
        <f t="shared" si="681"/>
        <v>1.0017271478262022</v>
      </c>
      <c r="AE1522" s="149">
        <f t="shared" si="682"/>
        <v>1.0092415650629116</v>
      </c>
      <c r="AF1522" s="149">
        <f t="shared" si="683"/>
        <v>1.0053214709094087</v>
      </c>
      <c r="AG1522" s="176">
        <f t="shared" si="684"/>
        <v>1.001722145742233</v>
      </c>
      <c r="AH1522" s="149">
        <f t="shared" si="685"/>
        <v>1.0091996448357186</v>
      </c>
      <c r="AI1522" s="149">
        <f t="shared" si="686"/>
        <v>1.0053115520977061</v>
      </c>
      <c r="AJ1522" s="97"/>
      <c r="AK1522" s="171">
        <f t="shared" si="687"/>
        <v>1.7256580215573242E-3</v>
      </c>
      <c r="AL1522" s="149">
        <f t="shared" si="688"/>
        <v>9.19912308696803E-3</v>
      </c>
      <c r="AM1522" s="149">
        <f t="shared" si="689"/>
        <v>5.3073619146916558E-3</v>
      </c>
      <c r="AN1522" s="149">
        <f t="shared" si="694"/>
        <v>9.3583184533550057</v>
      </c>
      <c r="AO1522" s="149">
        <f t="shared" si="694"/>
        <v>24.078685537422309</v>
      </c>
      <c r="AP1522" s="149">
        <f t="shared" si="694"/>
        <v>8.9571644576243568</v>
      </c>
      <c r="AQ1522" s="97"/>
      <c r="AR1522" s="171">
        <f t="shared" si="690"/>
        <v>1.7206645495634778E-3</v>
      </c>
      <c r="AS1522" s="149">
        <f t="shared" si="691"/>
        <v>9.1575858581465844E-3</v>
      </c>
      <c r="AT1522" s="149">
        <f t="shared" si="692"/>
        <v>5.2974955575899579E-3</v>
      </c>
      <c r="AU1522" s="175">
        <f t="shared" si="695"/>
        <v>9.1907521325447306</v>
      </c>
      <c r="AV1522" s="149">
        <f t="shared" si="696"/>
        <v>20.733872529913114</v>
      </c>
      <c r="AW1522" s="149">
        <f t="shared" si="697"/>
        <v>8.8606515697170636</v>
      </c>
    </row>
    <row r="1523" spans="1:49" ht="15" x14ac:dyDescent="0.25">
      <c r="A1523" s="130">
        <v>1997.1</v>
      </c>
      <c r="B1523" s="138"/>
      <c r="C1523" s="166">
        <f>raw_Data!B1529</f>
        <v>951.16</v>
      </c>
      <c r="D1523" s="167">
        <f>raw_Data!J1529</f>
        <v>1.2822249999999999</v>
      </c>
      <c r="E1523" s="167">
        <f>raw_Data!L1529</f>
        <v>4.8912471980258054E-3</v>
      </c>
      <c r="F1523" s="168">
        <f t="shared" si="672"/>
        <v>937.02</v>
      </c>
      <c r="G1523" s="167">
        <f>raw_Data!K1529</f>
        <v>1.368407291199761E-3</v>
      </c>
      <c r="H1523" s="167">
        <f t="shared" si="673"/>
        <v>1.5090392947855857E-2</v>
      </c>
      <c r="I1523" s="165"/>
      <c r="J1523" s="167">
        <f t="shared" si="674"/>
        <v>0.98730585030251417</v>
      </c>
      <c r="K1523" s="167">
        <f t="shared" si="693"/>
        <v>-7.8029024994600293E-3</v>
      </c>
      <c r="L1523" s="93"/>
      <c r="M1523" s="171">
        <f t="shared" si="669"/>
        <v>0.99219709750053997</v>
      </c>
      <c r="N1523" s="172">
        <f t="shared" si="675"/>
        <v>1.0164588002390558</v>
      </c>
      <c r="O1523" s="170">
        <f t="shared" si="670"/>
        <v>1522</v>
      </c>
      <c r="P1523" s="170">
        <f t="shared" si="671"/>
        <v>1524</v>
      </c>
      <c r="Q1523" s="169"/>
      <c r="R1523" s="149">
        <f t="shared" si="676"/>
        <v>-0.57248663732119665</v>
      </c>
      <c r="S1523" s="173">
        <f t="shared" si="677"/>
        <v>0.74988196452183598</v>
      </c>
      <c r="T1523" s="149">
        <v>0</v>
      </c>
      <c r="U1523" s="97"/>
      <c r="V1523" s="149">
        <f>1/PI()*ATAN('Exhibit4_Impact-Test'!$Y$25*S_RDY_SP)+'Exhibit4_Impact-Test'!$Y$26</f>
        <v>0.22851891561649479</v>
      </c>
      <c r="W1523" s="172">
        <f t="shared" si="678"/>
        <v>0.23280588853887274</v>
      </c>
      <c r="X1523" s="149">
        <f>1/PI()*ATAN('Exhibit4_Impact-Test'!$Y$25*S_RS_SP)+'Exhibit4_Impact-Test'!$Y$26</f>
        <v>0.81280983452520239</v>
      </c>
      <c r="Y1523" s="172">
        <f t="shared" si="679"/>
        <v>0.81645777931393282</v>
      </c>
      <c r="Z1523" s="149">
        <f>1/PI()*ATAN('Exhibit4_Impact-Test'!$Y$25*S_5050_SP)+'Exhibit4_Impact-Test'!$Y$26</f>
        <v>0.5</v>
      </c>
      <c r="AA1523" s="149">
        <f t="shared" si="680"/>
        <v>0.50603928795514908</v>
      </c>
      <c r="AB1523" s="195">
        <f>VLOOKUP(_xlfn.NUMBERVALUE(LEFT(A1523,4)),Transactioncosts!$C:$G,5,FALSE)</f>
        <v>30.200000000000003</v>
      </c>
      <c r="AC1523" s="174"/>
      <c r="AD1523" s="175">
        <f t="shared" si="681"/>
        <v>0.99774135550135534</v>
      </c>
      <c r="AE1523" s="149">
        <f t="shared" si="682"/>
        <v>1.0119172480887326</v>
      </c>
      <c r="AF1523" s="149">
        <f t="shared" si="683"/>
        <v>1.0043279488697978</v>
      </c>
      <c r="AG1523" s="176">
        <f t="shared" si="684"/>
        <v>0.99773330520455039</v>
      </c>
      <c r="AH1523" s="149">
        <f t="shared" si="685"/>
        <v>1.0100321827532193</v>
      </c>
      <c r="AI1523" s="149">
        <f t="shared" si="686"/>
        <v>1.0043097102201732</v>
      </c>
      <c r="AJ1523" s="97"/>
      <c r="AK1523" s="171">
        <f t="shared" si="687"/>
        <v>-2.2611990834544527E-3</v>
      </c>
      <c r="AL1523" s="149">
        <f t="shared" si="688"/>
        <v>1.1846796858563166E-2</v>
      </c>
      <c r="AM1523" s="149">
        <f t="shared" si="689"/>
        <v>4.3186102341508268E-3</v>
      </c>
      <c r="AN1523" s="149">
        <f t="shared" si="694"/>
        <v>9.3560572542715512</v>
      </c>
      <c r="AO1523" s="149">
        <f t="shared" si="694"/>
        <v>24.090532334280873</v>
      </c>
      <c r="AP1523" s="149">
        <f t="shared" si="694"/>
        <v>8.9614830678585076</v>
      </c>
      <c r="AQ1523" s="97"/>
      <c r="AR1523" s="171">
        <f t="shared" si="690"/>
        <v>-2.2692676367300399E-3</v>
      </c>
      <c r="AS1523" s="149">
        <f t="shared" si="691"/>
        <v>9.98219445761633E-3</v>
      </c>
      <c r="AT1523" s="149">
        <f t="shared" si="692"/>
        <v>4.3004500154149652E-3</v>
      </c>
      <c r="AU1523" s="175">
        <f t="shared" si="695"/>
        <v>9.1884828649079999</v>
      </c>
      <c r="AV1523" s="149">
        <f t="shared" si="696"/>
        <v>20.743854724370731</v>
      </c>
      <c r="AW1523" s="149">
        <f t="shared" si="697"/>
        <v>8.8649520197324794</v>
      </c>
    </row>
    <row r="1524" spans="1:49" ht="15" x14ac:dyDescent="0.25">
      <c r="A1524" s="130">
        <v>1997.11</v>
      </c>
      <c r="B1524" s="138"/>
      <c r="C1524" s="166">
        <f>raw_Data!B1530</f>
        <v>938.92</v>
      </c>
      <c r="D1524" s="167">
        <f>raw_Data!J1530</f>
        <v>1.2869416666666667</v>
      </c>
      <c r="E1524" s="167">
        <f>raw_Data!L1530</f>
        <v>4.7727025161425907E-3</v>
      </c>
      <c r="F1524" s="168">
        <f t="shared" si="672"/>
        <v>951.16</v>
      </c>
      <c r="G1524" s="167">
        <f>raw_Data!K1530</f>
        <v>1.3530233259038088E-3</v>
      </c>
      <c r="H1524" s="167">
        <f t="shared" si="673"/>
        <v>-1.2868497413684343E-2</v>
      </c>
      <c r="I1524" s="165"/>
      <c r="J1524" s="167">
        <f t="shared" si="674"/>
        <v>0.98932498379470446</v>
      </c>
      <c r="K1524" s="167">
        <f t="shared" si="693"/>
        <v>-5.9023136891529493E-3</v>
      </c>
      <c r="L1524" s="93"/>
      <c r="M1524" s="171">
        <f t="shared" si="669"/>
        <v>0.99409768631084705</v>
      </c>
      <c r="N1524" s="172">
        <f t="shared" si="675"/>
        <v>0.98848452591221936</v>
      </c>
      <c r="O1524" s="170">
        <f t="shared" si="670"/>
        <v>1523</v>
      </c>
      <c r="P1524" s="170">
        <f t="shared" si="671"/>
        <v>1525</v>
      </c>
      <c r="Q1524" s="169"/>
      <c r="R1524" s="149">
        <f t="shared" si="676"/>
        <v>-0.56663526324854652</v>
      </c>
      <c r="S1524" s="173">
        <f t="shared" si="677"/>
        <v>-0.72458797663111163</v>
      </c>
      <c r="T1524" s="149">
        <v>0</v>
      </c>
      <c r="U1524" s="97"/>
      <c r="V1524" s="149">
        <f>1/PI()*ATAN('Exhibit4_Impact-Test'!$Y$25*S_RDY_SP)+'Exhibit4_Impact-Test'!$Y$26</f>
        <v>0.23014022734516826</v>
      </c>
      <c r="W1524" s="172">
        <f t="shared" si="678"/>
        <v>0.22913850518779377</v>
      </c>
      <c r="X1524" s="149">
        <f>1/PI()*ATAN('Exhibit4_Impact-Test'!$Y$25*S_RS_SP)+'Exhibit4_Impact-Test'!$Y$26</f>
        <v>0.19226395960748766</v>
      </c>
      <c r="Y1524" s="172">
        <f t="shared" si="679"/>
        <v>0.1913861153630278</v>
      </c>
      <c r="Z1524" s="149">
        <f>1/PI()*ATAN('Exhibit4_Impact-Test'!$Y$25*S_5050_SP)+'Exhibit4_Impact-Test'!$Y$26</f>
        <v>0.5</v>
      </c>
      <c r="AA1524" s="149">
        <f t="shared" si="680"/>
        <v>0.4985843814284166</v>
      </c>
      <c r="AB1524" s="195">
        <f>VLOOKUP(_xlfn.NUMBERVALUE(LEFT(A1524,4)),Transactioncosts!$C:$G,5,FALSE)</f>
        <v>30.200000000000003</v>
      </c>
      <c r="AC1524" s="174"/>
      <c r="AD1524" s="175">
        <f t="shared" si="681"/>
        <v>0.99280587230058193</v>
      </c>
      <c r="AE1524" s="149">
        <f t="shared" si="682"/>
        <v>0.99301847786669495</v>
      </c>
      <c r="AF1524" s="149">
        <f t="shared" si="683"/>
        <v>0.99129110611153326</v>
      </c>
      <c r="AG1524" s="176">
        <f t="shared" si="684"/>
        <v>0.99279078422492906</v>
      </c>
      <c r="AH1524" s="149">
        <f t="shared" si="685"/>
        <v>0.99109281371718694</v>
      </c>
      <c r="AI1524" s="149">
        <f t="shared" si="686"/>
        <v>0.99128683094344705</v>
      </c>
      <c r="AJ1524" s="97"/>
      <c r="AK1524" s="171">
        <f t="shared" si="687"/>
        <v>-7.2201302214585797E-3</v>
      </c>
      <c r="AL1524" s="149">
        <f t="shared" si="688"/>
        <v>-7.0060069865335757E-3</v>
      </c>
      <c r="AM1524" s="149">
        <f t="shared" si="689"/>
        <v>-8.7470379279162621E-3</v>
      </c>
      <c r="AN1524" s="149">
        <f t="shared" si="694"/>
        <v>9.3488371240500925</v>
      </c>
      <c r="AO1524" s="149">
        <f t="shared" si="694"/>
        <v>24.08352632729434</v>
      </c>
      <c r="AP1524" s="149">
        <f t="shared" si="694"/>
        <v>8.9527360299305911</v>
      </c>
      <c r="AQ1524" s="97"/>
      <c r="AR1524" s="171">
        <f t="shared" si="690"/>
        <v>-7.2353277446852368E-3</v>
      </c>
      <c r="AS1524" s="149">
        <f t="shared" si="691"/>
        <v>-8.9470924108287237E-3</v>
      </c>
      <c r="AT1524" s="149">
        <f t="shared" si="692"/>
        <v>-8.7513506643855949E-3</v>
      </c>
      <c r="AU1524" s="175">
        <f t="shared" si="695"/>
        <v>9.1812475371633155</v>
      </c>
      <c r="AV1524" s="149">
        <f t="shared" si="696"/>
        <v>20.734907631959903</v>
      </c>
      <c r="AW1524" s="149">
        <f t="shared" si="697"/>
        <v>8.8562006690680946</v>
      </c>
    </row>
    <row r="1525" spans="1:49" ht="15" x14ac:dyDescent="0.25">
      <c r="A1525" s="130">
        <v>1997.12</v>
      </c>
      <c r="B1525" s="138"/>
      <c r="C1525" s="166">
        <f>raw_Data!B1531</f>
        <v>962.37</v>
      </c>
      <c r="D1525" s="167">
        <f>raw_Data!J1531</f>
        <v>1.2916666666666667</v>
      </c>
      <c r="E1525" s="167">
        <f>raw_Data!L1531</f>
        <v>4.7173289717712397E-3</v>
      </c>
      <c r="F1525" s="168">
        <f t="shared" si="672"/>
        <v>938.92</v>
      </c>
      <c r="G1525" s="167">
        <f>raw_Data!K1531</f>
        <v>1.3756940598418043E-3</v>
      </c>
      <c r="H1525" s="167">
        <f t="shared" si="673"/>
        <v>2.4975503770289231E-2</v>
      </c>
      <c r="I1525" s="165"/>
      <c r="J1525" s="167">
        <f t="shared" si="674"/>
        <v>0.99498150967031274</v>
      </c>
      <c r="K1525" s="167">
        <f t="shared" si="693"/>
        <v>-3.0116135791602439E-4</v>
      </c>
      <c r="L1525" s="93"/>
      <c r="M1525" s="171">
        <f t="shared" si="669"/>
        <v>0.99969883864208398</v>
      </c>
      <c r="N1525" s="172">
        <f t="shared" si="675"/>
        <v>1.0263511978301312</v>
      </c>
      <c r="O1525" s="170">
        <f t="shared" si="670"/>
        <v>1524</v>
      </c>
      <c r="P1525" s="170">
        <f t="shared" si="671"/>
        <v>1526</v>
      </c>
      <c r="Q1525" s="169"/>
      <c r="R1525" s="149">
        <f t="shared" si="676"/>
        <v>-0.55250314684799018</v>
      </c>
      <c r="S1525" s="173">
        <f t="shared" si="677"/>
        <v>0.8395633514777856</v>
      </c>
      <c r="T1525" s="149">
        <v>0</v>
      </c>
      <c r="U1525" s="97"/>
      <c r="V1525" s="149">
        <f>1/PI()*ATAN('Exhibit4_Impact-Test'!$Y$25*S_RDY_SP)+'Exhibit4_Impact-Test'!$Y$26</f>
        <v>0.23413455672846523</v>
      </c>
      <c r="W1525" s="172">
        <f t="shared" si="678"/>
        <v>0.23888552324775075</v>
      </c>
      <c r="X1525" s="149">
        <f>1/PI()*ATAN('Exhibit4_Impact-Test'!$Y$25*S_RS_SP)+'Exhibit4_Impact-Test'!$Y$26</f>
        <v>0.82902325096169127</v>
      </c>
      <c r="Y1525" s="172">
        <f t="shared" si="679"/>
        <v>0.83272047666207993</v>
      </c>
      <c r="Z1525" s="149">
        <f>1/PI()*ATAN('Exhibit4_Impact-Test'!$Y$25*S_5050_SP)+'Exhibit4_Impact-Test'!$Y$26</f>
        <v>0.5</v>
      </c>
      <c r="AA1525" s="149">
        <f t="shared" si="680"/>
        <v>0.50657741879723139</v>
      </c>
      <c r="AB1525" s="195">
        <f>VLOOKUP(_xlfn.NUMBERVALUE(LEFT(A1525,4)),Transactioncosts!$C:$G,5,FALSE)</f>
        <v>30.200000000000003</v>
      </c>
      <c r="AC1525" s="174"/>
      <c r="AD1525" s="175">
        <f t="shared" si="681"/>
        <v>1.0059390769463452</v>
      </c>
      <c r="AE1525" s="149">
        <f t="shared" si="682"/>
        <v>1.0217942641019575</v>
      </c>
      <c r="AF1525" s="149">
        <f t="shared" si="683"/>
        <v>1.0130250182361076</v>
      </c>
      <c r="AG1525" s="176">
        <f t="shared" si="684"/>
        <v>1.0059218066144917</v>
      </c>
      <c r="AH1525" s="149">
        <f t="shared" si="685"/>
        <v>1.0211199765344472</v>
      </c>
      <c r="AI1525" s="149">
        <f t="shared" si="686"/>
        <v>1.0130051544313399</v>
      </c>
      <c r="AJ1525" s="97"/>
      <c r="AK1525" s="171">
        <f t="shared" si="687"/>
        <v>5.9215101482531715E-3</v>
      </c>
      <c r="AL1525" s="149">
        <f t="shared" si="688"/>
        <v>2.1560164375568715E-2</v>
      </c>
      <c r="AM1525" s="149">
        <f t="shared" si="689"/>
        <v>1.2940922134436568E-2</v>
      </c>
      <c r="AN1525" s="149">
        <f t="shared" si="694"/>
        <v>9.3547586341983457</v>
      </c>
      <c r="AO1525" s="149">
        <f t="shared" si="694"/>
        <v>24.105086491669908</v>
      </c>
      <c r="AP1525" s="149">
        <f t="shared" si="694"/>
        <v>8.9656769520650279</v>
      </c>
      <c r="AQ1525" s="97"/>
      <c r="AR1525" s="171">
        <f t="shared" si="690"/>
        <v>5.9043416332777623E-3</v>
      </c>
      <c r="AS1525" s="149">
        <f t="shared" si="691"/>
        <v>2.0900041127530616E-2</v>
      </c>
      <c r="AT1525" s="149">
        <f t="shared" si="692"/>
        <v>1.2921313537253447E-2</v>
      </c>
      <c r="AU1525" s="175">
        <f t="shared" si="695"/>
        <v>9.1871518787965929</v>
      </c>
      <c r="AV1525" s="149">
        <f t="shared" si="696"/>
        <v>20.755807673087432</v>
      </c>
      <c r="AW1525" s="149">
        <f t="shared" si="697"/>
        <v>8.869121982605348</v>
      </c>
    </row>
    <row r="1526" spans="1:49" ht="15" x14ac:dyDescent="0.25">
      <c r="A1526" s="130">
        <v>1998.01</v>
      </c>
      <c r="B1526" s="138"/>
      <c r="C1526" s="166">
        <f>raw_Data!B1532</f>
        <v>963.36</v>
      </c>
      <c r="D1526" s="167">
        <f>raw_Data!J1532</f>
        <v>1.2958333333333334</v>
      </c>
      <c r="E1526" s="167">
        <f>raw_Data!L1532</f>
        <v>4.5034302658089054E-3</v>
      </c>
      <c r="F1526" s="168">
        <f t="shared" si="672"/>
        <v>962.37</v>
      </c>
      <c r="G1526" s="167">
        <f>raw_Data!K1532</f>
        <v>1.3465022115541148E-3</v>
      </c>
      <c r="H1526" s="167">
        <f t="shared" si="673"/>
        <v>1.0287103712709467E-3</v>
      </c>
      <c r="I1526" s="165"/>
      <c r="J1526" s="167">
        <f t="shared" si="674"/>
        <v>0.98055616075149377</v>
      </c>
      <c r="K1526" s="167">
        <f t="shared" si="693"/>
        <v>-1.4940408982697329E-2</v>
      </c>
      <c r="L1526" s="93"/>
      <c r="M1526" s="171">
        <f t="shared" si="669"/>
        <v>0.98505959101730267</v>
      </c>
      <c r="N1526" s="172">
        <f t="shared" si="675"/>
        <v>1.0023752125828251</v>
      </c>
      <c r="O1526" s="170">
        <f t="shared" si="670"/>
        <v>1525</v>
      </c>
      <c r="P1526" s="170">
        <f t="shared" si="671"/>
        <v>1527</v>
      </c>
      <c r="Q1526" s="169"/>
      <c r="R1526" s="149">
        <f t="shared" si="676"/>
        <v>-0.55589060089377218</v>
      </c>
      <c r="S1526" s="173">
        <f t="shared" si="677"/>
        <v>0.17902946879690274</v>
      </c>
      <c r="T1526" s="149">
        <v>0</v>
      </c>
      <c r="U1526" s="97"/>
      <c r="V1526" s="149">
        <f>1/PI()*ATAN('Exhibit4_Impact-Test'!$Y$25*S_RDY_SP)+'Exhibit4_Impact-Test'!$Y$26</f>
        <v>0.23316687031613015</v>
      </c>
      <c r="W1526" s="172">
        <f t="shared" si="678"/>
        <v>0.23629703295259974</v>
      </c>
      <c r="X1526" s="149">
        <f>1/PI()*ATAN('Exhibit4_Impact-Test'!$Y$25*S_RS_SP)+'Exhibit4_Impact-Test'!$Y$26</f>
        <v>0.60944644768517131</v>
      </c>
      <c r="Y1526" s="172">
        <f t="shared" si="679"/>
        <v>0.61358610005186331</v>
      </c>
      <c r="Z1526" s="149">
        <f>1/PI()*ATAN('Exhibit4_Impact-Test'!$Y$25*S_5050_SP)+'Exhibit4_Impact-Test'!$Y$26</f>
        <v>0.5</v>
      </c>
      <c r="AA1526" s="149">
        <f t="shared" si="680"/>
        <v>0.50435627411127049</v>
      </c>
      <c r="AB1526" s="195">
        <f>VLOOKUP(_xlfn.NUMBERVALUE(LEFT(A1526,4)),Transactioncosts!$C:$G,5,FALSE)</f>
        <v>26.800000000000004</v>
      </c>
      <c r="AC1526" s="174"/>
      <c r="AD1526" s="175">
        <f t="shared" si="681"/>
        <v>0.98909702030531399</v>
      </c>
      <c r="AE1526" s="149">
        <f t="shared" si="682"/>
        <v>0.99561253506987102</v>
      </c>
      <c r="AF1526" s="149">
        <f t="shared" si="683"/>
        <v>0.99371740180006385</v>
      </c>
      <c r="AG1526" s="176">
        <f t="shared" si="684"/>
        <v>0.98909220620305116</v>
      </c>
      <c r="AH1526" s="149">
        <f t="shared" si="685"/>
        <v>0.99499663404039584</v>
      </c>
      <c r="AI1526" s="149">
        <f t="shared" si="686"/>
        <v>0.99370572698544568</v>
      </c>
      <c r="AJ1526" s="97"/>
      <c r="AK1526" s="171">
        <f t="shared" si="687"/>
        <v>-1.0962852772156601E-2</v>
      </c>
      <c r="AL1526" s="149">
        <f t="shared" si="688"/>
        <v>-4.3971181000294788E-3</v>
      </c>
      <c r="AM1526" s="149">
        <f t="shared" si="689"/>
        <v>-6.3024167716943212E-3</v>
      </c>
      <c r="AN1526" s="149">
        <f t="shared" si="694"/>
        <v>9.3437957814261896</v>
      </c>
      <c r="AO1526" s="149">
        <f t="shared" si="694"/>
        <v>24.100689373569878</v>
      </c>
      <c r="AP1526" s="149">
        <f t="shared" si="694"/>
        <v>8.9593745352933336</v>
      </c>
      <c r="AQ1526" s="97"/>
      <c r="AR1526" s="171">
        <f t="shared" si="690"/>
        <v>-1.0967719952907894E-2</v>
      </c>
      <c r="AS1526" s="149">
        <f t="shared" si="691"/>
        <v>-5.0159247032402392E-3</v>
      </c>
      <c r="AT1526" s="149">
        <f t="shared" si="692"/>
        <v>-6.314165467227956E-3</v>
      </c>
      <c r="AU1526" s="175">
        <f t="shared" si="695"/>
        <v>9.1761841588436859</v>
      </c>
      <c r="AV1526" s="149">
        <f t="shared" si="696"/>
        <v>20.750791748384191</v>
      </c>
      <c r="AW1526" s="149">
        <f t="shared" si="697"/>
        <v>8.8628078171381208</v>
      </c>
    </row>
    <row r="1527" spans="1:49" ht="15" x14ac:dyDescent="0.25">
      <c r="A1527" s="130">
        <v>1998.02</v>
      </c>
      <c r="B1527" s="138"/>
      <c r="C1527" s="166">
        <f>raw_Data!B1533</f>
        <v>1023.74</v>
      </c>
      <c r="D1527" s="167">
        <f>raw_Data!J1533</f>
        <v>1.3</v>
      </c>
      <c r="E1527" s="167">
        <f>raw_Data!L1533</f>
        <v>4.5272215436409358E-3</v>
      </c>
      <c r="F1527" s="168">
        <f t="shared" si="672"/>
        <v>963.36</v>
      </c>
      <c r="G1527" s="167">
        <f>raw_Data!K1533</f>
        <v>1.3494436140176051E-3</v>
      </c>
      <c r="H1527" s="167">
        <f t="shared" si="673"/>
        <v>6.2676465703371598E-2</v>
      </c>
      <c r="I1527" s="165"/>
      <c r="J1527" s="167">
        <f t="shared" si="674"/>
        <v>1.0021879648972996</v>
      </c>
      <c r="K1527" s="167">
        <f t="shared" si="693"/>
        <v>6.7151864409404904E-3</v>
      </c>
      <c r="L1527" s="93"/>
      <c r="M1527" s="171">
        <f t="shared" si="669"/>
        <v>1.0067151864409405</v>
      </c>
      <c r="N1527" s="172">
        <f t="shared" si="675"/>
        <v>1.0640259093173892</v>
      </c>
      <c r="O1527" s="170">
        <f t="shared" si="670"/>
        <v>1526</v>
      </c>
      <c r="P1527" s="170">
        <f t="shared" si="671"/>
        <v>1528</v>
      </c>
      <c r="Q1527" s="169"/>
      <c r="R1527" s="149">
        <f t="shared" si="676"/>
        <v>-0.53887828723977049</v>
      </c>
      <c r="S1527" s="173">
        <f t="shared" si="677"/>
        <v>0.93296461387979968</v>
      </c>
      <c r="T1527" s="149">
        <v>0</v>
      </c>
      <c r="U1527" s="97"/>
      <c r="V1527" s="149">
        <f>1/PI()*ATAN('Exhibit4_Impact-Test'!$Y$25*S_RDY_SP)+'Exhibit4_Impact-Test'!$Y$26</f>
        <v>0.23809333976710134</v>
      </c>
      <c r="W1527" s="172">
        <f t="shared" si="678"/>
        <v>0.24828233292397922</v>
      </c>
      <c r="X1527" s="149">
        <f>1/PI()*ATAN('Exhibit4_Impact-Test'!$Y$25*S_RS_SP)+'Exhibit4_Impact-Test'!$Y$26</f>
        <v>0.84339991702019868</v>
      </c>
      <c r="Y1527" s="172">
        <f t="shared" si="679"/>
        <v>0.85057435616303467</v>
      </c>
      <c r="Z1527" s="149">
        <f>1/PI()*ATAN('Exhibit4_Impact-Test'!$Y$25*S_5050_SP)+'Exhibit4_Impact-Test'!$Y$26</f>
        <v>0.5</v>
      </c>
      <c r="AA1527" s="149">
        <f t="shared" si="680"/>
        <v>0.51383821545673747</v>
      </c>
      <c r="AB1527" s="195">
        <f>VLOOKUP(_xlfn.NUMBERVALUE(LEFT(A1527,4)),Transactioncosts!$C:$G,5,FALSE)</f>
        <v>26.800000000000004</v>
      </c>
      <c r="AC1527" s="174"/>
      <c r="AD1527" s="175">
        <f t="shared" si="681"/>
        <v>1.0203604878550609</v>
      </c>
      <c r="AE1527" s="149">
        <f t="shared" si="682"/>
        <v>1.0550510453593049</v>
      </c>
      <c r="AF1527" s="149">
        <f t="shared" si="683"/>
        <v>1.0353705478791648</v>
      </c>
      <c r="AG1527" s="176">
        <f t="shared" si="684"/>
        <v>1.0203160832043077</v>
      </c>
      <c r="AH1527" s="149">
        <f t="shared" si="685"/>
        <v>1.055026715816936</v>
      </c>
      <c r="AI1527" s="149">
        <f t="shared" si="686"/>
        <v>1.0353334614617409</v>
      </c>
      <c r="AJ1527" s="97"/>
      <c r="AK1527" s="171">
        <f t="shared" si="687"/>
        <v>2.0155984323977114E-2</v>
      </c>
      <c r="AL1527" s="149">
        <f t="shared" si="688"/>
        <v>5.3589149984380198E-2</v>
      </c>
      <c r="AM1527" s="149">
        <f t="shared" si="689"/>
        <v>3.4759379918995692E-2</v>
      </c>
      <c r="AN1527" s="149">
        <f t="shared" si="694"/>
        <v>9.3639517657501674</v>
      </c>
      <c r="AO1527" s="149">
        <f t="shared" si="694"/>
        <v>24.154278523554257</v>
      </c>
      <c r="AP1527" s="149">
        <f t="shared" si="694"/>
        <v>8.9941339152123287</v>
      </c>
      <c r="AQ1527" s="97"/>
      <c r="AR1527" s="171">
        <f t="shared" si="690"/>
        <v>2.0112464786006198E-2</v>
      </c>
      <c r="AS1527" s="149">
        <f t="shared" si="691"/>
        <v>5.3566089656635223E-2</v>
      </c>
      <c r="AT1527" s="149">
        <f t="shared" si="692"/>
        <v>3.4723559814083912E-2</v>
      </c>
      <c r="AU1527" s="175">
        <f t="shared" si="695"/>
        <v>9.1962966236296921</v>
      </c>
      <c r="AV1527" s="149">
        <f t="shared" si="696"/>
        <v>20.804357838040826</v>
      </c>
      <c r="AW1527" s="149">
        <f t="shared" si="697"/>
        <v>8.8975313769522053</v>
      </c>
    </row>
    <row r="1528" spans="1:49" ht="15" x14ac:dyDescent="0.25">
      <c r="A1528" s="130">
        <v>1998.03</v>
      </c>
      <c r="B1528" s="138"/>
      <c r="C1528" s="166">
        <f>raw_Data!B1534</f>
        <v>1076.83</v>
      </c>
      <c r="D1528" s="167">
        <f>raw_Data!J1534</f>
        <v>1.3033333333333335</v>
      </c>
      <c r="E1528" s="167">
        <f>raw_Data!L1534</f>
        <v>4.5906346658710628E-3</v>
      </c>
      <c r="F1528" s="168">
        <f t="shared" si="672"/>
        <v>1023.74</v>
      </c>
      <c r="G1528" s="167">
        <f>raw_Data!K1534</f>
        <v>1.273109708845345E-3</v>
      </c>
      <c r="H1528" s="167">
        <f t="shared" si="673"/>
        <v>5.1858870416316538E-2</v>
      </c>
      <c r="I1528" s="165"/>
      <c r="J1528" s="167">
        <f t="shared" si="674"/>
        <v>1.0058242362177592</v>
      </c>
      <c r="K1528" s="167">
        <f t="shared" si="693"/>
        <v>1.0414870883630245E-2</v>
      </c>
      <c r="L1528" s="93"/>
      <c r="M1528" s="171">
        <f t="shared" si="669"/>
        <v>1.0104148708836302</v>
      </c>
      <c r="N1528" s="172">
        <f t="shared" si="675"/>
        <v>1.053131980125162</v>
      </c>
      <c r="O1528" s="170">
        <f t="shared" si="670"/>
        <v>1527</v>
      </c>
      <c r="P1528" s="170">
        <f t="shared" si="671"/>
        <v>1529</v>
      </c>
      <c r="Q1528" s="169"/>
      <c r="R1528" s="149">
        <f t="shared" si="676"/>
        <v>-0.5610217232680863</v>
      </c>
      <c r="S1528" s="173">
        <f t="shared" si="677"/>
        <v>0.91971031532286474</v>
      </c>
      <c r="T1528" s="149">
        <v>0</v>
      </c>
      <c r="U1528" s="97"/>
      <c r="V1528" s="149">
        <f>1/PI()*ATAN('Exhibit4_Impact-Test'!$Y$25*S_RDY_SP)+'Exhibit4_Impact-Test'!$Y$26</f>
        <v>0.23171343338914413</v>
      </c>
      <c r="W1528" s="172">
        <f t="shared" si="678"/>
        <v>0.23916663531927077</v>
      </c>
      <c r="X1528" s="149">
        <f>1/PI()*ATAN('Exhibit4_Impact-Test'!$Y$25*S_RS_SP)+'Exhibit4_Impact-Test'!$Y$26</f>
        <v>0.8414961687119451</v>
      </c>
      <c r="Y1528" s="172">
        <f t="shared" si="679"/>
        <v>0.84694134762750206</v>
      </c>
      <c r="Z1528" s="149">
        <f>1/PI()*ATAN('Exhibit4_Impact-Test'!$Y$25*S_5050_SP)+'Exhibit4_Impact-Test'!$Y$26</f>
        <v>0.5</v>
      </c>
      <c r="AA1528" s="149">
        <f t="shared" si="680"/>
        <v>0.51035040934996201</v>
      </c>
      <c r="AB1528" s="195">
        <f>VLOOKUP(_xlfn.NUMBERVALUE(LEFT(A1528,4)),Transactioncosts!$C:$G,5,FALSE)</f>
        <v>26.800000000000004</v>
      </c>
      <c r="AC1528" s="174"/>
      <c r="AD1528" s="175">
        <f t="shared" si="681"/>
        <v>1.0203129989304447</v>
      </c>
      <c r="AE1528" s="149">
        <f t="shared" si="682"/>
        <v>1.0463611546488287</v>
      </c>
      <c r="AF1528" s="149">
        <f t="shared" si="683"/>
        <v>1.031773425504396</v>
      </c>
      <c r="AG1528" s="176">
        <f t="shared" si="684"/>
        <v>1.0202786723898698</v>
      </c>
      <c r="AH1528" s="149">
        <f t="shared" si="685"/>
        <v>1.0463294799306193</v>
      </c>
      <c r="AI1528" s="149">
        <f t="shared" si="686"/>
        <v>1.031745686407338</v>
      </c>
      <c r="AJ1528" s="97"/>
      <c r="AK1528" s="171">
        <f t="shared" si="687"/>
        <v>2.0109441920273294E-2</v>
      </c>
      <c r="AL1528" s="149">
        <f t="shared" si="688"/>
        <v>4.5318578180837142E-2</v>
      </c>
      <c r="AM1528" s="149">
        <f t="shared" si="689"/>
        <v>3.127909402512772E-2</v>
      </c>
      <c r="AN1528" s="149">
        <f t="shared" si="694"/>
        <v>9.3840612076704399</v>
      </c>
      <c r="AO1528" s="149">
        <f t="shared" si="694"/>
        <v>24.199597101735094</v>
      </c>
      <c r="AP1528" s="149">
        <f t="shared" si="694"/>
        <v>9.0254130092374556</v>
      </c>
      <c r="AQ1528" s="97"/>
      <c r="AR1528" s="171">
        <f t="shared" si="690"/>
        <v>2.0075798206971338E-2</v>
      </c>
      <c r="AS1528" s="149">
        <f t="shared" si="691"/>
        <v>4.5288306417119714E-2</v>
      </c>
      <c r="AT1528" s="149">
        <f t="shared" si="692"/>
        <v>3.1252208791160613E-2</v>
      </c>
      <c r="AU1528" s="175">
        <f t="shared" si="695"/>
        <v>9.2163724218366632</v>
      </c>
      <c r="AV1528" s="149">
        <f t="shared" si="696"/>
        <v>20.849646144457946</v>
      </c>
      <c r="AW1528" s="149">
        <f t="shared" si="697"/>
        <v>8.9287835857433659</v>
      </c>
    </row>
    <row r="1529" spans="1:49" ht="15" x14ac:dyDescent="0.25">
      <c r="A1529" s="130">
        <v>1998.04</v>
      </c>
      <c r="B1529" s="138"/>
      <c r="C1529" s="166">
        <f>raw_Data!B1535</f>
        <v>1112.2</v>
      </c>
      <c r="D1529" s="167">
        <f>raw_Data!J1535</f>
        <v>1.3125</v>
      </c>
      <c r="E1529" s="167">
        <f>raw_Data!L1535</f>
        <v>4.5827104331948032E-3</v>
      </c>
      <c r="F1529" s="168">
        <f t="shared" si="672"/>
        <v>1076.83</v>
      </c>
      <c r="G1529" s="167">
        <f>raw_Data!K1535</f>
        <v>1.2188553439261536E-3</v>
      </c>
      <c r="H1529" s="167">
        <f t="shared" si="673"/>
        <v>3.284641029688995E-2</v>
      </c>
      <c r="I1529" s="165"/>
      <c r="J1529" s="167">
        <f t="shared" si="674"/>
        <v>0.99927469846786909</v>
      </c>
      <c r="K1529" s="167">
        <f t="shared" si="693"/>
        <v>3.8574089010638968E-3</v>
      </c>
      <c r="L1529" s="93"/>
      <c r="M1529" s="171">
        <f t="shared" si="669"/>
        <v>1.0038574089010639</v>
      </c>
      <c r="N1529" s="172">
        <f t="shared" si="675"/>
        <v>1.0340652656408162</v>
      </c>
      <c r="O1529" s="170">
        <f t="shared" si="670"/>
        <v>1528</v>
      </c>
      <c r="P1529" s="170">
        <f t="shared" si="671"/>
        <v>1530</v>
      </c>
      <c r="Q1529" s="169"/>
      <c r="R1529" s="149">
        <f t="shared" si="676"/>
        <v>-0.58039162065150074</v>
      </c>
      <c r="S1529" s="173">
        <f t="shared" si="677"/>
        <v>0.87737721632577004</v>
      </c>
      <c r="T1529" s="149">
        <v>0</v>
      </c>
      <c r="U1529" s="97"/>
      <c r="V1529" s="149">
        <f>1/PI()*ATAN('Exhibit4_Impact-Test'!$Y$25*S_RDY_SP)+'Exhibit4_Impact-Test'!$Y$26</f>
        <v>0.22635822465700461</v>
      </c>
      <c r="W1529" s="172">
        <f t="shared" si="678"/>
        <v>0.23159225094216487</v>
      </c>
      <c r="X1529" s="149">
        <f>1/PI()*ATAN('Exhibit4_Impact-Test'!$Y$25*S_RS_SP)+'Exhibit4_Impact-Test'!$Y$26</f>
        <v>0.83512242292247207</v>
      </c>
      <c r="Y1529" s="172">
        <f t="shared" si="679"/>
        <v>0.83916427622322176</v>
      </c>
      <c r="Z1529" s="149">
        <f>1/PI()*ATAN('Exhibit4_Impact-Test'!$Y$25*S_5050_SP)+'Exhibit4_Impact-Test'!$Y$26</f>
        <v>0.5</v>
      </c>
      <c r="AA1529" s="149">
        <f t="shared" si="680"/>
        <v>0.50741143349478235</v>
      </c>
      <c r="AB1529" s="195">
        <f>VLOOKUP(_xlfn.NUMBERVALUE(LEFT(A1529,4)),Transactioncosts!$C:$G,5,FALSE)</f>
        <v>26.800000000000004</v>
      </c>
      <c r="AC1529" s="174"/>
      <c r="AD1529" s="175">
        <f t="shared" si="681"/>
        <v>1.0106952057233674</v>
      </c>
      <c r="AE1529" s="149">
        <f t="shared" si="682"/>
        <v>1.0290846674128609</v>
      </c>
      <c r="AF1529" s="149">
        <f t="shared" si="683"/>
        <v>1.0189613372709401</v>
      </c>
      <c r="AG1529" s="176">
        <f t="shared" si="684"/>
        <v>1.0106754184014122</v>
      </c>
      <c r="AH1529" s="149">
        <f t="shared" si="685"/>
        <v>1.0275739077662096</v>
      </c>
      <c r="AI1529" s="149">
        <f t="shared" si="686"/>
        <v>1.0189414746291741</v>
      </c>
      <c r="AJ1529" s="97"/>
      <c r="AK1529" s="171">
        <f t="shared" si="687"/>
        <v>1.0638416566270903E-2</v>
      </c>
      <c r="AL1529" s="149">
        <f t="shared" si="688"/>
        <v>2.8669734723420204E-2</v>
      </c>
      <c r="AM1529" s="149">
        <f t="shared" si="689"/>
        <v>1.8783811686568223E-2</v>
      </c>
      <c r="AN1529" s="149">
        <f t="shared" si="694"/>
        <v>9.3946996242367113</v>
      </c>
      <c r="AO1529" s="149">
        <f t="shared" si="694"/>
        <v>24.228266836458513</v>
      </c>
      <c r="AP1529" s="149">
        <f t="shared" si="694"/>
        <v>9.0441968209240233</v>
      </c>
      <c r="AQ1529" s="97"/>
      <c r="AR1529" s="171">
        <f t="shared" si="690"/>
        <v>1.0618838442675306E-2</v>
      </c>
      <c r="AS1529" s="149">
        <f t="shared" si="691"/>
        <v>2.7200594500909898E-2</v>
      </c>
      <c r="AT1529" s="149">
        <f t="shared" si="692"/>
        <v>1.8764318468686925E-2</v>
      </c>
      <c r="AU1529" s="175">
        <f t="shared" si="695"/>
        <v>9.2269912602793394</v>
      </c>
      <c r="AV1529" s="149">
        <f t="shared" si="696"/>
        <v>20.876846738958857</v>
      </c>
      <c r="AW1529" s="149">
        <f t="shared" si="697"/>
        <v>8.9475479042120529</v>
      </c>
    </row>
    <row r="1530" spans="1:49" ht="15" x14ac:dyDescent="0.25">
      <c r="A1530" s="130">
        <v>1998.05</v>
      </c>
      <c r="B1530" s="138"/>
      <c r="C1530" s="166">
        <f>raw_Data!B1536</f>
        <v>1108.42</v>
      </c>
      <c r="D1530" s="167">
        <f>raw_Data!J1536</f>
        <v>1.3208333333333333</v>
      </c>
      <c r="E1530" s="167">
        <f>raw_Data!L1536</f>
        <v>4.5906346658710628E-3</v>
      </c>
      <c r="F1530" s="168">
        <f t="shared" si="672"/>
        <v>1112.2</v>
      </c>
      <c r="G1530" s="167">
        <f>raw_Data!K1536</f>
        <v>1.1875861655577533E-3</v>
      </c>
      <c r="H1530" s="167">
        <f t="shared" si="673"/>
        <v>-3.3986693040819471E-3</v>
      </c>
      <c r="I1530" s="165"/>
      <c r="J1530" s="167">
        <f t="shared" si="674"/>
        <v>1.0007256141301213</v>
      </c>
      <c r="K1530" s="167">
        <f t="shared" si="693"/>
        <v>5.316248795992351E-3</v>
      </c>
      <c r="L1530" s="93"/>
      <c r="M1530" s="171">
        <f t="shared" si="669"/>
        <v>1.0053162487959924</v>
      </c>
      <c r="N1530" s="172">
        <f t="shared" si="675"/>
        <v>0.99778891686147586</v>
      </c>
      <c r="O1530" s="170">
        <f t="shared" si="670"/>
        <v>1529</v>
      </c>
      <c r="P1530" s="170">
        <f t="shared" si="671"/>
        <v>1531</v>
      </c>
      <c r="Q1530" s="169"/>
      <c r="R1530" s="149">
        <f t="shared" si="676"/>
        <v>-0.58837950693401442</v>
      </c>
      <c r="S1530" s="173">
        <f t="shared" si="677"/>
        <v>-0.4258247841796805</v>
      </c>
      <c r="T1530" s="149">
        <v>0</v>
      </c>
      <c r="U1530" s="97"/>
      <c r="V1530" s="149">
        <f>1/PI()*ATAN('Exhibit4_Impact-Test'!$Y$25*S_RDY_SP)+'Exhibit4_Impact-Test'!$Y$26</f>
        <v>0.22420892185443364</v>
      </c>
      <c r="W1530" s="172">
        <f t="shared" si="678"/>
        <v>0.22290435683266607</v>
      </c>
      <c r="X1530" s="149">
        <f>1/PI()*ATAN('Exhibit4_Impact-Test'!$Y$25*S_RS_SP)+'Exhibit4_Impact-Test'!$Y$26</f>
        <v>0.2754479901593343</v>
      </c>
      <c r="Y1530" s="172">
        <f t="shared" si="679"/>
        <v>0.2739505683187089</v>
      </c>
      <c r="Z1530" s="149">
        <f>1/PI()*ATAN('Exhibit4_Impact-Test'!$Y$25*S_5050_SP)+'Exhibit4_Impact-Test'!$Y$26</f>
        <v>0.5</v>
      </c>
      <c r="AA1530" s="149">
        <f t="shared" si="680"/>
        <v>0.49812108418879597</v>
      </c>
      <c r="AB1530" s="195">
        <f>VLOOKUP(_xlfn.NUMBERVALUE(LEFT(A1530,4)),Transactioncosts!$C:$G,5,FALSE)</f>
        <v>26.800000000000004</v>
      </c>
      <c r="AC1530" s="174"/>
      <c r="AD1530" s="175">
        <f t="shared" si="681"/>
        <v>1.0036285538185139</v>
      </c>
      <c r="AE1530" s="149">
        <f t="shared" si="682"/>
        <v>1.0032428603433676</v>
      </c>
      <c r="AF1530" s="149">
        <f t="shared" si="683"/>
        <v>1.0015525828287342</v>
      </c>
      <c r="AG1530" s="176">
        <f t="shared" si="684"/>
        <v>1.0036231852890896</v>
      </c>
      <c r="AH1530" s="149">
        <f t="shared" si="685"/>
        <v>1.0026470475485059</v>
      </c>
      <c r="AI1530" s="149">
        <f t="shared" si="686"/>
        <v>1.0015475473343602</v>
      </c>
      <c r="AJ1530" s="97"/>
      <c r="AK1530" s="171">
        <f t="shared" si="687"/>
        <v>3.6219864988942634E-3</v>
      </c>
      <c r="AL1530" s="149">
        <f t="shared" si="688"/>
        <v>3.2376136116498045E-3</v>
      </c>
      <c r="AM1530" s="149">
        <f t="shared" si="689"/>
        <v>1.5513788180705379E-3</v>
      </c>
      <c r="AN1530" s="149">
        <f t="shared" si="694"/>
        <v>9.3983216107356053</v>
      </c>
      <c r="AO1530" s="149">
        <f t="shared" si="694"/>
        <v>24.231504450070162</v>
      </c>
      <c r="AP1530" s="149">
        <f t="shared" si="694"/>
        <v>9.0457481997420945</v>
      </c>
      <c r="AQ1530" s="97"/>
      <c r="AR1530" s="171">
        <f t="shared" si="690"/>
        <v>3.6166373647326033E-3</v>
      </c>
      <c r="AS1530" s="149">
        <f t="shared" si="691"/>
        <v>2.6435502883935843E-3</v>
      </c>
      <c r="AT1530" s="149">
        <f t="shared" si="692"/>
        <v>1.5463511169605411E-3</v>
      </c>
      <c r="AU1530" s="175">
        <f t="shared" si="695"/>
        <v>9.230607897644072</v>
      </c>
      <c r="AV1530" s="149">
        <f t="shared" si="696"/>
        <v>20.879490289247251</v>
      </c>
      <c r="AW1530" s="149">
        <f t="shared" si="697"/>
        <v>8.9490942553290136</v>
      </c>
    </row>
    <row r="1531" spans="1:49" ht="15" x14ac:dyDescent="0.25">
      <c r="A1531" s="130">
        <v>1998.06</v>
      </c>
      <c r="B1531" s="138"/>
      <c r="C1531" s="166">
        <f>raw_Data!B1537</f>
        <v>1108.3900000000001</v>
      </c>
      <c r="D1531" s="167">
        <f>raw_Data!J1537</f>
        <v>1.3291666666666666</v>
      </c>
      <c r="E1531" s="167">
        <f>raw_Data!L1537</f>
        <v>4.471698917043021E-3</v>
      </c>
      <c r="F1531" s="168">
        <f t="shared" si="672"/>
        <v>1108.42</v>
      </c>
      <c r="G1531" s="167">
        <f>raw_Data!K1537</f>
        <v>1.1991543518401566E-3</v>
      </c>
      <c r="H1531" s="167">
        <f t="shared" si="673"/>
        <v>-2.7065552768767986E-5</v>
      </c>
      <c r="I1531" s="165"/>
      <c r="J1531" s="167">
        <f t="shared" si="674"/>
        <v>0.98911386321245298</v>
      </c>
      <c r="K1531" s="167">
        <f t="shared" si="693"/>
        <v>-6.4144378705039973E-3</v>
      </c>
      <c r="L1531" s="93"/>
      <c r="M1531" s="171">
        <f t="shared" si="669"/>
        <v>0.993585562129496</v>
      </c>
      <c r="N1531" s="172">
        <f t="shared" si="675"/>
        <v>1.0011720887990714</v>
      </c>
      <c r="O1531" s="170">
        <f t="shared" si="670"/>
        <v>1530</v>
      </c>
      <c r="P1531" s="170">
        <f t="shared" si="671"/>
        <v>1532</v>
      </c>
      <c r="Q1531" s="169"/>
      <c r="R1531" s="149">
        <f t="shared" si="676"/>
        <v>-0.58576924023590815</v>
      </c>
      <c r="S1531" s="173">
        <f t="shared" si="677"/>
        <v>-5.8612624222583887E-3</v>
      </c>
      <c r="T1531" s="149">
        <v>0</v>
      </c>
      <c r="U1531" s="97"/>
      <c r="V1531" s="149">
        <f>1/PI()*ATAN('Exhibit4_Impact-Test'!$Y$25*S_RDY_SP)+'Exhibit4_Impact-Test'!$Y$26</f>
        <v>0.2249075394536843</v>
      </c>
      <c r="W1531" s="172">
        <f t="shared" si="678"/>
        <v>0.22623631025684193</v>
      </c>
      <c r="X1531" s="149">
        <f>1/PI()*ATAN('Exhibit4_Impact-Test'!$Y$25*S_RS_SP)+'Exhibit4_Impact-Test'!$Y$26</f>
        <v>0.49626877535665714</v>
      </c>
      <c r="Y1531" s="172">
        <f t="shared" si="679"/>
        <v>0.4981703395634654</v>
      </c>
      <c r="Z1531" s="149">
        <f>1/PI()*ATAN('Exhibit4_Impact-Test'!$Y$25*S_5050_SP)+'Exhibit4_Impact-Test'!$Y$26</f>
        <v>0.5</v>
      </c>
      <c r="AA1531" s="149">
        <f t="shared" si="680"/>
        <v>0.50190161613518414</v>
      </c>
      <c r="AB1531" s="195">
        <f>VLOOKUP(_xlfn.NUMBERVALUE(LEFT(A1531,4)),Transactioncosts!$C:$G,5,FALSE)</f>
        <v>26.800000000000004</v>
      </c>
      <c r="AC1531" s="174"/>
      <c r="AD1531" s="175">
        <f t="shared" si="681"/>
        <v>0.99529182917574988</v>
      </c>
      <c r="AE1531" s="149">
        <f t="shared" si="682"/>
        <v>0.99735051842901679</v>
      </c>
      <c r="AF1531" s="149">
        <f t="shared" si="683"/>
        <v>0.99737882546428369</v>
      </c>
      <c r="AG1531" s="176">
        <f t="shared" si="684"/>
        <v>0.99528806129407854</v>
      </c>
      <c r="AH1531" s="149">
        <f t="shared" si="685"/>
        <v>0.99643550869044906</v>
      </c>
      <c r="AI1531" s="149">
        <f t="shared" si="686"/>
        <v>0.99737372913304145</v>
      </c>
      <c r="AJ1531" s="97"/>
      <c r="AK1531" s="171">
        <f t="shared" si="687"/>
        <v>-4.7192891722864965E-3</v>
      </c>
      <c r="AL1531" s="149">
        <f t="shared" si="688"/>
        <v>-2.6529976591944831E-3</v>
      </c>
      <c r="AM1531" s="149">
        <f t="shared" si="689"/>
        <v>-2.6246158284910187E-3</v>
      </c>
      <c r="AN1531" s="149">
        <f t="shared" si="694"/>
        <v>9.3936023215633195</v>
      </c>
      <c r="AO1531" s="149">
        <f t="shared" si="694"/>
        <v>24.228851452410968</v>
      </c>
      <c r="AP1531" s="149">
        <f t="shared" si="694"/>
        <v>9.0431235839136033</v>
      </c>
      <c r="AQ1531" s="97"/>
      <c r="AR1531" s="171">
        <f t="shared" si="690"/>
        <v>-4.7230748848714355E-3</v>
      </c>
      <c r="AS1531" s="149">
        <f t="shared" si="691"/>
        <v>-3.5708592455039297E-3</v>
      </c>
      <c r="AT1531" s="149">
        <f t="shared" si="692"/>
        <v>-2.6297255662682721E-3</v>
      </c>
      <c r="AU1531" s="175">
        <f t="shared" si="695"/>
        <v>9.2258848227592001</v>
      </c>
      <c r="AV1531" s="149">
        <f t="shared" si="696"/>
        <v>20.875919430001748</v>
      </c>
      <c r="AW1531" s="149">
        <f t="shared" si="697"/>
        <v>8.9464645297627445</v>
      </c>
    </row>
    <row r="1532" spans="1:49" ht="15" x14ac:dyDescent="0.25">
      <c r="A1532" s="130">
        <v>1998.07</v>
      </c>
      <c r="B1532" s="138"/>
      <c r="C1532" s="166">
        <f>raw_Data!B1538</f>
        <v>1156.58</v>
      </c>
      <c r="D1532" s="167">
        <f>raw_Data!J1538</f>
        <v>1.3347249999999999</v>
      </c>
      <c r="E1532" s="167">
        <f>raw_Data!L1538</f>
        <v>4.439956538087042E-3</v>
      </c>
      <c r="F1532" s="168">
        <f t="shared" si="672"/>
        <v>1108.3900000000001</v>
      </c>
      <c r="G1532" s="167">
        <f>raw_Data!K1538</f>
        <v>1.2042015896931585E-3</v>
      </c>
      <c r="H1532" s="167">
        <f t="shared" si="673"/>
        <v>4.3477476339555343E-2</v>
      </c>
      <c r="I1532" s="165"/>
      <c r="J1532" s="167">
        <f t="shared" si="674"/>
        <v>0.99707575968441575</v>
      </c>
      <c r="K1532" s="167">
        <f t="shared" si="693"/>
        <v>1.5157162225027943E-3</v>
      </c>
      <c r="L1532" s="93"/>
      <c r="M1532" s="171">
        <f t="shared" si="669"/>
        <v>1.0015157162225028</v>
      </c>
      <c r="N1532" s="172">
        <f t="shared" si="675"/>
        <v>1.0446816779292485</v>
      </c>
      <c r="O1532" s="170">
        <f t="shared" si="670"/>
        <v>1531</v>
      </c>
      <c r="P1532" s="170">
        <f t="shared" si="671"/>
        <v>1533</v>
      </c>
      <c r="Q1532" s="169"/>
      <c r="R1532" s="149">
        <f t="shared" si="676"/>
        <v>-0.57567910562772995</v>
      </c>
      <c r="S1532" s="173">
        <f t="shared" si="677"/>
        <v>0.90674085856299136</v>
      </c>
      <c r="T1532" s="149">
        <v>0</v>
      </c>
      <c r="U1532" s="97"/>
      <c r="V1532" s="149">
        <f>1/PI()*ATAN('Exhibit4_Impact-Test'!$Y$25*S_RDY_SP)+'Exhibit4_Impact-Test'!$Y$26</f>
        <v>0.22764223625359642</v>
      </c>
      <c r="W1532" s="172">
        <f t="shared" si="678"/>
        <v>0.23514661403934417</v>
      </c>
      <c r="X1532" s="149">
        <f>1/PI()*ATAN('Exhibit4_Impact-Test'!$Y$25*S_RS_SP)+'Exhibit4_Impact-Test'!$Y$26</f>
        <v>0.83959188380515604</v>
      </c>
      <c r="Y1532" s="172">
        <f t="shared" si="679"/>
        <v>0.84519384514750129</v>
      </c>
      <c r="Z1532" s="149">
        <f>1/PI()*ATAN('Exhibit4_Impact-Test'!$Y$25*S_5050_SP)+'Exhibit4_Impact-Test'!$Y$26</f>
        <v>0.5</v>
      </c>
      <c r="AA1532" s="149">
        <f t="shared" si="680"/>
        <v>0.51054784886104299</v>
      </c>
      <c r="AB1532" s="195">
        <f>VLOOKUP(_xlfn.NUMBERVALUE(LEFT(A1532,4)),Transactioncosts!$C:$G,5,FALSE)</f>
        <v>26.800000000000004</v>
      </c>
      <c r="AC1532" s="174"/>
      <c r="AD1532" s="175">
        <f t="shared" si="681"/>
        <v>1.0113421122754636</v>
      </c>
      <c r="AE1532" s="149">
        <f t="shared" si="682"/>
        <v>1.0377575073281307</v>
      </c>
      <c r="AF1532" s="149">
        <f t="shared" si="683"/>
        <v>1.0230986970758758</v>
      </c>
      <c r="AG1532" s="176">
        <f t="shared" si="684"/>
        <v>1.0113144743301659</v>
      </c>
      <c r="AH1532" s="149">
        <f t="shared" si="685"/>
        <v>1.0359090225101408</v>
      </c>
      <c r="AI1532" s="149">
        <f t="shared" si="686"/>
        <v>1.0230704288409282</v>
      </c>
      <c r="AJ1532" s="97"/>
      <c r="AK1532" s="171">
        <f t="shared" si="687"/>
        <v>1.1278272782977715E-2</v>
      </c>
      <c r="AL1532" s="149">
        <f t="shared" si="688"/>
        <v>3.7062142160575913E-2</v>
      </c>
      <c r="AM1532" s="149">
        <f t="shared" si="689"/>
        <v>2.2835960395813731E-2</v>
      </c>
      <c r="AN1532" s="149">
        <f t="shared" si="694"/>
        <v>9.404880594346297</v>
      </c>
      <c r="AO1532" s="149">
        <f t="shared" si="694"/>
        <v>24.265913594571543</v>
      </c>
      <c r="AP1532" s="149">
        <f t="shared" si="694"/>
        <v>9.0659595443094165</v>
      </c>
      <c r="AQ1532" s="97"/>
      <c r="AR1532" s="171">
        <f t="shared" si="690"/>
        <v>1.1250944421374028E-2</v>
      </c>
      <c r="AS1532" s="149">
        <f t="shared" si="691"/>
        <v>3.5279323871328316E-2</v>
      </c>
      <c r="AT1532" s="149">
        <f t="shared" si="692"/>
        <v>2.2808329996555667E-2</v>
      </c>
      <c r="AU1532" s="175">
        <f t="shared" si="695"/>
        <v>9.2371357671805736</v>
      </c>
      <c r="AV1532" s="149">
        <f t="shared" si="696"/>
        <v>20.911198753873077</v>
      </c>
      <c r="AW1532" s="149">
        <f t="shared" si="697"/>
        <v>8.9692728597593003</v>
      </c>
    </row>
    <row r="1533" spans="1:49" ht="15" x14ac:dyDescent="0.25">
      <c r="A1533" s="130">
        <v>1998.08</v>
      </c>
      <c r="B1533" s="138"/>
      <c r="C1533" s="166">
        <f>raw_Data!B1539</f>
        <v>1074.6199999999999</v>
      </c>
      <c r="D1533" s="167">
        <f>raw_Data!J1539</f>
        <v>1.3402750000000001</v>
      </c>
      <c r="E1533" s="167">
        <f>raw_Data!L1539</f>
        <v>4.3446631398347257E-3</v>
      </c>
      <c r="F1533" s="168">
        <f t="shared" si="672"/>
        <v>1156.58</v>
      </c>
      <c r="G1533" s="167">
        <f>raw_Data!K1539</f>
        <v>1.1588260215462832E-3</v>
      </c>
      <c r="H1533" s="167">
        <f t="shared" si="673"/>
        <v>-7.0864099327327179E-2</v>
      </c>
      <c r="I1533" s="165"/>
      <c r="J1533" s="167">
        <f t="shared" si="674"/>
        <v>0.99120596481771184</v>
      </c>
      <c r="K1533" s="167">
        <f t="shared" si="693"/>
        <v>-4.4493720424534366E-3</v>
      </c>
      <c r="L1533" s="93"/>
      <c r="M1533" s="171">
        <f t="shared" si="669"/>
        <v>0.99555062795754656</v>
      </c>
      <c r="N1533" s="172">
        <f t="shared" si="675"/>
        <v>0.9302947266942192</v>
      </c>
      <c r="O1533" s="170">
        <f t="shared" si="670"/>
        <v>1532</v>
      </c>
      <c r="P1533" s="170">
        <f t="shared" si="671"/>
        <v>1534</v>
      </c>
      <c r="Q1533" s="169"/>
      <c r="R1533" s="149">
        <f t="shared" si="676"/>
        <v>-0.58604356957839177</v>
      </c>
      <c r="S1533" s="173">
        <f t="shared" si="677"/>
        <v>-0.94103960952618182</v>
      </c>
      <c r="T1533" s="149">
        <v>0</v>
      </c>
      <c r="U1533" s="97"/>
      <c r="V1533" s="149">
        <f>1/PI()*ATAN('Exhibit4_Impact-Test'!$Y$25*S_RDY_SP)+'Exhibit4_Impact-Test'!$Y$26</f>
        <v>0.22483394788352451</v>
      </c>
      <c r="W1533" s="172">
        <f t="shared" si="678"/>
        <v>0.21323920727804332</v>
      </c>
      <c r="X1533" s="149">
        <f>1/PI()*ATAN('Exhibit4_Impact-Test'!$Y$25*S_RS_SP)+'Exhibit4_Impact-Test'!$Y$26</f>
        <v>0.15546070410651891</v>
      </c>
      <c r="Y1533" s="172">
        <f t="shared" si="679"/>
        <v>0.14676619380619182</v>
      </c>
      <c r="Z1533" s="149">
        <f>1/PI()*ATAN('Exhibit4_Impact-Test'!$Y$25*S_5050_SP)+'Exhibit4_Impact-Test'!$Y$26</f>
        <v>0.5</v>
      </c>
      <c r="AA1533" s="149">
        <f t="shared" si="680"/>
        <v>0.48305785531904066</v>
      </c>
      <c r="AB1533" s="195">
        <f>VLOOKUP(_xlfn.NUMBERVALUE(LEFT(A1533,4)),Transactioncosts!$C:$G,5,FALSE)</f>
        <v>26.800000000000004</v>
      </c>
      <c r="AC1533" s="174"/>
      <c r="AD1533" s="175">
        <f t="shared" si="681"/>
        <v>0.98087888605381524</v>
      </c>
      <c r="AE1533" s="149">
        <f t="shared" si="682"/>
        <v>0.9854058996000441</v>
      </c>
      <c r="AF1533" s="149">
        <f t="shared" si="683"/>
        <v>0.96292267732588288</v>
      </c>
      <c r="AG1533" s="176">
        <f t="shared" si="684"/>
        <v>0.98082303775967061</v>
      </c>
      <c r="AH1533" s="149">
        <f t="shared" si="685"/>
        <v>0.98537470828217344</v>
      </c>
      <c r="AI1533" s="149">
        <f t="shared" si="686"/>
        <v>0.96287727237813792</v>
      </c>
      <c r="AJ1533" s="97"/>
      <c r="AK1533" s="171">
        <f t="shared" si="687"/>
        <v>-1.9306286718654395E-2</v>
      </c>
      <c r="AL1533" s="149">
        <f t="shared" si="688"/>
        <v>-1.4701641879800539E-2</v>
      </c>
      <c r="AM1533" s="149">
        <f t="shared" si="689"/>
        <v>-3.7782163942618678E-2</v>
      </c>
      <c r="AN1533" s="149">
        <f t="shared" si="694"/>
        <v>9.3855743076276426</v>
      </c>
      <c r="AO1533" s="149">
        <f t="shared" si="694"/>
        <v>24.251211952691744</v>
      </c>
      <c r="AP1533" s="149">
        <f t="shared" si="694"/>
        <v>9.0281773803667971</v>
      </c>
      <c r="AQ1533" s="97"/>
      <c r="AR1533" s="171">
        <f t="shared" si="690"/>
        <v>-1.9363225332499606E-2</v>
      </c>
      <c r="AS1533" s="149">
        <f t="shared" si="691"/>
        <v>-1.4733295649630131E-2</v>
      </c>
      <c r="AT1533" s="149">
        <f t="shared" si="692"/>
        <v>-3.7829318318918621E-2</v>
      </c>
      <c r="AU1533" s="175">
        <f t="shared" si="695"/>
        <v>9.217772541848074</v>
      </c>
      <c r="AV1533" s="149">
        <f t="shared" si="696"/>
        <v>20.896465458223446</v>
      </c>
      <c r="AW1533" s="149">
        <f t="shared" si="697"/>
        <v>8.9314435414403821</v>
      </c>
    </row>
    <row r="1534" spans="1:49" ht="15" x14ac:dyDescent="0.25">
      <c r="A1534" s="130">
        <v>1998.09</v>
      </c>
      <c r="B1534" s="138"/>
      <c r="C1534" s="166">
        <f>raw_Data!B1540</f>
        <v>1020.64</v>
      </c>
      <c r="D1534" s="167">
        <f>raw_Data!J1540</f>
        <v>1.345</v>
      </c>
      <c r="E1534" s="167">
        <f>raw_Data!L1540</f>
        <v>3.9225900629809018E-3</v>
      </c>
      <c r="F1534" s="168">
        <f t="shared" si="672"/>
        <v>1074.6199999999999</v>
      </c>
      <c r="G1534" s="167">
        <f>raw_Data!K1540</f>
        <v>1.2516052185888966E-3</v>
      </c>
      <c r="H1534" s="167">
        <f t="shared" si="673"/>
        <v>-5.0231709813701508E-2</v>
      </c>
      <c r="I1534" s="165"/>
      <c r="J1534" s="167">
        <f t="shared" si="674"/>
        <v>0.96084626765557446</v>
      </c>
      <c r="K1534" s="167">
        <f t="shared" si="693"/>
        <v>-3.5231142281444638E-2</v>
      </c>
      <c r="L1534" s="93"/>
      <c r="M1534" s="171">
        <f t="shared" si="669"/>
        <v>0.96476885771855536</v>
      </c>
      <c r="N1534" s="172">
        <f t="shared" si="675"/>
        <v>0.95101989540488741</v>
      </c>
      <c r="O1534" s="170">
        <f t="shared" si="670"/>
        <v>1533</v>
      </c>
      <c r="P1534" s="170">
        <f t="shared" si="671"/>
        <v>1535</v>
      </c>
      <c r="Q1534" s="169"/>
      <c r="R1534" s="149">
        <f t="shared" si="676"/>
        <v>-0.55270007139491317</v>
      </c>
      <c r="S1534" s="173">
        <f t="shared" si="677"/>
        <v>-0.92039296668663617</v>
      </c>
      <c r="T1534" s="149">
        <v>0</v>
      </c>
      <c r="U1534" s="97"/>
      <c r="V1534" s="149">
        <f>1/PI()*ATAN('Exhibit4_Impact-Test'!$Y$25*S_RDY_SP)+'Exhibit4_Impact-Test'!$Y$26</f>
        <v>0.23407812300363129</v>
      </c>
      <c r="W1534" s="172">
        <f t="shared" si="678"/>
        <v>0.23151456521240216</v>
      </c>
      <c r="X1534" s="149">
        <f>1/PI()*ATAN('Exhibit4_Impact-Test'!$Y$25*S_RS_SP)+'Exhibit4_Impact-Test'!$Y$26</f>
        <v>0.15840474525045711</v>
      </c>
      <c r="Y1534" s="172">
        <f t="shared" si="679"/>
        <v>0.15650060203490967</v>
      </c>
      <c r="Z1534" s="149">
        <f>1/PI()*ATAN('Exhibit4_Impact-Test'!$Y$25*S_5050_SP)+'Exhibit4_Impact-Test'!$Y$26</f>
        <v>0.5</v>
      </c>
      <c r="AA1534" s="149">
        <f t="shared" si="680"/>
        <v>0.49641167057399932</v>
      </c>
      <c r="AB1534" s="195">
        <f>VLOOKUP(_xlfn.NUMBERVALUE(LEFT(A1534,4)),Transactioncosts!$C:$G,5,FALSE)</f>
        <v>26.800000000000004</v>
      </c>
      <c r="AC1534" s="174"/>
      <c r="AD1534" s="175">
        <f t="shared" si="681"/>
        <v>0.96155052642692429</v>
      </c>
      <c r="AE1534" s="149">
        <f t="shared" si="682"/>
        <v>0.96259095684580065</v>
      </c>
      <c r="AF1534" s="149">
        <f t="shared" si="683"/>
        <v>0.95789437656172138</v>
      </c>
      <c r="AG1534" s="176">
        <f t="shared" si="684"/>
        <v>0.96149793567496034</v>
      </c>
      <c r="AH1534" s="149">
        <f t="shared" si="685"/>
        <v>0.96083348751771802</v>
      </c>
      <c r="AI1534" s="149">
        <f t="shared" si="686"/>
        <v>0.95788475983885968</v>
      </c>
      <c r="AJ1534" s="97"/>
      <c r="AK1534" s="171">
        <f t="shared" si="687"/>
        <v>-3.9208165747999055E-2</v>
      </c>
      <c r="AL1534" s="149">
        <f t="shared" si="688"/>
        <v>-3.8126716666086309E-2</v>
      </c>
      <c r="AM1534" s="149">
        <f t="shared" si="689"/>
        <v>-4.3017761200645793E-2</v>
      </c>
      <c r="AN1534" s="149">
        <f t="shared" si="694"/>
        <v>9.3463661418796438</v>
      </c>
      <c r="AO1534" s="149">
        <f t="shared" si="694"/>
        <v>24.213085236025659</v>
      </c>
      <c r="AP1534" s="149">
        <f t="shared" si="694"/>
        <v>8.9851596191661507</v>
      </c>
      <c r="AQ1534" s="97"/>
      <c r="AR1534" s="171">
        <f t="shared" si="690"/>
        <v>-3.9262860939528015E-2</v>
      </c>
      <c r="AS1534" s="149">
        <f t="shared" si="691"/>
        <v>-3.9954155037607866E-2</v>
      </c>
      <c r="AT1534" s="149">
        <f t="shared" si="692"/>
        <v>-4.302780069077184E-2</v>
      </c>
      <c r="AU1534" s="175">
        <f t="shared" si="695"/>
        <v>9.1785096809085456</v>
      </c>
      <c r="AV1534" s="149">
        <f t="shared" si="696"/>
        <v>20.856511303185837</v>
      </c>
      <c r="AW1534" s="149">
        <f t="shared" si="697"/>
        <v>8.8884157407496094</v>
      </c>
    </row>
    <row r="1535" spans="1:49" ht="15" x14ac:dyDescent="0.25">
      <c r="A1535" s="130">
        <v>1998.1</v>
      </c>
      <c r="B1535" s="138"/>
      <c r="C1535" s="166">
        <f>raw_Data!B1541</f>
        <v>1032.47</v>
      </c>
      <c r="D1535" s="167">
        <f>raw_Data!J1541</f>
        <v>1.3472249999999999</v>
      </c>
      <c r="E1535" s="167">
        <f>raw_Data!L1541</f>
        <v>3.6988176007033413E-3</v>
      </c>
      <c r="F1535" s="168">
        <f t="shared" si="672"/>
        <v>1020.64</v>
      </c>
      <c r="G1535" s="167">
        <f>raw_Data!K1541</f>
        <v>1.3199806004075873E-3</v>
      </c>
      <c r="H1535" s="167">
        <f t="shared" si="673"/>
        <v>1.1590766577833644E-2</v>
      </c>
      <c r="I1535" s="165"/>
      <c r="J1535" s="167">
        <f t="shared" si="674"/>
        <v>0.97875483524822138</v>
      </c>
      <c r="K1535" s="167">
        <f t="shared" si="693"/>
        <v>-1.7546347151075281E-2</v>
      </c>
      <c r="L1535" s="93"/>
      <c r="M1535" s="171">
        <f t="shared" si="669"/>
        <v>0.98245365284892472</v>
      </c>
      <c r="N1535" s="172">
        <f t="shared" si="675"/>
        <v>1.012910747178241</v>
      </c>
      <c r="O1535" s="170">
        <f t="shared" si="670"/>
        <v>1534</v>
      </c>
      <c r="P1535" s="170">
        <f t="shared" si="671"/>
        <v>1536</v>
      </c>
      <c r="Q1535" s="169"/>
      <c r="R1535" s="149">
        <f t="shared" si="676"/>
        <v>-0.49643765047339211</v>
      </c>
      <c r="S1535" s="173">
        <f t="shared" si="677"/>
        <v>0.74714756104679214</v>
      </c>
      <c r="T1535" s="149">
        <v>0</v>
      </c>
      <c r="U1535" s="97"/>
      <c r="V1535" s="149">
        <f>1/PI()*ATAN('Exhibit4_Impact-Test'!$Y$25*S_RDY_SP)+'Exhibit4_Impact-Test'!$Y$26</f>
        <v>0.25113798012434274</v>
      </c>
      <c r="W1535" s="172">
        <f t="shared" si="678"/>
        <v>0.25692323471294926</v>
      </c>
      <c r="X1535" s="149">
        <f>1/PI()*ATAN('Exhibit4_Impact-Test'!$Y$25*S_RS_SP)+'Exhibit4_Impact-Test'!$Y$26</f>
        <v>0.81227273937915601</v>
      </c>
      <c r="Y1535" s="172">
        <f t="shared" si="679"/>
        <v>0.81688384360433564</v>
      </c>
      <c r="Z1535" s="149">
        <f>1/PI()*ATAN('Exhibit4_Impact-Test'!$Y$25*S_5050_SP)+'Exhibit4_Impact-Test'!$Y$26</f>
        <v>0.5</v>
      </c>
      <c r="AA1535" s="149">
        <f t="shared" si="680"/>
        <v>0.50763196294594148</v>
      </c>
      <c r="AB1535" s="195">
        <f>VLOOKUP(_xlfn.NUMBERVALUE(LEFT(A1535,4)),Transactioncosts!$C:$G,5,FALSE)</f>
        <v>26.800000000000004</v>
      </c>
      <c r="AC1535" s="174"/>
      <c r="AD1535" s="175">
        <f t="shared" si="681"/>
        <v>0.99010258599924583</v>
      </c>
      <c r="AE1535" s="149">
        <f t="shared" si="682"/>
        <v>1.0071931202933277</v>
      </c>
      <c r="AF1535" s="149">
        <f t="shared" si="683"/>
        <v>0.99768220001358288</v>
      </c>
      <c r="AG1535" s="176">
        <f t="shared" si="684"/>
        <v>0.99010199383133446</v>
      </c>
      <c r="AH1535" s="149">
        <f t="shared" si="685"/>
        <v>1.0071094526980864</v>
      </c>
      <c r="AI1535" s="149">
        <f t="shared" si="686"/>
        <v>0.99766174635288773</v>
      </c>
      <c r="AJ1535" s="97"/>
      <c r="AK1535" s="171">
        <f t="shared" si="687"/>
        <v>-9.9467190004525405E-3</v>
      </c>
      <c r="AL1535" s="149">
        <f t="shared" si="688"/>
        <v>7.167373197793479E-3</v>
      </c>
      <c r="AM1535" s="149">
        <f t="shared" si="689"/>
        <v>-2.3204902425933761E-3</v>
      </c>
      <c r="AN1535" s="149">
        <f t="shared" si="694"/>
        <v>9.3364194228791906</v>
      </c>
      <c r="AO1535" s="149">
        <f t="shared" si="694"/>
        <v>24.220252609223451</v>
      </c>
      <c r="AP1535" s="149">
        <f t="shared" si="694"/>
        <v>8.9828391289235565</v>
      </c>
      <c r="AQ1535" s="97"/>
      <c r="AR1535" s="171">
        <f t="shared" si="690"/>
        <v>-9.9473170880616732E-3</v>
      </c>
      <c r="AS1535" s="149">
        <f t="shared" si="691"/>
        <v>7.0842996849942276E-3</v>
      </c>
      <c r="AT1535" s="149">
        <f t="shared" si="692"/>
        <v>-2.3409916310713915E-3</v>
      </c>
      <c r="AU1535" s="175">
        <f t="shared" si="695"/>
        <v>9.1685623638204845</v>
      </c>
      <c r="AV1535" s="149">
        <f t="shared" si="696"/>
        <v>20.863595602870831</v>
      </c>
      <c r="AW1535" s="149">
        <f t="shared" si="697"/>
        <v>8.8860747491185386</v>
      </c>
    </row>
    <row r="1536" spans="1:49" ht="15" x14ac:dyDescent="0.25">
      <c r="A1536" s="130">
        <v>1998.11</v>
      </c>
      <c r="B1536" s="138"/>
      <c r="C1536" s="166">
        <f>raw_Data!B1542</f>
        <v>1144.43</v>
      </c>
      <c r="D1536" s="167">
        <f>raw_Data!J1542</f>
        <v>1.3486083333333332</v>
      </c>
      <c r="E1536" s="167">
        <f>raw_Data!L1542</f>
        <v>3.9385528336748354E-3</v>
      </c>
      <c r="F1536" s="168">
        <f t="shared" si="672"/>
        <v>1032.47</v>
      </c>
      <c r="G1536" s="167">
        <f>raw_Data!K1542</f>
        <v>1.3061961445207445E-3</v>
      </c>
      <c r="H1536" s="167">
        <f t="shared" si="673"/>
        <v>0.10843898612066205</v>
      </c>
      <c r="I1536" s="165"/>
      <c r="J1536" s="167">
        <f t="shared" si="674"/>
        <v>1.0230441741662706</v>
      </c>
      <c r="K1536" s="167">
        <f t="shared" si="693"/>
        <v>2.6982726999945417E-2</v>
      </c>
      <c r="L1536" s="93"/>
      <c r="M1536" s="171">
        <f t="shared" si="669"/>
        <v>1.0269827269999454</v>
      </c>
      <c r="N1536" s="172">
        <f t="shared" si="675"/>
        <v>1.1097451822651827</v>
      </c>
      <c r="O1536" s="170">
        <f t="shared" si="670"/>
        <v>1535</v>
      </c>
      <c r="P1536" s="170">
        <f t="shared" si="671"/>
        <v>1537</v>
      </c>
      <c r="Q1536" s="169"/>
      <c r="R1536" s="149">
        <f t="shared" si="676"/>
        <v>-0.47804493213743893</v>
      </c>
      <c r="S1536" s="173">
        <f t="shared" si="677"/>
        <v>0.96701542675212382</v>
      </c>
      <c r="T1536" s="149">
        <v>0</v>
      </c>
      <c r="U1536" s="97"/>
      <c r="V1536" s="149">
        <f>1/PI()*ATAN('Exhibit4_Impact-Test'!$Y$25*S_RDY_SP)+'Exhibit4_Impact-Test'!$Y$26</f>
        <v>0.25714419288884582</v>
      </c>
      <c r="W1536" s="172">
        <f t="shared" si="678"/>
        <v>0.27222566325746556</v>
      </c>
      <c r="X1536" s="149">
        <f>1/PI()*ATAN('Exhibit4_Impact-Test'!$Y$25*S_RS_SP)+'Exhibit4_Impact-Test'!$Y$26</f>
        <v>0.84810309556007124</v>
      </c>
      <c r="Y1536" s="172">
        <f t="shared" si="679"/>
        <v>0.85782061685506816</v>
      </c>
      <c r="Z1536" s="149">
        <f>1/PI()*ATAN('Exhibit4_Impact-Test'!$Y$25*S_5050_SP)+'Exhibit4_Impact-Test'!$Y$26</f>
        <v>0.5</v>
      </c>
      <c r="AA1536" s="149">
        <f t="shared" si="680"/>
        <v>0.51936663411994777</v>
      </c>
      <c r="AB1536" s="195">
        <f>VLOOKUP(_xlfn.NUMBERVALUE(LEFT(A1536,4)),Transactioncosts!$C:$G,5,FALSE)</f>
        <v>26.800000000000004</v>
      </c>
      <c r="AC1536" s="174"/>
      <c r="AD1536" s="175">
        <f t="shared" si="681"/>
        <v>1.048264611760624</v>
      </c>
      <c r="AE1536" s="149">
        <f t="shared" si="682"/>
        <v>1.097173821506545</v>
      </c>
      <c r="AF1536" s="149">
        <f t="shared" si="683"/>
        <v>1.0683639546325641</v>
      </c>
      <c r="AG1536" s="176">
        <f t="shared" si="684"/>
        <v>1.0481730059844969</v>
      </c>
      <c r="AH1536" s="149">
        <f t="shared" si="685"/>
        <v>1.0971262935952524</v>
      </c>
      <c r="AI1536" s="149">
        <f t="shared" si="686"/>
        <v>1.0683120520531226</v>
      </c>
      <c r="AJ1536" s="97"/>
      <c r="AK1536" s="171">
        <f t="shared" si="687"/>
        <v>4.7136046166075196E-2</v>
      </c>
      <c r="AL1536" s="149">
        <f t="shared" si="688"/>
        <v>9.2737620433333445E-2</v>
      </c>
      <c r="AM1536" s="149">
        <f t="shared" si="689"/>
        <v>6.6128463976344101E-2</v>
      </c>
      <c r="AN1536" s="149">
        <f t="shared" si="694"/>
        <v>9.3835554690452661</v>
      </c>
      <c r="AO1536" s="149">
        <f t="shared" si="694"/>
        <v>24.312990229656783</v>
      </c>
      <c r="AP1536" s="149">
        <f t="shared" si="694"/>
        <v>9.0489675928999009</v>
      </c>
      <c r="AQ1536" s="97"/>
      <c r="AR1536" s="171">
        <f t="shared" si="690"/>
        <v>4.7048654320584526E-2</v>
      </c>
      <c r="AS1536" s="149">
        <f t="shared" si="691"/>
        <v>9.269430100681296E-2</v>
      </c>
      <c r="AT1536" s="149">
        <f t="shared" si="692"/>
        <v>6.6079881431036117E-2</v>
      </c>
      <c r="AU1536" s="175">
        <f t="shared" si="695"/>
        <v>9.2156110181410682</v>
      </c>
      <c r="AV1536" s="149">
        <f t="shared" si="696"/>
        <v>20.956289903877643</v>
      </c>
      <c r="AW1536" s="149">
        <f t="shared" si="697"/>
        <v>8.9521546305495754</v>
      </c>
    </row>
    <row r="1537" spans="1:49" ht="15" x14ac:dyDescent="0.25">
      <c r="A1537" s="130">
        <v>1998.12</v>
      </c>
      <c r="B1537" s="138"/>
      <c r="C1537" s="166">
        <f>raw_Data!B1543</f>
        <v>1190.05</v>
      </c>
      <c r="D1537" s="167">
        <f>raw_Data!J1543</f>
        <v>1.3499999999999999</v>
      </c>
      <c r="E1537" s="167">
        <f>raw_Data!L1543</f>
        <v>3.7947872834442897E-3</v>
      </c>
      <c r="F1537" s="168">
        <f t="shared" si="672"/>
        <v>1144.43</v>
      </c>
      <c r="G1537" s="167">
        <f>raw_Data!K1543</f>
        <v>1.1796265389757345E-3</v>
      </c>
      <c r="H1537" s="167">
        <f t="shared" si="673"/>
        <v>3.9862639043017012E-2</v>
      </c>
      <c r="I1537" s="165"/>
      <c r="J1537" s="167">
        <f t="shared" si="674"/>
        <v>0.98636278087362939</v>
      </c>
      <c r="K1537" s="167">
        <f t="shared" si="693"/>
        <v>-9.8424318429263247E-3</v>
      </c>
      <c r="L1537" s="93"/>
      <c r="M1537" s="171">
        <f t="shared" si="669"/>
        <v>0.99015756815707368</v>
      </c>
      <c r="N1537" s="172">
        <f t="shared" si="675"/>
        <v>1.0410422655819926</v>
      </c>
      <c r="O1537" s="170">
        <f t="shared" si="670"/>
        <v>1536</v>
      </c>
      <c r="P1537" s="170">
        <f t="shared" si="671"/>
        <v>1538</v>
      </c>
      <c r="Q1537" s="169"/>
      <c r="R1537" s="149">
        <f t="shared" si="676"/>
        <v>-0.53904447144655776</v>
      </c>
      <c r="S1537" s="173">
        <f t="shared" si="677"/>
        <v>0.91008114928099304</v>
      </c>
      <c r="T1537" s="149">
        <v>0</v>
      </c>
      <c r="U1537" s="97"/>
      <c r="V1537" s="149">
        <f>1/PI()*ATAN('Exhibit4_Impact-Test'!$Y$25*S_RDY_SP)+'Exhibit4_Impact-Test'!$Y$26</f>
        <v>0.23804440350857103</v>
      </c>
      <c r="W1537" s="172">
        <f t="shared" si="678"/>
        <v>0.24725292565489551</v>
      </c>
      <c r="X1537" s="149">
        <f>1/PI()*ATAN('Exhibit4_Impact-Test'!$Y$25*S_RS_SP)+'Exhibit4_Impact-Test'!$Y$26</f>
        <v>0.84008632159664764</v>
      </c>
      <c r="Y1537" s="172">
        <f t="shared" si="679"/>
        <v>0.84670446691052736</v>
      </c>
      <c r="Z1537" s="149">
        <f>1/PI()*ATAN('Exhibit4_Impact-Test'!$Y$25*S_5050_SP)+'Exhibit4_Impact-Test'!$Y$26</f>
        <v>0.5</v>
      </c>
      <c r="AA1537" s="149">
        <f t="shared" si="680"/>
        <v>0.51252577333350058</v>
      </c>
      <c r="AB1537" s="195">
        <f>VLOOKUP(_xlfn.NUMBERVALUE(LEFT(A1537,4)),Transactioncosts!$C:$G,5,FALSE)</f>
        <v>26.800000000000004</v>
      </c>
      <c r="AC1537" s="174"/>
      <c r="AD1537" s="175">
        <f t="shared" si="681"/>
        <v>1.0022703856033026</v>
      </c>
      <c r="AE1537" s="149">
        <f t="shared" si="682"/>
        <v>1.0329051064423322</v>
      </c>
      <c r="AF1537" s="149">
        <f t="shared" si="683"/>
        <v>1.0155999168695331</v>
      </c>
      <c r="AG1537" s="176">
        <f t="shared" si="684"/>
        <v>1.0022466118423334</v>
      </c>
      <c r="AH1537" s="149">
        <f t="shared" si="685"/>
        <v>1.0328945769363866</v>
      </c>
      <c r="AI1537" s="149">
        <f t="shared" si="686"/>
        <v>1.0155663477969994</v>
      </c>
      <c r="AJ1537" s="97"/>
      <c r="AK1537" s="171">
        <f t="shared" si="687"/>
        <v>2.2678121722931894E-3</v>
      </c>
      <c r="AL1537" s="149">
        <f t="shared" si="688"/>
        <v>3.2375323809819188E-2</v>
      </c>
      <c r="AM1537" s="149">
        <f t="shared" si="689"/>
        <v>1.5479488994831475E-2</v>
      </c>
      <c r="AN1537" s="149">
        <f t="shared" si="694"/>
        <v>9.3858232812175597</v>
      </c>
      <c r="AO1537" s="149">
        <f t="shared" si="694"/>
        <v>24.345365553466603</v>
      </c>
      <c r="AP1537" s="149">
        <f t="shared" si="694"/>
        <v>9.0644470818947322</v>
      </c>
      <c r="AQ1537" s="97"/>
      <c r="AR1537" s="171">
        <f t="shared" si="690"/>
        <v>2.2440919833393511E-3</v>
      </c>
      <c r="AS1537" s="149">
        <f t="shared" si="691"/>
        <v>3.2365129688839873E-2</v>
      </c>
      <c r="AT1537" s="149">
        <f t="shared" si="692"/>
        <v>1.5446435006961821E-2</v>
      </c>
      <c r="AU1537" s="175">
        <f t="shared" si="695"/>
        <v>9.2178551101244075</v>
      </c>
      <c r="AV1537" s="149">
        <f t="shared" si="696"/>
        <v>20.988655033566484</v>
      </c>
      <c r="AW1537" s="149">
        <f t="shared" si="697"/>
        <v>8.9676010655565364</v>
      </c>
    </row>
    <row r="1538" spans="1:49" ht="15" x14ac:dyDescent="0.25">
      <c r="A1538" s="130">
        <v>1999.01</v>
      </c>
      <c r="B1538" s="138"/>
      <c r="C1538" s="166">
        <f>raw_Data!B1544</f>
        <v>1248.77</v>
      </c>
      <c r="D1538" s="167">
        <f>raw_Data!J1544</f>
        <v>1.3569444441666667</v>
      </c>
      <c r="E1538" s="167">
        <f>raw_Data!L1544</f>
        <v>3.8507230235700352E-3</v>
      </c>
      <c r="F1538" s="168">
        <f t="shared" si="672"/>
        <v>1190.05</v>
      </c>
      <c r="G1538" s="167">
        <f>raw_Data!K1544</f>
        <v>1.1402415395711666E-3</v>
      </c>
      <c r="H1538" s="167">
        <f t="shared" si="673"/>
        <v>4.9342464602327718E-2</v>
      </c>
      <c r="I1538" s="165"/>
      <c r="J1538" s="167">
        <f t="shared" si="674"/>
        <v>1.0053482278445673</v>
      </c>
      <c r="K1538" s="167">
        <f t="shared" si="693"/>
        <v>9.1989508681373788E-3</v>
      </c>
      <c r="L1538" s="93"/>
      <c r="M1538" s="171">
        <f t="shared" ref="M1538:M1601" si="698">interest_mon+bond_approx_price</f>
        <v>1.0091989508681374</v>
      </c>
      <c r="N1538" s="172">
        <f t="shared" si="675"/>
        <v>1.0504827061418989</v>
      </c>
      <c r="O1538" s="170">
        <f t="shared" ref="O1538:O1601" si="699">ROW(A1538)-1</f>
        <v>1537</v>
      </c>
      <c r="P1538" s="170">
        <f t="shared" ref="P1538:P1601" si="700">ROW(A1538)+1</f>
        <v>1539</v>
      </c>
      <c r="Q1538" s="169"/>
      <c r="R1538" s="149">
        <f t="shared" si="676"/>
        <v>-0.53789873151158474</v>
      </c>
      <c r="S1538" s="173">
        <f t="shared" si="677"/>
        <v>0.92858517991103751</v>
      </c>
      <c r="T1538" s="149">
        <v>0</v>
      </c>
      <c r="U1538" s="97"/>
      <c r="V1538" s="149">
        <f>1/PI()*ATAN('Exhibit4_Impact-Test'!$Y$25*S_RDY_SP)+'Exhibit4_Impact-Test'!$Y$26</f>
        <v>0.23838211932311004</v>
      </c>
      <c r="W1538" s="172">
        <f t="shared" si="678"/>
        <v>0.24573739001849082</v>
      </c>
      <c r="X1538" s="149">
        <f>1/PI()*ATAN('Exhibit4_Impact-Test'!$Y$25*S_RS_SP)+'Exhibit4_Impact-Test'!$Y$26</f>
        <v>0.84277554678157363</v>
      </c>
      <c r="Y1538" s="172">
        <f t="shared" si="679"/>
        <v>0.84801533928156692</v>
      </c>
      <c r="Z1538" s="149">
        <f>1/PI()*ATAN('Exhibit4_Impact-Test'!$Y$25*S_5050_SP)+'Exhibit4_Impact-Test'!$Y$26</f>
        <v>0.5</v>
      </c>
      <c r="AA1538" s="149">
        <f t="shared" si="680"/>
        <v>0.51002187768513985</v>
      </c>
      <c r="AB1538" s="195">
        <f>VLOOKUP(_xlfn.NUMBERVALUE(LEFT(A1538,4)),Transactioncosts!$C:$G,5,FALSE)</f>
        <v>23.400000000000006</v>
      </c>
      <c r="AC1538" s="174"/>
      <c r="AD1538" s="175">
        <f t="shared" si="681"/>
        <v>1.0190402599439132</v>
      </c>
      <c r="AE1538" s="149">
        <f t="shared" si="682"/>
        <v>1.0439918902921783</v>
      </c>
      <c r="AF1538" s="149">
        <f t="shared" si="683"/>
        <v>1.029840828505018</v>
      </c>
      <c r="AG1538" s="176">
        <f t="shared" si="684"/>
        <v>1.0190093896759842</v>
      </c>
      <c r="AH1538" s="149">
        <f t="shared" si="685"/>
        <v>1.0427610181842277</v>
      </c>
      <c r="AI1538" s="149">
        <f t="shared" si="686"/>
        <v>1.0298173773112347</v>
      </c>
      <c r="AJ1538" s="97"/>
      <c r="AK1538" s="171">
        <f t="shared" si="687"/>
        <v>1.8861262727941759E-2</v>
      </c>
      <c r="AL1538" s="149">
        <f t="shared" si="688"/>
        <v>4.3051721510907102E-2</v>
      </c>
      <c r="AM1538" s="149">
        <f t="shared" si="689"/>
        <v>2.9404254867692874E-2</v>
      </c>
      <c r="AN1538" s="149">
        <f t="shared" si="694"/>
        <v>9.4046845439455016</v>
      </c>
      <c r="AO1538" s="149">
        <f t="shared" si="694"/>
        <v>24.38841727497751</v>
      </c>
      <c r="AP1538" s="149">
        <f t="shared" si="694"/>
        <v>9.093851336762425</v>
      </c>
      <c r="AQ1538" s="97"/>
      <c r="AR1538" s="171">
        <f t="shared" si="690"/>
        <v>1.8830968796744209E-2</v>
      </c>
      <c r="AS1538" s="149">
        <f t="shared" si="691"/>
        <v>4.1872020506825022E-2</v>
      </c>
      <c r="AT1538" s="149">
        <f t="shared" si="692"/>
        <v>2.9381482940080691E-2</v>
      </c>
      <c r="AU1538" s="175">
        <f t="shared" si="695"/>
        <v>9.2366860789211511</v>
      </c>
      <c r="AV1538" s="149">
        <f t="shared" si="696"/>
        <v>21.03052705407331</v>
      </c>
      <c r="AW1538" s="149">
        <f t="shared" si="697"/>
        <v>8.9969825484966162</v>
      </c>
    </row>
    <row r="1539" spans="1:49" ht="15" x14ac:dyDescent="0.25">
      <c r="A1539" s="130">
        <v>1999.02</v>
      </c>
      <c r="B1539" s="138"/>
      <c r="C1539" s="166">
        <f>raw_Data!B1545</f>
        <v>1246.58</v>
      </c>
      <c r="D1539" s="167">
        <f>raw_Data!J1545</f>
        <v>1.3638888891666667</v>
      </c>
      <c r="E1539" s="167">
        <f>raw_Data!L1545</f>
        <v>4.0741237836483535E-3</v>
      </c>
      <c r="F1539" s="168">
        <f t="shared" ref="F1539:F1602" si="701">C1538</f>
        <v>1248.77</v>
      </c>
      <c r="G1539" s="167">
        <f>raw_Data!K1545</f>
        <v>1.0921858221823609E-3</v>
      </c>
      <c r="H1539" s="167">
        <f t="shared" ref="H1539:H1602" si="702">q_SP/q_SP_tminus-1</f>
        <v>-1.7537256660554723E-3</v>
      </c>
      <c r="I1539" s="165"/>
      <c r="J1539" s="167">
        <f t="shared" ref="J1539:J1602" si="703">interest_mon*((1-(1+INDEX(interest_mon,tMinus))^(-119))/INDEX(interest_mon,tMinus))+(1+INDEX(interest_mon,tMinus))^(-119)</f>
        <v>1.0212942199730433</v>
      </c>
      <c r="K1539" s="167">
        <f t="shared" si="693"/>
        <v>2.5368343756691614E-2</v>
      </c>
      <c r="L1539" s="93"/>
      <c r="M1539" s="171">
        <f t="shared" si="698"/>
        <v>1.0253683437566916</v>
      </c>
      <c r="N1539" s="172">
        <f t="shared" ref="N1539:N1602" si="704">(D_mon+q_SP)/INDEX(q_SP,tMinus)</f>
        <v>0.99933846015612693</v>
      </c>
      <c r="O1539" s="170">
        <f t="shared" si="699"/>
        <v>1538</v>
      </c>
      <c r="P1539" s="170">
        <f t="shared" si="700"/>
        <v>1540</v>
      </c>
      <c r="Q1539" s="169"/>
      <c r="R1539" s="149">
        <f t="shared" ref="R1539:R1602" si="705">(div_yield_mon-INDEX(interest_mon, tMinus))/(div_yield_mon+INDEX(interest_mon,tMinus))</f>
        <v>-0.55807972339165746</v>
      </c>
      <c r="S1539" s="173">
        <f t="shared" ref="S1539:S1602" si="706">price_yield/(ABS(price_yield)+INDEX(interest_mon,tMinus))</f>
        <v>-0.31291671369956947</v>
      </c>
      <c r="T1539" s="149">
        <v>0</v>
      </c>
      <c r="U1539" s="97"/>
      <c r="V1539" s="149">
        <f>1/PI()*ATAN('Exhibit4_Impact-Test'!$Y$25*S_RDY_SP)+'Exhibit4_Impact-Test'!$Y$26</f>
        <v>0.23254496782660028</v>
      </c>
      <c r="W1539" s="172">
        <f t="shared" ref="W1539:W1602" si="707">L_RDY_SP_set*R_SP/R_RDY</f>
        <v>0.22798750013147068</v>
      </c>
      <c r="X1539" s="149">
        <f>1/PI()*ATAN('Exhibit4_Impact-Test'!$Y$25*S_RS_SP)+'Exhibit4_Impact-Test'!$Y$26</f>
        <v>0.32200161793512644</v>
      </c>
      <c r="Y1539" s="172">
        <f t="shared" ref="Y1539:Y1602" si="708">L_RS_SP_set*R_SP/R_RS</f>
        <v>0.31641378165609546</v>
      </c>
      <c r="Z1539" s="149">
        <f>1/PI()*ATAN('Exhibit4_Impact-Test'!$Y$25*S_5050_SP)+'Exhibit4_Impact-Test'!$Y$26</f>
        <v>0.5</v>
      </c>
      <c r="AA1539" s="149">
        <f t="shared" ref="AA1539:AA1602" si="709">L_5050_SP_set*R_SP/R_5050</f>
        <v>0.4935719375392375</v>
      </c>
      <c r="AB1539" s="195">
        <f>VLOOKUP(_xlfn.NUMBERVALUE(LEFT(A1539,4)),Transactioncosts!$C:$G,5,FALSE)</f>
        <v>23.400000000000006</v>
      </c>
      <c r="AC1539" s="174"/>
      <c r="AD1539" s="175">
        <f t="shared" ref="AD1539:AD1602" si="710">R_Cash*(1-L_RDY_SP_set)+R_SP*L_RDY_SP_set</f>
        <v>1.0193152253122681</v>
      </c>
      <c r="AE1539" s="149">
        <f t="shared" ref="AE1539:AE1602" si="711">R_Cash*(1-L_RS_SP_set)+R_SP*L_RS_SP_set</f>
        <v>1.0169866791226467</v>
      </c>
      <c r="AF1539" s="149">
        <f t="shared" ref="AF1539:AF1602" si="712">R_Cash*(1-L_5050_SP_set)+R_SP*L_5050_SP_set</f>
        <v>1.0123534019564093</v>
      </c>
      <c r="AG1539" s="176">
        <f t="shared" ref="AG1539:AG1602" si="713">R_RDY-ABS(L_RDY_SP_act-INDEX(L_RDY_SP_set,tPlus))*TC/10000</f>
        <v>1.0193149129626839</v>
      </c>
      <c r="AH1539" s="149">
        <f t="shared" ref="AH1539:AH1602" si="714">R_RS-ABS(L_RS_SP_act-INDEX(L_RS_SP_set,tPlus))*TC/10000</f>
        <v>1.0157743091570124</v>
      </c>
      <c r="AI1539" s="149">
        <f t="shared" ref="AI1539:AI1602" si="715">R_5050-ABS(L_5050_SP_act-INDEX(L_5050_SP_set,tPlus))*TC/10000</f>
        <v>1.0123383602902511</v>
      </c>
      <c r="AJ1539" s="97"/>
      <c r="AK1539" s="171">
        <f t="shared" ref="AK1539:AK1602" si="716">LN(R_RDY)</f>
        <v>1.9131054108308558E-2</v>
      </c>
      <c r="AL1539" s="149">
        <f t="shared" ref="AL1539:AL1602" si="717">LN(R_RS)</f>
        <v>1.6844018772820303E-2</v>
      </c>
      <c r="AM1539" s="149">
        <f t="shared" ref="AM1539:AM1602" si="718">LN(R_5050)</f>
        <v>1.2277721324534462E-2</v>
      </c>
      <c r="AN1539" s="149">
        <f t="shared" si="694"/>
        <v>9.4238155980538103</v>
      </c>
      <c r="AO1539" s="149">
        <f t="shared" si="694"/>
        <v>24.405261293750328</v>
      </c>
      <c r="AP1539" s="149">
        <f t="shared" si="694"/>
        <v>9.1061290580869603</v>
      </c>
      <c r="AQ1539" s="97"/>
      <c r="AR1539" s="171">
        <f t="shared" ref="AR1539:AR1602" si="719">LN(R_RDY_TC)</f>
        <v>1.9130747677457437E-2</v>
      </c>
      <c r="AS1539" s="149">
        <f t="shared" ref="AS1539:AS1602" si="720">LN(R_RS_TC)</f>
        <v>1.5651187823804841E-2</v>
      </c>
      <c r="AT1539" s="149">
        <f t="shared" ref="AT1539:AT1602" si="721">LN(R_5050_TC)</f>
        <v>1.2262863096295549E-2</v>
      </c>
      <c r="AU1539" s="175">
        <f t="shared" si="695"/>
        <v>9.2558168265986094</v>
      </c>
      <c r="AV1539" s="149">
        <f t="shared" si="696"/>
        <v>21.046178241897117</v>
      </c>
      <c r="AW1539" s="149">
        <f t="shared" si="697"/>
        <v>9.0092454115929126</v>
      </c>
    </row>
    <row r="1540" spans="1:49" ht="15" x14ac:dyDescent="0.25">
      <c r="A1540" s="130">
        <v>1999.03</v>
      </c>
      <c r="B1540" s="138"/>
      <c r="C1540" s="166">
        <f>raw_Data!B1546</f>
        <v>1281.6600000000001</v>
      </c>
      <c r="D1540" s="167">
        <f>raw_Data!J1546</f>
        <v>1.3708333333333333</v>
      </c>
      <c r="E1540" s="167">
        <f>raw_Data!L1546</f>
        <v>4.2572234018702915E-3</v>
      </c>
      <c r="F1540" s="168">
        <f t="shared" si="701"/>
        <v>1246.58</v>
      </c>
      <c r="G1540" s="167">
        <f>raw_Data!K1546</f>
        <v>1.0996753785022489E-3</v>
      </c>
      <c r="H1540" s="167">
        <f t="shared" si="702"/>
        <v>2.8140993758924537E-2</v>
      </c>
      <c r="I1540" s="165"/>
      <c r="J1540" s="167">
        <f t="shared" si="703"/>
        <v>1.0172391361736899</v>
      </c>
      <c r="K1540" s="167">
        <f t="shared" ref="K1540:K1603" si="722">M1540-1</f>
        <v>2.1496359575560176E-2</v>
      </c>
      <c r="L1540" s="93"/>
      <c r="M1540" s="171">
        <f t="shared" si="698"/>
        <v>1.0214963595755602</v>
      </c>
      <c r="N1540" s="172">
        <f t="shared" si="704"/>
        <v>1.0292406691374267</v>
      </c>
      <c r="O1540" s="170">
        <f t="shared" si="699"/>
        <v>1539</v>
      </c>
      <c r="P1540" s="170">
        <f t="shared" si="700"/>
        <v>1541</v>
      </c>
      <c r="Q1540" s="169"/>
      <c r="R1540" s="149">
        <f t="shared" si="705"/>
        <v>-0.57490604330101402</v>
      </c>
      <c r="S1540" s="173">
        <f t="shared" si="706"/>
        <v>0.87353379113814122</v>
      </c>
      <c r="T1540" s="149">
        <v>0</v>
      </c>
      <c r="U1540" s="97"/>
      <c r="V1540" s="149">
        <f>1/PI()*ATAN('Exhibit4_Impact-Test'!$Y$25*S_RDY_SP)+'Exhibit4_Impact-Test'!$Y$26</f>
        <v>0.22785401740313954</v>
      </c>
      <c r="W1540" s="172">
        <f t="shared" si="707"/>
        <v>0.22918555188664569</v>
      </c>
      <c r="X1540" s="149">
        <f>1/PI()*ATAN('Exhibit4_Impact-Test'!$Y$25*S_RS_SP)+'Exhibit4_Impact-Test'!$Y$26</f>
        <v>0.83452060457671995</v>
      </c>
      <c r="Y1540" s="172">
        <f t="shared" si="708"/>
        <v>0.83556097462235279</v>
      </c>
      <c r="Z1540" s="149">
        <f>1/PI()*ATAN('Exhibit4_Impact-Test'!$Y$25*S_5050_SP)+'Exhibit4_Impact-Test'!$Y$26</f>
        <v>0.5</v>
      </c>
      <c r="AA1540" s="149">
        <f t="shared" si="709"/>
        <v>0.50188817714154377</v>
      </c>
      <c r="AB1540" s="195">
        <f>VLOOKUP(_xlfn.NUMBERVALUE(LEFT(A1540,4)),Transactioncosts!$C:$G,5,FALSE)</f>
        <v>23.400000000000006</v>
      </c>
      <c r="AC1540" s="174"/>
      <c r="AD1540" s="175">
        <f t="shared" si="710"/>
        <v>1.0232609316212449</v>
      </c>
      <c r="AE1540" s="149">
        <f t="shared" si="711"/>
        <v>1.0279591454731583</v>
      </c>
      <c r="AF1540" s="149">
        <f t="shared" si="712"/>
        <v>1.0253685143564935</v>
      </c>
      <c r="AG1540" s="176">
        <f t="shared" si="713"/>
        <v>1.0232430778979662</v>
      </c>
      <c r="AH1540" s="149">
        <f t="shared" si="714"/>
        <v>1.0279496858694146</v>
      </c>
      <c r="AI1540" s="149">
        <f t="shared" si="715"/>
        <v>1.0253640960219823</v>
      </c>
      <c r="AJ1540" s="97"/>
      <c r="AK1540" s="171">
        <f t="shared" si="716"/>
        <v>2.2994519569317667E-2</v>
      </c>
      <c r="AL1540" s="149">
        <f t="shared" si="717"/>
        <v>2.7575424485620635E-2</v>
      </c>
      <c r="AM1540" s="149">
        <f t="shared" si="718"/>
        <v>2.5052074177770264E-2</v>
      </c>
      <c r="AN1540" s="149">
        <f t="shared" ref="AN1540:AP1603" si="723">AK1540+AN1539</f>
        <v>9.4468101176231283</v>
      </c>
      <c r="AO1540" s="149">
        <f t="shared" si="723"/>
        <v>24.432836718235951</v>
      </c>
      <c r="AP1540" s="149">
        <f t="shared" si="723"/>
        <v>9.1311811322647305</v>
      </c>
      <c r="AQ1540" s="97"/>
      <c r="AR1540" s="171">
        <f t="shared" si="719"/>
        <v>2.2977071547524326E-2</v>
      </c>
      <c r="AS1540" s="149">
        <f t="shared" si="720"/>
        <v>2.7566222128395927E-2</v>
      </c>
      <c r="AT1540" s="149">
        <f t="shared" si="721"/>
        <v>2.5047765147437596E-2</v>
      </c>
      <c r="AU1540" s="175">
        <f t="shared" ref="AU1540:AU1603" si="724">AR1540+AU1539</f>
        <v>9.2787938981461338</v>
      </c>
      <c r="AV1540" s="149">
        <f t="shared" ref="AV1540:AV1603" si="725">AS1540+AV1539</f>
        <v>21.073744464025513</v>
      </c>
      <c r="AW1540" s="149">
        <f t="shared" ref="AW1540:AW1603" si="726">AT1540+AW1539</f>
        <v>9.0342931767403503</v>
      </c>
    </row>
    <row r="1541" spans="1:49" ht="15" x14ac:dyDescent="0.25">
      <c r="A1541" s="130">
        <v>1999.04</v>
      </c>
      <c r="B1541" s="138"/>
      <c r="C1541" s="166">
        <f>raw_Data!B1547</f>
        <v>1334.76</v>
      </c>
      <c r="D1541" s="167">
        <f>raw_Data!J1547</f>
        <v>1.3708333333333333</v>
      </c>
      <c r="E1541" s="167">
        <f>raw_Data!L1547</f>
        <v>4.21745036527299E-3</v>
      </c>
      <c r="F1541" s="168">
        <f t="shared" si="701"/>
        <v>1281.6600000000001</v>
      </c>
      <c r="G1541" s="167">
        <f>raw_Data!K1547</f>
        <v>1.0695764347278789E-3</v>
      </c>
      <c r="H1541" s="167">
        <f t="shared" si="702"/>
        <v>4.1430644632741931E-2</v>
      </c>
      <c r="I1541" s="165"/>
      <c r="J1541" s="167">
        <f t="shared" si="703"/>
        <v>0.9962927461553599</v>
      </c>
      <c r="K1541" s="167">
        <f t="shared" si="722"/>
        <v>5.1019652063288845E-4</v>
      </c>
      <c r="L1541" s="93"/>
      <c r="M1541" s="171">
        <f t="shared" si="698"/>
        <v>1.0005101965206329</v>
      </c>
      <c r="N1541" s="172">
        <f t="shared" si="704"/>
        <v>1.0425002210674699</v>
      </c>
      <c r="O1541" s="170">
        <f t="shared" si="699"/>
        <v>1540</v>
      </c>
      <c r="P1541" s="170">
        <f t="shared" si="700"/>
        <v>1542</v>
      </c>
      <c r="Q1541" s="169"/>
      <c r="R1541" s="149">
        <f t="shared" si="705"/>
        <v>-0.59841688535796855</v>
      </c>
      <c r="S1541" s="173">
        <f t="shared" si="706"/>
        <v>0.90681939024501856</v>
      </c>
      <c r="T1541" s="149">
        <v>0</v>
      </c>
      <c r="U1541" s="97"/>
      <c r="V1541" s="149">
        <f>1/PI()*ATAN('Exhibit4_Impact-Test'!$Y$25*S_RDY_SP)+'Exhibit4_Impact-Test'!$Y$26</f>
        <v>0.22155575561370389</v>
      </c>
      <c r="W1541" s="172">
        <f t="shared" si="707"/>
        <v>0.22872734768919786</v>
      </c>
      <c r="X1541" s="149">
        <f>1/PI()*ATAN('Exhibit4_Impact-Test'!$Y$25*S_RS_SP)+'Exhibit4_Impact-Test'!$Y$26</f>
        <v>0.83960354032475015</v>
      </c>
      <c r="Y1541" s="172">
        <f t="shared" si="708"/>
        <v>0.84506305283110628</v>
      </c>
      <c r="Z1541" s="149">
        <f>1/PI()*ATAN('Exhibit4_Impact-Test'!$Y$25*S_5050_SP)+'Exhibit4_Impact-Test'!$Y$26</f>
        <v>0.5</v>
      </c>
      <c r="AA1541" s="149">
        <f t="shared" si="709"/>
        <v>0.51027650769309563</v>
      </c>
      <c r="AB1541" s="195">
        <f>VLOOKUP(_xlfn.NUMBERVALUE(LEFT(A1541,4)),Transactioncosts!$C:$G,5,FALSE)</f>
        <v>23.400000000000006</v>
      </c>
      <c r="AC1541" s="174"/>
      <c r="AD1541" s="175">
        <f t="shared" si="710"/>
        <v>1.0098133281373454</v>
      </c>
      <c r="AE1541" s="149">
        <f t="shared" si="711"/>
        <v>1.0357651697884804</v>
      </c>
      <c r="AF1541" s="149">
        <f t="shared" si="712"/>
        <v>1.0215052087940513</v>
      </c>
      <c r="AG1541" s="176">
        <f t="shared" si="713"/>
        <v>1.0097905283242636</v>
      </c>
      <c r="AH1541" s="149">
        <f t="shared" si="714"/>
        <v>1.0345301476222393</v>
      </c>
      <c r="AI1541" s="149">
        <f t="shared" si="715"/>
        <v>1.0214811617660495</v>
      </c>
      <c r="AJ1541" s="97"/>
      <c r="AK1541" s="171">
        <f t="shared" si="716"/>
        <v>9.7654901447861188E-3</v>
      </c>
      <c r="AL1541" s="149">
        <f t="shared" si="717"/>
        <v>3.5140448055404783E-2</v>
      </c>
      <c r="AM1541" s="149">
        <f t="shared" si="718"/>
        <v>2.1277234424605843E-2</v>
      </c>
      <c r="AN1541" s="149">
        <f t="shared" si="723"/>
        <v>9.4565756077679151</v>
      </c>
      <c r="AO1541" s="149">
        <f t="shared" si="723"/>
        <v>24.467977166291355</v>
      </c>
      <c r="AP1541" s="149">
        <f t="shared" si="723"/>
        <v>9.152458366689336</v>
      </c>
      <c r="AQ1541" s="97"/>
      <c r="AR1541" s="171">
        <f t="shared" si="719"/>
        <v>9.7429116445423673E-3</v>
      </c>
      <c r="AS1541" s="149">
        <f t="shared" si="720"/>
        <v>3.394735999462891E-2</v>
      </c>
      <c r="AT1541" s="149">
        <f t="shared" si="721"/>
        <v>2.1253693368875493E-2</v>
      </c>
      <c r="AU1541" s="175">
        <f t="shared" si="724"/>
        <v>9.288536809790676</v>
      </c>
      <c r="AV1541" s="149">
        <f t="shared" si="725"/>
        <v>21.10769182402014</v>
      </c>
      <c r="AW1541" s="149">
        <f t="shared" si="726"/>
        <v>9.0555468701092252</v>
      </c>
    </row>
    <row r="1542" spans="1:49" ht="15" x14ac:dyDescent="0.25">
      <c r="A1542" s="130">
        <v>1999.05</v>
      </c>
      <c r="B1542" s="138"/>
      <c r="C1542" s="166">
        <f>raw_Data!B1548</f>
        <v>1332.07</v>
      </c>
      <c r="D1542" s="167">
        <f>raw_Data!J1548</f>
        <v>1.3708333333333333</v>
      </c>
      <c r="E1542" s="167">
        <f>raw_Data!L1548</f>
        <v>4.5034302658089054E-3</v>
      </c>
      <c r="F1542" s="168">
        <f t="shared" si="701"/>
        <v>1334.76</v>
      </c>
      <c r="G1542" s="167">
        <f>raw_Data!K1548</f>
        <v>1.0270260820921613E-3</v>
      </c>
      <c r="H1542" s="167">
        <f t="shared" si="702"/>
        <v>-2.0153435823668797E-3</v>
      </c>
      <c r="I1542" s="165"/>
      <c r="J1542" s="167">
        <f t="shared" si="703"/>
        <v>1.026714413497122</v>
      </c>
      <c r="K1542" s="167">
        <f t="shared" si="722"/>
        <v>3.1217843762930908E-2</v>
      </c>
      <c r="L1542" s="93"/>
      <c r="M1542" s="171">
        <f t="shared" si="698"/>
        <v>1.0312178437629309</v>
      </c>
      <c r="N1542" s="172">
        <f t="shared" si="704"/>
        <v>0.99901168249972527</v>
      </c>
      <c r="O1542" s="170">
        <f t="shared" si="699"/>
        <v>1541</v>
      </c>
      <c r="P1542" s="170">
        <f t="shared" si="700"/>
        <v>1543</v>
      </c>
      <c r="Q1542" s="169"/>
      <c r="R1542" s="149">
        <f t="shared" si="705"/>
        <v>-0.60833990107510383</v>
      </c>
      <c r="S1542" s="173">
        <f t="shared" si="706"/>
        <v>-0.32334513210243637</v>
      </c>
      <c r="T1542" s="149">
        <v>0</v>
      </c>
      <c r="U1542" s="97"/>
      <c r="V1542" s="149">
        <f>1/PI()*ATAN('Exhibit4_Impact-Test'!$Y$25*S_RDY_SP)+'Exhibit4_Impact-Test'!$Y$26</f>
        <v>0.21898383782520381</v>
      </c>
      <c r="W1542" s="172">
        <f t="shared" si="707"/>
        <v>0.21360558732983451</v>
      </c>
      <c r="X1542" s="149">
        <f>1/PI()*ATAN('Exhibit4_Impact-Test'!$Y$25*S_RS_SP)+'Exhibit4_Impact-Test'!$Y$26</f>
        <v>0.31727580230066199</v>
      </c>
      <c r="Y1542" s="172">
        <f t="shared" si="708"/>
        <v>0.31044305066859351</v>
      </c>
      <c r="Z1542" s="149">
        <f>1/PI()*ATAN('Exhibit4_Impact-Test'!$Y$25*S_5050_SP)+'Exhibit4_Impact-Test'!$Y$26</f>
        <v>0.5</v>
      </c>
      <c r="AA1542" s="149">
        <f t="shared" si="709"/>
        <v>0.49206834477417633</v>
      </c>
      <c r="AB1542" s="195">
        <f>VLOOKUP(_xlfn.NUMBERVALUE(LEFT(A1542,4)),Transactioncosts!$C:$G,5,FALSE)</f>
        <v>23.400000000000006</v>
      </c>
      <c r="AC1542" s="174"/>
      <c r="AD1542" s="175">
        <f t="shared" si="710"/>
        <v>1.0241652149678968</v>
      </c>
      <c r="AE1542" s="149">
        <f t="shared" si="711"/>
        <v>1.0209996081091228</v>
      </c>
      <c r="AF1542" s="149">
        <f t="shared" si="712"/>
        <v>1.015114763131328</v>
      </c>
      <c r="AG1542" s="176">
        <f t="shared" si="713"/>
        <v>1.0241642031424516</v>
      </c>
      <c r="AH1542" s="149">
        <f t="shared" si="714"/>
        <v>1.0207825420032901</v>
      </c>
      <c r="AI1542" s="149">
        <f t="shared" si="715"/>
        <v>1.0150962030580994</v>
      </c>
      <c r="AJ1542" s="97"/>
      <c r="AK1542" s="171">
        <f t="shared" si="716"/>
        <v>2.3877856345062384E-2</v>
      </c>
      <c r="AL1542" s="149">
        <f t="shared" si="717"/>
        <v>2.0782155352016864E-2</v>
      </c>
      <c r="AM1542" s="149">
        <f t="shared" si="718"/>
        <v>1.5001673226606184E-2</v>
      </c>
      <c r="AN1542" s="149">
        <f t="shared" si="723"/>
        <v>9.4804534641129781</v>
      </c>
      <c r="AO1542" s="149">
        <f t="shared" si="723"/>
        <v>24.488759321643371</v>
      </c>
      <c r="AP1542" s="149">
        <f t="shared" si="723"/>
        <v>9.1674600399159427</v>
      </c>
      <c r="AQ1542" s="97"/>
      <c r="AR1542" s="171">
        <f t="shared" si="719"/>
        <v>2.3876868393186812E-2</v>
      </c>
      <c r="AS1542" s="149">
        <f t="shared" si="720"/>
        <v>2.0569531192638695E-2</v>
      </c>
      <c r="AT1542" s="149">
        <f t="shared" si="721"/>
        <v>1.4983389340312448E-2</v>
      </c>
      <c r="AU1542" s="175">
        <f t="shared" si="724"/>
        <v>9.3124136781838622</v>
      </c>
      <c r="AV1542" s="149">
        <f t="shared" si="725"/>
        <v>21.128261355212778</v>
      </c>
      <c r="AW1542" s="149">
        <f t="shared" si="726"/>
        <v>9.0705302594495372</v>
      </c>
    </row>
    <row r="1543" spans="1:49" ht="15" x14ac:dyDescent="0.25">
      <c r="A1543" s="130">
        <v>1999.06</v>
      </c>
      <c r="B1543" s="138"/>
      <c r="C1543" s="166">
        <f>raw_Data!B1549</f>
        <v>1322.55</v>
      </c>
      <c r="D1543" s="167">
        <f>raw_Data!J1549</f>
        <v>1.3708333333333333</v>
      </c>
      <c r="E1543" s="167">
        <f>raw_Data!L1549</f>
        <v>4.7885173650881185E-3</v>
      </c>
      <c r="F1543" s="168">
        <f t="shared" si="701"/>
        <v>1332.07</v>
      </c>
      <c r="G1543" s="167">
        <f>raw_Data!K1549</f>
        <v>1.0291000723185219E-3</v>
      </c>
      <c r="H1543" s="167">
        <f t="shared" si="702"/>
        <v>-7.1467715660588071E-3</v>
      </c>
      <c r="I1543" s="165"/>
      <c r="J1543" s="167">
        <f t="shared" si="703"/>
        <v>1.0262180354623938</v>
      </c>
      <c r="K1543" s="167">
        <f t="shared" si="722"/>
        <v>3.1006552827481881E-2</v>
      </c>
      <c r="L1543" s="93"/>
      <c r="M1543" s="171">
        <f t="shared" si="698"/>
        <v>1.0310065528274819</v>
      </c>
      <c r="N1543" s="172">
        <f t="shared" si="704"/>
        <v>0.99388232850625979</v>
      </c>
      <c r="O1543" s="170">
        <f t="shared" si="699"/>
        <v>1542</v>
      </c>
      <c r="P1543" s="170">
        <f t="shared" si="700"/>
        <v>1544</v>
      </c>
      <c r="Q1543" s="169"/>
      <c r="R1543" s="149">
        <f t="shared" si="705"/>
        <v>-0.62798213134902137</v>
      </c>
      <c r="S1543" s="173">
        <f t="shared" si="706"/>
        <v>-0.61344615906221311</v>
      </c>
      <c r="T1543" s="149">
        <v>0</v>
      </c>
      <c r="U1543" s="97"/>
      <c r="V1543" s="149">
        <f>1/PI()*ATAN('Exhibit4_Impact-Test'!$Y$25*S_RDY_SP)+'Exhibit4_Impact-Test'!$Y$26</f>
        <v>0.21403799136626689</v>
      </c>
      <c r="W1543" s="172">
        <f t="shared" si="707"/>
        <v>0.20793351429349788</v>
      </c>
      <c r="X1543" s="149">
        <f>1/PI()*ATAN('Exhibit4_Impact-Test'!$Y$25*S_RS_SP)+'Exhibit4_Impact-Test'!$Y$26</f>
        <v>0.21767975757766383</v>
      </c>
      <c r="Y1543" s="172">
        <f t="shared" si="708"/>
        <v>0.21149936510205006</v>
      </c>
      <c r="Z1543" s="149">
        <f>1/PI()*ATAN('Exhibit4_Impact-Test'!$Y$25*S_5050_SP)+'Exhibit4_Impact-Test'!$Y$26</f>
        <v>0.5</v>
      </c>
      <c r="AA1543" s="149">
        <f t="shared" si="709"/>
        <v>0.49083302183555638</v>
      </c>
      <c r="AB1543" s="195">
        <f>VLOOKUP(_xlfn.NUMBERVALUE(LEFT(A1543,4)),Transactioncosts!$C:$G,5,FALSE)</f>
        <v>23.400000000000006</v>
      </c>
      <c r="AC1543" s="174"/>
      <c r="AD1543" s="175">
        <f t="shared" si="710"/>
        <v>1.0230605584227368</v>
      </c>
      <c r="AE1543" s="149">
        <f t="shared" si="711"/>
        <v>1.0229253606769793</v>
      </c>
      <c r="AF1543" s="149">
        <f t="shared" si="712"/>
        <v>1.0124444406668709</v>
      </c>
      <c r="AG1543" s="176">
        <f t="shared" si="713"/>
        <v>1.0230548245913926</v>
      </c>
      <c r="AH1543" s="149">
        <f t="shared" si="714"/>
        <v>1.0214571980713179</v>
      </c>
      <c r="AI1543" s="149">
        <f t="shared" si="715"/>
        <v>1.0124229899379662</v>
      </c>
      <c r="AJ1543" s="97"/>
      <c r="AK1543" s="171">
        <f t="shared" si="716"/>
        <v>2.2798682111593301E-2</v>
      </c>
      <c r="AL1543" s="149">
        <f t="shared" si="717"/>
        <v>2.2666523092616464E-2</v>
      </c>
      <c r="AM1543" s="149">
        <f t="shared" si="718"/>
        <v>1.2367645077520058E-2</v>
      </c>
      <c r="AN1543" s="149">
        <f t="shared" si="723"/>
        <v>9.5032521462245718</v>
      </c>
      <c r="AO1543" s="149">
        <f t="shared" si="723"/>
        <v>24.511425844735989</v>
      </c>
      <c r="AP1543" s="149">
        <f t="shared" si="723"/>
        <v>9.1798276849934624</v>
      </c>
      <c r="AQ1543" s="97"/>
      <c r="AR1543" s="171">
        <f t="shared" si="719"/>
        <v>2.2793077509436668E-2</v>
      </c>
      <c r="AS1543" s="149">
        <f t="shared" si="720"/>
        <v>2.1230233341687318E-2</v>
      </c>
      <c r="AT1543" s="149">
        <f t="shared" si="721"/>
        <v>1.2346457785373147E-2</v>
      </c>
      <c r="AU1543" s="175">
        <f t="shared" si="724"/>
        <v>9.3352067556932994</v>
      </c>
      <c r="AV1543" s="149">
        <f t="shared" si="725"/>
        <v>21.149491588554465</v>
      </c>
      <c r="AW1543" s="149">
        <f t="shared" si="726"/>
        <v>9.0828767172349103</v>
      </c>
    </row>
    <row r="1544" spans="1:49" ht="15" x14ac:dyDescent="0.25">
      <c r="A1544" s="130">
        <v>1999.07</v>
      </c>
      <c r="B1544" s="138"/>
      <c r="C1544" s="166">
        <f>raw_Data!B1550</f>
        <v>1380.99</v>
      </c>
      <c r="D1544" s="167">
        <f>raw_Data!J1550</f>
        <v>1.3761111111111113</v>
      </c>
      <c r="E1544" s="167">
        <f>raw_Data!L1550</f>
        <v>4.7015017912679369E-3</v>
      </c>
      <c r="F1544" s="168">
        <f t="shared" si="701"/>
        <v>1322.55</v>
      </c>
      <c r="G1544" s="167">
        <f>raw_Data!K1550</f>
        <v>1.0404983638509784E-3</v>
      </c>
      <c r="H1544" s="167">
        <f t="shared" si="702"/>
        <v>4.4187365317001293E-2</v>
      </c>
      <c r="I1544" s="165"/>
      <c r="J1544" s="167">
        <f t="shared" si="703"/>
        <v>0.99212055037105595</v>
      </c>
      <c r="K1544" s="167">
        <f t="shared" si="722"/>
        <v>-3.1779478376761094E-3</v>
      </c>
      <c r="L1544" s="93"/>
      <c r="M1544" s="171">
        <f t="shared" si="698"/>
        <v>0.99682205216232389</v>
      </c>
      <c r="N1544" s="172">
        <f t="shared" si="704"/>
        <v>1.0452278636808523</v>
      </c>
      <c r="O1544" s="170">
        <f t="shared" si="699"/>
        <v>1543</v>
      </c>
      <c r="P1544" s="170">
        <f t="shared" si="700"/>
        <v>1545</v>
      </c>
      <c r="Q1544" s="169"/>
      <c r="R1544" s="149">
        <f t="shared" si="705"/>
        <v>-0.64299346159412307</v>
      </c>
      <c r="S1544" s="173">
        <f t="shared" si="706"/>
        <v>0.90222703292207762</v>
      </c>
      <c r="T1544" s="149">
        <v>0</v>
      </c>
      <c r="U1544" s="97"/>
      <c r="V1544" s="149">
        <f>1/PI()*ATAN('Exhibit4_Impact-Test'!$Y$25*S_RDY_SP)+'Exhibit4_Impact-Test'!$Y$26</f>
        <v>0.21038386956882787</v>
      </c>
      <c r="W1544" s="172">
        <f t="shared" si="707"/>
        <v>0.21836921964971254</v>
      </c>
      <c r="X1544" s="149">
        <f>1/PI()*ATAN('Exhibit4_Impact-Test'!$Y$25*S_RS_SP)+'Exhibit4_Impact-Test'!$Y$26</f>
        <v>0.83891928205134092</v>
      </c>
      <c r="Y1544" s="172">
        <f t="shared" si="708"/>
        <v>0.84522453009511378</v>
      </c>
      <c r="Z1544" s="149">
        <f>1/PI()*ATAN('Exhibit4_Impact-Test'!$Y$25*S_5050_SP)+'Exhibit4_Impact-Test'!$Y$26</f>
        <v>0.5</v>
      </c>
      <c r="AA1544" s="149">
        <f t="shared" si="709"/>
        <v>0.51185225961984915</v>
      </c>
      <c r="AB1544" s="195">
        <f>VLOOKUP(_xlfn.NUMBERVALUE(LEFT(A1544,4)),Transactioncosts!$C:$G,5,FALSE)</f>
        <v>23.400000000000006</v>
      </c>
      <c r="AC1544" s="174"/>
      <c r="AD1544" s="175">
        <f t="shared" si="710"/>
        <v>1.0070058540992113</v>
      </c>
      <c r="AE1544" s="149">
        <f t="shared" si="711"/>
        <v>1.0374306208085602</v>
      </c>
      <c r="AF1544" s="149">
        <f t="shared" si="712"/>
        <v>1.021024957921588</v>
      </c>
      <c r="AG1544" s="176">
        <f t="shared" si="713"/>
        <v>1.0069837430893351</v>
      </c>
      <c r="AH1544" s="149">
        <f t="shared" si="714"/>
        <v>1.0358334154413074</v>
      </c>
      <c r="AI1544" s="149">
        <f t="shared" si="715"/>
        <v>1.0209972236340776</v>
      </c>
      <c r="AJ1544" s="97"/>
      <c r="AK1544" s="171">
        <f t="shared" si="716"/>
        <v>6.9814271249011347E-3</v>
      </c>
      <c r="AL1544" s="149">
        <f t="shared" si="717"/>
        <v>3.6747099376895707E-2</v>
      </c>
      <c r="AM1544" s="149">
        <f t="shared" si="718"/>
        <v>2.0806983469061249E-2</v>
      </c>
      <c r="AN1544" s="149">
        <f t="shared" si="723"/>
        <v>9.5102335733494723</v>
      </c>
      <c r="AO1544" s="149">
        <f t="shared" si="723"/>
        <v>24.548172944112885</v>
      </c>
      <c r="AP1544" s="149">
        <f t="shared" si="723"/>
        <v>9.2006346684625235</v>
      </c>
      <c r="AQ1544" s="97"/>
      <c r="AR1544" s="171">
        <f t="shared" si="719"/>
        <v>6.9594697027695598E-3</v>
      </c>
      <c r="AS1544" s="149">
        <f t="shared" si="720"/>
        <v>3.5206335002169659E-2</v>
      </c>
      <c r="AT1544" s="149">
        <f t="shared" si="721"/>
        <v>2.0779819917399016E-2</v>
      </c>
      <c r="AU1544" s="175">
        <f t="shared" si="724"/>
        <v>9.3421662253960687</v>
      </c>
      <c r="AV1544" s="149">
        <f t="shared" si="725"/>
        <v>21.184697923556634</v>
      </c>
      <c r="AW1544" s="149">
        <f t="shared" si="726"/>
        <v>9.1036565371523093</v>
      </c>
    </row>
    <row r="1545" spans="1:49" ht="15" x14ac:dyDescent="0.25">
      <c r="A1545" s="130">
        <v>1999.08</v>
      </c>
      <c r="B1545" s="138"/>
      <c r="C1545" s="166">
        <f>raw_Data!B1551</f>
        <v>1327.49</v>
      </c>
      <c r="D1545" s="167">
        <f>raw_Data!J1551</f>
        <v>1.381388888888889</v>
      </c>
      <c r="E1545" s="167">
        <f>raw_Data!L1551</f>
        <v>4.8201388511142085E-3</v>
      </c>
      <c r="F1545" s="168">
        <f t="shared" si="701"/>
        <v>1380.99</v>
      </c>
      <c r="G1545" s="167">
        <f>raw_Data!K1551</f>
        <v>1.000288842706239E-3</v>
      </c>
      <c r="H1545" s="167">
        <f t="shared" si="702"/>
        <v>-3.8740323970484991E-2</v>
      </c>
      <c r="I1545" s="165"/>
      <c r="J1545" s="167">
        <f t="shared" si="703"/>
        <v>1.0107936167359397</v>
      </c>
      <c r="K1545" s="167">
        <f t="shared" si="722"/>
        <v>1.5613755587053912E-2</v>
      </c>
      <c r="L1545" s="93"/>
      <c r="M1545" s="171">
        <f t="shared" si="698"/>
        <v>1.0156137555870539</v>
      </c>
      <c r="N1545" s="172">
        <f t="shared" si="704"/>
        <v>0.96225996487222132</v>
      </c>
      <c r="O1545" s="170">
        <f t="shared" si="699"/>
        <v>1544</v>
      </c>
      <c r="P1545" s="170">
        <f t="shared" si="700"/>
        <v>1546</v>
      </c>
      <c r="Q1545" s="169"/>
      <c r="R1545" s="149">
        <f t="shared" si="705"/>
        <v>-0.64913168268718668</v>
      </c>
      <c r="S1545" s="173">
        <f t="shared" si="706"/>
        <v>-0.89177476524462207</v>
      </c>
      <c r="T1545" s="149">
        <v>0</v>
      </c>
      <c r="U1545" s="97"/>
      <c r="V1545" s="149">
        <f>1/PI()*ATAN('Exhibit4_Impact-Test'!$Y$25*S_RDY_SP)+'Exhibit4_Impact-Test'!$Y$26</f>
        <v>0.20892007012995467</v>
      </c>
      <c r="W1545" s="172">
        <f t="shared" si="707"/>
        <v>0.20014137224567699</v>
      </c>
      <c r="X1545" s="149">
        <f>1/PI()*ATAN('Exhibit4_Impact-Test'!$Y$25*S_RS_SP)+'Exhibit4_Impact-Test'!$Y$26</f>
        <v>0.16265813383318323</v>
      </c>
      <c r="Y1545" s="172">
        <f t="shared" si="708"/>
        <v>0.15544137330877869</v>
      </c>
      <c r="Z1545" s="149">
        <f>1/PI()*ATAN('Exhibit4_Impact-Test'!$Y$25*S_5050_SP)+'Exhibit4_Impact-Test'!$Y$26</f>
        <v>0.5</v>
      </c>
      <c r="AA1545" s="149">
        <f t="shared" si="709"/>
        <v>0.48651233641386282</v>
      </c>
      <c r="AB1545" s="195">
        <f>VLOOKUP(_xlfn.NUMBERVALUE(LEFT(A1545,4)),Transactioncosts!$C:$G,5,FALSE)</f>
        <v>23.400000000000006</v>
      </c>
      <c r="AC1545" s="174"/>
      <c r="AD1545" s="175">
        <f t="shared" si="710"/>
        <v>1.004467077889212</v>
      </c>
      <c r="AE1545" s="149">
        <f t="shared" si="711"/>
        <v>1.006935327556453</v>
      </c>
      <c r="AF1545" s="149">
        <f t="shared" si="712"/>
        <v>0.98893686022963756</v>
      </c>
      <c r="AG1545" s="176">
        <f t="shared" si="713"/>
        <v>1.0044435491155876</v>
      </c>
      <c r="AH1545" s="149">
        <f t="shared" si="714"/>
        <v>1.0067772381563551</v>
      </c>
      <c r="AI1545" s="149">
        <f t="shared" si="715"/>
        <v>0.98890529909684599</v>
      </c>
      <c r="AJ1545" s="97"/>
      <c r="AK1545" s="171">
        <f t="shared" si="716"/>
        <v>4.4571301107766545E-3</v>
      </c>
      <c r="AL1545" s="149">
        <f t="shared" si="717"/>
        <v>6.9113887906840973E-3</v>
      </c>
      <c r="AM1545" s="149">
        <f t="shared" si="718"/>
        <v>-1.1124791430136635E-2</v>
      </c>
      <c r="AN1545" s="149">
        <f t="shared" si="723"/>
        <v>9.5146907034602481</v>
      </c>
      <c r="AO1545" s="149">
        <f t="shared" si="723"/>
        <v>24.555084332903569</v>
      </c>
      <c r="AP1545" s="149">
        <f t="shared" si="723"/>
        <v>9.1895098770323873</v>
      </c>
      <c r="AQ1545" s="97"/>
      <c r="AR1545" s="171">
        <f t="shared" si="719"/>
        <v>4.4337057002437853E-3</v>
      </c>
      <c r="AS1545" s="149">
        <f t="shared" si="720"/>
        <v>6.7543759149495761E-3</v>
      </c>
      <c r="AT1545" s="149">
        <f t="shared" si="721"/>
        <v>-1.1156706143497782E-2</v>
      </c>
      <c r="AU1545" s="175">
        <f t="shared" si="724"/>
        <v>9.3465999310963124</v>
      </c>
      <c r="AV1545" s="149">
        <f t="shared" si="725"/>
        <v>21.191452299471582</v>
      </c>
      <c r="AW1545" s="149">
        <f t="shared" si="726"/>
        <v>9.0924998310088121</v>
      </c>
    </row>
    <row r="1546" spans="1:49" ht="15" x14ac:dyDescent="0.25">
      <c r="A1546" s="130">
        <v>1999.09</v>
      </c>
      <c r="B1546" s="138"/>
      <c r="C1546" s="166">
        <f>raw_Data!B1552</f>
        <v>1318.17</v>
      </c>
      <c r="D1546" s="167">
        <f>raw_Data!J1552</f>
        <v>1.3866666666666667</v>
      </c>
      <c r="E1546" s="167">
        <f>raw_Data!L1552</f>
        <v>4.8043294764150701E-3</v>
      </c>
      <c r="F1546" s="168">
        <f t="shared" si="701"/>
        <v>1327.49</v>
      </c>
      <c r="G1546" s="167">
        <f>raw_Data!K1552</f>
        <v>1.0445778624823289E-3</v>
      </c>
      <c r="H1546" s="167">
        <f t="shared" si="702"/>
        <v>-7.0207685180302404E-3</v>
      </c>
      <c r="I1546" s="165"/>
      <c r="J1546" s="167">
        <f t="shared" si="703"/>
        <v>0.9985708743111299</v>
      </c>
      <c r="K1546" s="167">
        <f t="shared" si="722"/>
        <v>3.375203787544967E-3</v>
      </c>
      <c r="L1546" s="93"/>
      <c r="M1546" s="171">
        <f t="shared" si="698"/>
        <v>1.003375203787545</v>
      </c>
      <c r="N1546" s="172">
        <f t="shared" si="704"/>
        <v>0.99402380934445222</v>
      </c>
      <c r="O1546" s="170">
        <f t="shared" si="699"/>
        <v>1545</v>
      </c>
      <c r="P1546" s="170">
        <f t="shared" si="700"/>
        <v>1547</v>
      </c>
      <c r="Q1546" s="169"/>
      <c r="R1546" s="149">
        <f t="shared" si="705"/>
        <v>-0.64377550920383952</v>
      </c>
      <c r="S1546" s="173">
        <f t="shared" si="706"/>
        <v>-0.59292487468699095</v>
      </c>
      <c r="T1546" s="149">
        <v>0</v>
      </c>
      <c r="U1546" s="97"/>
      <c r="V1546" s="149">
        <f>1/PI()*ATAN('Exhibit4_Impact-Test'!$Y$25*S_RDY_SP)+'Exhibit4_Impact-Test'!$Y$26</f>
        <v>0.21019640370902798</v>
      </c>
      <c r="W1546" s="172">
        <f t="shared" si="707"/>
        <v>0.20864612770470545</v>
      </c>
      <c r="X1546" s="149">
        <f>1/PI()*ATAN('Exhibit4_Impact-Test'!$Y$25*S_RS_SP)+'Exhibit4_Impact-Test'!$Y$26</f>
        <v>0.22300094600019177</v>
      </c>
      <c r="Y1546" s="172">
        <f t="shared" si="708"/>
        <v>0.22138270289767586</v>
      </c>
      <c r="Z1546" s="149">
        <f>1/PI()*ATAN('Exhibit4_Impact-Test'!$Y$25*S_5050_SP)+'Exhibit4_Impact-Test'!$Y$26</f>
        <v>0.5</v>
      </c>
      <c r="AA1546" s="149">
        <f t="shared" si="709"/>
        <v>0.49765910707334599</v>
      </c>
      <c r="AB1546" s="195">
        <f>VLOOKUP(_xlfn.NUMBERVALUE(LEFT(A1546,4)),Transactioncosts!$C:$G,5,FALSE)</f>
        <v>23.400000000000006</v>
      </c>
      <c r="AC1546" s="174"/>
      <c r="AD1546" s="175">
        <f t="shared" si="710"/>
        <v>1.0014095743059421</v>
      </c>
      <c r="AE1546" s="149">
        <f t="shared" si="711"/>
        <v>1.0012898339803142</v>
      </c>
      <c r="AF1546" s="149">
        <f t="shared" si="712"/>
        <v>0.9986995065659986</v>
      </c>
      <c r="AG1546" s="176">
        <f t="shared" si="713"/>
        <v>1.0014040742592558</v>
      </c>
      <c r="AH1546" s="149">
        <f t="shared" si="714"/>
        <v>1.0012137247846831</v>
      </c>
      <c r="AI1546" s="149">
        <f t="shared" si="715"/>
        <v>0.99869402887655023</v>
      </c>
      <c r="AJ1546" s="97"/>
      <c r="AK1546" s="171">
        <f t="shared" si="716"/>
        <v>1.4085817886552456E-3</v>
      </c>
      <c r="AL1546" s="149">
        <f t="shared" si="717"/>
        <v>1.2890028590613746E-3</v>
      </c>
      <c r="AM1546" s="149">
        <f t="shared" si="718"/>
        <v>-1.3013398094707522E-3</v>
      </c>
      <c r="AN1546" s="149">
        <f t="shared" si="723"/>
        <v>9.5160992852489041</v>
      </c>
      <c r="AO1546" s="149">
        <f t="shared" si="723"/>
        <v>24.556373335762629</v>
      </c>
      <c r="AP1546" s="149">
        <f t="shared" si="723"/>
        <v>9.1882085372229163</v>
      </c>
      <c r="AQ1546" s="97"/>
      <c r="AR1546" s="171">
        <f t="shared" si="719"/>
        <v>1.4030894686980022E-3</v>
      </c>
      <c r="AS1546" s="149">
        <f t="shared" si="720"/>
        <v>1.212988816205186E-3</v>
      </c>
      <c r="AT1546" s="149">
        <f t="shared" si="721"/>
        <v>-1.306824646936358E-3</v>
      </c>
      <c r="AU1546" s="175">
        <f t="shared" si="724"/>
        <v>9.3480030205650095</v>
      </c>
      <c r="AV1546" s="149">
        <f t="shared" si="725"/>
        <v>21.192665288287788</v>
      </c>
      <c r="AW1546" s="149">
        <f t="shared" si="726"/>
        <v>9.0911930063618751</v>
      </c>
    </row>
    <row r="1547" spans="1:49" ht="15" x14ac:dyDescent="0.25">
      <c r="A1547" s="130">
        <v>1999.1</v>
      </c>
      <c r="B1547" s="138"/>
      <c r="C1547" s="166">
        <f>raw_Data!B1553</f>
        <v>1300.01</v>
      </c>
      <c r="D1547" s="167">
        <f>raw_Data!J1553</f>
        <v>1.3880555555555556</v>
      </c>
      <c r="E1547" s="167">
        <f>raw_Data!L1553</f>
        <v>4.9544081844810073E-3</v>
      </c>
      <c r="F1547" s="168">
        <f t="shared" si="701"/>
        <v>1318.17</v>
      </c>
      <c r="G1547" s="167">
        <f>raw_Data!K1553</f>
        <v>1.0530171036782475E-3</v>
      </c>
      <c r="H1547" s="167">
        <f t="shared" si="702"/>
        <v>-1.3776675239157377E-2</v>
      </c>
      <c r="I1547" s="165"/>
      <c r="J1547" s="167">
        <f t="shared" si="703"/>
        <v>1.0135783281150637</v>
      </c>
      <c r="K1547" s="167">
        <f t="shared" si="722"/>
        <v>1.8532736299544661E-2</v>
      </c>
      <c r="L1547" s="93"/>
      <c r="M1547" s="171">
        <f t="shared" si="698"/>
        <v>1.0185327362995447</v>
      </c>
      <c r="N1547" s="172">
        <f t="shared" si="704"/>
        <v>0.98727634186452096</v>
      </c>
      <c r="O1547" s="170">
        <f t="shared" si="699"/>
        <v>1546</v>
      </c>
      <c r="P1547" s="170">
        <f t="shared" si="700"/>
        <v>1548</v>
      </c>
      <c r="Q1547" s="169"/>
      <c r="R1547" s="149">
        <f t="shared" si="705"/>
        <v>-0.64044569011606245</v>
      </c>
      <c r="S1547" s="173">
        <f t="shared" si="706"/>
        <v>-0.74143866007478931</v>
      </c>
      <c r="T1547" s="149">
        <v>0</v>
      </c>
      <c r="U1547" s="97"/>
      <c r="V1547" s="149">
        <f>1/PI()*ATAN('Exhibit4_Impact-Test'!$Y$25*S_RDY_SP)+'Exhibit4_Impact-Test'!$Y$26</f>
        <v>0.2109965750065303</v>
      </c>
      <c r="W1547" s="172">
        <f t="shared" si="707"/>
        <v>0.2058544885072576</v>
      </c>
      <c r="X1547" s="149">
        <f>1/PI()*ATAN('Exhibit4_Impact-Test'!$Y$25*S_RS_SP)+'Exhibit4_Impact-Test'!$Y$26</f>
        <v>0.18885740561944386</v>
      </c>
      <c r="Y1547" s="172">
        <f t="shared" si="708"/>
        <v>0.18412894877347963</v>
      </c>
      <c r="Z1547" s="149">
        <f>1/PI()*ATAN('Exhibit4_Impact-Test'!$Y$25*S_5050_SP)+'Exhibit4_Impact-Test'!$Y$26</f>
        <v>0.5</v>
      </c>
      <c r="AA1547" s="149">
        <f t="shared" si="709"/>
        <v>0.49220853201451431</v>
      </c>
      <c r="AB1547" s="195">
        <f>VLOOKUP(_xlfn.NUMBERVALUE(LEFT(A1547,4)),Transactioncosts!$C:$G,5,FALSE)</f>
        <v>23.400000000000006</v>
      </c>
      <c r="AC1547" s="174"/>
      <c r="AD1547" s="175">
        <f t="shared" si="710"/>
        <v>1.0119377441267015</v>
      </c>
      <c r="AE1547" s="149">
        <f t="shared" si="711"/>
        <v>1.0126297347375282</v>
      </c>
      <c r="AF1547" s="149">
        <f t="shared" si="712"/>
        <v>1.0029045390820328</v>
      </c>
      <c r="AG1547" s="176">
        <f t="shared" si="713"/>
        <v>1.0119283295997157</v>
      </c>
      <c r="AH1547" s="149">
        <f t="shared" si="714"/>
        <v>1.0110867320594223</v>
      </c>
      <c r="AI1547" s="149">
        <f t="shared" si="715"/>
        <v>1.0028863070469467</v>
      </c>
      <c r="AJ1547" s="97"/>
      <c r="AK1547" s="171">
        <f t="shared" si="716"/>
        <v>1.1867051311622667E-2</v>
      </c>
      <c r="AL1547" s="149">
        <f t="shared" si="717"/>
        <v>1.255064486431786E-2</v>
      </c>
      <c r="AM1547" s="149">
        <f t="shared" si="718"/>
        <v>2.9003290585416638E-3</v>
      </c>
      <c r="AN1547" s="149">
        <f t="shared" si="723"/>
        <v>9.5279663365605263</v>
      </c>
      <c r="AO1547" s="149">
        <f t="shared" si="723"/>
        <v>24.568923980626948</v>
      </c>
      <c r="AP1547" s="149">
        <f t="shared" si="723"/>
        <v>9.1911088662814588</v>
      </c>
      <c r="AQ1547" s="97"/>
      <c r="AR1547" s="171">
        <f t="shared" si="719"/>
        <v>1.1857747803739355E-2</v>
      </c>
      <c r="AS1547" s="149">
        <f t="shared" si="720"/>
        <v>1.1025724745884667E-2</v>
      </c>
      <c r="AT1547" s="149">
        <f t="shared" si="721"/>
        <v>2.8821496605034324E-3</v>
      </c>
      <c r="AU1547" s="175">
        <f t="shared" si="724"/>
        <v>9.3598607683687494</v>
      </c>
      <c r="AV1547" s="149">
        <f t="shared" si="725"/>
        <v>21.203691013033673</v>
      </c>
      <c r="AW1547" s="149">
        <f t="shared" si="726"/>
        <v>9.0940751560223791</v>
      </c>
    </row>
    <row r="1548" spans="1:49" ht="15" x14ac:dyDescent="0.25">
      <c r="A1548" s="130">
        <v>1999.11</v>
      </c>
      <c r="B1548" s="138"/>
      <c r="C1548" s="166">
        <f>raw_Data!B1554</f>
        <v>1391</v>
      </c>
      <c r="D1548" s="167">
        <f>raw_Data!J1554</f>
        <v>1.3894444444444443</v>
      </c>
      <c r="E1548" s="167">
        <f>raw_Data!L1554</f>
        <v>4.8912471980258054E-3</v>
      </c>
      <c r="F1548" s="168">
        <f t="shared" si="701"/>
        <v>1300.01</v>
      </c>
      <c r="G1548" s="167">
        <f>raw_Data!K1554</f>
        <v>1.0687951973019009E-3</v>
      </c>
      <c r="H1548" s="167">
        <f t="shared" si="702"/>
        <v>6.9991769294082351E-2</v>
      </c>
      <c r="I1548" s="165"/>
      <c r="J1548" s="167">
        <f t="shared" si="703"/>
        <v>0.99433167314506821</v>
      </c>
      <c r="K1548" s="167">
        <f t="shared" si="722"/>
        <v>-7.770796569059879E-4</v>
      </c>
      <c r="L1548" s="93"/>
      <c r="M1548" s="171">
        <f t="shared" si="698"/>
        <v>0.99922292034309401</v>
      </c>
      <c r="N1548" s="172">
        <f t="shared" si="704"/>
        <v>1.0710605644913842</v>
      </c>
      <c r="O1548" s="170">
        <f t="shared" si="699"/>
        <v>1547</v>
      </c>
      <c r="P1548" s="170">
        <f t="shared" si="700"/>
        <v>1549</v>
      </c>
      <c r="Q1548" s="169"/>
      <c r="R1548" s="149">
        <f t="shared" si="705"/>
        <v>-0.64510738570294446</v>
      </c>
      <c r="S1548" s="173">
        <f t="shared" si="706"/>
        <v>0.93389378416400082</v>
      </c>
      <c r="T1548" s="149">
        <v>0</v>
      </c>
      <c r="U1548" s="97"/>
      <c r="V1548" s="149">
        <f>1/PI()*ATAN('Exhibit4_Impact-Test'!$Y$25*S_RDY_SP)+'Exhibit4_Impact-Test'!$Y$26</f>
        <v>0.20987779063791751</v>
      </c>
      <c r="W1548" s="172">
        <f t="shared" si="707"/>
        <v>0.22162261129414157</v>
      </c>
      <c r="X1548" s="149">
        <f>1/PI()*ATAN('Exhibit4_Impact-Test'!$Y$25*S_RS_SP)+'Exhibit4_Impact-Test'!$Y$26</f>
        <v>0.84353180266488548</v>
      </c>
      <c r="Y1548" s="172">
        <f t="shared" si="708"/>
        <v>0.85247818398472375</v>
      </c>
      <c r="Z1548" s="149">
        <f>1/PI()*ATAN('Exhibit4_Impact-Test'!$Y$25*S_5050_SP)+'Exhibit4_Impact-Test'!$Y$26</f>
        <v>0.5</v>
      </c>
      <c r="AA1548" s="149">
        <f t="shared" si="709"/>
        <v>0.51734971192943502</v>
      </c>
      <c r="AB1548" s="195">
        <f>VLOOKUP(_xlfn.NUMBERVALUE(LEFT(A1548,4)),Transactioncosts!$C:$G,5,FALSE)</f>
        <v>23.400000000000006</v>
      </c>
      <c r="AC1548" s="174"/>
      <c r="AD1548" s="175">
        <f t="shared" si="710"/>
        <v>1.0143000463815701</v>
      </c>
      <c r="AE1548" s="149">
        <f t="shared" si="711"/>
        <v>1.0598202578106999</v>
      </c>
      <c r="AF1548" s="149">
        <f t="shared" si="712"/>
        <v>1.0351417424172391</v>
      </c>
      <c r="AG1548" s="176">
        <f t="shared" si="713"/>
        <v>1.0142640593746044</v>
      </c>
      <c r="AH1548" s="149">
        <f t="shared" si="714"/>
        <v>1.0597682746696835</v>
      </c>
      <c r="AI1548" s="149">
        <f t="shared" si="715"/>
        <v>1.0351011440913243</v>
      </c>
      <c r="AJ1548" s="97"/>
      <c r="AK1548" s="171">
        <f t="shared" si="716"/>
        <v>1.4198765127476419E-2</v>
      </c>
      <c r="AL1548" s="149">
        <f t="shared" si="717"/>
        <v>5.8099325642566237E-2</v>
      </c>
      <c r="AM1548" s="149">
        <f t="shared" si="718"/>
        <v>3.453836653604752E-2</v>
      </c>
      <c r="AN1548" s="149">
        <f t="shared" si="723"/>
        <v>9.5421651016880027</v>
      </c>
      <c r="AO1548" s="149">
        <f t="shared" si="723"/>
        <v>24.627023306269514</v>
      </c>
      <c r="AP1548" s="149">
        <f t="shared" si="723"/>
        <v>9.2256472328175061</v>
      </c>
      <c r="AQ1548" s="97"/>
      <c r="AR1548" s="171">
        <f t="shared" si="719"/>
        <v>1.4163284851681949E-2</v>
      </c>
      <c r="AS1548" s="149">
        <f t="shared" si="720"/>
        <v>5.8050275423403193E-2</v>
      </c>
      <c r="AT1548" s="149">
        <f t="shared" si="721"/>
        <v>3.449914570241043E-2</v>
      </c>
      <c r="AU1548" s="175">
        <f t="shared" si="724"/>
        <v>9.3740240532204311</v>
      </c>
      <c r="AV1548" s="149">
        <f t="shared" si="725"/>
        <v>21.261741288457078</v>
      </c>
      <c r="AW1548" s="149">
        <f t="shared" si="726"/>
        <v>9.1285743017247896</v>
      </c>
    </row>
    <row r="1549" spans="1:49" ht="15" x14ac:dyDescent="0.25">
      <c r="A1549" s="130">
        <v>1999.12</v>
      </c>
      <c r="B1549" s="138"/>
      <c r="C1549" s="166">
        <f>raw_Data!B1555</f>
        <v>1428.68</v>
      </c>
      <c r="D1549" s="167">
        <f>raw_Data!J1555</f>
        <v>1.3908333333333334</v>
      </c>
      <c r="E1549" s="167">
        <f>raw_Data!L1555</f>
        <v>5.0884804742696854E-3</v>
      </c>
      <c r="F1549" s="168">
        <f t="shared" si="701"/>
        <v>1391</v>
      </c>
      <c r="G1549" s="167">
        <f>raw_Data!K1555</f>
        <v>9.9988018212317275E-4</v>
      </c>
      <c r="H1549" s="167">
        <f t="shared" si="702"/>
        <v>2.7088425593098542E-2</v>
      </c>
      <c r="I1549" s="165"/>
      <c r="J1549" s="167">
        <f t="shared" si="703"/>
        <v>1.0177609690007112</v>
      </c>
      <c r="K1549" s="167">
        <f t="shared" si="722"/>
        <v>2.284944947498091E-2</v>
      </c>
      <c r="L1549" s="93"/>
      <c r="M1549" s="171">
        <f t="shared" si="698"/>
        <v>1.0228494494749809</v>
      </c>
      <c r="N1549" s="172">
        <f t="shared" si="704"/>
        <v>1.0280883057752217</v>
      </c>
      <c r="O1549" s="170">
        <f t="shared" si="699"/>
        <v>1548</v>
      </c>
      <c r="P1549" s="170">
        <f t="shared" si="700"/>
        <v>1550</v>
      </c>
      <c r="Q1549" s="169"/>
      <c r="R1549" s="149">
        <f t="shared" si="705"/>
        <v>-0.66054708458947387</v>
      </c>
      <c r="S1549" s="173">
        <f t="shared" si="706"/>
        <v>0.84705136822465166</v>
      </c>
      <c r="T1549" s="149">
        <v>0</v>
      </c>
      <c r="U1549" s="97"/>
      <c r="V1549" s="149">
        <f>1/PI()*ATAN('Exhibit4_Impact-Test'!$Y$25*S_RDY_SP)+'Exhibit4_Impact-Test'!$Y$26</f>
        <v>0.20624354848824633</v>
      </c>
      <c r="W1549" s="172">
        <f t="shared" si="707"/>
        <v>0.20708114312683198</v>
      </c>
      <c r="X1549" s="149">
        <f>1/PI()*ATAN('Exhibit4_Impact-Test'!$Y$25*S_RS_SP)+'Exhibit4_Impact-Test'!$Y$26</f>
        <v>0.83026316645635756</v>
      </c>
      <c r="Y1549" s="172">
        <f t="shared" si="708"/>
        <v>0.83098190962901386</v>
      </c>
      <c r="Z1549" s="149">
        <f>1/PI()*ATAN('Exhibit4_Impact-Test'!$Y$25*S_5050_SP)+'Exhibit4_Impact-Test'!$Y$26</f>
        <v>0.5</v>
      </c>
      <c r="AA1549" s="149">
        <f t="shared" si="709"/>
        <v>0.50127718559152512</v>
      </c>
      <c r="AB1549" s="195">
        <f>VLOOKUP(_xlfn.NUMBERVALUE(LEFT(A1549,4)),Transactioncosts!$C:$G,5,FALSE)</f>
        <v>23.400000000000006</v>
      </c>
      <c r="AC1549" s="174"/>
      <c r="AD1549" s="175">
        <f t="shared" si="710"/>
        <v>1.0239299297883626</v>
      </c>
      <c r="AE1549" s="149">
        <f t="shared" si="711"/>
        <v>1.0271990788954288</v>
      </c>
      <c r="AF1549" s="149">
        <f t="shared" si="712"/>
        <v>1.0254688776251013</v>
      </c>
      <c r="AG1549" s="176">
        <f t="shared" si="713"/>
        <v>1.0239184262220964</v>
      </c>
      <c r="AH1549" s="149">
        <f t="shared" si="714"/>
        <v>1.0260239524447146</v>
      </c>
      <c r="AI1549" s="149">
        <f t="shared" si="715"/>
        <v>1.025465889010817</v>
      </c>
      <c r="AJ1549" s="97"/>
      <c r="AK1549" s="171">
        <f t="shared" si="716"/>
        <v>2.3648096334965542E-2</v>
      </c>
      <c r="AL1549" s="149">
        <f t="shared" si="717"/>
        <v>2.6835757239205942E-2</v>
      </c>
      <c r="AM1549" s="149">
        <f t="shared" si="718"/>
        <v>2.5149949581330169E-2</v>
      </c>
      <c r="AN1549" s="149">
        <f t="shared" si="723"/>
        <v>9.565813198022969</v>
      </c>
      <c r="AO1549" s="149">
        <f t="shared" si="723"/>
        <v>24.653859063508719</v>
      </c>
      <c r="AP1549" s="149">
        <f t="shared" si="723"/>
        <v>9.250797182398836</v>
      </c>
      <c r="AQ1549" s="97"/>
      <c r="AR1549" s="171">
        <f t="shared" si="719"/>
        <v>2.3636861551654967E-2</v>
      </c>
      <c r="AS1549" s="149">
        <f t="shared" si="720"/>
        <v>2.5691091938761474E-2</v>
      </c>
      <c r="AT1549" s="149">
        <f t="shared" si="721"/>
        <v>2.5147035188992691E-2</v>
      </c>
      <c r="AU1549" s="175">
        <f t="shared" si="724"/>
        <v>9.3976609147720858</v>
      </c>
      <c r="AV1549" s="149">
        <f t="shared" si="725"/>
        <v>21.287432380395838</v>
      </c>
      <c r="AW1549" s="149">
        <f t="shared" si="726"/>
        <v>9.1537213369137831</v>
      </c>
    </row>
    <row r="1550" spans="1:49" ht="15" x14ac:dyDescent="0.25">
      <c r="A1550" s="130">
        <v>2000.01</v>
      </c>
      <c r="B1550" s="138"/>
      <c r="C1550" s="166">
        <f>raw_Data!B1556</f>
        <v>1425.59</v>
      </c>
      <c r="D1550" s="167">
        <f>raw_Data!J1556</f>
        <v>1.3927777777777779</v>
      </c>
      <c r="E1550" s="167">
        <f>raw_Data!L1556</f>
        <v>5.3874620588785227E-3</v>
      </c>
      <c r="F1550" s="168">
        <f t="shared" si="701"/>
        <v>1428.68</v>
      </c>
      <c r="G1550" s="167">
        <f>raw_Data!K1556</f>
        <v>9.7487035429751783E-4</v>
      </c>
      <c r="H1550" s="167">
        <f t="shared" si="702"/>
        <v>-2.1628356244925984E-3</v>
      </c>
      <c r="I1550" s="165"/>
      <c r="J1550" s="167">
        <f t="shared" si="703"/>
        <v>1.0266388015165497</v>
      </c>
      <c r="K1550" s="167">
        <f t="shared" si="722"/>
        <v>3.202626357542826E-2</v>
      </c>
      <c r="L1550" s="93"/>
      <c r="M1550" s="171">
        <f t="shared" si="698"/>
        <v>1.0320262635754283</v>
      </c>
      <c r="N1550" s="172">
        <f t="shared" si="704"/>
        <v>0.99881203472980495</v>
      </c>
      <c r="O1550" s="170">
        <f t="shared" si="699"/>
        <v>1549</v>
      </c>
      <c r="P1550" s="170">
        <f t="shared" si="700"/>
        <v>1551</v>
      </c>
      <c r="Q1550" s="169"/>
      <c r="R1550" s="149">
        <f t="shared" si="705"/>
        <v>-0.67843841405169558</v>
      </c>
      <c r="S1550" s="173">
        <f t="shared" si="706"/>
        <v>-0.29826801025289318</v>
      </c>
      <c r="T1550" s="149">
        <v>0</v>
      </c>
      <c r="U1550" s="97"/>
      <c r="V1550" s="149">
        <f>1/PI()*ATAN('Exhibit4_Impact-Test'!$Y$25*S_RDY_SP)+'Exhibit4_Impact-Test'!$Y$26</f>
        <v>0.20216508916694753</v>
      </c>
      <c r="W1550" s="172">
        <f t="shared" si="707"/>
        <v>0.19694007418506732</v>
      </c>
      <c r="X1550" s="149">
        <f>1/PI()*ATAN('Exhibit4_Impact-Test'!$Y$25*S_RS_SP)+'Exhibit4_Impact-Test'!$Y$26</f>
        <v>0.32879111872549804</v>
      </c>
      <c r="Y1550" s="172">
        <f t="shared" si="708"/>
        <v>0.32161265951786294</v>
      </c>
      <c r="Z1550" s="149">
        <f>1/PI()*ATAN('Exhibit4_Impact-Test'!$Y$25*S_5050_SP)+'Exhibit4_Impact-Test'!$Y$26</f>
        <v>0.5</v>
      </c>
      <c r="AA1550" s="149">
        <f t="shared" si="709"/>
        <v>0.49182253238149465</v>
      </c>
      <c r="AB1550" s="195">
        <f>VLOOKUP(_xlfn.NUMBERVALUE(LEFT(A1550,4)),Transactioncosts!$C:$G,5,FALSE)</f>
        <v>20</v>
      </c>
      <c r="AC1550" s="174"/>
      <c r="AD1550" s="175">
        <f t="shared" si="710"/>
        <v>1.0253115060392415</v>
      </c>
      <c r="AE1550" s="149">
        <f t="shared" si="711"/>
        <v>1.021105720115671</v>
      </c>
      <c r="AF1550" s="149">
        <f t="shared" si="712"/>
        <v>1.0154191491526166</v>
      </c>
      <c r="AG1550" s="176">
        <f t="shared" si="713"/>
        <v>1.0253073282175607</v>
      </c>
      <c r="AH1550" s="149">
        <f t="shared" si="714"/>
        <v>1.0208086758412931</v>
      </c>
      <c r="AI1550" s="149">
        <f t="shared" si="715"/>
        <v>1.0154027942173796</v>
      </c>
      <c r="AJ1550" s="97"/>
      <c r="AK1550" s="171">
        <f t="shared" si="716"/>
        <v>2.4996474750556205E-2</v>
      </c>
      <c r="AL1550" s="149">
        <f t="shared" si="717"/>
        <v>2.0886079478923621E-2</v>
      </c>
      <c r="AM1550" s="149">
        <f t="shared" si="718"/>
        <v>1.5301482081535561E-2</v>
      </c>
      <c r="AN1550" s="149">
        <f t="shared" si="723"/>
        <v>9.5908096727735259</v>
      </c>
      <c r="AO1550" s="149">
        <f t="shared" si="723"/>
        <v>24.674745142987643</v>
      </c>
      <c r="AP1550" s="149">
        <f t="shared" si="723"/>
        <v>9.2660986644803707</v>
      </c>
      <c r="AQ1550" s="97"/>
      <c r="AR1550" s="171">
        <f t="shared" si="719"/>
        <v>2.4992400056994397E-2</v>
      </c>
      <c r="AS1550" s="149">
        <f t="shared" si="720"/>
        <v>2.059513263309944E-2</v>
      </c>
      <c r="AT1550" s="149">
        <f t="shared" si="721"/>
        <v>1.5285375366428664E-2</v>
      </c>
      <c r="AU1550" s="175">
        <f t="shared" si="724"/>
        <v>9.4226533148290805</v>
      </c>
      <c r="AV1550" s="149">
        <f t="shared" si="725"/>
        <v>21.308027513028939</v>
      </c>
      <c r="AW1550" s="149">
        <f t="shared" si="726"/>
        <v>9.1690067122802112</v>
      </c>
    </row>
    <row r="1551" spans="1:49" ht="15" x14ac:dyDescent="0.25">
      <c r="A1551" s="130">
        <v>2000.02</v>
      </c>
      <c r="B1551" s="138"/>
      <c r="C1551" s="166">
        <f>raw_Data!B1557</f>
        <v>1388.87</v>
      </c>
      <c r="D1551" s="167">
        <f>raw_Data!J1557</f>
        <v>1.3947222222222224</v>
      </c>
      <c r="E1551" s="167">
        <f>raw_Data!L1557</f>
        <v>5.2774247178459799E-3</v>
      </c>
      <c r="F1551" s="168">
        <f t="shared" si="701"/>
        <v>1425.59</v>
      </c>
      <c r="G1551" s="167">
        <f>raw_Data!K1557</f>
        <v>9.7834736650946109E-4</v>
      </c>
      <c r="H1551" s="167">
        <f t="shared" si="702"/>
        <v>-2.5757756437685519E-2</v>
      </c>
      <c r="I1551" s="165"/>
      <c r="J1551" s="167">
        <f t="shared" si="703"/>
        <v>0.99035168750707536</v>
      </c>
      <c r="K1551" s="167">
        <f t="shared" si="722"/>
        <v>-4.3708877750786579E-3</v>
      </c>
      <c r="L1551" s="93"/>
      <c r="M1551" s="171">
        <f t="shared" si="698"/>
        <v>0.99562911222492134</v>
      </c>
      <c r="N1551" s="172">
        <f t="shared" si="704"/>
        <v>0.97522059092882407</v>
      </c>
      <c r="O1551" s="170">
        <f t="shared" si="699"/>
        <v>1550</v>
      </c>
      <c r="P1551" s="170">
        <f t="shared" si="700"/>
        <v>1552</v>
      </c>
      <c r="Q1551" s="169"/>
      <c r="R1551" s="149">
        <f t="shared" si="705"/>
        <v>-0.69262436207793554</v>
      </c>
      <c r="S1551" s="173">
        <f t="shared" si="706"/>
        <v>-0.82702121484641788</v>
      </c>
      <c r="T1551" s="149">
        <v>0</v>
      </c>
      <c r="U1551" s="97"/>
      <c r="V1551" s="149">
        <f>1/PI()*ATAN('Exhibit4_Impact-Test'!$Y$25*S_RDY_SP)+'Exhibit4_Impact-Test'!$Y$26</f>
        <v>0.19902898502553346</v>
      </c>
      <c r="W1551" s="172">
        <f t="shared" si="707"/>
        <v>0.19574786207686079</v>
      </c>
      <c r="X1551" s="149">
        <f>1/PI()*ATAN('Exhibit4_Impact-Test'!$Y$25*S_RS_SP)+'Exhibit4_Impact-Test'!$Y$26</f>
        <v>0.17309052232894612</v>
      </c>
      <c r="Y1551" s="172">
        <f t="shared" si="708"/>
        <v>0.17014617635705692</v>
      </c>
      <c r="Z1551" s="149">
        <f>1/PI()*ATAN('Exhibit4_Impact-Test'!$Y$25*S_5050_SP)+'Exhibit4_Impact-Test'!$Y$26</f>
        <v>0.5</v>
      </c>
      <c r="AA1551" s="149">
        <f t="shared" si="709"/>
        <v>0.49482240546718514</v>
      </c>
      <c r="AB1551" s="195">
        <f>VLOOKUP(_xlfn.NUMBERVALUE(LEFT(A1551,4)),Transactioncosts!$C:$G,5,FALSE)</f>
        <v>20</v>
      </c>
      <c r="AC1551" s="174"/>
      <c r="AD1551" s="175">
        <f t="shared" si="710"/>
        <v>0.9915672249454871</v>
      </c>
      <c r="AE1551" s="149">
        <f t="shared" si="711"/>
        <v>0.9920965906138185</v>
      </c>
      <c r="AF1551" s="149">
        <f t="shared" si="712"/>
        <v>0.98542485157687265</v>
      </c>
      <c r="AG1551" s="176">
        <f t="shared" si="713"/>
        <v>0.99155504268098404</v>
      </c>
      <c r="AH1551" s="149">
        <f t="shared" si="714"/>
        <v>0.99076607397132233</v>
      </c>
      <c r="AI1551" s="149">
        <f t="shared" si="715"/>
        <v>0.98541449638780698</v>
      </c>
      <c r="AJ1551" s="97"/>
      <c r="AK1551" s="171">
        <f t="shared" si="716"/>
        <v>-8.4685320645231637E-3</v>
      </c>
      <c r="AL1551" s="149">
        <f t="shared" si="717"/>
        <v>-7.9348068669916356E-3</v>
      </c>
      <c r="AM1551" s="149">
        <f t="shared" si="718"/>
        <v>-1.4682409404543271E-2</v>
      </c>
      <c r="AN1551" s="149">
        <f t="shared" si="723"/>
        <v>9.5823411407090031</v>
      </c>
      <c r="AO1551" s="149">
        <f t="shared" si="723"/>
        <v>24.666810336120651</v>
      </c>
      <c r="AP1551" s="149">
        <f t="shared" si="723"/>
        <v>9.2514162550758279</v>
      </c>
      <c r="AQ1551" s="97"/>
      <c r="AR1551" s="171">
        <f t="shared" si="719"/>
        <v>-8.4808180084632624E-3</v>
      </c>
      <c r="AS1551" s="149">
        <f t="shared" si="720"/>
        <v>-9.2768229994742366E-3</v>
      </c>
      <c r="AT1551" s="149">
        <f t="shared" si="721"/>
        <v>-1.4692917809580402E-2</v>
      </c>
      <c r="AU1551" s="175">
        <f t="shared" si="724"/>
        <v>9.4141724968206173</v>
      </c>
      <c r="AV1551" s="149">
        <f t="shared" si="725"/>
        <v>21.298750690029465</v>
      </c>
      <c r="AW1551" s="149">
        <f t="shared" si="726"/>
        <v>9.1543137944706316</v>
      </c>
    </row>
    <row r="1552" spans="1:49" ht="15" x14ac:dyDescent="0.25">
      <c r="A1552" s="130">
        <v>2000.03</v>
      </c>
      <c r="B1552" s="138"/>
      <c r="C1552" s="166">
        <f>raw_Data!B1558</f>
        <v>1442.21</v>
      </c>
      <c r="D1552" s="167">
        <f>raw_Data!J1558</f>
        <v>1.3966666666666667</v>
      </c>
      <c r="E1552" s="167">
        <f>raw_Data!L1558</f>
        <v>5.0727174711968637E-3</v>
      </c>
      <c r="F1552" s="168">
        <f t="shared" si="701"/>
        <v>1388.87</v>
      </c>
      <c r="G1552" s="167">
        <f>raw_Data!K1558</f>
        <v>1.0056136763459983E-3</v>
      </c>
      <c r="H1552" s="167">
        <f t="shared" si="702"/>
        <v>3.8405322312383472E-2</v>
      </c>
      <c r="I1552" s="165"/>
      <c r="J1552" s="167">
        <f t="shared" si="703"/>
        <v>0.98194488488707887</v>
      </c>
      <c r="K1552" s="167">
        <f t="shared" si="722"/>
        <v>-1.2982397641724264E-2</v>
      </c>
      <c r="L1552" s="93"/>
      <c r="M1552" s="171">
        <f t="shared" si="698"/>
        <v>0.98701760235827574</v>
      </c>
      <c r="N1552" s="172">
        <f t="shared" si="704"/>
        <v>1.0394109359887296</v>
      </c>
      <c r="O1552" s="170">
        <f t="shared" si="699"/>
        <v>1551</v>
      </c>
      <c r="P1552" s="170">
        <f t="shared" si="700"/>
        <v>1553</v>
      </c>
      <c r="Q1552" s="169"/>
      <c r="R1552" s="149">
        <f t="shared" si="705"/>
        <v>-0.67989574048263512</v>
      </c>
      <c r="S1552" s="173">
        <f t="shared" si="706"/>
        <v>0.87918743493411977</v>
      </c>
      <c r="T1552" s="149">
        <v>0</v>
      </c>
      <c r="U1552" s="97"/>
      <c r="V1552" s="149">
        <f>1/PI()*ATAN('Exhibit4_Impact-Test'!$Y$25*S_RDY_SP)+'Exhibit4_Impact-Test'!$Y$26</f>
        <v>0.20183899432836949</v>
      </c>
      <c r="W1552" s="172">
        <f t="shared" si="707"/>
        <v>0.21029992983208623</v>
      </c>
      <c r="X1552" s="149">
        <f>1/PI()*ATAN('Exhibit4_Impact-Test'!$Y$25*S_RS_SP)+'Exhibit4_Impact-Test'!$Y$26</f>
        <v>0.83540449760515967</v>
      </c>
      <c r="Y1552" s="172">
        <f t="shared" si="708"/>
        <v>0.8423936059983097</v>
      </c>
      <c r="Z1552" s="149">
        <f>1/PI()*ATAN('Exhibit4_Impact-Test'!$Y$25*S_5050_SP)+'Exhibit4_Impact-Test'!$Y$26</f>
        <v>0.5</v>
      </c>
      <c r="AA1552" s="149">
        <f t="shared" si="709"/>
        <v>0.51292750586536651</v>
      </c>
      <c r="AB1552" s="195">
        <f>VLOOKUP(_xlfn.NUMBERVALUE(LEFT(A1552,4)),Transactioncosts!$C:$G,5,FALSE)</f>
        <v>20</v>
      </c>
      <c r="AC1552" s="174"/>
      <c r="AD1552" s="175">
        <f t="shared" si="710"/>
        <v>0.99759262012775729</v>
      </c>
      <c r="AE1552" s="149">
        <f t="shared" si="711"/>
        <v>1.0307872289176845</v>
      </c>
      <c r="AF1552" s="149">
        <f t="shared" si="712"/>
        <v>1.0132142691735027</v>
      </c>
      <c r="AG1552" s="176">
        <f t="shared" si="713"/>
        <v>0.99757578016028936</v>
      </c>
      <c r="AH1552" s="149">
        <f t="shared" si="714"/>
        <v>1.0307174960976146</v>
      </c>
      <c r="AI1552" s="149">
        <f t="shared" si="715"/>
        <v>1.013188414161772</v>
      </c>
      <c r="AJ1552" s="97"/>
      <c r="AK1552" s="171">
        <f t="shared" si="716"/>
        <v>-2.4102822702193527E-3</v>
      </c>
      <c r="AL1552" s="149">
        <f t="shared" si="717"/>
        <v>3.0322810233180297E-2</v>
      </c>
      <c r="AM1552" s="149">
        <f t="shared" si="718"/>
        <v>1.3127722320496861E-2</v>
      </c>
      <c r="AN1552" s="149">
        <f t="shared" si="723"/>
        <v>9.5799308584387841</v>
      </c>
      <c r="AO1552" s="149">
        <f t="shared" si="723"/>
        <v>24.697133146353831</v>
      </c>
      <c r="AP1552" s="149">
        <f t="shared" si="723"/>
        <v>9.2645439773963254</v>
      </c>
      <c r="AQ1552" s="97"/>
      <c r="AR1552" s="171">
        <f t="shared" si="719"/>
        <v>-2.4271630181962136E-3</v>
      </c>
      <c r="AS1552" s="149">
        <f t="shared" si="720"/>
        <v>3.025515788269062E-2</v>
      </c>
      <c r="AT1552" s="149">
        <f t="shared" si="721"/>
        <v>1.3102204182424186E-2</v>
      </c>
      <c r="AU1552" s="175">
        <f t="shared" si="724"/>
        <v>9.411745333802422</v>
      </c>
      <c r="AV1552" s="149">
        <f t="shared" si="725"/>
        <v>21.329005847912157</v>
      </c>
      <c r="AW1552" s="149">
        <f t="shared" si="726"/>
        <v>9.1674159986530555</v>
      </c>
    </row>
    <row r="1553" spans="1:49" ht="15" x14ac:dyDescent="0.25">
      <c r="A1553" s="130">
        <v>2000.04</v>
      </c>
      <c r="B1553" s="138"/>
      <c r="C1553" s="166">
        <f>raw_Data!B1559</f>
        <v>1461.36</v>
      </c>
      <c r="D1553" s="167">
        <f>raw_Data!J1559</f>
        <v>1.3950000000000002</v>
      </c>
      <c r="E1553" s="167">
        <f>raw_Data!L1559</f>
        <v>4.8596503216116194E-3</v>
      </c>
      <c r="F1553" s="168">
        <f t="shared" si="701"/>
        <v>1442.21</v>
      </c>
      <c r="G1553" s="167">
        <f>raw_Data!K1559</f>
        <v>9.6726551611762512E-4</v>
      </c>
      <c r="H1553" s="167">
        <f t="shared" si="702"/>
        <v>1.3278232712295557E-2</v>
      </c>
      <c r="I1553" s="165"/>
      <c r="J1553" s="167">
        <f t="shared" si="703"/>
        <v>0.9809999421271034</v>
      </c>
      <c r="K1553" s="167">
        <f t="shared" si="722"/>
        <v>-1.4140407551284984E-2</v>
      </c>
      <c r="L1553" s="93"/>
      <c r="M1553" s="171">
        <f t="shared" si="698"/>
        <v>0.98585959244871502</v>
      </c>
      <c r="N1553" s="172">
        <f t="shared" si="704"/>
        <v>1.0142454982284133</v>
      </c>
      <c r="O1553" s="170">
        <f t="shared" si="699"/>
        <v>1552</v>
      </c>
      <c r="P1553" s="170">
        <f t="shared" si="700"/>
        <v>1554</v>
      </c>
      <c r="Q1553" s="169"/>
      <c r="R1553" s="149">
        <f t="shared" si="705"/>
        <v>-0.67971250311494891</v>
      </c>
      <c r="S1553" s="173">
        <f t="shared" si="706"/>
        <v>0.72357194475084885</v>
      </c>
      <c r="T1553" s="149">
        <v>0</v>
      </c>
      <c r="U1553" s="97"/>
      <c r="V1553" s="149">
        <f>1/PI()*ATAN('Exhibit4_Impact-Test'!$Y$25*S_RDY_SP)+'Exhibit4_Impact-Test'!$Y$26</f>
        <v>0.20187994609810311</v>
      </c>
      <c r="W1553" s="172">
        <f t="shared" si="707"/>
        <v>0.20649239918100695</v>
      </c>
      <c r="X1553" s="149">
        <f>1/PI()*ATAN('Exhibit4_Impact-Test'!$Y$25*S_RS_SP)+'Exhibit4_Impact-Test'!$Y$26</f>
        <v>0.80752719596334988</v>
      </c>
      <c r="Y1553" s="172">
        <f t="shared" si="708"/>
        <v>0.81190072455963125</v>
      </c>
      <c r="Z1553" s="149">
        <f>1/PI()*ATAN('Exhibit4_Impact-Test'!$Y$25*S_5050_SP)+'Exhibit4_Impact-Test'!$Y$26</f>
        <v>0.5</v>
      </c>
      <c r="AA1553" s="149">
        <f t="shared" si="709"/>
        <v>0.50709610357775947</v>
      </c>
      <c r="AB1553" s="195">
        <f>VLOOKUP(_xlfn.NUMBERVALUE(LEFT(A1553,4)),Transactioncosts!$C:$G,5,FALSE)</f>
        <v>20</v>
      </c>
      <c r="AC1553" s="174"/>
      <c r="AD1553" s="175">
        <f t="shared" si="710"/>
        <v>0.99159013757746639</v>
      </c>
      <c r="AE1553" s="149">
        <f t="shared" si="711"/>
        <v>1.0087819833478746</v>
      </c>
      <c r="AF1553" s="149">
        <f t="shared" si="712"/>
        <v>1.0000525453385642</v>
      </c>
      <c r="AG1553" s="176">
        <f t="shared" si="713"/>
        <v>0.99158440197275832</v>
      </c>
      <c r="AH1553" s="149">
        <f t="shared" si="714"/>
        <v>1.0074941154165937</v>
      </c>
      <c r="AI1553" s="149">
        <f t="shared" si="715"/>
        <v>1.0000383531314088</v>
      </c>
      <c r="AJ1553" s="97"/>
      <c r="AK1553" s="171">
        <f t="shared" si="716"/>
        <v>-8.4454248392335281E-3</v>
      </c>
      <c r="AL1553" s="149">
        <f t="shared" si="717"/>
        <v>8.7436460204647001E-3</v>
      </c>
      <c r="AM1553" s="149">
        <f t="shared" si="718"/>
        <v>5.2543958106302271E-5</v>
      </c>
      <c r="AN1553" s="149">
        <f t="shared" si="723"/>
        <v>9.5714854335995501</v>
      </c>
      <c r="AO1553" s="149">
        <f t="shared" si="723"/>
        <v>24.705876792374298</v>
      </c>
      <c r="AP1553" s="149">
        <f t="shared" si="723"/>
        <v>9.2645965213544326</v>
      </c>
      <c r="AQ1553" s="97"/>
      <c r="AR1553" s="171">
        <f t="shared" si="719"/>
        <v>-8.4512091054125254E-3</v>
      </c>
      <c r="AS1553" s="149">
        <f t="shared" si="720"/>
        <v>7.4661740440691233E-3</v>
      </c>
      <c r="AT1553" s="149">
        <f t="shared" si="721"/>
        <v>3.8352395946224099E-5</v>
      </c>
      <c r="AU1553" s="175">
        <f t="shared" si="724"/>
        <v>9.403294124697009</v>
      </c>
      <c r="AV1553" s="149">
        <f t="shared" si="725"/>
        <v>21.336472021956226</v>
      </c>
      <c r="AW1553" s="149">
        <f t="shared" si="726"/>
        <v>9.1674543510490025</v>
      </c>
    </row>
    <row r="1554" spans="1:49" ht="15" x14ac:dyDescent="0.25">
      <c r="A1554" s="130">
        <v>2000.05</v>
      </c>
      <c r="B1554" s="138"/>
      <c r="C1554" s="166">
        <f>raw_Data!B1560</f>
        <v>1418.48</v>
      </c>
      <c r="D1554" s="167">
        <f>raw_Data!J1560</f>
        <v>1.3933333333333333</v>
      </c>
      <c r="E1554" s="167">
        <f>raw_Data!L1560</f>
        <v>5.2144867011501006E-3</v>
      </c>
      <c r="F1554" s="168">
        <f t="shared" si="701"/>
        <v>1461.36</v>
      </c>
      <c r="G1554" s="167">
        <f>raw_Data!K1560</f>
        <v>9.5344975456652253E-4</v>
      </c>
      <c r="H1554" s="167">
        <f t="shared" si="702"/>
        <v>-2.9342530245798359E-2</v>
      </c>
      <c r="I1554" s="165"/>
      <c r="J1554" s="167">
        <f t="shared" si="703"/>
        <v>1.0320078141023827</v>
      </c>
      <c r="K1554" s="167">
        <f t="shared" si="722"/>
        <v>3.7222300803532837E-2</v>
      </c>
      <c r="L1554" s="93"/>
      <c r="M1554" s="171">
        <f t="shared" si="698"/>
        <v>1.0372223008035328</v>
      </c>
      <c r="N1554" s="172">
        <f t="shared" si="704"/>
        <v>0.97161091950876821</v>
      </c>
      <c r="O1554" s="170">
        <f t="shared" si="699"/>
        <v>1553</v>
      </c>
      <c r="P1554" s="170">
        <f t="shared" si="700"/>
        <v>1555</v>
      </c>
      <c r="Q1554" s="169"/>
      <c r="R1554" s="149">
        <f t="shared" si="705"/>
        <v>-0.67196513320879425</v>
      </c>
      <c r="S1554" s="173">
        <f t="shared" si="706"/>
        <v>-0.85791402065626765</v>
      </c>
      <c r="T1554" s="149">
        <v>0</v>
      </c>
      <c r="U1554" s="97"/>
      <c r="V1554" s="149">
        <f>1/PI()*ATAN('Exhibit4_Impact-Test'!$Y$25*S_RDY_SP)+'Exhibit4_Impact-Test'!$Y$26</f>
        <v>0.2036245968269908</v>
      </c>
      <c r="W1554" s="172">
        <f t="shared" si="707"/>
        <v>0.19323291735505235</v>
      </c>
      <c r="X1554" s="149">
        <f>1/PI()*ATAN('Exhibit4_Impact-Test'!$Y$25*S_RS_SP)+'Exhibit4_Impact-Test'!$Y$26</f>
        <v>0.16796675891923091</v>
      </c>
      <c r="Y1554" s="172">
        <f t="shared" si="708"/>
        <v>0.15903143211484713</v>
      </c>
      <c r="Z1554" s="149">
        <f>1/PI()*ATAN('Exhibit4_Impact-Test'!$Y$25*S_5050_SP)+'Exhibit4_Impact-Test'!$Y$26</f>
        <v>0.5</v>
      </c>
      <c r="AA1554" s="149">
        <f t="shared" si="709"/>
        <v>0.48366928109528068</v>
      </c>
      <c r="AB1554" s="195">
        <f>VLOOKUP(_xlfn.NUMBERVALUE(LEFT(A1554,4)),Transactioncosts!$C:$G,5,FALSE)</f>
        <v>20</v>
      </c>
      <c r="AC1554" s="174"/>
      <c r="AD1554" s="175">
        <f t="shared" si="710"/>
        <v>1.0238622097401244</v>
      </c>
      <c r="AE1554" s="149">
        <f t="shared" si="711"/>
        <v>1.0262017697392374</v>
      </c>
      <c r="AF1554" s="149">
        <f t="shared" si="712"/>
        <v>1.0044166101561505</v>
      </c>
      <c r="AG1554" s="176">
        <f t="shared" si="713"/>
        <v>1.0238465102380085</v>
      </c>
      <c r="AH1554" s="149">
        <f t="shared" si="714"/>
        <v>1.0248568338324346</v>
      </c>
      <c r="AI1554" s="149">
        <f t="shared" si="715"/>
        <v>1.004383948718341</v>
      </c>
      <c r="AJ1554" s="97"/>
      <c r="AK1554" s="171">
        <f t="shared" si="716"/>
        <v>2.358195676253954E-2</v>
      </c>
      <c r="AL1554" s="149">
        <f t="shared" si="717"/>
        <v>2.5864384080113819E-2</v>
      </c>
      <c r="AM1554" s="149">
        <f t="shared" si="718"/>
        <v>4.40688555617905E-3</v>
      </c>
      <c r="AN1554" s="149">
        <f t="shared" si="723"/>
        <v>9.5950673903620896</v>
      </c>
      <c r="AO1554" s="149">
        <f t="shared" si="723"/>
        <v>24.73174117645441</v>
      </c>
      <c r="AP1554" s="149">
        <f t="shared" si="723"/>
        <v>9.2690034069106115</v>
      </c>
      <c r="AQ1554" s="97"/>
      <c r="AR1554" s="171">
        <f t="shared" si="719"/>
        <v>2.3566623036640907E-2</v>
      </c>
      <c r="AS1554" s="149">
        <f t="shared" si="720"/>
        <v>2.4552928525186837E-2</v>
      </c>
      <c r="AT1554" s="149">
        <f t="shared" si="721"/>
        <v>4.3743672081847391E-3</v>
      </c>
      <c r="AU1554" s="175">
        <f t="shared" si="724"/>
        <v>9.4268607477336506</v>
      </c>
      <c r="AV1554" s="149">
        <f t="shared" si="725"/>
        <v>21.361024950481411</v>
      </c>
      <c r="AW1554" s="149">
        <f t="shared" si="726"/>
        <v>9.1718287182571867</v>
      </c>
    </row>
    <row r="1555" spans="1:49" ht="15" x14ac:dyDescent="0.25">
      <c r="A1555" s="130">
        <v>2000.06</v>
      </c>
      <c r="B1555" s="138"/>
      <c r="C1555" s="166">
        <f>raw_Data!B1561</f>
        <v>1461.96</v>
      </c>
      <c r="D1555" s="167">
        <f>raw_Data!J1561</f>
        <v>1.3916666666666666</v>
      </c>
      <c r="E1555" s="167">
        <f>raw_Data!L1561</f>
        <v>4.946515448805977E-3</v>
      </c>
      <c r="F1555" s="168">
        <f t="shared" si="701"/>
        <v>1418.48</v>
      </c>
      <c r="G1555" s="167">
        <f>raw_Data!K1561</f>
        <v>9.8109713684131367E-4</v>
      </c>
      <c r="H1555" s="167">
        <f t="shared" si="702"/>
        <v>3.0652529468163214E-2</v>
      </c>
      <c r="I1555" s="165"/>
      <c r="J1555" s="167">
        <f t="shared" si="703"/>
        <v>0.97628517596662479</v>
      </c>
      <c r="K1555" s="167">
        <f t="shared" si="722"/>
        <v>-1.8768308584569238E-2</v>
      </c>
      <c r="L1555" s="93"/>
      <c r="M1555" s="171">
        <f t="shared" si="698"/>
        <v>0.98123169141543076</v>
      </c>
      <c r="N1555" s="172">
        <f t="shared" si="704"/>
        <v>1.0316336266050044</v>
      </c>
      <c r="O1555" s="170">
        <f t="shared" si="699"/>
        <v>1554</v>
      </c>
      <c r="P1555" s="170">
        <f t="shared" si="700"/>
        <v>1556</v>
      </c>
      <c r="Q1555" s="169"/>
      <c r="R1555" s="149">
        <f t="shared" si="705"/>
        <v>-0.68329146614877156</v>
      </c>
      <c r="S1555" s="173">
        <f t="shared" si="706"/>
        <v>0.85461609974650055</v>
      </c>
      <c r="T1555" s="149">
        <v>0</v>
      </c>
      <c r="U1555" s="97"/>
      <c r="V1555" s="149">
        <f>1/PI()*ATAN('Exhibit4_Impact-Test'!$Y$25*S_RDY_SP)+'Exhibit4_Impact-Test'!$Y$26</f>
        <v>0.20108266841303063</v>
      </c>
      <c r="W1555" s="172">
        <f t="shared" si="707"/>
        <v>0.20925017306407553</v>
      </c>
      <c r="X1555" s="149">
        <f>1/PI()*ATAN('Exhibit4_Impact-Test'!$Y$25*S_RS_SP)+'Exhibit4_Impact-Test'!$Y$26</f>
        <v>0.83149938551625557</v>
      </c>
      <c r="Y1555" s="172">
        <f t="shared" si="708"/>
        <v>0.83840138941333298</v>
      </c>
      <c r="Z1555" s="149">
        <f>1/PI()*ATAN('Exhibit4_Impact-Test'!$Y$25*S_5050_SP)+'Exhibit4_Impact-Test'!$Y$26</f>
        <v>0.5</v>
      </c>
      <c r="AA1555" s="149">
        <f t="shared" si="709"/>
        <v>0.51251994724593442</v>
      </c>
      <c r="AB1555" s="195">
        <f>VLOOKUP(_xlfn.NUMBERVALUE(LEFT(A1555,4)),Transactioncosts!$C:$G,5,FALSE)</f>
        <v>20</v>
      </c>
      <c r="AC1555" s="174"/>
      <c r="AD1555" s="175">
        <f t="shared" si="710"/>
        <v>0.99136664703653077</v>
      </c>
      <c r="AE1555" s="149">
        <f t="shared" si="711"/>
        <v>1.0231408695543913</v>
      </c>
      <c r="AF1555" s="149">
        <f t="shared" si="712"/>
        <v>1.0064326590102175</v>
      </c>
      <c r="AG1555" s="176">
        <f t="shared" si="713"/>
        <v>0.99135217017525568</v>
      </c>
      <c r="AH1555" s="149">
        <f t="shared" si="714"/>
        <v>1.0230239736133802</v>
      </c>
      <c r="AI1555" s="149">
        <f t="shared" si="715"/>
        <v>1.0064076191157256</v>
      </c>
      <c r="AJ1555" s="97"/>
      <c r="AK1555" s="171">
        <f t="shared" si="716"/>
        <v>-8.6708362487165937E-3</v>
      </c>
      <c r="AL1555" s="149">
        <f t="shared" si="717"/>
        <v>2.2877179888593835E-2</v>
      </c>
      <c r="AM1555" s="149">
        <f t="shared" si="718"/>
        <v>6.4120577592645233E-3</v>
      </c>
      <c r="AN1555" s="149">
        <f t="shared" si="723"/>
        <v>9.5863965541133727</v>
      </c>
      <c r="AO1555" s="149">
        <f t="shared" si="723"/>
        <v>24.754618356343002</v>
      </c>
      <c r="AP1555" s="149">
        <f t="shared" si="723"/>
        <v>9.2754154646698765</v>
      </c>
      <c r="AQ1555" s="97"/>
      <c r="AR1555" s="171">
        <f t="shared" si="719"/>
        <v>-8.685439288895239E-3</v>
      </c>
      <c r="AS1555" s="149">
        <f t="shared" si="720"/>
        <v>2.2762921312087979E-2</v>
      </c>
      <c r="AT1555" s="149">
        <f t="shared" si="721"/>
        <v>6.3871775988610571E-3</v>
      </c>
      <c r="AU1555" s="175">
        <f t="shared" si="724"/>
        <v>9.4181753084447557</v>
      </c>
      <c r="AV1555" s="149">
        <f t="shared" si="725"/>
        <v>21.383787871793498</v>
      </c>
      <c r="AW1555" s="149">
        <f t="shared" si="726"/>
        <v>9.1782158958560469</v>
      </c>
    </row>
    <row r="1556" spans="1:49" ht="15" x14ac:dyDescent="0.25">
      <c r="A1556" s="130">
        <v>2000.07</v>
      </c>
      <c r="B1556" s="138"/>
      <c r="C1556" s="166">
        <f>raw_Data!B1562</f>
        <v>1473</v>
      </c>
      <c r="D1556" s="167">
        <f>raw_Data!J1562</f>
        <v>1.3819444444444444</v>
      </c>
      <c r="E1556" s="167">
        <f>raw_Data!L1562</f>
        <v>4.9070415389556032E-3</v>
      </c>
      <c r="F1556" s="168">
        <f t="shared" si="701"/>
        <v>1461.96</v>
      </c>
      <c r="G1556" s="167">
        <f>raw_Data!K1562</f>
        <v>9.4526830039429557E-4</v>
      </c>
      <c r="H1556" s="167">
        <f t="shared" si="702"/>
        <v>7.5515061971600517E-3</v>
      </c>
      <c r="I1556" s="165"/>
      <c r="J1556" s="167">
        <f t="shared" si="703"/>
        <v>0.99645594039928032</v>
      </c>
      <c r="K1556" s="167">
        <f t="shared" si="722"/>
        <v>1.3629819382359187E-3</v>
      </c>
      <c r="L1556" s="93"/>
      <c r="M1556" s="171">
        <f t="shared" si="698"/>
        <v>1.0013629819382359</v>
      </c>
      <c r="N1556" s="172">
        <f t="shared" si="704"/>
        <v>1.0084967744975541</v>
      </c>
      <c r="O1556" s="170">
        <f t="shared" si="699"/>
        <v>1555</v>
      </c>
      <c r="P1556" s="170">
        <f t="shared" si="700"/>
        <v>1557</v>
      </c>
      <c r="Q1556" s="169"/>
      <c r="R1556" s="149">
        <f t="shared" si="705"/>
        <v>-0.67912321950967658</v>
      </c>
      <c r="S1556" s="173">
        <f t="shared" si="706"/>
        <v>0.60421612404531577</v>
      </c>
      <c r="T1556" s="149">
        <v>0</v>
      </c>
      <c r="U1556" s="97"/>
      <c r="V1556" s="149">
        <f>1/PI()*ATAN('Exhibit4_Impact-Test'!$Y$25*S_RDY_SP)+'Exhibit4_Impact-Test'!$Y$26</f>
        <v>0.20201174242652692</v>
      </c>
      <c r="W1556" s="172">
        <f t="shared" si="707"/>
        <v>0.20315851551965336</v>
      </c>
      <c r="X1556" s="149">
        <f>1/PI()*ATAN('Exhibit4_Impact-Test'!$Y$25*S_RS_SP)+'Exhibit4_Impact-Test'!$Y$26</f>
        <v>0.77995341890773484</v>
      </c>
      <c r="Y1556" s="172">
        <f t="shared" si="708"/>
        <v>0.7811693410809305</v>
      </c>
      <c r="Z1556" s="149">
        <f>1/PI()*ATAN('Exhibit4_Impact-Test'!$Y$25*S_5050_SP)+'Exhibit4_Impact-Test'!$Y$26</f>
        <v>0.5</v>
      </c>
      <c r="AA1556" s="149">
        <f t="shared" si="709"/>
        <v>0.50177469908944516</v>
      </c>
      <c r="AB1556" s="195">
        <f>VLOOKUP(_xlfn.NUMBERVALUE(LEFT(A1556,4)),Transactioncosts!$C:$G,5,FALSE)</f>
        <v>20</v>
      </c>
      <c r="AC1556" s="174"/>
      <c r="AD1556" s="175">
        <f t="shared" si="710"/>
        <v>1.0028040918032533</v>
      </c>
      <c r="AE1556" s="149">
        <f t="shared" si="711"/>
        <v>1.0069270078346548</v>
      </c>
      <c r="AF1556" s="149">
        <f t="shared" si="712"/>
        <v>1.004929878217895</v>
      </c>
      <c r="AG1556" s="176">
        <f t="shared" si="713"/>
        <v>1.0028010090784829</v>
      </c>
      <c r="AH1556" s="149">
        <f t="shared" si="714"/>
        <v>1.0069150191448022</v>
      </c>
      <c r="AI1556" s="149">
        <f t="shared" si="715"/>
        <v>1.0049263288197161</v>
      </c>
      <c r="AJ1556" s="97"/>
      <c r="AK1556" s="171">
        <f t="shared" si="716"/>
        <v>2.8001676718708598E-3</v>
      </c>
      <c r="AL1556" s="149">
        <f t="shared" si="717"/>
        <v>6.9031263373356289E-3</v>
      </c>
      <c r="AM1556" s="149">
        <f t="shared" si="718"/>
        <v>4.9177661592784546E-3</v>
      </c>
      <c r="AN1556" s="149">
        <f t="shared" si="723"/>
        <v>9.5891967217852443</v>
      </c>
      <c r="AO1556" s="149">
        <f t="shared" si="723"/>
        <v>24.761521482680337</v>
      </c>
      <c r="AP1556" s="149">
        <f t="shared" si="723"/>
        <v>9.2803332308291555</v>
      </c>
      <c r="AQ1556" s="97"/>
      <c r="AR1556" s="171">
        <f t="shared" si="719"/>
        <v>2.7970935624472351E-3</v>
      </c>
      <c r="AS1556" s="149">
        <f t="shared" si="720"/>
        <v>6.8912200510508389E-3</v>
      </c>
      <c r="AT1556" s="149">
        <f t="shared" si="721"/>
        <v>4.9142341671224972E-3</v>
      </c>
      <c r="AU1556" s="175">
        <f t="shared" si="724"/>
        <v>9.4209724020072034</v>
      </c>
      <c r="AV1556" s="149">
        <f t="shared" si="725"/>
        <v>21.39067909184455</v>
      </c>
      <c r="AW1556" s="149">
        <f t="shared" si="726"/>
        <v>9.1831301300231694</v>
      </c>
    </row>
    <row r="1557" spans="1:49" ht="15" x14ac:dyDescent="0.25">
      <c r="A1557" s="130">
        <v>2000.08</v>
      </c>
      <c r="B1557" s="138"/>
      <c r="C1557" s="166">
        <f>raw_Data!B1563</f>
        <v>1485.46</v>
      </c>
      <c r="D1557" s="167">
        <f>raw_Data!J1563</f>
        <v>1.3722222222222225</v>
      </c>
      <c r="E1557" s="167">
        <f>raw_Data!L1563</f>
        <v>4.7331534101910933E-3</v>
      </c>
      <c r="F1557" s="168">
        <f t="shared" si="701"/>
        <v>1473</v>
      </c>
      <c r="G1557" s="167">
        <f>raw_Data!K1563</f>
        <v>9.3158331447537168E-4</v>
      </c>
      <c r="H1557" s="167">
        <f t="shared" si="702"/>
        <v>8.4589273591311187E-3</v>
      </c>
      <c r="I1557" s="165"/>
      <c r="J1557" s="167">
        <f t="shared" si="703"/>
        <v>0.98435462459036538</v>
      </c>
      <c r="K1557" s="167">
        <f t="shared" si="722"/>
        <v>-1.0912221999443528E-2</v>
      </c>
      <c r="L1557" s="93"/>
      <c r="M1557" s="171">
        <f t="shared" si="698"/>
        <v>0.98908777800055647</v>
      </c>
      <c r="N1557" s="172">
        <f t="shared" si="704"/>
        <v>1.0093905106736065</v>
      </c>
      <c r="O1557" s="170">
        <f t="shared" si="699"/>
        <v>1556</v>
      </c>
      <c r="P1557" s="170">
        <f t="shared" si="700"/>
        <v>1558</v>
      </c>
      <c r="Q1557" s="169"/>
      <c r="R1557" s="149">
        <f t="shared" si="705"/>
        <v>-0.68088947727890359</v>
      </c>
      <c r="S1557" s="173">
        <f t="shared" si="706"/>
        <v>0.63287049548214769</v>
      </c>
      <c r="T1557" s="149">
        <v>0</v>
      </c>
      <c r="U1557" s="97"/>
      <c r="V1557" s="149">
        <f>1/PI()*ATAN('Exhibit4_Impact-Test'!$Y$25*S_RDY_SP)+'Exhibit4_Impact-Test'!$Y$26</f>
        <v>0.20161715313445405</v>
      </c>
      <c r="W1557" s="172">
        <f t="shared" si="707"/>
        <v>0.20490767439072172</v>
      </c>
      <c r="X1557" s="149">
        <f>1/PI()*ATAN('Exhibit4_Impact-Test'!$Y$25*S_RS_SP)+'Exhibit4_Impact-Test'!$Y$26</f>
        <v>0.78716368600724884</v>
      </c>
      <c r="Y1557" s="172">
        <f t="shared" si="708"/>
        <v>0.79054798906206858</v>
      </c>
      <c r="Z1557" s="149">
        <f>1/PI()*ATAN('Exhibit4_Impact-Test'!$Y$25*S_5050_SP)+'Exhibit4_Impact-Test'!$Y$26</f>
        <v>0.5</v>
      </c>
      <c r="AA1557" s="149">
        <f t="shared" si="709"/>
        <v>0.50507954797110144</v>
      </c>
      <c r="AB1557" s="195">
        <f>VLOOKUP(_xlfn.NUMBERVALUE(LEFT(A1557,4)),Transactioncosts!$C:$G,5,FALSE)</f>
        <v>20</v>
      </c>
      <c r="AC1557" s="174"/>
      <c r="AD1557" s="175">
        <f t="shared" si="710"/>
        <v>0.99318115716294675</v>
      </c>
      <c r="AE1557" s="149">
        <f t="shared" si="711"/>
        <v>1.0050693518874945</v>
      </c>
      <c r="AF1557" s="149">
        <f t="shared" si="712"/>
        <v>0.9992391443370815</v>
      </c>
      <c r="AG1557" s="176">
        <f t="shared" si="713"/>
        <v>0.99317706441728248</v>
      </c>
      <c r="AH1557" s="149">
        <f t="shared" si="714"/>
        <v>1.003877876418116</v>
      </c>
      <c r="AI1557" s="149">
        <f t="shared" si="715"/>
        <v>0.99922898524113934</v>
      </c>
      <c r="AJ1557" s="97"/>
      <c r="AK1557" s="171">
        <f t="shared" si="716"/>
        <v>-6.8421973736966018E-3</v>
      </c>
      <c r="AL1557" s="149">
        <f t="shared" si="717"/>
        <v>5.0565459834040326E-3</v>
      </c>
      <c r="AM1557" s="149">
        <f t="shared" si="718"/>
        <v>-7.6114526049235378E-4</v>
      </c>
      <c r="AN1557" s="149">
        <f t="shared" si="723"/>
        <v>9.5823545244115476</v>
      </c>
      <c r="AO1557" s="149">
        <f t="shared" si="723"/>
        <v>24.766578028663741</v>
      </c>
      <c r="AP1557" s="149">
        <f t="shared" si="723"/>
        <v>9.2795720855686632</v>
      </c>
      <c r="AQ1557" s="97"/>
      <c r="AR1557" s="171">
        <f t="shared" si="719"/>
        <v>-6.8463182272463846E-3</v>
      </c>
      <c r="AS1557" s="149">
        <f t="shared" si="720"/>
        <v>3.8703768374044969E-3</v>
      </c>
      <c r="AT1557" s="149">
        <f t="shared" si="721"/>
        <v>-7.7131214360835754E-4</v>
      </c>
      <c r="AU1557" s="175">
        <f t="shared" si="724"/>
        <v>9.4141260837799567</v>
      </c>
      <c r="AV1557" s="149">
        <f t="shared" si="725"/>
        <v>21.394549468681955</v>
      </c>
      <c r="AW1557" s="149">
        <f t="shared" si="726"/>
        <v>9.1823588178795603</v>
      </c>
    </row>
    <row r="1558" spans="1:49" ht="15" x14ac:dyDescent="0.25">
      <c r="A1558" s="130">
        <v>2000.09</v>
      </c>
      <c r="B1558" s="138"/>
      <c r="C1558" s="166">
        <f>raw_Data!B1564</f>
        <v>1468.05</v>
      </c>
      <c r="D1558" s="167">
        <f>raw_Data!J1564</f>
        <v>1.3625</v>
      </c>
      <c r="E1558" s="167">
        <f>raw_Data!L1564</f>
        <v>4.7094157243421364E-3</v>
      </c>
      <c r="F1558" s="168">
        <f t="shared" si="701"/>
        <v>1485.46</v>
      </c>
      <c r="G1558" s="167">
        <f>raw_Data!K1564</f>
        <v>9.1722429415803854E-4</v>
      </c>
      <c r="H1558" s="167">
        <f t="shared" si="702"/>
        <v>-1.1720275200947872E-2</v>
      </c>
      <c r="I1558" s="165"/>
      <c r="J1558" s="167">
        <f t="shared" si="703"/>
        <v>0.99784404503280466</v>
      </c>
      <c r="K1558" s="167">
        <f t="shared" si="722"/>
        <v>2.5534607571469081E-3</v>
      </c>
      <c r="L1558" s="93"/>
      <c r="M1558" s="171">
        <f t="shared" si="698"/>
        <v>1.0025534607571469</v>
      </c>
      <c r="N1558" s="172">
        <f t="shared" si="704"/>
        <v>0.9891969490932101</v>
      </c>
      <c r="O1558" s="170">
        <f t="shared" si="699"/>
        <v>1557</v>
      </c>
      <c r="P1558" s="170">
        <f t="shared" si="700"/>
        <v>1559</v>
      </c>
      <c r="Q1558" s="169"/>
      <c r="R1558" s="149">
        <f t="shared" si="705"/>
        <v>-0.67534053751767953</v>
      </c>
      <c r="S1558" s="173">
        <f t="shared" si="706"/>
        <v>-0.71233026732271776</v>
      </c>
      <c r="T1558" s="149">
        <v>0</v>
      </c>
      <c r="U1558" s="97"/>
      <c r="V1558" s="149">
        <f>1/PI()*ATAN('Exhibit4_Impact-Test'!$Y$25*S_RDY_SP)+'Exhibit4_Impact-Test'!$Y$26</f>
        <v>0.20286130155856824</v>
      </c>
      <c r="W1558" s="172">
        <f t="shared" si="707"/>
        <v>0.20070110172041092</v>
      </c>
      <c r="X1558" s="149">
        <f>1/PI()*ATAN('Exhibit4_Impact-Test'!$Y$25*S_RS_SP)+'Exhibit4_Impact-Test'!$Y$26</f>
        <v>0.1948102543728622</v>
      </c>
      <c r="Y1558" s="172">
        <f t="shared" si="708"/>
        <v>0.19271506071390476</v>
      </c>
      <c r="Z1558" s="149">
        <f>1/PI()*ATAN('Exhibit4_Impact-Test'!$Y$25*S_5050_SP)+'Exhibit4_Impact-Test'!$Y$26</f>
        <v>0.5</v>
      </c>
      <c r="AA1558" s="149">
        <f t="shared" si="709"/>
        <v>0.49664704181862318</v>
      </c>
      <c r="AB1558" s="195">
        <f>VLOOKUP(_xlfn.NUMBERVALUE(LEFT(A1558,4)),Transactioncosts!$C:$G,5,FALSE)</f>
        <v>20</v>
      </c>
      <c r="AC1558" s="174"/>
      <c r="AD1558" s="175">
        <f t="shared" si="710"/>
        <v>0.9998439414167184</v>
      </c>
      <c r="AE1558" s="149">
        <f t="shared" si="711"/>
        <v>0.99995147532236117</v>
      </c>
      <c r="AF1558" s="149">
        <f t="shared" si="712"/>
        <v>0.99587520492517845</v>
      </c>
      <c r="AG1558" s="176">
        <f t="shared" si="713"/>
        <v>0.9998377423079331</v>
      </c>
      <c r="AH1558" s="149">
        <f t="shared" si="714"/>
        <v>0.99988340659129549</v>
      </c>
      <c r="AI1558" s="149">
        <f t="shared" si="715"/>
        <v>0.99586849900881569</v>
      </c>
      <c r="AJ1558" s="97"/>
      <c r="AK1558" s="171">
        <f t="shared" si="716"/>
        <v>-1.560707616893586E-4</v>
      </c>
      <c r="AL1558" s="149">
        <f t="shared" si="717"/>
        <v>-4.8525854999085658E-5</v>
      </c>
      <c r="AM1558" s="149">
        <f t="shared" si="718"/>
        <v>-4.1333255076319254E-3</v>
      </c>
      <c r="AN1558" s="149">
        <f t="shared" si="723"/>
        <v>9.582198453649859</v>
      </c>
      <c r="AO1558" s="149">
        <f t="shared" si="723"/>
        <v>24.766529502808741</v>
      </c>
      <c r="AP1558" s="149">
        <f t="shared" si="723"/>
        <v>9.2754387600610304</v>
      </c>
      <c r="AQ1558" s="97"/>
      <c r="AR1558" s="171">
        <f t="shared" si="719"/>
        <v>-1.6227085727034315E-4</v>
      </c>
      <c r="AS1558" s="149">
        <f t="shared" si="720"/>
        <v>-1.1660020624436021E-4</v>
      </c>
      <c r="AT1558" s="149">
        <f t="shared" si="721"/>
        <v>-4.1400592217634572E-3</v>
      </c>
      <c r="AU1558" s="175">
        <f t="shared" si="724"/>
        <v>9.4139638129226864</v>
      </c>
      <c r="AV1558" s="149">
        <f t="shared" si="725"/>
        <v>21.394432868475711</v>
      </c>
      <c r="AW1558" s="149">
        <f t="shared" si="726"/>
        <v>9.1782187586577972</v>
      </c>
    </row>
    <row r="1559" spans="1:49" ht="15" x14ac:dyDescent="0.25">
      <c r="A1559" s="130">
        <v>2000.1</v>
      </c>
      <c r="B1559" s="138"/>
      <c r="C1559" s="166">
        <f>raw_Data!B1565</f>
        <v>1390.14</v>
      </c>
      <c r="D1559" s="167">
        <f>raw_Data!J1565</f>
        <v>1.3602777777777779</v>
      </c>
      <c r="E1559" s="167">
        <f>raw_Data!L1565</f>
        <v>4.661921836872196E-3</v>
      </c>
      <c r="F1559" s="168">
        <f t="shared" si="701"/>
        <v>1468.05</v>
      </c>
      <c r="G1559" s="167">
        <f>raw_Data!K1565</f>
        <v>9.2658818008772045E-4</v>
      </c>
      <c r="H1559" s="167">
        <f t="shared" si="702"/>
        <v>-5.307039950955339E-2</v>
      </c>
      <c r="I1559" s="165"/>
      <c r="J1559" s="167">
        <f t="shared" si="703"/>
        <v>0.99568085349338586</v>
      </c>
      <c r="K1559" s="167">
        <f t="shared" si="722"/>
        <v>3.4277533025806051E-4</v>
      </c>
      <c r="L1559" s="93"/>
      <c r="M1559" s="171">
        <f t="shared" si="698"/>
        <v>1.0003427753302581</v>
      </c>
      <c r="N1559" s="172">
        <f t="shared" si="704"/>
        <v>0.94785618867053434</v>
      </c>
      <c r="O1559" s="170">
        <f t="shared" si="699"/>
        <v>1558</v>
      </c>
      <c r="P1559" s="170">
        <f t="shared" si="700"/>
        <v>1560</v>
      </c>
      <c r="Q1559" s="169"/>
      <c r="R1559" s="149">
        <f t="shared" si="705"/>
        <v>-0.67118965997896873</v>
      </c>
      <c r="S1559" s="173">
        <f t="shared" si="706"/>
        <v>-0.91849375590284965</v>
      </c>
      <c r="T1559" s="149">
        <v>0</v>
      </c>
      <c r="U1559" s="97"/>
      <c r="V1559" s="149">
        <f>1/PI()*ATAN('Exhibit4_Impact-Test'!$Y$25*S_RDY_SP)+'Exhibit4_Impact-Test'!$Y$26</f>
        <v>0.20380065611308523</v>
      </c>
      <c r="W1559" s="172">
        <f t="shared" si="707"/>
        <v>0.19519476471702893</v>
      </c>
      <c r="X1559" s="149">
        <f>1/PI()*ATAN('Exhibit4_Impact-Test'!$Y$25*S_RS_SP)+'Exhibit4_Impact-Test'!$Y$26</f>
        <v>0.15868069518108763</v>
      </c>
      <c r="Y1559" s="172">
        <f t="shared" si="708"/>
        <v>0.15161726909973253</v>
      </c>
      <c r="Z1559" s="149">
        <f>1/PI()*ATAN('Exhibit4_Impact-Test'!$Y$25*S_5050_SP)+'Exhibit4_Impact-Test'!$Y$26</f>
        <v>0.5</v>
      </c>
      <c r="AA1559" s="149">
        <f t="shared" si="709"/>
        <v>0.486529459354619</v>
      </c>
      <c r="AB1559" s="195">
        <f>VLOOKUP(_xlfn.NUMBERVALUE(LEFT(A1559,4)),Transactioncosts!$C:$G,5,FALSE)</f>
        <v>20</v>
      </c>
      <c r="AC1559" s="174"/>
      <c r="AD1559" s="175">
        <f t="shared" si="710"/>
        <v>0.9896459745318702</v>
      </c>
      <c r="AE1559" s="149">
        <f t="shared" si="711"/>
        <v>0.99201416727141067</v>
      </c>
      <c r="AF1559" s="149">
        <f t="shared" si="712"/>
        <v>0.9740994820003962</v>
      </c>
      <c r="AG1559" s="176">
        <f t="shared" si="713"/>
        <v>0.98962058786344909</v>
      </c>
      <c r="AH1559" s="149">
        <f t="shared" si="714"/>
        <v>0.99190054624833346</v>
      </c>
      <c r="AI1559" s="149">
        <f t="shared" si="715"/>
        <v>0.97407254091910545</v>
      </c>
      <c r="AJ1559" s="97"/>
      <c r="AK1559" s="171">
        <f t="shared" si="716"/>
        <v>-1.0408001291118452E-2</v>
      </c>
      <c r="AL1559" s="149">
        <f t="shared" si="717"/>
        <v>-8.0178902756447758E-3</v>
      </c>
      <c r="AM1559" s="149">
        <f t="shared" si="718"/>
        <v>-2.6241842977880341E-2</v>
      </c>
      <c r="AN1559" s="149">
        <f t="shared" si="723"/>
        <v>9.5717904523587407</v>
      </c>
      <c r="AO1559" s="149">
        <f t="shared" si="723"/>
        <v>24.758511612533095</v>
      </c>
      <c r="AP1559" s="149">
        <f t="shared" si="723"/>
        <v>9.2491969170831503</v>
      </c>
      <c r="AQ1559" s="97"/>
      <c r="AR1559" s="171">
        <f t="shared" si="719"/>
        <v>-1.0433653892849653E-2</v>
      </c>
      <c r="AS1559" s="149">
        <f t="shared" si="720"/>
        <v>-8.1324325212636522E-3</v>
      </c>
      <c r="AT1559" s="149">
        <f t="shared" si="721"/>
        <v>-2.6269500783223525E-2</v>
      </c>
      <c r="AU1559" s="175">
        <f t="shared" si="724"/>
        <v>9.4035301590298364</v>
      </c>
      <c r="AV1559" s="149">
        <f t="shared" si="725"/>
        <v>21.386300435954446</v>
      </c>
      <c r="AW1559" s="149">
        <f t="shared" si="726"/>
        <v>9.1519492578745734</v>
      </c>
    </row>
    <row r="1560" spans="1:49" ht="15" x14ac:dyDescent="0.25">
      <c r="A1560" s="130">
        <v>2000.11</v>
      </c>
      <c r="B1560" s="138"/>
      <c r="C1560" s="166">
        <f>raw_Data!B1566</f>
        <v>1378.04</v>
      </c>
      <c r="D1560" s="167">
        <f>raw_Data!J1566</f>
        <v>1.3580555555555556</v>
      </c>
      <c r="E1560" s="167">
        <f>raw_Data!L1566</f>
        <v>4.6460850512481944E-3</v>
      </c>
      <c r="F1560" s="168">
        <f t="shared" si="701"/>
        <v>1390.14</v>
      </c>
      <c r="G1560" s="167">
        <f>raw_Data!K1566</f>
        <v>9.7691999047258235E-4</v>
      </c>
      <c r="H1560" s="167">
        <f t="shared" si="702"/>
        <v>-8.7041592933086998E-3</v>
      </c>
      <c r="I1560" s="165"/>
      <c r="J1560" s="167">
        <f t="shared" si="703"/>
        <v>0.99855606915150896</v>
      </c>
      <c r="K1560" s="167">
        <f t="shared" si="722"/>
        <v>3.202154202757157E-3</v>
      </c>
      <c r="L1560" s="93"/>
      <c r="M1560" s="171">
        <f t="shared" si="698"/>
        <v>1.0032021542027572</v>
      </c>
      <c r="N1560" s="172">
        <f t="shared" si="704"/>
        <v>0.99227276069716397</v>
      </c>
      <c r="O1560" s="170">
        <f t="shared" si="699"/>
        <v>1559</v>
      </c>
      <c r="P1560" s="170">
        <f t="shared" si="700"/>
        <v>1561</v>
      </c>
      <c r="Q1560" s="169"/>
      <c r="R1560" s="149">
        <f t="shared" si="705"/>
        <v>-0.65350331845268483</v>
      </c>
      <c r="S1560" s="173">
        <f t="shared" si="706"/>
        <v>-0.65121251386500434</v>
      </c>
      <c r="T1560" s="149">
        <v>0</v>
      </c>
      <c r="U1560" s="97"/>
      <c r="V1560" s="149">
        <f>1/PI()*ATAN('Exhibit4_Impact-Test'!$Y$25*S_RDY_SP)+'Exhibit4_Impact-Test'!$Y$26</f>
        <v>0.20788809892758225</v>
      </c>
      <c r="W1560" s="172">
        <f t="shared" si="707"/>
        <v>0.20609002106059041</v>
      </c>
      <c r="X1560" s="149">
        <f>1/PI()*ATAN('Exhibit4_Impact-Test'!$Y$25*S_RS_SP)+'Exhibit4_Impact-Test'!$Y$26</f>
        <v>0.20842778063831768</v>
      </c>
      <c r="Y1560" s="172">
        <f t="shared" si="708"/>
        <v>0.20662625255533529</v>
      </c>
      <c r="Z1560" s="149">
        <f>1/PI()*ATAN('Exhibit4_Impact-Test'!$Y$25*S_5050_SP)+'Exhibit4_Impact-Test'!$Y$26</f>
        <v>0.5</v>
      </c>
      <c r="AA1560" s="149">
        <f t="shared" si="709"/>
        <v>0.49726145555025897</v>
      </c>
      <c r="AB1560" s="195">
        <f>VLOOKUP(_xlfn.NUMBERVALUE(LEFT(A1560,4)),Transactioncosts!$C:$G,5,FALSE)</f>
        <v>20</v>
      </c>
      <c r="AC1560" s="174"/>
      <c r="AD1560" s="175">
        <f t="shared" si="710"/>
        <v>1.000930063364448</v>
      </c>
      <c r="AE1560" s="149">
        <f t="shared" si="711"/>
        <v>1.0009241649706635</v>
      </c>
      <c r="AF1560" s="149">
        <f t="shared" si="712"/>
        <v>0.99773745744996056</v>
      </c>
      <c r="AG1560" s="176">
        <f t="shared" si="713"/>
        <v>1.0009250430899908</v>
      </c>
      <c r="AH1560" s="149">
        <f t="shared" si="714"/>
        <v>1.0008397404687968</v>
      </c>
      <c r="AI1560" s="149">
        <f t="shared" si="715"/>
        <v>0.99773198036106103</v>
      </c>
      <c r="AJ1560" s="97"/>
      <c r="AK1560" s="171">
        <f t="shared" si="716"/>
        <v>9.2963112350394686E-4</v>
      </c>
      <c r="AL1560" s="149">
        <f t="shared" si="717"/>
        <v>9.237381931386507E-4</v>
      </c>
      <c r="AM1560" s="149">
        <f t="shared" si="718"/>
        <v>-2.2651059667242574E-3</v>
      </c>
      <c r="AN1560" s="149">
        <f t="shared" si="723"/>
        <v>9.5727200834822455</v>
      </c>
      <c r="AO1560" s="149">
        <f t="shared" si="723"/>
        <v>24.759435350726232</v>
      </c>
      <c r="AP1560" s="149">
        <f t="shared" si="723"/>
        <v>9.2469318111164256</v>
      </c>
      <c r="AQ1560" s="97"/>
      <c r="AR1560" s="171">
        <f t="shared" si="719"/>
        <v>9.2461550130323823E-4</v>
      </c>
      <c r="AS1560" s="149">
        <f t="shared" si="720"/>
        <v>8.3938808402999015E-4</v>
      </c>
      <c r="AT1560" s="149">
        <f t="shared" si="721"/>
        <v>-2.2705954909392231E-3</v>
      </c>
      <c r="AU1560" s="175">
        <f t="shared" si="724"/>
        <v>9.4044547745311391</v>
      </c>
      <c r="AV1560" s="149">
        <f t="shared" si="725"/>
        <v>21.387139824038478</v>
      </c>
      <c r="AW1560" s="149">
        <f t="shared" si="726"/>
        <v>9.1496786623836339</v>
      </c>
    </row>
    <row r="1561" spans="1:49" ht="15" x14ac:dyDescent="0.25">
      <c r="A1561" s="130">
        <v>2000.12</v>
      </c>
      <c r="B1561" s="138"/>
      <c r="C1561" s="166">
        <f>raw_Data!B1567</f>
        <v>1330.93</v>
      </c>
      <c r="D1561" s="167">
        <f>raw_Data!J1567</f>
        <v>1.3558333333333332</v>
      </c>
      <c r="E1561" s="167">
        <f>raw_Data!L1567</f>
        <v>4.2651759303415915E-3</v>
      </c>
      <c r="F1561" s="168">
        <f t="shared" si="701"/>
        <v>1378.04</v>
      </c>
      <c r="G1561" s="167">
        <f>raw_Data!K1567</f>
        <v>9.838853250510387E-4</v>
      </c>
      <c r="H1561" s="167">
        <f t="shared" si="702"/>
        <v>-3.4186235522916553E-2</v>
      </c>
      <c r="I1561" s="165"/>
      <c r="J1561" s="167">
        <f t="shared" si="703"/>
        <v>0.96524044822496458</v>
      </c>
      <c r="K1561" s="167">
        <f t="shared" si="722"/>
        <v>-3.0494375844693833E-2</v>
      </c>
      <c r="L1561" s="93"/>
      <c r="M1561" s="171">
        <f t="shared" si="698"/>
        <v>0.96950562415530617</v>
      </c>
      <c r="N1561" s="172">
        <f t="shared" si="704"/>
        <v>0.96679764980213445</v>
      </c>
      <c r="O1561" s="170">
        <f t="shared" si="699"/>
        <v>1560</v>
      </c>
      <c r="P1561" s="170">
        <f t="shared" si="700"/>
        <v>1562</v>
      </c>
      <c r="Q1561" s="169"/>
      <c r="R1561" s="149">
        <f t="shared" si="705"/>
        <v>-0.6504829477636509</v>
      </c>
      <c r="S1561" s="173">
        <f t="shared" si="706"/>
        <v>-0.88035520456793803</v>
      </c>
      <c r="T1561" s="149">
        <v>0</v>
      </c>
      <c r="U1561" s="97"/>
      <c r="V1561" s="149">
        <f>1/PI()*ATAN('Exhibit4_Impact-Test'!$Y$25*S_RDY_SP)+'Exhibit4_Impact-Test'!$Y$26</f>
        <v>0.20860015828924788</v>
      </c>
      <c r="W1561" s="172">
        <f t="shared" si="707"/>
        <v>0.20813877918357393</v>
      </c>
      <c r="X1561" s="149">
        <f>1/PI()*ATAN('Exhibit4_Impact-Test'!$Y$25*S_RS_SP)+'Exhibit4_Impact-Test'!$Y$26</f>
        <v>0.16441400162191172</v>
      </c>
      <c r="Y1561" s="172">
        <f t="shared" si="708"/>
        <v>0.16403009672137162</v>
      </c>
      <c r="Z1561" s="149">
        <f>1/PI()*ATAN('Exhibit4_Impact-Test'!$Y$25*S_5050_SP)+'Exhibit4_Impact-Test'!$Y$26</f>
        <v>0.5</v>
      </c>
      <c r="AA1561" s="149">
        <f t="shared" si="709"/>
        <v>0.49930073599792113</v>
      </c>
      <c r="AB1561" s="195">
        <f>VLOOKUP(_xlfn.NUMBERVALUE(LEFT(A1561,4)),Transactioncosts!$C:$G,5,FALSE)</f>
        <v>20</v>
      </c>
      <c r="AC1561" s="174"/>
      <c r="AD1561" s="175">
        <f t="shared" si="710"/>
        <v>0.96894074027659127</v>
      </c>
      <c r="AE1561" s="149">
        <f t="shared" si="711"/>
        <v>0.96906039525561161</v>
      </c>
      <c r="AF1561" s="149">
        <f t="shared" si="712"/>
        <v>0.96815163697872031</v>
      </c>
      <c r="AG1561" s="176">
        <f t="shared" si="713"/>
        <v>0.9689231166550335</v>
      </c>
      <c r="AH1561" s="149">
        <f t="shared" si="714"/>
        <v>0.96791986877542791</v>
      </c>
      <c r="AI1561" s="149">
        <f t="shared" si="715"/>
        <v>0.96815023845071613</v>
      </c>
      <c r="AJ1561" s="97"/>
      <c r="AK1561" s="171">
        <f t="shared" si="716"/>
        <v>-3.1551824506760869E-2</v>
      </c>
      <c r="AL1561" s="149">
        <f t="shared" si="717"/>
        <v>-3.1428341628470899E-2</v>
      </c>
      <c r="AM1561" s="149">
        <f t="shared" si="718"/>
        <v>-3.2366554202449001E-2</v>
      </c>
      <c r="AN1561" s="149">
        <f t="shared" si="723"/>
        <v>9.5411682589754854</v>
      </c>
      <c r="AO1561" s="149">
        <f t="shared" si="723"/>
        <v>24.728007009097762</v>
      </c>
      <c r="AP1561" s="149">
        <f t="shared" si="723"/>
        <v>9.2145652569139767</v>
      </c>
      <c r="AQ1561" s="97"/>
      <c r="AR1561" s="171">
        <f t="shared" si="719"/>
        <v>-3.1570013216452954E-2</v>
      </c>
      <c r="AS1561" s="149">
        <f t="shared" si="720"/>
        <v>-3.260597532270277E-2</v>
      </c>
      <c r="AT1561" s="149">
        <f t="shared" si="721"/>
        <v>-3.2367998737541308E-2</v>
      </c>
      <c r="AU1561" s="175">
        <f t="shared" si="724"/>
        <v>9.3728847613146868</v>
      </c>
      <c r="AV1561" s="149">
        <f t="shared" si="725"/>
        <v>21.354533848715775</v>
      </c>
      <c r="AW1561" s="149">
        <f t="shared" si="726"/>
        <v>9.1173106636460926</v>
      </c>
    </row>
    <row r="1562" spans="1:49" ht="15" x14ac:dyDescent="0.25">
      <c r="A1562" s="130">
        <v>2001.01</v>
      </c>
      <c r="B1562" s="138"/>
      <c r="C1562" s="166">
        <f>raw_Data!B1568</f>
        <v>1335.63</v>
      </c>
      <c r="D1562" s="167">
        <f>raw_Data!J1568</f>
        <v>1.3474999999999999</v>
      </c>
      <c r="E1562" s="167">
        <f>raw_Data!L1568</f>
        <v>4.2015362976310922E-3</v>
      </c>
      <c r="F1562" s="168">
        <f t="shared" si="701"/>
        <v>1330.93</v>
      </c>
      <c r="G1562" s="167">
        <f>raw_Data!K1568</f>
        <v>1.0124499410186861E-3</v>
      </c>
      <c r="H1562" s="167">
        <f t="shared" si="702"/>
        <v>3.531365285927901E-3</v>
      </c>
      <c r="I1562" s="165"/>
      <c r="J1562" s="167">
        <f t="shared" si="703"/>
        <v>0.99407071840641126</v>
      </c>
      <c r="K1562" s="167">
        <f t="shared" si="722"/>
        <v>-1.72774529595765E-3</v>
      </c>
      <c r="L1562" s="93"/>
      <c r="M1562" s="171">
        <f t="shared" si="698"/>
        <v>0.99827225470404235</v>
      </c>
      <c r="N1562" s="172">
        <f t="shared" si="704"/>
        <v>1.0045438152269466</v>
      </c>
      <c r="O1562" s="170">
        <f t="shared" si="699"/>
        <v>1561</v>
      </c>
      <c r="P1562" s="170">
        <f t="shared" si="700"/>
        <v>1563</v>
      </c>
      <c r="Q1562" s="169"/>
      <c r="R1562" s="149">
        <f t="shared" si="705"/>
        <v>-0.61632371611906889</v>
      </c>
      <c r="S1562" s="173">
        <f t="shared" si="706"/>
        <v>0.45293998812688852</v>
      </c>
      <c r="T1562" s="149">
        <v>0</v>
      </c>
      <c r="U1562" s="97"/>
      <c r="V1562" s="149">
        <f>1/PI()*ATAN('Exhibit4_Impact-Test'!$Y$25*S_RDY_SP)+'Exhibit4_Impact-Test'!$Y$26</f>
        <v>0.21695058996245986</v>
      </c>
      <c r="W1562" s="172">
        <f t="shared" si="707"/>
        <v>0.21801641296809768</v>
      </c>
      <c r="X1562" s="149">
        <f>1/PI()*ATAN('Exhibit4_Impact-Test'!$Y$25*S_RS_SP)+'Exhibit4_Impact-Test'!$Y$26</f>
        <v>0.7342933368132285</v>
      </c>
      <c r="Y1562" s="172">
        <f t="shared" si="708"/>
        <v>0.73551344909103888</v>
      </c>
      <c r="Z1562" s="149">
        <f>1/PI()*ATAN('Exhibit4_Impact-Test'!$Y$25*S_5050_SP)+'Exhibit4_Impact-Test'!$Y$26</f>
        <v>0.5</v>
      </c>
      <c r="AA1562" s="149">
        <f t="shared" si="709"/>
        <v>0.50156568559066939</v>
      </c>
      <c r="AB1562" s="195">
        <f>VLOOKUP(_xlfn.NUMBERVALUE(LEFT(A1562,4)),Transactioncosts!$C:$G,5,FALSE)</f>
        <v>20</v>
      </c>
      <c r="AC1562" s="174"/>
      <c r="AD1562" s="175">
        <f t="shared" si="710"/>
        <v>0.99963287345947172</v>
      </c>
      <c r="AE1562" s="149">
        <f t="shared" si="711"/>
        <v>1.0028774198074317</v>
      </c>
      <c r="AF1562" s="149">
        <f t="shared" si="712"/>
        <v>1.0014080349654946</v>
      </c>
      <c r="AG1562" s="176">
        <f t="shared" si="713"/>
        <v>0.9996315757465305</v>
      </c>
      <c r="AH1562" s="149">
        <f t="shared" si="714"/>
        <v>1.0017475733778931</v>
      </c>
      <c r="AI1562" s="149">
        <f t="shared" si="715"/>
        <v>1.0014049035943133</v>
      </c>
      <c r="AJ1562" s="97"/>
      <c r="AK1562" s="171">
        <f t="shared" si="716"/>
        <v>-3.67193947975211E-4</v>
      </c>
      <c r="AL1562" s="149">
        <f t="shared" si="717"/>
        <v>2.873287959201283E-3</v>
      </c>
      <c r="AM1562" s="149">
        <f t="shared" si="718"/>
        <v>1.4070446137867719E-3</v>
      </c>
      <c r="AN1562" s="149">
        <f t="shared" si="723"/>
        <v>9.5408010650275106</v>
      </c>
      <c r="AO1562" s="149">
        <f t="shared" si="723"/>
        <v>24.730880297056963</v>
      </c>
      <c r="AP1562" s="149">
        <f t="shared" si="723"/>
        <v>9.2159723015277635</v>
      </c>
      <c r="AQ1562" s="97"/>
      <c r="AR1562" s="171">
        <f t="shared" si="719"/>
        <v>-3.6849213835891221E-4</v>
      </c>
      <c r="AS1562" s="149">
        <f t="shared" si="720"/>
        <v>1.7460481482461576E-3</v>
      </c>
      <c r="AT1562" s="149">
        <f t="shared" si="721"/>
        <v>1.4039176405972575E-3</v>
      </c>
      <c r="AU1562" s="175">
        <f t="shared" si="724"/>
        <v>9.3725162691763284</v>
      </c>
      <c r="AV1562" s="149">
        <f t="shared" si="725"/>
        <v>21.35627989686402</v>
      </c>
      <c r="AW1562" s="149">
        <f t="shared" si="726"/>
        <v>9.1187145812866905</v>
      </c>
    </row>
    <row r="1563" spans="1:49" ht="15" x14ac:dyDescent="0.25">
      <c r="A1563" s="130">
        <v>2001.02</v>
      </c>
      <c r="B1563" s="138"/>
      <c r="C1563" s="166">
        <f>raw_Data!B1569</f>
        <v>1305.75</v>
      </c>
      <c r="D1563" s="167">
        <f>raw_Data!J1569</f>
        <v>1.3391666666666666</v>
      </c>
      <c r="E1563" s="167">
        <f>raw_Data!L1569</f>
        <v>4.1537774426925189E-3</v>
      </c>
      <c r="F1563" s="168">
        <f t="shared" si="701"/>
        <v>1335.63</v>
      </c>
      <c r="G1563" s="167">
        <f>raw_Data!K1569</f>
        <v>1.0026479389252012E-3</v>
      </c>
      <c r="H1563" s="167">
        <f t="shared" si="702"/>
        <v>-2.237146515127697E-2</v>
      </c>
      <c r="I1563" s="165"/>
      <c r="J1563" s="167">
        <f t="shared" si="703"/>
        <v>0.99553477846506411</v>
      </c>
      <c r="K1563" s="167">
        <f t="shared" si="722"/>
        <v>-3.1144409224337366E-4</v>
      </c>
      <c r="L1563" s="93"/>
      <c r="M1563" s="171">
        <f t="shared" si="698"/>
        <v>0.99968855590775663</v>
      </c>
      <c r="N1563" s="172">
        <f t="shared" si="704"/>
        <v>0.97863118278764816</v>
      </c>
      <c r="O1563" s="170">
        <f t="shared" si="699"/>
        <v>1562</v>
      </c>
      <c r="P1563" s="170">
        <f t="shared" si="700"/>
        <v>1564</v>
      </c>
      <c r="Q1563" s="169"/>
      <c r="R1563" s="149">
        <f t="shared" si="705"/>
        <v>-0.61467623229700563</v>
      </c>
      <c r="S1563" s="173">
        <f t="shared" si="706"/>
        <v>-0.84188702560719797</v>
      </c>
      <c r="T1563" s="149">
        <v>0</v>
      </c>
      <c r="U1563" s="97"/>
      <c r="V1563" s="149">
        <f>1/PI()*ATAN('Exhibit4_Impact-Test'!$Y$25*S_RDY_SP)+'Exhibit4_Impact-Test'!$Y$26</f>
        <v>0.21736755649750705</v>
      </c>
      <c r="W1563" s="172">
        <f t="shared" si="707"/>
        <v>0.21376770093011788</v>
      </c>
      <c r="X1563" s="149">
        <f>1/PI()*ATAN('Exhibit4_Impact-Test'!$Y$25*S_RS_SP)+'Exhibit4_Impact-Test'!$Y$26</f>
        <v>0.17059023432170234</v>
      </c>
      <c r="Y1563" s="172">
        <f t="shared" si="708"/>
        <v>0.16759916730479224</v>
      </c>
      <c r="Z1563" s="149">
        <f>1/PI()*ATAN('Exhibit4_Impact-Test'!$Y$25*S_5050_SP)+'Exhibit4_Impact-Test'!$Y$26</f>
        <v>0.5</v>
      </c>
      <c r="AA1563" s="149">
        <f t="shared" si="709"/>
        <v>0.4946779651670476</v>
      </c>
      <c r="AB1563" s="195">
        <f>VLOOKUP(_xlfn.NUMBERVALUE(LEFT(A1563,4)),Transactioncosts!$C:$G,5,FALSE)</f>
        <v>20</v>
      </c>
      <c r="AC1563" s="174"/>
      <c r="AD1563" s="175">
        <f t="shared" si="710"/>
        <v>0.99511136616638241</v>
      </c>
      <c r="AE1563" s="149">
        <f t="shared" si="711"/>
        <v>0.99609637369299786</v>
      </c>
      <c r="AF1563" s="149">
        <f t="shared" si="712"/>
        <v>0.98915986934770239</v>
      </c>
      <c r="AG1563" s="176">
        <f t="shared" si="713"/>
        <v>0.99509970376829326</v>
      </c>
      <c r="AH1563" s="149">
        <f t="shared" si="714"/>
        <v>0.99606775733738229</v>
      </c>
      <c r="AI1563" s="149">
        <f t="shared" si="715"/>
        <v>0.9891492252780365</v>
      </c>
      <c r="AJ1563" s="97"/>
      <c r="AK1563" s="171">
        <f t="shared" si="716"/>
        <v>-4.9006222914095747E-3</v>
      </c>
      <c r="AL1563" s="149">
        <f t="shared" si="717"/>
        <v>-3.911265342615244E-3</v>
      </c>
      <c r="AM1563" s="149">
        <f t="shared" si="718"/>
        <v>-1.0899312953098449E-2</v>
      </c>
      <c r="AN1563" s="149">
        <f t="shared" si="723"/>
        <v>9.5359004427361018</v>
      </c>
      <c r="AO1563" s="149">
        <f t="shared" si="723"/>
        <v>24.726969031714347</v>
      </c>
      <c r="AP1563" s="149">
        <f t="shared" si="723"/>
        <v>9.2050729885746652</v>
      </c>
      <c r="AQ1563" s="97"/>
      <c r="AR1563" s="171">
        <f t="shared" si="719"/>
        <v>-4.9123420514545803E-3</v>
      </c>
      <c r="AS1563" s="149">
        <f t="shared" si="720"/>
        <v>-3.9399942562341654E-3</v>
      </c>
      <c r="AT1563" s="149">
        <f t="shared" si="721"/>
        <v>-1.0910073728242138E-2</v>
      </c>
      <c r="AU1563" s="175">
        <f t="shared" si="724"/>
        <v>9.3676039271248737</v>
      </c>
      <c r="AV1563" s="149">
        <f t="shared" si="725"/>
        <v>21.352339902607785</v>
      </c>
      <c r="AW1563" s="149">
        <f t="shared" si="726"/>
        <v>9.1078045075584484</v>
      </c>
    </row>
    <row r="1564" spans="1:49" ht="15" x14ac:dyDescent="0.25">
      <c r="A1564" s="130">
        <v>2001.03</v>
      </c>
      <c r="B1564" s="138"/>
      <c r="C1564" s="166">
        <f>raw_Data!B1570</f>
        <v>1185.8499999999999</v>
      </c>
      <c r="D1564" s="167">
        <f>raw_Data!J1570</f>
        <v>1.3308333333333333</v>
      </c>
      <c r="E1564" s="167">
        <f>raw_Data!L1570</f>
        <v>3.9864244012801642E-3</v>
      </c>
      <c r="F1564" s="168">
        <f t="shared" si="701"/>
        <v>1305.75</v>
      </c>
      <c r="G1564" s="167">
        <f>raw_Data!K1570</f>
        <v>1.0192099049077797E-3</v>
      </c>
      <c r="H1564" s="167">
        <f t="shared" si="702"/>
        <v>-9.1824621864828759E-2</v>
      </c>
      <c r="I1564" s="165"/>
      <c r="J1564" s="167">
        <f t="shared" si="703"/>
        <v>0.98431224400399475</v>
      </c>
      <c r="K1564" s="167">
        <f t="shared" si="722"/>
        <v>-1.1701331594725084E-2</v>
      </c>
      <c r="L1564" s="93"/>
      <c r="M1564" s="171">
        <f t="shared" si="698"/>
        <v>0.98829866840527492</v>
      </c>
      <c r="N1564" s="172">
        <f t="shared" si="704"/>
        <v>0.90919458804007913</v>
      </c>
      <c r="O1564" s="170">
        <f t="shared" si="699"/>
        <v>1563</v>
      </c>
      <c r="P1564" s="170">
        <f t="shared" si="700"/>
        <v>1565</v>
      </c>
      <c r="Q1564" s="169"/>
      <c r="R1564" s="149">
        <f t="shared" si="705"/>
        <v>-0.605949198626754</v>
      </c>
      <c r="S1564" s="173">
        <f t="shared" si="706"/>
        <v>-0.95672174705285995</v>
      </c>
      <c r="T1564" s="149">
        <v>0</v>
      </c>
      <c r="U1564" s="97"/>
      <c r="V1564" s="149">
        <f>1/PI()*ATAN('Exhibit4_Impact-Test'!$Y$25*S_RDY_SP)+'Exhibit4_Impact-Test'!$Y$26</f>
        <v>0.21959889997469273</v>
      </c>
      <c r="W1564" s="172">
        <f t="shared" si="707"/>
        <v>0.20563649863183661</v>
      </c>
      <c r="X1564" s="149">
        <f>1/PI()*ATAN('Exhibit4_Impact-Test'!$Y$25*S_RS_SP)+'Exhibit4_Impact-Test'!$Y$26</f>
        <v>0.15329098949702585</v>
      </c>
      <c r="Y1564" s="172">
        <f t="shared" si="708"/>
        <v>0.14277323508787462</v>
      </c>
      <c r="Z1564" s="149">
        <f>1/PI()*ATAN('Exhibit4_Impact-Test'!$Y$25*S_5050_SP)+'Exhibit4_Impact-Test'!$Y$26</f>
        <v>0.5</v>
      </c>
      <c r="AA1564" s="149">
        <f t="shared" si="709"/>
        <v>0.47915563596958849</v>
      </c>
      <c r="AB1564" s="195">
        <f>VLOOKUP(_xlfn.NUMBERVALUE(LEFT(A1564,4)),Transactioncosts!$C:$G,5,FALSE)</f>
        <v>20</v>
      </c>
      <c r="AC1564" s="174"/>
      <c r="AD1564" s="175">
        <f t="shared" si="710"/>
        <v>0.97092749937356826</v>
      </c>
      <c r="AE1564" s="149">
        <f t="shared" si="711"/>
        <v>0.97617272565284186</v>
      </c>
      <c r="AF1564" s="149">
        <f t="shared" si="712"/>
        <v>0.94874662822267708</v>
      </c>
      <c r="AG1564" s="176">
        <f t="shared" si="713"/>
        <v>0.97087626293405116</v>
      </c>
      <c r="AH1564" s="149">
        <f t="shared" si="714"/>
        <v>0.97498636504107672</v>
      </c>
      <c r="AI1564" s="149">
        <f t="shared" si="715"/>
        <v>0.94870493949461621</v>
      </c>
      <c r="AJ1564" s="97"/>
      <c r="AK1564" s="171">
        <f t="shared" si="716"/>
        <v>-2.950347941710477E-2</v>
      </c>
      <c r="AL1564" s="149">
        <f t="shared" si="717"/>
        <v>-2.4115735221958572E-2</v>
      </c>
      <c r="AM1564" s="149">
        <f t="shared" si="718"/>
        <v>-5.2613504194104418E-2</v>
      </c>
      <c r="AN1564" s="149">
        <f t="shared" si="723"/>
        <v>9.5063969633189966</v>
      </c>
      <c r="AO1564" s="149">
        <f t="shared" si="723"/>
        <v>24.702853296492389</v>
      </c>
      <c r="AP1564" s="149">
        <f t="shared" si="723"/>
        <v>9.1524594843805609</v>
      </c>
      <c r="AQ1564" s="97"/>
      <c r="AR1564" s="171">
        <f t="shared" si="719"/>
        <v>-2.9556251422725048E-2</v>
      </c>
      <c r="AS1564" s="149">
        <f t="shared" si="720"/>
        <v>-2.5331792655329578E-2</v>
      </c>
      <c r="AT1564" s="149">
        <f t="shared" si="721"/>
        <v>-5.2657446004031869E-2</v>
      </c>
      <c r="AU1564" s="175">
        <f t="shared" si="724"/>
        <v>9.338047675702148</v>
      </c>
      <c r="AV1564" s="149">
        <f t="shared" si="725"/>
        <v>21.327008109952455</v>
      </c>
      <c r="AW1564" s="149">
        <f t="shared" si="726"/>
        <v>9.0551470615544165</v>
      </c>
    </row>
    <row r="1565" spans="1:49" ht="15" x14ac:dyDescent="0.25">
      <c r="A1565" s="130">
        <v>2001.04</v>
      </c>
      <c r="B1565" s="138"/>
      <c r="C1565" s="166">
        <f>raw_Data!B1571</f>
        <v>1189.8399999999999</v>
      </c>
      <c r="D1565" s="167">
        <f>raw_Data!J1571</f>
        <v>1.3230555555555554</v>
      </c>
      <c r="E1565" s="167">
        <f>raw_Data!L1571</f>
        <v>4.1856194553282489E-3</v>
      </c>
      <c r="F1565" s="168">
        <f t="shared" si="701"/>
        <v>1185.8499999999999</v>
      </c>
      <c r="G1565" s="167">
        <f>raw_Data!K1571</f>
        <v>1.1157022857490877E-3</v>
      </c>
      <c r="H1565" s="167">
        <f t="shared" si="702"/>
        <v>3.3646751275455689E-3</v>
      </c>
      <c r="I1565" s="165"/>
      <c r="J1565" s="167">
        <f t="shared" si="703"/>
        <v>1.0188453115320342</v>
      </c>
      <c r="K1565" s="167">
        <f t="shared" si="722"/>
        <v>2.3030930987362419E-2</v>
      </c>
      <c r="L1565" s="93"/>
      <c r="M1565" s="171">
        <f t="shared" si="698"/>
        <v>1.0230309309873624</v>
      </c>
      <c r="N1565" s="172">
        <f t="shared" si="704"/>
        <v>1.0044803774132947</v>
      </c>
      <c r="O1565" s="170">
        <f t="shared" si="699"/>
        <v>1564</v>
      </c>
      <c r="P1565" s="170">
        <f t="shared" si="700"/>
        <v>1566</v>
      </c>
      <c r="Q1565" s="169"/>
      <c r="R1565" s="149">
        <f t="shared" si="705"/>
        <v>-0.56265206483976471</v>
      </c>
      <c r="S1565" s="173">
        <f t="shared" si="706"/>
        <v>0.45771045737467292</v>
      </c>
      <c r="T1565" s="149">
        <v>0</v>
      </c>
      <c r="U1565" s="97"/>
      <c r="V1565" s="149">
        <f>1/PI()*ATAN('Exhibit4_Impact-Test'!$Y$25*S_RDY_SP)+'Exhibit4_Impact-Test'!$Y$26</f>
        <v>0.23125471839036488</v>
      </c>
      <c r="W1565" s="172">
        <f t="shared" si="707"/>
        <v>0.22801754364995463</v>
      </c>
      <c r="X1565" s="149">
        <f>1/PI()*ATAN('Exhibit4_Impact-Test'!$Y$25*S_RS_SP)+'Exhibit4_Impact-Test'!$Y$26</f>
        <v>0.73595354097042331</v>
      </c>
      <c r="Y1565" s="172">
        <f t="shared" si="708"/>
        <v>0.73238218175735459</v>
      </c>
      <c r="Z1565" s="149">
        <f>1/PI()*ATAN('Exhibit4_Impact-Test'!$Y$25*S_5050_SP)+'Exhibit4_Impact-Test'!$Y$26</f>
        <v>0.5</v>
      </c>
      <c r="AA1565" s="149">
        <f t="shared" si="709"/>
        <v>0.49542528973890143</v>
      </c>
      <c r="AB1565" s="195">
        <f>VLOOKUP(_xlfn.NUMBERVALUE(LEFT(A1565,4)),Transactioncosts!$C:$G,5,FALSE)</f>
        <v>20</v>
      </c>
      <c r="AC1565" s="174"/>
      <c r="AD1565" s="175">
        <f t="shared" si="710"/>
        <v>1.0187410279446061</v>
      </c>
      <c r="AE1565" s="149">
        <f t="shared" si="711"/>
        <v>1.0093785853975656</v>
      </c>
      <c r="AF1565" s="149">
        <f t="shared" si="712"/>
        <v>1.0137556542003285</v>
      </c>
      <c r="AG1565" s="176">
        <f t="shared" si="713"/>
        <v>1.0187367557475042</v>
      </c>
      <c r="AH1565" s="149">
        <f t="shared" si="714"/>
        <v>1.0091540696909014</v>
      </c>
      <c r="AI1565" s="149">
        <f t="shared" si="715"/>
        <v>1.0137465047798064</v>
      </c>
      <c r="AJ1565" s="97"/>
      <c r="AK1565" s="171">
        <f t="shared" si="716"/>
        <v>1.8567578608614174E-2</v>
      </c>
      <c r="AL1565" s="149">
        <f t="shared" si="717"/>
        <v>9.334879519235088E-3</v>
      </c>
      <c r="AM1565" s="149">
        <f t="shared" si="718"/>
        <v>1.36619039415033E-2</v>
      </c>
      <c r="AN1565" s="149">
        <f t="shared" si="723"/>
        <v>9.524964541927611</v>
      </c>
      <c r="AO1565" s="149">
        <f t="shared" si="723"/>
        <v>24.712188176011622</v>
      </c>
      <c r="AP1565" s="149">
        <f t="shared" si="723"/>
        <v>9.1661213883220647</v>
      </c>
      <c r="AQ1565" s="97"/>
      <c r="AR1565" s="171">
        <f t="shared" si="719"/>
        <v>1.8563384995180874E-2</v>
      </c>
      <c r="AS1565" s="149">
        <f t="shared" si="720"/>
        <v>9.1124251467242928E-3</v>
      </c>
      <c r="AT1565" s="149">
        <f t="shared" si="721"/>
        <v>1.36528786287739E-2</v>
      </c>
      <c r="AU1565" s="175">
        <f t="shared" si="724"/>
        <v>9.356611060697329</v>
      </c>
      <c r="AV1565" s="149">
        <f t="shared" si="725"/>
        <v>21.33612053509918</v>
      </c>
      <c r="AW1565" s="149">
        <f t="shared" si="726"/>
        <v>9.0687999401831902</v>
      </c>
    </row>
    <row r="1566" spans="1:49" ht="15" x14ac:dyDescent="0.25">
      <c r="A1566" s="130">
        <v>2001.05</v>
      </c>
      <c r="B1566" s="138"/>
      <c r="C1566" s="166">
        <f>raw_Data!B1572</f>
        <v>1270.3699999999999</v>
      </c>
      <c r="D1566" s="167">
        <f>raw_Data!J1572</f>
        <v>1.3152777777777775</v>
      </c>
      <c r="E1566" s="167">
        <f>raw_Data!L1572</f>
        <v>4.3843808093919634E-3</v>
      </c>
      <c r="F1566" s="168">
        <f t="shared" si="701"/>
        <v>1189.8399999999999</v>
      </c>
      <c r="G1566" s="167">
        <f>raw_Data!K1572</f>
        <v>1.1054240719573873E-3</v>
      </c>
      <c r="H1566" s="167">
        <f t="shared" si="702"/>
        <v>6.7681368923552698E-2</v>
      </c>
      <c r="I1566" s="165"/>
      <c r="J1566" s="167">
        <f t="shared" si="703"/>
        <v>1.0185994551715873</v>
      </c>
      <c r="K1566" s="167">
        <f t="shared" si="722"/>
        <v>2.2983835980979306E-2</v>
      </c>
      <c r="L1566" s="93"/>
      <c r="M1566" s="171">
        <f t="shared" si="698"/>
        <v>1.0229838359809793</v>
      </c>
      <c r="N1566" s="172">
        <f t="shared" si="704"/>
        <v>1.0687867929955102</v>
      </c>
      <c r="O1566" s="170">
        <f t="shared" si="699"/>
        <v>1565</v>
      </c>
      <c r="P1566" s="170">
        <f t="shared" si="700"/>
        <v>1567</v>
      </c>
      <c r="Q1566" s="169"/>
      <c r="R1566" s="149">
        <f t="shared" si="705"/>
        <v>-0.58215272043906918</v>
      </c>
      <c r="S1566" s="173">
        <f t="shared" si="706"/>
        <v>0.94175880261933664</v>
      </c>
      <c r="T1566" s="149">
        <v>0</v>
      </c>
      <c r="U1566" s="97"/>
      <c r="V1566" s="149">
        <f>1/PI()*ATAN('Exhibit4_Impact-Test'!$Y$25*S_RDY_SP)+'Exhibit4_Impact-Test'!$Y$26</f>
        <v>0.22588144509900338</v>
      </c>
      <c r="W1566" s="172">
        <f t="shared" si="707"/>
        <v>0.23363217434755484</v>
      </c>
      <c r="X1566" s="149">
        <f>1/PI()*ATAN('Exhibit4_Impact-Test'!$Y$25*S_RS_SP)+'Exhibit4_Impact-Test'!$Y$26</f>
        <v>0.84464003508948582</v>
      </c>
      <c r="Y1566" s="172">
        <f t="shared" si="708"/>
        <v>0.85030131204879122</v>
      </c>
      <c r="Z1566" s="149">
        <f>1/PI()*ATAN('Exhibit4_Impact-Test'!$Y$25*S_5050_SP)+'Exhibit4_Impact-Test'!$Y$26</f>
        <v>0.5</v>
      </c>
      <c r="AA1566" s="149">
        <f t="shared" si="709"/>
        <v>0.5109483698594961</v>
      </c>
      <c r="AB1566" s="195">
        <f>VLOOKUP(_xlfn.NUMBERVALUE(LEFT(A1566,4)),Transactioncosts!$C:$G,5,FALSE)</f>
        <v>20</v>
      </c>
      <c r="AC1566" s="174"/>
      <c r="AD1566" s="175">
        <f t="shared" si="710"/>
        <v>1.0333298741012289</v>
      </c>
      <c r="AE1566" s="149">
        <f t="shared" si="711"/>
        <v>1.0616708472009349</v>
      </c>
      <c r="AF1566" s="149">
        <f t="shared" si="712"/>
        <v>1.0458853144882447</v>
      </c>
      <c r="AG1566" s="176">
        <f t="shared" si="713"/>
        <v>1.0332947787617075</v>
      </c>
      <c r="AH1566" s="149">
        <f t="shared" si="714"/>
        <v>1.0603086215968427</v>
      </c>
      <c r="AI1566" s="149">
        <f t="shared" si="715"/>
        <v>1.0458634177485258</v>
      </c>
      <c r="AJ1566" s="97"/>
      <c r="AK1566" s="171">
        <f t="shared" si="716"/>
        <v>3.2786475173415465E-2</v>
      </c>
      <c r="AL1566" s="149">
        <f t="shared" si="717"/>
        <v>5.9843938057151054E-2</v>
      </c>
      <c r="AM1566" s="149">
        <f t="shared" si="718"/>
        <v>4.4863717650964245E-2</v>
      </c>
      <c r="AN1566" s="149">
        <f t="shared" si="723"/>
        <v>9.557751017101026</v>
      </c>
      <c r="AO1566" s="149">
        <f t="shared" si="723"/>
        <v>24.772032114068775</v>
      </c>
      <c r="AP1566" s="149">
        <f t="shared" si="723"/>
        <v>9.2109851059730286</v>
      </c>
      <c r="AQ1566" s="97"/>
      <c r="AR1566" s="171">
        <f t="shared" si="719"/>
        <v>3.2752511251155893E-2</v>
      </c>
      <c r="AS1566" s="149">
        <f t="shared" si="720"/>
        <v>5.8560018197178022E-2</v>
      </c>
      <c r="AT1566" s="149">
        <f t="shared" si="721"/>
        <v>4.4842781350745854E-2</v>
      </c>
      <c r="AU1566" s="175">
        <f t="shared" si="724"/>
        <v>9.3893635719484845</v>
      </c>
      <c r="AV1566" s="149">
        <f t="shared" si="725"/>
        <v>21.394680553296357</v>
      </c>
      <c r="AW1566" s="149">
        <f t="shared" si="726"/>
        <v>9.1136427215339353</v>
      </c>
    </row>
    <row r="1567" spans="1:49" ht="15" x14ac:dyDescent="0.25">
      <c r="A1567" s="130">
        <v>2001.06</v>
      </c>
      <c r="B1567" s="138"/>
      <c r="C1567" s="166">
        <f>raw_Data!B1573</f>
        <v>1238.71</v>
      </c>
      <c r="D1567" s="167">
        <f>raw_Data!J1573</f>
        <v>1.3074999999999999</v>
      </c>
      <c r="E1567" s="167">
        <f>raw_Data!L1573</f>
        <v>4.2969791189388928E-3</v>
      </c>
      <c r="F1567" s="168">
        <f t="shared" si="701"/>
        <v>1270.3699999999999</v>
      </c>
      <c r="G1567" s="167">
        <f>raw_Data!K1573</f>
        <v>1.0292277053141998E-3</v>
      </c>
      <c r="H1567" s="167">
        <f t="shared" si="702"/>
        <v>-2.4921873155065E-2</v>
      </c>
      <c r="I1567" s="165"/>
      <c r="J1567" s="167">
        <f t="shared" si="703"/>
        <v>0.99190973473026145</v>
      </c>
      <c r="K1567" s="167">
        <f t="shared" si="722"/>
        <v>-3.7932861507996574E-3</v>
      </c>
      <c r="L1567" s="93"/>
      <c r="M1567" s="171">
        <f t="shared" si="698"/>
        <v>0.99620671384920034</v>
      </c>
      <c r="N1567" s="172">
        <f t="shared" si="704"/>
        <v>0.97610735455024922</v>
      </c>
      <c r="O1567" s="170">
        <f t="shared" si="699"/>
        <v>1566</v>
      </c>
      <c r="P1567" s="170">
        <f t="shared" si="700"/>
        <v>1568</v>
      </c>
      <c r="Q1567" s="169"/>
      <c r="R1567" s="149">
        <f t="shared" si="705"/>
        <v>-0.61976278760524162</v>
      </c>
      <c r="S1567" s="173">
        <f t="shared" si="706"/>
        <v>-0.85039436242143396</v>
      </c>
      <c r="T1567" s="149">
        <v>0</v>
      </c>
      <c r="U1567" s="97"/>
      <c r="V1567" s="149">
        <f>1/PI()*ATAN('Exhibit4_Impact-Test'!$Y$25*S_RDY_SP)+'Exhibit4_Impact-Test'!$Y$26</f>
        <v>0.21608450458689676</v>
      </c>
      <c r="W1567" s="172">
        <f t="shared" si="707"/>
        <v>0.21265190492545602</v>
      </c>
      <c r="X1567" s="149">
        <f>1/PI()*ATAN('Exhibit4_Impact-Test'!$Y$25*S_RS_SP)+'Exhibit4_Impact-Test'!$Y$26</f>
        <v>0.1691885100026686</v>
      </c>
      <c r="Y1567" s="172">
        <f t="shared" si="708"/>
        <v>0.16634279684306377</v>
      </c>
      <c r="Z1567" s="149">
        <f>1/PI()*ATAN('Exhibit4_Impact-Test'!$Y$25*S_5050_SP)+'Exhibit4_Impact-Test'!$Y$26</f>
        <v>0.5</v>
      </c>
      <c r="AA1567" s="149">
        <f t="shared" si="709"/>
        <v>0.49490462507442795</v>
      </c>
      <c r="AB1567" s="195">
        <f>VLOOKUP(_xlfn.NUMBERVALUE(LEFT(A1567,4)),Transactioncosts!$C:$G,5,FALSE)</f>
        <v>20</v>
      </c>
      <c r="AC1567" s="174"/>
      <c r="AD1567" s="175">
        <f t="shared" si="710"/>
        <v>0.99186355375257251</v>
      </c>
      <c r="AE1567" s="149">
        <f t="shared" si="711"/>
        <v>0.99280613319740252</v>
      </c>
      <c r="AF1567" s="149">
        <f t="shared" si="712"/>
        <v>0.98615703419972478</v>
      </c>
      <c r="AG1567" s="176">
        <f t="shared" si="713"/>
        <v>0.99184930250485637</v>
      </c>
      <c r="AH1567" s="149">
        <f t="shared" si="714"/>
        <v>0.99280532750614892</v>
      </c>
      <c r="AI1567" s="149">
        <f t="shared" si="715"/>
        <v>0.98614684344987369</v>
      </c>
      <c r="AJ1567" s="97"/>
      <c r="AK1567" s="171">
        <f t="shared" si="716"/>
        <v>-8.1697277780587683E-3</v>
      </c>
      <c r="AL1567" s="149">
        <f t="shared" si="717"/>
        <v>-7.2198674341467893E-3</v>
      </c>
      <c r="AM1567" s="149">
        <f t="shared" si="718"/>
        <v>-1.3939673166405027E-2</v>
      </c>
      <c r="AN1567" s="149">
        <f t="shared" si="723"/>
        <v>9.5495812893229672</v>
      </c>
      <c r="AO1567" s="149">
        <f t="shared" si="723"/>
        <v>24.76481224663463</v>
      </c>
      <c r="AP1567" s="149">
        <f t="shared" si="723"/>
        <v>9.1970454328066236</v>
      </c>
      <c r="AQ1567" s="97"/>
      <c r="AR1567" s="171">
        <f t="shared" si="719"/>
        <v>-8.1840960347058303E-3</v>
      </c>
      <c r="AS1567" s="149">
        <f t="shared" si="720"/>
        <v>-7.2206789637632805E-3</v>
      </c>
      <c r="AT1567" s="149">
        <f t="shared" si="721"/>
        <v>-1.3950007020094272E-2</v>
      </c>
      <c r="AU1567" s="175">
        <f t="shared" si="724"/>
        <v>9.381179475913779</v>
      </c>
      <c r="AV1567" s="149">
        <f t="shared" si="725"/>
        <v>21.387459874332595</v>
      </c>
      <c r="AW1567" s="149">
        <f t="shared" si="726"/>
        <v>9.0996927145138411</v>
      </c>
    </row>
    <row r="1568" spans="1:49" ht="15" x14ac:dyDescent="0.25">
      <c r="A1568" s="130">
        <v>2001.07</v>
      </c>
      <c r="B1568" s="138"/>
      <c r="C1568" s="166">
        <f>raw_Data!B1574</f>
        <v>1204.45</v>
      </c>
      <c r="D1568" s="167">
        <f>raw_Data!J1574</f>
        <v>1.308888888888889</v>
      </c>
      <c r="E1568" s="167">
        <f>raw_Data!L1574</f>
        <v>4.2651759303415915E-3</v>
      </c>
      <c r="F1568" s="168">
        <f t="shared" si="701"/>
        <v>1238.71</v>
      </c>
      <c r="G1568" s="167">
        <f>raw_Data!K1574</f>
        <v>1.0566548174220673E-3</v>
      </c>
      <c r="H1568" s="167">
        <f t="shared" si="702"/>
        <v>-2.7657805297446547E-2</v>
      </c>
      <c r="I1568" s="165"/>
      <c r="J1568" s="167">
        <f t="shared" si="703"/>
        <v>0.99704206297780162</v>
      </c>
      <c r="K1568" s="167">
        <f t="shared" si="722"/>
        <v>1.3072389081432156E-3</v>
      </c>
      <c r="L1568" s="93"/>
      <c r="M1568" s="171">
        <f t="shared" si="698"/>
        <v>1.0013072389081432</v>
      </c>
      <c r="N1568" s="172">
        <f t="shared" si="704"/>
        <v>0.97339884951997557</v>
      </c>
      <c r="O1568" s="170">
        <f t="shared" si="699"/>
        <v>1567</v>
      </c>
      <c r="P1568" s="170">
        <f t="shared" si="700"/>
        <v>1569</v>
      </c>
      <c r="Q1568" s="169"/>
      <c r="R1568" s="149">
        <f t="shared" si="705"/>
        <v>-0.60525697872413364</v>
      </c>
      <c r="S1568" s="173">
        <f t="shared" si="706"/>
        <v>-0.86552939732131218</v>
      </c>
      <c r="T1568" s="149">
        <v>0</v>
      </c>
      <c r="U1568" s="97"/>
      <c r="V1568" s="149">
        <f>1/PI()*ATAN('Exhibit4_Impact-Test'!$Y$25*S_RDY_SP)+'Exhibit4_Impact-Test'!$Y$26</f>
        <v>0.2197775287835359</v>
      </c>
      <c r="W1568" s="172">
        <f t="shared" si="707"/>
        <v>0.21496871824799574</v>
      </c>
      <c r="X1568" s="149">
        <f>1/PI()*ATAN('Exhibit4_Impact-Test'!$Y$25*S_RS_SP)+'Exhibit4_Impact-Test'!$Y$26</f>
        <v>0.16674564246984663</v>
      </c>
      <c r="Y1568" s="172">
        <f t="shared" si="708"/>
        <v>0.16285498851744024</v>
      </c>
      <c r="Z1568" s="149">
        <f>1/PI()*ATAN('Exhibit4_Impact-Test'!$Y$25*S_5050_SP)+'Exhibit4_Impact-Test'!$Y$26</f>
        <v>0.5</v>
      </c>
      <c r="AA1568" s="149">
        <f t="shared" si="709"/>
        <v>0.49293353336182222</v>
      </c>
      <c r="AB1568" s="195">
        <f>VLOOKUP(_xlfn.NUMBERVALUE(LEFT(A1568,4)),Transactioncosts!$C:$G,5,FALSE)</f>
        <v>20</v>
      </c>
      <c r="AC1568" s="174"/>
      <c r="AD1568" s="175">
        <f t="shared" si="710"/>
        <v>0.99517360205608307</v>
      </c>
      <c r="AE1568" s="149">
        <f t="shared" si="711"/>
        <v>0.99665363658931461</v>
      </c>
      <c r="AF1568" s="149">
        <f t="shared" si="712"/>
        <v>0.98735304421405945</v>
      </c>
      <c r="AG1568" s="176">
        <f t="shared" si="713"/>
        <v>0.99515786966715847</v>
      </c>
      <c r="AH1568" s="149">
        <f t="shared" si="714"/>
        <v>0.99663578134091357</v>
      </c>
      <c r="AI1568" s="149">
        <f t="shared" si="715"/>
        <v>0.9873389112807831</v>
      </c>
      <c r="AJ1568" s="97"/>
      <c r="AK1568" s="171">
        <f t="shared" si="716"/>
        <v>-4.8380826142129605E-3</v>
      </c>
      <c r="AL1568" s="149">
        <f t="shared" si="717"/>
        <v>-3.3519750071817011E-3</v>
      </c>
      <c r="AM1568" s="149">
        <f t="shared" si="718"/>
        <v>-1.2727609266820202E-2</v>
      </c>
      <c r="AN1568" s="149">
        <f t="shared" si="723"/>
        <v>9.5447432067087536</v>
      </c>
      <c r="AO1568" s="149">
        <f t="shared" si="723"/>
        <v>24.761460271627449</v>
      </c>
      <c r="AP1568" s="149">
        <f t="shared" si="723"/>
        <v>9.1843178235398035</v>
      </c>
      <c r="AQ1568" s="97"/>
      <c r="AR1568" s="171">
        <f t="shared" si="719"/>
        <v>-4.8538914271151774E-3</v>
      </c>
      <c r="AS1568" s="149">
        <f t="shared" si="720"/>
        <v>-3.3698903668288225E-3</v>
      </c>
      <c r="AT1568" s="149">
        <f t="shared" si="721"/>
        <v>-1.2741923330578105E-2</v>
      </c>
      <c r="AU1568" s="175">
        <f t="shared" si="724"/>
        <v>9.3763255844866631</v>
      </c>
      <c r="AV1568" s="149">
        <f t="shared" si="725"/>
        <v>21.384089983965765</v>
      </c>
      <c r="AW1568" s="149">
        <f t="shared" si="726"/>
        <v>9.0869507911832628</v>
      </c>
    </row>
    <row r="1569" spans="1:49" ht="15" x14ac:dyDescent="0.25">
      <c r="A1569" s="130">
        <v>2001.08</v>
      </c>
      <c r="B1569" s="138"/>
      <c r="C1569" s="166">
        <f>raw_Data!B1575</f>
        <v>1178.5</v>
      </c>
      <c r="D1569" s="167">
        <f>raw_Data!J1575</f>
        <v>1.3102777777777777</v>
      </c>
      <c r="E1569" s="167">
        <f>raw_Data!L1575</f>
        <v>4.0502141257032775E-3</v>
      </c>
      <c r="F1569" s="168">
        <f t="shared" si="701"/>
        <v>1204.45</v>
      </c>
      <c r="G1569" s="167">
        <f>raw_Data!K1575</f>
        <v>1.0878639858672237E-3</v>
      </c>
      <c r="H1569" s="167">
        <f t="shared" si="702"/>
        <v>-2.154510357424555E-2</v>
      </c>
      <c r="I1569" s="165"/>
      <c r="J1569" s="167">
        <f t="shared" si="703"/>
        <v>0.97997208630406996</v>
      </c>
      <c r="K1569" s="167">
        <f t="shared" si="722"/>
        <v>-1.5977699570226767E-2</v>
      </c>
      <c r="L1569" s="93"/>
      <c r="M1569" s="171">
        <f t="shared" si="698"/>
        <v>0.98402230042977323</v>
      </c>
      <c r="N1569" s="172">
        <f t="shared" si="704"/>
        <v>0.97954276041162169</v>
      </c>
      <c r="O1569" s="170">
        <f t="shared" si="699"/>
        <v>1568</v>
      </c>
      <c r="P1569" s="170">
        <f t="shared" si="700"/>
        <v>1570</v>
      </c>
      <c r="Q1569" s="169"/>
      <c r="R1569" s="149">
        <f t="shared" si="705"/>
        <v>-0.59355282123968101</v>
      </c>
      <c r="S1569" s="173">
        <f t="shared" si="706"/>
        <v>-0.83474894452097814</v>
      </c>
      <c r="T1569" s="149">
        <v>0</v>
      </c>
      <c r="U1569" s="97"/>
      <c r="V1569" s="149">
        <f>1/PI()*ATAN('Exhibit4_Impact-Test'!$Y$25*S_RDY_SP)+'Exhibit4_Impact-Test'!$Y$26</f>
        <v>0.22283491271030342</v>
      </c>
      <c r="W1569" s="172">
        <f t="shared" si="707"/>
        <v>0.22204575142419217</v>
      </c>
      <c r="X1569" s="149">
        <f>1/PI()*ATAN('Exhibit4_Impact-Test'!$Y$25*S_RS_SP)+'Exhibit4_Impact-Test'!$Y$26</f>
        <v>0.1717826127179416</v>
      </c>
      <c r="Y1569" s="172">
        <f t="shared" si="708"/>
        <v>0.17113443845969301</v>
      </c>
      <c r="Z1569" s="149">
        <f>1/PI()*ATAN('Exhibit4_Impact-Test'!$Y$25*S_5050_SP)+'Exhibit4_Impact-Test'!$Y$26</f>
        <v>0.5</v>
      </c>
      <c r="AA1569" s="149">
        <f t="shared" si="709"/>
        <v>0.49885933496488472</v>
      </c>
      <c r="AB1569" s="195">
        <f>VLOOKUP(_xlfn.NUMBERVALUE(LEFT(A1569,4)),Transactioncosts!$C:$G,5,FALSE)</f>
        <v>20</v>
      </c>
      <c r="AC1569" s="174"/>
      <c r="AD1569" s="175">
        <f t="shared" si="710"/>
        <v>0.98302410252084615</v>
      </c>
      <c r="AE1569" s="149">
        <f t="shared" si="711"/>
        <v>0.98325279334168059</v>
      </c>
      <c r="AF1569" s="149">
        <f t="shared" si="712"/>
        <v>0.98178253042069752</v>
      </c>
      <c r="AG1569" s="176">
        <f t="shared" si="713"/>
        <v>0.98300915874650074</v>
      </c>
      <c r="AH1569" s="149">
        <f t="shared" si="714"/>
        <v>0.98321470702969627</v>
      </c>
      <c r="AI1569" s="149">
        <f t="shared" si="715"/>
        <v>0.98178024909062733</v>
      </c>
      <c r="AJ1569" s="97"/>
      <c r="AK1569" s="171">
        <f t="shared" si="716"/>
        <v>-1.7121639785772216E-2</v>
      </c>
      <c r="AL1569" s="149">
        <f t="shared" si="717"/>
        <v>-1.6889026747042186E-2</v>
      </c>
      <c r="AM1569" s="149">
        <f t="shared" si="718"/>
        <v>-1.8385450936027777E-2</v>
      </c>
      <c r="AN1569" s="149">
        <f t="shared" si="723"/>
        <v>9.5276215669229813</v>
      </c>
      <c r="AO1569" s="149">
        <f t="shared" si="723"/>
        <v>24.744571244880408</v>
      </c>
      <c r="AP1569" s="149">
        <f t="shared" si="723"/>
        <v>9.1659323726037751</v>
      </c>
      <c r="AQ1569" s="97"/>
      <c r="AR1569" s="171">
        <f t="shared" si="719"/>
        <v>-1.7136841740530664E-2</v>
      </c>
      <c r="AS1569" s="149">
        <f t="shared" si="720"/>
        <v>-1.6927762512552565E-2</v>
      </c>
      <c r="AT1569" s="149">
        <f t="shared" si="721"/>
        <v>-1.8387774600026698E-2</v>
      </c>
      <c r="AU1569" s="175">
        <f t="shared" si="724"/>
        <v>9.3591887427461327</v>
      </c>
      <c r="AV1569" s="149">
        <f t="shared" si="725"/>
        <v>21.367162221453214</v>
      </c>
      <c r="AW1569" s="149">
        <f t="shared" si="726"/>
        <v>9.0685630165832354</v>
      </c>
    </row>
    <row r="1570" spans="1:49" ht="15" x14ac:dyDescent="0.25">
      <c r="A1570" s="130">
        <v>2001.09</v>
      </c>
      <c r="B1570" s="138"/>
      <c r="C1570" s="166">
        <f>raw_Data!B1576</f>
        <v>1044.6400000000001</v>
      </c>
      <c r="D1570" s="167">
        <f>raw_Data!J1576</f>
        <v>1.3116666666666668</v>
      </c>
      <c r="E1570" s="167">
        <f>raw_Data!L1576</f>
        <v>3.8587110455146068E-3</v>
      </c>
      <c r="F1570" s="168">
        <f t="shared" si="701"/>
        <v>1178.5</v>
      </c>
      <c r="G1570" s="167">
        <f>raw_Data!K1576</f>
        <v>1.1129967472776128E-3</v>
      </c>
      <c r="H1570" s="167">
        <f t="shared" si="702"/>
        <v>-0.11358506576156124</v>
      </c>
      <c r="I1570" s="165"/>
      <c r="J1570" s="167">
        <f t="shared" si="703"/>
        <v>0.98194593284091258</v>
      </c>
      <c r="K1570" s="167">
        <f t="shared" si="722"/>
        <v>-1.419535611357281E-2</v>
      </c>
      <c r="L1570" s="93"/>
      <c r="M1570" s="171">
        <f t="shared" si="698"/>
        <v>0.98580464388642719</v>
      </c>
      <c r="N1570" s="172">
        <f t="shared" si="704"/>
        <v>0.88752793098571647</v>
      </c>
      <c r="O1570" s="170">
        <f t="shared" si="699"/>
        <v>1569</v>
      </c>
      <c r="P1570" s="170">
        <f t="shared" si="700"/>
        <v>1571</v>
      </c>
      <c r="Q1570" s="169"/>
      <c r="R1570" s="149">
        <f t="shared" si="705"/>
        <v>-0.56887418520830491</v>
      </c>
      <c r="S1570" s="173">
        <f t="shared" si="706"/>
        <v>-0.96556973274017122</v>
      </c>
      <c r="T1570" s="149">
        <v>0</v>
      </c>
      <c r="U1570" s="97"/>
      <c r="V1570" s="149">
        <f>1/PI()*ATAN('Exhibit4_Impact-Test'!$Y$25*S_RDY_SP)+'Exhibit4_Impact-Test'!$Y$26</f>
        <v>0.22951763859687596</v>
      </c>
      <c r="W1570" s="172">
        <f t="shared" si="707"/>
        <v>0.2114753721790871</v>
      </c>
      <c r="X1570" s="149">
        <f>1/PI()*ATAN('Exhibit4_Impact-Test'!$Y$25*S_RS_SP)+'Exhibit4_Impact-Test'!$Y$26</f>
        <v>0.15209128246751785</v>
      </c>
      <c r="Y1570" s="172">
        <f t="shared" si="708"/>
        <v>0.13903713531173303</v>
      </c>
      <c r="Z1570" s="149">
        <f>1/PI()*ATAN('Exhibit4_Impact-Test'!$Y$25*S_5050_SP)+'Exhibit4_Impact-Test'!$Y$26</f>
        <v>0.5</v>
      </c>
      <c r="AA1570" s="149">
        <f t="shared" si="709"/>
        <v>0.47376954999370091</v>
      </c>
      <c r="AB1570" s="195">
        <f>VLOOKUP(_xlfn.NUMBERVALUE(LEFT(A1570,4)),Transactioncosts!$C:$G,5,FALSE)</f>
        <v>20</v>
      </c>
      <c r="AC1570" s="174"/>
      <c r="AD1570" s="175">
        <f t="shared" si="710"/>
        <v>0.96324840481239282</v>
      </c>
      <c r="AE1570" s="149">
        <f t="shared" si="711"/>
        <v>0.97085761258466607</v>
      </c>
      <c r="AF1570" s="149">
        <f t="shared" si="712"/>
        <v>0.93666628743607183</v>
      </c>
      <c r="AG1570" s="176">
        <f t="shared" si="713"/>
        <v>0.96317702197283328</v>
      </c>
      <c r="AH1570" s="149">
        <f t="shared" si="714"/>
        <v>0.96946216568695565</v>
      </c>
      <c r="AI1570" s="149">
        <f t="shared" si="715"/>
        <v>0.93661382653605918</v>
      </c>
      <c r="AJ1570" s="97"/>
      <c r="AK1570" s="171">
        <f t="shared" si="716"/>
        <v>-3.7443951524588522E-2</v>
      </c>
      <c r="AL1570" s="149">
        <f t="shared" si="717"/>
        <v>-2.9575461418101658E-2</v>
      </c>
      <c r="AM1570" s="149">
        <f t="shared" si="718"/>
        <v>-6.5428210195058428E-2</v>
      </c>
      <c r="AN1570" s="149">
        <f t="shared" si="723"/>
        <v>9.4901776153983928</v>
      </c>
      <c r="AO1570" s="149">
        <f t="shared" si="723"/>
        <v>24.714995783462307</v>
      </c>
      <c r="AP1570" s="149">
        <f t="shared" si="723"/>
        <v>9.1005041624087166</v>
      </c>
      <c r="AQ1570" s="97"/>
      <c r="AR1570" s="171">
        <f t="shared" si="719"/>
        <v>-3.7518060637352191E-2</v>
      </c>
      <c r="AS1570" s="149">
        <f t="shared" si="720"/>
        <v>-3.101382962309978E-2</v>
      </c>
      <c r="AT1570" s="149">
        <f t="shared" si="721"/>
        <v>-6.5484219864552148E-2</v>
      </c>
      <c r="AU1570" s="175">
        <f t="shared" si="724"/>
        <v>9.3216706821087811</v>
      </c>
      <c r="AV1570" s="149">
        <f t="shared" si="725"/>
        <v>21.336148391830115</v>
      </c>
      <c r="AW1570" s="149">
        <f t="shared" si="726"/>
        <v>9.0030787967186825</v>
      </c>
    </row>
    <row r="1571" spans="1:49" ht="15" x14ac:dyDescent="0.25">
      <c r="A1571" s="130">
        <v>2001.1</v>
      </c>
      <c r="B1571" s="138"/>
      <c r="C1571" s="166">
        <f>raw_Data!B1577</f>
        <v>1076.5899999999999</v>
      </c>
      <c r="D1571" s="167">
        <f>raw_Data!J1577</f>
        <v>1.3116666666666668</v>
      </c>
      <c r="E1571" s="167">
        <f>raw_Data!L1577</f>
        <v>3.7308187111868563E-3</v>
      </c>
      <c r="F1571" s="168">
        <f t="shared" si="701"/>
        <v>1044.6400000000001</v>
      </c>
      <c r="G1571" s="167">
        <f>raw_Data!K1577</f>
        <v>1.2556159697758717E-3</v>
      </c>
      <c r="H1571" s="167">
        <f t="shared" si="702"/>
        <v>3.0584699035074214E-2</v>
      </c>
      <c r="I1571" s="165"/>
      <c r="J1571" s="167">
        <f t="shared" si="703"/>
        <v>0.98781487781503463</v>
      </c>
      <c r="K1571" s="167">
        <f t="shared" si="722"/>
        <v>-8.4543034737785128E-3</v>
      </c>
      <c r="L1571" s="93"/>
      <c r="M1571" s="171">
        <f t="shared" si="698"/>
        <v>0.99154569652622149</v>
      </c>
      <c r="N1571" s="172">
        <f t="shared" si="704"/>
        <v>1.0318403150048501</v>
      </c>
      <c r="O1571" s="170">
        <f t="shared" si="699"/>
        <v>1570</v>
      </c>
      <c r="P1571" s="170">
        <f t="shared" si="700"/>
        <v>1572</v>
      </c>
      <c r="Q1571" s="169"/>
      <c r="R1571" s="149">
        <f t="shared" si="705"/>
        <v>-0.5089809603406612</v>
      </c>
      <c r="S1571" s="173">
        <f t="shared" si="706"/>
        <v>0.88796954086467617</v>
      </c>
      <c r="T1571" s="149">
        <v>0</v>
      </c>
      <c r="U1571" s="97"/>
      <c r="V1571" s="149">
        <f>1/PI()*ATAN('Exhibit4_Impact-Test'!$Y$25*S_RDY_SP)+'Exhibit4_Impact-Test'!$Y$26</f>
        <v>0.24716679195888158</v>
      </c>
      <c r="W1571" s="172">
        <f t="shared" si="707"/>
        <v>0.2546533592653607</v>
      </c>
      <c r="X1571" s="149">
        <f>1/PI()*ATAN('Exhibit4_Impact-Test'!$Y$25*S_RS_SP)+'Exhibit4_Impact-Test'!$Y$26</f>
        <v>0.8367605841669532</v>
      </c>
      <c r="Y1571" s="172">
        <f t="shared" si="708"/>
        <v>0.84212890125432016</v>
      </c>
      <c r="Z1571" s="149">
        <f>1/PI()*ATAN('Exhibit4_Impact-Test'!$Y$25*S_5050_SP)+'Exhibit4_Impact-Test'!$Y$26</f>
        <v>0.5</v>
      </c>
      <c r="AA1571" s="149">
        <f t="shared" si="709"/>
        <v>0.5099572247334403</v>
      </c>
      <c r="AB1571" s="195">
        <f>VLOOKUP(_xlfn.NUMBERVALUE(LEFT(A1571,4)),Transactioncosts!$C:$G,5,FALSE)</f>
        <v>20</v>
      </c>
      <c r="AC1571" s="174"/>
      <c r="AD1571" s="175">
        <f t="shared" si="710"/>
        <v>1.0015051881087911</v>
      </c>
      <c r="AE1571" s="149">
        <f t="shared" si="711"/>
        <v>1.0252626450231832</v>
      </c>
      <c r="AF1571" s="149">
        <f t="shared" si="712"/>
        <v>1.0116930057655358</v>
      </c>
      <c r="AG1571" s="176">
        <f t="shared" si="713"/>
        <v>1.0014910459495641</v>
      </c>
      <c r="AH1571" s="149">
        <f t="shared" si="714"/>
        <v>1.0252610428475331</v>
      </c>
      <c r="AI1571" s="149">
        <f t="shared" si="715"/>
        <v>1.011673091316069</v>
      </c>
      <c r="AJ1571" s="97"/>
      <c r="AK1571" s="171">
        <f t="shared" si="716"/>
        <v>1.5040564486016382E-3</v>
      </c>
      <c r="AL1571" s="149">
        <f t="shared" si="717"/>
        <v>2.494881881376191E-2</v>
      </c>
      <c r="AM1571" s="149">
        <f t="shared" si="718"/>
        <v>1.1625170857521114E-2</v>
      </c>
      <c r="AN1571" s="149">
        <f t="shared" si="723"/>
        <v>9.4916816718469939</v>
      </c>
      <c r="AO1571" s="149">
        <f t="shared" si="723"/>
        <v>24.739944602276069</v>
      </c>
      <c r="AP1571" s="149">
        <f t="shared" si="723"/>
        <v>9.1121293332662372</v>
      </c>
      <c r="AQ1571" s="97"/>
      <c r="AR1571" s="171">
        <f t="shared" si="719"/>
        <v>1.4899354442914142E-3</v>
      </c>
      <c r="AS1571" s="149">
        <f t="shared" si="720"/>
        <v>2.4947256114769816E-2</v>
      </c>
      <c r="AT1571" s="149">
        <f t="shared" si="721"/>
        <v>1.160548638272817E-2</v>
      </c>
      <c r="AU1571" s="175">
        <f t="shared" si="724"/>
        <v>9.3231606175530732</v>
      </c>
      <c r="AV1571" s="149">
        <f t="shared" si="725"/>
        <v>21.361095647944886</v>
      </c>
      <c r="AW1571" s="149">
        <f t="shared" si="726"/>
        <v>9.0146842831014098</v>
      </c>
    </row>
    <row r="1572" spans="1:49" ht="15" x14ac:dyDescent="0.25">
      <c r="A1572" s="130">
        <v>2001.11</v>
      </c>
      <c r="B1572" s="138"/>
      <c r="C1572" s="166">
        <f>raw_Data!B1578</f>
        <v>1129.68</v>
      </c>
      <c r="D1572" s="167">
        <f>raw_Data!J1578</f>
        <v>1.3116666666666668</v>
      </c>
      <c r="E1572" s="167">
        <f>raw_Data!L1578</f>
        <v>3.7947872834442897E-3</v>
      </c>
      <c r="F1572" s="168">
        <f t="shared" si="701"/>
        <v>1076.5899999999999</v>
      </c>
      <c r="G1572" s="167">
        <f>raw_Data!K1578</f>
        <v>1.2183530096570346E-3</v>
      </c>
      <c r="H1572" s="167">
        <f t="shared" si="702"/>
        <v>4.9313108982992793E-2</v>
      </c>
      <c r="I1572" s="165"/>
      <c r="J1572" s="167">
        <f t="shared" si="703"/>
        <v>1.0061379810140749</v>
      </c>
      <c r="K1572" s="167">
        <f t="shared" si="722"/>
        <v>9.9327682975192122E-3</v>
      </c>
      <c r="L1572" s="93"/>
      <c r="M1572" s="171">
        <f t="shared" si="698"/>
        <v>1.0099327682975192</v>
      </c>
      <c r="N1572" s="172">
        <f t="shared" si="704"/>
        <v>1.0505314619926498</v>
      </c>
      <c r="O1572" s="170">
        <f t="shared" si="699"/>
        <v>1571</v>
      </c>
      <c r="P1572" s="170">
        <f t="shared" si="700"/>
        <v>1573</v>
      </c>
      <c r="Q1572" s="169"/>
      <c r="R1572" s="149">
        <f t="shared" si="705"/>
        <v>-0.50765377385236832</v>
      </c>
      <c r="S1572" s="173">
        <f t="shared" si="706"/>
        <v>0.92966548908865532</v>
      </c>
      <c r="T1572" s="149">
        <v>0</v>
      </c>
      <c r="U1572" s="97"/>
      <c r="V1572" s="149">
        <f>1/PI()*ATAN('Exhibit4_Impact-Test'!$Y$25*S_RDY_SP)+'Exhibit4_Impact-Test'!$Y$26</f>
        <v>0.24758227965187063</v>
      </c>
      <c r="W1572" s="172">
        <f t="shared" si="707"/>
        <v>0.25499704056286016</v>
      </c>
      <c r="X1572" s="149">
        <f>1/PI()*ATAN('Exhibit4_Impact-Test'!$Y$25*S_RS_SP)+'Exhibit4_Impact-Test'!$Y$26</f>
        <v>0.84292998907940353</v>
      </c>
      <c r="Y1572" s="172">
        <f t="shared" si="708"/>
        <v>0.84807791184520354</v>
      </c>
      <c r="Z1572" s="149">
        <f>1/PI()*ATAN('Exhibit4_Impact-Test'!$Y$25*S_5050_SP)+'Exhibit4_Impact-Test'!$Y$26</f>
        <v>0.5</v>
      </c>
      <c r="AA1572" s="149">
        <f t="shared" si="709"/>
        <v>0.50985183171304393</v>
      </c>
      <c r="AB1572" s="195">
        <f>VLOOKUP(_xlfn.NUMBERVALUE(LEFT(A1572,4)),Transactioncosts!$C:$G,5,FALSE)</f>
        <v>20</v>
      </c>
      <c r="AC1572" s="174"/>
      <c r="AD1572" s="175">
        <f t="shared" si="710"/>
        <v>1.0199842854334475</v>
      </c>
      <c r="AE1572" s="149">
        <f t="shared" si="711"/>
        <v>1.0441546247305937</v>
      </c>
      <c r="AF1572" s="149">
        <f t="shared" si="712"/>
        <v>1.0302321151450844</v>
      </c>
      <c r="AG1572" s="176">
        <f t="shared" si="713"/>
        <v>1.0199548997303285</v>
      </c>
      <c r="AH1572" s="149">
        <f t="shared" si="714"/>
        <v>1.0440957827570398</v>
      </c>
      <c r="AI1572" s="149">
        <f t="shared" si="715"/>
        <v>1.0302124114816582</v>
      </c>
      <c r="AJ1572" s="97"/>
      <c r="AK1572" s="171">
        <f t="shared" si="716"/>
        <v>1.9787220739702807E-2</v>
      </c>
      <c r="AL1572" s="149">
        <f t="shared" si="717"/>
        <v>4.3207586473038934E-2</v>
      </c>
      <c r="AM1572" s="149">
        <f t="shared" si="718"/>
        <v>2.978413136282174E-2</v>
      </c>
      <c r="AN1572" s="149">
        <f t="shared" si="723"/>
        <v>9.5114688925866968</v>
      </c>
      <c r="AO1572" s="149">
        <f t="shared" si="723"/>
        <v>24.783152188749106</v>
      </c>
      <c r="AP1572" s="149">
        <f t="shared" si="723"/>
        <v>9.1419134646290594</v>
      </c>
      <c r="AQ1572" s="97"/>
      <c r="AR1572" s="171">
        <f t="shared" si="719"/>
        <v>1.9758410367967407E-2</v>
      </c>
      <c r="AS1572" s="149">
        <f t="shared" si="720"/>
        <v>4.3151231187907924E-2</v>
      </c>
      <c r="AT1572" s="149">
        <f t="shared" si="721"/>
        <v>2.976500571961984E-2</v>
      </c>
      <c r="AU1572" s="175">
        <f t="shared" si="724"/>
        <v>9.3429190279210399</v>
      </c>
      <c r="AV1572" s="149">
        <f t="shared" si="725"/>
        <v>21.404246879132796</v>
      </c>
      <c r="AW1572" s="149">
        <f t="shared" si="726"/>
        <v>9.0444492888210295</v>
      </c>
    </row>
    <row r="1573" spans="1:49" ht="15" x14ac:dyDescent="0.25">
      <c r="A1573" s="130">
        <v>2001.12</v>
      </c>
      <c r="B1573" s="138"/>
      <c r="C1573" s="166">
        <f>raw_Data!B1579</f>
        <v>1144.93</v>
      </c>
      <c r="D1573" s="167">
        <f>raw_Data!J1579</f>
        <v>1.3116666666666668</v>
      </c>
      <c r="E1573" s="167">
        <f>raw_Data!L1579</f>
        <v>4.1458152037889828E-3</v>
      </c>
      <c r="F1573" s="168">
        <f t="shared" si="701"/>
        <v>1129.68</v>
      </c>
      <c r="G1573" s="167">
        <f>raw_Data!K1579</f>
        <v>1.1610957675329888E-3</v>
      </c>
      <c r="H1573" s="167">
        <f t="shared" si="702"/>
        <v>1.349939805962741E-2</v>
      </c>
      <c r="I1573" s="165"/>
      <c r="J1573" s="167">
        <f t="shared" si="703"/>
        <v>1.0335631081950045</v>
      </c>
      <c r="K1573" s="167">
        <f t="shared" si="722"/>
        <v>3.7708923398793504E-2</v>
      </c>
      <c r="L1573" s="93"/>
      <c r="M1573" s="171">
        <f t="shared" si="698"/>
        <v>1.0377089233987935</v>
      </c>
      <c r="N1573" s="172">
        <f t="shared" si="704"/>
        <v>1.0146604938271606</v>
      </c>
      <c r="O1573" s="170">
        <f t="shared" si="699"/>
        <v>1572</v>
      </c>
      <c r="P1573" s="170">
        <f t="shared" si="700"/>
        <v>1574</v>
      </c>
      <c r="Q1573" s="169"/>
      <c r="R1573" s="149">
        <f t="shared" si="705"/>
        <v>-0.53142729334421013</v>
      </c>
      <c r="S1573" s="173">
        <f t="shared" si="706"/>
        <v>0.78057438334529383</v>
      </c>
      <c r="T1573" s="149">
        <v>0</v>
      </c>
      <c r="U1573" s="97"/>
      <c r="V1573" s="149">
        <f>1/PI()*ATAN('Exhibit4_Impact-Test'!$Y$25*S_RDY_SP)+'Exhibit4_Impact-Test'!$Y$26</f>
        <v>0.24030418900328554</v>
      </c>
      <c r="W1573" s="172">
        <f t="shared" si="707"/>
        <v>0.23622765509595245</v>
      </c>
      <c r="X1573" s="149">
        <f>1/PI()*ATAN('Exhibit4_Impact-Test'!$Y$25*S_RS_SP)+'Exhibit4_Impact-Test'!$Y$26</f>
        <v>0.81865692506831078</v>
      </c>
      <c r="Y1573" s="172">
        <f t="shared" si="708"/>
        <v>0.81529848040597475</v>
      </c>
      <c r="Z1573" s="149">
        <f>1/PI()*ATAN('Exhibit4_Impact-Test'!$Y$25*S_5050_SP)+'Exhibit4_Impact-Test'!$Y$26</f>
        <v>0.5</v>
      </c>
      <c r="AA1573" s="149">
        <f t="shared" si="709"/>
        <v>0.49438492179376126</v>
      </c>
      <c r="AB1573" s="195">
        <f>VLOOKUP(_xlfn.NUMBERVALUE(LEFT(A1573,4)),Transactioncosts!$C:$G,5,FALSE)</f>
        <v>20</v>
      </c>
      <c r="AC1573" s="174"/>
      <c r="AD1573" s="175">
        <f t="shared" si="710"/>
        <v>1.0321702892227829</v>
      </c>
      <c r="AE1573" s="149">
        <f t="shared" si="711"/>
        <v>1.0188401669180269</v>
      </c>
      <c r="AF1573" s="149">
        <f t="shared" si="712"/>
        <v>1.0261847086129769</v>
      </c>
      <c r="AG1573" s="176">
        <f t="shared" si="713"/>
        <v>1.0321578779580252</v>
      </c>
      <c r="AH1573" s="149">
        <f t="shared" si="714"/>
        <v>1.0177104679204512</v>
      </c>
      <c r="AI1573" s="149">
        <f t="shared" si="715"/>
        <v>1.0261734784565644</v>
      </c>
      <c r="AJ1573" s="97"/>
      <c r="AK1573" s="171">
        <f t="shared" si="716"/>
        <v>3.1663662383698915E-2</v>
      </c>
      <c r="AL1573" s="149">
        <f t="shared" si="717"/>
        <v>1.8664889060584416E-2</v>
      </c>
      <c r="AM1573" s="149">
        <f t="shared" si="718"/>
        <v>2.5847758433393986E-2</v>
      </c>
      <c r="AN1573" s="149">
        <f t="shared" si="723"/>
        <v>9.5431325549703949</v>
      </c>
      <c r="AO1573" s="149">
        <f t="shared" si="723"/>
        <v>24.801817077809691</v>
      </c>
      <c r="AP1573" s="149">
        <f t="shared" si="723"/>
        <v>9.1677612230624526</v>
      </c>
      <c r="AQ1573" s="97"/>
      <c r="AR1573" s="171">
        <f t="shared" si="719"/>
        <v>3.1651637876205223E-2</v>
      </c>
      <c r="AS1573" s="149">
        <f t="shared" si="720"/>
        <v>1.75554650235662E-2</v>
      </c>
      <c r="AT1573" s="149">
        <f t="shared" si="721"/>
        <v>2.5836814772113567E-2</v>
      </c>
      <c r="AU1573" s="175">
        <f t="shared" si="724"/>
        <v>9.3745706657972452</v>
      </c>
      <c r="AV1573" s="149">
        <f t="shared" si="725"/>
        <v>21.421802344156362</v>
      </c>
      <c r="AW1573" s="149">
        <f t="shared" si="726"/>
        <v>9.0702861035931424</v>
      </c>
    </row>
    <row r="1574" spans="1:49" ht="15" x14ac:dyDescent="0.25">
      <c r="A1574" s="130">
        <v>2002.01</v>
      </c>
      <c r="B1574" s="138"/>
      <c r="C1574" s="166">
        <f>raw_Data!B1580</f>
        <v>1140.21</v>
      </c>
      <c r="D1574" s="167">
        <f>raw_Data!J1580</f>
        <v>1.3113888888888889</v>
      </c>
      <c r="E1574" s="167">
        <f>raw_Data!L1580</f>
        <v>4.1059935884708576E-3</v>
      </c>
      <c r="F1574" s="168">
        <f t="shared" si="701"/>
        <v>1144.93</v>
      </c>
      <c r="G1574" s="167">
        <f>raw_Data!K1580</f>
        <v>1.145387830600027E-3</v>
      </c>
      <c r="H1574" s="167">
        <f t="shared" si="702"/>
        <v>-4.122522774318127E-3</v>
      </c>
      <c r="I1574" s="165"/>
      <c r="J1574" s="167">
        <f t="shared" si="703"/>
        <v>0.99626547003221821</v>
      </c>
      <c r="K1574" s="167">
        <f t="shared" si="722"/>
        <v>3.7146362068907202E-4</v>
      </c>
      <c r="L1574" s="93"/>
      <c r="M1574" s="171">
        <f t="shared" si="698"/>
        <v>1.0003714636206891</v>
      </c>
      <c r="N1574" s="172">
        <f t="shared" si="704"/>
        <v>0.9970228650562819</v>
      </c>
      <c r="O1574" s="170">
        <f t="shared" si="699"/>
        <v>1573</v>
      </c>
      <c r="P1574" s="170">
        <f t="shared" si="700"/>
        <v>1575</v>
      </c>
      <c r="Q1574" s="169"/>
      <c r="R1574" s="149">
        <f t="shared" si="705"/>
        <v>-0.56705958053175021</v>
      </c>
      <c r="S1574" s="173">
        <f t="shared" si="706"/>
        <v>-0.49859146847089891</v>
      </c>
      <c r="T1574" s="149">
        <v>0</v>
      </c>
      <c r="U1574" s="97"/>
      <c r="V1574" s="149">
        <f>1/PI()*ATAN('Exhibit4_Impact-Test'!$Y$25*S_RDY_SP)+'Exhibit4_Impact-Test'!$Y$26</f>
        <v>0.23002202271705963</v>
      </c>
      <c r="W1574" s="172">
        <f t="shared" si="707"/>
        <v>0.22942870948442287</v>
      </c>
      <c r="X1574" s="149">
        <f>1/PI()*ATAN('Exhibit4_Impact-Test'!$Y$25*S_RS_SP)+'Exhibit4_Impact-Test'!$Y$26</f>
        <v>0.25044898161814022</v>
      </c>
      <c r="Y1574" s="172">
        <f t="shared" si="708"/>
        <v>0.24982007451395571</v>
      </c>
      <c r="Z1574" s="149">
        <f>1/PI()*ATAN('Exhibit4_Impact-Test'!$Y$25*S_5050_SP)+'Exhibit4_Impact-Test'!$Y$26</f>
        <v>0.5</v>
      </c>
      <c r="AA1574" s="149">
        <f t="shared" si="709"/>
        <v>0.49916175826767639</v>
      </c>
      <c r="AB1574" s="195">
        <f>VLOOKUP(_xlfn.NUMBERVALUE(LEFT(A1574,4)),Transactioncosts!$C:$G,5,FALSE)</f>
        <v>20</v>
      </c>
      <c r="AC1574" s="174"/>
      <c r="AD1574" s="175">
        <f t="shared" si="710"/>
        <v>0.99960121220563669</v>
      </c>
      <c r="AE1574" s="149">
        <f t="shared" si="711"/>
        <v>0.99953281052038534</v>
      </c>
      <c r="AF1574" s="149">
        <f t="shared" si="712"/>
        <v>0.99869716433848543</v>
      </c>
      <c r="AG1574" s="176">
        <f t="shared" si="713"/>
        <v>0.99959744008409046</v>
      </c>
      <c r="AH1574" s="149">
        <f t="shared" si="714"/>
        <v>0.99935777046323371</v>
      </c>
      <c r="AI1574" s="149">
        <f t="shared" si="715"/>
        <v>0.99869548785502082</v>
      </c>
      <c r="AJ1574" s="97"/>
      <c r="AK1574" s="171">
        <f t="shared" si="716"/>
        <v>-3.988673313620679E-4</v>
      </c>
      <c r="AL1574" s="149">
        <f t="shared" si="717"/>
        <v>-4.6729864662203391E-4</v>
      </c>
      <c r="AM1574" s="149">
        <f t="shared" si="718"/>
        <v>-1.3036850897521137E-3</v>
      </c>
      <c r="AN1574" s="149">
        <f t="shared" si="723"/>
        <v>9.5427336876390321</v>
      </c>
      <c r="AO1574" s="149">
        <f t="shared" si="723"/>
        <v>24.801349779163068</v>
      </c>
      <c r="AP1574" s="149">
        <f t="shared" si="723"/>
        <v>9.1664575379727005</v>
      </c>
      <c r="AQ1574" s="97"/>
      <c r="AR1574" s="171">
        <f t="shared" si="719"/>
        <v>-4.0264096490460224E-4</v>
      </c>
      <c r="AS1574" s="149">
        <f t="shared" si="720"/>
        <v>-6.4243585449552882E-4</v>
      </c>
      <c r="AT1574" s="149">
        <f t="shared" si="721"/>
        <v>-1.3053637616574768E-3</v>
      </c>
      <c r="AU1574" s="175">
        <f t="shared" si="724"/>
        <v>9.3741680248323398</v>
      </c>
      <c r="AV1574" s="149">
        <f t="shared" si="725"/>
        <v>21.421159908301867</v>
      </c>
      <c r="AW1574" s="149">
        <f t="shared" si="726"/>
        <v>9.0689807398314848</v>
      </c>
    </row>
    <row r="1575" spans="1:49" ht="15" x14ac:dyDescent="0.25">
      <c r="A1575" s="130">
        <v>2002.02</v>
      </c>
      <c r="B1575" s="138"/>
      <c r="C1575" s="166">
        <f>raw_Data!B1581</f>
        <v>1100.67</v>
      </c>
      <c r="D1575" s="167">
        <f>raw_Data!J1581</f>
        <v>1.3111111111111111</v>
      </c>
      <c r="E1575" s="167">
        <f>raw_Data!L1581</f>
        <v>4.002376012389508E-3</v>
      </c>
      <c r="F1575" s="168">
        <f t="shared" si="701"/>
        <v>1140.21</v>
      </c>
      <c r="G1575" s="167">
        <f>raw_Data!K1581</f>
        <v>1.1498856448470993E-3</v>
      </c>
      <c r="H1575" s="167">
        <f t="shared" si="702"/>
        <v>-3.4677822506380407E-2</v>
      </c>
      <c r="I1575" s="165"/>
      <c r="J1575" s="167">
        <f t="shared" si="703"/>
        <v>0.9902613097585885</v>
      </c>
      <c r="K1575" s="167">
        <f t="shared" si="722"/>
        <v>-5.7363142290219882E-3</v>
      </c>
      <c r="L1575" s="93"/>
      <c r="M1575" s="171">
        <f t="shared" si="698"/>
        <v>0.99426368577097801</v>
      </c>
      <c r="N1575" s="172">
        <f t="shared" si="704"/>
        <v>0.96647206313846679</v>
      </c>
      <c r="O1575" s="170">
        <f t="shared" si="699"/>
        <v>1574</v>
      </c>
      <c r="P1575" s="170">
        <f t="shared" si="700"/>
        <v>1576</v>
      </c>
      <c r="Q1575" s="169"/>
      <c r="R1575" s="149">
        <f t="shared" si="705"/>
        <v>-0.56243833094270179</v>
      </c>
      <c r="S1575" s="173">
        <f t="shared" si="706"/>
        <v>-0.8941312639677057</v>
      </c>
      <c r="T1575" s="149">
        <v>0</v>
      </c>
      <c r="U1575" s="97"/>
      <c r="V1575" s="149">
        <f>1/PI()*ATAN('Exhibit4_Impact-Test'!$Y$25*S_RDY_SP)+'Exhibit4_Impact-Test'!$Y$26</f>
        <v>0.23131477025753344</v>
      </c>
      <c r="W1575" s="172">
        <f t="shared" si="707"/>
        <v>0.22631233630307157</v>
      </c>
      <c r="X1575" s="149">
        <f>1/PI()*ATAN('Exhibit4_Impact-Test'!$Y$25*S_RS_SP)+'Exhibit4_Impact-Test'!$Y$26</f>
        <v>0.16230004593815456</v>
      </c>
      <c r="Y1575" s="172">
        <f t="shared" si="708"/>
        <v>0.15848241302708366</v>
      </c>
      <c r="Z1575" s="149">
        <f>1/PI()*ATAN('Exhibit4_Impact-Test'!$Y$25*S_5050_SP)+'Exhibit4_Impact-Test'!$Y$26</f>
        <v>0.5</v>
      </c>
      <c r="AA1575" s="149">
        <f t="shared" si="709"/>
        <v>0.49291296069652202</v>
      </c>
      <c r="AB1575" s="195">
        <f>VLOOKUP(_xlfn.NUMBERVALUE(LEFT(A1575,4)),Transactioncosts!$C:$G,5,FALSE)</f>
        <v>20</v>
      </c>
      <c r="AC1575" s="174"/>
      <c r="AD1575" s="175">
        <f t="shared" si="710"/>
        <v>0.98783507296665463</v>
      </c>
      <c r="AE1575" s="149">
        <f t="shared" si="711"/>
        <v>0.98975310414102557</v>
      </c>
      <c r="AF1575" s="149">
        <f t="shared" si="712"/>
        <v>0.9803678744547224</v>
      </c>
      <c r="AG1575" s="176">
        <f t="shared" si="713"/>
        <v>0.98781296696852161</v>
      </c>
      <c r="AH1575" s="149">
        <f t="shared" si="714"/>
        <v>0.98838600248594832</v>
      </c>
      <c r="AI1575" s="149">
        <f t="shared" si="715"/>
        <v>0.98035370037611547</v>
      </c>
      <c r="AJ1575" s="97"/>
      <c r="AK1575" s="171">
        <f t="shared" si="716"/>
        <v>-1.2239525364358789E-2</v>
      </c>
      <c r="AL1575" s="149">
        <f t="shared" si="717"/>
        <v>-1.0299756712837851E-2</v>
      </c>
      <c r="AM1575" s="149">
        <f t="shared" si="718"/>
        <v>-1.9827395659096234E-2</v>
      </c>
      <c r="AN1575" s="149">
        <f t="shared" si="723"/>
        <v>9.5304941622746728</v>
      </c>
      <c r="AO1575" s="149">
        <f t="shared" si="723"/>
        <v>24.791050022450232</v>
      </c>
      <c r="AP1575" s="149">
        <f t="shared" si="723"/>
        <v>9.1466301423136045</v>
      </c>
      <c r="AQ1575" s="97"/>
      <c r="AR1575" s="171">
        <f t="shared" si="719"/>
        <v>-1.2261903842394443E-2</v>
      </c>
      <c r="AS1575" s="149">
        <f t="shared" si="720"/>
        <v>-1.1681966758786402E-2</v>
      </c>
      <c r="AT1575" s="149">
        <f t="shared" si="721"/>
        <v>-1.9841853681886547E-2</v>
      </c>
      <c r="AU1575" s="175">
        <f t="shared" si="724"/>
        <v>9.3619061209899446</v>
      </c>
      <c r="AV1575" s="149">
        <f t="shared" si="725"/>
        <v>21.409477941543081</v>
      </c>
      <c r="AW1575" s="149">
        <f t="shared" si="726"/>
        <v>9.0491388861495974</v>
      </c>
    </row>
    <row r="1576" spans="1:49" ht="15" x14ac:dyDescent="0.25">
      <c r="A1576" s="130">
        <v>2002.03</v>
      </c>
      <c r="B1576" s="138"/>
      <c r="C1576" s="166">
        <f>raw_Data!B1582</f>
        <v>1153.79</v>
      </c>
      <c r="D1576" s="167">
        <f>raw_Data!J1582</f>
        <v>1.3108333333333333</v>
      </c>
      <c r="E1576" s="167">
        <f>raw_Data!L1582</f>
        <v>4.2969791189388928E-3</v>
      </c>
      <c r="F1576" s="168">
        <f t="shared" si="701"/>
        <v>1100.67</v>
      </c>
      <c r="G1576" s="167">
        <f>raw_Data!K1582</f>
        <v>1.1909412751627039E-3</v>
      </c>
      <c r="H1576" s="167">
        <f t="shared" si="702"/>
        <v>4.8261513441812509E-2</v>
      </c>
      <c r="I1576" s="165"/>
      <c r="J1576" s="167">
        <f t="shared" si="703"/>
        <v>1.0278471286704149</v>
      </c>
      <c r="K1576" s="167">
        <f t="shared" si="722"/>
        <v>3.2144107789353837E-2</v>
      </c>
      <c r="L1576" s="93"/>
      <c r="M1576" s="171">
        <f t="shared" si="698"/>
        <v>1.0321441077893538</v>
      </c>
      <c r="N1576" s="172">
        <f t="shared" si="704"/>
        <v>1.0494524547169752</v>
      </c>
      <c r="O1576" s="170">
        <f t="shared" si="699"/>
        <v>1575</v>
      </c>
      <c r="P1576" s="170">
        <f t="shared" si="700"/>
        <v>1577</v>
      </c>
      <c r="Q1576" s="169"/>
      <c r="R1576" s="149">
        <f t="shared" si="705"/>
        <v>-0.54135624333323362</v>
      </c>
      <c r="S1576" s="173">
        <f t="shared" si="706"/>
        <v>0.92341985921471226</v>
      </c>
      <c r="T1576" s="149">
        <v>0</v>
      </c>
      <c r="U1576" s="97"/>
      <c r="V1576" s="149">
        <f>1/PI()*ATAN('Exhibit4_Impact-Test'!$Y$25*S_RDY_SP)+'Exhibit4_Impact-Test'!$Y$26</f>
        <v>0.23736533536955878</v>
      </c>
      <c r="W1576" s="172">
        <f t="shared" si="707"/>
        <v>0.24038893186521149</v>
      </c>
      <c r="X1576" s="149">
        <f>1/PI()*ATAN('Exhibit4_Impact-Test'!$Y$25*S_RS_SP)+'Exhibit4_Impact-Test'!$Y$26</f>
        <v>0.84203324056570983</v>
      </c>
      <c r="Y1576" s="172">
        <f t="shared" si="708"/>
        <v>0.84423272410007633</v>
      </c>
      <c r="Z1576" s="149">
        <f>1/PI()*ATAN('Exhibit4_Impact-Test'!$Y$25*S_5050_SP)+'Exhibit4_Impact-Test'!$Y$26</f>
        <v>0.5</v>
      </c>
      <c r="AA1576" s="149">
        <f t="shared" si="709"/>
        <v>0.5041574691367624</v>
      </c>
      <c r="AB1576" s="195">
        <f>VLOOKUP(_xlfn.NUMBERVALUE(LEFT(A1576,4)),Transactioncosts!$C:$G,5,FALSE)</f>
        <v>20</v>
      </c>
      <c r="AC1576" s="174"/>
      <c r="AD1576" s="175">
        <f t="shared" si="710"/>
        <v>1.0362525093625212</v>
      </c>
      <c r="AE1576" s="149">
        <f t="shared" si="711"/>
        <v>1.0467183112416545</v>
      </c>
      <c r="AF1576" s="149">
        <f t="shared" si="712"/>
        <v>1.0407982812531644</v>
      </c>
      <c r="AG1576" s="176">
        <f t="shared" si="713"/>
        <v>1.0362248716426656</v>
      </c>
      <c r="AH1576" s="149">
        <f t="shared" si="714"/>
        <v>1.0453544541066688</v>
      </c>
      <c r="AI1576" s="149">
        <f t="shared" si="715"/>
        <v>1.040789966314891</v>
      </c>
      <c r="AJ1576" s="97"/>
      <c r="AK1576" s="171">
        <f t="shared" si="716"/>
        <v>3.5610849044673265E-2</v>
      </c>
      <c r="AL1576" s="149">
        <f t="shared" si="717"/>
        <v>4.5659851985403607E-2</v>
      </c>
      <c r="AM1576" s="149">
        <f t="shared" si="718"/>
        <v>3.9987996843892211E-2</v>
      </c>
      <c r="AN1576" s="149">
        <f t="shared" si="723"/>
        <v>9.5661050113193458</v>
      </c>
      <c r="AO1576" s="149">
        <f t="shared" si="723"/>
        <v>24.836709874435634</v>
      </c>
      <c r="AP1576" s="149">
        <f t="shared" si="723"/>
        <v>9.1866181391574973</v>
      </c>
      <c r="AQ1576" s="97"/>
      <c r="AR1576" s="171">
        <f t="shared" si="719"/>
        <v>3.5584177853845773E-2</v>
      </c>
      <c r="AS1576" s="149">
        <f t="shared" si="720"/>
        <v>4.4356018437367709E-2</v>
      </c>
      <c r="AT1576" s="149">
        <f t="shared" si="721"/>
        <v>3.9980007811206975E-2</v>
      </c>
      <c r="AU1576" s="175">
        <f t="shared" si="724"/>
        <v>9.3974902988437901</v>
      </c>
      <c r="AV1576" s="149">
        <f t="shared" si="725"/>
        <v>21.45383395998045</v>
      </c>
      <c r="AW1576" s="149">
        <f t="shared" si="726"/>
        <v>9.089118893960805</v>
      </c>
    </row>
    <row r="1577" spans="1:49" ht="15" x14ac:dyDescent="0.25">
      <c r="A1577" s="130">
        <v>2002.04</v>
      </c>
      <c r="B1577" s="138"/>
      <c r="C1577" s="166">
        <f>raw_Data!B1583</f>
        <v>1111.93</v>
      </c>
      <c r="D1577" s="167">
        <f>raw_Data!J1583</f>
        <v>1.3194444444444444</v>
      </c>
      <c r="E1577" s="167">
        <f>raw_Data!L1583</f>
        <v>4.2413162664582948E-3</v>
      </c>
      <c r="F1577" s="168">
        <f t="shared" si="701"/>
        <v>1153.79</v>
      </c>
      <c r="G1577" s="167">
        <f>raw_Data!K1583</f>
        <v>1.1435741724615783E-3</v>
      </c>
      <c r="H1577" s="167">
        <f t="shared" si="702"/>
        <v>-3.6280432314372502E-2</v>
      </c>
      <c r="I1577" s="165"/>
      <c r="J1577" s="167">
        <f t="shared" si="703"/>
        <v>0.99482293381967701</v>
      </c>
      <c r="K1577" s="167">
        <f t="shared" si="722"/>
        <v>-9.3574991386469186E-4</v>
      </c>
      <c r="L1577" s="93"/>
      <c r="M1577" s="171">
        <f t="shared" si="698"/>
        <v>0.99906425008613531</v>
      </c>
      <c r="N1577" s="172">
        <f t="shared" si="704"/>
        <v>0.96486314185808897</v>
      </c>
      <c r="O1577" s="170">
        <f t="shared" si="699"/>
        <v>1576</v>
      </c>
      <c r="P1577" s="170">
        <f t="shared" si="700"/>
        <v>1578</v>
      </c>
      <c r="Q1577" s="169"/>
      <c r="R1577" s="149">
        <f t="shared" si="705"/>
        <v>-0.57961107585540916</v>
      </c>
      <c r="S1577" s="173">
        <f t="shared" si="706"/>
        <v>-0.89410415876328286</v>
      </c>
      <c r="T1577" s="149">
        <v>0</v>
      </c>
      <c r="U1577" s="97"/>
      <c r="V1577" s="149">
        <f>1/PI()*ATAN('Exhibit4_Impact-Test'!$Y$25*S_RDY_SP)+'Exhibit4_Impact-Test'!$Y$26</f>
        <v>0.22657007193736578</v>
      </c>
      <c r="W1577" s="172">
        <f t="shared" si="707"/>
        <v>0.220524298274793</v>
      </c>
      <c r="X1577" s="149">
        <f>1/PI()*ATAN('Exhibit4_Impact-Test'!$Y$25*S_RS_SP)+'Exhibit4_Impact-Test'!$Y$26</f>
        <v>0.16230415660729569</v>
      </c>
      <c r="Y1577" s="172">
        <f t="shared" si="708"/>
        <v>0.15762376156939453</v>
      </c>
      <c r="Z1577" s="149">
        <f>1/PI()*ATAN('Exhibit4_Impact-Test'!$Y$25*S_5050_SP)+'Exhibit4_Impact-Test'!$Y$26</f>
        <v>0.5</v>
      </c>
      <c r="AA1577" s="149">
        <f t="shared" si="709"/>
        <v>0.49129267498168855</v>
      </c>
      <c r="AB1577" s="195">
        <f>VLOOKUP(_xlfn.NUMBERVALUE(LEFT(A1577,4)),Transactioncosts!$C:$G,5,FALSE)</f>
        <v>20</v>
      </c>
      <c r="AC1577" s="174"/>
      <c r="AD1577" s="175">
        <f t="shared" si="710"/>
        <v>0.99131530253456923</v>
      </c>
      <c r="AE1577" s="149">
        <f t="shared" si="711"/>
        <v>0.99351326806014739</v>
      </c>
      <c r="AF1577" s="149">
        <f t="shared" si="712"/>
        <v>0.98196369597211208</v>
      </c>
      <c r="AG1577" s="176">
        <f t="shared" si="713"/>
        <v>0.99129265542897471</v>
      </c>
      <c r="AH1577" s="149">
        <f t="shared" si="714"/>
        <v>0.99349766841790055</v>
      </c>
      <c r="AI1577" s="149">
        <f t="shared" si="715"/>
        <v>0.98194628132207551</v>
      </c>
      <c r="AJ1577" s="97"/>
      <c r="AK1577" s="171">
        <f t="shared" si="716"/>
        <v>-8.7226292273979416E-3</v>
      </c>
      <c r="AL1577" s="149">
        <f t="shared" si="717"/>
        <v>-6.5078622126594808E-3</v>
      </c>
      <c r="AM1577" s="149">
        <f t="shared" si="718"/>
        <v>-1.8200940789560111E-2</v>
      </c>
      <c r="AN1577" s="149">
        <f t="shared" si="723"/>
        <v>9.5573823820919479</v>
      </c>
      <c r="AO1577" s="149">
        <f t="shared" si="723"/>
        <v>24.830202012222976</v>
      </c>
      <c r="AP1577" s="149">
        <f t="shared" si="723"/>
        <v>9.168417198367937</v>
      </c>
      <c r="AQ1577" s="97"/>
      <c r="AR1577" s="171">
        <f t="shared" si="719"/>
        <v>-8.7454750003149104E-3</v>
      </c>
      <c r="AS1577" s="149">
        <f t="shared" si="720"/>
        <v>-6.5235638295562809E-3</v>
      </c>
      <c r="AT1577" s="149">
        <f t="shared" si="721"/>
        <v>-1.8218675461961972E-2</v>
      </c>
      <c r="AU1577" s="175">
        <f t="shared" si="724"/>
        <v>9.3887448238434743</v>
      </c>
      <c r="AV1577" s="149">
        <f t="shared" si="725"/>
        <v>21.447310396150893</v>
      </c>
      <c r="AW1577" s="149">
        <f t="shared" si="726"/>
        <v>9.0709002184988439</v>
      </c>
    </row>
    <row r="1578" spans="1:49" ht="15" x14ac:dyDescent="0.25">
      <c r="A1578" s="130">
        <v>2002.05</v>
      </c>
      <c r="B1578" s="138"/>
      <c r="C1578" s="166">
        <f>raw_Data!B1584</f>
        <v>1079.25</v>
      </c>
      <c r="D1578" s="167">
        <f>raw_Data!J1584</f>
        <v>1.3280555555555555</v>
      </c>
      <c r="E1578" s="167">
        <f>raw_Data!L1584</f>
        <v>4.2015362976310922E-3</v>
      </c>
      <c r="F1578" s="168">
        <f t="shared" si="701"/>
        <v>1111.93</v>
      </c>
      <c r="G1578" s="167">
        <f>raw_Data!K1584</f>
        <v>1.1943697494946224E-3</v>
      </c>
      <c r="H1578" s="167">
        <f t="shared" si="702"/>
        <v>-2.9390339319921299E-2</v>
      </c>
      <c r="I1578" s="165"/>
      <c r="J1578" s="167">
        <f t="shared" si="703"/>
        <v>0.9962888672717054</v>
      </c>
      <c r="K1578" s="167">
        <f t="shared" si="722"/>
        <v>4.9040356933649498E-4</v>
      </c>
      <c r="L1578" s="93"/>
      <c r="M1578" s="171">
        <f t="shared" si="698"/>
        <v>1.0004904035693365</v>
      </c>
      <c r="N1578" s="172">
        <f t="shared" si="704"/>
        <v>0.97180403042957331</v>
      </c>
      <c r="O1578" s="170">
        <f t="shared" si="699"/>
        <v>1577</v>
      </c>
      <c r="P1578" s="170">
        <f t="shared" si="700"/>
        <v>1579</v>
      </c>
      <c r="Q1578" s="169"/>
      <c r="R1578" s="149">
        <f t="shared" si="705"/>
        <v>-0.56054498144693143</v>
      </c>
      <c r="S1578" s="173">
        <f t="shared" si="706"/>
        <v>-0.87388916208525946</v>
      </c>
      <c r="T1578" s="149">
        <v>0</v>
      </c>
      <c r="U1578" s="97"/>
      <c r="V1578" s="149">
        <f>1/PI()*ATAN('Exhibit4_Impact-Test'!$Y$25*S_RDY_SP)+'Exhibit4_Impact-Test'!$Y$26</f>
        <v>0.23184785107204142</v>
      </c>
      <c r="W1578" s="172">
        <f t="shared" si="707"/>
        <v>0.22670729972726381</v>
      </c>
      <c r="X1578" s="149">
        <f>1/PI()*ATAN('Exhibit4_Impact-Test'!$Y$25*S_RS_SP)+'Exhibit4_Impact-Test'!$Y$26</f>
        <v>0.16542358269279672</v>
      </c>
      <c r="Y1578" s="172">
        <f t="shared" si="708"/>
        <v>0.16144625806363122</v>
      </c>
      <c r="Z1578" s="149">
        <f>1/PI()*ATAN('Exhibit4_Impact-Test'!$Y$25*S_5050_SP)+'Exhibit4_Impact-Test'!$Y$26</f>
        <v>0.5</v>
      </c>
      <c r="AA1578" s="149">
        <f t="shared" si="709"/>
        <v>0.49272766463128925</v>
      </c>
      <c r="AB1578" s="195">
        <f>VLOOKUP(_xlfn.NUMBERVALUE(LEFT(A1578,4)),Transactioncosts!$C:$G,5,FALSE)</f>
        <v>20</v>
      </c>
      <c r="AC1578" s="174"/>
      <c r="AD1578" s="175">
        <f t="shared" si="710"/>
        <v>0.99383952960183164</v>
      </c>
      <c r="AE1578" s="149">
        <f t="shared" si="711"/>
        <v>0.99574500095009444</v>
      </c>
      <c r="AF1578" s="149">
        <f t="shared" si="712"/>
        <v>0.98614721699945496</v>
      </c>
      <c r="AG1578" s="176">
        <f t="shared" si="713"/>
        <v>0.99382014831005727</v>
      </c>
      <c r="AH1578" s="149">
        <f t="shared" si="714"/>
        <v>0.99573473057870432</v>
      </c>
      <c r="AI1578" s="149">
        <f t="shared" si="715"/>
        <v>0.98613267232871749</v>
      </c>
      <c r="AJ1578" s="97"/>
      <c r="AK1578" s="171">
        <f t="shared" si="716"/>
        <v>-6.1795243906088123E-3</v>
      </c>
      <c r="AL1578" s="149">
        <f t="shared" si="717"/>
        <v>-4.2640773195340197E-3</v>
      </c>
      <c r="AM1578" s="149">
        <f t="shared" si="718"/>
        <v>-1.3949628223048986E-2</v>
      </c>
      <c r="AN1578" s="149">
        <f t="shared" si="723"/>
        <v>9.5512028577013393</v>
      </c>
      <c r="AO1578" s="149">
        <f t="shared" si="723"/>
        <v>24.825937934903443</v>
      </c>
      <c r="AP1578" s="149">
        <f t="shared" si="723"/>
        <v>9.1544675701448881</v>
      </c>
      <c r="AQ1578" s="97"/>
      <c r="AR1578" s="171">
        <f t="shared" si="719"/>
        <v>-6.1990260105192607E-3</v>
      </c>
      <c r="AS1578" s="149">
        <f t="shared" si="720"/>
        <v>-4.2743916312768023E-3</v>
      </c>
      <c r="AT1578" s="149">
        <f t="shared" si="721"/>
        <v>-1.3964377317045669E-2</v>
      </c>
      <c r="AU1578" s="175">
        <f t="shared" si="724"/>
        <v>9.3825457978329556</v>
      </c>
      <c r="AV1578" s="149">
        <f t="shared" si="725"/>
        <v>21.443036004519616</v>
      </c>
      <c r="AW1578" s="149">
        <f t="shared" si="726"/>
        <v>9.0569358411817991</v>
      </c>
    </row>
    <row r="1579" spans="1:49" ht="15" x14ac:dyDescent="0.25">
      <c r="A1579" s="130">
        <v>2002.06</v>
      </c>
      <c r="B1579" s="138"/>
      <c r="C1579" s="166">
        <f>raw_Data!B1585</f>
        <v>1014.02</v>
      </c>
      <c r="D1579" s="167">
        <f>raw_Data!J1585</f>
        <v>1.3366666666666667</v>
      </c>
      <c r="E1579" s="167">
        <f>raw_Data!L1585</f>
        <v>4.0183248361511659E-3</v>
      </c>
      <c r="F1579" s="168">
        <f t="shared" si="701"/>
        <v>1079.25</v>
      </c>
      <c r="G1579" s="167">
        <f>raw_Data!K1585</f>
        <v>1.2385144004323991E-3</v>
      </c>
      <c r="H1579" s="167">
        <f t="shared" si="702"/>
        <v>-6.0440120454019031E-2</v>
      </c>
      <c r="I1579" s="165"/>
      <c r="J1579" s="167">
        <f t="shared" si="703"/>
        <v>0.9828706160501659</v>
      </c>
      <c r="K1579" s="167">
        <f t="shared" si="722"/>
        <v>-1.3111059113682932E-2</v>
      </c>
      <c r="L1579" s="93"/>
      <c r="M1579" s="171">
        <f t="shared" si="698"/>
        <v>0.98688894088631707</v>
      </c>
      <c r="N1579" s="172">
        <f t="shared" si="704"/>
        <v>0.9407983939464134</v>
      </c>
      <c r="O1579" s="170">
        <f t="shared" si="699"/>
        <v>1578</v>
      </c>
      <c r="P1579" s="170">
        <f t="shared" si="700"/>
        <v>1580</v>
      </c>
      <c r="Q1579" s="169"/>
      <c r="R1579" s="149">
        <f t="shared" si="705"/>
        <v>-0.5446680668350109</v>
      </c>
      <c r="S1579" s="173">
        <f t="shared" si="706"/>
        <v>-0.93500265140522043</v>
      </c>
      <c r="T1579" s="149">
        <v>0</v>
      </c>
      <c r="U1579" s="97"/>
      <c r="V1579" s="149">
        <f>1/PI()*ATAN('Exhibit4_Impact-Test'!$Y$25*S_RDY_SP)+'Exhibit4_Impact-Test'!$Y$26</f>
        <v>0.23639794561447003</v>
      </c>
      <c r="W1579" s="172">
        <f t="shared" si="707"/>
        <v>0.22787330963668212</v>
      </c>
      <c r="X1579" s="149">
        <f>1/PI()*ATAN('Exhibit4_Impact-Test'!$Y$25*S_RS_SP)+'Exhibit4_Impact-Test'!$Y$26</f>
        <v>0.15631107236859554</v>
      </c>
      <c r="Y1579" s="172">
        <f t="shared" si="708"/>
        <v>0.15010670183364505</v>
      </c>
      <c r="Z1579" s="149">
        <f>1/PI()*ATAN('Exhibit4_Impact-Test'!$Y$25*S_5050_SP)+'Exhibit4_Impact-Test'!$Y$26</f>
        <v>0.5</v>
      </c>
      <c r="AA1579" s="149">
        <f t="shared" si="709"/>
        <v>0.48804511859701999</v>
      </c>
      <c r="AB1579" s="195">
        <f>VLOOKUP(_xlfn.NUMBERVALUE(LEFT(A1579,4)),Transactioncosts!$C:$G,5,FALSE)</f>
        <v>20</v>
      </c>
      <c r="AC1579" s="174"/>
      <c r="AD1579" s="175">
        <f t="shared" si="710"/>
        <v>0.97599323027747653</v>
      </c>
      <c r="AE1579" s="149">
        <f t="shared" si="711"/>
        <v>0.97968447806808556</v>
      </c>
      <c r="AF1579" s="149">
        <f t="shared" si="712"/>
        <v>0.96384366741636529</v>
      </c>
      <c r="AG1579" s="176">
        <f t="shared" si="713"/>
        <v>0.97595392423769012</v>
      </c>
      <c r="AH1579" s="149">
        <f t="shared" si="714"/>
        <v>0.97968019770049697</v>
      </c>
      <c r="AI1579" s="149">
        <f t="shared" si="715"/>
        <v>0.96381975765355932</v>
      </c>
      <c r="AJ1579" s="97"/>
      <c r="AK1579" s="171">
        <f t="shared" si="716"/>
        <v>-2.4299628784210162E-2</v>
      </c>
      <c r="AL1579" s="149">
        <f t="shared" si="717"/>
        <v>-2.0524720313154259E-2</v>
      </c>
      <c r="AM1579" s="149">
        <f t="shared" si="718"/>
        <v>-3.6826168252597616E-2</v>
      </c>
      <c r="AN1579" s="149">
        <f t="shared" si="723"/>
        <v>9.5269032289171296</v>
      </c>
      <c r="AO1579" s="149">
        <f t="shared" si="723"/>
        <v>24.805413214590288</v>
      </c>
      <c r="AP1579" s="149">
        <f t="shared" si="723"/>
        <v>9.1176414018922909</v>
      </c>
      <c r="AQ1579" s="97"/>
      <c r="AR1579" s="171">
        <f t="shared" si="719"/>
        <v>-2.4339902456272242E-2</v>
      </c>
      <c r="AS1579" s="149">
        <f t="shared" si="720"/>
        <v>-2.0529089451417838E-2</v>
      </c>
      <c r="AT1579" s="149">
        <f t="shared" si="721"/>
        <v>-3.685097524171848E-2</v>
      </c>
      <c r="AU1579" s="175">
        <f t="shared" si="724"/>
        <v>9.3582058953766829</v>
      </c>
      <c r="AV1579" s="149">
        <f t="shared" si="725"/>
        <v>21.422506915068197</v>
      </c>
      <c r="AW1579" s="149">
        <f t="shared" si="726"/>
        <v>9.0200848659400812</v>
      </c>
    </row>
    <row r="1580" spans="1:49" ht="15" x14ac:dyDescent="0.25">
      <c r="A1580" s="130">
        <v>2002.07</v>
      </c>
      <c r="B1580" s="138"/>
      <c r="C1580" s="166">
        <f>raw_Data!B1586</f>
        <v>903.59</v>
      </c>
      <c r="D1580" s="167">
        <f>raw_Data!J1586</f>
        <v>1.33</v>
      </c>
      <c r="E1580" s="167">
        <f>raw_Data!L1586</f>
        <v>3.7947872834442897E-3</v>
      </c>
      <c r="F1580" s="168">
        <f t="shared" si="701"/>
        <v>1014.02</v>
      </c>
      <c r="G1580" s="167">
        <f>raw_Data!K1586</f>
        <v>1.3116112108242442E-3</v>
      </c>
      <c r="H1580" s="167">
        <f t="shared" si="702"/>
        <v>-0.10890317745212119</v>
      </c>
      <c r="I1580" s="165"/>
      <c r="J1580" s="167">
        <f t="shared" si="703"/>
        <v>0.97888883884151545</v>
      </c>
      <c r="K1580" s="167">
        <f t="shared" si="722"/>
        <v>-1.7316373875040258E-2</v>
      </c>
      <c r="L1580" s="93"/>
      <c r="M1580" s="171">
        <f t="shared" si="698"/>
        <v>0.98268362612495974</v>
      </c>
      <c r="N1580" s="172">
        <f t="shared" si="704"/>
        <v>0.89240843375870305</v>
      </c>
      <c r="O1580" s="170">
        <f t="shared" si="699"/>
        <v>1579</v>
      </c>
      <c r="P1580" s="170">
        <f t="shared" si="700"/>
        <v>1581</v>
      </c>
      <c r="Q1580" s="169"/>
      <c r="R1580" s="149">
        <f t="shared" si="705"/>
        <v>-0.50783228944424319</v>
      </c>
      <c r="S1580" s="173">
        <f t="shared" si="706"/>
        <v>-0.96441488330634351</v>
      </c>
      <c r="T1580" s="149">
        <v>0</v>
      </c>
      <c r="U1580" s="97"/>
      <c r="V1580" s="149">
        <f>1/PI()*ATAN('Exhibit4_Impact-Test'!$Y$25*S_RDY_SP)+'Exhibit4_Impact-Test'!$Y$26</f>
        <v>0.24752632952989057</v>
      </c>
      <c r="W1580" s="172">
        <f t="shared" si="707"/>
        <v>0.23001750639031235</v>
      </c>
      <c r="X1580" s="149">
        <f>1/PI()*ATAN('Exhibit4_Impact-Test'!$Y$25*S_RS_SP)+'Exhibit4_Impact-Test'!$Y$26</f>
        <v>0.15224688562793254</v>
      </c>
      <c r="Y1580" s="172">
        <f t="shared" si="708"/>
        <v>0.14022176147482093</v>
      </c>
      <c r="Z1580" s="149">
        <f>1/PI()*ATAN('Exhibit4_Impact-Test'!$Y$25*S_5050_SP)+'Exhibit4_Impact-Test'!$Y$26</f>
        <v>0.5</v>
      </c>
      <c r="AA1580" s="149">
        <f t="shared" si="709"/>
        <v>0.47592779728056184</v>
      </c>
      <c r="AB1580" s="195">
        <f>VLOOKUP(_xlfn.NUMBERVALUE(LEFT(A1580,4)),Transactioncosts!$C:$G,5,FALSE)</f>
        <v>20</v>
      </c>
      <c r="AC1580" s="174"/>
      <c r="AD1580" s="175">
        <f t="shared" si="710"/>
        <v>0.96033813911093535</v>
      </c>
      <c r="AE1580" s="149">
        <f t="shared" si="711"/>
        <v>0.96893950923773464</v>
      </c>
      <c r="AF1580" s="149">
        <f t="shared" si="712"/>
        <v>0.93754602994183145</v>
      </c>
      <c r="AG1580" s="176">
        <f t="shared" si="713"/>
        <v>0.96025979194277744</v>
      </c>
      <c r="AH1580" s="149">
        <f t="shared" si="714"/>
        <v>0.96760504068817055</v>
      </c>
      <c r="AI1580" s="149">
        <f t="shared" si="715"/>
        <v>0.93749788553639257</v>
      </c>
      <c r="AJ1580" s="97"/>
      <c r="AK1580" s="171">
        <f t="shared" si="716"/>
        <v>-4.0469828297501675E-2</v>
      </c>
      <c r="AL1580" s="149">
        <f t="shared" si="717"/>
        <v>-3.1553095007202721E-2</v>
      </c>
      <c r="AM1580" s="149">
        <f t="shared" si="718"/>
        <v>-6.4489423738247995E-2</v>
      </c>
      <c r="AN1580" s="149">
        <f t="shared" si="723"/>
        <v>9.486433400619628</v>
      </c>
      <c r="AO1580" s="149">
        <f t="shared" si="723"/>
        <v>24.773860119583084</v>
      </c>
      <c r="AP1580" s="149">
        <f t="shared" si="723"/>
        <v>9.0531519781540428</v>
      </c>
      <c r="AQ1580" s="97"/>
      <c r="AR1580" s="171">
        <f t="shared" si="719"/>
        <v>-4.0551414523264592E-2</v>
      </c>
      <c r="AS1580" s="149">
        <f t="shared" si="720"/>
        <v>-3.2931290784668207E-2</v>
      </c>
      <c r="AT1580" s="149">
        <f t="shared" si="721"/>
        <v>-6.4540776567962574E-2</v>
      </c>
      <c r="AU1580" s="175">
        <f t="shared" si="724"/>
        <v>9.3176544808534185</v>
      </c>
      <c r="AV1580" s="149">
        <f t="shared" si="725"/>
        <v>21.38957562428353</v>
      </c>
      <c r="AW1580" s="149">
        <f t="shared" si="726"/>
        <v>8.9555440893721183</v>
      </c>
    </row>
    <row r="1581" spans="1:49" ht="15" x14ac:dyDescent="0.25">
      <c r="A1581" s="130">
        <v>2002.08</v>
      </c>
      <c r="B1581" s="138"/>
      <c r="C1581" s="166">
        <f>raw_Data!B1587</f>
        <v>912.55</v>
      </c>
      <c r="D1581" s="167">
        <f>raw_Data!J1587</f>
        <v>1.3233333333333333</v>
      </c>
      <c r="E1581" s="167">
        <f>raw_Data!L1587</f>
        <v>3.4825160297176083E-3</v>
      </c>
      <c r="F1581" s="168">
        <f t="shared" si="701"/>
        <v>903.59</v>
      </c>
      <c r="G1581" s="167">
        <f>raw_Data!K1587</f>
        <v>1.4645285287944014E-3</v>
      </c>
      <c r="H1581" s="167">
        <f t="shared" si="702"/>
        <v>9.9160017264465772E-3</v>
      </c>
      <c r="I1581" s="165"/>
      <c r="J1581" s="167">
        <f t="shared" si="703"/>
        <v>0.9701425634042824</v>
      </c>
      <c r="K1581" s="167">
        <f t="shared" si="722"/>
        <v>-2.6374920565999993E-2</v>
      </c>
      <c r="L1581" s="93"/>
      <c r="M1581" s="171">
        <f t="shared" si="698"/>
        <v>0.97362507943400001</v>
      </c>
      <c r="N1581" s="172">
        <f t="shared" si="704"/>
        <v>1.011380530255241</v>
      </c>
      <c r="O1581" s="170">
        <f t="shared" si="699"/>
        <v>1580</v>
      </c>
      <c r="P1581" s="170">
        <f t="shared" si="700"/>
        <v>1582</v>
      </c>
      <c r="Q1581" s="169"/>
      <c r="R1581" s="149">
        <f t="shared" si="705"/>
        <v>-0.44307260446829605</v>
      </c>
      <c r="S1581" s="173">
        <f t="shared" si="706"/>
        <v>0.72322619210996852</v>
      </c>
      <c r="T1581" s="149">
        <v>0</v>
      </c>
      <c r="U1581" s="97"/>
      <c r="V1581" s="149">
        <f>1/PI()*ATAN('Exhibit4_Impact-Test'!$Y$25*S_RDY_SP)+'Exhibit4_Impact-Test'!$Y$26</f>
        <v>0.26919109046925915</v>
      </c>
      <c r="W1581" s="172">
        <f t="shared" si="707"/>
        <v>0.27674101185105709</v>
      </c>
      <c r="X1581" s="149">
        <f>1/PI()*ATAN('Exhibit4_Impact-Test'!$Y$25*S_RS_SP)+'Exhibit4_Impact-Test'!$Y$26</f>
        <v>0.80745603625685236</v>
      </c>
      <c r="Y1581" s="172">
        <f t="shared" si="708"/>
        <v>0.8133018739394724</v>
      </c>
      <c r="Z1581" s="149">
        <f>1/PI()*ATAN('Exhibit4_Impact-Test'!$Y$25*S_5050_SP)+'Exhibit4_Impact-Test'!$Y$26</f>
        <v>0.5</v>
      </c>
      <c r="AA1581" s="149">
        <f t="shared" si="709"/>
        <v>0.50951016224764012</v>
      </c>
      <c r="AB1581" s="195">
        <f>VLOOKUP(_xlfn.NUMBERVALUE(LEFT(A1581,4)),Transactioncosts!$C:$G,5,FALSE)</f>
        <v>20</v>
      </c>
      <c r="AC1581" s="174"/>
      <c r="AD1581" s="175">
        <f t="shared" si="710"/>
        <v>0.98378851041172832</v>
      </c>
      <c r="AE1581" s="149">
        <f t="shared" si="711"/>
        <v>1.0041109461012097</v>
      </c>
      <c r="AF1581" s="149">
        <f t="shared" si="712"/>
        <v>0.9925028048446205</v>
      </c>
      <c r="AG1581" s="176">
        <f t="shared" si="713"/>
        <v>0.9837823555212184</v>
      </c>
      <c r="AH1581" s="149">
        <f t="shared" si="714"/>
        <v>1.0027973396980179</v>
      </c>
      <c r="AI1581" s="149">
        <f t="shared" si="715"/>
        <v>0.9924837845201252</v>
      </c>
      <c r="AJ1581" s="97"/>
      <c r="AK1581" s="171">
        <f t="shared" si="716"/>
        <v>-1.6344333473677055E-2</v>
      </c>
      <c r="AL1581" s="149">
        <f t="shared" si="717"/>
        <v>4.1025192492809984E-3</v>
      </c>
      <c r="AM1581" s="149">
        <f t="shared" si="718"/>
        <v>-7.5254403848649173E-3</v>
      </c>
      <c r="AN1581" s="149">
        <f t="shared" si="723"/>
        <v>9.4700890671459508</v>
      </c>
      <c r="AO1581" s="149">
        <f t="shared" si="723"/>
        <v>24.777962638832363</v>
      </c>
      <c r="AP1581" s="149">
        <f t="shared" si="723"/>
        <v>9.0456265377691771</v>
      </c>
      <c r="AQ1581" s="97"/>
      <c r="AR1581" s="171">
        <f t="shared" si="719"/>
        <v>-1.6350589807938264E-2</v>
      </c>
      <c r="AS1581" s="149">
        <f t="shared" si="720"/>
        <v>2.7934344245472914E-3</v>
      </c>
      <c r="AT1581" s="149">
        <f t="shared" si="721"/>
        <v>-7.5446045692455976E-3</v>
      </c>
      <c r="AU1581" s="175">
        <f t="shared" si="724"/>
        <v>9.3013038910454799</v>
      </c>
      <c r="AV1581" s="149">
        <f t="shared" si="725"/>
        <v>21.392369058708077</v>
      </c>
      <c r="AW1581" s="149">
        <f t="shared" si="726"/>
        <v>8.9479994848028728</v>
      </c>
    </row>
    <row r="1582" spans="1:49" ht="15" x14ac:dyDescent="0.25">
      <c r="A1582" s="130">
        <v>2002.09</v>
      </c>
      <c r="B1582" s="138"/>
      <c r="C1582" s="166">
        <f>raw_Data!B1588</f>
        <v>867.81</v>
      </c>
      <c r="D1582" s="167">
        <f>raw_Data!J1588</f>
        <v>1.3166666666666667</v>
      </c>
      <c r="E1582" s="167">
        <f>raw_Data!L1588</f>
        <v>3.1691721789193217E-3</v>
      </c>
      <c r="F1582" s="168">
        <f t="shared" si="701"/>
        <v>912.55</v>
      </c>
      <c r="G1582" s="167">
        <f>raw_Data!K1588</f>
        <v>1.4428433145215788E-3</v>
      </c>
      <c r="H1582" s="167">
        <f t="shared" si="702"/>
        <v>-4.9027450550654716E-2</v>
      </c>
      <c r="I1582" s="165"/>
      <c r="J1582" s="167">
        <f t="shared" si="703"/>
        <v>0.96951600205119259</v>
      </c>
      <c r="K1582" s="167">
        <f t="shared" si="722"/>
        <v>-2.7314825769888085E-2</v>
      </c>
      <c r="L1582" s="93"/>
      <c r="M1582" s="171">
        <f t="shared" si="698"/>
        <v>0.97268517423011192</v>
      </c>
      <c r="N1582" s="172">
        <f t="shared" si="704"/>
        <v>0.95241539276386689</v>
      </c>
      <c r="O1582" s="170">
        <f t="shared" si="699"/>
        <v>1581</v>
      </c>
      <c r="P1582" s="170">
        <f t="shared" si="700"/>
        <v>1583</v>
      </c>
      <c r="Q1582" s="169"/>
      <c r="R1582" s="149">
        <f t="shared" si="705"/>
        <v>-0.41411652889482614</v>
      </c>
      <c r="S1582" s="173">
        <f t="shared" si="706"/>
        <v>-0.93367895170172632</v>
      </c>
      <c r="T1582" s="149">
        <v>0</v>
      </c>
      <c r="U1582" s="97"/>
      <c r="V1582" s="149">
        <f>1/PI()*ATAN('Exhibit4_Impact-Test'!$Y$25*S_RDY_SP)+'Exhibit4_Impact-Test'!$Y$26</f>
        <v>0.2798184571060397</v>
      </c>
      <c r="W1582" s="172">
        <f t="shared" si="707"/>
        <v>0.27559434965704732</v>
      </c>
      <c r="X1582" s="149">
        <f>1/PI()*ATAN('Exhibit4_Impact-Test'!$Y$25*S_RS_SP)+'Exhibit4_Impact-Test'!$Y$26</f>
        <v>0.15649867234363596</v>
      </c>
      <c r="Y1582" s="172">
        <f t="shared" si="708"/>
        <v>0.15373878174856093</v>
      </c>
      <c r="Z1582" s="149">
        <f>1/PI()*ATAN('Exhibit4_Impact-Test'!$Y$25*S_5050_SP)+'Exhibit4_Impact-Test'!$Y$26</f>
        <v>0.5</v>
      </c>
      <c r="AA1582" s="149">
        <f t="shared" si="709"/>
        <v>0.49473539673361167</v>
      </c>
      <c r="AB1582" s="195">
        <f>VLOOKUP(_xlfn.NUMBERVALUE(LEFT(A1582,4)),Transactioncosts!$C:$G,5,FALSE)</f>
        <v>20</v>
      </c>
      <c r="AC1582" s="174"/>
      <c r="AD1582" s="175">
        <f t="shared" si="710"/>
        <v>0.96701331525435053</v>
      </c>
      <c r="AE1582" s="149">
        <f t="shared" si="711"/>
        <v>0.96951298034194899</v>
      </c>
      <c r="AF1582" s="149">
        <f t="shared" si="712"/>
        <v>0.96255028349698946</v>
      </c>
      <c r="AG1582" s="176">
        <f t="shared" si="713"/>
        <v>0.96695331058540668</v>
      </c>
      <c r="AH1582" s="149">
        <f t="shared" si="714"/>
        <v>0.96947439137454572</v>
      </c>
      <c r="AI1582" s="149">
        <f t="shared" si="715"/>
        <v>0.96253975429045668</v>
      </c>
      <c r="AJ1582" s="97"/>
      <c r="AK1582" s="171">
        <f t="shared" si="716"/>
        <v>-3.354301397074743E-2</v>
      </c>
      <c r="AL1582" s="149">
        <f t="shared" si="717"/>
        <v>-3.0961415691844341E-2</v>
      </c>
      <c r="AM1582" s="149">
        <f t="shared" si="718"/>
        <v>-3.8168971590519803E-2</v>
      </c>
      <c r="AN1582" s="149">
        <f t="shared" si="723"/>
        <v>9.4365460531752028</v>
      </c>
      <c r="AO1582" s="149">
        <f t="shared" si="723"/>
        <v>24.747001223140519</v>
      </c>
      <c r="AP1582" s="149">
        <f t="shared" si="723"/>
        <v>9.0074575661786564</v>
      </c>
      <c r="AQ1582" s="97"/>
      <c r="AR1582" s="171">
        <f t="shared" si="719"/>
        <v>-3.3605067439676395E-2</v>
      </c>
      <c r="AS1582" s="149">
        <f t="shared" si="720"/>
        <v>-3.1001218908689645E-2</v>
      </c>
      <c r="AT1582" s="149">
        <f t="shared" si="721"/>
        <v>-3.8179910514233709E-2</v>
      </c>
      <c r="AU1582" s="175">
        <f t="shared" si="724"/>
        <v>9.2676988236058033</v>
      </c>
      <c r="AV1582" s="149">
        <f t="shared" si="725"/>
        <v>21.361367839799389</v>
      </c>
      <c r="AW1582" s="149">
        <f t="shared" si="726"/>
        <v>8.9098195742886386</v>
      </c>
    </row>
    <row r="1583" spans="1:49" ht="15" x14ac:dyDescent="0.25">
      <c r="A1583" s="130">
        <v>2002.1</v>
      </c>
      <c r="B1583" s="138"/>
      <c r="C1583" s="166">
        <f>raw_Data!B1589</f>
        <v>854.63</v>
      </c>
      <c r="D1583" s="167">
        <f>raw_Data!J1589</f>
        <v>1.3241666666666667</v>
      </c>
      <c r="E1583" s="167">
        <f>raw_Data!L1589</f>
        <v>3.2254927088173346E-3</v>
      </c>
      <c r="F1583" s="168">
        <f t="shared" si="701"/>
        <v>867.81</v>
      </c>
      <c r="G1583" s="167">
        <f>raw_Data!K1589</f>
        <v>1.5258716385691186E-3</v>
      </c>
      <c r="H1583" s="167">
        <f t="shared" si="702"/>
        <v>-1.5187656284209594E-2</v>
      </c>
      <c r="I1583" s="165"/>
      <c r="J1583" s="167">
        <f t="shared" si="703"/>
        <v>1.0055760338493145</v>
      </c>
      <c r="K1583" s="167">
        <f t="shared" si="722"/>
        <v>8.8015265581318225E-3</v>
      </c>
      <c r="L1583" s="93"/>
      <c r="M1583" s="171">
        <f t="shared" si="698"/>
        <v>1.0088015265581318</v>
      </c>
      <c r="N1583" s="172">
        <f t="shared" si="704"/>
        <v>0.9863382153543595</v>
      </c>
      <c r="O1583" s="170">
        <f t="shared" si="699"/>
        <v>1582</v>
      </c>
      <c r="P1583" s="170">
        <f t="shared" si="700"/>
        <v>1584</v>
      </c>
      <c r="Q1583" s="169"/>
      <c r="R1583" s="149">
        <f t="shared" si="705"/>
        <v>-0.35000749816841281</v>
      </c>
      <c r="S1583" s="173">
        <f t="shared" si="706"/>
        <v>-0.82735731364027043</v>
      </c>
      <c r="T1583" s="149">
        <v>0</v>
      </c>
      <c r="U1583" s="97"/>
      <c r="V1583" s="149">
        <f>1/PI()*ATAN('Exhibit4_Impact-Test'!$Y$25*S_RDY_SP)+'Exhibit4_Impact-Test'!$Y$26</f>
        <v>0.30559668412898133</v>
      </c>
      <c r="W1583" s="172">
        <f t="shared" si="707"/>
        <v>0.3008390190769063</v>
      </c>
      <c r="X1583" s="149">
        <f>1/PI()*ATAN('Exhibit4_Impact-Test'!$Y$25*S_RS_SP)+'Exhibit4_Impact-Test'!$Y$26</f>
        <v>0.17303326545017966</v>
      </c>
      <c r="Y1583" s="172">
        <f t="shared" si="708"/>
        <v>0.16983464838298848</v>
      </c>
      <c r="Z1583" s="149">
        <f>1/PI()*ATAN('Exhibit4_Impact-Test'!$Y$25*S_5050_SP)+'Exhibit4_Impact-Test'!$Y$26</f>
        <v>0.5</v>
      </c>
      <c r="AA1583" s="149">
        <f t="shared" si="709"/>
        <v>0.49437049176759928</v>
      </c>
      <c r="AB1583" s="195">
        <f>VLOOKUP(_xlfn.NUMBERVALUE(LEFT(A1583,4)),Transactioncosts!$C:$G,5,FALSE)</f>
        <v>20</v>
      </c>
      <c r="AC1583" s="174"/>
      <c r="AD1583" s="175">
        <f t="shared" si="710"/>
        <v>1.0019368131397015</v>
      </c>
      <c r="AE1583" s="149">
        <f t="shared" si="711"/>
        <v>1.0049146264677196</v>
      </c>
      <c r="AF1583" s="149">
        <f t="shared" si="712"/>
        <v>0.99756987095624572</v>
      </c>
      <c r="AG1583" s="176">
        <f t="shared" si="713"/>
        <v>1.0019260443320672</v>
      </c>
      <c r="AH1583" s="149">
        <f t="shared" si="714"/>
        <v>1.0035620297925081</v>
      </c>
      <c r="AI1583" s="149">
        <f t="shared" si="715"/>
        <v>0.9975586119397809</v>
      </c>
      <c r="AJ1583" s="97"/>
      <c r="AK1583" s="171">
        <f t="shared" si="716"/>
        <v>1.934939935440223E-3</v>
      </c>
      <c r="AL1583" s="149">
        <f t="shared" si="717"/>
        <v>4.9025891143476587E-3</v>
      </c>
      <c r="AM1583" s="149">
        <f t="shared" si="718"/>
        <v>-2.4330865998057585E-3</v>
      </c>
      <c r="AN1583" s="149">
        <f t="shared" si="723"/>
        <v>9.4384809931106428</v>
      </c>
      <c r="AO1583" s="149">
        <f t="shared" si="723"/>
        <v>24.751903812254866</v>
      </c>
      <c r="AP1583" s="149">
        <f t="shared" si="723"/>
        <v>9.0050244795788501</v>
      </c>
      <c r="AQ1583" s="97"/>
      <c r="AR1583" s="171">
        <f t="shared" si="719"/>
        <v>1.9241918868956459E-3</v>
      </c>
      <c r="AS1583" s="149">
        <f t="shared" si="720"/>
        <v>3.5557007893324945E-3</v>
      </c>
      <c r="AT1583" s="149">
        <f t="shared" si="721"/>
        <v>-2.4443731074782786E-3</v>
      </c>
      <c r="AU1583" s="175">
        <f t="shared" si="724"/>
        <v>9.2696230154926997</v>
      </c>
      <c r="AV1583" s="149">
        <f t="shared" si="725"/>
        <v>21.36492354058872</v>
      </c>
      <c r="AW1583" s="149">
        <f t="shared" si="726"/>
        <v>8.9073752011811607</v>
      </c>
    </row>
    <row r="1584" spans="1:49" ht="15" x14ac:dyDescent="0.25">
      <c r="A1584" s="130">
        <v>2002.11</v>
      </c>
      <c r="B1584" s="138"/>
      <c r="C1584" s="166">
        <f>raw_Data!B1590</f>
        <v>909.93</v>
      </c>
      <c r="D1584" s="167">
        <f>raw_Data!J1590</f>
        <v>1.3316666666666668</v>
      </c>
      <c r="E1584" s="167">
        <f>raw_Data!L1590</f>
        <v>3.3139261897998651E-3</v>
      </c>
      <c r="F1584" s="168">
        <f t="shared" si="701"/>
        <v>854.63</v>
      </c>
      <c r="G1584" s="167">
        <f>raw_Data!K1590</f>
        <v>1.5581791730534462E-3</v>
      </c>
      <c r="H1584" s="167">
        <f t="shared" si="702"/>
        <v>6.4706364157588681E-2</v>
      </c>
      <c r="I1584" s="165"/>
      <c r="J1584" s="167">
        <f t="shared" si="703"/>
        <v>1.0087277863608914</v>
      </c>
      <c r="K1584" s="167">
        <f t="shared" si="722"/>
        <v>1.2041712550691308E-2</v>
      </c>
      <c r="L1584" s="93"/>
      <c r="M1584" s="171">
        <f t="shared" si="698"/>
        <v>1.0120417125506913</v>
      </c>
      <c r="N1584" s="172">
        <f t="shared" si="704"/>
        <v>1.0662645433306421</v>
      </c>
      <c r="O1584" s="170">
        <f t="shared" si="699"/>
        <v>1583</v>
      </c>
      <c r="P1584" s="170">
        <f t="shared" si="700"/>
        <v>1585</v>
      </c>
      <c r="Q1584" s="169"/>
      <c r="R1584" s="149">
        <f t="shared" si="705"/>
        <v>-0.34854262101100497</v>
      </c>
      <c r="S1584" s="173">
        <f t="shared" si="706"/>
        <v>0.95251870245265713</v>
      </c>
      <c r="T1584" s="149">
        <v>0</v>
      </c>
      <c r="U1584" s="97"/>
      <c r="V1584" s="149">
        <f>1/PI()*ATAN('Exhibit4_Impact-Test'!$Y$25*S_RDY_SP)+'Exhibit4_Impact-Test'!$Y$26</f>
        <v>0.30622342289400406</v>
      </c>
      <c r="W1584" s="172">
        <f t="shared" si="707"/>
        <v>0.31742229486001799</v>
      </c>
      <c r="X1584" s="149">
        <f>1/PI()*ATAN('Exhibit4_Impact-Test'!$Y$25*S_RS_SP)+'Exhibit4_Impact-Test'!$Y$26</f>
        <v>0.84613298598874775</v>
      </c>
      <c r="Y1584" s="172">
        <f t="shared" si="708"/>
        <v>0.85280585993223357</v>
      </c>
      <c r="Z1584" s="149">
        <f>1/PI()*ATAN('Exhibit4_Impact-Test'!$Y$25*S_5050_SP)+'Exhibit4_Impact-Test'!$Y$26</f>
        <v>0.5</v>
      </c>
      <c r="AA1584" s="149">
        <f t="shared" si="709"/>
        <v>0.51304495683119544</v>
      </c>
      <c r="AB1584" s="195">
        <f>VLOOKUP(_xlfn.NUMBERVALUE(LEFT(A1584,4)),Transactioncosts!$C:$G,5,FALSE)</f>
        <v>20</v>
      </c>
      <c r="AC1584" s="174"/>
      <c r="AD1584" s="175">
        <f t="shared" si="710"/>
        <v>1.0286460133911302</v>
      </c>
      <c r="AE1584" s="149">
        <f t="shared" si="711"/>
        <v>1.0579214382672937</v>
      </c>
      <c r="AF1584" s="149">
        <f t="shared" si="712"/>
        <v>1.0391531279406667</v>
      </c>
      <c r="AG1584" s="176">
        <f t="shared" si="713"/>
        <v>1.0285934782932793</v>
      </c>
      <c r="AH1584" s="149">
        <f t="shared" si="714"/>
        <v>1.0565783768597172</v>
      </c>
      <c r="AI1584" s="149">
        <f t="shared" si="715"/>
        <v>1.0391270380270043</v>
      </c>
      <c r="AJ1584" s="97"/>
      <c r="AK1584" s="171">
        <f t="shared" si="716"/>
        <v>2.8243387356908751E-2</v>
      </c>
      <c r="AL1584" s="149">
        <f t="shared" si="717"/>
        <v>5.6306075733225477E-2</v>
      </c>
      <c r="AM1584" s="149">
        <f t="shared" si="718"/>
        <v>3.8406081373845345E-2</v>
      </c>
      <c r="AN1584" s="149">
        <f t="shared" si="723"/>
        <v>9.4667243804675518</v>
      </c>
      <c r="AO1584" s="149">
        <f t="shared" si="723"/>
        <v>24.808209887988092</v>
      </c>
      <c r="AP1584" s="149">
        <f t="shared" si="723"/>
        <v>9.0434305609526948</v>
      </c>
      <c r="AQ1584" s="97"/>
      <c r="AR1584" s="171">
        <f t="shared" si="719"/>
        <v>2.8192313966499294E-2</v>
      </c>
      <c r="AS1584" s="149">
        <f t="shared" si="720"/>
        <v>5.5035740707814591E-2</v>
      </c>
      <c r="AT1584" s="149">
        <f t="shared" si="721"/>
        <v>3.8380974158667168E-2</v>
      </c>
      <c r="AU1584" s="175">
        <f t="shared" si="724"/>
        <v>9.2978153294591994</v>
      </c>
      <c r="AV1584" s="149">
        <f t="shared" si="725"/>
        <v>21.419959281296535</v>
      </c>
      <c r="AW1584" s="149">
        <f t="shared" si="726"/>
        <v>8.9457561753398274</v>
      </c>
    </row>
    <row r="1585" spans="1:49" ht="15" x14ac:dyDescent="0.25">
      <c r="A1585" s="130">
        <v>2002.12</v>
      </c>
      <c r="B1585" s="138"/>
      <c r="C1585" s="166">
        <f>raw_Data!B1591</f>
        <v>899.18</v>
      </c>
      <c r="D1585" s="167">
        <f>raw_Data!J1591</f>
        <v>1.3391666666666666</v>
      </c>
      <c r="E1585" s="167">
        <f>raw_Data!L1591</f>
        <v>3.2978537514263273E-3</v>
      </c>
      <c r="F1585" s="168">
        <f t="shared" si="701"/>
        <v>909.93</v>
      </c>
      <c r="G1585" s="167">
        <f>raw_Data!K1591</f>
        <v>1.4717249312218156E-3</v>
      </c>
      <c r="H1585" s="167">
        <f t="shared" si="702"/>
        <v>-1.1814095589770646E-2</v>
      </c>
      <c r="I1585" s="165"/>
      <c r="J1585" s="167">
        <f t="shared" si="703"/>
        <v>0.99842159160197697</v>
      </c>
      <c r="K1585" s="167">
        <f t="shared" si="722"/>
        <v>1.7194453534032927E-3</v>
      </c>
      <c r="L1585" s="93"/>
      <c r="M1585" s="171">
        <f t="shared" si="698"/>
        <v>1.0017194453534033</v>
      </c>
      <c r="N1585" s="172">
        <f t="shared" si="704"/>
        <v>0.98965762934145118</v>
      </c>
      <c r="O1585" s="170">
        <f t="shared" si="699"/>
        <v>1584</v>
      </c>
      <c r="P1585" s="170">
        <f t="shared" si="700"/>
        <v>1586</v>
      </c>
      <c r="Q1585" s="169"/>
      <c r="R1585" s="149">
        <f t="shared" si="705"/>
        <v>-0.3849426571205552</v>
      </c>
      <c r="S1585" s="173">
        <f t="shared" si="706"/>
        <v>-0.78094120711307247</v>
      </c>
      <c r="T1585" s="149">
        <v>0</v>
      </c>
      <c r="U1585" s="97"/>
      <c r="V1585" s="149">
        <f>1/PI()*ATAN('Exhibit4_Impact-Test'!$Y$25*S_RDY_SP)+'Exhibit4_Impact-Test'!$Y$26</f>
        <v>0.2911547459345869</v>
      </c>
      <c r="W1585" s="172">
        <f t="shared" si="707"/>
        <v>0.28866091423361123</v>
      </c>
      <c r="X1585" s="149">
        <f>1/PI()*ATAN('Exhibit4_Impact-Test'!$Y$25*S_RS_SP)+'Exhibit4_Impact-Test'!$Y$26</f>
        <v>0.18127515614397971</v>
      </c>
      <c r="Y1585" s="172">
        <f t="shared" si="708"/>
        <v>0.17948417156493224</v>
      </c>
      <c r="Z1585" s="149">
        <f>1/PI()*ATAN('Exhibit4_Impact-Test'!$Y$25*S_5050_SP)+'Exhibit4_Impact-Test'!$Y$26</f>
        <v>0.5</v>
      </c>
      <c r="AA1585" s="149">
        <f t="shared" si="709"/>
        <v>0.49697148868357832</v>
      </c>
      <c r="AB1585" s="195">
        <f>VLOOKUP(_xlfn.NUMBERVALUE(LEFT(A1585,4)),Transactioncosts!$C:$G,5,FALSE)</f>
        <v>20</v>
      </c>
      <c r="AC1585" s="174"/>
      <c r="AD1585" s="175">
        <f t="shared" si="710"/>
        <v>0.99820759037693363</v>
      </c>
      <c r="AE1585" s="149">
        <f t="shared" si="711"/>
        <v>0.99953293777245666</v>
      </c>
      <c r="AF1585" s="149">
        <f t="shared" si="712"/>
        <v>0.99568853734742724</v>
      </c>
      <c r="AG1585" s="176">
        <f t="shared" si="713"/>
        <v>0.99819576173859481</v>
      </c>
      <c r="AH1585" s="149">
        <f t="shared" si="714"/>
        <v>0.99941026790014531</v>
      </c>
      <c r="AI1585" s="149">
        <f t="shared" si="715"/>
        <v>0.99568248032479445</v>
      </c>
      <c r="AJ1585" s="97"/>
      <c r="AK1585" s="171">
        <f t="shared" si="716"/>
        <v>-1.7940179112896572E-3</v>
      </c>
      <c r="AL1585" s="149">
        <f t="shared" si="717"/>
        <v>-4.6717133508019656E-4</v>
      </c>
      <c r="AM1585" s="149">
        <f t="shared" si="718"/>
        <v>-4.320783809202363E-3</v>
      </c>
      <c r="AN1585" s="149">
        <f t="shared" si="723"/>
        <v>9.4649303625562613</v>
      </c>
      <c r="AO1585" s="149">
        <f t="shared" si="723"/>
        <v>24.80774271665301</v>
      </c>
      <c r="AP1585" s="149">
        <f t="shared" si="723"/>
        <v>9.0391097771434925</v>
      </c>
      <c r="AQ1585" s="97"/>
      <c r="AR1585" s="171">
        <f t="shared" si="719"/>
        <v>-1.8058678596745081E-3</v>
      </c>
      <c r="AS1585" s="149">
        <f t="shared" si="720"/>
        <v>-5.8990606022619476E-4</v>
      </c>
      <c r="AT1585" s="149">
        <f t="shared" si="721"/>
        <v>-4.3268670780448387E-3</v>
      </c>
      <c r="AU1585" s="175">
        <f t="shared" si="724"/>
        <v>9.2960094615995246</v>
      </c>
      <c r="AV1585" s="149">
        <f t="shared" si="725"/>
        <v>21.419369375236307</v>
      </c>
      <c r="AW1585" s="149">
        <f t="shared" si="726"/>
        <v>8.9414293082617817</v>
      </c>
    </row>
    <row r="1586" spans="1:49" ht="15" x14ac:dyDescent="0.25">
      <c r="A1586" s="130">
        <v>2003.01</v>
      </c>
      <c r="B1586" s="138"/>
      <c r="C1586" s="166">
        <f>raw_Data!B1592</f>
        <v>895.84</v>
      </c>
      <c r="D1586" s="167">
        <f>raw_Data!J1592</f>
        <v>1.343333333333333</v>
      </c>
      <c r="E1586" s="167">
        <f>raw_Data!L1592</f>
        <v>3.3139261897998651E-3</v>
      </c>
      <c r="F1586" s="168">
        <f t="shared" si="701"/>
        <v>899.18</v>
      </c>
      <c r="G1586" s="167">
        <f>raw_Data!K1592</f>
        <v>1.4939537504541172E-3</v>
      </c>
      <c r="H1586" s="167">
        <f t="shared" si="702"/>
        <v>-3.7144954291686849E-3</v>
      </c>
      <c r="I1586" s="165"/>
      <c r="J1586" s="167">
        <f t="shared" si="703"/>
        <v>1.0015798279311672</v>
      </c>
      <c r="K1586" s="167">
        <f t="shared" si="722"/>
        <v>4.8937541209670421E-3</v>
      </c>
      <c r="L1586" s="93"/>
      <c r="M1586" s="171">
        <f t="shared" si="698"/>
        <v>1.004893754120967</v>
      </c>
      <c r="N1586" s="172">
        <f t="shared" si="704"/>
        <v>0.99777945832128545</v>
      </c>
      <c r="O1586" s="170">
        <f t="shared" si="699"/>
        <v>1585</v>
      </c>
      <c r="P1586" s="170">
        <f t="shared" si="700"/>
        <v>1587</v>
      </c>
      <c r="Q1586" s="169"/>
      <c r="R1586" s="149">
        <f t="shared" si="705"/>
        <v>-0.37645502250754176</v>
      </c>
      <c r="S1586" s="173">
        <f t="shared" si="706"/>
        <v>-0.52970771042714992</v>
      </c>
      <c r="T1586" s="149">
        <v>0</v>
      </c>
      <c r="U1586" s="97"/>
      <c r="V1586" s="149">
        <f>1/PI()*ATAN('Exhibit4_Impact-Test'!$Y$25*S_RDY_SP)+'Exhibit4_Impact-Test'!$Y$26</f>
        <v>0.29457523340300806</v>
      </c>
      <c r="W1586" s="172">
        <f t="shared" si="707"/>
        <v>0.29310100298627112</v>
      </c>
      <c r="X1586" s="149">
        <f>1/PI()*ATAN('Exhibit4_Impact-Test'!$Y$25*S_RS_SP)+'Exhibit4_Impact-Test'!$Y$26</f>
        <v>0.24081910772058163</v>
      </c>
      <c r="Y1586" s="172">
        <f t="shared" si="708"/>
        <v>0.23952255837485642</v>
      </c>
      <c r="Z1586" s="149">
        <f>1/PI()*ATAN('Exhibit4_Impact-Test'!$Y$25*S_5050_SP)+'Exhibit4_Impact-Test'!$Y$26</f>
        <v>0.5</v>
      </c>
      <c r="AA1586" s="149">
        <f t="shared" si="709"/>
        <v>0.49822380012987599</v>
      </c>
      <c r="AB1586" s="195">
        <f>VLOOKUP(_xlfn.NUMBERVALUE(LEFT(A1586,4)),Transactioncosts!$C:$G,5,FALSE)</f>
        <v>20</v>
      </c>
      <c r="AC1586" s="174"/>
      <c r="AD1586" s="175">
        <f t="shared" si="710"/>
        <v>1.0027980587752778</v>
      </c>
      <c r="AE1586" s="149">
        <f t="shared" si="711"/>
        <v>1.0031804957544272</v>
      </c>
      <c r="AF1586" s="149">
        <f t="shared" si="712"/>
        <v>1.0013366062211262</v>
      </c>
      <c r="AG1586" s="176">
        <f t="shared" si="713"/>
        <v>1.0027944272149856</v>
      </c>
      <c r="AH1586" s="149">
        <f t="shared" si="714"/>
        <v>1.0030093424014463</v>
      </c>
      <c r="AI1586" s="149">
        <f t="shared" si="715"/>
        <v>1.001333053821386</v>
      </c>
      <c r="AJ1586" s="97"/>
      <c r="AK1586" s="171">
        <f t="shared" si="716"/>
        <v>2.7941514956579512E-3</v>
      </c>
      <c r="AL1586" s="149">
        <f t="shared" si="717"/>
        <v>3.1754486764471444E-3</v>
      </c>
      <c r="AM1586" s="149">
        <f t="shared" si="718"/>
        <v>1.3357137581901746E-3</v>
      </c>
      <c r="AN1586" s="149">
        <f t="shared" si="723"/>
        <v>9.4677245140519197</v>
      </c>
      <c r="AO1586" s="149">
        <f t="shared" si="723"/>
        <v>24.810918165329458</v>
      </c>
      <c r="AP1586" s="149">
        <f t="shared" si="723"/>
        <v>9.040445490901682</v>
      </c>
      <c r="AQ1586" s="97"/>
      <c r="AR1586" s="171">
        <f t="shared" si="719"/>
        <v>2.7905300617748143E-3</v>
      </c>
      <c r="AS1586" s="149">
        <f t="shared" si="720"/>
        <v>3.004823394491314E-3</v>
      </c>
      <c r="AT1586" s="149">
        <f t="shared" si="721"/>
        <v>1.3321660939787179E-3</v>
      </c>
      <c r="AU1586" s="175">
        <f t="shared" si="724"/>
        <v>9.2987999916612996</v>
      </c>
      <c r="AV1586" s="149">
        <f t="shared" si="725"/>
        <v>21.422374198630799</v>
      </c>
      <c r="AW1586" s="149">
        <f t="shared" si="726"/>
        <v>8.9427614743557609</v>
      </c>
    </row>
    <row r="1587" spans="1:49" ht="15" x14ac:dyDescent="0.25">
      <c r="A1587" s="130">
        <v>2003.02</v>
      </c>
      <c r="B1587" s="138"/>
      <c r="C1587" s="166">
        <f>raw_Data!B1593</f>
        <v>837.03</v>
      </c>
      <c r="D1587" s="167">
        <f>raw_Data!J1593</f>
        <v>1.3474999999999999</v>
      </c>
      <c r="E1587" s="167">
        <f>raw_Data!L1593</f>
        <v>3.1933138078821255E-3</v>
      </c>
      <c r="F1587" s="168">
        <f t="shared" si="701"/>
        <v>895.84</v>
      </c>
      <c r="G1587" s="167">
        <f>raw_Data!K1593</f>
        <v>1.5041748526522592E-3</v>
      </c>
      <c r="H1587" s="167">
        <f t="shared" si="702"/>
        <v>-6.5647883550634112E-2</v>
      </c>
      <c r="I1587" s="165"/>
      <c r="J1587" s="167">
        <f t="shared" si="703"/>
        <v>0.9881551515644349</v>
      </c>
      <c r="K1587" s="167">
        <f t="shared" si="722"/>
        <v>-8.6515346276829774E-3</v>
      </c>
      <c r="L1587" s="93"/>
      <c r="M1587" s="171">
        <f t="shared" si="698"/>
        <v>0.99134846537231702</v>
      </c>
      <c r="N1587" s="172">
        <f t="shared" si="704"/>
        <v>0.93585629130201808</v>
      </c>
      <c r="O1587" s="170">
        <f t="shared" si="699"/>
        <v>1586</v>
      </c>
      <c r="P1587" s="170">
        <f t="shared" si="700"/>
        <v>1588</v>
      </c>
      <c r="Q1587" s="169"/>
      <c r="R1587" s="149">
        <f t="shared" si="705"/>
        <v>-0.37561506518895066</v>
      </c>
      <c r="S1587" s="173">
        <f t="shared" si="706"/>
        <v>-0.95194548689668701</v>
      </c>
      <c r="T1587" s="149">
        <v>0</v>
      </c>
      <c r="U1587" s="97"/>
      <c r="V1587" s="149">
        <f>1/PI()*ATAN('Exhibit4_Impact-Test'!$Y$25*S_RDY_SP)+'Exhibit4_Impact-Test'!$Y$26</f>
        <v>0.29491678313244274</v>
      </c>
      <c r="W1587" s="172">
        <f t="shared" si="707"/>
        <v>0.2830816101453435</v>
      </c>
      <c r="X1587" s="149">
        <f>1/PI()*ATAN('Exhibit4_Impact-Test'!$Y$25*S_RS_SP)+'Exhibit4_Impact-Test'!$Y$26</f>
        <v>0.15394588188439667</v>
      </c>
      <c r="Y1587" s="172">
        <f t="shared" si="708"/>
        <v>0.14659176878735772</v>
      </c>
      <c r="Z1587" s="149">
        <f>1/PI()*ATAN('Exhibit4_Impact-Test'!$Y$25*S_5050_SP)+'Exhibit4_Impact-Test'!$Y$26</f>
        <v>0.5</v>
      </c>
      <c r="AA1587" s="149">
        <f t="shared" si="709"/>
        <v>0.48560293765410312</v>
      </c>
      <c r="AB1587" s="195">
        <f>VLOOKUP(_xlfn.NUMBERVALUE(LEFT(A1587,4)),Transactioncosts!$C:$G,5,FALSE)</f>
        <v>20</v>
      </c>
      <c r="AC1587" s="174"/>
      <c r="AD1587" s="175">
        <f t="shared" si="710"/>
        <v>0.97498289190647891</v>
      </c>
      <c r="AE1587" s="149">
        <f t="shared" si="711"/>
        <v>0.98280567369738248</v>
      </c>
      <c r="AF1587" s="149">
        <f t="shared" si="712"/>
        <v>0.96360237833716755</v>
      </c>
      <c r="AG1587" s="176">
        <f t="shared" si="713"/>
        <v>0.97491892468972918</v>
      </c>
      <c r="AH1587" s="149">
        <f t="shared" si="714"/>
        <v>0.98146093794009048</v>
      </c>
      <c r="AI1587" s="149">
        <f t="shared" si="715"/>
        <v>0.96357358421247574</v>
      </c>
      <c r="AJ1587" s="97"/>
      <c r="AK1587" s="171">
        <f t="shared" si="716"/>
        <v>-2.5335354900821849E-2</v>
      </c>
      <c r="AL1587" s="149">
        <f t="shared" si="717"/>
        <v>-1.7343865358917E-2</v>
      </c>
      <c r="AM1587" s="149">
        <f t="shared" si="718"/>
        <v>-3.7076540065587964E-2</v>
      </c>
      <c r="AN1587" s="149">
        <f t="shared" si="723"/>
        <v>9.442389159151098</v>
      </c>
      <c r="AO1587" s="149">
        <f t="shared" si="723"/>
        <v>24.79357429997054</v>
      </c>
      <c r="AP1587" s="149">
        <f t="shared" si="723"/>
        <v>9.0033689508360943</v>
      </c>
      <c r="AQ1587" s="97"/>
      <c r="AR1587" s="171">
        <f t="shared" si="719"/>
        <v>-2.54009656061694E-2</v>
      </c>
      <c r="AS1587" s="149">
        <f t="shared" si="720"/>
        <v>-1.8713064386591746E-2</v>
      </c>
      <c r="AT1587" s="149">
        <f t="shared" si="721"/>
        <v>-3.7106422261353689E-2</v>
      </c>
      <c r="AU1587" s="175">
        <f t="shared" si="724"/>
        <v>9.2733990260551309</v>
      </c>
      <c r="AV1587" s="149">
        <f t="shared" si="725"/>
        <v>21.403661134244206</v>
      </c>
      <c r="AW1587" s="149">
        <f t="shared" si="726"/>
        <v>8.9056550520944064</v>
      </c>
    </row>
    <row r="1588" spans="1:49" ht="15" x14ac:dyDescent="0.25">
      <c r="A1588" s="130">
        <v>2003.03</v>
      </c>
      <c r="B1588" s="138"/>
      <c r="C1588" s="166">
        <f>raw_Data!B1594</f>
        <v>846.63</v>
      </c>
      <c r="D1588" s="167">
        <f>raw_Data!J1594</f>
        <v>1.3516666666666666</v>
      </c>
      <c r="E1588" s="167">
        <f>raw_Data!L1594</f>
        <v>3.1208697401348129E-3</v>
      </c>
      <c r="F1588" s="168">
        <f t="shared" si="701"/>
        <v>837.03</v>
      </c>
      <c r="G1588" s="167">
        <f>raw_Data!K1594</f>
        <v>1.614836584909342E-3</v>
      </c>
      <c r="H1588" s="167">
        <f t="shared" si="702"/>
        <v>1.1469122970502843E-2</v>
      </c>
      <c r="I1588" s="165"/>
      <c r="J1588" s="167">
        <f t="shared" si="703"/>
        <v>0.99283735387265126</v>
      </c>
      <c r="K1588" s="167">
        <f t="shared" si="722"/>
        <v>-4.0417763872139245E-3</v>
      </c>
      <c r="L1588" s="93"/>
      <c r="M1588" s="171">
        <f t="shared" si="698"/>
        <v>0.99595822361278608</v>
      </c>
      <c r="N1588" s="172">
        <f t="shared" si="704"/>
        <v>1.0130839595554122</v>
      </c>
      <c r="O1588" s="170">
        <f t="shared" si="699"/>
        <v>1587</v>
      </c>
      <c r="P1588" s="170">
        <f t="shared" si="700"/>
        <v>1589</v>
      </c>
      <c r="Q1588" s="169"/>
      <c r="R1588" s="149">
        <f t="shared" si="705"/>
        <v>-0.32829198215997712</v>
      </c>
      <c r="S1588" s="173">
        <f t="shared" si="706"/>
        <v>0.78221124795643548</v>
      </c>
      <c r="T1588" s="149">
        <v>0</v>
      </c>
      <c r="U1588" s="97"/>
      <c r="V1588" s="149">
        <f>1/PI()*ATAN('Exhibit4_Impact-Test'!$Y$25*S_RDY_SP)+'Exhibit4_Impact-Test'!$Y$26</f>
        <v>0.31506521852020208</v>
      </c>
      <c r="W1588" s="172">
        <f t="shared" si="707"/>
        <v>0.31875594033596466</v>
      </c>
      <c r="X1588" s="149">
        <f>1/PI()*ATAN('Exhibit4_Impact-Test'!$Y$25*S_RS_SP)+'Exhibit4_Impact-Test'!$Y$26</f>
        <v>0.81895964743334582</v>
      </c>
      <c r="Y1588" s="172">
        <f t="shared" si="708"/>
        <v>0.82147369129412584</v>
      </c>
      <c r="Z1588" s="149">
        <f>1/PI()*ATAN('Exhibit4_Impact-Test'!$Y$25*S_5050_SP)+'Exhibit4_Impact-Test'!$Y$26</f>
        <v>0.5</v>
      </c>
      <c r="AA1588" s="149">
        <f t="shared" si="709"/>
        <v>0.50426216435028237</v>
      </c>
      <c r="AB1588" s="195">
        <f>VLOOKUP(_xlfn.NUMBERVALUE(LEFT(A1588,4)),Transactioncosts!$C:$G,5,FALSE)</f>
        <v>20</v>
      </c>
      <c r="AC1588" s="174"/>
      <c r="AD1588" s="175">
        <f t="shared" si="710"/>
        <v>1.0013539473498689</v>
      </c>
      <c r="AE1588" s="149">
        <f t="shared" si="711"/>
        <v>1.0099835102823957</v>
      </c>
      <c r="AF1588" s="149">
        <f t="shared" si="712"/>
        <v>1.0045210915840992</v>
      </c>
      <c r="AG1588" s="176">
        <f t="shared" si="713"/>
        <v>1.0013507647715179</v>
      </c>
      <c r="AH1588" s="149">
        <f t="shared" si="714"/>
        <v>1.0099369385888173</v>
      </c>
      <c r="AI1588" s="149">
        <f t="shared" si="715"/>
        <v>1.0045125672553987</v>
      </c>
      <c r="AJ1588" s="97"/>
      <c r="AK1588" s="171">
        <f t="shared" si="716"/>
        <v>1.3530315896567037E-3</v>
      </c>
      <c r="AL1588" s="149">
        <f t="shared" si="717"/>
        <v>9.934004266816579E-3</v>
      </c>
      <c r="AM1588" s="149">
        <f t="shared" si="718"/>
        <v>4.5109021495780555E-3</v>
      </c>
      <c r="AN1588" s="149">
        <f t="shared" si="723"/>
        <v>9.443742190740755</v>
      </c>
      <c r="AO1588" s="149">
        <f t="shared" si="723"/>
        <v>24.803508304237358</v>
      </c>
      <c r="AP1588" s="149">
        <f t="shared" si="723"/>
        <v>9.0078798529856723</v>
      </c>
      <c r="AQ1588" s="97"/>
      <c r="AR1588" s="171">
        <f t="shared" si="719"/>
        <v>1.3498533094720914E-3</v>
      </c>
      <c r="AS1588" s="149">
        <f t="shared" si="720"/>
        <v>9.8878918631199429E-3</v>
      </c>
      <c r="AT1588" s="149">
        <f t="shared" si="721"/>
        <v>4.5024161506869859E-3</v>
      </c>
      <c r="AU1588" s="175">
        <f t="shared" si="724"/>
        <v>9.2747488793646031</v>
      </c>
      <c r="AV1588" s="149">
        <f t="shared" si="725"/>
        <v>21.413549026107326</v>
      </c>
      <c r="AW1588" s="149">
        <f t="shared" si="726"/>
        <v>8.9101574682450941</v>
      </c>
    </row>
    <row r="1589" spans="1:49" ht="15" x14ac:dyDescent="0.25">
      <c r="A1589" s="130">
        <v>2003.04</v>
      </c>
      <c r="B1589" s="138"/>
      <c r="C1589" s="166">
        <f>raw_Data!B1595</f>
        <v>890.03</v>
      </c>
      <c r="D1589" s="167">
        <f>raw_Data!J1595</f>
        <v>1.3502777777777777</v>
      </c>
      <c r="E1589" s="167">
        <f>raw_Data!L1595</f>
        <v>3.2415779026344627E-3</v>
      </c>
      <c r="F1589" s="168">
        <f t="shared" si="701"/>
        <v>846.63</v>
      </c>
      <c r="G1589" s="167">
        <f>raw_Data!K1595</f>
        <v>1.5948853428035597E-3</v>
      </c>
      <c r="H1589" s="167">
        <f t="shared" si="702"/>
        <v>5.1262062530267105E-2</v>
      </c>
      <c r="I1589" s="165"/>
      <c r="J1589" s="167">
        <f t="shared" si="703"/>
        <v>1.0119831972061943</v>
      </c>
      <c r="K1589" s="167">
        <f t="shared" si="722"/>
        <v>1.5224775108828803E-2</v>
      </c>
      <c r="L1589" s="93"/>
      <c r="M1589" s="171">
        <f t="shared" si="698"/>
        <v>1.0152247751088288</v>
      </c>
      <c r="N1589" s="172">
        <f t="shared" si="704"/>
        <v>1.0528569478730707</v>
      </c>
      <c r="O1589" s="170">
        <f t="shared" si="699"/>
        <v>1588</v>
      </c>
      <c r="P1589" s="170">
        <f t="shared" si="700"/>
        <v>1590</v>
      </c>
      <c r="Q1589" s="169"/>
      <c r="R1589" s="149">
        <f t="shared" si="705"/>
        <v>-0.3235928012572733</v>
      </c>
      <c r="S1589" s="173">
        <f t="shared" si="706"/>
        <v>0.94261306608813822</v>
      </c>
      <c r="T1589" s="149">
        <v>0</v>
      </c>
      <c r="U1589" s="97"/>
      <c r="V1589" s="149">
        <f>1/PI()*ATAN('Exhibit4_Impact-Test'!$Y$25*S_RDY_SP)+'Exhibit4_Impact-Test'!$Y$26</f>
        <v>0.31716465116037279</v>
      </c>
      <c r="W1589" s="172">
        <f t="shared" si="707"/>
        <v>0.3250991922281129</v>
      </c>
      <c r="X1589" s="149">
        <f>1/PI()*ATAN('Exhibit4_Impact-Test'!$Y$25*S_RS_SP)+'Exhibit4_Impact-Test'!$Y$26</f>
        <v>0.8447595380833457</v>
      </c>
      <c r="Y1589" s="172">
        <f t="shared" si="708"/>
        <v>0.84947304834699644</v>
      </c>
      <c r="Z1589" s="149">
        <f>1/PI()*ATAN('Exhibit4_Impact-Test'!$Y$25*S_5050_SP)+'Exhibit4_Impact-Test'!$Y$26</f>
        <v>0.5</v>
      </c>
      <c r="AA1589" s="149">
        <f t="shared" si="709"/>
        <v>0.50909832825899681</v>
      </c>
      <c r="AB1589" s="195">
        <f>VLOOKUP(_xlfn.NUMBERVALUE(LEFT(A1589,4)),Transactioncosts!$C:$G,5,FALSE)</f>
        <v>20</v>
      </c>
      <c r="AC1589" s="174"/>
      <c r="AD1589" s="175">
        <f t="shared" si="710"/>
        <v>1.0271603700560066</v>
      </c>
      <c r="AE1589" s="149">
        <f t="shared" si="711"/>
        <v>1.0470149119902223</v>
      </c>
      <c r="AF1589" s="149">
        <f t="shared" si="712"/>
        <v>1.0340408614909498</v>
      </c>
      <c r="AG1589" s="176">
        <f t="shared" si="713"/>
        <v>1.0271105407473076</v>
      </c>
      <c r="AH1589" s="149">
        <f t="shared" si="714"/>
        <v>1.0470050046051804</v>
      </c>
      <c r="AI1589" s="149">
        <f t="shared" si="715"/>
        <v>1.0340226648344317</v>
      </c>
      <c r="AJ1589" s="97"/>
      <c r="AK1589" s="171">
        <f t="shared" si="716"/>
        <v>2.6798072656357901E-2</v>
      </c>
      <c r="AL1589" s="149">
        <f t="shared" si="717"/>
        <v>4.594317437553512E-2</v>
      </c>
      <c r="AM1589" s="149">
        <f t="shared" si="718"/>
        <v>3.3474293188356555E-2</v>
      </c>
      <c r="AN1589" s="149">
        <f t="shared" si="723"/>
        <v>9.4705402633971136</v>
      </c>
      <c r="AO1589" s="149">
        <f t="shared" si="723"/>
        <v>24.849451478612892</v>
      </c>
      <c r="AP1589" s="149">
        <f t="shared" si="723"/>
        <v>9.0413541461740294</v>
      </c>
      <c r="AQ1589" s="97"/>
      <c r="AR1589" s="171">
        <f t="shared" si="719"/>
        <v>2.6749559766994835E-2</v>
      </c>
      <c r="AS1589" s="149">
        <f t="shared" si="720"/>
        <v>4.5933711824617168E-2</v>
      </c>
      <c r="AT1589" s="149">
        <f t="shared" si="721"/>
        <v>3.3456695415090054E-2</v>
      </c>
      <c r="AU1589" s="175">
        <f t="shared" si="724"/>
        <v>9.3014984391315974</v>
      </c>
      <c r="AV1589" s="149">
        <f t="shared" si="725"/>
        <v>21.459482737931943</v>
      </c>
      <c r="AW1589" s="149">
        <f t="shared" si="726"/>
        <v>8.9436141636601842</v>
      </c>
    </row>
    <row r="1590" spans="1:49" ht="15" x14ac:dyDescent="0.25">
      <c r="A1590" s="130">
        <v>2003.05</v>
      </c>
      <c r="B1590" s="138"/>
      <c r="C1590" s="166">
        <f>raw_Data!B1596</f>
        <v>935.96</v>
      </c>
      <c r="D1590" s="167">
        <f>raw_Data!J1596</f>
        <v>1.348888888888889</v>
      </c>
      <c r="E1590" s="167">
        <f>raw_Data!L1596</f>
        <v>2.9274037199951142E-3</v>
      </c>
      <c r="F1590" s="168">
        <f t="shared" si="701"/>
        <v>890.03</v>
      </c>
      <c r="G1590" s="167">
        <f>raw_Data!K1596</f>
        <v>1.5155544070299754E-3</v>
      </c>
      <c r="H1590" s="167">
        <f t="shared" si="702"/>
        <v>5.1605002078581652E-2</v>
      </c>
      <c r="I1590" s="165"/>
      <c r="J1590" s="167">
        <f t="shared" si="703"/>
        <v>0.96902106028428669</v>
      </c>
      <c r="K1590" s="167">
        <f t="shared" si="722"/>
        <v>-2.8051535995718191E-2</v>
      </c>
      <c r="L1590" s="93"/>
      <c r="M1590" s="171">
        <f t="shared" si="698"/>
        <v>0.97194846400428181</v>
      </c>
      <c r="N1590" s="172">
        <f t="shared" si="704"/>
        <v>1.0531205564856116</v>
      </c>
      <c r="O1590" s="170">
        <f t="shared" si="699"/>
        <v>1589</v>
      </c>
      <c r="P1590" s="170">
        <f t="shared" si="700"/>
        <v>1591</v>
      </c>
      <c r="Q1590" s="169"/>
      <c r="R1590" s="149">
        <f t="shared" si="705"/>
        <v>-0.36282856629779942</v>
      </c>
      <c r="S1590" s="173">
        <f t="shared" si="706"/>
        <v>0.94089735579238232</v>
      </c>
      <c r="T1590" s="149">
        <v>0</v>
      </c>
      <c r="U1590" s="97"/>
      <c r="V1590" s="149">
        <f>1/PI()*ATAN('Exhibit4_Impact-Test'!$Y$25*S_RDY_SP)+'Exhibit4_Impact-Test'!$Y$26</f>
        <v>0.30018453787855492</v>
      </c>
      <c r="W1590" s="172">
        <f t="shared" si="707"/>
        <v>0.3172997345489566</v>
      </c>
      <c r="X1590" s="149">
        <f>1/PI()*ATAN('Exhibit4_Impact-Test'!$Y$25*S_RS_SP)+'Exhibit4_Impact-Test'!$Y$26</f>
        <v>0.84451935582604121</v>
      </c>
      <c r="Y1590" s="172">
        <f t="shared" si="708"/>
        <v>0.85476290959501611</v>
      </c>
      <c r="Z1590" s="149">
        <f>1/PI()*ATAN('Exhibit4_Impact-Test'!$Y$25*S_5050_SP)+'Exhibit4_Impact-Test'!$Y$26</f>
        <v>0.5</v>
      </c>
      <c r="AA1590" s="149">
        <f t="shared" si="709"/>
        <v>0.5200418088618266</v>
      </c>
      <c r="AB1590" s="195">
        <f>VLOOKUP(_xlfn.NUMBERVALUE(LEFT(A1590,4)),Transactioncosts!$C:$G,5,FALSE)</f>
        <v>20</v>
      </c>
      <c r="AC1590" s="174"/>
      <c r="AD1590" s="175">
        <f t="shared" si="710"/>
        <v>0.99631507107442518</v>
      </c>
      <c r="AE1590" s="149">
        <f t="shared" si="711"/>
        <v>1.0404998672576662</v>
      </c>
      <c r="AF1590" s="149">
        <f t="shared" si="712"/>
        <v>1.0125345102449468</v>
      </c>
      <c r="AG1590" s="176">
        <f t="shared" si="713"/>
        <v>0.99629972117268473</v>
      </c>
      <c r="AH1590" s="149">
        <f t="shared" si="714"/>
        <v>1.0404819084896231</v>
      </c>
      <c r="AI1590" s="149">
        <f t="shared" si="715"/>
        <v>1.0124944266272231</v>
      </c>
      <c r="AJ1590" s="97"/>
      <c r="AK1590" s="171">
        <f t="shared" si="716"/>
        <v>-3.6917350012492618E-3</v>
      </c>
      <c r="AL1590" s="149">
        <f t="shared" si="717"/>
        <v>3.9701239276018881E-2</v>
      </c>
      <c r="AM1590" s="149">
        <f t="shared" si="718"/>
        <v>1.2456603610244294E-2</v>
      </c>
      <c r="AN1590" s="149">
        <f t="shared" si="723"/>
        <v>9.4668485283958645</v>
      </c>
      <c r="AO1590" s="149">
        <f t="shared" si="723"/>
        <v>24.889152717888912</v>
      </c>
      <c r="AP1590" s="149">
        <f t="shared" si="723"/>
        <v>9.0538107497842741</v>
      </c>
      <c r="AQ1590" s="97"/>
      <c r="AR1590" s="171">
        <f t="shared" si="719"/>
        <v>-3.7071417941732985E-3</v>
      </c>
      <c r="AS1590" s="149">
        <f t="shared" si="720"/>
        <v>3.9683979376626335E-2</v>
      </c>
      <c r="AT1590" s="149">
        <f t="shared" si="721"/>
        <v>1.2417015417701405E-2</v>
      </c>
      <c r="AU1590" s="175">
        <f t="shared" si="724"/>
        <v>9.2977912973374242</v>
      </c>
      <c r="AV1590" s="149">
        <f t="shared" si="725"/>
        <v>21.499166717308569</v>
      </c>
      <c r="AW1590" s="149">
        <f t="shared" si="726"/>
        <v>8.9560311790778862</v>
      </c>
    </row>
    <row r="1591" spans="1:49" ht="15" x14ac:dyDescent="0.25">
      <c r="A1591" s="130">
        <v>2003.06</v>
      </c>
      <c r="B1591" s="138"/>
      <c r="C1591" s="166">
        <f>raw_Data!B1597</f>
        <v>988</v>
      </c>
      <c r="D1591" s="167">
        <f>raw_Data!J1597</f>
        <v>1.3475000000000001</v>
      </c>
      <c r="E1591" s="167">
        <f>raw_Data!L1597</f>
        <v>2.7335263083605454E-3</v>
      </c>
      <c r="F1591" s="168">
        <f t="shared" si="701"/>
        <v>935.96</v>
      </c>
      <c r="G1591" s="167">
        <f>raw_Data!K1597</f>
        <v>1.4396982777041755E-3</v>
      </c>
      <c r="H1591" s="167">
        <f t="shared" si="702"/>
        <v>5.5600666695157841E-2</v>
      </c>
      <c r="I1591" s="165"/>
      <c r="J1591" s="167">
        <f t="shared" si="703"/>
        <v>0.98054229910739155</v>
      </c>
      <c r="K1591" s="167">
        <f t="shared" si="722"/>
        <v>-1.6724174584247908E-2</v>
      </c>
      <c r="L1591" s="93"/>
      <c r="M1591" s="171">
        <f t="shared" si="698"/>
        <v>0.98327582541575209</v>
      </c>
      <c r="N1591" s="172">
        <f t="shared" si="704"/>
        <v>1.0570403649728619</v>
      </c>
      <c r="O1591" s="170">
        <f t="shared" si="699"/>
        <v>1590</v>
      </c>
      <c r="P1591" s="170">
        <f t="shared" si="700"/>
        <v>1592</v>
      </c>
      <c r="Q1591" s="169"/>
      <c r="R1591" s="149">
        <f t="shared" si="705"/>
        <v>-0.34066194081903817</v>
      </c>
      <c r="S1591" s="173">
        <f t="shared" si="706"/>
        <v>0.94998291077716435</v>
      </c>
      <c r="T1591" s="149">
        <v>0</v>
      </c>
      <c r="U1591" s="97"/>
      <c r="V1591" s="149">
        <f>1/PI()*ATAN('Exhibit4_Impact-Test'!$Y$25*S_RDY_SP)+'Exhibit4_Impact-Test'!$Y$26</f>
        <v>0.30962478367874413</v>
      </c>
      <c r="W1591" s="172">
        <f t="shared" si="707"/>
        <v>0.32529665487262238</v>
      </c>
      <c r="X1591" s="149">
        <f>1/PI()*ATAN('Exhibit4_Impact-Test'!$Y$25*S_RS_SP)+'Exhibit4_Impact-Test'!$Y$26</f>
        <v>0.84578352557343961</v>
      </c>
      <c r="Y1591" s="172">
        <f t="shared" si="708"/>
        <v>0.85498474098613875</v>
      </c>
      <c r="Z1591" s="149">
        <f>1/PI()*ATAN('Exhibit4_Impact-Test'!$Y$25*S_5050_SP)+'Exhibit4_Impact-Test'!$Y$26</f>
        <v>0.5</v>
      </c>
      <c r="AA1591" s="149">
        <f t="shared" si="709"/>
        <v>0.51807674219922262</v>
      </c>
      <c r="AB1591" s="195">
        <f>VLOOKUP(_xlfn.NUMBERVALUE(LEFT(A1591,4)),Transactioncosts!$C:$G,5,FALSE)</f>
        <v>20</v>
      </c>
      <c r="AC1591" s="174"/>
      <c r="AD1591" s="175">
        <f t="shared" si="710"/>
        <v>1.0061151550192844</v>
      </c>
      <c r="AE1591" s="149">
        <f t="shared" si="711"/>
        <v>1.0456646577446658</v>
      </c>
      <c r="AF1591" s="149">
        <f t="shared" si="712"/>
        <v>1.020158095194307</v>
      </c>
      <c r="AG1591" s="176">
        <f t="shared" si="713"/>
        <v>1.0060927832983899</v>
      </c>
      <c r="AH1591" s="149">
        <f t="shared" si="714"/>
        <v>1.045526131164795</v>
      </c>
      <c r="AI1591" s="149">
        <f t="shared" si="715"/>
        <v>1.0201219417099086</v>
      </c>
      <c r="AJ1591" s="97"/>
      <c r="AK1591" s="171">
        <f t="shared" si="716"/>
        <v>6.096533336586071E-3</v>
      </c>
      <c r="AL1591" s="149">
        <f t="shared" si="717"/>
        <v>4.4652719350826063E-2</v>
      </c>
      <c r="AM1591" s="149">
        <f t="shared" si="718"/>
        <v>1.9957610574187289E-2</v>
      </c>
      <c r="AN1591" s="149">
        <f t="shared" si="723"/>
        <v>9.4729450617324513</v>
      </c>
      <c r="AO1591" s="149">
        <f t="shared" si="723"/>
        <v>24.933805437239737</v>
      </c>
      <c r="AP1591" s="149">
        <f t="shared" si="723"/>
        <v>9.0737683603584607</v>
      </c>
      <c r="AQ1591" s="97"/>
      <c r="AR1591" s="171">
        <f t="shared" si="719"/>
        <v>6.0742973435066461E-3</v>
      </c>
      <c r="AS1591" s="149">
        <f t="shared" si="720"/>
        <v>4.4520233514710024E-2</v>
      </c>
      <c r="AT1591" s="149">
        <f t="shared" si="721"/>
        <v>1.9922170846553539E-2</v>
      </c>
      <c r="AU1591" s="175">
        <f t="shared" si="724"/>
        <v>9.3038655946809303</v>
      </c>
      <c r="AV1591" s="149">
        <f t="shared" si="725"/>
        <v>21.543686950823279</v>
      </c>
      <c r="AW1591" s="149">
        <f t="shared" si="726"/>
        <v>8.9759533499244402</v>
      </c>
    </row>
    <row r="1592" spans="1:49" ht="15" x14ac:dyDescent="0.25">
      <c r="A1592" s="130">
        <v>2003.07</v>
      </c>
      <c r="B1592" s="138"/>
      <c r="C1592" s="166">
        <f>raw_Data!B1598</f>
        <v>992.54</v>
      </c>
      <c r="D1592" s="167">
        <f>raw_Data!J1598</f>
        <v>1.3591666666666669</v>
      </c>
      <c r="E1592" s="167">
        <f>raw_Data!L1598</f>
        <v>3.2576602600797866E-3</v>
      </c>
      <c r="F1592" s="168">
        <f t="shared" si="701"/>
        <v>988</v>
      </c>
      <c r="G1592" s="167">
        <f>raw_Data!K1598</f>
        <v>1.3756747638326587E-3</v>
      </c>
      <c r="H1592" s="167">
        <f t="shared" si="702"/>
        <v>4.59514170040487E-3</v>
      </c>
      <c r="I1592" s="165"/>
      <c r="J1592" s="167">
        <f t="shared" si="703"/>
        <v>1.0531820202905637</v>
      </c>
      <c r="K1592" s="167">
        <f t="shared" si="722"/>
        <v>5.6439680550643523E-2</v>
      </c>
      <c r="L1592" s="93"/>
      <c r="M1592" s="171">
        <f t="shared" si="698"/>
        <v>1.0564396805506435</v>
      </c>
      <c r="N1592" s="172">
        <f t="shared" si="704"/>
        <v>1.0059708164642374</v>
      </c>
      <c r="O1592" s="170">
        <f t="shared" si="699"/>
        <v>1591</v>
      </c>
      <c r="P1592" s="170">
        <f t="shared" si="700"/>
        <v>1593</v>
      </c>
      <c r="Q1592" s="169"/>
      <c r="R1592" s="149">
        <f t="shared" si="705"/>
        <v>-0.33044173810729599</v>
      </c>
      <c r="S1592" s="173">
        <f t="shared" si="706"/>
        <v>0.62700912292777822</v>
      </c>
      <c r="T1592" s="149">
        <v>0</v>
      </c>
      <c r="U1592" s="97"/>
      <c r="V1592" s="149">
        <f>1/PI()*ATAN('Exhibit4_Impact-Test'!$Y$25*S_RDY_SP)+'Exhibit4_Impact-Test'!$Y$26</f>
        <v>0.3141107944254049</v>
      </c>
      <c r="W1592" s="172">
        <f t="shared" si="707"/>
        <v>0.3036616190217763</v>
      </c>
      <c r="X1592" s="149">
        <f>1/PI()*ATAN('Exhibit4_Impact-Test'!$Y$25*S_RS_SP)+'Exhibit4_Impact-Test'!$Y$26</f>
        <v>0.78572145105075486</v>
      </c>
      <c r="Y1592" s="172">
        <f t="shared" si="708"/>
        <v>0.77736462012176644</v>
      </c>
      <c r="Z1592" s="149">
        <f>1/PI()*ATAN('Exhibit4_Impact-Test'!$Y$25*S_5050_SP)+'Exhibit4_Impact-Test'!$Y$26</f>
        <v>0.5</v>
      </c>
      <c r="AA1592" s="149">
        <f t="shared" si="709"/>
        <v>0.48776459289761803</v>
      </c>
      <c r="AB1592" s="195">
        <f>VLOOKUP(_xlfn.NUMBERVALUE(LEFT(A1592,4)),Transactioncosts!$C:$G,5,FALSE)</f>
        <v>20</v>
      </c>
      <c r="AC1592" s="174"/>
      <c r="AD1592" s="175">
        <f t="shared" si="710"/>
        <v>1.0405868655587147</v>
      </c>
      <c r="AE1592" s="149">
        <f t="shared" si="711"/>
        <v>1.0167852114277891</v>
      </c>
      <c r="AF1592" s="149">
        <f t="shared" si="712"/>
        <v>1.0312052485074403</v>
      </c>
      <c r="AG1592" s="176">
        <f t="shared" si="713"/>
        <v>1.0405464889379483</v>
      </c>
      <c r="AH1592" s="149">
        <f t="shared" si="714"/>
        <v>1.0157420759508915</v>
      </c>
      <c r="AI1592" s="149">
        <f t="shared" si="715"/>
        <v>1.0311807776932356</v>
      </c>
      <c r="AJ1592" s="97"/>
      <c r="AK1592" s="171">
        <f t="shared" si="716"/>
        <v>3.9784847805857969E-2</v>
      </c>
      <c r="AL1592" s="149">
        <f t="shared" si="717"/>
        <v>1.6645896558177924E-2</v>
      </c>
      <c r="AM1592" s="149">
        <f t="shared" si="718"/>
        <v>3.0728262338422126E-2</v>
      </c>
      <c r="AN1592" s="149">
        <f t="shared" si="723"/>
        <v>9.5127299095383098</v>
      </c>
      <c r="AO1592" s="149">
        <f t="shared" si="723"/>
        <v>24.950451333797915</v>
      </c>
      <c r="AP1592" s="149">
        <f t="shared" si="723"/>
        <v>9.1044966226968835</v>
      </c>
      <c r="AQ1592" s="97"/>
      <c r="AR1592" s="171">
        <f t="shared" si="719"/>
        <v>3.9746045274838784E-2</v>
      </c>
      <c r="AS1592" s="149">
        <f t="shared" si="720"/>
        <v>1.5619454674754325E-2</v>
      </c>
      <c r="AT1592" s="149">
        <f t="shared" si="721"/>
        <v>3.0704531752687905E-2</v>
      </c>
      <c r="AU1592" s="175">
        <f t="shared" si="724"/>
        <v>9.3436116399557694</v>
      </c>
      <c r="AV1592" s="149">
        <f t="shared" si="725"/>
        <v>21.559306405498035</v>
      </c>
      <c r="AW1592" s="149">
        <f t="shared" si="726"/>
        <v>9.0066578816771283</v>
      </c>
    </row>
    <row r="1593" spans="1:49" ht="15" x14ac:dyDescent="0.25">
      <c r="A1593" s="130">
        <v>2003.08</v>
      </c>
      <c r="B1593" s="138"/>
      <c r="C1593" s="166">
        <f>raw_Data!B1599</f>
        <v>989.53</v>
      </c>
      <c r="D1593" s="167">
        <f>raw_Data!J1599</f>
        <v>1.3708333333333336</v>
      </c>
      <c r="E1593" s="167">
        <f>raw_Data!L1599</f>
        <v>3.6347816898771867E-3</v>
      </c>
      <c r="F1593" s="168">
        <f t="shared" si="701"/>
        <v>992.54</v>
      </c>
      <c r="G1593" s="167">
        <f>raw_Data!K1599</f>
        <v>1.3811366124623025E-3</v>
      </c>
      <c r="H1593" s="167">
        <f t="shared" si="702"/>
        <v>-3.032623370342713E-3</v>
      </c>
      <c r="I1593" s="165"/>
      <c r="J1593" s="167">
        <f t="shared" si="703"/>
        <v>1.0371523374197065</v>
      </c>
      <c r="K1593" s="167">
        <f t="shared" si="722"/>
        <v>4.0787119109583658E-2</v>
      </c>
      <c r="L1593" s="93"/>
      <c r="M1593" s="171">
        <f t="shared" si="698"/>
        <v>1.0407871191095837</v>
      </c>
      <c r="N1593" s="172">
        <f t="shared" si="704"/>
        <v>0.99834851324211948</v>
      </c>
      <c r="O1593" s="170">
        <f t="shared" si="699"/>
        <v>1592</v>
      </c>
      <c r="P1593" s="170">
        <f t="shared" si="700"/>
        <v>1594</v>
      </c>
      <c r="Q1593" s="169"/>
      <c r="R1593" s="149">
        <f t="shared" si="705"/>
        <v>-0.4045280919121465</v>
      </c>
      <c r="S1593" s="173">
        <f t="shared" si="706"/>
        <v>-0.48211234159230126</v>
      </c>
      <c r="T1593" s="149">
        <v>0</v>
      </c>
      <c r="U1593" s="97"/>
      <c r="V1593" s="149">
        <f>1/PI()*ATAN('Exhibit4_Impact-Test'!$Y$25*S_RDY_SP)+'Exhibit4_Impact-Test'!$Y$26</f>
        <v>0.28347330863861486</v>
      </c>
      <c r="W1593" s="172">
        <f t="shared" si="707"/>
        <v>0.27509429513685696</v>
      </c>
      <c r="X1593" s="149">
        <f>1/PI()*ATAN('Exhibit4_Impact-Test'!$Y$25*S_RS_SP)+'Exhibit4_Impact-Test'!$Y$26</f>
        <v>0.25579688167300474</v>
      </c>
      <c r="Y1593" s="172">
        <f t="shared" si="708"/>
        <v>0.2479528467706261</v>
      </c>
      <c r="Z1593" s="149">
        <f>1/PI()*ATAN('Exhibit4_Impact-Test'!$Y$25*S_5050_SP)+'Exhibit4_Impact-Test'!$Y$26</f>
        <v>0.5</v>
      </c>
      <c r="AA1593" s="149">
        <f t="shared" si="709"/>
        <v>0.48959397178045466</v>
      </c>
      <c r="AB1593" s="195">
        <f>VLOOKUP(_xlfn.NUMBERVALUE(LEFT(A1593,4)),Transactioncosts!$C:$G,5,FALSE)</f>
        <v>20</v>
      </c>
      <c r="AC1593" s="174"/>
      <c r="AD1593" s="175">
        <f t="shared" si="710"/>
        <v>1.0287569070903235</v>
      </c>
      <c r="AE1593" s="149">
        <f t="shared" si="711"/>
        <v>1.0299314560661368</v>
      </c>
      <c r="AF1593" s="149">
        <f t="shared" si="712"/>
        <v>1.0195678161758517</v>
      </c>
      <c r="AG1593" s="176">
        <f t="shared" si="713"/>
        <v>1.0287439470479582</v>
      </c>
      <c r="AH1593" s="149">
        <f t="shared" si="714"/>
        <v>1.02875240968447</v>
      </c>
      <c r="AI1593" s="149">
        <f t="shared" si="715"/>
        <v>1.0195470041194126</v>
      </c>
      <c r="AJ1593" s="97"/>
      <c r="AK1593" s="171">
        <f t="shared" si="716"/>
        <v>2.8351187047671134E-2</v>
      </c>
      <c r="AL1593" s="149">
        <f t="shared" si="717"/>
        <v>2.9492252518555646E-2</v>
      </c>
      <c r="AM1593" s="149">
        <f t="shared" si="718"/>
        <v>1.9378827874371597E-2</v>
      </c>
      <c r="AN1593" s="149">
        <f t="shared" si="723"/>
        <v>9.5410810965859802</v>
      </c>
      <c r="AO1593" s="149">
        <f t="shared" si="723"/>
        <v>24.97994358631647</v>
      </c>
      <c r="AP1593" s="149">
        <f t="shared" si="723"/>
        <v>9.1238754505712549</v>
      </c>
      <c r="AQ1593" s="97"/>
      <c r="AR1593" s="171">
        <f t="shared" si="719"/>
        <v>2.8338589198839734E-2</v>
      </c>
      <c r="AS1593" s="149">
        <f t="shared" si="720"/>
        <v>2.8346815348532908E-2</v>
      </c>
      <c r="AT1593" s="149">
        <f t="shared" si="721"/>
        <v>1.9358415040103813E-2</v>
      </c>
      <c r="AU1593" s="175">
        <f t="shared" si="724"/>
        <v>9.37195022915461</v>
      </c>
      <c r="AV1593" s="149">
        <f t="shared" si="725"/>
        <v>21.587653220846569</v>
      </c>
      <c r="AW1593" s="149">
        <f t="shared" si="726"/>
        <v>9.0260162967172324</v>
      </c>
    </row>
    <row r="1594" spans="1:49" ht="15" x14ac:dyDescent="0.25">
      <c r="A1594" s="130">
        <v>2003.09</v>
      </c>
      <c r="B1594" s="138"/>
      <c r="C1594" s="166">
        <f>raw_Data!B1600</f>
        <v>1019.44</v>
      </c>
      <c r="D1594" s="167">
        <f>raw_Data!J1600</f>
        <v>1.3825000000000001</v>
      </c>
      <c r="E1594" s="167">
        <f>raw_Data!L1600</f>
        <v>3.4905363507502507E-3</v>
      </c>
      <c r="F1594" s="168">
        <f t="shared" si="701"/>
        <v>989.53</v>
      </c>
      <c r="G1594" s="167">
        <f>raw_Data!K1600</f>
        <v>1.3971279294210384E-3</v>
      </c>
      <c r="H1594" s="167">
        <f t="shared" si="702"/>
        <v>3.0226471152971612E-2</v>
      </c>
      <c r="I1594" s="165"/>
      <c r="J1594" s="167">
        <f t="shared" si="703"/>
        <v>0.9860852852480102</v>
      </c>
      <c r="K1594" s="167">
        <f t="shared" si="722"/>
        <v>-1.0424178401239548E-2</v>
      </c>
      <c r="L1594" s="93"/>
      <c r="M1594" s="171">
        <f t="shared" si="698"/>
        <v>0.98957582159876045</v>
      </c>
      <c r="N1594" s="172">
        <f t="shared" si="704"/>
        <v>1.0316235990823928</v>
      </c>
      <c r="O1594" s="170">
        <f t="shared" si="699"/>
        <v>1593</v>
      </c>
      <c r="P1594" s="170">
        <f t="shared" si="700"/>
        <v>1595</v>
      </c>
      <c r="Q1594" s="169"/>
      <c r="R1594" s="149">
        <f t="shared" si="705"/>
        <v>-0.44469275677654618</v>
      </c>
      <c r="S1594" s="173">
        <f t="shared" si="706"/>
        <v>0.8926566094070314</v>
      </c>
      <c r="T1594" s="149">
        <v>0</v>
      </c>
      <c r="U1594" s="97"/>
      <c r="V1594" s="149">
        <f>1/PI()*ATAN('Exhibit4_Impact-Test'!$Y$25*S_RDY_SP)+'Exhibit4_Impact-Test'!$Y$26</f>
        <v>0.26861427395421306</v>
      </c>
      <c r="W1594" s="172">
        <f t="shared" si="707"/>
        <v>0.27686782313070257</v>
      </c>
      <c r="X1594" s="149">
        <f>1/PI()*ATAN('Exhibit4_Impact-Test'!$Y$25*S_RS_SP)+'Exhibit4_Impact-Test'!$Y$26</f>
        <v>0.83747603760400779</v>
      </c>
      <c r="Y1594" s="172">
        <f t="shared" si="708"/>
        <v>0.84306071423224693</v>
      </c>
      <c r="Z1594" s="149">
        <f>1/PI()*ATAN('Exhibit4_Impact-Test'!$Y$25*S_5050_SP)+'Exhibit4_Impact-Test'!$Y$26</f>
        <v>0.5</v>
      </c>
      <c r="AA1594" s="149">
        <f t="shared" si="709"/>
        <v>0.51040168947541609</v>
      </c>
      <c r="AB1594" s="195">
        <f>VLOOKUP(_xlfn.NUMBERVALUE(LEFT(A1594,4)),Transactioncosts!$C:$G,5,FALSE)</f>
        <v>20</v>
      </c>
      <c r="AC1594" s="174"/>
      <c r="AD1594" s="175">
        <f t="shared" si="710"/>
        <v>1.0008704548189147</v>
      </c>
      <c r="AE1594" s="149">
        <f t="shared" si="711"/>
        <v>1.0247898276758078</v>
      </c>
      <c r="AF1594" s="149">
        <f t="shared" si="712"/>
        <v>1.0105997103405766</v>
      </c>
      <c r="AG1594" s="176">
        <f t="shared" si="713"/>
        <v>1.00086167755153</v>
      </c>
      <c r="AH1594" s="149">
        <f t="shared" si="714"/>
        <v>1.0247633121953736</v>
      </c>
      <c r="AI1594" s="149">
        <f t="shared" si="715"/>
        <v>1.0105789069616258</v>
      </c>
      <c r="AJ1594" s="97"/>
      <c r="AK1594" s="171">
        <f t="shared" si="716"/>
        <v>8.7007619282080111E-4</v>
      </c>
      <c r="AL1594" s="149">
        <f t="shared" si="717"/>
        <v>2.4487545395587937E-2</v>
      </c>
      <c r="AM1594" s="149">
        <f t="shared" si="718"/>
        <v>1.054392725439181E-2</v>
      </c>
      <c r="AN1594" s="149">
        <f t="shared" si="723"/>
        <v>9.5419511727788002</v>
      </c>
      <c r="AO1594" s="149">
        <f t="shared" si="723"/>
        <v>25.004431131712057</v>
      </c>
      <c r="AP1594" s="149">
        <f t="shared" si="723"/>
        <v>9.1344193778256475</v>
      </c>
      <c r="AQ1594" s="97"/>
      <c r="AR1594" s="171">
        <f t="shared" si="719"/>
        <v>8.6130652055266645E-4</v>
      </c>
      <c r="AS1594" s="149">
        <f t="shared" si="720"/>
        <v>2.4461670994070987E-2</v>
      </c>
      <c r="AT1594" s="149">
        <f t="shared" si="721"/>
        <v>1.0523341860529558E-2</v>
      </c>
      <c r="AU1594" s="175">
        <f t="shared" si="724"/>
        <v>9.3728115356751633</v>
      </c>
      <c r="AV1594" s="149">
        <f t="shared" si="725"/>
        <v>21.61211489184064</v>
      </c>
      <c r="AW1594" s="149">
        <f t="shared" si="726"/>
        <v>9.0365396385777625</v>
      </c>
    </row>
    <row r="1595" spans="1:49" ht="15" x14ac:dyDescent="0.25">
      <c r="A1595" s="130">
        <v>2003.1</v>
      </c>
      <c r="B1595" s="138"/>
      <c r="C1595" s="166">
        <f>raw_Data!B1601</f>
        <v>1038.73</v>
      </c>
      <c r="D1595" s="167">
        <f>raw_Data!J1601</f>
        <v>1.4047222222222224</v>
      </c>
      <c r="E1595" s="167">
        <f>raw_Data!L1601</f>
        <v>3.5065748777713956E-3</v>
      </c>
      <c r="F1595" s="168">
        <f t="shared" si="701"/>
        <v>1019.44</v>
      </c>
      <c r="G1595" s="167">
        <f>raw_Data!K1601</f>
        <v>1.3779351626601098E-3</v>
      </c>
      <c r="H1595" s="167">
        <f t="shared" si="702"/>
        <v>1.8922153339088199E-2</v>
      </c>
      <c r="I1595" s="165"/>
      <c r="J1595" s="167">
        <f t="shared" si="703"/>
        <v>1.0015596285540442</v>
      </c>
      <c r="K1595" s="167">
        <f t="shared" si="722"/>
        <v>5.0662034318156302E-3</v>
      </c>
      <c r="L1595" s="93"/>
      <c r="M1595" s="171">
        <f t="shared" si="698"/>
        <v>1.0050662034318156</v>
      </c>
      <c r="N1595" s="172">
        <f t="shared" si="704"/>
        <v>1.0203000885017484</v>
      </c>
      <c r="O1595" s="170">
        <f t="shared" si="699"/>
        <v>1594</v>
      </c>
      <c r="P1595" s="170">
        <f t="shared" si="700"/>
        <v>1596</v>
      </c>
      <c r="Q1595" s="169"/>
      <c r="R1595" s="149">
        <f t="shared" si="705"/>
        <v>-0.43393520579732542</v>
      </c>
      <c r="S1595" s="173">
        <f t="shared" si="706"/>
        <v>0.84426071127318547</v>
      </c>
      <c r="T1595" s="149">
        <v>0</v>
      </c>
      <c r="U1595" s="97"/>
      <c r="V1595" s="149">
        <f>1/PI()*ATAN('Exhibit4_Impact-Test'!$Y$25*S_RDY_SP)+'Exhibit4_Impact-Test'!$Y$26</f>
        <v>0.27247918943834704</v>
      </c>
      <c r="W1595" s="172">
        <f t="shared" si="707"/>
        <v>0.27547148731947801</v>
      </c>
      <c r="X1595" s="149">
        <f>1/PI()*ATAN('Exhibit4_Impact-Test'!$Y$25*S_RS_SP)+'Exhibit4_Impact-Test'!$Y$26</f>
        <v>0.82980297401518754</v>
      </c>
      <c r="Y1595" s="172">
        <f t="shared" si="708"/>
        <v>0.83191702144987711</v>
      </c>
      <c r="Z1595" s="149">
        <f>1/PI()*ATAN('Exhibit4_Impact-Test'!$Y$25*S_5050_SP)+'Exhibit4_Impact-Test'!$Y$26</f>
        <v>0.5</v>
      </c>
      <c r="AA1595" s="149">
        <f t="shared" si="709"/>
        <v>0.50376077283664811</v>
      </c>
      <c r="AB1595" s="195">
        <f>VLOOKUP(_xlfn.NUMBERVALUE(LEFT(A1595,4)),Transactioncosts!$C:$G,5,FALSE)</f>
        <v>20</v>
      </c>
      <c r="AC1595" s="174"/>
      <c r="AD1595" s="175">
        <f t="shared" si="710"/>
        <v>1.0092171200876678</v>
      </c>
      <c r="AE1595" s="149">
        <f t="shared" si="711"/>
        <v>1.0177073265686514</v>
      </c>
      <c r="AF1595" s="149">
        <f t="shared" si="712"/>
        <v>1.012683145966782</v>
      </c>
      <c r="AG1595" s="176">
        <f t="shared" si="713"/>
        <v>1.0092088960571624</v>
      </c>
      <c r="AH1595" s="149">
        <f t="shared" si="714"/>
        <v>1.0176707581201687</v>
      </c>
      <c r="AI1595" s="149">
        <f t="shared" si="715"/>
        <v>1.0126756244211086</v>
      </c>
      <c r="AJ1595" s="97"/>
      <c r="AK1595" s="171">
        <f t="shared" si="716"/>
        <v>9.1749016595741289E-3</v>
      </c>
      <c r="AL1595" s="149">
        <f t="shared" si="717"/>
        <v>1.7552378333641112E-2</v>
      </c>
      <c r="AM1595" s="149">
        <f t="shared" si="718"/>
        <v>1.2603388546318884E-2</v>
      </c>
      <c r="AN1595" s="149">
        <f t="shared" si="723"/>
        <v>9.5511260744383737</v>
      </c>
      <c r="AO1595" s="149">
        <f t="shared" si="723"/>
        <v>25.021983510045697</v>
      </c>
      <c r="AP1595" s="149">
        <f t="shared" si="723"/>
        <v>9.1470227663719665</v>
      </c>
      <c r="AQ1595" s="97"/>
      <c r="AR1595" s="171">
        <f t="shared" si="719"/>
        <v>9.1667527054487344E-3</v>
      </c>
      <c r="AS1595" s="149">
        <f t="shared" si="720"/>
        <v>1.7516445502525676E-2</v>
      </c>
      <c r="AT1595" s="149">
        <f t="shared" si="721"/>
        <v>1.2595961175145529E-2</v>
      </c>
      <c r="AU1595" s="175">
        <f t="shared" si="724"/>
        <v>9.381978288380612</v>
      </c>
      <c r="AV1595" s="149">
        <f t="shared" si="725"/>
        <v>21.629631337343167</v>
      </c>
      <c r="AW1595" s="149">
        <f t="shared" si="726"/>
        <v>9.0491355997529084</v>
      </c>
    </row>
    <row r="1596" spans="1:49" ht="15" x14ac:dyDescent="0.25">
      <c r="A1596" s="130">
        <v>2003.11</v>
      </c>
      <c r="B1596" s="138"/>
      <c r="C1596" s="166">
        <f>raw_Data!B1602</f>
        <v>1049.9000000000001</v>
      </c>
      <c r="D1596" s="167">
        <f>raw_Data!J1602</f>
        <v>1.4269444444444446</v>
      </c>
      <c r="E1596" s="167">
        <f>raw_Data!L1602</f>
        <v>3.5145930840192463E-3</v>
      </c>
      <c r="F1596" s="168">
        <f t="shared" si="701"/>
        <v>1038.73</v>
      </c>
      <c r="G1596" s="167">
        <f>raw_Data!K1602</f>
        <v>1.3737395131020039E-3</v>
      </c>
      <c r="H1596" s="167">
        <f t="shared" si="702"/>
        <v>1.0753516313190215E-2</v>
      </c>
      <c r="I1596" s="165"/>
      <c r="J1596" s="167">
        <f t="shared" si="703"/>
        <v>1.0007790152765703</v>
      </c>
      <c r="K1596" s="167">
        <f t="shared" si="722"/>
        <v>4.2936083605895625E-3</v>
      </c>
      <c r="L1596" s="93"/>
      <c r="M1596" s="171">
        <f t="shared" si="698"/>
        <v>1.0042936083605896</v>
      </c>
      <c r="N1596" s="172">
        <f t="shared" si="704"/>
        <v>1.0121272558262921</v>
      </c>
      <c r="O1596" s="170">
        <f t="shared" si="699"/>
        <v>1595</v>
      </c>
      <c r="P1596" s="170">
        <f t="shared" si="700"/>
        <v>1597</v>
      </c>
      <c r="Q1596" s="169"/>
      <c r="R1596" s="149">
        <f t="shared" si="705"/>
        <v>-0.43702827191993487</v>
      </c>
      <c r="S1596" s="173">
        <f t="shared" si="706"/>
        <v>0.75409870590491401</v>
      </c>
      <c r="T1596" s="149">
        <v>0</v>
      </c>
      <c r="U1596" s="97"/>
      <c r="V1596" s="149">
        <f>1/PI()*ATAN('Exhibit4_Impact-Test'!$Y$25*S_RDY_SP)+'Exhibit4_Impact-Test'!$Y$26</f>
        <v>0.27135947206668543</v>
      </c>
      <c r="W1596" s="172">
        <f t="shared" si="707"/>
        <v>0.27289848885542256</v>
      </c>
      <c r="X1596" s="149">
        <f>1/PI()*ATAN('Exhibit4_Impact-Test'!$Y$25*S_RS_SP)+'Exhibit4_Impact-Test'!$Y$26</f>
        <v>0.81363279720860138</v>
      </c>
      <c r="Y1596" s="172">
        <f t="shared" si="708"/>
        <v>0.81480811073213077</v>
      </c>
      <c r="Z1596" s="149">
        <f>1/PI()*ATAN('Exhibit4_Impact-Test'!$Y$25*S_5050_SP)+'Exhibit4_Impact-Test'!$Y$26</f>
        <v>0.5</v>
      </c>
      <c r="AA1596" s="149">
        <f t="shared" si="709"/>
        <v>0.50194246340256488</v>
      </c>
      <c r="AB1596" s="195">
        <f>VLOOKUP(_xlfn.NUMBERVALUE(LEFT(A1596,4)),Transactioncosts!$C:$G,5,FALSE)</f>
        <v>20</v>
      </c>
      <c r="AC1596" s="174"/>
      <c r="AD1596" s="175">
        <f t="shared" si="710"/>
        <v>1.0064193428012391</v>
      </c>
      <c r="AE1596" s="149">
        <f t="shared" si="711"/>
        <v>1.0106673208604553</v>
      </c>
      <c r="AF1596" s="149">
        <f t="shared" si="712"/>
        <v>1.0082104320934409</v>
      </c>
      <c r="AG1596" s="176">
        <f t="shared" si="713"/>
        <v>1.006416987963862</v>
      </c>
      <c r="AH1596" s="149">
        <f t="shared" si="714"/>
        <v>1.0106219332741526</v>
      </c>
      <c r="AI1596" s="149">
        <f t="shared" si="715"/>
        <v>1.0082065471666357</v>
      </c>
      <c r="AJ1596" s="97"/>
      <c r="AK1596" s="171">
        <f t="shared" si="716"/>
        <v>6.3988265738951213E-3</v>
      </c>
      <c r="AL1596" s="149">
        <f t="shared" si="717"/>
        <v>1.061082640117474E-2</v>
      </c>
      <c r="AM1596" s="149">
        <f t="shared" si="718"/>
        <v>8.1769098588844978E-3</v>
      </c>
      <c r="AN1596" s="149">
        <f t="shared" si="723"/>
        <v>9.5575249010122683</v>
      </c>
      <c r="AO1596" s="149">
        <f t="shared" si="723"/>
        <v>25.03259433644687</v>
      </c>
      <c r="AP1596" s="149">
        <f t="shared" si="723"/>
        <v>9.1551996762308505</v>
      </c>
      <c r="AQ1596" s="97"/>
      <c r="AR1596" s="171">
        <f t="shared" si="719"/>
        <v>6.3964867538699125E-3</v>
      </c>
      <c r="AS1596" s="149">
        <f t="shared" si="720"/>
        <v>1.0565916860180082E-2</v>
      </c>
      <c r="AT1596" s="149">
        <f t="shared" si="721"/>
        <v>8.1730565618282798E-3</v>
      </c>
      <c r="AU1596" s="175">
        <f t="shared" si="724"/>
        <v>9.3883747751344817</v>
      </c>
      <c r="AV1596" s="149">
        <f t="shared" si="725"/>
        <v>21.640197254203347</v>
      </c>
      <c r="AW1596" s="149">
        <f t="shared" si="726"/>
        <v>9.0573086563147367</v>
      </c>
    </row>
    <row r="1597" spans="1:49" ht="15" x14ac:dyDescent="0.25">
      <c r="A1597" s="130">
        <v>2003.12</v>
      </c>
      <c r="B1597" s="138"/>
      <c r="C1597" s="166">
        <f>raw_Data!B1603</f>
        <v>1080.6400000000001</v>
      </c>
      <c r="D1597" s="167">
        <f>raw_Data!J1603</f>
        <v>1.4491666666666667</v>
      </c>
      <c r="E1597" s="167">
        <f>raw_Data!L1603</f>
        <v>3.4905363507502507E-3</v>
      </c>
      <c r="F1597" s="168">
        <f t="shared" si="701"/>
        <v>1049.9000000000001</v>
      </c>
      <c r="G1597" s="167">
        <f>raw_Data!K1603</f>
        <v>1.3802901863669555E-3</v>
      </c>
      <c r="H1597" s="167">
        <f t="shared" si="702"/>
        <v>2.9278978950376233E-2</v>
      </c>
      <c r="I1597" s="165"/>
      <c r="J1597" s="167">
        <f t="shared" si="703"/>
        <v>0.99766379199652944</v>
      </c>
      <c r="K1597" s="167">
        <f t="shared" si="722"/>
        <v>1.1543283472796873E-3</v>
      </c>
      <c r="L1597" s="93"/>
      <c r="M1597" s="171">
        <f t="shared" si="698"/>
        <v>1.0011543283472797</v>
      </c>
      <c r="N1597" s="172">
        <f t="shared" si="704"/>
        <v>1.0306592691367433</v>
      </c>
      <c r="O1597" s="170">
        <f t="shared" si="699"/>
        <v>1596</v>
      </c>
      <c r="P1597" s="170">
        <f t="shared" si="700"/>
        <v>1598</v>
      </c>
      <c r="Q1597" s="169"/>
      <c r="R1597" s="149">
        <f t="shared" si="705"/>
        <v>-0.43602733298354962</v>
      </c>
      <c r="S1597" s="173">
        <f t="shared" si="706"/>
        <v>0.89282676860169508</v>
      </c>
      <c r="T1597" s="149">
        <v>0</v>
      </c>
      <c r="U1597" s="97"/>
      <c r="V1597" s="149">
        <f>1/PI()*ATAN('Exhibit4_Impact-Test'!$Y$25*S_RDY_SP)+'Exhibit4_Impact-Test'!$Y$26</f>
        <v>0.27172107016689107</v>
      </c>
      <c r="W1597" s="172">
        <f t="shared" si="707"/>
        <v>0.27750670283719575</v>
      </c>
      <c r="X1597" s="149">
        <f>1/PI()*ATAN('Exhibit4_Impact-Test'!$Y$25*S_RS_SP)+'Exhibit4_Impact-Test'!$Y$26</f>
        <v>0.83750190388349566</v>
      </c>
      <c r="Y1597" s="172">
        <f t="shared" si="708"/>
        <v>0.84141606511208389</v>
      </c>
      <c r="Z1597" s="149">
        <f>1/PI()*ATAN('Exhibit4_Impact-Test'!$Y$25*S_5050_SP)+'Exhibit4_Impact-Test'!$Y$26</f>
        <v>0.5</v>
      </c>
      <c r="AA1597" s="149">
        <f t="shared" si="709"/>
        <v>0.50726074006641153</v>
      </c>
      <c r="AB1597" s="195">
        <f>VLOOKUP(_xlfn.NUMBERVALUE(LEFT(A1597,4)),Transactioncosts!$C:$G,5,FALSE)</f>
        <v>20</v>
      </c>
      <c r="AC1597" s="174"/>
      <c r="AD1597" s="175">
        <f t="shared" si="710"/>
        <v>1.0091714424338034</v>
      </c>
      <c r="AE1597" s="149">
        <f t="shared" si="711"/>
        <v>1.0258647724324252</v>
      </c>
      <c r="AF1597" s="149">
        <f t="shared" si="712"/>
        <v>1.0159067987420114</v>
      </c>
      <c r="AG1597" s="176">
        <f t="shared" si="713"/>
        <v>1.0091569644398177</v>
      </c>
      <c r="AH1597" s="149">
        <f t="shared" si="714"/>
        <v>1.025861015992944</v>
      </c>
      <c r="AI1597" s="149">
        <f t="shared" si="715"/>
        <v>1.0158922772618786</v>
      </c>
      <c r="AJ1597" s="97"/>
      <c r="AK1597" s="171">
        <f t="shared" si="716"/>
        <v>9.1296401527261473E-3</v>
      </c>
      <c r="AL1597" s="149">
        <f t="shared" si="717"/>
        <v>2.5535937313972377E-2</v>
      </c>
      <c r="AM1597" s="149">
        <f t="shared" si="718"/>
        <v>1.5781611426870994E-2</v>
      </c>
      <c r="AN1597" s="149">
        <f t="shared" si="723"/>
        <v>9.5666545411649953</v>
      </c>
      <c r="AO1597" s="149">
        <f t="shared" si="723"/>
        <v>25.058130273760842</v>
      </c>
      <c r="AP1597" s="149">
        <f t="shared" si="723"/>
        <v>9.170981287657721</v>
      </c>
      <c r="AQ1597" s="97"/>
      <c r="AR1597" s="171">
        <f t="shared" si="719"/>
        <v>9.1152936331640923E-3</v>
      </c>
      <c r="AS1597" s="149">
        <f t="shared" si="720"/>
        <v>2.553227557759177E-2</v>
      </c>
      <c r="AT1597" s="149">
        <f t="shared" si="721"/>
        <v>1.5767317218054227E-2</v>
      </c>
      <c r="AU1597" s="175">
        <f t="shared" si="724"/>
        <v>9.3974900687676453</v>
      </c>
      <c r="AV1597" s="149">
        <f t="shared" si="725"/>
        <v>21.66572952978094</v>
      </c>
      <c r="AW1597" s="149">
        <f t="shared" si="726"/>
        <v>9.0730759735327915</v>
      </c>
    </row>
    <row r="1598" spans="1:49" ht="15" x14ac:dyDescent="0.25">
      <c r="A1598" s="130">
        <v>2004.01</v>
      </c>
      <c r="B1598" s="138"/>
      <c r="C1598" s="166">
        <f>raw_Data!B1604</f>
        <v>1132.52</v>
      </c>
      <c r="D1598" s="167">
        <f>raw_Data!J1604</f>
        <v>1.4666666666666668</v>
      </c>
      <c r="E1598" s="167">
        <f>raw_Data!L1604</f>
        <v>3.3942459274463044E-3</v>
      </c>
      <c r="F1598" s="168">
        <f t="shared" si="701"/>
        <v>1080.6400000000001</v>
      </c>
      <c r="G1598" s="167">
        <f>raw_Data!K1604</f>
        <v>1.3572204125950054E-3</v>
      </c>
      <c r="H1598" s="167">
        <f t="shared" si="702"/>
        <v>4.8008587503701294E-2</v>
      </c>
      <c r="I1598" s="165"/>
      <c r="J1598" s="167">
        <f t="shared" si="703"/>
        <v>0.99063646596299948</v>
      </c>
      <c r="K1598" s="167">
        <f t="shared" si="722"/>
        <v>-5.9692881095542161E-3</v>
      </c>
      <c r="L1598" s="93"/>
      <c r="M1598" s="171">
        <f t="shared" si="698"/>
        <v>0.99403071189044578</v>
      </c>
      <c r="N1598" s="172">
        <f t="shared" si="704"/>
        <v>1.0493658079162964</v>
      </c>
      <c r="O1598" s="170">
        <f t="shared" si="699"/>
        <v>1597</v>
      </c>
      <c r="P1598" s="170">
        <f t="shared" si="700"/>
        <v>1599</v>
      </c>
      <c r="Q1598" s="169"/>
      <c r="R1598" s="149">
        <f t="shared" si="705"/>
        <v>-0.44006249535571251</v>
      </c>
      <c r="S1598" s="173">
        <f t="shared" si="706"/>
        <v>0.93222144204597901</v>
      </c>
      <c r="T1598" s="149">
        <v>0</v>
      </c>
      <c r="U1598" s="97"/>
      <c r="V1598" s="149">
        <f>1/PI()*ATAN('Exhibit4_Impact-Test'!$Y$25*S_RDY_SP)+'Exhibit4_Impact-Test'!$Y$26</f>
        <v>0.27026770584435911</v>
      </c>
      <c r="W1598" s="172">
        <f t="shared" si="707"/>
        <v>0.28108386946766617</v>
      </c>
      <c r="X1598" s="149">
        <f>1/PI()*ATAN('Exhibit4_Impact-Test'!$Y$25*S_RS_SP)+'Exhibit4_Impact-Test'!$Y$26</f>
        <v>0.84329428485266045</v>
      </c>
      <c r="Y1598" s="172">
        <f t="shared" si="708"/>
        <v>0.85032082300679734</v>
      </c>
      <c r="Z1598" s="149">
        <f>1/PI()*ATAN('Exhibit4_Impact-Test'!$Y$25*S_5050_SP)+'Exhibit4_Impact-Test'!$Y$26</f>
        <v>0.5</v>
      </c>
      <c r="AA1598" s="149">
        <f t="shared" si="709"/>
        <v>0.51353998000130785</v>
      </c>
      <c r="AB1598" s="195">
        <f>VLOOKUP(_xlfn.NUMBERVALUE(LEFT(A1598,4)),Transactioncosts!$C:$G,5,FALSE)</f>
        <v>20</v>
      </c>
      <c r="AC1598" s="174"/>
      <c r="AD1598" s="175">
        <f t="shared" si="710"/>
        <v>1.0089860013460297</v>
      </c>
      <c r="AE1598" s="149">
        <f t="shared" si="711"/>
        <v>1.0406944821208188</v>
      </c>
      <c r="AF1598" s="149">
        <f t="shared" si="712"/>
        <v>1.021698259903371</v>
      </c>
      <c r="AG1598" s="176">
        <f t="shared" si="713"/>
        <v>1.0089623366407054</v>
      </c>
      <c r="AH1598" s="149">
        <f t="shared" si="714"/>
        <v>1.0406148390889367</v>
      </c>
      <c r="AI1598" s="149">
        <f t="shared" si="715"/>
        <v>1.0216711799433684</v>
      </c>
      <c r="AJ1598" s="97"/>
      <c r="AK1598" s="171">
        <f t="shared" si="716"/>
        <v>8.945867485368417E-3</v>
      </c>
      <c r="AL1598" s="149">
        <f t="shared" si="717"/>
        <v>3.9888261563272367E-2</v>
      </c>
      <c r="AM1598" s="149">
        <f t="shared" si="718"/>
        <v>2.1466203475267571E-2</v>
      </c>
      <c r="AN1598" s="149">
        <f t="shared" si="723"/>
        <v>9.575600408650363</v>
      </c>
      <c r="AO1598" s="149">
        <f t="shared" si="723"/>
        <v>25.098018535324115</v>
      </c>
      <c r="AP1598" s="149">
        <f t="shared" si="723"/>
        <v>9.1924474911329881</v>
      </c>
      <c r="AQ1598" s="97"/>
      <c r="AR1598" s="171">
        <f t="shared" si="719"/>
        <v>8.922413262205383E-3</v>
      </c>
      <c r="AS1598" s="149">
        <f t="shared" si="720"/>
        <v>3.9811729900141479E-2</v>
      </c>
      <c r="AT1598" s="149">
        <f t="shared" si="721"/>
        <v>2.1439698273147848E-2</v>
      </c>
      <c r="AU1598" s="175">
        <f t="shared" si="724"/>
        <v>9.4064124820298503</v>
      </c>
      <c r="AV1598" s="149">
        <f t="shared" si="725"/>
        <v>21.70554125968108</v>
      </c>
      <c r="AW1598" s="149">
        <f t="shared" si="726"/>
        <v>9.0945156718059401</v>
      </c>
    </row>
    <row r="1599" spans="1:49" ht="15" x14ac:dyDescent="0.25">
      <c r="A1599" s="130">
        <v>2004.02</v>
      </c>
      <c r="B1599" s="138"/>
      <c r="C1599" s="166">
        <f>raw_Data!B1605</f>
        <v>1143.3599999999999</v>
      </c>
      <c r="D1599" s="167">
        <f>raw_Data!J1605</f>
        <v>1.4841666666666669</v>
      </c>
      <c r="E1599" s="167">
        <f>raw_Data!L1605</f>
        <v>3.3380295383023117E-3</v>
      </c>
      <c r="F1599" s="168">
        <f t="shared" si="701"/>
        <v>1132.52</v>
      </c>
      <c r="G1599" s="167">
        <f>raw_Data!K1605</f>
        <v>1.3104992994972865E-3</v>
      </c>
      <c r="H1599" s="167">
        <f t="shared" si="702"/>
        <v>9.5715748949245505E-3</v>
      </c>
      <c r="I1599" s="165"/>
      <c r="J1599" s="167">
        <f t="shared" si="703"/>
        <v>0.99450393808875204</v>
      </c>
      <c r="K1599" s="167">
        <f t="shared" si="722"/>
        <v>-2.1580323729456508E-3</v>
      </c>
      <c r="L1599" s="93"/>
      <c r="M1599" s="171">
        <f t="shared" si="698"/>
        <v>0.99784196762705435</v>
      </c>
      <c r="N1599" s="172">
        <f t="shared" si="704"/>
        <v>1.0108820741944218</v>
      </c>
      <c r="O1599" s="170">
        <f t="shared" si="699"/>
        <v>1598</v>
      </c>
      <c r="P1599" s="170">
        <f t="shared" si="700"/>
        <v>1600</v>
      </c>
      <c r="Q1599" s="169"/>
      <c r="R1599" s="149">
        <f t="shared" si="705"/>
        <v>-0.44290318124254974</v>
      </c>
      <c r="S1599" s="173">
        <f t="shared" si="706"/>
        <v>0.73821588513779479</v>
      </c>
      <c r="T1599" s="149">
        <v>0</v>
      </c>
      <c r="U1599" s="97"/>
      <c r="V1599" s="149">
        <f>1/PI()*ATAN('Exhibit4_Impact-Test'!$Y$25*S_RDY_SP)+'Exhibit4_Impact-Test'!$Y$26</f>
        <v>0.26925151680554682</v>
      </c>
      <c r="W1599" s="172">
        <f t="shared" si="707"/>
        <v>0.27181375796148899</v>
      </c>
      <c r="X1599" s="149">
        <f>1/PI()*ATAN('Exhibit4_Impact-Test'!$Y$25*S_RS_SP)+'Exhibit4_Impact-Test'!$Y$26</f>
        <v>0.81049930706574447</v>
      </c>
      <c r="Y1599" s="172">
        <f t="shared" si="708"/>
        <v>0.81248543413947893</v>
      </c>
      <c r="Z1599" s="149">
        <f>1/PI()*ATAN('Exhibit4_Impact-Test'!$Y$25*S_5050_SP)+'Exhibit4_Impact-Test'!$Y$26</f>
        <v>0.5</v>
      </c>
      <c r="AA1599" s="149">
        <f t="shared" si="709"/>
        <v>0.50324586809732785</v>
      </c>
      <c r="AB1599" s="195">
        <f>VLOOKUP(_xlfn.NUMBERVALUE(LEFT(A1599,4)),Transactioncosts!$C:$G,5,FALSE)</f>
        <v>20</v>
      </c>
      <c r="AC1599" s="174"/>
      <c r="AD1599" s="175">
        <f t="shared" si="710"/>
        <v>1.0013530360996241</v>
      </c>
      <c r="AE1599" s="149">
        <f t="shared" si="711"/>
        <v>1.0084109649639692</v>
      </c>
      <c r="AF1599" s="149">
        <f t="shared" si="712"/>
        <v>1.004362020910738</v>
      </c>
      <c r="AG1599" s="176">
        <f t="shared" si="713"/>
        <v>1.0013526779857942</v>
      </c>
      <c r="AH1599" s="149">
        <f t="shared" si="714"/>
        <v>1.0071293176093536</v>
      </c>
      <c r="AI1599" s="149">
        <f t="shared" si="715"/>
        <v>1.0043555291745434</v>
      </c>
      <c r="AJ1599" s="97"/>
      <c r="AK1599" s="171">
        <f t="shared" si="716"/>
        <v>1.3521215711144526E-3</v>
      </c>
      <c r="AL1599" s="149">
        <f t="shared" si="717"/>
        <v>8.3757898980251488E-3</v>
      </c>
      <c r="AM1599" s="149">
        <f t="shared" si="718"/>
        <v>4.3525348730508572E-3</v>
      </c>
      <c r="AN1599" s="149">
        <f t="shared" si="723"/>
        <v>9.5769525302214777</v>
      </c>
      <c r="AO1599" s="149">
        <f t="shared" si="723"/>
        <v>25.106394325222141</v>
      </c>
      <c r="AP1599" s="149">
        <f t="shared" si="723"/>
        <v>9.1968000260060396</v>
      </c>
      <c r="AQ1599" s="97"/>
      <c r="AR1599" s="171">
        <f t="shared" si="719"/>
        <v>1.3517639411068036E-3</v>
      </c>
      <c r="AS1599" s="149">
        <f t="shared" si="720"/>
        <v>7.1040241700560227E-3</v>
      </c>
      <c r="AT1599" s="149">
        <f t="shared" si="721"/>
        <v>4.3460713100732257E-3</v>
      </c>
      <c r="AU1599" s="175">
        <f t="shared" si="724"/>
        <v>9.4077642459709576</v>
      </c>
      <c r="AV1599" s="149">
        <f t="shared" si="725"/>
        <v>21.712645283851135</v>
      </c>
      <c r="AW1599" s="149">
        <f t="shared" si="726"/>
        <v>9.0988617431160126</v>
      </c>
    </row>
    <row r="1600" spans="1:49" ht="15" x14ac:dyDescent="0.25">
      <c r="A1600" s="130">
        <v>2004.03</v>
      </c>
      <c r="B1600" s="138"/>
      <c r="C1600" s="166">
        <f>raw_Data!B1606</f>
        <v>1123.98</v>
      </c>
      <c r="D1600" s="167">
        <f>raw_Data!J1606</f>
        <v>1.5016666666666667</v>
      </c>
      <c r="E1600" s="167">
        <f>raw_Data!L1606</f>
        <v>3.1369733958956925E-3</v>
      </c>
      <c r="F1600" s="168">
        <f t="shared" si="701"/>
        <v>1143.3599999999999</v>
      </c>
      <c r="G1600" s="167">
        <f>raw_Data!K1606</f>
        <v>1.3133804459371211E-3</v>
      </c>
      <c r="H1600" s="167">
        <f t="shared" si="702"/>
        <v>-1.6950041981528052E-2</v>
      </c>
      <c r="I1600" s="165"/>
      <c r="J1600" s="167">
        <f t="shared" si="703"/>
        <v>0.98028168785543923</v>
      </c>
      <c r="K1600" s="167">
        <f t="shared" si="722"/>
        <v>-1.6581338748665075E-2</v>
      </c>
      <c r="L1600" s="93"/>
      <c r="M1600" s="171">
        <f t="shared" si="698"/>
        <v>0.98341866125133492</v>
      </c>
      <c r="N1600" s="172">
        <f t="shared" si="704"/>
        <v>0.98436333846440915</v>
      </c>
      <c r="O1600" s="170">
        <f t="shared" si="699"/>
        <v>1599</v>
      </c>
      <c r="P1600" s="170">
        <f t="shared" si="700"/>
        <v>1601</v>
      </c>
      <c r="Q1600" s="169"/>
      <c r="R1600" s="149">
        <f t="shared" si="705"/>
        <v>-0.43527642139166278</v>
      </c>
      <c r="S1600" s="173">
        <f t="shared" si="706"/>
        <v>-0.83546836696432236</v>
      </c>
      <c r="T1600" s="149">
        <v>0</v>
      </c>
      <c r="U1600" s="97"/>
      <c r="V1600" s="149">
        <f>1/PI()*ATAN('Exhibit4_Impact-Test'!$Y$25*S_RDY_SP)+'Exhibit4_Impact-Test'!$Y$26</f>
        <v>0.27199281487640542</v>
      </c>
      <c r="W1600" s="172">
        <f t="shared" si="707"/>
        <v>0.27218297726993423</v>
      </c>
      <c r="X1600" s="149">
        <f>1/PI()*ATAN('Exhibit4_Impact-Test'!$Y$25*S_RS_SP)+'Exhibit4_Impact-Test'!$Y$26</f>
        <v>0.17166175683172374</v>
      </c>
      <c r="Y1600" s="172">
        <f t="shared" si="708"/>
        <v>0.17179832662470601</v>
      </c>
      <c r="Z1600" s="149">
        <f>1/PI()*ATAN('Exhibit4_Impact-Test'!$Y$25*S_5050_SP)+'Exhibit4_Impact-Test'!$Y$26</f>
        <v>0.5</v>
      </c>
      <c r="AA1600" s="149">
        <f t="shared" si="709"/>
        <v>0.50024003604393441</v>
      </c>
      <c r="AB1600" s="195">
        <f>VLOOKUP(_xlfn.NUMBERVALUE(LEFT(A1600,4)),Transactioncosts!$C:$G,5,FALSE)</f>
        <v>20</v>
      </c>
      <c r="AC1600" s="174"/>
      <c r="AD1600" s="175">
        <f t="shared" si="710"/>
        <v>0.98367560666566856</v>
      </c>
      <c r="AE1600" s="149">
        <f t="shared" si="711"/>
        <v>0.98358082620137011</v>
      </c>
      <c r="AF1600" s="149">
        <f t="shared" si="712"/>
        <v>0.98389099985787198</v>
      </c>
      <c r="AG1600" s="176">
        <f t="shared" si="713"/>
        <v>0.98364808394888081</v>
      </c>
      <c r="AH1600" s="149">
        <f t="shared" si="714"/>
        <v>0.98230804430469132</v>
      </c>
      <c r="AI1600" s="149">
        <f t="shared" si="715"/>
        <v>0.98389051978578412</v>
      </c>
      <c r="AJ1600" s="97"/>
      <c r="AK1600" s="171">
        <f t="shared" si="716"/>
        <v>-1.6459104305026617E-2</v>
      </c>
      <c r="AL1600" s="149">
        <f t="shared" si="717"/>
        <v>-1.6555462321997137E-2</v>
      </c>
      <c r="AM1600" s="149">
        <f t="shared" si="718"/>
        <v>-1.6240160567772981E-2</v>
      </c>
      <c r="AN1600" s="149">
        <f t="shared" si="723"/>
        <v>9.5604934259164516</v>
      </c>
      <c r="AO1600" s="149">
        <f t="shared" si="723"/>
        <v>25.089838862900145</v>
      </c>
      <c r="AP1600" s="149">
        <f t="shared" si="723"/>
        <v>9.1805598654382674</v>
      </c>
      <c r="AQ1600" s="97"/>
      <c r="AR1600" s="171">
        <f t="shared" si="719"/>
        <v>-1.6487084161031847E-2</v>
      </c>
      <c r="AS1600" s="149">
        <f t="shared" si="720"/>
        <v>-1.785032908034901E-2</v>
      </c>
      <c r="AT1600" s="149">
        <f t="shared" si="721"/>
        <v>-1.6240648500079561E-2</v>
      </c>
      <c r="AU1600" s="175">
        <f t="shared" si="724"/>
        <v>9.391277161809926</v>
      </c>
      <c r="AV1600" s="149">
        <f t="shared" si="725"/>
        <v>21.694794954770785</v>
      </c>
      <c r="AW1600" s="149">
        <f t="shared" si="726"/>
        <v>9.0826210946159325</v>
      </c>
    </row>
    <row r="1601" spans="1:49" ht="15" x14ac:dyDescent="0.25">
      <c r="A1601" s="130">
        <v>2004.04</v>
      </c>
      <c r="B1601" s="138"/>
      <c r="C1601" s="166">
        <f>raw_Data!B1607</f>
        <v>1133.3599999999999</v>
      </c>
      <c r="D1601" s="167">
        <f>raw_Data!J1607</f>
        <v>1.5177777777777779</v>
      </c>
      <c r="E1601" s="167">
        <f>raw_Data!L1607</f>
        <v>3.5546735478100278E-3</v>
      </c>
      <c r="F1601" s="168">
        <f t="shared" si="701"/>
        <v>1123.98</v>
      </c>
      <c r="G1601" s="167">
        <f>raw_Data!K1607</f>
        <v>1.3503601289860832E-3</v>
      </c>
      <c r="H1601" s="167">
        <f t="shared" si="702"/>
        <v>8.3453442232066521E-3</v>
      </c>
      <c r="I1601" s="165"/>
      <c r="J1601" s="167">
        <f t="shared" si="703"/>
        <v>1.0414293412684457</v>
      </c>
      <c r="K1601" s="167">
        <f t="shared" si="722"/>
        <v>4.4984014816255691E-2</v>
      </c>
      <c r="L1601" s="93"/>
      <c r="M1601" s="171">
        <f t="shared" si="698"/>
        <v>1.0449840148162557</v>
      </c>
      <c r="N1601" s="172">
        <f t="shared" si="704"/>
        <v>1.0096957043521928</v>
      </c>
      <c r="O1601" s="170">
        <f t="shared" si="699"/>
        <v>1600</v>
      </c>
      <c r="P1601" s="170">
        <f t="shared" si="700"/>
        <v>1602</v>
      </c>
      <c r="Q1601" s="169"/>
      <c r="R1601" s="149">
        <f t="shared" si="705"/>
        <v>-0.39814586034290372</v>
      </c>
      <c r="S1601" s="173">
        <f t="shared" si="706"/>
        <v>0.7267996322731114</v>
      </c>
      <c r="T1601" s="149">
        <v>0</v>
      </c>
      <c r="U1601" s="97"/>
      <c r="V1601" s="149">
        <f>1/PI()*ATAN('Exhibit4_Impact-Test'!$Y$25*S_RDY_SP)+'Exhibit4_Impact-Test'!$Y$26</f>
        <v>0.28594433566381905</v>
      </c>
      <c r="W1601" s="172">
        <f t="shared" si="707"/>
        <v>0.27898209929391593</v>
      </c>
      <c r="X1601" s="149">
        <f>1/PI()*ATAN('Exhibit4_Impact-Test'!$Y$25*S_RS_SP)+'Exhibit4_Impact-Test'!$Y$26</f>
        <v>0.80818927496410409</v>
      </c>
      <c r="Y1601" s="172">
        <f t="shared" si="708"/>
        <v>0.80280751069559053</v>
      </c>
      <c r="Z1601" s="149">
        <f>1/PI()*ATAN('Exhibit4_Impact-Test'!$Y$25*S_5050_SP)+'Exhibit4_Impact-Test'!$Y$26</f>
        <v>0.5</v>
      </c>
      <c r="AA1601" s="149">
        <f t="shared" si="709"/>
        <v>0.49141269801447585</v>
      </c>
      <c r="AB1601" s="195">
        <f>VLOOKUP(_xlfn.NUMBERVALUE(LEFT(A1601,4)),Transactioncosts!$C:$G,5,FALSE)</f>
        <v>20</v>
      </c>
      <c r="AC1601" s="174"/>
      <c r="AD1601" s="175">
        <f t="shared" si="710"/>
        <v>1.0348935223239106</v>
      </c>
      <c r="AE1601" s="149">
        <f t="shared" si="711"/>
        <v>1.0164643807675966</v>
      </c>
      <c r="AF1601" s="149">
        <f t="shared" si="712"/>
        <v>1.0273398595842242</v>
      </c>
      <c r="AG1601" s="176">
        <f t="shared" si="713"/>
        <v>1.0348700898217702</v>
      </c>
      <c r="AH1601" s="149">
        <f t="shared" si="714"/>
        <v>1.0151865913189384</v>
      </c>
      <c r="AI1601" s="149">
        <f t="shared" si="715"/>
        <v>1.0273226849802533</v>
      </c>
      <c r="AJ1601" s="97"/>
      <c r="AK1601" s="171">
        <f t="shared" si="716"/>
        <v>3.4298544443403883E-2</v>
      </c>
      <c r="AL1601" s="149">
        <f t="shared" si="717"/>
        <v>1.6330312417316195E-2</v>
      </c>
      <c r="AM1601" s="149">
        <f t="shared" si="718"/>
        <v>2.6972800822444066E-2</v>
      </c>
      <c r="AN1601" s="149">
        <f t="shared" si="723"/>
        <v>9.5947919703598554</v>
      </c>
      <c r="AO1601" s="149">
        <f t="shared" si="723"/>
        <v>25.106169175317461</v>
      </c>
      <c r="AP1601" s="149">
        <f t="shared" si="723"/>
        <v>9.2075326662607111</v>
      </c>
      <c r="AQ1601" s="97"/>
      <c r="AR1601" s="171">
        <f t="shared" si="719"/>
        <v>3.4275901758989175E-2</v>
      </c>
      <c r="AS1601" s="149">
        <f t="shared" si="720"/>
        <v>1.5072429410148049E-2</v>
      </c>
      <c r="AT1601" s="149">
        <f t="shared" si="721"/>
        <v>2.6956083134163013E-2</v>
      </c>
      <c r="AU1601" s="175">
        <f t="shared" si="724"/>
        <v>9.4255530635689144</v>
      </c>
      <c r="AV1601" s="149">
        <f t="shared" si="725"/>
        <v>21.709867384180932</v>
      </c>
      <c r="AW1601" s="149">
        <f t="shared" si="726"/>
        <v>9.1095771777500953</v>
      </c>
    </row>
    <row r="1602" spans="1:49" ht="15" x14ac:dyDescent="0.25">
      <c r="A1602" s="130">
        <v>2004.05</v>
      </c>
      <c r="B1602" s="138"/>
      <c r="C1602" s="166">
        <f>raw_Data!B1608</f>
        <v>1102.78</v>
      </c>
      <c r="D1602" s="167">
        <f>raw_Data!J1608</f>
        <v>1.5338888888888889</v>
      </c>
      <c r="E1602" s="167">
        <f>raw_Data!L1608</f>
        <v>3.8507230235700352E-3</v>
      </c>
      <c r="F1602" s="168">
        <f t="shared" si="701"/>
        <v>1133.3599999999999</v>
      </c>
      <c r="G1602" s="167">
        <f>raw_Data!K1608</f>
        <v>1.3533995278542466E-3</v>
      </c>
      <c r="H1602" s="167">
        <f t="shared" si="702"/>
        <v>-2.6981718077221606E-2</v>
      </c>
      <c r="I1602" s="165"/>
      <c r="J1602" s="167">
        <f t="shared" si="703"/>
        <v>1.0286860289587947</v>
      </c>
      <c r="K1602" s="167">
        <f t="shared" si="722"/>
        <v>3.253675198236472E-2</v>
      </c>
      <c r="L1602" s="93"/>
      <c r="M1602" s="171">
        <f t="shared" ref="M1602:M1665" si="727">interest_mon+bond_approx_price</f>
        <v>1.0325367519823647</v>
      </c>
      <c r="N1602" s="172">
        <f t="shared" si="704"/>
        <v>0.97437168145063258</v>
      </c>
      <c r="O1602" s="170">
        <f t="shared" ref="O1602:O1665" si="728">ROW(A1602)-1</f>
        <v>1601</v>
      </c>
      <c r="P1602" s="170">
        <f t="shared" ref="P1602:P1665" si="729">ROW(A1602)+1</f>
        <v>1603</v>
      </c>
      <c r="Q1602" s="169"/>
      <c r="R1602" s="149">
        <f t="shared" si="705"/>
        <v>-0.4485006612616203</v>
      </c>
      <c r="S1602" s="173">
        <f t="shared" si="706"/>
        <v>-0.88359222034288587</v>
      </c>
      <c r="T1602" s="149">
        <v>0</v>
      </c>
      <c r="U1602" s="97"/>
      <c r="V1602" s="149">
        <f>1/PI()*ATAN('Exhibit4_Impact-Test'!$Y$25*S_RDY_SP)+'Exhibit4_Impact-Test'!$Y$26</f>
        <v>0.26726584822366639</v>
      </c>
      <c r="W1602" s="172">
        <f t="shared" si="707"/>
        <v>0.25606541145015943</v>
      </c>
      <c r="X1602" s="149">
        <f>1/PI()*ATAN('Exhibit4_Impact-Test'!$Y$25*S_RS_SP)+'Exhibit4_Impact-Test'!$Y$26</f>
        <v>0.16391278636645412</v>
      </c>
      <c r="Y1602" s="172">
        <f t="shared" si="708"/>
        <v>0.15612076972734784</v>
      </c>
      <c r="Z1602" s="149">
        <f>1/PI()*ATAN('Exhibit4_Impact-Test'!$Y$25*S_5050_SP)+'Exhibit4_Impact-Test'!$Y$26</f>
        <v>0.5</v>
      </c>
      <c r="AA1602" s="149">
        <f t="shared" si="709"/>
        <v>0.48550878815327031</v>
      </c>
      <c r="AB1602" s="195">
        <f>VLOOKUP(_xlfn.NUMBERVALUE(LEFT(A1602,4)),Transactioncosts!$C:$G,5,FALSE)</f>
        <v>20</v>
      </c>
      <c r="AC1602" s="174"/>
      <c r="AD1602" s="175">
        <f t="shared" si="710"/>
        <v>1.0169912150697118</v>
      </c>
      <c r="AE1602" s="149">
        <f t="shared" si="711"/>
        <v>1.0230027532023072</v>
      </c>
      <c r="AF1602" s="149">
        <f t="shared" si="712"/>
        <v>1.0034542167164986</v>
      </c>
      <c r="AG1602" s="176">
        <f t="shared" si="713"/>
        <v>1.0169803989705943</v>
      </c>
      <c r="AH1602" s="149">
        <f t="shared" si="714"/>
        <v>1.0216452023508744</v>
      </c>
      <c r="AI1602" s="149">
        <f t="shared" si="715"/>
        <v>1.0034252342928052</v>
      </c>
      <c r="AJ1602" s="97"/>
      <c r="AK1602" s="171">
        <f t="shared" si="716"/>
        <v>1.6848478946235191E-2</v>
      </c>
      <c r="AL1602" s="149">
        <f t="shared" si="717"/>
        <v>2.2742178268220919E-2</v>
      </c>
      <c r="AM1602" s="149">
        <f t="shared" si="718"/>
        <v>3.4482646125693806E-3</v>
      </c>
      <c r="AN1602" s="149">
        <f t="shared" si="723"/>
        <v>9.6116404493060905</v>
      </c>
      <c r="AO1602" s="149">
        <f t="shared" si="723"/>
        <v>25.128911353585682</v>
      </c>
      <c r="AP1602" s="149">
        <f t="shared" si="723"/>
        <v>9.21098093087328</v>
      </c>
      <c r="AQ1602" s="97"/>
      <c r="AR1602" s="171">
        <f t="shared" si="719"/>
        <v>1.6837843498775745E-2</v>
      </c>
      <c r="AS1602" s="149">
        <f t="shared" si="720"/>
        <v>2.1414271381139827E-2</v>
      </c>
      <c r="AT1602" s="149">
        <f t="shared" si="721"/>
        <v>3.4193815387197147E-3</v>
      </c>
      <c r="AU1602" s="175">
        <f t="shared" si="724"/>
        <v>9.4423909070676899</v>
      </c>
      <c r="AV1602" s="149">
        <f t="shared" si="725"/>
        <v>21.731281655562071</v>
      </c>
      <c r="AW1602" s="149">
        <f t="shared" si="726"/>
        <v>9.1129965592888151</v>
      </c>
    </row>
    <row r="1603" spans="1:49" ht="15" x14ac:dyDescent="0.25">
      <c r="A1603" s="130">
        <v>2004.06</v>
      </c>
      <c r="B1603" s="138"/>
      <c r="C1603" s="166">
        <f>raw_Data!B1609</f>
        <v>1132.76</v>
      </c>
      <c r="D1603" s="167">
        <f>raw_Data!J1609</f>
        <v>1.55</v>
      </c>
      <c r="E1603" s="167">
        <f>raw_Data!L1609</f>
        <v>3.8587110455146068E-3</v>
      </c>
      <c r="F1603" s="168">
        <f t="shared" ref="F1603:F1666" si="730">C1602</f>
        <v>1102.78</v>
      </c>
      <c r="G1603" s="167">
        <f>raw_Data!K1609</f>
        <v>1.4055387293929887E-3</v>
      </c>
      <c r="H1603" s="167">
        <f t="shared" ref="H1603:H1666" si="731">q_SP/q_SP_tminus-1</f>
        <v>2.7185839424001212E-2</v>
      </c>
      <c r="I1603" s="165"/>
      <c r="J1603" s="167">
        <f t="shared" ref="J1603:J1666" si="732">interest_mon*((1-(1+INDEX(interest_mon,tMinus))^(-119))/INDEX(interest_mon,tMinus))+(1+INDEX(interest_mon,tMinus))^(-119)</f>
        <v>1.0007614060774797</v>
      </c>
      <c r="K1603" s="167">
        <f t="shared" si="722"/>
        <v>4.6201171229942606E-3</v>
      </c>
      <c r="L1603" s="93"/>
      <c r="M1603" s="171">
        <f t="shared" si="727"/>
        <v>1.0046201171229943</v>
      </c>
      <c r="N1603" s="172">
        <f t="shared" ref="N1603:N1666" si="733">(D_mon+q_SP)/INDEX(q_SP,tMinus)</f>
        <v>1.0285913781533942</v>
      </c>
      <c r="O1603" s="170">
        <f t="shared" si="728"/>
        <v>1602</v>
      </c>
      <c r="P1603" s="170">
        <f t="shared" si="729"/>
        <v>1604</v>
      </c>
      <c r="Q1603" s="169"/>
      <c r="R1603" s="149">
        <f t="shared" ref="R1603:R1666" si="734">(div_yield_mon-INDEX(interest_mon, tMinus))/(div_yield_mon+INDEX(interest_mon,tMinus))</f>
        <v>-0.4651945449251389</v>
      </c>
      <c r="S1603" s="173">
        <f t="shared" ref="S1603:S1666" si="735">price_yield/(ABS(price_yield)+INDEX(interest_mon,tMinus))</f>
        <v>0.87592946125799531</v>
      </c>
      <c r="T1603" s="149">
        <v>0</v>
      </c>
      <c r="U1603" s="97"/>
      <c r="V1603" s="149">
        <f>1/PI()*ATAN('Exhibit4_Impact-Test'!$Y$25*S_RDY_SP)+'Exhibit4_Impact-Test'!$Y$26</f>
        <v>0.26147346100892699</v>
      </c>
      <c r="W1603" s="172">
        <f t="shared" ref="W1603:W1666" si="736">L_RDY_SP_set*R_SP/R_RDY</f>
        <v>0.26605257628226153</v>
      </c>
      <c r="X1603" s="149">
        <f>1/PI()*ATAN('Exhibit4_Impact-Test'!$Y$25*S_RS_SP)+'Exhibit4_Impact-Test'!$Y$26</f>
        <v>0.83489619544372329</v>
      </c>
      <c r="Y1603" s="172">
        <f t="shared" ref="Y1603:Y1666" si="737">L_RS_SP_set*R_SP/R_RS</f>
        <v>0.83812106266089015</v>
      </c>
      <c r="Z1603" s="149">
        <f>1/PI()*ATAN('Exhibit4_Impact-Test'!$Y$25*S_5050_SP)+'Exhibit4_Impact-Test'!$Y$26</f>
        <v>0.5</v>
      </c>
      <c r="AA1603" s="149">
        <f t="shared" ref="AA1603:AA1666" si="738">L_5050_SP_set*R_SP/R_5050</f>
        <v>0.50589492561056504</v>
      </c>
      <c r="AB1603" s="195">
        <f>VLOOKUP(_xlfn.NUMBERVALUE(LEFT(A1603,4)),Transactioncosts!$C:$G,5,FALSE)</f>
        <v>20</v>
      </c>
      <c r="AC1603" s="174"/>
      <c r="AD1603" s="175">
        <f t="shared" ref="AD1603:AD1666" si="739">R_Cash*(1-L_RDY_SP_set)+R_SP*L_RDY_SP_set</f>
        <v>1.0108879657093612</v>
      </c>
      <c r="AE1603" s="149">
        <f t="shared" ref="AE1603:AE1666" si="740">R_Cash*(1-L_RS_SP_set)+R_SP*L_RS_SP_set</f>
        <v>1.0246336317572635</v>
      </c>
      <c r="AF1603" s="149">
        <f t="shared" ref="AF1603:AF1666" si="741">R_Cash*(1-L_5050_SP_set)+R_SP*L_5050_SP_set</f>
        <v>1.0166057476381942</v>
      </c>
      <c r="AG1603" s="176">
        <f t="shared" ref="AG1603:AG1666" si="742">R_RDY-ABS(L_RDY_SP_act-INDEX(L_RDY_SP_set,tPlus))*TC/10000</f>
        <v>1.0108738104475157</v>
      </c>
      <c r="AH1603" s="149">
        <f t="shared" ref="AH1603:AH1666" si="743">R_RS-ABS(L_RS_SP_act-INDEX(L_RS_SP_set,tPlus))*TC/10000</f>
        <v>1.0232925651699694</v>
      </c>
      <c r="AI1603" s="149">
        <f t="shared" ref="AI1603:AI1666" si="744">R_5050-ABS(L_5050_SP_act-INDEX(L_5050_SP_set,tPlus))*TC/10000</f>
        <v>1.0165939577869731</v>
      </c>
      <c r="AJ1603" s="97"/>
      <c r="AK1603" s="171">
        <f t="shared" ref="AK1603:AK1666" si="745">LN(R_RDY)</f>
        <v>1.0829118575767203E-2</v>
      </c>
      <c r="AL1603" s="149">
        <f t="shared" ref="AL1603:AL1666" si="746">LN(R_RS)</f>
        <v>2.4335116264236078E-2</v>
      </c>
      <c r="AM1603" s="149">
        <f t="shared" ref="AM1603:AM1666" si="747">LN(R_5050)</f>
        <v>1.6469379800039791E-2</v>
      </c>
      <c r="AN1603" s="149">
        <f t="shared" si="723"/>
        <v>9.6224695678818577</v>
      </c>
      <c r="AO1603" s="149">
        <f t="shared" si="723"/>
        <v>25.153246469849918</v>
      </c>
      <c r="AP1603" s="149">
        <f t="shared" si="723"/>
        <v>9.2274503106733192</v>
      </c>
      <c r="AQ1603" s="97"/>
      <c r="AR1603" s="171">
        <f t="shared" ref="AR1603:AR1666" si="748">LN(R_RDY_TC)</f>
        <v>1.081511567788603E-2</v>
      </c>
      <c r="AS1603" s="149">
        <f t="shared" ref="AS1603:AS1666" si="749">LN(R_RS_TC)</f>
        <v>2.3025433541296998E-2</v>
      </c>
      <c r="AT1603" s="149">
        <f t="shared" ref="AT1603:AT1666" si="750">LN(R_5050_TC)</f>
        <v>1.6457782462906845E-2</v>
      </c>
      <c r="AU1603" s="175">
        <f t="shared" si="724"/>
        <v>9.4532060227455759</v>
      </c>
      <c r="AV1603" s="149">
        <f t="shared" si="725"/>
        <v>21.754307089103367</v>
      </c>
      <c r="AW1603" s="149">
        <f t="shared" si="726"/>
        <v>9.1294543417517211</v>
      </c>
    </row>
    <row r="1604" spans="1:49" ht="15" x14ac:dyDescent="0.25">
      <c r="A1604" s="130">
        <v>2004.07</v>
      </c>
      <c r="B1604" s="138"/>
      <c r="C1604" s="166">
        <f>raw_Data!B1610</f>
        <v>1105.8499999999999</v>
      </c>
      <c r="D1604" s="167">
        <f>raw_Data!J1610</f>
        <v>1.5655555555555558</v>
      </c>
      <c r="E1604" s="167">
        <f>raw_Data!L1610</f>
        <v>3.6748094004368514E-3</v>
      </c>
      <c r="F1604" s="168">
        <f t="shared" si="730"/>
        <v>1132.76</v>
      </c>
      <c r="G1604" s="167">
        <f>raw_Data!K1610</f>
        <v>1.3820717147105793E-3</v>
      </c>
      <c r="H1604" s="167">
        <f t="shared" si="731"/>
        <v>-2.3756135456760585E-2</v>
      </c>
      <c r="I1604" s="165"/>
      <c r="J1604" s="167">
        <f t="shared" si="732"/>
        <v>0.98247851188996294</v>
      </c>
      <c r="K1604" s="167">
        <f t="shared" ref="K1604:K1667" si="751">M1604-1</f>
        <v>-1.3846678709600213E-2</v>
      </c>
      <c r="L1604" s="93"/>
      <c r="M1604" s="171">
        <f t="shared" si="727"/>
        <v>0.98615332129039979</v>
      </c>
      <c r="N1604" s="172">
        <f t="shared" si="733"/>
        <v>0.97762593625795013</v>
      </c>
      <c r="O1604" s="170">
        <f t="shared" si="728"/>
        <v>1603</v>
      </c>
      <c r="P1604" s="170">
        <f t="shared" si="729"/>
        <v>1605</v>
      </c>
      <c r="Q1604" s="169"/>
      <c r="R1604" s="149">
        <f t="shared" si="734"/>
        <v>-0.47257050026962216</v>
      </c>
      <c r="S1604" s="173">
        <f t="shared" si="735"/>
        <v>-0.86026679361782121</v>
      </c>
      <c r="T1604" s="149">
        <v>0</v>
      </c>
      <c r="U1604" s="97"/>
      <c r="V1604" s="149">
        <f>1/PI()*ATAN('Exhibit4_Impact-Test'!$Y$25*S_RDY_SP)+'Exhibit4_Impact-Test'!$Y$26</f>
        <v>0.2589749453595046</v>
      </c>
      <c r="W1604" s="172">
        <f t="shared" si="736"/>
        <v>0.25731177890282397</v>
      </c>
      <c r="X1604" s="149">
        <f>1/PI()*ATAN('Exhibit4_Impact-Test'!$Y$25*S_RS_SP)+'Exhibit4_Impact-Test'!$Y$26</f>
        <v>0.16758776901383354</v>
      </c>
      <c r="Y1604" s="172">
        <f t="shared" si="737"/>
        <v>0.16637972705616869</v>
      </c>
      <c r="Z1604" s="149">
        <f>1/PI()*ATAN('Exhibit4_Impact-Test'!$Y$25*S_5050_SP)+'Exhibit4_Impact-Test'!$Y$26</f>
        <v>0.5</v>
      </c>
      <c r="AA1604" s="149">
        <f t="shared" si="738"/>
        <v>0.49782883310339687</v>
      </c>
      <c r="AB1604" s="195">
        <f>VLOOKUP(_xlfn.NUMBERVALUE(LEFT(A1604,4)),Transactioncosts!$C:$G,5,FALSE)</f>
        <v>20</v>
      </c>
      <c r="AC1604" s="174"/>
      <c r="AD1604" s="175">
        <f t="shared" si="739"/>
        <v>0.98394494221756168</v>
      </c>
      <c r="AE1604" s="149">
        <f t="shared" si="740"/>
        <v>0.98472423585728952</v>
      </c>
      <c r="AF1604" s="149">
        <f t="shared" si="741"/>
        <v>0.98188962877417496</v>
      </c>
      <c r="AG1604" s="176">
        <f t="shared" si="742"/>
        <v>0.98391884837124965</v>
      </c>
      <c r="AH1604" s="149">
        <f t="shared" si="743"/>
        <v>0.98470360080241404</v>
      </c>
      <c r="AI1604" s="149">
        <f t="shared" si="744"/>
        <v>0.98188528644038175</v>
      </c>
      <c r="AJ1604" s="97"/>
      <c r="AK1604" s="171">
        <f t="shared" si="745"/>
        <v>-1.6185336526246111E-2</v>
      </c>
      <c r="AL1604" s="149">
        <f t="shared" si="746"/>
        <v>-1.53936406038323E-2</v>
      </c>
      <c r="AM1604" s="149">
        <f t="shared" si="747"/>
        <v>-1.8276371268037224E-2</v>
      </c>
      <c r="AN1604" s="149">
        <f t="shared" ref="AN1604:AP1667" si="752">AK1604+AN1603</f>
        <v>9.6062842313556107</v>
      </c>
      <c r="AO1604" s="149">
        <f t="shared" si="752"/>
        <v>25.137852829246086</v>
      </c>
      <c r="AP1604" s="149">
        <f t="shared" si="752"/>
        <v>9.2091739394052823</v>
      </c>
      <c r="AQ1604" s="97"/>
      <c r="AR1604" s="171">
        <f t="shared" si="748"/>
        <v>-1.6211856498246559E-2</v>
      </c>
      <c r="AS1604" s="149">
        <f t="shared" si="749"/>
        <v>-1.5414595984366819E-2</v>
      </c>
      <c r="AT1604" s="149">
        <f t="shared" si="750"/>
        <v>-1.8280793703378026E-2</v>
      </c>
      <c r="AU1604" s="175">
        <f t="shared" ref="AU1604:AU1667" si="753">AR1604+AU1603</f>
        <v>9.4369941662473291</v>
      </c>
      <c r="AV1604" s="149">
        <f t="shared" ref="AV1604:AV1667" si="754">AS1604+AV1603</f>
        <v>21.738892493119</v>
      </c>
      <c r="AW1604" s="149">
        <f t="shared" ref="AW1604:AW1667" si="755">AT1604+AW1603</f>
        <v>9.1111735480483436</v>
      </c>
    </row>
    <row r="1605" spans="1:49" ht="15" x14ac:dyDescent="0.25">
      <c r="A1605" s="130">
        <v>2004.08</v>
      </c>
      <c r="B1605" s="138"/>
      <c r="C1605" s="166">
        <f>raw_Data!B1611</f>
        <v>1088.94</v>
      </c>
      <c r="D1605" s="167">
        <f>raw_Data!J1611</f>
        <v>1.5811111111111111</v>
      </c>
      <c r="E1605" s="167">
        <f>raw_Data!L1611</f>
        <v>3.4985559667248811E-3</v>
      </c>
      <c r="F1605" s="168">
        <f t="shared" si="730"/>
        <v>1105.8499999999999</v>
      </c>
      <c r="G1605" s="167">
        <f>raw_Data!K1611</f>
        <v>1.4297699607642186E-3</v>
      </c>
      <c r="H1605" s="167">
        <f t="shared" si="731"/>
        <v>-1.5291404801736075E-2</v>
      </c>
      <c r="I1605" s="165"/>
      <c r="J1605" s="167">
        <f t="shared" si="732"/>
        <v>0.98303533833411261</v>
      </c>
      <c r="K1605" s="167">
        <f t="shared" si="751"/>
        <v>-1.3466105699162512E-2</v>
      </c>
      <c r="L1605" s="93"/>
      <c r="M1605" s="171">
        <f t="shared" si="727"/>
        <v>0.98653389430083749</v>
      </c>
      <c r="N1605" s="172">
        <f t="shared" si="733"/>
        <v>0.98613836515902809</v>
      </c>
      <c r="O1605" s="170">
        <f t="shared" si="728"/>
        <v>1604</v>
      </c>
      <c r="P1605" s="170">
        <f t="shared" si="729"/>
        <v>1606</v>
      </c>
      <c r="Q1605" s="169"/>
      <c r="R1605" s="149">
        <f t="shared" si="734"/>
        <v>-0.43980890114800592</v>
      </c>
      <c r="S1605" s="173">
        <f t="shared" si="735"/>
        <v>-0.80624444281474816</v>
      </c>
      <c r="T1605" s="149">
        <v>0</v>
      </c>
      <c r="U1605" s="97"/>
      <c r="V1605" s="149">
        <f>1/PI()*ATAN('Exhibit4_Impact-Test'!$Y$25*S_RDY_SP)+'Exhibit4_Impact-Test'!$Y$26</f>
        <v>0.27035870205886098</v>
      </c>
      <c r="W1605" s="172">
        <f t="shared" si="736"/>
        <v>0.27027960445748539</v>
      </c>
      <c r="X1605" s="149">
        <f>1/PI()*ATAN('Exhibit4_Impact-Test'!$Y$25*S_RS_SP)+'Exhibit4_Impact-Test'!$Y$26</f>
        <v>0.17669725449389323</v>
      </c>
      <c r="Y1605" s="172">
        <f t="shared" si="737"/>
        <v>0.17663892521477795</v>
      </c>
      <c r="Z1605" s="149">
        <f>1/PI()*ATAN('Exhibit4_Impact-Test'!$Y$25*S_5050_SP)+'Exhibit4_Impact-Test'!$Y$26</f>
        <v>0.5</v>
      </c>
      <c r="AA1605" s="149">
        <f t="shared" si="738"/>
        <v>0.49989974788262148</v>
      </c>
      <c r="AB1605" s="195">
        <f>VLOOKUP(_xlfn.NUMBERVALUE(LEFT(A1605,4)),Transactioncosts!$C:$G,5,FALSE)</f>
        <v>20</v>
      </c>
      <c r="AC1605" s="174"/>
      <c r="AD1605" s="175">
        <f t="shared" si="739"/>
        <v>0.98642695955543147</v>
      </c>
      <c r="AE1605" s="149">
        <f t="shared" si="740"/>
        <v>0.98646400538740753</v>
      </c>
      <c r="AF1605" s="149">
        <f t="shared" si="741"/>
        <v>0.98633612972993279</v>
      </c>
      <c r="AG1605" s="176">
        <f t="shared" si="742"/>
        <v>0.98640425788033548</v>
      </c>
      <c r="AH1605" s="149">
        <f t="shared" si="743"/>
        <v>0.98514532734244731</v>
      </c>
      <c r="AI1605" s="149">
        <f t="shared" si="744"/>
        <v>0.98633592922569802</v>
      </c>
      <c r="AJ1605" s="97"/>
      <c r="AK1605" s="171">
        <f t="shared" si="745"/>
        <v>-1.3665996244919312E-2</v>
      </c>
      <c r="AL1605" s="149">
        <f t="shared" si="746"/>
        <v>-1.3628441374793496E-2</v>
      </c>
      <c r="AM1605" s="149">
        <f t="shared" si="747"/>
        <v>-1.3758080110494645E-2</v>
      </c>
      <c r="AN1605" s="149">
        <f t="shared" si="752"/>
        <v>9.5926182351106917</v>
      </c>
      <c r="AO1605" s="149">
        <f t="shared" si="752"/>
        <v>25.124224387871291</v>
      </c>
      <c r="AP1605" s="149">
        <f t="shared" si="752"/>
        <v>9.195415859294787</v>
      </c>
      <c r="AQ1605" s="97"/>
      <c r="AR1605" s="171">
        <f t="shared" si="748"/>
        <v>-1.368901055541517E-2</v>
      </c>
      <c r="AS1605" s="149">
        <f t="shared" si="749"/>
        <v>-1.4966108243884715E-2</v>
      </c>
      <c r="AT1605" s="149">
        <f t="shared" si="750"/>
        <v>-1.3758283392366927E-2</v>
      </c>
      <c r="AU1605" s="175">
        <f t="shared" si="753"/>
        <v>9.4233051556919136</v>
      </c>
      <c r="AV1605" s="149">
        <f t="shared" si="754"/>
        <v>21.723926384875114</v>
      </c>
      <c r="AW1605" s="149">
        <f t="shared" si="755"/>
        <v>9.0974152646559769</v>
      </c>
    </row>
    <row r="1606" spans="1:49" ht="15" x14ac:dyDescent="0.25">
      <c r="A1606" s="130">
        <v>2004.09</v>
      </c>
      <c r="B1606" s="138"/>
      <c r="C1606" s="166">
        <f>raw_Data!B1612</f>
        <v>1117.6600000000001</v>
      </c>
      <c r="D1606" s="167">
        <f>raw_Data!J1612</f>
        <v>1.5966666666666667</v>
      </c>
      <c r="E1606" s="167">
        <f>raw_Data!L1612</f>
        <v>3.3781876370064801E-3</v>
      </c>
      <c r="F1606" s="168">
        <f t="shared" si="730"/>
        <v>1088.94</v>
      </c>
      <c r="G1606" s="167">
        <f>raw_Data!K1612</f>
        <v>1.4662577062709301E-3</v>
      </c>
      <c r="H1606" s="167">
        <f t="shared" si="731"/>
        <v>2.6374272228038231E-2</v>
      </c>
      <c r="I1606" s="165"/>
      <c r="J1606" s="167">
        <f t="shared" si="732"/>
        <v>0.98830029442046219</v>
      </c>
      <c r="K1606" s="167">
        <f t="shared" si="751"/>
        <v>-8.3215179425313313E-3</v>
      </c>
      <c r="L1606" s="93"/>
      <c r="M1606" s="171">
        <f t="shared" si="727"/>
        <v>0.99167848205746867</v>
      </c>
      <c r="N1606" s="172">
        <f t="shared" si="733"/>
        <v>1.0278405299343092</v>
      </c>
      <c r="O1606" s="170">
        <f t="shared" si="728"/>
        <v>1605</v>
      </c>
      <c r="P1606" s="170">
        <f t="shared" si="729"/>
        <v>1607</v>
      </c>
      <c r="Q1606" s="169"/>
      <c r="R1606" s="149">
        <f t="shared" si="734"/>
        <v>-0.40934028833908781</v>
      </c>
      <c r="S1606" s="173">
        <f t="shared" si="735"/>
        <v>0.88288501028710098</v>
      </c>
      <c r="T1606" s="149">
        <v>0</v>
      </c>
      <c r="U1606" s="97"/>
      <c r="V1606" s="149">
        <f>1/PI()*ATAN('Exhibit4_Impact-Test'!$Y$25*S_RDY_SP)+'Exhibit4_Impact-Test'!$Y$26</f>
        <v>0.28163044200547405</v>
      </c>
      <c r="W1606" s="172">
        <f t="shared" si="736"/>
        <v>0.28893295394695206</v>
      </c>
      <c r="X1606" s="149">
        <f>1/PI()*ATAN('Exhibit4_Impact-Test'!$Y$25*S_RS_SP)+'Exhibit4_Impact-Test'!$Y$26</f>
        <v>0.8359779476948781</v>
      </c>
      <c r="Y1606" s="172">
        <f t="shared" si="737"/>
        <v>0.8408301375917463</v>
      </c>
      <c r="Z1606" s="149">
        <f>1/PI()*ATAN('Exhibit4_Impact-Test'!$Y$25*S_5050_SP)+'Exhibit4_Impact-Test'!$Y$26</f>
        <v>0.5</v>
      </c>
      <c r="AA1606" s="149">
        <f t="shared" si="738"/>
        <v>0.50895313380614704</v>
      </c>
      <c r="AB1606" s="195">
        <f>VLOOKUP(_xlfn.NUMBERVALUE(LEFT(A1606,4)),Transactioncosts!$C:$G,5,FALSE)</f>
        <v>20</v>
      </c>
      <c r="AC1606" s="174"/>
      <c r="AD1606" s="175">
        <f t="shared" si="739"/>
        <v>1.0018628155848464</v>
      </c>
      <c r="AE1606" s="149">
        <f t="shared" si="740"/>
        <v>1.0219091566259937</v>
      </c>
      <c r="AF1606" s="149">
        <f t="shared" si="741"/>
        <v>1.009759505995889</v>
      </c>
      <c r="AG1606" s="176">
        <f t="shared" si="742"/>
        <v>1.0018526385769249</v>
      </c>
      <c r="AH1606" s="149">
        <f t="shared" si="743"/>
        <v>1.021093902554048</v>
      </c>
      <c r="AI1606" s="149">
        <f t="shared" si="744"/>
        <v>1.0097415997282768</v>
      </c>
      <c r="AJ1606" s="97"/>
      <c r="AK1606" s="171">
        <f t="shared" si="745"/>
        <v>1.8610826955964446E-3</v>
      </c>
      <c r="AL1606" s="149">
        <f t="shared" si="746"/>
        <v>2.1672599989260934E-2</v>
      </c>
      <c r="AM1606" s="149">
        <f t="shared" si="747"/>
        <v>9.712189624439033E-3</v>
      </c>
      <c r="AN1606" s="149">
        <f t="shared" si="752"/>
        <v>9.5944793178062877</v>
      </c>
      <c r="AO1606" s="149">
        <f t="shared" si="752"/>
        <v>25.145896987860553</v>
      </c>
      <c r="AP1606" s="149">
        <f t="shared" si="752"/>
        <v>9.2051280489192262</v>
      </c>
      <c r="AQ1606" s="97"/>
      <c r="AR1606" s="171">
        <f t="shared" si="748"/>
        <v>1.8509245587208254E-3</v>
      </c>
      <c r="AS1606" s="149">
        <f t="shared" si="749"/>
        <v>2.0874506113135086E-2</v>
      </c>
      <c r="AT1606" s="149">
        <f t="shared" si="750"/>
        <v>9.6944562668667723E-3</v>
      </c>
      <c r="AU1606" s="175">
        <f t="shared" si="753"/>
        <v>9.425156080250634</v>
      </c>
      <c r="AV1606" s="149">
        <f t="shared" si="754"/>
        <v>21.744800890988248</v>
      </c>
      <c r="AW1606" s="149">
        <f t="shared" si="755"/>
        <v>9.1071097209228444</v>
      </c>
    </row>
    <row r="1607" spans="1:49" ht="15" x14ac:dyDescent="0.25">
      <c r="A1607" s="130">
        <v>2004.1</v>
      </c>
      <c r="B1607" s="138"/>
      <c r="C1607" s="166">
        <f>raw_Data!B1613</f>
        <v>1117.21</v>
      </c>
      <c r="D1607" s="167">
        <f>raw_Data!J1613</f>
        <v>1.6044444444444446</v>
      </c>
      <c r="E1607" s="167">
        <f>raw_Data!L1613</f>
        <v>3.3540948994528197E-3</v>
      </c>
      <c r="F1607" s="168">
        <f t="shared" si="730"/>
        <v>1117.6600000000001</v>
      </c>
      <c r="G1607" s="167">
        <f>raw_Data!K1613</f>
        <v>1.4355389335257989E-3</v>
      </c>
      <c r="H1607" s="167">
        <f t="shared" si="731"/>
        <v>-4.0262691695147623E-4</v>
      </c>
      <c r="I1607" s="165"/>
      <c r="J1607" s="167">
        <f t="shared" si="732"/>
        <v>0.99764243216441717</v>
      </c>
      <c r="K1607" s="167">
        <f t="shared" si="751"/>
        <v>9.965270638701007E-4</v>
      </c>
      <c r="L1607" s="93"/>
      <c r="M1607" s="171">
        <f t="shared" si="727"/>
        <v>1.0009965270638701</v>
      </c>
      <c r="N1607" s="172">
        <f t="shared" si="733"/>
        <v>1.0010329120165742</v>
      </c>
      <c r="O1607" s="170">
        <f t="shared" si="728"/>
        <v>1606</v>
      </c>
      <c r="P1607" s="170">
        <f t="shared" si="729"/>
        <v>1608</v>
      </c>
      <c r="Q1607" s="169"/>
      <c r="R1607" s="149">
        <f t="shared" si="734"/>
        <v>-0.4035644058748174</v>
      </c>
      <c r="S1607" s="173">
        <f t="shared" si="735"/>
        <v>-0.10649210936039831</v>
      </c>
      <c r="T1607" s="149">
        <v>0</v>
      </c>
      <c r="U1607" s="97"/>
      <c r="V1607" s="149">
        <f>1/PI()*ATAN('Exhibit4_Impact-Test'!$Y$25*S_RDY_SP)+'Exhibit4_Impact-Test'!$Y$26</f>
        <v>0.28384444998619029</v>
      </c>
      <c r="W1607" s="172">
        <f t="shared" si="736"/>
        <v>0.28385183876272629</v>
      </c>
      <c r="X1607" s="149">
        <f>1/PI()*ATAN('Exhibit4_Impact-Test'!$Y$25*S_RS_SP)+'Exhibit4_Impact-Test'!$Y$26</f>
        <v>0.4332031016188797</v>
      </c>
      <c r="Y1607" s="172">
        <f t="shared" si="737"/>
        <v>0.43321202647920193</v>
      </c>
      <c r="Z1607" s="149">
        <f>1/PI()*ATAN('Exhibit4_Impact-Test'!$Y$25*S_5050_SP)+'Exhibit4_Impact-Test'!$Y$26</f>
        <v>0.5</v>
      </c>
      <c r="AA1607" s="149">
        <f t="shared" si="738"/>
        <v>0.50000908701740188</v>
      </c>
      <c r="AB1607" s="195">
        <f>VLOOKUP(_xlfn.NUMBERVALUE(LEFT(A1607,4)),Transactioncosts!$C:$G,5,FALSE)</f>
        <v>20</v>
      </c>
      <c r="AC1607" s="174"/>
      <c r="AD1607" s="175">
        <f t="shared" si="739"/>
        <v>1.001006854730758</v>
      </c>
      <c r="AE1607" s="149">
        <f t="shared" si="740"/>
        <v>1.0010122891382338</v>
      </c>
      <c r="AF1607" s="149">
        <f t="shared" si="741"/>
        <v>1.0010147195402221</v>
      </c>
      <c r="AG1607" s="176">
        <f t="shared" si="742"/>
        <v>1.0010028387938013</v>
      </c>
      <c r="AH1607" s="149">
        <f t="shared" si="743"/>
        <v>1.0001920582961215</v>
      </c>
      <c r="AI1607" s="149">
        <f t="shared" si="744"/>
        <v>1.0010147013661874</v>
      </c>
      <c r="AJ1607" s="97"/>
      <c r="AK1607" s="171">
        <f t="shared" si="745"/>
        <v>1.0063481925120263E-3</v>
      </c>
      <c r="AL1607" s="149">
        <f t="shared" si="746"/>
        <v>1.0117771190959277E-3</v>
      </c>
      <c r="AM1607" s="149">
        <f t="shared" si="747"/>
        <v>1.0142050603552564E-3</v>
      </c>
      <c r="AN1607" s="149">
        <f t="shared" si="752"/>
        <v>9.5954856659987993</v>
      </c>
      <c r="AO1607" s="149">
        <f t="shared" si="752"/>
        <v>25.146908764979649</v>
      </c>
      <c r="AP1607" s="149">
        <f t="shared" si="752"/>
        <v>9.2061422539795821</v>
      </c>
      <c r="AQ1607" s="97"/>
      <c r="AR1607" s="171">
        <f t="shared" si="748"/>
        <v>1.0023362869056218E-3</v>
      </c>
      <c r="AS1607" s="149">
        <f t="shared" si="749"/>
        <v>1.9203985528800667E-4</v>
      </c>
      <c r="AT1607" s="149">
        <f t="shared" si="750"/>
        <v>1.0141869047432242E-3</v>
      </c>
      <c r="AU1607" s="175">
        <f t="shared" si="753"/>
        <v>9.4261584165375396</v>
      </c>
      <c r="AV1607" s="149">
        <f t="shared" si="754"/>
        <v>21.744992930843537</v>
      </c>
      <c r="AW1607" s="149">
        <f t="shared" si="755"/>
        <v>9.1081239078275882</v>
      </c>
    </row>
    <row r="1608" spans="1:49" ht="15" x14ac:dyDescent="0.25">
      <c r="A1608" s="130">
        <v>2004.11</v>
      </c>
      <c r="B1608" s="138"/>
      <c r="C1608" s="166">
        <f>raw_Data!B1614</f>
        <v>1168.94</v>
      </c>
      <c r="D1608" s="167">
        <f>raw_Data!J1614</f>
        <v>1.6122222222222222</v>
      </c>
      <c r="E1608" s="167">
        <f>raw_Data!L1614</f>
        <v>3.4263540299781514E-3</v>
      </c>
      <c r="F1608" s="168">
        <f t="shared" si="730"/>
        <v>1117.21</v>
      </c>
      <c r="G1608" s="167">
        <f>raw_Data!K1614</f>
        <v>1.4430789396999866E-3</v>
      </c>
      <c r="H1608" s="167">
        <f t="shared" si="731"/>
        <v>4.6302843690980255E-2</v>
      </c>
      <c r="I1608" s="165"/>
      <c r="J1608" s="167">
        <f t="shared" si="732"/>
        <v>1.0070803582376735</v>
      </c>
      <c r="K1608" s="167">
        <f t="shared" si="751"/>
        <v>1.0506712267651652E-2</v>
      </c>
      <c r="L1608" s="93"/>
      <c r="M1608" s="171">
        <f t="shared" si="727"/>
        <v>1.0105067122676517</v>
      </c>
      <c r="N1608" s="172">
        <f t="shared" si="733"/>
        <v>1.0477459226306802</v>
      </c>
      <c r="O1608" s="170">
        <f t="shared" si="728"/>
        <v>1607</v>
      </c>
      <c r="P1608" s="170">
        <f t="shared" si="729"/>
        <v>1609</v>
      </c>
      <c r="Q1608" s="169"/>
      <c r="R1608" s="149">
        <f t="shared" si="734"/>
        <v>-0.39836287443990637</v>
      </c>
      <c r="S1608" s="173">
        <f t="shared" si="735"/>
        <v>0.93245465800626259</v>
      </c>
      <c r="T1608" s="149">
        <v>0</v>
      </c>
      <c r="U1608" s="97"/>
      <c r="V1608" s="149">
        <f>1/PI()*ATAN('Exhibit4_Impact-Test'!$Y$25*S_RDY_SP)+'Exhibit4_Impact-Test'!$Y$26</f>
        <v>0.28585980724108495</v>
      </c>
      <c r="W1608" s="172">
        <f t="shared" si="736"/>
        <v>0.29330449837118217</v>
      </c>
      <c r="X1608" s="149">
        <f>1/PI()*ATAN('Exhibit4_Impact-Test'!$Y$25*S_RS_SP)+'Exhibit4_Impact-Test'!$Y$26</f>
        <v>0.84332744753535827</v>
      </c>
      <c r="Y1608" s="172">
        <f t="shared" si="737"/>
        <v>0.84804980394020435</v>
      </c>
      <c r="Z1608" s="149">
        <f>1/PI()*ATAN('Exhibit4_Impact-Test'!$Y$25*S_5050_SP)+'Exhibit4_Impact-Test'!$Y$26</f>
        <v>0.5</v>
      </c>
      <c r="AA1608" s="149">
        <f t="shared" si="738"/>
        <v>0.50904631669884104</v>
      </c>
      <c r="AB1608" s="195">
        <f>VLOOKUP(_xlfn.NUMBERVALUE(LEFT(A1608,4)),Transactioncosts!$C:$G,5,FALSE)</f>
        <v>20</v>
      </c>
      <c r="AC1608" s="174"/>
      <c r="AD1608" s="175">
        <f t="shared" si="739"/>
        <v>1.0211519057638372</v>
      </c>
      <c r="AE1608" s="149">
        <f t="shared" si="740"/>
        <v>1.0419115604913367</v>
      </c>
      <c r="AF1608" s="149">
        <f t="shared" si="741"/>
        <v>1.0291263174491658</v>
      </c>
      <c r="AG1608" s="176">
        <f t="shared" si="742"/>
        <v>1.0211175264869796</v>
      </c>
      <c r="AH1608" s="149">
        <f t="shared" si="743"/>
        <v>1.0418874973867254</v>
      </c>
      <c r="AI1608" s="149">
        <f t="shared" si="744"/>
        <v>1.0291082248157681</v>
      </c>
      <c r="AJ1608" s="97"/>
      <c r="AK1608" s="171">
        <f t="shared" si="745"/>
        <v>2.0931309471054656E-2</v>
      </c>
      <c r="AL1608" s="149">
        <f t="shared" si="746"/>
        <v>4.1057064960717329E-2</v>
      </c>
      <c r="AM1608" s="149">
        <f t="shared" si="747"/>
        <v>2.8710206800011944E-2</v>
      </c>
      <c r="AN1608" s="149">
        <f t="shared" si="752"/>
        <v>9.6164169754698534</v>
      </c>
      <c r="AO1608" s="149">
        <f t="shared" si="752"/>
        <v>25.187965829940367</v>
      </c>
      <c r="AP1608" s="149">
        <f t="shared" si="752"/>
        <v>9.2348524607795941</v>
      </c>
      <c r="AQ1608" s="97"/>
      <c r="AR1608" s="171">
        <f t="shared" si="748"/>
        <v>2.0897641751881163E-2</v>
      </c>
      <c r="AS1608" s="149">
        <f t="shared" si="749"/>
        <v>4.1033969543218758E-2</v>
      </c>
      <c r="AT1608" s="149">
        <f t="shared" si="750"/>
        <v>2.8692626069510504E-2</v>
      </c>
      <c r="AU1608" s="175">
        <f t="shared" si="753"/>
        <v>9.4470560582894212</v>
      </c>
      <c r="AV1608" s="149">
        <f t="shared" si="754"/>
        <v>21.786026900386755</v>
      </c>
      <c r="AW1608" s="149">
        <f t="shared" si="755"/>
        <v>9.1368165338970986</v>
      </c>
    </row>
    <row r="1609" spans="1:49" ht="15" x14ac:dyDescent="0.25">
      <c r="A1609" s="130">
        <v>2004.12</v>
      </c>
      <c r="B1609" s="138"/>
      <c r="C1609" s="166">
        <f>raw_Data!B1615</f>
        <v>1199.21</v>
      </c>
      <c r="D1609" s="167">
        <f>raw_Data!J1615</f>
        <v>1.62</v>
      </c>
      <c r="E1609" s="167">
        <f>raw_Data!L1615</f>
        <v>3.4584508349766452E-3</v>
      </c>
      <c r="F1609" s="168">
        <f t="shared" si="730"/>
        <v>1168.94</v>
      </c>
      <c r="G1609" s="167">
        <f>raw_Data!K1615</f>
        <v>1.3858709600150564E-3</v>
      </c>
      <c r="H1609" s="167">
        <f t="shared" si="731"/>
        <v>2.5895255530651751E-2</v>
      </c>
      <c r="I1609" s="165"/>
      <c r="J1609" s="167">
        <f t="shared" si="732"/>
        <v>1.0031323647695594</v>
      </c>
      <c r="K1609" s="167">
        <f t="shared" si="751"/>
        <v>6.5908156045360045E-3</v>
      </c>
      <c r="L1609" s="93"/>
      <c r="M1609" s="171">
        <f t="shared" si="727"/>
        <v>1.006590815604536</v>
      </c>
      <c r="N1609" s="172">
        <f t="shared" si="733"/>
        <v>1.0272811264906667</v>
      </c>
      <c r="O1609" s="170">
        <f t="shared" si="728"/>
        <v>1608</v>
      </c>
      <c r="P1609" s="170">
        <f t="shared" si="729"/>
        <v>1610</v>
      </c>
      <c r="Q1609" s="169"/>
      <c r="R1609" s="149">
        <f t="shared" si="734"/>
        <v>-0.42402071270694586</v>
      </c>
      <c r="S1609" s="173">
        <f t="shared" si="735"/>
        <v>0.88314577264616767</v>
      </c>
      <c r="T1609" s="149">
        <v>0</v>
      </c>
      <c r="U1609" s="97"/>
      <c r="V1609" s="149">
        <f>1/PI()*ATAN('Exhibit4_Impact-Test'!$Y$25*S_RDY_SP)+'Exhibit4_Impact-Test'!$Y$26</f>
        <v>0.27611485994242868</v>
      </c>
      <c r="W1609" s="172">
        <f t="shared" si="736"/>
        <v>0.28020008160369542</v>
      </c>
      <c r="X1609" s="149">
        <f>1/PI()*ATAN('Exhibit4_Impact-Test'!$Y$25*S_RS_SP)+'Exhibit4_Impact-Test'!$Y$26</f>
        <v>0.83601825163456955</v>
      </c>
      <c r="Y1609" s="172">
        <f t="shared" si="737"/>
        <v>0.83878854467058883</v>
      </c>
      <c r="Z1609" s="149">
        <f>1/PI()*ATAN('Exhibit4_Impact-Test'!$Y$25*S_5050_SP)+'Exhibit4_Impact-Test'!$Y$26</f>
        <v>0.5</v>
      </c>
      <c r="AA1609" s="149">
        <f t="shared" si="738"/>
        <v>0.50508643402219722</v>
      </c>
      <c r="AB1609" s="195">
        <f>VLOOKUP(_xlfn.NUMBERVALUE(LEFT(A1609,4)),Transactioncosts!$C:$G,5,FALSE)</f>
        <v>20</v>
      </c>
      <c r="AC1609" s="174"/>
      <c r="AD1609" s="175">
        <f t="shared" si="739"/>
        <v>1.0123037178970253</v>
      </c>
      <c r="AE1609" s="149">
        <f t="shared" si="740"/>
        <v>1.0238882931373348</v>
      </c>
      <c r="AF1609" s="149">
        <f t="shared" si="741"/>
        <v>1.0169359710476014</v>
      </c>
      <c r="AG1609" s="176">
        <f t="shared" si="742"/>
        <v>1.0122891225558961</v>
      </c>
      <c r="AH1609" s="149">
        <f t="shared" si="743"/>
        <v>1.0225624254089551</v>
      </c>
      <c r="AI1609" s="149">
        <f t="shared" si="744"/>
        <v>1.016925798179557</v>
      </c>
      <c r="AJ1609" s="97"/>
      <c r="AK1609" s="171">
        <f t="shared" si="745"/>
        <v>1.2228642338362659E-2</v>
      </c>
      <c r="AL1609" s="149">
        <f t="shared" si="746"/>
        <v>2.360743193363591E-2</v>
      </c>
      <c r="AM1609" s="149">
        <f t="shared" si="747"/>
        <v>1.6794156429184342E-2</v>
      </c>
      <c r="AN1609" s="149">
        <f t="shared" si="752"/>
        <v>9.6286456178082158</v>
      </c>
      <c r="AO1609" s="149">
        <f t="shared" si="752"/>
        <v>25.211573261874005</v>
      </c>
      <c r="AP1609" s="149">
        <f t="shared" si="752"/>
        <v>9.2516466172087792</v>
      </c>
      <c r="AQ1609" s="97"/>
      <c r="AR1609" s="171">
        <f t="shared" si="748"/>
        <v>1.2214224287643649E-2</v>
      </c>
      <c r="AS1609" s="149">
        <f t="shared" si="749"/>
        <v>2.231165881593725E-2</v>
      </c>
      <c r="AT1609" s="149">
        <f t="shared" si="750"/>
        <v>1.6784152929243106E-2</v>
      </c>
      <c r="AU1609" s="175">
        <f t="shared" si="753"/>
        <v>9.459270282577064</v>
      </c>
      <c r="AV1609" s="149">
        <f t="shared" si="754"/>
        <v>21.808338559202692</v>
      </c>
      <c r="AW1609" s="149">
        <f t="shared" si="755"/>
        <v>9.1536006868263424</v>
      </c>
    </row>
    <row r="1610" spans="1:49" ht="15" x14ac:dyDescent="0.25">
      <c r="A1610" s="130">
        <v>2005.01</v>
      </c>
      <c r="B1610" s="138"/>
      <c r="C1610" s="166">
        <f>raw_Data!B1616</f>
        <v>1181.4100000000001</v>
      </c>
      <c r="D1610" s="167">
        <f>raw_Data!J1616</f>
        <v>1.6419444444444444</v>
      </c>
      <c r="E1610" s="167">
        <f>raw_Data!L1616</f>
        <v>3.4504276924163246E-3</v>
      </c>
      <c r="F1610" s="168">
        <f t="shared" si="730"/>
        <v>1199.21</v>
      </c>
      <c r="G1610" s="167">
        <f>raw_Data!K1616</f>
        <v>1.3691884194131506E-3</v>
      </c>
      <c r="H1610" s="167">
        <f t="shared" si="731"/>
        <v>-1.4843105044153981E-2</v>
      </c>
      <c r="I1610" s="165"/>
      <c r="J1610" s="167">
        <f t="shared" si="732"/>
        <v>0.99921841230674668</v>
      </c>
      <c r="K1610" s="167">
        <f t="shared" si="751"/>
        <v>2.6688399991630085E-3</v>
      </c>
      <c r="L1610" s="93"/>
      <c r="M1610" s="171">
        <f t="shared" si="727"/>
        <v>1.002668839999163</v>
      </c>
      <c r="N1610" s="172">
        <f t="shared" si="733"/>
        <v>0.98652608337525904</v>
      </c>
      <c r="O1610" s="170">
        <f t="shared" si="728"/>
        <v>1609</v>
      </c>
      <c r="P1610" s="170">
        <f t="shared" si="729"/>
        <v>1611</v>
      </c>
      <c r="Q1610" s="169"/>
      <c r="R1610" s="149">
        <f t="shared" si="734"/>
        <v>-0.43277103061578565</v>
      </c>
      <c r="S1610" s="173">
        <f t="shared" si="735"/>
        <v>-0.81102968196707592</v>
      </c>
      <c r="T1610" s="149">
        <v>0</v>
      </c>
      <c r="U1610" s="97"/>
      <c r="V1610" s="149">
        <f>1/PI()*ATAN('Exhibit4_Impact-Test'!$Y$25*S_RDY_SP)+'Exhibit4_Impact-Test'!$Y$26</f>
        <v>0.27290241103909513</v>
      </c>
      <c r="W1610" s="172">
        <f t="shared" si="736"/>
        <v>0.26969368521808806</v>
      </c>
      <c r="X1610" s="149">
        <f>1/PI()*ATAN('Exhibit4_Impact-Test'!$Y$25*S_RS_SP)+'Exhibit4_Impact-Test'!$Y$26</f>
        <v>0.1758546804807854</v>
      </c>
      <c r="Y1610" s="172">
        <f t="shared" si="737"/>
        <v>0.17351471614888272</v>
      </c>
      <c r="Z1610" s="149">
        <f>1/PI()*ATAN('Exhibit4_Impact-Test'!$Y$25*S_5050_SP)+'Exhibit4_Impact-Test'!$Y$26</f>
        <v>0.5</v>
      </c>
      <c r="AA1610" s="149">
        <f t="shared" si="738"/>
        <v>0.49594238944755603</v>
      </c>
      <c r="AB1610" s="195">
        <f>VLOOKUP(_xlfn.NUMBERVALUE(LEFT(A1610,4)),Transactioncosts!$C:$G,5,FALSE)</f>
        <v>20</v>
      </c>
      <c r="AC1610" s="174"/>
      <c r="AD1610" s="175">
        <f t="shared" si="739"/>
        <v>0.99826344279568224</v>
      </c>
      <c r="AE1610" s="149">
        <f t="shared" si="740"/>
        <v>0.99983006069098723</v>
      </c>
      <c r="AF1610" s="149">
        <f t="shared" si="741"/>
        <v>0.99459746168721108</v>
      </c>
      <c r="AG1610" s="176">
        <f t="shared" si="742"/>
        <v>0.99824781523649841</v>
      </c>
      <c r="AH1610" s="149">
        <f t="shared" si="743"/>
        <v>0.99852665695836429</v>
      </c>
      <c r="AI1610" s="149">
        <f t="shared" si="744"/>
        <v>0.99458934646610619</v>
      </c>
      <c r="AJ1610" s="97"/>
      <c r="AK1610" s="171">
        <f t="shared" si="745"/>
        <v>-1.7380667676615634E-3</v>
      </c>
      <c r="AL1610" s="149">
        <f t="shared" si="746"/>
        <v>-1.6995375033326338E-4</v>
      </c>
      <c r="AM1610" s="149">
        <f t="shared" si="747"/>
        <v>-5.4171847988525217E-3</v>
      </c>
      <c r="AN1610" s="149">
        <f t="shared" si="752"/>
        <v>9.6269075510405546</v>
      </c>
      <c r="AO1610" s="149">
        <f t="shared" si="752"/>
        <v>25.211403308123671</v>
      </c>
      <c r="AP1610" s="149">
        <f t="shared" si="752"/>
        <v>9.2462294324099261</v>
      </c>
      <c r="AQ1610" s="97"/>
      <c r="AR1610" s="171">
        <f t="shared" si="748"/>
        <v>-1.7537216347416023E-3</v>
      </c>
      <c r="AS1610" s="149">
        <f t="shared" si="749"/>
        <v>-1.4744294787557167E-3</v>
      </c>
      <c r="AT1610" s="149">
        <f t="shared" si="750"/>
        <v>-5.4253441341866084E-3</v>
      </c>
      <c r="AU1610" s="175">
        <f t="shared" si="753"/>
        <v>9.457516560942322</v>
      </c>
      <c r="AV1610" s="149">
        <f t="shared" si="754"/>
        <v>21.806864129723937</v>
      </c>
      <c r="AW1610" s="149">
        <f t="shared" si="755"/>
        <v>9.1481753426921557</v>
      </c>
    </row>
    <row r="1611" spans="1:49" ht="15" x14ac:dyDescent="0.25">
      <c r="A1611" s="130">
        <v>2005.02</v>
      </c>
      <c r="B1611" s="138"/>
      <c r="C1611" s="166">
        <f>raw_Data!B1617</f>
        <v>1199.6300000000001</v>
      </c>
      <c r="D1611" s="167">
        <f>raw_Data!J1617</f>
        <v>1.663888888888889</v>
      </c>
      <c r="E1611" s="167">
        <f>raw_Data!L1617</f>
        <v>3.4103013914235092E-3</v>
      </c>
      <c r="F1611" s="168">
        <f t="shared" si="730"/>
        <v>1181.4100000000001</v>
      </c>
      <c r="G1611" s="167">
        <f>raw_Data!K1617</f>
        <v>1.4083924199802683E-3</v>
      </c>
      <c r="H1611" s="167">
        <f t="shared" si="731"/>
        <v>1.5422249684698741E-2</v>
      </c>
      <c r="I1611" s="165"/>
      <c r="J1611" s="167">
        <f t="shared" si="732"/>
        <v>0.99608928124577512</v>
      </c>
      <c r="K1611" s="167">
        <f t="shared" si="751"/>
        <v>-5.0041736280137528E-4</v>
      </c>
      <c r="L1611" s="93"/>
      <c r="M1611" s="171">
        <f t="shared" si="727"/>
        <v>0.99949958263719862</v>
      </c>
      <c r="N1611" s="172">
        <f t="shared" si="733"/>
        <v>1.0168306421046789</v>
      </c>
      <c r="O1611" s="170">
        <f t="shared" si="728"/>
        <v>1610</v>
      </c>
      <c r="P1611" s="170">
        <f t="shared" si="729"/>
        <v>1612</v>
      </c>
      <c r="Q1611" s="169"/>
      <c r="R1611" s="149">
        <f t="shared" si="734"/>
        <v>-0.42027389884760136</v>
      </c>
      <c r="S1611" s="173">
        <f t="shared" si="735"/>
        <v>0.81717338650634175</v>
      </c>
      <c r="T1611" s="149">
        <v>0</v>
      </c>
      <c r="U1611" s="97"/>
      <c r="V1611" s="149">
        <f>1/PI()*ATAN('Exhibit4_Impact-Test'!$Y$25*S_RDY_SP)+'Exhibit4_Impact-Test'!$Y$26</f>
        <v>0.27750746481000776</v>
      </c>
      <c r="W1611" s="172">
        <f t="shared" si="736"/>
        <v>0.28096738241889135</v>
      </c>
      <c r="X1611" s="149">
        <f>1/PI()*ATAN('Exhibit4_Impact-Test'!$Y$25*S_RS_SP)+'Exhibit4_Impact-Test'!$Y$26</f>
        <v>0.82521658246033147</v>
      </c>
      <c r="Y1611" s="172">
        <f t="shared" si="737"/>
        <v>0.82768228324422555</v>
      </c>
      <c r="Z1611" s="149">
        <f>1/PI()*ATAN('Exhibit4_Impact-Test'!$Y$25*S_5050_SP)+'Exhibit4_Impact-Test'!$Y$26</f>
        <v>0.5</v>
      </c>
      <c r="AA1611" s="149">
        <f t="shared" si="738"/>
        <v>0.50429767387673285</v>
      </c>
      <c r="AB1611" s="195">
        <f>VLOOKUP(_xlfn.NUMBERVALUE(LEFT(A1611,4)),Transactioncosts!$C:$G,5,FALSE)</f>
        <v>20</v>
      </c>
      <c r="AC1611" s="174"/>
      <c r="AD1611" s="175">
        <f t="shared" si="739"/>
        <v>1.0043090810124906</v>
      </c>
      <c r="AE1611" s="149">
        <f t="shared" si="740"/>
        <v>1.0138014603013694</v>
      </c>
      <c r="AF1611" s="149">
        <f t="shared" si="741"/>
        <v>1.0081651123709388</v>
      </c>
      <c r="AG1611" s="176">
        <f t="shared" si="742"/>
        <v>1.0043050948912793</v>
      </c>
      <c r="AH1611" s="149">
        <f t="shared" si="743"/>
        <v>1.0126238557717511</v>
      </c>
      <c r="AI1611" s="149">
        <f t="shared" si="744"/>
        <v>1.0081565170231852</v>
      </c>
      <c r="AJ1611" s="97"/>
      <c r="AK1611" s="171">
        <f t="shared" si="745"/>
        <v>4.2998235076023633E-3</v>
      </c>
      <c r="AL1611" s="149">
        <f t="shared" si="746"/>
        <v>1.3707087478599299E-2</v>
      </c>
      <c r="AM1611" s="149">
        <f t="shared" si="747"/>
        <v>8.1319581903977912E-3</v>
      </c>
      <c r="AN1611" s="149">
        <f t="shared" si="752"/>
        <v>9.6312073745481577</v>
      </c>
      <c r="AO1611" s="149">
        <f t="shared" si="752"/>
        <v>25.225110395602272</v>
      </c>
      <c r="AP1611" s="149">
        <f t="shared" si="752"/>
        <v>9.254361390600323</v>
      </c>
      <c r="AQ1611" s="97"/>
      <c r="AR1611" s="171">
        <f t="shared" si="748"/>
        <v>4.2958544813362391E-3</v>
      </c>
      <c r="AS1611" s="149">
        <f t="shared" si="749"/>
        <v>1.2544839205407143E-2</v>
      </c>
      <c r="AT1611" s="149">
        <f t="shared" si="750"/>
        <v>8.1234324198775562E-3</v>
      </c>
      <c r="AU1611" s="175">
        <f t="shared" si="753"/>
        <v>9.4618124154236583</v>
      </c>
      <c r="AV1611" s="149">
        <f t="shared" si="754"/>
        <v>21.819408968929345</v>
      </c>
      <c r="AW1611" s="149">
        <f t="shared" si="755"/>
        <v>9.1562987751120328</v>
      </c>
    </row>
    <row r="1612" spans="1:49" ht="15" x14ac:dyDescent="0.25">
      <c r="A1612" s="130">
        <v>2005.03</v>
      </c>
      <c r="B1612" s="138"/>
      <c r="C1612" s="166">
        <f>raw_Data!B1618</f>
        <v>1194.9000000000001</v>
      </c>
      <c r="D1612" s="167">
        <f>raw_Data!J1618</f>
        <v>1.6858333333333333</v>
      </c>
      <c r="E1612" s="167">
        <f>raw_Data!L1618</f>
        <v>3.6748094004368514E-3</v>
      </c>
      <c r="F1612" s="168">
        <f t="shared" si="730"/>
        <v>1199.6300000000001</v>
      </c>
      <c r="G1612" s="167">
        <f>raw_Data!K1618</f>
        <v>1.4052944102209291E-3</v>
      </c>
      <c r="H1612" s="167">
        <f t="shared" si="731"/>
        <v>-3.9428823887365239E-3</v>
      </c>
      <c r="I1612" s="165"/>
      <c r="J1612" s="167">
        <f t="shared" si="732"/>
        <v>1.0258367761400851</v>
      </c>
      <c r="K1612" s="167">
        <f t="shared" si="751"/>
        <v>2.9511585540521912E-2</v>
      </c>
      <c r="L1612" s="93"/>
      <c r="M1612" s="171">
        <f t="shared" si="727"/>
        <v>1.0295115855405219</v>
      </c>
      <c r="N1612" s="172">
        <f t="shared" si="733"/>
        <v>0.99746241202148433</v>
      </c>
      <c r="O1612" s="170">
        <f t="shared" si="728"/>
        <v>1611</v>
      </c>
      <c r="P1612" s="170">
        <f t="shared" si="729"/>
        <v>1613</v>
      </c>
      <c r="Q1612" s="169"/>
      <c r="R1612" s="149">
        <f t="shared" si="734"/>
        <v>-0.41635699169724893</v>
      </c>
      <c r="S1612" s="173">
        <f t="shared" si="735"/>
        <v>-0.53621431295855793</v>
      </c>
      <c r="T1612" s="149">
        <v>0</v>
      </c>
      <c r="U1612" s="97"/>
      <c r="V1612" s="149">
        <f>1/PI()*ATAN('Exhibit4_Impact-Test'!$Y$25*S_RDY_SP)+'Exhibit4_Impact-Test'!$Y$26</f>
        <v>0.27897432181324489</v>
      </c>
      <c r="W1612" s="172">
        <f t="shared" si="736"/>
        <v>0.27265764429810901</v>
      </c>
      <c r="X1612" s="149">
        <f>1/PI()*ATAN('Exhibit4_Impact-Test'!$Y$25*S_RS_SP)+'Exhibit4_Impact-Test'!$Y$26</f>
        <v>0.23888001843502082</v>
      </c>
      <c r="Y1612" s="172">
        <f t="shared" si="737"/>
        <v>0.23317758506739866</v>
      </c>
      <c r="Z1612" s="149">
        <f>1/PI()*ATAN('Exhibit4_Impact-Test'!$Y$25*S_5050_SP)+'Exhibit4_Impact-Test'!$Y$26</f>
        <v>0.5</v>
      </c>
      <c r="AA1612" s="149">
        <f t="shared" si="738"/>
        <v>0.49209433037681155</v>
      </c>
      <c r="AB1612" s="195">
        <f>VLOOKUP(_xlfn.NUMBERVALUE(LEFT(A1612,4)),Transactioncosts!$C:$G,5,FALSE)</f>
        <v>20</v>
      </c>
      <c r="AC1612" s="174"/>
      <c r="AD1612" s="175">
        <f t="shared" si="739"/>
        <v>1.0205706890933735</v>
      </c>
      <c r="AE1612" s="149">
        <f t="shared" si="740"/>
        <v>1.021855678379467</v>
      </c>
      <c r="AF1612" s="149">
        <f t="shared" si="741"/>
        <v>1.0134869987810031</v>
      </c>
      <c r="AG1612" s="176">
        <f t="shared" si="742"/>
        <v>1.0205655568291601</v>
      </c>
      <c r="AH1612" s="149">
        <f t="shared" si="743"/>
        <v>1.0217201224254016</v>
      </c>
      <c r="AI1612" s="149">
        <f t="shared" si="744"/>
        <v>1.0134711874417568</v>
      </c>
      <c r="AJ1612" s="97"/>
      <c r="AK1612" s="171">
        <f t="shared" si="745"/>
        <v>2.0361969946059707E-2</v>
      </c>
      <c r="AL1612" s="149">
        <f t="shared" si="746"/>
        <v>2.1620266916861489E-2</v>
      </c>
      <c r="AM1612" s="149">
        <f t="shared" si="747"/>
        <v>1.3396858787186869E-2</v>
      </c>
      <c r="AN1612" s="149">
        <f t="shared" si="752"/>
        <v>9.6515693444942166</v>
      </c>
      <c r="AO1612" s="149">
        <f t="shared" si="752"/>
        <v>25.246730662519134</v>
      </c>
      <c r="AP1612" s="149">
        <f t="shared" si="752"/>
        <v>9.2677582493875104</v>
      </c>
      <c r="AQ1612" s="97"/>
      <c r="AR1612" s="171">
        <f t="shared" si="748"/>
        <v>2.0356941115452581E-2</v>
      </c>
      <c r="AS1612" s="149">
        <f t="shared" si="749"/>
        <v>2.1487601464265236E-2</v>
      </c>
      <c r="AT1612" s="149">
        <f t="shared" si="750"/>
        <v>1.3381257735962309E-2</v>
      </c>
      <c r="AU1612" s="175">
        <f t="shared" si="753"/>
        <v>9.4821693565391101</v>
      </c>
      <c r="AV1612" s="149">
        <f t="shared" si="754"/>
        <v>21.84089657039361</v>
      </c>
      <c r="AW1612" s="149">
        <f t="shared" si="755"/>
        <v>9.1696800328479959</v>
      </c>
    </row>
    <row r="1613" spans="1:49" ht="15" x14ac:dyDescent="0.25">
      <c r="A1613" s="130">
        <v>2005.04</v>
      </c>
      <c r="B1613" s="138"/>
      <c r="C1613" s="166">
        <f>raw_Data!B1619</f>
        <v>1164.43</v>
      </c>
      <c r="D1613" s="167">
        <f>raw_Data!J1619</f>
        <v>1.7052777777777777</v>
      </c>
      <c r="E1613" s="167">
        <f>raw_Data!L1619</f>
        <v>3.5466588636137164E-3</v>
      </c>
      <c r="F1613" s="168">
        <f t="shared" si="730"/>
        <v>1194.9000000000001</v>
      </c>
      <c r="G1613" s="167">
        <f>raw_Data!K1619</f>
        <v>1.4271301178155305E-3</v>
      </c>
      <c r="H1613" s="167">
        <f t="shared" si="731"/>
        <v>-2.5500041844505827E-2</v>
      </c>
      <c r="I1613" s="165"/>
      <c r="J1613" s="167">
        <f t="shared" si="732"/>
        <v>0.98766531548509229</v>
      </c>
      <c r="K1613" s="167">
        <f t="shared" si="751"/>
        <v>-8.7880256512939958E-3</v>
      </c>
      <c r="L1613" s="93"/>
      <c r="M1613" s="171">
        <f t="shared" si="727"/>
        <v>0.991211974348706</v>
      </c>
      <c r="N1613" s="172">
        <f t="shared" si="733"/>
        <v>0.97592708827330976</v>
      </c>
      <c r="O1613" s="170">
        <f t="shared" si="728"/>
        <v>1612</v>
      </c>
      <c r="P1613" s="170">
        <f t="shared" si="729"/>
        <v>1614</v>
      </c>
      <c r="Q1613" s="169"/>
      <c r="R1613" s="149">
        <f t="shared" si="734"/>
        <v>-0.44055388633678688</v>
      </c>
      <c r="S1613" s="173">
        <f t="shared" si="735"/>
        <v>-0.87404188046806708</v>
      </c>
      <c r="T1613" s="149">
        <v>0</v>
      </c>
      <c r="U1613" s="97"/>
      <c r="V1613" s="149">
        <f>1/PI()*ATAN('Exhibit4_Impact-Test'!$Y$25*S_RDY_SP)+'Exhibit4_Impact-Test'!$Y$26</f>
        <v>0.27009151219146488</v>
      </c>
      <c r="W1613" s="172">
        <f t="shared" si="736"/>
        <v>0.2670387878102724</v>
      </c>
      <c r="X1613" s="149">
        <f>1/PI()*ATAN('Exhibit4_Impact-Test'!$Y$25*S_RS_SP)+'Exhibit4_Impact-Test'!$Y$26</f>
        <v>0.16539960803463905</v>
      </c>
      <c r="Y1613" s="172">
        <f t="shared" si="737"/>
        <v>0.16326549301706764</v>
      </c>
      <c r="Z1613" s="149">
        <f>1/PI()*ATAN('Exhibit4_Impact-Test'!$Y$25*S_5050_SP)+'Exhibit4_Impact-Test'!$Y$26</f>
        <v>0.5</v>
      </c>
      <c r="AA1613" s="149">
        <f t="shared" si="738"/>
        <v>0.49611494521006999</v>
      </c>
      <c r="AB1613" s="195">
        <f>VLOOKUP(_xlfn.NUMBERVALUE(LEFT(A1613,4)),Transactioncosts!$C:$G,5,FALSE)</f>
        <v>20</v>
      </c>
      <c r="AC1613" s="174"/>
      <c r="AD1613" s="175">
        <f t="shared" si="739"/>
        <v>0.9870836563549279</v>
      </c>
      <c r="AE1613" s="149">
        <f t="shared" si="740"/>
        <v>0.98868386018298138</v>
      </c>
      <c r="AF1613" s="149">
        <f t="shared" si="741"/>
        <v>0.98356953131100788</v>
      </c>
      <c r="AG1613" s="176">
        <f t="shared" si="742"/>
        <v>0.98705559216077321</v>
      </c>
      <c r="AH1613" s="149">
        <f t="shared" si="743"/>
        <v>0.9873769162987408</v>
      </c>
      <c r="AI1613" s="149">
        <f t="shared" si="744"/>
        <v>0.98356176120142802</v>
      </c>
      <c r="AJ1613" s="97"/>
      <c r="AK1613" s="171">
        <f t="shared" si="745"/>
        <v>-1.3000484928750005E-2</v>
      </c>
      <c r="AL1613" s="149">
        <f t="shared" si="746"/>
        <v>-1.1380654493690738E-2</v>
      </c>
      <c r="AM1613" s="149">
        <f t="shared" si="747"/>
        <v>-1.6566945826874346E-2</v>
      </c>
      <c r="AN1613" s="149">
        <f t="shared" si="752"/>
        <v>9.6385688595654671</v>
      </c>
      <c r="AO1613" s="149">
        <f t="shared" si="752"/>
        <v>25.235350008025442</v>
      </c>
      <c r="AP1613" s="149">
        <f t="shared" si="752"/>
        <v>9.2511913035606366</v>
      </c>
      <c r="AQ1613" s="97"/>
      <c r="AR1613" s="171">
        <f t="shared" si="748"/>
        <v>-1.302891675713058E-2</v>
      </c>
      <c r="AS1613" s="149">
        <f t="shared" si="749"/>
        <v>-1.2703431698079292E-2</v>
      </c>
      <c r="AT1613" s="149">
        <f t="shared" si="750"/>
        <v>-1.6574845766862571E-2</v>
      </c>
      <c r="AU1613" s="175">
        <f t="shared" si="753"/>
        <v>9.4691404397819792</v>
      </c>
      <c r="AV1613" s="149">
        <f t="shared" si="754"/>
        <v>21.828193138695532</v>
      </c>
      <c r="AW1613" s="149">
        <f t="shared" si="755"/>
        <v>9.1531051870811329</v>
      </c>
    </row>
    <row r="1614" spans="1:49" ht="15" x14ac:dyDescent="0.25">
      <c r="A1614" s="130">
        <v>2005.05</v>
      </c>
      <c r="B1614" s="138"/>
      <c r="C1614" s="166">
        <f>raw_Data!B1620</f>
        <v>1178.28</v>
      </c>
      <c r="D1614" s="167">
        <f>raw_Data!J1620</f>
        <v>1.724722222222222</v>
      </c>
      <c r="E1614" s="167">
        <f>raw_Data!L1620</f>
        <v>3.3862171355991677E-3</v>
      </c>
      <c r="F1614" s="168">
        <f t="shared" si="730"/>
        <v>1164.43</v>
      </c>
      <c r="G1614" s="167">
        <f>raw_Data!K1620</f>
        <v>1.4811729534812931E-3</v>
      </c>
      <c r="H1614" s="167">
        <f t="shared" si="731"/>
        <v>1.1894231512413755E-2</v>
      </c>
      <c r="I1614" s="165"/>
      <c r="J1614" s="167">
        <f t="shared" si="732"/>
        <v>0.98444689483071102</v>
      </c>
      <c r="K1614" s="167">
        <f t="shared" si="751"/>
        <v>-1.2166888033689816E-2</v>
      </c>
      <c r="L1614" s="93"/>
      <c r="M1614" s="171">
        <f t="shared" si="727"/>
        <v>0.98783311196631018</v>
      </c>
      <c r="N1614" s="172">
        <f t="shared" si="733"/>
        <v>1.0133754044658949</v>
      </c>
      <c r="O1614" s="170">
        <f t="shared" si="728"/>
        <v>1613</v>
      </c>
      <c r="P1614" s="170">
        <f t="shared" si="729"/>
        <v>1615</v>
      </c>
      <c r="Q1614" s="169"/>
      <c r="R1614" s="149">
        <f t="shared" si="734"/>
        <v>-0.41081046170033259</v>
      </c>
      <c r="S1614" s="173">
        <f t="shared" si="735"/>
        <v>0.77030736069987071</v>
      </c>
      <c r="T1614" s="149">
        <v>0</v>
      </c>
      <c r="U1614" s="97"/>
      <c r="V1614" s="149">
        <f>1/PI()*ATAN('Exhibit4_Impact-Test'!$Y$25*S_RDY_SP)+'Exhibit4_Impact-Test'!$Y$26</f>
        <v>0.28107088488764143</v>
      </c>
      <c r="W1614" s="172">
        <f t="shared" si="736"/>
        <v>0.28625808920411827</v>
      </c>
      <c r="X1614" s="149">
        <f>1/PI()*ATAN('Exhibit4_Impact-Test'!$Y$25*S_RS_SP)+'Exhibit4_Impact-Test'!$Y$26</f>
        <v>0.81673743513736086</v>
      </c>
      <c r="Y1614" s="172">
        <f t="shared" si="737"/>
        <v>0.82052758569034923</v>
      </c>
      <c r="Z1614" s="149">
        <f>1/PI()*ATAN('Exhibit4_Impact-Test'!$Y$25*S_5050_SP)+'Exhibit4_Impact-Test'!$Y$26</f>
        <v>0.5</v>
      </c>
      <c r="AA1614" s="149">
        <f t="shared" si="738"/>
        <v>0.50638171692001444</v>
      </c>
      <c r="AB1614" s="195">
        <f>VLOOKUP(_xlfn.NUMBERVALUE(LEFT(A1614,4)),Transactioncosts!$C:$G,5,FALSE)</f>
        <v>20</v>
      </c>
      <c r="AC1614" s="174"/>
      <c r="AD1614" s="175">
        <f t="shared" si="739"/>
        <v>0.99501230672122742</v>
      </c>
      <c r="AE1614" s="149">
        <f t="shared" si="740"/>
        <v>1.0086944584299493</v>
      </c>
      <c r="AF1614" s="149">
        <f t="shared" si="741"/>
        <v>1.0006042582161025</v>
      </c>
      <c r="AG1614" s="176">
        <f t="shared" si="742"/>
        <v>0.99500783974693374</v>
      </c>
      <c r="AH1614" s="149">
        <f t="shared" si="743"/>
        <v>1.0086716458213714</v>
      </c>
      <c r="AI1614" s="149">
        <f t="shared" si="744"/>
        <v>1.0005914947822625</v>
      </c>
      <c r="AJ1614" s="97"/>
      <c r="AK1614" s="171">
        <f t="shared" si="745"/>
        <v>-5.000173335986677E-3</v>
      </c>
      <c r="AL1614" s="149">
        <f t="shared" si="746"/>
        <v>8.6568792893468097E-3</v>
      </c>
      <c r="AM1614" s="149">
        <f t="shared" si="747"/>
        <v>6.0407572561723463E-4</v>
      </c>
      <c r="AN1614" s="149">
        <f t="shared" si="752"/>
        <v>9.6335686862294807</v>
      </c>
      <c r="AO1614" s="149">
        <f t="shared" si="752"/>
        <v>25.244006887314789</v>
      </c>
      <c r="AP1614" s="149">
        <f t="shared" si="752"/>
        <v>9.2517953792862535</v>
      </c>
      <c r="AQ1614" s="97"/>
      <c r="AR1614" s="171">
        <f t="shared" si="748"/>
        <v>-5.0046627119375861E-3</v>
      </c>
      <c r="AS1614" s="149">
        <f t="shared" si="749"/>
        <v>8.6342630586776735E-3</v>
      </c>
      <c r="AT1614" s="149">
        <f t="shared" si="750"/>
        <v>5.9131991817451351E-4</v>
      </c>
      <c r="AU1614" s="175">
        <f t="shared" si="753"/>
        <v>9.4641357770700409</v>
      </c>
      <c r="AV1614" s="149">
        <f t="shared" si="754"/>
        <v>21.83682740175421</v>
      </c>
      <c r="AW1614" s="149">
        <f t="shared" si="755"/>
        <v>9.1536965069993066</v>
      </c>
    </row>
    <row r="1615" spans="1:49" ht="15" x14ac:dyDescent="0.25">
      <c r="A1615" s="130">
        <v>2005.06</v>
      </c>
      <c r="B1615" s="138"/>
      <c r="C1615" s="166">
        <f>raw_Data!B1621</f>
        <v>1202.25</v>
      </c>
      <c r="D1615" s="167">
        <f>raw_Data!J1621</f>
        <v>1.7441666666666666</v>
      </c>
      <c r="E1615" s="167">
        <f>raw_Data!L1621</f>
        <v>3.2737397821989145E-3</v>
      </c>
      <c r="F1615" s="168">
        <f t="shared" si="730"/>
        <v>1178.28</v>
      </c>
      <c r="G1615" s="167">
        <f>raw_Data!K1621</f>
        <v>1.4802650190673412E-3</v>
      </c>
      <c r="H1615" s="167">
        <f t="shared" si="731"/>
        <v>2.0343212139729117E-2</v>
      </c>
      <c r="I1615" s="165"/>
      <c r="J1615" s="167">
        <f t="shared" si="732"/>
        <v>0.98899858818511044</v>
      </c>
      <c r="K1615" s="167">
        <f t="shared" si="751"/>
        <v>-7.7276720326906467E-3</v>
      </c>
      <c r="L1615" s="93"/>
      <c r="M1615" s="171">
        <f t="shared" si="727"/>
        <v>0.99227232796730935</v>
      </c>
      <c r="N1615" s="172">
        <f t="shared" si="733"/>
        <v>1.0218234771587964</v>
      </c>
      <c r="O1615" s="170">
        <f t="shared" si="728"/>
        <v>1614</v>
      </c>
      <c r="P1615" s="170">
        <f t="shared" si="729"/>
        <v>1616</v>
      </c>
      <c r="Q1615" s="169"/>
      <c r="R1615" s="149">
        <f t="shared" si="734"/>
        <v>-0.39164884529663663</v>
      </c>
      <c r="S1615" s="173">
        <f t="shared" si="735"/>
        <v>0.85729883781402827</v>
      </c>
      <c r="T1615" s="149">
        <v>0</v>
      </c>
      <c r="U1615" s="97"/>
      <c r="V1615" s="149">
        <f>1/PI()*ATAN('Exhibit4_Impact-Test'!$Y$25*S_RDY_SP)+'Exhibit4_Impact-Test'!$Y$26</f>
        <v>0.28849157635093914</v>
      </c>
      <c r="W1615" s="172">
        <f t="shared" si="736"/>
        <v>0.2945525348234514</v>
      </c>
      <c r="X1615" s="149">
        <f>1/PI()*ATAN('Exhibit4_Impact-Test'!$Y$25*S_RS_SP)+'Exhibit4_Impact-Test'!$Y$26</f>
        <v>0.83193388997935269</v>
      </c>
      <c r="Y1615" s="172">
        <f t="shared" si="737"/>
        <v>0.83599723299725237</v>
      </c>
      <c r="Z1615" s="149">
        <f>1/PI()*ATAN('Exhibit4_Impact-Test'!$Y$25*S_5050_SP)+'Exhibit4_Impact-Test'!$Y$26</f>
        <v>0.5</v>
      </c>
      <c r="AA1615" s="149">
        <f t="shared" si="738"/>
        <v>0.50733608329759594</v>
      </c>
      <c r="AB1615" s="195">
        <f>VLOOKUP(_xlfn.NUMBERVALUE(LEFT(A1615,4)),Transactioncosts!$C:$G,5,FALSE)</f>
        <v>20</v>
      </c>
      <c r="AC1615" s="174"/>
      <c r="AD1615" s="175">
        <f t="shared" si="739"/>
        <v>1.0007975855805431</v>
      </c>
      <c r="AE1615" s="149">
        <f t="shared" si="740"/>
        <v>1.0168569304675434</v>
      </c>
      <c r="AF1615" s="149">
        <f t="shared" si="741"/>
        <v>1.0070479025630528</v>
      </c>
      <c r="AG1615" s="176">
        <f t="shared" si="742"/>
        <v>1.0007929812445011</v>
      </c>
      <c r="AH1615" s="149">
        <f t="shared" si="743"/>
        <v>1.0168416223970784</v>
      </c>
      <c r="AI1615" s="149">
        <f t="shared" si="744"/>
        <v>1.0070332303964575</v>
      </c>
      <c r="AJ1615" s="97"/>
      <c r="AK1615" s="171">
        <f t="shared" si="745"/>
        <v>7.9726767818895014E-4</v>
      </c>
      <c r="AL1615" s="149">
        <f t="shared" si="746"/>
        <v>1.6716429163995412E-2</v>
      </c>
      <c r="AM1615" s="149">
        <f t="shared" si="747"/>
        <v>7.0231821810494621E-3</v>
      </c>
      <c r="AN1615" s="149">
        <f t="shared" si="752"/>
        <v>9.63436595390767</v>
      </c>
      <c r="AO1615" s="149">
        <f t="shared" si="752"/>
        <v>25.260723316478785</v>
      </c>
      <c r="AP1615" s="149">
        <f t="shared" si="752"/>
        <v>9.2588185614673026</v>
      </c>
      <c r="AQ1615" s="97"/>
      <c r="AR1615" s="171">
        <f t="shared" si="748"/>
        <v>7.9266700098921418E-4</v>
      </c>
      <c r="AS1615" s="149">
        <f t="shared" si="749"/>
        <v>1.6701374749521113E-2</v>
      </c>
      <c r="AT1615" s="149">
        <f t="shared" si="750"/>
        <v>7.0086125926099628E-3</v>
      </c>
      <c r="AU1615" s="175">
        <f t="shared" si="753"/>
        <v>9.4649284440710293</v>
      </c>
      <c r="AV1615" s="149">
        <f t="shared" si="754"/>
        <v>21.85352877650373</v>
      </c>
      <c r="AW1615" s="149">
        <f t="shared" si="755"/>
        <v>9.1607051195919169</v>
      </c>
    </row>
    <row r="1616" spans="1:49" ht="15" x14ac:dyDescent="0.25">
      <c r="A1616" s="130">
        <v>2005.07</v>
      </c>
      <c r="B1616" s="138"/>
      <c r="C1616" s="166">
        <f>raw_Data!B1622</f>
        <v>1222.24</v>
      </c>
      <c r="D1616" s="167">
        <f>raw_Data!J1622</f>
        <v>1.7591666666666665</v>
      </c>
      <c r="E1616" s="167">
        <f>raw_Data!L1622</f>
        <v>3.4183280638138136E-3</v>
      </c>
      <c r="F1616" s="168">
        <f t="shared" si="730"/>
        <v>1202.25</v>
      </c>
      <c r="G1616" s="167">
        <f>raw_Data!K1622</f>
        <v>1.463228668468843E-3</v>
      </c>
      <c r="H1616" s="167">
        <f t="shared" si="731"/>
        <v>1.6627157413183546E-2</v>
      </c>
      <c r="I1616" s="165"/>
      <c r="J1616" s="167">
        <f t="shared" si="732"/>
        <v>1.0142313830361531</v>
      </c>
      <c r="K1616" s="167">
        <f t="shared" si="751"/>
        <v>1.7649711099966936E-2</v>
      </c>
      <c r="L1616" s="93"/>
      <c r="M1616" s="171">
        <f t="shared" si="727"/>
        <v>1.0176497110999669</v>
      </c>
      <c r="N1616" s="172">
        <f t="shared" si="733"/>
        <v>1.0180903860816526</v>
      </c>
      <c r="O1616" s="170">
        <f t="shared" si="728"/>
        <v>1615</v>
      </c>
      <c r="P1616" s="170">
        <f t="shared" si="729"/>
        <v>1617</v>
      </c>
      <c r="Q1616" s="169"/>
      <c r="R1616" s="149">
        <f t="shared" si="734"/>
        <v>-0.38220881827381575</v>
      </c>
      <c r="S1616" s="173">
        <f t="shared" si="735"/>
        <v>0.83549787981626733</v>
      </c>
      <c r="T1616" s="149">
        <v>0</v>
      </c>
      <c r="U1616" s="97"/>
      <c r="V1616" s="149">
        <f>1/PI()*ATAN('Exhibit4_Impact-Test'!$Y$25*S_RDY_SP)+'Exhibit4_Impact-Test'!$Y$26</f>
        <v>0.29225036680243122</v>
      </c>
      <c r="W1616" s="172">
        <f t="shared" si="736"/>
        <v>0.292339923865155</v>
      </c>
      <c r="X1616" s="149">
        <f>1/PI()*ATAN('Exhibit4_Impact-Test'!$Y$25*S_RS_SP)+'Exhibit4_Impact-Test'!$Y$26</f>
        <v>0.82834319776477439</v>
      </c>
      <c r="Y1616" s="172">
        <f t="shared" si="737"/>
        <v>0.82840474884177051</v>
      </c>
      <c r="Z1616" s="149">
        <f>1/PI()*ATAN('Exhibit4_Impact-Test'!$Y$25*S_5050_SP)+'Exhibit4_Impact-Test'!$Y$26</f>
        <v>0.5</v>
      </c>
      <c r="AA1616" s="149">
        <f t="shared" si="738"/>
        <v>0.5001082345880733</v>
      </c>
      <c r="AB1616" s="195">
        <f>VLOOKUP(_xlfn.NUMBERVALUE(LEFT(A1616,4)),Transactioncosts!$C:$G,5,FALSE)</f>
        <v>20</v>
      </c>
      <c r="AC1616" s="174"/>
      <c r="AD1616" s="175">
        <f t="shared" si="739"/>
        <v>1.0177784985250051</v>
      </c>
      <c r="AE1616" s="149">
        <f t="shared" si="740"/>
        <v>1.0180147412234715</v>
      </c>
      <c r="AF1616" s="149">
        <f t="shared" si="741"/>
        <v>1.0178700485908099</v>
      </c>
      <c r="AG1616" s="176">
        <f t="shared" si="742"/>
        <v>1.0177612795373467</v>
      </c>
      <c r="AH1616" s="149">
        <f t="shared" si="743"/>
        <v>1.0177266473495215</v>
      </c>
      <c r="AI1616" s="149">
        <f t="shared" si="744"/>
        <v>1.0178698321216337</v>
      </c>
      <c r="AJ1616" s="97"/>
      <c r="AK1616" s="171">
        <f t="shared" si="745"/>
        <v>1.76223095073249E-2</v>
      </c>
      <c r="AL1616" s="149">
        <f t="shared" si="746"/>
        <v>1.7854398596643194E-2</v>
      </c>
      <c r="AM1616" s="149">
        <f t="shared" si="747"/>
        <v>1.7712256336305948E-2</v>
      </c>
      <c r="AN1616" s="149">
        <f t="shared" si="752"/>
        <v>9.6519882634149941</v>
      </c>
      <c r="AO1616" s="149">
        <f t="shared" si="752"/>
        <v>25.278577715075429</v>
      </c>
      <c r="AP1616" s="149">
        <f t="shared" si="752"/>
        <v>9.276530817803609</v>
      </c>
      <c r="AQ1616" s="97"/>
      <c r="AR1616" s="171">
        <f t="shared" si="748"/>
        <v>1.760539115687617E-2</v>
      </c>
      <c r="AS1616" s="149">
        <f t="shared" si="749"/>
        <v>1.757136276754389E-2</v>
      </c>
      <c r="AT1616" s="149">
        <f t="shared" si="750"/>
        <v>1.7712043667508531E-2</v>
      </c>
      <c r="AU1616" s="175">
        <f t="shared" si="753"/>
        <v>9.4825338352279047</v>
      </c>
      <c r="AV1616" s="149">
        <f t="shared" si="754"/>
        <v>21.871100139271274</v>
      </c>
      <c r="AW1616" s="149">
        <f t="shared" si="755"/>
        <v>9.1784171632594251</v>
      </c>
    </row>
    <row r="1617" spans="1:49" ht="15" x14ac:dyDescent="0.25">
      <c r="A1617" s="130">
        <v>2005.08</v>
      </c>
      <c r="B1617" s="138"/>
      <c r="C1617" s="166">
        <f>raw_Data!B1623</f>
        <v>1224.27</v>
      </c>
      <c r="D1617" s="167">
        <f>raw_Data!J1623</f>
        <v>1.7741666666666667</v>
      </c>
      <c r="E1617" s="167">
        <f>raw_Data!L1623</f>
        <v>3.4825160297176083E-3</v>
      </c>
      <c r="F1617" s="168">
        <f t="shared" si="730"/>
        <v>1222.24</v>
      </c>
      <c r="G1617" s="167">
        <f>raw_Data!K1623</f>
        <v>1.4515697953484312E-3</v>
      </c>
      <c r="H1617" s="167">
        <f t="shared" si="731"/>
        <v>1.6608849325827624E-3</v>
      </c>
      <c r="I1617" s="165"/>
      <c r="J1617" s="167">
        <f t="shared" si="732"/>
        <v>1.0062669841893861</v>
      </c>
      <c r="K1617" s="167">
        <f t="shared" si="751"/>
        <v>9.7495002191037017E-3</v>
      </c>
      <c r="L1617" s="93"/>
      <c r="M1617" s="171">
        <f t="shared" si="727"/>
        <v>1.0097495002191037</v>
      </c>
      <c r="N1617" s="172">
        <f t="shared" si="733"/>
        <v>1.0031124547279311</v>
      </c>
      <c r="O1617" s="170">
        <f t="shared" si="728"/>
        <v>1616</v>
      </c>
      <c r="P1617" s="170">
        <f t="shared" si="729"/>
        <v>1618</v>
      </c>
      <c r="Q1617" s="169"/>
      <c r="R1617" s="149">
        <f t="shared" si="734"/>
        <v>-0.403860270860736</v>
      </c>
      <c r="S1617" s="173">
        <f t="shared" si="735"/>
        <v>0.32699651181414707</v>
      </c>
      <c r="T1617" s="149">
        <v>0</v>
      </c>
      <c r="U1617" s="97"/>
      <c r="V1617" s="149">
        <f>1/PI()*ATAN('Exhibit4_Impact-Test'!$Y$25*S_RDY_SP)+'Exhibit4_Impact-Test'!$Y$26</f>
        <v>0.28373043003592646</v>
      </c>
      <c r="W1617" s="172">
        <f t="shared" si="736"/>
        <v>0.28239212763166205</v>
      </c>
      <c r="X1617" s="149">
        <f>1/PI()*ATAN('Exhibit4_Impact-Test'!$Y$25*S_RS_SP)+'Exhibit4_Impact-Test'!$Y$26</f>
        <v>0.68435781186675881</v>
      </c>
      <c r="Y1617" s="172">
        <f t="shared" si="737"/>
        <v>0.68293155615172541</v>
      </c>
      <c r="Z1617" s="149">
        <f>1/PI()*ATAN('Exhibit4_Impact-Test'!$Y$25*S_5050_SP)+'Exhibit4_Impact-Test'!$Y$26</f>
        <v>0.5</v>
      </c>
      <c r="AA1617" s="149">
        <f t="shared" si="738"/>
        <v>0.49835134111535551</v>
      </c>
      <c r="AB1617" s="195">
        <f>VLOOKUP(_xlfn.NUMBERVALUE(LEFT(A1617,4)),Transactioncosts!$C:$G,5,FALSE)</f>
        <v>20</v>
      </c>
      <c r="AC1617" s="174"/>
      <c r="AD1617" s="175">
        <f t="shared" si="739"/>
        <v>1.0078663684477251</v>
      </c>
      <c r="AE1617" s="149">
        <f t="shared" si="740"/>
        <v>1.0052073862895048</v>
      </c>
      <c r="AF1617" s="149">
        <f t="shared" si="741"/>
        <v>1.0064309774735174</v>
      </c>
      <c r="AG1617" s="176">
        <f t="shared" si="742"/>
        <v>1.00786525378457</v>
      </c>
      <c r="AH1617" s="149">
        <f t="shared" si="743"/>
        <v>1.0051655601260967</v>
      </c>
      <c r="AI1617" s="149">
        <f t="shared" si="744"/>
        <v>1.0064276801557481</v>
      </c>
      <c r="AJ1617" s="97"/>
      <c r="AK1617" s="171">
        <f t="shared" si="745"/>
        <v>7.8355898764675396E-3</v>
      </c>
      <c r="AL1617" s="149">
        <f t="shared" si="746"/>
        <v>5.1938747397944915E-3</v>
      </c>
      <c r="AM1617" s="149">
        <f t="shared" si="747"/>
        <v>6.4103869687851022E-3</v>
      </c>
      <c r="AN1617" s="149">
        <f t="shared" si="752"/>
        <v>9.6598238532914618</v>
      </c>
      <c r="AO1617" s="149">
        <f t="shared" si="752"/>
        <v>25.283771589815224</v>
      </c>
      <c r="AP1617" s="149">
        <f t="shared" si="752"/>
        <v>9.2829412047723938</v>
      </c>
      <c r="AQ1617" s="97"/>
      <c r="AR1617" s="171">
        <f t="shared" si="748"/>
        <v>7.8344839126151932E-3</v>
      </c>
      <c r="AS1617" s="149">
        <f t="shared" si="749"/>
        <v>5.1522643873584458E-3</v>
      </c>
      <c r="AT1617" s="149">
        <f t="shared" si="750"/>
        <v>6.4071107151278733E-3</v>
      </c>
      <c r="AU1617" s="175">
        <f t="shared" si="753"/>
        <v>9.4903683191405204</v>
      </c>
      <c r="AV1617" s="149">
        <f t="shared" si="754"/>
        <v>21.876252403658633</v>
      </c>
      <c r="AW1617" s="149">
        <f t="shared" si="755"/>
        <v>9.1848242739745523</v>
      </c>
    </row>
    <row r="1618" spans="1:49" ht="15" x14ac:dyDescent="0.25">
      <c r="A1618" s="130">
        <v>2005.09</v>
      </c>
      <c r="B1618" s="138"/>
      <c r="C1618" s="166">
        <f>raw_Data!B1624</f>
        <v>1225.92</v>
      </c>
      <c r="D1618" s="167">
        <f>raw_Data!J1624</f>
        <v>1.7891666666666666</v>
      </c>
      <c r="E1618" s="167">
        <f>raw_Data!L1624</f>
        <v>3.4343792900468628E-3</v>
      </c>
      <c r="F1618" s="168">
        <f t="shared" si="730"/>
        <v>1224.27</v>
      </c>
      <c r="G1618" s="167">
        <f>raw_Data!K1624</f>
        <v>1.4614151017885487E-3</v>
      </c>
      <c r="H1618" s="167">
        <f t="shared" si="731"/>
        <v>1.3477419196745721E-3</v>
      </c>
      <c r="I1618" s="165"/>
      <c r="J1618" s="167">
        <f t="shared" si="732"/>
        <v>0.99531696483065846</v>
      </c>
      <c r="K1618" s="167">
        <f t="shared" si="751"/>
        <v>-1.24865587929468E-3</v>
      </c>
      <c r="L1618" s="93"/>
      <c r="M1618" s="171">
        <f t="shared" si="727"/>
        <v>0.99875134412070532</v>
      </c>
      <c r="N1618" s="172">
        <f t="shared" si="733"/>
        <v>1.0028091570214632</v>
      </c>
      <c r="O1618" s="170">
        <f t="shared" si="728"/>
        <v>1617</v>
      </c>
      <c r="P1618" s="170">
        <f t="shared" si="729"/>
        <v>1619</v>
      </c>
      <c r="Q1618" s="169"/>
      <c r="R1618" s="149">
        <f t="shared" si="734"/>
        <v>-0.40880442590496524</v>
      </c>
      <c r="S1618" s="173">
        <f t="shared" si="735"/>
        <v>0.27902069284812553</v>
      </c>
      <c r="T1618" s="149">
        <v>0</v>
      </c>
      <c r="U1618" s="97"/>
      <c r="V1618" s="149">
        <f>1/PI()*ATAN('Exhibit4_Impact-Test'!$Y$25*S_RDY_SP)+'Exhibit4_Impact-Test'!$Y$26</f>
        <v>0.28183479605408335</v>
      </c>
      <c r="W1618" s="172">
        <f t="shared" si="736"/>
        <v>0.28265619965462435</v>
      </c>
      <c r="X1618" s="149">
        <f>1/PI()*ATAN('Exhibit4_Impact-Test'!$Y$25*S_RS_SP)+'Exhibit4_Impact-Test'!$Y$26</f>
        <v>0.66201847444770201</v>
      </c>
      <c r="Y1618" s="172">
        <f t="shared" si="737"/>
        <v>0.66292510668359128</v>
      </c>
      <c r="Z1618" s="149">
        <f>1/PI()*ATAN('Exhibit4_Impact-Test'!$Y$25*S_5050_SP)+'Exhibit4_Impact-Test'!$Y$26</f>
        <v>0.5</v>
      </c>
      <c r="AA1618" s="149">
        <f t="shared" si="738"/>
        <v>0.50101366231458966</v>
      </c>
      <c r="AB1618" s="195">
        <f>VLOOKUP(_xlfn.NUMBERVALUE(LEFT(A1618,4)),Transactioncosts!$C:$G,5,FALSE)</f>
        <v>20</v>
      </c>
      <c r="AC1618" s="174"/>
      <c r="AD1618" s="175">
        <f t="shared" si="739"/>
        <v>0.99989497699201602</v>
      </c>
      <c r="AE1618" s="149">
        <f t="shared" si="740"/>
        <v>1.0014376912268594</v>
      </c>
      <c r="AF1618" s="149">
        <f t="shared" si="741"/>
        <v>1.0007802505710843</v>
      </c>
      <c r="AG1618" s="176">
        <f t="shared" si="742"/>
        <v>0.9998888310853481</v>
      </c>
      <c r="AH1618" s="149">
        <f t="shared" si="743"/>
        <v>1.0004377909666624</v>
      </c>
      <c r="AI1618" s="149">
        <f t="shared" si="744"/>
        <v>1.000778223246455</v>
      </c>
      <c r="AJ1618" s="97"/>
      <c r="AK1618" s="171">
        <f t="shared" si="745"/>
        <v>-1.0502852328624636E-4</v>
      </c>
      <c r="AL1618" s="149">
        <f t="shared" si="746"/>
        <v>1.4366587383088944E-3</v>
      </c>
      <c r="AM1618" s="149">
        <f t="shared" si="747"/>
        <v>7.7994633385138773E-4</v>
      </c>
      <c r="AN1618" s="149">
        <f t="shared" si="752"/>
        <v>9.6597188247681753</v>
      </c>
      <c r="AO1618" s="149">
        <f t="shared" si="752"/>
        <v>25.285208248553534</v>
      </c>
      <c r="AP1618" s="149">
        <f t="shared" si="752"/>
        <v>9.2837211511062456</v>
      </c>
      <c r="AQ1618" s="97"/>
      <c r="AR1618" s="171">
        <f t="shared" si="748"/>
        <v>-1.1117509437369659E-4</v>
      </c>
      <c r="AS1618" s="149">
        <f t="shared" si="749"/>
        <v>4.3769516415712571E-4</v>
      </c>
      <c r="AT1618" s="149">
        <f t="shared" si="750"/>
        <v>7.7792058775822716E-4</v>
      </c>
      <c r="AU1618" s="175">
        <f t="shared" si="753"/>
        <v>9.4902571440461472</v>
      </c>
      <c r="AV1618" s="149">
        <f t="shared" si="754"/>
        <v>21.876690098822788</v>
      </c>
      <c r="AW1618" s="149">
        <f t="shared" si="755"/>
        <v>9.1856021945623105</v>
      </c>
    </row>
    <row r="1619" spans="1:49" ht="15" x14ac:dyDescent="0.25">
      <c r="A1619" s="130">
        <v>2005.1</v>
      </c>
      <c r="B1619" s="138"/>
      <c r="C1619" s="166">
        <f>raw_Data!B1625</f>
        <v>1191.96</v>
      </c>
      <c r="D1619" s="167">
        <f>raw_Data!J1625</f>
        <v>1.8099999999999998</v>
      </c>
      <c r="E1619" s="167">
        <f>raw_Data!L1625</f>
        <v>3.6427886369352347E-3</v>
      </c>
      <c r="F1619" s="168">
        <f t="shared" si="730"/>
        <v>1225.92</v>
      </c>
      <c r="G1619" s="167">
        <f>raw_Data!K1625</f>
        <v>1.4764421821978593E-3</v>
      </c>
      <c r="H1619" s="167">
        <f t="shared" si="731"/>
        <v>-2.7701644479248277E-2</v>
      </c>
      <c r="I1619" s="165"/>
      <c r="J1619" s="167">
        <f t="shared" si="732"/>
        <v>1.0203298096331563</v>
      </c>
      <c r="K1619" s="167">
        <f t="shared" si="751"/>
        <v>2.3972598270091572E-2</v>
      </c>
      <c r="L1619" s="93"/>
      <c r="M1619" s="171">
        <f t="shared" si="727"/>
        <v>1.0239725982700916</v>
      </c>
      <c r="N1619" s="172">
        <f t="shared" si="733"/>
        <v>0.9737747977029495</v>
      </c>
      <c r="O1619" s="170">
        <f t="shared" si="728"/>
        <v>1618</v>
      </c>
      <c r="P1619" s="170">
        <f t="shared" si="729"/>
        <v>1620</v>
      </c>
      <c r="Q1619" s="169"/>
      <c r="R1619" s="149">
        <f t="shared" si="734"/>
        <v>-0.39869849044910122</v>
      </c>
      <c r="S1619" s="173">
        <f t="shared" si="735"/>
        <v>-0.88969756332747651</v>
      </c>
      <c r="T1619" s="149">
        <v>0</v>
      </c>
      <c r="U1619" s="97"/>
      <c r="V1619" s="149">
        <f>1/PI()*ATAN('Exhibit4_Impact-Test'!$Y$25*S_RDY_SP)+'Exhibit4_Impact-Test'!$Y$26</f>
        <v>0.28572915298858648</v>
      </c>
      <c r="W1619" s="172">
        <f t="shared" si="736"/>
        <v>0.27558209639151898</v>
      </c>
      <c r="X1619" s="149">
        <f>1/PI()*ATAN('Exhibit4_Impact-Test'!$Y$25*S_RS_SP)+'Exhibit4_Impact-Test'!$Y$26</f>
        <v>0.16297497658511517</v>
      </c>
      <c r="Y1619" s="172">
        <f t="shared" si="737"/>
        <v>0.15623374207830112</v>
      </c>
      <c r="Z1619" s="149">
        <f>1/PI()*ATAN('Exhibit4_Impact-Test'!$Y$25*S_5050_SP)+'Exhibit4_Impact-Test'!$Y$26</f>
        <v>0.5</v>
      </c>
      <c r="AA1619" s="149">
        <f t="shared" si="738"/>
        <v>0.48743639944961809</v>
      </c>
      <c r="AB1619" s="195">
        <f>VLOOKUP(_xlfn.NUMBERVALUE(LEFT(A1619,4)),Transactioncosts!$C:$G,5,FALSE)</f>
        <v>20</v>
      </c>
      <c r="AC1619" s="174"/>
      <c r="AD1619" s="175">
        <f t="shared" si="739"/>
        <v>1.009629623232152</v>
      </c>
      <c r="AE1619" s="149">
        <f t="shared" si="740"/>
        <v>1.0157916128980373</v>
      </c>
      <c r="AF1619" s="149">
        <f t="shared" si="741"/>
        <v>0.99887369798652048</v>
      </c>
      <c r="AG1619" s="176">
        <f t="shared" si="742"/>
        <v>1.0096155967263427</v>
      </c>
      <c r="AH1619" s="149">
        <f t="shared" si="743"/>
        <v>1.0144231286746612</v>
      </c>
      <c r="AI1619" s="149">
        <f t="shared" si="744"/>
        <v>0.99884857078541966</v>
      </c>
      <c r="AJ1619" s="97"/>
      <c r="AK1619" s="171">
        <f t="shared" si="745"/>
        <v>9.5835539275975889E-3</v>
      </c>
      <c r="AL1619" s="149">
        <f t="shared" si="746"/>
        <v>1.5668222703980272E-2</v>
      </c>
      <c r="AM1619" s="149">
        <f t="shared" si="747"/>
        <v>-1.1269367682541179E-3</v>
      </c>
      <c r="AN1619" s="149">
        <f t="shared" si="752"/>
        <v>9.6693023786957735</v>
      </c>
      <c r="AO1619" s="149">
        <f t="shared" si="752"/>
        <v>25.300876471257514</v>
      </c>
      <c r="AP1619" s="149">
        <f t="shared" si="752"/>
        <v>9.2825942143379923</v>
      </c>
      <c r="AQ1619" s="97"/>
      <c r="AR1619" s="171">
        <f t="shared" si="748"/>
        <v>9.569661106982371E-3</v>
      </c>
      <c r="AS1619" s="149">
        <f t="shared" si="749"/>
        <v>1.4320104790527005E-2</v>
      </c>
      <c r="AT1619" s="149">
        <f t="shared" si="750"/>
        <v>-1.1520926184890837E-3</v>
      </c>
      <c r="AU1619" s="175">
        <f t="shared" si="753"/>
        <v>9.4998268051531287</v>
      </c>
      <c r="AV1619" s="149">
        <f t="shared" si="754"/>
        <v>21.891010203613316</v>
      </c>
      <c r="AW1619" s="149">
        <f t="shared" si="755"/>
        <v>9.1844501019438223</v>
      </c>
    </row>
    <row r="1620" spans="1:49" ht="15" x14ac:dyDescent="0.25">
      <c r="A1620" s="130">
        <v>2005.11</v>
      </c>
      <c r="B1620" s="138"/>
      <c r="C1620" s="166">
        <f>raw_Data!B1626</f>
        <v>1237.3699999999999</v>
      </c>
      <c r="D1620" s="167">
        <f>raw_Data!J1626</f>
        <v>1.8308333333333333</v>
      </c>
      <c r="E1620" s="167">
        <f>raw_Data!L1626</f>
        <v>3.7068189305531352E-3</v>
      </c>
      <c r="F1620" s="168">
        <f t="shared" si="730"/>
        <v>1191.96</v>
      </c>
      <c r="G1620" s="167">
        <f>raw_Data!K1626</f>
        <v>1.5359855476134545E-3</v>
      </c>
      <c r="H1620" s="167">
        <f t="shared" si="731"/>
        <v>3.8096916003892645E-2</v>
      </c>
      <c r="I1620" s="165"/>
      <c r="J1620" s="167">
        <f t="shared" si="732"/>
        <v>1.0061739759019432</v>
      </c>
      <c r="K1620" s="167">
        <f t="shared" si="751"/>
        <v>9.8807948324963757E-3</v>
      </c>
      <c r="L1620" s="93"/>
      <c r="M1620" s="171">
        <f t="shared" si="727"/>
        <v>1.0098807948324964</v>
      </c>
      <c r="N1620" s="172">
        <f t="shared" si="733"/>
        <v>1.0396329015515062</v>
      </c>
      <c r="O1620" s="170">
        <f t="shared" si="728"/>
        <v>1619</v>
      </c>
      <c r="P1620" s="170">
        <f t="shared" si="729"/>
        <v>1621</v>
      </c>
      <c r="Q1620" s="169"/>
      <c r="R1620" s="149">
        <f t="shared" si="734"/>
        <v>-0.40681501340753667</v>
      </c>
      <c r="S1620" s="173">
        <f t="shared" si="735"/>
        <v>0.91272605620280256</v>
      </c>
      <c r="T1620" s="149">
        <v>0</v>
      </c>
      <c r="U1620" s="97"/>
      <c r="V1620" s="149">
        <f>1/PI()*ATAN('Exhibit4_Impact-Test'!$Y$25*S_RDY_SP)+'Exhibit4_Impact-Test'!$Y$26</f>
        <v>0.28259534929619573</v>
      </c>
      <c r="W1620" s="172">
        <f t="shared" si="736"/>
        <v>0.28851881718776023</v>
      </c>
      <c r="X1620" s="149">
        <f>1/PI()*ATAN('Exhibit4_Impact-Test'!$Y$25*S_RS_SP)+'Exhibit4_Impact-Test'!$Y$26</f>
        <v>0.84047585376638312</v>
      </c>
      <c r="Y1620" s="172">
        <f t="shared" si="737"/>
        <v>0.84433042945798265</v>
      </c>
      <c r="Z1620" s="149">
        <f>1/PI()*ATAN('Exhibit4_Impact-Test'!$Y$25*S_5050_SP)+'Exhibit4_Impact-Test'!$Y$26</f>
        <v>0.5</v>
      </c>
      <c r="AA1620" s="149">
        <f t="shared" si="738"/>
        <v>0.5072583332259506</v>
      </c>
      <c r="AB1620" s="195">
        <f>VLOOKUP(_xlfn.NUMBERVALUE(LEFT(A1620,4)),Transactioncosts!$C:$G,5,FALSE)</f>
        <v>20</v>
      </c>
      <c r="AC1620" s="174"/>
      <c r="AD1620" s="175">
        <f t="shared" si="739"/>
        <v>1.0182886018230528</v>
      </c>
      <c r="AE1620" s="149">
        <f t="shared" si="740"/>
        <v>1.0348867221285047</v>
      </c>
      <c r="AF1620" s="149">
        <f t="shared" si="741"/>
        <v>1.0247568481920013</v>
      </c>
      <c r="AG1620" s="176">
        <f t="shared" si="742"/>
        <v>1.0182632150285036</v>
      </c>
      <c r="AH1620" s="149">
        <f t="shared" si="743"/>
        <v>1.0348573778209038</v>
      </c>
      <c r="AI1620" s="149">
        <f t="shared" si="744"/>
        <v>1.0247423315255495</v>
      </c>
      <c r="AJ1620" s="97"/>
      <c r="AK1620" s="171">
        <f t="shared" si="745"/>
        <v>1.8123376793990505E-2</v>
      </c>
      <c r="AL1620" s="149">
        <f t="shared" si="746"/>
        <v>3.4291973508712499E-2</v>
      </c>
      <c r="AM1620" s="149">
        <f t="shared" si="747"/>
        <v>2.4455363172857712E-2</v>
      </c>
      <c r="AN1620" s="149">
        <f t="shared" si="752"/>
        <v>9.6874257554897643</v>
      </c>
      <c r="AO1620" s="149">
        <f t="shared" si="752"/>
        <v>25.335168444766225</v>
      </c>
      <c r="AP1620" s="149">
        <f t="shared" si="752"/>
        <v>9.3070495775108508</v>
      </c>
      <c r="AQ1620" s="97"/>
      <c r="AR1620" s="171">
        <f t="shared" si="748"/>
        <v>1.8098445638946501E-2</v>
      </c>
      <c r="AS1620" s="149">
        <f t="shared" si="749"/>
        <v>3.4263618015293172E-2</v>
      </c>
      <c r="AT1620" s="149">
        <f t="shared" si="750"/>
        <v>2.4441197110635575E-2</v>
      </c>
      <c r="AU1620" s="175">
        <f t="shared" si="753"/>
        <v>9.5179252507920751</v>
      </c>
      <c r="AV1620" s="149">
        <f t="shared" si="754"/>
        <v>21.925273821628608</v>
      </c>
      <c r="AW1620" s="149">
        <f t="shared" si="755"/>
        <v>9.2088912990544571</v>
      </c>
    </row>
    <row r="1621" spans="1:49" ht="15" x14ac:dyDescent="0.25">
      <c r="A1621" s="130">
        <v>2005.12</v>
      </c>
      <c r="B1621" s="138"/>
      <c r="C1621" s="166">
        <f>raw_Data!B1627</f>
        <v>1262.07</v>
      </c>
      <c r="D1621" s="167">
        <f>raw_Data!J1627</f>
        <v>1.8516666666666666</v>
      </c>
      <c r="E1621" s="167">
        <f>raw_Data!L1627</f>
        <v>3.650794881391306E-3</v>
      </c>
      <c r="F1621" s="168">
        <f t="shared" si="730"/>
        <v>1237.3699999999999</v>
      </c>
      <c r="G1621" s="167">
        <f>raw_Data!K1627</f>
        <v>1.4964534994922026E-3</v>
      </c>
      <c r="H1621" s="167">
        <f t="shared" si="731"/>
        <v>1.9961692945521525E-2</v>
      </c>
      <c r="I1621" s="165"/>
      <c r="J1621" s="167">
        <f t="shared" si="732"/>
        <v>0.99461716457451765</v>
      </c>
      <c r="K1621" s="167">
        <f t="shared" si="751"/>
        <v>-1.7320405440910402E-3</v>
      </c>
      <c r="L1621" s="93"/>
      <c r="M1621" s="171">
        <f t="shared" si="727"/>
        <v>0.99826795945590896</v>
      </c>
      <c r="N1621" s="172">
        <f t="shared" si="733"/>
        <v>1.0214581464450139</v>
      </c>
      <c r="O1621" s="170">
        <f t="shared" si="728"/>
        <v>1620</v>
      </c>
      <c r="P1621" s="170">
        <f t="shared" si="729"/>
        <v>1622</v>
      </c>
      <c r="Q1621" s="169"/>
      <c r="R1621" s="149">
        <f t="shared" si="734"/>
        <v>-0.42480294099105487</v>
      </c>
      <c r="S1621" s="173">
        <f t="shared" si="735"/>
        <v>0.84338605866048655</v>
      </c>
      <c r="T1621" s="149">
        <v>0</v>
      </c>
      <c r="U1621" s="97"/>
      <c r="V1621" s="149">
        <f>1/PI()*ATAN('Exhibit4_Impact-Test'!$Y$25*S_RDY_SP)+'Exhibit4_Impact-Test'!$Y$26</f>
        <v>0.27582541991316767</v>
      </c>
      <c r="W1621" s="172">
        <f t="shared" si="736"/>
        <v>0.28043605552283002</v>
      </c>
      <c r="X1621" s="149">
        <f>1/PI()*ATAN('Exhibit4_Impact-Test'!$Y$25*S_RS_SP)+'Exhibit4_Impact-Test'!$Y$26</f>
        <v>0.82965827565750461</v>
      </c>
      <c r="Y1621" s="172">
        <f t="shared" si="737"/>
        <v>0.83287924620548104</v>
      </c>
      <c r="Z1621" s="149">
        <f>1/PI()*ATAN('Exhibit4_Impact-Test'!$Y$25*S_5050_SP)+'Exhibit4_Impact-Test'!$Y$26</f>
        <v>0.5</v>
      </c>
      <c r="AA1621" s="149">
        <f t="shared" si="738"/>
        <v>0.50574092371271318</v>
      </c>
      <c r="AB1621" s="195">
        <f>VLOOKUP(_xlfn.NUMBERVALUE(LEFT(A1621,4)),Transactioncosts!$C:$G,5,FALSE)</f>
        <v>20</v>
      </c>
      <c r="AC1621" s="174"/>
      <c r="AD1621" s="175">
        <f t="shared" si="739"/>
        <v>1.0046644025200437</v>
      </c>
      <c r="AE1621" s="149">
        <f t="shared" si="740"/>
        <v>1.0175078900054648</v>
      </c>
      <c r="AF1621" s="149">
        <f t="shared" si="741"/>
        <v>1.0098630529504615</v>
      </c>
      <c r="AG1621" s="176">
        <f t="shared" si="742"/>
        <v>1.0046563444842971</v>
      </c>
      <c r="AH1621" s="149">
        <f t="shared" si="743"/>
        <v>1.0174804719538271</v>
      </c>
      <c r="AI1621" s="149">
        <f t="shared" si="744"/>
        <v>1.009851571103036</v>
      </c>
      <c r="AJ1621" s="97"/>
      <c r="AK1621" s="171">
        <f t="shared" si="745"/>
        <v>4.6535579039702008E-3</v>
      </c>
      <c r="AL1621" s="149">
        <f t="shared" si="746"/>
        <v>1.7356392609673664E-2</v>
      </c>
      <c r="AM1621" s="149">
        <f t="shared" si="747"/>
        <v>9.8147305217017745E-3</v>
      </c>
      <c r="AN1621" s="149">
        <f t="shared" si="752"/>
        <v>9.6920793133937337</v>
      </c>
      <c r="AO1621" s="149">
        <f t="shared" si="752"/>
        <v>25.352524837375899</v>
      </c>
      <c r="AP1621" s="149">
        <f t="shared" si="752"/>
        <v>9.3168643080325531</v>
      </c>
      <c r="AQ1621" s="97"/>
      <c r="AR1621" s="171">
        <f t="shared" si="748"/>
        <v>4.6455372474784812E-3</v>
      </c>
      <c r="AS1621" s="149">
        <f t="shared" si="749"/>
        <v>1.7329445967469763E-2</v>
      </c>
      <c r="AT1621" s="149">
        <f t="shared" si="750"/>
        <v>9.8033607496667736E-3</v>
      </c>
      <c r="AU1621" s="175">
        <f t="shared" si="753"/>
        <v>9.5225707880395536</v>
      </c>
      <c r="AV1621" s="149">
        <f t="shared" si="754"/>
        <v>21.942603267596077</v>
      </c>
      <c r="AW1621" s="149">
        <f t="shared" si="755"/>
        <v>9.2186946598041235</v>
      </c>
    </row>
    <row r="1622" spans="1:49" ht="15" x14ac:dyDescent="0.25">
      <c r="A1622" s="130">
        <v>2006.01</v>
      </c>
      <c r="B1622" s="138"/>
      <c r="C1622" s="166">
        <f>raw_Data!B1628</f>
        <v>1278.73</v>
      </c>
      <c r="D1622" s="167">
        <f>raw_Data!J1628</f>
        <v>1.8672222222222221</v>
      </c>
      <c r="E1622" s="167">
        <f>raw_Data!L1628</f>
        <v>3.6107566318024364E-3</v>
      </c>
      <c r="F1622" s="168">
        <f t="shared" si="730"/>
        <v>1262.07</v>
      </c>
      <c r="G1622" s="167">
        <f>raw_Data!K1628</f>
        <v>1.4794918049095709E-3</v>
      </c>
      <c r="H1622" s="167">
        <f t="shared" si="731"/>
        <v>1.3200535627976295E-2</v>
      </c>
      <c r="I1622" s="165"/>
      <c r="J1622" s="167">
        <f t="shared" si="732"/>
        <v>0.99614111809437134</v>
      </c>
      <c r="K1622" s="167">
        <f t="shared" si="751"/>
        <v>-2.481252738262274E-4</v>
      </c>
      <c r="L1622" s="93"/>
      <c r="M1622" s="171">
        <f t="shared" si="727"/>
        <v>0.99975187472617377</v>
      </c>
      <c r="N1622" s="172">
        <f t="shared" si="733"/>
        <v>1.0146800274328858</v>
      </c>
      <c r="O1622" s="170">
        <f t="shared" si="728"/>
        <v>1621</v>
      </c>
      <c r="P1622" s="170">
        <f t="shared" si="729"/>
        <v>1623</v>
      </c>
      <c r="Q1622" s="169"/>
      <c r="R1622" s="149">
        <f t="shared" si="734"/>
        <v>-0.4232323082995823</v>
      </c>
      <c r="S1622" s="173">
        <f t="shared" si="735"/>
        <v>0.78335272224576924</v>
      </c>
      <c r="T1622" s="149">
        <v>0</v>
      </c>
      <c r="U1622" s="97"/>
      <c r="V1622" s="149">
        <f>1/PI()*ATAN('Exhibit4_Impact-Test'!$Y$25*S_RDY_SP)+'Exhibit4_Impact-Test'!$Y$26</f>
        <v>0.27640703764953944</v>
      </c>
      <c r="W1622" s="172">
        <f t="shared" si="736"/>
        <v>0.27938122629015893</v>
      </c>
      <c r="X1622" s="149">
        <f>1/PI()*ATAN('Exhibit4_Impact-Test'!$Y$25*S_RS_SP)+'Exhibit4_Impact-Test'!$Y$26</f>
        <v>0.81917022038658049</v>
      </c>
      <c r="Y1622" s="172">
        <f t="shared" si="737"/>
        <v>0.82135535402391757</v>
      </c>
      <c r="Z1622" s="149">
        <f>1/PI()*ATAN('Exhibit4_Impact-Test'!$Y$25*S_5050_SP)+'Exhibit4_Impact-Test'!$Y$26</f>
        <v>0.5</v>
      </c>
      <c r="AA1622" s="149">
        <f t="shared" si="738"/>
        <v>0.50370530090660104</v>
      </c>
      <c r="AB1622" s="195">
        <f>VLOOKUP(_xlfn.NUMBERVALUE(LEFT(A1622,4)),Transactioncosts!$C:$G,5,FALSE)</f>
        <v>20</v>
      </c>
      <c r="AC1622" s="174"/>
      <c r="AD1622" s="175">
        <f t="shared" si="739"/>
        <v>1.003878121193416</v>
      </c>
      <c r="AE1622" s="149">
        <f t="shared" si="740"/>
        <v>1.0119805728688955</v>
      </c>
      <c r="AF1622" s="149">
        <f t="shared" si="741"/>
        <v>1.0072159510795298</v>
      </c>
      <c r="AG1622" s="176">
        <f t="shared" si="742"/>
        <v>1.0038740706124101</v>
      </c>
      <c r="AH1622" s="149">
        <f t="shared" si="743"/>
        <v>1.0109840092703499</v>
      </c>
      <c r="AI1622" s="149">
        <f t="shared" si="744"/>
        <v>1.0072085404777165</v>
      </c>
      <c r="AJ1622" s="97"/>
      <c r="AK1622" s="171">
        <f t="shared" si="745"/>
        <v>3.8706206671331295E-3</v>
      </c>
      <c r="AL1622" s="149">
        <f t="shared" si="746"/>
        <v>1.1909373911147384E-2</v>
      </c>
      <c r="AM1622" s="149">
        <f t="shared" si="747"/>
        <v>7.1900406753455329E-3</v>
      </c>
      <c r="AN1622" s="149">
        <f t="shared" si="752"/>
        <v>9.6959499340608666</v>
      </c>
      <c r="AO1622" s="149">
        <f t="shared" si="752"/>
        <v>25.364434211287048</v>
      </c>
      <c r="AP1622" s="149">
        <f t="shared" si="752"/>
        <v>9.3240543487078984</v>
      </c>
      <c r="AQ1622" s="97"/>
      <c r="AR1622" s="171">
        <f t="shared" si="748"/>
        <v>3.8665857259461839E-3</v>
      </c>
      <c r="AS1622" s="149">
        <f t="shared" si="749"/>
        <v>1.0924123167798203E-2</v>
      </c>
      <c r="AT1622" s="149">
        <f t="shared" si="750"/>
        <v>7.1826831379005708E-3</v>
      </c>
      <c r="AU1622" s="175">
        <f t="shared" si="753"/>
        <v>9.5264373737654999</v>
      </c>
      <c r="AV1622" s="149">
        <f t="shared" si="754"/>
        <v>21.953527390763874</v>
      </c>
      <c r="AW1622" s="149">
        <f t="shared" si="755"/>
        <v>9.2258773429420238</v>
      </c>
    </row>
    <row r="1623" spans="1:49" ht="15" x14ac:dyDescent="0.25">
      <c r="A1623" s="130">
        <v>2006.02</v>
      </c>
      <c r="B1623" s="138"/>
      <c r="C1623" s="166">
        <f>raw_Data!B1629</f>
        <v>1276.6500000000001</v>
      </c>
      <c r="D1623" s="167">
        <f>raw_Data!J1629</f>
        <v>1.8827777777777779</v>
      </c>
      <c r="E1623" s="167">
        <f>raw_Data!L1629</f>
        <v>3.7308187111868563E-3</v>
      </c>
      <c r="F1623" s="168">
        <f t="shared" si="730"/>
        <v>1278.73</v>
      </c>
      <c r="G1623" s="167">
        <f>raw_Data!K1629</f>
        <v>1.4723810169291233E-3</v>
      </c>
      <c r="H1623" s="167">
        <f t="shared" si="731"/>
        <v>-1.6266139059848417E-3</v>
      </c>
      <c r="I1623" s="165"/>
      <c r="J1623" s="167">
        <f t="shared" si="732"/>
        <v>1.011597327743111</v>
      </c>
      <c r="K1623" s="167">
        <f t="shared" si="751"/>
        <v>1.5328146454297809E-2</v>
      </c>
      <c r="L1623" s="93"/>
      <c r="M1623" s="171">
        <f t="shared" si="727"/>
        <v>1.0153281464542978</v>
      </c>
      <c r="N1623" s="172">
        <f t="shared" si="733"/>
        <v>0.99984576711094442</v>
      </c>
      <c r="O1623" s="170">
        <f t="shared" si="728"/>
        <v>1622</v>
      </c>
      <c r="P1623" s="170">
        <f t="shared" si="729"/>
        <v>1624</v>
      </c>
      <c r="Q1623" s="169"/>
      <c r="R1623" s="149">
        <f t="shared" si="734"/>
        <v>-0.42068024961057687</v>
      </c>
      <c r="S1623" s="173">
        <f t="shared" si="735"/>
        <v>-0.31057835114948068</v>
      </c>
      <c r="T1623" s="149">
        <v>0</v>
      </c>
      <c r="U1623" s="97"/>
      <c r="V1623" s="149">
        <f>1/PI()*ATAN('Exhibit4_Impact-Test'!$Y$25*S_RDY_SP)+'Exhibit4_Impact-Test'!$Y$26</f>
        <v>0.27735593578716178</v>
      </c>
      <c r="W1623" s="172">
        <f t="shared" si="736"/>
        <v>0.27428667464679762</v>
      </c>
      <c r="X1623" s="149">
        <f>1/PI()*ATAN('Exhibit4_Impact-Test'!$Y$25*S_RS_SP)+'Exhibit4_Impact-Test'!$Y$26</f>
        <v>0.32307355475109489</v>
      </c>
      <c r="Y1623" s="172">
        <f t="shared" si="737"/>
        <v>0.31972221096859349</v>
      </c>
      <c r="Z1623" s="149">
        <f>1/PI()*ATAN('Exhibit4_Impact-Test'!$Y$25*S_5050_SP)+'Exhibit4_Impact-Test'!$Y$26</f>
        <v>0.5</v>
      </c>
      <c r="AA1623" s="149">
        <f t="shared" si="738"/>
        <v>0.49615855007869725</v>
      </c>
      <c r="AB1623" s="195">
        <f>VLOOKUP(_xlfn.NUMBERVALUE(LEFT(A1623,4)),Transactioncosts!$C:$G,5,FALSE)</f>
        <v>20</v>
      </c>
      <c r="AC1623" s="174"/>
      <c r="AD1623" s="175">
        <f t="shared" si="739"/>
        <v>1.0110340166433103</v>
      </c>
      <c r="AE1623" s="149">
        <f t="shared" si="740"/>
        <v>1.0103261991238357</v>
      </c>
      <c r="AF1623" s="149">
        <f t="shared" si="741"/>
        <v>1.007586956782621</v>
      </c>
      <c r="AG1623" s="176">
        <f t="shared" si="742"/>
        <v>1.0110332416475374</v>
      </c>
      <c r="AH1623" s="149">
        <f t="shared" si="743"/>
        <v>1.0093277854926148</v>
      </c>
      <c r="AI1623" s="149">
        <f t="shared" si="744"/>
        <v>1.0075792738827785</v>
      </c>
      <c r="AJ1623" s="97"/>
      <c r="AK1623" s="171">
        <f t="shared" si="745"/>
        <v>1.0973586003766689E-2</v>
      </c>
      <c r="AL1623" s="149">
        <f t="shared" si="746"/>
        <v>1.0273248139309018E-2</v>
      </c>
      <c r="AM1623" s="149">
        <f t="shared" si="747"/>
        <v>7.558320575912273E-3</v>
      </c>
      <c r="AN1623" s="149">
        <f t="shared" si="752"/>
        <v>9.7069235200646329</v>
      </c>
      <c r="AO1623" s="149">
        <f t="shared" si="752"/>
        <v>25.374707459426357</v>
      </c>
      <c r="AP1623" s="149">
        <f t="shared" si="752"/>
        <v>9.3316126692838104</v>
      </c>
      <c r="AQ1623" s="97"/>
      <c r="AR1623" s="171">
        <f t="shared" si="748"/>
        <v>1.0972819465690656E-2</v>
      </c>
      <c r="AS1623" s="149">
        <f t="shared" si="749"/>
        <v>9.2845503523051303E-3</v>
      </c>
      <c r="AT1623" s="149">
        <f t="shared" si="750"/>
        <v>7.5506954979155634E-3</v>
      </c>
      <c r="AU1623" s="175">
        <f t="shared" si="753"/>
        <v>9.5374101932311905</v>
      </c>
      <c r="AV1623" s="149">
        <f t="shared" si="754"/>
        <v>21.962811941116179</v>
      </c>
      <c r="AW1623" s="149">
        <f t="shared" si="755"/>
        <v>9.2334280384399392</v>
      </c>
    </row>
    <row r="1624" spans="1:49" ht="15" x14ac:dyDescent="0.25">
      <c r="A1624" s="130">
        <v>2006.03</v>
      </c>
      <c r="B1624" s="138"/>
      <c r="C1624" s="166">
        <f>raw_Data!B1630</f>
        <v>1293.74</v>
      </c>
      <c r="D1624" s="167">
        <f>raw_Data!J1630</f>
        <v>1.8983333333333334</v>
      </c>
      <c r="E1624" s="167">
        <f>raw_Data!L1630</f>
        <v>3.8507230235700352E-3</v>
      </c>
      <c r="F1624" s="168">
        <f t="shared" si="730"/>
        <v>1276.6500000000001</v>
      </c>
      <c r="G1624" s="167">
        <f>raw_Data!K1630</f>
        <v>1.486964581783052E-3</v>
      </c>
      <c r="H1624" s="167">
        <f t="shared" si="731"/>
        <v>1.3386597736262829E-2</v>
      </c>
      <c r="I1624" s="165"/>
      <c r="J1624" s="167">
        <f t="shared" si="732"/>
        <v>1.011505187108942</v>
      </c>
      <c r="K1624" s="167">
        <f t="shared" si="751"/>
        <v>1.535591013251203E-2</v>
      </c>
      <c r="L1624" s="93"/>
      <c r="M1624" s="171">
        <f t="shared" si="727"/>
        <v>1.015355910132512</v>
      </c>
      <c r="N1624" s="172">
        <f t="shared" si="733"/>
        <v>1.0148735623180458</v>
      </c>
      <c r="O1624" s="170">
        <f t="shared" si="728"/>
        <v>1623</v>
      </c>
      <c r="P1624" s="170">
        <f t="shared" si="729"/>
        <v>1625</v>
      </c>
      <c r="Q1624" s="169"/>
      <c r="R1624" s="149">
        <f t="shared" si="734"/>
        <v>-0.43003973208834168</v>
      </c>
      <c r="S1624" s="173">
        <f t="shared" si="735"/>
        <v>0.78204545512808921</v>
      </c>
      <c r="T1624" s="149">
        <v>0</v>
      </c>
      <c r="U1624" s="97"/>
      <c r="V1624" s="149">
        <f>1/PI()*ATAN('Exhibit4_Impact-Test'!$Y$25*S_RDY_SP)+'Exhibit4_Impact-Test'!$Y$26</f>
        <v>0.2738991767603341</v>
      </c>
      <c r="W1624" s="172">
        <f t="shared" si="736"/>
        <v>0.27380468668773589</v>
      </c>
      <c r="X1624" s="149">
        <f>1/PI()*ATAN('Exhibit4_Impact-Test'!$Y$25*S_RS_SP)+'Exhibit4_Impact-Test'!$Y$26</f>
        <v>0.81892902657902344</v>
      </c>
      <c r="Y1624" s="172">
        <f t="shared" si="737"/>
        <v>0.81885855628174919</v>
      </c>
      <c r="Z1624" s="149">
        <f>1/PI()*ATAN('Exhibit4_Impact-Test'!$Y$25*S_5050_SP)+'Exhibit4_Impact-Test'!$Y$26</f>
        <v>0.5</v>
      </c>
      <c r="AA1624" s="149">
        <f t="shared" si="738"/>
        <v>0.49988120854784845</v>
      </c>
      <c r="AB1624" s="195">
        <f>VLOOKUP(_xlfn.NUMBERVALUE(LEFT(A1624,4)),Transactioncosts!$C:$G,5,FALSE)</f>
        <v>20</v>
      </c>
      <c r="AC1624" s="174"/>
      <c r="AD1624" s="175">
        <f t="shared" si="739"/>
        <v>1.0152237954632177</v>
      </c>
      <c r="AE1624" s="149">
        <f t="shared" si="740"/>
        <v>1.0149609015063388</v>
      </c>
      <c r="AF1624" s="149">
        <f t="shared" si="741"/>
        <v>1.015114736225279</v>
      </c>
      <c r="AG1624" s="176">
        <f t="shared" si="742"/>
        <v>1.0152136770766451</v>
      </c>
      <c r="AH1624" s="149">
        <f t="shared" si="743"/>
        <v>1.0148953884655296</v>
      </c>
      <c r="AI1624" s="149">
        <f t="shared" si="744"/>
        <v>1.0151144986423748</v>
      </c>
      <c r="AJ1624" s="97"/>
      <c r="AK1624" s="171">
        <f t="shared" si="745"/>
        <v>1.5109076330914101E-2</v>
      </c>
      <c r="AL1624" s="149">
        <f t="shared" si="746"/>
        <v>1.4850091068400002E-2</v>
      </c>
      <c r="AM1624" s="149">
        <f t="shared" si="747"/>
        <v>1.500164672118012E-2</v>
      </c>
      <c r="AN1624" s="149">
        <f t="shared" si="752"/>
        <v>9.7220325963955467</v>
      </c>
      <c r="AO1624" s="149">
        <f t="shared" si="752"/>
        <v>25.389557550494757</v>
      </c>
      <c r="AP1624" s="149">
        <f t="shared" si="752"/>
        <v>9.3466143160049899</v>
      </c>
      <c r="AQ1624" s="97"/>
      <c r="AR1624" s="171">
        <f t="shared" si="748"/>
        <v>1.509910962501004E-2</v>
      </c>
      <c r="AS1624" s="149">
        <f t="shared" si="749"/>
        <v>1.4785541630929426E-2</v>
      </c>
      <c r="AT1624" s="149">
        <f t="shared" si="750"/>
        <v>1.5001412675782528E-2</v>
      </c>
      <c r="AU1624" s="175">
        <f t="shared" si="753"/>
        <v>9.5525093028562011</v>
      </c>
      <c r="AV1624" s="149">
        <f t="shared" si="754"/>
        <v>21.977597482747107</v>
      </c>
      <c r="AW1624" s="149">
        <f t="shared" si="755"/>
        <v>9.2484294511157223</v>
      </c>
    </row>
    <row r="1625" spans="1:49" ht="15" x14ac:dyDescent="0.25">
      <c r="A1625" s="130">
        <v>2006.04</v>
      </c>
      <c r="B1625" s="138"/>
      <c r="C1625" s="166">
        <f>raw_Data!B1631</f>
        <v>1302.17</v>
      </c>
      <c r="D1625" s="167">
        <f>raw_Data!J1631</f>
        <v>1.9166666666666667</v>
      </c>
      <c r="E1625" s="167">
        <f>raw_Data!L1631</f>
        <v>4.0661545935285481E-3</v>
      </c>
      <c r="F1625" s="168">
        <f t="shared" si="730"/>
        <v>1293.74</v>
      </c>
      <c r="G1625" s="167">
        <f>raw_Data!K1631</f>
        <v>1.481492932634584E-3</v>
      </c>
      <c r="H1625" s="167">
        <f t="shared" si="731"/>
        <v>6.5159923941442432E-3</v>
      </c>
      <c r="I1625" s="165"/>
      <c r="J1625" s="167">
        <f t="shared" si="732"/>
        <v>1.0205346089163994</v>
      </c>
      <c r="K1625" s="167">
        <f t="shared" si="751"/>
        <v>2.4600763509927903E-2</v>
      </c>
      <c r="L1625" s="93"/>
      <c r="M1625" s="171">
        <f t="shared" si="727"/>
        <v>1.0246007635099279</v>
      </c>
      <c r="N1625" s="172">
        <f t="shared" si="733"/>
        <v>1.0079974853267788</v>
      </c>
      <c r="O1625" s="170">
        <f t="shared" si="728"/>
        <v>1624</v>
      </c>
      <c r="P1625" s="170">
        <f t="shared" si="729"/>
        <v>1626</v>
      </c>
      <c r="Q1625" s="169"/>
      <c r="R1625" s="149">
        <f t="shared" si="734"/>
        <v>-0.44432373152077448</v>
      </c>
      <c r="S1625" s="173">
        <f t="shared" si="735"/>
        <v>0.62854936511616255</v>
      </c>
      <c r="T1625" s="149">
        <v>0</v>
      </c>
      <c r="U1625" s="97"/>
      <c r="V1625" s="149">
        <f>1/PI()*ATAN('Exhibit4_Impact-Test'!$Y$25*S_RDY_SP)+'Exhibit4_Impact-Test'!$Y$26</f>
        <v>0.26874549340145104</v>
      </c>
      <c r="W1625" s="172">
        <f t="shared" si="736"/>
        <v>0.26554700806576098</v>
      </c>
      <c r="X1625" s="149">
        <f>1/PI()*ATAN('Exhibit4_Impact-Test'!$Y$25*S_RS_SP)+'Exhibit4_Impact-Test'!$Y$26</f>
        <v>0.78610203587714333</v>
      </c>
      <c r="Y1625" s="172">
        <f t="shared" si="737"/>
        <v>0.7833421410185395</v>
      </c>
      <c r="Z1625" s="149">
        <f>1/PI()*ATAN('Exhibit4_Impact-Test'!$Y$25*S_5050_SP)+'Exhibit4_Impact-Test'!$Y$26</f>
        <v>0.5</v>
      </c>
      <c r="AA1625" s="149">
        <f t="shared" si="738"/>
        <v>0.49591575015066264</v>
      </c>
      <c r="AB1625" s="195">
        <f>VLOOKUP(_xlfn.NUMBERVALUE(LEFT(A1625,4)),Transactioncosts!$C:$G,5,FALSE)</f>
        <v>20</v>
      </c>
      <c r="AC1625" s="174"/>
      <c r="AD1625" s="175">
        <f t="shared" si="739"/>
        <v>1.0201387073225159</v>
      </c>
      <c r="AE1625" s="149">
        <f t="shared" si="740"/>
        <v>1.0115488927279199</v>
      </c>
      <c r="AF1625" s="149">
        <f t="shared" si="741"/>
        <v>1.0162991244183535</v>
      </c>
      <c r="AG1625" s="176">
        <f t="shared" si="742"/>
        <v>1.0201308860913061</v>
      </c>
      <c r="AH1625" s="149">
        <f t="shared" si="743"/>
        <v>1.0103785147153024</v>
      </c>
      <c r="AI1625" s="149">
        <f t="shared" si="744"/>
        <v>1.0162909559186548</v>
      </c>
      <c r="AJ1625" s="97"/>
      <c r="AK1625" s="171">
        <f t="shared" si="745"/>
        <v>1.9938605621802139E-2</v>
      </c>
      <c r="AL1625" s="149">
        <f t="shared" si="746"/>
        <v>1.1482713311572815E-2</v>
      </c>
      <c r="AM1625" s="149">
        <f t="shared" si="747"/>
        <v>1.61677196226447E-2</v>
      </c>
      <c r="AN1625" s="149">
        <f t="shared" si="752"/>
        <v>9.7419712020173481</v>
      </c>
      <c r="AO1625" s="149">
        <f t="shared" si="752"/>
        <v>25.40104026380633</v>
      </c>
      <c r="AP1625" s="149">
        <f t="shared" si="752"/>
        <v>9.3627820356276352</v>
      </c>
      <c r="AQ1625" s="97"/>
      <c r="AR1625" s="171">
        <f t="shared" si="748"/>
        <v>1.9930938761270493E-2</v>
      </c>
      <c r="AS1625" s="149">
        <f t="shared" si="749"/>
        <v>1.0325027690393425E-2</v>
      </c>
      <c r="AT1625" s="149">
        <f t="shared" si="750"/>
        <v>1.6159682094785334E-2</v>
      </c>
      <c r="AU1625" s="175">
        <f t="shared" si="753"/>
        <v>9.5724402416174712</v>
      </c>
      <c r="AV1625" s="149">
        <f t="shared" si="754"/>
        <v>21.9879225104375</v>
      </c>
      <c r="AW1625" s="149">
        <f t="shared" si="755"/>
        <v>9.2645891332105084</v>
      </c>
    </row>
    <row r="1626" spans="1:49" ht="15" x14ac:dyDescent="0.25">
      <c r="A1626" s="130">
        <v>2006.05</v>
      </c>
      <c r="B1626" s="138"/>
      <c r="C1626" s="166">
        <f>raw_Data!B1632</f>
        <v>1290.01</v>
      </c>
      <c r="D1626" s="167">
        <f>raw_Data!J1632</f>
        <v>1.9349999999999998</v>
      </c>
      <c r="E1626" s="167">
        <f>raw_Data!L1632</f>
        <v>4.1617389871715371E-3</v>
      </c>
      <c r="F1626" s="168">
        <f t="shared" si="730"/>
        <v>1302.17</v>
      </c>
      <c r="G1626" s="167">
        <f>raw_Data!K1632</f>
        <v>1.4859810930984432E-3</v>
      </c>
      <c r="H1626" s="167">
        <f t="shared" si="731"/>
        <v>-9.338258445517944E-3</v>
      </c>
      <c r="I1626" s="165"/>
      <c r="J1626" s="167">
        <f t="shared" si="732"/>
        <v>1.009003376472744</v>
      </c>
      <c r="K1626" s="167">
        <f t="shared" si="751"/>
        <v>1.31651154599155E-2</v>
      </c>
      <c r="L1626" s="93"/>
      <c r="M1626" s="171">
        <f t="shared" si="727"/>
        <v>1.0131651154599155</v>
      </c>
      <c r="N1626" s="172">
        <f t="shared" si="733"/>
        <v>0.99214772264758044</v>
      </c>
      <c r="O1626" s="170">
        <f t="shared" si="728"/>
        <v>1625</v>
      </c>
      <c r="P1626" s="170">
        <f t="shared" si="729"/>
        <v>1627</v>
      </c>
      <c r="Q1626" s="169"/>
      <c r="R1626" s="149">
        <f t="shared" si="734"/>
        <v>-0.4647172990827248</v>
      </c>
      <c r="S1626" s="173">
        <f t="shared" si="735"/>
        <v>-0.69665552816941623</v>
      </c>
      <c r="T1626" s="149">
        <v>0</v>
      </c>
      <c r="U1626" s="97"/>
      <c r="V1626" s="149">
        <f>1/PI()*ATAN('Exhibit4_Impact-Test'!$Y$25*S_RDY_SP)+'Exhibit4_Impact-Test'!$Y$26</f>
        <v>0.26163639246088899</v>
      </c>
      <c r="W1626" s="172">
        <f t="shared" si="736"/>
        <v>0.25760708335820948</v>
      </c>
      <c r="X1626" s="149">
        <f>1/PI()*ATAN('Exhibit4_Impact-Test'!$Y$25*S_RS_SP)+'Exhibit4_Impact-Test'!$Y$26</f>
        <v>0.1981531347097949</v>
      </c>
      <c r="Y1626" s="172">
        <f t="shared" si="737"/>
        <v>0.19484350152282923</v>
      </c>
      <c r="Z1626" s="149">
        <f>1/PI()*ATAN('Exhibit4_Impact-Test'!$Y$25*S_5050_SP)+'Exhibit4_Impact-Test'!$Y$26</f>
        <v>0.5</v>
      </c>
      <c r="AA1626" s="149">
        <f t="shared" si="738"/>
        <v>0.49475957256819592</v>
      </c>
      <c r="AB1626" s="195">
        <f>VLOOKUP(_xlfn.NUMBERVALUE(LEFT(A1626,4)),Transactioncosts!$C:$G,5,FALSE)</f>
        <v>20</v>
      </c>
      <c r="AC1626" s="174"/>
      <c r="AD1626" s="175">
        <f t="shared" si="739"/>
        <v>1.0076662006255628</v>
      </c>
      <c r="AE1626" s="149">
        <f t="shared" si="740"/>
        <v>1.0090004531907242</v>
      </c>
      <c r="AF1626" s="149">
        <f t="shared" si="741"/>
        <v>1.0026564190537479</v>
      </c>
      <c r="AG1626" s="176">
        <f t="shared" si="742"/>
        <v>1.0076593232571522</v>
      </c>
      <c r="AH1626" s="149">
        <f t="shared" si="743"/>
        <v>1.0089419537495425</v>
      </c>
      <c r="AI1626" s="149">
        <f t="shared" si="744"/>
        <v>1.0026459381988844</v>
      </c>
      <c r="AJ1626" s="97"/>
      <c r="AK1626" s="171">
        <f t="shared" si="745"/>
        <v>7.6369646337978219E-3</v>
      </c>
      <c r="AL1626" s="149">
        <f t="shared" si="746"/>
        <v>8.9601905197597177E-3</v>
      </c>
      <c r="AM1626" s="149">
        <f t="shared" si="747"/>
        <v>2.6528970086264056E-3</v>
      </c>
      <c r="AN1626" s="149">
        <f t="shared" si="752"/>
        <v>9.7496081666511465</v>
      </c>
      <c r="AO1626" s="149">
        <f t="shared" si="752"/>
        <v>25.410000454326088</v>
      </c>
      <c r="AP1626" s="149">
        <f t="shared" si="752"/>
        <v>9.365434932636262</v>
      </c>
      <c r="AQ1626" s="97"/>
      <c r="AR1626" s="171">
        <f t="shared" si="748"/>
        <v>7.6301395642702774E-3</v>
      </c>
      <c r="AS1626" s="149">
        <f t="shared" si="749"/>
        <v>8.9022112226332696E-3</v>
      </c>
      <c r="AT1626" s="149">
        <f t="shared" si="750"/>
        <v>2.642443866908662E-3</v>
      </c>
      <c r="AU1626" s="175">
        <f t="shared" si="753"/>
        <v>9.5800703811817414</v>
      </c>
      <c r="AV1626" s="149">
        <f t="shared" si="754"/>
        <v>21.996824721660133</v>
      </c>
      <c r="AW1626" s="149">
        <f t="shared" si="755"/>
        <v>9.2672315770774176</v>
      </c>
    </row>
    <row r="1627" spans="1:49" ht="15" x14ac:dyDescent="0.25">
      <c r="A1627" s="130">
        <v>2006.06</v>
      </c>
      <c r="B1627" s="138"/>
      <c r="C1627" s="166">
        <f>raw_Data!B1633</f>
        <v>1253.17</v>
      </c>
      <c r="D1627" s="167">
        <f>raw_Data!J1633</f>
        <v>1.9533333333333334</v>
      </c>
      <c r="E1627" s="167">
        <f>raw_Data!L1633</f>
        <v>4.1617389871715371E-3</v>
      </c>
      <c r="F1627" s="168">
        <f t="shared" si="730"/>
        <v>1290.01</v>
      </c>
      <c r="G1627" s="167">
        <f>raw_Data!K1633</f>
        <v>1.5142001483192636E-3</v>
      </c>
      <c r="H1627" s="167">
        <f t="shared" si="731"/>
        <v>-2.8557918155673101E-2</v>
      </c>
      <c r="I1627" s="165"/>
      <c r="J1627" s="167">
        <f t="shared" si="732"/>
        <v>1</v>
      </c>
      <c r="K1627" s="167">
        <f t="shared" si="751"/>
        <v>4.1617389871715371E-3</v>
      </c>
      <c r="L1627" s="93"/>
      <c r="M1627" s="171">
        <f t="shared" si="727"/>
        <v>1.0041617389871715</v>
      </c>
      <c r="N1627" s="172">
        <f t="shared" si="733"/>
        <v>0.97295628199264617</v>
      </c>
      <c r="O1627" s="170">
        <f t="shared" si="728"/>
        <v>1626</v>
      </c>
      <c r="P1627" s="170">
        <f t="shared" si="729"/>
        <v>1628</v>
      </c>
      <c r="Q1627" s="169"/>
      <c r="R1627" s="149">
        <f t="shared" si="734"/>
        <v>-0.46644947658046726</v>
      </c>
      <c r="S1627" s="173">
        <f t="shared" si="735"/>
        <v>-0.87280615536395822</v>
      </c>
      <c r="T1627" s="149">
        <v>0</v>
      </c>
      <c r="U1627" s="97"/>
      <c r="V1627" s="149">
        <f>1/PI()*ATAN('Exhibit4_Impact-Test'!$Y$25*S_RDY_SP)+'Exhibit4_Impact-Test'!$Y$26</f>
        <v>0.26104576756352854</v>
      </c>
      <c r="W1627" s="172">
        <f t="shared" si="736"/>
        <v>0.25500212785553511</v>
      </c>
      <c r="X1627" s="149">
        <f>1/PI()*ATAN('Exhibit4_Impact-Test'!$Y$25*S_RS_SP)+'Exhibit4_Impact-Test'!$Y$26</f>
        <v>0.16559378093196342</v>
      </c>
      <c r="Y1627" s="172">
        <f t="shared" si="737"/>
        <v>0.16127770489205773</v>
      </c>
      <c r="Z1627" s="149">
        <f>1/PI()*ATAN('Exhibit4_Impact-Test'!$Y$25*S_5050_SP)+'Exhibit4_Impact-Test'!$Y$26</f>
        <v>0.5</v>
      </c>
      <c r="AA1627" s="149">
        <f t="shared" si="738"/>
        <v>0.49210834743718013</v>
      </c>
      <c r="AB1627" s="195">
        <f>VLOOKUP(_xlfn.NUMBERVALUE(LEFT(A1627,4)),Transactioncosts!$C:$G,5,FALSE)</f>
        <v>20</v>
      </c>
      <c r="AC1627" s="174"/>
      <c r="AD1627" s="175">
        <f t="shared" si="739"/>
        <v>0.99601568651386507</v>
      </c>
      <c r="AE1627" s="149">
        <f t="shared" si="740"/>
        <v>0.99899430937773825</v>
      </c>
      <c r="AF1627" s="149">
        <f t="shared" si="741"/>
        <v>0.98855901048990891</v>
      </c>
      <c r="AG1627" s="176">
        <f t="shared" si="742"/>
        <v>0.99599314737056899</v>
      </c>
      <c r="AH1627" s="149">
        <f t="shared" si="743"/>
        <v>0.99777225751635346</v>
      </c>
      <c r="AI1627" s="149">
        <f t="shared" si="744"/>
        <v>0.98854322718478327</v>
      </c>
      <c r="AJ1627" s="97"/>
      <c r="AK1627" s="171">
        <f t="shared" si="745"/>
        <v>-3.9922720096483549E-3</v>
      </c>
      <c r="AL1627" s="149">
        <f t="shared" si="746"/>
        <v>-1.0061966683879437E-3</v>
      </c>
      <c r="AM1627" s="149">
        <f t="shared" si="747"/>
        <v>-1.1506941147788937E-2</v>
      </c>
      <c r="AN1627" s="149">
        <f t="shared" si="752"/>
        <v>9.7456158946414977</v>
      </c>
      <c r="AO1627" s="149">
        <f t="shared" si="752"/>
        <v>25.408994257657699</v>
      </c>
      <c r="AP1627" s="149">
        <f t="shared" si="752"/>
        <v>9.3539279914884723</v>
      </c>
      <c r="AQ1627" s="97"/>
      <c r="AR1627" s="171">
        <f t="shared" si="748"/>
        <v>-4.0149015712382958E-3</v>
      </c>
      <c r="AS1627" s="149">
        <f t="shared" si="749"/>
        <v>-2.2302275934089882E-3</v>
      </c>
      <c r="AT1627" s="149">
        <f t="shared" si="750"/>
        <v>-1.1522907246886106E-2</v>
      </c>
      <c r="AU1627" s="175">
        <f t="shared" si="753"/>
        <v>9.5760554796105026</v>
      </c>
      <c r="AV1627" s="149">
        <f t="shared" si="754"/>
        <v>21.994594494066725</v>
      </c>
      <c r="AW1627" s="149">
        <f t="shared" si="755"/>
        <v>9.2557086698305309</v>
      </c>
    </row>
    <row r="1628" spans="1:49" ht="15" x14ac:dyDescent="0.25">
      <c r="A1628" s="130">
        <v>2006.07</v>
      </c>
      <c r="B1628" s="138"/>
      <c r="C1628" s="166">
        <f>raw_Data!B1634</f>
        <v>1260.24</v>
      </c>
      <c r="D1628" s="167">
        <f>raw_Data!J1634</f>
        <v>1.9716666666666667</v>
      </c>
      <c r="E1628" s="167">
        <f>raw_Data!L1634</f>
        <v>4.1458152037889828E-3</v>
      </c>
      <c r="F1628" s="168">
        <f t="shared" si="730"/>
        <v>1253.17</v>
      </c>
      <c r="G1628" s="167">
        <f>raw_Data!K1634</f>
        <v>1.5733433346366945E-3</v>
      </c>
      <c r="H1628" s="167">
        <f t="shared" si="731"/>
        <v>5.6416926673954482E-3</v>
      </c>
      <c r="I1628" s="165"/>
      <c r="J1628" s="167">
        <f t="shared" si="732"/>
        <v>0.99850794900190709</v>
      </c>
      <c r="K1628" s="167">
        <f t="shared" si="751"/>
        <v>2.6537642056960742E-3</v>
      </c>
      <c r="L1628" s="93"/>
      <c r="M1628" s="171">
        <f t="shared" si="727"/>
        <v>1.0026537642056961</v>
      </c>
      <c r="N1628" s="172">
        <f t="shared" si="733"/>
        <v>1.007215036002032</v>
      </c>
      <c r="O1628" s="170">
        <f t="shared" si="728"/>
        <v>1627</v>
      </c>
      <c r="P1628" s="170">
        <f t="shared" si="729"/>
        <v>1629</v>
      </c>
      <c r="Q1628" s="169"/>
      <c r="R1628" s="149">
        <f t="shared" si="734"/>
        <v>-0.45132667803079402</v>
      </c>
      <c r="S1628" s="173">
        <f t="shared" si="735"/>
        <v>0.57548140959061345</v>
      </c>
      <c r="T1628" s="149">
        <v>0</v>
      </c>
      <c r="U1628" s="97"/>
      <c r="V1628" s="149">
        <f>1/PI()*ATAN('Exhibit4_Impact-Test'!$Y$25*S_RDY_SP)+'Exhibit4_Impact-Test'!$Y$26</f>
        <v>0.26627169950359852</v>
      </c>
      <c r="W1628" s="172">
        <f t="shared" si="736"/>
        <v>0.26715940619030576</v>
      </c>
      <c r="X1628" s="149">
        <f>1/PI()*ATAN('Exhibit4_Impact-Test'!$Y$25*S_RS_SP)+'Exhibit4_Impact-Test'!$Y$26</f>
        <v>0.77230363558447812</v>
      </c>
      <c r="Y1628" s="172">
        <f t="shared" si="737"/>
        <v>0.77310081482131676</v>
      </c>
      <c r="Z1628" s="149">
        <f>1/PI()*ATAN('Exhibit4_Impact-Test'!$Y$25*S_5050_SP)+'Exhibit4_Impact-Test'!$Y$26</f>
        <v>0.5</v>
      </c>
      <c r="AA1628" s="149">
        <f t="shared" si="738"/>
        <v>0.50113471879255611</v>
      </c>
      <c r="AB1628" s="195">
        <f>VLOOKUP(_xlfn.NUMBERVALUE(LEFT(A1628,4)),Transactioncosts!$C:$G,5,FALSE)</f>
        <v>20</v>
      </c>
      <c r="AC1628" s="174"/>
      <c r="AD1628" s="175">
        <f t="shared" si="739"/>
        <v>1.0038683017988044</v>
      </c>
      <c r="AE1628" s="149">
        <f t="shared" si="740"/>
        <v>1.0061764509968951</v>
      </c>
      <c r="AF1628" s="149">
        <f t="shared" si="741"/>
        <v>1.004934400103864</v>
      </c>
      <c r="AG1628" s="176">
        <f t="shared" si="742"/>
        <v>1.0038679827444219</v>
      </c>
      <c r="AH1628" s="149">
        <f t="shared" si="743"/>
        <v>1.0060653246682225</v>
      </c>
      <c r="AI1628" s="149">
        <f t="shared" si="744"/>
        <v>1.0049321306662788</v>
      </c>
      <c r="AJ1628" s="97"/>
      <c r="AK1628" s="171">
        <f t="shared" si="745"/>
        <v>3.8608391583735847E-3</v>
      </c>
      <c r="AL1628" s="149">
        <f t="shared" si="746"/>
        <v>6.1574549022740972E-3</v>
      </c>
      <c r="AM1628" s="149">
        <f t="shared" si="747"/>
        <v>4.9222658521361077E-3</v>
      </c>
      <c r="AN1628" s="149">
        <f t="shared" si="752"/>
        <v>9.749476733799872</v>
      </c>
      <c r="AO1628" s="149">
        <f t="shared" si="752"/>
        <v>25.415151712559975</v>
      </c>
      <c r="AP1628" s="149">
        <f t="shared" si="752"/>
        <v>9.3588502573406078</v>
      </c>
      <c r="AQ1628" s="97"/>
      <c r="AR1628" s="171">
        <f t="shared" si="748"/>
        <v>3.8605213333833951E-3</v>
      </c>
      <c r="AS1628" s="149">
        <f t="shared" si="749"/>
        <v>6.0470046272331204E-3</v>
      </c>
      <c r="AT1628" s="149">
        <f t="shared" si="750"/>
        <v>4.920007555328388E-3</v>
      </c>
      <c r="AU1628" s="175">
        <f t="shared" si="753"/>
        <v>9.5799160009438857</v>
      </c>
      <c r="AV1628" s="149">
        <f t="shared" si="754"/>
        <v>22.000641498693959</v>
      </c>
      <c r="AW1628" s="149">
        <f t="shared" si="755"/>
        <v>9.2606286773858599</v>
      </c>
    </row>
    <row r="1629" spans="1:49" ht="15" x14ac:dyDescent="0.25">
      <c r="A1629" s="130">
        <v>2006.08</v>
      </c>
      <c r="B1629" s="138"/>
      <c r="C1629" s="166">
        <f>raw_Data!B1635</f>
        <v>1287.1500000000001</v>
      </c>
      <c r="D1629" s="167">
        <f>raw_Data!J1635</f>
        <v>1.99</v>
      </c>
      <c r="E1629" s="167">
        <f>raw_Data!L1635</f>
        <v>3.9784475501516425E-3</v>
      </c>
      <c r="F1629" s="168">
        <f t="shared" si="730"/>
        <v>1260.24</v>
      </c>
      <c r="G1629" s="167">
        <f>raw_Data!K1635</f>
        <v>1.5790643052117058E-3</v>
      </c>
      <c r="H1629" s="167">
        <f t="shared" si="731"/>
        <v>2.1353075604646721E-2</v>
      </c>
      <c r="I1629" s="165"/>
      <c r="J1629" s="167">
        <f t="shared" si="732"/>
        <v>0.98430401395943712</v>
      </c>
      <c r="K1629" s="167">
        <f t="shared" si="751"/>
        <v>-1.1717538490411239E-2</v>
      </c>
      <c r="L1629" s="93"/>
      <c r="M1629" s="171">
        <f t="shared" si="727"/>
        <v>0.98828246150958876</v>
      </c>
      <c r="N1629" s="172">
        <f t="shared" si="733"/>
        <v>1.0229321399098585</v>
      </c>
      <c r="O1629" s="170">
        <f t="shared" si="728"/>
        <v>1628</v>
      </c>
      <c r="P1629" s="170">
        <f t="shared" si="729"/>
        <v>1630</v>
      </c>
      <c r="Q1629" s="169"/>
      <c r="R1629" s="149">
        <f t="shared" si="734"/>
        <v>-0.44835020449632462</v>
      </c>
      <c r="S1629" s="173">
        <f t="shared" si="735"/>
        <v>0.8374119394080688</v>
      </c>
      <c r="T1629" s="149">
        <v>0</v>
      </c>
      <c r="U1629" s="97"/>
      <c r="V1629" s="149">
        <f>1/PI()*ATAN('Exhibit4_Impact-Test'!$Y$25*S_RDY_SP)+'Exhibit4_Impact-Test'!$Y$26</f>
        <v>0.26731893338148871</v>
      </c>
      <c r="W1629" s="172">
        <f t="shared" si="736"/>
        <v>0.27412210474901794</v>
      </c>
      <c r="X1629" s="149">
        <f>1/PI()*ATAN('Exhibit4_Impact-Test'!$Y$25*S_RS_SP)+'Exhibit4_Impact-Test'!$Y$26</f>
        <v>0.82866397915760337</v>
      </c>
      <c r="Y1629" s="172">
        <f t="shared" si="737"/>
        <v>0.83350132743096172</v>
      </c>
      <c r="Z1629" s="149">
        <f>1/PI()*ATAN('Exhibit4_Impact-Test'!$Y$25*S_5050_SP)+'Exhibit4_Impact-Test'!$Y$26</f>
        <v>0.5</v>
      </c>
      <c r="AA1629" s="149">
        <f t="shared" si="738"/>
        <v>0.50861411765204345</v>
      </c>
      <c r="AB1629" s="195">
        <f>VLOOKUP(_xlfn.NUMBERVALUE(LEFT(A1629,4)),Transactioncosts!$C:$G,5,FALSE)</f>
        <v>20</v>
      </c>
      <c r="AC1629" s="174"/>
      <c r="AD1629" s="175">
        <f t="shared" si="739"/>
        <v>0.99754497658156049</v>
      </c>
      <c r="AE1629" s="149">
        <f t="shared" si="740"/>
        <v>1.0169954018892877</v>
      </c>
      <c r="AF1629" s="149">
        <f t="shared" si="741"/>
        <v>1.0056073007097237</v>
      </c>
      <c r="AG1629" s="176">
        <f t="shared" si="742"/>
        <v>0.99753976866502436</v>
      </c>
      <c r="AH1629" s="149">
        <f t="shared" si="743"/>
        <v>1.0169920417437579</v>
      </c>
      <c r="AI1629" s="149">
        <f t="shared" si="744"/>
        <v>1.0055900724744196</v>
      </c>
      <c r="AJ1629" s="97"/>
      <c r="AK1629" s="171">
        <f t="shared" si="745"/>
        <v>-2.4580419297881295E-3</v>
      </c>
      <c r="AL1629" s="149">
        <f t="shared" si="746"/>
        <v>1.6852595806730753E-2</v>
      </c>
      <c r="AM1629" s="149">
        <f t="shared" si="747"/>
        <v>5.5916383209710825E-3</v>
      </c>
      <c r="AN1629" s="149">
        <f t="shared" si="752"/>
        <v>9.7470186918700836</v>
      </c>
      <c r="AO1629" s="149">
        <f t="shared" si="752"/>
        <v>25.432004308366707</v>
      </c>
      <c r="AP1629" s="149">
        <f t="shared" si="752"/>
        <v>9.364441895661578</v>
      </c>
      <c r="AQ1629" s="97"/>
      <c r="AR1629" s="171">
        <f t="shared" si="748"/>
        <v>-2.4632626769754877E-3</v>
      </c>
      <c r="AS1629" s="149">
        <f t="shared" si="749"/>
        <v>1.6849291808428955E-2</v>
      </c>
      <c r="AT1629" s="149">
        <f t="shared" si="750"/>
        <v>5.5745060041390545E-3</v>
      </c>
      <c r="AU1629" s="175">
        <f t="shared" si="753"/>
        <v>9.5774527382669099</v>
      </c>
      <c r="AV1629" s="149">
        <f t="shared" si="754"/>
        <v>22.017490790502389</v>
      </c>
      <c r="AW1629" s="149">
        <f t="shared" si="755"/>
        <v>9.2662031833899992</v>
      </c>
    </row>
    <row r="1630" spans="1:49" ht="15" x14ac:dyDescent="0.25">
      <c r="A1630" s="130">
        <v>2006.09</v>
      </c>
      <c r="B1630" s="138"/>
      <c r="C1630" s="166">
        <f>raw_Data!B1636</f>
        <v>1317.74</v>
      </c>
      <c r="D1630" s="167">
        <f>raw_Data!J1636</f>
        <v>2.0083333333333333</v>
      </c>
      <c r="E1630" s="167">
        <f>raw_Data!L1636</f>
        <v>3.8507230235700352E-3</v>
      </c>
      <c r="F1630" s="168">
        <f t="shared" si="730"/>
        <v>1287.1500000000001</v>
      </c>
      <c r="G1630" s="167">
        <f>raw_Data!K1636</f>
        <v>1.5602947079464966E-3</v>
      </c>
      <c r="H1630" s="167">
        <f t="shared" si="731"/>
        <v>2.3765683875228261E-2</v>
      </c>
      <c r="I1630" s="165"/>
      <c r="J1630" s="167">
        <f t="shared" si="732"/>
        <v>0.9879110109917536</v>
      </c>
      <c r="K1630" s="167">
        <f t="shared" si="751"/>
        <v>-8.2382659846763628E-3</v>
      </c>
      <c r="L1630" s="93"/>
      <c r="M1630" s="171">
        <f t="shared" si="727"/>
        <v>0.99176173401532364</v>
      </c>
      <c r="N1630" s="172">
        <f t="shared" si="733"/>
        <v>1.0253259785831748</v>
      </c>
      <c r="O1630" s="170">
        <f t="shared" si="728"/>
        <v>1629</v>
      </c>
      <c r="P1630" s="170">
        <f t="shared" si="729"/>
        <v>1631</v>
      </c>
      <c r="Q1630" s="169"/>
      <c r="R1630" s="149">
        <f t="shared" si="734"/>
        <v>-0.43658880112530762</v>
      </c>
      <c r="S1630" s="173">
        <f t="shared" si="735"/>
        <v>0.85660219492356426</v>
      </c>
      <c r="T1630" s="149">
        <v>0</v>
      </c>
      <c r="U1630" s="97"/>
      <c r="V1630" s="149">
        <f>1/PI()*ATAN('Exhibit4_Impact-Test'!$Y$25*S_RDY_SP)+'Exhibit4_Impact-Test'!$Y$26</f>
        <v>0.27151814648096617</v>
      </c>
      <c r="W1630" s="172">
        <f t="shared" si="736"/>
        <v>0.2781512170576137</v>
      </c>
      <c r="X1630" s="149">
        <f>1/PI()*ATAN('Exhibit4_Impact-Test'!$Y$25*S_RS_SP)+'Exhibit4_Impact-Test'!$Y$26</f>
        <v>0.83182125466608881</v>
      </c>
      <c r="Y1630" s="172">
        <f t="shared" si="737"/>
        <v>0.83642608456469303</v>
      </c>
      <c r="Z1630" s="149">
        <f>1/PI()*ATAN('Exhibit4_Impact-Test'!$Y$25*S_5050_SP)+'Exhibit4_Impact-Test'!$Y$26</f>
        <v>0.5</v>
      </c>
      <c r="AA1630" s="149">
        <f t="shared" si="738"/>
        <v>0.50831997645868665</v>
      </c>
      <c r="AB1630" s="195">
        <f>VLOOKUP(_xlfn.NUMBERVALUE(LEFT(A1630,4)),Transactioncosts!$C:$G,5,FALSE)</f>
        <v>20</v>
      </c>
      <c r="AC1630" s="174"/>
      <c r="AD1630" s="175">
        <f t="shared" si="739"/>
        <v>1.0008750354884204</v>
      </c>
      <c r="AE1630" s="149">
        <f t="shared" si="740"/>
        <v>1.019681186043673</v>
      </c>
      <c r="AF1630" s="149">
        <f t="shared" si="741"/>
        <v>1.0085438562992493</v>
      </c>
      <c r="AG1630" s="176">
        <f t="shared" si="742"/>
        <v>1.0008676517355657</v>
      </c>
      <c r="AH1630" s="149">
        <f t="shared" si="743"/>
        <v>1.0196768838849559</v>
      </c>
      <c r="AI1630" s="149">
        <f t="shared" si="744"/>
        <v>1.0085272163463319</v>
      </c>
      <c r="AJ1630" s="97"/>
      <c r="AK1630" s="171">
        <f t="shared" si="745"/>
        <v>8.7465286805538307E-4</v>
      </c>
      <c r="AL1630" s="149">
        <f t="shared" si="746"/>
        <v>1.9490015735995847E-2</v>
      </c>
      <c r="AM1630" s="149">
        <f t="shared" si="747"/>
        <v>8.5075641292289179E-3</v>
      </c>
      <c r="AN1630" s="149">
        <f t="shared" si="752"/>
        <v>9.7478933447381397</v>
      </c>
      <c r="AO1630" s="149">
        <f t="shared" si="752"/>
        <v>25.451494324102704</v>
      </c>
      <c r="AP1630" s="149">
        <f t="shared" si="752"/>
        <v>9.3729494597908065</v>
      </c>
      <c r="AQ1630" s="97"/>
      <c r="AR1630" s="171">
        <f t="shared" si="748"/>
        <v>8.6727554338537948E-4</v>
      </c>
      <c r="AS1630" s="149">
        <f t="shared" si="749"/>
        <v>1.9485796605691566E-2</v>
      </c>
      <c r="AT1630" s="149">
        <f t="shared" si="750"/>
        <v>8.4910650051837813E-3</v>
      </c>
      <c r="AU1630" s="175">
        <f t="shared" si="753"/>
        <v>9.5783200138102949</v>
      </c>
      <c r="AV1630" s="149">
        <f t="shared" si="754"/>
        <v>22.036976587108082</v>
      </c>
      <c r="AW1630" s="149">
        <f t="shared" si="755"/>
        <v>9.2746942483951837</v>
      </c>
    </row>
    <row r="1631" spans="1:49" ht="15" x14ac:dyDescent="0.25">
      <c r="A1631" s="130">
        <v>2006.1</v>
      </c>
      <c r="B1631" s="138"/>
      <c r="C1631" s="166">
        <f>raw_Data!B1637</f>
        <v>1363.38</v>
      </c>
      <c r="D1631" s="167">
        <f>raw_Data!J1637</f>
        <v>2.0299999999999998</v>
      </c>
      <c r="E1631" s="167">
        <f>raw_Data!L1637</f>
        <v>3.8587110455146068E-3</v>
      </c>
      <c r="F1631" s="168">
        <f t="shared" si="730"/>
        <v>1317.74</v>
      </c>
      <c r="G1631" s="167">
        <f>raw_Data!K1637</f>
        <v>1.5405163385796893E-3</v>
      </c>
      <c r="H1631" s="167">
        <f t="shared" si="731"/>
        <v>3.4635056991515922E-2</v>
      </c>
      <c r="I1631" s="165"/>
      <c r="J1631" s="167">
        <f t="shared" si="732"/>
        <v>1.0007614060774797</v>
      </c>
      <c r="K1631" s="167">
        <f t="shared" si="751"/>
        <v>4.6201171229942606E-3</v>
      </c>
      <c r="L1631" s="93"/>
      <c r="M1631" s="171">
        <f t="shared" si="727"/>
        <v>1.0046201171229943</v>
      </c>
      <c r="N1631" s="172">
        <f t="shared" si="733"/>
        <v>1.0361755733300955</v>
      </c>
      <c r="O1631" s="170">
        <f t="shared" si="728"/>
        <v>1630</v>
      </c>
      <c r="P1631" s="170">
        <f t="shared" si="729"/>
        <v>1632</v>
      </c>
      <c r="Q1631" s="169"/>
      <c r="R1631" s="149">
        <f t="shared" si="734"/>
        <v>-0.42851124385417105</v>
      </c>
      <c r="S1631" s="173">
        <f t="shared" si="735"/>
        <v>0.89994426455536047</v>
      </c>
      <c r="T1631" s="149">
        <v>0</v>
      </c>
      <c r="U1631" s="97"/>
      <c r="V1631" s="149">
        <f>1/PI()*ATAN('Exhibit4_Impact-Test'!$Y$25*S_RDY_SP)+'Exhibit4_Impact-Test'!$Y$26</f>
        <v>0.27445934063026306</v>
      </c>
      <c r="W1631" s="172">
        <f t="shared" si="736"/>
        <v>0.28066066456339195</v>
      </c>
      <c r="X1631" s="149">
        <f>1/PI()*ATAN('Exhibit4_Impact-Test'!$Y$25*S_RS_SP)+'Exhibit4_Impact-Test'!$Y$26</f>
        <v>0.83857716392317294</v>
      </c>
      <c r="Y1631" s="172">
        <f t="shared" si="737"/>
        <v>0.84271991983928352</v>
      </c>
      <c r="Z1631" s="149">
        <f>1/PI()*ATAN('Exhibit4_Impact-Test'!$Y$25*S_5050_SP)+'Exhibit4_Impact-Test'!$Y$26</f>
        <v>0.5</v>
      </c>
      <c r="AA1631" s="149">
        <f t="shared" si="738"/>
        <v>0.50773116494579029</v>
      </c>
      <c r="AB1631" s="195">
        <f>VLOOKUP(_xlfn.NUMBERVALUE(LEFT(A1631,4)),Transactioncosts!$C:$G,5,FALSE)</f>
        <v>20</v>
      </c>
      <c r="AC1631" s="174"/>
      <c r="AD1631" s="175">
        <f t="shared" si="739"/>
        <v>1.0132808068268824</v>
      </c>
      <c r="AE1631" s="149">
        <f t="shared" si="740"/>
        <v>1.0310818020954471</v>
      </c>
      <c r="AF1631" s="149">
        <f t="shared" si="741"/>
        <v>1.0203978452265448</v>
      </c>
      <c r="AG1631" s="176">
        <f t="shared" si="742"/>
        <v>1.0132608813109045</v>
      </c>
      <c r="AH1631" s="149">
        <f t="shared" si="743"/>
        <v>1.0310503885412137</v>
      </c>
      <c r="AI1631" s="149">
        <f t="shared" si="744"/>
        <v>1.0203823828966532</v>
      </c>
      <c r="AJ1631" s="97"/>
      <c r="AK1631" s="171">
        <f t="shared" si="745"/>
        <v>1.3193390038313329E-2</v>
      </c>
      <c r="AL1631" s="149">
        <f t="shared" si="746"/>
        <v>3.060854436598507E-2</v>
      </c>
      <c r="AM1631" s="149">
        <f t="shared" si="747"/>
        <v>2.0192595588409946E-2</v>
      </c>
      <c r="AN1631" s="149">
        <f t="shared" si="752"/>
        <v>9.7610867347764536</v>
      </c>
      <c r="AO1631" s="149">
        <f t="shared" si="752"/>
        <v>25.48210286846869</v>
      </c>
      <c r="AP1631" s="149">
        <f t="shared" si="752"/>
        <v>9.3931420553792169</v>
      </c>
      <c r="AQ1631" s="97"/>
      <c r="AR1631" s="171">
        <f t="shared" si="748"/>
        <v>1.3173725487522074E-2</v>
      </c>
      <c r="AS1631" s="149">
        <f t="shared" si="749"/>
        <v>3.0578077304388843E-2</v>
      </c>
      <c r="AT1631" s="149">
        <f t="shared" si="750"/>
        <v>2.0177442237080102E-2</v>
      </c>
      <c r="AU1631" s="175">
        <f t="shared" si="753"/>
        <v>9.5914937392978175</v>
      </c>
      <c r="AV1631" s="149">
        <f t="shared" si="754"/>
        <v>22.067554664412469</v>
      </c>
      <c r="AW1631" s="149">
        <f t="shared" si="755"/>
        <v>9.294871690632263</v>
      </c>
    </row>
    <row r="1632" spans="1:49" ht="15" x14ac:dyDescent="0.25">
      <c r="A1632" s="130">
        <v>2006.11</v>
      </c>
      <c r="B1632" s="138"/>
      <c r="C1632" s="166">
        <f>raw_Data!B1638</f>
        <v>1388.64</v>
      </c>
      <c r="D1632" s="167">
        <f>raw_Data!J1638</f>
        <v>2.0516666666666663</v>
      </c>
      <c r="E1632" s="167">
        <f>raw_Data!L1638</f>
        <v>3.7548121811461499E-3</v>
      </c>
      <c r="F1632" s="168">
        <f t="shared" si="730"/>
        <v>1363.38</v>
      </c>
      <c r="G1632" s="167">
        <f>raw_Data!K1638</f>
        <v>1.5048384651870103E-3</v>
      </c>
      <c r="H1632" s="167">
        <f t="shared" si="731"/>
        <v>1.852748316683539E-2</v>
      </c>
      <c r="I1632" s="165"/>
      <c r="J1632" s="167">
        <f t="shared" si="732"/>
        <v>0.9901008894406107</v>
      </c>
      <c r="K1632" s="167">
        <f t="shared" si="751"/>
        <v>-6.1442983782431515E-3</v>
      </c>
      <c r="L1632" s="93"/>
      <c r="M1632" s="171">
        <f t="shared" si="727"/>
        <v>0.99385570162175685</v>
      </c>
      <c r="N1632" s="172">
        <f t="shared" si="733"/>
        <v>1.0200323216320224</v>
      </c>
      <c r="O1632" s="170">
        <f t="shared" si="728"/>
        <v>1631</v>
      </c>
      <c r="P1632" s="170">
        <f t="shared" si="729"/>
        <v>1633</v>
      </c>
      <c r="Q1632" s="169"/>
      <c r="R1632" s="149">
        <f t="shared" si="734"/>
        <v>-0.43886470622318946</v>
      </c>
      <c r="S1632" s="173">
        <f t="shared" si="735"/>
        <v>0.82762987719521186</v>
      </c>
      <c r="T1632" s="149">
        <v>0</v>
      </c>
      <c r="U1632" s="97"/>
      <c r="V1632" s="149">
        <f>1/PI()*ATAN('Exhibit4_Impact-Test'!$Y$25*S_RDY_SP)+'Exhibit4_Impact-Test'!$Y$26</f>
        <v>0.27069790657449344</v>
      </c>
      <c r="W1632" s="172">
        <f t="shared" si="736"/>
        <v>0.27586084756880341</v>
      </c>
      <c r="X1632" s="149">
        <f>1/PI()*ATAN('Exhibit4_Impact-Test'!$Y$25*S_RS_SP)+'Exhibit4_Impact-Test'!$Y$26</f>
        <v>0.8270131427225772</v>
      </c>
      <c r="Y1632" s="172">
        <f t="shared" si="737"/>
        <v>0.83070085817507278</v>
      </c>
      <c r="Z1632" s="149">
        <f>1/PI()*ATAN('Exhibit4_Impact-Test'!$Y$25*S_5050_SP)+'Exhibit4_Impact-Test'!$Y$26</f>
        <v>0.5</v>
      </c>
      <c r="AA1632" s="149">
        <f t="shared" si="738"/>
        <v>0.50649902569259364</v>
      </c>
      <c r="AB1632" s="195">
        <f>VLOOKUP(_xlfn.NUMBERVALUE(LEFT(A1632,4)),Transactioncosts!$C:$G,5,FALSE)</f>
        <v>20</v>
      </c>
      <c r="AC1632" s="174"/>
      <c r="AD1632" s="175">
        <f t="shared" si="739"/>
        <v>1.0009416578597317</v>
      </c>
      <c r="AE1632" s="149">
        <f t="shared" si="740"/>
        <v>1.0155041104023013</v>
      </c>
      <c r="AF1632" s="149">
        <f t="shared" si="741"/>
        <v>1.0069440116268895</v>
      </c>
      <c r="AG1632" s="176">
        <f t="shared" si="742"/>
        <v>1.0009370451481621</v>
      </c>
      <c r="AH1632" s="149">
        <f t="shared" si="743"/>
        <v>1.015501555485387</v>
      </c>
      <c r="AI1632" s="149">
        <f t="shared" si="744"/>
        <v>1.0069310135755043</v>
      </c>
      <c r="AJ1632" s="97"/>
      <c r="AK1632" s="171">
        <f t="shared" si="745"/>
        <v>9.4121477810164551E-4</v>
      </c>
      <c r="AL1632" s="149">
        <f t="shared" si="746"/>
        <v>1.5385149693627309E-2</v>
      </c>
      <c r="AM1632" s="149">
        <f t="shared" si="747"/>
        <v>6.9200130118751259E-3</v>
      </c>
      <c r="AN1632" s="149">
        <f t="shared" si="752"/>
        <v>9.7620279495545557</v>
      </c>
      <c r="AO1632" s="149">
        <f t="shared" si="752"/>
        <v>25.497488018162318</v>
      </c>
      <c r="AP1632" s="149">
        <f t="shared" si="752"/>
        <v>9.400062068391092</v>
      </c>
      <c r="AQ1632" s="97"/>
      <c r="AR1632" s="171">
        <f t="shared" si="748"/>
        <v>9.3660639542324112E-4</v>
      </c>
      <c r="AS1632" s="149">
        <f t="shared" si="749"/>
        <v>1.5382633780494058E-2</v>
      </c>
      <c r="AT1632" s="149">
        <f t="shared" si="750"/>
        <v>6.9071045133608355E-3</v>
      </c>
      <c r="AU1632" s="175">
        <f t="shared" si="753"/>
        <v>9.5924303456932414</v>
      </c>
      <c r="AV1632" s="149">
        <f t="shared" si="754"/>
        <v>22.082937298192963</v>
      </c>
      <c r="AW1632" s="149">
        <f t="shared" si="755"/>
        <v>9.3017787951456246</v>
      </c>
    </row>
    <row r="1633" spans="1:49" ht="15" x14ac:dyDescent="0.25">
      <c r="A1633" s="130">
        <v>2006.12</v>
      </c>
      <c r="B1633" s="138"/>
      <c r="C1633" s="166">
        <f>raw_Data!B1639</f>
        <v>1416.42</v>
      </c>
      <c r="D1633" s="167">
        <f>raw_Data!J1639</f>
        <v>2.0733333333333333</v>
      </c>
      <c r="E1633" s="167">
        <f>raw_Data!L1639</f>
        <v>3.7228194856664398E-3</v>
      </c>
      <c r="F1633" s="168">
        <f t="shared" si="730"/>
        <v>1388.64</v>
      </c>
      <c r="G1633" s="167">
        <f>raw_Data!K1639</f>
        <v>1.4930675577063408E-3</v>
      </c>
      <c r="H1633" s="167">
        <f t="shared" si="731"/>
        <v>2.0005184929139386E-2</v>
      </c>
      <c r="I1633" s="165"/>
      <c r="J1633" s="167">
        <f t="shared" si="732"/>
        <v>0.99693428028506026</v>
      </c>
      <c r="K1633" s="167">
        <f t="shared" si="751"/>
        <v>6.5709977072669901E-4</v>
      </c>
      <c r="L1633" s="93"/>
      <c r="M1633" s="171">
        <f t="shared" si="727"/>
        <v>1.0006570997707267</v>
      </c>
      <c r="N1633" s="172">
        <f t="shared" si="733"/>
        <v>1.0214982524868457</v>
      </c>
      <c r="O1633" s="170">
        <f t="shared" si="728"/>
        <v>1632</v>
      </c>
      <c r="P1633" s="170">
        <f t="shared" si="729"/>
        <v>1634</v>
      </c>
      <c r="Q1633" s="169"/>
      <c r="R1633" s="149">
        <f t="shared" si="734"/>
        <v>-0.43098255600162921</v>
      </c>
      <c r="S1633" s="173">
        <f t="shared" si="735"/>
        <v>0.84196916507533082</v>
      </c>
      <c r="T1633" s="149">
        <v>0</v>
      </c>
      <c r="U1633" s="97"/>
      <c r="V1633" s="149">
        <f>1/PI()*ATAN('Exhibit4_Impact-Test'!$Y$25*S_RDY_SP)+'Exhibit4_Impact-Test'!$Y$26</f>
        <v>0.27355449178401958</v>
      </c>
      <c r="W1633" s="172">
        <f t="shared" si="736"/>
        <v>0.2776699291860637</v>
      </c>
      <c r="X1633" s="149">
        <f>1/PI()*ATAN('Exhibit4_Impact-Test'!$Y$25*S_RS_SP)+'Exhibit4_Impact-Test'!$Y$26</f>
        <v>0.82942339971798185</v>
      </c>
      <c r="Y1633" s="172">
        <f t="shared" si="737"/>
        <v>0.83232003563477452</v>
      </c>
      <c r="Z1633" s="149">
        <f>1/PI()*ATAN('Exhibit4_Impact-Test'!$Y$25*S_5050_SP)+'Exhibit4_Impact-Test'!$Y$26</f>
        <v>0.5</v>
      </c>
      <c r="AA1633" s="149">
        <f t="shared" si="738"/>
        <v>0.50515320266883845</v>
      </c>
      <c r="AB1633" s="195">
        <f>VLOOKUP(_xlfn.NUMBERVALUE(LEFT(A1633,4)),Transactioncosts!$C:$G,5,FALSE)</f>
        <v>20</v>
      </c>
      <c r="AC1633" s="174"/>
      <c r="AD1633" s="175">
        <f t="shared" si="739"/>
        <v>1.0063582907101778</v>
      </c>
      <c r="AE1633" s="149">
        <f t="shared" si="740"/>
        <v>1.0179432395105719</v>
      </c>
      <c r="AF1633" s="149">
        <f t="shared" si="741"/>
        <v>1.0110776761287861</v>
      </c>
      <c r="AG1633" s="176">
        <f t="shared" si="742"/>
        <v>1.0063491362690196</v>
      </c>
      <c r="AH1633" s="149">
        <f t="shared" si="743"/>
        <v>1.0178335807266923</v>
      </c>
      <c r="AI1633" s="149">
        <f t="shared" si="744"/>
        <v>1.0110673697234485</v>
      </c>
      <c r="AJ1633" s="97"/>
      <c r="AK1633" s="171">
        <f t="shared" si="745"/>
        <v>6.3381620572951968E-3</v>
      </c>
      <c r="AL1633" s="149">
        <f t="shared" si="746"/>
        <v>1.7784159708016209E-2</v>
      </c>
      <c r="AM1633" s="149">
        <f t="shared" si="747"/>
        <v>1.1016768074904145E-2</v>
      </c>
      <c r="AN1633" s="149">
        <f t="shared" si="752"/>
        <v>9.7683661116118508</v>
      </c>
      <c r="AO1633" s="149">
        <f t="shared" si="752"/>
        <v>25.515272177870333</v>
      </c>
      <c r="AP1633" s="149">
        <f t="shared" si="752"/>
        <v>9.4110788364659967</v>
      </c>
      <c r="AQ1633" s="97"/>
      <c r="AR1633" s="171">
        <f t="shared" si="748"/>
        <v>6.3290654136046289E-3</v>
      </c>
      <c r="AS1633" s="149">
        <f t="shared" si="749"/>
        <v>1.7676428071723323E-2</v>
      </c>
      <c r="AT1633" s="149">
        <f t="shared" si="750"/>
        <v>1.1006574537740389E-2</v>
      </c>
      <c r="AU1633" s="175">
        <f t="shared" si="753"/>
        <v>9.5987594111068457</v>
      </c>
      <c r="AV1633" s="149">
        <f t="shared" si="754"/>
        <v>22.100613726264687</v>
      </c>
      <c r="AW1633" s="149">
        <f t="shared" si="755"/>
        <v>9.3127853696833647</v>
      </c>
    </row>
    <row r="1634" spans="1:49" ht="15" x14ac:dyDescent="0.25">
      <c r="A1634" s="130">
        <v>2007.01</v>
      </c>
      <c r="B1634" s="138"/>
      <c r="C1634" s="166">
        <f>raw_Data!B1640</f>
        <v>1424.16</v>
      </c>
      <c r="D1634" s="167">
        <f>raw_Data!J1640</f>
        <v>2.0902777777777777</v>
      </c>
      <c r="E1634" s="167">
        <f>raw_Data!L1640</f>
        <v>3.8826709170549645E-3</v>
      </c>
      <c r="F1634" s="168">
        <f t="shared" si="730"/>
        <v>1416.42</v>
      </c>
      <c r="G1634" s="167">
        <f>raw_Data!K1640</f>
        <v>1.4757471496997907E-3</v>
      </c>
      <c r="H1634" s="167">
        <f t="shared" si="731"/>
        <v>5.464480874316946E-3</v>
      </c>
      <c r="I1634" s="165"/>
      <c r="J1634" s="167">
        <f t="shared" si="732"/>
        <v>1.015345036887898</v>
      </c>
      <c r="K1634" s="167">
        <f t="shared" si="751"/>
        <v>1.9227707804952976E-2</v>
      </c>
      <c r="L1634" s="93"/>
      <c r="M1634" s="171">
        <f t="shared" si="727"/>
        <v>1.019227707804953</v>
      </c>
      <c r="N1634" s="172">
        <f t="shared" si="733"/>
        <v>1.0069402280240167</v>
      </c>
      <c r="O1634" s="170">
        <f t="shared" si="728"/>
        <v>1633</v>
      </c>
      <c r="P1634" s="170">
        <f t="shared" si="729"/>
        <v>1635</v>
      </c>
      <c r="Q1634" s="169"/>
      <c r="R1634" s="149">
        <f t="shared" si="734"/>
        <v>-0.43224844338430735</v>
      </c>
      <c r="S1634" s="173">
        <f t="shared" si="735"/>
        <v>0.59478635292237558</v>
      </c>
      <c r="T1634" s="149">
        <v>0</v>
      </c>
      <c r="U1634" s="97"/>
      <c r="V1634" s="149">
        <f>1/PI()*ATAN('Exhibit4_Impact-Test'!$Y$25*S_RDY_SP)+'Exhibit4_Impact-Test'!$Y$26</f>
        <v>0.27309270860690205</v>
      </c>
      <c r="W1634" s="172">
        <f t="shared" si="736"/>
        <v>0.27069159383819175</v>
      </c>
      <c r="X1634" s="149">
        <f>1/PI()*ATAN('Exhibit4_Impact-Test'!$Y$25*S_RS_SP)+'Exhibit4_Impact-Test'!$Y$26</f>
        <v>0.77749064369494603</v>
      </c>
      <c r="Y1634" s="172">
        <f t="shared" si="737"/>
        <v>0.77538529051834681</v>
      </c>
      <c r="Z1634" s="149">
        <f>1/PI()*ATAN('Exhibit4_Impact-Test'!$Y$25*S_5050_SP)+'Exhibit4_Impact-Test'!$Y$26</f>
        <v>0.5</v>
      </c>
      <c r="AA1634" s="149">
        <f t="shared" si="738"/>
        <v>0.49696780322014394</v>
      </c>
      <c r="AB1634" s="195">
        <f>VLOOKUP(_xlfn.NUMBERVALUE(LEFT(A1634,4)),Transactioncosts!$C:$G,5,FALSE)</f>
        <v>20</v>
      </c>
      <c r="AC1634" s="174"/>
      <c r="AD1634" s="175">
        <f t="shared" si="739"/>
        <v>1.0158720866696245</v>
      </c>
      <c r="AE1634" s="149">
        <f t="shared" si="740"/>
        <v>1.0096743072406842</v>
      </c>
      <c r="AF1634" s="149">
        <f t="shared" si="741"/>
        <v>1.013083967914485</v>
      </c>
      <c r="AG1634" s="176">
        <f t="shared" si="742"/>
        <v>1.0158654914251979</v>
      </c>
      <c r="AH1634" s="149">
        <f t="shared" si="743"/>
        <v>1.0095847749507991</v>
      </c>
      <c r="AI1634" s="149">
        <f t="shared" si="744"/>
        <v>1.0130779035209252</v>
      </c>
      <c r="AJ1634" s="97"/>
      <c r="AK1634" s="171">
        <f t="shared" si="745"/>
        <v>1.5747442283132438E-2</v>
      </c>
      <c r="AL1634" s="149">
        <f t="shared" si="746"/>
        <v>9.6278107706266845E-3</v>
      </c>
      <c r="AM1634" s="149">
        <f t="shared" si="747"/>
        <v>1.2999112171396049E-2</v>
      </c>
      <c r="AN1634" s="149">
        <f t="shared" si="752"/>
        <v>9.7841135538949828</v>
      </c>
      <c r="AO1634" s="149">
        <f t="shared" si="752"/>
        <v>25.524899988640961</v>
      </c>
      <c r="AP1634" s="149">
        <f t="shared" si="752"/>
        <v>9.4240779486373931</v>
      </c>
      <c r="AQ1634" s="97"/>
      <c r="AR1634" s="171">
        <f t="shared" si="748"/>
        <v>1.5740950062387279E-2</v>
      </c>
      <c r="AS1634" s="149">
        <f t="shared" si="749"/>
        <v>9.5391324125760988E-3</v>
      </c>
      <c r="AT1634" s="149">
        <f t="shared" si="750"/>
        <v>1.2993126081493478E-2</v>
      </c>
      <c r="AU1634" s="175">
        <f t="shared" si="753"/>
        <v>9.6145003611692328</v>
      </c>
      <c r="AV1634" s="149">
        <f t="shared" si="754"/>
        <v>22.110152858677264</v>
      </c>
      <c r="AW1634" s="149">
        <f t="shared" si="755"/>
        <v>9.3257784957648582</v>
      </c>
    </row>
    <row r="1635" spans="1:49" ht="15" x14ac:dyDescent="0.25">
      <c r="A1635" s="130">
        <v>2007.02</v>
      </c>
      <c r="B1635" s="138"/>
      <c r="C1635" s="166">
        <f>raw_Data!B1641</f>
        <v>1444.8</v>
      </c>
      <c r="D1635" s="167">
        <f>raw_Data!J1641</f>
        <v>2.1072222222222221</v>
      </c>
      <c r="E1635" s="167">
        <f>raw_Data!L1641</f>
        <v>3.8507230235700352E-3</v>
      </c>
      <c r="F1635" s="168">
        <f t="shared" si="730"/>
        <v>1424.16</v>
      </c>
      <c r="G1635" s="167">
        <f>raw_Data!K1641</f>
        <v>1.4796246364328601E-3</v>
      </c>
      <c r="H1635" s="167">
        <f t="shared" si="731"/>
        <v>1.4492753623188248E-2</v>
      </c>
      <c r="I1635" s="165"/>
      <c r="J1635" s="167">
        <f t="shared" si="732"/>
        <v>0.99696014577697856</v>
      </c>
      <c r="K1635" s="167">
        <f t="shared" si="751"/>
        <v>8.1086880054859201E-4</v>
      </c>
      <c r="L1635" s="93"/>
      <c r="M1635" s="171">
        <f t="shared" si="727"/>
        <v>1.0008108688005486</v>
      </c>
      <c r="N1635" s="172">
        <f t="shared" si="733"/>
        <v>1.0159723782596211</v>
      </c>
      <c r="O1635" s="170">
        <f t="shared" si="728"/>
        <v>1634</v>
      </c>
      <c r="P1635" s="170">
        <f t="shared" si="729"/>
        <v>1636</v>
      </c>
      <c r="Q1635" s="169"/>
      <c r="R1635" s="149">
        <f t="shared" si="734"/>
        <v>-0.44813760387733181</v>
      </c>
      <c r="S1635" s="173">
        <f t="shared" si="735"/>
        <v>0.78870306323798411</v>
      </c>
      <c r="T1635" s="149">
        <v>0</v>
      </c>
      <c r="U1635" s="97"/>
      <c r="V1635" s="149">
        <f>1/PI()*ATAN('Exhibit4_Impact-Test'!$Y$25*S_RDY_SP)+'Exhibit4_Impact-Test'!$Y$26</f>
        <v>0.26739397162489287</v>
      </c>
      <c r="W1635" s="172">
        <f t="shared" si="736"/>
        <v>0.27034964770191289</v>
      </c>
      <c r="X1635" s="149">
        <f>1/PI()*ATAN('Exhibit4_Impact-Test'!$Y$25*S_RS_SP)+'Exhibit4_Impact-Test'!$Y$26</f>
        <v>0.8201514354608419</v>
      </c>
      <c r="Y1635" s="172">
        <f t="shared" si="737"/>
        <v>0.82235856965331477</v>
      </c>
      <c r="Z1635" s="149">
        <f>1/PI()*ATAN('Exhibit4_Impact-Test'!$Y$25*S_5050_SP)+'Exhibit4_Impact-Test'!$Y$26</f>
        <v>0.5</v>
      </c>
      <c r="AA1635" s="149">
        <f t="shared" si="738"/>
        <v>0.50375883463956106</v>
      </c>
      <c r="AB1635" s="195">
        <f>VLOOKUP(_xlfn.NUMBERVALUE(LEFT(A1635,4)),Transactioncosts!$C:$G,5,FALSE)</f>
        <v>20</v>
      </c>
      <c r="AC1635" s="174"/>
      <c r="AD1635" s="175">
        <f t="shared" si="739"/>
        <v>1.0048649650306383</v>
      </c>
      <c r="AE1635" s="149">
        <f t="shared" si="740"/>
        <v>1.0132456025471601</v>
      </c>
      <c r="AF1635" s="149">
        <f t="shared" si="741"/>
        <v>1.0083916235300849</v>
      </c>
      <c r="AG1635" s="176">
        <f t="shared" si="742"/>
        <v>1.0048595854401747</v>
      </c>
      <c r="AH1635" s="149">
        <f t="shared" si="743"/>
        <v>1.0119323746161906</v>
      </c>
      <c r="AI1635" s="149">
        <f t="shared" si="744"/>
        <v>1.0083841058608058</v>
      </c>
      <c r="AJ1635" s="97"/>
      <c r="AK1635" s="171">
        <f t="shared" si="745"/>
        <v>4.8531693299081347E-3</v>
      </c>
      <c r="AL1635" s="149">
        <f t="shared" si="746"/>
        <v>1.3158646568341308E-2</v>
      </c>
      <c r="AM1635" s="149">
        <f t="shared" si="747"/>
        <v>8.3566096034388519E-3</v>
      </c>
      <c r="AN1635" s="149">
        <f t="shared" si="752"/>
        <v>9.7889667232248918</v>
      </c>
      <c r="AO1635" s="149">
        <f t="shared" si="752"/>
        <v>25.538058635209303</v>
      </c>
      <c r="AP1635" s="149">
        <f t="shared" si="752"/>
        <v>9.432434558240832</v>
      </c>
      <c r="AQ1635" s="97"/>
      <c r="AR1635" s="171">
        <f t="shared" si="748"/>
        <v>4.8478157699267015E-3</v>
      </c>
      <c r="AS1635" s="149">
        <f t="shared" si="749"/>
        <v>1.1861745130696159E-2</v>
      </c>
      <c r="AT1635" s="149">
        <f t="shared" si="750"/>
        <v>8.3491544668368323E-3</v>
      </c>
      <c r="AU1635" s="175">
        <f t="shared" si="753"/>
        <v>9.6193481769391589</v>
      </c>
      <c r="AV1635" s="149">
        <f t="shared" si="754"/>
        <v>22.122014603807958</v>
      </c>
      <c r="AW1635" s="149">
        <f t="shared" si="755"/>
        <v>9.3341276502316948</v>
      </c>
    </row>
    <row r="1636" spans="1:49" ht="15" x14ac:dyDescent="0.25">
      <c r="A1636" s="130">
        <v>2007.03</v>
      </c>
      <c r="B1636" s="138"/>
      <c r="C1636" s="166">
        <f>raw_Data!B1642</f>
        <v>1406.95</v>
      </c>
      <c r="D1636" s="167">
        <f>raw_Data!J1642</f>
        <v>2.1241666666666665</v>
      </c>
      <c r="E1636" s="167">
        <f>raw_Data!L1642</f>
        <v>3.7228194856664398E-3</v>
      </c>
      <c r="F1636" s="168">
        <f t="shared" si="730"/>
        <v>1444.8</v>
      </c>
      <c r="G1636" s="167">
        <f>raw_Data!K1642</f>
        <v>1.4702150239940938E-3</v>
      </c>
      <c r="H1636" s="167">
        <f t="shared" si="731"/>
        <v>-2.6197397563676561E-2</v>
      </c>
      <c r="I1636" s="165"/>
      <c r="J1636" s="167">
        <f t="shared" si="732"/>
        <v>0.98780842970053095</v>
      </c>
      <c r="K1636" s="167">
        <f t="shared" si="751"/>
        <v>-8.4687508138026057E-3</v>
      </c>
      <c r="L1636" s="93"/>
      <c r="M1636" s="171">
        <f t="shared" si="727"/>
        <v>0.99153124918619739</v>
      </c>
      <c r="N1636" s="172">
        <f t="shared" si="733"/>
        <v>0.97527281746031758</v>
      </c>
      <c r="O1636" s="170">
        <f t="shared" si="728"/>
        <v>1635</v>
      </c>
      <c r="P1636" s="170">
        <f t="shared" si="729"/>
        <v>1637</v>
      </c>
      <c r="Q1636" s="169"/>
      <c r="R1636" s="149">
        <f t="shared" si="734"/>
        <v>-0.44738502465100377</v>
      </c>
      <c r="S1636" s="173">
        <f t="shared" si="735"/>
        <v>-0.8718481239986634</v>
      </c>
      <c r="T1636" s="149">
        <v>0</v>
      </c>
      <c r="U1636" s="97"/>
      <c r="V1636" s="149">
        <f>1/PI()*ATAN('Exhibit4_Impact-Test'!$Y$25*S_RDY_SP)+'Exhibit4_Impact-Test'!$Y$26</f>
        <v>0.26765985247019808</v>
      </c>
      <c r="W1636" s="172">
        <f t="shared" si="736"/>
        <v>0.26443151748729726</v>
      </c>
      <c r="X1636" s="149">
        <f>1/PI()*ATAN('Exhibit4_Impact-Test'!$Y$25*S_RS_SP)+'Exhibit4_Impact-Test'!$Y$26</f>
        <v>0.16574460416853087</v>
      </c>
      <c r="Y1636" s="172">
        <f t="shared" si="737"/>
        <v>0.16347111659307226</v>
      </c>
      <c r="Z1636" s="149">
        <f>1/PI()*ATAN('Exhibit4_Impact-Test'!$Y$25*S_5050_SP)+'Exhibit4_Impact-Test'!$Y$26</f>
        <v>0.5</v>
      </c>
      <c r="AA1636" s="149">
        <f t="shared" si="738"/>
        <v>0.49586678917295479</v>
      </c>
      <c r="AB1636" s="195">
        <f>VLOOKUP(_xlfn.NUMBERVALUE(LEFT(A1636,4)),Transactioncosts!$C:$G,5,FALSE)</f>
        <v>20</v>
      </c>
      <c r="AC1636" s="174"/>
      <c r="AD1636" s="175">
        <f t="shared" si="739"/>
        <v>0.9871795197490516</v>
      </c>
      <c r="AE1636" s="149">
        <f t="shared" si="740"/>
        <v>0.98883650185539029</v>
      </c>
      <c r="AF1636" s="149">
        <f t="shared" si="741"/>
        <v>0.98340203332325749</v>
      </c>
      <c r="AG1636" s="176">
        <f t="shared" si="742"/>
        <v>0.98715263686534016</v>
      </c>
      <c r="AH1636" s="149">
        <f t="shared" si="743"/>
        <v>0.98748170227317511</v>
      </c>
      <c r="AI1636" s="149">
        <f t="shared" si="744"/>
        <v>0.98339376690160341</v>
      </c>
      <c r="AJ1636" s="97"/>
      <c r="AK1636" s="171">
        <f t="shared" si="745"/>
        <v>-1.2903371843362651E-2</v>
      </c>
      <c r="AL1636" s="149">
        <f t="shared" si="746"/>
        <v>-1.1226277653237145E-2</v>
      </c>
      <c r="AM1636" s="149">
        <f t="shared" si="747"/>
        <v>-1.6737256360251487E-2</v>
      </c>
      <c r="AN1636" s="149">
        <f t="shared" si="752"/>
        <v>9.7760633513815289</v>
      </c>
      <c r="AO1636" s="149">
        <f t="shared" si="752"/>
        <v>25.526832357556067</v>
      </c>
      <c r="AP1636" s="149">
        <f t="shared" si="752"/>
        <v>9.4156973018805807</v>
      </c>
      <c r="AQ1636" s="97"/>
      <c r="AR1636" s="171">
        <f t="shared" si="748"/>
        <v>-1.2930604225333478E-2</v>
      </c>
      <c r="AS1636" s="149">
        <f t="shared" si="749"/>
        <v>-1.2597311722150667E-2</v>
      </c>
      <c r="AT1636" s="149">
        <f t="shared" si="750"/>
        <v>-1.6745662338801148E-2</v>
      </c>
      <c r="AU1636" s="175">
        <f t="shared" si="753"/>
        <v>9.6064175727138252</v>
      </c>
      <c r="AV1636" s="149">
        <f t="shared" si="754"/>
        <v>22.109417292085809</v>
      </c>
      <c r="AW1636" s="149">
        <f t="shared" si="755"/>
        <v>9.3173819878928938</v>
      </c>
    </row>
    <row r="1637" spans="1:49" ht="15" x14ac:dyDescent="0.25">
      <c r="A1637" s="130">
        <v>2007.04</v>
      </c>
      <c r="B1637" s="138"/>
      <c r="C1637" s="166">
        <f>raw_Data!B1643</f>
        <v>1463.64</v>
      </c>
      <c r="D1637" s="167">
        <f>raw_Data!J1643</f>
        <v>2.1430555555555557</v>
      </c>
      <c r="E1637" s="167">
        <f>raw_Data!L1643</f>
        <v>3.8267547616503972E-3</v>
      </c>
      <c r="F1637" s="168">
        <f t="shared" si="730"/>
        <v>1406.95</v>
      </c>
      <c r="G1637" s="167">
        <f>raw_Data!K1643</f>
        <v>1.5231924059529874E-3</v>
      </c>
      <c r="H1637" s="167">
        <f t="shared" si="731"/>
        <v>4.0292832012509328E-2</v>
      </c>
      <c r="I1637" s="165"/>
      <c r="J1637" s="167">
        <f t="shared" si="732"/>
        <v>1.009977331013391</v>
      </c>
      <c r="K1637" s="167">
        <f t="shared" si="751"/>
        <v>1.3804085775041441E-2</v>
      </c>
      <c r="L1637" s="93"/>
      <c r="M1637" s="171">
        <f t="shared" si="727"/>
        <v>1.0138040857750414</v>
      </c>
      <c r="N1637" s="172">
        <f t="shared" si="733"/>
        <v>1.0418160244184624</v>
      </c>
      <c r="O1637" s="170">
        <f t="shared" si="728"/>
        <v>1636</v>
      </c>
      <c r="P1637" s="170">
        <f t="shared" si="729"/>
        <v>1638</v>
      </c>
      <c r="Q1637" s="169"/>
      <c r="R1637" s="149">
        <f t="shared" si="734"/>
        <v>-0.41929509981237084</v>
      </c>
      <c r="S1637" s="173">
        <f t="shared" si="735"/>
        <v>0.91542055248640974</v>
      </c>
      <c r="T1637" s="149">
        <v>0</v>
      </c>
      <c r="U1637" s="97"/>
      <c r="V1637" s="149">
        <f>1/PI()*ATAN('Exhibit4_Impact-Test'!$Y$25*S_RDY_SP)+'Exhibit4_Impact-Test'!$Y$26</f>
        <v>0.27787295934302936</v>
      </c>
      <c r="W1637" s="172">
        <f t="shared" si="736"/>
        <v>0.28337504494776955</v>
      </c>
      <c r="X1637" s="149">
        <f>1/PI()*ATAN('Exhibit4_Impact-Test'!$Y$25*S_RS_SP)+'Exhibit4_Impact-Test'!$Y$26</f>
        <v>0.84087090770067219</v>
      </c>
      <c r="Y1637" s="172">
        <f t="shared" si="737"/>
        <v>0.84448411771242371</v>
      </c>
      <c r="Z1637" s="149">
        <f>1/PI()*ATAN('Exhibit4_Impact-Test'!$Y$25*S_5050_SP)+'Exhibit4_Impact-Test'!$Y$26</f>
        <v>0.5</v>
      </c>
      <c r="AA1637" s="149">
        <f t="shared" si="738"/>
        <v>0.50681350082744236</v>
      </c>
      <c r="AB1637" s="195">
        <f>VLOOKUP(_xlfn.NUMBERVALUE(LEFT(A1637,4)),Transactioncosts!$C:$G,5,FALSE)</f>
        <v>20</v>
      </c>
      <c r="AC1637" s="174"/>
      <c r="AD1637" s="175">
        <f t="shared" si="739"/>
        <v>1.0215878460628243</v>
      </c>
      <c r="AE1637" s="149">
        <f t="shared" si="740"/>
        <v>1.0373585100485903</v>
      </c>
      <c r="AF1637" s="149">
        <f t="shared" si="741"/>
        <v>1.0278100550967519</v>
      </c>
      <c r="AG1637" s="176">
        <f t="shared" si="742"/>
        <v>1.0215595238431019</v>
      </c>
      <c r="AH1637" s="149">
        <f t="shared" si="743"/>
        <v>1.037345060165707</v>
      </c>
      <c r="AI1637" s="149">
        <f t="shared" si="744"/>
        <v>1.0277964280950971</v>
      </c>
      <c r="AJ1637" s="97"/>
      <c r="AK1637" s="171">
        <f t="shared" si="745"/>
        <v>2.1358128702643368E-2</v>
      </c>
      <c r="AL1637" s="149">
        <f t="shared" si="746"/>
        <v>3.6677587965903133E-2</v>
      </c>
      <c r="AM1637" s="149">
        <f t="shared" si="747"/>
        <v>2.7430378653990929E-2</v>
      </c>
      <c r="AN1637" s="149">
        <f t="shared" si="752"/>
        <v>9.7974214800841715</v>
      </c>
      <c r="AO1637" s="149">
        <f t="shared" si="752"/>
        <v>25.563509945521972</v>
      </c>
      <c r="AP1637" s="149">
        <f t="shared" si="752"/>
        <v>9.4431276805345714</v>
      </c>
      <c r="AQ1637" s="97"/>
      <c r="AR1637" s="171">
        <f t="shared" si="748"/>
        <v>2.1330404594102442E-2</v>
      </c>
      <c r="AS1637" s="149">
        <f t="shared" si="749"/>
        <v>3.666462237112951E-2</v>
      </c>
      <c r="AT1637" s="149">
        <f t="shared" si="750"/>
        <v>2.7417120278162208E-2</v>
      </c>
      <c r="AU1637" s="175">
        <f t="shared" si="753"/>
        <v>9.6277479773079282</v>
      </c>
      <c r="AV1637" s="149">
        <f t="shared" si="754"/>
        <v>22.146081914456939</v>
      </c>
      <c r="AW1637" s="149">
        <f t="shared" si="755"/>
        <v>9.3447991081710562</v>
      </c>
    </row>
    <row r="1638" spans="1:49" ht="15" x14ac:dyDescent="0.25">
      <c r="A1638" s="130">
        <v>2007.05</v>
      </c>
      <c r="B1638" s="138"/>
      <c r="C1638" s="166">
        <f>raw_Data!B1644</f>
        <v>1511.14</v>
      </c>
      <c r="D1638" s="167">
        <f>raw_Data!J1644</f>
        <v>2.1619444444444444</v>
      </c>
      <c r="E1638" s="167">
        <f>raw_Data!L1644</f>
        <v>3.8746849921291737E-3</v>
      </c>
      <c r="F1638" s="168">
        <f t="shared" si="730"/>
        <v>1463.64</v>
      </c>
      <c r="G1638" s="167">
        <f>raw_Data!K1644</f>
        <v>1.4771012301142659E-3</v>
      </c>
      <c r="H1638" s="167">
        <f t="shared" si="731"/>
        <v>3.2453335519663229E-2</v>
      </c>
      <c r="I1638" s="165"/>
      <c r="J1638" s="167">
        <f t="shared" si="732"/>
        <v>1.0045746940740723</v>
      </c>
      <c r="K1638" s="167">
        <f t="shared" si="751"/>
        <v>8.4493790662014678E-3</v>
      </c>
      <c r="L1638" s="93"/>
      <c r="M1638" s="171">
        <f t="shared" si="727"/>
        <v>1.0084493790662015</v>
      </c>
      <c r="N1638" s="172">
        <f t="shared" si="733"/>
        <v>1.0339304367497777</v>
      </c>
      <c r="O1638" s="170">
        <f t="shared" si="728"/>
        <v>1637</v>
      </c>
      <c r="P1638" s="170">
        <f t="shared" si="729"/>
        <v>1639</v>
      </c>
      <c r="Q1638" s="169"/>
      <c r="R1638" s="149">
        <f t="shared" si="734"/>
        <v>-0.44300854608127671</v>
      </c>
      <c r="S1638" s="173">
        <f t="shared" si="735"/>
        <v>0.89452190631340844</v>
      </c>
      <c r="T1638" s="149">
        <v>0</v>
      </c>
      <c r="U1638" s="97"/>
      <c r="V1638" s="149">
        <f>1/PI()*ATAN('Exhibit4_Impact-Test'!$Y$25*S_RDY_SP)+'Exhibit4_Impact-Test'!$Y$26</f>
        <v>0.26921393508661839</v>
      </c>
      <c r="W1638" s="172">
        <f t="shared" si="736"/>
        <v>0.27415143280697357</v>
      </c>
      <c r="X1638" s="149">
        <f>1/PI()*ATAN('Exhibit4_Impact-Test'!$Y$25*S_RS_SP)+'Exhibit4_Impact-Test'!$Y$26</f>
        <v>0.83775917627081464</v>
      </c>
      <c r="Y1638" s="172">
        <f t="shared" si="737"/>
        <v>0.84112232002347398</v>
      </c>
      <c r="Z1638" s="149">
        <f>1/PI()*ATAN('Exhibit4_Impact-Test'!$Y$25*S_5050_SP)+'Exhibit4_Impact-Test'!$Y$26</f>
        <v>0.5</v>
      </c>
      <c r="AA1638" s="149">
        <f t="shared" si="738"/>
        <v>0.50623808007850779</v>
      </c>
      <c r="AB1638" s="195">
        <f>VLOOKUP(_xlfn.NUMBERVALUE(LEFT(A1638,4)),Transactioncosts!$C:$G,5,FALSE)</f>
        <v>20</v>
      </c>
      <c r="AC1638" s="174"/>
      <c r="AD1638" s="175">
        <f t="shared" si="739"/>
        <v>1.0153092348753661</v>
      </c>
      <c r="AE1638" s="149">
        <f t="shared" si="740"/>
        <v>1.0297963689617033</v>
      </c>
      <c r="AF1638" s="149">
        <f t="shared" si="741"/>
        <v>1.0211899079079896</v>
      </c>
      <c r="AG1638" s="176">
        <f t="shared" si="742"/>
        <v>1.0152893539016152</v>
      </c>
      <c r="AH1638" s="149">
        <f t="shared" si="743"/>
        <v>1.0294964676264986</v>
      </c>
      <c r="AI1638" s="149">
        <f t="shared" si="744"/>
        <v>1.0211774317478326</v>
      </c>
      <c r="AJ1638" s="97"/>
      <c r="AK1638" s="171">
        <f t="shared" si="745"/>
        <v>1.5193230994662184E-2</v>
      </c>
      <c r="AL1638" s="149">
        <f t="shared" si="746"/>
        <v>2.936108265913473E-2</v>
      </c>
      <c r="AM1638" s="149">
        <f t="shared" si="747"/>
        <v>2.096852375507155E-2</v>
      </c>
      <c r="AN1638" s="149">
        <f t="shared" si="752"/>
        <v>9.8126147110788331</v>
      </c>
      <c r="AO1638" s="149">
        <f t="shared" si="752"/>
        <v>25.592871028181108</v>
      </c>
      <c r="AP1638" s="149">
        <f t="shared" si="752"/>
        <v>9.4640962042896426</v>
      </c>
      <c r="AQ1638" s="97"/>
      <c r="AR1638" s="171">
        <f t="shared" si="748"/>
        <v>1.5173649602395542E-2</v>
      </c>
      <c r="AS1638" s="149">
        <f t="shared" si="749"/>
        <v>2.9069816325375399E-2</v>
      </c>
      <c r="AT1638" s="149">
        <f t="shared" si="750"/>
        <v>2.0956306403261332E-2</v>
      </c>
      <c r="AU1638" s="175">
        <f t="shared" si="753"/>
        <v>9.642921626910324</v>
      </c>
      <c r="AV1638" s="149">
        <f t="shared" si="754"/>
        <v>22.175151730782314</v>
      </c>
      <c r="AW1638" s="149">
        <f t="shared" si="755"/>
        <v>9.365755414574318</v>
      </c>
    </row>
    <row r="1639" spans="1:49" ht="15" x14ac:dyDescent="0.25">
      <c r="A1639" s="130">
        <v>2007.06</v>
      </c>
      <c r="B1639" s="138"/>
      <c r="C1639" s="166">
        <f>raw_Data!B1645</f>
        <v>1514.19</v>
      </c>
      <c r="D1639" s="167">
        <f>raw_Data!J1645</f>
        <v>2.1808333333333336</v>
      </c>
      <c r="E1639" s="167">
        <f>raw_Data!L1645</f>
        <v>4.1537774426925189E-3</v>
      </c>
      <c r="F1639" s="168">
        <f t="shared" si="730"/>
        <v>1511.14</v>
      </c>
      <c r="G1639" s="167">
        <f>raw_Data!K1645</f>
        <v>1.4431709393791002E-3</v>
      </c>
      <c r="H1639" s="167">
        <f t="shared" si="731"/>
        <v>2.01834376695742E-3</v>
      </c>
      <c r="I1639" s="165"/>
      <c r="J1639" s="167">
        <f t="shared" si="732"/>
        <v>1.0265674690328472</v>
      </c>
      <c r="K1639" s="167">
        <f t="shared" si="751"/>
        <v>3.0721246475539754E-2</v>
      </c>
      <c r="L1639" s="93"/>
      <c r="M1639" s="171">
        <f t="shared" si="727"/>
        <v>1.0307212464755398</v>
      </c>
      <c r="N1639" s="172">
        <f t="shared" si="733"/>
        <v>1.0034615147063364</v>
      </c>
      <c r="O1639" s="170">
        <f t="shared" si="728"/>
        <v>1638</v>
      </c>
      <c r="P1639" s="170">
        <f t="shared" si="729"/>
        <v>1640</v>
      </c>
      <c r="Q1639" s="169"/>
      <c r="R1639" s="149">
        <f t="shared" si="734"/>
        <v>-0.45723578902229428</v>
      </c>
      <c r="S1639" s="173">
        <f t="shared" si="735"/>
        <v>0.34249684660800106</v>
      </c>
      <c r="T1639" s="149">
        <v>0</v>
      </c>
      <c r="U1639" s="97"/>
      <c r="V1639" s="149">
        <f>1/PI()*ATAN('Exhibit4_Impact-Test'!$Y$25*S_RDY_SP)+'Exhibit4_Impact-Test'!$Y$26</f>
        <v>0.26421094593159283</v>
      </c>
      <c r="W1639" s="172">
        <f t="shared" si="736"/>
        <v>0.25903333003742446</v>
      </c>
      <c r="X1639" s="149">
        <f>1/PI()*ATAN('Exhibit4_Impact-Test'!$Y$25*S_RS_SP)+'Exhibit4_Impact-Test'!$Y$26</f>
        <v>0.69117165242105894</v>
      </c>
      <c r="Y1639" s="172">
        <f t="shared" si="737"/>
        <v>0.68542128490928955</v>
      </c>
      <c r="Z1639" s="149">
        <f>1/PI()*ATAN('Exhibit4_Impact-Test'!$Y$25*S_5050_SP)+'Exhibit4_Impact-Test'!$Y$26</f>
        <v>0.5</v>
      </c>
      <c r="AA1639" s="149">
        <f t="shared" si="738"/>
        <v>0.4932995863770458</v>
      </c>
      <c r="AB1639" s="195">
        <f>VLOOKUP(_xlfn.NUMBERVALUE(LEFT(A1639,4)),Transactioncosts!$C:$G,5,FALSE)</f>
        <v>20</v>
      </c>
      <c r="AC1639" s="174"/>
      <c r="AD1639" s="175">
        <f t="shared" si="739"/>
        <v>1.0235189269589571</v>
      </c>
      <c r="AE1639" s="149">
        <f t="shared" si="740"/>
        <v>1.0118800926240645</v>
      </c>
      <c r="AF1639" s="149">
        <f t="shared" si="741"/>
        <v>1.0170913805909381</v>
      </c>
      <c r="AG1639" s="176">
        <f t="shared" si="742"/>
        <v>1.0235130977171609</v>
      </c>
      <c r="AH1639" s="149">
        <f t="shared" si="743"/>
        <v>1.011745261295532</v>
      </c>
      <c r="AI1639" s="149">
        <f t="shared" si="744"/>
        <v>1.0170779797636922</v>
      </c>
      <c r="AJ1639" s="97"/>
      <c r="AK1639" s="171">
        <f t="shared" si="745"/>
        <v>2.3246618336067844E-2</v>
      </c>
      <c r="AL1639" s="149">
        <f t="shared" si="746"/>
        <v>1.1810078295963236E-2</v>
      </c>
      <c r="AM1639" s="149">
        <f t="shared" si="747"/>
        <v>1.6946966118310619E-2</v>
      </c>
      <c r="AN1639" s="149">
        <f t="shared" si="752"/>
        <v>9.8358613294149002</v>
      </c>
      <c r="AO1639" s="149">
        <f t="shared" si="752"/>
        <v>25.60468110647707</v>
      </c>
      <c r="AP1639" s="149">
        <f t="shared" si="752"/>
        <v>9.4810431704079541</v>
      </c>
      <c r="AQ1639" s="97"/>
      <c r="AR1639" s="171">
        <f t="shared" si="748"/>
        <v>2.324092302527065E-2</v>
      </c>
      <c r="AS1639" s="149">
        <f t="shared" si="749"/>
        <v>1.1676821091539599E-2</v>
      </c>
      <c r="AT1639" s="149">
        <f t="shared" si="750"/>
        <v>1.693379039409881E-2</v>
      </c>
      <c r="AU1639" s="175">
        <f t="shared" si="753"/>
        <v>9.6661625499355939</v>
      </c>
      <c r="AV1639" s="149">
        <f t="shared" si="754"/>
        <v>22.186828551873855</v>
      </c>
      <c r="AW1639" s="149">
        <f t="shared" si="755"/>
        <v>9.3826892049684165</v>
      </c>
    </row>
    <row r="1640" spans="1:49" ht="15" x14ac:dyDescent="0.25">
      <c r="A1640" s="130">
        <v>2007.07</v>
      </c>
      <c r="B1640" s="138"/>
      <c r="C1640" s="166">
        <f>raw_Data!B1646</f>
        <v>1520.71</v>
      </c>
      <c r="D1640" s="167">
        <f>raw_Data!J1646</f>
        <v>2.2033333333333336</v>
      </c>
      <c r="E1640" s="167">
        <f>raw_Data!L1646</f>
        <v>4.0741237836483535E-3</v>
      </c>
      <c r="F1640" s="168">
        <f t="shared" si="730"/>
        <v>1514.19</v>
      </c>
      <c r="G1640" s="167">
        <f>raw_Data!K1646</f>
        <v>1.4551234213231719E-3</v>
      </c>
      <c r="H1640" s="167">
        <f t="shared" si="731"/>
        <v>4.3059325447929453E-3</v>
      </c>
      <c r="I1640" s="165"/>
      <c r="J1640" s="167">
        <f t="shared" si="732"/>
        <v>0.99253322702277691</v>
      </c>
      <c r="K1640" s="167">
        <f t="shared" si="751"/>
        <v>-3.3926491935747372E-3</v>
      </c>
      <c r="L1640" s="93"/>
      <c r="M1640" s="171">
        <f t="shared" si="727"/>
        <v>0.99660735080642526</v>
      </c>
      <c r="N1640" s="172">
        <f t="shared" si="733"/>
        <v>1.0057610559661161</v>
      </c>
      <c r="O1640" s="170">
        <f t="shared" si="728"/>
        <v>1639</v>
      </c>
      <c r="P1640" s="170">
        <f t="shared" si="729"/>
        <v>1641</v>
      </c>
      <c r="Q1640" s="169"/>
      <c r="R1640" s="149">
        <f t="shared" si="734"/>
        <v>-0.48113776420666615</v>
      </c>
      <c r="S1640" s="173">
        <f t="shared" si="735"/>
        <v>0.50899292660892104</v>
      </c>
      <c r="T1640" s="149">
        <v>0</v>
      </c>
      <c r="U1640" s="97"/>
      <c r="V1640" s="149">
        <f>1/PI()*ATAN('Exhibit4_Impact-Test'!$Y$25*S_RDY_SP)+'Exhibit4_Impact-Test'!$Y$26</f>
        <v>0.25611870913937318</v>
      </c>
      <c r="W1640" s="172">
        <f t="shared" si="736"/>
        <v>0.25786452056866382</v>
      </c>
      <c r="X1640" s="149">
        <f>1/PI()*ATAN('Exhibit4_Impact-Test'!$Y$25*S_RS_SP)+'Exhibit4_Impact-Test'!$Y$26</f>
        <v>0.75283694917557198</v>
      </c>
      <c r="Y1640" s="172">
        <f t="shared" si="737"/>
        <v>0.75453427267022677</v>
      </c>
      <c r="Z1640" s="149">
        <f>1/PI()*ATAN('Exhibit4_Impact-Test'!$Y$25*S_5050_SP)+'Exhibit4_Impact-Test'!$Y$26</f>
        <v>0.5</v>
      </c>
      <c r="AA1640" s="149">
        <f t="shared" si="738"/>
        <v>0.50228571953311152</v>
      </c>
      <c r="AB1640" s="195">
        <f>VLOOKUP(_xlfn.NUMBERVALUE(LEFT(A1640,4)),Transactioncosts!$C:$G,5,FALSE)</f>
        <v>20</v>
      </c>
      <c r="AC1640" s="174"/>
      <c r="AD1640" s="175">
        <f t="shared" si="739"/>
        <v>0.99895178595576772</v>
      </c>
      <c r="AE1640" s="149">
        <f t="shared" si="740"/>
        <v>1.0034985982724995</v>
      </c>
      <c r="AF1640" s="149">
        <f t="shared" si="741"/>
        <v>1.0011842033862708</v>
      </c>
      <c r="AG1640" s="176">
        <f t="shared" si="742"/>
        <v>0.99894876759924178</v>
      </c>
      <c r="AH1640" s="149">
        <f t="shared" si="743"/>
        <v>1.002308118847014</v>
      </c>
      <c r="AI1640" s="149">
        <f t="shared" si="744"/>
        <v>1.0011796319472046</v>
      </c>
      <c r="AJ1640" s="97"/>
      <c r="AK1640" s="171">
        <f t="shared" si="745"/>
        <v>-1.0487638047849378E-3</v>
      </c>
      <c r="AL1640" s="149">
        <f t="shared" si="746"/>
        <v>3.4924924147147216E-3</v>
      </c>
      <c r="AM1640" s="149">
        <f t="shared" si="747"/>
        <v>1.1835027705005899E-3</v>
      </c>
      <c r="AN1640" s="149">
        <f t="shared" si="752"/>
        <v>9.8348125656101146</v>
      </c>
      <c r="AO1640" s="149">
        <f t="shared" si="752"/>
        <v>25.608173598891785</v>
      </c>
      <c r="AP1640" s="149">
        <f t="shared" si="752"/>
        <v>9.4822266731784541</v>
      </c>
      <c r="AQ1640" s="97"/>
      <c r="AR1640" s="171">
        <f t="shared" si="748"/>
        <v>-1.0517853330792993E-3</v>
      </c>
      <c r="AS1640" s="149">
        <f t="shared" si="749"/>
        <v>2.3054592323929111E-3</v>
      </c>
      <c r="AT1640" s="149">
        <f t="shared" si="750"/>
        <v>1.1789367281205569E-3</v>
      </c>
      <c r="AU1640" s="175">
        <f t="shared" si="753"/>
        <v>9.6651107646025149</v>
      </c>
      <c r="AV1640" s="149">
        <f t="shared" si="754"/>
        <v>22.189134011106248</v>
      </c>
      <c r="AW1640" s="149">
        <f t="shared" si="755"/>
        <v>9.3838681416965368</v>
      </c>
    </row>
    <row r="1641" spans="1:49" ht="15" x14ac:dyDescent="0.25">
      <c r="A1641" s="130">
        <v>2007.08</v>
      </c>
      <c r="B1641" s="138"/>
      <c r="C1641" s="166">
        <f>raw_Data!B1647</f>
        <v>1454.62</v>
      </c>
      <c r="D1641" s="167">
        <f>raw_Data!J1647</f>
        <v>2.2258333333333336</v>
      </c>
      <c r="E1641" s="167">
        <f>raw_Data!L1647</f>
        <v>3.8107724223526152E-3</v>
      </c>
      <c r="F1641" s="168">
        <f t="shared" si="730"/>
        <v>1520.71</v>
      </c>
      <c r="G1641" s="167">
        <f>raw_Data!K1647</f>
        <v>1.4636803422962521E-3</v>
      </c>
      <c r="H1641" s="167">
        <f t="shared" si="731"/>
        <v>-4.3459962780543426E-2</v>
      </c>
      <c r="I1641" s="165"/>
      <c r="J1641" s="167">
        <f t="shared" si="732"/>
        <v>0.97520502760742578</v>
      </c>
      <c r="K1641" s="167">
        <f t="shared" si="751"/>
        <v>-2.0984199970221606E-2</v>
      </c>
      <c r="L1641" s="93"/>
      <c r="M1641" s="171">
        <f t="shared" si="727"/>
        <v>0.97901580002977839</v>
      </c>
      <c r="N1641" s="172">
        <f t="shared" si="733"/>
        <v>0.95800371756175295</v>
      </c>
      <c r="O1641" s="170">
        <f t="shared" si="728"/>
        <v>1640</v>
      </c>
      <c r="P1641" s="170">
        <f t="shared" si="729"/>
        <v>1642</v>
      </c>
      <c r="Q1641" s="169"/>
      <c r="R1641" s="149">
        <f t="shared" si="734"/>
        <v>-0.47138601907607686</v>
      </c>
      <c r="S1641" s="173">
        <f t="shared" si="735"/>
        <v>-0.91429047914602279</v>
      </c>
      <c r="T1641" s="149">
        <v>0</v>
      </c>
      <c r="U1641" s="97"/>
      <c r="V1641" s="149">
        <f>1/PI()*ATAN('Exhibit4_Impact-Test'!$Y$25*S_RDY_SP)+'Exhibit4_Impact-Test'!$Y$26</f>
        <v>0.25937369883165651</v>
      </c>
      <c r="W1641" s="172">
        <f t="shared" si="736"/>
        <v>0.25522770315256488</v>
      </c>
      <c r="X1641" s="149">
        <f>1/PI()*ATAN('Exhibit4_Impact-Test'!$Y$25*S_RS_SP)+'Exhibit4_Impact-Test'!$Y$26</f>
        <v>0.15929455992745939</v>
      </c>
      <c r="Y1641" s="172">
        <f t="shared" si="737"/>
        <v>0.156410451851697</v>
      </c>
      <c r="Z1641" s="149">
        <f>1/PI()*ATAN('Exhibit4_Impact-Test'!$Y$25*S_5050_SP)+'Exhibit4_Impact-Test'!$Y$26</f>
        <v>0.5</v>
      </c>
      <c r="AA1641" s="149">
        <f t="shared" si="738"/>
        <v>0.49457618204741904</v>
      </c>
      <c r="AB1641" s="195">
        <f>VLOOKUP(_xlfn.NUMBERVALUE(LEFT(A1641,4)),Transactioncosts!$C:$G,5,FALSE)</f>
        <v>20</v>
      </c>
      <c r="AC1641" s="174"/>
      <c r="AD1641" s="175">
        <f t="shared" si="739"/>
        <v>0.97356581847989077</v>
      </c>
      <c r="AE1641" s="149">
        <f t="shared" si="740"/>
        <v>0.97566868959987485</v>
      </c>
      <c r="AF1641" s="149">
        <f t="shared" si="741"/>
        <v>0.96850975879576562</v>
      </c>
      <c r="AG1641" s="176">
        <f t="shared" si="742"/>
        <v>0.97352319819322297</v>
      </c>
      <c r="AH1641" s="149">
        <f t="shared" si="743"/>
        <v>0.97430901894825162</v>
      </c>
      <c r="AI1641" s="149">
        <f t="shared" si="744"/>
        <v>0.96849891115986042</v>
      </c>
      <c r="AJ1641" s="97"/>
      <c r="AK1641" s="171">
        <f t="shared" si="745"/>
        <v>-2.6789846306510885E-2</v>
      </c>
      <c r="AL1641" s="149">
        <f t="shared" si="746"/>
        <v>-2.4632207574919459E-2</v>
      </c>
      <c r="AM1641" s="149">
        <f t="shared" si="747"/>
        <v>-3.1996719989913353E-2</v>
      </c>
      <c r="AN1641" s="149">
        <f t="shared" si="752"/>
        <v>9.8080227193036045</v>
      </c>
      <c r="AO1641" s="149">
        <f t="shared" si="752"/>
        <v>25.583541391316867</v>
      </c>
      <c r="AP1641" s="149">
        <f t="shared" si="752"/>
        <v>9.4502299531885416</v>
      </c>
      <c r="AQ1641" s="97"/>
      <c r="AR1641" s="171">
        <f t="shared" si="748"/>
        <v>-2.6833624774069007E-2</v>
      </c>
      <c r="AS1641" s="149">
        <f t="shared" si="749"/>
        <v>-2.60267577444078E-2</v>
      </c>
      <c r="AT1641" s="149">
        <f t="shared" si="750"/>
        <v>-3.2007920389863609E-2</v>
      </c>
      <c r="AU1641" s="175">
        <f t="shared" si="753"/>
        <v>9.6382771398284461</v>
      </c>
      <c r="AV1641" s="149">
        <f t="shared" si="754"/>
        <v>22.16310725336184</v>
      </c>
      <c r="AW1641" s="149">
        <f t="shared" si="755"/>
        <v>9.3518602213066728</v>
      </c>
    </row>
    <row r="1642" spans="1:49" ht="15" x14ac:dyDescent="0.25">
      <c r="A1642" s="130">
        <v>2007.09</v>
      </c>
      <c r="B1642" s="138"/>
      <c r="C1642" s="166">
        <f>raw_Data!B1648</f>
        <v>1497.12</v>
      </c>
      <c r="D1642" s="167">
        <f>raw_Data!J1648</f>
        <v>2.2483333333333335</v>
      </c>
      <c r="E1642" s="167">
        <f>raw_Data!L1648</f>
        <v>3.690815569153072E-3</v>
      </c>
      <c r="F1642" s="168">
        <f t="shared" si="730"/>
        <v>1454.62</v>
      </c>
      <c r="G1642" s="167">
        <f>raw_Data!K1648</f>
        <v>1.5456499521066215E-3</v>
      </c>
      <c r="H1642" s="167">
        <f t="shared" si="731"/>
        <v>2.9217252615803435E-2</v>
      </c>
      <c r="I1642" s="165"/>
      <c r="J1642" s="167">
        <f t="shared" si="732"/>
        <v>0.98854061029290385</v>
      </c>
      <c r="K1642" s="167">
        <f t="shared" si="751"/>
        <v>-7.7685741379430739E-3</v>
      </c>
      <c r="L1642" s="93"/>
      <c r="M1642" s="171">
        <f t="shared" si="727"/>
        <v>0.99223142586205693</v>
      </c>
      <c r="N1642" s="172">
        <f t="shared" si="733"/>
        <v>1.0307629025679099</v>
      </c>
      <c r="O1642" s="170">
        <f t="shared" si="728"/>
        <v>1641</v>
      </c>
      <c r="P1642" s="170">
        <f t="shared" si="729"/>
        <v>1643</v>
      </c>
      <c r="Q1642" s="169"/>
      <c r="R1642" s="149">
        <f t="shared" si="734"/>
        <v>-0.42287973425073139</v>
      </c>
      <c r="S1642" s="173">
        <f t="shared" si="735"/>
        <v>0.88462003350336049</v>
      </c>
      <c r="T1642" s="149">
        <v>0</v>
      </c>
      <c r="U1642" s="97"/>
      <c r="V1642" s="149">
        <f>1/PI()*ATAN('Exhibit4_Impact-Test'!$Y$25*S_RDY_SP)+'Exhibit4_Impact-Test'!$Y$26</f>
        <v>0.27653784648648572</v>
      </c>
      <c r="W1642" s="172">
        <f t="shared" si="736"/>
        <v>0.28422444354581961</v>
      </c>
      <c r="X1642" s="149">
        <f>1/PI()*ATAN('Exhibit4_Impact-Test'!$Y$25*S_RS_SP)+'Exhibit4_Impact-Test'!$Y$26</f>
        <v>0.83624577766330099</v>
      </c>
      <c r="Y1642" s="172">
        <f t="shared" si="737"/>
        <v>0.84139628453060344</v>
      </c>
      <c r="Z1642" s="149">
        <f>1/PI()*ATAN('Exhibit4_Impact-Test'!$Y$25*S_5050_SP)+'Exhibit4_Impact-Test'!$Y$26</f>
        <v>0.5</v>
      </c>
      <c r="AA1642" s="149">
        <f t="shared" si="738"/>
        <v>0.50952337734326647</v>
      </c>
      <c r="AB1642" s="195">
        <f>VLOOKUP(_xlfn.NUMBERVALUE(LEFT(A1642,4)),Transactioncosts!$C:$G,5,FALSE)</f>
        <v>20</v>
      </c>
      <c r="AC1642" s="174"/>
      <c r="AD1642" s="175">
        <f t="shared" si="739"/>
        <v>1.0028868374522377</v>
      </c>
      <c r="AE1642" s="149">
        <f t="shared" si="740"/>
        <v>1.0244532105644584</v>
      </c>
      <c r="AF1642" s="149">
        <f t="shared" si="741"/>
        <v>1.0114971642149835</v>
      </c>
      <c r="AG1642" s="176">
        <f t="shared" si="742"/>
        <v>1.0028752753070296</v>
      </c>
      <c r="AH1642" s="149">
        <f t="shared" si="743"/>
        <v>1.0244430391413593</v>
      </c>
      <c r="AI1642" s="149">
        <f t="shared" si="744"/>
        <v>1.0114781174602969</v>
      </c>
      <c r="AJ1642" s="97"/>
      <c r="AK1642" s="171">
        <f t="shared" si="745"/>
        <v>2.8826785391480349E-3</v>
      </c>
      <c r="AL1642" s="149">
        <f t="shared" si="746"/>
        <v>2.4159017145794642E-2</v>
      </c>
      <c r="AM1642" s="149">
        <f t="shared" si="747"/>
        <v>1.1431574077475607E-2</v>
      </c>
      <c r="AN1642" s="149">
        <f t="shared" si="752"/>
        <v>9.8109053978427525</v>
      </c>
      <c r="AO1642" s="149">
        <f t="shared" si="752"/>
        <v>25.607700408462662</v>
      </c>
      <c r="AP1642" s="149">
        <f t="shared" si="752"/>
        <v>9.4616615272660169</v>
      </c>
      <c r="AQ1642" s="97"/>
      <c r="AR1642" s="171">
        <f t="shared" si="748"/>
        <v>2.8711496094362596E-3</v>
      </c>
      <c r="AS1642" s="149">
        <f t="shared" si="749"/>
        <v>2.4149088460434748E-2</v>
      </c>
      <c r="AT1642" s="149">
        <f t="shared" si="750"/>
        <v>1.1412743640089989E-2</v>
      </c>
      <c r="AU1642" s="175">
        <f t="shared" si="753"/>
        <v>9.6411482894378828</v>
      </c>
      <c r="AV1642" s="149">
        <f t="shared" si="754"/>
        <v>22.187256341822273</v>
      </c>
      <c r="AW1642" s="149">
        <f t="shared" si="755"/>
        <v>9.3632729649467628</v>
      </c>
    </row>
    <row r="1643" spans="1:49" ht="15" x14ac:dyDescent="0.25">
      <c r="A1643" s="130">
        <v>2007.1</v>
      </c>
      <c r="B1643" s="138"/>
      <c r="C1643" s="166">
        <f>raw_Data!B1649</f>
        <v>1539.66</v>
      </c>
      <c r="D1643" s="167">
        <f>raw_Data!J1649</f>
        <v>2.269166666666667</v>
      </c>
      <c r="E1643" s="167">
        <f>raw_Data!L1649</f>
        <v>3.6988176007033413E-3</v>
      </c>
      <c r="F1643" s="168">
        <f t="shared" si="730"/>
        <v>1497.12</v>
      </c>
      <c r="G1643" s="167">
        <f>raw_Data!K1649</f>
        <v>1.5156878985429806E-3</v>
      </c>
      <c r="H1643" s="167">
        <f t="shared" si="731"/>
        <v>2.8414555947419151E-2</v>
      </c>
      <c r="I1643" s="165"/>
      <c r="J1643" s="167">
        <f t="shared" si="732"/>
        <v>1.0007695241782517</v>
      </c>
      <c r="K1643" s="167">
        <f t="shared" si="751"/>
        <v>4.4683417789550539E-3</v>
      </c>
      <c r="L1643" s="93"/>
      <c r="M1643" s="171">
        <f t="shared" si="727"/>
        <v>1.0044683417789551</v>
      </c>
      <c r="N1643" s="172">
        <f t="shared" si="733"/>
        <v>1.0299302438459621</v>
      </c>
      <c r="O1643" s="170">
        <f t="shared" si="728"/>
        <v>1642</v>
      </c>
      <c r="P1643" s="170">
        <f t="shared" si="729"/>
        <v>1644</v>
      </c>
      <c r="Q1643" s="169"/>
      <c r="R1643" s="149">
        <f t="shared" si="734"/>
        <v>-0.41777129010011294</v>
      </c>
      <c r="S1643" s="173">
        <f t="shared" si="735"/>
        <v>0.88504055879721133</v>
      </c>
      <c r="T1643" s="149">
        <v>0</v>
      </c>
      <c r="U1643" s="97"/>
      <c r="V1643" s="149">
        <f>1/PI()*ATAN('Exhibit4_Impact-Test'!$Y$25*S_RDY_SP)+'Exhibit4_Impact-Test'!$Y$26</f>
        <v>0.27844337094176747</v>
      </c>
      <c r="W1643" s="172">
        <f t="shared" si="736"/>
        <v>0.28350053847505363</v>
      </c>
      <c r="X1643" s="149">
        <f>1/PI()*ATAN('Exhibit4_Impact-Test'!$Y$25*S_RS_SP)+'Exhibit4_Impact-Test'!$Y$26</f>
        <v>0.83631057298109912</v>
      </c>
      <c r="Y1643" s="172">
        <f t="shared" si="737"/>
        <v>0.83970864268880807</v>
      </c>
      <c r="Z1643" s="149">
        <f>1/PI()*ATAN('Exhibit4_Impact-Test'!$Y$25*S_5050_SP)+'Exhibit4_Impact-Test'!$Y$26</f>
        <v>0.5</v>
      </c>
      <c r="AA1643" s="149">
        <f t="shared" si="738"/>
        <v>0.5062578450080828</v>
      </c>
      <c r="AB1643" s="195">
        <f>VLOOKUP(_xlfn.NUMBERVALUE(LEFT(A1643,4)),Transactioncosts!$C:$G,5,FALSE)</f>
        <v>20</v>
      </c>
      <c r="AC1643" s="174"/>
      <c r="AD1643" s="175">
        <f t="shared" si="739"/>
        <v>1.0115580396210815</v>
      </c>
      <c r="AE1643" s="149">
        <f t="shared" si="740"/>
        <v>1.0257623996858023</v>
      </c>
      <c r="AF1643" s="149">
        <f t="shared" si="741"/>
        <v>1.0171992928124585</v>
      </c>
      <c r="AG1643" s="176">
        <f t="shared" si="742"/>
        <v>1.0115414963311293</v>
      </c>
      <c r="AH1643" s="149">
        <f t="shared" si="743"/>
        <v>1.0243968784882544</v>
      </c>
      <c r="AI1643" s="149">
        <f t="shared" si="744"/>
        <v>1.0171867771224423</v>
      </c>
      <c r="AJ1643" s="97"/>
      <c r="AK1643" s="171">
        <f t="shared" si="745"/>
        <v>1.1491755733419496E-2</v>
      </c>
      <c r="AL1643" s="149">
        <f t="shared" si="746"/>
        <v>2.5436140676357938E-2</v>
      </c>
      <c r="AM1643" s="149">
        <f t="shared" si="747"/>
        <v>1.7053059335993305E-2</v>
      </c>
      <c r="AN1643" s="149">
        <f t="shared" si="752"/>
        <v>9.8223971535761727</v>
      </c>
      <c r="AO1643" s="149">
        <f t="shared" si="752"/>
        <v>25.633136549139021</v>
      </c>
      <c r="AP1643" s="149">
        <f t="shared" si="752"/>
        <v>9.4787145866020097</v>
      </c>
      <c r="AQ1643" s="97"/>
      <c r="AR1643" s="171">
        <f t="shared" si="748"/>
        <v>1.1475401332997241E-2</v>
      </c>
      <c r="AS1643" s="149">
        <f t="shared" si="749"/>
        <v>2.4104028177573778E-2</v>
      </c>
      <c r="AT1643" s="149">
        <f t="shared" si="750"/>
        <v>1.7040755191562444E-2</v>
      </c>
      <c r="AU1643" s="175">
        <f t="shared" si="753"/>
        <v>9.6526236907708807</v>
      </c>
      <c r="AV1643" s="149">
        <f t="shared" si="754"/>
        <v>22.211360369999849</v>
      </c>
      <c r="AW1643" s="149">
        <f t="shared" si="755"/>
        <v>9.3803137201383251</v>
      </c>
    </row>
    <row r="1644" spans="1:49" ht="15" x14ac:dyDescent="0.25">
      <c r="A1644" s="130">
        <v>2007.11</v>
      </c>
      <c r="B1644" s="138"/>
      <c r="C1644" s="166">
        <f>raw_Data!B1650</f>
        <v>1463.39</v>
      </c>
      <c r="D1644" s="167">
        <f>raw_Data!J1650</f>
        <v>2.2900000000000005</v>
      </c>
      <c r="E1644" s="167">
        <f>raw_Data!L1650</f>
        <v>3.3942459274463044E-3</v>
      </c>
      <c r="F1644" s="168">
        <f t="shared" si="730"/>
        <v>1539.66</v>
      </c>
      <c r="G1644" s="167">
        <f>raw_Data!K1650</f>
        <v>1.4873413610797192E-3</v>
      </c>
      <c r="H1644" s="167">
        <f t="shared" si="731"/>
        <v>-4.953691074652844E-2</v>
      </c>
      <c r="I1644" s="165"/>
      <c r="J1644" s="167">
        <f t="shared" si="732"/>
        <v>0.9707235244579917</v>
      </c>
      <c r="K1644" s="167">
        <f t="shared" si="751"/>
        <v>-2.5882229614561991E-2</v>
      </c>
      <c r="L1644" s="93"/>
      <c r="M1644" s="171">
        <f t="shared" si="727"/>
        <v>0.97411777038543801</v>
      </c>
      <c r="N1644" s="172">
        <f t="shared" si="733"/>
        <v>0.9519504306145512</v>
      </c>
      <c r="O1644" s="170">
        <f t="shared" si="728"/>
        <v>1643</v>
      </c>
      <c r="P1644" s="170">
        <f t="shared" si="729"/>
        <v>1645</v>
      </c>
      <c r="Q1644" s="169"/>
      <c r="R1644" s="149">
        <f t="shared" si="734"/>
        <v>-0.42641890769643731</v>
      </c>
      <c r="S1644" s="173">
        <f t="shared" si="735"/>
        <v>-0.93052001511883742</v>
      </c>
      <c r="T1644" s="149">
        <v>0</v>
      </c>
      <c r="U1644" s="97"/>
      <c r="V1644" s="149">
        <f>1/PI()*ATAN('Exhibit4_Impact-Test'!$Y$25*S_RDY_SP)+'Exhibit4_Impact-Test'!$Y$26</f>
        <v>0.27522889349898</v>
      </c>
      <c r="W1644" s="172">
        <f t="shared" si="736"/>
        <v>0.27066089835183421</v>
      </c>
      <c r="X1644" s="149">
        <f>1/PI()*ATAN('Exhibit4_Impact-Test'!$Y$25*S_RS_SP)+'Exhibit4_Impact-Test'!$Y$26</f>
        <v>0.15694804391490169</v>
      </c>
      <c r="Y1644" s="172">
        <f t="shared" si="737"/>
        <v>0.15392624023818413</v>
      </c>
      <c r="Z1644" s="149">
        <f>1/PI()*ATAN('Exhibit4_Impact-Test'!$Y$25*S_5050_SP)+'Exhibit4_Impact-Test'!$Y$26</f>
        <v>0.5</v>
      </c>
      <c r="AA1644" s="149">
        <f t="shared" si="738"/>
        <v>0.49424544266932557</v>
      </c>
      <c r="AB1644" s="195">
        <f>VLOOKUP(_xlfn.NUMBERVALUE(LEFT(A1644,4)),Transactioncosts!$C:$G,5,FALSE)</f>
        <v>20</v>
      </c>
      <c r="AC1644" s="174"/>
      <c r="AD1644" s="175">
        <f t="shared" si="739"/>
        <v>0.9680166779884809</v>
      </c>
      <c r="AE1644" s="149">
        <f t="shared" si="740"/>
        <v>0.97063864976960024</v>
      </c>
      <c r="AF1644" s="149">
        <f t="shared" si="741"/>
        <v>0.96303410049999461</v>
      </c>
      <c r="AG1644" s="176">
        <f t="shared" si="742"/>
        <v>0.96795941802632357</v>
      </c>
      <c r="AH1644" s="149">
        <f t="shared" si="743"/>
        <v>0.96931650748515219</v>
      </c>
      <c r="AI1644" s="149">
        <f t="shared" si="744"/>
        <v>0.9630225913853333</v>
      </c>
      <c r="AJ1644" s="97"/>
      <c r="AK1644" s="171">
        <f t="shared" si="745"/>
        <v>-3.2505962527040105E-2</v>
      </c>
      <c r="AL1644" s="149">
        <f t="shared" si="746"/>
        <v>-2.9801022311768982E-2</v>
      </c>
      <c r="AM1644" s="149">
        <f t="shared" si="747"/>
        <v>-3.7666457115218516E-2</v>
      </c>
      <c r="AN1644" s="149">
        <f t="shared" si="752"/>
        <v>9.7898911910491329</v>
      </c>
      <c r="AO1644" s="149">
        <f t="shared" si="752"/>
        <v>25.603335526827252</v>
      </c>
      <c r="AP1644" s="149">
        <f t="shared" si="752"/>
        <v>9.4410481294867914</v>
      </c>
      <c r="AQ1644" s="97"/>
      <c r="AR1644" s="171">
        <f t="shared" si="748"/>
        <v>-3.256511611090087E-2</v>
      </c>
      <c r="AS1644" s="149">
        <f t="shared" si="749"/>
        <v>-3.1164087312740226E-2</v>
      </c>
      <c r="AT1644" s="149">
        <f t="shared" si="750"/>
        <v>-3.7678408076693246E-2</v>
      </c>
      <c r="AU1644" s="175">
        <f t="shared" si="753"/>
        <v>9.6200585746599803</v>
      </c>
      <c r="AV1644" s="149">
        <f t="shared" si="754"/>
        <v>22.18019628268711</v>
      </c>
      <c r="AW1644" s="149">
        <f t="shared" si="755"/>
        <v>9.3426353120616312</v>
      </c>
    </row>
    <row r="1645" spans="1:49" ht="15" x14ac:dyDescent="0.25">
      <c r="A1645" s="130">
        <v>2007.12</v>
      </c>
      <c r="B1645" s="138"/>
      <c r="C1645" s="166">
        <f>raw_Data!B1651</f>
        <v>1479.22</v>
      </c>
      <c r="D1645" s="167">
        <f>raw_Data!J1651</f>
        <v>2.3108333333333335</v>
      </c>
      <c r="E1645" s="167">
        <f>raw_Data!L1651</f>
        <v>3.3540948994528197E-3</v>
      </c>
      <c r="F1645" s="168">
        <f t="shared" si="730"/>
        <v>1463.39</v>
      </c>
      <c r="G1645" s="167">
        <f>raw_Data!K1651</f>
        <v>1.5790960258942137E-3</v>
      </c>
      <c r="H1645" s="167">
        <f t="shared" si="731"/>
        <v>1.0817348758703993E-2</v>
      </c>
      <c r="I1645" s="165"/>
      <c r="J1645" s="167">
        <f t="shared" si="732"/>
        <v>0.99607458716198916</v>
      </c>
      <c r="K1645" s="167">
        <f t="shared" si="751"/>
        <v>-5.7131793855802471E-4</v>
      </c>
      <c r="L1645" s="93"/>
      <c r="M1645" s="171">
        <f t="shared" si="727"/>
        <v>0.99942868206144198</v>
      </c>
      <c r="N1645" s="172">
        <f t="shared" si="733"/>
        <v>1.0123964447845981</v>
      </c>
      <c r="O1645" s="170">
        <f t="shared" si="728"/>
        <v>1644</v>
      </c>
      <c r="P1645" s="170">
        <f t="shared" si="729"/>
        <v>1646</v>
      </c>
      <c r="Q1645" s="169"/>
      <c r="R1645" s="149">
        <f t="shared" si="734"/>
        <v>-0.36497588916701817</v>
      </c>
      <c r="S1645" s="173">
        <f t="shared" si="735"/>
        <v>0.76116361306348557</v>
      </c>
      <c r="T1645" s="149">
        <v>0</v>
      </c>
      <c r="U1645" s="97"/>
      <c r="V1645" s="149">
        <f>1/PI()*ATAN('Exhibit4_Impact-Test'!$Y$25*S_RDY_SP)+'Exhibit4_Impact-Test'!$Y$26</f>
        <v>0.29929087943047372</v>
      </c>
      <c r="W1645" s="172">
        <f t="shared" si="736"/>
        <v>0.30200145330004036</v>
      </c>
      <c r="X1645" s="149">
        <f>1/PI()*ATAN('Exhibit4_Impact-Test'!$Y$25*S_RS_SP)+'Exhibit4_Impact-Test'!$Y$26</f>
        <v>0.81499738246218845</v>
      </c>
      <c r="Y1645" s="172">
        <f t="shared" si="737"/>
        <v>0.8169332645326518</v>
      </c>
      <c r="Z1645" s="149">
        <f>1/PI()*ATAN('Exhibit4_Impact-Test'!$Y$25*S_5050_SP)+'Exhibit4_Impact-Test'!$Y$26</f>
        <v>0.5</v>
      </c>
      <c r="AA1645" s="149">
        <f t="shared" si="738"/>
        <v>0.50322288516782909</v>
      </c>
      <c r="AB1645" s="195">
        <f>VLOOKUP(_xlfn.NUMBERVALUE(LEFT(A1645,4)),Transactioncosts!$C:$G,5,FALSE)</f>
        <v>20</v>
      </c>
      <c r="AC1645" s="174"/>
      <c r="AD1645" s="175">
        <f t="shared" si="739"/>
        <v>1.0033098151711011</v>
      </c>
      <c r="AE1645" s="149">
        <f t="shared" si="740"/>
        <v>1.0099973747372051</v>
      </c>
      <c r="AF1645" s="149">
        <f t="shared" si="741"/>
        <v>1.0059125634230202</v>
      </c>
      <c r="AG1645" s="176">
        <f t="shared" si="742"/>
        <v>1.0033072764312849</v>
      </c>
      <c r="AH1645" s="149">
        <f t="shared" si="743"/>
        <v>1.0086711272107032</v>
      </c>
      <c r="AI1645" s="149">
        <f t="shared" si="744"/>
        <v>1.0059061176526845</v>
      </c>
      <c r="AJ1645" s="97"/>
      <c r="AK1645" s="171">
        <f t="shared" si="745"/>
        <v>3.3043497891499822E-3</v>
      </c>
      <c r="AL1645" s="149">
        <f t="shared" si="746"/>
        <v>9.9477315796959922E-3</v>
      </c>
      <c r="AM1645" s="149">
        <f t="shared" si="747"/>
        <v>5.8951528137513864E-3</v>
      </c>
      <c r="AN1645" s="149">
        <f t="shared" si="752"/>
        <v>9.7931955408382834</v>
      </c>
      <c r="AO1645" s="149">
        <f t="shared" si="752"/>
        <v>25.613283258406948</v>
      </c>
      <c r="AP1645" s="149">
        <f t="shared" si="752"/>
        <v>9.446943282300543</v>
      </c>
      <c r="AQ1645" s="97"/>
      <c r="AR1645" s="171">
        <f t="shared" si="748"/>
        <v>3.3018194211721801E-3</v>
      </c>
      <c r="AS1645" s="149">
        <f t="shared" si="749"/>
        <v>8.6337489064224199E-3</v>
      </c>
      <c r="AT1645" s="149">
        <f t="shared" si="750"/>
        <v>5.8887449099016406E-3</v>
      </c>
      <c r="AU1645" s="175">
        <f t="shared" si="753"/>
        <v>9.6233603940811516</v>
      </c>
      <c r="AV1645" s="149">
        <f t="shared" si="754"/>
        <v>22.188830031593533</v>
      </c>
      <c r="AW1645" s="149">
        <f t="shared" si="755"/>
        <v>9.3485240569715327</v>
      </c>
    </row>
    <row r="1646" spans="1:49" ht="15" x14ac:dyDescent="0.25">
      <c r="A1646" s="130">
        <v>2008.01</v>
      </c>
      <c r="B1646" s="138"/>
      <c r="C1646" s="166">
        <f>raw_Data!B1652</f>
        <v>1378.76</v>
      </c>
      <c r="D1646" s="167">
        <f>raw_Data!J1652</f>
        <v>2.3266666666666667</v>
      </c>
      <c r="E1646" s="167">
        <f>raw_Data!L1652</f>
        <v>3.0644845397465037E-3</v>
      </c>
      <c r="F1646" s="168">
        <f t="shared" si="730"/>
        <v>1479.22</v>
      </c>
      <c r="G1646" s="167">
        <f>raw_Data!K1652</f>
        <v>1.5729010334275271E-3</v>
      </c>
      <c r="H1646" s="167">
        <f t="shared" si="731"/>
        <v>-6.791417098200403E-2</v>
      </c>
      <c r="I1646" s="165"/>
      <c r="J1646" s="167">
        <f t="shared" si="732"/>
        <v>0.97162233919569019</v>
      </c>
      <c r="K1646" s="167">
        <f t="shared" si="751"/>
        <v>-2.5313176264563308E-2</v>
      </c>
      <c r="L1646" s="93"/>
      <c r="M1646" s="171">
        <f t="shared" si="727"/>
        <v>0.97468682373543669</v>
      </c>
      <c r="N1646" s="172">
        <f t="shared" si="733"/>
        <v>0.93365873005142341</v>
      </c>
      <c r="O1646" s="170">
        <f t="shared" si="728"/>
        <v>1645</v>
      </c>
      <c r="P1646" s="170">
        <f t="shared" si="729"/>
        <v>1647</v>
      </c>
      <c r="Q1646" s="169"/>
      <c r="R1646" s="149">
        <f t="shared" si="734"/>
        <v>-0.36151721866431452</v>
      </c>
      <c r="S1646" s="173">
        <f t="shared" si="735"/>
        <v>-0.95293704907831189</v>
      </c>
      <c r="T1646" s="149">
        <v>0</v>
      </c>
      <c r="U1646" s="97"/>
      <c r="V1646" s="149">
        <f>1/PI()*ATAN('Exhibit4_Impact-Test'!$Y$25*S_RDY_SP)+'Exhibit4_Impact-Test'!$Y$26</f>
        <v>0.30073208339195379</v>
      </c>
      <c r="W1646" s="172">
        <f t="shared" si="736"/>
        <v>0.29176662717983776</v>
      </c>
      <c r="X1646" s="149">
        <f>1/PI()*ATAN('Exhibit4_Impact-Test'!$Y$25*S_RS_SP)+'Exhibit4_Impact-Test'!$Y$26</f>
        <v>0.15380950128169335</v>
      </c>
      <c r="Y1646" s="172">
        <f t="shared" si="737"/>
        <v>0.14829522541263113</v>
      </c>
      <c r="Z1646" s="149">
        <f>1/PI()*ATAN('Exhibit4_Impact-Test'!$Y$25*S_5050_SP)+'Exhibit4_Impact-Test'!$Y$26</f>
        <v>0.5</v>
      </c>
      <c r="AA1646" s="149">
        <f t="shared" si="738"/>
        <v>0.48925034996869449</v>
      </c>
      <c r="AB1646" s="195">
        <f>VLOOKUP(_xlfn.NUMBERVALUE(LEFT(A1646,4)),Transactioncosts!$C:$G,5,FALSE)</f>
        <v>20</v>
      </c>
      <c r="AC1646" s="174"/>
      <c r="AD1646" s="175">
        <f t="shared" si="739"/>
        <v>0.96234835964424315</v>
      </c>
      <c r="AE1646" s="149">
        <f t="shared" si="740"/>
        <v>0.96837631310735994</v>
      </c>
      <c r="AF1646" s="149">
        <f t="shared" si="741"/>
        <v>0.95417277689343005</v>
      </c>
      <c r="AG1646" s="176">
        <f t="shared" si="742"/>
        <v>0.9622632978411827</v>
      </c>
      <c r="AH1646" s="149">
        <f t="shared" si="743"/>
        <v>0.96833430538972798</v>
      </c>
      <c r="AI1646" s="149">
        <f t="shared" si="744"/>
        <v>0.95415127759336749</v>
      </c>
      <c r="AJ1646" s="97"/>
      <c r="AK1646" s="171">
        <f t="shared" si="745"/>
        <v>-3.837877365381958E-2</v>
      </c>
      <c r="AL1646" s="149">
        <f t="shared" si="746"/>
        <v>-3.2134514040428365E-2</v>
      </c>
      <c r="AM1646" s="149">
        <f t="shared" si="747"/>
        <v>-4.6910516077149723E-2</v>
      </c>
      <c r="AN1646" s="149">
        <f t="shared" si="752"/>
        <v>9.7548167671844634</v>
      </c>
      <c r="AO1646" s="149">
        <f t="shared" si="752"/>
        <v>25.581148744366519</v>
      </c>
      <c r="AP1646" s="149">
        <f t="shared" si="752"/>
        <v>9.4000327662233936</v>
      </c>
      <c r="AQ1646" s="97"/>
      <c r="AR1646" s="171">
        <f t="shared" si="748"/>
        <v>-3.8467167385391347E-2</v>
      </c>
      <c r="AS1646" s="149">
        <f t="shared" si="749"/>
        <v>-3.2177894519925247E-2</v>
      </c>
      <c r="AT1646" s="149">
        <f t="shared" si="750"/>
        <v>-4.6933048204240956E-2</v>
      </c>
      <c r="AU1646" s="175">
        <f t="shared" si="753"/>
        <v>9.58489322669576</v>
      </c>
      <c r="AV1646" s="149">
        <f t="shared" si="754"/>
        <v>22.156652137073607</v>
      </c>
      <c r="AW1646" s="149">
        <f t="shared" si="755"/>
        <v>9.3015910087672911</v>
      </c>
    </row>
    <row r="1647" spans="1:49" ht="15" x14ac:dyDescent="0.25">
      <c r="A1647" s="130">
        <v>2008.02</v>
      </c>
      <c r="B1647" s="138"/>
      <c r="C1647" s="166">
        <f>raw_Data!B1653</f>
        <v>1354.87</v>
      </c>
      <c r="D1647" s="167">
        <f>raw_Data!J1653</f>
        <v>2.3424999999999998</v>
      </c>
      <c r="E1647" s="167">
        <f>raw_Data!L1653</f>
        <v>3.0644845397465037E-3</v>
      </c>
      <c r="F1647" s="168">
        <f t="shared" si="730"/>
        <v>1378.76</v>
      </c>
      <c r="G1647" s="167">
        <f>raw_Data!K1653</f>
        <v>1.69899039716847E-3</v>
      </c>
      <c r="H1647" s="167">
        <f t="shared" si="731"/>
        <v>-1.7327163538251811E-2</v>
      </c>
      <c r="I1647" s="165"/>
      <c r="J1647" s="167">
        <f t="shared" si="732"/>
        <v>1</v>
      </c>
      <c r="K1647" s="167">
        <f t="shared" si="751"/>
        <v>3.0644845397465037E-3</v>
      </c>
      <c r="L1647" s="93"/>
      <c r="M1647" s="171">
        <f t="shared" si="727"/>
        <v>1.0030644845397465</v>
      </c>
      <c r="N1647" s="172">
        <f t="shared" si="733"/>
        <v>0.98437182685891667</v>
      </c>
      <c r="O1647" s="170">
        <f t="shared" si="728"/>
        <v>1646</v>
      </c>
      <c r="P1647" s="170">
        <f t="shared" si="729"/>
        <v>1648</v>
      </c>
      <c r="Q1647" s="169"/>
      <c r="R1647" s="149">
        <f t="shared" si="734"/>
        <v>-0.28665924785202818</v>
      </c>
      <c r="S1647" s="173">
        <f t="shared" si="735"/>
        <v>-0.84971864323938839</v>
      </c>
      <c r="T1647" s="149">
        <v>0</v>
      </c>
      <c r="U1647" s="97"/>
      <c r="V1647" s="149">
        <f>1/PI()*ATAN('Exhibit4_Impact-Test'!$Y$25*S_RDY_SP)+'Exhibit4_Impact-Test'!$Y$26</f>
        <v>0.33429752871005369</v>
      </c>
      <c r="W1647" s="172">
        <f t="shared" si="736"/>
        <v>0.33012432511493972</v>
      </c>
      <c r="X1647" s="149">
        <f>1/PI()*ATAN('Exhibit4_Impact-Test'!$Y$25*S_RS_SP)+'Exhibit4_Impact-Test'!$Y$26</f>
        <v>0.16929908422860301</v>
      </c>
      <c r="Y1647" s="172">
        <f t="shared" si="737"/>
        <v>0.166669943370433</v>
      </c>
      <c r="Z1647" s="149">
        <f>1/PI()*ATAN('Exhibit4_Impact-Test'!$Y$25*S_5050_SP)+'Exhibit4_Impact-Test'!$Y$26</f>
        <v>0.5</v>
      </c>
      <c r="AA1647" s="149">
        <f t="shared" si="738"/>
        <v>0.49529729391235822</v>
      </c>
      <c r="AB1647" s="195">
        <f>VLOOKUP(_xlfn.NUMBERVALUE(LEFT(A1647,4)),Transactioncosts!$C:$G,5,FALSE)</f>
        <v>20</v>
      </c>
      <c r="AC1647" s="174"/>
      <c r="AD1647" s="175">
        <f t="shared" si="739"/>
        <v>0.99681557527202203</v>
      </c>
      <c r="AE1647" s="149">
        <f t="shared" si="740"/>
        <v>0.99989983471258315</v>
      </c>
      <c r="AF1647" s="149">
        <f t="shared" si="741"/>
        <v>0.99371815569933153</v>
      </c>
      <c r="AG1647" s="176">
        <f t="shared" si="742"/>
        <v>0.99679644051765204</v>
      </c>
      <c r="AH1647" s="149">
        <f t="shared" si="743"/>
        <v>0.99988892303767152</v>
      </c>
      <c r="AI1647" s="149">
        <f t="shared" si="744"/>
        <v>0.99370875028715622</v>
      </c>
      <c r="AJ1647" s="97"/>
      <c r="AK1647" s="171">
        <f t="shared" si="745"/>
        <v>-3.1895057981263697E-3</v>
      </c>
      <c r="AL1647" s="149">
        <f t="shared" si="746"/>
        <v>-1.0017030429426925E-4</v>
      </c>
      <c r="AM1647" s="149">
        <f t="shared" si="747"/>
        <v>-6.3016581063229235E-3</v>
      </c>
      <c r="AN1647" s="149">
        <f t="shared" si="752"/>
        <v>9.7516272613863375</v>
      </c>
      <c r="AO1647" s="149">
        <f t="shared" si="752"/>
        <v>25.581048574062226</v>
      </c>
      <c r="AP1647" s="149">
        <f t="shared" si="752"/>
        <v>9.3937311081170698</v>
      </c>
      <c r="AQ1647" s="97"/>
      <c r="AR1647" s="171">
        <f t="shared" si="748"/>
        <v>-3.2087018645816528E-3</v>
      </c>
      <c r="AS1647" s="149">
        <f t="shared" si="749"/>
        <v>-1.1108313183112644E-4</v>
      </c>
      <c r="AT1647" s="149">
        <f t="shared" si="750"/>
        <v>-6.3111230201238298E-3</v>
      </c>
      <c r="AU1647" s="175">
        <f t="shared" si="753"/>
        <v>9.5816845248311786</v>
      </c>
      <c r="AV1647" s="149">
        <f t="shared" si="754"/>
        <v>22.156541053941776</v>
      </c>
      <c r="AW1647" s="149">
        <f t="shared" si="755"/>
        <v>9.295279885747167</v>
      </c>
    </row>
    <row r="1648" spans="1:49" ht="15" x14ac:dyDescent="0.25">
      <c r="A1648" s="130">
        <v>2008.03</v>
      </c>
      <c r="B1648" s="138"/>
      <c r="C1648" s="166">
        <f>raw_Data!B1654</f>
        <v>1316.94</v>
      </c>
      <c r="D1648" s="167">
        <f>raw_Data!J1654</f>
        <v>2.3583333333333334</v>
      </c>
      <c r="E1648" s="167">
        <f>raw_Data!L1654</f>
        <v>2.8789730064431307E-3</v>
      </c>
      <c r="F1648" s="168">
        <f t="shared" si="730"/>
        <v>1354.87</v>
      </c>
      <c r="G1648" s="167">
        <f>raw_Data!K1654</f>
        <v>1.7406344028086337E-3</v>
      </c>
      <c r="H1648" s="167">
        <f t="shared" si="731"/>
        <v>-2.7995305822698713E-2</v>
      </c>
      <c r="I1648" s="165"/>
      <c r="J1648" s="167">
        <f t="shared" si="732"/>
        <v>0.98152506294256048</v>
      </c>
      <c r="K1648" s="167">
        <f t="shared" si="751"/>
        <v>-1.5595964050996391E-2</v>
      </c>
      <c r="L1648" s="93"/>
      <c r="M1648" s="171">
        <f t="shared" si="727"/>
        <v>0.98440403594900361</v>
      </c>
      <c r="N1648" s="172">
        <f t="shared" si="733"/>
        <v>0.97374532858010987</v>
      </c>
      <c r="O1648" s="170">
        <f t="shared" si="728"/>
        <v>1647</v>
      </c>
      <c r="P1648" s="170">
        <f t="shared" si="729"/>
        <v>1649</v>
      </c>
      <c r="Q1648" s="169"/>
      <c r="R1648" s="149">
        <f t="shared" si="734"/>
        <v>-0.2755082970399706</v>
      </c>
      <c r="S1648" s="173">
        <f t="shared" si="735"/>
        <v>-0.90133595545925482</v>
      </c>
      <c r="T1648" s="149">
        <v>0</v>
      </c>
      <c r="U1648" s="97"/>
      <c r="V1648" s="149">
        <f>1/PI()*ATAN('Exhibit4_Impact-Test'!$Y$25*S_RDY_SP)+'Exhibit4_Impact-Test'!$Y$26</f>
        <v>0.33969170229990997</v>
      </c>
      <c r="W1648" s="172">
        <f t="shared" si="736"/>
        <v>0.33725409836334441</v>
      </c>
      <c r="X1648" s="149">
        <f>1/PI()*ATAN('Exhibit4_Impact-Test'!$Y$25*S_RS_SP)+'Exhibit4_Impact-Test'!$Y$26</f>
        <v>0.1612141059146317</v>
      </c>
      <c r="Y1648" s="172">
        <f t="shared" si="737"/>
        <v>0.15974739656925702</v>
      </c>
      <c r="Z1648" s="149">
        <f>1/PI()*ATAN('Exhibit4_Impact-Test'!$Y$25*S_5050_SP)+'Exhibit4_Impact-Test'!$Y$26</f>
        <v>0.5</v>
      </c>
      <c r="AA1648" s="149">
        <f t="shared" si="738"/>
        <v>0.49727837223197302</v>
      </c>
      <c r="AB1648" s="195">
        <f>VLOOKUP(_xlfn.NUMBERVALUE(LEFT(A1648,4)),Transactioncosts!$C:$G,5,FALSE)</f>
        <v>20</v>
      </c>
      <c r="AC1648" s="174"/>
      <c r="AD1648" s="175">
        <f t="shared" si="739"/>
        <v>0.9807833614985475</v>
      </c>
      <c r="AE1648" s="149">
        <f t="shared" si="740"/>
        <v>0.98268570197032168</v>
      </c>
      <c r="AF1648" s="149">
        <f t="shared" si="741"/>
        <v>0.97907468226455674</v>
      </c>
      <c r="AG1648" s="176">
        <f t="shared" si="742"/>
        <v>0.98073313319806943</v>
      </c>
      <c r="AH1648" s="149">
        <f t="shared" si="743"/>
        <v>0.98131814370669812</v>
      </c>
      <c r="AI1648" s="149">
        <f t="shared" si="744"/>
        <v>0.97906923900902065</v>
      </c>
      <c r="AJ1648" s="97"/>
      <c r="AK1648" s="171">
        <f t="shared" si="745"/>
        <v>-1.9403678158452384E-2</v>
      </c>
      <c r="AL1648" s="149">
        <f t="shared" si="746"/>
        <v>-1.7465943459787869E-2</v>
      </c>
      <c r="AM1648" s="149">
        <f t="shared" si="747"/>
        <v>-2.1147355127661457E-2</v>
      </c>
      <c r="AN1648" s="149">
        <f t="shared" si="752"/>
        <v>9.7322235832278849</v>
      </c>
      <c r="AO1648" s="149">
        <f t="shared" si="752"/>
        <v>25.56358263060244</v>
      </c>
      <c r="AP1648" s="149">
        <f t="shared" si="752"/>
        <v>9.3725837529894083</v>
      </c>
      <c r="AQ1648" s="97"/>
      <c r="AR1648" s="171">
        <f t="shared" si="748"/>
        <v>-1.9454891901110018E-2</v>
      </c>
      <c r="AS1648" s="149">
        <f t="shared" si="749"/>
        <v>-1.8858566481024585E-2</v>
      </c>
      <c r="AT1648" s="149">
        <f t="shared" si="750"/>
        <v>-2.115291473487619E-2</v>
      </c>
      <c r="AU1648" s="175">
        <f t="shared" si="753"/>
        <v>9.5622296329300678</v>
      </c>
      <c r="AV1648" s="149">
        <f t="shared" si="754"/>
        <v>22.137682487460751</v>
      </c>
      <c r="AW1648" s="149">
        <f t="shared" si="755"/>
        <v>9.27412697101229</v>
      </c>
    </row>
    <row r="1649" spans="1:49" ht="15" x14ac:dyDescent="0.25">
      <c r="A1649" s="130">
        <v>2008.04</v>
      </c>
      <c r="B1649" s="138"/>
      <c r="C1649" s="166">
        <f>raw_Data!B1655</f>
        <v>1370.47</v>
      </c>
      <c r="D1649" s="167">
        <f>raw_Data!J1655</f>
        <v>2.3697222222222223</v>
      </c>
      <c r="E1649" s="167">
        <f>raw_Data!L1655</f>
        <v>3.0161266025487965E-3</v>
      </c>
      <c r="F1649" s="168">
        <f t="shared" si="730"/>
        <v>1316.94</v>
      </c>
      <c r="G1649" s="167">
        <f>raw_Data!K1655</f>
        <v>1.7994154799931827E-3</v>
      </c>
      <c r="H1649" s="167">
        <f t="shared" si="731"/>
        <v>4.0647258037571854E-2</v>
      </c>
      <c r="I1649" s="165"/>
      <c r="J1649" s="167">
        <f t="shared" si="732"/>
        <v>1.0138025156204915</v>
      </c>
      <c r="K1649" s="167">
        <f t="shared" si="751"/>
        <v>1.6818642223040303E-2</v>
      </c>
      <c r="L1649" s="93"/>
      <c r="M1649" s="171">
        <f t="shared" si="727"/>
        <v>1.0168186422230403</v>
      </c>
      <c r="N1649" s="172">
        <f t="shared" si="733"/>
        <v>1.042446673517565</v>
      </c>
      <c r="O1649" s="170">
        <f t="shared" si="728"/>
        <v>1648</v>
      </c>
      <c r="P1649" s="170">
        <f t="shared" si="729"/>
        <v>1650</v>
      </c>
      <c r="Q1649" s="169"/>
      <c r="R1649" s="149">
        <f t="shared" si="734"/>
        <v>-0.23075414313707057</v>
      </c>
      <c r="S1649" s="173">
        <f t="shared" si="735"/>
        <v>0.93385659779428576</v>
      </c>
      <c r="T1649" s="149">
        <v>0</v>
      </c>
      <c r="U1649" s="97"/>
      <c r="V1649" s="149">
        <f>1/PI()*ATAN('Exhibit4_Impact-Test'!$Y$25*S_RDY_SP)+'Exhibit4_Impact-Test'!$Y$26</f>
        <v>0.36236824860239414</v>
      </c>
      <c r="W1649" s="172">
        <f t="shared" si="736"/>
        <v>0.36813914573500089</v>
      </c>
      <c r="X1649" s="149">
        <f>1/PI()*ATAN('Exhibit4_Impact-Test'!$Y$25*S_RS_SP)+'Exhibit4_Impact-Test'!$Y$26</f>
        <v>0.84352652838102316</v>
      </c>
      <c r="Y1649" s="172">
        <f t="shared" si="737"/>
        <v>0.84678395571787435</v>
      </c>
      <c r="Z1649" s="149">
        <f>1/PI()*ATAN('Exhibit4_Impact-Test'!$Y$25*S_5050_SP)+'Exhibit4_Impact-Test'!$Y$26</f>
        <v>0.5</v>
      </c>
      <c r="AA1649" s="149">
        <f t="shared" si="738"/>
        <v>0.50622261519645606</v>
      </c>
      <c r="AB1649" s="195">
        <f>VLOOKUP(_xlfn.NUMBERVALUE(LEFT(A1649,4)),Transactioncosts!$C:$G,5,FALSE)</f>
        <v>20</v>
      </c>
      <c r="AC1649" s="174"/>
      <c r="AD1649" s="175">
        <f t="shared" si="739"/>
        <v>1.0261054270383645</v>
      </c>
      <c r="AE1649" s="149">
        <f t="shared" si="740"/>
        <v>1.0384365664901509</v>
      </c>
      <c r="AF1649" s="149">
        <f t="shared" si="741"/>
        <v>1.0296326578703026</v>
      </c>
      <c r="AG1649" s="176">
        <f t="shared" si="742"/>
        <v>1.0260549287990126</v>
      </c>
      <c r="AH1649" s="149">
        <f t="shared" si="743"/>
        <v>1.0384165078268015</v>
      </c>
      <c r="AI1649" s="149">
        <f t="shared" si="744"/>
        <v>1.0296202126399097</v>
      </c>
      <c r="AJ1649" s="97"/>
      <c r="AK1649" s="171">
        <f t="shared" si="745"/>
        <v>2.5770496867619581E-2</v>
      </c>
      <c r="AL1649" s="149">
        <f t="shared" si="746"/>
        <v>3.7716280610152912E-2</v>
      </c>
      <c r="AM1649" s="149">
        <f t="shared" si="747"/>
        <v>2.9202095784993734E-2</v>
      </c>
      <c r="AN1649" s="149">
        <f t="shared" si="752"/>
        <v>9.7579940800955054</v>
      </c>
      <c r="AO1649" s="149">
        <f t="shared" si="752"/>
        <v>25.601298911212591</v>
      </c>
      <c r="AP1649" s="149">
        <f t="shared" si="752"/>
        <v>9.4017858487744022</v>
      </c>
      <c r="AQ1649" s="97"/>
      <c r="AR1649" s="171">
        <f t="shared" si="748"/>
        <v>2.5721282156675154E-2</v>
      </c>
      <c r="AS1649" s="149">
        <f t="shared" si="749"/>
        <v>3.769696420920178E-2</v>
      </c>
      <c r="AT1649" s="149">
        <f t="shared" si="750"/>
        <v>2.9190008653227378E-2</v>
      </c>
      <c r="AU1649" s="175">
        <f t="shared" si="753"/>
        <v>9.5879509150867435</v>
      </c>
      <c r="AV1649" s="149">
        <f t="shared" si="754"/>
        <v>22.175379451669954</v>
      </c>
      <c r="AW1649" s="149">
        <f t="shared" si="755"/>
        <v>9.3033169796655173</v>
      </c>
    </row>
    <row r="1650" spans="1:49" ht="15" x14ac:dyDescent="0.25">
      <c r="A1650" s="130">
        <v>2008.05</v>
      </c>
      <c r="B1650" s="138"/>
      <c r="C1650" s="166">
        <f>raw_Data!B1656</f>
        <v>1403.22</v>
      </c>
      <c r="D1650" s="167">
        <f>raw_Data!J1656</f>
        <v>2.3811111111111112</v>
      </c>
      <c r="E1650" s="167">
        <f>raw_Data!L1656</f>
        <v>3.1772200986699417E-3</v>
      </c>
      <c r="F1650" s="168">
        <f t="shared" si="730"/>
        <v>1370.47</v>
      </c>
      <c r="G1650" s="167">
        <f>raw_Data!K1656</f>
        <v>1.7374412508928405E-3</v>
      </c>
      <c r="H1650" s="167">
        <f t="shared" si="731"/>
        <v>2.3896911278612487E-2</v>
      </c>
      <c r="I1650" s="165"/>
      <c r="J1650" s="167">
        <f t="shared" si="732"/>
        <v>1.0160868678985946</v>
      </c>
      <c r="K1650" s="167">
        <f t="shared" si="751"/>
        <v>1.9264087997264534E-2</v>
      </c>
      <c r="L1650" s="93"/>
      <c r="M1650" s="171">
        <f t="shared" si="727"/>
        <v>1.0192640879972645</v>
      </c>
      <c r="N1650" s="172">
        <f t="shared" si="733"/>
        <v>1.0256343525295053</v>
      </c>
      <c r="O1650" s="170">
        <f t="shared" si="728"/>
        <v>1649</v>
      </c>
      <c r="P1650" s="170">
        <f t="shared" si="729"/>
        <v>1651</v>
      </c>
      <c r="Q1650" s="169"/>
      <c r="R1650" s="149">
        <f t="shared" si="734"/>
        <v>-0.26899486681991364</v>
      </c>
      <c r="S1650" s="173">
        <f t="shared" si="735"/>
        <v>0.88793065220407397</v>
      </c>
      <c r="T1650" s="149">
        <v>0</v>
      </c>
      <c r="U1650" s="97"/>
      <c r="V1650" s="149">
        <f>1/PI()*ATAN('Exhibit4_Impact-Test'!$Y$25*S_RDY_SP)+'Exhibit4_Impact-Test'!$Y$26</f>
        <v>0.34289002605911001</v>
      </c>
      <c r="W1650" s="172">
        <f t="shared" si="736"/>
        <v>0.34429521250354966</v>
      </c>
      <c r="X1650" s="149">
        <f>1/PI()*ATAN('Exhibit4_Impact-Test'!$Y$25*S_RS_SP)+'Exhibit4_Impact-Test'!$Y$26</f>
        <v>0.83675462404317524</v>
      </c>
      <c r="Y1650" s="172">
        <f t="shared" si="737"/>
        <v>0.83760389150158998</v>
      </c>
      <c r="Z1650" s="149">
        <f>1/PI()*ATAN('Exhibit4_Impact-Test'!$Y$25*S_5050_SP)+'Exhibit4_Impact-Test'!$Y$26</f>
        <v>0.5</v>
      </c>
      <c r="AA1650" s="149">
        <f t="shared" si="738"/>
        <v>0.50155759924453758</v>
      </c>
      <c r="AB1650" s="195">
        <f>VLOOKUP(_xlfn.NUMBERVALUE(LEFT(A1650,4)),Transactioncosts!$C:$G,5,FALSE)</f>
        <v>20</v>
      </c>
      <c r="AC1650" s="174"/>
      <c r="AD1650" s="175">
        <f t="shared" si="739"/>
        <v>1.021448388168728</v>
      </c>
      <c r="AE1650" s="149">
        <f t="shared" si="740"/>
        <v>1.0245944363009953</v>
      </c>
      <c r="AF1650" s="149">
        <f t="shared" si="741"/>
        <v>1.0224492202633848</v>
      </c>
      <c r="AG1650" s="176">
        <f t="shared" si="742"/>
        <v>1.0214143111835337</v>
      </c>
      <c r="AH1650" s="149">
        <f t="shared" si="743"/>
        <v>1.0232324513071391</v>
      </c>
      <c r="AI1650" s="149">
        <f t="shared" si="744"/>
        <v>1.0224461050648956</v>
      </c>
      <c r="AJ1650" s="97"/>
      <c r="AK1650" s="171">
        <f t="shared" si="745"/>
        <v>2.1221608466754985E-2</v>
      </c>
      <c r="AL1650" s="149">
        <f t="shared" si="746"/>
        <v>2.4296862390122298E-2</v>
      </c>
      <c r="AM1650" s="149">
        <f t="shared" si="747"/>
        <v>2.2200945367507226E-2</v>
      </c>
      <c r="AN1650" s="149">
        <f t="shared" si="752"/>
        <v>9.7792156885622603</v>
      </c>
      <c r="AO1650" s="149">
        <f t="shared" si="752"/>
        <v>25.625595773602715</v>
      </c>
      <c r="AP1650" s="149">
        <f t="shared" si="752"/>
        <v>9.4239867941419089</v>
      </c>
      <c r="AQ1650" s="97"/>
      <c r="AR1650" s="171">
        <f t="shared" si="748"/>
        <v>2.1188246474088249E-2</v>
      </c>
      <c r="AS1650" s="149">
        <f t="shared" si="749"/>
        <v>2.2966686286938005E-2</v>
      </c>
      <c r="AT1650" s="149">
        <f t="shared" si="750"/>
        <v>2.2197898562665349E-2</v>
      </c>
      <c r="AU1650" s="175">
        <f t="shared" si="753"/>
        <v>9.6091391615608313</v>
      </c>
      <c r="AV1650" s="149">
        <f t="shared" si="754"/>
        <v>22.198346137956893</v>
      </c>
      <c r="AW1650" s="149">
        <f t="shared" si="755"/>
        <v>9.3255148782281818</v>
      </c>
    </row>
    <row r="1651" spans="1:49" ht="15" x14ac:dyDescent="0.25">
      <c r="A1651" s="130">
        <v>2008.06</v>
      </c>
      <c r="B1651" s="138"/>
      <c r="C1651" s="166">
        <f>raw_Data!B1657</f>
        <v>1341.25</v>
      </c>
      <c r="D1651" s="167">
        <f>raw_Data!J1657</f>
        <v>2.3925000000000001</v>
      </c>
      <c r="E1651" s="167">
        <f>raw_Data!L1657</f>
        <v>3.3540948994528197E-3</v>
      </c>
      <c r="F1651" s="168">
        <f t="shared" si="730"/>
        <v>1403.22</v>
      </c>
      <c r="G1651" s="167">
        <f>raw_Data!K1657</f>
        <v>1.7050070552016077E-3</v>
      </c>
      <c r="H1651" s="167">
        <f t="shared" si="731"/>
        <v>-4.416271147788664E-2</v>
      </c>
      <c r="I1651" s="165"/>
      <c r="J1651" s="167">
        <f t="shared" si="732"/>
        <v>1.017503648387468</v>
      </c>
      <c r="K1651" s="167">
        <f t="shared" si="751"/>
        <v>2.0857743286920805E-2</v>
      </c>
      <c r="L1651" s="93"/>
      <c r="M1651" s="171">
        <f t="shared" si="727"/>
        <v>1.0208577432869208</v>
      </c>
      <c r="N1651" s="172">
        <f t="shared" si="733"/>
        <v>0.95754229557731496</v>
      </c>
      <c r="O1651" s="170">
        <f t="shared" si="728"/>
        <v>1650</v>
      </c>
      <c r="P1651" s="170">
        <f t="shared" si="729"/>
        <v>1652</v>
      </c>
      <c r="Q1651" s="169"/>
      <c r="R1651" s="149">
        <f t="shared" si="734"/>
        <v>-0.30154538022690858</v>
      </c>
      <c r="S1651" s="173">
        <f t="shared" si="735"/>
        <v>-0.93288498751773974</v>
      </c>
      <c r="T1651" s="149">
        <v>0</v>
      </c>
      <c r="U1651" s="97"/>
      <c r="V1651" s="149">
        <f>1/PI()*ATAN('Exhibit4_Impact-Test'!$Y$25*S_RDY_SP)+'Exhibit4_Impact-Test'!$Y$26</f>
        <v>0.32725671990639849</v>
      </c>
      <c r="W1651" s="172">
        <f t="shared" si="736"/>
        <v>0.31331912034189729</v>
      </c>
      <c r="X1651" s="149">
        <f>1/PI()*ATAN('Exhibit4_Impact-Test'!$Y$25*S_RS_SP)+'Exhibit4_Impact-Test'!$Y$26</f>
        <v>0.15661139457352091</v>
      </c>
      <c r="Y1651" s="172">
        <f t="shared" si="737"/>
        <v>0.14833893593357941</v>
      </c>
      <c r="Z1651" s="149">
        <f>1/PI()*ATAN('Exhibit4_Impact-Test'!$Y$25*S_5050_SP)+'Exhibit4_Impact-Test'!$Y$26</f>
        <v>0.5</v>
      </c>
      <c r="AA1651" s="149">
        <f t="shared" si="738"/>
        <v>0.48399832024216038</v>
      </c>
      <c r="AB1651" s="195">
        <f>VLOOKUP(_xlfn.NUMBERVALUE(LEFT(A1651,4)),Transactioncosts!$C:$G,5,FALSE)</f>
        <v>20</v>
      </c>
      <c r="AC1651" s="174"/>
      <c r="AD1651" s="175">
        <f t="shared" si="739"/>
        <v>1.0001373375500702</v>
      </c>
      <c r="AE1651" s="149">
        <f t="shared" si="740"/>
        <v>1.0109418227230726</v>
      </c>
      <c r="AF1651" s="149">
        <f t="shared" si="741"/>
        <v>0.98920001943211788</v>
      </c>
      <c r="AG1651" s="176">
        <f t="shared" si="742"/>
        <v>1.0001125830181763</v>
      </c>
      <c r="AH1651" s="149">
        <f t="shared" si="743"/>
        <v>1.0109298293376869</v>
      </c>
      <c r="AI1651" s="149">
        <f t="shared" si="744"/>
        <v>0.98916801607260219</v>
      </c>
      <c r="AJ1651" s="97"/>
      <c r="AK1651" s="171">
        <f t="shared" si="745"/>
        <v>1.3732812013222143E-4</v>
      </c>
      <c r="AL1651" s="149">
        <f t="shared" si="746"/>
        <v>1.0882394092857994E-2</v>
      </c>
      <c r="AM1651" s="149">
        <f t="shared" si="747"/>
        <v>-1.0858723690600041E-2</v>
      </c>
      <c r="AN1651" s="149">
        <f t="shared" si="752"/>
        <v>9.7793530166823928</v>
      </c>
      <c r="AO1651" s="149">
        <f t="shared" si="752"/>
        <v>25.636478167695572</v>
      </c>
      <c r="AP1651" s="149">
        <f t="shared" si="752"/>
        <v>9.4131280704513092</v>
      </c>
      <c r="AQ1651" s="97"/>
      <c r="AR1651" s="171">
        <f t="shared" si="748"/>
        <v>1.1257668118392308E-4</v>
      </c>
      <c r="AS1651" s="149">
        <f t="shared" si="749"/>
        <v>1.087053044624756E-2</v>
      </c>
      <c r="AT1651" s="149">
        <f t="shared" si="750"/>
        <v>-1.08910769827521E-2</v>
      </c>
      <c r="AU1651" s="175">
        <f t="shared" si="753"/>
        <v>9.6092517382420155</v>
      </c>
      <c r="AV1651" s="149">
        <f t="shared" si="754"/>
        <v>22.20921666840314</v>
      </c>
      <c r="AW1651" s="149">
        <f t="shared" si="755"/>
        <v>9.3146238012454301</v>
      </c>
    </row>
    <row r="1652" spans="1:49" ht="15" x14ac:dyDescent="0.25">
      <c r="A1652" s="130">
        <v>2008.07</v>
      </c>
      <c r="B1652" s="138"/>
      <c r="C1652" s="166">
        <f>raw_Data!B1658</f>
        <v>1257.33</v>
      </c>
      <c r="D1652" s="167">
        <f>raw_Data!J1658</f>
        <v>2.3963888888888891</v>
      </c>
      <c r="E1652" s="167">
        <f>raw_Data!L1658</f>
        <v>3.281778480337616E-3</v>
      </c>
      <c r="F1652" s="168">
        <f t="shared" si="730"/>
        <v>1341.25</v>
      </c>
      <c r="G1652" s="167">
        <f>raw_Data!K1658</f>
        <v>1.7866832349590972E-3</v>
      </c>
      <c r="H1652" s="167">
        <f t="shared" si="731"/>
        <v>-6.2568499534016775E-2</v>
      </c>
      <c r="I1652" s="165"/>
      <c r="J1652" s="167">
        <f t="shared" si="732"/>
        <v>0.99291402830232112</v>
      </c>
      <c r="K1652" s="167">
        <f t="shared" si="751"/>
        <v>-3.8041932173412674E-3</v>
      </c>
      <c r="L1652" s="93"/>
      <c r="M1652" s="171">
        <f t="shared" si="727"/>
        <v>0.99619580678265873</v>
      </c>
      <c r="N1652" s="172">
        <f t="shared" si="733"/>
        <v>0.93921818370094223</v>
      </c>
      <c r="O1652" s="170">
        <f t="shared" si="728"/>
        <v>1651</v>
      </c>
      <c r="P1652" s="170">
        <f t="shared" si="729"/>
        <v>1653</v>
      </c>
      <c r="Q1652" s="169"/>
      <c r="R1652" s="149">
        <f t="shared" si="734"/>
        <v>-0.30489774573261713</v>
      </c>
      <c r="S1652" s="173">
        <f t="shared" si="735"/>
        <v>-0.94912070848731778</v>
      </c>
      <c r="T1652" s="149">
        <v>0</v>
      </c>
      <c r="U1652" s="97"/>
      <c r="V1652" s="149">
        <f>1/PI()*ATAN('Exhibit4_Impact-Test'!$Y$25*S_RDY_SP)+'Exhibit4_Impact-Test'!$Y$26</f>
        <v>0.3256963862888177</v>
      </c>
      <c r="W1652" s="172">
        <f t="shared" si="736"/>
        <v>0.31289684212849334</v>
      </c>
      <c r="X1652" s="149">
        <f>1/PI()*ATAN('Exhibit4_Impact-Test'!$Y$25*S_RS_SP)+'Exhibit4_Impact-Test'!$Y$26</f>
        <v>0.15433562862641031</v>
      </c>
      <c r="Y1652" s="172">
        <f t="shared" si="737"/>
        <v>0.1468042497247381</v>
      </c>
      <c r="Z1652" s="149">
        <f>1/PI()*ATAN('Exhibit4_Impact-Test'!$Y$25*S_5050_SP)+'Exhibit4_Impact-Test'!$Y$26</f>
        <v>0.5</v>
      </c>
      <c r="AA1652" s="149">
        <f t="shared" si="738"/>
        <v>0.4852802492485136</v>
      </c>
      <c r="AB1652" s="195">
        <f>VLOOKUP(_xlfn.NUMBERVALUE(LEFT(A1652,4)),Transactioncosts!$C:$G,5,FALSE)</f>
        <v>20</v>
      </c>
      <c r="AC1652" s="174"/>
      <c r="AD1652" s="175">
        <f t="shared" si="739"/>
        <v>0.97763840084561737</v>
      </c>
      <c r="AE1652" s="149">
        <f t="shared" si="740"/>
        <v>0.98740212950670325</v>
      </c>
      <c r="AF1652" s="149">
        <f t="shared" si="741"/>
        <v>0.96770699524180048</v>
      </c>
      <c r="AG1652" s="176">
        <f t="shared" si="742"/>
        <v>0.97757391774878066</v>
      </c>
      <c r="AH1652" s="149">
        <f t="shared" si="743"/>
        <v>0.98603293250250612</v>
      </c>
      <c r="AI1652" s="149">
        <f t="shared" si="744"/>
        <v>0.96767755574029746</v>
      </c>
      <c r="AJ1652" s="97"/>
      <c r="AK1652" s="171">
        <f t="shared" si="745"/>
        <v>-2.2615410602213684E-2</v>
      </c>
      <c r="AL1652" s="149">
        <f t="shared" si="746"/>
        <v>-1.2677896478817802E-2</v>
      </c>
      <c r="AM1652" s="149">
        <f t="shared" si="747"/>
        <v>-3.2825928391595233E-2</v>
      </c>
      <c r="AN1652" s="149">
        <f t="shared" si="752"/>
        <v>9.7567376060801791</v>
      </c>
      <c r="AO1652" s="149">
        <f t="shared" si="752"/>
        <v>25.623800271216755</v>
      </c>
      <c r="AP1652" s="149">
        <f t="shared" si="752"/>
        <v>9.3803021420597137</v>
      </c>
      <c r="AQ1652" s="97"/>
      <c r="AR1652" s="171">
        <f t="shared" si="748"/>
        <v>-2.268137080126403E-2</v>
      </c>
      <c r="AS1652" s="149">
        <f t="shared" si="749"/>
        <v>-1.4065524833311105E-2</v>
      </c>
      <c r="AT1652" s="149">
        <f t="shared" si="750"/>
        <v>-3.2856350770951684E-2</v>
      </c>
      <c r="AU1652" s="175">
        <f t="shared" si="753"/>
        <v>9.5865703674407516</v>
      </c>
      <c r="AV1652" s="149">
        <f t="shared" si="754"/>
        <v>22.195151143569831</v>
      </c>
      <c r="AW1652" s="149">
        <f t="shared" si="755"/>
        <v>9.2817674504744776</v>
      </c>
    </row>
    <row r="1653" spans="1:49" ht="15" x14ac:dyDescent="0.25">
      <c r="A1653" s="130">
        <v>2008.08</v>
      </c>
      <c r="B1653" s="138"/>
      <c r="C1653" s="166">
        <f>raw_Data!B1659</f>
        <v>1281.47</v>
      </c>
      <c r="D1653" s="167">
        <f>raw_Data!J1659</f>
        <v>2.4002777777777777</v>
      </c>
      <c r="E1653" s="167">
        <f>raw_Data!L1659</f>
        <v>3.1852673082803928E-3</v>
      </c>
      <c r="F1653" s="168">
        <f t="shared" si="730"/>
        <v>1257.33</v>
      </c>
      <c r="G1653" s="167">
        <f>raw_Data!K1659</f>
        <v>1.9090276838839269E-3</v>
      </c>
      <c r="H1653" s="167">
        <f t="shared" si="731"/>
        <v>1.9199414632594447E-2</v>
      </c>
      <c r="I1653" s="165"/>
      <c r="J1653" s="167">
        <f t="shared" si="732"/>
        <v>0.99050497267390025</v>
      </c>
      <c r="K1653" s="167">
        <f t="shared" si="751"/>
        <v>-6.3097600178193547E-3</v>
      </c>
      <c r="L1653" s="93"/>
      <c r="M1653" s="171">
        <f t="shared" si="727"/>
        <v>0.99369023998218065</v>
      </c>
      <c r="N1653" s="172">
        <f t="shared" si="733"/>
        <v>1.0211084423164785</v>
      </c>
      <c r="O1653" s="170">
        <f t="shared" si="728"/>
        <v>1652</v>
      </c>
      <c r="P1653" s="170">
        <f t="shared" si="729"/>
        <v>1654</v>
      </c>
      <c r="Q1653" s="169"/>
      <c r="R1653" s="149">
        <f t="shared" si="734"/>
        <v>-0.26445811171212524</v>
      </c>
      <c r="S1653" s="173">
        <f t="shared" si="735"/>
        <v>0.85402116053841426</v>
      </c>
      <c r="T1653" s="149">
        <v>0</v>
      </c>
      <c r="U1653" s="97"/>
      <c r="V1653" s="149">
        <f>1/PI()*ATAN('Exhibit4_Impact-Test'!$Y$25*S_RDY_SP)+'Exhibit4_Impact-Test'!$Y$26</f>
        <v>0.34513839054682988</v>
      </c>
      <c r="W1653" s="172">
        <f t="shared" si="736"/>
        <v>0.35131591488913938</v>
      </c>
      <c r="X1653" s="149">
        <f>1/PI()*ATAN('Exhibit4_Impact-Test'!$Y$25*S_RS_SP)+'Exhibit4_Impact-Test'!$Y$26</f>
        <v>0.83140275182332946</v>
      </c>
      <c r="Y1653" s="172">
        <f t="shared" si="737"/>
        <v>0.83518369017855631</v>
      </c>
      <c r="Z1653" s="149">
        <f>1/PI()*ATAN('Exhibit4_Impact-Test'!$Y$25*S_5050_SP)+'Exhibit4_Impact-Test'!$Y$26</f>
        <v>0.5</v>
      </c>
      <c r="AA1653" s="149">
        <f t="shared" si="738"/>
        <v>0.50680420395724513</v>
      </c>
      <c r="AB1653" s="195">
        <f>VLOOKUP(_xlfn.NUMBERVALUE(LEFT(A1653,4)),Transactioncosts!$C:$G,5,FALSE)</f>
        <v>20</v>
      </c>
      <c r="AC1653" s="174"/>
      <c r="AD1653" s="175">
        <f t="shared" si="739"/>
        <v>1.0031533142075275</v>
      </c>
      <c r="AE1653" s="149">
        <f t="shared" si="740"/>
        <v>1.0164858088529647</v>
      </c>
      <c r="AF1653" s="149">
        <f t="shared" si="741"/>
        <v>1.0073993411493296</v>
      </c>
      <c r="AG1653" s="176">
        <f t="shared" si="742"/>
        <v>1.0031467567217762</v>
      </c>
      <c r="AH1653" s="149">
        <f t="shared" si="743"/>
        <v>1.0151265142727219</v>
      </c>
      <c r="AI1653" s="149">
        <f t="shared" si="744"/>
        <v>1.0073857327414151</v>
      </c>
      <c r="AJ1653" s="97"/>
      <c r="AK1653" s="171">
        <f t="shared" si="745"/>
        <v>3.1483529391710891E-3</v>
      </c>
      <c r="AL1653" s="149">
        <f t="shared" si="746"/>
        <v>1.6351393194876104E-2</v>
      </c>
      <c r="AM1653" s="149">
        <f t="shared" si="747"/>
        <v>7.3721003182101461E-3</v>
      </c>
      <c r="AN1653" s="149">
        <f t="shared" si="752"/>
        <v>9.7598859590193499</v>
      </c>
      <c r="AO1653" s="149">
        <f t="shared" si="752"/>
        <v>25.640151664411633</v>
      </c>
      <c r="AP1653" s="149">
        <f t="shared" si="752"/>
        <v>9.3876742423779245</v>
      </c>
      <c r="AQ1653" s="97"/>
      <c r="AR1653" s="171">
        <f t="shared" si="748"/>
        <v>3.1418160448686565E-3</v>
      </c>
      <c r="AS1653" s="149">
        <f t="shared" si="749"/>
        <v>1.5013249329924419E-2</v>
      </c>
      <c r="AT1653" s="149">
        <f t="shared" si="750"/>
        <v>7.3585917727170417E-3</v>
      </c>
      <c r="AU1653" s="175">
        <f t="shared" si="753"/>
        <v>9.58971218348562</v>
      </c>
      <c r="AV1653" s="149">
        <f t="shared" si="754"/>
        <v>22.210164392899756</v>
      </c>
      <c r="AW1653" s="149">
        <f t="shared" si="755"/>
        <v>9.2891260422471955</v>
      </c>
    </row>
    <row r="1654" spans="1:49" ht="15" x14ac:dyDescent="0.25">
      <c r="A1654" s="130">
        <v>2008.09</v>
      </c>
      <c r="B1654" s="138"/>
      <c r="C1654" s="166">
        <f>raw_Data!B1660</f>
        <v>1216.95</v>
      </c>
      <c r="D1654" s="167">
        <f>raw_Data!J1660</f>
        <v>2.4041666666666668</v>
      </c>
      <c r="E1654" s="167">
        <f>raw_Data!L1660</f>
        <v>3.0241880399000109E-3</v>
      </c>
      <c r="F1654" s="168">
        <f t="shared" si="730"/>
        <v>1281.47</v>
      </c>
      <c r="G1654" s="167">
        <f>raw_Data!K1660</f>
        <v>1.876100624022932E-3</v>
      </c>
      <c r="H1654" s="167">
        <f t="shared" si="731"/>
        <v>-5.0348427977244814E-2</v>
      </c>
      <c r="I1654" s="165"/>
      <c r="J1654" s="167">
        <f t="shared" si="732"/>
        <v>0.98406668050689783</v>
      </c>
      <c r="K1654" s="167">
        <f t="shared" si="751"/>
        <v>-1.2909131453202161E-2</v>
      </c>
      <c r="L1654" s="93"/>
      <c r="M1654" s="171">
        <f t="shared" si="727"/>
        <v>0.98709086854679784</v>
      </c>
      <c r="N1654" s="172">
        <f t="shared" si="733"/>
        <v>0.95152767264677807</v>
      </c>
      <c r="O1654" s="170">
        <f t="shared" si="728"/>
        <v>1653</v>
      </c>
      <c r="P1654" s="170">
        <f t="shared" si="729"/>
        <v>1655</v>
      </c>
      <c r="Q1654" s="169"/>
      <c r="R1654" s="149">
        <f t="shared" si="734"/>
        <v>-0.25865866733416593</v>
      </c>
      <c r="S1654" s="173">
        <f t="shared" si="735"/>
        <v>-0.94049976764556276</v>
      </c>
      <c r="T1654" s="149">
        <v>0</v>
      </c>
      <c r="U1654" s="97"/>
      <c r="V1654" s="149">
        <f>1/PI()*ATAN('Exhibit4_Impact-Test'!$Y$25*S_RDY_SP)+'Exhibit4_Impact-Test'!$Y$26</f>
        <v>0.34803717201350981</v>
      </c>
      <c r="W1654" s="172">
        <f t="shared" si="736"/>
        <v>0.33975827952687415</v>
      </c>
      <c r="X1654" s="149">
        <f>1/PI()*ATAN('Exhibit4_Impact-Test'!$Y$25*S_RS_SP)+'Exhibit4_Impact-Test'!$Y$26</f>
        <v>0.15553640005720581</v>
      </c>
      <c r="Y1654" s="172">
        <f t="shared" si="737"/>
        <v>0.15077760359740122</v>
      </c>
      <c r="Z1654" s="149">
        <f>1/PI()*ATAN('Exhibit4_Impact-Test'!$Y$25*S_5050_SP)+'Exhibit4_Impact-Test'!$Y$26</f>
        <v>0.5</v>
      </c>
      <c r="AA1654" s="149">
        <f t="shared" si="738"/>
        <v>0.49082769633521506</v>
      </c>
      <c r="AB1654" s="195">
        <f>VLOOKUP(_xlfn.NUMBERVALUE(LEFT(A1654,4)),Transactioncosts!$C:$G,5,FALSE)</f>
        <v>20</v>
      </c>
      <c r="AC1654" s="174"/>
      <c r="AD1654" s="175">
        <f t="shared" si="739"/>
        <v>0.97471355441799246</v>
      </c>
      <c r="AE1654" s="149">
        <f t="shared" si="740"/>
        <v>0.98155949708197965</v>
      </c>
      <c r="AF1654" s="149">
        <f t="shared" si="741"/>
        <v>0.96930927059678795</v>
      </c>
      <c r="AG1654" s="176">
        <f t="shared" si="742"/>
        <v>0.97464867277978195</v>
      </c>
      <c r="AH1654" s="149">
        <f t="shared" si="743"/>
        <v>0.98155687455248664</v>
      </c>
      <c r="AI1654" s="149">
        <f t="shared" si="744"/>
        <v>0.96929092598945843</v>
      </c>
      <c r="AJ1654" s="97"/>
      <c r="AK1654" s="171">
        <f t="shared" si="745"/>
        <v>-2.5611641489647008E-2</v>
      </c>
      <c r="AL1654" s="149">
        <f t="shared" si="746"/>
        <v>-1.8612648578163471E-2</v>
      </c>
      <c r="AM1654" s="149">
        <f t="shared" si="747"/>
        <v>-3.1171553311022195E-2</v>
      </c>
      <c r="AN1654" s="149">
        <f t="shared" si="752"/>
        <v>9.7342743175297031</v>
      </c>
      <c r="AO1654" s="149">
        <f t="shared" si="752"/>
        <v>25.62153901583347</v>
      </c>
      <c r="AP1654" s="149">
        <f t="shared" si="752"/>
        <v>9.3565026890669021</v>
      </c>
      <c r="AQ1654" s="97"/>
      <c r="AR1654" s="171">
        <f t="shared" si="748"/>
        <v>-2.5678208531245764E-2</v>
      </c>
      <c r="AS1654" s="149">
        <f t="shared" si="749"/>
        <v>-1.8615320380539438E-2</v>
      </c>
      <c r="AT1654" s="149">
        <f t="shared" si="750"/>
        <v>-3.1190478933089471E-2</v>
      </c>
      <c r="AU1654" s="175">
        <f t="shared" si="753"/>
        <v>9.5640339749543735</v>
      </c>
      <c r="AV1654" s="149">
        <f t="shared" si="754"/>
        <v>22.191549072519216</v>
      </c>
      <c r="AW1654" s="149">
        <f t="shared" si="755"/>
        <v>9.2579355633141063</v>
      </c>
    </row>
    <row r="1655" spans="1:49" ht="15" x14ac:dyDescent="0.25">
      <c r="A1655" s="130">
        <v>2008.1</v>
      </c>
      <c r="B1655" s="138"/>
      <c r="C1655" s="166">
        <f>raw_Data!B1661</f>
        <v>968.8</v>
      </c>
      <c r="D1655" s="167">
        <f>raw_Data!J1661</f>
        <v>2.3913888888888888</v>
      </c>
      <c r="E1655" s="167">
        <f>raw_Data!L1661</f>
        <v>3.1208697401348129E-3</v>
      </c>
      <c r="F1655" s="168">
        <f t="shared" si="730"/>
        <v>1216.95</v>
      </c>
      <c r="G1655" s="167">
        <f>raw_Data!K1661</f>
        <v>1.9650674956973486E-3</v>
      </c>
      <c r="H1655" s="167">
        <f t="shared" si="731"/>
        <v>-0.20391141788898481</v>
      </c>
      <c r="I1655" s="165"/>
      <c r="J1655" s="167">
        <f t="shared" si="732"/>
        <v>1.0096502981710676</v>
      </c>
      <c r="K1655" s="167">
        <f t="shared" si="751"/>
        <v>1.2771167911202363E-2</v>
      </c>
      <c r="L1655" s="93"/>
      <c r="M1655" s="171">
        <f t="shared" si="727"/>
        <v>1.0127711679112024</v>
      </c>
      <c r="N1655" s="172">
        <f t="shared" si="733"/>
        <v>0.79805364960671255</v>
      </c>
      <c r="O1655" s="170">
        <f t="shared" si="728"/>
        <v>1654</v>
      </c>
      <c r="P1655" s="170">
        <f t="shared" si="729"/>
        <v>1656</v>
      </c>
      <c r="Q1655" s="169"/>
      <c r="R1655" s="149">
        <f t="shared" si="734"/>
        <v>-0.21228027641519762</v>
      </c>
      <c r="S1655" s="173">
        <f t="shared" si="735"/>
        <v>-0.98538584973656351</v>
      </c>
      <c r="T1655" s="149">
        <v>0</v>
      </c>
      <c r="U1655" s="97"/>
      <c r="V1655" s="149">
        <f>1/PI()*ATAN('Exhibit4_Impact-Test'!$Y$25*S_RDY_SP)+'Exhibit4_Impact-Test'!$Y$26</f>
        <v>0.37219909863212669</v>
      </c>
      <c r="W1655" s="172">
        <f t="shared" si="736"/>
        <v>0.31841532317927984</v>
      </c>
      <c r="X1655" s="149">
        <f>1/PI()*ATAN('Exhibit4_Impact-Test'!$Y$25*S_RS_SP)+'Exhibit4_Impact-Test'!$Y$26</f>
        <v>0.14946633885089133</v>
      </c>
      <c r="Y1655" s="172">
        <f t="shared" si="737"/>
        <v>0.12163232153586197</v>
      </c>
      <c r="Z1655" s="149">
        <f>1/PI()*ATAN('Exhibit4_Impact-Test'!$Y$25*S_5050_SP)+'Exhibit4_Impact-Test'!$Y$26</f>
        <v>0.5</v>
      </c>
      <c r="AA1655" s="149">
        <f t="shared" si="738"/>
        <v>0.44071278562472938</v>
      </c>
      <c r="AB1655" s="195">
        <f>VLOOKUP(_xlfn.NUMBERVALUE(LEFT(A1655,4)),Transactioncosts!$C:$G,5,FALSE)</f>
        <v>20</v>
      </c>
      <c r="AC1655" s="174"/>
      <c r="AD1655" s="175">
        <f t="shared" si="739"/>
        <v>0.93285350113774412</v>
      </c>
      <c r="AE1655" s="149">
        <f t="shared" si="740"/>
        <v>0.98067812656308095</v>
      </c>
      <c r="AF1655" s="149">
        <f t="shared" si="741"/>
        <v>0.90541240875895745</v>
      </c>
      <c r="AG1655" s="176">
        <f t="shared" si="742"/>
        <v>0.93263953410231659</v>
      </c>
      <c r="AH1655" s="149">
        <f t="shared" si="743"/>
        <v>0.98061730971214067</v>
      </c>
      <c r="AI1655" s="149">
        <f t="shared" si="744"/>
        <v>0.90529383433020694</v>
      </c>
      <c r="AJ1655" s="97"/>
      <c r="AK1655" s="171">
        <f t="shared" si="745"/>
        <v>-6.9507109608558548E-2</v>
      </c>
      <c r="AL1655" s="149">
        <f t="shared" si="746"/>
        <v>-1.9510980734830281E-2</v>
      </c>
      <c r="AM1655" s="149">
        <f t="shared" si="747"/>
        <v>-9.9364738795912275E-2</v>
      </c>
      <c r="AN1655" s="149">
        <f t="shared" si="752"/>
        <v>9.6647672079211446</v>
      </c>
      <c r="AO1655" s="149">
        <f t="shared" si="752"/>
        <v>25.602028035098641</v>
      </c>
      <c r="AP1655" s="149">
        <f t="shared" si="752"/>
        <v>9.2571379502709892</v>
      </c>
      <c r="AQ1655" s="97"/>
      <c r="AR1655" s="171">
        <f t="shared" si="748"/>
        <v>-6.9736504232203733E-2</v>
      </c>
      <c r="AS1655" s="149">
        <f t="shared" si="749"/>
        <v>-1.9572997756677101E-2</v>
      </c>
      <c r="AT1655" s="149">
        <f t="shared" si="750"/>
        <v>-9.9495709161064066E-2</v>
      </c>
      <c r="AU1655" s="175">
        <f t="shared" si="753"/>
        <v>9.4942974707221701</v>
      </c>
      <c r="AV1655" s="149">
        <f t="shared" si="754"/>
        <v>22.17197607476254</v>
      </c>
      <c r="AW1655" s="149">
        <f t="shared" si="755"/>
        <v>9.158439854153043</v>
      </c>
    </row>
    <row r="1656" spans="1:49" ht="15" x14ac:dyDescent="0.25">
      <c r="A1656" s="130">
        <v>2008.11</v>
      </c>
      <c r="B1656" s="138"/>
      <c r="C1656" s="166">
        <f>raw_Data!B1662</f>
        <v>883.04</v>
      </c>
      <c r="D1656" s="167">
        <f>raw_Data!J1662</f>
        <v>2.3786111111111112</v>
      </c>
      <c r="E1656" s="167">
        <f>raw_Data!L1662</f>
        <v>2.8951194362685229E-3</v>
      </c>
      <c r="F1656" s="168">
        <f t="shared" si="730"/>
        <v>968.8</v>
      </c>
      <c r="G1656" s="167">
        <f>raw_Data!K1662</f>
        <v>2.4552137810808332E-3</v>
      </c>
      <c r="H1656" s="167">
        <f t="shared" si="731"/>
        <v>-8.852188274153594E-2</v>
      </c>
      <c r="I1656" s="165"/>
      <c r="J1656" s="167">
        <f t="shared" si="732"/>
        <v>0.97758883612700265</v>
      </c>
      <c r="K1656" s="167">
        <f t="shared" si="751"/>
        <v>-1.951604443672883E-2</v>
      </c>
      <c r="L1656" s="93"/>
      <c r="M1656" s="171">
        <f t="shared" si="727"/>
        <v>0.98048395556327117</v>
      </c>
      <c r="N1656" s="172">
        <f t="shared" si="733"/>
        <v>0.91393333103954488</v>
      </c>
      <c r="O1656" s="170">
        <f t="shared" si="728"/>
        <v>1655</v>
      </c>
      <c r="P1656" s="170">
        <f t="shared" si="729"/>
        <v>1657</v>
      </c>
      <c r="Q1656" s="169"/>
      <c r="R1656" s="149">
        <f t="shared" si="734"/>
        <v>-0.11937697068584431</v>
      </c>
      <c r="S1656" s="173">
        <f t="shared" si="735"/>
        <v>-0.96594526402118908</v>
      </c>
      <c r="T1656" s="149">
        <v>0</v>
      </c>
      <c r="U1656" s="97"/>
      <c r="V1656" s="149">
        <f>1/PI()*ATAN('Exhibit4_Impact-Test'!$Y$25*S_RDY_SP)+'Exhibit4_Impact-Test'!$Y$26</f>
        <v>0.42539884089302693</v>
      </c>
      <c r="W1656" s="172">
        <f t="shared" si="736"/>
        <v>0.40831447390816594</v>
      </c>
      <c r="X1656" s="149">
        <f>1/PI()*ATAN('Exhibit4_Impact-Test'!$Y$25*S_RS_SP)+'Exhibit4_Impact-Test'!$Y$26</f>
        <v>0.15204074700601111</v>
      </c>
      <c r="Y1656" s="172">
        <f t="shared" si="737"/>
        <v>0.14319872188671304</v>
      </c>
      <c r="Z1656" s="149">
        <f>1/PI()*ATAN('Exhibit4_Impact-Test'!$Y$25*S_5050_SP)+'Exhibit4_Impact-Test'!$Y$26</f>
        <v>0.5</v>
      </c>
      <c r="AA1656" s="149">
        <f t="shared" si="738"/>
        <v>0.48243506723825647</v>
      </c>
      <c r="AB1656" s="195">
        <f>VLOOKUP(_xlfn.NUMBERVALUE(LEFT(A1656,4)),Transactioncosts!$C:$G,5,FALSE)</f>
        <v>20</v>
      </c>
      <c r="AC1656" s="174"/>
      <c r="AD1656" s="175">
        <f t="shared" si="739"/>
        <v>0.9521733970301709</v>
      </c>
      <c r="AE1656" s="149">
        <f t="shared" si="740"/>
        <v>0.97036554889696724</v>
      </c>
      <c r="AF1656" s="149">
        <f t="shared" si="741"/>
        <v>0.94720864330140797</v>
      </c>
      <c r="AG1656" s="176">
        <f t="shared" si="742"/>
        <v>0.95203924817216123</v>
      </c>
      <c r="AH1656" s="149">
        <f t="shared" si="743"/>
        <v>0.97024915716294158</v>
      </c>
      <c r="AI1656" s="149">
        <f t="shared" si="744"/>
        <v>0.94717351343588452</v>
      </c>
      <c r="AJ1656" s="97"/>
      <c r="AK1656" s="171">
        <f t="shared" si="745"/>
        <v>-4.9008121038625389E-2</v>
      </c>
      <c r="AL1656" s="149">
        <f t="shared" si="746"/>
        <v>-3.0082423943586959E-2</v>
      </c>
      <c r="AM1656" s="149">
        <f t="shared" si="747"/>
        <v>-5.4235889786968569E-2</v>
      </c>
      <c r="AN1656" s="149">
        <f t="shared" si="752"/>
        <v>9.6157590868825196</v>
      </c>
      <c r="AO1656" s="149">
        <f t="shared" si="752"/>
        <v>25.571945611155055</v>
      </c>
      <c r="AP1656" s="149">
        <f t="shared" si="752"/>
        <v>9.2029020604840213</v>
      </c>
      <c r="AQ1656" s="97"/>
      <c r="AR1656" s="171">
        <f t="shared" si="748"/>
        <v>-4.9149017968986165E-2</v>
      </c>
      <c r="AS1656" s="149">
        <f t="shared" si="749"/>
        <v>-3.0202377413795934E-2</v>
      </c>
      <c r="AT1656" s="149">
        <f t="shared" si="750"/>
        <v>-5.427297825446975E-2</v>
      </c>
      <c r="AU1656" s="175">
        <f t="shared" si="753"/>
        <v>9.4451484527531839</v>
      </c>
      <c r="AV1656" s="149">
        <f t="shared" si="754"/>
        <v>22.141773697348743</v>
      </c>
      <c r="AW1656" s="149">
        <f t="shared" si="755"/>
        <v>9.1041668758985725</v>
      </c>
    </row>
    <row r="1657" spans="1:49" ht="15" x14ac:dyDescent="0.25">
      <c r="A1657" s="130">
        <v>2008.12</v>
      </c>
      <c r="B1657" s="138"/>
      <c r="C1657" s="166">
        <f>raw_Data!B1663</f>
        <v>877.56</v>
      </c>
      <c r="D1657" s="167">
        <f>raw_Data!J1663</f>
        <v>2.3658333333333332</v>
      </c>
      <c r="E1657" s="167">
        <f>raw_Data!L1663</f>
        <v>1.9946383202138485E-3</v>
      </c>
      <c r="F1657" s="168">
        <f t="shared" si="730"/>
        <v>883.04</v>
      </c>
      <c r="G1657" s="167">
        <f>raw_Data!K1663</f>
        <v>2.6791915806003504E-3</v>
      </c>
      <c r="H1657" s="167">
        <f t="shared" si="731"/>
        <v>-6.2058343902881008E-3</v>
      </c>
      <c r="I1657" s="165"/>
      <c r="J1657" s="167">
        <f t="shared" si="732"/>
        <v>0.90946221400699068</v>
      </c>
      <c r="K1657" s="167">
        <f t="shared" si="751"/>
        <v>-8.8543147672795475E-2</v>
      </c>
      <c r="L1657" s="93"/>
      <c r="M1657" s="171">
        <f t="shared" si="727"/>
        <v>0.91145685232720453</v>
      </c>
      <c r="N1657" s="172">
        <f t="shared" si="733"/>
        <v>0.99647335719031216</v>
      </c>
      <c r="O1657" s="170">
        <f t="shared" si="728"/>
        <v>1656</v>
      </c>
      <c r="P1657" s="170">
        <f t="shared" si="729"/>
        <v>1658</v>
      </c>
      <c r="Q1657" s="169"/>
      <c r="R1657" s="149">
        <f t="shared" si="734"/>
        <v>-3.8736241127331386E-2</v>
      </c>
      <c r="S1657" s="173">
        <f t="shared" si="735"/>
        <v>-0.68188835022758254</v>
      </c>
      <c r="T1657" s="149">
        <v>0</v>
      </c>
      <c r="U1657" s="97"/>
      <c r="V1657" s="149">
        <f>1/PI()*ATAN('Exhibit4_Impact-Test'!$Y$25*S_RDY_SP)+'Exhibit4_Impact-Test'!$Y$26</f>
        <v>0.47538890291297642</v>
      </c>
      <c r="W1657" s="172">
        <f t="shared" si="736"/>
        <v>0.49766355158010145</v>
      </c>
      <c r="X1657" s="149">
        <f>1/PI()*ATAN('Exhibit4_Impact-Test'!$Y$25*S_RS_SP)+'Exhibit4_Impact-Test'!$Y$26</f>
        <v>0.20139458889957113</v>
      </c>
      <c r="Y1657" s="172">
        <f t="shared" si="737"/>
        <v>0.21611990301093151</v>
      </c>
      <c r="Z1657" s="149">
        <f>1/PI()*ATAN('Exhibit4_Impact-Test'!$Y$25*S_5050_SP)+'Exhibit4_Impact-Test'!$Y$26</f>
        <v>0.5</v>
      </c>
      <c r="AA1657" s="149">
        <f t="shared" si="738"/>
        <v>0.52227977324301789</v>
      </c>
      <c r="AB1657" s="195">
        <f>VLOOKUP(_xlfn.NUMBERVALUE(LEFT(A1657,4)),Transactioncosts!$C:$G,5,FALSE)</f>
        <v>20</v>
      </c>
      <c r="AC1657" s="174"/>
      <c r="AD1657" s="175">
        <f t="shared" si="739"/>
        <v>0.95187275530357296</v>
      </c>
      <c r="AE1657" s="149">
        <f t="shared" si="740"/>
        <v>0.92857871637378842</v>
      </c>
      <c r="AF1657" s="149">
        <f t="shared" si="741"/>
        <v>0.95396510475875829</v>
      </c>
      <c r="AG1657" s="176">
        <f t="shared" si="742"/>
        <v>0.95169077351111819</v>
      </c>
      <c r="AH1657" s="149">
        <f t="shared" si="743"/>
        <v>0.92847775558690093</v>
      </c>
      <c r="AI1657" s="149">
        <f t="shared" si="744"/>
        <v>0.95392054521227221</v>
      </c>
      <c r="AJ1657" s="97"/>
      <c r="AK1657" s="171">
        <f t="shared" si="745"/>
        <v>-4.9323913519524976E-2</v>
      </c>
      <c r="AL1657" s="149">
        <f t="shared" si="746"/>
        <v>-7.4100123781979055E-2</v>
      </c>
      <c r="AM1657" s="149">
        <f t="shared" si="747"/>
        <v>-4.7128186023843416E-2</v>
      </c>
      <c r="AN1657" s="149">
        <f t="shared" si="752"/>
        <v>9.5664351733629953</v>
      </c>
      <c r="AO1657" s="149">
        <f t="shared" si="752"/>
        <v>25.497845487373077</v>
      </c>
      <c r="AP1657" s="149">
        <f t="shared" si="752"/>
        <v>9.1557738744601771</v>
      </c>
      <c r="AQ1657" s="97"/>
      <c r="AR1657" s="171">
        <f t="shared" si="748"/>
        <v>-4.95151146959023E-2</v>
      </c>
      <c r="AS1657" s="149">
        <f t="shared" si="749"/>
        <v>-7.4208855841032012E-2</v>
      </c>
      <c r="AT1657" s="149">
        <f t="shared" si="750"/>
        <v>-4.7174896943331553E-2</v>
      </c>
      <c r="AU1657" s="175">
        <f t="shared" si="753"/>
        <v>9.3956333380572818</v>
      </c>
      <c r="AV1657" s="149">
        <f t="shared" si="754"/>
        <v>22.067564841507711</v>
      </c>
      <c r="AW1657" s="149">
        <f t="shared" si="755"/>
        <v>9.0569919789552404</v>
      </c>
    </row>
    <row r="1658" spans="1:49" ht="15" x14ac:dyDescent="0.25">
      <c r="A1658" s="130">
        <v>2009.01</v>
      </c>
      <c r="B1658" s="138"/>
      <c r="C1658" s="166">
        <f>raw_Data!B1664</f>
        <v>865.58</v>
      </c>
      <c r="D1658" s="167">
        <f>raw_Data!J1664</f>
        <v>2.3344444444444448</v>
      </c>
      <c r="E1658" s="167">
        <f>raw_Data!L1664</f>
        <v>2.0761284687424997E-3</v>
      </c>
      <c r="F1658" s="168">
        <f t="shared" si="730"/>
        <v>877.56</v>
      </c>
      <c r="G1658" s="167">
        <f>raw_Data!K1664</f>
        <v>2.6601536583760028E-3</v>
      </c>
      <c r="H1658" s="167">
        <f t="shared" si="731"/>
        <v>-1.3651488217329755E-2</v>
      </c>
      <c r="I1658" s="165"/>
      <c r="J1658" s="167">
        <f t="shared" si="732"/>
        <v>1.0086247229690855</v>
      </c>
      <c r="K1658" s="167">
        <f t="shared" si="751"/>
        <v>1.0700851437827952E-2</v>
      </c>
      <c r="L1658" s="93"/>
      <c r="M1658" s="171">
        <f t="shared" si="727"/>
        <v>1.010700851437828</v>
      </c>
      <c r="N1658" s="172">
        <f t="shared" si="733"/>
        <v>0.98900866544104626</v>
      </c>
      <c r="O1658" s="170">
        <f t="shared" si="728"/>
        <v>1657</v>
      </c>
      <c r="P1658" s="170">
        <f t="shared" si="729"/>
        <v>1659</v>
      </c>
      <c r="Q1658" s="169"/>
      <c r="R1658" s="149">
        <f t="shared" si="734"/>
        <v>0.14297423842424192</v>
      </c>
      <c r="S1658" s="173">
        <f t="shared" si="735"/>
        <v>-0.87251551906936065</v>
      </c>
      <c r="T1658" s="149">
        <v>0</v>
      </c>
      <c r="U1658" s="97"/>
      <c r="V1658" s="149">
        <f>1/PI()*ATAN('Exhibit4_Impact-Test'!$Y$25*S_RDY_SP)+'Exhibit4_Impact-Test'!$Y$26</f>
        <v>0.58865444780749376</v>
      </c>
      <c r="W1658" s="172">
        <f t="shared" si="736"/>
        <v>0.58339100681456568</v>
      </c>
      <c r="X1658" s="149">
        <f>1/PI()*ATAN('Exhibit4_Impact-Test'!$Y$25*S_RS_SP)+'Exhibit4_Impact-Test'!$Y$26</f>
        <v>0.16563950956716322</v>
      </c>
      <c r="Y1658" s="172">
        <f t="shared" si="737"/>
        <v>0.16266274121146057</v>
      </c>
      <c r="Z1658" s="149">
        <f>1/PI()*ATAN('Exhibit4_Impact-Test'!$Y$25*S_5050_SP)+'Exhibit4_Impact-Test'!$Y$26</f>
        <v>0.5</v>
      </c>
      <c r="AA1658" s="149">
        <f t="shared" si="738"/>
        <v>0.49457616573465168</v>
      </c>
      <c r="AB1658" s="195">
        <f>VLOOKUP(_xlfn.NUMBERVALUE(LEFT(A1658,4)),Transactioncosts!$C:$G,5,FALSE)</f>
        <v>20</v>
      </c>
      <c r="AC1658" s="174"/>
      <c r="AD1658" s="175">
        <f t="shared" si="739"/>
        <v>0.99793164966815495</v>
      </c>
      <c r="AE1658" s="149">
        <f t="shared" si="740"/>
        <v>1.0071077683878813</v>
      </c>
      <c r="AF1658" s="149">
        <f t="shared" si="741"/>
        <v>0.99985475843943705</v>
      </c>
      <c r="AG1658" s="176">
        <f t="shared" si="742"/>
        <v>0.99791892076710598</v>
      </c>
      <c r="AH1658" s="149">
        <f t="shared" si="743"/>
        <v>1.0070851476045239</v>
      </c>
      <c r="AI1658" s="149">
        <f t="shared" si="744"/>
        <v>0.9998439107709064</v>
      </c>
      <c r="AJ1658" s="97"/>
      <c r="AK1658" s="171">
        <f t="shared" si="745"/>
        <v>-2.0704923224936999E-3</v>
      </c>
      <c r="AL1658" s="149">
        <f t="shared" si="746"/>
        <v>7.0826272633830395E-3</v>
      </c>
      <c r="AM1658" s="149">
        <f t="shared" si="747"/>
        <v>-1.4525210913981181E-4</v>
      </c>
      <c r="AN1658" s="149">
        <f t="shared" si="752"/>
        <v>9.5643646810405016</v>
      </c>
      <c r="AO1658" s="149">
        <f t="shared" si="752"/>
        <v>25.50492811463646</v>
      </c>
      <c r="AP1658" s="149">
        <f t="shared" si="752"/>
        <v>9.1556286223510366</v>
      </c>
      <c r="AQ1658" s="97"/>
      <c r="AR1658" s="171">
        <f t="shared" si="748"/>
        <v>-2.0832476872867382E-3</v>
      </c>
      <c r="AS1658" s="149">
        <f t="shared" si="749"/>
        <v>7.0601658763146044E-3</v>
      </c>
      <c r="AT1658" s="149">
        <f t="shared" si="750"/>
        <v>-1.56101412285116E-4</v>
      </c>
      <c r="AU1658" s="175">
        <f t="shared" si="753"/>
        <v>9.3935500903699953</v>
      </c>
      <c r="AV1658" s="149">
        <f t="shared" si="754"/>
        <v>22.074625007384025</v>
      </c>
      <c r="AW1658" s="149">
        <f t="shared" si="755"/>
        <v>9.0568358775429552</v>
      </c>
    </row>
    <row r="1659" spans="1:49" ht="15" x14ac:dyDescent="0.25">
      <c r="A1659" s="130">
        <v>2009.02</v>
      </c>
      <c r="B1659" s="138"/>
      <c r="C1659" s="166">
        <f>raw_Data!B1665</f>
        <v>805.23</v>
      </c>
      <c r="D1659" s="167">
        <f>raw_Data!J1665</f>
        <v>2.3030555555555559</v>
      </c>
      <c r="E1659" s="167">
        <f>raw_Data!L1665</f>
        <v>2.3607713389290907E-3</v>
      </c>
      <c r="F1659" s="168">
        <f t="shared" si="730"/>
        <v>865.58</v>
      </c>
      <c r="G1659" s="167">
        <f>raw_Data!K1665</f>
        <v>2.6607079132553381E-3</v>
      </c>
      <c r="H1659" s="167">
        <f t="shared" si="731"/>
        <v>-6.9722036091406925E-2</v>
      </c>
      <c r="I1659" s="165"/>
      <c r="J1659" s="167">
        <f t="shared" si="732"/>
        <v>1.0299851263326929</v>
      </c>
      <c r="K1659" s="167">
        <f t="shared" si="751"/>
        <v>3.2345897671621993E-2</v>
      </c>
      <c r="L1659" s="93"/>
      <c r="M1659" s="171">
        <f t="shared" si="727"/>
        <v>1.032345897671622</v>
      </c>
      <c r="N1659" s="172">
        <f t="shared" si="733"/>
        <v>0.93293867182184842</v>
      </c>
      <c r="O1659" s="170">
        <f t="shared" si="728"/>
        <v>1658</v>
      </c>
      <c r="P1659" s="170">
        <f t="shared" si="729"/>
        <v>1660</v>
      </c>
      <c r="Q1659" s="169"/>
      <c r="R1659" s="149">
        <f t="shared" si="734"/>
        <v>0.12341136517497414</v>
      </c>
      <c r="S1659" s="173">
        <f t="shared" si="735"/>
        <v>-0.97108382252580838</v>
      </c>
      <c r="T1659" s="149">
        <v>0</v>
      </c>
      <c r="U1659" s="97"/>
      <c r="V1659" s="149">
        <f>1/PI()*ATAN('Exhibit4_Impact-Test'!$Y$25*S_RDY_SP)+'Exhibit4_Impact-Test'!$Y$26</f>
        <v>0.57702655629007826</v>
      </c>
      <c r="W1659" s="172">
        <f t="shared" si="736"/>
        <v>0.55214206347301131</v>
      </c>
      <c r="X1659" s="149">
        <f>1/PI()*ATAN('Exhibit4_Impact-Test'!$Y$25*S_RS_SP)+'Exhibit4_Impact-Test'!$Y$26</f>
        <v>0.15135234953281573</v>
      </c>
      <c r="Y1659" s="172">
        <f t="shared" si="737"/>
        <v>0.13880114729124002</v>
      </c>
      <c r="Z1659" s="149">
        <f>1/PI()*ATAN('Exhibit4_Impact-Test'!$Y$25*S_5050_SP)+'Exhibit4_Impact-Test'!$Y$26</f>
        <v>0.5</v>
      </c>
      <c r="AA1659" s="149">
        <f t="shared" si="738"/>
        <v>0.47470920308619868</v>
      </c>
      <c r="AB1659" s="195">
        <f>VLOOKUP(_xlfn.NUMBERVALUE(LEFT(A1659,4)),Transactioncosts!$C:$G,5,FALSE)</f>
        <v>20</v>
      </c>
      <c r="AC1659" s="174"/>
      <c r="AD1659" s="175">
        <f t="shared" si="739"/>
        <v>0.97498528846917709</v>
      </c>
      <c r="AE1659" s="149">
        <f t="shared" si="740"/>
        <v>1.0173003804787195</v>
      </c>
      <c r="AF1659" s="149">
        <f t="shared" si="741"/>
        <v>0.98264228474673521</v>
      </c>
      <c r="AG1659" s="176">
        <f t="shared" si="742"/>
        <v>0.97497762444091296</v>
      </c>
      <c r="AH1659" s="149">
        <f t="shared" si="743"/>
        <v>1.0172728313203874</v>
      </c>
      <c r="AI1659" s="149">
        <f t="shared" si="744"/>
        <v>0.98259170315290756</v>
      </c>
      <c r="AJ1659" s="97"/>
      <c r="AK1659" s="171">
        <f t="shared" si="745"/>
        <v>-2.533289684768816E-2</v>
      </c>
      <c r="AL1659" s="149">
        <f t="shared" si="746"/>
        <v>1.715243282587026E-2</v>
      </c>
      <c r="AM1659" s="149">
        <f t="shared" si="747"/>
        <v>-1.7510126643344993E-2</v>
      </c>
      <c r="AN1659" s="149">
        <f t="shared" si="752"/>
        <v>9.5390317841928134</v>
      </c>
      <c r="AO1659" s="149">
        <f t="shared" si="752"/>
        <v>25.52208054746233</v>
      </c>
      <c r="AP1659" s="149">
        <f t="shared" si="752"/>
        <v>9.1381184957076922</v>
      </c>
      <c r="AQ1659" s="97"/>
      <c r="AR1659" s="171">
        <f t="shared" si="748"/>
        <v>-2.5340757539000214E-2</v>
      </c>
      <c r="AS1659" s="149">
        <f t="shared" si="749"/>
        <v>1.712535180644657E-2</v>
      </c>
      <c r="AT1659" s="149">
        <f t="shared" si="750"/>
        <v>-1.7561603051905253E-2</v>
      </c>
      <c r="AU1659" s="175">
        <f t="shared" si="753"/>
        <v>9.368209332830995</v>
      </c>
      <c r="AV1659" s="149">
        <f t="shared" si="754"/>
        <v>22.09175035919047</v>
      </c>
      <c r="AW1659" s="149">
        <f t="shared" si="755"/>
        <v>9.0392742744910493</v>
      </c>
    </row>
    <row r="1660" spans="1:49" ht="15" x14ac:dyDescent="0.25">
      <c r="A1660" s="130">
        <v>2009.03</v>
      </c>
      <c r="B1660" s="138"/>
      <c r="C1660" s="166">
        <f>raw_Data!B1666</f>
        <v>757.13</v>
      </c>
      <c r="D1660" s="167">
        <f>raw_Data!J1666</f>
        <v>2.2716666666666669</v>
      </c>
      <c r="E1660" s="167">
        <f>raw_Data!L1666</f>
        <v>2.3201624741928661E-3</v>
      </c>
      <c r="F1660" s="168">
        <f t="shared" si="730"/>
        <v>805.23</v>
      </c>
      <c r="G1660" s="167">
        <f>raw_Data!K1666</f>
        <v>2.8211401297351898E-3</v>
      </c>
      <c r="H1660" s="167">
        <f t="shared" si="731"/>
        <v>-5.9734485799088466E-2</v>
      </c>
      <c r="I1660" s="165"/>
      <c r="J1660" s="167">
        <f t="shared" si="732"/>
        <v>0.99579130101224766</v>
      </c>
      <c r="K1660" s="167">
        <f t="shared" si="751"/>
        <v>-1.8885365135594689E-3</v>
      </c>
      <c r="L1660" s="93"/>
      <c r="M1660" s="171">
        <f t="shared" si="727"/>
        <v>0.99811146348644053</v>
      </c>
      <c r="N1660" s="172">
        <f t="shared" si="733"/>
        <v>0.94308665433064665</v>
      </c>
      <c r="O1660" s="170">
        <f t="shared" si="728"/>
        <v>1659</v>
      </c>
      <c r="P1660" s="170">
        <f t="shared" si="729"/>
        <v>1661</v>
      </c>
      <c r="Q1660" s="169"/>
      <c r="R1660" s="149">
        <f t="shared" si="734"/>
        <v>8.8841500591048575E-2</v>
      </c>
      <c r="S1660" s="173">
        <f t="shared" si="735"/>
        <v>-0.96198145482058539</v>
      </c>
      <c r="T1660" s="149">
        <v>0</v>
      </c>
      <c r="U1660" s="97"/>
      <c r="V1660" s="149">
        <f>1/PI()*ATAN('Exhibit4_Impact-Test'!$Y$25*S_RDY_SP)+'Exhibit4_Impact-Test'!$Y$26</f>
        <v>0.55597407760509898</v>
      </c>
      <c r="W1660" s="172">
        <f t="shared" si="736"/>
        <v>0.54193424701052628</v>
      </c>
      <c r="X1660" s="149">
        <f>1/PI()*ATAN('Exhibit4_Impact-Test'!$Y$25*S_RS_SP)+'Exhibit4_Impact-Test'!$Y$26</f>
        <v>0.15257572645728995</v>
      </c>
      <c r="Y1660" s="172">
        <f t="shared" si="737"/>
        <v>0.14538729238425249</v>
      </c>
      <c r="Z1660" s="149">
        <f>1/PI()*ATAN('Exhibit4_Impact-Test'!$Y$25*S_5050_SP)+'Exhibit4_Impact-Test'!$Y$26</f>
        <v>0.5</v>
      </c>
      <c r="AA1660" s="149">
        <f t="shared" si="738"/>
        <v>0.48582710114677263</v>
      </c>
      <c r="AB1660" s="195">
        <f>VLOOKUP(_xlfn.NUMBERVALUE(LEFT(A1660,4)),Transactioncosts!$C:$G,5,FALSE)</f>
        <v>20</v>
      </c>
      <c r="AC1660" s="174"/>
      <c r="AD1660" s="175">
        <f t="shared" si="739"/>
        <v>0.96751909597065144</v>
      </c>
      <c r="AE1660" s="149">
        <f t="shared" si="740"/>
        <v>0.98971601325632141</v>
      </c>
      <c r="AF1660" s="149">
        <f t="shared" si="741"/>
        <v>0.97059905890854359</v>
      </c>
      <c r="AG1660" s="176">
        <f t="shared" si="742"/>
        <v>0.96745580232663042</v>
      </c>
      <c r="AH1660" s="149">
        <f t="shared" si="743"/>
        <v>0.98830685072733937</v>
      </c>
      <c r="AI1660" s="149">
        <f t="shared" si="744"/>
        <v>0.97057071311083709</v>
      </c>
      <c r="AJ1660" s="97"/>
      <c r="AK1660" s="171">
        <f t="shared" si="745"/>
        <v>-3.3020116835615003E-2</v>
      </c>
      <c r="AL1660" s="149">
        <f t="shared" si="746"/>
        <v>-1.0337232300996832E-2</v>
      </c>
      <c r="AM1660" s="149">
        <f t="shared" si="747"/>
        <v>-2.9841811609117936E-2</v>
      </c>
      <c r="AN1660" s="149">
        <f t="shared" si="752"/>
        <v>9.5060116673571979</v>
      </c>
      <c r="AO1660" s="149">
        <f t="shared" si="752"/>
        <v>25.511743315161333</v>
      </c>
      <c r="AP1660" s="149">
        <f t="shared" si="752"/>
        <v>9.1082766840985734</v>
      </c>
      <c r="AQ1660" s="97"/>
      <c r="AR1660" s="171">
        <f t="shared" si="748"/>
        <v>-3.3085537471406495E-2</v>
      </c>
      <c r="AS1660" s="149">
        <f t="shared" si="749"/>
        <v>-1.1762051794276451E-2</v>
      </c>
      <c r="AT1660" s="149">
        <f t="shared" si="750"/>
        <v>-2.9871016471172865E-2</v>
      </c>
      <c r="AU1660" s="175">
        <f t="shared" si="753"/>
        <v>9.3351237953595891</v>
      </c>
      <c r="AV1660" s="149">
        <f t="shared" si="754"/>
        <v>22.079988307396196</v>
      </c>
      <c r="AW1660" s="149">
        <f t="shared" si="755"/>
        <v>9.0094032580198764</v>
      </c>
    </row>
    <row r="1661" spans="1:49" ht="15" x14ac:dyDescent="0.25">
      <c r="A1661" s="130">
        <v>2009.04</v>
      </c>
      <c r="B1661" s="138"/>
      <c r="C1661" s="166">
        <f>raw_Data!B1667</f>
        <v>848.15</v>
      </c>
      <c r="D1661" s="167">
        <f>raw_Data!J1667</f>
        <v>2.2252777777777779</v>
      </c>
      <c r="E1661" s="167">
        <f>raw_Data!L1667</f>
        <v>2.4094781004899701E-3</v>
      </c>
      <c r="F1661" s="168">
        <f t="shared" si="730"/>
        <v>757.13</v>
      </c>
      <c r="G1661" s="167">
        <f>raw_Data!K1667</f>
        <v>2.9390960307711725E-3</v>
      </c>
      <c r="H1661" s="167">
        <f t="shared" si="731"/>
        <v>0.12021713576268267</v>
      </c>
      <c r="I1661" s="165"/>
      <c r="J1661" s="167">
        <f t="shared" si="732"/>
        <v>1.0092781564763735</v>
      </c>
      <c r="K1661" s="167">
        <f t="shared" si="751"/>
        <v>1.1687634576863504E-2</v>
      </c>
      <c r="L1661" s="93"/>
      <c r="M1661" s="171">
        <f t="shared" si="727"/>
        <v>1.0116876345768635</v>
      </c>
      <c r="N1661" s="172">
        <f t="shared" si="733"/>
        <v>1.123156231793454</v>
      </c>
      <c r="O1661" s="170">
        <f t="shared" si="728"/>
        <v>1660</v>
      </c>
      <c r="P1661" s="170">
        <f t="shared" si="729"/>
        <v>1662</v>
      </c>
      <c r="Q1661" s="169"/>
      <c r="R1661" s="149">
        <f t="shared" si="734"/>
        <v>0.11768456636883615</v>
      </c>
      <c r="S1661" s="173">
        <f t="shared" si="735"/>
        <v>0.98106566320968014</v>
      </c>
      <c r="T1661" s="149">
        <v>0</v>
      </c>
      <c r="U1661" s="97"/>
      <c r="V1661" s="149">
        <f>1/PI()*ATAN('Exhibit4_Impact-Test'!$Y$25*S_RDY_SP)+'Exhibit4_Impact-Test'!$Y$26</f>
        <v>0.57358106902103101</v>
      </c>
      <c r="W1661" s="172">
        <f t="shared" si="736"/>
        <v>0.59892788277010278</v>
      </c>
      <c r="X1661" s="149">
        <f>1/PI()*ATAN('Exhibit4_Impact-Test'!$Y$25*S_RS_SP)+'Exhibit4_Impact-Test'!$Y$26</f>
        <v>0.84996855687526551</v>
      </c>
      <c r="Y1661" s="172">
        <f t="shared" si="737"/>
        <v>0.8628158840147615</v>
      </c>
      <c r="Z1661" s="149">
        <f>1/PI()*ATAN('Exhibit4_Impact-Test'!$Y$25*S_5050_SP)+'Exhibit4_Impact-Test'!$Y$26</f>
        <v>0.5</v>
      </c>
      <c r="AA1661" s="149">
        <f t="shared" si="738"/>
        <v>0.52610696711186433</v>
      </c>
      <c r="AB1661" s="195">
        <f>VLOOKUP(_xlfn.NUMBERVALUE(LEFT(A1661,4)),Transactioncosts!$C:$G,5,FALSE)</f>
        <v>20</v>
      </c>
      <c r="AC1661" s="174"/>
      <c r="AD1661" s="175">
        <f t="shared" si="739"/>
        <v>1.0756239117306303</v>
      </c>
      <c r="AE1661" s="149">
        <f t="shared" si="740"/>
        <v>1.1064324372899592</v>
      </c>
      <c r="AF1661" s="149">
        <f t="shared" si="741"/>
        <v>1.0674219331851589</v>
      </c>
      <c r="AG1661" s="176">
        <f t="shared" si="742"/>
        <v>1.0754667953194166</v>
      </c>
      <c r="AH1661" s="149">
        <f t="shared" si="743"/>
        <v>1.1064021198746756</v>
      </c>
      <c r="AI1661" s="149">
        <f t="shared" si="744"/>
        <v>1.067369719250935</v>
      </c>
      <c r="AJ1661" s="97"/>
      <c r="AK1661" s="171">
        <f t="shared" si="745"/>
        <v>7.2900876227785155E-2</v>
      </c>
      <c r="AL1661" s="149">
        <f t="shared" si="746"/>
        <v>0.10114081880737778</v>
      </c>
      <c r="AM1661" s="149">
        <f t="shared" si="747"/>
        <v>6.5246332940770785E-2</v>
      </c>
      <c r="AN1661" s="149">
        <f t="shared" si="752"/>
        <v>9.5789125435849822</v>
      </c>
      <c r="AO1661" s="149">
        <f t="shared" si="752"/>
        <v>25.612884133968709</v>
      </c>
      <c r="AP1661" s="149">
        <f t="shared" si="752"/>
        <v>9.1735230170393436</v>
      </c>
      <c r="AQ1661" s="97"/>
      <c r="AR1661" s="171">
        <f t="shared" si="748"/>
        <v>7.2754795533950894E-2</v>
      </c>
      <c r="AS1661" s="149">
        <f t="shared" si="749"/>
        <v>0.10111341737767096</v>
      </c>
      <c r="AT1661" s="149">
        <f t="shared" si="750"/>
        <v>6.5197415816540275E-2</v>
      </c>
      <c r="AU1661" s="175">
        <f t="shared" si="753"/>
        <v>9.4078785908935405</v>
      </c>
      <c r="AV1661" s="149">
        <f t="shared" si="754"/>
        <v>22.181101724773868</v>
      </c>
      <c r="AW1661" s="149">
        <f t="shared" si="755"/>
        <v>9.0746006738364162</v>
      </c>
    </row>
    <row r="1662" spans="1:49" ht="15" x14ac:dyDescent="0.25">
      <c r="A1662" s="130">
        <v>2009.05</v>
      </c>
      <c r="B1662" s="138"/>
      <c r="C1662" s="166">
        <f>raw_Data!B1668</f>
        <v>902.41</v>
      </c>
      <c r="D1662" s="167">
        <f>raw_Data!J1668</f>
        <v>2.1788888888888889</v>
      </c>
      <c r="E1662" s="167">
        <f>raw_Data!L1668</f>
        <v>2.7011732814758993E-3</v>
      </c>
      <c r="F1662" s="168">
        <f t="shared" si="730"/>
        <v>848.15</v>
      </c>
      <c r="G1662" s="167">
        <f>raw_Data!K1668</f>
        <v>2.5689900240392491E-3</v>
      </c>
      <c r="H1662" s="167">
        <f t="shared" si="731"/>
        <v>6.397453280669696E-2</v>
      </c>
      <c r="I1662" s="165"/>
      <c r="J1662" s="167">
        <f t="shared" si="732"/>
        <v>1.0301473643099626</v>
      </c>
      <c r="K1662" s="167">
        <f t="shared" si="751"/>
        <v>3.2848537591438465E-2</v>
      </c>
      <c r="L1662" s="93"/>
      <c r="M1662" s="171">
        <f t="shared" si="727"/>
        <v>1.0328485375914385</v>
      </c>
      <c r="N1662" s="172">
        <f t="shared" si="733"/>
        <v>1.0665435228307361</v>
      </c>
      <c r="O1662" s="170">
        <f t="shared" si="728"/>
        <v>1661</v>
      </c>
      <c r="P1662" s="170">
        <f t="shared" si="729"/>
        <v>1663</v>
      </c>
      <c r="Q1662" s="169"/>
      <c r="R1662" s="149">
        <f t="shared" si="734"/>
        <v>3.2040362529058654E-2</v>
      </c>
      <c r="S1662" s="173">
        <f t="shared" si="735"/>
        <v>0.96370393913289276</v>
      </c>
      <c r="T1662" s="149">
        <v>0</v>
      </c>
      <c r="U1662" s="97"/>
      <c r="V1662" s="149">
        <f>1/PI()*ATAN('Exhibit4_Impact-Test'!$Y$25*S_RDY_SP)+'Exhibit4_Impact-Test'!$Y$26</f>
        <v>0.52036967716322924</v>
      </c>
      <c r="W1662" s="172">
        <f t="shared" si="736"/>
        <v>0.52837606185788688</v>
      </c>
      <c r="X1662" s="149">
        <f>1/PI()*ATAN('Exhibit4_Impact-Test'!$Y$25*S_RS_SP)+'Exhibit4_Impact-Test'!$Y$26</f>
        <v>0.84765717637293658</v>
      </c>
      <c r="Y1662" s="172">
        <f t="shared" si="737"/>
        <v>0.85175661324442187</v>
      </c>
      <c r="Z1662" s="149">
        <f>1/PI()*ATAN('Exhibit4_Impact-Test'!$Y$25*S_5050_SP)+'Exhibit4_Impact-Test'!$Y$26</f>
        <v>0.5</v>
      </c>
      <c r="AA1662" s="149">
        <f t="shared" si="738"/>
        <v>0.50802493871309617</v>
      </c>
      <c r="AB1662" s="195">
        <f>VLOOKUP(_xlfn.NUMBERVALUE(LEFT(A1662,4)),Transactioncosts!$C:$G,5,FALSE)</f>
        <v>20</v>
      </c>
      <c r="AC1662" s="174"/>
      <c r="AD1662" s="175">
        <f t="shared" si="739"/>
        <v>1.0503823861824315</v>
      </c>
      <c r="AE1662" s="149">
        <f t="shared" si="740"/>
        <v>1.0614103336373093</v>
      </c>
      <c r="AF1662" s="149">
        <f t="shared" si="741"/>
        <v>1.0496960302110874</v>
      </c>
      <c r="AG1662" s="176">
        <f t="shared" si="742"/>
        <v>1.050241141082648</v>
      </c>
      <c r="AH1662" s="149">
        <f t="shared" si="743"/>
        <v>1.0613860147800243</v>
      </c>
      <c r="AI1662" s="149">
        <f t="shared" si="744"/>
        <v>1.0496799803336612</v>
      </c>
      <c r="AJ1662" s="97"/>
      <c r="AK1662" s="171">
        <f t="shared" si="745"/>
        <v>4.9154275189569774E-2</v>
      </c>
      <c r="AL1662" s="149">
        <f t="shared" si="746"/>
        <v>5.9598527220029715E-2</v>
      </c>
      <c r="AM1662" s="149">
        <f t="shared" si="747"/>
        <v>4.8500627220595088E-2</v>
      </c>
      <c r="AN1662" s="149">
        <f t="shared" si="752"/>
        <v>9.6280668187745526</v>
      </c>
      <c r="AO1662" s="149">
        <f t="shared" si="752"/>
        <v>25.672482661188738</v>
      </c>
      <c r="AP1662" s="149">
        <f t="shared" si="752"/>
        <v>9.2220236442599379</v>
      </c>
      <c r="AQ1662" s="97"/>
      <c r="AR1662" s="171">
        <f t="shared" si="748"/>
        <v>4.9019795975980954E-2</v>
      </c>
      <c r="AS1662" s="149">
        <f t="shared" si="749"/>
        <v>5.9575615123629855E-2</v>
      </c>
      <c r="AT1662" s="149">
        <f t="shared" si="750"/>
        <v>4.8485337079766669E-2</v>
      </c>
      <c r="AU1662" s="175">
        <f t="shared" si="753"/>
        <v>9.456898386869522</v>
      </c>
      <c r="AV1662" s="149">
        <f t="shared" si="754"/>
        <v>22.240677339897498</v>
      </c>
      <c r="AW1662" s="149">
        <f t="shared" si="755"/>
        <v>9.1230860109161824</v>
      </c>
    </row>
    <row r="1663" spans="1:49" ht="15" x14ac:dyDescent="0.25">
      <c r="A1663" s="130">
        <v>2009.06</v>
      </c>
      <c r="B1663" s="138"/>
      <c r="C1663" s="166">
        <f>raw_Data!B1669</f>
        <v>926.12</v>
      </c>
      <c r="D1663" s="167">
        <f>raw_Data!J1669</f>
        <v>2.1324999999999998</v>
      </c>
      <c r="E1663" s="167">
        <f>raw_Data!L1669</f>
        <v>3.0483680766628662E-3</v>
      </c>
      <c r="F1663" s="168">
        <f t="shared" si="730"/>
        <v>902.41</v>
      </c>
      <c r="G1663" s="167">
        <f>raw_Data!K1669</f>
        <v>2.3631165434780197E-3</v>
      </c>
      <c r="H1663" s="167">
        <f t="shared" si="731"/>
        <v>2.6274088274730989E-2</v>
      </c>
      <c r="I1663" s="165"/>
      <c r="J1663" s="167">
        <f t="shared" si="732"/>
        <v>1.03529325483219</v>
      </c>
      <c r="K1663" s="167">
        <f t="shared" si="751"/>
        <v>3.8341622908852901E-2</v>
      </c>
      <c r="L1663" s="93"/>
      <c r="M1663" s="171">
        <f t="shared" si="727"/>
        <v>1.0383416229088529</v>
      </c>
      <c r="N1663" s="172">
        <f t="shared" si="733"/>
        <v>1.0286372048182091</v>
      </c>
      <c r="O1663" s="170">
        <f t="shared" si="728"/>
        <v>1662</v>
      </c>
      <c r="P1663" s="170">
        <f t="shared" si="729"/>
        <v>1664</v>
      </c>
      <c r="Q1663" s="169"/>
      <c r="R1663" s="149">
        <f t="shared" si="734"/>
        <v>-6.6753039356501606E-2</v>
      </c>
      <c r="S1663" s="173">
        <f t="shared" si="735"/>
        <v>0.90677656951478758</v>
      </c>
      <c r="T1663" s="149">
        <v>0</v>
      </c>
      <c r="U1663" s="97"/>
      <c r="V1663" s="149">
        <f>1/PI()*ATAN('Exhibit4_Impact-Test'!$Y$25*S_RDY_SP)+'Exhibit4_Impact-Test'!$Y$26</f>
        <v>0.45775351196610792</v>
      </c>
      <c r="W1663" s="172">
        <f t="shared" si="736"/>
        <v>0.45542370654253767</v>
      </c>
      <c r="X1663" s="149">
        <f>1/PI()*ATAN('Exhibit4_Impact-Test'!$Y$25*S_RS_SP)+'Exhibit4_Impact-Test'!$Y$26</f>
        <v>0.83959718460188792</v>
      </c>
      <c r="Y1663" s="172">
        <f t="shared" si="737"/>
        <v>0.83832855886283131</v>
      </c>
      <c r="Z1663" s="149">
        <f>1/PI()*ATAN('Exhibit4_Impact-Test'!$Y$25*S_5050_SP)+'Exhibit4_Impact-Test'!$Y$26</f>
        <v>0.5</v>
      </c>
      <c r="AA1663" s="149">
        <f t="shared" si="738"/>
        <v>0.49765251149153883</v>
      </c>
      <c r="AB1663" s="195">
        <f>VLOOKUP(_xlfn.NUMBERVALUE(LEFT(A1663,4)),Transactioncosts!$C:$G,5,FALSE)</f>
        <v>20</v>
      </c>
      <c r="AC1663" s="174"/>
      <c r="AD1663" s="175">
        <f t="shared" si="739"/>
        <v>1.0338993914462733</v>
      </c>
      <c r="AE1663" s="149">
        <f t="shared" si="740"/>
        <v>1.0301938208017487</v>
      </c>
      <c r="AF1663" s="149">
        <f t="shared" si="741"/>
        <v>1.0334894138635309</v>
      </c>
      <c r="AG1663" s="176">
        <f t="shared" si="742"/>
        <v>1.0338026893338921</v>
      </c>
      <c r="AH1663" s="149">
        <f t="shared" si="743"/>
        <v>1.0301522393454083</v>
      </c>
      <c r="AI1663" s="149">
        <f t="shared" si="744"/>
        <v>1.0334847188865139</v>
      </c>
      <c r="AJ1663" s="97"/>
      <c r="AK1663" s="171">
        <f t="shared" si="745"/>
        <v>3.3337471010156564E-2</v>
      </c>
      <c r="AL1663" s="149">
        <f t="shared" si="746"/>
        <v>2.9746960074427432E-2</v>
      </c>
      <c r="AM1663" s="149">
        <f t="shared" si="747"/>
        <v>3.2940857091126284E-2</v>
      </c>
      <c r="AN1663" s="149">
        <f t="shared" si="752"/>
        <v>9.6614042897847092</v>
      </c>
      <c r="AO1663" s="149">
        <f t="shared" si="752"/>
        <v>25.702229621263164</v>
      </c>
      <c r="AP1663" s="149">
        <f t="shared" si="752"/>
        <v>9.2549645013510649</v>
      </c>
      <c r="AQ1663" s="97"/>
      <c r="AR1663" s="171">
        <f t="shared" si="748"/>
        <v>3.3243935182775436E-2</v>
      </c>
      <c r="AS1663" s="149">
        <f t="shared" si="749"/>
        <v>2.9706596509150397E-2</v>
      </c>
      <c r="AT1663" s="149">
        <f t="shared" si="750"/>
        <v>3.2936314240838455E-2</v>
      </c>
      <c r="AU1663" s="175">
        <f t="shared" si="753"/>
        <v>9.4901423220522982</v>
      </c>
      <c r="AV1663" s="149">
        <f t="shared" si="754"/>
        <v>22.270383936406649</v>
      </c>
      <c r="AW1663" s="149">
        <f t="shared" si="755"/>
        <v>9.1560223251570214</v>
      </c>
    </row>
    <row r="1664" spans="1:49" ht="15" x14ac:dyDescent="0.25">
      <c r="A1664" s="130">
        <v>2009.07</v>
      </c>
      <c r="B1664" s="138"/>
      <c r="C1664" s="166">
        <f>raw_Data!B1670</f>
        <v>935.82</v>
      </c>
      <c r="D1664" s="167">
        <f>raw_Data!J1670</f>
        <v>2.0855555555555552</v>
      </c>
      <c r="E1664" s="167">
        <f>raw_Data!L1670</f>
        <v>2.9193337207231718E-3</v>
      </c>
      <c r="F1664" s="168">
        <f t="shared" si="730"/>
        <v>926.12</v>
      </c>
      <c r="G1664" s="167">
        <f>raw_Data!K1670</f>
        <v>2.2519279958920606E-3</v>
      </c>
      <c r="H1664" s="167">
        <f t="shared" si="731"/>
        <v>1.0473804690536825E-2</v>
      </c>
      <c r="I1664" s="165"/>
      <c r="J1664" s="167">
        <f t="shared" si="732"/>
        <v>0.98713792565538805</v>
      </c>
      <c r="K1664" s="167">
        <f t="shared" si="751"/>
        <v>-9.9427406238887794E-3</v>
      </c>
      <c r="L1664" s="93"/>
      <c r="M1664" s="171">
        <f t="shared" si="727"/>
        <v>0.99005725937611122</v>
      </c>
      <c r="N1664" s="172">
        <f t="shared" si="733"/>
        <v>1.012725732686429</v>
      </c>
      <c r="O1664" s="170">
        <f t="shared" si="728"/>
        <v>1663</v>
      </c>
      <c r="P1664" s="170">
        <f t="shared" si="729"/>
        <v>1665</v>
      </c>
      <c r="Q1664" s="169"/>
      <c r="R1664" s="149">
        <f t="shared" si="734"/>
        <v>-0.15026331923131492</v>
      </c>
      <c r="S1664" s="173">
        <f t="shared" si="735"/>
        <v>0.77456521750282648</v>
      </c>
      <c r="T1664" s="149">
        <v>0</v>
      </c>
      <c r="U1664" s="97"/>
      <c r="V1664" s="149">
        <f>1/PI()*ATAN('Exhibit4_Impact-Test'!$Y$25*S_RDY_SP)+'Exhibit4_Impact-Test'!$Y$26</f>
        <v>0.40707265035197288</v>
      </c>
      <c r="W1664" s="172">
        <f t="shared" si="736"/>
        <v>0.41254793021515102</v>
      </c>
      <c r="X1664" s="149">
        <f>1/PI()*ATAN('Exhibit4_Impact-Test'!$Y$25*S_RS_SP)+'Exhibit4_Impact-Test'!$Y$26</f>
        <v>0.81753783069269792</v>
      </c>
      <c r="Y1664" s="172">
        <f t="shared" si="737"/>
        <v>0.8208904827276543</v>
      </c>
      <c r="Z1664" s="149">
        <f>1/PI()*ATAN('Exhibit4_Impact-Test'!$Y$25*S_5050_SP)+'Exhibit4_Impact-Test'!$Y$26</f>
        <v>0.5</v>
      </c>
      <c r="AA1664" s="149">
        <f t="shared" si="738"/>
        <v>0.50565924351269143</v>
      </c>
      <c r="AB1664" s="195">
        <f>VLOOKUP(_xlfn.NUMBERVALUE(LEFT(A1664,4)),Transactioncosts!$C:$G,5,FALSE)</f>
        <v>20</v>
      </c>
      <c r="AC1664" s="174"/>
      <c r="AD1664" s="175">
        <f t="shared" si="739"/>
        <v>0.99928497488597523</v>
      </c>
      <c r="AE1664" s="149">
        <f t="shared" si="740"/>
        <v>1.0085895938713438</v>
      </c>
      <c r="AF1664" s="149">
        <f t="shared" si="741"/>
        <v>1.0013914960312702</v>
      </c>
      <c r="AG1664" s="176">
        <f t="shared" si="742"/>
        <v>0.99927978829083608</v>
      </c>
      <c r="AH1664" s="149">
        <f t="shared" si="743"/>
        <v>1.008535885000045</v>
      </c>
      <c r="AI1664" s="149">
        <f t="shared" si="744"/>
        <v>1.0013801775442448</v>
      </c>
      <c r="AJ1664" s="97"/>
      <c r="AK1664" s="171">
        <f t="shared" si="745"/>
        <v>-7.1528086640179492E-4</v>
      </c>
      <c r="AL1664" s="149">
        <f t="shared" si="746"/>
        <v>8.5529132082385936E-3</v>
      </c>
      <c r="AM1664" s="149">
        <f t="shared" si="747"/>
        <v>1.390528797831373E-3</v>
      </c>
      <c r="AN1664" s="149">
        <f t="shared" si="752"/>
        <v>9.6606890089183075</v>
      </c>
      <c r="AO1664" s="149">
        <f t="shared" si="752"/>
        <v>25.710782534471402</v>
      </c>
      <c r="AP1664" s="149">
        <f t="shared" si="752"/>
        <v>9.2563550301488959</v>
      </c>
      <c r="AQ1664" s="97"/>
      <c r="AR1664" s="171">
        <f t="shared" si="748"/>
        <v>-7.2047118621001364E-4</v>
      </c>
      <c r="AS1664" s="149">
        <f t="shared" si="749"/>
        <v>8.4996603274692765E-3</v>
      </c>
      <c r="AT1664" s="149">
        <f t="shared" si="750"/>
        <v>1.3792259746739873E-3</v>
      </c>
      <c r="AU1664" s="175">
        <f t="shared" si="753"/>
        <v>9.4894218508660888</v>
      </c>
      <c r="AV1664" s="149">
        <f t="shared" si="754"/>
        <v>22.278883596734119</v>
      </c>
      <c r="AW1664" s="149">
        <f t="shared" si="755"/>
        <v>9.1574015511316951</v>
      </c>
    </row>
    <row r="1665" spans="1:49" ht="15" x14ac:dyDescent="0.25">
      <c r="A1665" s="130">
        <v>2009.08</v>
      </c>
      <c r="B1665" s="138"/>
      <c r="C1665" s="166">
        <f>raw_Data!B1671</f>
        <v>1009.73</v>
      </c>
      <c r="D1665" s="167">
        <f>raw_Data!J1671</f>
        <v>2.0386111111111109</v>
      </c>
      <c r="E1665" s="167">
        <f>raw_Data!L1671</f>
        <v>2.9435415760119543E-3</v>
      </c>
      <c r="F1665" s="168">
        <f t="shared" si="730"/>
        <v>935.82</v>
      </c>
      <c r="G1665" s="167">
        <f>raw_Data!K1671</f>
        <v>2.1784222511926554E-3</v>
      </c>
      <c r="H1665" s="167">
        <f t="shared" si="731"/>
        <v>7.8978863456647508E-2</v>
      </c>
      <c r="I1665" s="165"/>
      <c r="J1665" s="167">
        <f t="shared" si="732"/>
        <v>1.0024306268107213</v>
      </c>
      <c r="K1665" s="167">
        <f t="shared" si="751"/>
        <v>5.3741683867332135E-3</v>
      </c>
      <c r="L1665" s="93"/>
      <c r="M1665" s="171">
        <f t="shared" si="727"/>
        <v>1.0053741683867332</v>
      </c>
      <c r="N1665" s="172">
        <f t="shared" si="733"/>
        <v>1.0811572857078402</v>
      </c>
      <c r="O1665" s="170">
        <f t="shared" si="728"/>
        <v>1664</v>
      </c>
      <c r="P1665" s="170">
        <f t="shared" si="729"/>
        <v>1666</v>
      </c>
      <c r="Q1665" s="169"/>
      <c r="R1665" s="149">
        <f t="shared" si="734"/>
        <v>-0.14534070944397692</v>
      </c>
      <c r="S1665" s="173">
        <f t="shared" si="735"/>
        <v>0.9643541149703132</v>
      </c>
      <c r="T1665" s="149">
        <v>0</v>
      </c>
      <c r="U1665" s="97"/>
      <c r="V1665" s="149">
        <f>1/PI()*ATAN('Exhibit4_Impact-Test'!$Y$25*S_RDY_SP)+'Exhibit4_Impact-Test'!$Y$26</f>
        <v>0.40995463264555088</v>
      </c>
      <c r="W1665" s="172">
        <f t="shared" si="736"/>
        <v>0.42764141150853752</v>
      </c>
      <c r="X1665" s="149">
        <f>1/PI()*ATAN('Exhibit4_Impact-Test'!$Y$25*S_RS_SP)+'Exhibit4_Impact-Test'!$Y$26</f>
        <v>0.84774491837712818</v>
      </c>
      <c r="Y1665" s="172">
        <f t="shared" si="737"/>
        <v>0.85688984827705839</v>
      </c>
      <c r="Z1665" s="149">
        <f>1/PI()*ATAN('Exhibit4_Impact-Test'!$Y$25*S_5050_SP)+'Exhibit4_Impact-Test'!$Y$26</f>
        <v>0.5</v>
      </c>
      <c r="AA1665" s="149">
        <f t="shared" si="738"/>
        <v>0.5181600706695294</v>
      </c>
      <c r="AB1665" s="195">
        <f>VLOOKUP(_xlfn.NUMBERVALUE(LEFT(A1665,4)),Transactioncosts!$C:$G,5,FALSE)</f>
        <v>20</v>
      </c>
      <c r="AC1665" s="174"/>
      <c r="AD1665" s="175">
        <f t="shared" si="739"/>
        <v>1.0364418084088423</v>
      </c>
      <c r="AE1665" s="149">
        <f t="shared" si="740"/>
        <v>1.0696189209944795</v>
      </c>
      <c r="AF1665" s="149">
        <f t="shared" si="741"/>
        <v>1.0432657270472867</v>
      </c>
      <c r="AG1665" s="176">
        <f t="shared" si="742"/>
        <v>1.0363470019933201</v>
      </c>
      <c r="AH1665" s="149">
        <f t="shared" si="743"/>
        <v>1.069588610575267</v>
      </c>
      <c r="AI1665" s="149">
        <f t="shared" si="744"/>
        <v>1.0432294069059476</v>
      </c>
      <c r="AJ1665" s="97"/>
      <c r="AK1665" s="171">
        <f t="shared" si="745"/>
        <v>3.5793508923869441E-2</v>
      </c>
      <c r="AL1665" s="149">
        <f t="shared" si="746"/>
        <v>6.7302436434548626E-2</v>
      </c>
      <c r="AM1665" s="149">
        <f t="shared" si="747"/>
        <v>4.2355915427214723E-2</v>
      </c>
      <c r="AN1665" s="149">
        <f t="shared" si="752"/>
        <v>9.6964825178421776</v>
      </c>
      <c r="AO1665" s="149">
        <f t="shared" si="752"/>
        <v>25.778084970905951</v>
      </c>
      <c r="AP1665" s="149">
        <f t="shared" si="752"/>
        <v>9.2987109455761114</v>
      </c>
      <c r="AQ1665" s="97"/>
      <c r="AR1665" s="171">
        <f t="shared" si="748"/>
        <v>3.5702031765065319E-2</v>
      </c>
      <c r="AS1665" s="149">
        <f t="shared" si="749"/>
        <v>6.7274098446048453E-2</v>
      </c>
      <c r="AT1665" s="149">
        <f t="shared" si="750"/>
        <v>4.2321100928247743E-2</v>
      </c>
      <c r="AU1665" s="175">
        <f t="shared" si="753"/>
        <v>9.5251238826311546</v>
      </c>
      <c r="AV1665" s="149">
        <f t="shared" si="754"/>
        <v>22.346157695180167</v>
      </c>
      <c r="AW1665" s="149">
        <f t="shared" si="755"/>
        <v>9.1997226520599433</v>
      </c>
    </row>
    <row r="1666" spans="1:49" ht="15" x14ac:dyDescent="0.25">
      <c r="A1666" s="130">
        <v>2009.09</v>
      </c>
      <c r="B1666" s="138"/>
      <c r="C1666" s="166">
        <f>raw_Data!B1672</f>
        <v>1044.55</v>
      </c>
      <c r="D1666" s="167">
        <f>raw_Data!J1672</f>
        <v>1.9916666666666665</v>
      </c>
      <c r="E1666" s="167">
        <f>raw_Data!L1672</f>
        <v>2.7901164905321796E-3</v>
      </c>
      <c r="F1666" s="168">
        <f t="shared" si="730"/>
        <v>1009.73</v>
      </c>
      <c r="G1666" s="167">
        <f>raw_Data!K1672</f>
        <v>1.9724744898801327E-3</v>
      </c>
      <c r="H1666" s="167">
        <f t="shared" si="731"/>
        <v>3.4484466144414805E-2</v>
      </c>
      <c r="I1666" s="165"/>
      <c r="J1666" s="167">
        <f t="shared" si="732"/>
        <v>0.98461613283758664</v>
      </c>
      <c r="K1666" s="167">
        <f t="shared" si="751"/>
        <v>-1.2593750671881176E-2</v>
      </c>
      <c r="L1666" s="93"/>
      <c r="M1666" s="171">
        <f t="shared" ref="M1666:M1729" si="756">interest_mon+bond_approx_price</f>
        <v>0.98740624932811882</v>
      </c>
      <c r="N1666" s="172">
        <f t="shared" si="733"/>
        <v>1.0364569406342947</v>
      </c>
      <c r="O1666" s="170">
        <f t="shared" ref="O1666:O1729" si="757">ROW(A1666)-1</f>
        <v>1665</v>
      </c>
      <c r="P1666" s="170">
        <f t="shared" ref="P1666:P1729" si="758">ROW(A1666)+1</f>
        <v>1667</v>
      </c>
      <c r="Q1666" s="169"/>
      <c r="R1666" s="149">
        <f t="shared" si="734"/>
        <v>-0.19753130850592662</v>
      </c>
      <c r="S1666" s="173">
        <f t="shared" si="735"/>
        <v>0.92135457494828177</v>
      </c>
      <c r="T1666" s="149">
        <v>0</v>
      </c>
      <c r="U1666" s="97"/>
      <c r="V1666" s="149">
        <f>1/PI()*ATAN('Exhibit4_Impact-Test'!$Y$25*S_RDY_SP)+'Exhibit4_Impact-Test'!$Y$26</f>
        <v>0.38023820374744777</v>
      </c>
      <c r="W1666" s="172">
        <f t="shared" si="736"/>
        <v>0.39172775355394968</v>
      </c>
      <c r="X1666" s="149">
        <f>1/PI()*ATAN('Exhibit4_Impact-Test'!$Y$25*S_RS_SP)+'Exhibit4_Impact-Test'!$Y$26</f>
        <v>0.84173463867084286</v>
      </c>
      <c r="Y1666" s="172">
        <f t="shared" si="737"/>
        <v>0.84808677828097168</v>
      </c>
      <c r="Z1666" s="149">
        <f>1/PI()*ATAN('Exhibit4_Impact-Test'!$Y$25*S_5050_SP)+'Exhibit4_Impact-Test'!$Y$26</f>
        <v>0.5</v>
      </c>
      <c r="AA1666" s="149">
        <f t="shared" si="738"/>
        <v>0.51211808474739018</v>
      </c>
      <c r="AB1666" s="195">
        <f>VLOOKUP(_xlfn.NUMBERVALUE(LEFT(A1666,4)),Transactioncosts!$C:$G,5,FALSE)</f>
        <v>20</v>
      </c>
      <c r="AC1666" s="174"/>
      <c r="AD1666" s="175">
        <f t="shared" si="739"/>
        <v>1.0060571960829496</v>
      </c>
      <c r="AE1666" s="149">
        <f t="shared" si="740"/>
        <v>1.028693915251278</v>
      </c>
      <c r="AF1666" s="149">
        <f t="shared" si="741"/>
        <v>1.0119315949812067</v>
      </c>
      <c r="AG1666" s="176">
        <f t="shared" si="742"/>
        <v>1.006033490797307</v>
      </c>
      <c r="AH1666" s="149">
        <f t="shared" si="743"/>
        <v>1.0286712759491221</v>
      </c>
      <c r="AI1666" s="149">
        <f t="shared" si="744"/>
        <v>1.0119073588117118</v>
      </c>
      <c r="AJ1666" s="97"/>
      <c r="AK1666" s="171">
        <f t="shared" si="745"/>
        <v>6.0389250145961209E-3</v>
      </c>
      <c r="AL1666" s="149">
        <f t="shared" si="746"/>
        <v>2.8289954148803049E-2</v>
      </c>
      <c r="AM1666" s="149">
        <f t="shared" si="747"/>
        <v>1.1860974688615449E-2</v>
      </c>
      <c r="AN1666" s="149">
        <f t="shared" si="752"/>
        <v>9.7025214428567743</v>
      </c>
      <c r="AO1666" s="149">
        <f t="shared" si="752"/>
        <v>25.806374925054754</v>
      </c>
      <c r="AP1666" s="149">
        <f t="shared" si="752"/>
        <v>9.3105719202647261</v>
      </c>
      <c r="AQ1666" s="97"/>
      <c r="AR1666" s="171">
        <f t="shared" si="748"/>
        <v>6.0153621744136907E-3</v>
      </c>
      <c r="AS1666" s="149">
        <f t="shared" si="749"/>
        <v>2.8267946094760344E-2</v>
      </c>
      <c r="AT1666" s="149">
        <f t="shared" si="750"/>
        <v>1.183702399881317E-2</v>
      </c>
      <c r="AU1666" s="175">
        <f t="shared" si="753"/>
        <v>9.5311392448055692</v>
      </c>
      <c r="AV1666" s="149">
        <f t="shared" si="754"/>
        <v>22.374425641274929</v>
      </c>
      <c r="AW1666" s="149">
        <f t="shared" si="755"/>
        <v>9.2115596760587568</v>
      </c>
    </row>
    <row r="1667" spans="1:49" ht="15" x14ac:dyDescent="0.25">
      <c r="A1667" s="130">
        <v>2009.1</v>
      </c>
      <c r="B1667" s="138"/>
      <c r="C1667" s="166">
        <f>raw_Data!B1673</f>
        <v>1067.6600000000001</v>
      </c>
      <c r="D1667" s="167">
        <f>raw_Data!J1673</f>
        <v>1.9502777777777778</v>
      </c>
      <c r="E1667" s="167">
        <f>raw_Data!L1673</f>
        <v>2.7820343292721539E-3</v>
      </c>
      <c r="F1667" s="168">
        <f t="shared" ref="F1667:F1730" si="759">C1666</f>
        <v>1044.55</v>
      </c>
      <c r="G1667" s="167">
        <f>raw_Data!K1673</f>
        <v>1.8670985379137216E-3</v>
      </c>
      <c r="H1667" s="167">
        <f t="shared" ref="H1667:H1730" si="760">q_SP/q_SP_tminus-1</f>
        <v>2.212435977215077E-2</v>
      </c>
      <c r="I1667" s="165"/>
      <c r="J1667" s="167">
        <f t="shared" ref="J1667:J1730" si="761">interest_mon*((1-(1+INDEX(interest_mon,tMinus))^(-119))/INDEX(interest_mon,tMinus))+(1+INDEX(interest_mon,tMinus))^(-119)</f>
        <v>0.99918255390369737</v>
      </c>
      <c r="K1667" s="167">
        <f t="shared" si="751"/>
        <v>1.9645882329695219E-3</v>
      </c>
      <c r="L1667" s="93"/>
      <c r="M1667" s="171">
        <f t="shared" si="756"/>
        <v>1.0019645882329695</v>
      </c>
      <c r="N1667" s="172">
        <f t="shared" ref="N1667:N1730" si="762">(D_mon+q_SP)/INDEX(q_SP,tMinus)</f>
        <v>1.0239914583100644</v>
      </c>
      <c r="O1667" s="170">
        <f t="shared" si="757"/>
        <v>1666</v>
      </c>
      <c r="P1667" s="170">
        <f t="shared" si="758"/>
        <v>1668</v>
      </c>
      <c r="Q1667" s="169"/>
      <c r="R1667" s="149">
        <f t="shared" ref="R1667:R1730" si="763">(div_yield_mon-INDEX(interest_mon, tMinus))/(div_yield_mon+INDEX(interest_mon,tMinus))</f>
        <v>-0.19819096755909643</v>
      </c>
      <c r="S1667" s="173">
        <f t="shared" ref="S1667:S1730" si="764">price_yield/(ABS(price_yield)+INDEX(interest_mon,tMinus))</f>
        <v>0.88801223589390743</v>
      </c>
      <c r="T1667" s="149">
        <v>0</v>
      </c>
      <c r="U1667" s="97"/>
      <c r="V1667" s="149">
        <f>1/PI()*ATAN('Exhibit4_Impact-Test'!$Y$25*S_RDY_SP)+'Exhibit4_Impact-Test'!$Y$26</f>
        <v>0.3798751107325693</v>
      </c>
      <c r="W1667" s="172">
        <f t="shared" ref="W1667:W1730" si="765">L_RDY_SP_set*R_SP/R_RDY</f>
        <v>0.38501091735817261</v>
      </c>
      <c r="X1667" s="149">
        <f>1/PI()*ATAN('Exhibit4_Impact-Test'!$Y$25*S_RS_SP)+'Exhibit4_Impact-Test'!$Y$26</f>
        <v>0.83676712720300184</v>
      </c>
      <c r="Y1667" s="172">
        <f t="shared" ref="Y1667:Y1730" si="766">L_RS_SP_set*R_SP/R_RS</f>
        <v>0.83971559438880505</v>
      </c>
      <c r="Z1667" s="149">
        <f>1/PI()*ATAN('Exhibit4_Impact-Test'!$Y$25*S_5050_SP)+'Exhibit4_Impact-Test'!$Y$26</f>
        <v>0.5</v>
      </c>
      <c r="AA1667" s="149">
        <f t="shared" ref="AA1667:AA1730" si="767">L_5050_SP_set*R_SP/R_5050</f>
        <v>0.50543616681977876</v>
      </c>
      <c r="AB1667" s="195">
        <f>VLOOKUP(_xlfn.NUMBERVALUE(LEFT(A1667,4)),Transactioncosts!$C:$G,5,FALSE)</f>
        <v>20</v>
      </c>
      <c r="AC1667" s="174"/>
      <c r="AD1667" s="175">
        <f t="shared" ref="AD1667:AD1730" si="768">R_Cash*(1-L_RDY_SP_set)+R_SP*L_RDY_SP_set</f>
        <v>1.0103320479425979</v>
      </c>
      <c r="AE1667" s="149">
        <f t="shared" ref="AE1667:AE1730" si="769">R_Cash*(1-L_RS_SP_set)+R_SP*L_RS_SP_set</f>
        <v>1.020395949028654</v>
      </c>
      <c r="AF1667" s="149">
        <f t="shared" ref="AF1667:AF1730" si="770">R_Cash*(1-L_5050_SP_set)+R_SP*L_5050_SP_set</f>
        <v>1.0129780232715171</v>
      </c>
      <c r="AG1667" s="176">
        <f t="shared" ref="AG1667:AG1730" si="771">R_RDY-ABS(L_RDY_SP_act-INDEX(L_RDY_SP_set,tPlus))*TC/10000</f>
        <v>1.0103007791064127</v>
      </c>
      <c r="AH1667" s="149">
        <f t="shared" ref="AH1667:AH1730" si="772">R_RS-ABS(L_RS_SP_act-INDEX(L_RS_SP_set,tPlus))*TC/10000</f>
        <v>1.0203853781643004</v>
      </c>
      <c r="AI1667" s="149">
        <f t="shared" ref="AI1667:AI1730" si="773">R_5050-ABS(L_5050_SP_act-INDEX(L_5050_SP_set,tPlus))*TC/10000</f>
        <v>1.0129671509378775</v>
      </c>
      <c r="AJ1667" s="97"/>
      <c r="AK1667" s="171">
        <f t="shared" ref="AK1667:AK1730" si="774">LN(R_RDY)</f>
        <v>1.0279037162535195E-2</v>
      </c>
      <c r="AL1667" s="149">
        <f t="shared" ref="AL1667:AL1730" si="775">LN(R_RS)</f>
        <v>2.0190737293959968E-2</v>
      </c>
      <c r="AM1667" s="149">
        <f t="shared" ref="AM1667:AM1730" si="776">LN(R_5050)</f>
        <v>1.2894530333796483E-2</v>
      </c>
      <c r="AN1667" s="149">
        <f t="shared" si="752"/>
        <v>9.7128004800193093</v>
      </c>
      <c r="AO1667" s="149">
        <f t="shared" si="752"/>
        <v>25.826565662348713</v>
      </c>
      <c r="AP1667" s="149">
        <f t="shared" si="752"/>
        <v>9.3234664505985219</v>
      </c>
      <c r="AQ1667" s="97"/>
      <c r="AR1667" s="171">
        <f t="shared" ref="AR1667:AR1730" si="777">LN(R_RDY_TC)</f>
        <v>1.0248087614681548E-2</v>
      </c>
      <c r="AS1667" s="149">
        <f t="shared" ref="AS1667:AS1730" si="778">LN(R_RS_TC)</f>
        <v>2.0180377669229116E-2</v>
      </c>
      <c r="AT1667" s="149">
        <f t="shared" ref="AT1667:AT1730" si="779">LN(R_5050_TC)</f>
        <v>1.2883797236200239E-2</v>
      </c>
      <c r="AU1667" s="175">
        <f t="shared" si="753"/>
        <v>9.5413873324202516</v>
      </c>
      <c r="AV1667" s="149">
        <f t="shared" si="754"/>
        <v>22.39460601894416</v>
      </c>
      <c r="AW1667" s="149">
        <f t="shared" si="755"/>
        <v>9.2244434732949578</v>
      </c>
    </row>
    <row r="1668" spans="1:49" ht="15" x14ac:dyDescent="0.25">
      <c r="A1668" s="130">
        <v>2009.11</v>
      </c>
      <c r="B1668" s="138"/>
      <c r="C1668" s="166">
        <f>raw_Data!B1674</f>
        <v>1088.07</v>
      </c>
      <c r="D1668" s="167">
        <f>raw_Data!J1674</f>
        <v>1.9088888888888889</v>
      </c>
      <c r="E1668" s="167">
        <f>raw_Data!L1674</f>
        <v>2.7901164905321796E-3</v>
      </c>
      <c r="F1668" s="168">
        <f t="shared" si="759"/>
        <v>1067.6600000000001</v>
      </c>
      <c r="G1668" s="167">
        <f>raw_Data!K1674</f>
        <v>1.7879183343844376E-3</v>
      </c>
      <c r="H1668" s="167">
        <f t="shared" si="760"/>
        <v>1.9116572691680656E-2</v>
      </c>
      <c r="I1668" s="165"/>
      <c r="J1668" s="167">
        <f t="shared" si="761"/>
        <v>1.000817819894062</v>
      </c>
      <c r="K1668" s="167">
        <f t="shared" ref="K1668:K1731" si="780">M1668-1</f>
        <v>3.6079363845942236E-3</v>
      </c>
      <c r="L1668" s="93"/>
      <c r="M1668" s="171">
        <f t="shared" si="756"/>
        <v>1.0036079363845942</v>
      </c>
      <c r="N1668" s="172">
        <f t="shared" si="762"/>
        <v>1.0209044910260652</v>
      </c>
      <c r="O1668" s="170">
        <f t="shared" si="757"/>
        <v>1667</v>
      </c>
      <c r="P1668" s="170">
        <f t="shared" si="758"/>
        <v>1669</v>
      </c>
      <c r="Q1668" s="169"/>
      <c r="R1668" s="149">
        <f t="shared" si="763"/>
        <v>-0.21753310549442026</v>
      </c>
      <c r="S1668" s="173">
        <f t="shared" si="764"/>
        <v>0.87295838832989359</v>
      </c>
      <c r="T1668" s="149">
        <v>0</v>
      </c>
      <c r="U1668" s="97"/>
      <c r="V1668" s="149">
        <f>1/PI()*ATAN('Exhibit4_Impact-Test'!$Y$25*S_RDY_SP)+'Exhibit4_Impact-Test'!$Y$26</f>
        <v>0.36937649926560817</v>
      </c>
      <c r="W1668" s="172">
        <f t="shared" si="765"/>
        <v>0.37336563656500332</v>
      </c>
      <c r="X1668" s="149">
        <f>1/PI()*ATAN('Exhibit4_Impact-Test'!$Y$25*S_RS_SP)+'Exhibit4_Impact-Test'!$Y$26</f>
        <v>0.83443016221202804</v>
      </c>
      <c r="Y1668" s="172">
        <f t="shared" si="766"/>
        <v>0.83677744642764929</v>
      </c>
      <c r="Z1668" s="149">
        <f>1/PI()*ATAN('Exhibit4_Impact-Test'!$Y$25*S_5050_SP)+'Exhibit4_Impact-Test'!$Y$26</f>
        <v>0.5</v>
      </c>
      <c r="AA1668" s="149">
        <f t="shared" si="767"/>
        <v>0.50427178277774098</v>
      </c>
      <c r="AB1668" s="195">
        <f>VLOOKUP(_xlfn.NUMBERVALUE(LEFT(A1668,4)),Transactioncosts!$C:$G,5,FALSE)</f>
        <v>20</v>
      </c>
      <c r="AC1668" s="174"/>
      <c r="AD1668" s="175">
        <f t="shared" si="768"/>
        <v>1.009996877187417</v>
      </c>
      <c r="AE1668" s="149">
        <f t="shared" si="769"/>
        <v>1.018040703279786</v>
      </c>
      <c r="AF1668" s="149">
        <f t="shared" si="770"/>
        <v>1.0122562137053297</v>
      </c>
      <c r="AG1668" s="176">
        <f t="shared" si="771"/>
        <v>1.0099670336869988</v>
      </c>
      <c r="AH1668" s="149">
        <f t="shared" si="772"/>
        <v>1.0180382794086391</v>
      </c>
      <c r="AI1668" s="149">
        <f t="shared" si="773"/>
        <v>1.0122476701397742</v>
      </c>
      <c r="AJ1668" s="97"/>
      <c r="AK1668" s="171">
        <f t="shared" si="774"/>
        <v>9.947238954741677E-3</v>
      </c>
      <c r="AL1668" s="149">
        <f t="shared" si="775"/>
        <v>1.7879900904437463E-2</v>
      </c>
      <c r="AM1668" s="149">
        <f t="shared" si="776"/>
        <v>1.2181714419892242E-2</v>
      </c>
      <c r="AN1668" s="149">
        <f t="shared" ref="AN1668:AP1731" si="781">AK1668+AN1667</f>
        <v>9.7227477189740501</v>
      </c>
      <c r="AO1668" s="149">
        <f t="shared" si="781"/>
        <v>25.844445563253149</v>
      </c>
      <c r="AP1668" s="149">
        <f t="shared" si="781"/>
        <v>9.335648165018414</v>
      </c>
      <c r="AQ1668" s="97"/>
      <c r="AR1668" s="171">
        <f t="shared" si="777"/>
        <v>9.9176904066119332E-3</v>
      </c>
      <c r="AS1668" s="149">
        <f t="shared" si="778"/>
        <v>1.7877519983886231E-2</v>
      </c>
      <c r="AT1668" s="149">
        <f t="shared" si="779"/>
        <v>1.2173274262653039E-2</v>
      </c>
      <c r="AU1668" s="175">
        <f t="shared" ref="AU1668:AU1731" si="782">AR1668+AU1667</f>
        <v>9.5513050228268632</v>
      </c>
      <c r="AV1668" s="149">
        <f t="shared" ref="AV1668:AV1731" si="783">AS1668+AV1667</f>
        <v>22.412483538928047</v>
      </c>
      <c r="AW1668" s="149">
        <f t="shared" ref="AW1668:AW1731" si="784">AT1668+AW1667</f>
        <v>9.2366167475576102</v>
      </c>
    </row>
    <row r="1669" spans="1:49" ht="15" x14ac:dyDescent="0.25">
      <c r="A1669" s="130">
        <v>2009.12</v>
      </c>
      <c r="B1669" s="138"/>
      <c r="C1669" s="166">
        <f>raw_Data!B1675</f>
        <v>1110.3800000000001</v>
      </c>
      <c r="D1669" s="167">
        <f>raw_Data!J1675</f>
        <v>1.8674999999999999</v>
      </c>
      <c r="E1669" s="167">
        <f>raw_Data!L1675</f>
        <v>2.9435415760119543E-3</v>
      </c>
      <c r="F1669" s="168">
        <f t="shared" si="759"/>
        <v>1088.07</v>
      </c>
      <c r="G1669" s="167">
        <f>raw_Data!K1675</f>
        <v>1.7163417794810996E-3</v>
      </c>
      <c r="H1669" s="167">
        <f t="shared" si="760"/>
        <v>2.0504195502127676E-2</v>
      </c>
      <c r="I1669" s="165"/>
      <c r="J1669" s="167">
        <f t="shared" si="761"/>
        <v>1.0155177226938839</v>
      </c>
      <c r="K1669" s="167">
        <f t="shared" si="780"/>
        <v>1.8461264269895805E-2</v>
      </c>
      <c r="L1669" s="93"/>
      <c r="M1669" s="171">
        <f t="shared" si="756"/>
        <v>1.0184612642698958</v>
      </c>
      <c r="N1669" s="172">
        <f t="shared" si="762"/>
        <v>1.0222205372816089</v>
      </c>
      <c r="O1669" s="170">
        <f t="shared" si="757"/>
        <v>1668</v>
      </c>
      <c r="P1669" s="170">
        <f t="shared" si="758"/>
        <v>1670</v>
      </c>
      <c r="Q1669" s="169"/>
      <c r="R1669" s="149">
        <f t="shared" si="763"/>
        <v>-0.23827463757872899</v>
      </c>
      <c r="S1669" s="173">
        <f t="shared" si="764"/>
        <v>0.88022327118262356</v>
      </c>
      <c r="T1669" s="149">
        <v>0</v>
      </c>
      <c r="U1669" s="97"/>
      <c r="V1669" s="149">
        <f>1/PI()*ATAN('Exhibit4_Impact-Test'!$Y$25*S_RDY_SP)+'Exhibit4_Impact-Test'!$Y$26</f>
        <v>0.35844388635592972</v>
      </c>
      <c r="W1669" s="172">
        <f t="shared" si="765"/>
        <v>0.35929158396284244</v>
      </c>
      <c r="X1669" s="149">
        <f>1/PI()*ATAN('Exhibit4_Impact-Test'!$Y$25*S_RS_SP)+'Exhibit4_Impact-Test'!$Y$26</f>
        <v>0.83556551085424369</v>
      </c>
      <c r="Y1669" s="172">
        <f t="shared" si="766"/>
        <v>0.83607109726045425</v>
      </c>
      <c r="Z1669" s="149">
        <f>1/PI()*ATAN('Exhibit4_Impact-Test'!$Y$25*S_5050_SP)+'Exhibit4_Impact-Test'!$Y$26</f>
        <v>0.5</v>
      </c>
      <c r="AA1669" s="149">
        <f t="shared" si="767"/>
        <v>0.50092108260309254</v>
      </c>
      <c r="AB1669" s="195">
        <f>VLOOKUP(_xlfn.NUMBERVALUE(LEFT(A1669,4)),Transactioncosts!$C:$G,5,FALSE)</f>
        <v>20</v>
      </c>
      <c r="AC1669" s="174"/>
      <c r="AD1669" s="175">
        <f t="shared" si="768"/>
        <v>1.0198087526980872</v>
      </c>
      <c r="AE1669" s="149">
        <f t="shared" si="769"/>
        <v>1.0216023831443684</v>
      </c>
      <c r="AF1669" s="149">
        <f t="shared" si="770"/>
        <v>1.0203409007757522</v>
      </c>
      <c r="AG1669" s="176">
        <f t="shared" si="771"/>
        <v>1.0197687863484346</v>
      </c>
      <c r="AH1669" s="149">
        <f t="shared" si="772"/>
        <v>1.0215751729785407</v>
      </c>
      <c r="AI1669" s="149">
        <f t="shared" si="773"/>
        <v>1.0203390586105461</v>
      </c>
      <c r="AJ1669" s="97"/>
      <c r="AK1669" s="171">
        <f t="shared" si="774"/>
        <v>1.961511236153677E-2</v>
      </c>
      <c r="AL1669" s="149">
        <f t="shared" si="775"/>
        <v>2.137235849029263E-2</v>
      </c>
      <c r="AM1669" s="149">
        <f t="shared" si="776"/>
        <v>2.0136787905119913E-2</v>
      </c>
      <c r="AN1669" s="149">
        <f t="shared" si="781"/>
        <v>9.742362831335587</v>
      </c>
      <c r="AO1669" s="149">
        <f t="shared" si="781"/>
        <v>25.865817921743442</v>
      </c>
      <c r="AP1669" s="149">
        <f t="shared" si="781"/>
        <v>9.3557849529235337</v>
      </c>
      <c r="AQ1669" s="97"/>
      <c r="AR1669" s="171">
        <f t="shared" si="777"/>
        <v>1.9575921549819512E-2</v>
      </c>
      <c r="AS1669" s="149">
        <f t="shared" si="778"/>
        <v>2.1345723344710011E-2</v>
      </c>
      <c r="AT1669" s="149">
        <f t="shared" si="779"/>
        <v>2.0134982462578388E-2</v>
      </c>
      <c r="AU1669" s="175">
        <f t="shared" si="782"/>
        <v>9.5708809443766825</v>
      </c>
      <c r="AV1669" s="149">
        <f t="shared" si="783"/>
        <v>22.433829262272756</v>
      </c>
      <c r="AW1669" s="149">
        <f t="shared" si="784"/>
        <v>9.2567517300201878</v>
      </c>
    </row>
    <row r="1670" spans="1:49" ht="15" x14ac:dyDescent="0.25">
      <c r="A1670" s="130">
        <v>2010.01</v>
      </c>
      <c r="B1670" s="138"/>
      <c r="C1670" s="166">
        <f>raw_Data!B1676</f>
        <v>1123.58</v>
      </c>
      <c r="D1670" s="167">
        <f>raw_Data!J1676</f>
        <v>1.8533333333333333</v>
      </c>
      <c r="E1670" s="167">
        <f>raw_Data!L1676</f>
        <v>3.0564266642594262E-3</v>
      </c>
      <c r="F1670" s="168">
        <f t="shared" si="759"/>
        <v>1110.3800000000001</v>
      </c>
      <c r="G1670" s="167">
        <f>raw_Data!K1676</f>
        <v>1.6690982666594618E-3</v>
      </c>
      <c r="H1670" s="167">
        <f t="shared" si="760"/>
        <v>1.1887822186998909E-2</v>
      </c>
      <c r="I1670" s="165"/>
      <c r="J1670" s="167">
        <f t="shared" si="761"/>
        <v>1.0113189391212387</v>
      </c>
      <c r="K1670" s="167">
        <f t="shared" si="780"/>
        <v>1.437536578549814E-2</v>
      </c>
      <c r="L1670" s="93"/>
      <c r="M1670" s="171">
        <f t="shared" si="756"/>
        <v>1.0143753657854981</v>
      </c>
      <c r="N1670" s="172">
        <f t="shared" si="762"/>
        <v>1.0135569204536583</v>
      </c>
      <c r="O1670" s="170">
        <f t="shared" si="757"/>
        <v>1669</v>
      </c>
      <c r="P1670" s="170">
        <f t="shared" si="758"/>
        <v>1671</v>
      </c>
      <c r="Q1670" s="169"/>
      <c r="R1670" s="149">
        <f t="shared" si="763"/>
        <v>-0.27629369576238083</v>
      </c>
      <c r="S1670" s="173">
        <f t="shared" si="764"/>
        <v>0.80153264237553856</v>
      </c>
      <c r="T1670" s="149">
        <v>0</v>
      </c>
      <c r="U1670" s="97"/>
      <c r="V1670" s="149">
        <f>1/PI()*ATAN('Exhibit4_Impact-Test'!$Y$25*S_RDY_SP)+'Exhibit4_Impact-Test'!$Y$26</f>
        <v>0.33930840913648969</v>
      </c>
      <c r="W1670" s="172">
        <f t="shared" si="765"/>
        <v>0.33912748217177213</v>
      </c>
      <c r="X1670" s="149">
        <f>1/PI()*ATAN('Exhibit4_Impact-Test'!$Y$25*S_RS_SP)+'Exhibit4_Impact-Test'!$Y$26</f>
        <v>0.82246601434659827</v>
      </c>
      <c r="Y1670" s="172">
        <f t="shared" si="766"/>
        <v>0.82234812386503298</v>
      </c>
      <c r="Z1670" s="149">
        <f>1/PI()*ATAN('Exhibit4_Impact-Test'!$Y$25*S_5050_SP)+'Exhibit4_Impact-Test'!$Y$26</f>
        <v>0.5</v>
      </c>
      <c r="AA1670" s="149">
        <f t="shared" si="767"/>
        <v>0.49979820693782684</v>
      </c>
      <c r="AB1670" s="195">
        <f>VLOOKUP(_xlfn.NUMBERVALUE(LEFT(A1670,4)),Transactioncosts!$C:$G,5,FALSE)</f>
        <v>20</v>
      </c>
      <c r="AC1670" s="174"/>
      <c r="AD1670" s="175">
        <f t="shared" si="768"/>
        <v>1.0140976604019862</v>
      </c>
      <c r="AE1670" s="149">
        <f t="shared" si="769"/>
        <v>1.0137022223154593</v>
      </c>
      <c r="AF1670" s="149">
        <f t="shared" si="770"/>
        <v>1.0139661431195783</v>
      </c>
      <c r="AG1670" s="176">
        <f t="shared" si="771"/>
        <v>1.0140730640560602</v>
      </c>
      <c r="AH1670" s="149">
        <f t="shared" si="772"/>
        <v>1.0123775901881944</v>
      </c>
      <c r="AI1670" s="149">
        <f t="shared" si="773"/>
        <v>1.013965739533454</v>
      </c>
      <c r="AJ1670" s="97"/>
      <c r="AK1670" s="171">
        <f t="shared" si="774"/>
        <v>1.3999212564802292E-2</v>
      </c>
      <c r="AL1670" s="149">
        <f t="shared" si="775"/>
        <v>1.3609195685020581E-2</v>
      </c>
      <c r="AM1670" s="149">
        <f t="shared" si="776"/>
        <v>1.3869515183128314E-2</v>
      </c>
      <c r="AN1670" s="149">
        <f t="shared" si="781"/>
        <v>9.7563620439003884</v>
      </c>
      <c r="AO1670" s="149">
        <f t="shared" si="781"/>
        <v>25.879427117428463</v>
      </c>
      <c r="AP1670" s="149">
        <f t="shared" si="781"/>
        <v>9.3696544681066616</v>
      </c>
      <c r="AQ1670" s="97"/>
      <c r="AR1670" s="171">
        <f t="shared" si="777"/>
        <v>1.3974957855244963E-2</v>
      </c>
      <c r="AS1670" s="149">
        <f t="shared" si="778"/>
        <v>1.2301614110173706E-2</v>
      </c>
      <c r="AT1670" s="149">
        <f t="shared" si="779"/>
        <v>1.3869117155829912E-2</v>
      </c>
      <c r="AU1670" s="175">
        <f t="shared" si="782"/>
        <v>9.5848559022319275</v>
      </c>
      <c r="AV1670" s="149">
        <f t="shared" si="783"/>
        <v>22.446130876382931</v>
      </c>
      <c r="AW1670" s="149">
        <f t="shared" si="784"/>
        <v>9.2706208471760174</v>
      </c>
    </row>
    <row r="1671" spans="1:49" ht="15" x14ac:dyDescent="0.25">
      <c r="A1671" s="130">
        <v>2010.02</v>
      </c>
      <c r="B1671" s="138"/>
      <c r="C1671" s="166">
        <f>raw_Data!B1677</f>
        <v>1089.1600000000001</v>
      </c>
      <c r="D1671" s="167">
        <f>raw_Data!J1677</f>
        <v>1.8391666666666666</v>
      </c>
      <c r="E1671" s="167">
        <f>raw_Data!L1677</f>
        <v>3.0241880399000109E-3</v>
      </c>
      <c r="F1671" s="168">
        <f t="shared" si="759"/>
        <v>1123.58</v>
      </c>
      <c r="G1671" s="167">
        <f>raw_Data!K1677</f>
        <v>1.636880922290061E-3</v>
      </c>
      <c r="H1671" s="167">
        <f t="shared" si="760"/>
        <v>-3.0634222752273899E-2</v>
      </c>
      <c r="I1671" s="165"/>
      <c r="J1671" s="167">
        <f t="shared" si="761"/>
        <v>0.99678792756222478</v>
      </c>
      <c r="K1671" s="167">
        <f t="shared" si="780"/>
        <v>-1.8788439787520428E-4</v>
      </c>
      <c r="L1671" s="93"/>
      <c r="M1671" s="171">
        <f t="shared" si="756"/>
        <v>0.9998121156021248</v>
      </c>
      <c r="N1671" s="172">
        <f t="shared" si="762"/>
        <v>0.97100265817001619</v>
      </c>
      <c r="O1671" s="170">
        <f t="shared" si="757"/>
        <v>1670</v>
      </c>
      <c r="P1671" s="170">
        <f t="shared" si="758"/>
        <v>1672</v>
      </c>
      <c r="Q1671" s="169"/>
      <c r="R1671" s="149">
        <f t="shared" si="763"/>
        <v>-0.30246168949966762</v>
      </c>
      <c r="S1671" s="173">
        <f t="shared" si="764"/>
        <v>-0.90927967500800033</v>
      </c>
      <c r="T1671" s="149">
        <v>0</v>
      </c>
      <c r="U1671" s="97"/>
      <c r="V1671" s="149">
        <f>1/PI()*ATAN('Exhibit4_Impact-Test'!$Y$25*S_RDY_SP)+'Exhibit4_Impact-Test'!$Y$26</f>
        <v>0.32682930920875464</v>
      </c>
      <c r="W1671" s="172">
        <f t="shared" si="765"/>
        <v>0.32042942307263755</v>
      </c>
      <c r="X1671" s="149">
        <f>1/PI()*ATAN('Exhibit4_Impact-Test'!$Y$25*S_RS_SP)+'Exhibit4_Impact-Test'!$Y$26</f>
        <v>0.16003206023261241</v>
      </c>
      <c r="Y1671" s="172">
        <f t="shared" si="766"/>
        <v>0.15614076944640068</v>
      </c>
      <c r="Z1671" s="149">
        <f>1/PI()*ATAN('Exhibit4_Impact-Test'!$Y$25*S_5050_SP)+'Exhibit4_Impact-Test'!$Y$26</f>
        <v>0.5</v>
      </c>
      <c r="AA1671" s="149">
        <f t="shared" si="767"/>
        <v>0.49269097791037786</v>
      </c>
      <c r="AB1671" s="195">
        <f>VLOOKUP(_xlfn.NUMBERVALUE(LEFT(A1671,4)),Transactioncosts!$C:$G,5,FALSE)</f>
        <v>20</v>
      </c>
      <c r="AC1671" s="174"/>
      <c r="AD1671" s="175">
        <f t="shared" si="768"/>
        <v>0.99039634053090975</v>
      </c>
      <c r="AE1671" s="149">
        <f t="shared" si="769"/>
        <v>0.9952016787750807</v>
      </c>
      <c r="AF1671" s="149">
        <f t="shared" si="770"/>
        <v>0.98540738688607044</v>
      </c>
      <c r="AG1671" s="176">
        <f t="shared" si="771"/>
        <v>0.99036887873438462</v>
      </c>
      <c r="AH1671" s="149">
        <f t="shared" si="772"/>
        <v>0.99382232442905716</v>
      </c>
      <c r="AI1671" s="149">
        <f t="shared" si="773"/>
        <v>0.9853927688418912</v>
      </c>
      <c r="AJ1671" s="97"/>
      <c r="AK1671" s="171">
        <f t="shared" si="774"/>
        <v>-9.6500719991509439E-3</v>
      </c>
      <c r="AL1671" s="149">
        <f t="shared" si="775"/>
        <v>-4.8098701265782019E-3</v>
      </c>
      <c r="AM1671" s="149">
        <f t="shared" si="776"/>
        <v>-1.4700132567846398E-2</v>
      </c>
      <c r="AN1671" s="149">
        <f t="shared" si="781"/>
        <v>9.7467119719012381</v>
      </c>
      <c r="AO1671" s="149">
        <f t="shared" si="781"/>
        <v>25.874617247301885</v>
      </c>
      <c r="AP1671" s="149">
        <f t="shared" si="781"/>
        <v>9.3549543355388156</v>
      </c>
      <c r="AQ1671" s="97"/>
      <c r="AR1671" s="171">
        <f t="shared" si="777"/>
        <v>-9.677800471217992E-3</v>
      </c>
      <c r="AS1671" s="149">
        <f t="shared" si="778"/>
        <v>-6.1968363621999756E-3</v>
      </c>
      <c r="AT1671" s="149">
        <f t="shared" si="779"/>
        <v>-1.471496719644841E-2</v>
      </c>
      <c r="AU1671" s="175">
        <f t="shared" si="782"/>
        <v>9.5751781017607094</v>
      </c>
      <c r="AV1671" s="149">
        <f t="shared" si="783"/>
        <v>22.439934040020731</v>
      </c>
      <c r="AW1671" s="149">
        <f t="shared" si="784"/>
        <v>9.2559058799795686</v>
      </c>
    </row>
    <row r="1672" spans="1:49" ht="15" x14ac:dyDescent="0.25">
      <c r="A1672" s="130">
        <v>2010.03</v>
      </c>
      <c r="B1672" s="138"/>
      <c r="C1672" s="166">
        <f>raw_Data!B1678</f>
        <v>1152.05</v>
      </c>
      <c r="D1672" s="167">
        <f>raw_Data!J1678</f>
        <v>1.825</v>
      </c>
      <c r="E1672" s="167">
        <f>raw_Data!L1678</f>
        <v>3.0564266642594262E-3</v>
      </c>
      <c r="F1672" s="168">
        <f t="shared" si="759"/>
        <v>1089.1600000000001</v>
      </c>
      <c r="G1672" s="167">
        <f>raw_Data!K1678</f>
        <v>1.6756032171581768E-3</v>
      </c>
      <c r="H1672" s="167">
        <f t="shared" si="760"/>
        <v>5.774174593264525E-2</v>
      </c>
      <c r="I1672" s="165"/>
      <c r="J1672" s="167">
        <f t="shared" si="761"/>
        <v>1.003217903046159</v>
      </c>
      <c r="K1672" s="167">
        <f t="shared" si="780"/>
        <v>6.2743297104184137E-3</v>
      </c>
      <c r="L1672" s="93"/>
      <c r="M1672" s="171">
        <f t="shared" si="756"/>
        <v>1.0062743297104184</v>
      </c>
      <c r="N1672" s="172">
        <f t="shared" si="762"/>
        <v>1.0594173491498033</v>
      </c>
      <c r="O1672" s="170">
        <f t="shared" si="757"/>
        <v>1671</v>
      </c>
      <c r="P1672" s="170">
        <f t="shared" si="758"/>
        <v>1673</v>
      </c>
      <c r="Q1672" s="169"/>
      <c r="R1672" s="149">
        <f t="shared" si="763"/>
        <v>-0.28694568524006631</v>
      </c>
      <c r="S1672" s="173">
        <f t="shared" si="764"/>
        <v>0.95023218039787927</v>
      </c>
      <c r="T1672" s="149">
        <v>0</v>
      </c>
      <c r="U1672" s="97"/>
      <c r="V1672" s="149">
        <f>1/PI()*ATAN('Exhibit4_Impact-Test'!$Y$25*S_RDY_SP)+'Exhibit4_Impact-Test'!$Y$26</f>
        <v>0.3341603213351827</v>
      </c>
      <c r="W1672" s="172">
        <f t="shared" si="765"/>
        <v>0.34570699755153089</v>
      </c>
      <c r="X1672" s="149">
        <f>1/PI()*ATAN('Exhibit4_Impact-Test'!$Y$25*S_RS_SP)+'Exhibit4_Impact-Test'!$Y$26</f>
        <v>0.84581794245816988</v>
      </c>
      <c r="Y1672" s="172">
        <f t="shared" si="766"/>
        <v>0.85241062000104817</v>
      </c>
      <c r="Z1672" s="149">
        <f>1/PI()*ATAN('Exhibit4_Impact-Test'!$Y$25*S_5050_SP)+'Exhibit4_Impact-Test'!$Y$26</f>
        <v>0.5</v>
      </c>
      <c r="AA1672" s="149">
        <f t="shared" si="767"/>
        <v>0.51286325059621374</v>
      </c>
      <c r="AB1672" s="195">
        <f>VLOOKUP(_xlfn.NUMBERVALUE(LEFT(A1672,4)),Transactioncosts!$C:$G,5,FALSE)</f>
        <v>20</v>
      </c>
      <c r="AC1672" s="174"/>
      <c r="AD1672" s="175">
        <f t="shared" si="768"/>
        <v>1.0240326181630051</v>
      </c>
      <c r="AE1672" s="149">
        <f t="shared" si="769"/>
        <v>1.0512236490686535</v>
      </c>
      <c r="AF1672" s="149">
        <f t="shared" si="770"/>
        <v>1.0328458394301108</v>
      </c>
      <c r="AG1672" s="176">
        <f t="shared" si="771"/>
        <v>1.0239821132596032</v>
      </c>
      <c r="AH1672" s="149">
        <f t="shared" si="772"/>
        <v>1.0512041632638562</v>
      </c>
      <c r="AI1672" s="149">
        <f t="shared" si="773"/>
        <v>1.0328201129289183</v>
      </c>
      <c r="AJ1672" s="97"/>
      <c r="AK1672" s="171">
        <f t="shared" si="774"/>
        <v>2.3748379784808146E-2</v>
      </c>
      <c r="AL1672" s="149">
        <f t="shared" si="775"/>
        <v>4.9954865706578921E-2</v>
      </c>
      <c r="AM1672" s="149">
        <f t="shared" si="776"/>
        <v>3.2317943211876185E-2</v>
      </c>
      <c r="AN1672" s="149">
        <f t="shared" si="781"/>
        <v>9.7704603516860455</v>
      </c>
      <c r="AO1672" s="149">
        <f t="shared" si="781"/>
        <v>25.924572113008463</v>
      </c>
      <c r="AP1672" s="149">
        <f t="shared" si="781"/>
        <v>9.3872722787506913</v>
      </c>
      <c r="AQ1672" s="97"/>
      <c r="AR1672" s="171">
        <f t="shared" si="777"/>
        <v>2.369905894483839E-2</v>
      </c>
      <c r="AS1672" s="149">
        <f t="shared" si="778"/>
        <v>4.9936329227291951E-2</v>
      </c>
      <c r="AT1672" s="149">
        <f t="shared" si="779"/>
        <v>3.2293034536623612E-2</v>
      </c>
      <c r="AU1672" s="175">
        <f t="shared" si="782"/>
        <v>9.5988771607055483</v>
      </c>
      <c r="AV1672" s="149">
        <f t="shared" si="783"/>
        <v>22.489870369248024</v>
      </c>
      <c r="AW1672" s="149">
        <f t="shared" si="784"/>
        <v>9.2881989145161921</v>
      </c>
    </row>
    <row r="1673" spans="1:49" ht="15" x14ac:dyDescent="0.25">
      <c r="A1673" s="130">
        <v>2010.04</v>
      </c>
      <c r="B1673" s="138"/>
      <c r="C1673" s="166">
        <f>raw_Data!B1679</f>
        <v>1197.32</v>
      </c>
      <c r="D1673" s="167">
        <f>raw_Data!J1679</f>
        <v>1.8288888888888888</v>
      </c>
      <c r="E1673" s="167">
        <f>raw_Data!L1679</f>
        <v>3.1530742084739938E-3</v>
      </c>
      <c r="F1673" s="168">
        <f t="shared" si="759"/>
        <v>1152.05</v>
      </c>
      <c r="G1673" s="167">
        <f>raw_Data!K1679</f>
        <v>1.5875082582256751E-3</v>
      </c>
      <c r="H1673" s="167">
        <f t="shared" si="760"/>
        <v>3.9295169480491277E-2</v>
      </c>
      <c r="I1673" s="165"/>
      <c r="J1673" s="167">
        <f t="shared" si="761"/>
        <v>1.0096294094155294</v>
      </c>
      <c r="K1673" s="167">
        <f t="shared" si="780"/>
        <v>1.278248362400336E-2</v>
      </c>
      <c r="L1673" s="93"/>
      <c r="M1673" s="171">
        <f t="shared" si="756"/>
        <v>1.0127824836240034</v>
      </c>
      <c r="N1673" s="172">
        <f t="shared" si="762"/>
        <v>1.040882677738717</v>
      </c>
      <c r="O1673" s="170">
        <f t="shared" si="757"/>
        <v>1672</v>
      </c>
      <c r="P1673" s="170">
        <f t="shared" si="758"/>
        <v>1674</v>
      </c>
      <c r="Q1673" s="169"/>
      <c r="R1673" s="149">
        <f t="shared" si="763"/>
        <v>-0.31630899884524893</v>
      </c>
      <c r="S1673" s="173">
        <f t="shared" si="764"/>
        <v>0.92783207854048599</v>
      </c>
      <c r="T1673" s="149">
        <v>0</v>
      </c>
      <c r="U1673" s="97"/>
      <c r="V1673" s="149">
        <f>1/PI()*ATAN('Exhibit4_Impact-Test'!$Y$25*S_RDY_SP)+'Exhibit4_Impact-Test'!$Y$26</f>
        <v>0.32045454585058064</v>
      </c>
      <c r="W1673" s="172">
        <f t="shared" si="765"/>
        <v>0.32644326242586058</v>
      </c>
      <c r="X1673" s="149">
        <f>1/PI()*ATAN('Exhibit4_Impact-Test'!$Y$25*S_RS_SP)+'Exhibit4_Impact-Test'!$Y$26</f>
        <v>0.84266771760241266</v>
      </c>
      <c r="Y1673" s="172">
        <f t="shared" si="766"/>
        <v>0.84626214982414871</v>
      </c>
      <c r="Z1673" s="149">
        <f>1/PI()*ATAN('Exhibit4_Impact-Test'!$Y$25*S_5050_SP)+'Exhibit4_Impact-Test'!$Y$26</f>
        <v>0.5</v>
      </c>
      <c r="AA1673" s="149">
        <f t="shared" si="767"/>
        <v>0.50684147412231206</v>
      </c>
      <c r="AB1673" s="195">
        <f>VLOOKUP(_xlfn.NUMBERVALUE(LEFT(A1673,4)),Transactioncosts!$C:$G,5,FALSE)</f>
        <v>20</v>
      </c>
      <c r="AC1673" s="174"/>
      <c r="AD1673" s="175">
        <f t="shared" si="768"/>
        <v>1.0217873185673469</v>
      </c>
      <c r="AE1673" s="149">
        <f t="shared" si="769"/>
        <v>1.0364616100628339</v>
      </c>
      <c r="AF1673" s="149">
        <f t="shared" si="770"/>
        <v>1.0268325806813601</v>
      </c>
      <c r="AG1673" s="176">
        <f t="shared" si="771"/>
        <v>1.0217487424372234</v>
      </c>
      <c r="AH1673" s="149">
        <f t="shared" si="772"/>
        <v>1.0350774176770305</v>
      </c>
      <c r="AI1673" s="149">
        <f t="shared" si="773"/>
        <v>1.0268188977331154</v>
      </c>
      <c r="AJ1673" s="97"/>
      <c r="AK1673" s="171">
        <f t="shared" si="774"/>
        <v>2.1553366961979271E-2</v>
      </c>
      <c r="AL1673" s="149">
        <f t="shared" si="775"/>
        <v>3.5812614159372237E-2</v>
      </c>
      <c r="AM1673" s="149">
        <f t="shared" si="776"/>
        <v>2.6478899820529499E-2</v>
      </c>
      <c r="AN1673" s="149">
        <f t="shared" si="781"/>
        <v>9.7920137186480254</v>
      </c>
      <c r="AO1673" s="149">
        <f t="shared" si="781"/>
        <v>25.960384727167835</v>
      </c>
      <c r="AP1673" s="149">
        <f t="shared" si="781"/>
        <v>9.4137511785712213</v>
      </c>
      <c r="AQ1673" s="97"/>
      <c r="AR1673" s="171">
        <f t="shared" si="777"/>
        <v>2.1515612668463933E-2</v>
      </c>
      <c r="AS1673" s="149">
        <f t="shared" si="778"/>
        <v>3.4476223607927445E-2</v>
      </c>
      <c r="AT1673" s="149">
        <f t="shared" si="779"/>
        <v>2.6465574338198454E-2</v>
      </c>
      <c r="AU1673" s="175">
        <f t="shared" si="782"/>
        <v>9.6203927733740127</v>
      </c>
      <c r="AV1673" s="149">
        <f t="shared" si="783"/>
        <v>22.524346592855952</v>
      </c>
      <c r="AW1673" s="149">
        <f t="shared" si="784"/>
        <v>9.3146644888543904</v>
      </c>
    </row>
    <row r="1674" spans="1:49" ht="15" x14ac:dyDescent="0.25">
      <c r="A1674" s="130">
        <v>2010.05</v>
      </c>
      <c r="B1674" s="138"/>
      <c r="C1674" s="166">
        <f>raw_Data!B1680</f>
        <v>1125.06</v>
      </c>
      <c r="D1674" s="167">
        <f>raw_Data!J1680</f>
        <v>1.8327777777777776</v>
      </c>
      <c r="E1674" s="167">
        <f>raw_Data!L1680</f>
        <v>2.8062786637694792E-3</v>
      </c>
      <c r="F1674" s="168">
        <f t="shared" si="759"/>
        <v>1197.32</v>
      </c>
      <c r="G1674" s="167">
        <f>raw_Data!K1680</f>
        <v>1.5307334528595344E-3</v>
      </c>
      <c r="H1674" s="167">
        <f t="shared" si="760"/>
        <v>-6.0351451575184623E-2</v>
      </c>
      <c r="I1674" s="165"/>
      <c r="J1674" s="167">
        <f t="shared" si="761"/>
        <v>0.96563435985433799</v>
      </c>
      <c r="K1674" s="167">
        <f t="shared" si="780"/>
        <v>-3.1559361481892534E-2</v>
      </c>
      <c r="L1674" s="93"/>
      <c r="M1674" s="171">
        <f t="shared" si="756"/>
        <v>0.96844063851810747</v>
      </c>
      <c r="N1674" s="172">
        <f t="shared" si="762"/>
        <v>0.94117928187767486</v>
      </c>
      <c r="O1674" s="170">
        <f t="shared" si="757"/>
        <v>1673</v>
      </c>
      <c r="P1674" s="170">
        <f t="shared" si="758"/>
        <v>1675</v>
      </c>
      <c r="Q1674" s="169"/>
      <c r="R1674" s="149">
        <f t="shared" si="763"/>
        <v>-0.34637219820263976</v>
      </c>
      <c r="S1674" s="173">
        <f t="shared" si="764"/>
        <v>-0.95034882680305977</v>
      </c>
      <c r="T1674" s="149">
        <v>0</v>
      </c>
      <c r="U1674" s="97"/>
      <c r="V1674" s="149">
        <f>1/PI()*ATAN('Exhibit4_Impact-Test'!$Y$25*S_RDY_SP)+'Exhibit4_Impact-Test'!$Y$26</f>
        <v>0.30715519736407126</v>
      </c>
      <c r="W1674" s="172">
        <f t="shared" si="765"/>
        <v>0.30111237710295252</v>
      </c>
      <c r="X1674" s="149">
        <f>1/PI()*ATAN('Exhibit4_Impact-Test'!$Y$25*S_RS_SP)+'Exhibit4_Impact-Test'!$Y$26</f>
        <v>0.15416595692247081</v>
      </c>
      <c r="Y1674" s="172">
        <f t="shared" si="766"/>
        <v>0.15047926433421771</v>
      </c>
      <c r="Z1674" s="149">
        <f>1/PI()*ATAN('Exhibit4_Impact-Test'!$Y$25*S_5050_SP)+'Exhibit4_Impact-Test'!$Y$26</f>
        <v>0.5</v>
      </c>
      <c r="AA1674" s="149">
        <f t="shared" si="767"/>
        <v>0.49286209880058685</v>
      </c>
      <c r="AB1674" s="195">
        <f>VLOOKUP(_xlfn.NUMBERVALUE(LEFT(A1674,4)),Transactioncosts!$C:$G,5,FALSE)</f>
        <v>20</v>
      </c>
      <c r="AC1674" s="174"/>
      <c r="AD1674" s="175">
        <f t="shared" si="768"/>
        <v>0.96006717113880302</v>
      </c>
      <c r="AE1674" s="149">
        <f t="shared" si="769"/>
        <v>0.96423786538463041</v>
      </c>
      <c r="AF1674" s="149">
        <f t="shared" si="770"/>
        <v>0.95480996019789122</v>
      </c>
      <c r="AG1674" s="176">
        <f t="shared" si="771"/>
        <v>0.95997909684385185</v>
      </c>
      <c r="AH1674" s="149">
        <f t="shared" si="772"/>
        <v>0.96422466975062415</v>
      </c>
      <c r="AI1674" s="149">
        <f t="shared" si="773"/>
        <v>0.95479568439549234</v>
      </c>
      <c r="AJ1674" s="97"/>
      <c r="AK1674" s="171">
        <f t="shared" si="774"/>
        <v>-4.0752027031783794E-2</v>
      </c>
      <c r="AL1674" s="149">
        <f t="shared" si="775"/>
        <v>-3.6417266484647E-2</v>
      </c>
      <c r="AM1674" s="149">
        <f t="shared" si="776"/>
        <v>-4.6242952860632715E-2</v>
      </c>
      <c r="AN1674" s="149">
        <f t="shared" si="781"/>
        <v>9.7512616916162411</v>
      </c>
      <c r="AO1674" s="149">
        <f t="shared" si="781"/>
        <v>25.923967460683187</v>
      </c>
      <c r="AP1674" s="149">
        <f t="shared" si="781"/>
        <v>9.3675082257105888</v>
      </c>
      <c r="AQ1674" s="97"/>
      <c r="AR1674" s="171">
        <f t="shared" si="777"/>
        <v>-4.0843768878302399E-2</v>
      </c>
      <c r="AS1674" s="149">
        <f t="shared" si="778"/>
        <v>-3.6430951618546203E-2</v>
      </c>
      <c r="AT1674" s="149">
        <f t="shared" si="779"/>
        <v>-4.6257904431853257E-2</v>
      </c>
      <c r="AU1674" s="175">
        <f t="shared" si="782"/>
        <v>9.5795490044957106</v>
      </c>
      <c r="AV1674" s="149">
        <f t="shared" si="783"/>
        <v>22.487915641237407</v>
      </c>
      <c r="AW1674" s="149">
        <f t="shared" si="784"/>
        <v>9.2684065844225376</v>
      </c>
    </row>
    <row r="1675" spans="1:49" ht="15" x14ac:dyDescent="0.25">
      <c r="A1675" s="130">
        <v>2010.06</v>
      </c>
      <c r="B1675" s="138"/>
      <c r="C1675" s="166">
        <f>raw_Data!B1681</f>
        <v>1083.3599999999999</v>
      </c>
      <c r="D1675" s="167">
        <f>raw_Data!J1681</f>
        <v>1.8366666666666667</v>
      </c>
      <c r="E1675" s="167">
        <f>raw_Data!L1681</f>
        <v>2.6283369587845051E-3</v>
      </c>
      <c r="F1675" s="168">
        <f t="shared" si="759"/>
        <v>1125.06</v>
      </c>
      <c r="G1675" s="167">
        <f>raw_Data!K1681</f>
        <v>1.6325055256312256E-3</v>
      </c>
      <c r="H1675" s="167">
        <f t="shared" si="760"/>
        <v>-3.7064689883206325E-2</v>
      </c>
      <c r="I1675" s="165"/>
      <c r="J1675" s="167">
        <f t="shared" si="761"/>
        <v>0.98201905867706107</v>
      </c>
      <c r="K1675" s="167">
        <f t="shared" si="780"/>
        <v>-1.5352604364154421E-2</v>
      </c>
      <c r="L1675" s="93"/>
      <c r="M1675" s="171">
        <f t="shared" si="756"/>
        <v>0.98464739563584558</v>
      </c>
      <c r="N1675" s="172">
        <f t="shared" si="762"/>
        <v>0.96456781564242489</v>
      </c>
      <c r="O1675" s="170">
        <f t="shared" si="757"/>
        <v>1674</v>
      </c>
      <c r="P1675" s="170">
        <f t="shared" si="758"/>
        <v>1676</v>
      </c>
      <c r="Q1675" s="169"/>
      <c r="R1675" s="149">
        <f t="shared" si="763"/>
        <v>-0.26443573015806582</v>
      </c>
      <c r="S1675" s="173">
        <f t="shared" si="764"/>
        <v>-0.92961598962756242</v>
      </c>
      <c r="T1675" s="149">
        <v>0</v>
      </c>
      <c r="U1675" s="97"/>
      <c r="V1675" s="149">
        <f>1/PI()*ATAN('Exhibit4_Impact-Test'!$Y$25*S_RDY_SP)+'Exhibit4_Impact-Test'!$Y$26</f>
        <v>0.34514952457851578</v>
      </c>
      <c r="W1675" s="172">
        <f t="shared" si="765"/>
        <v>0.34050767661195652</v>
      </c>
      <c r="X1675" s="149">
        <f>1/PI()*ATAN('Exhibit4_Impact-Test'!$Y$25*S_RS_SP)+'Exhibit4_Impact-Test'!$Y$26</f>
        <v>0.15707708133734388</v>
      </c>
      <c r="Y1675" s="172">
        <f t="shared" si="766"/>
        <v>0.15436833743598957</v>
      </c>
      <c r="Z1675" s="149">
        <f>1/PI()*ATAN('Exhibit4_Impact-Test'!$Y$25*S_5050_SP)+'Exhibit4_Impact-Test'!$Y$26</f>
        <v>0.5</v>
      </c>
      <c r="AA1675" s="149">
        <f t="shared" si="767"/>
        <v>0.49484931682319139</v>
      </c>
      <c r="AB1675" s="195">
        <f>VLOOKUP(_xlfn.NUMBERVALUE(LEFT(A1675,4)),Transactioncosts!$C:$G,5,FALSE)</f>
        <v>20</v>
      </c>
      <c r="AC1675" s="174"/>
      <c r="AD1675" s="175">
        <f t="shared" si="768"/>
        <v>0.97771693814738003</v>
      </c>
      <c r="AE1675" s="149">
        <f t="shared" si="769"/>
        <v>0.98149335381599934</v>
      </c>
      <c r="AF1675" s="149">
        <f t="shared" si="770"/>
        <v>0.97460760563913529</v>
      </c>
      <c r="AG1675" s="176">
        <f t="shared" si="771"/>
        <v>0.9776549303535278</v>
      </c>
      <c r="AH1675" s="149">
        <f t="shared" si="772"/>
        <v>0.98133559381303181</v>
      </c>
      <c r="AI1675" s="149">
        <f t="shared" si="773"/>
        <v>0.97459730427278168</v>
      </c>
      <c r="AJ1675" s="97"/>
      <c r="AK1675" s="171">
        <f t="shared" si="774"/>
        <v>-2.2535080137219693E-2</v>
      </c>
      <c r="AL1675" s="149">
        <f t="shared" si="775"/>
        <v>-1.8680036744483177E-2</v>
      </c>
      <c r="AM1675" s="149">
        <f t="shared" si="776"/>
        <v>-2.5720344746075405E-2</v>
      </c>
      <c r="AN1675" s="149">
        <f t="shared" si="781"/>
        <v>9.7287266114790221</v>
      </c>
      <c r="AO1675" s="149">
        <f t="shared" si="781"/>
        <v>25.905287423938702</v>
      </c>
      <c r="AP1675" s="149">
        <f t="shared" si="781"/>
        <v>9.3417878809645138</v>
      </c>
      <c r="AQ1675" s="97"/>
      <c r="AR1675" s="171">
        <f t="shared" si="777"/>
        <v>-2.2598503156515314E-2</v>
      </c>
      <c r="AS1675" s="149">
        <f t="shared" si="778"/>
        <v>-1.8840784326179274E-2</v>
      </c>
      <c r="AT1675" s="149">
        <f t="shared" si="779"/>
        <v>-2.573091455974796E-2</v>
      </c>
      <c r="AU1675" s="175">
        <f t="shared" si="782"/>
        <v>9.5569505013391947</v>
      </c>
      <c r="AV1675" s="149">
        <f t="shared" si="783"/>
        <v>22.469074856911227</v>
      </c>
      <c r="AW1675" s="149">
        <f t="shared" si="784"/>
        <v>9.2426756698627894</v>
      </c>
    </row>
    <row r="1676" spans="1:49" ht="15" x14ac:dyDescent="0.25">
      <c r="A1676" s="130">
        <v>2010.07</v>
      </c>
      <c r="B1676" s="138"/>
      <c r="C1676" s="166">
        <f>raw_Data!B1682</f>
        <v>1079.8</v>
      </c>
      <c r="D1676" s="167">
        <f>raw_Data!J1682</f>
        <v>1.8452777777777778</v>
      </c>
      <c r="E1676" s="167">
        <f>raw_Data!L1682</f>
        <v>2.4743799799444854E-3</v>
      </c>
      <c r="F1676" s="168">
        <f t="shared" si="759"/>
        <v>1083.3599999999999</v>
      </c>
      <c r="G1676" s="167">
        <f>raw_Data!K1682</f>
        <v>1.7032914061602589E-3</v>
      </c>
      <c r="H1676" s="167">
        <f t="shared" si="760"/>
        <v>-3.2860729582040449E-3</v>
      </c>
      <c r="I1676" s="165"/>
      <c r="J1676" s="167">
        <f t="shared" si="761"/>
        <v>0.98428509054839664</v>
      </c>
      <c r="K1676" s="167">
        <f t="shared" si="780"/>
        <v>-1.324052947165888E-2</v>
      </c>
      <c r="L1676" s="93"/>
      <c r="M1676" s="171">
        <f t="shared" si="756"/>
        <v>0.98675947052834112</v>
      </c>
      <c r="N1676" s="172">
        <f t="shared" si="762"/>
        <v>0.99841721844795617</v>
      </c>
      <c r="O1676" s="170">
        <f t="shared" si="757"/>
        <v>1675</v>
      </c>
      <c r="P1676" s="170">
        <f t="shared" si="758"/>
        <v>1677</v>
      </c>
      <c r="Q1676" s="169"/>
      <c r="R1676" s="149">
        <f t="shared" si="763"/>
        <v>-0.21355607514959152</v>
      </c>
      <c r="S1676" s="173">
        <f t="shared" si="764"/>
        <v>-0.5556045327134207</v>
      </c>
      <c r="T1676" s="149">
        <v>0</v>
      </c>
      <c r="U1676" s="97"/>
      <c r="V1676" s="149">
        <f>1/PI()*ATAN('Exhibit4_Impact-Test'!$Y$25*S_RDY_SP)+'Exhibit4_Impact-Test'!$Y$26</f>
        <v>0.37151157353804942</v>
      </c>
      <c r="W1676" s="172">
        <f t="shared" si="765"/>
        <v>0.37425801911310241</v>
      </c>
      <c r="X1676" s="149">
        <f>1/PI()*ATAN('Exhibit4_Impact-Test'!$Y$25*S_RS_SP)+'Exhibit4_Impact-Test'!$Y$26</f>
        <v>0.23324833891974012</v>
      </c>
      <c r="Y1676" s="172">
        <f t="shared" si="766"/>
        <v>0.23535542137131088</v>
      </c>
      <c r="Z1676" s="149">
        <f>1/PI()*ATAN('Exhibit4_Impact-Test'!$Y$25*S_5050_SP)+'Exhibit4_Impact-Test'!$Y$26</f>
        <v>0.5</v>
      </c>
      <c r="AA1676" s="149">
        <f t="shared" si="767"/>
        <v>0.50293619907596898</v>
      </c>
      <c r="AB1676" s="195">
        <f>VLOOKUP(_xlfn.NUMBERVALUE(LEFT(A1676,4)),Transactioncosts!$C:$G,5,FALSE)</f>
        <v>20</v>
      </c>
      <c r="AC1676" s="174"/>
      <c r="AD1676" s="175">
        <f t="shared" si="768"/>
        <v>0.99109045880186719</v>
      </c>
      <c r="AE1676" s="149">
        <f t="shared" si="769"/>
        <v>0.98947862086613636</v>
      </c>
      <c r="AF1676" s="149">
        <f t="shared" si="770"/>
        <v>0.9925883444881487</v>
      </c>
      <c r="AG1676" s="176">
        <f t="shared" si="771"/>
        <v>0.99105978789497129</v>
      </c>
      <c r="AH1676" s="149">
        <f t="shared" si="772"/>
        <v>0.98832889572748339</v>
      </c>
      <c r="AI1676" s="149">
        <f t="shared" si="773"/>
        <v>0.99258247208999673</v>
      </c>
      <c r="AJ1676" s="97"/>
      <c r="AK1676" s="171">
        <f t="shared" si="774"/>
        <v>-8.949468493154103E-3</v>
      </c>
      <c r="AL1676" s="149">
        <f t="shared" si="775"/>
        <v>-1.0577120169759905E-2</v>
      </c>
      <c r="AM1676" s="149">
        <f t="shared" si="776"/>
        <v>-7.4392583033923414E-3</v>
      </c>
      <c r="AN1676" s="149">
        <f t="shared" si="781"/>
        <v>9.7197771429858673</v>
      </c>
      <c r="AO1676" s="149">
        <f t="shared" si="781"/>
        <v>25.894710303768942</v>
      </c>
      <c r="AP1676" s="149">
        <f t="shared" si="781"/>
        <v>9.3343486226611212</v>
      </c>
      <c r="AQ1676" s="97"/>
      <c r="AR1676" s="171">
        <f t="shared" si="777"/>
        <v>-8.9804155991562457E-3</v>
      </c>
      <c r="AS1676" s="149">
        <f t="shared" si="778"/>
        <v>-1.1739746217556538E-2</v>
      </c>
      <c r="AT1676" s="149">
        <f t="shared" si="779"/>
        <v>-7.4451745682325762E-3</v>
      </c>
      <c r="AU1676" s="175">
        <f t="shared" si="782"/>
        <v>9.5479700857400385</v>
      </c>
      <c r="AV1676" s="149">
        <f t="shared" si="783"/>
        <v>22.45733511069367</v>
      </c>
      <c r="AW1676" s="149">
        <f t="shared" si="784"/>
        <v>9.235230495294557</v>
      </c>
    </row>
    <row r="1677" spans="1:49" ht="15" x14ac:dyDescent="0.25">
      <c r="A1677" s="130">
        <v>2010.08</v>
      </c>
      <c r="B1677" s="138"/>
      <c r="C1677" s="166">
        <f>raw_Data!B1683</f>
        <v>1087.28</v>
      </c>
      <c r="D1677" s="167">
        <f>raw_Data!J1683</f>
        <v>1.8538888888888889</v>
      </c>
      <c r="E1677" s="167">
        <f>raw_Data!L1683</f>
        <v>2.2226272943570713E-3</v>
      </c>
      <c r="F1677" s="168">
        <f t="shared" si="759"/>
        <v>1079.8</v>
      </c>
      <c r="G1677" s="167">
        <f>raw_Data!K1683</f>
        <v>1.7168817270687988E-3</v>
      </c>
      <c r="H1677" s="167">
        <f t="shared" si="760"/>
        <v>6.9272087423597473E-3</v>
      </c>
      <c r="I1677" s="165"/>
      <c r="J1677" s="167">
        <f t="shared" si="761"/>
        <v>0.97407683980044424</v>
      </c>
      <c r="K1677" s="167">
        <f t="shared" si="780"/>
        <v>-2.370053290519869E-2</v>
      </c>
      <c r="L1677" s="93"/>
      <c r="M1677" s="171">
        <f t="shared" si="756"/>
        <v>0.97629946709480131</v>
      </c>
      <c r="N1677" s="172">
        <f t="shared" si="762"/>
        <v>1.0086440904694285</v>
      </c>
      <c r="O1677" s="170">
        <f t="shared" si="757"/>
        <v>1676</v>
      </c>
      <c r="P1677" s="170">
        <f t="shared" si="758"/>
        <v>1678</v>
      </c>
      <c r="Q1677" s="169"/>
      <c r="R1677" s="149">
        <f t="shared" si="763"/>
        <v>-0.18073274966537078</v>
      </c>
      <c r="S1677" s="173">
        <f t="shared" si="764"/>
        <v>0.73681256934008488</v>
      </c>
      <c r="T1677" s="149">
        <v>0</v>
      </c>
      <c r="U1677" s="97"/>
      <c r="V1677" s="149">
        <f>1/PI()*ATAN('Exhibit4_Impact-Test'!$Y$25*S_RDY_SP)+'Exhibit4_Impact-Test'!$Y$26</f>
        <v>0.38959347256104776</v>
      </c>
      <c r="W1677" s="172">
        <f t="shared" si="765"/>
        <v>0.39737169297824654</v>
      </c>
      <c r="X1677" s="149">
        <f>1/PI()*ATAN('Exhibit4_Impact-Test'!$Y$25*S_RS_SP)+'Exhibit4_Impact-Test'!$Y$26</f>
        <v>0.81021799069779399</v>
      </c>
      <c r="Y1677" s="172">
        <f t="shared" si="766"/>
        <v>0.81517902450724244</v>
      </c>
      <c r="Z1677" s="149">
        <f>1/PI()*ATAN('Exhibit4_Impact-Test'!$Y$25*S_5050_SP)+'Exhibit4_Impact-Test'!$Y$26</f>
        <v>0.5</v>
      </c>
      <c r="AA1677" s="149">
        <f t="shared" si="767"/>
        <v>0.50814749196554432</v>
      </c>
      <c r="AB1677" s="195">
        <f>VLOOKUP(_xlfn.NUMBERVALUE(LEFT(A1677,4)),Transactioncosts!$C:$G,5,FALSE)</f>
        <v>20</v>
      </c>
      <c r="AC1677" s="174"/>
      <c r="AD1677" s="175">
        <f t="shared" si="768"/>
        <v>0.98890072123400152</v>
      </c>
      <c r="AE1677" s="149">
        <f t="shared" si="769"/>
        <v>1.0025056628552687</v>
      </c>
      <c r="AF1677" s="149">
        <f t="shared" si="770"/>
        <v>0.9924717787821149</v>
      </c>
      <c r="AG1677" s="176">
        <f t="shared" si="771"/>
        <v>0.98885679620426836</v>
      </c>
      <c r="AH1677" s="149">
        <f t="shared" si="772"/>
        <v>1.0024486250704805</v>
      </c>
      <c r="AI1677" s="149">
        <f t="shared" si="773"/>
        <v>0.99245548379818382</v>
      </c>
      <c r="AJ1677" s="97"/>
      <c r="AK1677" s="171">
        <f t="shared" si="774"/>
        <v>-1.1161335376898245E-2</v>
      </c>
      <c r="AL1677" s="149">
        <f t="shared" si="775"/>
        <v>2.5025289160682299E-3</v>
      </c>
      <c r="AM1677" s="149">
        <f t="shared" si="776"/>
        <v>-7.5567013015175027E-3</v>
      </c>
      <c r="AN1677" s="149">
        <f t="shared" si="781"/>
        <v>9.7086158076089681</v>
      </c>
      <c r="AO1677" s="149">
        <f t="shared" si="781"/>
        <v>25.89721283268501</v>
      </c>
      <c r="AP1677" s="149">
        <f t="shared" si="781"/>
        <v>9.3267919213596038</v>
      </c>
      <c r="AQ1677" s="97"/>
      <c r="AR1677" s="171">
        <f t="shared" si="777"/>
        <v>-1.1205754401326758E-2</v>
      </c>
      <c r="AS1677" s="149">
        <f t="shared" si="778"/>
        <v>2.4456320729361533E-3</v>
      </c>
      <c r="AT1677" s="149">
        <f t="shared" si="779"/>
        <v>-7.5731200229876873E-3</v>
      </c>
      <c r="AU1677" s="175">
        <f t="shared" si="782"/>
        <v>9.5367643313387109</v>
      </c>
      <c r="AV1677" s="149">
        <f t="shared" si="783"/>
        <v>22.459780742766608</v>
      </c>
      <c r="AW1677" s="149">
        <f t="shared" si="784"/>
        <v>9.2276573752715692</v>
      </c>
    </row>
    <row r="1678" spans="1:49" ht="15" x14ac:dyDescent="0.25">
      <c r="A1678" s="130">
        <v>2010.09</v>
      </c>
      <c r="B1678" s="138"/>
      <c r="C1678" s="166">
        <f>raw_Data!B1684</f>
        <v>1122.08</v>
      </c>
      <c r="D1678" s="167">
        <f>raw_Data!J1684</f>
        <v>1.8625</v>
      </c>
      <c r="E1678" s="167">
        <f>raw_Data!L1684</f>
        <v>2.18195680041533E-3</v>
      </c>
      <c r="F1678" s="168">
        <f t="shared" si="759"/>
        <v>1087.28</v>
      </c>
      <c r="G1678" s="167">
        <f>raw_Data!K1684</f>
        <v>1.7129902141122802E-3</v>
      </c>
      <c r="H1678" s="167">
        <f t="shared" si="760"/>
        <v>3.2006474873077728E-2</v>
      </c>
      <c r="I1678" s="165"/>
      <c r="J1678" s="167">
        <f t="shared" si="761"/>
        <v>0.99575149178947409</v>
      </c>
      <c r="K1678" s="167">
        <f t="shared" si="780"/>
        <v>-2.0665514101105842E-3</v>
      </c>
      <c r="L1678" s="93"/>
      <c r="M1678" s="171">
        <f t="shared" si="756"/>
        <v>0.99793344858988942</v>
      </c>
      <c r="N1678" s="172">
        <f t="shared" si="762"/>
        <v>1.0337194650871899</v>
      </c>
      <c r="O1678" s="170">
        <f t="shared" si="757"/>
        <v>1677</v>
      </c>
      <c r="P1678" s="170">
        <f t="shared" si="758"/>
        <v>1679</v>
      </c>
      <c r="Q1678" s="169"/>
      <c r="R1678" s="149">
        <f t="shared" si="763"/>
        <v>-0.12949354939804611</v>
      </c>
      <c r="S1678" s="173">
        <f t="shared" si="764"/>
        <v>0.93506615267076287</v>
      </c>
      <c r="T1678" s="149">
        <v>0</v>
      </c>
      <c r="U1678" s="97"/>
      <c r="V1678" s="149">
        <f>1/PI()*ATAN('Exhibit4_Impact-Test'!$Y$25*S_RDY_SP)+'Exhibit4_Impact-Test'!$Y$26</f>
        <v>0.41933420784482406</v>
      </c>
      <c r="W1678" s="172">
        <f t="shared" si="765"/>
        <v>0.42793654139157239</v>
      </c>
      <c r="X1678" s="149">
        <f>1/PI()*ATAN('Exhibit4_Impact-Test'!$Y$25*S_RS_SP)+'Exhibit4_Impact-Test'!$Y$26</f>
        <v>0.84369791690134899</v>
      </c>
      <c r="Y1678" s="172">
        <f t="shared" si="766"/>
        <v>0.84828798092638447</v>
      </c>
      <c r="Z1678" s="149">
        <f>1/PI()*ATAN('Exhibit4_Impact-Test'!$Y$25*S_5050_SP)+'Exhibit4_Impact-Test'!$Y$26</f>
        <v>0.5</v>
      </c>
      <c r="AA1678" s="149">
        <f t="shared" si="767"/>
        <v>0.50880711864127715</v>
      </c>
      <c r="AB1678" s="195">
        <f>VLOOKUP(_xlfn.NUMBERVALUE(LEFT(A1678,4)),Transactioncosts!$C:$G,5,FALSE)</f>
        <v>20</v>
      </c>
      <c r="AC1678" s="174"/>
      <c r="AD1678" s="175">
        <f t="shared" si="768"/>
        <v>1.0129397494697066</v>
      </c>
      <c r="AE1678" s="149">
        <f t="shared" si="769"/>
        <v>1.0281260361628592</v>
      </c>
      <c r="AF1678" s="149">
        <f t="shared" si="770"/>
        <v>1.0158264568385396</v>
      </c>
      <c r="AG1678" s="176">
        <f t="shared" si="771"/>
        <v>1.012918222157801</v>
      </c>
      <c r="AH1678" s="149">
        <f t="shared" si="772"/>
        <v>1.0281218227404687</v>
      </c>
      <c r="AI1678" s="149">
        <f t="shared" si="773"/>
        <v>1.015808842601257</v>
      </c>
      <c r="AJ1678" s="97"/>
      <c r="AK1678" s="171">
        <f t="shared" si="774"/>
        <v>1.2856746172632522E-2</v>
      </c>
      <c r="AL1678" s="149">
        <f t="shared" si="775"/>
        <v>2.7737762789070412E-2</v>
      </c>
      <c r="AM1678" s="149">
        <f t="shared" si="776"/>
        <v>1.570252436827899E-2</v>
      </c>
      <c r="AN1678" s="149">
        <f t="shared" si="781"/>
        <v>9.7214725537816005</v>
      </c>
      <c r="AO1678" s="149">
        <f t="shared" si="781"/>
        <v>25.92495059547408</v>
      </c>
      <c r="AP1678" s="149">
        <f t="shared" si="781"/>
        <v>9.3424944457278833</v>
      </c>
      <c r="AQ1678" s="97"/>
      <c r="AR1678" s="171">
        <f t="shared" si="777"/>
        <v>1.2835493634490335E-2</v>
      </c>
      <c r="AS1678" s="149">
        <f t="shared" si="778"/>
        <v>2.7733664623207473E-2</v>
      </c>
      <c r="AT1678" s="149">
        <f t="shared" si="779"/>
        <v>1.5685184408407427E-2</v>
      </c>
      <c r="AU1678" s="175">
        <f t="shared" si="782"/>
        <v>9.5495998249732015</v>
      </c>
      <c r="AV1678" s="149">
        <f t="shared" si="783"/>
        <v>22.487514407389813</v>
      </c>
      <c r="AW1678" s="149">
        <f t="shared" si="784"/>
        <v>9.2433425596799772</v>
      </c>
    </row>
    <row r="1679" spans="1:49" ht="15" x14ac:dyDescent="0.25">
      <c r="A1679" s="130">
        <v>2010.1</v>
      </c>
      <c r="B1679" s="138"/>
      <c r="C1679" s="166">
        <f>raw_Data!B1685</f>
        <v>1171.58</v>
      </c>
      <c r="D1679" s="167">
        <f>raw_Data!J1685</f>
        <v>1.8730555555555555</v>
      </c>
      <c r="E1679" s="167">
        <f>raw_Data!L1685</f>
        <v>2.0924177544194844E-3</v>
      </c>
      <c r="F1679" s="168">
        <f t="shared" si="759"/>
        <v>1122.08</v>
      </c>
      <c r="G1679" s="167">
        <f>raw_Data!K1685</f>
        <v>1.6692709571113963E-3</v>
      </c>
      <c r="H1679" s="167">
        <f t="shared" si="760"/>
        <v>4.4114501639811676E-2</v>
      </c>
      <c r="I1679" s="165"/>
      <c r="J1679" s="167">
        <f t="shared" si="761"/>
        <v>0.99062478513590202</v>
      </c>
      <c r="K1679" s="167">
        <f t="shared" si="780"/>
        <v>-7.282797109678496E-3</v>
      </c>
      <c r="L1679" s="93"/>
      <c r="M1679" s="171">
        <f t="shared" si="756"/>
        <v>0.9927172028903215</v>
      </c>
      <c r="N1679" s="172">
        <f t="shared" si="762"/>
        <v>1.0457837725969232</v>
      </c>
      <c r="O1679" s="170">
        <f t="shared" si="757"/>
        <v>1678</v>
      </c>
      <c r="P1679" s="170">
        <f t="shared" si="758"/>
        <v>1680</v>
      </c>
      <c r="Q1679" s="169"/>
      <c r="R1679" s="149">
        <f t="shared" si="763"/>
        <v>-0.13312270153380454</v>
      </c>
      <c r="S1679" s="173">
        <f t="shared" si="764"/>
        <v>0.95286989817520407</v>
      </c>
      <c r="T1679" s="149">
        <v>0</v>
      </c>
      <c r="U1679" s="97"/>
      <c r="V1679" s="149">
        <f>1/PI()*ATAN('Exhibit4_Impact-Test'!$Y$25*S_RDY_SP)+'Exhibit4_Impact-Test'!$Y$26</f>
        <v>0.41717288543876346</v>
      </c>
      <c r="W1679" s="172">
        <f t="shared" si="765"/>
        <v>0.42988660952539742</v>
      </c>
      <c r="X1679" s="149">
        <f>1/PI()*ATAN('Exhibit4_Impact-Test'!$Y$25*S_RS_SP)+'Exhibit4_Impact-Test'!$Y$26</f>
        <v>0.84618126973111485</v>
      </c>
      <c r="Y1679" s="172">
        <f t="shared" si="766"/>
        <v>0.85283790610552945</v>
      </c>
      <c r="Z1679" s="149">
        <f>1/PI()*ATAN('Exhibit4_Impact-Test'!$Y$25*S_5050_SP)+'Exhibit4_Impact-Test'!$Y$26</f>
        <v>0.5</v>
      </c>
      <c r="AA1679" s="149">
        <f t="shared" si="767"/>
        <v>0.51301607660352422</v>
      </c>
      <c r="AB1679" s="195">
        <f>VLOOKUP(_xlfn.NUMBERVALUE(LEFT(A1679,4)),Transactioncosts!$C:$G,5,FALSE)</f>
        <v>20</v>
      </c>
      <c r="AC1679" s="174"/>
      <c r="AD1679" s="175">
        <f t="shared" si="768"/>
        <v>1.0148551368951617</v>
      </c>
      <c r="AE1679" s="149">
        <f t="shared" si="769"/>
        <v>1.0376211402249285</v>
      </c>
      <c r="AF1679" s="149">
        <f t="shared" si="770"/>
        <v>1.0192504877436224</v>
      </c>
      <c r="AG1679" s="176">
        <f t="shared" si="771"/>
        <v>1.014832254409805</v>
      </c>
      <c r="AH1679" s="149">
        <f t="shared" si="772"/>
        <v>1.037597851579779</v>
      </c>
      <c r="AI1679" s="149">
        <f t="shared" si="773"/>
        <v>1.0192244555904153</v>
      </c>
      <c r="AJ1679" s="97"/>
      <c r="AK1679" s="171">
        <f t="shared" si="774"/>
        <v>1.4745880037181559E-2</v>
      </c>
      <c r="AL1679" s="149">
        <f t="shared" si="775"/>
        <v>3.6930727969185603E-2</v>
      </c>
      <c r="AM1679" s="149">
        <f t="shared" si="776"/>
        <v>1.9067541248994846E-2</v>
      </c>
      <c r="AN1679" s="149">
        <f t="shared" si="781"/>
        <v>9.7362184338187827</v>
      </c>
      <c r="AO1679" s="149">
        <f t="shared" si="781"/>
        <v>25.961881323443265</v>
      </c>
      <c r="AP1679" s="149">
        <f t="shared" si="781"/>
        <v>9.3615619869768789</v>
      </c>
      <c r="AQ1679" s="97"/>
      <c r="AR1679" s="171">
        <f t="shared" si="777"/>
        <v>1.4723332244397555E-2</v>
      </c>
      <c r="AS1679" s="149">
        <f t="shared" si="778"/>
        <v>3.6908283451048109E-2</v>
      </c>
      <c r="AT1679" s="149">
        <f t="shared" si="779"/>
        <v>1.9042000436444158E-2</v>
      </c>
      <c r="AU1679" s="175">
        <f t="shared" si="782"/>
        <v>9.5643231572175988</v>
      </c>
      <c r="AV1679" s="149">
        <f t="shared" si="783"/>
        <v>22.524422690840861</v>
      </c>
      <c r="AW1679" s="149">
        <f t="shared" si="784"/>
        <v>9.2623845601164216</v>
      </c>
    </row>
    <row r="1680" spans="1:49" ht="15" x14ac:dyDescent="0.25">
      <c r="A1680" s="130">
        <v>2010.11</v>
      </c>
      <c r="B1680" s="138"/>
      <c r="C1680" s="166">
        <f>raw_Data!B1686</f>
        <v>1198.8900000000001</v>
      </c>
      <c r="D1680" s="167">
        <f>raw_Data!J1686</f>
        <v>1.8836111111111113</v>
      </c>
      <c r="E1680" s="167">
        <f>raw_Data!L1686</f>
        <v>2.2714079351586758E-3</v>
      </c>
      <c r="F1680" s="168">
        <f t="shared" si="759"/>
        <v>1171.58</v>
      </c>
      <c r="G1680" s="167">
        <f>raw_Data!K1686</f>
        <v>1.6077528731380797E-3</v>
      </c>
      <c r="H1680" s="167">
        <f t="shared" si="760"/>
        <v>2.3310401338363818E-2</v>
      </c>
      <c r="I1680" s="165"/>
      <c r="J1680" s="167">
        <f t="shared" si="761"/>
        <v>1.0188377282943661</v>
      </c>
      <c r="K1680" s="167">
        <f t="shared" si="780"/>
        <v>2.1109136229524816E-2</v>
      </c>
      <c r="L1680" s="93"/>
      <c r="M1680" s="171">
        <f t="shared" si="756"/>
        <v>1.0211091362295248</v>
      </c>
      <c r="N1680" s="172">
        <f t="shared" si="762"/>
        <v>1.0249181542115018</v>
      </c>
      <c r="O1680" s="170">
        <f t="shared" si="757"/>
        <v>1679</v>
      </c>
      <c r="P1680" s="170">
        <f t="shared" si="758"/>
        <v>1681</v>
      </c>
      <c r="Q1680" s="169"/>
      <c r="R1680" s="149">
        <f t="shared" si="763"/>
        <v>-0.13098446803285013</v>
      </c>
      <c r="S1680" s="173">
        <f t="shared" si="764"/>
        <v>0.91763049027051014</v>
      </c>
      <c r="T1680" s="149">
        <v>0</v>
      </c>
      <c r="U1680" s="97"/>
      <c r="V1680" s="149">
        <f>1/PI()*ATAN('Exhibit4_Impact-Test'!$Y$25*S_RDY_SP)+'Exhibit4_Impact-Test'!$Y$26</f>
        <v>0.41844536684704553</v>
      </c>
      <c r="W1680" s="172">
        <f t="shared" si="765"/>
        <v>0.41935171024527368</v>
      </c>
      <c r="X1680" s="149">
        <f>1/PI()*ATAN('Exhibit4_Impact-Test'!$Y$25*S_RS_SP)+'Exhibit4_Impact-Test'!$Y$26</f>
        <v>0.84119358353076978</v>
      </c>
      <c r="Y1680" s="172">
        <f t="shared" si="766"/>
        <v>0.84169034079451666</v>
      </c>
      <c r="Z1680" s="149">
        <f>1/PI()*ATAN('Exhibit4_Impact-Test'!$Y$25*S_5050_SP)+'Exhibit4_Impact-Test'!$Y$26</f>
        <v>0.5</v>
      </c>
      <c r="AA1680" s="149">
        <f t="shared" si="767"/>
        <v>0.50093083264328209</v>
      </c>
      <c r="AB1680" s="195">
        <f>VLOOKUP(_xlfn.NUMBERVALUE(LEFT(A1680,4)),Transactioncosts!$C:$G,5,FALSE)</f>
        <v>20</v>
      </c>
      <c r="AC1680" s="174"/>
      <c r="AD1680" s="175">
        <f t="shared" si="768"/>
        <v>1.0227030021563202</v>
      </c>
      <c r="AE1680" s="149">
        <f t="shared" si="769"/>
        <v>1.0243132577155172</v>
      </c>
      <c r="AF1680" s="149">
        <f t="shared" si="770"/>
        <v>1.0230136452205132</v>
      </c>
      <c r="AG1680" s="176">
        <f t="shared" si="771"/>
        <v>1.0226448285764698</v>
      </c>
      <c r="AH1680" s="149">
        <f t="shared" si="772"/>
        <v>1.0243078600026152</v>
      </c>
      <c r="AI1680" s="149">
        <f t="shared" si="773"/>
        <v>1.0230117835552266</v>
      </c>
      <c r="AJ1680" s="97"/>
      <c r="AK1680" s="171">
        <f t="shared" si="774"/>
        <v>2.2449124345537214E-2</v>
      </c>
      <c r="AL1680" s="149">
        <f t="shared" si="775"/>
        <v>2.4022395572447262E-2</v>
      </c>
      <c r="AM1680" s="149">
        <f t="shared" si="776"/>
        <v>2.275282531700756E-2</v>
      </c>
      <c r="AN1680" s="149">
        <f t="shared" si="781"/>
        <v>9.7586675581643192</v>
      </c>
      <c r="AO1680" s="149">
        <f t="shared" si="781"/>
        <v>25.985903719015713</v>
      </c>
      <c r="AP1680" s="149">
        <f t="shared" si="781"/>
        <v>9.3843148122938871</v>
      </c>
      <c r="AQ1680" s="97"/>
      <c r="AR1680" s="171">
        <f t="shared" si="777"/>
        <v>2.2392240544169082E-2</v>
      </c>
      <c r="AS1680" s="149">
        <f t="shared" si="778"/>
        <v>2.4017125966608186E-2</v>
      </c>
      <c r="AT1680" s="149">
        <f t="shared" si="779"/>
        <v>2.2751005529960521E-2</v>
      </c>
      <c r="AU1680" s="175">
        <f t="shared" si="782"/>
        <v>9.5867153977617683</v>
      </c>
      <c r="AV1680" s="149">
        <f t="shared" si="783"/>
        <v>22.54843981680747</v>
      </c>
      <c r="AW1680" s="149">
        <f t="shared" si="784"/>
        <v>9.2851355656463817</v>
      </c>
    </row>
    <row r="1681" spans="1:49" ht="15" x14ac:dyDescent="0.25">
      <c r="A1681" s="130">
        <v>2010.12</v>
      </c>
      <c r="B1681" s="138"/>
      <c r="C1681" s="166">
        <f>raw_Data!B1687</f>
        <v>1241.53</v>
      </c>
      <c r="D1681" s="167">
        <f>raw_Data!J1687</f>
        <v>1.8941666666666668</v>
      </c>
      <c r="E1681" s="167">
        <f>raw_Data!L1687</f>
        <v>2.7011732814758993E-3</v>
      </c>
      <c r="F1681" s="168">
        <f t="shared" si="759"/>
        <v>1198.8900000000001</v>
      </c>
      <c r="G1681" s="167">
        <f>raw_Data!K1687</f>
        <v>1.5799336608585163E-3</v>
      </c>
      <c r="H1681" s="167">
        <f t="shared" si="760"/>
        <v>3.5566232098023898E-2</v>
      </c>
      <c r="I1681" s="165"/>
      <c r="J1681" s="167">
        <f t="shared" si="761"/>
        <v>1.0447688630759902</v>
      </c>
      <c r="K1681" s="167">
        <f t="shared" si="780"/>
        <v>4.747003635746605E-2</v>
      </c>
      <c r="L1681" s="93"/>
      <c r="M1681" s="171">
        <f t="shared" si="756"/>
        <v>1.047470036357466</v>
      </c>
      <c r="N1681" s="172">
        <f t="shared" si="762"/>
        <v>1.0371461657588825</v>
      </c>
      <c r="O1681" s="170">
        <f t="shared" si="757"/>
        <v>1680</v>
      </c>
      <c r="P1681" s="170">
        <f t="shared" si="758"/>
        <v>1682</v>
      </c>
      <c r="Q1681" s="169"/>
      <c r="R1681" s="149">
        <f t="shared" si="763"/>
        <v>-0.17954114353690084</v>
      </c>
      <c r="S1681" s="173">
        <f t="shared" si="764"/>
        <v>0.9399696193217465</v>
      </c>
      <c r="T1681" s="149">
        <v>0</v>
      </c>
      <c r="U1681" s="97"/>
      <c r="V1681" s="149">
        <f>1/PI()*ATAN('Exhibit4_Impact-Test'!$Y$25*S_RDY_SP)+'Exhibit4_Impact-Test'!$Y$26</f>
        <v>0.39026492032002968</v>
      </c>
      <c r="W1681" s="172">
        <f t="shared" si="765"/>
        <v>0.38791054684727522</v>
      </c>
      <c r="X1681" s="149">
        <f>1/PI()*ATAN('Exhibit4_Impact-Test'!$Y$25*S_RS_SP)+'Exhibit4_Impact-Test'!$Y$26</f>
        <v>0.84438919724549066</v>
      </c>
      <c r="Y1681" s="172">
        <f t="shared" si="766"/>
        <v>0.84308328856028991</v>
      </c>
      <c r="Z1681" s="149">
        <f>1/PI()*ATAN('Exhibit4_Impact-Test'!$Y$25*S_5050_SP)+'Exhibit4_Impact-Test'!$Y$26</f>
        <v>0.5</v>
      </c>
      <c r="AA1681" s="149">
        <f t="shared" si="767"/>
        <v>0.49752379584594458</v>
      </c>
      <c r="AB1681" s="195">
        <f>VLOOKUP(_xlfn.NUMBERVALUE(LEFT(A1681,4)),Transactioncosts!$C:$G,5,FALSE)</f>
        <v>20</v>
      </c>
      <c r="AC1681" s="174"/>
      <c r="AD1681" s="175">
        <f t="shared" si="768"/>
        <v>1.0434409918209155</v>
      </c>
      <c r="AE1681" s="149">
        <f t="shared" si="769"/>
        <v>1.0387526715502617</v>
      </c>
      <c r="AF1681" s="149">
        <f t="shared" si="770"/>
        <v>1.0423081010581743</v>
      </c>
      <c r="AG1681" s="176">
        <f t="shared" si="771"/>
        <v>1.0433466310332804</v>
      </c>
      <c r="AH1681" s="149">
        <f t="shared" si="772"/>
        <v>1.0387508953077442</v>
      </c>
      <c r="AI1681" s="149">
        <f t="shared" si="773"/>
        <v>1.0423031486498662</v>
      </c>
      <c r="AJ1681" s="97"/>
      <c r="AK1681" s="171">
        <f t="shared" si="774"/>
        <v>4.2523897609335677E-2</v>
      </c>
      <c r="AL1681" s="149">
        <f t="shared" si="775"/>
        <v>3.802063907375558E-2</v>
      </c>
      <c r="AM1681" s="149">
        <f t="shared" si="776"/>
        <v>4.1437582023230279E-2</v>
      </c>
      <c r="AN1681" s="149">
        <f t="shared" si="781"/>
        <v>9.8011914557736546</v>
      </c>
      <c r="AO1681" s="149">
        <f t="shared" si="781"/>
        <v>26.02392435808947</v>
      </c>
      <c r="AP1681" s="149">
        <f t="shared" si="781"/>
        <v>9.4257523943171169</v>
      </c>
      <c r="AQ1681" s="97"/>
      <c r="AR1681" s="171">
        <f t="shared" si="777"/>
        <v>4.2433461202040536E-2</v>
      </c>
      <c r="AS1681" s="149">
        <f t="shared" si="778"/>
        <v>3.8018929095928487E-2</v>
      </c>
      <c r="AT1681" s="149">
        <f t="shared" si="779"/>
        <v>4.1432830625761023E-2</v>
      </c>
      <c r="AU1681" s="175">
        <f t="shared" si="782"/>
        <v>9.6291488589638092</v>
      </c>
      <c r="AV1681" s="149">
        <f t="shared" si="783"/>
        <v>22.5864587459034</v>
      </c>
      <c r="AW1681" s="149">
        <f t="shared" si="784"/>
        <v>9.3265683962721422</v>
      </c>
    </row>
    <row r="1682" spans="1:49" ht="15" x14ac:dyDescent="0.25">
      <c r="A1682" s="130">
        <v>2011.01</v>
      </c>
      <c r="B1682" s="138"/>
      <c r="C1682" s="166">
        <f>raw_Data!B1688</f>
        <v>1282.6199999999999</v>
      </c>
      <c r="D1682" s="167">
        <f>raw_Data!J1688</f>
        <v>1.9136111111111112</v>
      </c>
      <c r="E1682" s="167">
        <f>raw_Data!L1688</f>
        <v>2.7820343292721539E-3</v>
      </c>
      <c r="F1682" s="168">
        <f t="shared" si="759"/>
        <v>1241.53</v>
      </c>
      <c r="G1682" s="167">
        <f>raw_Data!K1688</f>
        <v>1.5413329610328476E-3</v>
      </c>
      <c r="H1682" s="167">
        <f t="shared" si="760"/>
        <v>3.3096260259518395E-2</v>
      </c>
      <c r="I1682" s="165"/>
      <c r="J1682" s="167">
        <f t="shared" si="761"/>
        <v>1.0082197360255192</v>
      </c>
      <c r="K1682" s="167">
        <f t="shared" si="780"/>
        <v>1.1001770354791329E-2</v>
      </c>
      <c r="L1682" s="93"/>
      <c r="M1682" s="171">
        <f t="shared" si="756"/>
        <v>1.0110017703547913</v>
      </c>
      <c r="N1682" s="172">
        <f t="shared" si="762"/>
        <v>1.0346375932205514</v>
      </c>
      <c r="O1682" s="170">
        <f t="shared" si="757"/>
        <v>1681</v>
      </c>
      <c r="P1682" s="170">
        <f t="shared" si="758"/>
        <v>1683</v>
      </c>
      <c r="Q1682" s="169"/>
      <c r="R1682" s="149">
        <f t="shared" si="763"/>
        <v>-0.27338564851638175</v>
      </c>
      <c r="S1682" s="173">
        <f t="shared" si="764"/>
        <v>0.92454282292660495</v>
      </c>
      <c r="T1682" s="149">
        <v>0</v>
      </c>
      <c r="U1682" s="97"/>
      <c r="V1682" s="149">
        <f>1/PI()*ATAN('Exhibit4_Impact-Test'!$Y$25*S_RDY_SP)+'Exhibit4_Impact-Test'!$Y$26</f>
        <v>0.3407301530297524</v>
      </c>
      <c r="W1682" s="172">
        <f t="shared" si="765"/>
        <v>0.34594026185877197</v>
      </c>
      <c r="X1682" s="149">
        <f>1/PI()*ATAN('Exhibit4_Impact-Test'!$Y$25*S_RS_SP)+'Exhibit4_Impact-Test'!$Y$26</f>
        <v>0.84219516730152022</v>
      </c>
      <c r="Y1682" s="172">
        <f t="shared" si="766"/>
        <v>0.84524224808194104</v>
      </c>
      <c r="Z1682" s="149">
        <f>1/PI()*ATAN('Exhibit4_Impact-Test'!$Y$25*S_5050_SP)+'Exhibit4_Impact-Test'!$Y$26</f>
        <v>0.5</v>
      </c>
      <c r="AA1682" s="149">
        <f t="shared" si="767"/>
        <v>0.50577712359436844</v>
      </c>
      <c r="AB1682" s="195">
        <f>VLOOKUP(_xlfn.NUMBERVALUE(LEFT(A1682,4)),Transactioncosts!$C:$G,5,FALSE)</f>
        <v>20</v>
      </c>
      <c r="AC1682" s="174"/>
      <c r="AD1682" s="175">
        <f t="shared" si="768"/>
        <v>1.0190552078968258</v>
      </c>
      <c r="AE1682" s="149">
        <f t="shared" si="769"/>
        <v>1.0309077461475291</v>
      </c>
      <c r="AF1682" s="149">
        <f t="shared" si="770"/>
        <v>1.0228196817876714</v>
      </c>
      <c r="AG1682" s="176">
        <f t="shared" si="771"/>
        <v>1.0190218730316538</v>
      </c>
      <c r="AH1682" s="149">
        <f t="shared" si="772"/>
        <v>1.030898932655808</v>
      </c>
      <c r="AI1682" s="149">
        <f t="shared" si="773"/>
        <v>1.0228081275404826</v>
      </c>
      <c r="AJ1682" s="97"/>
      <c r="AK1682" s="171">
        <f t="shared" si="774"/>
        <v>1.8875931278212049E-2</v>
      </c>
      <c r="AL1682" s="149">
        <f t="shared" si="775"/>
        <v>3.0439721057952604E-2</v>
      </c>
      <c r="AM1682" s="149">
        <f t="shared" si="776"/>
        <v>2.2563207295967055E-2</v>
      </c>
      <c r="AN1682" s="149">
        <f t="shared" si="781"/>
        <v>9.820067387051866</v>
      </c>
      <c r="AO1682" s="149">
        <f t="shared" si="781"/>
        <v>26.054364079147422</v>
      </c>
      <c r="AP1682" s="149">
        <f t="shared" si="781"/>
        <v>9.4483156016130838</v>
      </c>
      <c r="AQ1682" s="97"/>
      <c r="AR1682" s="171">
        <f t="shared" si="777"/>
        <v>1.8843219203200864E-2</v>
      </c>
      <c r="AS1682" s="149">
        <f t="shared" si="778"/>
        <v>3.0431171767845277E-2</v>
      </c>
      <c r="AT1682" s="149">
        <f t="shared" si="779"/>
        <v>2.2551910766719429E-2</v>
      </c>
      <c r="AU1682" s="175">
        <f t="shared" si="782"/>
        <v>9.6479920781670092</v>
      </c>
      <c r="AV1682" s="149">
        <f t="shared" si="783"/>
        <v>22.616889917671244</v>
      </c>
      <c r="AW1682" s="149">
        <f t="shared" si="784"/>
        <v>9.3491203070388611</v>
      </c>
    </row>
    <row r="1683" spans="1:49" ht="15" x14ac:dyDescent="0.25">
      <c r="A1683" s="130">
        <v>2011.02</v>
      </c>
      <c r="B1683" s="138"/>
      <c r="C1683" s="166">
        <f>raw_Data!B1689</f>
        <v>1321.12</v>
      </c>
      <c r="D1683" s="167">
        <f>raw_Data!J1689</f>
        <v>1.9330555555555555</v>
      </c>
      <c r="E1683" s="167">
        <f>raw_Data!L1689</f>
        <v>2.9354730050472622E-3</v>
      </c>
      <c r="F1683" s="168">
        <f t="shared" si="759"/>
        <v>1282.6199999999999</v>
      </c>
      <c r="G1683" s="167">
        <f>raw_Data!K1689</f>
        <v>1.5071147772181596E-3</v>
      </c>
      <c r="H1683" s="167">
        <f t="shared" si="760"/>
        <v>3.0016684598711985E-2</v>
      </c>
      <c r="I1683" s="165"/>
      <c r="J1683" s="167">
        <f t="shared" si="761"/>
        <v>1.0155261937407865</v>
      </c>
      <c r="K1683" s="167">
        <f t="shared" si="780"/>
        <v>1.8461666745833716E-2</v>
      </c>
      <c r="L1683" s="93"/>
      <c r="M1683" s="171">
        <f t="shared" si="756"/>
        <v>1.0184616667458337</v>
      </c>
      <c r="N1683" s="172">
        <f t="shared" si="762"/>
        <v>1.0315237993759301</v>
      </c>
      <c r="O1683" s="170">
        <f t="shared" si="757"/>
        <v>1682</v>
      </c>
      <c r="P1683" s="170">
        <f t="shared" si="758"/>
        <v>1684</v>
      </c>
      <c r="Q1683" s="169"/>
      <c r="R1683" s="149">
        <f t="shared" si="763"/>
        <v>-0.29724300097769835</v>
      </c>
      <c r="S1683" s="173">
        <f t="shared" si="764"/>
        <v>0.91517856732817393</v>
      </c>
      <c r="T1683" s="149">
        <v>0</v>
      </c>
      <c r="U1683" s="97"/>
      <c r="V1683" s="149">
        <f>1/PI()*ATAN('Exhibit4_Impact-Test'!$Y$25*S_RDY_SP)+'Exhibit4_Impact-Test'!$Y$26</f>
        <v>0.32927282927280133</v>
      </c>
      <c r="W1683" s="172">
        <f t="shared" si="765"/>
        <v>0.33209342611315185</v>
      </c>
      <c r="X1683" s="149">
        <f>1/PI()*ATAN('Exhibit4_Impact-Test'!$Y$25*S_RS_SP)+'Exhibit4_Impact-Test'!$Y$26</f>
        <v>0.84083550222142289</v>
      </c>
      <c r="Y1683" s="172">
        <f t="shared" si="766"/>
        <v>0.84253362184449609</v>
      </c>
      <c r="Z1683" s="149">
        <f>1/PI()*ATAN('Exhibit4_Impact-Test'!$Y$25*S_5050_SP)+'Exhibit4_Impact-Test'!$Y$26</f>
        <v>0.5</v>
      </c>
      <c r="AA1683" s="149">
        <f t="shared" si="767"/>
        <v>0.50318590859446621</v>
      </c>
      <c r="AB1683" s="195">
        <f>VLOOKUP(_xlfn.NUMBERVALUE(LEFT(A1683,4)),Transactioncosts!$C:$G,5,FALSE)</f>
        <v>20</v>
      </c>
      <c r="AC1683" s="174"/>
      <c r="AD1683" s="175">
        <f t="shared" si="768"/>
        <v>1.0227626721132821</v>
      </c>
      <c r="AE1683" s="149">
        <f t="shared" si="769"/>
        <v>1.0294447715959436</v>
      </c>
      <c r="AF1683" s="149">
        <f t="shared" si="770"/>
        <v>1.0249927330608819</v>
      </c>
      <c r="AG1683" s="176">
        <f t="shared" si="771"/>
        <v>1.0227268688203111</v>
      </c>
      <c r="AH1683" s="149">
        <f t="shared" si="772"/>
        <v>1.0281114596721106</v>
      </c>
      <c r="AI1683" s="149">
        <f t="shared" si="773"/>
        <v>1.0249863612436929</v>
      </c>
      <c r="AJ1683" s="97"/>
      <c r="AK1683" s="171">
        <f t="shared" si="774"/>
        <v>2.2507467986038705E-2</v>
      </c>
      <c r="AL1683" s="149">
        <f t="shared" si="775"/>
        <v>2.9019600195277991E-2</v>
      </c>
      <c r="AM1683" s="149">
        <f t="shared" si="776"/>
        <v>2.4685522868538898E-2</v>
      </c>
      <c r="AN1683" s="149">
        <f t="shared" si="781"/>
        <v>9.8425748550379044</v>
      </c>
      <c r="AO1683" s="149">
        <f t="shared" si="781"/>
        <v>26.083383679342699</v>
      </c>
      <c r="AP1683" s="149">
        <f t="shared" si="781"/>
        <v>9.4730011244816232</v>
      </c>
      <c r="AQ1683" s="97"/>
      <c r="AR1683" s="171">
        <f t="shared" si="777"/>
        <v>2.2472460920729194E-2</v>
      </c>
      <c r="AS1683" s="149">
        <f t="shared" si="778"/>
        <v>2.7723584961092444E-2</v>
      </c>
      <c r="AT1683" s="149">
        <f t="shared" si="779"/>
        <v>2.4679306398130284E-2</v>
      </c>
      <c r="AU1683" s="175">
        <f t="shared" si="782"/>
        <v>9.6704645390877388</v>
      </c>
      <c r="AV1683" s="149">
        <f t="shared" si="783"/>
        <v>22.644613502632335</v>
      </c>
      <c r="AW1683" s="149">
        <f t="shared" si="784"/>
        <v>9.3737996134369919</v>
      </c>
    </row>
    <row r="1684" spans="1:49" ht="15" x14ac:dyDescent="0.25">
      <c r="A1684" s="130">
        <v>2011.03</v>
      </c>
      <c r="B1684" s="138"/>
      <c r="C1684" s="166">
        <f>raw_Data!B1690</f>
        <v>1304.49</v>
      </c>
      <c r="D1684" s="167">
        <f>raw_Data!J1690</f>
        <v>1.9524999999999999</v>
      </c>
      <c r="E1684" s="167">
        <f>raw_Data!L1690</f>
        <v>2.7981979353204345E-3</v>
      </c>
      <c r="F1684" s="168">
        <f t="shared" si="759"/>
        <v>1321.12</v>
      </c>
      <c r="G1684" s="167">
        <f>raw_Data!K1690</f>
        <v>1.4779126801501756E-3</v>
      </c>
      <c r="H1684" s="167">
        <f t="shared" si="760"/>
        <v>-1.2587804287271354E-2</v>
      </c>
      <c r="I1684" s="165"/>
      <c r="J1684" s="167">
        <f t="shared" si="761"/>
        <v>0.98622922521694201</v>
      </c>
      <c r="K1684" s="167">
        <f t="shared" si="780"/>
        <v>-1.0972576847737558E-2</v>
      </c>
      <c r="L1684" s="93"/>
      <c r="M1684" s="171">
        <f t="shared" si="756"/>
        <v>0.98902742315226244</v>
      </c>
      <c r="N1684" s="172">
        <f t="shared" si="762"/>
        <v>0.98889010839287894</v>
      </c>
      <c r="O1684" s="170">
        <f t="shared" si="757"/>
        <v>1683</v>
      </c>
      <c r="P1684" s="170">
        <f t="shared" si="758"/>
        <v>1685</v>
      </c>
      <c r="Q1684" s="169"/>
      <c r="R1684" s="149">
        <f t="shared" si="763"/>
        <v>-0.33025899589645336</v>
      </c>
      <c r="S1684" s="173">
        <f t="shared" si="764"/>
        <v>-0.81089862985957084</v>
      </c>
      <c r="T1684" s="149">
        <v>0</v>
      </c>
      <c r="U1684" s="97"/>
      <c r="V1684" s="149">
        <f>1/PI()*ATAN('Exhibit4_Impact-Test'!$Y$25*S_RDY_SP)+'Exhibit4_Impact-Test'!$Y$26</f>
        <v>0.31419177962762324</v>
      </c>
      <c r="W1684" s="172">
        <f t="shared" si="765"/>
        <v>0.31416186212509944</v>
      </c>
      <c r="X1684" s="149">
        <f>1/PI()*ATAN('Exhibit4_Impact-Test'!$Y$25*S_RS_SP)+'Exhibit4_Impact-Test'!$Y$26</f>
        <v>0.17587765992793875</v>
      </c>
      <c r="Y1684" s="172">
        <f t="shared" si="766"/>
        <v>0.17585753557815476</v>
      </c>
      <c r="Z1684" s="149">
        <f>1/PI()*ATAN('Exhibit4_Impact-Test'!$Y$25*S_5050_SP)+'Exhibit4_Impact-Test'!$Y$26</f>
        <v>0.5</v>
      </c>
      <c r="AA1684" s="149">
        <f t="shared" si="767"/>
        <v>0.49996528804735446</v>
      </c>
      <c r="AB1684" s="195">
        <f>VLOOKUP(_xlfn.NUMBERVALUE(LEFT(A1684,4)),Transactioncosts!$C:$G,5,FALSE)</f>
        <v>20</v>
      </c>
      <c r="AC1684" s="174"/>
      <c r="AD1684" s="175">
        <f t="shared" si="768"/>
        <v>0.98898427998364258</v>
      </c>
      <c r="AE1684" s="149">
        <f t="shared" si="769"/>
        <v>0.98900327255370835</v>
      </c>
      <c r="AF1684" s="149">
        <f t="shared" si="770"/>
        <v>0.98895876577257069</v>
      </c>
      <c r="AG1684" s="176">
        <f t="shared" si="771"/>
        <v>0.98895398451742977</v>
      </c>
      <c r="AH1684" s="149">
        <f t="shared" si="772"/>
        <v>0.98768362020708222</v>
      </c>
      <c r="AI1684" s="149">
        <f t="shared" si="773"/>
        <v>0.9889586963486654</v>
      </c>
      <c r="AJ1684" s="97"/>
      <c r="AK1684" s="171">
        <f t="shared" si="774"/>
        <v>-1.1076842345564952E-2</v>
      </c>
      <c r="AL1684" s="149">
        <f t="shared" si="775"/>
        <v>-1.1057638412717157E-2</v>
      </c>
      <c r="AM1684" s="149">
        <f t="shared" si="776"/>
        <v>-1.1102641077361647E-2</v>
      </c>
      <c r="AN1684" s="149">
        <f t="shared" si="781"/>
        <v>9.8314980126923395</v>
      </c>
      <c r="AO1684" s="149">
        <f t="shared" si="781"/>
        <v>26.072326040929983</v>
      </c>
      <c r="AP1684" s="149">
        <f t="shared" si="781"/>
        <v>9.4618984834042621</v>
      </c>
      <c r="AQ1684" s="97"/>
      <c r="AR1684" s="171">
        <f t="shared" si="777"/>
        <v>-1.1107475724532233E-2</v>
      </c>
      <c r="AS1684" s="149">
        <f t="shared" si="778"/>
        <v>-1.2392854978897447E-2</v>
      </c>
      <c r="AT1684" s="149">
        <f t="shared" si="779"/>
        <v>-1.1102711276352879E-2</v>
      </c>
      <c r="AU1684" s="175">
        <f t="shared" si="782"/>
        <v>9.6593570633632062</v>
      </c>
      <c r="AV1684" s="149">
        <f t="shared" si="783"/>
        <v>22.632220647653437</v>
      </c>
      <c r="AW1684" s="149">
        <f t="shared" si="784"/>
        <v>9.3626969021606392</v>
      </c>
    </row>
    <row r="1685" spans="1:49" ht="15" x14ac:dyDescent="0.25">
      <c r="A1685" s="130">
        <v>2011.04</v>
      </c>
      <c r="B1685" s="138"/>
      <c r="C1685" s="166">
        <f>raw_Data!B1691</f>
        <v>1331.51</v>
      </c>
      <c r="D1685" s="167">
        <f>raw_Data!J1691</f>
        <v>1.9777777777777779</v>
      </c>
      <c r="E1685" s="167">
        <f>raw_Data!L1691</f>
        <v>2.8385944168292099E-3</v>
      </c>
      <c r="F1685" s="168">
        <f t="shared" si="759"/>
        <v>1304.49</v>
      </c>
      <c r="G1685" s="167">
        <f>raw_Data!K1691</f>
        <v>1.5161310380131529E-3</v>
      </c>
      <c r="H1685" s="167">
        <f t="shared" si="760"/>
        <v>2.0713075608091991E-2</v>
      </c>
      <c r="I1685" s="165"/>
      <c r="J1685" s="167">
        <f t="shared" si="761"/>
        <v>1.0040839146627183</v>
      </c>
      <c r="K1685" s="167">
        <f t="shared" si="780"/>
        <v>6.9225090795475008E-3</v>
      </c>
      <c r="L1685" s="93"/>
      <c r="M1685" s="171">
        <f t="shared" si="756"/>
        <v>1.0069225090795475</v>
      </c>
      <c r="N1685" s="172">
        <f t="shared" si="762"/>
        <v>1.0222292066461052</v>
      </c>
      <c r="O1685" s="170">
        <f t="shared" si="757"/>
        <v>1684</v>
      </c>
      <c r="P1685" s="170">
        <f t="shared" si="758"/>
        <v>1686</v>
      </c>
      <c r="Q1685" s="169"/>
      <c r="R1685" s="149">
        <f t="shared" si="763"/>
        <v>-0.29716484422759643</v>
      </c>
      <c r="S1685" s="173">
        <f t="shared" si="764"/>
        <v>0.88098484200978322</v>
      </c>
      <c r="T1685" s="149">
        <v>0</v>
      </c>
      <c r="U1685" s="97"/>
      <c r="V1685" s="149">
        <f>1/PI()*ATAN('Exhibit4_Impact-Test'!$Y$25*S_RDY_SP)+'Exhibit4_Impact-Test'!$Y$26</f>
        <v>0.32930959523149878</v>
      </c>
      <c r="W1685" s="172">
        <f t="shared" si="765"/>
        <v>0.33265033987545362</v>
      </c>
      <c r="X1685" s="149">
        <f>1/PI()*ATAN('Exhibit4_Impact-Test'!$Y$25*S_RS_SP)+'Exhibit4_Impact-Test'!$Y$26</f>
        <v>0.83568370889122257</v>
      </c>
      <c r="Y1685" s="172">
        <f t="shared" si="766"/>
        <v>0.83774493507450354</v>
      </c>
      <c r="Z1685" s="149">
        <f>1/PI()*ATAN('Exhibit4_Impact-Test'!$Y$25*S_5050_SP)+'Exhibit4_Impact-Test'!$Y$26</f>
        <v>0.5</v>
      </c>
      <c r="AA1685" s="149">
        <f t="shared" si="767"/>
        <v>0.50377169864824123</v>
      </c>
      <c r="AB1685" s="195">
        <f>VLOOKUP(_xlfn.NUMBERVALUE(LEFT(A1685,4)),Transactioncosts!$C:$G,5,FALSE)</f>
        <v>20</v>
      </c>
      <c r="AC1685" s="174"/>
      <c r="AD1685" s="175">
        <f t="shared" si="768"/>
        <v>1.0119631514595215</v>
      </c>
      <c r="AE1685" s="149">
        <f t="shared" si="769"/>
        <v>1.0197140668728446</v>
      </c>
      <c r="AF1685" s="149">
        <f t="shared" si="770"/>
        <v>1.0145758578628263</v>
      </c>
      <c r="AG1685" s="176">
        <f t="shared" si="771"/>
        <v>1.0119470912871729</v>
      </c>
      <c r="AH1685" s="149">
        <f t="shared" si="772"/>
        <v>1.0196176902153522</v>
      </c>
      <c r="AI1685" s="149">
        <f t="shared" si="773"/>
        <v>1.0145683144655298</v>
      </c>
      <c r="AJ1685" s="97"/>
      <c r="AK1685" s="171">
        <f t="shared" si="774"/>
        <v>1.1892158601092053E-2</v>
      </c>
      <c r="AL1685" s="149">
        <f t="shared" si="775"/>
        <v>1.9522261402084809E-2</v>
      </c>
      <c r="AM1685" s="149">
        <f t="shared" si="776"/>
        <v>1.4470651133296947E-2</v>
      </c>
      <c r="AN1685" s="149">
        <f t="shared" si="781"/>
        <v>9.8433901712934322</v>
      </c>
      <c r="AO1685" s="149">
        <f t="shared" si="781"/>
        <v>26.091848302332068</v>
      </c>
      <c r="AP1685" s="149">
        <f t="shared" si="781"/>
        <v>9.4763691345375598</v>
      </c>
      <c r="AQ1685" s="97"/>
      <c r="AR1685" s="171">
        <f t="shared" si="777"/>
        <v>1.1876288161771368E-2</v>
      </c>
      <c r="AS1685" s="149">
        <f t="shared" si="778"/>
        <v>1.9427743521677004E-2</v>
      </c>
      <c r="AT1685" s="149">
        <f t="shared" si="779"/>
        <v>1.4463216080234195E-2</v>
      </c>
      <c r="AU1685" s="175">
        <f t="shared" si="782"/>
        <v>9.6712333515249771</v>
      </c>
      <c r="AV1685" s="149">
        <f t="shared" si="783"/>
        <v>22.651648391175115</v>
      </c>
      <c r="AW1685" s="149">
        <f t="shared" si="784"/>
        <v>9.377160118240873</v>
      </c>
    </row>
    <row r="1686" spans="1:49" ht="15" x14ac:dyDescent="0.25">
      <c r="A1686" s="130">
        <v>2011.05</v>
      </c>
      <c r="B1686" s="138"/>
      <c r="C1686" s="166">
        <f>raw_Data!B1692</f>
        <v>1338.31</v>
      </c>
      <c r="D1686" s="167">
        <f>raw_Data!J1692</f>
        <v>2.0030555555555556</v>
      </c>
      <c r="E1686" s="167">
        <f>raw_Data!L1692</f>
        <v>2.6040452449183071E-3</v>
      </c>
      <c r="F1686" s="168">
        <f t="shared" si="759"/>
        <v>1331.51</v>
      </c>
      <c r="G1686" s="167">
        <f>raw_Data!K1692</f>
        <v>1.5043488637378282E-3</v>
      </c>
      <c r="H1686" s="167">
        <f t="shared" si="760"/>
        <v>5.1069838003470203E-3</v>
      </c>
      <c r="I1686" s="165"/>
      <c r="J1686" s="167">
        <f t="shared" si="761"/>
        <v>0.97634214669426178</v>
      </c>
      <c r="K1686" s="167">
        <f t="shared" si="780"/>
        <v>-2.1053808060819912E-2</v>
      </c>
      <c r="L1686" s="93"/>
      <c r="M1686" s="171">
        <f t="shared" si="756"/>
        <v>0.97894619193918009</v>
      </c>
      <c r="N1686" s="172">
        <f t="shared" si="762"/>
        <v>1.0066113326640849</v>
      </c>
      <c r="O1686" s="170">
        <f t="shared" si="757"/>
        <v>1685</v>
      </c>
      <c r="P1686" s="170">
        <f t="shared" si="758"/>
        <v>1687</v>
      </c>
      <c r="Q1686" s="169"/>
      <c r="R1686" s="149">
        <f t="shared" si="763"/>
        <v>-0.30722150092579043</v>
      </c>
      <c r="S1686" s="173">
        <f t="shared" si="764"/>
        <v>0.64274539382257634</v>
      </c>
      <c r="T1686" s="149">
        <v>0</v>
      </c>
      <c r="U1686" s="97"/>
      <c r="V1686" s="149">
        <f>1/PI()*ATAN('Exhibit4_Impact-Test'!$Y$25*S_RDY_SP)+'Exhibit4_Impact-Test'!$Y$26</f>
        <v>0.3246202537011641</v>
      </c>
      <c r="W1686" s="172">
        <f t="shared" si="765"/>
        <v>0.33075973579665047</v>
      </c>
      <c r="X1686" s="149">
        <f>1/PI()*ATAN('Exhibit4_Impact-Test'!$Y$25*S_RS_SP)+'Exhibit4_Impact-Test'!$Y$26</f>
        <v>0.78955660632826219</v>
      </c>
      <c r="Y1686" s="172">
        <f t="shared" si="766"/>
        <v>0.79414973657833865</v>
      </c>
      <c r="Z1686" s="149">
        <f>1/PI()*ATAN('Exhibit4_Impact-Test'!$Y$25*S_5050_SP)+'Exhibit4_Impact-Test'!$Y$26</f>
        <v>0.5</v>
      </c>
      <c r="AA1686" s="149">
        <f t="shared" si="767"/>
        <v>0.50696659260235555</v>
      </c>
      <c r="AB1686" s="195">
        <f>VLOOKUP(_xlfn.NUMBERVALUE(LEFT(A1686,4)),Transactioncosts!$C:$G,5,FALSE)</f>
        <v>20</v>
      </c>
      <c r="AC1686" s="174"/>
      <c r="AD1686" s="175">
        <f t="shared" si="768"/>
        <v>0.98792685693997706</v>
      </c>
      <c r="AE1686" s="149">
        <f t="shared" si="769"/>
        <v>1.0007893865635298</v>
      </c>
      <c r="AF1686" s="149">
        <f t="shared" si="770"/>
        <v>0.99277876230163242</v>
      </c>
      <c r="AG1686" s="176">
        <f t="shared" si="771"/>
        <v>0.98789785334988667</v>
      </c>
      <c r="AH1686" s="149">
        <f t="shared" si="772"/>
        <v>0.99951340996314086</v>
      </c>
      <c r="AI1686" s="149">
        <f t="shared" si="773"/>
        <v>0.99276482911642772</v>
      </c>
      <c r="AJ1686" s="97"/>
      <c r="AK1686" s="171">
        <f t="shared" si="774"/>
        <v>-1.2146615412001526E-2</v>
      </c>
      <c r="AL1686" s="149">
        <f t="shared" si="775"/>
        <v>7.8907516182321377E-4</v>
      </c>
      <c r="AM1686" s="149">
        <f t="shared" si="776"/>
        <v>-7.2474370392882001E-3</v>
      </c>
      <c r="AN1686" s="149">
        <f t="shared" si="781"/>
        <v>9.8312435558814304</v>
      </c>
      <c r="AO1686" s="149">
        <f t="shared" si="781"/>
        <v>26.09263737749389</v>
      </c>
      <c r="AP1686" s="149">
        <f t="shared" si="781"/>
        <v>9.4691216974982719</v>
      </c>
      <c r="AQ1686" s="97"/>
      <c r="AR1686" s="171">
        <f t="shared" si="777"/>
        <v>-1.2175973876789852E-2</v>
      </c>
      <c r="AS1686" s="149">
        <f t="shared" si="778"/>
        <v>-4.8670846020842717E-4</v>
      </c>
      <c r="AT1686" s="149">
        <f t="shared" si="779"/>
        <v>-7.2614716696686741E-3</v>
      </c>
      <c r="AU1686" s="175">
        <f t="shared" si="782"/>
        <v>9.6590573776481872</v>
      </c>
      <c r="AV1686" s="149">
        <f t="shared" si="783"/>
        <v>22.651161682714907</v>
      </c>
      <c r="AW1686" s="149">
        <f t="shared" si="784"/>
        <v>9.3698986465712046</v>
      </c>
    </row>
    <row r="1687" spans="1:49" ht="15" x14ac:dyDescent="0.25">
      <c r="A1687" s="130">
        <v>2011.06</v>
      </c>
      <c r="B1687" s="138"/>
      <c r="C1687" s="166">
        <f>raw_Data!B1693</f>
        <v>1287.29</v>
      </c>
      <c r="D1687" s="167">
        <f>raw_Data!J1693</f>
        <v>2.0283333333333333</v>
      </c>
      <c r="E1687" s="167">
        <f>raw_Data!L1693</f>
        <v>2.4662697723036864E-3</v>
      </c>
      <c r="F1687" s="168">
        <f t="shared" si="759"/>
        <v>1338.31</v>
      </c>
      <c r="G1687" s="167">
        <f>raw_Data!K1693</f>
        <v>1.5155930489448135E-3</v>
      </c>
      <c r="H1687" s="167">
        <f t="shared" si="760"/>
        <v>-3.8122706996136957E-2</v>
      </c>
      <c r="I1687" s="165"/>
      <c r="J1687" s="167">
        <f t="shared" si="761"/>
        <v>0.98591738334765089</v>
      </c>
      <c r="K1687" s="167">
        <f t="shared" si="780"/>
        <v>-1.1616346880045425E-2</v>
      </c>
      <c r="L1687" s="93"/>
      <c r="M1687" s="171">
        <f t="shared" si="756"/>
        <v>0.98838365311995457</v>
      </c>
      <c r="N1687" s="172">
        <f t="shared" si="762"/>
        <v>0.96339288605280793</v>
      </c>
      <c r="O1687" s="170">
        <f t="shared" si="757"/>
        <v>1686</v>
      </c>
      <c r="P1687" s="170">
        <f t="shared" si="758"/>
        <v>1688</v>
      </c>
      <c r="Q1687" s="169"/>
      <c r="R1687" s="149">
        <f t="shared" si="763"/>
        <v>-0.26421062198468309</v>
      </c>
      <c r="S1687" s="173">
        <f t="shared" si="764"/>
        <v>-0.93606057194285042</v>
      </c>
      <c r="T1687" s="149">
        <v>0</v>
      </c>
      <c r="U1687" s="97"/>
      <c r="V1687" s="149">
        <f>1/PI()*ATAN('Exhibit4_Impact-Test'!$Y$25*S_RDY_SP)+'Exhibit4_Impact-Test'!$Y$26</f>
        <v>0.3452615308418327</v>
      </c>
      <c r="W1687" s="172">
        <f t="shared" si="765"/>
        <v>0.3394954860151293</v>
      </c>
      <c r="X1687" s="149">
        <f>1/PI()*ATAN('Exhibit4_Impact-Test'!$Y$25*S_RS_SP)+'Exhibit4_Impact-Test'!$Y$26</f>
        <v>0.15616143638386237</v>
      </c>
      <c r="Y1687" s="172">
        <f t="shared" si="766"/>
        <v>0.1528163650349425</v>
      </c>
      <c r="Z1687" s="149">
        <f>1/PI()*ATAN('Exhibit4_Impact-Test'!$Y$25*S_5050_SP)+'Exhibit4_Impact-Test'!$Y$26</f>
        <v>0.5</v>
      </c>
      <c r="AA1687" s="149">
        <f t="shared" si="767"/>
        <v>0.49359794357459108</v>
      </c>
      <c r="AB1687" s="195">
        <f>VLOOKUP(_xlfn.NUMBERVALUE(LEFT(A1687,4)),Transactioncosts!$C:$G,5,FALSE)</f>
        <v>20</v>
      </c>
      <c r="AC1687" s="174"/>
      <c r="AD1687" s="175">
        <f t="shared" si="768"/>
        <v>0.97975530262543975</v>
      </c>
      <c r="AE1687" s="149">
        <f t="shared" si="769"/>
        <v>0.98448105903841443</v>
      </c>
      <c r="AF1687" s="149">
        <f t="shared" si="770"/>
        <v>0.97588826958638131</v>
      </c>
      <c r="AG1687" s="176">
        <f t="shared" si="771"/>
        <v>0.9796927098364111</v>
      </c>
      <c r="AH1687" s="149">
        <f t="shared" si="772"/>
        <v>0.98310283125356901</v>
      </c>
      <c r="AI1687" s="149">
        <f t="shared" si="773"/>
        <v>0.97587546547353043</v>
      </c>
      <c r="AJ1687" s="97"/>
      <c r="AK1687" s="171">
        <f t="shared" si="774"/>
        <v>-2.0452429694087657E-2</v>
      </c>
      <c r="AL1687" s="149">
        <f t="shared" si="775"/>
        <v>-1.5640620256732428E-2</v>
      </c>
      <c r="AM1687" s="149">
        <f t="shared" si="776"/>
        <v>-2.4407177004943558E-2</v>
      </c>
      <c r="AN1687" s="149">
        <f t="shared" si="781"/>
        <v>9.8107911261873433</v>
      </c>
      <c r="AO1687" s="149">
        <f t="shared" si="781"/>
        <v>26.076996757237158</v>
      </c>
      <c r="AP1687" s="149">
        <f t="shared" si="781"/>
        <v>9.4447145204933278</v>
      </c>
      <c r="AQ1687" s="97"/>
      <c r="AR1687" s="171">
        <f t="shared" si="777"/>
        <v>-2.0516317879588731E-2</v>
      </c>
      <c r="AS1687" s="149">
        <f t="shared" si="778"/>
        <v>-1.7041554689115921E-2</v>
      </c>
      <c r="AT1687" s="149">
        <f t="shared" si="779"/>
        <v>-2.4420297561106225E-2</v>
      </c>
      <c r="AU1687" s="175">
        <f t="shared" si="782"/>
        <v>9.638541059768599</v>
      </c>
      <c r="AV1687" s="149">
        <f t="shared" si="783"/>
        <v>22.634120128025792</v>
      </c>
      <c r="AW1687" s="149">
        <f t="shared" si="784"/>
        <v>9.345478349010099</v>
      </c>
    </row>
    <row r="1688" spans="1:49" ht="15" x14ac:dyDescent="0.25">
      <c r="A1688" s="130">
        <v>2011.07</v>
      </c>
      <c r="B1688" s="138"/>
      <c r="C1688" s="166">
        <f>raw_Data!B1694</f>
        <v>1325.19</v>
      </c>
      <c r="D1688" s="167">
        <f>raw_Data!J1694</f>
        <v>2.0516666666666663</v>
      </c>
      <c r="E1688" s="167">
        <f>raw_Data!L1694</f>
        <v>2.4662697723036864E-3</v>
      </c>
      <c r="F1688" s="168">
        <f t="shared" si="759"/>
        <v>1287.29</v>
      </c>
      <c r="G1688" s="167">
        <f>raw_Data!K1694</f>
        <v>1.5937874656578286E-3</v>
      </c>
      <c r="H1688" s="167">
        <f t="shared" si="760"/>
        <v>2.9441695344483376E-2</v>
      </c>
      <c r="I1688" s="165"/>
      <c r="J1688" s="167">
        <f t="shared" si="761"/>
        <v>1</v>
      </c>
      <c r="K1688" s="167">
        <f t="shared" si="780"/>
        <v>2.4662697723036864E-3</v>
      </c>
      <c r="L1688" s="93"/>
      <c r="M1688" s="171">
        <f t="shared" si="756"/>
        <v>1.0024662697723037</v>
      </c>
      <c r="N1688" s="172">
        <f t="shared" si="762"/>
        <v>1.0310354828101413</v>
      </c>
      <c r="O1688" s="170">
        <f t="shared" si="757"/>
        <v>1687</v>
      </c>
      <c r="P1688" s="170">
        <f t="shared" si="758"/>
        <v>1689</v>
      </c>
      <c r="Q1688" s="169"/>
      <c r="R1688" s="149">
        <f t="shared" si="763"/>
        <v>-0.21489409028231241</v>
      </c>
      <c r="S1688" s="173">
        <f t="shared" si="764"/>
        <v>0.9227067673141538</v>
      </c>
      <c r="T1688" s="149">
        <v>0</v>
      </c>
      <c r="U1688" s="97"/>
      <c r="V1688" s="149">
        <f>1/PI()*ATAN('Exhibit4_Impact-Test'!$Y$25*S_RDY_SP)+'Exhibit4_Impact-Test'!$Y$26</f>
        <v>0.37079188052946077</v>
      </c>
      <c r="W1688" s="172">
        <f t="shared" si="765"/>
        <v>0.37737130426108906</v>
      </c>
      <c r="X1688" s="149">
        <f>1/PI()*ATAN('Exhibit4_Impact-Test'!$Y$25*S_RS_SP)+'Exhibit4_Impact-Test'!$Y$26</f>
        <v>0.84193025745764349</v>
      </c>
      <c r="Y1688" s="172">
        <f t="shared" si="766"/>
        <v>0.8456341289838416</v>
      </c>
      <c r="Z1688" s="149">
        <f>1/PI()*ATAN('Exhibit4_Impact-Test'!$Y$25*S_5050_SP)+'Exhibit4_Impact-Test'!$Y$26</f>
        <v>0.5</v>
      </c>
      <c r="AA1688" s="149">
        <f t="shared" si="767"/>
        <v>0.50702463447635493</v>
      </c>
      <c r="AB1688" s="195">
        <f>VLOOKUP(_xlfn.NUMBERVALUE(LEFT(A1688,4)),Transactioncosts!$C:$G,5,FALSE)</f>
        <v>20</v>
      </c>
      <c r="AC1688" s="174"/>
      <c r="AD1688" s="175">
        <f t="shared" si="768"/>
        <v>1.0130595019998503</v>
      </c>
      <c r="AE1688" s="149">
        <f t="shared" si="769"/>
        <v>1.0265195546606125</v>
      </c>
      <c r="AF1688" s="149">
        <f t="shared" si="770"/>
        <v>1.0167508762912225</v>
      </c>
      <c r="AG1688" s="176">
        <f t="shared" si="771"/>
        <v>1.0130373401795325</v>
      </c>
      <c r="AH1688" s="149">
        <f t="shared" si="772"/>
        <v>1.0251293756048407</v>
      </c>
      <c r="AI1688" s="149">
        <f t="shared" si="773"/>
        <v>1.0167368270222699</v>
      </c>
      <c r="AJ1688" s="97"/>
      <c r="AK1688" s="171">
        <f t="shared" si="774"/>
        <v>1.2974961942155964E-2</v>
      </c>
      <c r="AL1688" s="149">
        <f t="shared" si="775"/>
        <v>2.6174007135261631E-2</v>
      </c>
      <c r="AM1688" s="149">
        <f t="shared" si="776"/>
        <v>1.6612127659974239E-2</v>
      </c>
      <c r="AN1688" s="149">
        <f t="shared" si="781"/>
        <v>9.8237660881294993</v>
      </c>
      <c r="AO1688" s="149">
        <f t="shared" si="781"/>
        <v>26.103170764372418</v>
      </c>
      <c r="AP1688" s="149">
        <f t="shared" si="781"/>
        <v>9.4613266481533014</v>
      </c>
      <c r="AQ1688" s="97"/>
      <c r="AR1688" s="171">
        <f t="shared" si="777"/>
        <v>1.2953085573902191E-2</v>
      </c>
      <c r="AS1688" s="149">
        <f t="shared" si="778"/>
        <v>2.4818824727568269E-2</v>
      </c>
      <c r="AT1688" s="149">
        <f t="shared" si="779"/>
        <v>1.6598309755956445E-2</v>
      </c>
      <c r="AU1688" s="175">
        <f t="shared" si="782"/>
        <v>9.6514941453425021</v>
      </c>
      <c r="AV1688" s="149">
        <f t="shared" si="783"/>
        <v>22.65893895275336</v>
      </c>
      <c r="AW1688" s="149">
        <f t="shared" si="784"/>
        <v>9.3620766587660551</v>
      </c>
    </row>
    <row r="1689" spans="1:49" ht="15" x14ac:dyDescent="0.25">
      <c r="A1689" s="130">
        <v>2011.08</v>
      </c>
      <c r="B1689" s="138"/>
      <c r="C1689" s="166">
        <f>raw_Data!B1695</f>
        <v>1185.31</v>
      </c>
      <c r="D1689" s="167">
        <f>raw_Data!J1695</f>
        <v>2.0749999999999997</v>
      </c>
      <c r="E1689" s="167">
        <f>raw_Data!L1695</f>
        <v>1.8967538135683526E-3</v>
      </c>
      <c r="F1689" s="168">
        <f t="shared" si="759"/>
        <v>1325.19</v>
      </c>
      <c r="G1689" s="167">
        <f>raw_Data!K1695</f>
        <v>1.5658132041443111E-3</v>
      </c>
      <c r="H1689" s="167">
        <f t="shared" si="760"/>
        <v>-0.10555467517865369</v>
      </c>
      <c r="I1689" s="165"/>
      <c r="J1689" s="167">
        <f t="shared" si="761"/>
        <v>0.94132942729853375</v>
      </c>
      <c r="K1689" s="167">
        <f t="shared" si="780"/>
        <v>-5.6773818887897898E-2</v>
      </c>
      <c r="L1689" s="93"/>
      <c r="M1689" s="171">
        <f t="shared" si="756"/>
        <v>0.9432261811121021</v>
      </c>
      <c r="N1689" s="172">
        <f t="shared" si="762"/>
        <v>0.89601113802549059</v>
      </c>
      <c r="O1689" s="170">
        <f t="shared" si="757"/>
        <v>1688</v>
      </c>
      <c r="P1689" s="170">
        <f t="shared" si="758"/>
        <v>1690</v>
      </c>
      <c r="Q1689" s="169"/>
      <c r="R1689" s="149">
        <f t="shared" si="763"/>
        <v>-0.22332292599608625</v>
      </c>
      <c r="S1689" s="173">
        <f t="shared" si="764"/>
        <v>-0.97716859657704902</v>
      </c>
      <c r="T1689" s="149">
        <v>0</v>
      </c>
      <c r="U1689" s="97"/>
      <c r="V1689" s="149">
        <f>1/PI()*ATAN('Exhibit4_Impact-Test'!$Y$25*S_RDY_SP)+'Exhibit4_Impact-Test'!$Y$26</f>
        <v>0.36629039410216296</v>
      </c>
      <c r="W1689" s="172">
        <f t="shared" si="765"/>
        <v>0.35445405967874449</v>
      </c>
      <c r="X1689" s="149">
        <f>1/PI()*ATAN('Exhibit4_Impact-Test'!$Y$25*S_RS_SP)+'Exhibit4_Impact-Test'!$Y$26</f>
        <v>0.15054460109794449</v>
      </c>
      <c r="Y1689" s="172">
        <f t="shared" si="766"/>
        <v>0.14409466424996592</v>
      </c>
      <c r="Z1689" s="149">
        <f>1/PI()*ATAN('Exhibit4_Impact-Test'!$Y$25*S_5050_SP)+'Exhibit4_Impact-Test'!$Y$26</f>
        <v>0.5</v>
      </c>
      <c r="AA1689" s="149">
        <f t="shared" si="767"/>
        <v>0.48716450492948071</v>
      </c>
      <c r="AB1689" s="195">
        <f>VLOOKUP(_xlfn.NUMBERVALUE(LEFT(A1689,4)),Transactioncosts!$C:$G,5,FALSE)</f>
        <v>20</v>
      </c>
      <c r="AC1689" s="174"/>
      <c r="AD1689" s="175">
        <f t="shared" si="768"/>
        <v>0.92593176437235658</v>
      </c>
      <c r="AE1689" s="149">
        <f t="shared" si="769"/>
        <v>0.93611821128480588</v>
      </c>
      <c r="AF1689" s="149">
        <f t="shared" si="770"/>
        <v>0.91961865956879629</v>
      </c>
      <c r="AG1689" s="176">
        <f t="shared" si="771"/>
        <v>0.92568451548800978</v>
      </c>
      <c r="AH1689" s="149">
        <f t="shared" si="772"/>
        <v>0.936063132620789</v>
      </c>
      <c r="AI1689" s="149">
        <f t="shared" si="773"/>
        <v>0.91959298857865523</v>
      </c>
      <c r="AJ1689" s="97"/>
      <c r="AK1689" s="171">
        <f t="shared" si="774"/>
        <v>-7.6954735633862945E-2</v>
      </c>
      <c r="AL1689" s="149">
        <f t="shared" si="775"/>
        <v>-6.6013516371275824E-2</v>
      </c>
      <c r="AM1689" s="149">
        <f t="shared" si="776"/>
        <v>-8.3796195336815926E-2</v>
      </c>
      <c r="AN1689" s="149">
        <f t="shared" si="781"/>
        <v>9.7468113524956355</v>
      </c>
      <c r="AO1689" s="149">
        <f t="shared" si="781"/>
        <v>26.037157248001144</v>
      </c>
      <c r="AP1689" s="149">
        <f t="shared" si="781"/>
        <v>9.3775304528164849</v>
      </c>
      <c r="AQ1689" s="97"/>
      <c r="AR1689" s="171">
        <f t="shared" si="777"/>
        <v>-7.7221798403299138E-2</v>
      </c>
      <c r="AS1689" s="149">
        <f t="shared" si="778"/>
        <v>-6.6072355397967408E-2</v>
      </c>
      <c r="AT1689" s="149">
        <f t="shared" si="779"/>
        <v>-8.3824110547301448E-2</v>
      </c>
      <c r="AU1689" s="175">
        <f t="shared" si="782"/>
        <v>9.5742723469392033</v>
      </c>
      <c r="AV1689" s="149">
        <f t="shared" si="783"/>
        <v>22.592866597355393</v>
      </c>
      <c r="AW1689" s="149">
        <f t="shared" si="784"/>
        <v>9.2782525482187541</v>
      </c>
    </row>
    <row r="1690" spans="1:49" ht="15" x14ac:dyDescent="0.25">
      <c r="A1690" s="130">
        <v>2011.09</v>
      </c>
      <c r="B1690" s="138"/>
      <c r="C1690" s="166">
        <f>raw_Data!B1696</f>
        <v>1173.8800000000001</v>
      </c>
      <c r="D1690" s="167">
        <f>raw_Data!J1696</f>
        <v>2.0983333333333332</v>
      </c>
      <c r="E1690" s="167">
        <f>raw_Data!L1696</f>
        <v>1.635212974954614E-3</v>
      </c>
      <c r="F1690" s="168">
        <f t="shared" si="759"/>
        <v>1185.31</v>
      </c>
      <c r="G1690" s="167">
        <f>raw_Data!K1696</f>
        <v>1.7702823171434757E-3</v>
      </c>
      <c r="H1690" s="167">
        <f t="shared" si="760"/>
        <v>-9.64304696661622E-3</v>
      </c>
      <c r="I1690" s="165"/>
      <c r="J1690" s="167">
        <f t="shared" si="761"/>
        <v>0.97216264195236357</v>
      </c>
      <c r="K1690" s="167">
        <f t="shared" si="780"/>
        <v>-2.6202145072681815E-2</v>
      </c>
      <c r="L1690" s="93"/>
      <c r="M1690" s="171">
        <f t="shared" si="756"/>
        <v>0.97379785492731818</v>
      </c>
      <c r="N1690" s="172">
        <f t="shared" si="762"/>
        <v>0.99212723535052727</v>
      </c>
      <c r="O1690" s="170">
        <f t="shared" si="757"/>
        <v>1689</v>
      </c>
      <c r="P1690" s="170">
        <f t="shared" si="758"/>
        <v>1691</v>
      </c>
      <c r="Q1690" s="169"/>
      <c r="R1690" s="149">
        <f t="shared" si="763"/>
        <v>-3.4488751110376102E-2</v>
      </c>
      <c r="S1690" s="173">
        <f t="shared" si="764"/>
        <v>-0.83563374708986826</v>
      </c>
      <c r="T1690" s="149">
        <v>0</v>
      </c>
      <c r="U1690" s="97"/>
      <c r="V1690" s="149">
        <f>1/PI()*ATAN('Exhibit4_Impact-Test'!$Y$25*S_RDY_SP)+'Exhibit4_Impact-Test'!$Y$26</f>
        <v>0.47807850185214801</v>
      </c>
      <c r="W1690" s="172">
        <f t="shared" si="765"/>
        <v>0.4827332134731192</v>
      </c>
      <c r="X1690" s="149">
        <f>1/PI()*ATAN('Exhibit4_Impact-Test'!$Y$25*S_RS_SP)+'Exhibit4_Impact-Test'!$Y$26</f>
        <v>0.17163399625839382</v>
      </c>
      <c r="Y1690" s="172">
        <f t="shared" si="766"/>
        <v>0.17430149231267833</v>
      </c>
      <c r="Z1690" s="149">
        <f>1/PI()*ATAN('Exhibit4_Impact-Test'!$Y$25*S_5050_SP)+'Exhibit4_Impact-Test'!$Y$26</f>
        <v>0.5</v>
      </c>
      <c r="AA1690" s="149">
        <f t="shared" si="767"/>
        <v>0.50466176979831379</v>
      </c>
      <c r="AB1690" s="195">
        <f>VLOOKUP(_xlfn.NUMBERVALUE(LEFT(A1690,4)),Transactioncosts!$C:$G,5,FALSE)</f>
        <v>20</v>
      </c>
      <c r="AC1690" s="174"/>
      <c r="AD1690" s="175">
        <f t="shared" si="768"/>
        <v>0.98256073765992391</v>
      </c>
      <c r="AE1690" s="149">
        <f t="shared" si="769"/>
        <v>0.97694379973829393</v>
      </c>
      <c r="AF1690" s="149">
        <f t="shared" si="770"/>
        <v>0.98296254513892278</v>
      </c>
      <c r="AG1690" s="176">
        <f t="shared" si="771"/>
        <v>0.98245936991111971</v>
      </c>
      <c r="AH1690" s="149">
        <f t="shared" si="772"/>
        <v>0.97560206185431497</v>
      </c>
      <c r="AI1690" s="149">
        <f t="shared" si="773"/>
        <v>0.98295322159932619</v>
      </c>
      <c r="AJ1690" s="97"/>
      <c r="AK1690" s="171">
        <f t="shared" si="774"/>
        <v>-1.7593117648272549E-2</v>
      </c>
      <c r="AL1690" s="149">
        <f t="shared" si="775"/>
        <v>-2.3326151891432358E-2</v>
      </c>
      <c r="AM1690" s="149">
        <f t="shared" si="776"/>
        <v>-1.7184262166261687E-2</v>
      </c>
      <c r="AN1690" s="149">
        <f t="shared" si="781"/>
        <v>9.7292182348473624</v>
      </c>
      <c r="AO1690" s="149">
        <f t="shared" si="781"/>
        <v>26.013831096109712</v>
      </c>
      <c r="AP1690" s="149">
        <f t="shared" si="781"/>
        <v>9.3603461906502226</v>
      </c>
      <c r="AQ1690" s="97"/>
      <c r="AR1690" s="171">
        <f t="shared" si="777"/>
        <v>-1.7696289873842721E-2</v>
      </c>
      <c r="AS1690" s="149">
        <f t="shared" si="778"/>
        <v>-2.4700499220798044E-2</v>
      </c>
      <c r="AT1690" s="149">
        <f t="shared" si="779"/>
        <v>-1.7193747353525978E-2</v>
      </c>
      <c r="AU1690" s="175">
        <f t="shared" si="782"/>
        <v>9.5565760570653602</v>
      </c>
      <c r="AV1690" s="149">
        <f t="shared" si="783"/>
        <v>22.568166098134594</v>
      </c>
      <c r="AW1690" s="149">
        <f t="shared" si="784"/>
        <v>9.2610588008652286</v>
      </c>
    </row>
    <row r="1691" spans="1:49" ht="15" x14ac:dyDescent="0.25">
      <c r="A1691" s="130">
        <v>2011.1</v>
      </c>
      <c r="B1691" s="138"/>
      <c r="C1691" s="166">
        <f>raw_Data!B1697</f>
        <v>1207.22</v>
      </c>
      <c r="D1691" s="167">
        <f>raw_Data!J1697</f>
        <v>2.1330555555555555</v>
      </c>
      <c r="E1691" s="167">
        <f>raw_Data!L1697</f>
        <v>1.7742500619855051E-3</v>
      </c>
      <c r="F1691" s="168">
        <f t="shared" si="759"/>
        <v>1173.8800000000001</v>
      </c>
      <c r="G1691" s="167">
        <f>raw_Data!K1697</f>
        <v>1.8170984730598999E-3</v>
      </c>
      <c r="H1691" s="167">
        <f t="shared" si="760"/>
        <v>2.8401540191501651E-2</v>
      </c>
      <c r="I1691" s="165"/>
      <c r="J1691" s="167">
        <f t="shared" si="761"/>
        <v>1.0150240284864014</v>
      </c>
      <c r="K1691" s="167">
        <f t="shared" si="780"/>
        <v>1.6798278548386891E-2</v>
      </c>
      <c r="L1691" s="93"/>
      <c r="M1691" s="171">
        <f t="shared" si="756"/>
        <v>1.0167982785483869</v>
      </c>
      <c r="N1691" s="172">
        <f t="shared" si="762"/>
        <v>1.0302186386645615</v>
      </c>
      <c r="O1691" s="170">
        <f t="shared" si="757"/>
        <v>1690</v>
      </c>
      <c r="P1691" s="170">
        <f t="shared" si="758"/>
        <v>1692</v>
      </c>
      <c r="Q1691" s="169"/>
      <c r="R1691" s="149">
        <f t="shared" si="763"/>
        <v>5.2685135986178612E-2</v>
      </c>
      <c r="S1691" s="173">
        <f t="shared" si="764"/>
        <v>0.94555959607575868</v>
      </c>
      <c r="T1691" s="149">
        <v>0</v>
      </c>
      <c r="U1691" s="97"/>
      <c r="V1691" s="149">
        <f>1/PI()*ATAN('Exhibit4_Impact-Test'!$Y$25*S_RDY_SP)+'Exhibit4_Impact-Test'!$Y$26</f>
        <v>0.53341708787522213</v>
      </c>
      <c r="W1691" s="172">
        <f t="shared" si="765"/>
        <v>0.5366790448951424</v>
      </c>
      <c r="X1691" s="149">
        <f>1/PI()*ATAN('Exhibit4_Impact-Test'!$Y$25*S_RS_SP)+'Exhibit4_Impact-Test'!$Y$26</f>
        <v>0.8451704343021742</v>
      </c>
      <c r="Y1691" s="172">
        <f t="shared" si="766"/>
        <v>0.84687852048793033</v>
      </c>
      <c r="Z1691" s="149">
        <f>1/PI()*ATAN('Exhibit4_Impact-Test'!$Y$25*S_5050_SP)+'Exhibit4_Impact-Test'!$Y$26</f>
        <v>0.5</v>
      </c>
      <c r="AA1691" s="149">
        <f t="shared" si="767"/>
        <v>0.50327802862871474</v>
      </c>
      <c r="AB1691" s="195">
        <f>VLOOKUP(_xlfn.NUMBERVALUE(LEFT(A1691,4)),Transactioncosts!$C:$G,5,FALSE)</f>
        <v>20</v>
      </c>
      <c r="AC1691" s="174"/>
      <c r="AD1691" s="175">
        <f t="shared" si="768"/>
        <v>1.0239569279597935</v>
      </c>
      <c r="AE1691" s="149">
        <f t="shared" si="769"/>
        <v>1.0281407701362659</v>
      </c>
      <c r="AF1691" s="149">
        <f t="shared" si="770"/>
        <v>1.0235084586064742</v>
      </c>
      <c r="AG1691" s="176">
        <f t="shared" si="771"/>
        <v>1.0238912117439949</v>
      </c>
      <c r="AH1691" s="149">
        <f t="shared" si="772"/>
        <v>1.0281240755149177</v>
      </c>
      <c r="AI1691" s="149">
        <f t="shared" si="773"/>
        <v>1.0235019025492167</v>
      </c>
      <c r="AJ1691" s="97"/>
      <c r="AK1691" s="171">
        <f t="shared" si="774"/>
        <v>2.3674463193398509E-2</v>
      </c>
      <c r="AL1691" s="149">
        <f t="shared" si="775"/>
        <v>2.7752093588324471E-2</v>
      </c>
      <c r="AM1691" s="149">
        <f t="shared" si="776"/>
        <v>2.323639047829049E-2</v>
      </c>
      <c r="AN1691" s="149">
        <f t="shared" si="781"/>
        <v>9.7528926980407604</v>
      </c>
      <c r="AO1691" s="149">
        <f t="shared" si="781"/>
        <v>26.041583189698038</v>
      </c>
      <c r="AP1691" s="149">
        <f t="shared" si="781"/>
        <v>9.383582581128513</v>
      </c>
      <c r="AQ1691" s="97"/>
      <c r="AR1691" s="171">
        <f t="shared" si="777"/>
        <v>2.3610282442348567E-2</v>
      </c>
      <c r="AS1691" s="149">
        <f t="shared" si="778"/>
        <v>2.7735855775978549E-2</v>
      </c>
      <c r="AT1691" s="149">
        <f t="shared" si="779"/>
        <v>2.3229984983348252E-2</v>
      </c>
      <c r="AU1691" s="175">
        <f t="shared" si="782"/>
        <v>9.5801863395077085</v>
      </c>
      <c r="AV1691" s="149">
        <f t="shared" si="783"/>
        <v>22.595901953910573</v>
      </c>
      <c r="AW1691" s="149">
        <f t="shared" si="784"/>
        <v>9.2842887858485774</v>
      </c>
    </row>
    <row r="1692" spans="1:49" ht="15" x14ac:dyDescent="0.25">
      <c r="A1692" s="130">
        <v>2011.11</v>
      </c>
      <c r="B1692" s="138"/>
      <c r="C1692" s="166">
        <f>raw_Data!B1698</f>
        <v>1226.42</v>
      </c>
      <c r="D1692" s="167">
        <f>raw_Data!J1698</f>
        <v>2.1677777777777778</v>
      </c>
      <c r="E1692" s="167">
        <f>raw_Data!L1698</f>
        <v>1.6597643621756308E-3</v>
      </c>
      <c r="F1692" s="168">
        <f t="shared" si="759"/>
        <v>1207.22</v>
      </c>
      <c r="G1692" s="167">
        <f>raw_Data!K1698</f>
        <v>1.7956774885917876E-3</v>
      </c>
      <c r="H1692" s="167">
        <f t="shared" si="760"/>
        <v>1.5904309073739631E-2</v>
      </c>
      <c r="I1692" s="165"/>
      <c r="J1692" s="167">
        <f t="shared" si="761"/>
        <v>0.9877281161278435</v>
      </c>
      <c r="K1692" s="167">
        <f t="shared" si="780"/>
        <v>-1.0612119509980866E-2</v>
      </c>
      <c r="L1692" s="93"/>
      <c r="M1692" s="171">
        <f t="shared" si="756"/>
        <v>0.98938788049001913</v>
      </c>
      <c r="N1692" s="172">
        <f t="shared" si="762"/>
        <v>1.0176999865623315</v>
      </c>
      <c r="O1692" s="170">
        <f t="shared" si="757"/>
        <v>1691</v>
      </c>
      <c r="P1692" s="170">
        <f t="shared" si="758"/>
        <v>1693</v>
      </c>
      <c r="Q1692" s="169"/>
      <c r="R1692" s="149">
        <f t="shared" si="763"/>
        <v>6.0022020902966138E-3</v>
      </c>
      <c r="S1692" s="173">
        <f t="shared" si="764"/>
        <v>0.89963831054533905</v>
      </c>
      <c r="T1692" s="149">
        <v>0</v>
      </c>
      <c r="U1692" s="97"/>
      <c r="V1692" s="149">
        <f>1/PI()*ATAN('Exhibit4_Impact-Test'!$Y$25*S_RDY_SP)+'Exhibit4_Impact-Test'!$Y$26</f>
        <v>0.50382093699585617</v>
      </c>
      <c r="W1692" s="172">
        <f t="shared" si="765"/>
        <v>0.51087279598869284</v>
      </c>
      <c r="X1692" s="149">
        <f>1/PI()*ATAN('Exhibit4_Impact-Test'!$Y$25*S_RS_SP)+'Exhibit4_Impact-Test'!$Y$26</f>
        <v>0.83853120981379603</v>
      </c>
      <c r="Y1692" s="172">
        <f t="shared" si="766"/>
        <v>0.84231489924609781</v>
      </c>
      <c r="Z1692" s="149">
        <f>1/PI()*ATAN('Exhibit4_Impact-Test'!$Y$25*S_5050_SP)+'Exhibit4_Impact-Test'!$Y$26</f>
        <v>0.5</v>
      </c>
      <c r="AA1692" s="149">
        <f t="shared" si="767"/>
        <v>0.50705303104489696</v>
      </c>
      <c r="AB1692" s="195">
        <f>VLOOKUP(_xlfn.NUMBERVALUE(LEFT(A1692,4)),Transactioncosts!$C:$G,5,FALSE)</f>
        <v>20</v>
      </c>
      <c r="AC1692" s="174"/>
      <c r="AD1692" s="175">
        <f t="shared" si="768"/>
        <v>1.0036521122996975</v>
      </c>
      <c r="AE1692" s="149">
        <f t="shared" si="769"/>
        <v>1.0131284650472117</v>
      </c>
      <c r="AF1692" s="149">
        <f t="shared" si="770"/>
        <v>1.0035439335261753</v>
      </c>
      <c r="AG1692" s="176">
        <f t="shared" si="771"/>
        <v>1.0036238100624262</v>
      </c>
      <c r="AH1692" s="149">
        <f t="shared" si="772"/>
        <v>1.0131187397838763</v>
      </c>
      <c r="AI1692" s="149">
        <f t="shared" si="773"/>
        <v>1.0035298274640856</v>
      </c>
      <c r="AJ1692" s="97"/>
      <c r="AK1692" s="171">
        <f t="shared" si="774"/>
        <v>3.645459530426289E-3</v>
      </c>
      <c r="AL1692" s="149">
        <f t="shared" si="775"/>
        <v>1.3043033659597369E-2</v>
      </c>
      <c r="AM1692" s="149">
        <f t="shared" si="776"/>
        <v>3.5376685910689554E-3</v>
      </c>
      <c r="AN1692" s="149">
        <f t="shared" si="781"/>
        <v>9.7565381575711871</v>
      </c>
      <c r="AO1692" s="149">
        <f t="shared" si="781"/>
        <v>26.054626223357634</v>
      </c>
      <c r="AP1692" s="149">
        <f t="shared" si="781"/>
        <v>9.3871202497195814</v>
      </c>
      <c r="AQ1692" s="97"/>
      <c r="AR1692" s="171">
        <f t="shared" si="777"/>
        <v>3.6172598823779835E-3</v>
      </c>
      <c r="AS1692" s="149">
        <f t="shared" si="778"/>
        <v>1.3033434373476503E-2</v>
      </c>
      <c r="AT1692" s="149">
        <f t="shared" si="779"/>
        <v>3.5236122445966582E-3</v>
      </c>
      <c r="AU1692" s="175">
        <f t="shared" si="782"/>
        <v>9.5838035993900856</v>
      </c>
      <c r="AV1692" s="149">
        <f t="shared" si="783"/>
        <v>22.608935388284049</v>
      </c>
      <c r="AW1692" s="149">
        <f t="shared" si="784"/>
        <v>9.2878123980931733</v>
      </c>
    </row>
    <row r="1693" spans="1:49" ht="15" x14ac:dyDescent="0.25">
      <c r="A1693" s="130">
        <v>2011.12</v>
      </c>
      <c r="B1693" s="138"/>
      <c r="C1693" s="166">
        <f>raw_Data!B1699</f>
        <v>1243.32</v>
      </c>
      <c r="D1693" s="167">
        <f>raw_Data!J1699</f>
        <v>2.2025000000000001</v>
      </c>
      <c r="E1693" s="167">
        <f>raw_Data!L1699</f>
        <v>1.635212974954614E-3</v>
      </c>
      <c r="F1693" s="168">
        <f t="shared" si="759"/>
        <v>1226.42</v>
      </c>
      <c r="G1693" s="167">
        <f>raw_Data!K1699</f>
        <v>1.7958774318748878E-3</v>
      </c>
      <c r="H1693" s="167">
        <f t="shared" si="760"/>
        <v>1.3779944880220274E-2</v>
      </c>
      <c r="I1693" s="165"/>
      <c r="J1693" s="167">
        <f t="shared" si="761"/>
        <v>0.9973508061485421</v>
      </c>
      <c r="K1693" s="167">
        <f t="shared" si="780"/>
        <v>-1.0139808765032843E-3</v>
      </c>
      <c r="L1693" s="93"/>
      <c r="M1693" s="171">
        <f t="shared" si="756"/>
        <v>0.99898601912349672</v>
      </c>
      <c r="N1693" s="172">
        <f t="shared" si="762"/>
        <v>1.0155758223120954</v>
      </c>
      <c r="O1693" s="170">
        <f t="shared" si="757"/>
        <v>1692</v>
      </c>
      <c r="P1693" s="170">
        <f t="shared" si="758"/>
        <v>1694</v>
      </c>
      <c r="Q1693" s="169"/>
      <c r="R1693" s="149">
        <f t="shared" si="763"/>
        <v>3.9388651316117032E-2</v>
      </c>
      <c r="S1693" s="173">
        <f t="shared" si="764"/>
        <v>0.89250028377360346</v>
      </c>
      <c r="T1693" s="149">
        <v>0</v>
      </c>
      <c r="U1693" s="97"/>
      <c r="V1693" s="149">
        <f>1/PI()*ATAN('Exhibit4_Impact-Test'!$Y$25*S_RDY_SP)+'Exhibit4_Impact-Test'!$Y$26</f>
        <v>0.52502391462439746</v>
      </c>
      <c r="W1693" s="172">
        <f t="shared" si="765"/>
        <v>0.5291293810219837</v>
      </c>
      <c r="X1693" s="149">
        <f>1/PI()*ATAN('Exhibit4_Impact-Test'!$Y$25*S_RS_SP)+'Exhibit4_Impact-Test'!$Y$26</f>
        <v>0.83745226757846392</v>
      </c>
      <c r="Y1693" s="172">
        <f t="shared" si="766"/>
        <v>0.83968185530342798</v>
      </c>
      <c r="Z1693" s="149">
        <f>1/PI()*ATAN('Exhibit4_Impact-Test'!$Y$25*S_5050_SP)+'Exhibit4_Impact-Test'!$Y$26</f>
        <v>0.5</v>
      </c>
      <c r="AA1693" s="149">
        <f t="shared" si="767"/>
        <v>0.50411747181133371</v>
      </c>
      <c r="AB1693" s="195">
        <f>VLOOKUP(_xlfn.NUMBERVALUE(LEFT(A1693,4)),Transactioncosts!$C:$G,5,FALSE)</f>
        <v>20</v>
      </c>
      <c r="AC1693" s="174"/>
      <c r="AD1693" s="175">
        <f t="shared" si="768"/>
        <v>1.0076960625364233</v>
      </c>
      <c r="AE1693" s="149">
        <f t="shared" si="769"/>
        <v>1.0128791874224692</v>
      </c>
      <c r="AF1693" s="149">
        <f t="shared" si="770"/>
        <v>1.007280920717796</v>
      </c>
      <c r="AG1693" s="176">
        <f t="shared" si="771"/>
        <v>1.0076958971808987</v>
      </c>
      <c r="AH1693" s="149">
        <f t="shared" si="772"/>
        <v>1.0128626956341793</v>
      </c>
      <c r="AI1693" s="149">
        <f t="shared" si="773"/>
        <v>1.0072726857741734</v>
      </c>
      <c r="AJ1693" s="97"/>
      <c r="AK1693" s="171">
        <f t="shared" si="774"/>
        <v>7.6665989198103539E-3</v>
      </c>
      <c r="AL1693" s="149">
        <f t="shared" si="775"/>
        <v>1.2796955984918789E-2</v>
      </c>
      <c r="AM1693" s="149">
        <f t="shared" si="776"/>
        <v>7.2545427743046127E-3</v>
      </c>
      <c r="AN1693" s="149">
        <f t="shared" si="781"/>
        <v>9.7642047564909973</v>
      </c>
      <c r="AO1693" s="149">
        <f t="shared" si="781"/>
        <v>26.067423179342551</v>
      </c>
      <c r="AP1693" s="149">
        <f t="shared" si="781"/>
        <v>9.3943747924938865</v>
      </c>
      <c r="AQ1693" s="97"/>
      <c r="AR1693" s="171">
        <f t="shared" si="777"/>
        <v>7.6664348271396369E-3</v>
      </c>
      <c r="AS1693" s="149">
        <f t="shared" si="778"/>
        <v>1.2780673764140134E-2</v>
      </c>
      <c r="AT1693" s="149">
        <f t="shared" si="779"/>
        <v>7.2463673218410261E-3</v>
      </c>
      <c r="AU1693" s="175">
        <f t="shared" si="782"/>
        <v>9.5914700342172257</v>
      </c>
      <c r="AV1693" s="149">
        <f t="shared" si="783"/>
        <v>22.62171606204819</v>
      </c>
      <c r="AW1693" s="149">
        <f t="shared" si="784"/>
        <v>9.2950587654150141</v>
      </c>
    </row>
    <row r="1694" spans="1:49" ht="15" x14ac:dyDescent="0.25">
      <c r="A1694" s="130">
        <v>2012.01</v>
      </c>
      <c r="B1694" s="138"/>
      <c r="C1694" s="166">
        <f>raw_Data!B1700</f>
        <v>1300.58</v>
      </c>
      <c r="D1694" s="167">
        <f>raw_Data!J1700</f>
        <v>2.2280555555555557</v>
      </c>
      <c r="E1694" s="167">
        <f>raw_Data!L1700</f>
        <v>1.6270277079681872E-3</v>
      </c>
      <c r="F1694" s="168">
        <f t="shared" si="759"/>
        <v>1243.32</v>
      </c>
      <c r="G1694" s="167">
        <f>raw_Data!K1700</f>
        <v>1.7920210046935268E-3</v>
      </c>
      <c r="H1694" s="167">
        <f t="shared" si="760"/>
        <v>4.6054113180838296E-2</v>
      </c>
      <c r="I1694" s="165"/>
      <c r="J1694" s="167">
        <f t="shared" si="761"/>
        <v>0.99911551883746275</v>
      </c>
      <c r="K1694" s="167">
        <f t="shared" si="780"/>
        <v>7.4254654543093324E-4</v>
      </c>
      <c r="L1694" s="93"/>
      <c r="M1694" s="171">
        <f t="shared" si="756"/>
        <v>1.0007425465454309</v>
      </c>
      <c r="N1694" s="172">
        <f t="shared" si="762"/>
        <v>1.0478461341855319</v>
      </c>
      <c r="O1694" s="170">
        <f t="shared" si="757"/>
        <v>1693</v>
      </c>
      <c r="P1694" s="170">
        <f t="shared" si="758"/>
        <v>1695</v>
      </c>
      <c r="Q1694" s="169"/>
      <c r="R1694" s="149">
        <f t="shared" si="763"/>
        <v>4.5753523298987471E-2</v>
      </c>
      <c r="S1694" s="173">
        <f t="shared" si="764"/>
        <v>0.9657111327257456</v>
      </c>
      <c r="T1694" s="149">
        <v>0</v>
      </c>
      <c r="U1694" s="97"/>
      <c r="V1694" s="149">
        <f>1/PI()*ATAN('Exhibit4_Impact-Test'!$Y$25*S_RDY_SP)+'Exhibit4_Impact-Test'!$Y$26</f>
        <v>0.52904670325972014</v>
      </c>
      <c r="W1694" s="172">
        <f t="shared" si="765"/>
        <v>0.54048921440691811</v>
      </c>
      <c r="X1694" s="149">
        <f>1/PI()*ATAN('Exhibit4_Impact-Test'!$Y$25*S_RS_SP)+'Exhibit4_Impact-Test'!$Y$26</f>
        <v>0.84792774944833404</v>
      </c>
      <c r="Y1694" s="172">
        <f t="shared" si="766"/>
        <v>0.85376414010685864</v>
      </c>
      <c r="Z1694" s="149">
        <f>1/PI()*ATAN('Exhibit4_Impact-Test'!$Y$25*S_5050_SP)+'Exhibit4_Impact-Test'!$Y$26</f>
        <v>0.5</v>
      </c>
      <c r="AA1694" s="149">
        <f t="shared" si="767"/>
        <v>0.51149659472473841</v>
      </c>
      <c r="AB1694" s="195">
        <f>VLOOKUP(_xlfn.NUMBERVALUE(LEFT(A1694,4)),Transactioncosts!$C:$G,5,FALSE)</f>
        <v>20</v>
      </c>
      <c r="AC1694" s="174"/>
      <c r="AD1694" s="175">
        <f t="shared" si="768"/>
        <v>1.0256625442981315</v>
      </c>
      <c r="AE1694" s="149">
        <f t="shared" si="769"/>
        <v>1.040682985604044</v>
      </c>
      <c r="AF1694" s="149">
        <f t="shared" si="770"/>
        <v>1.0242943403654814</v>
      </c>
      <c r="AG1694" s="176">
        <f t="shared" si="771"/>
        <v>1.0256215869380405</v>
      </c>
      <c r="AH1694" s="149">
        <f t="shared" si="772"/>
        <v>1.0406699943656255</v>
      </c>
      <c r="AI1694" s="149">
        <f t="shared" si="773"/>
        <v>1.0242713471760319</v>
      </c>
      <c r="AJ1694" s="97"/>
      <c r="AK1694" s="171">
        <f t="shared" si="774"/>
        <v>2.5338788454876505E-2</v>
      </c>
      <c r="AL1694" s="149">
        <f t="shared" si="775"/>
        <v>3.9877214536048158E-2</v>
      </c>
      <c r="AM1694" s="149">
        <f t="shared" si="776"/>
        <v>2.4003927077012564E-2</v>
      </c>
      <c r="AN1694" s="149">
        <f t="shared" si="781"/>
        <v>9.7895435449458734</v>
      </c>
      <c r="AO1694" s="149">
        <f t="shared" si="781"/>
        <v>26.107300393878599</v>
      </c>
      <c r="AP1694" s="149">
        <f t="shared" si="781"/>
        <v>9.4183787195708994</v>
      </c>
      <c r="AQ1694" s="97"/>
      <c r="AR1694" s="171">
        <f t="shared" si="777"/>
        <v>2.5298855069274012E-2</v>
      </c>
      <c r="AS1694" s="149">
        <f t="shared" si="778"/>
        <v>3.9864731080772889E-2</v>
      </c>
      <c r="AT1694" s="149">
        <f t="shared" si="779"/>
        <v>2.398147899092937E-2</v>
      </c>
      <c r="AU1694" s="175">
        <f t="shared" si="782"/>
        <v>9.6167688892864991</v>
      </c>
      <c r="AV1694" s="149">
        <f t="shared" si="783"/>
        <v>22.661580793128962</v>
      </c>
      <c r="AW1694" s="149">
        <f t="shared" si="784"/>
        <v>9.3190402444059437</v>
      </c>
    </row>
    <row r="1695" spans="1:49" ht="15" x14ac:dyDescent="0.25">
      <c r="A1695" s="130">
        <v>2012.02</v>
      </c>
      <c r="B1695" s="138"/>
      <c r="C1695" s="166">
        <f>raw_Data!B1701</f>
        <v>1352.49</v>
      </c>
      <c r="D1695" s="167">
        <f>raw_Data!J1701</f>
        <v>2.2536111111111112</v>
      </c>
      <c r="E1695" s="167">
        <f>raw_Data!L1701</f>
        <v>1.6270277079681872E-3</v>
      </c>
      <c r="F1695" s="168">
        <f t="shared" si="759"/>
        <v>1300.58</v>
      </c>
      <c r="G1695" s="167">
        <f>raw_Data!K1701</f>
        <v>1.7327739247959459E-3</v>
      </c>
      <c r="H1695" s="167">
        <f t="shared" si="760"/>
        <v>3.9912961909302158E-2</v>
      </c>
      <c r="I1695" s="165"/>
      <c r="J1695" s="167">
        <f t="shared" si="761"/>
        <v>1</v>
      </c>
      <c r="K1695" s="167">
        <f t="shared" si="780"/>
        <v>1.6270277079681872E-3</v>
      </c>
      <c r="L1695" s="93"/>
      <c r="M1695" s="171">
        <f t="shared" si="756"/>
        <v>1.0016270277079682</v>
      </c>
      <c r="N1695" s="172">
        <f t="shared" si="762"/>
        <v>1.041645735834098</v>
      </c>
      <c r="O1695" s="170">
        <f t="shared" si="757"/>
        <v>1694</v>
      </c>
      <c r="P1695" s="170">
        <f t="shared" si="758"/>
        <v>1696</v>
      </c>
      <c r="Q1695" s="169"/>
      <c r="R1695" s="149">
        <f t="shared" si="763"/>
        <v>3.1473946496287812E-2</v>
      </c>
      <c r="S1695" s="173">
        <f t="shared" si="764"/>
        <v>0.96083225530485572</v>
      </c>
      <c r="T1695" s="149">
        <v>0</v>
      </c>
      <c r="U1695" s="97"/>
      <c r="V1695" s="149">
        <f>1/PI()*ATAN('Exhibit4_Impact-Test'!$Y$25*S_RDY_SP)+'Exhibit4_Impact-Test'!$Y$26</f>
        <v>0.5200105343614585</v>
      </c>
      <c r="W1695" s="172">
        <f t="shared" si="765"/>
        <v>0.52977998807533211</v>
      </c>
      <c r="X1695" s="149">
        <f>1/PI()*ATAN('Exhibit4_Impact-Test'!$Y$25*S_RS_SP)+'Exhibit4_Impact-Test'!$Y$26</f>
        <v>0.84726852089760984</v>
      </c>
      <c r="Y1695" s="172">
        <f t="shared" si="766"/>
        <v>0.85226942458250654</v>
      </c>
      <c r="Z1695" s="149">
        <f>1/PI()*ATAN('Exhibit4_Impact-Test'!$Y$25*S_5050_SP)+'Exhibit4_Impact-Test'!$Y$26</f>
        <v>0.5</v>
      </c>
      <c r="AA1695" s="149">
        <f t="shared" si="767"/>
        <v>0.50979279635107466</v>
      </c>
      <c r="AB1695" s="195">
        <f>VLOOKUP(_xlfn.NUMBERVALUE(LEFT(A1695,4)),Transactioncosts!$C:$G,5,FALSE)</f>
        <v>20</v>
      </c>
      <c r="AC1695" s="174"/>
      <c r="AD1695" s="175">
        <f t="shared" si="768"/>
        <v>1.0224371775050922</v>
      </c>
      <c r="AE1695" s="149">
        <f t="shared" si="769"/>
        <v>1.0355336193502274</v>
      </c>
      <c r="AF1695" s="149">
        <f t="shared" si="770"/>
        <v>1.021636381771033</v>
      </c>
      <c r="AG1695" s="176">
        <f t="shared" si="771"/>
        <v>1.0223999563056856</v>
      </c>
      <c r="AH1695" s="149">
        <f t="shared" si="772"/>
        <v>1.0355188485613187</v>
      </c>
      <c r="AI1695" s="149">
        <f t="shared" si="773"/>
        <v>1.0216167961783309</v>
      </c>
      <c r="AJ1695" s="97"/>
      <c r="AK1695" s="171">
        <f t="shared" si="774"/>
        <v>2.2189166954480598E-2</v>
      </c>
      <c r="AL1695" s="149">
        <f t="shared" si="775"/>
        <v>3.4916868106020543E-2</v>
      </c>
      <c r="AM1695" s="149">
        <f t="shared" si="776"/>
        <v>2.1405637642246456E-2</v>
      </c>
      <c r="AN1695" s="149">
        <f t="shared" si="781"/>
        <v>9.8117327119003548</v>
      </c>
      <c r="AO1695" s="149">
        <f t="shared" si="781"/>
        <v>26.142217261984619</v>
      </c>
      <c r="AP1695" s="149">
        <f t="shared" si="781"/>
        <v>9.4397843572131457</v>
      </c>
      <c r="AQ1695" s="97"/>
      <c r="AR1695" s="171">
        <f t="shared" si="777"/>
        <v>2.2152761904126902E-2</v>
      </c>
      <c r="AS1695" s="149">
        <f t="shared" si="778"/>
        <v>3.4902604064777971E-2</v>
      </c>
      <c r="AT1695" s="149">
        <f t="shared" si="779"/>
        <v>2.138646665265587E-2</v>
      </c>
      <c r="AU1695" s="175">
        <f t="shared" si="782"/>
        <v>9.6389216511906266</v>
      </c>
      <c r="AV1695" s="149">
        <f t="shared" si="783"/>
        <v>22.696483397193742</v>
      </c>
      <c r="AW1695" s="149">
        <f t="shared" si="784"/>
        <v>9.3404267110585995</v>
      </c>
    </row>
    <row r="1696" spans="1:49" ht="15" x14ac:dyDescent="0.25">
      <c r="A1696" s="130">
        <v>2012.03</v>
      </c>
      <c r="B1696" s="138"/>
      <c r="C1696" s="166">
        <f>raw_Data!B1702</f>
        <v>1389.24</v>
      </c>
      <c r="D1696" s="167">
        <f>raw_Data!J1702</f>
        <v>2.2791666666666668</v>
      </c>
      <c r="E1696" s="167">
        <f>raw_Data!L1702</f>
        <v>1.7905934192179451E-3</v>
      </c>
      <c r="F1696" s="168">
        <f t="shared" si="759"/>
        <v>1352.49</v>
      </c>
      <c r="G1696" s="167">
        <f>raw_Data!K1702</f>
        <v>1.6851634146401577E-3</v>
      </c>
      <c r="H1696" s="167">
        <f t="shared" si="760"/>
        <v>2.7172104784508599E-2</v>
      </c>
      <c r="I1696" s="165"/>
      <c r="J1696" s="167">
        <f t="shared" si="761"/>
        <v>1.0176829258236009</v>
      </c>
      <c r="K1696" s="167">
        <f t="shared" si="780"/>
        <v>1.9473519242818815E-2</v>
      </c>
      <c r="L1696" s="93"/>
      <c r="M1696" s="171">
        <f t="shared" si="756"/>
        <v>1.0194735192428188</v>
      </c>
      <c r="N1696" s="172">
        <f t="shared" si="762"/>
        <v>1.0288572681991488</v>
      </c>
      <c r="O1696" s="170">
        <f t="shared" si="757"/>
        <v>1695</v>
      </c>
      <c r="P1696" s="170">
        <f t="shared" si="758"/>
        <v>1697</v>
      </c>
      <c r="Q1696" s="169"/>
      <c r="R1696" s="149">
        <f t="shared" si="763"/>
        <v>1.7552038671665993E-2</v>
      </c>
      <c r="S1696" s="173">
        <f t="shared" si="764"/>
        <v>0.94350428061007685</v>
      </c>
      <c r="T1696" s="149">
        <v>0</v>
      </c>
      <c r="U1696" s="97"/>
      <c r="V1696" s="149">
        <f>1/PI()*ATAN('Exhibit4_Impact-Test'!$Y$25*S_RDY_SP)+'Exhibit4_Impact-Test'!$Y$26</f>
        <v>0.51116938837198933</v>
      </c>
      <c r="W1696" s="172">
        <f t="shared" si="765"/>
        <v>0.51345859541624106</v>
      </c>
      <c r="X1696" s="149">
        <f>1/PI()*ATAN('Exhibit4_Impact-Test'!$Y$25*S_RS_SP)+'Exhibit4_Impact-Test'!$Y$26</f>
        <v>0.84488403012814739</v>
      </c>
      <c r="Y1696" s="172">
        <f t="shared" si="766"/>
        <v>0.84608101790312229</v>
      </c>
      <c r="Z1696" s="149">
        <f>1/PI()*ATAN('Exhibit4_Impact-Test'!$Y$25*S_5050_SP)+'Exhibit4_Impact-Test'!$Y$26</f>
        <v>0.5</v>
      </c>
      <c r="AA1696" s="149">
        <f t="shared" si="767"/>
        <v>0.50229058436602636</v>
      </c>
      <c r="AB1696" s="195">
        <f>VLOOKUP(_xlfn.NUMBERVALUE(LEFT(A1696,4)),Transactioncosts!$C:$G,5,FALSE)</f>
        <v>20</v>
      </c>
      <c r="AC1696" s="174"/>
      <c r="AD1696" s="175">
        <f t="shared" si="768"/>
        <v>1.0242702044574623</v>
      </c>
      <c r="AE1696" s="149">
        <f t="shared" si="769"/>
        <v>1.0274016988787538</v>
      </c>
      <c r="AF1696" s="149">
        <f t="shared" si="770"/>
        <v>1.0241653937209838</v>
      </c>
      <c r="AG1696" s="176">
        <f t="shared" si="771"/>
        <v>1.0241951836443683</v>
      </c>
      <c r="AH1696" s="149">
        <f t="shared" si="772"/>
        <v>1.0261907405728492</v>
      </c>
      <c r="AI1696" s="149">
        <f t="shared" si="773"/>
        <v>1.0241608125522517</v>
      </c>
      <c r="AJ1696" s="97"/>
      <c r="AK1696" s="171">
        <f t="shared" si="774"/>
        <v>2.3980363349834725E-2</v>
      </c>
      <c r="AL1696" s="149">
        <f t="shared" si="775"/>
        <v>2.7032992620574091E-2</v>
      </c>
      <c r="AM1696" s="149">
        <f t="shared" si="776"/>
        <v>2.3878030880448656E-2</v>
      </c>
      <c r="AN1696" s="149">
        <f t="shared" si="781"/>
        <v>9.8357130752501902</v>
      </c>
      <c r="AO1696" s="149">
        <f t="shared" si="781"/>
        <v>26.169250254605192</v>
      </c>
      <c r="AP1696" s="149">
        <f t="shared" si="781"/>
        <v>9.4636623880935939</v>
      </c>
      <c r="AQ1696" s="97"/>
      <c r="AR1696" s="171">
        <f t="shared" si="777"/>
        <v>2.3907117481426845E-2</v>
      </c>
      <c r="AS1696" s="149">
        <f t="shared" si="778"/>
        <v>2.5853636461095657E-2</v>
      </c>
      <c r="AT1696" s="149">
        <f t="shared" si="779"/>
        <v>2.3873557795333483E-2</v>
      </c>
      <c r="AU1696" s="175">
        <f t="shared" si="782"/>
        <v>9.6628287686720533</v>
      </c>
      <c r="AV1696" s="149">
        <f t="shared" si="783"/>
        <v>22.722337033654838</v>
      </c>
      <c r="AW1696" s="149">
        <f t="shared" si="784"/>
        <v>9.364300268853933</v>
      </c>
    </row>
    <row r="1697" spans="1:49" ht="15" x14ac:dyDescent="0.25">
      <c r="A1697" s="130">
        <v>2012.04</v>
      </c>
      <c r="B1697" s="138"/>
      <c r="C1697" s="166">
        <f>raw_Data!B1703</f>
        <v>1386.43</v>
      </c>
      <c r="D1697" s="167">
        <f>raw_Data!J1703</f>
        <v>2.306111111111111</v>
      </c>
      <c r="E1697" s="167">
        <f>raw_Data!L1703</f>
        <v>1.6924892515723933E-3</v>
      </c>
      <c r="F1697" s="168">
        <f t="shared" si="759"/>
        <v>1389.24</v>
      </c>
      <c r="G1697" s="167">
        <f>raw_Data!K1703</f>
        <v>1.659980356965759E-3</v>
      </c>
      <c r="H1697" s="167">
        <f t="shared" si="760"/>
        <v>-2.0226886643056607E-3</v>
      </c>
      <c r="I1697" s="165"/>
      <c r="J1697" s="167">
        <f t="shared" si="761"/>
        <v>0.9894940043486381</v>
      </c>
      <c r="K1697" s="167">
        <f t="shared" si="780"/>
        <v>-8.8135063997895058E-3</v>
      </c>
      <c r="L1697" s="93"/>
      <c r="M1697" s="171">
        <f t="shared" si="756"/>
        <v>0.99118649360021049</v>
      </c>
      <c r="N1697" s="172">
        <f t="shared" si="762"/>
        <v>0.99963729169266002</v>
      </c>
      <c r="O1697" s="170">
        <f t="shared" si="757"/>
        <v>1696</v>
      </c>
      <c r="P1697" s="170">
        <f t="shared" si="758"/>
        <v>1698</v>
      </c>
      <c r="Q1697" s="169"/>
      <c r="R1697" s="149">
        <f t="shared" si="763"/>
        <v>-3.7852563290689221E-2</v>
      </c>
      <c r="S1697" s="173">
        <f t="shared" si="764"/>
        <v>-0.53043247785032088</v>
      </c>
      <c r="T1697" s="149">
        <v>0</v>
      </c>
      <c r="U1697" s="97"/>
      <c r="V1697" s="149">
        <f>1/PI()*ATAN('Exhibit4_Impact-Test'!$Y$25*S_RDY_SP)+'Exhibit4_Impact-Test'!$Y$26</f>
        <v>0.4759481888692928</v>
      </c>
      <c r="W1697" s="172">
        <f t="shared" si="765"/>
        <v>0.47806614760542909</v>
      </c>
      <c r="X1697" s="149">
        <f>1/PI()*ATAN('Exhibit4_Impact-Test'!$Y$25*S_RS_SP)+'Exhibit4_Impact-Test'!$Y$26</f>
        <v>0.24060186495085134</v>
      </c>
      <c r="Y1697" s="172">
        <f t="shared" si="766"/>
        <v>0.2421564729033881</v>
      </c>
      <c r="Z1697" s="149">
        <f>1/PI()*ATAN('Exhibit4_Impact-Test'!$Y$25*S_5050_SP)+'Exhibit4_Impact-Test'!$Y$26</f>
        <v>0.5</v>
      </c>
      <c r="AA1697" s="149">
        <f t="shared" si="767"/>
        <v>0.50212243749418695</v>
      </c>
      <c r="AB1697" s="195">
        <f>VLOOKUP(_xlfn.NUMBERVALUE(LEFT(A1697,4)),Transactioncosts!$C:$G,5,FALSE)</f>
        <v>20</v>
      </c>
      <c r="AC1697" s="174"/>
      <c r="AD1697" s="175">
        <f t="shared" si="768"/>
        <v>0.99520863564681195</v>
      </c>
      <c r="AE1697" s="149">
        <f t="shared" si="769"/>
        <v>0.99321977138157702</v>
      </c>
      <c r="AF1697" s="149">
        <f t="shared" si="770"/>
        <v>0.99541189264643526</v>
      </c>
      <c r="AG1697" s="176">
        <f t="shared" si="771"/>
        <v>0.99516843078995698</v>
      </c>
      <c r="AH1697" s="149">
        <f t="shared" si="772"/>
        <v>0.99304371926585799</v>
      </c>
      <c r="AI1697" s="149">
        <f t="shared" si="773"/>
        <v>0.99540764777144686</v>
      </c>
      <c r="AJ1697" s="97"/>
      <c r="AK1697" s="171">
        <f t="shared" si="774"/>
        <v>-4.8028797370280006E-3</v>
      </c>
      <c r="AL1697" s="149">
        <f t="shared" si="775"/>
        <v>-6.8033187988024288E-3</v>
      </c>
      <c r="AM1697" s="149">
        <f t="shared" si="776"/>
        <v>-4.5986650236351217E-3</v>
      </c>
      <c r="AN1697" s="149">
        <f t="shared" si="781"/>
        <v>9.8309101955131624</v>
      </c>
      <c r="AO1697" s="149">
        <f t="shared" si="781"/>
        <v>26.16244693580639</v>
      </c>
      <c r="AP1697" s="149">
        <f t="shared" si="781"/>
        <v>9.4590637230699581</v>
      </c>
      <c r="AQ1697" s="97"/>
      <c r="AR1697" s="171">
        <f t="shared" si="777"/>
        <v>-4.8432789734725885E-3</v>
      </c>
      <c r="AS1697" s="149">
        <f t="shared" si="778"/>
        <v>-6.9805884480801002E-3</v>
      </c>
      <c r="AT1697" s="149">
        <f t="shared" si="779"/>
        <v>-4.6029294734280116E-3</v>
      </c>
      <c r="AU1697" s="175">
        <f t="shared" si="782"/>
        <v>9.6579854896985804</v>
      </c>
      <c r="AV1697" s="149">
        <f t="shared" si="783"/>
        <v>22.715356445206758</v>
      </c>
      <c r="AW1697" s="149">
        <f t="shared" si="784"/>
        <v>9.3596973393805047</v>
      </c>
    </row>
    <row r="1698" spans="1:49" ht="15" x14ac:dyDescent="0.25">
      <c r="A1698" s="130">
        <v>2012.05</v>
      </c>
      <c r="B1698" s="138"/>
      <c r="C1698" s="166">
        <f>raw_Data!B1704</f>
        <v>1341.27</v>
      </c>
      <c r="D1698" s="167">
        <f>raw_Data!J1704</f>
        <v>2.3330555555555557</v>
      </c>
      <c r="E1698" s="167">
        <f>raw_Data!L1704</f>
        <v>1.4877654706024757E-3</v>
      </c>
      <c r="F1698" s="168">
        <f t="shared" si="759"/>
        <v>1386.43</v>
      </c>
      <c r="G1698" s="167">
        <f>raw_Data!K1704</f>
        <v>1.6827791922820162E-3</v>
      </c>
      <c r="H1698" s="167">
        <f t="shared" si="760"/>
        <v>-3.2572867003743511E-2</v>
      </c>
      <c r="I1698" s="165"/>
      <c r="J1698" s="167">
        <f t="shared" si="761"/>
        <v>0.97795131417959535</v>
      </c>
      <c r="K1698" s="167">
        <f t="shared" si="780"/>
        <v>-2.056092034980217E-2</v>
      </c>
      <c r="L1698" s="93"/>
      <c r="M1698" s="171">
        <f t="shared" si="756"/>
        <v>0.97943907965019783</v>
      </c>
      <c r="N1698" s="172">
        <f t="shared" si="762"/>
        <v>0.96910991218853859</v>
      </c>
      <c r="O1698" s="170">
        <f t="shared" si="757"/>
        <v>1697</v>
      </c>
      <c r="P1698" s="170">
        <f t="shared" si="758"/>
        <v>1699</v>
      </c>
      <c r="Q1698" s="169"/>
      <c r="R1698" s="149">
        <f t="shared" si="763"/>
        <v>-2.8768257849407161E-3</v>
      </c>
      <c r="S1698" s="173">
        <f t="shared" si="764"/>
        <v>-0.95060640143469044</v>
      </c>
      <c r="T1698" s="149">
        <v>0</v>
      </c>
      <c r="U1698" s="97"/>
      <c r="V1698" s="149">
        <f>1/PI()*ATAN('Exhibit4_Impact-Test'!$Y$25*S_RDY_SP)+'Exhibit4_Impact-Test'!$Y$26</f>
        <v>0.49816857603293357</v>
      </c>
      <c r="W1698" s="172">
        <f t="shared" si="765"/>
        <v>0.49551818633949424</v>
      </c>
      <c r="X1698" s="149">
        <f>1/PI()*ATAN('Exhibit4_Impact-Test'!$Y$25*S_RS_SP)+'Exhibit4_Impact-Test'!$Y$26</f>
        <v>0.15413041504388098</v>
      </c>
      <c r="Y1698" s="172">
        <f t="shared" si="766"/>
        <v>0.15275324949520072</v>
      </c>
      <c r="Z1698" s="149">
        <f>1/PI()*ATAN('Exhibit4_Impact-Test'!$Y$25*S_5050_SP)+'Exhibit4_Impact-Test'!$Y$26</f>
        <v>0.5</v>
      </c>
      <c r="AA1698" s="149">
        <f t="shared" si="767"/>
        <v>0.49734952328503884</v>
      </c>
      <c r="AB1698" s="195">
        <f>VLOOKUP(_xlfn.NUMBERVALUE(LEFT(A1698,4)),Transactioncosts!$C:$G,5,FALSE)</f>
        <v>20</v>
      </c>
      <c r="AC1698" s="174"/>
      <c r="AD1698" s="175">
        <f t="shared" si="768"/>
        <v>0.97429341300421735</v>
      </c>
      <c r="AE1698" s="149">
        <f t="shared" si="769"/>
        <v>0.97784704078227458</v>
      </c>
      <c r="AF1698" s="149">
        <f t="shared" si="770"/>
        <v>0.97427449591936821</v>
      </c>
      <c r="AG1698" s="176">
        <f t="shared" si="771"/>
        <v>0.97417887253876978</v>
      </c>
      <c r="AH1698" s="149">
        <f t="shared" si="772"/>
        <v>0.97782946096844192</v>
      </c>
      <c r="AI1698" s="149">
        <f t="shared" si="773"/>
        <v>0.97426919496593833</v>
      </c>
      <c r="AJ1698" s="97"/>
      <c r="AK1698" s="171">
        <f t="shared" si="774"/>
        <v>-2.6042775320675494E-2</v>
      </c>
      <c r="AL1698" s="149">
        <f t="shared" si="775"/>
        <v>-2.2402021197202086E-2</v>
      </c>
      <c r="AM1698" s="149">
        <f t="shared" si="776"/>
        <v>-2.6062191718495754E-2</v>
      </c>
      <c r="AN1698" s="149">
        <f t="shared" si="781"/>
        <v>9.8048674201924868</v>
      </c>
      <c r="AO1698" s="149">
        <f t="shared" si="781"/>
        <v>26.140044914609188</v>
      </c>
      <c r="AP1698" s="149">
        <f t="shared" si="781"/>
        <v>9.4330015313514632</v>
      </c>
      <c r="AQ1698" s="97"/>
      <c r="AR1698" s="171">
        <f t="shared" si="777"/>
        <v>-2.6160344830315794E-2</v>
      </c>
      <c r="AS1698" s="149">
        <f t="shared" si="778"/>
        <v>-2.2419999440349551E-2</v>
      </c>
      <c r="AT1698" s="149">
        <f t="shared" si="779"/>
        <v>-2.6067632657238556E-2</v>
      </c>
      <c r="AU1698" s="175">
        <f t="shared" si="782"/>
        <v>9.6318251448682641</v>
      </c>
      <c r="AV1698" s="149">
        <f t="shared" si="783"/>
        <v>22.69293644576641</v>
      </c>
      <c r="AW1698" s="149">
        <f t="shared" si="784"/>
        <v>9.3336297067232668</v>
      </c>
    </row>
    <row r="1699" spans="1:49" ht="15" x14ac:dyDescent="0.25">
      <c r="A1699" s="130">
        <v>2012.06</v>
      </c>
      <c r="B1699" s="138"/>
      <c r="C1699" s="166">
        <f>raw_Data!B1705</f>
        <v>1323.48</v>
      </c>
      <c r="D1699" s="167">
        <f>raw_Data!J1705</f>
        <v>2.36</v>
      </c>
      <c r="E1699" s="167">
        <f>raw_Data!L1705</f>
        <v>1.3400787856630014E-3</v>
      </c>
      <c r="F1699" s="168">
        <f t="shared" si="759"/>
        <v>1341.27</v>
      </c>
      <c r="G1699" s="167">
        <f>raw_Data!K1705</f>
        <v>1.7595264189909563E-3</v>
      </c>
      <c r="H1699" s="167">
        <f t="shared" si="760"/>
        <v>-1.3263548726207275E-2</v>
      </c>
      <c r="I1699" s="165"/>
      <c r="J1699" s="167">
        <f t="shared" si="761"/>
        <v>0.98390408822764508</v>
      </c>
      <c r="K1699" s="167">
        <f t="shared" si="780"/>
        <v>-1.4755832986691919E-2</v>
      </c>
      <c r="L1699" s="93"/>
      <c r="M1699" s="171">
        <f t="shared" si="756"/>
        <v>0.98524416701330808</v>
      </c>
      <c r="N1699" s="172">
        <f t="shared" si="762"/>
        <v>0.98849597769278363</v>
      </c>
      <c r="O1699" s="170">
        <f t="shared" si="757"/>
        <v>1698</v>
      </c>
      <c r="P1699" s="170">
        <f t="shared" si="758"/>
        <v>1700</v>
      </c>
      <c r="Q1699" s="169"/>
      <c r="R1699" s="149">
        <f t="shared" si="763"/>
        <v>8.3688488016550197E-2</v>
      </c>
      <c r="S1699" s="173">
        <f t="shared" si="764"/>
        <v>-0.89914353048461049</v>
      </c>
      <c r="T1699" s="149">
        <v>0</v>
      </c>
      <c r="U1699" s="97"/>
      <c r="V1699" s="149">
        <f>1/PI()*ATAN('Exhibit4_Impact-Test'!$Y$25*S_RDY_SP)+'Exhibit4_Impact-Test'!$Y$26</f>
        <v>0.55278841906329468</v>
      </c>
      <c r="W1699" s="172">
        <f t="shared" si="765"/>
        <v>0.55360286397850333</v>
      </c>
      <c r="X1699" s="149">
        <f>1/PI()*ATAN('Exhibit4_Impact-Test'!$Y$25*S_RS_SP)+'Exhibit4_Impact-Test'!$Y$26</f>
        <v>0.16154315641151967</v>
      </c>
      <c r="Y1699" s="172">
        <f t="shared" si="766"/>
        <v>0.16198996258542941</v>
      </c>
      <c r="Z1699" s="149">
        <f>1/PI()*ATAN('Exhibit4_Impact-Test'!$Y$25*S_5050_SP)+'Exhibit4_Impact-Test'!$Y$26</f>
        <v>0.5</v>
      </c>
      <c r="AA1699" s="149">
        <f t="shared" si="767"/>
        <v>0.50082376869320855</v>
      </c>
      <c r="AB1699" s="195">
        <f>VLOOKUP(_xlfn.NUMBERVALUE(LEFT(A1699,4)),Transactioncosts!$C:$G,5,FALSE)</f>
        <v>20</v>
      </c>
      <c r="AC1699" s="174"/>
      <c r="AD1699" s="175">
        <f t="shared" si="768"/>
        <v>0.98704173029790854</v>
      </c>
      <c r="AE1699" s="149">
        <f t="shared" si="769"/>
        <v>0.98576947477452315</v>
      </c>
      <c r="AF1699" s="149">
        <f t="shared" si="770"/>
        <v>0.98687007235304591</v>
      </c>
      <c r="AG1699" s="176">
        <f t="shared" si="771"/>
        <v>0.98696440268824093</v>
      </c>
      <c r="AH1699" s="149">
        <f t="shared" si="772"/>
        <v>0.98440094173850512</v>
      </c>
      <c r="AI1699" s="149">
        <f t="shared" si="773"/>
        <v>0.98686842481565951</v>
      </c>
      <c r="AJ1699" s="97"/>
      <c r="AK1699" s="171">
        <f t="shared" si="774"/>
        <v>-1.30429605053361E-2</v>
      </c>
      <c r="AL1699" s="149">
        <f t="shared" si="775"/>
        <v>-1.4332750117729514E-2</v>
      </c>
      <c r="AM1699" s="149">
        <f t="shared" si="776"/>
        <v>-1.3216887167170552E-2</v>
      </c>
      <c r="AN1699" s="149">
        <f t="shared" si="781"/>
        <v>9.7918244596871507</v>
      </c>
      <c r="AO1699" s="149">
        <f t="shared" si="781"/>
        <v>26.125712164491457</v>
      </c>
      <c r="AP1699" s="149">
        <f t="shared" si="781"/>
        <v>9.4197846441842934</v>
      </c>
      <c r="AQ1699" s="97"/>
      <c r="AR1699" s="171">
        <f t="shared" si="777"/>
        <v>-1.3121306371050497E-2</v>
      </c>
      <c r="AS1699" s="149">
        <f t="shared" si="778"/>
        <v>-1.5722003803254683E-2</v>
      </c>
      <c r="AT1699" s="149">
        <f t="shared" si="779"/>
        <v>-1.3218556625803263E-2</v>
      </c>
      <c r="AU1699" s="175">
        <f t="shared" si="782"/>
        <v>9.618703838497213</v>
      </c>
      <c r="AV1699" s="149">
        <f t="shared" si="783"/>
        <v>22.677214441963155</v>
      </c>
      <c r="AW1699" s="149">
        <f t="shared" si="784"/>
        <v>9.3204111500974633</v>
      </c>
    </row>
    <row r="1700" spans="1:49" ht="15" x14ac:dyDescent="0.25">
      <c r="A1700" s="130">
        <v>2012.07</v>
      </c>
      <c r="B1700" s="138"/>
      <c r="C1700" s="166">
        <f>raw_Data!B1706</f>
        <v>1359.78</v>
      </c>
      <c r="D1700" s="167">
        <f>raw_Data!J1706</f>
        <v>2.3952777777777778</v>
      </c>
      <c r="E1700" s="167">
        <f>raw_Data!L1706</f>
        <v>1.2661454966749197E-3</v>
      </c>
      <c r="F1700" s="168">
        <f t="shared" si="759"/>
        <v>1323.48</v>
      </c>
      <c r="G1700" s="167">
        <f>raw_Data!K1706</f>
        <v>1.8098329991974021E-3</v>
      </c>
      <c r="H1700" s="167">
        <f t="shared" si="760"/>
        <v>2.7427690633783586E-2</v>
      </c>
      <c r="I1700" s="165"/>
      <c r="J1700" s="167">
        <f t="shared" si="761"/>
        <v>0.99187262180509816</v>
      </c>
      <c r="K1700" s="167">
        <f t="shared" si="780"/>
        <v>-6.8612326982269156E-3</v>
      </c>
      <c r="L1700" s="93"/>
      <c r="M1700" s="171">
        <f t="shared" si="756"/>
        <v>0.99313876730177308</v>
      </c>
      <c r="N1700" s="172">
        <f t="shared" si="762"/>
        <v>1.0292375236329809</v>
      </c>
      <c r="O1700" s="170">
        <f t="shared" si="757"/>
        <v>1699</v>
      </c>
      <c r="P1700" s="170">
        <f t="shared" si="758"/>
        <v>1701</v>
      </c>
      <c r="Q1700" s="169"/>
      <c r="R1700" s="149">
        <f t="shared" si="763"/>
        <v>0.1491324981836655</v>
      </c>
      <c r="S1700" s="173">
        <f t="shared" si="764"/>
        <v>0.9534173551614632</v>
      </c>
      <c r="T1700" s="149">
        <v>0</v>
      </c>
      <c r="U1700" s="97"/>
      <c r="V1700" s="149">
        <f>1/PI()*ATAN('Exhibit4_Impact-Test'!$Y$25*S_RDY_SP)+'Exhibit4_Impact-Test'!$Y$26</f>
        <v>0.5922666688123075</v>
      </c>
      <c r="W1700" s="172">
        <f t="shared" si="765"/>
        <v>0.60085928916444198</v>
      </c>
      <c r="X1700" s="149">
        <f>1/PI()*ATAN('Exhibit4_Impact-Test'!$Y$25*S_RS_SP)+'Exhibit4_Impact-Test'!$Y$26</f>
        <v>0.84625648059443837</v>
      </c>
      <c r="Y1700" s="172">
        <f t="shared" si="766"/>
        <v>0.8508444829724694</v>
      </c>
      <c r="Z1700" s="149">
        <f>1/PI()*ATAN('Exhibit4_Impact-Test'!$Y$25*S_5050_SP)+'Exhibit4_Impact-Test'!$Y$26</f>
        <v>0.5</v>
      </c>
      <c r="AA1700" s="149">
        <f t="shared" si="767"/>
        <v>0.50892483671140221</v>
      </c>
      <c r="AB1700" s="195">
        <f>VLOOKUP(_xlfn.NUMBERVALUE(LEFT(A1700,4)),Transactioncosts!$C:$G,5,FALSE)</f>
        <v>20</v>
      </c>
      <c r="AC1700" s="174"/>
      <c r="AD1700" s="175">
        <f t="shared" si="768"/>
        <v>1.0145188574623247</v>
      </c>
      <c r="AE1700" s="149">
        <f t="shared" si="769"/>
        <v>1.0236875737884572</v>
      </c>
      <c r="AF1700" s="149">
        <f t="shared" si="770"/>
        <v>1.011188145467377</v>
      </c>
      <c r="AG1700" s="176">
        <f t="shared" si="771"/>
        <v>1.0145111080104026</v>
      </c>
      <c r="AH1700" s="149">
        <f t="shared" si="772"/>
        <v>1.0236807575080926</v>
      </c>
      <c r="AI1700" s="149">
        <f t="shared" si="773"/>
        <v>1.0111702957939541</v>
      </c>
      <c r="AJ1700" s="97"/>
      <c r="AK1700" s="171">
        <f t="shared" si="774"/>
        <v>1.4414468048213643E-2</v>
      </c>
      <c r="AL1700" s="149">
        <f t="shared" si="775"/>
        <v>2.341137634149627E-2</v>
      </c>
      <c r="AM1700" s="149">
        <f t="shared" si="776"/>
        <v>1.1126021109318408E-2</v>
      </c>
      <c r="AN1700" s="149">
        <f t="shared" si="781"/>
        <v>9.8062389277353645</v>
      </c>
      <c r="AO1700" s="149">
        <f t="shared" si="781"/>
        <v>26.149123540832953</v>
      </c>
      <c r="AP1700" s="149">
        <f t="shared" si="781"/>
        <v>9.4309106652936112</v>
      </c>
      <c r="AQ1700" s="97"/>
      <c r="AR1700" s="171">
        <f t="shared" si="777"/>
        <v>1.4406829470120588E-2</v>
      </c>
      <c r="AS1700" s="149">
        <f t="shared" si="778"/>
        <v>2.340471776398443E-2</v>
      </c>
      <c r="AT1700" s="149">
        <f t="shared" si="779"/>
        <v>1.1108368775232452E-2</v>
      </c>
      <c r="AU1700" s="175">
        <f t="shared" si="782"/>
        <v>9.6331106679673333</v>
      </c>
      <c r="AV1700" s="149">
        <f t="shared" si="783"/>
        <v>22.70061915972714</v>
      </c>
      <c r="AW1700" s="149">
        <f t="shared" si="784"/>
        <v>9.331519518872696</v>
      </c>
    </row>
    <row r="1701" spans="1:49" ht="15" x14ac:dyDescent="0.25">
      <c r="A1701" s="130">
        <v>2012.08</v>
      </c>
      <c r="B1701" s="138"/>
      <c r="C1701" s="166">
        <f>raw_Data!B1707</f>
        <v>1403.45</v>
      </c>
      <c r="D1701" s="167">
        <f>raw_Data!J1707</f>
        <v>2.4305555555555554</v>
      </c>
      <c r="E1701" s="167">
        <f>raw_Data!L1707</f>
        <v>1.3893343063426933E-3</v>
      </c>
      <c r="F1701" s="168">
        <f t="shared" si="759"/>
        <v>1359.78</v>
      </c>
      <c r="G1701" s="167">
        <f>raw_Data!K1707</f>
        <v>1.7874623509358538E-3</v>
      </c>
      <c r="H1701" s="167">
        <f t="shared" si="760"/>
        <v>3.2115489270323261E-2</v>
      </c>
      <c r="I1701" s="165"/>
      <c r="J1701" s="167">
        <f t="shared" si="761"/>
        <v>1.0136005498578222</v>
      </c>
      <c r="K1701" s="167">
        <f t="shared" si="780"/>
        <v>1.4989884164164913E-2</v>
      </c>
      <c r="L1701" s="93"/>
      <c r="M1701" s="171">
        <f t="shared" si="756"/>
        <v>1.0149898841641649</v>
      </c>
      <c r="N1701" s="172">
        <f t="shared" si="762"/>
        <v>1.0339029516212592</v>
      </c>
      <c r="O1701" s="170">
        <f t="shared" si="757"/>
        <v>1700</v>
      </c>
      <c r="P1701" s="170">
        <f t="shared" si="758"/>
        <v>1702</v>
      </c>
      <c r="Q1701" s="169"/>
      <c r="R1701" s="149">
        <f t="shared" si="763"/>
        <v>0.17072161203306663</v>
      </c>
      <c r="S1701" s="173">
        <f t="shared" si="764"/>
        <v>0.962070596436857</v>
      </c>
      <c r="T1701" s="149">
        <v>0</v>
      </c>
      <c r="U1701" s="97"/>
      <c r="V1701" s="149">
        <f>1/PI()*ATAN('Exhibit4_Impact-Test'!$Y$25*S_RDY_SP)+'Exhibit4_Impact-Test'!$Y$26</f>
        <v>0.60473401512547742</v>
      </c>
      <c r="W1701" s="172">
        <f t="shared" si="765"/>
        <v>0.60913842404976593</v>
      </c>
      <c r="X1701" s="149">
        <f>1/PI()*ATAN('Exhibit4_Impact-Test'!$Y$25*S_RS_SP)+'Exhibit4_Impact-Test'!$Y$26</f>
        <v>0.84743634279018321</v>
      </c>
      <c r="Y1701" s="172">
        <f t="shared" si="766"/>
        <v>0.84980801196296496</v>
      </c>
      <c r="Z1701" s="149">
        <f>1/PI()*ATAN('Exhibit4_Impact-Test'!$Y$25*S_5050_SP)+'Exhibit4_Impact-Test'!$Y$26</f>
        <v>0.5</v>
      </c>
      <c r="AA1701" s="149">
        <f t="shared" si="767"/>
        <v>0.50461543598736924</v>
      </c>
      <c r="AB1701" s="195">
        <f>VLOOKUP(_xlfn.NUMBERVALUE(LEFT(A1701,4)),Transactioncosts!$C:$G,5,FALSE)</f>
        <v>20</v>
      </c>
      <c r="AC1701" s="174"/>
      <c r="AD1701" s="175">
        <f t="shared" si="768"/>
        <v>1.0264272593858326</v>
      </c>
      <c r="AE1701" s="149">
        <f t="shared" si="769"/>
        <v>1.0310175048809489</v>
      </c>
      <c r="AF1701" s="149">
        <f t="shared" si="770"/>
        <v>1.0244464178927122</v>
      </c>
      <c r="AG1701" s="176">
        <f t="shared" si="771"/>
        <v>1.0263551369810053</v>
      </c>
      <c r="AH1701" s="149">
        <f t="shared" si="772"/>
        <v>1.0310104206645303</v>
      </c>
      <c r="AI1701" s="149">
        <f t="shared" si="773"/>
        <v>1.0244371870207374</v>
      </c>
      <c r="AJ1701" s="97"/>
      <c r="AK1701" s="171">
        <f t="shared" si="774"/>
        <v>2.6084092214708768E-2</v>
      </c>
      <c r="AL1701" s="149">
        <f t="shared" si="775"/>
        <v>3.0546183436711203E-2</v>
      </c>
      <c r="AM1701" s="149">
        <f t="shared" si="776"/>
        <v>2.4152386589908086E-2</v>
      </c>
      <c r="AN1701" s="149">
        <f t="shared" si="781"/>
        <v>9.8323230199500742</v>
      </c>
      <c r="AO1701" s="149">
        <f t="shared" si="781"/>
        <v>26.179669724269665</v>
      </c>
      <c r="AP1701" s="149">
        <f t="shared" si="781"/>
        <v>9.4550630518835188</v>
      </c>
      <c r="AQ1701" s="97"/>
      <c r="AR1701" s="171">
        <f t="shared" si="777"/>
        <v>2.6013824265232428E-2</v>
      </c>
      <c r="AS1701" s="149">
        <f t="shared" si="778"/>
        <v>3.0539312320824883E-2</v>
      </c>
      <c r="AT1701" s="149">
        <f t="shared" si="779"/>
        <v>2.4143375954113332E-2</v>
      </c>
      <c r="AU1701" s="175">
        <f t="shared" si="782"/>
        <v>9.6591244922325661</v>
      </c>
      <c r="AV1701" s="149">
        <f t="shared" si="783"/>
        <v>22.731158472047966</v>
      </c>
      <c r="AW1701" s="149">
        <f t="shared" si="784"/>
        <v>9.3556628948268088</v>
      </c>
    </row>
    <row r="1702" spans="1:49" ht="15" x14ac:dyDescent="0.25">
      <c r="A1702" s="130">
        <v>2012.09</v>
      </c>
      <c r="B1702" s="138"/>
      <c r="C1702" s="166">
        <f>raw_Data!B1708</f>
        <v>1443.42</v>
      </c>
      <c r="D1702" s="167">
        <f>raw_Data!J1708</f>
        <v>2.4658333333333333</v>
      </c>
      <c r="E1702" s="167">
        <f>raw_Data!L1708</f>
        <v>1.422156520640705E-3</v>
      </c>
      <c r="F1702" s="168">
        <f t="shared" si="759"/>
        <v>1403.45</v>
      </c>
      <c r="G1702" s="167">
        <f>raw_Data!K1708</f>
        <v>1.7569798235301103E-3</v>
      </c>
      <c r="H1702" s="167">
        <f t="shared" si="760"/>
        <v>2.8479817592361734E-2</v>
      </c>
      <c r="I1702" s="165"/>
      <c r="J1702" s="167">
        <f t="shared" si="761"/>
        <v>1.0035977497103532</v>
      </c>
      <c r="K1702" s="167">
        <f t="shared" si="780"/>
        <v>5.0199062309939091E-3</v>
      </c>
      <c r="L1702" s="93"/>
      <c r="M1702" s="171">
        <f t="shared" si="756"/>
        <v>1.0050199062309939</v>
      </c>
      <c r="N1702" s="172">
        <f t="shared" si="762"/>
        <v>1.0302367974158919</v>
      </c>
      <c r="O1702" s="170">
        <f t="shared" si="757"/>
        <v>1701</v>
      </c>
      <c r="P1702" s="170">
        <f t="shared" si="758"/>
        <v>1703</v>
      </c>
      <c r="Q1702" s="169"/>
      <c r="R1702" s="149">
        <f t="shared" si="763"/>
        <v>0.11684959034979762</v>
      </c>
      <c r="S1702" s="173">
        <f t="shared" si="764"/>
        <v>0.95348598075183533</v>
      </c>
      <c r="T1702" s="149">
        <v>0</v>
      </c>
      <c r="U1702" s="97"/>
      <c r="V1702" s="149">
        <f>1/PI()*ATAN('Exhibit4_Impact-Test'!$Y$25*S_RDY_SP)+'Exhibit4_Impact-Test'!$Y$26</f>
        <v>0.57307722163615771</v>
      </c>
      <c r="W1702" s="172">
        <f t="shared" si="765"/>
        <v>0.5791289452541839</v>
      </c>
      <c r="X1702" s="149">
        <f>1/PI()*ATAN('Exhibit4_Impact-Test'!$Y$25*S_RS_SP)+'Exhibit4_Impact-Test'!$Y$26</f>
        <v>0.84626590375365651</v>
      </c>
      <c r="Y1702" s="172">
        <f t="shared" si="766"/>
        <v>0.84946236045485701</v>
      </c>
      <c r="Z1702" s="149">
        <f>1/PI()*ATAN('Exhibit4_Impact-Test'!$Y$25*S_5050_SP)+'Exhibit4_Impact-Test'!$Y$26</f>
        <v>0.5</v>
      </c>
      <c r="AA1702" s="149">
        <f t="shared" si="767"/>
        <v>0.50619501489411944</v>
      </c>
      <c r="AB1702" s="195">
        <f>VLOOKUP(_xlfn.NUMBERVALUE(LEFT(A1702,4)),Transactioncosts!$C:$G,5,FALSE)</f>
        <v>20</v>
      </c>
      <c r="AC1702" s="174"/>
      <c r="AD1702" s="175">
        <f t="shared" si="768"/>
        <v>1.0194711321695364</v>
      </c>
      <c r="AE1702" s="149">
        <f t="shared" si="769"/>
        <v>1.0263601014394392</v>
      </c>
      <c r="AF1702" s="149">
        <f t="shared" si="770"/>
        <v>1.017628351823443</v>
      </c>
      <c r="AG1702" s="176">
        <f t="shared" si="771"/>
        <v>1.0194392652283102</v>
      </c>
      <c r="AH1702" s="149">
        <f t="shared" si="772"/>
        <v>1.0250427781621112</v>
      </c>
      <c r="AI1702" s="149">
        <f t="shared" si="773"/>
        <v>1.0176159617936549</v>
      </c>
      <c r="AJ1702" s="97"/>
      <c r="AK1702" s="171">
        <f t="shared" si="774"/>
        <v>1.9283994956671664E-2</v>
      </c>
      <c r="AL1702" s="149">
        <f t="shared" si="775"/>
        <v>2.6018661232719186E-2</v>
      </c>
      <c r="AM1702" s="149">
        <f t="shared" si="776"/>
        <v>1.7474774677314137E-2</v>
      </c>
      <c r="AN1702" s="149">
        <f t="shared" si="781"/>
        <v>9.8516070149067456</v>
      </c>
      <c r="AO1702" s="149">
        <f t="shared" si="781"/>
        <v>26.205688385502384</v>
      </c>
      <c r="AP1702" s="149">
        <f t="shared" si="781"/>
        <v>9.4725378265608331</v>
      </c>
      <c r="AQ1702" s="97"/>
      <c r="AR1702" s="171">
        <f t="shared" si="777"/>
        <v>1.9252736161513701E-2</v>
      </c>
      <c r="AS1702" s="149">
        <f t="shared" si="778"/>
        <v>2.4734346511802899E-2</v>
      </c>
      <c r="AT1702" s="149">
        <f t="shared" si="779"/>
        <v>1.7462599205597645E-2</v>
      </c>
      <c r="AU1702" s="175">
        <f t="shared" si="782"/>
        <v>9.6783772283940799</v>
      </c>
      <c r="AV1702" s="149">
        <f t="shared" si="783"/>
        <v>22.755892818559769</v>
      </c>
      <c r="AW1702" s="149">
        <f t="shared" si="784"/>
        <v>9.373125494032406</v>
      </c>
    </row>
    <row r="1703" spans="1:49" ht="15" x14ac:dyDescent="0.25">
      <c r="A1703" s="130">
        <v>2012.1</v>
      </c>
      <c r="B1703" s="138"/>
      <c r="C1703" s="166">
        <f>raw_Data!B1709</f>
        <v>1437.82</v>
      </c>
      <c r="D1703" s="167">
        <f>raw_Data!J1709</f>
        <v>2.5119444444444441</v>
      </c>
      <c r="E1703" s="167">
        <f>raw_Data!L1709</f>
        <v>1.4467654179763922E-3</v>
      </c>
      <c r="F1703" s="168">
        <f t="shared" si="759"/>
        <v>1443.42</v>
      </c>
      <c r="G1703" s="167">
        <f>raw_Data!K1709</f>
        <v>1.7402727164958528E-3</v>
      </c>
      <c r="H1703" s="167">
        <f t="shared" si="760"/>
        <v>-3.8796746615678002E-3</v>
      </c>
      <c r="I1703" s="165"/>
      <c r="J1703" s="167">
        <f t="shared" si="761"/>
        <v>1.0026923079847234</v>
      </c>
      <c r="K1703" s="167">
        <f t="shared" si="780"/>
        <v>4.1390734026998111E-3</v>
      </c>
      <c r="L1703" s="93"/>
      <c r="M1703" s="171">
        <f t="shared" si="756"/>
        <v>1.0041390734026998</v>
      </c>
      <c r="N1703" s="172">
        <f t="shared" si="762"/>
        <v>0.99786059805492811</v>
      </c>
      <c r="O1703" s="170">
        <f t="shared" si="757"/>
        <v>1702</v>
      </c>
      <c r="P1703" s="170">
        <f t="shared" si="758"/>
        <v>1704</v>
      </c>
      <c r="Q1703" s="169"/>
      <c r="R1703" s="149">
        <f t="shared" si="763"/>
        <v>0.10059235227131541</v>
      </c>
      <c r="S1703" s="173">
        <f t="shared" si="764"/>
        <v>-0.73176125912626699</v>
      </c>
      <c r="T1703" s="149">
        <v>0</v>
      </c>
      <c r="U1703" s="97"/>
      <c r="V1703" s="149">
        <f>1/PI()*ATAN('Exhibit4_Impact-Test'!$Y$25*S_RDY_SP)+'Exhibit4_Impact-Test'!$Y$26</f>
        <v>0.56319547464102881</v>
      </c>
      <c r="W1703" s="172">
        <f t="shared" si="765"/>
        <v>0.56165186084894436</v>
      </c>
      <c r="X1703" s="149">
        <f>1/PI()*ATAN('Exhibit4_Impact-Test'!$Y$25*S_RS_SP)+'Exhibit4_Impact-Test'!$Y$26</f>
        <v>0.1908007217908313</v>
      </c>
      <c r="Y1703" s="172">
        <f t="shared" si="766"/>
        <v>0.18983419421566103</v>
      </c>
      <c r="Z1703" s="149">
        <f>1/PI()*ATAN('Exhibit4_Impact-Test'!$Y$25*S_5050_SP)+'Exhibit4_Impact-Test'!$Y$26</f>
        <v>0.5</v>
      </c>
      <c r="AA1703" s="149">
        <f t="shared" si="767"/>
        <v>0.49843194895651499</v>
      </c>
      <c r="AB1703" s="195">
        <f>VLOOKUP(_xlfn.NUMBERVALUE(LEFT(A1703,4)),Transactioncosts!$C:$G,5,FALSE)</f>
        <v>20</v>
      </c>
      <c r="AC1703" s="174"/>
      <c r="AD1703" s="175">
        <f t="shared" si="768"/>
        <v>1.0006030644991895</v>
      </c>
      <c r="AE1703" s="149">
        <f t="shared" si="769"/>
        <v>1.002941135774599</v>
      </c>
      <c r="AF1703" s="149">
        <f t="shared" si="770"/>
        <v>1.0009998357288139</v>
      </c>
      <c r="AG1703" s="176">
        <f t="shared" si="771"/>
        <v>1.0005970000152813</v>
      </c>
      <c r="AH1703" s="149">
        <f t="shared" si="772"/>
        <v>1.0028687475796088</v>
      </c>
      <c r="AI1703" s="149">
        <f t="shared" si="773"/>
        <v>1.000996699626727</v>
      </c>
      <c r="AJ1703" s="97"/>
      <c r="AK1703" s="171">
        <f t="shared" si="774"/>
        <v>6.0288272887017559E-4</v>
      </c>
      <c r="AL1703" s="149">
        <f t="shared" si="775"/>
        <v>2.9368190966627145E-3</v>
      </c>
      <c r="AM1703" s="149">
        <f t="shared" si="776"/>
        <v>9.993362259910492E-4</v>
      </c>
      <c r="AN1703" s="149">
        <f t="shared" si="781"/>
        <v>9.8522098976356158</v>
      </c>
      <c r="AO1703" s="149">
        <f t="shared" si="781"/>
        <v>26.208625204599048</v>
      </c>
      <c r="AP1703" s="149">
        <f t="shared" si="781"/>
        <v>9.4735371627868243</v>
      </c>
      <c r="AQ1703" s="97"/>
      <c r="AR1703" s="171">
        <f t="shared" si="777"/>
        <v>5.9682188166582226E-4</v>
      </c>
      <c r="AS1703" s="149">
        <f t="shared" si="778"/>
        <v>2.864640576033829E-3</v>
      </c>
      <c r="AT1703" s="149">
        <f t="shared" si="779"/>
        <v>9.9620325145135581E-4</v>
      </c>
      <c r="AU1703" s="175">
        <f t="shared" si="782"/>
        <v>9.6789740502757464</v>
      </c>
      <c r="AV1703" s="149">
        <f t="shared" si="783"/>
        <v>22.758757459135804</v>
      </c>
      <c r="AW1703" s="149">
        <f t="shared" si="784"/>
        <v>9.3741216972838579</v>
      </c>
    </row>
    <row r="1704" spans="1:49" ht="15" x14ac:dyDescent="0.25">
      <c r="A1704" s="130">
        <v>2012.11</v>
      </c>
      <c r="B1704" s="138"/>
      <c r="C1704" s="166">
        <f>raw_Data!B1710</f>
        <v>1394.51</v>
      </c>
      <c r="D1704" s="167">
        <f>raw_Data!J1710</f>
        <v>2.5580555555555553</v>
      </c>
      <c r="E1704" s="167">
        <f>raw_Data!L1710</f>
        <v>1.364709877352599E-3</v>
      </c>
      <c r="F1704" s="168">
        <f t="shared" si="759"/>
        <v>1437.82</v>
      </c>
      <c r="G1704" s="167">
        <f>raw_Data!K1710</f>
        <v>1.7791208604384105E-3</v>
      </c>
      <c r="H1704" s="167">
        <f t="shared" si="760"/>
        <v>-3.0121990235217222E-2</v>
      </c>
      <c r="I1704" s="165"/>
      <c r="J1704" s="167">
        <f t="shared" si="761"/>
        <v>0.99103566234096496</v>
      </c>
      <c r="K1704" s="167">
        <f t="shared" si="780"/>
        <v>-7.5996277816824387E-3</v>
      </c>
      <c r="L1704" s="93"/>
      <c r="M1704" s="171">
        <f t="shared" si="756"/>
        <v>0.99240037221831756</v>
      </c>
      <c r="N1704" s="172">
        <f t="shared" si="762"/>
        <v>0.97165713062522119</v>
      </c>
      <c r="O1704" s="170">
        <f t="shared" si="757"/>
        <v>1703</v>
      </c>
      <c r="P1704" s="170">
        <f t="shared" si="758"/>
        <v>1705</v>
      </c>
      <c r="Q1704" s="169"/>
      <c r="R1704" s="149">
        <f t="shared" si="763"/>
        <v>0.10302763760951221</v>
      </c>
      <c r="S1704" s="173">
        <f t="shared" si="764"/>
        <v>-0.95417097101101511</v>
      </c>
      <c r="T1704" s="149">
        <v>0</v>
      </c>
      <c r="U1704" s="97"/>
      <c r="V1704" s="149">
        <f>1/PI()*ATAN('Exhibit4_Impact-Test'!$Y$25*S_RDY_SP)+'Exhibit4_Impact-Test'!$Y$26</f>
        <v>0.56468410280297765</v>
      </c>
      <c r="W1704" s="172">
        <f t="shared" si="765"/>
        <v>0.55948466605939551</v>
      </c>
      <c r="X1704" s="149">
        <f>1/PI()*ATAN('Exhibit4_Impact-Test'!$Y$25*S_RS_SP)+'Exhibit4_Impact-Test'!$Y$26</f>
        <v>0.15364009672056461</v>
      </c>
      <c r="Y1704" s="172">
        <f t="shared" si="766"/>
        <v>0.15091334060174114</v>
      </c>
      <c r="Z1704" s="149">
        <f>1/PI()*ATAN('Exhibit4_Impact-Test'!$Y$25*S_5050_SP)+'Exhibit4_Impact-Test'!$Y$26</f>
        <v>0.5</v>
      </c>
      <c r="AA1704" s="149">
        <f t="shared" si="767"/>
        <v>0.49471928862493469</v>
      </c>
      <c r="AB1704" s="195">
        <f>VLOOKUP(_xlfn.NUMBERVALUE(LEFT(A1704,4)),Transactioncosts!$C:$G,5,FALSE)</f>
        <v>20</v>
      </c>
      <c r="AC1704" s="174"/>
      <c r="AD1704" s="175">
        <f t="shared" si="768"/>
        <v>0.98068699345009458</v>
      </c>
      <c r="AE1704" s="149">
        <f t="shared" si="769"/>
        <v>0.9892133785736561</v>
      </c>
      <c r="AF1704" s="149">
        <f t="shared" si="770"/>
        <v>0.98202875142176937</v>
      </c>
      <c r="AG1704" s="176">
        <f t="shared" si="771"/>
        <v>0.98061396300868797</v>
      </c>
      <c r="AH1704" s="149">
        <f t="shared" si="772"/>
        <v>0.98782757746785232</v>
      </c>
      <c r="AI1704" s="149">
        <f t="shared" si="773"/>
        <v>0.98201818999901924</v>
      </c>
      <c r="AJ1704" s="97"/>
      <c r="AK1704" s="171">
        <f t="shared" si="774"/>
        <v>-1.9501939188283732E-2</v>
      </c>
      <c r="AL1704" s="149">
        <f t="shared" si="775"/>
        <v>-1.0845218786567461E-2</v>
      </c>
      <c r="AM1704" s="149">
        <f t="shared" si="776"/>
        <v>-1.8134692622702432E-2</v>
      </c>
      <c r="AN1704" s="149">
        <f t="shared" si="781"/>
        <v>9.8327079584473314</v>
      </c>
      <c r="AO1704" s="149">
        <f t="shared" si="781"/>
        <v>26.197779985812481</v>
      </c>
      <c r="AP1704" s="149">
        <f t="shared" si="781"/>
        <v>9.4554024701641222</v>
      </c>
      <c r="AQ1704" s="97"/>
      <c r="AR1704" s="171">
        <f t="shared" si="777"/>
        <v>-1.9576410616240634E-2</v>
      </c>
      <c r="AS1704" s="149">
        <f t="shared" si="778"/>
        <v>-1.2247113197029197E-2</v>
      </c>
      <c r="AT1704" s="149">
        <f t="shared" si="779"/>
        <v>-1.8145447378637741E-2</v>
      </c>
      <c r="AU1704" s="175">
        <f t="shared" si="782"/>
        <v>9.659397639659506</v>
      </c>
      <c r="AV1704" s="149">
        <f t="shared" si="783"/>
        <v>22.746510345938773</v>
      </c>
      <c r="AW1704" s="149">
        <f t="shared" si="784"/>
        <v>9.3559762499052201</v>
      </c>
    </row>
    <row r="1705" spans="1:49" ht="15" x14ac:dyDescent="0.25">
      <c r="A1705" s="130">
        <v>2012.12</v>
      </c>
      <c r="B1705" s="138"/>
      <c r="C1705" s="166">
        <f>raw_Data!B1711</f>
        <v>1422.29</v>
      </c>
      <c r="D1705" s="167">
        <f>raw_Data!J1711</f>
        <v>2.6041666666666665</v>
      </c>
      <c r="E1705" s="167">
        <f>raw_Data!L1711</f>
        <v>1.422156520640705E-3</v>
      </c>
      <c r="F1705" s="168">
        <f t="shared" si="759"/>
        <v>1394.51</v>
      </c>
      <c r="G1705" s="167">
        <f>raw_Data!K1711</f>
        <v>1.8674420883799088E-3</v>
      </c>
      <c r="H1705" s="167">
        <f t="shared" si="760"/>
        <v>1.9920975826634324E-2</v>
      </c>
      <c r="I1705" s="165"/>
      <c r="J1705" s="167">
        <f t="shared" si="761"/>
        <v>1.0063059593502373</v>
      </c>
      <c r="K1705" s="167">
        <f t="shared" si="780"/>
        <v>7.7281158708779607E-3</v>
      </c>
      <c r="L1705" s="93"/>
      <c r="M1705" s="171">
        <f t="shared" si="756"/>
        <v>1.007728115870878</v>
      </c>
      <c r="N1705" s="172">
        <f t="shared" si="762"/>
        <v>1.0217884179150143</v>
      </c>
      <c r="O1705" s="170">
        <f t="shared" si="757"/>
        <v>1704</v>
      </c>
      <c r="P1705" s="170">
        <f t="shared" si="758"/>
        <v>1706</v>
      </c>
      <c r="Q1705" s="169"/>
      <c r="R1705" s="149">
        <f t="shared" si="763"/>
        <v>0.15554101922103619</v>
      </c>
      <c r="S1705" s="173">
        <f t="shared" si="764"/>
        <v>0.935886027054464</v>
      </c>
      <c r="T1705" s="149">
        <v>0</v>
      </c>
      <c r="U1705" s="97"/>
      <c r="V1705" s="149">
        <f>1/PI()*ATAN('Exhibit4_Impact-Test'!$Y$25*S_RDY_SP)+'Exhibit4_Impact-Test'!$Y$26</f>
        <v>0.59599988676268778</v>
      </c>
      <c r="W1705" s="172">
        <f t="shared" si="765"/>
        <v>0.59933171358835957</v>
      </c>
      <c r="X1705" s="149">
        <f>1/PI()*ATAN('Exhibit4_Impact-Test'!$Y$25*S_RS_SP)+'Exhibit4_Impact-Test'!$Y$26</f>
        <v>0.84381389350365399</v>
      </c>
      <c r="Y1705" s="172">
        <f t="shared" si="766"/>
        <v>0.84563132116497175</v>
      </c>
      <c r="Z1705" s="149">
        <f>1/PI()*ATAN('Exhibit4_Impact-Test'!$Y$25*S_5050_SP)+'Exhibit4_Impact-Test'!$Y$26</f>
        <v>0.5</v>
      </c>
      <c r="AA1705" s="149">
        <f t="shared" si="767"/>
        <v>0.50346395355989249</v>
      </c>
      <c r="AB1705" s="195">
        <f>VLOOKUP(_xlfn.NUMBERVALUE(LEFT(A1705,4)),Transactioncosts!$C:$G,5,FALSE)</f>
        <v>20</v>
      </c>
      <c r="AC1705" s="174"/>
      <c r="AD1705" s="175">
        <f t="shared" si="768"/>
        <v>1.0161080542970324</v>
      </c>
      <c r="AE1705" s="149">
        <f t="shared" si="769"/>
        <v>1.019592394082578</v>
      </c>
      <c r="AF1705" s="149">
        <f t="shared" si="770"/>
        <v>1.014758266892946</v>
      </c>
      <c r="AG1705" s="176">
        <f t="shared" si="771"/>
        <v>1.0160715152921611</v>
      </c>
      <c r="AH1705" s="149">
        <f t="shared" si="772"/>
        <v>1.0195876260170564</v>
      </c>
      <c r="AI1705" s="149">
        <f t="shared" si="773"/>
        <v>1.0147513389858263</v>
      </c>
      <c r="AJ1705" s="97"/>
      <c r="AK1705" s="171">
        <f t="shared" si="774"/>
        <v>1.5979696155807018E-2</v>
      </c>
      <c r="AL1705" s="149">
        <f t="shared" si="775"/>
        <v>1.9402933784837897E-2</v>
      </c>
      <c r="AM1705" s="149">
        <f t="shared" si="776"/>
        <v>1.465042343238337E-2</v>
      </c>
      <c r="AN1705" s="149">
        <f t="shared" si="781"/>
        <v>9.8486876546031379</v>
      </c>
      <c r="AO1705" s="149">
        <f t="shared" si="781"/>
        <v>26.21718291959732</v>
      </c>
      <c r="AP1705" s="149">
        <f t="shared" si="781"/>
        <v>9.470052893596506</v>
      </c>
      <c r="AQ1705" s="97"/>
      <c r="AR1705" s="171">
        <f t="shared" si="777"/>
        <v>1.5943735746183716E-2</v>
      </c>
      <c r="AS1705" s="149">
        <f t="shared" si="778"/>
        <v>1.9398257331092243E-2</v>
      </c>
      <c r="AT1705" s="149">
        <f t="shared" si="779"/>
        <v>1.4643596258863504E-2</v>
      </c>
      <c r="AU1705" s="175">
        <f t="shared" si="782"/>
        <v>9.6753413754056901</v>
      </c>
      <c r="AV1705" s="149">
        <f t="shared" si="783"/>
        <v>22.765908603269867</v>
      </c>
      <c r="AW1705" s="149">
        <f t="shared" si="784"/>
        <v>9.3706198461640842</v>
      </c>
    </row>
    <row r="1706" spans="1:49" ht="15" x14ac:dyDescent="0.25">
      <c r="A1706" s="130">
        <v>2013.01</v>
      </c>
      <c r="B1706" s="138"/>
      <c r="C1706" s="166">
        <f>raw_Data!B1712</f>
        <v>1480.4</v>
      </c>
      <c r="D1706" s="167">
        <f>raw_Data!J1712</f>
        <v>2.6280555555555556</v>
      </c>
      <c r="E1706" s="167">
        <f>raw_Data!L1712</f>
        <v>1.5779006482814495E-3</v>
      </c>
      <c r="F1706" s="168">
        <f t="shared" si="759"/>
        <v>1422.29</v>
      </c>
      <c r="G1706" s="167">
        <f>raw_Data!K1712</f>
        <v>1.8477635050204639E-3</v>
      </c>
      <c r="H1706" s="167">
        <f t="shared" si="760"/>
        <v>4.0856646675431874E-2</v>
      </c>
      <c r="I1706" s="165"/>
      <c r="J1706" s="167">
        <f t="shared" si="761"/>
        <v>1.017039006368355</v>
      </c>
      <c r="K1706" s="167">
        <f t="shared" si="780"/>
        <v>1.861690701663643E-2</v>
      </c>
      <c r="L1706" s="93"/>
      <c r="M1706" s="171">
        <f t="shared" si="756"/>
        <v>1.0186169070166364</v>
      </c>
      <c r="N1706" s="172">
        <f t="shared" si="762"/>
        <v>1.0427044101804526</v>
      </c>
      <c r="O1706" s="170">
        <f t="shared" si="757"/>
        <v>1705</v>
      </c>
      <c r="P1706" s="170">
        <f t="shared" si="758"/>
        <v>1707</v>
      </c>
      <c r="Q1706" s="169"/>
      <c r="R1706" s="149">
        <f t="shared" si="763"/>
        <v>0.13015822437238428</v>
      </c>
      <c r="S1706" s="173">
        <f t="shared" si="764"/>
        <v>0.96636242246391657</v>
      </c>
      <c r="T1706" s="149">
        <v>0</v>
      </c>
      <c r="U1706" s="97"/>
      <c r="V1706" s="149">
        <f>1/PI()*ATAN('Exhibit4_Impact-Test'!$Y$25*S_RDY_SP)+'Exhibit4_Impact-Test'!$Y$26</f>
        <v>0.58106221115271994</v>
      </c>
      <c r="W1706" s="172">
        <f t="shared" si="765"/>
        <v>0.58674061481429163</v>
      </c>
      <c r="X1706" s="149">
        <f>1/PI()*ATAN('Exhibit4_Impact-Test'!$Y$25*S_RS_SP)+'Exhibit4_Impact-Test'!$Y$26</f>
        <v>0.84801535392576</v>
      </c>
      <c r="Y1706" s="172">
        <f t="shared" si="766"/>
        <v>0.85100322253395677</v>
      </c>
      <c r="Z1706" s="149">
        <f>1/PI()*ATAN('Exhibit4_Impact-Test'!$Y$25*S_5050_SP)+'Exhibit4_Impact-Test'!$Y$26</f>
        <v>0.5</v>
      </c>
      <c r="AA1706" s="149">
        <f t="shared" si="767"/>
        <v>0.50584273372687216</v>
      </c>
      <c r="AB1706" s="195">
        <f>VLOOKUP(_xlfn.NUMBERVALUE(LEFT(A1706,4)),Transactioncosts!$C:$G,5,FALSE)</f>
        <v>20</v>
      </c>
      <c r="AC1706" s="174"/>
      <c r="AD1706" s="175">
        <f t="shared" si="768"/>
        <v>1.0326132448661516</v>
      </c>
      <c r="AE1706" s="149">
        <f t="shared" si="769"/>
        <v>1.0390434795372878</v>
      </c>
      <c r="AF1706" s="149">
        <f t="shared" si="770"/>
        <v>1.0306606585985445</v>
      </c>
      <c r="AG1706" s="176">
        <f t="shared" si="771"/>
        <v>1.0325200056252259</v>
      </c>
      <c r="AH1706" s="149">
        <f t="shared" si="772"/>
        <v>1.0390279388140737</v>
      </c>
      <c r="AI1706" s="149">
        <f t="shared" si="773"/>
        <v>1.0306489731310908</v>
      </c>
      <c r="AJ1706" s="97"/>
      <c r="AK1706" s="171">
        <f t="shared" si="774"/>
        <v>3.2092720096384995E-2</v>
      </c>
      <c r="AL1706" s="149">
        <f t="shared" si="775"/>
        <v>3.8300558726867578E-2</v>
      </c>
      <c r="AM1706" s="149">
        <f t="shared" si="776"/>
        <v>3.0200012737240163E-2</v>
      </c>
      <c r="AN1706" s="149">
        <f t="shared" si="781"/>
        <v>9.8807803746995226</v>
      </c>
      <c r="AO1706" s="149">
        <f t="shared" si="781"/>
        <v>26.255483478324187</v>
      </c>
      <c r="AP1706" s="149">
        <f t="shared" si="781"/>
        <v>9.5002529063337455</v>
      </c>
      <c r="AQ1706" s="97"/>
      <c r="AR1706" s="171">
        <f t="shared" si="777"/>
        <v>3.2002421573549433E-2</v>
      </c>
      <c r="AS1706" s="149">
        <f t="shared" si="778"/>
        <v>3.8285601855725292E-2</v>
      </c>
      <c r="AT1706" s="149">
        <f t="shared" si="779"/>
        <v>3.0188674831208077E-2</v>
      </c>
      <c r="AU1706" s="175">
        <f t="shared" si="782"/>
        <v>9.7073437969792398</v>
      </c>
      <c r="AV1706" s="149">
        <f t="shared" si="783"/>
        <v>22.804194205125594</v>
      </c>
      <c r="AW1706" s="149">
        <f t="shared" si="784"/>
        <v>9.4008085209952927</v>
      </c>
    </row>
    <row r="1707" spans="1:49" ht="15" x14ac:dyDescent="0.25">
      <c r="A1707" s="130">
        <v>2013.02</v>
      </c>
      <c r="B1707" s="138"/>
      <c r="C1707" s="166">
        <f>raw_Data!B1713</f>
        <v>1512.31</v>
      </c>
      <c r="D1707" s="167">
        <f>raw_Data!J1713</f>
        <v>2.6519444444444442</v>
      </c>
      <c r="E1707" s="167">
        <f>raw_Data!L1713</f>
        <v>1.635212974954614E-3</v>
      </c>
      <c r="F1707" s="168">
        <f t="shared" si="759"/>
        <v>1480.4</v>
      </c>
      <c r="G1707" s="167">
        <f>raw_Data!K1713</f>
        <v>1.7913702002461795E-3</v>
      </c>
      <c r="H1707" s="167">
        <f t="shared" si="760"/>
        <v>2.1554985139151439E-2</v>
      </c>
      <c r="I1707" s="165"/>
      <c r="J1707" s="167">
        <f t="shared" si="761"/>
        <v>1.0062136639849866</v>
      </c>
      <c r="K1707" s="167">
        <f t="shared" si="780"/>
        <v>7.8488769599411867E-3</v>
      </c>
      <c r="L1707" s="93"/>
      <c r="M1707" s="171">
        <f t="shared" si="756"/>
        <v>1.0078488769599412</v>
      </c>
      <c r="N1707" s="172">
        <f t="shared" si="762"/>
        <v>1.0233463553393978</v>
      </c>
      <c r="O1707" s="170">
        <f t="shared" si="757"/>
        <v>1706</v>
      </c>
      <c r="P1707" s="170">
        <f t="shared" si="758"/>
        <v>1708</v>
      </c>
      <c r="Q1707" s="169"/>
      <c r="R1707" s="149">
        <f t="shared" si="763"/>
        <v>6.3357789136488138E-2</v>
      </c>
      <c r="S1707" s="173">
        <f t="shared" si="764"/>
        <v>0.93178971863775617</v>
      </c>
      <c r="T1707" s="149">
        <v>0</v>
      </c>
      <c r="U1707" s="97"/>
      <c r="V1707" s="149">
        <f>1/PI()*ATAN('Exhibit4_Impact-Test'!$Y$25*S_RDY_SP)+'Exhibit4_Impact-Test'!$Y$26</f>
        <v>0.54012099435150507</v>
      </c>
      <c r="W1707" s="172">
        <f t="shared" si="765"/>
        <v>0.54390897894458223</v>
      </c>
      <c r="X1707" s="149">
        <f>1/PI()*ATAN('Exhibit4_Impact-Test'!$Y$25*S_RS_SP)+'Exhibit4_Impact-Test'!$Y$26</f>
        <v>0.84323286092687511</v>
      </c>
      <c r="Y1707" s="172">
        <f t="shared" si="766"/>
        <v>0.84523951826942667</v>
      </c>
      <c r="Z1707" s="149">
        <f>1/PI()*ATAN('Exhibit4_Impact-Test'!$Y$25*S_5050_SP)+'Exhibit4_Impact-Test'!$Y$26</f>
        <v>0.5</v>
      </c>
      <c r="AA1707" s="149">
        <f t="shared" si="767"/>
        <v>0.50381486676736464</v>
      </c>
      <c r="AB1707" s="195">
        <f>VLOOKUP(_xlfn.NUMBERVALUE(LEFT(A1707,4)),Transactioncosts!$C:$G,5,FALSE)</f>
        <v>20</v>
      </c>
      <c r="AC1707" s="174"/>
      <c r="AD1707" s="175">
        <f t="shared" si="768"/>
        <v>1.0162193903921941</v>
      </c>
      <c r="AE1707" s="149">
        <f t="shared" si="769"/>
        <v>1.0209168599910028</v>
      </c>
      <c r="AF1707" s="149">
        <f t="shared" si="770"/>
        <v>1.0155976161496696</v>
      </c>
      <c r="AG1707" s="176">
        <f t="shared" si="771"/>
        <v>1.0161816401236525</v>
      </c>
      <c r="AH1707" s="149">
        <f t="shared" si="772"/>
        <v>1.0209150762589529</v>
      </c>
      <c r="AI1707" s="149">
        <f t="shared" si="773"/>
        <v>1.0155899864161348</v>
      </c>
      <c r="AJ1707" s="97"/>
      <c r="AK1707" s="171">
        <f t="shared" si="774"/>
        <v>1.608926127097976E-2</v>
      </c>
      <c r="AL1707" s="149">
        <f t="shared" si="775"/>
        <v>2.0701105887498537E-2</v>
      </c>
      <c r="AM1707" s="149">
        <f t="shared" si="776"/>
        <v>1.5477223612143565E-2</v>
      </c>
      <c r="AN1707" s="149">
        <f t="shared" si="781"/>
        <v>9.8968696359705017</v>
      </c>
      <c r="AO1707" s="149">
        <f t="shared" si="781"/>
        <v>26.276184584211684</v>
      </c>
      <c r="AP1707" s="149">
        <f t="shared" si="781"/>
        <v>9.5157301299458883</v>
      </c>
      <c r="AQ1707" s="97"/>
      <c r="AR1707" s="171">
        <f t="shared" si="777"/>
        <v>1.6052112826377429E-2</v>
      </c>
      <c r="AS1707" s="149">
        <f t="shared" si="778"/>
        <v>2.06993586995756E-2</v>
      </c>
      <c r="AT1707" s="149">
        <f t="shared" si="779"/>
        <v>1.5469711028347622E-2</v>
      </c>
      <c r="AU1707" s="175">
        <f t="shared" si="782"/>
        <v>9.7233959098056175</v>
      </c>
      <c r="AV1707" s="149">
        <f t="shared" si="783"/>
        <v>22.824893563825171</v>
      </c>
      <c r="AW1707" s="149">
        <f t="shared" si="784"/>
        <v>9.4162782320236396</v>
      </c>
    </row>
    <row r="1708" spans="1:49" ht="15" x14ac:dyDescent="0.25">
      <c r="A1708" s="130">
        <v>2013.03</v>
      </c>
      <c r="B1708" s="138"/>
      <c r="C1708" s="166">
        <f>raw_Data!B1714</f>
        <v>1550.83</v>
      </c>
      <c r="D1708" s="167">
        <f>raw_Data!J1714</f>
        <v>2.6758333333333333</v>
      </c>
      <c r="E1708" s="167">
        <f>raw_Data!L1714</f>
        <v>1.6188417051281601E-3</v>
      </c>
      <c r="F1708" s="168">
        <f t="shared" si="759"/>
        <v>1512.31</v>
      </c>
      <c r="G1708" s="167">
        <f>raw_Data!K1714</f>
        <v>1.7693682732596713E-3</v>
      </c>
      <c r="H1708" s="167">
        <f t="shared" si="760"/>
        <v>2.5470968253863191E-2</v>
      </c>
      <c r="I1708" s="165"/>
      <c r="J1708" s="167">
        <f t="shared" si="761"/>
        <v>0.99823095816027441</v>
      </c>
      <c r="K1708" s="167">
        <f t="shared" si="780"/>
        <v>-1.5020013459743353E-4</v>
      </c>
      <c r="L1708" s="93"/>
      <c r="M1708" s="171">
        <f t="shared" si="756"/>
        <v>0.99984979986540257</v>
      </c>
      <c r="N1708" s="172">
        <f t="shared" si="762"/>
        <v>1.027240336527123</v>
      </c>
      <c r="O1708" s="170">
        <f t="shared" si="757"/>
        <v>1707</v>
      </c>
      <c r="P1708" s="170">
        <f t="shared" si="758"/>
        <v>1709</v>
      </c>
      <c r="Q1708" s="169"/>
      <c r="R1708" s="149">
        <f t="shared" si="763"/>
        <v>3.9404346239474287E-2</v>
      </c>
      <c r="S1708" s="173">
        <f t="shared" si="764"/>
        <v>0.93967379760539105</v>
      </c>
      <c r="T1708" s="149">
        <v>0</v>
      </c>
      <c r="U1708" s="97"/>
      <c r="V1708" s="149">
        <f>1/PI()*ATAN('Exhibit4_Impact-Test'!$Y$25*S_RDY_SP)+'Exhibit4_Impact-Test'!$Y$26</f>
        <v>0.52503384467384362</v>
      </c>
      <c r="W1708" s="172">
        <f t="shared" si="765"/>
        <v>0.53176847448001785</v>
      </c>
      <c r="X1708" s="149">
        <f>1/PI()*ATAN('Exhibit4_Impact-Test'!$Y$25*S_RS_SP)+'Exhibit4_Impact-Test'!$Y$26</f>
        <v>0.84434765224448294</v>
      </c>
      <c r="Y1708" s="172">
        <f t="shared" si="766"/>
        <v>0.84786659073294435</v>
      </c>
      <c r="Z1708" s="149">
        <f>1/PI()*ATAN('Exhibit4_Impact-Test'!$Y$25*S_5050_SP)+'Exhibit4_Impact-Test'!$Y$26</f>
        <v>0.5</v>
      </c>
      <c r="AA1708" s="149">
        <f t="shared" si="767"/>
        <v>0.50675612203176756</v>
      </c>
      <c r="AB1708" s="195">
        <f>VLOOKUP(_xlfn.NUMBERVALUE(LEFT(A1708,4)),Transactioncosts!$C:$G,5,FALSE)</f>
        <v>20</v>
      </c>
      <c r="AC1708" s="174"/>
      <c r="AD1708" s="175">
        <f t="shared" si="768"/>
        <v>1.0142307586365855</v>
      </c>
      <c r="AE1708" s="149">
        <f t="shared" si="769"/>
        <v>1.0229769351894427</v>
      </c>
      <c r="AF1708" s="149">
        <f t="shared" si="770"/>
        <v>1.0135450681962628</v>
      </c>
      <c r="AG1708" s="176">
        <f t="shared" si="771"/>
        <v>1.0142153179695661</v>
      </c>
      <c r="AH1708" s="149">
        <f t="shared" si="772"/>
        <v>1.0229546787264896</v>
      </c>
      <c r="AI1708" s="149">
        <f t="shared" si="773"/>
        <v>1.0135315559521993</v>
      </c>
      <c r="AJ1708" s="97"/>
      <c r="AK1708" s="171">
        <f t="shared" si="774"/>
        <v>1.4130451898177514E-2</v>
      </c>
      <c r="AL1708" s="149">
        <f t="shared" si="775"/>
        <v>2.2716940468439865E-2</v>
      </c>
      <c r="AM1708" s="149">
        <f t="shared" si="776"/>
        <v>1.3454153801135151E-2</v>
      </c>
      <c r="AN1708" s="149">
        <f t="shared" si="781"/>
        <v>9.911000087868679</v>
      </c>
      <c r="AO1708" s="149">
        <f t="shared" si="781"/>
        <v>26.298901524680122</v>
      </c>
      <c r="AP1708" s="149">
        <f t="shared" si="781"/>
        <v>9.5291842837470231</v>
      </c>
      <c r="AQ1708" s="97"/>
      <c r="AR1708" s="171">
        <f t="shared" si="777"/>
        <v>1.4115227764592904E-2</v>
      </c>
      <c r="AS1708" s="149">
        <f t="shared" si="778"/>
        <v>2.2695183667965638E-2</v>
      </c>
      <c r="AT1708" s="149">
        <f t="shared" si="779"/>
        <v>1.3440822046525918E-2</v>
      </c>
      <c r="AU1708" s="175">
        <f t="shared" si="782"/>
        <v>9.7375111375702108</v>
      </c>
      <c r="AV1708" s="149">
        <f t="shared" si="783"/>
        <v>22.847588747493138</v>
      </c>
      <c r="AW1708" s="149">
        <f t="shared" si="784"/>
        <v>9.4297190540701656</v>
      </c>
    </row>
    <row r="1709" spans="1:49" ht="15" x14ac:dyDescent="0.25">
      <c r="A1709" s="130">
        <v>2013.04</v>
      </c>
      <c r="B1709" s="138"/>
      <c r="C1709" s="166">
        <f>raw_Data!B1715</f>
        <v>1570.7</v>
      </c>
      <c r="D1709" s="167">
        <f>raw_Data!J1715</f>
        <v>2.7080555555555557</v>
      </c>
      <c r="E1709" s="167">
        <f>raw_Data!L1715</f>
        <v>1.4549669057570824E-3</v>
      </c>
      <c r="F1709" s="168">
        <f t="shared" si="759"/>
        <v>1550.83</v>
      </c>
      <c r="G1709" s="167">
        <f>raw_Data!K1715</f>
        <v>1.7461975558607686E-3</v>
      </c>
      <c r="H1709" s="167">
        <f t="shared" si="760"/>
        <v>1.2812493954849957E-2</v>
      </c>
      <c r="I1709" s="165"/>
      <c r="J1709" s="167">
        <f t="shared" si="761"/>
        <v>0.98227524639678687</v>
      </c>
      <c r="K1709" s="167">
        <f t="shared" si="780"/>
        <v>-1.6269786697456046E-2</v>
      </c>
      <c r="L1709" s="93"/>
      <c r="M1709" s="171">
        <f t="shared" si="756"/>
        <v>0.98373021330254395</v>
      </c>
      <c r="N1709" s="172">
        <f t="shared" si="762"/>
        <v>1.0145586915107108</v>
      </c>
      <c r="O1709" s="170">
        <f t="shared" si="757"/>
        <v>1708</v>
      </c>
      <c r="P1709" s="170">
        <f t="shared" si="758"/>
        <v>1710</v>
      </c>
      <c r="Q1709" s="169"/>
      <c r="R1709" s="149">
        <f t="shared" si="763"/>
        <v>3.7846765180142579E-2</v>
      </c>
      <c r="S1709" s="173">
        <f t="shared" si="764"/>
        <v>0.88782454075836981</v>
      </c>
      <c r="T1709" s="149">
        <v>0</v>
      </c>
      <c r="U1709" s="97"/>
      <c r="V1709" s="149">
        <f>1/PI()*ATAN('Exhibit4_Impact-Test'!$Y$25*S_RDY_SP)+'Exhibit4_Impact-Test'!$Y$26</f>
        <v>0.52404814097033503</v>
      </c>
      <c r="W1709" s="172">
        <f t="shared" si="765"/>
        <v>0.53173831007360051</v>
      </c>
      <c r="X1709" s="149">
        <f>1/PI()*ATAN('Exhibit4_Impact-Test'!$Y$25*S_RS_SP)+'Exhibit4_Impact-Test'!$Y$26</f>
        <v>0.83673835925644513</v>
      </c>
      <c r="Y1709" s="172">
        <f t="shared" si="766"/>
        <v>0.84091001626353579</v>
      </c>
      <c r="Z1709" s="149">
        <f>1/PI()*ATAN('Exhibit4_Impact-Test'!$Y$25*S_5050_SP)+'Exhibit4_Impact-Test'!$Y$26</f>
        <v>0.5</v>
      </c>
      <c r="AA1709" s="149">
        <f t="shared" si="767"/>
        <v>0.50771371900577311</v>
      </c>
      <c r="AB1709" s="195">
        <f>VLOOKUP(_xlfn.NUMBERVALUE(LEFT(A1709,4)),Transactioncosts!$C:$G,5,FALSE)</f>
        <v>20</v>
      </c>
      <c r="AC1709" s="174"/>
      <c r="AD1709" s="175">
        <f t="shared" si="768"/>
        <v>0.99988581999647819</v>
      </c>
      <c r="AE1709" s="149">
        <f t="shared" si="769"/>
        <v>1.0095255835768187</v>
      </c>
      <c r="AF1709" s="149">
        <f t="shared" si="770"/>
        <v>0.9991444524066273</v>
      </c>
      <c r="AG1709" s="176">
        <f t="shared" si="771"/>
        <v>0.99983526703380277</v>
      </c>
      <c r="AH1709" s="149">
        <f t="shared" si="772"/>
        <v>1.0095109320826536</v>
      </c>
      <c r="AI1709" s="149">
        <f t="shared" si="773"/>
        <v>0.99912902496861578</v>
      </c>
      <c r="AJ1709" s="97"/>
      <c r="AK1709" s="171">
        <f t="shared" si="774"/>
        <v>-1.1418652255464886E-4</v>
      </c>
      <c r="AL1709" s="149">
        <f t="shared" si="775"/>
        <v>9.4805012696596788E-3</v>
      </c>
      <c r="AM1709" s="149">
        <f t="shared" si="776"/>
        <v>-8.5591378309167888E-4</v>
      </c>
      <c r="AN1709" s="149">
        <f t="shared" si="781"/>
        <v>9.9108859013461252</v>
      </c>
      <c r="AO1709" s="149">
        <f t="shared" si="781"/>
        <v>26.308382025949783</v>
      </c>
      <c r="AP1709" s="149">
        <f t="shared" si="781"/>
        <v>9.5283283699639316</v>
      </c>
      <c r="AQ1709" s="97"/>
      <c r="AR1709" s="171">
        <f t="shared" si="777"/>
        <v>-1.6474653616261107E-4</v>
      </c>
      <c r="AS1709" s="149">
        <f t="shared" si="778"/>
        <v>9.4659879173239082E-3</v>
      </c>
      <c r="AT1709" s="149">
        <f t="shared" si="779"/>
        <v>-8.7135455052066851E-4</v>
      </c>
      <c r="AU1709" s="175">
        <f t="shared" si="782"/>
        <v>9.7373463910340483</v>
      </c>
      <c r="AV1709" s="149">
        <f t="shared" si="783"/>
        <v>22.857054735410461</v>
      </c>
      <c r="AW1709" s="149">
        <f t="shared" si="784"/>
        <v>9.4288476995196451</v>
      </c>
    </row>
    <row r="1710" spans="1:49" ht="15" x14ac:dyDescent="0.25">
      <c r="A1710" s="130">
        <v>2013.05</v>
      </c>
      <c r="B1710" s="138"/>
      <c r="C1710" s="166">
        <f>raw_Data!B1716</f>
        <v>1639.84</v>
      </c>
      <c r="D1710" s="167">
        <f>raw_Data!J1716</f>
        <v>2.7402777777777785</v>
      </c>
      <c r="E1710" s="167">
        <f>raw_Data!L1716</f>
        <v>1.5942792801031391E-3</v>
      </c>
      <c r="F1710" s="168">
        <f t="shared" si="759"/>
        <v>1570.7</v>
      </c>
      <c r="G1710" s="167">
        <f>raw_Data!K1716</f>
        <v>1.7446220015138335E-3</v>
      </c>
      <c r="H1710" s="167">
        <f t="shared" si="760"/>
        <v>4.4018590437384431E-2</v>
      </c>
      <c r="I1710" s="165"/>
      <c r="J1710" s="167">
        <f t="shared" si="761"/>
        <v>1.0152122225130911</v>
      </c>
      <c r="K1710" s="167">
        <f t="shared" si="780"/>
        <v>1.6806501793194206E-2</v>
      </c>
      <c r="L1710" s="93"/>
      <c r="M1710" s="171">
        <f t="shared" si="756"/>
        <v>1.0168065017931942</v>
      </c>
      <c r="N1710" s="172">
        <f t="shared" si="762"/>
        <v>1.0457632124388982</v>
      </c>
      <c r="O1710" s="170">
        <f t="shared" si="757"/>
        <v>1709</v>
      </c>
      <c r="P1710" s="170">
        <f t="shared" si="758"/>
        <v>1711</v>
      </c>
      <c r="Q1710" s="169"/>
      <c r="R1710" s="149">
        <f t="shared" si="763"/>
        <v>9.0528847346146066E-2</v>
      </c>
      <c r="S1710" s="173">
        <f t="shared" si="764"/>
        <v>0.96800411072355819</v>
      </c>
      <c r="T1710" s="149">
        <v>0</v>
      </c>
      <c r="U1710" s="97"/>
      <c r="V1710" s="149">
        <f>1/PI()*ATAN('Exhibit4_Impact-Test'!$Y$25*S_RDY_SP)+'Exhibit4_Impact-Test'!$Y$26</f>
        <v>0.55701479141130683</v>
      </c>
      <c r="W1710" s="172">
        <f t="shared" si="765"/>
        <v>0.56393201545441052</v>
      </c>
      <c r="X1710" s="149">
        <f>1/PI()*ATAN('Exhibit4_Impact-Test'!$Y$25*S_RS_SP)+'Exhibit4_Impact-Test'!$Y$26</f>
        <v>0.84823576334606554</v>
      </c>
      <c r="Y1710" s="172">
        <f t="shared" si="766"/>
        <v>0.85181533253281316</v>
      </c>
      <c r="Z1710" s="149">
        <f>1/PI()*ATAN('Exhibit4_Impact-Test'!$Y$25*S_5050_SP)+'Exhibit4_Impact-Test'!$Y$26</f>
        <v>0.5</v>
      </c>
      <c r="AA1710" s="149">
        <f t="shared" si="767"/>
        <v>0.50701957137397535</v>
      </c>
      <c r="AB1710" s="195">
        <f>VLOOKUP(_xlfn.NUMBERVALUE(LEFT(A1710,4)),Transactioncosts!$C:$G,5,FALSE)</f>
        <v>20</v>
      </c>
      <c r="AC1710" s="174"/>
      <c r="AD1710" s="175">
        <f t="shared" si="768"/>
        <v>1.0329358179334687</v>
      </c>
      <c r="AE1710" s="149">
        <f t="shared" si="769"/>
        <v>1.0413686193517442</v>
      </c>
      <c r="AF1710" s="149">
        <f t="shared" si="770"/>
        <v>1.0312848571160462</v>
      </c>
      <c r="AG1710" s="176">
        <f t="shared" si="771"/>
        <v>1.0328452883382553</v>
      </c>
      <c r="AH1710" s="149">
        <f t="shared" si="772"/>
        <v>1.039990963415945</v>
      </c>
      <c r="AI1710" s="149">
        <f t="shared" si="773"/>
        <v>1.0312708179732983</v>
      </c>
      <c r="AJ1710" s="97"/>
      <c r="AK1710" s="171">
        <f t="shared" si="774"/>
        <v>3.2405056487467603E-2</v>
      </c>
      <c r="AL1710" s="149">
        <f t="shared" si="775"/>
        <v>4.0535828156241072E-2</v>
      </c>
      <c r="AM1710" s="149">
        <f t="shared" si="776"/>
        <v>3.0805458935320579E-2</v>
      </c>
      <c r="AN1710" s="149">
        <f t="shared" si="781"/>
        <v>9.9432909578335931</v>
      </c>
      <c r="AO1710" s="149">
        <f t="shared" si="781"/>
        <v>26.348917854106023</v>
      </c>
      <c r="AP1710" s="149">
        <f t="shared" si="781"/>
        <v>9.5591338288992524</v>
      </c>
      <c r="AQ1710" s="97"/>
      <c r="AR1710" s="171">
        <f t="shared" si="777"/>
        <v>3.2317409645315265E-2</v>
      </c>
      <c r="AS1710" s="149">
        <f t="shared" si="778"/>
        <v>3.9212024092401702E-2</v>
      </c>
      <c r="AT1710" s="149">
        <f t="shared" si="779"/>
        <v>3.0791845588619041E-2</v>
      </c>
      <c r="AU1710" s="175">
        <f t="shared" si="782"/>
        <v>9.7696638006793641</v>
      </c>
      <c r="AV1710" s="149">
        <f t="shared" si="783"/>
        <v>22.896266759502861</v>
      </c>
      <c r="AW1710" s="149">
        <f t="shared" si="784"/>
        <v>9.4596395451082635</v>
      </c>
    </row>
    <row r="1711" spans="1:49" ht="15" x14ac:dyDescent="0.25">
      <c r="A1711" s="130">
        <v>2013.06</v>
      </c>
      <c r="B1711" s="138"/>
      <c r="C1711" s="166">
        <f>raw_Data!B1717</f>
        <v>1618.77</v>
      </c>
      <c r="D1711" s="167">
        <f>raw_Data!J1717</f>
        <v>2.7725000000000004</v>
      </c>
      <c r="E1711" s="167">
        <f>raw_Data!L1717</f>
        <v>1.8967538135683526E-3</v>
      </c>
      <c r="F1711" s="168">
        <f t="shared" si="759"/>
        <v>1639.84</v>
      </c>
      <c r="G1711" s="167">
        <f>raw_Data!K1717</f>
        <v>1.6907137281686022E-3</v>
      </c>
      <c r="H1711" s="167">
        <f t="shared" si="760"/>
        <v>-1.2848814518489515E-2</v>
      </c>
      <c r="I1711" s="165"/>
      <c r="J1711" s="167">
        <f t="shared" si="761"/>
        <v>1.0327623994085804</v>
      </c>
      <c r="K1711" s="167">
        <f t="shared" si="780"/>
        <v>3.4659153222148742E-2</v>
      </c>
      <c r="L1711" s="93"/>
      <c r="M1711" s="171">
        <f t="shared" si="756"/>
        <v>1.0346591532221487</v>
      </c>
      <c r="N1711" s="172">
        <f t="shared" si="762"/>
        <v>0.98884189920967902</v>
      </c>
      <c r="O1711" s="170">
        <f t="shared" si="757"/>
        <v>1710</v>
      </c>
      <c r="P1711" s="170">
        <f t="shared" si="758"/>
        <v>1712</v>
      </c>
      <c r="Q1711" s="169"/>
      <c r="R1711" s="149">
        <f t="shared" si="763"/>
        <v>2.9356058847807995E-2</v>
      </c>
      <c r="S1711" s="173">
        <f t="shared" si="764"/>
        <v>-0.88961649752226302</v>
      </c>
      <c r="T1711" s="149">
        <v>0</v>
      </c>
      <c r="U1711" s="97"/>
      <c r="V1711" s="149">
        <f>1/PI()*ATAN('Exhibit4_Impact-Test'!$Y$25*S_RDY_SP)+'Exhibit4_Impact-Test'!$Y$26</f>
        <v>0.51866721784768033</v>
      </c>
      <c r="W1711" s="172">
        <f t="shared" si="765"/>
        <v>0.50735215049229609</v>
      </c>
      <c r="X1711" s="149">
        <f>1/PI()*ATAN('Exhibit4_Impact-Test'!$Y$25*S_RS_SP)+'Exhibit4_Impact-Test'!$Y$26</f>
        <v>0.1629873646331913</v>
      </c>
      <c r="Y1711" s="172">
        <f t="shared" si="766"/>
        <v>0.15690232258975331</v>
      </c>
      <c r="Z1711" s="149">
        <f>1/PI()*ATAN('Exhibit4_Impact-Test'!$Y$25*S_5050_SP)+'Exhibit4_Impact-Test'!$Y$26</f>
        <v>0.5</v>
      </c>
      <c r="AA1711" s="149">
        <f t="shared" si="767"/>
        <v>0.48867871752342135</v>
      </c>
      <c r="AB1711" s="195">
        <f>VLOOKUP(_xlfn.NUMBERVALUE(LEFT(A1711,4)),Transactioncosts!$C:$G,5,FALSE)</f>
        <v>20</v>
      </c>
      <c r="AC1711" s="174"/>
      <c r="AD1711" s="175">
        <f t="shared" si="768"/>
        <v>1.0108952455540807</v>
      </c>
      <c r="AE1711" s="149">
        <f t="shared" si="769"/>
        <v>1.0271915197359269</v>
      </c>
      <c r="AF1711" s="149">
        <f t="shared" si="770"/>
        <v>1.0117505262159139</v>
      </c>
      <c r="AG1711" s="176">
        <f t="shared" si="771"/>
        <v>1.0108229316210664</v>
      </c>
      <c r="AH1711" s="149">
        <f t="shared" si="772"/>
        <v>1.0258159638238418</v>
      </c>
      <c r="AI1711" s="149">
        <f t="shared" si="773"/>
        <v>1.0117278836509607</v>
      </c>
      <c r="AJ1711" s="97"/>
      <c r="AK1711" s="171">
        <f t="shared" si="774"/>
        <v>1.0836319985571146E-2</v>
      </c>
      <c r="AL1711" s="149">
        <f t="shared" si="775"/>
        <v>2.6828398210687245E-2</v>
      </c>
      <c r="AM1711" s="149">
        <f t="shared" si="776"/>
        <v>1.1682024878386493E-2</v>
      </c>
      <c r="AN1711" s="149">
        <f t="shared" si="781"/>
        <v>9.9541272778191647</v>
      </c>
      <c r="AO1711" s="149">
        <f t="shared" si="781"/>
        <v>26.375746252316709</v>
      </c>
      <c r="AP1711" s="149">
        <f t="shared" si="781"/>
        <v>9.5708158537776384</v>
      </c>
      <c r="AQ1711" s="97"/>
      <c r="AR1711" s="171">
        <f t="shared" si="777"/>
        <v>1.0764782880289536E-2</v>
      </c>
      <c r="AS1711" s="149">
        <f t="shared" si="778"/>
        <v>2.5488358168026172E-2</v>
      </c>
      <c r="AT1711" s="149">
        <f t="shared" si="779"/>
        <v>1.1659645035000226E-2</v>
      </c>
      <c r="AU1711" s="175">
        <f t="shared" si="782"/>
        <v>9.7804285835596545</v>
      </c>
      <c r="AV1711" s="149">
        <f t="shared" si="783"/>
        <v>22.921755117670887</v>
      </c>
      <c r="AW1711" s="149">
        <f t="shared" si="784"/>
        <v>9.471299190143263</v>
      </c>
    </row>
    <row r="1712" spans="1:49" ht="15" x14ac:dyDescent="0.25">
      <c r="A1712" s="130">
        <v>2013.07</v>
      </c>
      <c r="B1712" s="138"/>
      <c r="C1712" s="166">
        <f>raw_Data!B1718</f>
        <v>1668.68</v>
      </c>
      <c r="D1712" s="167">
        <f>raw_Data!J1718</f>
        <v>2.8038888888888889</v>
      </c>
      <c r="E1712" s="167">
        <f>raw_Data!L1718</f>
        <v>2.1249875904596482E-3</v>
      </c>
      <c r="F1712" s="168">
        <f t="shared" si="759"/>
        <v>1618.77</v>
      </c>
      <c r="G1712" s="167">
        <f>raw_Data!K1718</f>
        <v>1.7321107315362212E-3</v>
      </c>
      <c r="H1712" s="167">
        <f t="shared" si="760"/>
        <v>3.0832051495888857E-2</v>
      </c>
      <c r="I1712" s="165"/>
      <c r="J1712" s="167">
        <f t="shared" si="761"/>
        <v>1.0242922879637568</v>
      </c>
      <c r="K1712" s="167">
        <f t="shared" si="780"/>
        <v>2.6417275554216468E-2</v>
      </c>
      <c r="L1712" s="93"/>
      <c r="M1712" s="171">
        <f t="shared" si="756"/>
        <v>1.0264172755542165</v>
      </c>
      <c r="N1712" s="172">
        <f t="shared" si="762"/>
        <v>1.0325641622274251</v>
      </c>
      <c r="O1712" s="170">
        <f t="shared" si="757"/>
        <v>1711</v>
      </c>
      <c r="P1712" s="170">
        <f t="shared" si="758"/>
        <v>1713</v>
      </c>
      <c r="Q1712" s="169"/>
      <c r="R1712" s="149">
        <f t="shared" si="763"/>
        <v>-4.5370412696786641E-2</v>
      </c>
      <c r="S1712" s="173">
        <f t="shared" si="764"/>
        <v>0.94204634738010817</v>
      </c>
      <c r="T1712" s="149">
        <v>0</v>
      </c>
      <c r="U1712" s="97"/>
      <c r="V1712" s="149">
        <f>1/PI()*ATAN('Exhibit4_Impact-Test'!$Y$25*S_RDY_SP)+'Exhibit4_Impact-Test'!$Y$26</f>
        <v>0.47119518398511662</v>
      </c>
      <c r="W1712" s="172">
        <f t="shared" si="765"/>
        <v>0.47268318667117498</v>
      </c>
      <c r="X1712" s="149">
        <f>1/PI()*ATAN('Exhibit4_Impact-Test'!$Y$25*S_RS_SP)+'Exhibit4_Impact-Test'!$Y$26</f>
        <v>0.84468027863235595</v>
      </c>
      <c r="Y1712" s="172">
        <f t="shared" si="766"/>
        <v>0.84546201237907725</v>
      </c>
      <c r="Z1712" s="149">
        <f>1/PI()*ATAN('Exhibit4_Impact-Test'!$Y$25*S_5050_SP)+'Exhibit4_Impact-Test'!$Y$26</f>
        <v>0.5</v>
      </c>
      <c r="AA1712" s="149">
        <f t="shared" si="767"/>
        <v>0.50149270084722852</v>
      </c>
      <c r="AB1712" s="195">
        <f>VLOOKUP(_xlfn.NUMBERVALUE(LEFT(A1712,4)),Transactioncosts!$C:$G,5,FALSE)</f>
        <v>20</v>
      </c>
      <c r="AC1712" s="174"/>
      <c r="AD1712" s="175">
        <f t="shared" si="768"/>
        <v>1.0293136589511347</v>
      </c>
      <c r="AE1712" s="149">
        <f t="shared" si="769"/>
        <v>1.0316094295020637</v>
      </c>
      <c r="AF1712" s="149">
        <f t="shared" si="770"/>
        <v>1.0294907188908207</v>
      </c>
      <c r="AG1712" s="176">
        <f t="shared" si="771"/>
        <v>1.0292287748371638</v>
      </c>
      <c r="AH1712" s="149">
        <f t="shared" si="772"/>
        <v>1.0312478451087752</v>
      </c>
      <c r="AI1712" s="149">
        <f t="shared" si="773"/>
        <v>1.0294877334891261</v>
      </c>
      <c r="AJ1712" s="97"/>
      <c r="AK1712" s="171">
        <f t="shared" si="774"/>
        <v>2.8892229598474817E-2</v>
      </c>
      <c r="AL1712" s="149">
        <f t="shared" si="775"/>
        <v>3.1120135640570333E-2</v>
      </c>
      <c r="AM1712" s="149">
        <f t="shared" si="776"/>
        <v>2.9064232283167082E-2</v>
      </c>
      <c r="AN1712" s="149">
        <f t="shared" si="781"/>
        <v>9.9830195074176391</v>
      </c>
      <c r="AO1712" s="149">
        <f t="shared" si="781"/>
        <v>26.40686638795728</v>
      </c>
      <c r="AP1712" s="149">
        <f t="shared" si="781"/>
        <v>9.5998800860608053</v>
      </c>
      <c r="AQ1712" s="97"/>
      <c r="AR1712" s="171">
        <f t="shared" si="777"/>
        <v>2.8809759485033636E-2</v>
      </c>
      <c r="AS1712" s="149">
        <f t="shared" si="778"/>
        <v>3.0769569073079782E-2</v>
      </c>
      <c r="AT1712" s="149">
        <f t="shared" si="779"/>
        <v>2.906133239687534E-2</v>
      </c>
      <c r="AU1712" s="175">
        <f t="shared" si="782"/>
        <v>9.8092383430446883</v>
      </c>
      <c r="AV1712" s="149">
        <f t="shared" si="783"/>
        <v>22.952524686743967</v>
      </c>
      <c r="AW1712" s="149">
        <f t="shared" si="784"/>
        <v>9.500360522540138</v>
      </c>
    </row>
    <row r="1713" spans="1:49" ht="15" x14ac:dyDescent="0.25">
      <c r="A1713" s="130">
        <v>2013.08</v>
      </c>
      <c r="B1713" s="138"/>
      <c r="C1713" s="166">
        <f>raw_Data!B1719</f>
        <v>1670.09</v>
      </c>
      <c r="D1713" s="167">
        <f>raw_Data!J1719</f>
        <v>2.8352777777777778</v>
      </c>
      <c r="E1713" s="167">
        <f>raw_Data!L1719</f>
        <v>2.2551506231971441E-3</v>
      </c>
      <c r="F1713" s="168">
        <f t="shared" si="759"/>
        <v>1668.68</v>
      </c>
      <c r="G1713" s="167">
        <f>raw_Data!K1719</f>
        <v>1.6991141367894249E-3</v>
      </c>
      <c r="H1713" s="167">
        <f t="shared" si="760"/>
        <v>8.4497926504778498E-4</v>
      </c>
      <c r="I1713" s="165"/>
      <c r="J1713" s="167">
        <f t="shared" si="761"/>
        <v>1.0136733560029314</v>
      </c>
      <c r="K1713" s="167">
        <f t="shared" si="780"/>
        <v>1.5928506626128547E-2</v>
      </c>
      <c r="L1713" s="93"/>
      <c r="M1713" s="171">
        <f t="shared" si="756"/>
        <v>1.0159285066261285</v>
      </c>
      <c r="N1713" s="172">
        <f t="shared" si="762"/>
        <v>1.002544093401837</v>
      </c>
      <c r="O1713" s="170">
        <f t="shared" si="757"/>
        <v>1712</v>
      </c>
      <c r="P1713" s="170">
        <f t="shared" si="758"/>
        <v>1714</v>
      </c>
      <c r="Q1713" s="169"/>
      <c r="R1713" s="149">
        <f t="shared" si="763"/>
        <v>-0.1113656183975477</v>
      </c>
      <c r="S1713" s="173">
        <f t="shared" si="764"/>
        <v>0.28450797808765987</v>
      </c>
      <c r="T1713" s="149">
        <v>0</v>
      </c>
      <c r="U1713" s="97"/>
      <c r="V1713" s="149">
        <f>1/PI()*ATAN('Exhibit4_Impact-Test'!$Y$25*S_RDY_SP)+'Exhibit4_Impact-Test'!$Y$26</f>
        <v>0.43024112968570849</v>
      </c>
      <c r="W1713" s="172">
        <f t="shared" si="765"/>
        <v>0.42699319043186268</v>
      </c>
      <c r="X1713" s="149">
        <f>1/PI()*ATAN('Exhibit4_Impact-Test'!$Y$25*S_RS_SP)+'Exhibit4_Impact-Test'!$Y$26</f>
        <v>0.66466981573487516</v>
      </c>
      <c r="Y1713" s="172">
        <f t="shared" si="766"/>
        <v>0.66170747818172371</v>
      </c>
      <c r="Z1713" s="149">
        <f>1/PI()*ATAN('Exhibit4_Impact-Test'!$Y$25*S_5050_SP)+'Exhibit4_Impact-Test'!$Y$26</f>
        <v>0.5</v>
      </c>
      <c r="AA1713" s="149">
        <f t="shared" si="767"/>
        <v>0.49668451946682207</v>
      </c>
      <c r="AB1713" s="195">
        <f>VLOOKUP(_xlfn.NUMBERVALUE(LEFT(A1713,4)),Transactioncosts!$C:$G,5,FALSE)</f>
        <v>20</v>
      </c>
      <c r="AC1713" s="174"/>
      <c r="AD1713" s="175">
        <f t="shared" si="768"/>
        <v>1.0101699815603291</v>
      </c>
      <c r="AE1713" s="149">
        <f t="shared" si="769"/>
        <v>1.0070322911546192</v>
      </c>
      <c r="AF1713" s="149">
        <f t="shared" si="770"/>
        <v>1.0092363000139828</v>
      </c>
      <c r="AG1713" s="176">
        <f t="shared" si="771"/>
        <v>1.0101473621878405</v>
      </c>
      <c r="AH1713" s="149">
        <f t="shared" si="772"/>
        <v>1.0067045264484917</v>
      </c>
      <c r="AI1713" s="149">
        <f t="shared" si="773"/>
        <v>1.0092296690529163</v>
      </c>
      <c r="AJ1713" s="97"/>
      <c r="AK1713" s="171">
        <f t="shared" si="774"/>
        <v>1.0118615267135042E-2</v>
      </c>
      <c r="AL1713" s="149">
        <f t="shared" si="775"/>
        <v>7.0076799101045978E-3</v>
      </c>
      <c r="AM1713" s="149">
        <f t="shared" si="776"/>
        <v>9.1939062361717505E-3</v>
      </c>
      <c r="AN1713" s="149">
        <f t="shared" si="781"/>
        <v>9.9931381226847744</v>
      </c>
      <c r="AO1713" s="149">
        <f t="shared" si="781"/>
        <v>26.413874067867383</v>
      </c>
      <c r="AP1713" s="149">
        <f t="shared" si="781"/>
        <v>9.6090739922969775</v>
      </c>
      <c r="AQ1713" s="97"/>
      <c r="AR1713" s="171">
        <f t="shared" si="777"/>
        <v>1.0096223366615515E-2</v>
      </c>
      <c r="AS1713" s="149">
        <f t="shared" si="778"/>
        <v>6.6821510662589201E-3</v>
      </c>
      <c r="AT1713" s="149">
        <f t="shared" si="779"/>
        <v>9.1873359385614868E-3</v>
      </c>
      <c r="AU1713" s="175">
        <f t="shared" si="782"/>
        <v>9.8193345664113032</v>
      </c>
      <c r="AV1713" s="149">
        <f t="shared" si="783"/>
        <v>22.959206837810225</v>
      </c>
      <c r="AW1713" s="149">
        <f t="shared" si="784"/>
        <v>9.5095478584786992</v>
      </c>
    </row>
    <row r="1714" spans="1:49" ht="15" x14ac:dyDescent="0.25">
      <c r="A1714" s="130">
        <v>2013.09</v>
      </c>
      <c r="B1714" s="138"/>
      <c r="C1714" s="166">
        <f>raw_Data!B1720</f>
        <v>1687.17</v>
      </c>
      <c r="D1714" s="167">
        <f>raw_Data!J1720</f>
        <v>2.8666666666666667</v>
      </c>
      <c r="E1714" s="167">
        <f>raw_Data!L1720</f>
        <v>2.3120385290706924E-3</v>
      </c>
      <c r="F1714" s="168">
        <f t="shared" si="759"/>
        <v>1670.09</v>
      </c>
      <c r="G1714" s="167">
        <f>raw_Data!K1720</f>
        <v>1.716474361661148E-3</v>
      </c>
      <c r="H1714" s="167">
        <f t="shared" si="760"/>
        <v>1.0226993754827607E-2</v>
      </c>
      <c r="I1714" s="165"/>
      <c r="J1714" s="167">
        <f t="shared" si="761"/>
        <v>1.0059315544320693</v>
      </c>
      <c r="K1714" s="167">
        <f t="shared" si="780"/>
        <v>8.2435929611399672E-3</v>
      </c>
      <c r="L1714" s="93"/>
      <c r="M1714" s="171">
        <f t="shared" si="756"/>
        <v>1.00824359296114</v>
      </c>
      <c r="N1714" s="172">
        <f t="shared" si="762"/>
        <v>1.0119434681164887</v>
      </c>
      <c r="O1714" s="170">
        <f t="shared" si="757"/>
        <v>1713</v>
      </c>
      <c r="P1714" s="170">
        <f t="shared" si="758"/>
        <v>1715</v>
      </c>
      <c r="Q1714" s="169"/>
      <c r="R1714" s="149">
        <f t="shared" si="763"/>
        <v>-0.13563119972043788</v>
      </c>
      <c r="S1714" s="173">
        <f t="shared" si="764"/>
        <v>0.8193298719435248</v>
      </c>
      <c r="T1714" s="149">
        <v>0</v>
      </c>
      <c r="U1714" s="97"/>
      <c r="V1714" s="149">
        <f>1/PI()*ATAN('Exhibit4_Impact-Test'!$Y$25*S_RDY_SP)+'Exhibit4_Impact-Test'!$Y$26</f>
        <v>0.4156835041876068</v>
      </c>
      <c r="W1714" s="172">
        <f t="shared" si="765"/>
        <v>0.4165734643519024</v>
      </c>
      <c r="X1714" s="149">
        <f>1/PI()*ATAN('Exhibit4_Impact-Test'!$Y$25*S_RS_SP)+'Exhibit4_Impact-Test'!$Y$26</f>
        <v>0.82558983124550345</v>
      </c>
      <c r="Y1714" s="172">
        <f t="shared" si="766"/>
        <v>0.8261166290848474</v>
      </c>
      <c r="Z1714" s="149">
        <f>1/PI()*ATAN('Exhibit4_Impact-Test'!$Y$25*S_5050_SP)+'Exhibit4_Impact-Test'!$Y$26</f>
        <v>0.5</v>
      </c>
      <c r="AA1714" s="149">
        <f t="shared" si="767"/>
        <v>0.5009157258816852</v>
      </c>
      <c r="AB1714" s="195">
        <f>VLOOKUP(_xlfn.NUMBERVALUE(LEFT(A1714,4)),Transactioncosts!$C:$G,5,FALSE)</f>
        <v>20</v>
      </c>
      <c r="AC1714" s="174"/>
      <c r="AD1714" s="175">
        <f t="shared" si="768"/>
        <v>1.009781570030772</v>
      </c>
      <c r="AE1714" s="149">
        <f t="shared" si="769"/>
        <v>1.0112981722662737</v>
      </c>
      <c r="AF1714" s="149">
        <f t="shared" si="770"/>
        <v>1.0100935305388143</v>
      </c>
      <c r="AG1714" s="176">
        <f t="shared" si="771"/>
        <v>1.0097628470423798</v>
      </c>
      <c r="AH1714" s="149">
        <f t="shared" si="772"/>
        <v>1.0112750797435017</v>
      </c>
      <c r="AI1714" s="149">
        <f t="shared" si="773"/>
        <v>1.010091699087051</v>
      </c>
      <c r="AJ1714" s="97"/>
      <c r="AK1714" s="171">
        <f t="shared" si="774"/>
        <v>9.7340401677587125E-3</v>
      </c>
      <c r="AL1714" s="149">
        <f t="shared" si="775"/>
        <v>1.1234824613243764E-2</v>
      </c>
      <c r="AM1714" s="149">
        <f t="shared" si="776"/>
        <v>1.0042931059512221E-2</v>
      </c>
      <c r="AN1714" s="149">
        <f t="shared" si="781"/>
        <v>10.002872162852533</v>
      </c>
      <c r="AO1714" s="149">
        <f t="shared" si="781"/>
        <v>26.425108892480626</v>
      </c>
      <c r="AP1714" s="149">
        <f t="shared" si="781"/>
        <v>9.6191169233564899</v>
      </c>
      <c r="AQ1714" s="97"/>
      <c r="AR1714" s="171">
        <f t="shared" si="777"/>
        <v>9.715498373644783E-3</v>
      </c>
      <c r="AS1714" s="149">
        <f t="shared" si="778"/>
        <v>1.1211989818261627E-2</v>
      </c>
      <c r="AT1714" s="149">
        <f t="shared" si="779"/>
        <v>1.0041117907196782E-2</v>
      </c>
      <c r="AU1714" s="175">
        <f t="shared" si="782"/>
        <v>9.8290500647849477</v>
      </c>
      <c r="AV1714" s="149">
        <f t="shared" si="783"/>
        <v>22.970418827628485</v>
      </c>
      <c r="AW1714" s="149">
        <f t="shared" si="784"/>
        <v>9.5195889763858954</v>
      </c>
    </row>
    <row r="1715" spans="1:49" ht="15" x14ac:dyDescent="0.25">
      <c r="A1715" s="130">
        <v>2013.1</v>
      </c>
      <c r="B1715" s="138"/>
      <c r="C1715" s="166">
        <f>raw_Data!B1721</f>
        <v>1720.03</v>
      </c>
      <c r="D1715" s="167">
        <f>raw_Data!J1721</f>
        <v>2.8830555555555555</v>
      </c>
      <c r="E1715" s="167">
        <f>raw_Data!L1721</f>
        <v>2.157545786668047E-3</v>
      </c>
      <c r="F1715" s="168">
        <f t="shared" si="759"/>
        <v>1687.17</v>
      </c>
      <c r="G1715" s="167">
        <f>raw_Data!K1721</f>
        <v>1.7088115338439846E-3</v>
      </c>
      <c r="H1715" s="167">
        <f t="shared" si="760"/>
        <v>1.947640131107109E-2</v>
      </c>
      <c r="I1715" s="165"/>
      <c r="J1715" s="167">
        <f t="shared" si="761"/>
        <v>0.98394375700910597</v>
      </c>
      <c r="K1715" s="167">
        <f t="shared" si="780"/>
        <v>-1.3898697204225985E-2</v>
      </c>
      <c r="L1715" s="93"/>
      <c r="M1715" s="171">
        <f t="shared" si="756"/>
        <v>0.98610130279577402</v>
      </c>
      <c r="N1715" s="172">
        <f t="shared" si="762"/>
        <v>1.021185212844915</v>
      </c>
      <c r="O1715" s="170">
        <f t="shared" si="757"/>
        <v>1714</v>
      </c>
      <c r="P1715" s="170">
        <f t="shared" si="758"/>
        <v>1716</v>
      </c>
      <c r="Q1715" s="169"/>
      <c r="R1715" s="149">
        <f t="shared" si="763"/>
        <v>-0.15002474247682693</v>
      </c>
      <c r="S1715" s="173">
        <f t="shared" si="764"/>
        <v>0.89388691682223509</v>
      </c>
      <c r="T1715" s="149">
        <v>0</v>
      </c>
      <c r="U1715" s="97"/>
      <c r="V1715" s="149">
        <f>1/PI()*ATAN('Exhibit4_Impact-Test'!$Y$25*S_RDY_SP)+'Exhibit4_Impact-Test'!$Y$26</f>
        <v>0.4072119701558119</v>
      </c>
      <c r="W1715" s="172">
        <f t="shared" si="765"/>
        <v>0.4156776048448117</v>
      </c>
      <c r="X1715" s="149">
        <f>1/PI()*ATAN('Exhibit4_Impact-Test'!$Y$25*S_RS_SP)+'Exhibit4_Impact-Test'!$Y$26</f>
        <v>0.83766289047082432</v>
      </c>
      <c r="Y1715" s="172">
        <f t="shared" si="766"/>
        <v>0.84236096077657907</v>
      </c>
      <c r="Z1715" s="149">
        <f>1/PI()*ATAN('Exhibit4_Impact-Test'!$Y$25*S_5050_SP)+'Exhibit4_Impact-Test'!$Y$26</f>
        <v>0.5</v>
      </c>
      <c r="AA1715" s="149">
        <f t="shared" si="767"/>
        <v>0.50873913857732034</v>
      </c>
      <c r="AB1715" s="195">
        <f>VLOOKUP(_xlfn.NUMBERVALUE(LEFT(A1715,4)),Transactioncosts!$C:$G,5,FALSE)</f>
        <v>20</v>
      </c>
      <c r="AC1715" s="174"/>
      <c r="AD1715" s="175">
        <f t="shared" si="768"/>
        <v>1.000387890927654</v>
      </c>
      <c r="AE1715" s="149">
        <f t="shared" si="769"/>
        <v>1.0154897922965558</v>
      </c>
      <c r="AF1715" s="149">
        <f t="shared" si="770"/>
        <v>1.0036432578203445</v>
      </c>
      <c r="AG1715" s="176">
        <f t="shared" si="771"/>
        <v>1.0003725346480554</v>
      </c>
      <c r="AH1715" s="149">
        <f t="shared" si="772"/>
        <v>1.0154843866503653</v>
      </c>
      <c r="AI1715" s="149">
        <f t="shared" si="773"/>
        <v>1.0036257795431898</v>
      </c>
      <c r="AJ1715" s="97"/>
      <c r="AK1715" s="171">
        <f t="shared" si="774"/>
        <v>3.8781571741641687E-4</v>
      </c>
      <c r="AL1715" s="149">
        <f t="shared" si="775"/>
        <v>1.5371050088772079E-2</v>
      </c>
      <c r="AM1715" s="149">
        <f t="shared" si="776"/>
        <v>3.6366372320391937E-3</v>
      </c>
      <c r="AN1715" s="149">
        <f t="shared" si="781"/>
        <v>10.00325997856995</v>
      </c>
      <c r="AO1715" s="149">
        <f t="shared" si="781"/>
        <v>26.440479942569397</v>
      </c>
      <c r="AP1715" s="149">
        <f t="shared" si="781"/>
        <v>9.6227535605885297</v>
      </c>
      <c r="AQ1715" s="97"/>
      <c r="AR1715" s="171">
        <f t="shared" si="777"/>
        <v>3.7246527425231714E-4</v>
      </c>
      <c r="AS1715" s="149">
        <f t="shared" si="778"/>
        <v>1.5365726883537373E-2</v>
      </c>
      <c r="AT1715" s="149">
        <f t="shared" si="779"/>
        <v>3.6192222499617514E-3</v>
      </c>
      <c r="AU1715" s="175">
        <f t="shared" si="782"/>
        <v>9.8294225300591993</v>
      </c>
      <c r="AV1715" s="149">
        <f t="shared" si="783"/>
        <v>22.985784554512023</v>
      </c>
      <c r="AW1715" s="149">
        <f t="shared" si="784"/>
        <v>9.5232081986358565</v>
      </c>
    </row>
    <row r="1716" spans="1:49" ht="15" x14ac:dyDescent="0.25">
      <c r="A1716" s="130">
        <v>2013.11</v>
      </c>
      <c r="B1716" s="138"/>
      <c r="C1716" s="166">
        <f>raw_Data!B1722</f>
        <v>1783.54</v>
      </c>
      <c r="D1716" s="167">
        <f>raw_Data!J1722</f>
        <v>2.8994444444444447</v>
      </c>
      <c r="E1716" s="167">
        <f>raw_Data!L1722</f>
        <v>2.2388904099577278E-3</v>
      </c>
      <c r="F1716" s="168">
        <f t="shared" si="759"/>
        <v>1720.03</v>
      </c>
      <c r="G1716" s="167">
        <f>raw_Data!K1722</f>
        <v>1.6856941125703881E-3</v>
      </c>
      <c r="H1716" s="167">
        <f t="shared" si="760"/>
        <v>3.6923774585327029E-2</v>
      </c>
      <c r="I1716" s="165"/>
      <c r="J1716" s="167">
        <f t="shared" si="761"/>
        <v>1.0085291413326134</v>
      </c>
      <c r="K1716" s="167">
        <f t="shared" si="780"/>
        <v>1.0768031742571127E-2</v>
      </c>
      <c r="L1716" s="93"/>
      <c r="M1716" s="171">
        <f t="shared" si="756"/>
        <v>1.0107680317425711</v>
      </c>
      <c r="N1716" s="172">
        <f t="shared" si="762"/>
        <v>1.0386094686978975</v>
      </c>
      <c r="O1716" s="170">
        <f t="shared" si="757"/>
        <v>1715</v>
      </c>
      <c r="P1716" s="170">
        <f t="shared" si="758"/>
        <v>1717</v>
      </c>
      <c r="Q1716" s="169"/>
      <c r="R1716" s="149">
        <f t="shared" si="763"/>
        <v>-0.12277445240698079</v>
      </c>
      <c r="S1716" s="173">
        <f t="shared" si="764"/>
        <v>0.94479342647250719</v>
      </c>
      <c r="T1716" s="149">
        <v>0</v>
      </c>
      <c r="U1716" s="97"/>
      <c r="V1716" s="149">
        <f>1/PI()*ATAN('Exhibit4_Impact-Test'!$Y$25*S_RDY_SP)+'Exhibit4_Impact-Test'!$Y$26</f>
        <v>0.42335574464407805</v>
      </c>
      <c r="W1716" s="172">
        <f t="shared" si="765"/>
        <v>0.43000263407654599</v>
      </c>
      <c r="X1716" s="149">
        <f>1/PI()*ATAN('Exhibit4_Impact-Test'!$Y$25*S_RS_SP)+'Exhibit4_Impact-Test'!$Y$26</f>
        <v>0.84506378387185688</v>
      </c>
      <c r="Y1716" s="172">
        <f t="shared" si="766"/>
        <v>0.84858821729718781</v>
      </c>
      <c r="Z1716" s="149">
        <f>1/PI()*ATAN('Exhibit4_Impact-Test'!$Y$25*S_5050_SP)+'Exhibit4_Impact-Test'!$Y$26</f>
        <v>0.5</v>
      </c>
      <c r="AA1716" s="149">
        <f t="shared" si="767"/>
        <v>0.50679265702618059</v>
      </c>
      <c r="AB1716" s="195">
        <f>VLOOKUP(_xlfn.NUMBERVALUE(LEFT(A1716,4)),Transactioncosts!$C:$G,5,FALSE)</f>
        <v>20</v>
      </c>
      <c r="AC1716" s="174"/>
      <c r="AD1716" s="175">
        <f t="shared" si="768"/>
        <v>1.0225548640167543</v>
      </c>
      <c r="AE1716" s="149">
        <f t="shared" si="769"/>
        <v>1.0342958218044689</v>
      </c>
      <c r="AF1716" s="149">
        <f t="shared" si="770"/>
        <v>1.0246887502202342</v>
      </c>
      <c r="AG1716" s="176">
        <f t="shared" si="771"/>
        <v>1.0225024076082814</v>
      </c>
      <c r="AH1716" s="149">
        <f t="shared" si="772"/>
        <v>1.0342629219426092</v>
      </c>
      <c r="AI1716" s="149">
        <f t="shared" si="773"/>
        <v>1.0246751649061818</v>
      </c>
      <c r="AJ1716" s="97"/>
      <c r="AK1716" s="171">
        <f t="shared" si="774"/>
        <v>2.2304264235450403E-2</v>
      </c>
      <c r="AL1716" s="149">
        <f t="shared" si="775"/>
        <v>3.3720829757445767E-2</v>
      </c>
      <c r="AM1716" s="149">
        <f t="shared" si="776"/>
        <v>2.4388908155125188E-2</v>
      </c>
      <c r="AN1716" s="149">
        <f t="shared" si="781"/>
        <v>10.0255642428054</v>
      </c>
      <c r="AO1716" s="149">
        <f t="shared" si="781"/>
        <v>26.474200772326842</v>
      </c>
      <c r="AP1716" s="149">
        <f t="shared" si="781"/>
        <v>9.6471424687436542</v>
      </c>
      <c r="AQ1716" s="97"/>
      <c r="AR1716" s="171">
        <f t="shared" si="777"/>
        <v>2.225296356117366E-2</v>
      </c>
      <c r="AS1716" s="149">
        <f t="shared" si="778"/>
        <v>3.3689020303678069E-2</v>
      </c>
      <c r="AT1716" s="149">
        <f t="shared" si="779"/>
        <v>2.4375650076408857E-2</v>
      </c>
      <c r="AU1716" s="175">
        <f t="shared" si="782"/>
        <v>9.8516754936203732</v>
      </c>
      <c r="AV1716" s="149">
        <f t="shared" si="783"/>
        <v>23.019473574815702</v>
      </c>
      <c r="AW1716" s="149">
        <f t="shared" si="784"/>
        <v>9.5475838487122662</v>
      </c>
    </row>
    <row r="1717" spans="1:49" ht="15" x14ac:dyDescent="0.25">
      <c r="A1717" s="130">
        <v>2013.12</v>
      </c>
      <c r="B1717" s="138"/>
      <c r="C1717" s="166">
        <f>raw_Data!B1723</f>
        <v>1807.78</v>
      </c>
      <c r="D1717" s="167">
        <f>raw_Data!J1723</f>
        <v>2.9158333333333335</v>
      </c>
      <c r="E1717" s="167">
        <f>raw_Data!L1723</f>
        <v>2.3851279739270925E-3</v>
      </c>
      <c r="F1717" s="168">
        <f t="shared" si="759"/>
        <v>1783.54</v>
      </c>
      <c r="G1717" s="167">
        <f>raw_Data!K1723</f>
        <v>1.6348572688772518E-3</v>
      </c>
      <c r="H1717" s="167">
        <f t="shared" si="760"/>
        <v>1.3590948338697117E-2</v>
      </c>
      <c r="I1717" s="165"/>
      <c r="J1717" s="167">
        <f t="shared" si="761"/>
        <v>1.0152620064027915</v>
      </c>
      <c r="K1717" s="167">
        <f t="shared" si="780"/>
        <v>1.764713437671861E-2</v>
      </c>
      <c r="L1717" s="93"/>
      <c r="M1717" s="171">
        <f t="shared" si="756"/>
        <v>1.0176471343767186</v>
      </c>
      <c r="N1717" s="172">
        <f t="shared" si="762"/>
        <v>1.0152258056075745</v>
      </c>
      <c r="O1717" s="170">
        <f t="shared" si="757"/>
        <v>1716</v>
      </c>
      <c r="P1717" s="170">
        <f t="shared" si="758"/>
        <v>1718</v>
      </c>
      <c r="Q1717" s="169"/>
      <c r="R1717" s="149">
        <f t="shared" si="763"/>
        <v>-0.15592991365460784</v>
      </c>
      <c r="S1717" s="173">
        <f t="shared" si="764"/>
        <v>0.85856517899476525</v>
      </c>
      <c r="T1717" s="149">
        <v>0</v>
      </c>
      <c r="U1717" s="97"/>
      <c r="V1717" s="149">
        <f>1/PI()*ATAN('Exhibit4_Impact-Test'!$Y$25*S_RDY_SP)+'Exhibit4_Impact-Test'!$Y$26</f>
        <v>0.40377442984004508</v>
      </c>
      <c r="W1717" s="172">
        <f t="shared" si="765"/>
        <v>0.40320107511909203</v>
      </c>
      <c r="X1717" s="149">
        <f>1/PI()*ATAN('Exhibit4_Impact-Test'!$Y$25*S_RS_SP)+'Exhibit4_Impact-Test'!$Y$26</f>
        <v>0.83213828636728682</v>
      </c>
      <c r="Y1717" s="172">
        <f t="shared" si="766"/>
        <v>0.83180527087788025</v>
      </c>
      <c r="Z1717" s="149">
        <f>1/PI()*ATAN('Exhibit4_Impact-Test'!$Y$25*S_5050_SP)+'Exhibit4_Impact-Test'!$Y$26</f>
        <v>0.5</v>
      </c>
      <c r="AA1717" s="149">
        <f t="shared" si="767"/>
        <v>0.49940445644154152</v>
      </c>
      <c r="AB1717" s="195">
        <f>VLOOKUP(_xlfn.NUMBERVALUE(LEFT(A1717,4)),Transactioncosts!$C:$G,5,FALSE)</f>
        <v>20</v>
      </c>
      <c r="AC1717" s="174"/>
      <c r="AD1717" s="175">
        <f t="shared" si="768"/>
        <v>1.0166694637335021</v>
      </c>
      <c r="AE1717" s="149">
        <f t="shared" si="769"/>
        <v>1.0156322540040312</v>
      </c>
      <c r="AF1717" s="149">
        <f t="shared" si="770"/>
        <v>1.0164364699921467</v>
      </c>
      <c r="AG1717" s="176">
        <f t="shared" si="771"/>
        <v>1.0166346807882916</v>
      </c>
      <c r="AH1717" s="149">
        <f t="shared" si="772"/>
        <v>1.0156026673569025</v>
      </c>
      <c r="AI1717" s="149">
        <f t="shared" si="773"/>
        <v>1.0164352789050297</v>
      </c>
      <c r="AJ1717" s="97"/>
      <c r="AK1717" s="171">
        <f t="shared" si="774"/>
        <v>1.6532053160706727E-2</v>
      </c>
      <c r="AL1717" s="149">
        <f t="shared" si="775"/>
        <v>1.5511328914427622E-2</v>
      </c>
      <c r="AM1717" s="149">
        <f t="shared" si="776"/>
        <v>1.6302853355118184E-2</v>
      </c>
      <c r="AN1717" s="149">
        <f t="shared" si="781"/>
        <v>10.042096295966108</v>
      </c>
      <c r="AO1717" s="149">
        <f t="shared" si="781"/>
        <v>26.48971210124127</v>
      </c>
      <c r="AP1717" s="149">
        <f t="shared" si="781"/>
        <v>9.6634453220987719</v>
      </c>
      <c r="AQ1717" s="97"/>
      <c r="AR1717" s="171">
        <f t="shared" si="777"/>
        <v>1.6497839936573347E-2</v>
      </c>
      <c r="AS1717" s="149">
        <f t="shared" si="778"/>
        <v>1.5482197230229342E-2</v>
      </c>
      <c r="AT1717" s="149">
        <f t="shared" si="779"/>
        <v>1.6301681528004562E-2</v>
      </c>
      <c r="AU1717" s="175">
        <f t="shared" si="782"/>
        <v>9.8681733335569461</v>
      </c>
      <c r="AV1717" s="149">
        <f t="shared" si="783"/>
        <v>23.034955772045933</v>
      </c>
      <c r="AW1717" s="149">
        <f t="shared" si="784"/>
        <v>9.5638855302402703</v>
      </c>
    </row>
    <row r="1718" spans="1:49" ht="15" x14ac:dyDescent="0.25">
      <c r="A1718" s="130">
        <v>2014.01</v>
      </c>
      <c r="B1718" s="138"/>
      <c r="C1718" s="166">
        <f>raw_Data!B1724</f>
        <v>1822.36</v>
      </c>
      <c r="D1718" s="167">
        <f>raw_Data!J1724</f>
        <v>2.950277777777778</v>
      </c>
      <c r="E1718" s="167">
        <f>raw_Data!L1724</f>
        <v>2.3526510136486767E-3</v>
      </c>
      <c r="F1718" s="168">
        <f t="shared" si="759"/>
        <v>1807.78</v>
      </c>
      <c r="G1718" s="167">
        <f>raw_Data!K1724</f>
        <v>1.6319893890726627E-3</v>
      </c>
      <c r="H1718" s="167">
        <f t="shared" si="760"/>
        <v>8.0651406697718198E-3</v>
      </c>
      <c r="I1718" s="165"/>
      <c r="J1718" s="167">
        <f t="shared" si="761"/>
        <v>0.99663876643730231</v>
      </c>
      <c r="K1718" s="167">
        <f t="shared" si="780"/>
        <v>-1.0085825490490086E-3</v>
      </c>
      <c r="L1718" s="93"/>
      <c r="M1718" s="171">
        <f t="shared" si="756"/>
        <v>0.99899141745095099</v>
      </c>
      <c r="N1718" s="172">
        <f t="shared" si="762"/>
        <v>1.0096971300588444</v>
      </c>
      <c r="O1718" s="170">
        <f t="shared" si="757"/>
        <v>1717</v>
      </c>
      <c r="P1718" s="170">
        <f t="shared" si="758"/>
        <v>1719</v>
      </c>
      <c r="Q1718" s="169"/>
      <c r="R1718" s="149">
        <f t="shared" si="763"/>
        <v>-0.18748234537315803</v>
      </c>
      <c r="S1718" s="173">
        <f t="shared" si="764"/>
        <v>0.77176395600459247</v>
      </c>
      <c r="T1718" s="149">
        <v>0</v>
      </c>
      <c r="U1718" s="97"/>
      <c r="V1718" s="149">
        <f>1/PI()*ATAN('Exhibit4_Impact-Test'!$Y$25*S_RDY_SP)+'Exhibit4_Impact-Test'!$Y$26</f>
        <v>0.38580960251378238</v>
      </c>
      <c r="W1718" s="172">
        <f t="shared" si="765"/>
        <v>0.38833853930006967</v>
      </c>
      <c r="X1718" s="149">
        <f>1/PI()*ATAN('Exhibit4_Impact-Test'!$Y$25*S_RS_SP)+'Exhibit4_Impact-Test'!$Y$26</f>
        <v>0.81701194731347992</v>
      </c>
      <c r="Y1718" s="172">
        <f t="shared" si="766"/>
        <v>0.81860019795597583</v>
      </c>
      <c r="Z1718" s="149">
        <f>1/PI()*ATAN('Exhibit4_Impact-Test'!$Y$25*S_5050_SP)+'Exhibit4_Impact-Test'!$Y$26</f>
        <v>0.5</v>
      </c>
      <c r="AA1718" s="149">
        <f t="shared" si="767"/>
        <v>0.50266485130837368</v>
      </c>
      <c r="AB1718" s="195">
        <f>VLOOKUP(_xlfn.NUMBERVALUE(LEFT(A1718,4)),Transactioncosts!$C:$G,5,FALSE)</f>
        <v>20</v>
      </c>
      <c r="AC1718" s="174"/>
      <c r="AD1718" s="175">
        <f t="shared" si="768"/>
        <v>1.0031217841768292</v>
      </c>
      <c r="AE1718" s="149">
        <f t="shared" si="769"/>
        <v>1.0077381125561045</v>
      </c>
      <c r="AF1718" s="149">
        <f t="shared" si="770"/>
        <v>1.0043442737548978</v>
      </c>
      <c r="AG1718" s="176">
        <f t="shared" si="771"/>
        <v>1.0031174681766131</v>
      </c>
      <c r="AH1718" s="149">
        <f t="shared" si="772"/>
        <v>1.0065684724483015</v>
      </c>
      <c r="AI1718" s="149">
        <f t="shared" si="773"/>
        <v>1.004338944052281</v>
      </c>
      <c r="AJ1718" s="97"/>
      <c r="AK1718" s="171">
        <f t="shared" si="774"/>
        <v>3.1169215260749275E-3</v>
      </c>
      <c r="AL1718" s="149">
        <f t="shared" si="775"/>
        <v>7.7083269208603833E-3</v>
      </c>
      <c r="AM1718" s="149">
        <f t="shared" si="776"/>
        <v>4.3348646383452325E-3</v>
      </c>
      <c r="AN1718" s="149">
        <f t="shared" si="781"/>
        <v>10.045213217492183</v>
      </c>
      <c r="AO1718" s="149">
        <f t="shared" si="781"/>
        <v>26.49742042816213</v>
      </c>
      <c r="AP1718" s="149">
        <f t="shared" si="781"/>
        <v>9.6677801867371169</v>
      </c>
      <c r="AQ1718" s="97"/>
      <c r="AR1718" s="171">
        <f t="shared" si="777"/>
        <v>3.1126189482930874E-3</v>
      </c>
      <c r="AS1718" s="149">
        <f t="shared" si="778"/>
        <v>6.5469940354221691E-3</v>
      </c>
      <c r="AT1718" s="149">
        <f t="shared" si="779"/>
        <v>4.3295579751844509E-3</v>
      </c>
      <c r="AU1718" s="175">
        <f t="shared" si="782"/>
        <v>9.8712859525052394</v>
      </c>
      <c r="AV1718" s="149">
        <f t="shared" si="783"/>
        <v>23.041502766081354</v>
      </c>
      <c r="AW1718" s="149">
        <f t="shared" si="784"/>
        <v>9.5682150882154549</v>
      </c>
    </row>
    <row r="1719" spans="1:49" ht="15" x14ac:dyDescent="0.25">
      <c r="A1719" s="130">
        <v>2014.02</v>
      </c>
      <c r="B1719" s="138"/>
      <c r="C1719" s="166">
        <f>raw_Data!B1725</f>
        <v>1817.04</v>
      </c>
      <c r="D1719" s="167">
        <f>raw_Data!J1725</f>
        <v>2.9847222222222221</v>
      </c>
      <c r="E1719" s="167">
        <f>raw_Data!L1725</f>
        <v>2.2307592150201394E-3</v>
      </c>
      <c r="F1719" s="168">
        <f t="shared" si="759"/>
        <v>1822.36</v>
      </c>
      <c r="G1719" s="167">
        <f>raw_Data!K1725</f>
        <v>1.6378334808831527E-3</v>
      </c>
      <c r="H1719" s="167">
        <f t="shared" si="760"/>
        <v>-2.91929146820602E-3</v>
      </c>
      <c r="I1719" s="165"/>
      <c r="J1719" s="167">
        <f t="shared" si="761"/>
        <v>0.9873612872949904</v>
      </c>
      <c r="K1719" s="167">
        <f t="shared" si="780"/>
        <v>-1.0407953489989463E-2</v>
      </c>
      <c r="L1719" s="93"/>
      <c r="M1719" s="171">
        <f t="shared" si="756"/>
        <v>0.98959204651001054</v>
      </c>
      <c r="N1719" s="172">
        <f t="shared" si="762"/>
        <v>0.99871854201267707</v>
      </c>
      <c r="O1719" s="170">
        <f t="shared" si="757"/>
        <v>1718</v>
      </c>
      <c r="P1719" s="170">
        <f t="shared" si="758"/>
        <v>1720</v>
      </c>
      <c r="Q1719" s="169"/>
      <c r="R1719" s="149">
        <f t="shared" si="763"/>
        <v>-0.17913051253426499</v>
      </c>
      <c r="S1719" s="173">
        <f t="shared" si="764"/>
        <v>-0.55374114536602426</v>
      </c>
      <c r="T1719" s="149">
        <v>0</v>
      </c>
      <c r="U1719" s="97"/>
      <c r="V1719" s="149">
        <f>1/PI()*ATAN('Exhibit4_Impact-Test'!$Y$25*S_RDY_SP)+'Exhibit4_Impact-Test'!$Y$26</f>
        <v>0.39049653940812612</v>
      </c>
      <c r="W1719" s="172">
        <f t="shared" si="765"/>
        <v>0.39268369650117052</v>
      </c>
      <c r="X1719" s="149">
        <f>1/PI()*ATAN('Exhibit4_Impact-Test'!$Y$25*S_RS_SP)+'Exhibit4_Impact-Test'!$Y$26</f>
        <v>0.23378014405452241</v>
      </c>
      <c r="Y1719" s="172">
        <f t="shared" si="766"/>
        <v>0.23542858550575174</v>
      </c>
      <c r="Z1719" s="149">
        <f>1/PI()*ATAN('Exhibit4_Impact-Test'!$Y$25*S_5050_SP)+'Exhibit4_Impact-Test'!$Y$26</f>
        <v>0.5</v>
      </c>
      <c r="AA1719" s="149">
        <f t="shared" si="767"/>
        <v>0.50229503769565687</v>
      </c>
      <c r="AB1719" s="195">
        <f>VLOOKUP(_xlfn.NUMBERVALUE(LEFT(A1719,4)),Transactioncosts!$C:$G,5,FALSE)</f>
        <v>20</v>
      </c>
      <c r="AC1719" s="174"/>
      <c r="AD1719" s="175">
        <f t="shared" si="768"/>
        <v>0.99315591142072557</v>
      </c>
      <c r="AE1719" s="149">
        <f t="shared" si="769"/>
        <v>0.99172563994333685</v>
      </c>
      <c r="AF1719" s="149">
        <f t="shared" si="770"/>
        <v>0.99415529426134386</v>
      </c>
      <c r="AG1719" s="176">
        <f t="shared" si="771"/>
        <v>0.99312241207389595</v>
      </c>
      <c r="AH1719" s="149">
        <f t="shared" si="772"/>
        <v>0.99051348218707125</v>
      </c>
      <c r="AI1719" s="149">
        <f t="shared" si="773"/>
        <v>0.99415070418595253</v>
      </c>
      <c r="AJ1719" s="97"/>
      <c r="AK1719" s="171">
        <f t="shared" si="774"/>
        <v>-6.8676167676371691E-3</v>
      </c>
      <c r="AL1719" s="149">
        <f t="shared" si="775"/>
        <v>-8.308782588294884E-3</v>
      </c>
      <c r="AM1719" s="149">
        <f t="shared" si="776"/>
        <v>-5.861852877205107E-3</v>
      </c>
      <c r="AN1719" s="149">
        <f t="shared" si="781"/>
        <v>10.038345600724545</v>
      </c>
      <c r="AO1719" s="149">
        <f t="shared" si="781"/>
        <v>26.489111645573836</v>
      </c>
      <c r="AP1719" s="149">
        <f t="shared" si="781"/>
        <v>9.6619183338599122</v>
      </c>
      <c r="AQ1719" s="97"/>
      <c r="AR1719" s="171">
        <f t="shared" si="777"/>
        <v>-6.9013475358145624E-3</v>
      </c>
      <c r="AS1719" s="149">
        <f t="shared" si="778"/>
        <v>-9.5318014398810425E-3</v>
      </c>
      <c r="AT1719" s="149">
        <f t="shared" si="779"/>
        <v>-5.8664699486165733E-3</v>
      </c>
      <c r="AU1719" s="175">
        <f t="shared" si="782"/>
        <v>9.864384604969425</v>
      </c>
      <c r="AV1719" s="149">
        <f t="shared" si="783"/>
        <v>23.031970964641474</v>
      </c>
      <c r="AW1719" s="149">
        <f t="shared" si="784"/>
        <v>9.5623486182668387</v>
      </c>
    </row>
    <row r="1720" spans="1:49" ht="15" x14ac:dyDescent="0.25">
      <c r="A1720" s="130">
        <v>2014.03</v>
      </c>
      <c r="B1720" s="138"/>
      <c r="C1720" s="166">
        <f>raw_Data!B1726</f>
        <v>1863.52</v>
      </c>
      <c r="D1720" s="167">
        <f>raw_Data!J1726</f>
        <v>3.0191666666666666</v>
      </c>
      <c r="E1720" s="167">
        <f>raw_Data!L1726</f>
        <v>2.2388904099577278E-3</v>
      </c>
      <c r="F1720" s="168">
        <f t="shared" si="759"/>
        <v>1817.04</v>
      </c>
      <c r="G1720" s="167">
        <f>raw_Data!K1726</f>
        <v>1.661585142135928E-3</v>
      </c>
      <c r="H1720" s="167">
        <f t="shared" si="760"/>
        <v>2.5580064280368076E-2</v>
      </c>
      <c r="I1720" s="165"/>
      <c r="J1720" s="167">
        <f t="shared" si="761"/>
        <v>1.0008490029466193</v>
      </c>
      <c r="K1720" s="167">
        <f t="shared" si="780"/>
        <v>3.0878933565769984E-3</v>
      </c>
      <c r="L1720" s="93"/>
      <c r="M1720" s="171">
        <f t="shared" si="756"/>
        <v>1.003087893356577</v>
      </c>
      <c r="N1720" s="172">
        <f t="shared" si="762"/>
        <v>1.0272416494225041</v>
      </c>
      <c r="O1720" s="170">
        <f t="shared" si="757"/>
        <v>1719</v>
      </c>
      <c r="P1720" s="170">
        <f t="shared" si="758"/>
        <v>1721</v>
      </c>
      <c r="Q1720" s="169"/>
      <c r="R1720" s="149">
        <f t="shared" si="763"/>
        <v>-0.14622911558114995</v>
      </c>
      <c r="S1720" s="173">
        <f t="shared" si="764"/>
        <v>0.91978809202143696</v>
      </c>
      <c r="T1720" s="149">
        <v>0</v>
      </c>
      <c r="U1720" s="97"/>
      <c r="V1720" s="149">
        <f>1/PI()*ATAN('Exhibit4_Impact-Test'!$Y$25*S_RDY_SP)+'Exhibit4_Impact-Test'!$Y$26</f>
        <v>0.40943336991596507</v>
      </c>
      <c r="W1720" s="172">
        <f t="shared" si="765"/>
        <v>0.41519887188549837</v>
      </c>
      <c r="X1720" s="149">
        <f>1/PI()*ATAN('Exhibit4_Impact-Test'!$Y$25*S_RS_SP)+'Exhibit4_Impact-Test'!$Y$26</f>
        <v>0.84150746363857098</v>
      </c>
      <c r="Y1720" s="172">
        <f t="shared" si="766"/>
        <v>0.84465521441275737</v>
      </c>
      <c r="Z1720" s="149">
        <f>1/PI()*ATAN('Exhibit4_Impact-Test'!$Y$25*S_5050_SP)+'Exhibit4_Impact-Test'!$Y$26</f>
        <v>0.5</v>
      </c>
      <c r="AA1720" s="149">
        <f t="shared" si="767"/>
        <v>0.50594823538667166</v>
      </c>
      <c r="AB1720" s="195">
        <f>VLOOKUP(_xlfn.NUMBERVALUE(LEFT(A1720,4)),Transactioncosts!$C:$G,5,FALSE)</f>
        <v>20</v>
      </c>
      <c r="AC1720" s="174"/>
      <c r="AD1720" s="175">
        <f t="shared" si="768"/>
        <v>1.0129772470987777</v>
      </c>
      <c r="AE1720" s="149">
        <f t="shared" si="769"/>
        <v>1.0234134593609601</v>
      </c>
      <c r="AF1720" s="149">
        <f t="shared" si="770"/>
        <v>1.0151647713895406</v>
      </c>
      <c r="AG1720" s="176">
        <f t="shared" si="771"/>
        <v>1.0129552382447695</v>
      </c>
      <c r="AH1720" s="149">
        <f t="shared" si="772"/>
        <v>1.0229104490302534</v>
      </c>
      <c r="AI1720" s="149">
        <f t="shared" si="773"/>
        <v>1.0151528749187673</v>
      </c>
      <c r="AJ1720" s="97"/>
      <c r="AK1720" s="171">
        <f t="shared" si="774"/>
        <v>1.2893764104896205E-2</v>
      </c>
      <c r="AL1720" s="149">
        <f t="shared" si="775"/>
        <v>2.3143568915583605E-2</v>
      </c>
      <c r="AM1720" s="149">
        <f t="shared" si="776"/>
        <v>1.5050935663007168E-2</v>
      </c>
      <c r="AN1720" s="149">
        <f t="shared" si="781"/>
        <v>10.051239364829442</v>
      </c>
      <c r="AO1720" s="149">
        <f t="shared" si="781"/>
        <v>26.512255214489418</v>
      </c>
      <c r="AP1720" s="149">
        <f t="shared" si="781"/>
        <v>9.6769692695229192</v>
      </c>
      <c r="AQ1720" s="97"/>
      <c r="AR1720" s="171">
        <f t="shared" si="777"/>
        <v>1.2872036970188364E-2</v>
      </c>
      <c r="AS1720" s="149">
        <f t="shared" si="778"/>
        <v>2.2651945533014313E-2</v>
      </c>
      <c r="AT1720" s="149">
        <f t="shared" si="779"/>
        <v>1.5039216835861924E-2</v>
      </c>
      <c r="AU1720" s="175">
        <f t="shared" si="782"/>
        <v>9.8772566419396135</v>
      </c>
      <c r="AV1720" s="149">
        <f t="shared" si="783"/>
        <v>23.054622910174487</v>
      </c>
      <c r="AW1720" s="149">
        <f t="shared" si="784"/>
        <v>9.5773878351026998</v>
      </c>
    </row>
    <row r="1721" spans="1:49" ht="15" x14ac:dyDescent="0.25">
      <c r="A1721" s="130">
        <v>2014.04</v>
      </c>
      <c r="B1721" s="138"/>
      <c r="C1721" s="166">
        <f>raw_Data!B1727</f>
        <v>1864.26</v>
      </c>
      <c r="D1721" s="167">
        <f>raw_Data!J1727</f>
        <v>3.0511111111111107</v>
      </c>
      <c r="E1721" s="167">
        <f>raw_Data!L1727</f>
        <v>2.2307592150201394E-3</v>
      </c>
      <c r="F1721" s="168">
        <f t="shared" si="759"/>
        <v>1863.52</v>
      </c>
      <c r="G1721" s="167">
        <f>raw_Data!K1727</f>
        <v>1.6372838022189785E-3</v>
      </c>
      <c r="H1721" s="167">
        <f t="shared" si="760"/>
        <v>3.9709796514131313E-4</v>
      </c>
      <c r="I1721" s="165"/>
      <c r="J1721" s="167">
        <f t="shared" si="761"/>
        <v>0.99915139211956638</v>
      </c>
      <c r="K1721" s="167">
        <f t="shared" si="780"/>
        <v>1.3821513345866343E-3</v>
      </c>
      <c r="L1721" s="93"/>
      <c r="M1721" s="171">
        <f t="shared" si="756"/>
        <v>1.0013821513345866</v>
      </c>
      <c r="N1721" s="172">
        <f t="shared" si="762"/>
        <v>1.0020343817673603</v>
      </c>
      <c r="O1721" s="170">
        <f t="shared" si="757"/>
        <v>1720</v>
      </c>
      <c r="P1721" s="170">
        <f t="shared" si="758"/>
        <v>1722</v>
      </c>
      <c r="Q1721" s="169"/>
      <c r="R1721" s="149">
        <f t="shared" si="763"/>
        <v>-0.1552062871294195</v>
      </c>
      <c r="S1721" s="173">
        <f t="shared" si="764"/>
        <v>0.15064480894244958</v>
      </c>
      <c r="T1721" s="149">
        <v>0</v>
      </c>
      <c r="U1721" s="97"/>
      <c r="V1721" s="149">
        <f>1/PI()*ATAN('Exhibit4_Impact-Test'!$Y$25*S_RDY_SP)+'Exhibit4_Impact-Test'!$Y$26</f>
        <v>0.40419444488138806</v>
      </c>
      <c r="W1721" s="172">
        <f t="shared" si="765"/>
        <v>0.40435125777982911</v>
      </c>
      <c r="X1721" s="149">
        <f>1/PI()*ATAN('Exhibit4_Impact-Test'!$Y$25*S_RS_SP)+'Exhibit4_Impact-Test'!$Y$26</f>
        <v>0.5931500490594237</v>
      </c>
      <c r="Y1721" s="172">
        <f t="shared" si="766"/>
        <v>0.59330716935949501</v>
      </c>
      <c r="Z1721" s="149">
        <f>1/PI()*ATAN('Exhibit4_Impact-Test'!$Y$25*S_5050_SP)+'Exhibit4_Impact-Test'!$Y$26</f>
        <v>0.5</v>
      </c>
      <c r="AA1721" s="149">
        <f t="shared" si="767"/>
        <v>0.50016277953735455</v>
      </c>
      <c r="AB1721" s="195">
        <f>VLOOKUP(_xlfn.NUMBERVALUE(LEFT(A1721,4)),Transactioncosts!$C:$G,5,FALSE)</f>
        <v>20</v>
      </c>
      <c r="AC1721" s="174"/>
      <c r="AD1721" s="175">
        <f t="shared" si="768"/>
        <v>1.0016457792522964</v>
      </c>
      <c r="AE1721" s="149">
        <f t="shared" si="769"/>
        <v>1.0017690218477844</v>
      </c>
      <c r="AF1721" s="149">
        <f t="shared" si="770"/>
        <v>1.0017082665509736</v>
      </c>
      <c r="AG1721" s="176">
        <f t="shared" si="771"/>
        <v>1.0016383167858698</v>
      </c>
      <c r="AH1721" s="149">
        <f t="shared" si="772"/>
        <v>1.0012909527666896</v>
      </c>
      <c r="AI1721" s="149">
        <f t="shared" si="773"/>
        <v>1.0017079409918987</v>
      </c>
      <c r="AJ1721" s="97"/>
      <c r="AK1721" s="171">
        <f t="shared" si="774"/>
        <v>1.6444264417044008E-3</v>
      </c>
      <c r="AL1721" s="149">
        <f t="shared" si="775"/>
        <v>1.7674589715387648E-3</v>
      </c>
      <c r="AM1721" s="149">
        <f t="shared" si="776"/>
        <v>1.7068091232162986E-3</v>
      </c>
      <c r="AN1721" s="149">
        <f t="shared" si="781"/>
        <v>10.052883791271146</v>
      </c>
      <c r="AO1721" s="149">
        <f t="shared" si="781"/>
        <v>26.514022673460957</v>
      </c>
      <c r="AP1721" s="149">
        <f t="shared" si="781"/>
        <v>9.6786760786461361</v>
      </c>
      <c r="AQ1721" s="97"/>
      <c r="AR1721" s="171">
        <f t="shared" si="777"/>
        <v>1.6369762089177777E-3</v>
      </c>
      <c r="AS1721" s="149">
        <f t="shared" si="778"/>
        <v>1.2901202036226772E-3</v>
      </c>
      <c r="AT1721" s="149">
        <f t="shared" si="779"/>
        <v>1.7064841192819349E-3</v>
      </c>
      <c r="AU1721" s="175">
        <f t="shared" si="782"/>
        <v>9.8788936181485312</v>
      </c>
      <c r="AV1721" s="149">
        <f t="shared" si="783"/>
        <v>23.055913030378111</v>
      </c>
      <c r="AW1721" s="149">
        <f t="shared" si="784"/>
        <v>9.5790943192219817</v>
      </c>
    </row>
    <row r="1722" spans="1:49" ht="15" x14ac:dyDescent="0.25">
      <c r="A1722" s="130">
        <v>2014.05</v>
      </c>
      <c r="B1722" s="138"/>
      <c r="C1722" s="166">
        <f>raw_Data!B1728</f>
        <v>1889.77</v>
      </c>
      <c r="D1722" s="167">
        <f>raw_Data!J1728</f>
        <v>3.0830555555555557</v>
      </c>
      <c r="E1722" s="167">
        <f>raw_Data!L1728</f>
        <v>2.1087041279623797E-3</v>
      </c>
      <c r="F1722" s="168">
        <f t="shared" si="759"/>
        <v>1864.26</v>
      </c>
      <c r="G1722" s="167">
        <f>raw_Data!K1728</f>
        <v>1.6537690856187205E-3</v>
      </c>
      <c r="H1722" s="167">
        <f t="shared" si="760"/>
        <v>1.3683713645092466E-2</v>
      </c>
      <c r="I1722" s="165"/>
      <c r="J1722" s="167">
        <f t="shared" si="761"/>
        <v>0.98725585484577816</v>
      </c>
      <c r="K1722" s="167">
        <f t="shared" si="780"/>
        <v>-1.0635441026259462E-2</v>
      </c>
      <c r="L1722" s="93"/>
      <c r="M1722" s="171">
        <f t="shared" si="756"/>
        <v>0.98936455897374054</v>
      </c>
      <c r="N1722" s="172">
        <f t="shared" si="762"/>
        <v>1.0153374827307111</v>
      </c>
      <c r="O1722" s="170">
        <f t="shared" si="757"/>
        <v>1721</v>
      </c>
      <c r="P1722" s="170">
        <f t="shared" si="758"/>
        <v>1723</v>
      </c>
      <c r="Q1722" s="169"/>
      <c r="R1722" s="149">
        <f t="shared" si="763"/>
        <v>-0.14853544233582378</v>
      </c>
      <c r="S1722" s="173">
        <f t="shared" si="764"/>
        <v>0.85982826860629324</v>
      </c>
      <c r="T1722" s="149">
        <v>0</v>
      </c>
      <c r="U1722" s="97"/>
      <c r="V1722" s="149">
        <f>1/PI()*ATAN('Exhibit4_Impact-Test'!$Y$25*S_RDY_SP)+'Exhibit4_Impact-Test'!$Y$26</f>
        <v>0.40808249099312111</v>
      </c>
      <c r="W1722" s="172">
        <f t="shared" si="765"/>
        <v>0.41435650918784661</v>
      </c>
      <c r="X1722" s="149">
        <f>1/PI()*ATAN('Exhibit4_Impact-Test'!$Y$25*S_RS_SP)+'Exhibit4_Impact-Test'!$Y$26</f>
        <v>0.83234170990694523</v>
      </c>
      <c r="Y1722" s="172">
        <f t="shared" si="766"/>
        <v>0.83592683008827406</v>
      </c>
      <c r="Z1722" s="149">
        <f>1/PI()*ATAN('Exhibit4_Impact-Test'!$Y$25*S_5050_SP)+'Exhibit4_Impact-Test'!$Y$26</f>
        <v>0.5</v>
      </c>
      <c r="AA1722" s="149">
        <f t="shared" si="767"/>
        <v>0.50647800102375506</v>
      </c>
      <c r="AB1722" s="195">
        <f>VLOOKUP(_xlfn.NUMBERVALUE(LEFT(A1722,4)),Transactioncosts!$C:$G,5,FALSE)</f>
        <v>20</v>
      </c>
      <c r="AC1722" s="174"/>
      <c r="AD1722" s="175">
        <f t="shared" si="768"/>
        <v>0.99996365439885948</v>
      </c>
      <c r="AE1722" s="149">
        <f t="shared" si="769"/>
        <v>1.0109829067449001</v>
      </c>
      <c r="AF1722" s="149">
        <f t="shared" si="770"/>
        <v>1.0023510208522257</v>
      </c>
      <c r="AG1722" s="176">
        <f t="shared" si="771"/>
        <v>0.99994536353005048</v>
      </c>
      <c r="AH1722" s="149">
        <f t="shared" si="772"/>
        <v>1.0109673839610767</v>
      </c>
      <c r="AI1722" s="149">
        <f t="shared" si="773"/>
        <v>1.0023380648501783</v>
      </c>
      <c r="AJ1722" s="97"/>
      <c r="AK1722" s="171">
        <f t="shared" si="774"/>
        <v>-3.6346261657885219E-5</v>
      </c>
      <c r="AL1722" s="149">
        <f t="shared" si="775"/>
        <v>1.0923032620330692E-2</v>
      </c>
      <c r="AM1722" s="149">
        <f t="shared" si="776"/>
        <v>2.3482615266769333E-3</v>
      </c>
      <c r="AN1722" s="149">
        <f t="shared" si="781"/>
        <v>10.052847445009489</v>
      </c>
      <c r="AO1722" s="149">
        <f t="shared" si="781"/>
        <v>26.524945706081287</v>
      </c>
      <c r="AP1722" s="149">
        <f t="shared" si="781"/>
        <v>9.6810243401728133</v>
      </c>
      <c r="AQ1722" s="97"/>
      <c r="AR1722" s="171">
        <f t="shared" si="777"/>
        <v>-5.4637962575812947E-5</v>
      </c>
      <c r="AS1722" s="149">
        <f t="shared" si="778"/>
        <v>1.0907678351835471E-2</v>
      </c>
      <c r="AT1722" s="149">
        <f t="shared" si="779"/>
        <v>2.3353358294802861E-3</v>
      </c>
      <c r="AU1722" s="175">
        <f t="shared" si="782"/>
        <v>9.8788389801859555</v>
      </c>
      <c r="AV1722" s="149">
        <f t="shared" si="783"/>
        <v>23.066820708729946</v>
      </c>
      <c r="AW1722" s="149">
        <f t="shared" si="784"/>
        <v>9.5814296550514619</v>
      </c>
    </row>
    <row r="1723" spans="1:49" ht="15" x14ac:dyDescent="0.25">
      <c r="A1723" s="130">
        <v>2014.06</v>
      </c>
      <c r="B1723" s="138"/>
      <c r="C1723" s="166">
        <f>raw_Data!B1729</f>
        <v>1947.09</v>
      </c>
      <c r="D1723" s="167">
        <f>raw_Data!J1729</f>
        <v>3.1150000000000002</v>
      </c>
      <c r="E1723" s="167">
        <f>raw_Data!L1729</f>
        <v>2.1412681429993086E-3</v>
      </c>
      <c r="F1723" s="168">
        <f t="shared" si="759"/>
        <v>1889.77</v>
      </c>
      <c r="G1723" s="167">
        <f>raw_Data!K1729</f>
        <v>1.6483487408520616E-3</v>
      </c>
      <c r="H1723" s="167">
        <f t="shared" si="760"/>
        <v>3.03317334913773E-2</v>
      </c>
      <c r="I1723" s="165"/>
      <c r="J1723" s="167">
        <f t="shared" si="761"/>
        <v>1.0034239800990483</v>
      </c>
      <c r="K1723" s="167">
        <f t="shared" si="780"/>
        <v>5.5652482420476268E-3</v>
      </c>
      <c r="L1723" s="93"/>
      <c r="M1723" s="171">
        <f t="shared" si="756"/>
        <v>1.0055652482420476</v>
      </c>
      <c r="N1723" s="172">
        <f t="shared" si="762"/>
        <v>1.0319800822322294</v>
      </c>
      <c r="O1723" s="170">
        <f t="shared" si="757"/>
        <v>1722</v>
      </c>
      <c r="P1723" s="170">
        <f t="shared" si="758"/>
        <v>1724</v>
      </c>
      <c r="Q1723" s="169"/>
      <c r="R1723" s="149">
        <f t="shared" si="763"/>
        <v>-0.12253098457344462</v>
      </c>
      <c r="S1723" s="173">
        <f t="shared" si="764"/>
        <v>0.93499766702576004</v>
      </c>
      <c r="T1723" s="149">
        <v>0</v>
      </c>
      <c r="U1723" s="97"/>
      <c r="V1723" s="149">
        <f>1/PI()*ATAN('Exhibit4_Impact-Test'!$Y$25*S_RDY_SP)+'Exhibit4_Impact-Test'!$Y$26</f>
        <v>0.42350194359236282</v>
      </c>
      <c r="W1723" s="172">
        <f t="shared" si="765"/>
        <v>0.42984481801580626</v>
      </c>
      <c r="X1723" s="149">
        <f>1/PI()*ATAN('Exhibit4_Impact-Test'!$Y$25*S_RS_SP)+'Exhibit4_Impact-Test'!$Y$26</f>
        <v>0.84368822200004123</v>
      </c>
      <c r="Y1723" s="172">
        <f t="shared" si="766"/>
        <v>0.84707737641409375</v>
      </c>
      <c r="Z1723" s="149">
        <f>1/PI()*ATAN('Exhibit4_Impact-Test'!$Y$25*S_5050_SP)+'Exhibit4_Impact-Test'!$Y$26</f>
        <v>0.5</v>
      </c>
      <c r="AA1723" s="149">
        <f t="shared" si="767"/>
        <v>0.50648202363773498</v>
      </c>
      <c r="AB1723" s="195">
        <f>VLOOKUP(_xlfn.NUMBERVALUE(LEFT(A1723,4)),Transactioncosts!$C:$G,5,FALSE)</f>
        <v>20</v>
      </c>
      <c r="AC1723" s="174"/>
      <c r="AD1723" s="175">
        <f t="shared" si="768"/>
        <v>1.0167519817765593</v>
      </c>
      <c r="AE1723" s="149">
        <f t="shared" si="769"/>
        <v>1.0278511325656503</v>
      </c>
      <c r="AF1723" s="149">
        <f t="shared" si="770"/>
        <v>1.0187726652371385</v>
      </c>
      <c r="AG1723" s="176">
        <f t="shared" si="771"/>
        <v>1.0167186027226087</v>
      </c>
      <c r="AH1723" s="149">
        <f t="shared" si="772"/>
        <v>1.0278223108031772</v>
      </c>
      <c r="AI1723" s="149">
        <f t="shared" si="773"/>
        <v>1.018759701189863</v>
      </c>
      <c r="AJ1723" s="97"/>
      <c r="AK1723" s="171">
        <f t="shared" si="774"/>
        <v>1.6613214931951698E-2</v>
      </c>
      <c r="AL1723" s="149">
        <f t="shared" si="775"/>
        <v>2.7470343867276436E-2</v>
      </c>
      <c r="AM1723" s="149">
        <f t="shared" si="776"/>
        <v>1.8598633410985149E-2</v>
      </c>
      <c r="AN1723" s="149">
        <f t="shared" si="781"/>
        <v>10.06946065994144</v>
      </c>
      <c r="AO1723" s="149">
        <f t="shared" si="781"/>
        <v>26.552416049948562</v>
      </c>
      <c r="AP1723" s="149">
        <f t="shared" si="781"/>
        <v>9.6996229735837982</v>
      </c>
      <c r="AQ1723" s="97"/>
      <c r="AR1723" s="171">
        <f t="shared" si="777"/>
        <v>1.6580385291623419E-2</v>
      </c>
      <c r="AS1723" s="149">
        <f t="shared" si="778"/>
        <v>2.7442302679540165E-2</v>
      </c>
      <c r="AT1723" s="149">
        <f t="shared" si="779"/>
        <v>1.858590816795171E-2</v>
      </c>
      <c r="AU1723" s="175">
        <f t="shared" si="782"/>
        <v>9.8954193654775793</v>
      </c>
      <c r="AV1723" s="149">
        <f t="shared" si="783"/>
        <v>23.094263011409485</v>
      </c>
      <c r="AW1723" s="149">
        <f t="shared" si="784"/>
        <v>9.6000155632194133</v>
      </c>
    </row>
    <row r="1724" spans="1:49" ht="15" x14ac:dyDescent="0.25">
      <c r="A1724" s="130">
        <v>2014.07</v>
      </c>
      <c r="B1724" s="138"/>
      <c r="C1724" s="166">
        <f>raw_Data!B1730</f>
        <v>1973.1</v>
      </c>
      <c r="D1724" s="167">
        <f>raw_Data!J1730</f>
        <v>3.1458333333333335</v>
      </c>
      <c r="E1724" s="167">
        <f>raw_Data!L1730</f>
        <v>2.0924177544194844E-3</v>
      </c>
      <c r="F1724" s="168">
        <f t="shared" si="759"/>
        <v>1947.09</v>
      </c>
      <c r="G1724" s="167">
        <f>raw_Data!K1730</f>
        <v>1.6156589234875294E-3</v>
      </c>
      <c r="H1724" s="167">
        <f t="shared" si="760"/>
        <v>1.3358396376130566E-2</v>
      </c>
      <c r="I1724" s="165"/>
      <c r="J1724" s="167">
        <f t="shared" si="761"/>
        <v>0.99487315867475901</v>
      </c>
      <c r="K1724" s="167">
        <f t="shared" si="780"/>
        <v>-3.0344235708215095E-3</v>
      </c>
      <c r="L1724" s="93"/>
      <c r="M1724" s="171">
        <f t="shared" si="756"/>
        <v>0.99696557642917849</v>
      </c>
      <c r="N1724" s="172">
        <f t="shared" si="762"/>
        <v>1.014974055299618</v>
      </c>
      <c r="O1724" s="170">
        <f t="shared" si="757"/>
        <v>1723</v>
      </c>
      <c r="P1724" s="170">
        <f t="shared" si="758"/>
        <v>1725</v>
      </c>
      <c r="Q1724" s="169"/>
      <c r="R1724" s="149">
        <f t="shared" si="763"/>
        <v>-0.13990402534039201</v>
      </c>
      <c r="S1724" s="173">
        <f t="shared" si="764"/>
        <v>0.86185067809974025</v>
      </c>
      <c r="T1724" s="149">
        <v>0</v>
      </c>
      <c r="U1724" s="97"/>
      <c r="V1724" s="149">
        <f>1/PI()*ATAN('Exhibit4_Impact-Test'!$Y$25*S_RDY_SP)+'Exhibit4_Impact-Test'!$Y$26</f>
        <v>0.41315529104046422</v>
      </c>
      <c r="W1724" s="172">
        <f t="shared" si="765"/>
        <v>0.41750243776384871</v>
      </c>
      <c r="X1724" s="149">
        <f>1/PI()*ATAN('Exhibit4_Impact-Test'!$Y$25*S_RS_SP)+'Exhibit4_Impact-Test'!$Y$26</f>
        <v>0.83266649517756108</v>
      </c>
      <c r="Y1724" s="172">
        <f t="shared" si="766"/>
        <v>0.83514601400209176</v>
      </c>
      <c r="Z1724" s="149">
        <f>1/PI()*ATAN('Exhibit4_Impact-Test'!$Y$25*S_5050_SP)+'Exhibit4_Impact-Test'!$Y$26</f>
        <v>0.5</v>
      </c>
      <c r="AA1724" s="149">
        <f t="shared" si="767"/>
        <v>0.50447540238942601</v>
      </c>
      <c r="AB1724" s="195">
        <f>VLOOKUP(_xlfn.NUMBERVALUE(LEFT(A1724,4)),Transactioncosts!$C:$G,5,FALSE)</f>
        <v>20</v>
      </c>
      <c r="AC1724" s="174"/>
      <c r="AD1724" s="175">
        <f t="shared" si="768"/>
        <v>1.0044058747580911</v>
      </c>
      <c r="AE1724" s="149">
        <f t="shared" si="769"/>
        <v>1.0119606334137066</v>
      </c>
      <c r="AF1724" s="149">
        <f t="shared" si="770"/>
        <v>1.0059698158643982</v>
      </c>
      <c r="AG1724" s="176">
        <f t="shared" si="771"/>
        <v>1.004403175247248</v>
      </c>
      <c r="AH1724" s="149">
        <f t="shared" si="772"/>
        <v>1.0106698258513942</v>
      </c>
      <c r="AI1724" s="149">
        <f t="shared" si="773"/>
        <v>1.0059608650596192</v>
      </c>
      <c r="AJ1724" s="97"/>
      <c r="AK1724" s="171">
        <f t="shared" si="774"/>
        <v>4.3961973065799681E-3</v>
      </c>
      <c r="AL1724" s="149">
        <f t="shared" si="775"/>
        <v>1.1889670319829891E-2</v>
      </c>
      <c r="AM1724" s="149">
        <f t="shared" si="776"/>
        <v>5.9520671164788944E-3</v>
      </c>
      <c r="AN1724" s="149">
        <f t="shared" si="781"/>
        <v>10.073856857248019</v>
      </c>
      <c r="AO1724" s="149">
        <f t="shared" si="781"/>
        <v>26.56430572026839</v>
      </c>
      <c r="AP1724" s="149">
        <f t="shared" si="781"/>
        <v>9.7055750407002765</v>
      </c>
      <c r="AQ1724" s="97"/>
      <c r="AR1724" s="171">
        <f t="shared" si="777"/>
        <v>4.3935096336594594E-3</v>
      </c>
      <c r="AS1724" s="149">
        <f t="shared" si="778"/>
        <v>1.0613304949538606E-2</v>
      </c>
      <c r="AT1724" s="149">
        <f t="shared" si="779"/>
        <v>5.9431693896696723E-3</v>
      </c>
      <c r="AU1724" s="175">
        <f t="shared" si="782"/>
        <v>9.8998128751112393</v>
      </c>
      <c r="AV1724" s="149">
        <f t="shared" si="783"/>
        <v>23.104876316359022</v>
      </c>
      <c r="AW1724" s="149">
        <f t="shared" si="784"/>
        <v>9.6059587326090838</v>
      </c>
    </row>
    <row r="1725" spans="1:49" ht="15" x14ac:dyDescent="0.25">
      <c r="A1725" s="130">
        <v>2014.08</v>
      </c>
      <c r="B1725" s="138"/>
      <c r="C1725" s="166">
        <f>raw_Data!B1731</f>
        <v>1961.53</v>
      </c>
      <c r="D1725" s="167">
        <f>raw_Data!J1731</f>
        <v>3.1766666666666672</v>
      </c>
      <c r="E1725" s="167">
        <f>raw_Data!L1731</f>
        <v>1.9946383202138485E-3</v>
      </c>
      <c r="F1725" s="168">
        <f t="shared" si="759"/>
        <v>1973.1</v>
      </c>
      <c r="G1725" s="167">
        <f>raw_Data!K1731</f>
        <v>1.6099876674606798E-3</v>
      </c>
      <c r="H1725" s="167">
        <f t="shared" si="760"/>
        <v>-5.8638690385687253E-3</v>
      </c>
      <c r="I1725" s="165"/>
      <c r="J1725" s="167">
        <f t="shared" si="761"/>
        <v>0.98970925440303037</v>
      </c>
      <c r="K1725" s="167">
        <f t="shared" si="780"/>
        <v>-8.296107276755782E-3</v>
      </c>
      <c r="L1725" s="93"/>
      <c r="M1725" s="171">
        <f t="shared" si="756"/>
        <v>0.99170389272324422</v>
      </c>
      <c r="N1725" s="172">
        <f t="shared" si="762"/>
        <v>0.99574611862889195</v>
      </c>
      <c r="O1725" s="170">
        <f t="shared" si="757"/>
        <v>1724</v>
      </c>
      <c r="P1725" s="170">
        <f t="shared" si="758"/>
        <v>1726</v>
      </c>
      <c r="Q1725" s="169"/>
      <c r="R1725" s="149">
        <f t="shared" si="763"/>
        <v>-0.13030179896231239</v>
      </c>
      <c r="S1725" s="173">
        <f t="shared" si="764"/>
        <v>-0.73701076785423203</v>
      </c>
      <c r="T1725" s="149">
        <v>0</v>
      </c>
      <c r="U1725" s="97"/>
      <c r="V1725" s="149">
        <f>1/PI()*ATAN('Exhibit4_Impact-Test'!$Y$25*S_RDY_SP)+'Exhibit4_Impact-Test'!$Y$26</f>
        <v>0.41885219318534267</v>
      </c>
      <c r="W1725" s="172">
        <f t="shared" si="765"/>
        <v>0.41984267188218599</v>
      </c>
      <c r="X1725" s="149">
        <f>1/PI()*ATAN('Exhibit4_Impact-Test'!$Y$25*S_RS_SP)+'Exhibit4_Impact-Test'!$Y$26</f>
        <v>0.18974223284590208</v>
      </c>
      <c r="Y1725" s="172">
        <f t="shared" si="766"/>
        <v>0.19036839962204519</v>
      </c>
      <c r="Z1725" s="149">
        <f>1/PI()*ATAN('Exhibit4_Impact-Test'!$Y$25*S_5050_SP)+'Exhibit4_Impact-Test'!$Y$26</f>
        <v>0.5</v>
      </c>
      <c r="AA1725" s="149">
        <f t="shared" si="767"/>
        <v>0.50101693775505274</v>
      </c>
      <c r="AB1725" s="195">
        <f>VLOOKUP(_xlfn.NUMBERVALUE(LEFT(A1725,4)),Transactioncosts!$C:$G,5,FALSE)</f>
        <v>20</v>
      </c>
      <c r="AC1725" s="174"/>
      <c r="AD1725" s="175">
        <f t="shared" si="768"/>
        <v>0.99339698790917541</v>
      </c>
      <c r="AE1725" s="149">
        <f t="shared" si="769"/>
        <v>0.9924708736922494</v>
      </c>
      <c r="AF1725" s="149">
        <f t="shared" si="770"/>
        <v>0.99372500567606803</v>
      </c>
      <c r="AG1725" s="176">
        <f t="shared" si="771"/>
        <v>0.99336114173216739</v>
      </c>
      <c r="AH1725" s="149">
        <f t="shared" si="772"/>
        <v>0.99117742656061181</v>
      </c>
      <c r="AI1725" s="149">
        <f t="shared" si="773"/>
        <v>0.99372297180055791</v>
      </c>
      <c r="AJ1725" s="97"/>
      <c r="AK1725" s="171">
        <f t="shared" si="774"/>
        <v>-6.6249084161861772E-3</v>
      </c>
      <c r="AL1725" s="149">
        <f t="shared" si="775"/>
        <v>-7.55761325719982E-3</v>
      </c>
      <c r="AM1725" s="149">
        <f t="shared" si="776"/>
        <v>-6.294764850838035E-3</v>
      </c>
      <c r="AN1725" s="149">
        <f t="shared" si="781"/>
        <v>10.067231948831834</v>
      </c>
      <c r="AO1725" s="149">
        <f t="shared" si="781"/>
        <v>26.556748107011192</v>
      </c>
      <c r="AP1725" s="149">
        <f t="shared" si="781"/>
        <v>9.6992802758494392</v>
      </c>
      <c r="AQ1725" s="97"/>
      <c r="AR1725" s="171">
        <f t="shared" si="777"/>
        <v>-6.6609935102669411E-3</v>
      </c>
      <c r="AS1725" s="149">
        <f t="shared" si="778"/>
        <v>-8.8617227757940981E-3</v>
      </c>
      <c r="AT1725" s="149">
        <f t="shared" si="779"/>
        <v>-6.2968115715906492E-3</v>
      </c>
      <c r="AU1725" s="175">
        <f t="shared" si="782"/>
        <v>9.8931518816009731</v>
      </c>
      <c r="AV1725" s="149">
        <f t="shared" si="783"/>
        <v>23.096014593583227</v>
      </c>
      <c r="AW1725" s="149">
        <f t="shared" si="784"/>
        <v>9.5996619210374927</v>
      </c>
    </row>
    <row r="1726" spans="1:49" ht="15" x14ac:dyDescent="0.25">
      <c r="A1726" s="130">
        <v>2014.09</v>
      </c>
      <c r="B1726" s="138"/>
      <c r="C1726" s="166">
        <f>raw_Data!B1732</f>
        <v>1993.23</v>
      </c>
      <c r="D1726" s="167">
        <f>raw_Data!J1732</f>
        <v>3.2075</v>
      </c>
      <c r="E1726" s="167">
        <f>raw_Data!L1732</f>
        <v>2.0842734756658654E-3</v>
      </c>
      <c r="F1726" s="168">
        <f t="shared" si="759"/>
        <v>1961.53</v>
      </c>
      <c r="G1726" s="167">
        <f>raw_Data!K1732</f>
        <v>1.6352031322488059E-3</v>
      </c>
      <c r="H1726" s="167">
        <f t="shared" si="760"/>
        <v>1.6160854027213567E-2</v>
      </c>
      <c r="I1726" s="165"/>
      <c r="J1726" s="167">
        <f t="shared" si="761"/>
        <v>1.0094867710762945</v>
      </c>
      <c r="K1726" s="167">
        <f t="shared" si="780"/>
        <v>1.1571044551960341E-2</v>
      </c>
      <c r="L1726" s="93"/>
      <c r="M1726" s="171">
        <f t="shared" si="756"/>
        <v>1.0115710445519603</v>
      </c>
      <c r="N1726" s="172">
        <f t="shared" si="762"/>
        <v>1.0177960571594622</v>
      </c>
      <c r="O1726" s="170">
        <f t="shared" si="757"/>
        <v>1725</v>
      </c>
      <c r="P1726" s="170">
        <f t="shared" si="758"/>
        <v>1727</v>
      </c>
      <c r="Q1726" s="169"/>
      <c r="R1726" s="149">
        <f t="shared" si="763"/>
        <v>-9.9022283114097165E-2</v>
      </c>
      <c r="S1726" s="173">
        <f t="shared" si="764"/>
        <v>0.89013581774352246</v>
      </c>
      <c r="T1726" s="149">
        <v>0</v>
      </c>
      <c r="U1726" s="97"/>
      <c r="V1726" s="149">
        <f>1/PI()*ATAN('Exhibit4_Impact-Test'!$Y$25*S_RDY_SP)+'Exhibit4_Impact-Test'!$Y$26</f>
        <v>0.43776576038620252</v>
      </c>
      <c r="W1726" s="172">
        <f t="shared" si="765"/>
        <v>0.43927630842892534</v>
      </c>
      <c r="X1726" s="149">
        <f>1/PI()*ATAN('Exhibit4_Impact-Test'!$Y$25*S_RS_SP)+'Exhibit4_Impact-Test'!$Y$26</f>
        <v>0.83709196544084841</v>
      </c>
      <c r="Y1726" s="172">
        <f t="shared" si="766"/>
        <v>0.83792685318119331</v>
      </c>
      <c r="Z1726" s="149">
        <f>1/PI()*ATAN('Exhibit4_Impact-Test'!$Y$25*S_5050_SP)+'Exhibit4_Impact-Test'!$Y$26</f>
        <v>0.5</v>
      </c>
      <c r="AA1726" s="149">
        <f t="shared" si="767"/>
        <v>0.50153373251252864</v>
      </c>
      <c r="AB1726" s="195">
        <f>VLOOKUP(_xlfn.NUMBERVALUE(LEFT(A1726,4)),Transactioncosts!$C:$G,5,FALSE)</f>
        <v>20</v>
      </c>
      <c r="AC1726" s="174"/>
      <c r="AD1726" s="175">
        <f t="shared" si="768"/>
        <v>1.0142961419294971</v>
      </c>
      <c r="AE1726" s="149">
        <f t="shared" si="769"/>
        <v>1.0167819525904682</v>
      </c>
      <c r="AF1726" s="149">
        <f t="shared" si="770"/>
        <v>1.0146835508557113</v>
      </c>
      <c r="AG1726" s="176">
        <f t="shared" si="771"/>
        <v>1.0142621166129377</v>
      </c>
      <c r="AH1726" s="149">
        <f t="shared" si="772"/>
        <v>1.0154198891206434</v>
      </c>
      <c r="AI1726" s="149">
        <f t="shared" si="773"/>
        <v>1.0146804833906862</v>
      </c>
      <c r="AJ1726" s="97"/>
      <c r="AK1726" s="171">
        <f t="shared" si="774"/>
        <v>1.4194915714670173E-2</v>
      </c>
      <c r="AL1726" s="149">
        <f t="shared" si="775"/>
        <v>1.6642691512995696E-2</v>
      </c>
      <c r="AM1726" s="149">
        <f t="shared" si="776"/>
        <v>1.457679132663383E-2</v>
      </c>
      <c r="AN1726" s="149">
        <f t="shared" si="781"/>
        <v>10.081426864546504</v>
      </c>
      <c r="AO1726" s="149">
        <f t="shared" si="781"/>
        <v>26.573390798524187</v>
      </c>
      <c r="AP1726" s="149">
        <f t="shared" si="781"/>
        <v>9.7138570671760736</v>
      </c>
      <c r="AQ1726" s="97"/>
      <c r="AR1726" s="171">
        <f t="shared" si="777"/>
        <v>1.4161369410126745E-2</v>
      </c>
      <c r="AS1726" s="149">
        <f t="shared" si="778"/>
        <v>1.5302210812875571E-2</v>
      </c>
      <c r="AT1726" s="149">
        <f t="shared" si="779"/>
        <v>1.4573768246522687E-2</v>
      </c>
      <c r="AU1726" s="175">
        <f t="shared" si="782"/>
        <v>9.9073132510111002</v>
      </c>
      <c r="AV1726" s="149">
        <f t="shared" si="783"/>
        <v>23.111316804396104</v>
      </c>
      <c r="AW1726" s="149">
        <f t="shared" si="784"/>
        <v>9.6142356892840155</v>
      </c>
    </row>
    <row r="1727" spans="1:49" ht="15" x14ac:dyDescent="0.25">
      <c r="A1727" s="130">
        <v>2014.1</v>
      </c>
      <c r="B1727" s="138"/>
      <c r="C1727" s="166">
        <f>raw_Data!B1733</f>
        <v>1937.27</v>
      </c>
      <c r="D1727" s="167">
        <f>raw_Data!J1733</f>
        <v>3.2338888888888886</v>
      </c>
      <c r="E1727" s="167">
        <f>raw_Data!L1733</f>
        <v>1.8967538135683526E-3</v>
      </c>
      <c r="F1727" s="168">
        <f t="shared" si="759"/>
        <v>1993.23</v>
      </c>
      <c r="G1727" s="167">
        <f>raw_Data!K1733</f>
        <v>1.6224363916301121E-3</v>
      </c>
      <c r="H1727" s="167">
        <f t="shared" si="760"/>
        <v>-2.8075033990056397E-2</v>
      </c>
      <c r="I1727" s="165"/>
      <c r="J1727" s="167">
        <f t="shared" si="761"/>
        <v>0.98025535942162312</v>
      </c>
      <c r="K1727" s="167">
        <f t="shared" si="780"/>
        <v>-1.7847886764808529E-2</v>
      </c>
      <c r="L1727" s="93"/>
      <c r="M1727" s="171">
        <f t="shared" si="756"/>
        <v>0.98215211323519147</v>
      </c>
      <c r="N1727" s="172">
        <f t="shared" si="762"/>
        <v>0.97354740240157378</v>
      </c>
      <c r="O1727" s="170">
        <f t="shared" si="757"/>
        <v>1726</v>
      </c>
      <c r="P1727" s="170">
        <f t="shared" si="758"/>
        <v>1728</v>
      </c>
      <c r="Q1727" s="169"/>
      <c r="R1727" s="149">
        <f t="shared" si="763"/>
        <v>-0.12459488348697241</v>
      </c>
      <c r="S1727" s="173">
        <f t="shared" si="764"/>
        <v>-0.93089120239134271</v>
      </c>
      <c r="T1727" s="149">
        <v>0</v>
      </c>
      <c r="U1727" s="97"/>
      <c r="V1727" s="149">
        <f>1/PI()*ATAN('Exhibit4_Impact-Test'!$Y$25*S_RDY_SP)+'Exhibit4_Impact-Test'!$Y$26</f>
        <v>0.4222636501492143</v>
      </c>
      <c r="W1727" s="172">
        <f t="shared" si="765"/>
        <v>0.4201183870598108</v>
      </c>
      <c r="X1727" s="149">
        <f>1/PI()*ATAN('Exhibit4_Impact-Test'!$Y$25*S_RS_SP)+'Exhibit4_Impact-Test'!$Y$26</f>
        <v>0.15689511826880492</v>
      </c>
      <c r="Y1727" s="172">
        <f t="shared" si="766"/>
        <v>0.15573461614772549</v>
      </c>
      <c r="Z1727" s="149">
        <f>1/PI()*ATAN('Exhibit4_Impact-Test'!$Y$25*S_5050_SP)+'Exhibit4_Impact-Test'!$Y$26</f>
        <v>0.5</v>
      </c>
      <c r="AA1727" s="149">
        <f t="shared" si="767"/>
        <v>0.49780009383731527</v>
      </c>
      <c r="AB1727" s="195">
        <f>VLOOKUP(_xlfn.NUMBERVALUE(LEFT(A1727,4)),Transactioncosts!$C:$G,5,FALSE)</f>
        <v>20</v>
      </c>
      <c r="AC1727" s="174"/>
      <c r="AD1727" s="175">
        <f t="shared" si="768"/>
        <v>0.97851865663010962</v>
      </c>
      <c r="AE1727" s="149">
        <f t="shared" si="769"/>
        <v>0.98080207611128212</v>
      </c>
      <c r="AF1727" s="149">
        <f t="shared" si="770"/>
        <v>0.97784975781838268</v>
      </c>
      <c r="AG1727" s="176">
        <f t="shared" si="771"/>
        <v>0.97843459087126294</v>
      </c>
      <c r="AH1727" s="149">
        <f t="shared" si="772"/>
        <v>0.97941737322605837</v>
      </c>
      <c r="AI1727" s="149">
        <f t="shared" si="773"/>
        <v>0.97784535800605732</v>
      </c>
      <c r="AJ1727" s="97"/>
      <c r="AK1727" s="171">
        <f t="shared" si="774"/>
        <v>-2.1715425766595822E-2</v>
      </c>
      <c r="AL1727" s="149">
        <f t="shared" si="775"/>
        <v>-1.9384597049491879E-2</v>
      </c>
      <c r="AM1727" s="149">
        <f t="shared" si="776"/>
        <v>-2.2399242610961059E-2</v>
      </c>
      <c r="AN1727" s="149">
        <f t="shared" si="781"/>
        <v>10.059711438779908</v>
      </c>
      <c r="AO1727" s="149">
        <f t="shared" si="781"/>
        <v>26.554006201474696</v>
      </c>
      <c r="AP1727" s="149">
        <f t="shared" si="781"/>
        <v>9.6914578245651128</v>
      </c>
      <c r="AQ1727" s="97"/>
      <c r="AR1727" s="171">
        <f t="shared" si="777"/>
        <v>-2.1801340705039769E-2</v>
      </c>
      <c r="AS1727" s="149">
        <f t="shared" si="778"/>
        <v>-2.0797401229162571E-2</v>
      </c>
      <c r="AT1727" s="149">
        <f t="shared" si="779"/>
        <v>-2.2403742097910503E-2</v>
      </c>
      <c r="AU1727" s="175">
        <f t="shared" si="782"/>
        <v>9.8855119103060609</v>
      </c>
      <c r="AV1727" s="149">
        <f t="shared" si="783"/>
        <v>23.09051940316694</v>
      </c>
      <c r="AW1727" s="149">
        <f t="shared" si="784"/>
        <v>9.5918319471861047</v>
      </c>
    </row>
    <row r="1728" spans="1:49" ht="15" x14ac:dyDescent="0.25">
      <c r="A1728" s="130">
        <v>2014.11</v>
      </c>
      <c r="B1728" s="138"/>
      <c r="C1728" s="166">
        <f>raw_Data!B1734</f>
        <v>2044.57</v>
      </c>
      <c r="D1728" s="167">
        <f>raw_Data!J1734</f>
        <v>3.2602777777777781</v>
      </c>
      <c r="E1728" s="167">
        <f>raw_Data!L1734</f>
        <v>1.921234803683225E-3</v>
      </c>
      <c r="F1728" s="168">
        <f t="shared" si="759"/>
        <v>1937.27</v>
      </c>
      <c r="G1728" s="167">
        <f>raw_Data!K1734</f>
        <v>1.6829237936775866E-3</v>
      </c>
      <c r="H1728" s="167">
        <f t="shared" si="760"/>
        <v>5.538722016032871E-2</v>
      </c>
      <c r="I1728" s="165"/>
      <c r="J1728" s="167">
        <f t="shared" si="761"/>
        <v>1.0026056584157199</v>
      </c>
      <c r="K1728" s="167">
        <f t="shared" si="780"/>
        <v>4.5268932194031386E-3</v>
      </c>
      <c r="L1728" s="93"/>
      <c r="M1728" s="171">
        <f t="shared" si="756"/>
        <v>1.0045268932194031</v>
      </c>
      <c r="N1728" s="172">
        <f t="shared" si="762"/>
        <v>1.0570701439540062</v>
      </c>
      <c r="O1728" s="170">
        <f t="shared" si="757"/>
        <v>1727</v>
      </c>
      <c r="P1728" s="170">
        <f t="shared" si="758"/>
        <v>1729</v>
      </c>
      <c r="Q1728" s="169"/>
      <c r="R1728" s="149">
        <f t="shared" si="763"/>
        <v>-5.9734435150789543E-2</v>
      </c>
      <c r="S1728" s="173">
        <f t="shared" si="764"/>
        <v>0.96688857839310072</v>
      </c>
      <c r="T1728" s="149">
        <v>0</v>
      </c>
      <c r="U1728" s="97"/>
      <c r="V1728" s="149">
        <f>1/PI()*ATAN('Exhibit4_Impact-Test'!$Y$25*S_RDY_SP)+'Exhibit4_Impact-Test'!$Y$26</f>
        <v>0.46215126648316657</v>
      </c>
      <c r="W1728" s="172">
        <f t="shared" si="765"/>
        <v>0.47484607439096993</v>
      </c>
      <c r="X1728" s="149">
        <f>1/PI()*ATAN('Exhibit4_Impact-Test'!$Y$25*S_RS_SP)+'Exhibit4_Impact-Test'!$Y$26</f>
        <v>0.84808605875958865</v>
      </c>
      <c r="Y1728" s="172">
        <f t="shared" si="766"/>
        <v>0.85453877453605276</v>
      </c>
      <c r="Z1728" s="149">
        <f>1/PI()*ATAN('Exhibit4_Impact-Test'!$Y$25*S_5050_SP)+'Exhibit4_Impact-Test'!$Y$26</f>
        <v>0.5</v>
      </c>
      <c r="AA1728" s="149">
        <f t="shared" si="767"/>
        <v>0.5127433367887072</v>
      </c>
      <c r="AB1728" s="195">
        <f>VLOOKUP(_xlfn.NUMBERVALUE(LEFT(A1728,4)),Transactioncosts!$C:$G,5,FALSE)</f>
        <v>20</v>
      </c>
      <c r="AC1728" s="174"/>
      <c r="AD1728" s="175">
        <f t="shared" si="768"/>
        <v>1.0288098230915423</v>
      </c>
      <c r="AE1728" s="149">
        <f t="shared" si="769"/>
        <v>1.0490880916493295</v>
      </c>
      <c r="AF1728" s="149">
        <f t="shared" si="770"/>
        <v>1.0307985185867046</v>
      </c>
      <c r="AG1728" s="176">
        <f t="shared" si="771"/>
        <v>1.0287481037926534</v>
      </c>
      <c r="AH1728" s="149">
        <f t="shared" si="772"/>
        <v>1.0489891557858768</v>
      </c>
      <c r="AI1728" s="149">
        <f t="shared" si="773"/>
        <v>1.0307730319131272</v>
      </c>
      <c r="AJ1728" s="97"/>
      <c r="AK1728" s="171">
        <f t="shared" si="774"/>
        <v>2.840262256172205E-2</v>
      </c>
      <c r="AL1728" s="149">
        <f t="shared" si="775"/>
        <v>4.7921302675084543E-2</v>
      </c>
      <c r="AM1728" s="149">
        <f t="shared" si="776"/>
        <v>3.0333762645937189E-2</v>
      </c>
      <c r="AN1728" s="149">
        <f t="shared" si="781"/>
        <v>10.088114061341631</v>
      </c>
      <c r="AO1728" s="149">
        <f t="shared" si="781"/>
        <v>26.601927504149781</v>
      </c>
      <c r="AP1728" s="149">
        <f t="shared" si="781"/>
        <v>9.7217915872110492</v>
      </c>
      <c r="AQ1728" s="97"/>
      <c r="AR1728" s="171">
        <f t="shared" si="777"/>
        <v>2.8342629792526036E-2</v>
      </c>
      <c r="AS1728" s="149">
        <f t="shared" si="778"/>
        <v>4.7826991692353146E-2</v>
      </c>
      <c r="AT1728" s="149">
        <f t="shared" si="779"/>
        <v>3.0309037165443923E-2</v>
      </c>
      <c r="AU1728" s="175">
        <f t="shared" si="782"/>
        <v>9.9138545400985869</v>
      </c>
      <c r="AV1728" s="149">
        <f t="shared" si="783"/>
        <v>23.138346394859294</v>
      </c>
      <c r="AW1728" s="149">
        <f t="shared" si="784"/>
        <v>9.6221409843515477</v>
      </c>
    </row>
    <row r="1729" spans="1:49" ht="15" x14ac:dyDescent="0.25">
      <c r="A1729" s="130">
        <v>2014.12</v>
      </c>
      <c r="B1729" s="138"/>
      <c r="C1729" s="166">
        <f>raw_Data!B1735</f>
        <v>2054.27</v>
      </c>
      <c r="D1729" s="167">
        <f>raw_Data!J1735</f>
        <v>3.2866666666666666</v>
      </c>
      <c r="E1729" s="167">
        <f>raw_Data!L1735</f>
        <v>1.8232713376404863E-3</v>
      </c>
      <c r="F1729" s="168">
        <f t="shared" si="759"/>
        <v>2044.57</v>
      </c>
      <c r="G1729" s="167">
        <f>raw_Data!K1735</f>
        <v>1.6075099735722751E-3</v>
      </c>
      <c r="H1729" s="167">
        <f t="shared" si="760"/>
        <v>4.7442738570946386E-3</v>
      </c>
      <c r="I1729" s="165"/>
      <c r="J1729" s="167">
        <f t="shared" si="761"/>
        <v>0.98958786465686055</v>
      </c>
      <c r="K1729" s="167">
        <f t="shared" si="780"/>
        <v>-8.588864005498964E-3</v>
      </c>
      <c r="L1729" s="93"/>
      <c r="M1729" s="171">
        <f t="shared" si="756"/>
        <v>0.99141113599450104</v>
      </c>
      <c r="N1729" s="172">
        <f t="shared" si="762"/>
        <v>1.006351783830667</v>
      </c>
      <c r="O1729" s="170">
        <f t="shared" si="757"/>
        <v>1728</v>
      </c>
      <c r="P1729" s="170">
        <f t="shared" si="758"/>
        <v>1730</v>
      </c>
      <c r="Q1729" s="169"/>
      <c r="R1729" s="149">
        <f t="shared" si="763"/>
        <v>-8.8905503206993336E-2</v>
      </c>
      <c r="S1729" s="173">
        <f t="shared" si="764"/>
        <v>0.71176471272351216</v>
      </c>
      <c r="T1729" s="149">
        <v>0</v>
      </c>
      <c r="U1729" s="97"/>
      <c r="V1729" s="149">
        <f>1/PI()*ATAN('Exhibit4_Impact-Test'!$Y$25*S_RDY_SP)+'Exhibit4_Impact-Test'!$Y$26</f>
        <v>0.44398642494643714</v>
      </c>
      <c r="W1729" s="172">
        <f t="shared" si="765"/>
        <v>0.44768193658963096</v>
      </c>
      <c r="X1729" s="149">
        <f>1/PI()*ATAN('Exhibit4_Impact-Test'!$Y$25*S_RS_SP)+'Exhibit4_Impact-Test'!$Y$26</f>
        <v>0.80507084280974617</v>
      </c>
      <c r="Y1729" s="172">
        <f t="shared" si="766"/>
        <v>0.80740746865381352</v>
      </c>
      <c r="Z1729" s="149">
        <f>1/PI()*ATAN('Exhibit4_Impact-Test'!$Y$25*S_5050_SP)+'Exhibit4_Impact-Test'!$Y$26</f>
        <v>0.5</v>
      </c>
      <c r="AA1729" s="149">
        <f t="shared" si="767"/>
        <v>0.50373934456583902</v>
      </c>
      <c r="AB1729" s="195">
        <f>VLOOKUP(_xlfn.NUMBERVALUE(LEFT(A1729,4)),Transactioncosts!$C:$G,5,FALSE)</f>
        <v>20</v>
      </c>
      <c r="AC1729" s="174"/>
      <c r="AD1729" s="175">
        <f t="shared" si="768"/>
        <v>0.9980445808136641</v>
      </c>
      <c r="AE1729" s="149">
        <f t="shared" si="769"/>
        <v>1.0034394159400868</v>
      </c>
      <c r="AF1729" s="149">
        <f t="shared" si="770"/>
        <v>0.99888145991258404</v>
      </c>
      <c r="AG1729" s="176">
        <f t="shared" si="771"/>
        <v>0.99801536412294134</v>
      </c>
      <c r="AH1729" s="149">
        <f t="shared" si="772"/>
        <v>1.0021552684166706</v>
      </c>
      <c r="AI1729" s="149">
        <f t="shared" si="773"/>
        <v>0.99887398122345239</v>
      </c>
      <c r="AJ1729" s="97"/>
      <c r="AK1729" s="171">
        <f t="shared" si="774"/>
        <v>-1.9573335143826553E-3</v>
      </c>
      <c r="AL1729" s="149">
        <f t="shared" si="775"/>
        <v>3.4335146764778684E-3</v>
      </c>
      <c r="AM1729" s="149">
        <f t="shared" si="776"/>
        <v>-1.1191661202516311E-3</v>
      </c>
      <c r="AN1729" s="149">
        <f t="shared" si="781"/>
        <v>10.086156727827248</v>
      </c>
      <c r="AO1729" s="149">
        <f t="shared" si="781"/>
        <v>26.605361018826258</v>
      </c>
      <c r="AP1729" s="149">
        <f t="shared" si="781"/>
        <v>9.7206724210907982</v>
      </c>
      <c r="AQ1729" s="97"/>
      <c r="AR1729" s="171">
        <f t="shared" si="777"/>
        <v>-1.9866078764066574E-3</v>
      </c>
      <c r="AS1729" s="149">
        <f t="shared" si="778"/>
        <v>2.152949157516129E-3</v>
      </c>
      <c r="AT1729" s="149">
        <f t="shared" si="779"/>
        <v>-1.1266532119923779E-3</v>
      </c>
      <c r="AU1729" s="175">
        <f t="shared" si="782"/>
        <v>9.9118679322221794</v>
      </c>
      <c r="AV1729" s="149">
        <f t="shared" si="783"/>
        <v>23.14049934401681</v>
      </c>
      <c r="AW1729" s="149">
        <f t="shared" si="784"/>
        <v>9.6210143311395555</v>
      </c>
    </row>
    <row r="1730" spans="1:49" ht="15" x14ac:dyDescent="0.25">
      <c r="A1730" s="130">
        <v>2015.01</v>
      </c>
      <c r="B1730" s="138"/>
      <c r="C1730" s="166">
        <f>raw_Data!B1736</f>
        <v>2028.18</v>
      </c>
      <c r="D1730" s="167">
        <f>raw_Data!J1736</f>
        <v>3.3247222222222224</v>
      </c>
      <c r="E1730" s="167">
        <f>raw_Data!L1736</f>
        <v>1.5533271750713951E-3</v>
      </c>
      <c r="F1730" s="168">
        <f t="shared" si="759"/>
        <v>2054.27</v>
      </c>
      <c r="G1730" s="167">
        <f>raw_Data!K1736</f>
        <v>1.6184446164439058E-3</v>
      </c>
      <c r="H1730" s="167">
        <f t="shared" si="760"/>
        <v>-1.270037531580559E-2</v>
      </c>
      <c r="I1730" s="165"/>
      <c r="J1730" s="167">
        <f t="shared" si="761"/>
        <v>0.97114614268921218</v>
      </c>
      <c r="K1730" s="167">
        <f t="shared" si="780"/>
        <v>-2.7300530135716428E-2</v>
      </c>
      <c r="L1730" s="93"/>
      <c r="M1730" s="171">
        <f t="shared" ref="M1730:M1777" si="785">interest_mon+bond_approx_price</f>
        <v>0.97269946986428357</v>
      </c>
      <c r="N1730" s="172">
        <f t="shared" si="762"/>
        <v>0.9889180693006383</v>
      </c>
      <c r="O1730" s="170">
        <f t="shared" ref="O1730:O1777" si="786">ROW(A1730)-1</f>
        <v>1729</v>
      </c>
      <c r="P1730" s="170">
        <f t="shared" ref="P1730:P1777" si="787">ROW(A1730)+1</f>
        <v>1731</v>
      </c>
      <c r="Q1730" s="169"/>
      <c r="R1730" s="149">
        <f t="shared" si="763"/>
        <v>-5.9512965023597091E-2</v>
      </c>
      <c r="S1730" s="173">
        <f t="shared" si="764"/>
        <v>-0.87446187716169255</v>
      </c>
      <c r="T1730" s="149">
        <v>0</v>
      </c>
      <c r="U1730" s="97"/>
      <c r="V1730" s="149">
        <f>1/PI()*ATAN('Exhibit4_Impact-Test'!$Y$25*S_RDY_SP)+'Exhibit4_Impact-Test'!$Y$26</f>
        <v>0.46229028195102823</v>
      </c>
      <c r="W1730" s="172">
        <f t="shared" si="765"/>
        <v>0.46640331834876003</v>
      </c>
      <c r="X1730" s="149">
        <f>1/PI()*ATAN('Exhibit4_Impact-Test'!$Y$25*S_RS_SP)+'Exhibit4_Impact-Test'!$Y$26</f>
        <v>0.1653337069457122</v>
      </c>
      <c r="Y1730" s="172">
        <f t="shared" si="766"/>
        <v>0.1676283405886895</v>
      </c>
      <c r="Z1730" s="149">
        <f>1/PI()*ATAN('Exhibit4_Impact-Test'!$Y$25*S_5050_SP)+'Exhibit4_Impact-Test'!$Y$26</f>
        <v>0.5</v>
      </c>
      <c r="AA1730" s="149">
        <f t="shared" si="767"/>
        <v>0.50413398613963734</v>
      </c>
      <c r="AB1730" s="195">
        <f>VLOOKUP(_xlfn.NUMBERVALUE(LEFT(A1730,4)),Transactioncosts!$C:$G,5,FALSE)</f>
        <v>20</v>
      </c>
      <c r="AC1730" s="174"/>
      <c r="AD1730" s="175">
        <f t="shared" si="768"/>
        <v>0.98019717077056678</v>
      </c>
      <c r="AE1730" s="149">
        <f t="shared" si="769"/>
        <v>0.97538095103056377</v>
      </c>
      <c r="AF1730" s="149">
        <f t="shared" si="770"/>
        <v>0.98080876958246099</v>
      </c>
      <c r="AG1730" s="176">
        <f t="shared" si="771"/>
        <v>0.98008852453551654</v>
      </c>
      <c r="AH1730" s="149">
        <f t="shared" si="772"/>
        <v>0.97402605209761117</v>
      </c>
      <c r="AI1730" s="149">
        <f t="shared" si="773"/>
        <v>0.98080050161018173</v>
      </c>
      <c r="AJ1730" s="97"/>
      <c r="AK1730" s="171">
        <f t="shared" si="774"/>
        <v>-2.0001532890607843E-2</v>
      </c>
      <c r="AL1730" s="149">
        <f t="shared" si="775"/>
        <v>-2.4927165289377416E-2</v>
      </c>
      <c r="AM1730" s="149">
        <f t="shared" si="776"/>
        <v>-1.9377772585614555E-2</v>
      </c>
      <c r="AN1730" s="149">
        <f t="shared" si="781"/>
        <v>10.066155194936639</v>
      </c>
      <c r="AO1730" s="149">
        <f t="shared" si="781"/>
        <v>26.580433853536881</v>
      </c>
      <c r="AP1730" s="149">
        <f t="shared" si="781"/>
        <v>9.7012946485051845</v>
      </c>
      <c r="AQ1730" s="97"/>
      <c r="AR1730" s="171">
        <f t="shared" si="777"/>
        <v>-2.0112380238442546E-2</v>
      </c>
      <c r="AS1730" s="149">
        <f t="shared" si="778"/>
        <v>-2.631722816382915E-2</v>
      </c>
      <c r="AT1730" s="149">
        <f t="shared" si="779"/>
        <v>-1.9386202370690241E-2</v>
      </c>
      <c r="AU1730" s="175">
        <f t="shared" si="782"/>
        <v>9.8917555519837368</v>
      </c>
      <c r="AV1730" s="149">
        <f t="shared" si="783"/>
        <v>23.11418211585298</v>
      </c>
      <c r="AW1730" s="149">
        <f t="shared" si="784"/>
        <v>9.6016281287688656</v>
      </c>
    </row>
    <row r="1731" spans="1:49" ht="15" x14ac:dyDescent="0.25">
      <c r="A1731" s="130">
        <v>2015.02</v>
      </c>
      <c r="B1731" s="138"/>
      <c r="C1731" s="166">
        <f>raw_Data!B1737</f>
        <v>2082.1999999999998</v>
      </c>
      <c r="D1731" s="167">
        <f>raw_Data!J1737</f>
        <v>3.3627777777777776</v>
      </c>
      <c r="E1731" s="167">
        <f>raw_Data!L1737</f>
        <v>1.635212974954614E-3</v>
      </c>
      <c r="F1731" s="168">
        <f t="shared" ref="F1731:F1764" si="788">C1730</f>
        <v>2028.18</v>
      </c>
      <c r="G1731" s="167">
        <f>raw_Data!K1737</f>
        <v>1.6580272844509746E-3</v>
      </c>
      <c r="H1731" s="167">
        <f t="shared" ref="H1731:H1777" si="789">q_SP/q_SP_tminus-1</f>
        <v>2.6634716839728068E-2</v>
      </c>
      <c r="I1731" s="165"/>
      <c r="J1731" s="167">
        <f t="shared" ref="J1731:J1777" si="790">interest_mon*((1-(1+INDEX(interest_mon,tMinus))^(-119))/INDEX(interest_mon,tMinus))+(1+INDEX(interest_mon,tMinus))^(-119)</f>
        <v>1.0088905368934267</v>
      </c>
      <c r="K1731" s="167">
        <f t="shared" si="780"/>
        <v>1.0525749868381284E-2</v>
      </c>
      <c r="L1731" s="93"/>
      <c r="M1731" s="171">
        <f t="shared" si="785"/>
        <v>1.0105257498683813</v>
      </c>
      <c r="N1731" s="172">
        <f t="shared" ref="N1731:N1777" si="791">(D_mon+q_SP)/INDEX(q_SP,tMinus)</f>
        <v>1.0282927441241791</v>
      </c>
      <c r="O1731" s="170">
        <f t="shared" si="786"/>
        <v>1730</v>
      </c>
      <c r="P1731" s="170">
        <f t="shared" si="787"/>
        <v>1732</v>
      </c>
      <c r="Q1731" s="169"/>
      <c r="R1731" s="149">
        <f t="shared" ref="R1731:R1777" si="792">(div_yield_mon-INDEX(interest_mon, tMinus))/(div_yield_mon+INDEX(interest_mon,tMinus))</f>
        <v>3.260309962642733E-2</v>
      </c>
      <c r="S1731" s="173">
        <f t="shared" ref="S1731:S1777" si="793">price_yield/(ABS(price_yield)+INDEX(interest_mon,tMinus))</f>
        <v>0.9448941127573145</v>
      </c>
      <c r="T1731" s="149">
        <v>0</v>
      </c>
      <c r="U1731" s="97"/>
      <c r="V1731" s="149">
        <f>1/PI()*ATAN('Exhibit4_Impact-Test'!$Y$25*S_RDY_SP)+'Exhibit4_Impact-Test'!$Y$26</f>
        <v>0.52072643587386136</v>
      </c>
      <c r="W1731" s="172">
        <f t="shared" ref="W1731:W1777" si="794">L_RDY_SP_set*R_SP/R_RDY</f>
        <v>0.52507455706263539</v>
      </c>
      <c r="X1731" s="149">
        <f>1/PI()*ATAN('Exhibit4_Impact-Test'!$Y$25*S_RS_SP)+'Exhibit4_Impact-Test'!$Y$26</f>
        <v>0.8450778070649767</v>
      </c>
      <c r="Y1731" s="172">
        <f t="shared" ref="Y1731:Y1777" si="795">L_RS_SP_set*R_SP/R_RS</f>
        <v>0.84734595609950381</v>
      </c>
      <c r="Z1731" s="149">
        <f>1/PI()*ATAN('Exhibit4_Impact-Test'!$Y$25*S_5050_SP)+'Exhibit4_Impact-Test'!$Y$26</f>
        <v>0.5</v>
      </c>
      <c r="AA1731" s="149">
        <f t="shared" ref="AA1731:AA1777" si="796">L_5050_SP_set*R_SP/R_5050</f>
        <v>0.50435717900052124</v>
      </c>
      <c r="AB1731" s="195">
        <f>VLOOKUP(_xlfn.NUMBERVALUE(LEFT(A1731,4)),Transactioncosts!$C:$G,5,FALSE)</f>
        <v>20</v>
      </c>
      <c r="AC1731" s="174"/>
      <c r="AD1731" s="175">
        <f t="shared" ref="AD1731:AD1777" si="797">R_Cash*(1-L_RDY_SP_set)+R_SP*L_RDY_SP_set</f>
        <v>1.0197774934633943</v>
      </c>
      <c r="AE1731" s="149">
        <f t="shared" ref="AE1731:AE1777" si="798">R_Cash*(1-L_RS_SP_set)+R_SP*L_RS_SP_set</f>
        <v>1.0255402424122071</v>
      </c>
      <c r="AF1731" s="149">
        <f t="shared" ref="AF1731:AF1777" si="799">R_Cash*(1-L_5050_SP_set)+R_SP*L_5050_SP_set</f>
        <v>1.0194092469962803</v>
      </c>
      <c r="AG1731" s="176">
        <f t="shared" ref="AG1731:AG1777" si="800">R_RDY-ABS(L_RDY_SP_act-INDEX(L_RDY_SP_set,tPlus))*TC/10000</f>
        <v>1.0197265946769496</v>
      </c>
      <c r="AH1731" s="149">
        <f t="shared" ref="AH1731:AH1777" si="801">R_RS-ABS(L_RS_SP_act-INDEX(L_RS_SP_set,tPlus))*TC/10000</f>
        <v>1.024420997099621</v>
      </c>
      <c r="AI1731" s="149">
        <f t="shared" ref="AI1731:AI1777" si="802">R_5050-ABS(L_5050_SP_act-INDEX(L_5050_SP_set,tPlus))*TC/10000</f>
        <v>1.0194005326382793</v>
      </c>
      <c r="AJ1731" s="97"/>
      <c r="AK1731" s="171">
        <f t="shared" ref="AK1731:AK1777" si="803">LN(R_RDY)</f>
        <v>1.9584459836051057E-2</v>
      </c>
      <c r="AL1731" s="149">
        <f t="shared" ref="AL1731:AL1777" si="804">LN(R_RS)</f>
        <v>2.5219539508003229E-2</v>
      </c>
      <c r="AM1731" s="149">
        <f t="shared" ref="AM1731:AM1777" si="805">LN(R_5050)</f>
        <v>1.9223289901183868E-2</v>
      </c>
      <c r="AN1731" s="149">
        <f t="shared" si="781"/>
        <v>10.08573965477269</v>
      </c>
      <c r="AO1731" s="149">
        <f t="shared" si="781"/>
        <v>26.605653393044886</v>
      </c>
      <c r="AP1731" s="149">
        <f t="shared" si="781"/>
        <v>9.7205179384063687</v>
      </c>
      <c r="AQ1731" s="97"/>
      <c r="AR1731" s="171">
        <f t="shared" ref="AR1731:AR1777" si="806">LN(R_RDY_TC)</f>
        <v>1.9534546931486412E-2</v>
      </c>
      <c r="AS1731" s="149">
        <f t="shared" ref="AS1731:AS1777" si="807">LN(R_RS_TC)</f>
        <v>2.4127572106641387E-2</v>
      </c>
      <c r="AT1731" s="149">
        <f t="shared" ref="AT1731:AT1777" si="808">LN(R_5050_TC)</f>
        <v>1.9214741425413268E-2</v>
      </c>
      <c r="AU1731" s="175">
        <f t="shared" si="782"/>
        <v>9.9112900989152237</v>
      </c>
      <c r="AV1731" s="149">
        <f t="shared" si="783"/>
        <v>23.138309687959623</v>
      </c>
      <c r="AW1731" s="149">
        <f t="shared" si="784"/>
        <v>9.620842870194279</v>
      </c>
    </row>
    <row r="1732" spans="1:49" ht="15" x14ac:dyDescent="0.25">
      <c r="A1732" s="130">
        <v>2015.03</v>
      </c>
      <c r="B1732" s="138"/>
      <c r="C1732" s="166">
        <f>raw_Data!B1738</f>
        <v>2079.9899999999998</v>
      </c>
      <c r="D1732" s="167">
        <f>raw_Data!J1738</f>
        <v>3.4008333333333334</v>
      </c>
      <c r="E1732" s="167">
        <f>raw_Data!L1738</f>
        <v>1.6843091316907088E-3</v>
      </c>
      <c r="F1732" s="168">
        <f t="shared" si="788"/>
        <v>2082.1999999999998</v>
      </c>
      <c r="G1732" s="167">
        <f>raw_Data!K1738</f>
        <v>1.6332885089488684E-3</v>
      </c>
      <c r="H1732" s="167">
        <f t="shared" si="789"/>
        <v>-1.0613773892997891E-3</v>
      </c>
      <c r="I1732" s="165"/>
      <c r="J1732" s="167">
        <f t="shared" si="790"/>
        <v>1.0053052180042583</v>
      </c>
      <c r="K1732" s="167">
        <f t="shared" ref="K1732:K1777" si="809">M1732-1</f>
        <v>6.9895271359490252E-3</v>
      </c>
      <c r="L1732" s="93"/>
      <c r="M1732" s="171">
        <f t="shared" si="785"/>
        <v>1.006989527135949</v>
      </c>
      <c r="N1732" s="172">
        <f t="shared" si="791"/>
        <v>1.0005719111196489</v>
      </c>
      <c r="O1732" s="170">
        <f t="shared" si="786"/>
        <v>1731</v>
      </c>
      <c r="P1732" s="170">
        <f t="shared" si="787"/>
        <v>1733</v>
      </c>
      <c r="Q1732" s="169"/>
      <c r="R1732" s="149">
        <f t="shared" si="792"/>
        <v>-5.8879153496583679E-4</v>
      </c>
      <c r="S1732" s="173">
        <f t="shared" si="793"/>
        <v>-0.39359978562901077</v>
      </c>
      <c r="T1732" s="149">
        <v>0</v>
      </c>
      <c r="U1732" s="97"/>
      <c r="V1732" s="149">
        <f>1/PI()*ATAN('Exhibit4_Impact-Test'!$Y$25*S_RDY_SP)+'Exhibit4_Impact-Test'!$Y$26</f>
        <v>0.49962516384030004</v>
      </c>
      <c r="W1732" s="172">
        <f t="shared" si="794"/>
        <v>0.49802680751916351</v>
      </c>
      <c r="X1732" s="149">
        <f>1/PI()*ATAN('Exhibit4_Impact-Test'!$Y$25*S_RS_SP)+'Exhibit4_Impact-Test'!$Y$26</f>
        <v>0.28772329980649747</v>
      </c>
      <c r="Y1732" s="172">
        <f t="shared" si="795"/>
        <v>0.28641481213902908</v>
      </c>
      <c r="Z1732" s="149">
        <f>1/PI()*ATAN('Exhibit4_Impact-Test'!$Y$25*S_5050_SP)+'Exhibit4_Impact-Test'!$Y$26</f>
        <v>0.5</v>
      </c>
      <c r="AA1732" s="149">
        <f t="shared" si="796"/>
        <v>0.49840163895011941</v>
      </c>
      <c r="AB1732" s="195">
        <f>VLOOKUP(_xlfn.NUMBERVALUE(LEFT(A1732,4)),Transactioncosts!$C:$G,5,FALSE)</f>
        <v>20</v>
      </c>
      <c r="AC1732" s="174"/>
      <c r="AD1732" s="175">
        <f t="shared" si="797"/>
        <v>1.003783124682341</v>
      </c>
      <c r="AE1732" s="149">
        <f t="shared" si="798"/>
        <v>1.0051430294788481</v>
      </c>
      <c r="AF1732" s="149">
        <f t="shared" si="799"/>
        <v>1.003780719127799</v>
      </c>
      <c r="AG1732" s="176">
        <f t="shared" si="800"/>
        <v>1.0037729851743438</v>
      </c>
      <c r="AH1732" s="149">
        <f t="shared" si="801"/>
        <v>1.0040681672838996</v>
      </c>
      <c r="AI1732" s="149">
        <f t="shared" si="802"/>
        <v>1.0037775224056993</v>
      </c>
      <c r="AJ1732" s="97"/>
      <c r="AK1732" s="171">
        <f t="shared" si="803"/>
        <v>3.7759866631734752E-3</v>
      </c>
      <c r="AL1732" s="149">
        <f t="shared" si="804"/>
        <v>5.1298492742101465E-3</v>
      </c>
      <c r="AM1732" s="149">
        <f t="shared" si="805"/>
        <v>3.7735901719740299E-3</v>
      </c>
      <c r="AN1732" s="149">
        <f t="shared" ref="AN1732:AP1777" si="810">AK1732+AN1731</f>
        <v>10.089515641435863</v>
      </c>
      <c r="AO1732" s="149">
        <f t="shared" si="810"/>
        <v>26.610783242319094</v>
      </c>
      <c r="AP1732" s="149">
        <f t="shared" si="810"/>
        <v>9.7242915285783429</v>
      </c>
      <c r="AQ1732" s="97"/>
      <c r="AR1732" s="171">
        <f t="shared" si="806"/>
        <v>3.7658853186107772E-3</v>
      </c>
      <c r="AS1732" s="149">
        <f t="shared" si="807"/>
        <v>4.0599146658238643E-3</v>
      </c>
      <c r="AT1732" s="149">
        <f t="shared" si="808"/>
        <v>3.7704054851902908E-3</v>
      </c>
      <c r="AU1732" s="175">
        <f t="shared" ref="AU1732:AU1765" si="811">AR1732+AU1731</f>
        <v>9.9150559842338346</v>
      </c>
      <c r="AV1732" s="149">
        <f t="shared" ref="AV1732:AV1765" si="812">AS1732+AV1731</f>
        <v>23.142369602625447</v>
      </c>
      <c r="AW1732" s="149">
        <f t="shared" ref="AW1732:AW1765" si="813">AT1732+AW1731</f>
        <v>9.6246132756794687</v>
      </c>
    </row>
    <row r="1733" spans="1:49" ht="15" x14ac:dyDescent="0.25">
      <c r="A1733" s="130">
        <v>2015.04</v>
      </c>
      <c r="B1733" s="138"/>
      <c r="C1733" s="166">
        <f>raw_Data!B1739</f>
        <v>2094.86</v>
      </c>
      <c r="D1733" s="167">
        <f>raw_Data!J1739</f>
        <v>3.4266666666666672</v>
      </c>
      <c r="E1733" s="167">
        <f>raw_Data!L1739</f>
        <v>1.6024674913339698E-3</v>
      </c>
      <c r="F1733" s="168">
        <f t="shared" si="788"/>
        <v>2079.9899999999998</v>
      </c>
      <c r="G1733" s="167">
        <f>raw_Data!K1739</f>
        <v>1.6474438178388682E-3</v>
      </c>
      <c r="H1733" s="167">
        <f t="shared" si="789"/>
        <v>7.1490728320811048E-3</v>
      </c>
      <c r="I1733" s="165"/>
      <c r="J1733" s="167">
        <f t="shared" si="790"/>
        <v>0.99118150483682843</v>
      </c>
      <c r="K1733" s="167">
        <f t="shared" si="809"/>
        <v>-7.2160276718375993E-3</v>
      </c>
      <c r="L1733" s="93"/>
      <c r="M1733" s="171">
        <f t="shared" si="785"/>
        <v>0.9927839723281624</v>
      </c>
      <c r="N1733" s="172">
        <f t="shared" si="791"/>
        <v>1.00879651664992</v>
      </c>
      <c r="O1733" s="170">
        <f t="shared" si="786"/>
        <v>1732</v>
      </c>
      <c r="P1733" s="170">
        <f t="shared" si="787"/>
        <v>1734</v>
      </c>
      <c r="Q1733" s="169"/>
      <c r="R1733" s="149">
        <f t="shared" si="792"/>
        <v>-1.1064840163808003E-2</v>
      </c>
      <c r="S1733" s="173">
        <f t="shared" si="793"/>
        <v>0.80932454425739375</v>
      </c>
      <c r="T1733" s="149">
        <v>0</v>
      </c>
      <c r="U1733" s="97"/>
      <c r="V1733" s="149">
        <f>1/PI()*ATAN('Exhibit4_Impact-Test'!$Y$25*S_RDY_SP)+'Exhibit4_Impact-Test'!$Y$26</f>
        <v>0.49295705352057195</v>
      </c>
      <c r="W1733" s="172">
        <f t="shared" si="794"/>
        <v>0.49695668570245227</v>
      </c>
      <c r="X1733" s="149">
        <f>1/PI()*ATAN('Exhibit4_Impact-Test'!$Y$25*S_RS_SP)+'Exhibit4_Impact-Test'!$Y$26</f>
        <v>0.82384590961336368</v>
      </c>
      <c r="Y1733" s="172">
        <f t="shared" si="795"/>
        <v>0.82615590714353249</v>
      </c>
      <c r="Z1733" s="149">
        <f>1/PI()*ATAN('Exhibit4_Impact-Test'!$Y$25*S_5050_SP)+'Exhibit4_Impact-Test'!$Y$26</f>
        <v>0.5</v>
      </c>
      <c r="AA1733" s="149">
        <f t="shared" si="796"/>
        <v>0.50399997512214278</v>
      </c>
      <c r="AB1733" s="195">
        <f>VLOOKUP(_xlfn.NUMBERVALUE(LEFT(A1733,4)),Transactioncosts!$C:$G,5,FALSE)</f>
        <v>20</v>
      </c>
      <c r="AC1733" s="174"/>
      <c r="AD1733" s="175">
        <f t="shared" si="797"/>
        <v>1.0006774689963835</v>
      </c>
      <c r="AE1733" s="149">
        <f t="shared" si="798"/>
        <v>1.005975841470145</v>
      </c>
      <c r="AF1733" s="149">
        <f t="shared" si="799"/>
        <v>1.0007902444890413</v>
      </c>
      <c r="AG1733" s="176">
        <f t="shared" si="800"/>
        <v>1.0006535200584561</v>
      </c>
      <c r="AH1733" s="149">
        <f t="shared" si="801"/>
        <v>1.0059713851621035</v>
      </c>
      <c r="AI1733" s="149">
        <f t="shared" si="802"/>
        <v>1.0007822445387971</v>
      </c>
      <c r="AJ1733" s="97"/>
      <c r="AK1733" s="171">
        <f t="shared" si="803"/>
        <v>6.7723961785506295E-4</v>
      </c>
      <c r="AL1733" s="149">
        <f t="shared" si="804"/>
        <v>5.9580569460002415E-3</v>
      </c>
      <c r="AM1733" s="149">
        <f t="shared" si="805"/>
        <v>7.8993241026660489E-4</v>
      </c>
      <c r="AN1733" s="149">
        <f t="shared" si="810"/>
        <v>10.090192881053719</v>
      </c>
      <c r="AO1733" s="149">
        <f t="shared" si="810"/>
        <v>26.616741299265094</v>
      </c>
      <c r="AP1733" s="149">
        <f t="shared" si="810"/>
        <v>9.7250814609886103</v>
      </c>
      <c r="AQ1733" s="97"/>
      <c r="AR1733" s="171">
        <f t="shared" si="806"/>
        <v>6.5330660721407219E-4</v>
      </c>
      <c r="AS1733" s="149">
        <f t="shared" si="807"/>
        <v>5.953627100144957E-3</v>
      </c>
      <c r="AT1733" s="149">
        <f t="shared" si="808"/>
        <v>7.8193874499777303E-4</v>
      </c>
      <c r="AU1733" s="175">
        <f t="shared" si="811"/>
        <v>9.9157092908410487</v>
      </c>
      <c r="AV1733" s="149">
        <f t="shared" si="812"/>
        <v>23.148323229725591</v>
      </c>
      <c r="AW1733" s="149">
        <f t="shared" si="813"/>
        <v>9.6253952144244668</v>
      </c>
    </row>
    <row r="1734" spans="1:49" ht="15" x14ac:dyDescent="0.25">
      <c r="A1734" s="130">
        <v>2015.05</v>
      </c>
      <c r="B1734" s="138"/>
      <c r="C1734" s="166">
        <f>raw_Data!B1740</f>
        <v>2111.94</v>
      </c>
      <c r="D1734" s="167">
        <f>raw_Data!J1740</f>
        <v>3.4525000000000001</v>
      </c>
      <c r="E1734" s="167">
        <f>raw_Data!L1740</f>
        <v>1.8151029571964461E-3</v>
      </c>
      <c r="F1734" s="168">
        <f t="shared" si="788"/>
        <v>2094.86</v>
      </c>
      <c r="G1734" s="167">
        <f>raw_Data!K1740</f>
        <v>1.6480814947060901E-3</v>
      </c>
      <c r="H1734" s="167">
        <f t="shared" si="789"/>
        <v>8.1532894799651867E-3</v>
      </c>
      <c r="I1734" s="165"/>
      <c r="J1734" s="167">
        <f t="shared" si="790"/>
        <v>1.0230205793840403</v>
      </c>
      <c r="K1734" s="167">
        <f t="shared" si="809"/>
        <v>2.4835682341236787E-2</v>
      </c>
      <c r="L1734" s="93"/>
      <c r="M1734" s="171">
        <f t="shared" si="785"/>
        <v>1.0248356823412368</v>
      </c>
      <c r="N1734" s="172">
        <f t="shared" si="791"/>
        <v>1.0098013709746712</v>
      </c>
      <c r="O1734" s="170">
        <f t="shared" si="786"/>
        <v>1733</v>
      </c>
      <c r="P1734" s="170">
        <f t="shared" si="787"/>
        <v>1735</v>
      </c>
      <c r="Q1734" s="169"/>
      <c r="R1734" s="149">
        <f t="shared" si="792"/>
        <v>1.4032707572787266E-2</v>
      </c>
      <c r="S1734" s="173">
        <f t="shared" si="793"/>
        <v>0.83574134779614417</v>
      </c>
      <c r="T1734" s="149">
        <v>0</v>
      </c>
      <c r="U1734" s="97"/>
      <c r="V1734" s="149">
        <f>1/PI()*ATAN('Exhibit4_Impact-Test'!$Y$25*S_RDY_SP)+'Exhibit4_Impact-Test'!$Y$26</f>
        <v>0.50893115466618766</v>
      </c>
      <c r="W1734" s="172">
        <f t="shared" si="794"/>
        <v>0.50523725298493594</v>
      </c>
      <c r="X1734" s="149">
        <f>1/PI()*ATAN('Exhibit4_Impact-Test'!$Y$25*S_RS_SP)+'Exhibit4_Impact-Test'!$Y$26</f>
        <v>0.82838406116425944</v>
      </c>
      <c r="Y1734" s="172">
        <f t="shared" si="795"/>
        <v>0.82627286447913983</v>
      </c>
      <c r="Z1734" s="149">
        <f>1/PI()*ATAN('Exhibit4_Impact-Test'!$Y$25*S_5050_SP)+'Exhibit4_Impact-Test'!$Y$26</f>
        <v>0.5</v>
      </c>
      <c r="AA1734" s="149">
        <f t="shared" si="796"/>
        <v>0.49630540706460052</v>
      </c>
      <c r="AB1734" s="195">
        <f>VLOOKUP(_xlfn.NUMBERVALUE(LEFT(A1734,4)),Transactioncosts!$C:$G,5,FALSE)</f>
        <v>20</v>
      </c>
      <c r="AC1734" s="174"/>
      <c r="AD1734" s="175">
        <f t="shared" si="797"/>
        <v>1.0171842528978394</v>
      </c>
      <c r="AE1734" s="149">
        <f t="shared" si="798"/>
        <v>1.0123814984345931</v>
      </c>
      <c r="AF1734" s="149">
        <f t="shared" si="799"/>
        <v>1.0173185266579541</v>
      </c>
      <c r="AG1734" s="176">
        <f t="shared" si="800"/>
        <v>1.0171121435280999</v>
      </c>
      <c r="AH1734" s="149">
        <f t="shared" si="801"/>
        <v>1.0110965631578175</v>
      </c>
      <c r="AI1734" s="149">
        <f t="shared" si="802"/>
        <v>1.0173111374720833</v>
      </c>
      <c r="AJ1734" s="97"/>
      <c r="AK1734" s="171">
        <f t="shared" si="803"/>
        <v>1.7038273614145494E-2</v>
      </c>
      <c r="AL1734" s="149">
        <f t="shared" si="804"/>
        <v>1.2305474565889842E-2</v>
      </c>
      <c r="AM1734" s="149">
        <f t="shared" si="805"/>
        <v>1.7170270249056881E-2</v>
      </c>
      <c r="AN1734" s="149">
        <f t="shared" si="810"/>
        <v>10.107231154667865</v>
      </c>
      <c r="AO1734" s="149">
        <f t="shared" si="810"/>
        <v>26.629046773830982</v>
      </c>
      <c r="AP1734" s="149">
        <f t="shared" si="810"/>
        <v>9.7422517312376673</v>
      </c>
      <c r="AQ1734" s="97"/>
      <c r="AR1734" s="171">
        <f t="shared" si="806"/>
        <v>1.6967379943098888E-2</v>
      </c>
      <c r="AS1734" s="149">
        <f t="shared" si="807"/>
        <v>1.1035447997400461E-2</v>
      </c>
      <c r="AT1734" s="149">
        <f t="shared" si="808"/>
        <v>1.7163006828100198E-2</v>
      </c>
      <c r="AU1734" s="175">
        <f t="shared" si="811"/>
        <v>9.9326766707841472</v>
      </c>
      <c r="AV1734" s="149">
        <f t="shared" si="812"/>
        <v>23.159358677722992</v>
      </c>
      <c r="AW1734" s="149">
        <f t="shared" si="813"/>
        <v>9.6425582212525676</v>
      </c>
    </row>
    <row r="1735" spans="1:49" ht="15" x14ac:dyDescent="0.25">
      <c r="A1735" s="130">
        <v>2015.06</v>
      </c>
      <c r="B1735" s="138"/>
      <c r="C1735" s="166">
        <f>raw_Data!B1741</f>
        <v>2099.29</v>
      </c>
      <c r="D1735" s="167">
        <f>raw_Data!J1741</f>
        <v>3.4783333333333335</v>
      </c>
      <c r="E1735" s="167">
        <f>raw_Data!L1741</f>
        <v>1.945709215699809E-3</v>
      </c>
      <c r="F1735" s="168">
        <f t="shared" si="788"/>
        <v>2111.94</v>
      </c>
      <c r="G1735" s="167">
        <f>raw_Data!K1741</f>
        <v>1.6469849206574682E-3</v>
      </c>
      <c r="H1735" s="167">
        <f t="shared" si="789"/>
        <v>-5.9897534967849886E-3</v>
      </c>
      <c r="I1735" s="165"/>
      <c r="J1735" s="167">
        <f t="shared" si="790"/>
        <v>1.013966860695996</v>
      </c>
      <c r="K1735" s="167">
        <f t="shared" si="809"/>
        <v>1.5912569911695762E-2</v>
      </c>
      <c r="L1735" s="93"/>
      <c r="M1735" s="171">
        <f t="shared" si="785"/>
        <v>1.0159125699116958</v>
      </c>
      <c r="N1735" s="172">
        <f t="shared" si="791"/>
        <v>0.99565723142387252</v>
      </c>
      <c r="O1735" s="170">
        <f t="shared" si="786"/>
        <v>1734</v>
      </c>
      <c r="P1735" s="170">
        <f t="shared" si="787"/>
        <v>1736</v>
      </c>
      <c r="Q1735" s="169"/>
      <c r="R1735" s="149">
        <f t="shared" si="792"/>
        <v>-4.8559725365258835E-2</v>
      </c>
      <c r="S1735" s="173">
        <f t="shared" si="793"/>
        <v>-0.76743929015241263</v>
      </c>
      <c r="T1735" s="149">
        <v>0</v>
      </c>
      <c r="U1735" s="97"/>
      <c r="V1735" s="149">
        <f>1/PI()*ATAN('Exhibit4_Impact-Test'!$Y$25*S_RDY_SP)+'Exhibit4_Impact-Test'!$Y$26</f>
        <v>0.46918256811515158</v>
      </c>
      <c r="W1735" s="172">
        <f t="shared" si="794"/>
        <v>0.46417009580136226</v>
      </c>
      <c r="X1735" s="149">
        <f>1/PI()*ATAN('Exhibit4_Impact-Test'!$Y$25*S_RS_SP)+'Exhibit4_Impact-Test'!$Y$26</f>
        <v>0.18380522609132743</v>
      </c>
      <c r="Y1735" s="172">
        <f t="shared" si="795"/>
        <v>0.18080309723970253</v>
      </c>
      <c r="Z1735" s="149">
        <f>1/PI()*ATAN('Exhibit4_Impact-Test'!$Y$25*S_5050_SP)+'Exhibit4_Impact-Test'!$Y$26</f>
        <v>0.5</v>
      </c>
      <c r="AA1735" s="149">
        <f t="shared" si="796"/>
        <v>0.49496529067140133</v>
      </c>
      <c r="AB1735" s="195">
        <f>VLOOKUP(_xlfn.NUMBERVALUE(LEFT(A1735,4)),Transactioncosts!$C:$G,5,FALSE)</f>
        <v>20</v>
      </c>
      <c r="AC1735" s="174"/>
      <c r="AD1735" s="175">
        <f t="shared" si="797"/>
        <v>1.0064091181819372</v>
      </c>
      <c r="AE1735" s="149">
        <f t="shared" si="798"/>
        <v>1.012189532841385</v>
      </c>
      <c r="AF1735" s="149">
        <f t="shared" si="799"/>
        <v>1.0057849006677841</v>
      </c>
      <c r="AG1735" s="176">
        <f t="shared" si="800"/>
        <v>1.0063833564200473</v>
      </c>
      <c r="AH1735" s="149">
        <f t="shared" si="801"/>
        <v>1.0120858250863831</v>
      </c>
      <c r="AI1735" s="149">
        <f t="shared" si="802"/>
        <v>1.005774831249127</v>
      </c>
      <c r="AJ1735" s="97"/>
      <c r="AK1735" s="171">
        <f t="shared" si="803"/>
        <v>6.3886671196741844E-3</v>
      </c>
      <c r="AL1735" s="149">
        <f t="shared" si="804"/>
        <v>1.2115838745937989E-2</v>
      </c>
      <c r="AM1735" s="149">
        <f t="shared" si="805"/>
        <v>5.7682323819407454E-3</v>
      </c>
      <c r="AN1735" s="149">
        <f t="shared" si="810"/>
        <v>10.113619821787539</v>
      </c>
      <c r="AO1735" s="149">
        <f t="shared" si="810"/>
        <v>26.64116261257692</v>
      </c>
      <c r="AP1735" s="149">
        <f t="shared" si="810"/>
        <v>9.7480199636196083</v>
      </c>
      <c r="AQ1735" s="97"/>
      <c r="AR1735" s="171">
        <f t="shared" si="806"/>
        <v>6.3630690888623349E-3</v>
      </c>
      <c r="AS1735" s="149">
        <f t="shared" si="807"/>
        <v>1.201337466694154E-2</v>
      </c>
      <c r="AT1735" s="149">
        <f t="shared" si="808"/>
        <v>5.7582208287192075E-3</v>
      </c>
      <c r="AU1735" s="175">
        <f t="shared" si="811"/>
        <v>9.9390397398730101</v>
      </c>
      <c r="AV1735" s="149">
        <f t="shared" si="812"/>
        <v>23.171372052389934</v>
      </c>
      <c r="AW1735" s="149">
        <f t="shared" si="813"/>
        <v>9.6483164420812866</v>
      </c>
    </row>
    <row r="1736" spans="1:49" ht="15" x14ac:dyDescent="0.25">
      <c r="A1736" s="130">
        <v>2015.07</v>
      </c>
      <c r="B1736" s="138"/>
      <c r="C1736" s="166">
        <f>raw_Data!B1742</f>
        <v>2094.14</v>
      </c>
      <c r="D1736" s="167">
        <f>raw_Data!J1742</f>
        <v>3.4997222222222226</v>
      </c>
      <c r="E1736" s="167">
        <f>raw_Data!L1742</f>
        <v>1.913075204727166E-3</v>
      </c>
      <c r="F1736" s="168">
        <f t="shared" si="788"/>
        <v>2099.29</v>
      </c>
      <c r="G1736" s="167">
        <f>raw_Data!K1742</f>
        <v>1.6670980294395833E-3</v>
      </c>
      <c r="H1736" s="167">
        <f t="shared" si="789"/>
        <v>-2.4532103711255582E-3</v>
      </c>
      <c r="I1736" s="165"/>
      <c r="J1736" s="167">
        <f t="shared" si="790"/>
        <v>0.9965363519102225</v>
      </c>
      <c r="K1736" s="167">
        <f t="shared" si="809"/>
        <v>-1.5505728850503386E-3</v>
      </c>
      <c r="L1736" s="93"/>
      <c r="M1736" s="171">
        <f t="shared" si="785"/>
        <v>0.99844942711494966</v>
      </c>
      <c r="N1736" s="172">
        <f t="shared" si="791"/>
        <v>0.99921388765831409</v>
      </c>
      <c r="O1736" s="170">
        <f t="shared" si="786"/>
        <v>1735</v>
      </c>
      <c r="P1736" s="170">
        <f t="shared" si="787"/>
        <v>1737</v>
      </c>
      <c r="Q1736" s="169"/>
      <c r="R1736" s="149">
        <f t="shared" si="792"/>
        <v>-7.7117644910357289E-2</v>
      </c>
      <c r="S1736" s="173">
        <f t="shared" si="793"/>
        <v>-0.55768475024477604</v>
      </c>
      <c r="T1736" s="149">
        <v>0</v>
      </c>
      <c r="U1736" s="97"/>
      <c r="V1736" s="149">
        <f>1/PI()*ATAN('Exhibit4_Impact-Test'!$Y$25*S_RDY_SP)+'Exhibit4_Impact-Test'!$Y$26</f>
        <v>0.45128921485642359</v>
      </c>
      <c r="W1736" s="172">
        <f t="shared" si="794"/>
        <v>0.45147874461901216</v>
      </c>
      <c r="X1736" s="149">
        <f>1/PI()*ATAN('Exhibit4_Impact-Test'!$Y$25*S_RS_SP)+'Exhibit4_Impact-Test'!$Y$26</f>
        <v>0.23265697474065172</v>
      </c>
      <c r="Y1736" s="172">
        <f t="shared" si="795"/>
        <v>0.23279363973062431</v>
      </c>
      <c r="Z1736" s="149">
        <f>1/PI()*ATAN('Exhibit4_Impact-Test'!$Y$25*S_5050_SP)+'Exhibit4_Impact-Test'!$Y$26</f>
        <v>0.5</v>
      </c>
      <c r="AA1736" s="149">
        <f t="shared" si="796"/>
        <v>0.50019133868498034</v>
      </c>
      <c r="AB1736" s="195">
        <f>VLOOKUP(_xlfn.NUMBERVALUE(LEFT(A1736,4)),Transactioncosts!$C:$G,5,FALSE)</f>
        <v>20</v>
      </c>
      <c r="AC1736" s="174"/>
      <c r="AD1736" s="175">
        <f t="shared" si="797"/>
        <v>0.99879441991335327</v>
      </c>
      <c r="AE1736" s="149">
        <f t="shared" si="798"/>
        <v>0.99862728419227742</v>
      </c>
      <c r="AF1736" s="149">
        <f t="shared" si="799"/>
        <v>0.99883165738663182</v>
      </c>
      <c r="AG1736" s="176">
        <f t="shared" si="800"/>
        <v>0.99877898734455339</v>
      </c>
      <c r="AH1736" s="149">
        <f t="shared" si="801"/>
        <v>0.99847538369717426</v>
      </c>
      <c r="AI1736" s="149">
        <f t="shared" si="802"/>
        <v>0.99883127470926181</v>
      </c>
      <c r="AJ1736" s="97"/>
      <c r="AK1736" s="171">
        <f t="shared" si="803"/>
        <v>-1.2063073829207561E-3</v>
      </c>
      <c r="AL1736" s="149">
        <f t="shared" si="804"/>
        <v>-1.3736588451807115E-3</v>
      </c>
      <c r="AM1736" s="149">
        <f t="shared" si="805"/>
        <v>-1.1690256576709591E-3</v>
      </c>
      <c r="AN1736" s="149">
        <f t="shared" si="810"/>
        <v>10.112413514404619</v>
      </c>
      <c r="AO1736" s="149">
        <f t="shared" si="810"/>
        <v>26.639788953731738</v>
      </c>
      <c r="AP1736" s="149">
        <f t="shared" si="810"/>
        <v>9.7468509379619377</v>
      </c>
      <c r="AQ1736" s="97"/>
      <c r="AR1736" s="171">
        <f t="shared" si="806"/>
        <v>-1.2217586987463601E-3</v>
      </c>
      <c r="AS1736" s="149">
        <f t="shared" si="807"/>
        <v>-1.5257797129141835E-3</v>
      </c>
      <c r="AT1736" s="149">
        <f t="shared" si="808"/>
        <v>-1.1694087827356194E-3</v>
      </c>
      <c r="AU1736" s="175">
        <f t="shared" si="811"/>
        <v>9.9378179811742644</v>
      </c>
      <c r="AV1736" s="149">
        <f t="shared" si="812"/>
        <v>23.16984627267702</v>
      </c>
      <c r="AW1736" s="149">
        <f t="shared" si="813"/>
        <v>9.6471470332985518</v>
      </c>
    </row>
    <row r="1737" spans="1:49" ht="15" x14ac:dyDescent="0.25">
      <c r="A1737" s="130">
        <v>2015.08</v>
      </c>
      <c r="B1737" s="138"/>
      <c r="C1737" s="166">
        <f>raw_Data!B1743</f>
        <v>2039.87</v>
      </c>
      <c r="D1737" s="167">
        <f>raw_Data!J1743</f>
        <v>3.5211111111111109</v>
      </c>
      <c r="E1737" s="167">
        <f>raw_Data!L1743</f>
        <v>1.7905934192179451E-3</v>
      </c>
      <c r="F1737" s="168">
        <f t="shared" si="788"/>
        <v>2094.14</v>
      </c>
      <c r="G1737" s="167">
        <f>raw_Data!K1743</f>
        <v>1.6814115155200278E-3</v>
      </c>
      <c r="H1737" s="167">
        <f t="shared" si="789"/>
        <v>-2.5915172815571097E-2</v>
      </c>
      <c r="I1737" s="165"/>
      <c r="J1737" s="167">
        <f t="shared" si="790"/>
        <v>0.98697578977660672</v>
      </c>
      <c r="K1737" s="167">
        <f t="shared" si="809"/>
        <v>-1.1233616804175339E-2</v>
      </c>
      <c r="L1737" s="93"/>
      <c r="M1737" s="171">
        <f t="shared" si="785"/>
        <v>0.98876638319582466</v>
      </c>
      <c r="N1737" s="172">
        <f t="shared" si="791"/>
        <v>0.97576623869994894</v>
      </c>
      <c r="O1737" s="170">
        <f t="shared" si="786"/>
        <v>1736</v>
      </c>
      <c r="P1737" s="170">
        <f t="shared" si="787"/>
        <v>1738</v>
      </c>
      <c r="Q1737" s="169"/>
      <c r="R1737" s="149">
        <f t="shared" si="792"/>
        <v>-6.4449727384500291E-2</v>
      </c>
      <c r="S1737" s="173">
        <f t="shared" si="793"/>
        <v>-0.9312541988510471</v>
      </c>
      <c r="T1737" s="149">
        <v>0</v>
      </c>
      <c r="U1737" s="97"/>
      <c r="V1737" s="149">
        <f>1/PI()*ATAN('Exhibit4_Impact-Test'!$Y$25*S_RDY_SP)+'Exhibit4_Impact-Test'!$Y$26</f>
        <v>0.45919502901893566</v>
      </c>
      <c r="W1737" s="172">
        <f t="shared" si="794"/>
        <v>0.45591012785654028</v>
      </c>
      <c r="X1737" s="149">
        <f>1/PI()*ATAN('Exhibit4_Impact-Test'!$Y$25*S_RS_SP)+'Exhibit4_Impact-Test'!$Y$26</f>
        <v>0.15684339217904836</v>
      </c>
      <c r="Y1737" s="172">
        <f t="shared" si="795"/>
        <v>0.15510108202583511</v>
      </c>
      <c r="Z1737" s="149">
        <f>1/PI()*ATAN('Exhibit4_Impact-Test'!$Y$25*S_5050_SP)+'Exhibit4_Impact-Test'!$Y$26</f>
        <v>0.5</v>
      </c>
      <c r="AA1737" s="149">
        <f t="shared" si="796"/>
        <v>0.49669128820998382</v>
      </c>
      <c r="AB1737" s="195">
        <f>VLOOKUP(_xlfn.NUMBERVALUE(LEFT(A1737,4)),Transactioncosts!$C:$G,5,FALSE)</f>
        <v>20</v>
      </c>
      <c r="AC1737" s="174"/>
      <c r="AD1737" s="175">
        <f t="shared" si="797"/>
        <v>0.98279678146679061</v>
      </c>
      <c r="AE1737" s="149">
        <f t="shared" si="798"/>
        <v>0.98672739643427365</v>
      </c>
      <c r="AF1737" s="149">
        <f t="shared" si="799"/>
        <v>0.98226631094788686</v>
      </c>
      <c r="AG1737" s="176">
        <f t="shared" si="800"/>
        <v>0.98272807499216752</v>
      </c>
      <c r="AH1737" s="149">
        <f t="shared" si="801"/>
        <v>0.98672203033592232</v>
      </c>
      <c r="AI1737" s="149">
        <f t="shared" si="802"/>
        <v>0.98225969352430686</v>
      </c>
      <c r="AJ1737" s="97"/>
      <c r="AK1737" s="171">
        <f t="shared" si="803"/>
        <v>-1.735291320129078E-2</v>
      </c>
      <c r="AL1737" s="149">
        <f t="shared" si="804"/>
        <v>-1.336147178614909E-2</v>
      </c>
      <c r="AM1737" s="149">
        <f t="shared" si="805"/>
        <v>-1.7892814982396098E-2</v>
      </c>
      <c r="AN1737" s="149">
        <f t="shared" si="810"/>
        <v>10.095060601203327</v>
      </c>
      <c r="AO1737" s="149">
        <f t="shared" si="810"/>
        <v>26.626427481945591</v>
      </c>
      <c r="AP1737" s="149">
        <f t="shared" si="810"/>
        <v>9.7289581229795417</v>
      </c>
      <c r="AQ1737" s="97"/>
      <c r="AR1737" s="171">
        <f t="shared" si="806"/>
        <v>-1.7422824781828977E-2</v>
      </c>
      <c r="AS1737" s="149">
        <f t="shared" si="807"/>
        <v>-1.3366910079402066E-2</v>
      </c>
      <c r="AT1737" s="149">
        <f t="shared" si="808"/>
        <v>-1.7899551898644547E-2</v>
      </c>
      <c r="AU1737" s="175">
        <f t="shared" si="811"/>
        <v>9.920395156392436</v>
      </c>
      <c r="AV1737" s="149">
        <f t="shared" si="812"/>
        <v>23.156479362597619</v>
      </c>
      <c r="AW1737" s="149">
        <f t="shared" si="813"/>
        <v>9.6292474813999078</v>
      </c>
    </row>
    <row r="1738" spans="1:49" ht="15" x14ac:dyDescent="0.25">
      <c r="A1738" s="130">
        <v>2015.09</v>
      </c>
      <c r="B1738" s="138"/>
      <c r="C1738" s="166">
        <f>raw_Data!B1744</f>
        <v>1944.41</v>
      </c>
      <c r="D1738" s="167">
        <f>raw_Data!J1744</f>
        <v>3.5425</v>
      </c>
      <c r="E1738" s="167">
        <f>raw_Data!L1744</f>
        <v>1.7905934192179451E-3</v>
      </c>
      <c r="F1738" s="168">
        <f t="shared" si="788"/>
        <v>2039.87</v>
      </c>
      <c r="G1738" s="167">
        <f>raw_Data!K1744</f>
        <v>1.7366302754587303E-3</v>
      </c>
      <c r="H1738" s="167">
        <f t="shared" si="789"/>
        <v>-4.6797099815184207E-2</v>
      </c>
      <c r="I1738" s="165"/>
      <c r="J1738" s="167">
        <f t="shared" si="790"/>
        <v>1</v>
      </c>
      <c r="K1738" s="167">
        <f t="shared" si="809"/>
        <v>1.7905934192179451E-3</v>
      </c>
      <c r="L1738" s="93"/>
      <c r="M1738" s="171">
        <f t="shared" si="785"/>
        <v>1.0017905934192179</v>
      </c>
      <c r="N1738" s="172">
        <f t="shared" si="791"/>
        <v>0.95493953046027458</v>
      </c>
      <c r="O1738" s="170">
        <f t="shared" si="786"/>
        <v>1737</v>
      </c>
      <c r="P1738" s="170">
        <f t="shared" si="787"/>
        <v>1739</v>
      </c>
      <c r="Q1738" s="169"/>
      <c r="R1738" s="149">
        <f t="shared" si="792"/>
        <v>-1.5299042088160316E-2</v>
      </c>
      <c r="S1738" s="173">
        <f t="shared" si="793"/>
        <v>-0.96314718192980342</v>
      </c>
      <c r="T1738" s="149">
        <v>0</v>
      </c>
      <c r="U1738" s="97"/>
      <c r="V1738" s="149">
        <f>1/PI()*ATAN('Exhibit4_Impact-Test'!$Y$25*S_RDY_SP)+'Exhibit4_Impact-Test'!$Y$26</f>
        <v>0.49026336516807006</v>
      </c>
      <c r="W1738" s="172">
        <f t="shared" si="794"/>
        <v>0.47830170786000487</v>
      </c>
      <c r="X1738" s="149">
        <f>1/PI()*ATAN('Exhibit4_Impact-Test'!$Y$25*S_RS_SP)+'Exhibit4_Impact-Test'!$Y$26</f>
        <v>0.15241803285019423</v>
      </c>
      <c r="Y1738" s="172">
        <f t="shared" si="795"/>
        <v>0.1463329376591441</v>
      </c>
      <c r="Z1738" s="149">
        <f>1/PI()*ATAN('Exhibit4_Impact-Test'!$Y$25*S_5050_SP)+'Exhibit4_Impact-Test'!$Y$26</f>
        <v>0.5</v>
      </c>
      <c r="AA1738" s="149">
        <f t="shared" si="796"/>
        <v>0.4880282256640342</v>
      </c>
      <c r="AB1738" s="195">
        <f>VLOOKUP(_xlfn.NUMBERVALUE(LEFT(A1738,4)),Transactioncosts!$C:$G,5,FALSE)</f>
        <v>20</v>
      </c>
      <c r="AC1738" s="174"/>
      <c r="AD1738" s="175">
        <f t="shared" si="797"/>
        <v>0.97882123363126516</v>
      </c>
      <c r="AE1738" s="149">
        <f t="shared" si="798"/>
        <v>0.99464964656607513</v>
      </c>
      <c r="AF1738" s="149">
        <f t="shared" si="799"/>
        <v>0.97836506193974626</v>
      </c>
      <c r="AG1738" s="176">
        <f t="shared" si="800"/>
        <v>0.97876243227913917</v>
      </c>
      <c r="AH1738" s="149">
        <f t="shared" si="801"/>
        <v>0.99324841120941476</v>
      </c>
      <c r="AI1738" s="149">
        <f t="shared" si="802"/>
        <v>0.97834111839107429</v>
      </c>
      <c r="AJ1738" s="97"/>
      <c r="AK1738" s="171">
        <f t="shared" si="803"/>
        <v>-2.1406254114731772E-2</v>
      </c>
      <c r="AL1738" s="149">
        <f t="shared" si="804"/>
        <v>-5.3647178341808058E-3</v>
      </c>
      <c r="AM1738" s="149">
        <f t="shared" si="805"/>
        <v>-2.1872404629694562E-2</v>
      </c>
      <c r="AN1738" s="149">
        <f t="shared" si="810"/>
        <v>10.073654347088596</v>
      </c>
      <c r="AO1738" s="149">
        <f t="shared" si="810"/>
        <v>26.621062764111411</v>
      </c>
      <c r="AP1738" s="149">
        <f t="shared" si="810"/>
        <v>9.7070857183498465</v>
      </c>
      <c r="AQ1738" s="97"/>
      <c r="AR1738" s="171">
        <f t="shared" si="806"/>
        <v>-2.146632955688799E-2</v>
      </c>
      <c r="AS1738" s="149">
        <f t="shared" si="807"/>
        <v>-6.7744838765109788E-3</v>
      </c>
      <c r="AT1738" s="149">
        <f t="shared" si="808"/>
        <v>-2.1896877950128513E-2</v>
      </c>
      <c r="AU1738" s="175">
        <f t="shared" si="811"/>
        <v>9.8989288268355473</v>
      </c>
      <c r="AV1738" s="149">
        <f t="shared" si="812"/>
        <v>23.149704878721106</v>
      </c>
      <c r="AW1738" s="149">
        <f t="shared" si="813"/>
        <v>9.6073506034497793</v>
      </c>
    </row>
    <row r="1739" spans="1:49" ht="15" x14ac:dyDescent="0.25">
      <c r="A1739" s="130">
        <v>2015.1</v>
      </c>
      <c r="B1739" s="138"/>
      <c r="C1739" s="166">
        <f>raw_Data!B1745</f>
        <v>2024.81</v>
      </c>
      <c r="D1739" s="167">
        <f>raw_Data!J1745</f>
        <v>3.5669444444444447</v>
      </c>
      <c r="E1739" s="167">
        <f>raw_Data!L1745</f>
        <v>1.7088472872288651E-3</v>
      </c>
      <c r="F1739" s="168">
        <f t="shared" si="788"/>
        <v>1944.41</v>
      </c>
      <c r="G1739" s="167">
        <f>raw_Data!K1745</f>
        <v>1.8344610675960545E-3</v>
      </c>
      <c r="H1739" s="167">
        <f t="shared" si="789"/>
        <v>4.1349303901954793E-2</v>
      </c>
      <c r="I1739" s="165"/>
      <c r="J1739" s="167">
        <f t="shared" si="790"/>
        <v>0.99124578977831157</v>
      </c>
      <c r="K1739" s="167">
        <f t="shared" si="809"/>
        <v>-7.0453629344595647E-3</v>
      </c>
      <c r="L1739" s="93"/>
      <c r="M1739" s="171">
        <f t="shared" si="785"/>
        <v>0.99295463706554044</v>
      </c>
      <c r="N1739" s="172">
        <f t="shared" si="791"/>
        <v>1.0431837649695508</v>
      </c>
      <c r="O1739" s="170">
        <f t="shared" si="786"/>
        <v>1738</v>
      </c>
      <c r="P1739" s="170">
        <f t="shared" si="787"/>
        <v>1740</v>
      </c>
      <c r="Q1739" s="169"/>
      <c r="R1739" s="149">
        <f t="shared" si="792"/>
        <v>1.2101238350396204E-2</v>
      </c>
      <c r="S1739" s="173">
        <f t="shared" si="793"/>
        <v>0.95849333145401028</v>
      </c>
      <c r="T1739" s="149">
        <v>0</v>
      </c>
      <c r="U1739" s="97"/>
      <c r="V1739" s="149">
        <f>1/PI()*ATAN('Exhibit4_Impact-Test'!$Y$25*S_RDY_SP)+'Exhibit4_Impact-Test'!$Y$26</f>
        <v>0.50770238392301514</v>
      </c>
      <c r="W1739" s="172">
        <f t="shared" si="794"/>
        <v>0.52002918154447486</v>
      </c>
      <c r="X1739" s="149">
        <f>1/PI()*ATAN('Exhibit4_Impact-Test'!$Y$25*S_RS_SP)+'Exhibit4_Impact-Test'!$Y$26</f>
        <v>0.84695061598932275</v>
      </c>
      <c r="Y1739" s="172">
        <f t="shared" si="795"/>
        <v>0.85323838806838703</v>
      </c>
      <c r="Z1739" s="149">
        <f>1/PI()*ATAN('Exhibit4_Impact-Test'!$Y$25*S_5050_SP)+'Exhibit4_Impact-Test'!$Y$26</f>
        <v>0.5</v>
      </c>
      <c r="AA1739" s="149">
        <f t="shared" si="796"/>
        <v>0.51233440905927785</v>
      </c>
      <c r="AB1739" s="195">
        <f>VLOOKUP(_xlfn.NUMBERVALUE(LEFT(A1739,4)),Transactioncosts!$C:$G,5,FALSE)</f>
        <v>20</v>
      </c>
      <c r="AC1739" s="174"/>
      <c r="AD1739" s="175">
        <f t="shared" si="797"/>
        <v>1.0184560850447806</v>
      </c>
      <c r="AE1739" s="149">
        <f t="shared" si="798"/>
        <v>1.0354962278844484</v>
      </c>
      <c r="AF1739" s="149">
        <f t="shared" si="799"/>
        <v>1.0180692010175456</v>
      </c>
      <c r="AG1739" s="176">
        <f t="shared" si="800"/>
        <v>1.018439723317597</v>
      </c>
      <c r="AH1739" s="149">
        <f t="shared" si="801"/>
        <v>1.0354789927698786</v>
      </c>
      <c r="AI1739" s="149">
        <f t="shared" si="802"/>
        <v>1.0180445321994271</v>
      </c>
      <c r="AJ1739" s="97"/>
      <c r="AK1739" s="171">
        <f t="shared" si="803"/>
        <v>1.828783846970778E-2</v>
      </c>
      <c r="AL1739" s="149">
        <f t="shared" si="804"/>
        <v>3.4880759050583264E-2</v>
      </c>
      <c r="AM1739" s="149">
        <f t="shared" si="805"/>
        <v>1.7907893241885759E-2</v>
      </c>
      <c r="AN1739" s="149">
        <f t="shared" si="810"/>
        <v>10.091942185558302</v>
      </c>
      <c r="AO1739" s="149">
        <f t="shared" si="810"/>
        <v>26.655943523161994</v>
      </c>
      <c r="AP1739" s="149">
        <f t="shared" si="810"/>
        <v>9.7249936115917315</v>
      </c>
      <c r="AQ1739" s="97"/>
      <c r="AR1739" s="171">
        <f t="shared" si="806"/>
        <v>1.8271773114654534E-2</v>
      </c>
      <c r="AS1739" s="149">
        <f t="shared" si="807"/>
        <v>3.4864114607522569E-2</v>
      </c>
      <c r="AT1739" s="149">
        <f t="shared" si="808"/>
        <v>1.7883661964705873E-2</v>
      </c>
      <c r="AU1739" s="175">
        <f t="shared" si="811"/>
        <v>9.9172005999502026</v>
      </c>
      <c r="AV1739" s="149">
        <f t="shared" si="812"/>
        <v>23.184568993328629</v>
      </c>
      <c r="AW1739" s="149">
        <f t="shared" si="813"/>
        <v>9.6252342654144858</v>
      </c>
    </row>
    <row r="1740" spans="1:49" ht="15" x14ac:dyDescent="0.25">
      <c r="A1740" s="130">
        <v>2015.11</v>
      </c>
      <c r="B1740" s="138"/>
      <c r="C1740" s="166">
        <f>raw_Data!B1746</f>
        <v>2080.62</v>
      </c>
      <c r="D1740" s="167">
        <f>raw_Data!J1746</f>
        <v>3.5913888888888885</v>
      </c>
      <c r="E1740" s="167">
        <f>raw_Data!L1746</f>
        <v>1.8641022544263475E-3</v>
      </c>
      <c r="F1740" s="168">
        <f t="shared" si="788"/>
        <v>2024.81</v>
      </c>
      <c r="G1740" s="167">
        <f>raw_Data!K1746</f>
        <v>1.7736917976940497E-3</v>
      </c>
      <c r="H1740" s="167">
        <f t="shared" si="789"/>
        <v>2.7563079992690698E-2</v>
      </c>
      <c r="I1740" s="165"/>
      <c r="J1740" s="167">
        <f t="shared" si="790"/>
        <v>1.0167050815916685</v>
      </c>
      <c r="K1740" s="167">
        <f t="shared" si="809"/>
        <v>1.856918384609485E-2</v>
      </c>
      <c r="L1740" s="93"/>
      <c r="M1740" s="171">
        <f t="shared" si="785"/>
        <v>1.0185691838460948</v>
      </c>
      <c r="N1740" s="172">
        <f t="shared" si="791"/>
        <v>1.0293367717903847</v>
      </c>
      <c r="O1740" s="170">
        <f t="shared" si="786"/>
        <v>1739</v>
      </c>
      <c r="P1740" s="170">
        <f t="shared" si="787"/>
        <v>1741</v>
      </c>
      <c r="Q1740" s="169"/>
      <c r="R1740" s="149">
        <f t="shared" si="792"/>
        <v>1.8619894532101097E-2</v>
      </c>
      <c r="S1740" s="173">
        <f t="shared" si="793"/>
        <v>0.94162163389900433</v>
      </c>
      <c r="T1740" s="149">
        <v>0</v>
      </c>
      <c r="U1740" s="97"/>
      <c r="V1740" s="149">
        <f>1/PI()*ATAN('Exhibit4_Impact-Test'!$Y$25*S_RDY_SP)+'Exhibit4_Impact-Test'!$Y$26</f>
        <v>0.51184831795265995</v>
      </c>
      <c r="W1740" s="172">
        <f t="shared" si="794"/>
        <v>0.51447544077897889</v>
      </c>
      <c r="X1740" s="149">
        <f>1/PI()*ATAN('Exhibit4_Impact-Test'!$Y$25*S_RS_SP)+'Exhibit4_Impact-Test'!$Y$26</f>
        <v>0.84462083078348926</v>
      </c>
      <c r="Y1740" s="172">
        <f t="shared" si="795"/>
        <v>0.84599589186069568</v>
      </c>
      <c r="Z1740" s="149">
        <f>1/PI()*ATAN('Exhibit4_Impact-Test'!$Y$25*S_5050_SP)+'Exhibit4_Impact-Test'!$Y$26</f>
        <v>0.5</v>
      </c>
      <c r="AA1740" s="149">
        <f t="shared" si="796"/>
        <v>0.50262892637102163</v>
      </c>
      <c r="AB1740" s="195">
        <f>VLOOKUP(_xlfn.NUMBERVALUE(LEFT(A1740,4)),Transactioncosts!$C:$G,5,FALSE)</f>
        <v>20</v>
      </c>
      <c r="AC1740" s="174"/>
      <c r="AD1740" s="175">
        <f t="shared" si="797"/>
        <v>1.0240805556237869</v>
      </c>
      <c r="AE1740" s="149">
        <f t="shared" si="798"/>
        <v>1.0276637129211352</v>
      </c>
      <c r="AF1740" s="149">
        <f t="shared" si="799"/>
        <v>1.0239529778182397</v>
      </c>
      <c r="AG1740" s="176">
        <f t="shared" si="800"/>
        <v>1.0240070541104702</v>
      </c>
      <c r="AH1740" s="149">
        <f t="shared" si="801"/>
        <v>1.0263030063985767</v>
      </c>
      <c r="AI1740" s="149">
        <f t="shared" si="802"/>
        <v>1.0239477199654976</v>
      </c>
      <c r="AJ1740" s="97"/>
      <c r="AK1740" s="171">
        <f t="shared" si="803"/>
        <v>2.3795191124536916E-2</v>
      </c>
      <c r="AL1740" s="149">
        <f t="shared" si="804"/>
        <v>2.7287986006474835E-2</v>
      </c>
      <c r="AM1740" s="149">
        <f t="shared" si="805"/>
        <v>2.3670605463580692E-2</v>
      </c>
      <c r="AN1740" s="149">
        <f t="shared" si="810"/>
        <v>10.115737376682839</v>
      </c>
      <c r="AO1740" s="149">
        <f t="shared" si="810"/>
        <v>26.683231509168468</v>
      </c>
      <c r="AP1740" s="149">
        <f t="shared" si="810"/>
        <v>9.7486642170553122</v>
      </c>
      <c r="AQ1740" s="97"/>
      <c r="AR1740" s="171">
        <f t="shared" si="806"/>
        <v>2.3723415373344579E-2</v>
      </c>
      <c r="AS1740" s="149">
        <f t="shared" si="807"/>
        <v>2.5963031021741852E-2</v>
      </c>
      <c r="AT1740" s="149">
        <f t="shared" si="808"/>
        <v>2.3665470592785658E-2</v>
      </c>
      <c r="AU1740" s="175">
        <f t="shared" si="811"/>
        <v>9.9409240153235476</v>
      </c>
      <c r="AV1740" s="149">
        <f t="shared" si="812"/>
        <v>23.210532024350371</v>
      </c>
      <c r="AW1740" s="149">
        <f t="shared" si="813"/>
        <v>9.6488997360072712</v>
      </c>
    </row>
    <row r="1741" spans="1:49" ht="15" x14ac:dyDescent="0.25">
      <c r="A1741" s="130">
        <v>2015.12</v>
      </c>
      <c r="B1741" s="138"/>
      <c r="C1741" s="166">
        <f>raw_Data!B1747</f>
        <v>2054.08</v>
      </c>
      <c r="D1741" s="167">
        <f>raw_Data!J1747</f>
        <v>3.6158333333333332</v>
      </c>
      <c r="E1741" s="167">
        <f>raw_Data!L1747</f>
        <v>1.8477720842495771E-3</v>
      </c>
      <c r="F1741" s="168">
        <f t="shared" si="788"/>
        <v>2080.62</v>
      </c>
      <c r="G1741" s="167">
        <f>raw_Data!K1747</f>
        <v>1.7378633932834124E-3</v>
      </c>
      <c r="H1741" s="167">
        <f t="shared" si="789"/>
        <v>-1.2755813171073993E-2</v>
      </c>
      <c r="I1741" s="165"/>
      <c r="J1741" s="167">
        <f t="shared" si="790"/>
        <v>0.99825860581315107</v>
      </c>
      <c r="K1741" s="167">
        <f t="shared" si="809"/>
        <v>1.0637789740064463E-4</v>
      </c>
      <c r="L1741" s="93"/>
      <c r="M1741" s="171">
        <f t="shared" si="785"/>
        <v>1.0001063778974006</v>
      </c>
      <c r="N1741" s="172">
        <f t="shared" si="791"/>
        <v>0.98898205022220942</v>
      </c>
      <c r="O1741" s="170">
        <f t="shared" si="786"/>
        <v>1740</v>
      </c>
      <c r="P1741" s="170">
        <f t="shared" si="787"/>
        <v>1742</v>
      </c>
      <c r="Q1741" s="169"/>
      <c r="R1741" s="149">
        <f t="shared" si="792"/>
        <v>-3.5047214074126878E-2</v>
      </c>
      <c r="S1741" s="173">
        <f t="shared" si="793"/>
        <v>-0.87249568823257728</v>
      </c>
      <c r="T1741" s="149">
        <v>0</v>
      </c>
      <c r="U1741" s="97"/>
      <c r="V1741" s="149">
        <f>1/PI()*ATAN('Exhibit4_Impact-Test'!$Y$25*S_RDY_SP)+'Exhibit4_Impact-Test'!$Y$26</f>
        <v>0.47772468412071084</v>
      </c>
      <c r="W1741" s="172">
        <f t="shared" si="794"/>
        <v>0.47493459120821396</v>
      </c>
      <c r="X1741" s="149">
        <f>1/PI()*ATAN('Exhibit4_Impact-Test'!$Y$25*S_RS_SP)+'Exhibit4_Impact-Test'!$Y$26</f>
        <v>0.16564263058142775</v>
      </c>
      <c r="Y1741" s="172">
        <f t="shared" si="795"/>
        <v>0.16410251713594159</v>
      </c>
      <c r="Z1741" s="149">
        <f>1/PI()*ATAN('Exhibit4_Impact-Test'!$Y$25*S_5050_SP)+'Exhibit4_Impact-Test'!$Y$26</f>
        <v>0.5</v>
      </c>
      <c r="AA1741" s="149">
        <f t="shared" si="796"/>
        <v>0.49720366185888787</v>
      </c>
      <c r="AB1741" s="195">
        <f>VLOOKUP(_xlfn.NUMBERVALUE(LEFT(A1741,4)),Transactioncosts!$C:$G,5,FALSE)</f>
        <v>20</v>
      </c>
      <c r="AC1741" s="174"/>
      <c r="AD1741" s="175">
        <f t="shared" si="797"/>
        <v>0.99479201197271472</v>
      </c>
      <c r="AE1741" s="149">
        <f t="shared" si="798"/>
        <v>0.99826371499783217</v>
      </c>
      <c r="AF1741" s="149">
        <f t="shared" si="799"/>
        <v>0.99454421405980509</v>
      </c>
      <c r="AG1741" s="176">
        <f t="shared" si="800"/>
        <v>0.99477033288179662</v>
      </c>
      <c r="AH1741" s="149">
        <f t="shared" si="801"/>
        <v>0.99823777111656875</v>
      </c>
      <c r="AI1741" s="149">
        <f t="shared" si="802"/>
        <v>0.99453862138352289</v>
      </c>
      <c r="AJ1741" s="97"/>
      <c r="AK1741" s="171">
        <f t="shared" si="803"/>
        <v>-5.2215968672787993E-3</v>
      </c>
      <c r="AL1741" s="149">
        <f t="shared" si="804"/>
        <v>-1.7377940920319144E-3</v>
      </c>
      <c r="AM1741" s="149">
        <f t="shared" si="805"/>
        <v>-5.4707230943575073E-3</v>
      </c>
      <c r="AN1741" s="149">
        <f t="shared" si="810"/>
        <v>10.110515779815561</v>
      </c>
      <c r="AO1741" s="149">
        <f t="shared" si="810"/>
        <v>26.681493715076435</v>
      </c>
      <c r="AP1741" s="149">
        <f t="shared" si="810"/>
        <v>9.7431934939609555</v>
      </c>
      <c r="AQ1741" s="97"/>
      <c r="AR1741" s="171">
        <f t="shared" si="806"/>
        <v>-5.2433896911880662E-3</v>
      </c>
      <c r="AS1741" s="149">
        <f t="shared" si="807"/>
        <v>-1.7637834353360121E-3</v>
      </c>
      <c r="AT1741" s="149">
        <f t="shared" si="808"/>
        <v>-5.4763464662780275E-3</v>
      </c>
      <c r="AU1741" s="175">
        <f t="shared" si="811"/>
        <v>9.9356806256323598</v>
      </c>
      <c r="AV1741" s="149">
        <f t="shared" si="812"/>
        <v>23.208768240915035</v>
      </c>
      <c r="AW1741" s="149">
        <f t="shared" si="813"/>
        <v>9.6434233895409935</v>
      </c>
    </row>
    <row r="1742" spans="1:49" ht="15" x14ac:dyDescent="0.25">
      <c r="A1742" s="130">
        <v>2016.01</v>
      </c>
      <c r="B1742" s="138"/>
      <c r="C1742" s="166">
        <f>raw_Data!B1748</f>
        <v>1918.6</v>
      </c>
      <c r="D1742" s="167">
        <f>raw_Data!J1748</f>
        <v>3.6294444444444447</v>
      </c>
      <c r="E1742" s="167">
        <f>raw_Data!L1748</f>
        <v>1.7252023849956277E-3</v>
      </c>
      <c r="F1742" s="168">
        <f t="shared" si="788"/>
        <v>2054.08</v>
      </c>
      <c r="G1742" s="167">
        <f>raw_Data!K1748</f>
        <v>1.7669440549756799E-3</v>
      </c>
      <c r="H1742" s="167">
        <f t="shared" si="789"/>
        <v>-6.5956535285870088E-2</v>
      </c>
      <c r="I1742" s="165"/>
      <c r="J1742" s="167">
        <f t="shared" si="790"/>
        <v>0.98691725844551592</v>
      </c>
      <c r="K1742" s="167">
        <f t="shared" si="809"/>
        <v>-1.1357539169488451E-2</v>
      </c>
      <c r="L1742" s="93"/>
      <c r="M1742" s="171">
        <f t="shared" si="785"/>
        <v>0.98864246083051155</v>
      </c>
      <c r="N1742" s="172">
        <f t="shared" si="791"/>
        <v>0.9358104087691056</v>
      </c>
      <c r="O1742" s="170">
        <f t="shared" si="786"/>
        <v>1741</v>
      </c>
      <c r="P1742" s="170">
        <f t="shared" si="787"/>
        <v>1743</v>
      </c>
      <c r="Q1742" s="169"/>
      <c r="R1742" s="149">
        <f t="shared" si="792"/>
        <v>-2.2360823412048345E-2</v>
      </c>
      <c r="S1742" s="173">
        <f t="shared" si="793"/>
        <v>-0.97274845572622337</v>
      </c>
      <c r="T1742" s="149">
        <v>0</v>
      </c>
      <c r="U1742" s="97"/>
      <c r="V1742" s="149">
        <f>1/PI()*ATAN('Exhibit4_Impact-Test'!$Y$25*S_RDY_SP)+'Exhibit4_Impact-Test'!$Y$26</f>
        <v>0.48577413666727909</v>
      </c>
      <c r="W1742" s="172">
        <f t="shared" si="794"/>
        <v>0.47206944051138894</v>
      </c>
      <c r="X1742" s="149">
        <f>1/PI()*ATAN('Exhibit4_Impact-Test'!$Y$25*S_RS_SP)+'Exhibit4_Impact-Test'!$Y$26</f>
        <v>0.15113057650425649</v>
      </c>
      <c r="Y1742" s="172">
        <f t="shared" si="795"/>
        <v>0.1442190628897663</v>
      </c>
      <c r="Z1742" s="149">
        <f>1/PI()*ATAN('Exhibit4_Impact-Test'!$Y$25*S_5050_SP)+'Exhibit4_Impact-Test'!$Y$26</f>
        <v>0.5</v>
      </c>
      <c r="AA1742" s="149">
        <f t="shared" si="796"/>
        <v>0.48627348767642259</v>
      </c>
      <c r="AB1742" s="195">
        <f>VLOOKUP(_xlfn.NUMBERVALUE(LEFT(A1742,4)),Transactioncosts!$C:$G,5,FALSE)</f>
        <v>20</v>
      </c>
      <c r="AC1742" s="174"/>
      <c r="AD1742" s="175">
        <f t="shared" si="797"/>
        <v>0.96297801635202129</v>
      </c>
      <c r="AE1742" s="149">
        <f t="shared" si="798"/>
        <v>0.98065792234456828</v>
      </c>
      <c r="AF1742" s="149">
        <f t="shared" si="799"/>
        <v>0.96222643479980863</v>
      </c>
      <c r="AG1742" s="176">
        <f t="shared" si="800"/>
        <v>0.96286134677518198</v>
      </c>
      <c r="AH1742" s="149">
        <f t="shared" si="801"/>
        <v>0.98059455309744914</v>
      </c>
      <c r="AI1742" s="149">
        <f t="shared" si="802"/>
        <v>0.9621989817751615</v>
      </c>
      <c r="AJ1742" s="97"/>
      <c r="AK1742" s="171">
        <f t="shared" si="803"/>
        <v>-3.7724695739470605E-2</v>
      </c>
      <c r="AL1742" s="149">
        <f t="shared" si="804"/>
        <v>-1.9531583240479062E-2</v>
      </c>
      <c r="AM1742" s="149">
        <f t="shared" si="805"/>
        <v>-3.8505476803990316E-2</v>
      </c>
      <c r="AN1742" s="149">
        <f t="shared" si="810"/>
        <v>10.072791084076091</v>
      </c>
      <c r="AO1742" s="149">
        <f t="shared" si="810"/>
        <v>26.661962131835956</v>
      </c>
      <c r="AP1742" s="149">
        <f t="shared" si="810"/>
        <v>9.7046880171569647</v>
      </c>
      <c r="AQ1742" s="97"/>
      <c r="AR1742" s="171">
        <f t="shared" si="806"/>
        <v>-3.7845858053644717E-2</v>
      </c>
      <c r="AS1742" s="149">
        <f t="shared" si="807"/>
        <v>-1.9596204443444693E-2</v>
      </c>
      <c r="AT1742" s="149">
        <f t="shared" si="808"/>
        <v>-3.8534007943116351E-2</v>
      </c>
      <c r="AU1742" s="175">
        <f t="shared" si="811"/>
        <v>9.8978347675787148</v>
      </c>
      <c r="AV1742" s="149">
        <f t="shared" si="812"/>
        <v>23.189172036471589</v>
      </c>
      <c r="AW1742" s="149">
        <f t="shared" si="813"/>
        <v>9.6048893815978769</v>
      </c>
    </row>
    <row r="1743" spans="1:49" ht="15" x14ac:dyDescent="0.25">
      <c r="A1743" s="130">
        <v>2016.02</v>
      </c>
      <c r="B1743" s="138"/>
      <c r="C1743" s="166">
        <f>raw_Data!B1749</f>
        <v>1904.42</v>
      </c>
      <c r="D1743" s="167">
        <f>raw_Data!J1749</f>
        <v>3.6430555555555557</v>
      </c>
      <c r="E1743" s="167">
        <f>raw_Data!L1749</f>
        <v>1.4713676651572083E-3</v>
      </c>
      <c r="F1743" s="168">
        <f t="shared" si="788"/>
        <v>1918.6</v>
      </c>
      <c r="G1743" s="167">
        <f>raw_Data!K1749</f>
        <v>1.8988093169788158E-3</v>
      </c>
      <c r="H1743" s="167">
        <f t="shared" si="789"/>
        <v>-7.3908057958927964E-3</v>
      </c>
      <c r="I1743" s="165"/>
      <c r="J1743" s="167">
        <f t="shared" si="790"/>
        <v>0.97271380229410664</v>
      </c>
      <c r="K1743" s="167">
        <f t="shared" si="809"/>
        <v>-2.5814830040736148E-2</v>
      </c>
      <c r="L1743" s="93"/>
      <c r="M1743" s="171">
        <f t="shared" si="785"/>
        <v>0.97418516995926385</v>
      </c>
      <c r="N1743" s="172">
        <f t="shared" si="791"/>
        <v>0.99450800352108604</v>
      </c>
      <c r="O1743" s="170">
        <f t="shared" si="786"/>
        <v>1742</v>
      </c>
      <c r="P1743" s="170">
        <f t="shared" si="787"/>
        <v>1744</v>
      </c>
      <c r="Q1743" s="169"/>
      <c r="R1743" s="149">
        <f t="shared" si="792"/>
        <v>4.7904627870987031E-2</v>
      </c>
      <c r="S1743" s="173">
        <f t="shared" si="793"/>
        <v>-0.81075023730096152</v>
      </c>
      <c r="T1743" s="149">
        <v>0</v>
      </c>
      <c r="U1743" s="97"/>
      <c r="V1743" s="149">
        <f>1/PI()*ATAN('Exhibit4_Impact-Test'!$Y$25*S_RDY_SP)+'Exhibit4_Impact-Test'!$Y$26</f>
        <v>0.53040422893106298</v>
      </c>
      <c r="W1743" s="172">
        <f t="shared" si="794"/>
        <v>0.53554342093499119</v>
      </c>
      <c r="X1743" s="149">
        <f>1/PI()*ATAN('Exhibit4_Impact-Test'!$Y$25*S_RS_SP)+'Exhibit4_Impact-Test'!$Y$26</f>
        <v>0.17590368644935744</v>
      </c>
      <c r="Y1743" s="172">
        <f t="shared" si="795"/>
        <v>0.17891672641785181</v>
      </c>
      <c r="Z1743" s="149">
        <f>1/PI()*ATAN('Exhibit4_Impact-Test'!$Y$25*S_5050_SP)+'Exhibit4_Impact-Test'!$Y$26</f>
        <v>0.5</v>
      </c>
      <c r="AA1743" s="149">
        <f t="shared" si="796"/>
        <v>0.50516150353838396</v>
      </c>
      <c r="AB1743" s="195">
        <f>VLOOKUP(_xlfn.NUMBERVALUE(LEFT(A1743,4)),Transactioncosts!$C:$G,5,FALSE)</f>
        <v>20</v>
      </c>
      <c r="AC1743" s="174"/>
      <c r="AD1743" s="175">
        <f t="shared" si="797"/>
        <v>0.98496448682431659</v>
      </c>
      <c r="AE1743" s="149">
        <f t="shared" si="798"/>
        <v>0.97776003130188505</v>
      </c>
      <c r="AF1743" s="149">
        <f t="shared" si="799"/>
        <v>0.98434658674017494</v>
      </c>
      <c r="AG1743" s="176">
        <f t="shared" si="800"/>
        <v>0.98487088517877008</v>
      </c>
      <c r="AH1743" s="149">
        <f t="shared" si="801"/>
        <v>0.97641907420740848</v>
      </c>
      <c r="AI1743" s="149">
        <f t="shared" si="802"/>
        <v>0.98433626373309813</v>
      </c>
      <c r="AJ1743" s="97"/>
      <c r="AK1743" s="171">
        <f t="shared" si="803"/>
        <v>-1.514969244547412E-2</v>
      </c>
      <c r="AL1743" s="149">
        <f t="shared" si="804"/>
        <v>-2.249100582165859E-2</v>
      </c>
      <c r="AM1743" s="149">
        <f t="shared" si="805"/>
        <v>-1.5777221648669314E-2</v>
      </c>
      <c r="AN1743" s="149">
        <f t="shared" si="810"/>
        <v>10.057641391630616</v>
      </c>
      <c r="AO1743" s="149">
        <f t="shared" si="810"/>
        <v>26.639471126014296</v>
      </c>
      <c r="AP1743" s="149">
        <f t="shared" si="810"/>
        <v>9.6889107955082956</v>
      </c>
      <c r="AQ1743" s="97"/>
      <c r="AR1743" s="171">
        <f t="shared" si="806"/>
        <v>-1.5244727438699743E-2</v>
      </c>
      <c r="AS1743" s="149">
        <f t="shared" si="807"/>
        <v>-2.3863405415092288E-2</v>
      </c>
      <c r="AT1743" s="149">
        <f t="shared" si="808"/>
        <v>-1.5787708870696398E-2</v>
      </c>
      <c r="AU1743" s="175">
        <f t="shared" si="811"/>
        <v>9.8825900401400144</v>
      </c>
      <c r="AV1743" s="149">
        <f t="shared" si="812"/>
        <v>23.165308631056497</v>
      </c>
      <c r="AW1743" s="149">
        <f t="shared" si="813"/>
        <v>9.5891016727271801</v>
      </c>
    </row>
    <row r="1744" spans="1:49" ht="15" x14ac:dyDescent="0.25">
      <c r="A1744" s="130">
        <v>2016.03</v>
      </c>
      <c r="B1744" s="138"/>
      <c r="C1744" s="166">
        <f>raw_Data!B1750</f>
        <v>2021.95</v>
      </c>
      <c r="D1744" s="167">
        <f>raw_Data!J1750</f>
        <v>3.6566666666666667</v>
      </c>
      <c r="E1744" s="167">
        <f>raw_Data!L1750</f>
        <v>1.5615190697231274E-3</v>
      </c>
      <c r="F1744" s="168">
        <f t="shared" si="788"/>
        <v>1904.42</v>
      </c>
      <c r="G1744" s="167">
        <f>raw_Data!K1750</f>
        <v>1.9200946569909298E-3</v>
      </c>
      <c r="H1744" s="167">
        <f t="shared" si="789"/>
        <v>6.1714327721825946E-2</v>
      </c>
      <c r="I1744" s="165"/>
      <c r="J1744" s="167">
        <f t="shared" si="790"/>
        <v>1.0098346972700392</v>
      </c>
      <c r="K1744" s="167">
        <f t="shared" si="809"/>
        <v>1.1396216339762288E-2</v>
      </c>
      <c r="L1744" s="93"/>
      <c r="M1744" s="171">
        <f t="shared" si="785"/>
        <v>1.0113962163397623</v>
      </c>
      <c r="N1744" s="172">
        <f t="shared" si="791"/>
        <v>1.063634422378817</v>
      </c>
      <c r="O1744" s="170">
        <f t="shared" si="786"/>
        <v>1743</v>
      </c>
      <c r="P1744" s="170">
        <f t="shared" si="787"/>
        <v>1745</v>
      </c>
      <c r="Q1744" s="169"/>
      <c r="R1744" s="149">
        <f t="shared" si="792"/>
        <v>0.13231077016639231</v>
      </c>
      <c r="S1744" s="173">
        <f t="shared" si="793"/>
        <v>0.9767135954404591</v>
      </c>
      <c r="T1744" s="149">
        <v>0</v>
      </c>
      <c r="U1744" s="97"/>
      <c r="V1744" s="149">
        <f>1/PI()*ATAN('Exhibit4_Impact-Test'!$Y$25*S_RDY_SP)+'Exhibit4_Impact-Test'!$Y$26</f>
        <v>0.58234424370824156</v>
      </c>
      <c r="W1744" s="172">
        <f t="shared" si="794"/>
        <v>0.59453961820928181</v>
      </c>
      <c r="X1744" s="149">
        <f>1/PI()*ATAN('Exhibit4_Impact-Test'!$Y$25*S_RS_SP)+'Exhibit4_Impact-Test'!$Y$26</f>
        <v>0.84939527365611944</v>
      </c>
      <c r="Y1744" s="172">
        <f t="shared" si="795"/>
        <v>0.85572476150420762</v>
      </c>
      <c r="Z1744" s="149">
        <f>1/PI()*ATAN('Exhibit4_Impact-Test'!$Y$25*S_5050_SP)+'Exhibit4_Impact-Test'!$Y$26</f>
        <v>0.5</v>
      </c>
      <c r="AA1744" s="149">
        <f t="shared" si="796"/>
        <v>0.5125873336673511</v>
      </c>
      <c r="AB1744" s="195">
        <f>VLOOKUP(_xlfn.NUMBERVALUE(LEFT(A1744,4)),Transactioncosts!$C:$G,5,FALSE)</f>
        <v>20</v>
      </c>
      <c r="AC1744" s="174"/>
      <c r="AD1744" s="175">
        <f t="shared" si="797"/>
        <v>1.0418168349282508</v>
      </c>
      <c r="AE1744" s="149">
        <f t="shared" si="798"/>
        <v>1.0557671016536099</v>
      </c>
      <c r="AF1744" s="149">
        <f t="shared" si="799"/>
        <v>1.0375153193592896</v>
      </c>
      <c r="AG1744" s="176">
        <f t="shared" si="800"/>
        <v>1.0417231266591096</v>
      </c>
      <c r="AH1744" s="149">
        <f t="shared" si="801"/>
        <v>1.0557456594389469</v>
      </c>
      <c r="AI1744" s="149">
        <f t="shared" si="802"/>
        <v>1.0374901446919549</v>
      </c>
      <c r="AJ1744" s="97"/>
      <c r="AK1744" s="171">
        <f t="shared" si="803"/>
        <v>4.0966145661100975E-2</v>
      </c>
      <c r="AL1744" s="149">
        <f t="shared" si="804"/>
        <v>5.4267613283348622E-2</v>
      </c>
      <c r="AM1744" s="149">
        <f t="shared" si="805"/>
        <v>3.6828738661213306E-2</v>
      </c>
      <c r="AN1744" s="149">
        <f t="shared" si="810"/>
        <v>10.098607537291716</v>
      </c>
      <c r="AO1744" s="149">
        <f t="shared" si="810"/>
        <v>26.693738739297643</v>
      </c>
      <c r="AP1744" s="149">
        <f t="shared" si="810"/>
        <v>9.7257395341695094</v>
      </c>
      <c r="AQ1744" s="97"/>
      <c r="AR1744" s="171">
        <f t="shared" si="806"/>
        <v>4.0876194644147094E-2</v>
      </c>
      <c r="AS1744" s="149">
        <f t="shared" si="807"/>
        <v>5.4247303470347466E-2</v>
      </c>
      <c r="AT1744" s="149">
        <f t="shared" si="808"/>
        <v>3.6804473985507971E-2</v>
      </c>
      <c r="AU1744" s="175">
        <f t="shared" si="811"/>
        <v>9.9234662347841613</v>
      </c>
      <c r="AV1744" s="149">
        <f t="shared" si="812"/>
        <v>23.219555934526845</v>
      </c>
      <c r="AW1744" s="149">
        <f t="shared" si="813"/>
        <v>9.6259061467126887</v>
      </c>
    </row>
    <row r="1745" spans="1:49" ht="15" x14ac:dyDescent="0.25">
      <c r="A1745" s="130">
        <v>2016.04</v>
      </c>
      <c r="B1745" s="138"/>
      <c r="C1745" s="166">
        <f>raw_Data!B1751</f>
        <v>2075.54</v>
      </c>
      <c r="D1745" s="167">
        <f>raw_Data!J1751</f>
        <v>3.6727777777777781</v>
      </c>
      <c r="E1745" s="167">
        <f>raw_Data!L1751</f>
        <v>1.4959632659397037E-3</v>
      </c>
      <c r="F1745" s="168">
        <f t="shared" si="788"/>
        <v>2021.95</v>
      </c>
      <c r="G1745" s="167">
        <f>raw_Data!K1751</f>
        <v>1.8164533137702604E-3</v>
      </c>
      <c r="H1745" s="167">
        <f t="shared" si="789"/>
        <v>2.6504117312495357E-2</v>
      </c>
      <c r="I1745" s="165"/>
      <c r="J1745" s="167">
        <f t="shared" si="790"/>
        <v>0.99288583507659223</v>
      </c>
      <c r="K1745" s="167">
        <f t="shared" si="809"/>
        <v>-5.6182016574680693E-3</v>
      </c>
      <c r="L1745" s="93"/>
      <c r="M1745" s="171">
        <f t="shared" si="785"/>
        <v>0.99438179834253193</v>
      </c>
      <c r="N1745" s="172">
        <f t="shared" si="791"/>
        <v>1.0283205706262657</v>
      </c>
      <c r="O1745" s="170">
        <f t="shared" si="786"/>
        <v>1744</v>
      </c>
      <c r="P1745" s="170">
        <f t="shared" si="787"/>
        <v>1746</v>
      </c>
      <c r="Q1745" s="169"/>
      <c r="R1745" s="149">
        <f t="shared" si="792"/>
        <v>7.5469605759028863E-2</v>
      </c>
      <c r="S1745" s="173">
        <f t="shared" si="793"/>
        <v>0.9443618862420502</v>
      </c>
      <c r="T1745" s="149">
        <v>0</v>
      </c>
      <c r="U1745" s="97"/>
      <c r="V1745" s="149">
        <f>1/PI()*ATAN('Exhibit4_Impact-Test'!$Y$25*S_RDY_SP)+'Exhibit4_Impact-Test'!$Y$26</f>
        <v>0.54768548363866587</v>
      </c>
      <c r="W1745" s="172">
        <f t="shared" si="794"/>
        <v>0.55598535735022747</v>
      </c>
      <c r="X1745" s="149">
        <f>1/PI()*ATAN('Exhibit4_Impact-Test'!$Y$25*S_RS_SP)+'Exhibit4_Impact-Test'!$Y$26</f>
        <v>0.8450036541727024</v>
      </c>
      <c r="Y1745" s="172">
        <f t="shared" si="795"/>
        <v>0.84934850620812241</v>
      </c>
      <c r="Z1745" s="149">
        <f>1/PI()*ATAN('Exhibit4_Impact-Test'!$Y$25*S_5050_SP)+'Exhibit4_Impact-Test'!$Y$26</f>
        <v>0.5</v>
      </c>
      <c r="AA1745" s="149">
        <f t="shared" si="796"/>
        <v>0.50838946273174046</v>
      </c>
      <c r="AB1745" s="195">
        <f>VLOOKUP(_xlfn.NUMBERVALUE(LEFT(A1745,4)),Transactioncosts!$C:$G,5,FALSE)</f>
        <v>20</v>
      </c>
      <c r="AC1745" s="174"/>
      <c r="AD1745" s="175">
        <f t="shared" si="797"/>
        <v>1.0129695712548512</v>
      </c>
      <c r="AE1745" s="149">
        <f t="shared" si="798"/>
        <v>1.0230601849404222</v>
      </c>
      <c r="AF1745" s="149">
        <f t="shared" si="799"/>
        <v>1.0113511844843988</v>
      </c>
      <c r="AG1745" s="176">
        <f t="shared" si="800"/>
        <v>1.0129659814496026</v>
      </c>
      <c r="AH1745" s="149">
        <f t="shared" si="801"/>
        <v>1.0217308314059859</v>
      </c>
      <c r="AI1745" s="149">
        <f t="shared" si="802"/>
        <v>1.0113344055589353</v>
      </c>
      <c r="AJ1745" s="97"/>
      <c r="AK1745" s="171">
        <f t="shared" si="803"/>
        <v>1.2886186567463369E-2</v>
      </c>
      <c r="AL1745" s="149">
        <f t="shared" si="804"/>
        <v>2.279831704778576E-2</v>
      </c>
      <c r="AM1745" s="149">
        <f t="shared" si="805"/>
        <v>1.1287243207658308E-2</v>
      </c>
      <c r="AN1745" s="149">
        <f t="shared" si="810"/>
        <v>10.11149372385918</v>
      </c>
      <c r="AO1745" s="149">
        <f t="shared" si="810"/>
        <v>26.71653705634543</v>
      </c>
      <c r="AP1745" s="149">
        <f t="shared" si="810"/>
        <v>9.7370267773771673</v>
      </c>
      <c r="AQ1745" s="97"/>
      <c r="AR1745" s="171">
        <f t="shared" si="806"/>
        <v>1.2882642718061221E-2</v>
      </c>
      <c r="AS1745" s="149">
        <f t="shared" si="807"/>
        <v>2.1498082734260317E-2</v>
      </c>
      <c r="AT1745" s="149">
        <f t="shared" si="808"/>
        <v>1.1270652467558652E-2</v>
      </c>
      <c r="AU1745" s="175">
        <f t="shared" si="811"/>
        <v>9.9363488775022226</v>
      </c>
      <c r="AV1745" s="149">
        <f t="shared" si="812"/>
        <v>23.241054017261106</v>
      </c>
      <c r="AW1745" s="149">
        <f t="shared" si="813"/>
        <v>9.6371767991802475</v>
      </c>
    </row>
    <row r="1746" spans="1:49" ht="15" x14ac:dyDescent="0.25">
      <c r="A1746" s="130">
        <v>2016.05</v>
      </c>
      <c r="B1746" s="138"/>
      <c r="C1746" s="166">
        <f>raw_Data!B1752</f>
        <v>2065.5500000000002</v>
      </c>
      <c r="D1746" s="167">
        <f>raw_Data!J1752</f>
        <v>3.6888888888888887</v>
      </c>
      <c r="E1746" s="167">
        <f>raw_Data!L1752</f>
        <v>1.4959632659397037E-3</v>
      </c>
      <c r="F1746" s="168">
        <f t="shared" si="788"/>
        <v>2075.54</v>
      </c>
      <c r="G1746" s="167">
        <f>raw_Data!K1752</f>
        <v>1.7773152475446818E-3</v>
      </c>
      <c r="H1746" s="167">
        <f t="shared" si="789"/>
        <v>-4.8132052381547608E-3</v>
      </c>
      <c r="I1746" s="165"/>
      <c r="J1746" s="167">
        <f t="shared" si="790"/>
        <v>1</v>
      </c>
      <c r="K1746" s="167">
        <f t="shared" si="809"/>
        <v>1.4959632659397037E-3</v>
      </c>
      <c r="L1746" s="93"/>
      <c r="M1746" s="171">
        <f t="shared" si="785"/>
        <v>1.0014959632659397</v>
      </c>
      <c r="N1746" s="172">
        <f t="shared" si="791"/>
        <v>0.99696411000938989</v>
      </c>
      <c r="O1746" s="170">
        <f t="shared" si="786"/>
        <v>1745</v>
      </c>
      <c r="P1746" s="170">
        <f t="shared" si="787"/>
        <v>1747</v>
      </c>
      <c r="Q1746" s="169"/>
      <c r="R1746" s="149">
        <f t="shared" si="792"/>
        <v>8.5954183380955437E-2</v>
      </c>
      <c r="S1746" s="173">
        <f t="shared" si="793"/>
        <v>-0.76289058297161227</v>
      </c>
      <c r="T1746" s="149">
        <v>0</v>
      </c>
      <c r="U1746" s="97"/>
      <c r="V1746" s="149">
        <f>1/PI()*ATAN('Exhibit4_Impact-Test'!$Y$25*S_RDY_SP)+'Exhibit4_Impact-Test'!$Y$26</f>
        <v>0.55419045472588591</v>
      </c>
      <c r="W1746" s="172">
        <f t="shared" si="794"/>
        <v>0.55306966145868142</v>
      </c>
      <c r="X1746" s="149">
        <f>1/PI()*ATAN('Exhibit4_Impact-Test'!$Y$25*S_RS_SP)+'Exhibit4_Impact-Test'!$Y$26</f>
        <v>0.1846717389899642</v>
      </c>
      <c r="Y1746" s="172">
        <f t="shared" si="795"/>
        <v>0.18398983592459789</v>
      </c>
      <c r="Z1746" s="149">
        <f>1/PI()*ATAN('Exhibit4_Impact-Test'!$Y$25*S_5050_SP)+'Exhibit4_Impact-Test'!$Y$26</f>
        <v>0.5</v>
      </c>
      <c r="AA1746" s="149">
        <f t="shared" si="796"/>
        <v>0.49886616367343223</v>
      </c>
      <c r="AB1746" s="195">
        <f>VLOOKUP(_xlfn.NUMBERVALUE(LEFT(A1746,4)),Transactioncosts!$C:$G,5,FALSE)</f>
        <v>20</v>
      </c>
      <c r="AC1746" s="174"/>
      <c r="AD1746" s="175">
        <f t="shared" si="797"/>
        <v>0.99898445344894138</v>
      </c>
      <c r="AE1746" s="149">
        <f t="shared" si="798"/>
        <v>1.0006590580442054</v>
      </c>
      <c r="AF1746" s="149">
        <f t="shared" si="799"/>
        <v>0.99923003663766474</v>
      </c>
      <c r="AG1746" s="176">
        <f t="shared" si="800"/>
        <v>0.99897658664066102</v>
      </c>
      <c r="AH1746" s="149">
        <f t="shared" si="801"/>
        <v>0.99936365166424335</v>
      </c>
      <c r="AI1746" s="149">
        <f t="shared" si="802"/>
        <v>0.99922776896501164</v>
      </c>
      <c r="AJ1746" s="97"/>
      <c r="AK1746" s="171">
        <f t="shared" si="803"/>
        <v>-1.0160625678462662E-3</v>
      </c>
      <c r="AL1746" s="149">
        <f t="shared" si="804"/>
        <v>6.5884096082771898E-4</v>
      </c>
      <c r="AM1746" s="149">
        <f t="shared" si="805"/>
        <v>-7.702599363687921E-4</v>
      </c>
      <c r="AN1746" s="149">
        <f t="shared" si="810"/>
        <v>10.110477661291334</v>
      </c>
      <c r="AO1746" s="149">
        <f t="shared" si="810"/>
        <v>26.717195897306258</v>
      </c>
      <c r="AP1746" s="149">
        <f t="shared" si="810"/>
        <v>9.7362565174407987</v>
      </c>
      <c r="AQ1746" s="97"/>
      <c r="AR1746" s="171">
        <f t="shared" si="806"/>
        <v>-1.0239374043646424E-3</v>
      </c>
      <c r="AS1746" s="149">
        <f t="shared" si="807"/>
        <v>-6.3655089129400805E-4</v>
      </c>
      <c r="AT1746" s="149">
        <f t="shared" si="808"/>
        <v>-7.7252935896730151E-4</v>
      </c>
      <c r="AU1746" s="175">
        <f t="shared" si="811"/>
        <v>9.9353249400978587</v>
      </c>
      <c r="AV1746" s="149">
        <f t="shared" si="812"/>
        <v>23.240417466369813</v>
      </c>
      <c r="AW1746" s="149">
        <f t="shared" si="813"/>
        <v>9.6364042698212806</v>
      </c>
    </row>
    <row r="1747" spans="1:49" ht="15" x14ac:dyDescent="0.25">
      <c r="A1747" s="130">
        <v>2016.06</v>
      </c>
      <c r="B1747" s="138"/>
      <c r="C1747" s="166">
        <f>raw_Data!B1753</f>
        <v>2083.89</v>
      </c>
      <c r="D1747" s="167">
        <f>raw_Data!J1753</f>
        <v>3.7050000000000001</v>
      </c>
      <c r="E1747" s="167">
        <f>raw_Data!L1753</f>
        <v>1.3565002539421833E-3</v>
      </c>
      <c r="F1747" s="168">
        <f t="shared" si="788"/>
        <v>2065.5500000000002</v>
      </c>
      <c r="G1747" s="167">
        <f>raw_Data!K1753</f>
        <v>1.7937111181041368E-3</v>
      </c>
      <c r="H1747" s="167">
        <f t="shared" si="789"/>
        <v>8.8789910677542494E-3</v>
      </c>
      <c r="I1747" s="165"/>
      <c r="J1747" s="167">
        <f t="shared" si="790"/>
        <v>0.98480760532686251</v>
      </c>
      <c r="K1747" s="167">
        <f t="shared" si="809"/>
        <v>-1.3835894419195305E-2</v>
      </c>
      <c r="L1747" s="93"/>
      <c r="M1747" s="171">
        <f t="shared" si="785"/>
        <v>0.9861641055808047</v>
      </c>
      <c r="N1747" s="172">
        <f t="shared" si="791"/>
        <v>1.0106727021858584</v>
      </c>
      <c r="O1747" s="170">
        <f t="shared" si="786"/>
        <v>1746</v>
      </c>
      <c r="P1747" s="170">
        <f t="shared" si="787"/>
        <v>1748</v>
      </c>
      <c r="Q1747" s="169"/>
      <c r="R1747" s="149">
        <f t="shared" si="792"/>
        <v>9.0509824804735184E-2</v>
      </c>
      <c r="S1747" s="173">
        <f t="shared" si="793"/>
        <v>0.85581013488595536</v>
      </c>
      <c r="T1747" s="149">
        <v>0</v>
      </c>
      <c r="U1747" s="97"/>
      <c r="V1747" s="149">
        <f>1/PI()*ATAN('Exhibit4_Impact-Test'!$Y$25*S_RDY_SP)+'Exhibit4_Impact-Test'!$Y$26</f>
        <v>0.55700306559883839</v>
      </c>
      <c r="W1747" s="172">
        <f t="shared" si="794"/>
        <v>0.56305169391357013</v>
      </c>
      <c r="X1747" s="149">
        <f>1/PI()*ATAN('Exhibit4_Impact-Test'!$Y$25*S_RS_SP)+'Exhibit4_Impact-Test'!$Y$26</f>
        <v>0.83169302590560945</v>
      </c>
      <c r="Y1747" s="172">
        <f t="shared" si="795"/>
        <v>0.83510141557153572</v>
      </c>
      <c r="Z1747" s="149">
        <f>1/PI()*ATAN('Exhibit4_Impact-Test'!$Y$25*S_5050_SP)+'Exhibit4_Impact-Test'!$Y$26</f>
        <v>0.5</v>
      </c>
      <c r="AA1747" s="149">
        <f t="shared" si="796"/>
        <v>0.50613685517758089</v>
      </c>
      <c r="AB1747" s="195">
        <f>VLOOKUP(_xlfn.NUMBERVALUE(LEFT(A1747,4)),Transactioncosts!$C:$G,5,FALSE)</f>
        <v>20</v>
      </c>
      <c r="AC1747" s="174"/>
      <c r="AD1747" s="175">
        <f t="shared" si="797"/>
        <v>0.99981546902334484</v>
      </c>
      <c r="AE1747" s="149">
        <f t="shared" si="798"/>
        <v>1.0065477344519618</v>
      </c>
      <c r="AF1747" s="149">
        <f t="shared" si="799"/>
        <v>0.99841840388333147</v>
      </c>
      <c r="AG1747" s="176">
        <f t="shared" si="800"/>
        <v>0.99977185802661162</v>
      </c>
      <c r="AH1747" s="149">
        <f t="shared" si="801"/>
        <v>1.0065240806945535</v>
      </c>
      <c r="AI1747" s="149">
        <f t="shared" si="802"/>
        <v>0.9984061301729763</v>
      </c>
      <c r="AJ1747" s="97"/>
      <c r="AK1747" s="171">
        <f t="shared" si="803"/>
        <v>-1.8454800459065431E-4</v>
      </c>
      <c r="AL1747" s="149">
        <f t="shared" si="804"/>
        <v>6.5263911549035217E-3</v>
      </c>
      <c r="AM1747" s="149">
        <f t="shared" si="805"/>
        <v>-1.5828481601321861E-3</v>
      </c>
      <c r="AN1747" s="149">
        <f t="shared" si="810"/>
        <v>10.110293113286744</v>
      </c>
      <c r="AO1747" s="149">
        <f t="shared" si="810"/>
        <v>26.723722288461161</v>
      </c>
      <c r="AP1747" s="149">
        <f t="shared" si="810"/>
        <v>9.7346736692806672</v>
      </c>
      <c r="AQ1747" s="97"/>
      <c r="AR1747" s="171">
        <f t="shared" si="806"/>
        <v>-2.2816800172724205E-4</v>
      </c>
      <c r="AS1747" s="149">
        <f t="shared" si="807"/>
        <v>6.5028909923843005E-3</v>
      </c>
      <c r="AT1747" s="149">
        <f t="shared" si="808"/>
        <v>-1.5951413888520805E-3</v>
      </c>
      <c r="AU1747" s="175">
        <f t="shared" si="811"/>
        <v>9.9350967720961307</v>
      </c>
      <c r="AV1747" s="149">
        <f t="shared" si="812"/>
        <v>23.246920357362196</v>
      </c>
      <c r="AW1747" s="149">
        <f t="shared" si="813"/>
        <v>9.634809128432428</v>
      </c>
    </row>
    <row r="1748" spans="1:49" ht="15" x14ac:dyDescent="0.25">
      <c r="A1748" s="130">
        <v>2016.07</v>
      </c>
      <c r="B1748" s="138"/>
      <c r="C1748" s="166">
        <f>raw_Data!B1754</f>
        <v>2148.9</v>
      </c>
      <c r="D1748" s="167">
        <f>raw_Data!J1754</f>
        <v>3.7208333333333332</v>
      </c>
      <c r="E1748" s="167">
        <f>raw_Data!L1754</f>
        <v>1.2414877164492744E-3</v>
      </c>
      <c r="F1748" s="168">
        <f t="shared" si="788"/>
        <v>2083.89</v>
      </c>
      <c r="G1748" s="167">
        <f>raw_Data!K1754</f>
        <v>1.7855229082789079E-3</v>
      </c>
      <c r="H1748" s="167">
        <f t="shared" si="789"/>
        <v>3.119646430473777E-2</v>
      </c>
      <c r="I1748" s="165"/>
      <c r="J1748" s="167">
        <f t="shared" si="790"/>
        <v>0.98736894524372276</v>
      </c>
      <c r="K1748" s="167">
        <f t="shared" si="809"/>
        <v>-1.1389567039827964E-2</v>
      </c>
      <c r="L1748" s="93"/>
      <c r="M1748" s="171">
        <f t="shared" si="785"/>
        <v>0.98861043296017204</v>
      </c>
      <c r="N1748" s="172">
        <f t="shared" si="791"/>
        <v>1.0329819872130168</v>
      </c>
      <c r="O1748" s="170">
        <f t="shared" si="786"/>
        <v>1747</v>
      </c>
      <c r="P1748" s="170">
        <f t="shared" si="787"/>
        <v>1749</v>
      </c>
      <c r="Q1748" s="169"/>
      <c r="R1748" s="149">
        <f t="shared" si="792"/>
        <v>0.13654344102080046</v>
      </c>
      <c r="S1748" s="173">
        <f t="shared" si="793"/>
        <v>0.95832944027272982</v>
      </c>
      <c r="T1748" s="149">
        <v>0</v>
      </c>
      <c r="U1748" s="97"/>
      <c r="V1748" s="149">
        <f>1/PI()*ATAN('Exhibit4_Impact-Test'!$Y$25*S_RDY_SP)+'Exhibit4_Impact-Test'!$Y$26</f>
        <v>0.5848571922801713</v>
      </c>
      <c r="W1748" s="172">
        <f t="shared" si="794"/>
        <v>0.59547594813913118</v>
      </c>
      <c r="X1748" s="149">
        <f>1/PI()*ATAN('Exhibit4_Impact-Test'!$Y$25*S_RS_SP)+'Exhibit4_Impact-Test'!$Y$26</f>
        <v>0.84692829427565219</v>
      </c>
      <c r="Y1748" s="172">
        <f t="shared" si="795"/>
        <v>0.85253384704072432</v>
      </c>
      <c r="Z1748" s="149">
        <f>1/PI()*ATAN('Exhibit4_Impact-Test'!$Y$25*S_5050_SP)+'Exhibit4_Impact-Test'!$Y$26</f>
        <v>0.5</v>
      </c>
      <c r="AA1748" s="149">
        <f t="shared" si="796"/>
        <v>0.51097440656436666</v>
      </c>
      <c r="AB1748" s="195">
        <f>VLOOKUP(_xlfn.NUMBERVALUE(LEFT(A1748,4)),Transactioncosts!$C:$G,5,FALSE)</f>
        <v>20</v>
      </c>
      <c r="AC1748" s="174"/>
      <c r="AD1748" s="175">
        <f t="shared" si="797"/>
        <v>1.0145614555975981</v>
      </c>
      <c r="AE1748" s="149">
        <f t="shared" si="798"/>
        <v>1.0261899577178935</v>
      </c>
      <c r="AF1748" s="149">
        <f t="shared" si="799"/>
        <v>1.0107962100865944</v>
      </c>
      <c r="AG1748" s="176">
        <f t="shared" si="800"/>
        <v>1.0145473212086582</v>
      </c>
      <c r="AH1748" s="149">
        <f t="shared" si="801"/>
        <v>1.0261596631816563</v>
      </c>
      <c r="AI1748" s="149">
        <f t="shared" si="802"/>
        <v>1.0107742612734656</v>
      </c>
      <c r="AJ1748" s="97"/>
      <c r="AK1748" s="171">
        <f t="shared" si="803"/>
        <v>1.4456455676801322E-2</v>
      </c>
      <c r="AL1748" s="149">
        <f t="shared" si="804"/>
        <v>2.5852873586102335E-2</v>
      </c>
      <c r="AM1748" s="149">
        <f t="shared" si="805"/>
        <v>1.0738347105199858E-2</v>
      </c>
      <c r="AN1748" s="149">
        <f t="shared" si="810"/>
        <v>10.124749568963546</v>
      </c>
      <c r="AO1748" s="149">
        <f t="shared" si="810"/>
        <v>26.749575162047265</v>
      </c>
      <c r="AP1748" s="149">
        <f t="shared" si="810"/>
        <v>9.7454120163858668</v>
      </c>
      <c r="AQ1748" s="97"/>
      <c r="AR1748" s="171">
        <f t="shared" si="806"/>
        <v>1.444252405410891E-2</v>
      </c>
      <c r="AS1748" s="149">
        <f t="shared" si="807"/>
        <v>2.5823351777604548E-2</v>
      </c>
      <c r="AT1748" s="149">
        <f t="shared" si="808"/>
        <v>1.0716632489320178E-2</v>
      </c>
      <c r="AU1748" s="175">
        <f t="shared" si="811"/>
        <v>9.94953929615024</v>
      </c>
      <c r="AV1748" s="149">
        <f t="shared" si="812"/>
        <v>23.2727437091398</v>
      </c>
      <c r="AW1748" s="149">
        <f t="shared" si="813"/>
        <v>9.645525760921748</v>
      </c>
    </row>
    <row r="1749" spans="1:49" ht="15" x14ac:dyDescent="0.25">
      <c r="A1749" s="130">
        <v>2016.08</v>
      </c>
      <c r="B1749" s="138"/>
      <c r="C1749" s="166">
        <f>raw_Data!B1755</f>
        <v>2170.9499999999998</v>
      </c>
      <c r="D1749" s="167">
        <f>raw_Data!J1755</f>
        <v>3.7366666666666668</v>
      </c>
      <c r="E1749" s="167">
        <f>raw_Data!L1755</f>
        <v>1.2907965990995862E-3</v>
      </c>
      <c r="F1749" s="168">
        <f t="shared" si="788"/>
        <v>2148.9</v>
      </c>
      <c r="G1749" s="167">
        <f>raw_Data!K1755</f>
        <v>1.7388741526672561E-3</v>
      </c>
      <c r="H1749" s="167">
        <f t="shared" si="789"/>
        <v>1.0261063800083736E-2</v>
      </c>
      <c r="I1749" s="165"/>
      <c r="J1749" s="167">
        <f t="shared" si="790"/>
        <v>1.0054517543799453</v>
      </c>
      <c r="K1749" s="167">
        <f t="shared" si="809"/>
        <v>6.742550979044859E-3</v>
      </c>
      <c r="L1749" s="93"/>
      <c r="M1749" s="171">
        <f t="shared" si="785"/>
        <v>1.0067425509790449</v>
      </c>
      <c r="N1749" s="172">
        <f t="shared" si="791"/>
        <v>1.0119999379527509</v>
      </c>
      <c r="O1749" s="170">
        <f t="shared" si="786"/>
        <v>1748</v>
      </c>
      <c r="P1749" s="170">
        <f t="shared" si="787"/>
        <v>1750</v>
      </c>
      <c r="Q1749" s="169"/>
      <c r="R1749" s="149">
        <f t="shared" si="792"/>
        <v>0.16688793443912303</v>
      </c>
      <c r="S1749" s="173">
        <f t="shared" si="793"/>
        <v>0.89206849326735538</v>
      </c>
      <c r="T1749" s="149">
        <v>0</v>
      </c>
      <c r="U1749" s="97"/>
      <c r="V1749" s="149">
        <f>1/PI()*ATAN('Exhibit4_Impact-Test'!$Y$25*S_RDY_SP)+'Exhibit4_Impact-Test'!$Y$26</f>
        <v>0.602543142609129</v>
      </c>
      <c r="W1749" s="172">
        <f t="shared" si="794"/>
        <v>0.603789852091693</v>
      </c>
      <c r="X1749" s="149">
        <f>1/PI()*ATAN('Exhibit4_Impact-Test'!$Y$25*S_RS_SP)+'Exhibit4_Impact-Test'!$Y$26</f>
        <v>0.83738657892212598</v>
      </c>
      <c r="Y1749" s="172">
        <f t="shared" si="795"/>
        <v>0.83809458809072757</v>
      </c>
      <c r="Z1749" s="149">
        <f>1/PI()*ATAN('Exhibit4_Impact-Test'!$Y$25*S_5050_SP)+'Exhibit4_Impact-Test'!$Y$26</f>
        <v>0.5</v>
      </c>
      <c r="AA1749" s="149">
        <f t="shared" si="796"/>
        <v>0.50130214403336004</v>
      </c>
      <c r="AB1749" s="195">
        <f>VLOOKUP(_xlfn.NUMBERVALUE(LEFT(A1749,4)),Transactioncosts!$C:$G,5,FALSE)</f>
        <v>20</v>
      </c>
      <c r="AC1749" s="174"/>
      <c r="AD1749" s="175">
        <f t="shared" si="797"/>
        <v>1.009910353448094</v>
      </c>
      <c r="AE1749" s="149">
        <f t="shared" si="798"/>
        <v>1.0111450162710263</v>
      </c>
      <c r="AF1749" s="149">
        <f t="shared" si="799"/>
        <v>1.009371244465898</v>
      </c>
      <c r="AG1749" s="176">
        <f t="shared" si="800"/>
        <v>1.0098824295787494</v>
      </c>
      <c r="AH1749" s="149">
        <f t="shared" si="801"/>
        <v>1.0098155143450891</v>
      </c>
      <c r="AI1749" s="149">
        <f t="shared" si="802"/>
        <v>1.0093686401778312</v>
      </c>
      <c r="AJ1749" s="97"/>
      <c r="AK1749" s="171">
        <f t="shared" si="803"/>
        <v>9.8615679515751103E-3</v>
      </c>
      <c r="AL1749" s="149">
        <f t="shared" si="804"/>
        <v>1.1083368200120985E-2</v>
      </c>
      <c r="AM1749" s="149">
        <f t="shared" si="805"/>
        <v>9.32760676898234E-3</v>
      </c>
      <c r="AN1749" s="149">
        <f t="shared" si="810"/>
        <v>10.134611136915121</v>
      </c>
      <c r="AO1749" s="149">
        <f t="shared" si="810"/>
        <v>26.760658530247387</v>
      </c>
      <c r="AP1749" s="149">
        <f t="shared" si="810"/>
        <v>9.7547396231548493</v>
      </c>
      <c r="AQ1749" s="97"/>
      <c r="AR1749" s="171">
        <f t="shared" si="806"/>
        <v>9.8339177197483436E-3</v>
      </c>
      <c r="AS1749" s="149">
        <f t="shared" si="807"/>
        <v>9.7676551047012686E-3</v>
      </c>
      <c r="AT1749" s="149">
        <f t="shared" si="808"/>
        <v>9.3250266564214642E-3</v>
      </c>
      <c r="AU1749" s="175">
        <f t="shared" si="811"/>
        <v>9.9593732138699878</v>
      </c>
      <c r="AV1749" s="149">
        <f t="shared" si="812"/>
        <v>23.282511364244503</v>
      </c>
      <c r="AW1749" s="149">
        <f t="shared" si="813"/>
        <v>9.6548507875781695</v>
      </c>
    </row>
    <row r="1750" spans="1:49" ht="15" x14ac:dyDescent="0.25">
      <c r="A1750" s="130">
        <v>2016.09</v>
      </c>
      <c r="B1750" s="138"/>
      <c r="C1750" s="166">
        <f>raw_Data!B1756</f>
        <v>2157.69</v>
      </c>
      <c r="D1750" s="167">
        <f>raw_Data!J1756</f>
        <v>3.7524999999999999</v>
      </c>
      <c r="E1750" s="167">
        <f>raw_Data!L1756</f>
        <v>1.3482898900922802E-3</v>
      </c>
      <c r="F1750" s="168">
        <f t="shared" si="788"/>
        <v>2170.9499999999998</v>
      </c>
      <c r="G1750" s="167">
        <f>raw_Data!K1756</f>
        <v>1.728505953614777E-3</v>
      </c>
      <c r="H1750" s="167">
        <f t="shared" si="789"/>
        <v>-6.1079251019138248E-3</v>
      </c>
      <c r="I1750" s="165"/>
      <c r="J1750" s="167">
        <f t="shared" si="790"/>
        <v>1.0063383608520191</v>
      </c>
      <c r="K1750" s="167">
        <f t="shared" si="809"/>
        <v>7.6866507421113894E-3</v>
      </c>
      <c r="L1750" s="93"/>
      <c r="M1750" s="171">
        <f t="shared" si="785"/>
        <v>1.0076866507421114</v>
      </c>
      <c r="N1750" s="172">
        <f t="shared" si="791"/>
        <v>0.99562058085170102</v>
      </c>
      <c r="O1750" s="170">
        <f t="shared" si="786"/>
        <v>1749</v>
      </c>
      <c r="P1750" s="170">
        <f t="shared" si="787"/>
        <v>1751</v>
      </c>
      <c r="Q1750" s="169"/>
      <c r="R1750" s="149">
        <f t="shared" si="792"/>
        <v>0.14497035221650395</v>
      </c>
      <c r="S1750" s="173">
        <f t="shared" si="793"/>
        <v>-0.82553789002189604</v>
      </c>
      <c r="T1750" s="149">
        <v>0</v>
      </c>
      <c r="U1750" s="97"/>
      <c r="V1750" s="149">
        <f>1/PI()*ATAN('Exhibit4_Impact-Test'!$Y$25*S_RDY_SP)+'Exhibit4_Impact-Test'!$Y$26</f>
        <v>0.58982791741942353</v>
      </c>
      <c r="W1750" s="172">
        <f t="shared" si="794"/>
        <v>0.58691042395520276</v>
      </c>
      <c r="X1750" s="149">
        <f>1/PI()*ATAN('Exhibit4_Impact-Test'!$Y$25*S_RS_SP)+'Exhibit4_Impact-Test'!$Y$26</f>
        <v>0.17334362512214568</v>
      </c>
      <c r="Y1750" s="172">
        <f t="shared" si="795"/>
        <v>0.17162423038525057</v>
      </c>
      <c r="Z1750" s="149">
        <f>1/PI()*ATAN('Exhibit4_Impact-Test'!$Y$25*S_5050_SP)+'Exhibit4_Impact-Test'!$Y$26</f>
        <v>0.5</v>
      </c>
      <c r="AA1750" s="149">
        <f t="shared" si="796"/>
        <v>0.49698846245345735</v>
      </c>
      <c r="AB1750" s="195">
        <f>VLOOKUP(_xlfn.NUMBERVALUE(LEFT(A1750,4)),Transactioncosts!$C:$G,5,FALSE)</f>
        <v>20</v>
      </c>
      <c r="AC1750" s="174"/>
      <c r="AD1750" s="175">
        <f t="shared" si="797"/>
        <v>1.0005697458672134</v>
      </c>
      <c r="AE1750" s="149">
        <f t="shared" si="798"/>
        <v>1.0055950744463305</v>
      </c>
      <c r="AF1750" s="149">
        <f t="shared" si="799"/>
        <v>1.0016536157969063</v>
      </c>
      <c r="AG1750" s="176">
        <f t="shared" si="800"/>
        <v>1.0005566962281924</v>
      </c>
      <c r="AH1750" s="149">
        <f t="shared" si="801"/>
        <v>1.0055946771190121</v>
      </c>
      <c r="AI1750" s="149">
        <f t="shared" si="802"/>
        <v>1.0016475927218131</v>
      </c>
      <c r="AJ1750" s="97"/>
      <c r="AK1750" s="171">
        <f t="shared" si="803"/>
        <v>5.6958362365890178E-4</v>
      </c>
      <c r="AL1750" s="149">
        <f t="shared" si="804"/>
        <v>5.5794801577305911E-3</v>
      </c>
      <c r="AM1750" s="149">
        <f t="shared" si="805"/>
        <v>1.6522500796781381E-3</v>
      </c>
      <c r="AN1750" s="149">
        <f t="shared" si="810"/>
        <v>10.135180720538779</v>
      </c>
      <c r="AO1750" s="149">
        <f t="shared" si="810"/>
        <v>26.766238010405118</v>
      </c>
      <c r="AP1750" s="149">
        <f t="shared" si="810"/>
        <v>9.7563918732345272</v>
      </c>
      <c r="AQ1750" s="97"/>
      <c r="AR1750" s="171">
        <f t="shared" si="806"/>
        <v>5.5654133033189446E-4</v>
      </c>
      <c r="AS1750" s="149">
        <f t="shared" si="807"/>
        <v>5.5790850410410084E-3</v>
      </c>
      <c r="AT1750" s="149">
        <f t="shared" si="808"/>
        <v>1.6462369299156102E-3</v>
      </c>
      <c r="AU1750" s="175">
        <f>AR1750+AU1749</f>
        <v>9.959929755200319</v>
      </c>
      <c r="AV1750" s="149">
        <f t="shared" si="812"/>
        <v>23.288090449285544</v>
      </c>
      <c r="AW1750" s="149">
        <f t="shared" si="813"/>
        <v>9.6564970245080843</v>
      </c>
    </row>
    <row r="1751" spans="1:49" ht="15" x14ac:dyDescent="0.25">
      <c r="A1751" s="130">
        <v>2016.1</v>
      </c>
      <c r="B1751" s="138"/>
      <c r="C1751" s="166">
        <f>raw_Data!B1757</f>
        <v>2143.02</v>
      </c>
      <c r="D1751" s="167">
        <f>raw_Data!J1757</f>
        <v>3.7711111111111109</v>
      </c>
      <c r="E1751" s="167">
        <f>raw_Data!L1757</f>
        <v>1.4549669057570824E-3</v>
      </c>
      <c r="F1751" s="168">
        <f t="shared" si="788"/>
        <v>2157.69</v>
      </c>
      <c r="G1751" s="167">
        <f>raw_Data!K1757</f>
        <v>1.7477538993604786E-3</v>
      </c>
      <c r="H1751" s="167">
        <f t="shared" si="789"/>
        <v>-6.7989377528746564E-3</v>
      </c>
      <c r="I1751" s="165"/>
      <c r="J1751" s="167">
        <f t="shared" si="790"/>
        <v>1.0117212321561337</v>
      </c>
      <c r="K1751" s="167">
        <f t="shared" si="809"/>
        <v>1.3176199061890825E-2</v>
      </c>
      <c r="L1751" s="93"/>
      <c r="M1751" s="171">
        <f t="shared" si="785"/>
        <v>1.0131761990618908</v>
      </c>
      <c r="N1751" s="172">
        <f t="shared" si="791"/>
        <v>0.99494881614648589</v>
      </c>
      <c r="O1751" s="170">
        <f t="shared" si="786"/>
        <v>1750</v>
      </c>
      <c r="P1751" s="170">
        <f t="shared" si="787"/>
        <v>1752</v>
      </c>
      <c r="Q1751" s="169"/>
      <c r="R1751" s="149">
        <f t="shared" si="792"/>
        <v>0.12902401788664805</v>
      </c>
      <c r="S1751" s="173">
        <f t="shared" si="793"/>
        <v>-0.83450936328553604</v>
      </c>
      <c r="T1751" s="149">
        <v>0</v>
      </c>
      <c r="U1751" s="97"/>
      <c r="V1751" s="149">
        <f>1/PI()*ATAN('Exhibit4_Impact-Test'!$Y$25*S_RDY_SP)+'Exhibit4_Impact-Test'!$Y$26</f>
        <v>0.58038560444476439</v>
      </c>
      <c r="W1751" s="172">
        <f t="shared" si="794"/>
        <v>0.57595804090586367</v>
      </c>
      <c r="X1751" s="149">
        <f>1/PI()*ATAN('Exhibit4_Impact-Test'!$Y$25*S_RS_SP)+'Exhibit4_Impact-Test'!$Y$26</f>
        <v>0.17182289404442247</v>
      </c>
      <c r="Y1751" s="172">
        <f t="shared" si="795"/>
        <v>0.16925493473401379</v>
      </c>
      <c r="Z1751" s="149">
        <f>1/PI()*ATAN('Exhibit4_Impact-Test'!$Y$25*S_5050_SP)+'Exhibit4_Impact-Test'!$Y$26</f>
        <v>0.5</v>
      </c>
      <c r="AA1751" s="149">
        <f t="shared" si="796"/>
        <v>0.49546159158982606</v>
      </c>
      <c r="AB1751" s="195">
        <f>VLOOKUP(_xlfn.NUMBERVALUE(LEFT(A1751,4)),Transactioncosts!$C:$G,5,FALSE)</f>
        <v>20</v>
      </c>
      <c r="AC1751" s="174"/>
      <c r="AD1751" s="175">
        <f t="shared" si="797"/>
        <v>1.0025972884110872</v>
      </c>
      <c r="AE1751" s="149">
        <f t="shared" si="798"/>
        <v>1.0100443173785101</v>
      </c>
      <c r="AF1751" s="149">
        <f t="shared" si="799"/>
        <v>1.0040625076041882</v>
      </c>
      <c r="AG1751" s="176">
        <f t="shared" si="800"/>
        <v>1.0025676539077339</v>
      </c>
      <c r="AH1751" s="149">
        <f t="shared" si="801"/>
        <v>1.0087131014555353</v>
      </c>
      <c r="AI1751" s="149">
        <f t="shared" si="802"/>
        <v>1.0040534307873679</v>
      </c>
      <c r="AJ1751" s="97"/>
      <c r="AK1751" s="171">
        <f t="shared" si="803"/>
        <v>2.5939212865442197E-3</v>
      </c>
      <c r="AL1751" s="149">
        <f t="shared" si="804"/>
        <v>9.9942084831150385E-3</v>
      </c>
      <c r="AM1751" s="149">
        <f t="shared" si="805"/>
        <v>4.0542779014617397E-3</v>
      </c>
      <c r="AN1751" s="149">
        <f t="shared" si="810"/>
        <v>10.137774641825324</v>
      </c>
      <c r="AO1751" s="149">
        <f t="shared" si="810"/>
        <v>26.776232218888232</v>
      </c>
      <c r="AP1751" s="149">
        <f t="shared" si="810"/>
        <v>9.760446151135989</v>
      </c>
      <c r="AQ1751" s="97"/>
      <c r="AR1751" s="171">
        <f t="shared" si="806"/>
        <v>2.5643631163109657E-3</v>
      </c>
      <c r="AS1751" s="149">
        <f t="shared" si="807"/>
        <v>8.6753614502717465E-3</v>
      </c>
      <c r="AT1751" s="149">
        <f t="shared" si="808"/>
        <v>4.0452377692194574E-3</v>
      </c>
      <c r="AU1751" s="175">
        <f t="shared" si="811"/>
        <v>9.9624941183166307</v>
      </c>
      <c r="AV1751" s="149">
        <f t="shared" si="812"/>
        <v>23.296765810735817</v>
      </c>
      <c r="AW1751" s="149">
        <f t="shared" si="813"/>
        <v>9.6605422622773034</v>
      </c>
    </row>
    <row r="1752" spans="1:49" ht="15" x14ac:dyDescent="0.25">
      <c r="A1752" s="130">
        <v>2016.11</v>
      </c>
      <c r="B1752" s="138"/>
      <c r="C1752" s="166">
        <f>raw_Data!B1758</f>
        <v>2164.9899999999998</v>
      </c>
      <c r="D1752" s="167">
        <f>raw_Data!J1758</f>
        <v>3.7897222222222222</v>
      </c>
      <c r="E1752" s="167">
        <f>raw_Data!L1758</f>
        <v>1.7660772833825167E-3</v>
      </c>
      <c r="F1752" s="168">
        <f t="shared" si="788"/>
        <v>2143.02</v>
      </c>
      <c r="G1752" s="167">
        <f>raw_Data!K1758</f>
        <v>1.768402638436516E-3</v>
      </c>
      <c r="H1752" s="167">
        <f t="shared" si="789"/>
        <v>1.0251887523214709E-2</v>
      </c>
      <c r="I1752" s="165"/>
      <c r="J1752" s="167">
        <f t="shared" si="790"/>
        <v>1.0339717150955576</v>
      </c>
      <c r="K1752" s="167">
        <f t="shared" si="809"/>
        <v>3.5737792378940147E-2</v>
      </c>
      <c r="L1752" s="93"/>
      <c r="M1752" s="171">
        <f t="shared" si="785"/>
        <v>1.0357377923789401</v>
      </c>
      <c r="N1752" s="172">
        <f t="shared" si="791"/>
        <v>1.0120202901616513</v>
      </c>
      <c r="O1752" s="170">
        <f t="shared" si="786"/>
        <v>1751</v>
      </c>
      <c r="P1752" s="170">
        <f t="shared" si="787"/>
        <v>1753</v>
      </c>
      <c r="Q1752" s="169"/>
      <c r="R1752" s="149">
        <f t="shared" si="792"/>
        <v>9.7238535136016144E-2</v>
      </c>
      <c r="S1752" s="173">
        <f t="shared" si="793"/>
        <v>0.87571666543009441</v>
      </c>
      <c r="T1752" s="149">
        <v>0</v>
      </c>
      <c r="U1752" s="97"/>
      <c r="V1752" s="149">
        <f>1/PI()*ATAN('Exhibit4_Impact-Test'!$Y$25*S_RDY_SP)+'Exhibit4_Impact-Test'!$Y$26</f>
        <v>0.56114078922922528</v>
      </c>
      <c r="W1752" s="172">
        <f t="shared" si="794"/>
        <v>0.55542820160287676</v>
      </c>
      <c r="X1752" s="149">
        <f>1/PI()*ATAN('Exhibit4_Impact-Test'!$Y$25*S_RS_SP)+'Exhibit4_Impact-Test'!$Y$26</f>
        <v>0.8348628962213932</v>
      </c>
      <c r="Y1752" s="172">
        <f t="shared" si="795"/>
        <v>0.83164433313451835</v>
      </c>
      <c r="Z1752" s="149">
        <f>1/PI()*ATAN('Exhibit4_Impact-Test'!$Y$25*S_5050_SP)+'Exhibit4_Impact-Test'!$Y$26</f>
        <v>0.5</v>
      </c>
      <c r="AA1752" s="149">
        <f t="shared" si="796"/>
        <v>0.49420891011992418</v>
      </c>
      <c r="AB1752" s="195">
        <f>VLOOKUP(_xlfn.NUMBERVALUE(LEFT(A1752,4)),Transactioncosts!$C:$G,5,FALSE)</f>
        <v>20</v>
      </c>
      <c r="AC1752" s="174"/>
      <c r="AD1752" s="175">
        <f t="shared" si="797"/>
        <v>1.0224289344661848</v>
      </c>
      <c r="AE1752" s="149">
        <f t="shared" si="798"/>
        <v>1.0159369297866769</v>
      </c>
      <c r="AF1752" s="149">
        <f t="shared" si="799"/>
        <v>1.0238790412702956</v>
      </c>
      <c r="AG1752" s="176">
        <f t="shared" si="800"/>
        <v>1.0223155411770644</v>
      </c>
      <c r="AH1752" s="149">
        <f t="shared" si="801"/>
        <v>1.0159071998749456</v>
      </c>
      <c r="AI1752" s="149">
        <f t="shared" si="802"/>
        <v>1.0238674590905354</v>
      </c>
      <c r="AJ1752" s="97"/>
      <c r="AK1752" s="171">
        <f t="shared" si="803"/>
        <v>2.2181104774899024E-2</v>
      </c>
      <c r="AL1752" s="149">
        <f t="shared" si="804"/>
        <v>1.5811270247817394E-2</v>
      </c>
      <c r="AM1752" s="149">
        <f t="shared" si="805"/>
        <v>2.3598395880678372E-2</v>
      </c>
      <c r="AN1752" s="149">
        <f t="shared" si="810"/>
        <v>10.159955746600223</v>
      </c>
      <c r="AO1752" s="149">
        <f t="shared" si="810"/>
        <v>26.792043489136049</v>
      </c>
      <c r="AP1752" s="149">
        <f t="shared" si="810"/>
        <v>9.7840445470166681</v>
      </c>
      <c r="AQ1752" s="97"/>
      <c r="AR1752" s="171">
        <f t="shared" si="806"/>
        <v>2.2070192833981827E-2</v>
      </c>
      <c r="AS1752" s="149">
        <f t="shared" si="807"/>
        <v>1.5782006278894336E-2</v>
      </c>
      <c r="AT1752" s="149">
        <f t="shared" si="808"/>
        <v>2.3587083758051627E-2</v>
      </c>
      <c r="AU1752" s="175">
        <f t="shared" si="811"/>
        <v>9.9845643111506117</v>
      </c>
      <c r="AV1752" s="149">
        <f t="shared" si="812"/>
        <v>23.31254781701471</v>
      </c>
      <c r="AW1752" s="149">
        <f t="shared" si="813"/>
        <v>9.6841293460353555</v>
      </c>
    </row>
    <row r="1753" spans="1:49" ht="15" x14ac:dyDescent="0.25">
      <c r="A1753" s="130">
        <v>2016.12</v>
      </c>
      <c r="B1753" s="138"/>
      <c r="C1753" s="166">
        <f>raw_Data!B1759</f>
        <v>2246.63</v>
      </c>
      <c r="D1753" s="167">
        <f>raw_Data!J1759</f>
        <v>3.8083333333333336</v>
      </c>
      <c r="E1753" s="167">
        <f>raw_Data!L1759</f>
        <v>2.051689077593899E-3</v>
      </c>
      <c r="F1753" s="168">
        <f t="shared" si="788"/>
        <v>2164.9899999999998</v>
      </c>
      <c r="G1753" s="167">
        <f>raw_Data!K1759</f>
        <v>1.7590535445121381E-3</v>
      </c>
      <c r="H1753" s="167">
        <f t="shared" si="789"/>
        <v>3.7709181104762735E-2</v>
      </c>
      <c r="I1753" s="165"/>
      <c r="J1753" s="167">
        <f t="shared" si="790"/>
        <v>1.0306296003067503</v>
      </c>
      <c r="K1753" s="167">
        <f t="shared" si="809"/>
        <v>3.2681289384344225E-2</v>
      </c>
      <c r="L1753" s="93"/>
      <c r="M1753" s="171">
        <f t="shared" si="785"/>
        <v>1.0326812893843442</v>
      </c>
      <c r="N1753" s="172">
        <f t="shared" si="791"/>
        <v>1.039468234649275</v>
      </c>
      <c r="O1753" s="170">
        <f t="shared" si="786"/>
        <v>1752</v>
      </c>
      <c r="P1753" s="170">
        <f t="shared" si="787"/>
        <v>1754</v>
      </c>
      <c r="Q1753" s="169"/>
      <c r="R1753" s="149">
        <f t="shared" si="792"/>
        <v>-1.9924760848020659E-3</v>
      </c>
      <c r="S1753" s="173">
        <f t="shared" si="793"/>
        <v>0.95526115963530001</v>
      </c>
      <c r="T1753" s="149">
        <v>0</v>
      </c>
      <c r="U1753" s="97"/>
      <c r="V1753" s="149">
        <f>1/PI()*ATAN('Exhibit4_Impact-Test'!$Y$25*S_RDY_SP)+'Exhibit4_Impact-Test'!$Y$26</f>
        <v>0.49873155704264238</v>
      </c>
      <c r="W1753" s="172">
        <f t="shared" si="794"/>
        <v>0.50036921829739178</v>
      </c>
      <c r="X1753" s="149">
        <f>1/PI()*ATAN('Exhibit4_Impact-Test'!$Y$25*S_RS_SP)+'Exhibit4_Impact-Test'!$Y$26</f>
        <v>0.84650928900023681</v>
      </c>
      <c r="Y1753" s="172">
        <f t="shared" si="795"/>
        <v>0.84735849374001415</v>
      </c>
      <c r="Z1753" s="149">
        <f>1/PI()*ATAN('Exhibit4_Impact-Test'!$Y$25*S_5050_SP)+'Exhibit4_Impact-Test'!$Y$26</f>
        <v>0.5</v>
      </c>
      <c r="AA1753" s="149">
        <f t="shared" si="796"/>
        <v>0.50163765818687622</v>
      </c>
      <c r="AB1753" s="195">
        <f>VLOOKUP(_xlfn.NUMBERVALUE(LEFT(A1753,4)),Transactioncosts!$C:$G,5,FALSE)</f>
        <v>20</v>
      </c>
      <c r="AC1753" s="174"/>
      <c r="AD1753" s="175">
        <f t="shared" si="797"/>
        <v>1.0360661531638864</v>
      </c>
      <c r="AE1753" s="149">
        <f t="shared" si="798"/>
        <v>1.0384265015950442</v>
      </c>
      <c r="AF1753" s="149">
        <f t="shared" si="799"/>
        <v>1.0360747620168096</v>
      </c>
      <c r="AG1753" s="176">
        <f t="shared" si="800"/>
        <v>1.0359486973540037</v>
      </c>
      <c r="AH1753" s="149">
        <f t="shared" si="801"/>
        <v>1.0383967614785301</v>
      </c>
      <c r="AI1753" s="149">
        <f t="shared" si="802"/>
        <v>1.0360714867004359</v>
      </c>
      <c r="AJ1753" s="97"/>
      <c r="AK1753" s="171">
        <f t="shared" si="803"/>
        <v>3.543099620398131E-2</v>
      </c>
      <c r="AL1753" s="149">
        <f t="shared" si="804"/>
        <v>3.7706588208895039E-2</v>
      </c>
      <c r="AM1753" s="149">
        <f t="shared" si="805"/>
        <v>3.5439305342476843E-2</v>
      </c>
      <c r="AN1753" s="149">
        <f t="shared" si="810"/>
        <v>10.195386742804205</v>
      </c>
      <c r="AO1753" s="149">
        <f t="shared" si="810"/>
        <v>26.829750077344944</v>
      </c>
      <c r="AP1753" s="149">
        <f t="shared" si="810"/>
        <v>9.819483852359145</v>
      </c>
      <c r="AQ1753" s="97"/>
      <c r="AR1753" s="171">
        <f t="shared" si="806"/>
        <v>3.531762268257136E-2</v>
      </c>
      <c r="AS1753" s="149">
        <f t="shared" si="807"/>
        <v>3.7677948201779415E-2</v>
      </c>
      <c r="AT1753" s="149">
        <f t="shared" si="808"/>
        <v>3.5436144063319346E-2</v>
      </c>
      <c r="AU1753" s="175">
        <f t="shared" si="811"/>
        <v>10.019881933833183</v>
      </c>
      <c r="AV1753" s="149">
        <f t="shared" si="812"/>
        <v>23.350225765216489</v>
      </c>
      <c r="AW1753" s="149">
        <f t="shared" si="813"/>
        <v>9.7195654900986757</v>
      </c>
    </row>
    <row r="1754" spans="1:49" ht="15" x14ac:dyDescent="0.25">
      <c r="A1754" s="130">
        <v>2017.01</v>
      </c>
      <c r="B1754" s="138"/>
      <c r="C1754" s="166">
        <f>raw_Data!B1760</f>
        <v>2275.12</v>
      </c>
      <c r="D1754" s="167">
        <f>raw_Data!J1760</f>
        <v>3.8272222222222223</v>
      </c>
      <c r="E1754" s="167">
        <f>raw_Data!L1760</f>
        <v>2.0027906163269105E-3</v>
      </c>
      <c r="F1754" s="168">
        <f t="shared" si="788"/>
        <v>2246.63</v>
      </c>
      <c r="G1754" s="167">
        <f>raw_Data!K1760</f>
        <v>1.7035391774445378E-3</v>
      </c>
      <c r="H1754" s="167">
        <f t="shared" si="789"/>
        <v>1.2681215865540718E-2</v>
      </c>
      <c r="I1754" s="165"/>
      <c r="J1754" s="167">
        <f t="shared" si="790"/>
        <v>0.99484165311030015</v>
      </c>
      <c r="K1754" s="167">
        <f t="shared" si="809"/>
        <v>-3.1555562733729392E-3</v>
      </c>
      <c r="L1754" s="93"/>
      <c r="M1754" s="171">
        <f t="shared" si="785"/>
        <v>0.99684444372662706</v>
      </c>
      <c r="N1754" s="172">
        <f t="shared" si="791"/>
        <v>1.0143847550429852</v>
      </c>
      <c r="O1754" s="170">
        <f t="shared" si="786"/>
        <v>1753</v>
      </c>
      <c r="P1754" s="170">
        <f t="shared" si="787"/>
        <v>1755</v>
      </c>
      <c r="Q1754" s="169"/>
      <c r="R1754" s="149">
        <f t="shared" si="792"/>
        <v>-9.271071596839528E-2</v>
      </c>
      <c r="S1754" s="173">
        <f t="shared" si="793"/>
        <v>0.86074103610164365</v>
      </c>
      <c r="T1754" s="149">
        <v>0</v>
      </c>
      <c r="U1754" s="97"/>
      <c r="V1754" s="149">
        <f>1/PI()*ATAN('Exhibit4_Impact-Test'!$Y$25*S_RDY_SP)+'Exhibit4_Impact-Test'!$Y$26</f>
        <v>0.44164131335604673</v>
      </c>
      <c r="W1754" s="172">
        <f t="shared" si="794"/>
        <v>0.44594688675239075</v>
      </c>
      <c r="X1754" s="149">
        <f>1/PI()*ATAN('Exhibit4_Impact-Test'!$Y$25*S_RS_SP)+'Exhibit4_Impact-Test'!$Y$26</f>
        <v>0.83248843548295492</v>
      </c>
      <c r="Y1754" s="172">
        <f t="shared" si="795"/>
        <v>0.83490677550865933</v>
      </c>
      <c r="Z1754" s="149">
        <f>1/PI()*ATAN('Exhibit4_Impact-Test'!$Y$25*S_5050_SP)+'Exhibit4_Impact-Test'!$Y$26</f>
        <v>0.5</v>
      </c>
      <c r="AA1754" s="149">
        <f t="shared" si="796"/>
        <v>0.50436059483600582</v>
      </c>
      <c r="AB1754" s="195">
        <f>VLOOKUP(_xlfn.NUMBERVALUE(LEFT(A1754,4)),Transactioncosts!$C:$G,5,FALSE)</f>
        <v>20</v>
      </c>
      <c r="AC1754" s="174"/>
      <c r="AD1754" s="175">
        <f t="shared" si="797"/>
        <v>1.0045909698530573</v>
      </c>
      <c r="AE1754" s="149">
        <f t="shared" si="798"/>
        <v>1.011446550052266</v>
      </c>
      <c r="AF1754" s="149">
        <f t="shared" si="799"/>
        <v>1.0056145993848062</v>
      </c>
      <c r="AG1754" s="176">
        <f t="shared" si="800"/>
        <v>1.00458951154094</v>
      </c>
      <c r="AH1754" s="149">
        <f t="shared" si="801"/>
        <v>1.011432354618846</v>
      </c>
      <c r="AI1754" s="149">
        <f t="shared" si="802"/>
        <v>1.0056058781951343</v>
      </c>
      <c r="AJ1754" s="97"/>
      <c r="AK1754" s="171">
        <f t="shared" si="803"/>
        <v>4.5804634949380479E-3</v>
      </c>
      <c r="AL1754" s="149">
        <f t="shared" si="804"/>
        <v>1.1381533967737459E-2</v>
      </c>
      <c r="AM1754" s="149">
        <f t="shared" si="805"/>
        <v>5.598896272052685E-3</v>
      </c>
      <c r="AN1754" s="149">
        <f t="shared" si="810"/>
        <v>10.199967206299142</v>
      </c>
      <c r="AO1754" s="149">
        <f t="shared" si="810"/>
        <v>26.841131611312679</v>
      </c>
      <c r="AP1754" s="149">
        <f t="shared" si="810"/>
        <v>9.825082748631198</v>
      </c>
      <c r="AQ1754" s="97"/>
      <c r="AR1754" s="171">
        <f t="shared" si="806"/>
        <v>4.5790118462377032E-3</v>
      </c>
      <c r="AS1754" s="149">
        <f t="shared" si="807"/>
        <v>1.1367499085681469E-2</v>
      </c>
      <c r="AT1754" s="149">
        <f t="shared" si="808"/>
        <v>5.5902237373711182E-3</v>
      </c>
      <c r="AU1754" s="175">
        <f t="shared" si="811"/>
        <v>10.02446094567942</v>
      </c>
      <c r="AV1754" s="149">
        <f t="shared" si="812"/>
        <v>23.361593264302172</v>
      </c>
      <c r="AW1754" s="149">
        <f t="shared" si="813"/>
        <v>9.7251557138360472</v>
      </c>
    </row>
    <row r="1755" spans="1:49" ht="15" x14ac:dyDescent="0.25">
      <c r="A1755" s="130">
        <v>2017.02</v>
      </c>
      <c r="B1755" s="138"/>
      <c r="C1755" s="166">
        <f>raw_Data!B1761</f>
        <v>2329.91</v>
      </c>
      <c r="D1755" s="167">
        <f>raw_Data!J1761</f>
        <v>3.8461111111111115</v>
      </c>
      <c r="E1755" s="167">
        <f>raw_Data!L1761</f>
        <v>1.9946383202138485E-3</v>
      </c>
      <c r="F1755" s="168">
        <f t="shared" si="788"/>
        <v>2275.12</v>
      </c>
      <c r="G1755" s="167">
        <f>raw_Data!K1761</f>
        <v>1.69050912088642E-3</v>
      </c>
      <c r="H1755" s="167">
        <f t="shared" si="789"/>
        <v>2.4082246211188929E-2</v>
      </c>
      <c r="I1755" s="165"/>
      <c r="J1755" s="167">
        <f t="shared" si="790"/>
        <v>0.99913758499892835</v>
      </c>
      <c r="K1755" s="167">
        <f t="shared" si="809"/>
        <v>1.1322233191422004E-3</v>
      </c>
      <c r="L1755" s="93"/>
      <c r="M1755" s="171">
        <f t="shared" si="785"/>
        <v>1.0011322233191422</v>
      </c>
      <c r="N1755" s="172">
        <f t="shared" si="791"/>
        <v>1.0257727553320752</v>
      </c>
      <c r="O1755" s="170">
        <f t="shared" si="786"/>
        <v>1754</v>
      </c>
      <c r="P1755" s="170">
        <f t="shared" si="787"/>
        <v>1756</v>
      </c>
      <c r="Q1755" s="169"/>
      <c r="R1755" s="149">
        <f t="shared" si="792"/>
        <v>-8.455352060759444E-2</v>
      </c>
      <c r="S1755" s="173">
        <f t="shared" si="793"/>
        <v>0.9232207096516627</v>
      </c>
      <c r="T1755" s="149">
        <v>0</v>
      </c>
      <c r="U1755" s="97"/>
      <c r="V1755" s="149">
        <f>1/PI()*ATAN('Exhibit4_Impact-Test'!$Y$25*S_RDY_SP)+'Exhibit4_Impact-Test'!$Y$26</f>
        <v>0.44667604281102691</v>
      </c>
      <c r="W1755" s="172">
        <f t="shared" si="794"/>
        <v>0.45269307374830176</v>
      </c>
      <c r="X1755" s="149">
        <f>1/PI()*ATAN('Exhibit4_Impact-Test'!$Y$25*S_RS_SP)+'Exhibit4_Impact-Test'!$Y$26</f>
        <v>0.8420044922186698</v>
      </c>
      <c r="Y1755" s="172">
        <f t="shared" si="795"/>
        <v>0.84521230838917949</v>
      </c>
      <c r="Z1755" s="149">
        <f>1/PI()*ATAN('Exhibit4_Impact-Test'!$Y$25*S_5050_SP)+'Exhibit4_Impact-Test'!$Y$26</f>
        <v>0.5</v>
      </c>
      <c r="AA1755" s="149">
        <f t="shared" si="796"/>
        <v>0.50607836387804672</v>
      </c>
      <c r="AB1755" s="195">
        <f>VLOOKUP(_xlfn.NUMBERVALUE(LEFT(A1755,4)),Transactioncosts!$C:$G,5,FALSE)</f>
        <v>20</v>
      </c>
      <c r="AC1755" s="174"/>
      <c r="AD1755" s="175">
        <f t="shared" si="797"/>
        <v>1.0121385586514375</v>
      </c>
      <c r="AE1755" s="149">
        <f t="shared" si="798"/>
        <v>1.0218796619646897</v>
      </c>
      <c r="AF1755" s="149">
        <f t="shared" si="799"/>
        <v>1.0134524893256087</v>
      </c>
      <c r="AG1755" s="176">
        <f t="shared" si="800"/>
        <v>1.0121174468570364</v>
      </c>
      <c r="AH1755" s="149">
        <f t="shared" si="801"/>
        <v>1.0218628201567879</v>
      </c>
      <c r="AI1755" s="149">
        <f t="shared" si="802"/>
        <v>1.0134403325978527</v>
      </c>
      <c r="AJ1755" s="97"/>
      <c r="AK1755" s="171">
        <f t="shared" si="803"/>
        <v>1.2065477156655624E-2</v>
      </c>
      <c r="AL1755" s="149">
        <f t="shared" si="804"/>
        <v>2.164373726035496E-2</v>
      </c>
      <c r="AM1755" s="149">
        <f t="shared" si="805"/>
        <v>1.3362807987347772E-2</v>
      </c>
      <c r="AN1755" s="149">
        <f t="shared" si="810"/>
        <v>10.212032683455798</v>
      </c>
      <c r="AO1755" s="149">
        <f t="shared" si="810"/>
        <v>26.862775348573035</v>
      </c>
      <c r="AP1755" s="149">
        <f t="shared" si="810"/>
        <v>9.8384455566185451</v>
      </c>
      <c r="AQ1755" s="97"/>
      <c r="AR1755" s="171">
        <f t="shared" si="806"/>
        <v>1.2044618338063081E-2</v>
      </c>
      <c r="AS1755" s="149">
        <f t="shared" si="807"/>
        <v>2.1627255919824478E-2</v>
      </c>
      <c r="AT1755" s="149">
        <f t="shared" si="808"/>
        <v>1.3350812555103243E-2</v>
      </c>
      <c r="AU1755" s="175">
        <f t="shared" si="811"/>
        <v>10.036505564017483</v>
      </c>
      <c r="AV1755" s="149">
        <f t="shared" si="812"/>
        <v>23.383220520221997</v>
      </c>
      <c r="AW1755" s="149">
        <f t="shared" si="813"/>
        <v>9.7385065263911503</v>
      </c>
    </row>
    <row r="1756" spans="1:49" ht="15" x14ac:dyDescent="0.25">
      <c r="A1756" s="130">
        <v>2017.03</v>
      </c>
      <c r="B1756" s="138"/>
      <c r="C1756" s="166">
        <f>raw_Data!B1762</f>
        <v>2366.8200000000002</v>
      </c>
      <c r="D1756" s="167">
        <f>raw_Data!J1762</f>
        <v>3.8650000000000002</v>
      </c>
      <c r="E1756" s="167">
        <f>raw_Data!L1762</f>
        <v>2.043541156630635E-3</v>
      </c>
      <c r="F1756" s="168">
        <f t="shared" si="788"/>
        <v>2329.91</v>
      </c>
      <c r="G1756" s="167">
        <f>raw_Data!K1762</f>
        <v>1.658862359490281E-3</v>
      </c>
      <c r="H1756" s="167">
        <f t="shared" si="789"/>
        <v>1.5841813632286428E-2</v>
      </c>
      <c r="I1756" s="165"/>
      <c r="J1756" s="167">
        <f t="shared" si="790"/>
        <v>1.0051757595747786</v>
      </c>
      <c r="K1756" s="167">
        <f t="shared" si="809"/>
        <v>7.219300731409195E-3</v>
      </c>
      <c r="L1756" s="93"/>
      <c r="M1756" s="171">
        <f t="shared" si="785"/>
        <v>1.0072193007314092</v>
      </c>
      <c r="N1756" s="172">
        <f t="shared" si="791"/>
        <v>1.0175006759917766</v>
      </c>
      <c r="O1756" s="170">
        <f t="shared" si="786"/>
        <v>1755</v>
      </c>
      <c r="P1756" s="170">
        <f t="shared" si="787"/>
        <v>1757</v>
      </c>
      <c r="Q1756" s="169"/>
      <c r="R1756" s="149">
        <f t="shared" si="792"/>
        <v>-9.1905268442637758E-2</v>
      </c>
      <c r="S1756" s="173">
        <f t="shared" si="793"/>
        <v>0.88817067847766418</v>
      </c>
      <c r="T1756" s="149">
        <v>0</v>
      </c>
      <c r="U1756" s="97"/>
      <c r="V1756" s="149">
        <f>1/PI()*ATAN('Exhibit4_Impact-Test'!$Y$25*S_RDY_SP)+'Exhibit4_Impact-Test'!$Y$26</f>
        <v>0.44213717654769991</v>
      </c>
      <c r="W1756" s="172">
        <f t="shared" si="794"/>
        <v>0.44464360885116228</v>
      </c>
      <c r="X1756" s="149">
        <f>1/PI()*ATAN('Exhibit4_Impact-Test'!$Y$25*S_RS_SP)+'Exhibit4_Impact-Test'!$Y$26</f>
        <v>0.83679140443824629</v>
      </c>
      <c r="Y1756" s="172">
        <f t="shared" si="795"/>
        <v>0.83817367656088049</v>
      </c>
      <c r="Z1756" s="149">
        <f>1/PI()*ATAN('Exhibit4_Impact-Test'!$Y$25*S_5050_SP)+'Exhibit4_Impact-Test'!$Y$26</f>
        <v>0.5</v>
      </c>
      <c r="AA1756" s="149">
        <f t="shared" si="796"/>
        <v>0.50253896227097206</v>
      </c>
      <c r="AB1756" s="195">
        <f>VLOOKUP(_xlfn.NUMBERVALUE(LEFT(A1756,4)),Transactioncosts!$C:$G,5,FALSE)</f>
        <v>20</v>
      </c>
      <c r="AC1756" s="174"/>
      <c r="AD1756" s="175">
        <f t="shared" si="797"/>
        <v>1.0117650789600554</v>
      </c>
      <c r="AE1756" s="149">
        <f t="shared" si="798"/>
        <v>1.0158226671750887</v>
      </c>
      <c r="AF1756" s="149">
        <f t="shared" si="799"/>
        <v>1.012359988361593</v>
      </c>
      <c r="AG1756" s="176">
        <f t="shared" si="800"/>
        <v>1.0117395181226894</v>
      </c>
      <c r="AH1756" s="149">
        <f t="shared" si="801"/>
        <v>1.0145843285230411</v>
      </c>
      <c r="AI1756" s="149">
        <f t="shared" si="802"/>
        <v>1.0123549104370511</v>
      </c>
      <c r="AJ1756" s="97"/>
      <c r="AK1756" s="171">
        <f t="shared" si="803"/>
        <v>1.1696408502712941E-2</v>
      </c>
      <c r="AL1756" s="149">
        <f t="shared" si="804"/>
        <v>1.5698793740380659E-2</v>
      </c>
      <c r="AM1756" s="149">
        <f t="shared" si="805"/>
        <v>1.2284227336906596E-2</v>
      </c>
      <c r="AN1756" s="149">
        <f t="shared" si="810"/>
        <v>10.223729091958511</v>
      </c>
      <c r="AO1756" s="149">
        <f t="shared" si="810"/>
        <v>26.878474142313415</v>
      </c>
      <c r="AP1756" s="149">
        <f t="shared" si="810"/>
        <v>9.8507297839554511</v>
      </c>
      <c r="AQ1756" s="97"/>
      <c r="AR1756" s="171">
        <f t="shared" si="806"/>
        <v>1.1671144574571383E-2</v>
      </c>
      <c r="AS1756" s="149">
        <f t="shared" si="807"/>
        <v>1.4479000065305067E-2</v>
      </c>
      <c r="AT1756" s="149">
        <f t="shared" si="808"/>
        <v>1.2279211396593236E-2</v>
      </c>
      <c r="AU1756" s="175">
        <f t="shared" si="811"/>
        <v>10.048176708592054</v>
      </c>
      <c r="AV1756" s="149">
        <f t="shared" si="812"/>
        <v>23.397699520287301</v>
      </c>
      <c r="AW1756" s="149">
        <f t="shared" si="813"/>
        <v>9.7507857377877443</v>
      </c>
    </row>
    <row r="1757" spans="1:49" ht="15" x14ac:dyDescent="0.25">
      <c r="A1757" s="130">
        <v>2017.04</v>
      </c>
      <c r="B1757" s="138"/>
      <c r="C1757" s="166">
        <f>raw_Data!B1763</f>
        <v>2359.31</v>
      </c>
      <c r="D1757" s="167">
        <f>raw_Data!J1763</f>
        <v>3.8883333333333336</v>
      </c>
      <c r="E1757" s="167">
        <f>raw_Data!L1763</f>
        <v>1.8967538135683526E-3</v>
      </c>
      <c r="F1757" s="168">
        <f t="shared" si="788"/>
        <v>2366.8200000000002</v>
      </c>
      <c r="G1757" s="167">
        <f>raw_Data!K1763</f>
        <v>1.6428513082251009E-3</v>
      </c>
      <c r="H1757" s="167">
        <f t="shared" si="789"/>
        <v>-3.1730338597781849E-3</v>
      </c>
      <c r="I1757" s="165"/>
      <c r="J1757" s="167">
        <f t="shared" si="790"/>
        <v>0.98450800573448094</v>
      </c>
      <c r="K1757" s="167">
        <f t="shared" si="809"/>
        <v>-1.3595240451950708E-2</v>
      </c>
      <c r="L1757" s="93"/>
      <c r="M1757" s="171">
        <f t="shared" si="785"/>
        <v>0.98640475954804929</v>
      </c>
      <c r="N1757" s="172">
        <f t="shared" si="791"/>
        <v>0.99846981744844687</v>
      </c>
      <c r="O1757" s="170">
        <f t="shared" si="786"/>
        <v>1756</v>
      </c>
      <c r="P1757" s="170">
        <f t="shared" si="787"/>
        <v>1758</v>
      </c>
      <c r="Q1757" s="169"/>
      <c r="R1757" s="149">
        <f t="shared" si="792"/>
        <v>-0.10869429997633602</v>
      </c>
      <c r="S1757" s="173">
        <f t="shared" si="793"/>
        <v>-0.60825998855520269</v>
      </c>
      <c r="T1757" s="149">
        <v>0</v>
      </c>
      <c r="U1757" s="97"/>
      <c r="V1757" s="149">
        <f>1/PI()*ATAN('Exhibit4_Impact-Test'!$Y$25*S_RDY_SP)+'Exhibit4_Impact-Test'!$Y$26</f>
        <v>0.43186319016817371</v>
      </c>
      <c r="W1757" s="172">
        <f t="shared" si="794"/>
        <v>0.43484847205554605</v>
      </c>
      <c r="X1757" s="149">
        <f>1/PI()*ATAN('Exhibit4_Impact-Test'!$Y$25*S_RS_SP)+'Exhibit4_Impact-Test'!$Y$26</f>
        <v>0.21900435053703821</v>
      </c>
      <c r="Y1757" s="172">
        <f t="shared" si="795"/>
        <v>0.22109082854312542</v>
      </c>
      <c r="Z1757" s="149">
        <f>1/PI()*ATAN('Exhibit4_Impact-Test'!$Y$25*S_5050_SP)+'Exhibit4_Impact-Test'!$Y$26</f>
        <v>0.5</v>
      </c>
      <c r="AA1757" s="149">
        <f t="shared" si="796"/>
        <v>0.50303924944180967</v>
      </c>
      <c r="AB1757" s="195">
        <f>VLOOKUP(_xlfn.NUMBERVALUE(LEFT(A1757,4)),Transactioncosts!$C:$G,5,FALSE)</f>
        <v>20</v>
      </c>
      <c r="AC1757" s="174"/>
      <c r="AD1757" s="175">
        <f t="shared" si="797"/>
        <v>0.99161521394247876</v>
      </c>
      <c r="AE1757" s="149">
        <f t="shared" si="798"/>
        <v>0.98904705971771756</v>
      </c>
      <c r="AF1757" s="149">
        <f t="shared" si="799"/>
        <v>0.99243728849824808</v>
      </c>
      <c r="AG1757" s="176">
        <f t="shared" si="800"/>
        <v>0.99156992974525471</v>
      </c>
      <c r="AH1757" s="149">
        <f t="shared" si="801"/>
        <v>0.98781523752538958</v>
      </c>
      <c r="AI1757" s="149">
        <f t="shared" si="802"/>
        <v>0.99243120999936452</v>
      </c>
      <c r="AJ1757" s="97"/>
      <c r="AK1757" s="171">
        <f t="shared" si="803"/>
        <v>-8.4201361166163936E-3</v>
      </c>
      <c r="AL1757" s="149">
        <f t="shared" si="804"/>
        <v>-1.1013365359294817E-2</v>
      </c>
      <c r="AM1757" s="149">
        <f t="shared" si="805"/>
        <v>-7.5914538092659257E-3</v>
      </c>
      <c r="AN1757" s="149">
        <f t="shared" si="810"/>
        <v>10.215308955841895</v>
      </c>
      <c r="AO1757" s="149">
        <f t="shared" si="810"/>
        <v>26.867460776954122</v>
      </c>
      <c r="AP1757" s="149">
        <f t="shared" si="810"/>
        <v>9.8431383301461857</v>
      </c>
      <c r="AQ1757" s="97"/>
      <c r="AR1757" s="171">
        <f t="shared" si="806"/>
        <v>-8.4658042655293229E-3</v>
      </c>
      <c r="AS1757" s="149">
        <f t="shared" si="807"/>
        <v>-1.22596052754244E-2</v>
      </c>
      <c r="AT1757" s="149">
        <f t="shared" si="808"/>
        <v>-7.5975786471463051E-3</v>
      </c>
      <c r="AU1757" s="175">
        <f t="shared" si="811"/>
        <v>10.039710904326524</v>
      </c>
      <c r="AV1757" s="149">
        <f t="shared" si="812"/>
        <v>23.385439915011876</v>
      </c>
      <c r="AW1757" s="149">
        <f t="shared" si="813"/>
        <v>9.7431881591405975</v>
      </c>
    </row>
    <row r="1758" spans="1:49" ht="15" x14ac:dyDescent="0.25">
      <c r="A1758" s="130">
        <v>2017.05</v>
      </c>
      <c r="B1758" s="138"/>
      <c r="C1758" s="166">
        <f>raw_Data!B1764</f>
        <v>2395.35</v>
      </c>
      <c r="D1758" s="167">
        <f>raw_Data!J1764</f>
        <v>3.9116666666666666</v>
      </c>
      <c r="E1758" s="167">
        <f>raw_Data!L1764</f>
        <v>1.8967538135683526E-3</v>
      </c>
      <c r="F1758" s="168">
        <f t="shared" si="788"/>
        <v>2359.31</v>
      </c>
      <c r="G1758" s="167">
        <f>raw_Data!K1764</f>
        <v>1.6579706213539834E-3</v>
      </c>
      <c r="H1758" s="167">
        <f t="shared" si="789"/>
        <v>1.5275652627251279E-2</v>
      </c>
      <c r="I1758" s="165"/>
      <c r="J1758" s="167">
        <f t="shared" si="790"/>
        <v>1</v>
      </c>
      <c r="K1758" s="167">
        <f t="shared" si="809"/>
        <v>1.8967538135683526E-3</v>
      </c>
      <c r="L1758" s="93"/>
      <c r="M1758" s="171">
        <f t="shared" si="785"/>
        <v>1.0018967538135684</v>
      </c>
      <c r="N1758" s="172">
        <f t="shared" si="791"/>
        <v>1.0169336232486053</v>
      </c>
      <c r="O1758" s="170">
        <f t="shared" si="786"/>
        <v>1757</v>
      </c>
      <c r="P1758" s="170">
        <f t="shared" si="787"/>
        <v>1759</v>
      </c>
      <c r="Q1758" s="169"/>
      <c r="R1758" s="149">
        <f t="shared" si="792"/>
        <v>-6.7173474789920293E-2</v>
      </c>
      <c r="S1758" s="173">
        <f t="shared" si="793"/>
        <v>0.8895464173815687</v>
      </c>
      <c r="T1758" s="149">
        <v>0</v>
      </c>
      <c r="U1758" s="97"/>
      <c r="V1758" s="149">
        <f>1/PI()*ATAN('Exhibit4_Impact-Test'!$Y$25*S_RDY_SP)+'Exhibit4_Impact-Test'!$Y$26</f>
        <v>0.45749057066754678</v>
      </c>
      <c r="W1758" s="172">
        <f t="shared" si="794"/>
        <v>0.46119014820985055</v>
      </c>
      <c r="X1758" s="149">
        <f>1/PI()*ATAN('Exhibit4_Impact-Test'!$Y$25*S_RS_SP)+'Exhibit4_Impact-Test'!$Y$26</f>
        <v>0.83700192470714119</v>
      </c>
      <c r="Y1758" s="172">
        <f t="shared" si="795"/>
        <v>0.83902411369424723</v>
      </c>
      <c r="Z1758" s="149">
        <f>1/PI()*ATAN('Exhibit4_Impact-Test'!$Y$25*S_5050_SP)+'Exhibit4_Impact-Test'!$Y$26</f>
        <v>0.5</v>
      </c>
      <c r="AA1758" s="149">
        <f t="shared" si="796"/>
        <v>0.50372415374909274</v>
      </c>
      <c r="AB1758" s="195">
        <f>VLOOKUP(_xlfn.NUMBERVALUE(LEFT(A1758,4)),Transactioncosts!$C:$G,5,FALSE)</f>
        <v>20</v>
      </c>
      <c r="AC1758" s="174"/>
      <c r="AD1758" s="175">
        <f t="shared" si="797"/>
        <v>1.0087759797924569</v>
      </c>
      <c r="AE1758" s="149">
        <f t="shared" si="798"/>
        <v>1.0144826424722642</v>
      </c>
      <c r="AF1758" s="149">
        <f t="shared" si="799"/>
        <v>1.0094151885310869</v>
      </c>
      <c r="AG1758" s="176">
        <f t="shared" si="800"/>
        <v>1.0087628544534002</v>
      </c>
      <c r="AH1758" s="149">
        <f t="shared" si="801"/>
        <v>1.0144801933838856</v>
      </c>
      <c r="AI1758" s="149">
        <f t="shared" si="802"/>
        <v>1.0094077402235888</v>
      </c>
      <c r="AJ1758" s="97"/>
      <c r="AK1758" s="171">
        <f t="shared" si="803"/>
        <v>8.7376947114788991E-3</v>
      </c>
      <c r="AL1758" s="149">
        <f t="shared" si="804"/>
        <v>1.4378770696520623E-2</v>
      </c>
      <c r="AM1758" s="149">
        <f t="shared" si="805"/>
        <v>9.3711418992740887E-3</v>
      </c>
      <c r="AN1758" s="149">
        <f t="shared" si="810"/>
        <v>10.224046650553374</v>
      </c>
      <c r="AO1758" s="149">
        <f t="shared" si="810"/>
        <v>26.881839547650642</v>
      </c>
      <c r="AP1758" s="149">
        <f t="shared" si="810"/>
        <v>9.85250947204546</v>
      </c>
      <c r="AQ1758" s="97"/>
      <c r="AR1758" s="171">
        <f t="shared" si="806"/>
        <v>8.7246834733960173E-3</v>
      </c>
      <c r="AS1758" s="149">
        <f t="shared" si="807"/>
        <v>1.4376356568144033E-2</v>
      </c>
      <c r="AT1758" s="149">
        <f t="shared" si="808"/>
        <v>9.3637630376690924E-3</v>
      </c>
      <c r="AU1758" s="175">
        <f t="shared" si="811"/>
        <v>10.04843558779992</v>
      </c>
      <c r="AV1758" s="149">
        <f t="shared" si="812"/>
        <v>23.399816271580018</v>
      </c>
      <c r="AW1758" s="149">
        <f t="shared" si="813"/>
        <v>9.7525519221782666</v>
      </c>
    </row>
    <row r="1759" spans="1:49" ht="15" x14ac:dyDescent="0.25">
      <c r="A1759" s="130">
        <v>2017.06</v>
      </c>
      <c r="B1759" s="138"/>
      <c r="C1759" s="166">
        <f>raw_Data!B1765</f>
        <v>2433.9899999999998</v>
      </c>
      <c r="D1759" s="167">
        <f>raw_Data!J1765</f>
        <v>3.9350000000000001</v>
      </c>
      <c r="E1759" s="167">
        <f>raw_Data!L1765</f>
        <v>1.8069338440696026E-3</v>
      </c>
      <c r="F1759" s="168">
        <f t="shared" si="788"/>
        <v>2395.35</v>
      </c>
      <c r="G1759" s="167">
        <f>raw_Data!K1765</f>
        <v>1.6427661928319452E-3</v>
      </c>
      <c r="H1759" s="167">
        <f t="shared" si="789"/>
        <v>1.6131254305216336E-2</v>
      </c>
      <c r="I1759" s="165"/>
      <c r="J1759" s="167">
        <f t="shared" si="790"/>
        <v>0.99043992263687286</v>
      </c>
      <c r="K1759" s="167">
        <f t="shared" si="809"/>
        <v>-7.7531435190575371E-3</v>
      </c>
      <c r="L1759" s="93"/>
      <c r="M1759" s="171">
        <f t="shared" si="785"/>
        <v>0.99224685648094246</v>
      </c>
      <c r="N1759" s="172">
        <f t="shared" si="791"/>
        <v>1.0177740204980483</v>
      </c>
      <c r="O1759" s="170">
        <f t="shared" si="786"/>
        <v>1758</v>
      </c>
      <c r="P1759" s="170">
        <f t="shared" si="787"/>
        <v>1760</v>
      </c>
      <c r="Q1759" s="169"/>
      <c r="R1759" s="149">
        <f t="shared" si="792"/>
        <v>-7.1757645182718863E-2</v>
      </c>
      <c r="S1759" s="173">
        <f t="shared" si="793"/>
        <v>0.89478849792662407</v>
      </c>
      <c r="T1759" s="149">
        <v>0</v>
      </c>
      <c r="U1759" s="97"/>
      <c r="V1759" s="149">
        <f>1/PI()*ATAN('Exhibit4_Impact-Test'!$Y$25*S_RDY_SP)+'Exhibit4_Impact-Test'!$Y$26</f>
        <v>0.4546274786814965</v>
      </c>
      <c r="W1759" s="172">
        <f t="shared" si="794"/>
        <v>0.46093242981405719</v>
      </c>
      <c r="X1759" s="149">
        <f>1/PI()*ATAN('Exhibit4_Impact-Test'!$Y$25*S_RS_SP)+'Exhibit4_Impact-Test'!$Y$26</f>
        <v>0.83779956950498657</v>
      </c>
      <c r="Y1759" s="172">
        <f t="shared" si="795"/>
        <v>0.84122183538528439</v>
      </c>
      <c r="Z1759" s="149">
        <f>1/PI()*ATAN('Exhibit4_Impact-Test'!$Y$25*S_5050_SP)+'Exhibit4_Impact-Test'!$Y$26</f>
        <v>0.5</v>
      </c>
      <c r="AA1759" s="149">
        <f t="shared" si="796"/>
        <v>0.50634997484590127</v>
      </c>
      <c r="AB1759" s="195">
        <f>VLOOKUP(_xlfn.NUMBERVALUE(LEFT(A1759,4)),Transactioncosts!$C:$G,5,FALSE)</f>
        <v>20</v>
      </c>
      <c r="AC1759" s="174"/>
      <c r="AD1759" s="175">
        <f t="shared" si="797"/>
        <v>1.0038522066959283</v>
      </c>
      <c r="AE1759" s="149">
        <f t="shared" si="798"/>
        <v>1.0136335035051569</v>
      </c>
      <c r="AF1759" s="149">
        <f t="shared" si="799"/>
        <v>1.0050104384894953</v>
      </c>
      <c r="AG1759" s="176">
        <f t="shared" si="800"/>
        <v>1.0038403409897738</v>
      </c>
      <c r="AH1759" s="149">
        <f t="shared" si="801"/>
        <v>1.0136026593602729</v>
      </c>
      <c r="AI1759" s="149">
        <f t="shared" si="802"/>
        <v>1.0049977385398035</v>
      </c>
      <c r="AJ1759" s="97"/>
      <c r="AK1759" s="171">
        <f t="shared" si="803"/>
        <v>3.8448059477665499E-3</v>
      </c>
      <c r="AL1759" s="149">
        <f t="shared" si="804"/>
        <v>1.3541403449671054E-2</v>
      </c>
      <c r="AM1759" s="149">
        <f t="shared" si="805"/>
        <v>4.9979280138109467E-3</v>
      </c>
      <c r="AN1759" s="149">
        <f t="shared" si="810"/>
        <v>10.227891456501141</v>
      </c>
      <c r="AO1759" s="149">
        <f t="shared" si="810"/>
        <v>26.895380951100314</v>
      </c>
      <c r="AP1759" s="149">
        <f t="shared" si="810"/>
        <v>9.8575074000592711</v>
      </c>
      <c r="AQ1759" s="97"/>
      <c r="AR1759" s="171">
        <f t="shared" si="806"/>
        <v>3.8329857055005323E-3</v>
      </c>
      <c r="AS1759" s="149">
        <f t="shared" si="807"/>
        <v>1.3510973699599162E-2</v>
      </c>
      <c r="AT1759" s="149">
        <f t="shared" si="808"/>
        <v>4.9852912993565562E-3</v>
      </c>
      <c r="AU1759" s="175">
        <f t="shared" si="811"/>
        <v>10.052268573505421</v>
      </c>
      <c r="AV1759" s="149">
        <f t="shared" si="812"/>
        <v>23.413327245279618</v>
      </c>
      <c r="AW1759" s="149">
        <f t="shared" si="813"/>
        <v>9.7575372134776224</v>
      </c>
    </row>
    <row r="1760" spans="1:49" ht="15" x14ac:dyDescent="0.25">
      <c r="A1760" s="130">
        <v>2017.07</v>
      </c>
      <c r="B1760" s="138"/>
      <c r="C1760" s="166">
        <f>raw_Data!B1766</f>
        <v>2454.1</v>
      </c>
      <c r="D1760" s="167">
        <f>raw_Data!J1766</f>
        <v>3.9613888888888891</v>
      </c>
      <c r="E1760" s="167">
        <f>raw_Data!L1766</f>
        <v>1.913075204727166E-3</v>
      </c>
      <c r="F1760" s="168">
        <f t="shared" si="788"/>
        <v>2433.9899999999998</v>
      </c>
      <c r="G1760" s="167">
        <f>raw_Data!K1766</f>
        <v>1.6275288266956271E-3</v>
      </c>
      <c r="H1760" s="167">
        <f t="shared" si="789"/>
        <v>8.2621539118896692E-3</v>
      </c>
      <c r="I1760" s="165"/>
      <c r="J1760" s="167">
        <f t="shared" si="790"/>
        <v>1.0113559740614377</v>
      </c>
      <c r="K1760" s="167">
        <f t="shared" si="809"/>
        <v>1.3269049266164901E-2</v>
      </c>
      <c r="L1760" s="93"/>
      <c r="M1760" s="171">
        <f t="shared" si="785"/>
        <v>1.0132690492661649</v>
      </c>
      <c r="N1760" s="172">
        <f t="shared" si="791"/>
        <v>1.0098896827385853</v>
      </c>
      <c r="O1760" s="170">
        <f t="shared" si="786"/>
        <v>1759</v>
      </c>
      <c r="P1760" s="170">
        <f t="shared" si="787"/>
        <v>1761</v>
      </c>
      <c r="Q1760" s="169"/>
      <c r="R1760" s="149">
        <f t="shared" si="792"/>
        <v>-5.2236706166907419E-2</v>
      </c>
      <c r="S1760" s="173">
        <f t="shared" si="793"/>
        <v>0.82054642010641032</v>
      </c>
      <c r="T1760" s="149">
        <v>0</v>
      </c>
      <c r="U1760" s="97"/>
      <c r="V1760" s="149">
        <f>1/PI()*ATAN('Exhibit4_Impact-Test'!$Y$25*S_RDY_SP)+'Exhibit4_Impact-Test'!$Y$26</f>
        <v>0.46686528289130946</v>
      </c>
      <c r="W1760" s="172">
        <f t="shared" si="794"/>
        <v>0.4660338718079064</v>
      </c>
      <c r="X1760" s="149">
        <f>1/PI()*ATAN('Exhibit4_Impact-Test'!$Y$25*S_RS_SP)+'Exhibit4_Impact-Test'!$Y$26</f>
        <v>0.82579976294326074</v>
      </c>
      <c r="Y1760" s="172">
        <f t="shared" si="795"/>
        <v>0.8253186669140421</v>
      </c>
      <c r="Z1760" s="149">
        <f>1/PI()*ATAN('Exhibit4_Impact-Test'!$Y$25*S_5050_SP)+'Exhibit4_Impact-Test'!$Y$26</f>
        <v>0.5</v>
      </c>
      <c r="AA1760" s="149">
        <f t="shared" si="796"/>
        <v>0.49916482911742893</v>
      </c>
      <c r="AB1760" s="195">
        <f>VLOOKUP(_xlfn.NUMBERVALUE(LEFT(A1760,4)),Transactioncosts!$C:$G,5,FALSE)</f>
        <v>20</v>
      </c>
      <c r="AC1760" s="174"/>
      <c r="AD1760" s="175">
        <f t="shared" si="797"/>
        <v>1.0116913403562731</v>
      </c>
      <c r="AE1760" s="149">
        <f t="shared" si="798"/>
        <v>1.0104783691887913</v>
      </c>
      <c r="AF1760" s="149">
        <f t="shared" si="799"/>
        <v>1.0115793660023751</v>
      </c>
      <c r="AG1760" s="176">
        <f t="shared" si="800"/>
        <v>1.011656484842391</v>
      </c>
      <c r="AH1760" s="149">
        <f t="shared" si="801"/>
        <v>1.0101820491730582</v>
      </c>
      <c r="AI1760" s="149">
        <f t="shared" si="802"/>
        <v>1.01157769566061</v>
      </c>
      <c r="AJ1760" s="97"/>
      <c r="AK1760" s="171">
        <f t="shared" si="803"/>
        <v>1.1623524695469983E-2</v>
      </c>
      <c r="AL1760" s="149">
        <f t="shared" si="804"/>
        <v>1.0423851584718175E-2</v>
      </c>
      <c r="AM1760" s="149">
        <f t="shared" si="805"/>
        <v>1.1512838217718495E-2</v>
      </c>
      <c r="AN1760" s="149">
        <f t="shared" si="810"/>
        <v>10.23951498119661</v>
      </c>
      <c r="AO1760" s="149">
        <f t="shared" si="810"/>
        <v>26.905804802685033</v>
      </c>
      <c r="AP1760" s="149">
        <f t="shared" si="810"/>
        <v>9.86902023827699</v>
      </c>
      <c r="AQ1760" s="97"/>
      <c r="AR1760" s="171">
        <f t="shared" si="806"/>
        <v>1.1589071386502135E-2</v>
      </c>
      <c r="AS1760" s="149">
        <f t="shared" si="807"/>
        <v>1.0130561316680534E-2</v>
      </c>
      <c r="AT1760" s="149">
        <f t="shared" si="808"/>
        <v>1.1511186994690113E-2</v>
      </c>
      <c r="AU1760" s="175">
        <f t="shared" si="811"/>
        <v>10.063857644891923</v>
      </c>
      <c r="AV1760" s="149">
        <f t="shared" si="812"/>
        <v>23.4234578065963</v>
      </c>
      <c r="AW1760" s="149">
        <f t="shared" si="813"/>
        <v>9.7690484004723128</v>
      </c>
    </row>
    <row r="1761" spans="1:49" ht="15" x14ac:dyDescent="0.25">
      <c r="A1761" s="130">
        <v>2017.08</v>
      </c>
      <c r="B1761" s="138"/>
      <c r="C1761" s="166">
        <f>raw_Data!B1767</f>
        <v>2456.2199999999998</v>
      </c>
      <c r="D1761" s="167">
        <f>raw_Data!J1767</f>
        <v>3.9877777777777781</v>
      </c>
      <c r="E1761" s="167">
        <f>raw_Data!L1767</f>
        <v>1.8232713376404863E-3</v>
      </c>
      <c r="F1761" s="168">
        <f t="shared" si="788"/>
        <v>2454.1</v>
      </c>
      <c r="G1761" s="167">
        <f>raw_Data!K1767</f>
        <v>1.6249451032059729E-3</v>
      </c>
      <c r="H1761" s="167">
        <f t="shared" si="789"/>
        <v>8.6386047838304947E-4</v>
      </c>
      <c r="I1761" s="165"/>
      <c r="J1761" s="167">
        <f t="shared" si="790"/>
        <v>0.99045062546281604</v>
      </c>
      <c r="K1761" s="167">
        <f t="shared" si="809"/>
        <v>-7.726103199543477E-3</v>
      </c>
      <c r="L1761" s="93"/>
      <c r="M1761" s="171">
        <f t="shared" si="785"/>
        <v>0.99227389680045652</v>
      </c>
      <c r="N1761" s="172">
        <f t="shared" si="791"/>
        <v>1.002488805581589</v>
      </c>
      <c r="O1761" s="170">
        <f t="shared" si="786"/>
        <v>1760</v>
      </c>
      <c r="P1761" s="170">
        <f t="shared" si="787"/>
        <v>1762</v>
      </c>
      <c r="Q1761" s="169"/>
      <c r="R1761" s="149">
        <f t="shared" si="792"/>
        <v>-8.1438227156337209E-2</v>
      </c>
      <c r="S1761" s="173">
        <f t="shared" si="793"/>
        <v>0.31108407862565651</v>
      </c>
      <c r="T1761" s="149">
        <v>0</v>
      </c>
      <c r="U1761" s="97"/>
      <c r="V1761" s="149">
        <f>1/PI()*ATAN('Exhibit4_Impact-Test'!$Y$25*S_RDY_SP)+'Exhibit4_Impact-Test'!$Y$26</f>
        <v>0.44860611486691043</v>
      </c>
      <c r="W1761" s="172">
        <f t="shared" si="794"/>
        <v>0.45114082931369726</v>
      </c>
      <c r="X1761" s="149">
        <f>1/PI()*ATAN('Exhibit4_Impact-Test'!$Y$25*S_RS_SP)+'Exhibit4_Impact-Test'!$Y$26</f>
        <v>0.67715865904748296</v>
      </c>
      <c r="Y1761" s="172">
        <f t="shared" si="795"/>
        <v>0.67939359742614114</v>
      </c>
      <c r="Z1761" s="149">
        <f>1/PI()*ATAN('Exhibit4_Impact-Test'!$Y$25*S_5050_SP)+'Exhibit4_Impact-Test'!$Y$26</f>
        <v>0.5</v>
      </c>
      <c r="AA1761" s="149">
        <f t="shared" si="796"/>
        <v>0.50256043206766754</v>
      </c>
      <c r="AB1761" s="195">
        <f>VLOOKUP(_xlfn.NUMBERVALUE(LEFT(A1761,4)),Transactioncosts!$C:$G,5,FALSE)</f>
        <v>20</v>
      </c>
      <c r="AC1761" s="174"/>
      <c r="AD1761" s="175">
        <f t="shared" si="797"/>
        <v>0.99685636734248018</v>
      </c>
      <c r="AE1761" s="149">
        <f t="shared" si="798"/>
        <v>0.99919101073298056</v>
      </c>
      <c r="AF1761" s="149">
        <f t="shared" si="799"/>
        <v>0.99738135119102278</v>
      </c>
      <c r="AG1761" s="176">
        <f t="shared" si="800"/>
        <v>0.99682796716678046</v>
      </c>
      <c r="AH1761" s="149">
        <f t="shared" si="801"/>
        <v>0.99887534015895474</v>
      </c>
      <c r="AI1761" s="149">
        <f t="shared" si="802"/>
        <v>0.99737623032688749</v>
      </c>
      <c r="AJ1761" s="97"/>
      <c r="AK1761" s="171">
        <f t="shared" si="803"/>
        <v>-3.1485842507123565E-3</v>
      </c>
      <c r="AL1761" s="149">
        <f t="shared" si="804"/>
        <v>-8.0931667542835585E-4</v>
      </c>
      <c r="AM1761" s="149">
        <f t="shared" si="805"/>
        <v>-2.6220834671889948E-3</v>
      </c>
      <c r="AN1761" s="149">
        <f t="shared" si="810"/>
        <v>10.236366396945897</v>
      </c>
      <c r="AO1761" s="149">
        <f t="shared" si="810"/>
        <v>26.904995486009604</v>
      </c>
      <c r="AP1761" s="149">
        <f t="shared" si="810"/>
        <v>9.8663981548098008</v>
      </c>
      <c r="AQ1761" s="97"/>
      <c r="AR1761" s="171">
        <f t="shared" si="806"/>
        <v>-3.1770743935198719E-3</v>
      </c>
      <c r="AS1761" s="149">
        <f t="shared" si="807"/>
        <v>-1.1252927455036104E-3</v>
      </c>
      <c r="AT1761" s="149">
        <f t="shared" si="808"/>
        <v>-2.6272177894572707E-3</v>
      </c>
      <c r="AU1761" s="175">
        <f t="shared" si="811"/>
        <v>10.060680570498404</v>
      </c>
      <c r="AV1761" s="149">
        <f t="shared" si="812"/>
        <v>23.422332513850797</v>
      </c>
      <c r="AW1761" s="149">
        <f t="shared" si="813"/>
        <v>9.7664211826828549</v>
      </c>
    </row>
    <row r="1762" spans="1:49" ht="15" x14ac:dyDescent="0.25">
      <c r="A1762" s="130">
        <v>2017.09</v>
      </c>
      <c r="B1762" s="138"/>
      <c r="C1762" s="166">
        <f>raw_Data!B1768</f>
        <v>2492.84</v>
      </c>
      <c r="D1762" s="167">
        <f>raw_Data!J1768</f>
        <v>4.0141666666666671</v>
      </c>
      <c r="E1762" s="167">
        <f>raw_Data!L1768</f>
        <v>1.8151029571964461E-3</v>
      </c>
      <c r="F1762" s="168">
        <f t="shared" si="788"/>
        <v>2456.2199999999998</v>
      </c>
      <c r="G1762" s="167">
        <f>raw_Data!K1768</f>
        <v>1.6342862881446561E-3</v>
      </c>
      <c r="H1762" s="167">
        <f t="shared" si="789"/>
        <v>1.4909087948148159E-2</v>
      </c>
      <c r="I1762" s="165"/>
      <c r="J1762" s="167">
        <f t="shared" si="790"/>
        <v>0.99912689616419381</v>
      </c>
      <c r="K1762" s="167">
        <f t="shared" si="809"/>
        <v>9.4199912139014685E-4</v>
      </c>
      <c r="L1762" s="93"/>
      <c r="M1762" s="171">
        <f t="shared" si="785"/>
        <v>1.0009419991213901</v>
      </c>
      <c r="N1762" s="172">
        <f t="shared" si="791"/>
        <v>1.0165433742362928</v>
      </c>
      <c r="O1762" s="170">
        <f t="shared" si="786"/>
        <v>1761</v>
      </c>
      <c r="P1762" s="170">
        <f t="shared" si="787"/>
        <v>1763</v>
      </c>
      <c r="Q1762" s="169"/>
      <c r="R1762" s="149">
        <f t="shared" si="792"/>
        <v>-5.465853933610592E-2</v>
      </c>
      <c r="S1762" s="173">
        <f t="shared" si="793"/>
        <v>0.89103321853786321</v>
      </c>
      <c r="T1762" s="149">
        <v>0</v>
      </c>
      <c r="U1762" s="97"/>
      <c r="V1762" s="149">
        <f>1/PI()*ATAN('Exhibit4_Impact-Test'!$Y$25*S_RDY_SP)+'Exhibit4_Impact-Test'!$Y$26</f>
        <v>0.46534091716354831</v>
      </c>
      <c r="W1762" s="172">
        <f t="shared" si="794"/>
        <v>0.46919094201928246</v>
      </c>
      <c r="X1762" s="149">
        <f>1/PI()*ATAN('Exhibit4_Impact-Test'!$Y$25*S_RS_SP)+'Exhibit4_Impact-Test'!$Y$26</f>
        <v>0.83722888443903998</v>
      </c>
      <c r="Y1762" s="172">
        <f t="shared" si="795"/>
        <v>0.83932562543998868</v>
      </c>
      <c r="Z1762" s="149">
        <f>1/PI()*ATAN('Exhibit4_Impact-Test'!$Y$25*S_5050_SP)+'Exhibit4_Impact-Test'!$Y$26</f>
        <v>0.5</v>
      </c>
      <c r="AA1762" s="149">
        <f t="shared" si="796"/>
        <v>0.50386653983243934</v>
      </c>
      <c r="AB1762" s="195">
        <f>VLOOKUP(_xlfn.NUMBERVALUE(LEFT(A1762,4)),Transactioncosts!$C:$G,5,FALSE)</f>
        <v>20</v>
      </c>
      <c r="AC1762" s="174"/>
      <c r="AD1762" s="175">
        <f t="shared" si="797"/>
        <v>1.0082019573263714</v>
      </c>
      <c r="AE1762" s="149">
        <f t="shared" si="798"/>
        <v>1.0140039210045551</v>
      </c>
      <c r="AF1762" s="149">
        <f t="shared" si="799"/>
        <v>1.0087426866788416</v>
      </c>
      <c r="AG1762" s="176">
        <f t="shared" si="800"/>
        <v>1.0081910835170718</v>
      </c>
      <c r="AH1762" s="149">
        <f t="shared" si="801"/>
        <v>1.0139954437063248</v>
      </c>
      <c r="AI1762" s="149">
        <f t="shared" si="802"/>
        <v>1.0087349535991768</v>
      </c>
      <c r="AJ1762" s="97"/>
      <c r="AK1762" s="171">
        <f t="shared" si="803"/>
        <v>8.16850407134425E-3</v>
      </c>
      <c r="AL1762" s="149">
        <f t="shared" si="804"/>
        <v>1.3906772029912593E-2</v>
      </c>
      <c r="AM1762" s="149">
        <f t="shared" si="805"/>
        <v>8.7046906910733957E-3</v>
      </c>
      <c r="AN1762" s="149">
        <f t="shared" si="810"/>
        <v>10.244534901017241</v>
      </c>
      <c r="AO1762" s="149">
        <f t="shared" si="810"/>
        <v>26.918902258039516</v>
      </c>
      <c r="AP1762" s="149">
        <f t="shared" si="810"/>
        <v>9.8751028455008747</v>
      </c>
      <c r="AQ1762" s="97"/>
      <c r="AR1762" s="171">
        <f t="shared" si="806"/>
        <v>8.1577186648490885E-3</v>
      </c>
      <c r="AS1762" s="149">
        <f t="shared" si="807"/>
        <v>1.3898411772628648E-2</v>
      </c>
      <c r="AT1762" s="149">
        <f t="shared" si="808"/>
        <v>8.6970246039649278E-3</v>
      </c>
      <c r="AU1762" s="175">
        <f t="shared" si="811"/>
        <v>10.068838289163253</v>
      </c>
      <c r="AV1762" s="149">
        <f t="shared" si="812"/>
        <v>23.436230925623427</v>
      </c>
      <c r="AW1762" s="149">
        <f t="shared" si="813"/>
        <v>9.7751182072868197</v>
      </c>
    </row>
    <row r="1763" spans="1:49" ht="15" x14ac:dyDescent="0.25">
      <c r="A1763" s="130">
        <v>2017.1</v>
      </c>
      <c r="B1763" s="138"/>
      <c r="C1763" s="166">
        <f>raw_Data!B1769</f>
        <v>2557</v>
      </c>
      <c r="D1763" s="167">
        <f>raw_Data!J1769</f>
        <v>4.035277777777778</v>
      </c>
      <c r="E1763" s="167">
        <f>raw_Data!L1769</f>
        <v>1.945709215699809E-3</v>
      </c>
      <c r="F1763" s="168">
        <f t="shared" si="788"/>
        <v>2492.84</v>
      </c>
      <c r="G1763" s="167">
        <f>raw_Data!K1769</f>
        <v>1.6187472031007919E-3</v>
      </c>
      <c r="H1763" s="167">
        <f t="shared" si="789"/>
        <v>2.5737712809486224E-2</v>
      </c>
      <c r="I1763" s="165"/>
      <c r="J1763" s="167">
        <f t="shared" si="790"/>
        <v>1.013966860695996</v>
      </c>
      <c r="K1763" s="167">
        <f t="shared" si="809"/>
        <v>1.5912569911695762E-2</v>
      </c>
      <c r="L1763" s="93"/>
      <c r="M1763" s="171">
        <f t="shared" si="785"/>
        <v>1.0159125699116958</v>
      </c>
      <c r="N1763" s="172">
        <f t="shared" si="791"/>
        <v>1.0273564600125873</v>
      </c>
      <c r="O1763" s="170">
        <f t="shared" si="786"/>
        <v>1762</v>
      </c>
      <c r="P1763" s="170">
        <f t="shared" si="787"/>
        <v>1764</v>
      </c>
      <c r="Q1763" s="169"/>
      <c r="R1763" s="149">
        <f t="shared" si="792"/>
        <v>-5.7182388552055367E-2</v>
      </c>
      <c r="S1763" s="173">
        <f t="shared" si="793"/>
        <v>0.93412277813756883</v>
      </c>
      <c r="T1763" s="149">
        <v>0</v>
      </c>
      <c r="U1763" s="97"/>
      <c r="V1763" s="149">
        <f>1/PI()*ATAN('Exhibit4_Impact-Test'!$Y$25*S_RDY_SP)+'Exhibit4_Impact-Test'!$Y$26</f>
        <v>0.46375403736942167</v>
      </c>
      <c r="W1763" s="172">
        <f t="shared" si="794"/>
        <v>0.46654084008364827</v>
      </c>
      <c r="X1763" s="149">
        <f>1/PI()*ATAN('Exhibit4_Impact-Test'!$Y$25*S_RS_SP)+'Exhibit4_Impact-Test'!$Y$26</f>
        <v>0.84356427455510108</v>
      </c>
      <c r="Y1763" s="172">
        <f t="shared" si="795"/>
        <v>0.84503680433746009</v>
      </c>
      <c r="Z1763" s="149">
        <f>1/PI()*ATAN('Exhibit4_Impact-Test'!$Y$25*S_5050_SP)+'Exhibit4_Impact-Test'!$Y$26</f>
        <v>0.5</v>
      </c>
      <c r="AA1763" s="149">
        <f t="shared" si="796"/>
        <v>0.50280038749995526</v>
      </c>
      <c r="AB1763" s="195">
        <f>VLOOKUP(_xlfn.NUMBERVALUE(LEFT(A1763,4)),Transactioncosts!$C:$G,5,FALSE)</f>
        <v>20</v>
      </c>
      <c r="AC1763" s="174"/>
      <c r="AD1763" s="175">
        <f t="shared" si="797"/>
        <v>1.0212197201491962</v>
      </c>
      <c r="AE1763" s="149">
        <f t="shared" si="798"/>
        <v>1.0255662267627426</v>
      </c>
      <c r="AF1763" s="149">
        <f t="shared" si="799"/>
        <v>1.0216345149621415</v>
      </c>
      <c r="AG1763" s="176">
        <f t="shared" si="800"/>
        <v>1.0211588548698218</v>
      </c>
      <c r="AH1763" s="149">
        <f t="shared" si="801"/>
        <v>1.0255473271797841</v>
      </c>
      <c r="AI1763" s="149">
        <f t="shared" si="802"/>
        <v>1.0216289141871415</v>
      </c>
      <c r="AJ1763" s="97"/>
      <c r="AK1763" s="171">
        <f t="shared" si="803"/>
        <v>2.0997716959803011E-2</v>
      </c>
      <c r="AL1763" s="149">
        <f t="shared" si="804"/>
        <v>2.5244876418521883E-2</v>
      </c>
      <c r="AM1763" s="149">
        <f t="shared" si="805"/>
        <v>2.1403810367268423E-2</v>
      </c>
      <c r="AN1763" s="149">
        <f t="shared" si="810"/>
        <v>10.265532617977044</v>
      </c>
      <c r="AO1763" s="149">
        <f t="shared" si="810"/>
        <v>26.944147134458039</v>
      </c>
      <c r="AP1763" s="149">
        <f t="shared" si="810"/>
        <v>9.8965066558681425</v>
      </c>
      <c r="AQ1763" s="97"/>
      <c r="AR1763" s="171">
        <f t="shared" si="806"/>
        <v>2.0938114611700847E-2</v>
      </c>
      <c r="AS1763" s="149">
        <f t="shared" si="807"/>
        <v>2.5226447811365904E-2</v>
      </c>
      <c r="AT1763" s="149">
        <f t="shared" si="808"/>
        <v>2.1398328181349447E-2</v>
      </c>
      <c r="AU1763" s="175">
        <f t="shared" si="811"/>
        <v>10.089776403774954</v>
      </c>
      <c r="AV1763" s="149">
        <f t="shared" si="812"/>
        <v>23.461457373434794</v>
      </c>
      <c r="AW1763" s="149">
        <f t="shared" si="813"/>
        <v>9.7965165354681698</v>
      </c>
    </row>
    <row r="1764" spans="1:49" ht="15" x14ac:dyDescent="0.25">
      <c r="A1764" s="130">
        <v>2017.11</v>
      </c>
      <c r="B1764" s="138"/>
      <c r="C1764" s="166">
        <f>raw_Data!B1770</f>
        <v>2593.61</v>
      </c>
      <c r="D1764" s="167">
        <f>raw_Data!J1770</f>
        <v>4.0563888888888888</v>
      </c>
      <c r="E1764" s="167">
        <f>raw_Data!L1770</f>
        <v>1.937551809032545E-3</v>
      </c>
      <c r="F1764" s="168">
        <f t="shared" si="788"/>
        <v>2557</v>
      </c>
      <c r="G1764" s="167">
        <f>raw_Data!K1770</f>
        <v>1.5863859557641333E-3</v>
      </c>
      <c r="H1764" s="167">
        <f t="shared" si="789"/>
        <v>1.4317559640203426E-2</v>
      </c>
      <c r="I1764" s="165"/>
      <c r="J1764" s="167">
        <f t="shared" si="790"/>
        <v>0.99913420431082489</v>
      </c>
      <c r="K1764" s="167">
        <f t="shared" si="809"/>
        <v>1.0717561198574366E-3</v>
      </c>
      <c r="L1764" s="93"/>
      <c r="M1764" s="171">
        <f t="shared" si="785"/>
        <v>1.0010717561198574</v>
      </c>
      <c r="N1764" s="172">
        <f t="shared" si="791"/>
        <v>1.0159039455959675</v>
      </c>
      <c r="O1764" s="170">
        <f t="shared" si="786"/>
        <v>1763</v>
      </c>
      <c r="P1764" s="170">
        <f t="shared" si="787"/>
        <v>1765</v>
      </c>
      <c r="Q1764" s="169"/>
      <c r="R1764" s="149">
        <f t="shared" si="792"/>
        <v>-0.1017309111143649</v>
      </c>
      <c r="S1764" s="173">
        <f t="shared" si="793"/>
        <v>0.88036173828648501</v>
      </c>
      <c r="T1764" s="149">
        <v>0</v>
      </c>
      <c r="U1764" s="97"/>
      <c r="V1764" s="149">
        <f>1/PI()*ATAN('Exhibit4_Impact-Test'!$Y$25*S_RDY_SP)+'Exhibit4_Impact-Test'!$Y$26</f>
        <v>0.43610820039650378</v>
      </c>
      <c r="W1764" s="172">
        <f t="shared" si="794"/>
        <v>0.43972840332630525</v>
      </c>
      <c r="X1764" s="149">
        <f>1/PI()*ATAN('Exhibit4_Impact-Test'!$Y$25*S_RS_SP)+'Exhibit4_Impact-Test'!$Y$26</f>
        <v>0.83558701285820136</v>
      </c>
      <c r="Y1764" s="172">
        <f t="shared" si="795"/>
        <v>0.83759760585244103</v>
      </c>
      <c r="Z1764" s="149">
        <f>1/PI()*ATAN('Exhibit4_Impact-Test'!$Y$25*S_5050_SP)+'Exhibit4_Impact-Test'!$Y$26</f>
        <v>0.5</v>
      </c>
      <c r="AA1764" s="149">
        <f t="shared" si="796"/>
        <v>0.5036768389087416</v>
      </c>
      <c r="AB1764" s="195">
        <f>VLOOKUP(_xlfn.NUMBERVALUE(LEFT(A1764,4)),Transactioncosts!$C:$G,5,FALSE)</f>
        <v>20</v>
      </c>
      <c r="AC1764" s="174"/>
      <c r="AD1764" s="175">
        <f t="shared" si="797"/>
        <v>1.0075401955802237</v>
      </c>
      <c r="AE1764" s="149">
        <f t="shared" si="798"/>
        <v>1.0134653410183472</v>
      </c>
      <c r="AF1764" s="149">
        <f t="shared" si="799"/>
        <v>1.0084878508579125</v>
      </c>
      <c r="AG1764" s="176">
        <f t="shared" si="800"/>
        <v>1.0075300403028113</v>
      </c>
      <c r="AH1764" s="149">
        <f t="shared" si="801"/>
        <v>1.0134535376423159</v>
      </c>
      <c r="AI1764" s="149">
        <f t="shared" si="802"/>
        <v>1.0084804971800949</v>
      </c>
      <c r="AJ1764" s="97"/>
      <c r="AK1764" s="171">
        <f t="shared" si="803"/>
        <v>7.5119104004045985E-3</v>
      </c>
      <c r="AL1764" s="149">
        <f t="shared" si="804"/>
        <v>1.3375489007314379E-2</v>
      </c>
      <c r="AM1764" s="149">
        <f t="shared" si="805"/>
        <v>8.4520315948097158E-3</v>
      </c>
      <c r="AN1764" s="149">
        <f t="shared" si="810"/>
        <v>10.273044528377449</v>
      </c>
      <c r="AO1764" s="149">
        <f t="shared" si="810"/>
        <v>26.957522623465351</v>
      </c>
      <c r="AP1764" s="149">
        <f t="shared" si="810"/>
        <v>9.9049586874629529</v>
      </c>
      <c r="AQ1764" s="97"/>
      <c r="AR1764" s="171">
        <f t="shared" si="806"/>
        <v>7.5018310719210798E-3</v>
      </c>
      <c r="AS1764" s="149">
        <f t="shared" si="807"/>
        <v>1.3363842388245764E-2</v>
      </c>
      <c r="AT1764" s="149">
        <f t="shared" si="808"/>
        <v>8.4447397820008995E-3</v>
      </c>
      <c r="AU1764" s="175">
        <f t="shared" si="811"/>
        <v>10.097278234846875</v>
      </c>
      <c r="AV1764" s="149">
        <f t="shared" si="812"/>
        <v>23.474821215823038</v>
      </c>
      <c r="AW1764" s="149">
        <f t="shared" si="813"/>
        <v>9.8049612752501716</v>
      </c>
    </row>
    <row r="1765" spans="1:49" ht="15" x14ac:dyDescent="0.25">
      <c r="A1765" s="130">
        <v>2017.12</v>
      </c>
      <c r="B1765" s="138"/>
      <c r="C1765" s="166">
        <f>raw_Data!B1771</f>
        <v>2664.34</v>
      </c>
      <c r="D1765" s="167">
        <f>raw_Data!J1771</f>
        <v>4.0774999999999997</v>
      </c>
      <c r="E1765" s="167">
        <f>raw_Data!L1771</f>
        <v>1.9783315388433032E-3</v>
      </c>
      <c r="F1765" s="168">
        <f t="shared" ref="F1765:F1777" si="814">C1764</f>
        <v>2593.61</v>
      </c>
      <c r="G1765" s="167">
        <f>raw_Data!K1771</f>
        <v>1.572133050073064E-3</v>
      </c>
      <c r="H1765" s="167">
        <f t="shared" si="789"/>
        <v>2.7270869560188205E-2</v>
      </c>
      <c r="I1765" s="165"/>
      <c r="J1765" s="167">
        <f t="shared" si="790"/>
        <v>1.0043302374794183</v>
      </c>
      <c r="K1765" s="167">
        <f t="shared" si="809"/>
        <v>6.3085690182616005E-3</v>
      </c>
      <c r="L1765" s="93"/>
      <c r="M1765" s="171">
        <f t="shared" si="785"/>
        <v>1.0063085690182616</v>
      </c>
      <c r="N1765" s="172">
        <f t="shared" si="791"/>
        <v>1.0288430026102613</v>
      </c>
      <c r="O1765" s="170">
        <f t="shared" si="786"/>
        <v>1764</v>
      </c>
      <c r="P1765" s="170">
        <f t="shared" si="787"/>
        <v>1766</v>
      </c>
      <c r="Q1765" s="169"/>
      <c r="R1765" s="149">
        <f t="shared" si="792"/>
        <v>-0.104117256571179</v>
      </c>
      <c r="S1765" s="173">
        <f t="shared" si="793"/>
        <v>0.93366461731908945</v>
      </c>
      <c r="T1765" s="149">
        <v>0</v>
      </c>
      <c r="U1765" s="97"/>
      <c r="V1765" s="149">
        <f>1/PI()*ATAN('Exhibit4_Impact-Test'!$Y$25*S_RDY_SP)+'Exhibit4_Impact-Test'!$Y$26</f>
        <v>0.43465076462010999</v>
      </c>
      <c r="W1765" s="172">
        <f t="shared" si="794"/>
        <v>0.44010038303661786</v>
      </c>
      <c r="X1765" s="149">
        <f>1/PI()*ATAN('Exhibit4_Impact-Test'!$Y$25*S_RS_SP)+'Exhibit4_Impact-Test'!$Y$26</f>
        <v>0.84349929386800926</v>
      </c>
      <c r="Y1765" s="172">
        <f t="shared" si="795"/>
        <v>0.84640057483753328</v>
      </c>
      <c r="Z1765" s="149">
        <f>1/PI()*ATAN('Exhibit4_Impact-Test'!$Y$25*S_5050_SP)+'Exhibit4_Impact-Test'!$Y$26</f>
        <v>0.5</v>
      </c>
      <c r="AA1765" s="149">
        <f t="shared" si="796"/>
        <v>0.5055363035132483</v>
      </c>
      <c r="AB1765" s="195">
        <f>VLOOKUP(_xlfn.NUMBERVALUE(LEFT(A1765,4)),Transactioncosts!$C:$G,5,FALSE)</f>
        <v>20</v>
      </c>
      <c r="AC1765" s="174"/>
      <c r="AD1765" s="175">
        <f t="shared" si="797"/>
        <v>1.0161031778093053</v>
      </c>
      <c r="AE1765" s="149">
        <f t="shared" si="798"/>
        <v>1.0253163478408289</v>
      </c>
      <c r="AF1765" s="149">
        <f t="shared" si="799"/>
        <v>1.0175757858142616</v>
      </c>
      <c r="AG1765" s="176">
        <f t="shared" si="800"/>
        <v>1.0160681112108487</v>
      </c>
      <c r="AH1765" s="149">
        <f t="shared" si="801"/>
        <v>1.0253149246138076</v>
      </c>
      <c r="AI1765" s="149">
        <f t="shared" si="802"/>
        <v>1.017564713207235</v>
      </c>
      <c r="AJ1765" s="97"/>
      <c r="AK1765" s="171">
        <f t="shared" si="803"/>
        <v>1.5974896962051816E-2</v>
      </c>
      <c r="AL1765" s="149">
        <f t="shared" si="804"/>
        <v>2.5001197013133775E-2</v>
      </c>
      <c r="AM1765" s="149">
        <f t="shared" si="805"/>
        <v>1.7423117933677436E-2</v>
      </c>
      <c r="AN1765" s="149">
        <f t="shared" si="810"/>
        <v>10.2890194253395</v>
      </c>
      <c r="AO1765" s="149">
        <f t="shared" si="810"/>
        <v>26.982523820478484</v>
      </c>
      <c r="AP1765" s="149">
        <f t="shared" si="810"/>
        <v>9.9223818053966308</v>
      </c>
      <c r="AQ1765" s="97"/>
      <c r="AR1765" s="171">
        <f t="shared" si="806"/>
        <v>1.5940385502659114E-2</v>
      </c>
      <c r="AS1765" s="149">
        <f t="shared" si="807"/>
        <v>2.4999808926410957E-2</v>
      </c>
      <c r="AT1765" s="149">
        <f t="shared" si="808"/>
        <v>1.741223651587652E-2</v>
      </c>
      <c r="AU1765" s="175">
        <f t="shared" si="811"/>
        <v>10.113218620349535</v>
      </c>
      <c r="AV1765" s="149">
        <f t="shared" si="812"/>
        <v>23.499821024749448</v>
      </c>
      <c r="AW1765" s="149">
        <f t="shared" si="813"/>
        <v>9.8223735117660489</v>
      </c>
    </row>
    <row r="1766" spans="1:49" ht="15" x14ac:dyDescent="0.25">
      <c r="A1766" s="131">
        <v>2018.01</v>
      </c>
      <c r="B1766" s="163"/>
      <c r="C1766" s="166">
        <f>raw_Data!B1772</f>
        <v>2789.8</v>
      </c>
      <c r="D1766" s="167">
        <f>raw_Data!J1772</f>
        <v>4.1072222222222221</v>
      </c>
      <c r="E1766" s="167">
        <f>raw_Data!L1772</f>
        <v>2.1249875904596482E-3</v>
      </c>
      <c r="F1766" s="168">
        <f t="shared" si="814"/>
        <v>2664.34</v>
      </c>
      <c r="G1766" s="167">
        <f>raw_Data!K1772</f>
        <v>1.5415533386212803E-3</v>
      </c>
      <c r="H1766" s="167">
        <f t="shared" si="789"/>
        <v>4.7088584790229593E-2</v>
      </c>
      <c r="I1766" s="165"/>
      <c r="J1766" s="167">
        <f t="shared" si="790"/>
        <v>1.0155362990369479</v>
      </c>
      <c r="K1766" s="167">
        <f t="shared" si="809"/>
        <v>1.7661286627407513E-2</v>
      </c>
      <c r="L1766" s="93"/>
      <c r="M1766" s="171">
        <f t="shared" si="785"/>
        <v>1.0176612866274075</v>
      </c>
      <c r="N1766" s="172">
        <f t="shared" si="791"/>
        <v>1.0486301381288508</v>
      </c>
      <c r="O1766" s="170">
        <f t="shared" si="786"/>
        <v>1765</v>
      </c>
      <c r="P1766" s="170">
        <f t="shared" si="787"/>
        <v>1767</v>
      </c>
      <c r="Q1766" s="169"/>
      <c r="R1766" s="149">
        <f t="shared" si="792"/>
        <v>-0.12408877432850575</v>
      </c>
      <c r="S1766" s="173">
        <f t="shared" si="793"/>
        <v>0.95968094824676986</v>
      </c>
      <c r="T1766" s="149">
        <v>0</v>
      </c>
      <c r="U1766" s="97"/>
      <c r="V1766" s="149">
        <f>1/PI()*ATAN('Exhibit4_Impact-Test'!$Y$25*S_RDY_SP)+'Exhibit4_Impact-Test'!$Y$26</f>
        <v>0.4225670838083862</v>
      </c>
      <c r="W1766" s="172">
        <f t="shared" si="794"/>
        <v>0.42989819699634091</v>
      </c>
      <c r="X1766" s="149">
        <f>1/PI()*ATAN('Exhibit4_Impact-Test'!$Y$25*S_RS_SP)+'Exhibit4_Impact-Test'!$Y$26</f>
        <v>0.84711218834820179</v>
      </c>
      <c r="Y1766" s="172">
        <f t="shared" si="795"/>
        <v>0.85095440561823377</v>
      </c>
      <c r="Z1766" s="149">
        <f>1/PI()*ATAN('Exhibit4_Impact-Test'!$Y$25*S_5050_SP)+'Exhibit4_Impact-Test'!$Y$26</f>
        <v>0.5</v>
      </c>
      <c r="AA1766" s="149">
        <f t="shared" si="796"/>
        <v>0.50749382471668936</v>
      </c>
      <c r="AB1766" s="195">
        <f>VLOOKUP(_xlfn.NUMBERVALUE(LEFT(A1766,4)),Transactioncosts!$C:$G,5,FALSE)</f>
        <v>20</v>
      </c>
      <c r="AC1766" s="174"/>
      <c r="AD1766" s="175">
        <f t="shared" si="797"/>
        <v>1.0307477038952673</v>
      </c>
      <c r="AE1766" s="149">
        <f t="shared" si="798"/>
        <v>1.0438953781934257</v>
      </c>
      <c r="AF1766" s="149">
        <f t="shared" si="799"/>
        <v>1.0331457123781291</v>
      </c>
      <c r="AG1766" s="176">
        <f t="shared" si="800"/>
        <v>1.0306702070225127</v>
      </c>
      <c r="AH1766" s="149">
        <f t="shared" si="801"/>
        <v>1.0425062216009964</v>
      </c>
      <c r="AI1766" s="149">
        <f t="shared" si="802"/>
        <v>1.0331307247286958</v>
      </c>
      <c r="AJ1766" s="97"/>
      <c r="AK1766" s="171">
        <f t="shared" si="803"/>
        <v>3.028446499653846E-2</v>
      </c>
      <c r="AL1766" s="149">
        <f t="shared" si="804"/>
        <v>4.2959271980438585E-2</v>
      </c>
      <c r="AM1766" s="149">
        <f t="shared" si="805"/>
        <v>3.2608237671078386E-2</v>
      </c>
      <c r="AN1766" s="149">
        <f t="shared" si="810"/>
        <v>10.319303890336039</v>
      </c>
      <c r="AO1766" s="149">
        <f t="shared" si="810"/>
        <v>27.025483092458924</v>
      </c>
      <c r="AP1766" s="149">
        <f t="shared" si="810"/>
        <v>9.9549900430677098</v>
      </c>
      <c r="AQ1766" s="97"/>
      <c r="AR1766" s="171">
        <f t="shared" si="806"/>
        <v>3.0209277066540696E-2</v>
      </c>
      <c r="AS1766" s="149">
        <f t="shared" si="807"/>
        <v>4.1627642635597692E-2</v>
      </c>
      <c r="AT1766" s="149">
        <f t="shared" si="808"/>
        <v>3.2593730755000348E-2</v>
      </c>
      <c r="AU1766" s="175">
        <f t="shared" ref="AU1766:AU1777" si="815">AR1766+AU1765</f>
        <v>10.143427897416077</v>
      </c>
      <c r="AV1766" s="149">
        <f t="shared" ref="AV1766:AV1777" si="816">AS1766+AV1765</f>
        <v>23.541448667385044</v>
      </c>
      <c r="AW1766" s="149">
        <f t="shared" ref="AW1766:AW1777" si="817">AT1766+AW1765</f>
        <v>9.8549672425210488</v>
      </c>
    </row>
    <row r="1767" spans="1:49" ht="15" x14ac:dyDescent="0.25">
      <c r="A1767" s="131">
        <v>2018.02</v>
      </c>
      <c r="B1767" s="163"/>
      <c r="C1767" s="166">
        <f>raw_Data!B1773</f>
        <v>2705.16</v>
      </c>
      <c r="D1767" s="167">
        <f>raw_Data!J1773</f>
        <v>4.1369444444444445</v>
      </c>
      <c r="E1767" s="167">
        <f>raw_Data!L1773</f>
        <v>2.3526510136486767E-3</v>
      </c>
      <c r="F1767" s="168">
        <f t="shared" si="814"/>
        <v>2789.8</v>
      </c>
      <c r="G1767" s="167">
        <f>raw_Data!K1773</f>
        <v>1.4828820863303622E-3</v>
      </c>
      <c r="H1767" s="167">
        <f t="shared" si="789"/>
        <v>-3.0339092408057988E-2</v>
      </c>
      <c r="I1767" s="165"/>
      <c r="J1767" s="167">
        <f t="shared" si="790"/>
        <v>1.0239155693336337</v>
      </c>
      <c r="K1767" s="167">
        <f t="shared" si="809"/>
        <v>2.6268220347282378E-2</v>
      </c>
      <c r="L1767" s="93"/>
      <c r="M1767" s="171">
        <f t="shared" si="785"/>
        <v>1.0262682203472824</v>
      </c>
      <c r="N1767" s="172">
        <f t="shared" si="791"/>
        <v>0.97114378967827231</v>
      </c>
      <c r="O1767" s="170">
        <f t="shared" si="786"/>
        <v>1766</v>
      </c>
      <c r="P1767" s="170">
        <f t="shared" si="787"/>
        <v>1768</v>
      </c>
      <c r="Q1767" s="169"/>
      <c r="R1767" s="149">
        <f t="shared" si="792"/>
        <v>-0.17797358598068305</v>
      </c>
      <c r="S1767" s="173">
        <f t="shared" si="793"/>
        <v>-0.93454342182015693</v>
      </c>
      <c r="T1767" s="149">
        <v>0</v>
      </c>
      <c r="U1767" s="97"/>
      <c r="V1767" s="149">
        <f>1/PI()*ATAN('Exhibit4_Impact-Test'!$Y$25*S_RDY_SP)+'Exhibit4_Impact-Test'!$Y$26</f>
        <v>0.39114976061899631</v>
      </c>
      <c r="W1767" s="172">
        <f t="shared" si="794"/>
        <v>0.37808328278444703</v>
      </c>
      <c r="X1767" s="149">
        <f>1/PI()*ATAN('Exhibit4_Impact-Test'!$Y$25*S_RS_SP)+'Exhibit4_Impact-Test'!$Y$26</f>
        <v>0.15637610940358115</v>
      </c>
      <c r="Y1767" s="172">
        <f t="shared" si="795"/>
        <v>0.14923006393978402</v>
      </c>
      <c r="Z1767" s="149">
        <f>1/PI()*ATAN('Exhibit4_Impact-Test'!$Y$25*S_5050_SP)+'Exhibit4_Impact-Test'!$Y$26</f>
        <v>0.5</v>
      </c>
      <c r="AA1767" s="149">
        <f t="shared" si="796"/>
        <v>0.48620103654320551</v>
      </c>
      <c r="AB1767" s="195">
        <f>VLOOKUP(_xlfn.NUMBERVALUE(LEFT(A1767,4)),Transactioncosts!$C:$G,5,FALSE)</f>
        <v>20</v>
      </c>
      <c r="AC1767" s="174"/>
      <c r="AD1767" s="175">
        <f t="shared" si="797"/>
        <v>1.0047063124868405</v>
      </c>
      <c r="AE1767" s="149">
        <f t="shared" si="798"/>
        <v>1.017648076346175</v>
      </c>
      <c r="AF1767" s="149">
        <f t="shared" si="799"/>
        <v>0.9987060050127774</v>
      </c>
      <c r="AG1767" s="176">
        <f t="shared" si="800"/>
        <v>1.0046984350827124</v>
      </c>
      <c r="AH1767" s="149">
        <f t="shared" si="801"/>
        <v>1.0172647066378326</v>
      </c>
      <c r="AI1767" s="149">
        <f t="shared" si="802"/>
        <v>0.99867840708586386</v>
      </c>
      <c r="AJ1767" s="97"/>
      <c r="AK1767" s="171">
        <f t="shared" si="803"/>
        <v>4.6952724233367219E-3</v>
      </c>
      <c r="AL1767" s="149">
        <f t="shared" si="804"/>
        <v>1.7494157324761568E-2</v>
      </c>
      <c r="AM1767" s="149">
        <f t="shared" si="805"/>
        <v>-1.2948329216693978E-3</v>
      </c>
      <c r="AN1767" s="149">
        <f t="shared" si="810"/>
        <v>10.323999162759376</v>
      </c>
      <c r="AO1767" s="149">
        <f t="shared" si="810"/>
        <v>27.042977249783686</v>
      </c>
      <c r="AP1767" s="149">
        <f t="shared" si="810"/>
        <v>9.9536952101460408</v>
      </c>
      <c r="AQ1767" s="97"/>
      <c r="AR1767" s="171">
        <f t="shared" si="806"/>
        <v>4.6874318883348238E-3</v>
      </c>
      <c r="AS1767" s="149">
        <f t="shared" si="807"/>
        <v>1.7117365045422803E-2</v>
      </c>
      <c r="AT1767" s="149">
        <f t="shared" si="808"/>
        <v>-1.3224669882497969E-3</v>
      </c>
      <c r="AU1767" s="175">
        <f t="shared" si="815"/>
        <v>10.148115329304412</v>
      </c>
      <c r="AV1767" s="149">
        <f t="shared" si="816"/>
        <v>23.558566032430466</v>
      </c>
      <c r="AW1767" s="149">
        <f t="shared" si="817"/>
        <v>9.8536447755327998</v>
      </c>
    </row>
    <row r="1768" spans="1:49" ht="15" x14ac:dyDescent="0.25">
      <c r="A1768" s="131">
        <v>2018.03</v>
      </c>
      <c r="B1768" s="163"/>
      <c r="C1768" s="166">
        <f>raw_Data!B1774</f>
        <v>2702.77</v>
      </c>
      <c r="D1768" s="167">
        <f>raw_Data!J1774</f>
        <v>4.166666666666667</v>
      </c>
      <c r="E1768" s="167">
        <f>raw_Data!L1774</f>
        <v>2.3364081918575419E-3</v>
      </c>
      <c r="F1768" s="168">
        <f t="shared" si="814"/>
        <v>2705.16</v>
      </c>
      <c r="G1768" s="167">
        <f>raw_Data!K1774</f>
        <v>1.5402662565861787E-3</v>
      </c>
      <c r="H1768" s="167">
        <f t="shared" si="789"/>
        <v>-8.8349672477783248E-4</v>
      </c>
      <c r="I1768" s="165"/>
      <c r="J1768" s="167">
        <f t="shared" si="790"/>
        <v>0.9983158148419613</v>
      </c>
      <c r="K1768" s="167">
        <f t="shared" si="809"/>
        <v>6.5222303381884394E-4</v>
      </c>
      <c r="L1768" s="93"/>
      <c r="M1768" s="171">
        <f t="shared" si="785"/>
        <v>1.0006522230338188</v>
      </c>
      <c r="N1768" s="172">
        <f t="shared" si="791"/>
        <v>1.0006567695318083</v>
      </c>
      <c r="O1768" s="170">
        <f t="shared" si="786"/>
        <v>1767</v>
      </c>
      <c r="P1768" s="170">
        <f t="shared" si="787"/>
        <v>1769</v>
      </c>
      <c r="Q1768" s="169"/>
      <c r="R1768" s="149">
        <f t="shared" si="792"/>
        <v>-0.20868276941664565</v>
      </c>
      <c r="S1768" s="173">
        <f t="shared" si="793"/>
        <v>-0.27300877345216917</v>
      </c>
      <c r="T1768" s="149">
        <v>0</v>
      </c>
      <c r="U1768" s="97"/>
      <c r="V1768" s="149">
        <f>1/PI()*ATAN('Exhibit4_Impact-Test'!$Y$25*S_RDY_SP)+'Exhibit4_Impact-Test'!$Y$26</f>
        <v>0.37414458072039647</v>
      </c>
      <c r="W1768" s="172">
        <f t="shared" si="794"/>
        <v>0.37414564463452632</v>
      </c>
      <c r="X1768" s="149">
        <f>1/PI()*ATAN('Exhibit4_Impact-Test'!$Y$25*S_RS_SP)+'Exhibit4_Impact-Test'!$Y$26</f>
        <v>0.34091491811099228</v>
      </c>
      <c r="Y1768" s="172">
        <f t="shared" si="795"/>
        <v>0.34091593900499789</v>
      </c>
      <c r="Z1768" s="149">
        <f>1/PI()*ATAN('Exhibit4_Impact-Test'!$Y$25*S_5050_SP)+'Exhibit4_Impact-Test'!$Y$26</f>
        <v>0.5</v>
      </c>
      <c r="AA1768" s="149">
        <f t="shared" si="796"/>
        <v>0.50000113588106743</v>
      </c>
      <c r="AB1768" s="195">
        <f>VLOOKUP(_xlfn.NUMBERVALUE(LEFT(A1768,4)),Transactioncosts!$C:$G,5,FALSE)</f>
        <v>20</v>
      </c>
      <c r="AC1768" s="174"/>
      <c r="AD1768" s="175">
        <f t="shared" si="797"/>
        <v>1.0006539240814027</v>
      </c>
      <c r="AE1768" s="149">
        <f t="shared" si="798"/>
        <v>1.0006537730028087</v>
      </c>
      <c r="AF1768" s="149">
        <f t="shared" si="799"/>
        <v>1.0006544962828134</v>
      </c>
      <c r="AG1768" s="176">
        <f t="shared" si="800"/>
        <v>1.000646416416866</v>
      </c>
      <c r="AH1768" s="149">
        <f t="shared" si="801"/>
        <v>1.0002989854563313</v>
      </c>
      <c r="AI1768" s="149">
        <f t="shared" si="802"/>
        <v>1.0006544940110513</v>
      </c>
      <c r="AJ1768" s="97"/>
      <c r="AK1768" s="171">
        <f t="shared" si="803"/>
        <v>6.5371036621455667E-4</v>
      </c>
      <c r="AL1768" s="149">
        <f t="shared" si="804"/>
        <v>6.5355938633844903E-4</v>
      </c>
      <c r="AM1768" s="149">
        <f t="shared" si="805"/>
        <v>6.5428219353000242E-4</v>
      </c>
      <c r="AN1768" s="149">
        <f t="shared" si="810"/>
        <v>10.324652873125592</v>
      </c>
      <c r="AO1768" s="149">
        <f t="shared" si="810"/>
        <v>27.043630809170025</v>
      </c>
      <c r="AP1768" s="149">
        <f t="shared" si="810"/>
        <v>9.9543494923395706</v>
      </c>
      <c r="AQ1768" s="97"/>
      <c r="AR1768" s="171">
        <f t="shared" si="806"/>
        <v>6.4620757976633454E-4</v>
      </c>
      <c r="AS1768" s="149">
        <f t="shared" si="807"/>
        <v>2.9894076908678886E-4</v>
      </c>
      <c r="AT1768" s="149">
        <f t="shared" si="808"/>
        <v>6.5427992325377542E-4</v>
      </c>
      <c r="AU1768" s="175">
        <f t="shared" si="815"/>
        <v>10.148761536884178</v>
      </c>
      <c r="AV1768" s="149">
        <f t="shared" si="816"/>
        <v>23.558864973199555</v>
      </c>
      <c r="AW1768" s="149">
        <f t="shared" si="817"/>
        <v>9.8542990554560532</v>
      </c>
    </row>
    <row r="1769" spans="1:49" ht="15" x14ac:dyDescent="0.25">
      <c r="A1769" s="131">
        <v>2018.04</v>
      </c>
      <c r="B1769" s="163"/>
      <c r="C1769" s="166">
        <f>raw_Data!B1775</f>
        <v>2653.63</v>
      </c>
      <c r="D1769" s="167">
        <f>raw_Data!J1775</f>
        <v>4.1941666666666668</v>
      </c>
      <c r="E1769" s="167">
        <f>raw_Data!L1775</f>
        <v>2.3607713389290907E-3</v>
      </c>
      <c r="F1769" s="168">
        <f t="shared" si="814"/>
        <v>2702.77</v>
      </c>
      <c r="G1769" s="167">
        <f>raw_Data!K1775</f>
        <v>1.5518030267713001E-3</v>
      </c>
      <c r="H1769" s="167">
        <f t="shared" si="789"/>
        <v>-1.8181347284452531E-2</v>
      </c>
      <c r="I1769" s="165"/>
      <c r="J1769" s="167">
        <f t="shared" si="790"/>
        <v>1.0025285094506113</v>
      </c>
      <c r="K1769" s="167">
        <f t="shared" si="809"/>
        <v>4.8892807895404289E-3</v>
      </c>
      <c r="L1769" s="93"/>
      <c r="M1769" s="171">
        <f t="shared" si="785"/>
        <v>1.0048892807895404</v>
      </c>
      <c r="N1769" s="172">
        <f t="shared" si="791"/>
        <v>0.98337045574231874</v>
      </c>
      <c r="O1769" s="170">
        <f t="shared" si="786"/>
        <v>1768</v>
      </c>
      <c r="P1769" s="170">
        <f t="shared" si="787"/>
        <v>1770</v>
      </c>
      <c r="Q1769" s="169"/>
      <c r="R1769" s="149">
        <f t="shared" si="792"/>
        <v>-0.20179077755012725</v>
      </c>
      <c r="S1769" s="173">
        <f t="shared" si="793"/>
        <v>-0.88612749603360985</v>
      </c>
      <c r="T1769" s="149">
        <v>0</v>
      </c>
      <c r="U1769" s="97"/>
      <c r="V1769" s="149">
        <f>1/PI()*ATAN('Exhibit4_Impact-Test'!$Y$25*S_RDY_SP)+'Exhibit4_Impact-Test'!$Y$26</f>
        <v>0.37789947690285214</v>
      </c>
      <c r="W1769" s="172">
        <f t="shared" si="794"/>
        <v>0.37282412716221003</v>
      </c>
      <c r="X1769" s="149">
        <f>1/PI()*ATAN('Exhibit4_Impact-Test'!$Y$25*S_RS_SP)+'Exhibit4_Impact-Test'!$Y$26</f>
        <v>0.16352216576631334</v>
      </c>
      <c r="Y1769" s="172">
        <f t="shared" si="795"/>
        <v>0.16058279182533999</v>
      </c>
      <c r="Z1769" s="149">
        <f>1/PI()*ATAN('Exhibit4_Impact-Test'!$Y$25*S_5050_SP)+'Exhibit4_Impact-Test'!$Y$26</f>
        <v>0.5</v>
      </c>
      <c r="AA1769" s="149">
        <f t="shared" si="796"/>
        <v>0.49458852768281741</v>
      </c>
      <c r="AB1769" s="195">
        <f>VLOOKUP(_xlfn.NUMBERVALUE(LEFT(A1769,4)),Transactioncosts!$C:$G,5,FALSE)</f>
        <v>20</v>
      </c>
      <c r="AC1769" s="174"/>
      <c r="AD1769" s="175">
        <f t="shared" si="797"/>
        <v>0.99675732806063144</v>
      </c>
      <c r="AE1769" s="149">
        <f t="shared" si="798"/>
        <v>1.0013704759130724</v>
      </c>
      <c r="AF1769" s="149">
        <f t="shared" si="799"/>
        <v>0.99412986826592964</v>
      </c>
      <c r="AG1769" s="176">
        <f t="shared" si="800"/>
        <v>0.99673950933179067</v>
      </c>
      <c r="AH1769" s="149">
        <f t="shared" si="801"/>
        <v>1.0000192622806148</v>
      </c>
      <c r="AI1769" s="149">
        <f t="shared" si="802"/>
        <v>0.99411904532129525</v>
      </c>
      <c r="AJ1769" s="97"/>
      <c r="AK1769" s="171">
        <f t="shared" si="803"/>
        <v>-3.2479407932146211E-3</v>
      </c>
      <c r="AL1769" s="149">
        <f t="shared" si="804"/>
        <v>1.369537668088493E-3</v>
      </c>
      <c r="AM1769" s="149">
        <f t="shared" si="805"/>
        <v>-5.8874286808119564E-3</v>
      </c>
      <c r="AN1769" s="149">
        <f t="shared" si="810"/>
        <v>10.321404932332378</v>
      </c>
      <c r="AO1769" s="149">
        <f t="shared" si="810"/>
        <v>27.045000346838115</v>
      </c>
      <c r="AP1769" s="149">
        <f t="shared" si="810"/>
        <v>9.9484620636587593</v>
      </c>
      <c r="AQ1769" s="97"/>
      <c r="AR1769" s="171">
        <f t="shared" si="806"/>
        <v>-3.2658176501095138E-3</v>
      </c>
      <c r="AS1769" s="149">
        <f t="shared" si="807"/>
        <v>1.9262095099428586E-5</v>
      </c>
      <c r="AT1769" s="149">
        <f t="shared" si="808"/>
        <v>-5.8983155919633094E-3</v>
      </c>
      <c r="AU1769" s="175">
        <f t="shared" si="815"/>
        <v>10.145495719234068</v>
      </c>
      <c r="AV1769" s="149">
        <f t="shared" si="816"/>
        <v>23.558884235294656</v>
      </c>
      <c r="AW1769" s="149">
        <f t="shared" si="817"/>
        <v>9.8484007398640898</v>
      </c>
    </row>
    <row r="1770" spans="1:49" ht="15" x14ac:dyDescent="0.25">
      <c r="A1770" s="131">
        <v>2018.05</v>
      </c>
      <c r="B1770" s="163"/>
      <c r="C1770" s="166">
        <f>raw_Data!B1776</f>
        <v>2701.49</v>
      </c>
      <c r="D1770" s="167">
        <f>raw_Data!J1776</f>
        <v>4.2216666666666667</v>
      </c>
      <c r="E1770" s="167">
        <f>raw_Data!L1776</f>
        <v>2.4468023287071983E-3</v>
      </c>
      <c r="F1770" s="168">
        <f t="shared" si="814"/>
        <v>2653.63</v>
      </c>
      <c r="G1770" s="167">
        <f>raw_Data!K1776</f>
        <v>1.5909025247177137E-3</v>
      </c>
      <c r="H1770" s="167">
        <f t="shared" si="789"/>
        <v>1.8035671890956895E-2</v>
      </c>
      <c r="I1770" s="165"/>
      <c r="J1770" s="167">
        <f t="shared" si="790"/>
        <v>1.0089162438286896</v>
      </c>
      <c r="K1770" s="167">
        <f t="shared" si="809"/>
        <v>1.1363046157396806E-2</v>
      </c>
      <c r="L1770" s="93"/>
      <c r="M1770" s="171">
        <f t="shared" si="785"/>
        <v>1.0113630461573968</v>
      </c>
      <c r="N1770" s="172">
        <f t="shared" si="791"/>
        <v>1.0196265744156745</v>
      </c>
      <c r="O1770" s="170">
        <f t="shared" si="786"/>
        <v>1769</v>
      </c>
      <c r="P1770" s="170">
        <f t="shared" si="787"/>
        <v>1771</v>
      </c>
      <c r="Q1770" s="169"/>
      <c r="R1770" s="149">
        <f t="shared" si="792"/>
        <v>-0.1948209393729935</v>
      </c>
      <c r="S1770" s="173">
        <f t="shared" si="793"/>
        <v>0.88425573457484197</v>
      </c>
      <c r="T1770" s="149">
        <v>0</v>
      </c>
      <c r="U1770" s="97"/>
      <c r="V1770" s="149">
        <f>1/PI()*ATAN('Exhibit4_Impact-Test'!$Y$25*S_RDY_SP)+'Exhibit4_Impact-Test'!$Y$26</f>
        <v>0.38173349158259517</v>
      </c>
      <c r="W1770" s="172">
        <f t="shared" si="794"/>
        <v>0.38365588360146891</v>
      </c>
      <c r="X1770" s="149">
        <f>1/PI()*ATAN('Exhibit4_Impact-Test'!$Y$25*S_RS_SP)+'Exhibit4_Impact-Test'!$Y$26</f>
        <v>0.83618960805412934</v>
      </c>
      <c r="Y1770" s="172">
        <f t="shared" si="795"/>
        <v>0.83730120549065723</v>
      </c>
      <c r="Z1770" s="149">
        <f>1/PI()*ATAN('Exhibit4_Impact-Test'!$Y$25*S_5050_SP)+'Exhibit4_Impact-Test'!$Y$26</f>
        <v>0.5</v>
      </c>
      <c r="AA1770" s="149">
        <f t="shared" si="796"/>
        <v>0.50203436004166935</v>
      </c>
      <c r="AB1770" s="195">
        <f>VLOOKUP(_xlfn.NUMBERVALUE(LEFT(A1770,4)),Transactioncosts!$C:$G,5,FALSE)</f>
        <v>20</v>
      </c>
      <c r="AC1770" s="174"/>
      <c r="AD1770" s="175">
        <f t="shared" si="797"/>
        <v>1.0145175116522207</v>
      </c>
      <c r="AE1770" s="149">
        <f t="shared" si="798"/>
        <v>1.0182729226128302</v>
      </c>
      <c r="AF1770" s="149">
        <f t="shared" si="799"/>
        <v>1.0154948102865355</v>
      </c>
      <c r="AG1770" s="176">
        <f t="shared" si="800"/>
        <v>1.0144890894919423</v>
      </c>
      <c r="AH1770" s="149">
        <f t="shared" si="801"/>
        <v>1.0182721114494102</v>
      </c>
      <c r="AI1770" s="149">
        <f t="shared" si="802"/>
        <v>1.0154907415664522</v>
      </c>
      <c r="AJ1770" s="97"/>
      <c r="AK1770" s="171">
        <f t="shared" si="803"/>
        <v>1.4413141497221742E-2</v>
      </c>
      <c r="AL1770" s="149">
        <f t="shared" si="804"/>
        <v>1.8107979065972186E-2</v>
      </c>
      <c r="AM1770" s="149">
        <f t="shared" si="805"/>
        <v>1.5375991524540118E-2</v>
      </c>
      <c r="AN1770" s="149">
        <f t="shared" si="810"/>
        <v>10.3358180738296</v>
      </c>
      <c r="AO1770" s="149">
        <f t="shared" si="810"/>
        <v>27.063108325904089</v>
      </c>
      <c r="AP1770" s="149">
        <f t="shared" si="810"/>
        <v>9.9638380551832988</v>
      </c>
      <c r="AQ1770" s="97"/>
      <c r="AR1770" s="171">
        <f t="shared" si="806"/>
        <v>1.4385125659063048E-2</v>
      </c>
      <c r="AS1770" s="149">
        <f t="shared" si="807"/>
        <v>1.8107182458574438E-2</v>
      </c>
      <c r="AT1770" s="149">
        <f t="shared" si="808"/>
        <v>1.5371984878525737E-2</v>
      </c>
      <c r="AU1770" s="175">
        <f t="shared" si="815"/>
        <v>10.159880844893131</v>
      </c>
      <c r="AV1770" s="149">
        <f t="shared" si="816"/>
        <v>23.576991417753231</v>
      </c>
      <c r="AW1770" s="149">
        <f t="shared" si="817"/>
        <v>9.8637727247426152</v>
      </c>
    </row>
    <row r="1771" spans="1:49" ht="15" x14ac:dyDescent="0.25">
      <c r="A1771" s="131">
        <v>2018.06</v>
      </c>
      <c r="B1771" s="163"/>
      <c r="C1771" s="166">
        <f>raw_Data!B1777</f>
        <v>2754.35</v>
      </c>
      <c r="D1771" s="167">
        <f>raw_Data!J1777</f>
        <v>4.2491666666666665</v>
      </c>
      <c r="E1771" s="167">
        <f>raw_Data!L1777</f>
        <v>2.3932454057613572E-3</v>
      </c>
      <c r="F1771" s="168">
        <f t="shared" si="814"/>
        <v>2701.49</v>
      </c>
      <c r="G1771" s="167">
        <f>raw_Data!K1777</f>
        <v>1.5728974257415971E-3</v>
      </c>
      <c r="H1771" s="167">
        <f t="shared" si="789"/>
        <v>1.9566979703793175E-2</v>
      </c>
      <c r="I1771" s="165"/>
      <c r="J1771" s="167">
        <f t="shared" si="790"/>
        <v>0.99447653385070867</v>
      </c>
      <c r="K1771" s="167">
        <f t="shared" si="809"/>
        <v>-3.1302207435299767E-3</v>
      </c>
      <c r="L1771" s="93"/>
      <c r="M1771" s="171">
        <f t="shared" si="785"/>
        <v>0.99686977925647002</v>
      </c>
      <c r="N1771" s="172">
        <f t="shared" si="791"/>
        <v>1.0211398771295346</v>
      </c>
      <c r="O1771" s="170">
        <f t="shared" si="786"/>
        <v>1770</v>
      </c>
      <c r="P1771" s="170">
        <f t="shared" si="787"/>
        <v>1772</v>
      </c>
      <c r="Q1771" s="169"/>
      <c r="R1771" s="149">
        <f t="shared" si="792"/>
        <v>-0.21740551691663254</v>
      </c>
      <c r="S1771" s="173">
        <f t="shared" si="793"/>
        <v>0.88885134207766636</v>
      </c>
      <c r="T1771" s="149">
        <v>0</v>
      </c>
      <c r="U1771" s="97"/>
      <c r="V1771" s="149">
        <f>1/PI()*ATAN('Exhibit4_Impact-Test'!$Y$25*S_RDY_SP)+'Exhibit4_Impact-Test'!$Y$26</f>
        <v>0.36944480346228892</v>
      </c>
      <c r="W1771" s="172">
        <f t="shared" si="794"/>
        <v>0.37506584661870634</v>
      </c>
      <c r="X1771" s="149">
        <f>1/PI()*ATAN('Exhibit4_Impact-Test'!$Y$25*S_RS_SP)+'Exhibit4_Impact-Test'!$Y$26</f>
        <v>0.83689562378071114</v>
      </c>
      <c r="Y1771" s="172">
        <f t="shared" si="795"/>
        <v>0.84015256606919608</v>
      </c>
      <c r="Z1771" s="149">
        <f>1/PI()*ATAN('Exhibit4_Impact-Test'!$Y$25*S_5050_SP)+'Exhibit4_Impact-Test'!$Y$26</f>
        <v>0.5</v>
      </c>
      <c r="AA1771" s="149">
        <f t="shared" si="796"/>
        <v>0.50601337505899979</v>
      </c>
      <c r="AB1771" s="195">
        <f>VLOOKUP(_xlfn.NUMBERVALUE(LEFT(A1771,4)),Transactioncosts!$C:$G,5,FALSE)</f>
        <v>20</v>
      </c>
      <c r="AC1771" s="174"/>
      <c r="AD1771" s="175">
        <f t="shared" si="797"/>
        <v>1.0058362407951948</v>
      </c>
      <c r="AE1771" s="149">
        <f t="shared" si="798"/>
        <v>1.0171813179551672</v>
      </c>
      <c r="AF1771" s="149">
        <f t="shared" si="799"/>
        <v>1.0090048281930022</v>
      </c>
      <c r="AG1771" s="176">
        <f t="shared" si="800"/>
        <v>1.0058309162384493</v>
      </c>
      <c r="AH1771" s="149">
        <f t="shared" si="801"/>
        <v>1.0171645672946805</v>
      </c>
      <c r="AI1771" s="149">
        <f t="shared" si="802"/>
        <v>1.0089928014428842</v>
      </c>
      <c r="AJ1771" s="97"/>
      <c r="AK1771" s="171">
        <f t="shared" si="803"/>
        <v>5.8192759172900638E-3</v>
      </c>
      <c r="AL1771" s="149">
        <f t="shared" si="804"/>
        <v>1.7035388250065137E-2</v>
      </c>
      <c r="AM1771" s="149">
        <f t="shared" si="805"/>
        <v>8.9645264868836675E-3</v>
      </c>
      <c r="AN1771" s="149">
        <f t="shared" si="810"/>
        <v>10.34163734974689</v>
      </c>
      <c r="AO1771" s="149">
        <f t="shared" si="810"/>
        <v>27.080143714154154</v>
      </c>
      <c r="AP1771" s="149">
        <f t="shared" si="810"/>
        <v>9.972802581670182</v>
      </c>
      <c r="AQ1771" s="97"/>
      <c r="AR1771" s="171">
        <f t="shared" si="806"/>
        <v>5.8139822416172198E-3</v>
      </c>
      <c r="AS1771" s="149">
        <f t="shared" si="807"/>
        <v>1.7018920391173975E-2</v>
      </c>
      <c r="AT1771" s="149">
        <f t="shared" si="808"/>
        <v>8.9526069980383465E-3</v>
      </c>
      <c r="AU1771" s="175">
        <f t="shared" si="815"/>
        <v>10.165694827134748</v>
      </c>
      <c r="AV1771" s="149">
        <f t="shared" si="816"/>
        <v>23.594010338144404</v>
      </c>
      <c r="AW1771" s="149">
        <f t="shared" si="817"/>
        <v>9.8727253317406536</v>
      </c>
    </row>
    <row r="1772" spans="1:49" ht="15" x14ac:dyDescent="0.25">
      <c r="A1772" s="131">
        <v>2018.07</v>
      </c>
      <c r="B1772" s="163"/>
      <c r="C1772" s="166">
        <f>raw_Data!B1778</f>
        <v>2793.64</v>
      </c>
      <c r="D1772" s="167">
        <f>raw_Data!J1778</f>
        <v>4.2866666666666662</v>
      </c>
      <c r="E1772" s="167">
        <f>raw_Data!L1778</f>
        <v>2.3770098189335176E-3</v>
      </c>
      <c r="F1772" s="168">
        <f t="shared" si="814"/>
        <v>2754.35</v>
      </c>
      <c r="G1772" s="167">
        <f>raw_Data!K1778</f>
        <v>1.5563260539389208E-3</v>
      </c>
      <c r="H1772" s="167">
        <f t="shared" si="789"/>
        <v>1.4264708551926963E-2</v>
      </c>
      <c r="I1772" s="165"/>
      <c r="J1772" s="167">
        <f t="shared" si="790"/>
        <v>0.9983204606602919</v>
      </c>
      <c r="K1772" s="167">
        <f t="shared" si="809"/>
        <v>6.9747047922552596E-4</v>
      </c>
      <c r="L1772" s="93"/>
      <c r="M1772" s="171">
        <f t="shared" si="785"/>
        <v>1.0006974704792255</v>
      </c>
      <c r="N1772" s="172">
        <f t="shared" si="791"/>
        <v>1.015821034605866</v>
      </c>
      <c r="O1772" s="170">
        <f t="shared" si="786"/>
        <v>1771</v>
      </c>
      <c r="P1772" s="170">
        <f t="shared" si="787"/>
        <v>1773</v>
      </c>
      <c r="Q1772" s="169"/>
      <c r="R1772" s="149">
        <f t="shared" si="792"/>
        <v>-0.21190130634728349</v>
      </c>
      <c r="S1772" s="173">
        <f t="shared" si="793"/>
        <v>0.856330170449488</v>
      </c>
      <c r="T1772" s="149">
        <v>0</v>
      </c>
      <c r="U1772" s="97"/>
      <c r="V1772" s="149">
        <f>1/PI()*ATAN('Exhibit4_Impact-Test'!$Y$25*S_RDY_SP)+'Exhibit4_Impact-Test'!$Y$26</f>
        <v>0.37240356824596232</v>
      </c>
      <c r="W1772" s="172">
        <f t="shared" si="794"/>
        <v>0.37591600271424341</v>
      </c>
      <c r="X1772" s="149">
        <f>1/PI()*ATAN('Exhibit4_Impact-Test'!$Y$25*S_RS_SP)+'Exhibit4_Impact-Test'!$Y$26</f>
        <v>0.83177723582581309</v>
      </c>
      <c r="Y1772" s="172">
        <f t="shared" si="795"/>
        <v>0.83386565562773995</v>
      </c>
      <c r="Z1772" s="149">
        <f>1/PI()*ATAN('Exhibit4_Impact-Test'!$Y$25*S_5050_SP)+'Exhibit4_Impact-Test'!$Y$26</f>
        <v>0.5</v>
      </c>
      <c r="AA1772" s="149">
        <f t="shared" si="796"/>
        <v>0.50374991949949954</v>
      </c>
      <c r="AB1772" s="195">
        <f>VLOOKUP(_xlfn.NUMBERVALUE(LEFT(A1772,4)),Transactioncosts!$C:$G,5,FALSE)</f>
        <v>20</v>
      </c>
      <c r="AC1772" s="174"/>
      <c r="AD1772" s="175">
        <f t="shared" si="797"/>
        <v>1.0063295397245831</v>
      </c>
      <c r="AE1772" s="149">
        <f t="shared" si="798"/>
        <v>1.013276906844317</v>
      </c>
      <c r="AF1772" s="149">
        <f t="shared" si="799"/>
        <v>1.0082592525425458</v>
      </c>
      <c r="AG1772" s="176">
        <f t="shared" si="800"/>
        <v>1.0063232127530115</v>
      </c>
      <c r="AH1772" s="149">
        <f t="shared" si="801"/>
        <v>1.013265604735466</v>
      </c>
      <c r="AI1772" s="149">
        <f t="shared" si="802"/>
        <v>1.0082517527035468</v>
      </c>
      <c r="AJ1772" s="97"/>
      <c r="AK1772" s="171">
        <f t="shared" si="803"/>
        <v>6.3095923157168582E-3</v>
      </c>
      <c r="AL1772" s="149">
        <f t="shared" si="804"/>
        <v>1.3189541164393744E-2</v>
      </c>
      <c r="AM1772" s="149">
        <f t="shared" si="805"/>
        <v>8.2253315629016131E-3</v>
      </c>
      <c r="AN1772" s="149">
        <f t="shared" si="810"/>
        <v>10.347946942062606</v>
      </c>
      <c r="AO1772" s="149">
        <f t="shared" si="810"/>
        <v>27.093333255318548</v>
      </c>
      <c r="AP1772" s="149">
        <f t="shared" si="810"/>
        <v>9.981027913233083</v>
      </c>
      <c r="AQ1772" s="97"/>
      <c r="AR1772" s="171">
        <f t="shared" si="806"/>
        <v>6.3033051193152152E-3</v>
      </c>
      <c r="AS1772" s="149">
        <f t="shared" si="807"/>
        <v>1.3178387084194028E-2</v>
      </c>
      <c r="AT1772" s="149">
        <f t="shared" si="808"/>
        <v>8.2178931318893644E-3</v>
      </c>
      <c r="AU1772" s="175">
        <f t="shared" si="815"/>
        <v>10.171998132254064</v>
      </c>
      <c r="AV1772" s="149">
        <f t="shared" si="816"/>
        <v>23.6071887252286</v>
      </c>
      <c r="AW1772" s="149">
        <f t="shared" si="817"/>
        <v>9.8809432248725422</v>
      </c>
    </row>
    <row r="1773" spans="1:49" ht="15" x14ac:dyDescent="0.25">
      <c r="A1773" s="131">
        <v>2018.08</v>
      </c>
      <c r="B1773" s="163"/>
      <c r="C1773" s="166">
        <f>raw_Data!B1779</f>
        <v>2857.82</v>
      </c>
      <c r="D1773" s="167">
        <f>raw_Data!J1779</f>
        <v>4.3241666666666667</v>
      </c>
      <c r="E1773" s="167">
        <f>raw_Data!L1779</f>
        <v>2.3770098189335176E-3</v>
      </c>
      <c r="F1773" s="168">
        <f t="shared" si="814"/>
        <v>2793.64</v>
      </c>
      <c r="G1773" s="167">
        <f>raw_Data!K1779</f>
        <v>1.5478610940087723E-3</v>
      </c>
      <c r="H1773" s="167">
        <f t="shared" si="789"/>
        <v>2.2973611488953605E-2</v>
      </c>
      <c r="I1773" s="165"/>
      <c r="J1773" s="167">
        <f t="shared" si="790"/>
        <v>1</v>
      </c>
      <c r="K1773" s="167">
        <f t="shared" si="809"/>
        <v>2.3770098189335176E-3</v>
      </c>
      <c r="L1773" s="93"/>
      <c r="M1773" s="171">
        <f t="shared" si="785"/>
        <v>1.0023770098189335</v>
      </c>
      <c r="N1773" s="172">
        <f t="shared" si="791"/>
        <v>1.0245214725829623</v>
      </c>
      <c r="O1773" s="170">
        <f t="shared" si="786"/>
        <v>1772</v>
      </c>
      <c r="P1773" s="170">
        <f t="shared" si="787"/>
        <v>1774</v>
      </c>
      <c r="Q1773" s="169"/>
      <c r="R1773" s="149">
        <f t="shared" si="792"/>
        <v>-0.21125503062804471</v>
      </c>
      <c r="S1773" s="173">
        <f t="shared" si="793"/>
        <v>0.90623465239512768</v>
      </c>
      <c r="T1773" s="149">
        <v>0</v>
      </c>
      <c r="U1773" s="97"/>
      <c r="V1773" s="149">
        <f>1/PI()*ATAN('Exhibit4_Impact-Test'!$Y$25*S_RDY_SP)+'Exhibit4_Impact-Test'!$Y$26</f>
        <v>0.37275251692848677</v>
      </c>
      <c r="W1773" s="172">
        <f t="shared" si="794"/>
        <v>0.37787560553069149</v>
      </c>
      <c r="X1773" s="149">
        <f>1/PI()*ATAN('Exhibit4_Impact-Test'!$Y$25*S_RS_SP)+'Exhibit4_Impact-Test'!$Y$26</f>
        <v>0.83951671005330319</v>
      </c>
      <c r="Y1773" s="172">
        <f t="shared" si="795"/>
        <v>0.84243892614714044</v>
      </c>
      <c r="Z1773" s="149">
        <f>1/PI()*ATAN('Exhibit4_Impact-Test'!$Y$25*S_5050_SP)+'Exhibit4_Impact-Test'!$Y$26</f>
        <v>0.5</v>
      </c>
      <c r="AA1773" s="149">
        <f t="shared" si="796"/>
        <v>0.50546264723080447</v>
      </c>
      <c r="AB1773" s="195">
        <f>VLOOKUP(_xlfn.NUMBERVALUE(LEFT(A1773,4)),Transactioncosts!$C:$G,5,FALSE)</f>
        <v>20</v>
      </c>
      <c r="AC1773" s="174"/>
      <c r="AD1773" s="175">
        <f t="shared" si="797"/>
        <v>1.0106314140502544</v>
      </c>
      <c r="AE1773" s="149">
        <f t="shared" si="798"/>
        <v>1.0209676563444889</v>
      </c>
      <c r="AF1773" s="149">
        <f t="shared" si="799"/>
        <v>1.0134492412009479</v>
      </c>
      <c r="AG1773" s="176">
        <f t="shared" si="800"/>
        <v>1.0106139480191236</v>
      </c>
      <c r="AH1773" s="149">
        <f t="shared" si="801"/>
        <v>1.0209492498204868</v>
      </c>
      <c r="AI1773" s="149">
        <f t="shared" si="802"/>
        <v>1.0134383159064864</v>
      </c>
      <c r="AJ1773" s="97"/>
      <c r="AK1773" s="171">
        <f t="shared" si="803"/>
        <v>1.0575297946538567E-2</v>
      </c>
      <c r="AL1773" s="149">
        <f t="shared" si="804"/>
        <v>2.0750860271833448E-2</v>
      </c>
      <c r="AM1773" s="149">
        <f t="shared" si="805"/>
        <v>1.3359602972904422E-2</v>
      </c>
      <c r="AN1773" s="149">
        <f t="shared" si="810"/>
        <v>10.358522240009144</v>
      </c>
      <c r="AO1773" s="149">
        <f t="shared" si="810"/>
        <v>27.11408411559038</v>
      </c>
      <c r="AP1773" s="149">
        <f t="shared" si="810"/>
        <v>9.9943875162059879</v>
      </c>
      <c r="AQ1773" s="97"/>
      <c r="AR1773" s="171">
        <f t="shared" si="806"/>
        <v>1.0558015501310559E-2</v>
      </c>
      <c r="AS1773" s="149">
        <f t="shared" si="807"/>
        <v>2.0732831600885068E-2</v>
      </c>
      <c r="AT1773" s="149">
        <f t="shared" si="808"/>
        <v>1.3348822607290792E-2</v>
      </c>
      <c r="AU1773" s="175">
        <f t="shared" si="815"/>
        <v>10.182556147755374</v>
      </c>
      <c r="AV1773" s="149">
        <f t="shared" si="816"/>
        <v>23.627921556829484</v>
      </c>
      <c r="AW1773" s="149">
        <f t="shared" si="817"/>
        <v>9.8942920474798335</v>
      </c>
    </row>
    <row r="1774" spans="1:49" ht="15" x14ac:dyDescent="0.25">
      <c r="A1774" s="131">
        <v>2018.09</v>
      </c>
      <c r="B1774" s="163"/>
      <c r="C1774" s="166">
        <f>raw_Data!B1780</f>
        <v>2901.5</v>
      </c>
      <c r="D1774" s="167">
        <f>raw_Data!J1780</f>
        <v>4.3616666666666672</v>
      </c>
      <c r="E1774" s="167">
        <f>raw_Data!L1780</f>
        <v>2.4662697723036864E-3</v>
      </c>
      <c r="F1774" s="168">
        <f t="shared" si="814"/>
        <v>2857.82</v>
      </c>
      <c r="G1774" s="167">
        <f>raw_Data!K1780</f>
        <v>1.5262216188096755E-3</v>
      </c>
      <c r="H1774" s="167">
        <f t="shared" si="789"/>
        <v>1.5284377602508226E-2</v>
      </c>
      <c r="I1774" s="165"/>
      <c r="J1774" s="167">
        <f t="shared" si="790"/>
        <v>1.0092423232333727</v>
      </c>
      <c r="K1774" s="167">
        <f t="shared" si="809"/>
        <v>1.1708593005676393E-2</v>
      </c>
      <c r="L1774" s="93"/>
      <c r="M1774" s="171">
        <f t="shared" si="785"/>
        <v>1.0117085930056764</v>
      </c>
      <c r="N1774" s="172">
        <f t="shared" si="791"/>
        <v>1.0168105992213179</v>
      </c>
      <c r="O1774" s="170">
        <f t="shared" si="786"/>
        <v>1773</v>
      </c>
      <c r="P1774" s="170">
        <f t="shared" si="787"/>
        <v>1775</v>
      </c>
      <c r="Q1774" s="169"/>
      <c r="R1774" s="149">
        <f t="shared" si="792"/>
        <v>-0.21797021613859482</v>
      </c>
      <c r="S1774" s="173">
        <f t="shared" si="793"/>
        <v>0.86541205613055527</v>
      </c>
      <c r="T1774" s="149">
        <v>0</v>
      </c>
      <c r="U1774" s="97"/>
      <c r="V1774" s="149">
        <f>1/PI()*ATAN('Exhibit4_Impact-Test'!$Y$25*S_RDY_SP)+'Exhibit4_Impact-Test'!$Y$26</f>
        <v>0.36914258996531751</v>
      </c>
      <c r="W1774" s="172">
        <f t="shared" si="794"/>
        <v>0.37031479394002187</v>
      </c>
      <c r="X1774" s="149">
        <f>1/PI()*ATAN('Exhibit4_Impact-Test'!$Y$25*S_RS_SP)+'Exhibit4_Impact-Test'!$Y$26</f>
        <v>0.83323566414605121</v>
      </c>
      <c r="Y1774" s="172">
        <f t="shared" si="795"/>
        <v>0.83393347143620056</v>
      </c>
      <c r="Z1774" s="149">
        <f>1/PI()*ATAN('Exhibit4_Impact-Test'!$Y$25*S_5050_SP)+'Exhibit4_Impact-Test'!$Y$26</f>
        <v>0.5</v>
      </c>
      <c r="AA1774" s="149">
        <f t="shared" si="796"/>
        <v>0.50125756912608754</v>
      </c>
      <c r="AB1774" s="195">
        <f>VLOOKUP(_xlfn.NUMBERVALUE(LEFT(A1774,4)),Transactioncosts!$C:$G,5,FALSE)</f>
        <v>20</v>
      </c>
      <c r="AC1774" s="174"/>
      <c r="AD1774" s="175">
        <f t="shared" si="797"/>
        <v>1.0135919607941375</v>
      </c>
      <c r="AE1774" s="149">
        <f t="shared" si="798"/>
        <v>1.0159597665432436</v>
      </c>
      <c r="AF1774" s="149">
        <f t="shared" si="799"/>
        <v>1.0142595961134973</v>
      </c>
      <c r="AG1774" s="176">
        <f t="shared" si="800"/>
        <v>1.0135680954202286</v>
      </c>
      <c r="AH1774" s="149">
        <f t="shared" si="801"/>
        <v>1.014602575915216</v>
      </c>
      <c r="AI1774" s="149">
        <f t="shared" si="802"/>
        <v>1.0142570809752451</v>
      </c>
      <c r="AJ1774" s="97"/>
      <c r="AK1774" s="171">
        <f t="shared" si="803"/>
        <v>1.3500418653695645E-2</v>
      </c>
      <c r="AL1774" s="149">
        <f t="shared" si="804"/>
        <v>1.5833748513182831E-2</v>
      </c>
      <c r="AM1774" s="149">
        <f t="shared" si="805"/>
        <v>1.415888434977498E-2</v>
      </c>
      <c r="AN1774" s="149">
        <f t="shared" si="810"/>
        <v>10.372022658662839</v>
      </c>
      <c r="AO1774" s="149">
        <f t="shared" si="810"/>
        <v>27.129917864103565</v>
      </c>
      <c r="AP1774" s="149">
        <f t="shared" si="810"/>
        <v>10.008546400555764</v>
      </c>
      <c r="AQ1774" s="97"/>
      <c r="AR1774" s="171">
        <f t="shared" si="806"/>
        <v>1.347687303001704E-2</v>
      </c>
      <c r="AS1774" s="149">
        <f t="shared" si="807"/>
        <v>1.4496984995264353E-2</v>
      </c>
      <c r="AT1774" s="149">
        <f t="shared" si="808"/>
        <v>1.4156404569075593E-2</v>
      </c>
      <c r="AU1774" s="175">
        <f t="shared" si="815"/>
        <v>10.196033020785391</v>
      </c>
      <c r="AV1774" s="149">
        <f t="shared" si="816"/>
        <v>23.64241854182475</v>
      </c>
      <c r="AW1774" s="149">
        <f t="shared" si="817"/>
        <v>9.9084484520489085</v>
      </c>
    </row>
    <row r="1775" spans="1:49" ht="15" x14ac:dyDescent="0.25">
      <c r="A1775" s="131">
        <v>2018.1</v>
      </c>
      <c r="B1775" s="163"/>
      <c r="C1775" s="166">
        <f>raw_Data!B1781</f>
        <v>2785.46</v>
      </c>
      <c r="D1775" s="167">
        <f>raw_Data!J1781</f>
        <v>4.4008333333333338</v>
      </c>
      <c r="E1775" s="167">
        <f>raw_Data!L1781</f>
        <v>2.587847171547919E-3</v>
      </c>
      <c r="F1775" s="168">
        <f t="shared" si="814"/>
        <v>2901.5</v>
      </c>
      <c r="G1775" s="167">
        <f>raw_Data!K1781</f>
        <v>1.5167442127635134E-3</v>
      </c>
      <c r="H1775" s="167">
        <f t="shared" si="789"/>
        <v>-3.9993107013613582E-2</v>
      </c>
      <c r="I1775" s="165"/>
      <c r="J1775" s="167">
        <f t="shared" si="790"/>
        <v>1.0125246984422587</v>
      </c>
      <c r="K1775" s="167">
        <f t="shared" si="809"/>
        <v>1.5112545613806594E-2</v>
      </c>
      <c r="L1775" s="93"/>
      <c r="M1775" s="171">
        <f t="shared" si="785"/>
        <v>1.0151125456138066</v>
      </c>
      <c r="N1775" s="172">
        <f t="shared" si="791"/>
        <v>0.96152363719914979</v>
      </c>
      <c r="O1775" s="170">
        <f t="shared" si="786"/>
        <v>1774</v>
      </c>
      <c r="P1775" s="170">
        <f t="shared" si="787"/>
        <v>1776</v>
      </c>
      <c r="Q1775" s="169"/>
      <c r="R1775" s="149">
        <f t="shared" si="792"/>
        <v>-0.23839372974839124</v>
      </c>
      <c r="S1775" s="173">
        <f t="shared" si="793"/>
        <v>-0.94191460263915872</v>
      </c>
      <c r="T1775" s="149">
        <v>0</v>
      </c>
      <c r="U1775" s="97"/>
      <c r="V1775" s="149">
        <f>1/PI()*ATAN('Exhibit4_Impact-Test'!$Y$25*S_RDY_SP)+'Exhibit4_Impact-Test'!$Y$26</f>
        <v>0.35838210698560291</v>
      </c>
      <c r="W1775" s="172">
        <f t="shared" si="794"/>
        <v>0.34600899890830056</v>
      </c>
      <c r="X1775" s="149">
        <f>1/PI()*ATAN('Exhibit4_Impact-Test'!$Y$25*S_RS_SP)+'Exhibit4_Impact-Test'!$Y$26</f>
        <v>0.15533815742238971</v>
      </c>
      <c r="Y1775" s="172">
        <f t="shared" si="795"/>
        <v>0.14835426014027003</v>
      </c>
      <c r="Z1775" s="149">
        <f>1/PI()*ATAN('Exhibit4_Impact-Test'!$Y$25*S_5050_SP)+'Exhibit4_Impact-Test'!$Y$26</f>
        <v>0.5</v>
      </c>
      <c r="AA1775" s="149">
        <f t="shared" si="796"/>
        <v>0.48644441782442882</v>
      </c>
      <c r="AB1775" s="195">
        <f>VLOOKUP(_xlfn.NUMBERVALUE(LEFT(A1775,4)),Transactioncosts!$C:$G,5,FALSE)</f>
        <v>20</v>
      </c>
      <c r="AC1775" s="174"/>
      <c r="AD1775" s="175">
        <f t="shared" si="797"/>
        <v>0.99590723970510342</v>
      </c>
      <c r="AE1775" s="149">
        <f t="shared" si="798"/>
        <v>1.0067881433223964</v>
      </c>
      <c r="AF1775" s="149">
        <f t="shared" si="799"/>
        <v>0.98831809140647819</v>
      </c>
      <c r="AG1775" s="176">
        <f t="shared" si="800"/>
        <v>0.99588173180239847</v>
      </c>
      <c r="AH1775" s="149">
        <f t="shared" si="801"/>
        <v>1.0067608752992563</v>
      </c>
      <c r="AI1775" s="149">
        <f t="shared" si="802"/>
        <v>0.98829098024212703</v>
      </c>
      <c r="AJ1775" s="97"/>
      <c r="AK1775" s="171">
        <f t="shared" si="803"/>
        <v>-4.1011585608711505E-3</v>
      </c>
      <c r="AL1775" s="149">
        <f t="shared" si="804"/>
        <v>6.7652076129333738E-3</v>
      </c>
      <c r="AM1775" s="149">
        <f t="shared" si="805"/>
        <v>-1.1750678185758883E-2</v>
      </c>
      <c r="AN1775" s="149">
        <f t="shared" si="810"/>
        <v>10.367921500101968</v>
      </c>
      <c r="AO1775" s="149">
        <f t="shared" si="810"/>
        <v>27.136683071716497</v>
      </c>
      <c r="AP1775" s="149">
        <f t="shared" si="810"/>
        <v>9.9967957223700044</v>
      </c>
      <c r="AQ1775" s="97"/>
      <c r="AR1775" s="171">
        <f t="shared" si="806"/>
        <v>-4.1267716183498605E-3</v>
      </c>
      <c r="AS1775" s="149">
        <f t="shared" si="807"/>
        <v>6.738123074251064E-3</v>
      </c>
      <c r="AT1775" s="149">
        <f t="shared" si="808"/>
        <v>-1.1778110180017875E-2</v>
      </c>
      <c r="AU1775" s="175">
        <f t="shared" si="815"/>
        <v>10.191906249167042</v>
      </c>
      <c r="AV1775" s="149">
        <f t="shared" si="816"/>
        <v>23.649156664898999</v>
      </c>
      <c r="AW1775" s="149">
        <f t="shared" si="817"/>
        <v>9.8966703418688908</v>
      </c>
    </row>
    <row r="1776" spans="1:49" ht="15" x14ac:dyDescent="0.25">
      <c r="A1776" s="131">
        <v>2018.11</v>
      </c>
      <c r="B1776" s="163"/>
      <c r="C1776" s="166">
        <f>raw_Data!B1782</f>
        <v>2723.23</v>
      </c>
      <c r="D1776" s="167">
        <f>raw_Data!J1782</f>
        <v>4.4400000000000004</v>
      </c>
      <c r="E1776" s="167">
        <f>raw_Data!L1782</f>
        <v>2.5635446626290914E-3</v>
      </c>
      <c r="F1776" s="168">
        <f t="shared" si="814"/>
        <v>2785.46</v>
      </c>
      <c r="G1776" s="167">
        <f>raw_Data!K1782</f>
        <v>1.5939916566743016E-3</v>
      </c>
      <c r="H1776" s="167">
        <f t="shared" si="789"/>
        <v>-2.2341013692531941E-2</v>
      </c>
      <c r="I1776" s="165"/>
      <c r="J1776" s="167">
        <f t="shared" si="790"/>
        <v>0.99751365082828847</v>
      </c>
      <c r="K1776" s="167">
        <f t="shared" si="809"/>
        <v>7.7195490917558729E-5</v>
      </c>
      <c r="L1776" s="93"/>
      <c r="M1776" s="171">
        <f t="shared" si="785"/>
        <v>1.0000771954909176</v>
      </c>
      <c r="N1776" s="172">
        <f t="shared" si="791"/>
        <v>0.97925297796414235</v>
      </c>
      <c r="O1776" s="170">
        <f t="shared" si="786"/>
        <v>1775</v>
      </c>
      <c r="P1776" s="170">
        <f t="shared" si="787"/>
        <v>1777</v>
      </c>
      <c r="Q1776" s="169"/>
      <c r="R1776" s="149">
        <f t="shared" si="792"/>
        <v>-0.23765992801212868</v>
      </c>
      <c r="S1776" s="173">
        <f t="shared" si="793"/>
        <v>-0.89619071703044551</v>
      </c>
      <c r="T1776" s="149">
        <v>0</v>
      </c>
      <c r="U1776" s="97"/>
      <c r="V1776" s="149">
        <f>1/PI()*ATAN('Exhibit4_Impact-Test'!$Y$25*S_RDY_SP)+'Exhibit4_Impact-Test'!$Y$26</f>
        <v>0.35876295026075145</v>
      </c>
      <c r="W1776" s="172">
        <f t="shared" si="794"/>
        <v>0.353936610567606</v>
      </c>
      <c r="X1776" s="149">
        <f>1/PI()*ATAN('Exhibit4_Impact-Test'!$Y$25*S_RS_SP)+'Exhibit4_Impact-Test'!$Y$26</f>
        <v>0.16198827171035152</v>
      </c>
      <c r="Y1776" s="172">
        <f t="shared" si="795"/>
        <v>0.15915207600186776</v>
      </c>
      <c r="Z1776" s="149">
        <f>1/PI()*ATAN('Exhibit4_Impact-Test'!$Y$25*S_5050_SP)+'Exhibit4_Impact-Test'!$Y$26</f>
        <v>0.5</v>
      </c>
      <c r="AA1776" s="149">
        <f t="shared" si="796"/>
        <v>0.49473957963000559</v>
      </c>
      <c r="AB1776" s="195">
        <f>VLOOKUP(_xlfn.NUMBERVALUE(LEFT(A1776,4)),Transactioncosts!$C:$G,5,FALSE)</f>
        <v>20</v>
      </c>
      <c r="AC1776" s="174"/>
      <c r="AD1776" s="175">
        <f t="shared" si="797"/>
        <v>0.99260623777414003</v>
      </c>
      <c r="AE1776" s="149">
        <f t="shared" si="798"/>
        <v>0.99670391648403478</v>
      </c>
      <c r="AF1776" s="149">
        <f t="shared" si="799"/>
        <v>0.98966508672752995</v>
      </c>
      <c r="AG1776" s="176">
        <f t="shared" si="800"/>
        <v>0.99257619481529102</v>
      </c>
      <c r="AH1776" s="149">
        <f t="shared" si="801"/>
        <v>0.99669207872852006</v>
      </c>
      <c r="AI1776" s="149">
        <f t="shared" si="802"/>
        <v>0.98965456588679002</v>
      </c>
      <c r="AJ1776" s="97"/>
      <c r="AK1776" s="171">
        <f t="shared" si="803"/>
        <v>-7.4212315707468928E-3</v>
      </c>
      <c r="AL1776" s="149">
        <f t="shared" si="804"/>
        <v>-3.3015275652229664E-3</v>
      </c>
      <c r="AM1776" s="149">
        <f t="shared" si="805"/>
        <v>-1.0388689323399557E-2</v>
      </c>
      <c r="AN1776" s="149">
        <f t="shared" si="810"/>
        <v>10.36050026853122</v>
      </c>
      <c r="AO1776" s="149">
        <f t="shared" si="810"/>
        <v>27.133381544151273</v>
      </c>
      <c r="AP1776" s="149">
        <f t="shared" si="810"/>
        <v>9.9864070330466053</v>
      </c>
      <c r="AQ1776" s="97"/>
      <c r="AR1776" s="171">
        <f t="shared" si="806"/>
        <v>-7.4514987727512085E-3</v>
      </c>
      <c r="AS1776" s="149">
        <f t="shared" si="807"/>
        <v>-3.3134045385321237E-3</v>
      </c>
      <c r="AT1776" s="149">
        <f t="shared" si="808"/>
        <v>-1.0399320088093009E-2</v>
      </c>
      <c r="AU1776" s="175">
        <f t="shared" si="815"/>
        <v>10.184454750394291</v>
      </c>
      <c r="AV1776" s="149">
        <f>AS1776+AV1775</f>
        <v>23.645843260360468</v>
      </c>
      <c r="AW1776" s="149">
        <f t="shared" si="817"/>
        <v>9.8862710217807983</v>
      </c>
    </row>
    <row r="1777" spans="1:49" ht="15" x14ac:dyDescent="0.25">
      <c r="A1777" s="131">
        <v>2018.12</v>
      </c>
      <c r="B1777" s="163"/>
      <c r="C1777" s="166">
        <f>raw_Data!B1783</f>
        <v>2567.31</v>
      </c>
      <c r="D1777" s="167">
        <f>raw_Data!J1783</f>
        <v>4.479166666666667</v>
      </c>
      <c r="E1777" s="167">
        <f>raw_Data!L1783</f>
        <v>2.3282856950768149E-3</v>
      </c>
      <c r="F1777" s="168">
        <f t="shared" si="814"/>
        <v>2723.23</v>
      </c>
      <c r="G1777" s="167">
        <f>raw_Data!K1783</f>
        <v>1.6447992518687981E-3</v>
      </c>
      <c r="H1777" s="167">
        <f t="shared" si="789"/>
        <v>-5.7255538459843658E-2</v>
      </c>
      <c r="I1777" s="165"/>
      <c r="J1777" s="167">
        <f t="shared" si="790"/>
        <v>0.97589778648953529</v>
      </c>
      <c r="K1777" s="167">
        <f t="shared" si="809"/>
        <v>-2.1773927815387895E-2</v>
      </c>
      <c r="L1777" s="93"/>
      <c r="M1777" s="171">
        <f t="shared" si="785"/>
        <v>0.97822607218461211</v>
      </c>
      <c r="N1777" s="172">
        <f t="shared" si="791"/>
        <v>0.94438926079202512</v>
      </c>
      <c r="O1777" s="170">
        <f t="shared" si="786"/>
        <v>1776</v>
      </c>
      <c r="P1777" s="170">
        <f t="shared" si="787"/>
        <v>1778</v>
      </c>
      <c r="Q1777" s="169"/>
      <c r="R1777" s="149">
        <f t="shared" si="792"/>
        <v>-0.21831519225298668</v>
      </c>
      <c r="S1777" s="173">
        <f t="shared" si="793"/>
        <v>-0.95714503585117605</v>
      </c>
      <c r="T1777" s="149">
        <v>0</v>
      </c>
      <c r="U1777" s="97"/>
      <c r="V1777" s="149">
        <f>1/PI()*ATAN('Exhibit4_Impact-Test'!$Y$25*S_RDY_SP)+'Exhibit4_Impact-Test'!$Y$26</f>
        <v>0.36895808999211133</v>
      </c>
      <c r="W1777" s="172">
        <f t="shared" si="794"/>
        <v>0.36080046599203297</v>
      </c>
      <c r="X1777" s="149">
        <f>1/PI()*ATAN('Exhibit4_Impact-Test'!$Y$25*S_RS_SP)+'Exhibit4_Impact-Test'!$Y$26</f>
        <v>0.15323319824452686</v>
      </c>
      <c r="Y1777" s="172">
        <f t="shared" si="795"/>
        <v>0.1487211377593273</v>
      </c>
      <c r="Z1777" s="149">
        <f>1/PI()*ATAN('Exhibit4_Impact-Test'!$Y$25*S_5050_SP)+'Exhibit4_Impact-Test'!$Y$26</f>
        <v>0.5</v>
      </c>
      <c r="AA1777" s="149">
        <f t="shared" si="796"/>
        <v>0.49120031687768761</v>
      </c>
      <c r="AB1777" s="195">
        <v>0</v>
      </c>
      <c r="AC1777" s="174"/>
      <c r="AD1777" s="175">
        <f t="shared" si="797"/>
        <v>0.96574170688177985</v>
      </c>
      <c r="AE1777" s="149">
        <f t="shared" si="798"/>
        <v>0.97304114935652919</v>
      </c>
      <c r="AF1777" s="149">
        <f t="shared" si="799"/>
        <v>0.96130766648831867</v>
      </c>
      <c r="AG1777" s="176">
        <f t="shared" si="800"/>
        <v>0.96574170688177985</v>
      </c>
      <c r="AH1777" s="149">
        <f t="shared" si="801"/>
        <v>0.97304114935652919</v>
      </c>
      <c r="AI1777" s="149">
        <f t="shared" si="802"/>
        <v>0.96130766648831867</v>
      </c>
      <c r="AJ1777" s="97"/>
      <c r="AK1777" s="171">
        <f t="shared" si="803"/>
        <v>-3.4858864703494558E-2</v>
      </c>
      <c r="AL1777" s="149">
        <f t="shared" si="804"/>
        <v>-2.7328906470925941E-2</v>
      </c>
      <c r="AM1777" s="149">
        <f t="shared" si="805"/>
        <v>-3.9460768816485137E-2</v>
      </c>
      <c r="AN1777" s="149">
        <f t="shared" si="810"/>
        <v>10.325641403827726</v>
      </c>
      <c r="AO1777" s="149">
        <f t="shared" si="810"/>
        <v>27.106052637680346</v>
      </c>
      <c r="AP1777" s="149">
        <f t="shared" si="810"/>
        <v>9.946946264230121</v>
      </c>
      <c r="AQ1777" s="97"/>
      <c r="AR1777" s="171">
        <f t="shared" si="806"/>
        <v>-3.4858864703494558E-2</v>
      </c>
      <c r="AS1777" s="149">
        <f t="shared" si="807"/>
        <v>-2.7328906470925941E-2</v>
      </c>
      <c r="AT1777" s="149">
        <f t="shared" si="808"/>
        <v>-3.9460768816485137E-2</v>
      </c>
      <c r="AU1777" s="175">
        <f t="shared" si="815"/>
        <v>10.149595885690797</v>
      </c>
      <c r="AV1777" s="149">
        <f t="shared" si="816"/>
        <v>23.618514353889541</v>
      </c>
      <c r="AW1777" s="149">
        <f t="shared" si="817"/>
        <v>9.846810252964314</v>
      </c>
    </row>
  </sheetData>
  <dataConsolidate link="1"/>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sheetPr>
  <dimension ref="A1:AH1777"/>
  <sheetViews>
    <sheetView zoomScale="50" zoomScaleNormal="50" workbookViewId="0">
      <pane xSplit="1" ySplit="1" topLeftCell="B2" activePane="bottomRight" state="frozen"/>
      <selection pane="topRight" activeCell="B1" sqref="B1"/>
      <selection pane="bottomLeft" activeCell="A2" sqref="A2"/>
      <selection pane="bottomRight" activeCell="X121" sqref="X121"/>
    </sheetView>
  </sheetViews>
  <sheetFormatPr defaultColWidth="9" defaultRowHeight="15" outlineLevelCol="2" x14ac:dyDescent="0.25"/>
  <cols>
    <col min="1" max="1" width="8.5" style="94" customWidth="1" outlineLevel="1"/>
    <col min="2" max="2" width="8.5" style="139" customWidth="1" outlineLevel="1"/>
    <col min="3" max="3" width="7" style="142" customWidth="1" outlineLevel="1"/>
    <col min="4" max="4" width="5.75" style="143" customWidth="1" outlineLevel="1"/>
    <col min="5" max="6" width="5" style="143" customWidth="1" outlineLevel="1"/>
    <col min="7" max="7" width="4.75" style="144" customWidth="1" outlineLevel="1"/>
    <col min="8" max="8" width="5.75" style="143" customWidth="1" outlineLevel="1"/>
    <col min="9" max="9" width="5.75" style="95" customWidth="1" outlineLevel="1"/>
    <col min="10" max="10" width="6.75" style="144" bestFit="1" customWidth="1" outlineLevel="1"/>
    <col min="11" max="11" width="6.75" style="143" bestFit="1" customWidth="1" outlineLevel="1"/>
    <col min="12" max="12" width="7" style="136" customWidth="1"/>
    <col min="13" max="16" width="7" style="148" customWidth="1" outlineLevel="2"/>
    <col min="17" max="17" width="7" style="141" customWidth="1" outlineLevel="1"/>
    <col min="18" max="21" width="8.375" style="148" customWidth="1" outlineLevel="2"/>
    <col min="22" max="16384" width="9" style="92"/>
  </cols>
  <sheetData>
    <row r="1" spans="1:34" s="96" customFormat="1" ht="166.9" customHeight="1" x14ac:dyDescent="0.15">
      <c r="A1" s="145" t="str">
        <f t="shared" ref="A1:A64" si="0">Timecode</f>
        <v>Time</v>
      </c>
      <c r="B1" s="132" t="s">
        <v>64</v>
      </c>
      <c r="C1" s="145" t="str">
        <f>C2*10000&amp;"BP  "&amp;"(epsilon)"</f>
        <v>100BP  (epsilon)</v>
      </c>
      <c r="D1" s="145" t="str">
        <f>"Impact_neg_"&amp;$C$1</f>
        <v>Impact_neg_100BP  (epsilon)</v>
      </c>
      <c r="E1" s="145" t="str">
        <f>"Impact_pos_RDY_"&amp;$C$1</f>
        <v>Impact_pos_RDY_100BP  (epsilon)</v>
      </c>
      <c r="F1" s="145" t="str">
        <f>"Impact_pos_RS_"&amp;$C$1</f>
        <v>Impact_pos_RS_100BP  (epsilon)</v>
      </c>
      <c r="G1" s="146" t="str">
        <f>"Impact_ges_RDY_"&amp;$C$1</f>
        <v>Impact_ges_RDY_100BP  (epsilon)</v>
      </c>
      <c r="H1" s="145" t="str">
        <f>"Impact_ges_RS_"&amp;$C$1</f>
        <v>Impact_ges_RS_100BP  (epsilon)</v>
      </c>
      <c r="I1" s="132" t="s">
        <v>65</v>
      </c>
      <c r="J1" s="146" t="str">
        <f>"q_impact_RDY_"&amp;$C$1</f>
        <v>q_impact_RDY_100BP  (epsilon)</v>
      </c>
      <c r="K1" s="145" t="str">
        <f>"q_impact_RS_"&amp;$C$1</f>
        <v>q_impact_RS_100BP  (epsilon)</v>
      </c>
      <c r="L1" s="160" t="s">
        <v>66</v>
      </c>
      <c r="M1" s="145" t="str">
        <f>"R_epsilon_1st_11_"&amp;$C$1</f>
        <v>R_epsilon_1st_11_100BP  (epsilon)</v>
      </c>
      <c r="N1" s="145" t="str">
        <f>"R_epsilon_1st_12_"&amp;$C$1</f>
        <v>R_epsilon_1st_12_100BP  (epsilon)</v>
      </c>
      <c r="O1" s="145" t="str">
        <f>"R_epsilon_1st_21_"&amp;$C$1</f>
        <v>R_epsilon_1st_21_100BP  (epsilon)</v>
      </c>
      <c r="P1" s="145" t="str">
        <f>"R_epsilon_1st_22_"&amp;$C$1</f>
        <v>R_epsilon_1st_22_100BP  (epsilon)</v>
      </c>
      <c r="Q1" s="161" t="s">
        <v>67</v>
      </c>
      <c r="R1" s="147" t="str">
        <f>"Gamma_IT_1st_11_"&amp;$C$1</f>
        <v>Gamma_IT_1st_11_100BP  (epsilon)</v>
      </c>
      <c r="S1" s="147" t="str">
        <f>"Gamma_IT_1st_12_"&amp;$C$1</f>
        <v>Gamma_IT_1st_12_100BP  (epsilon)</v>
      </c>
      <c r="T1" s="147" t="str">
        <f>"Gamma_IT_1st_21_"&amp;$C$1</f>
        <v>Gamma_IT_1st_21_100BP  (epsilon)</v>
      </c>
      <c r="U1" s="147" t="str">
        <f>"Gamma_IT_1st_22_"&amp;$C$1</f>
        <v>Gamma_IT_1st_22_100BP  (epsilon)</v>
      </c>
    </row>
    <row r="2" spans="1:34" x14ac:dyDescent="0.25">
      <c r="A2" s="130">
        <f t="shared" si="0"/>
        <v>1871.01</v>
      </c>
      <c r="B2" s="138"/>
      <c r="C2" s="149">
        <f>'Exhibit4_Impact-Test'!$Y$27/10000</f>
        <v>0.01</v>
      </c>
      <c r="D2" s="150"/>
      <c r="E2" s="150"/>
      <c r="F2" s="150"/>
      <c r="G2" s="151">
        <f>Impact_neg_d+Impact_pos_RDY_d</f>
        <v>0</v>
      </c>
      <c r="H2" s="150">
        <f t="shared" ref="H2:H65" si="1">Impact_neg_d+Impact_pos_RS_d</f>
        <v>0</v>
      </c>
      <c r="I2" s="137"/>
      <c r="J2" s="151">
        <f t="shared" ref="J2:J65" si="2">q_SP+Impact_ges_RDY_d</f>
        <v>4.4400000000000004</v>
      </c>
      <c r="K2" s="150">
        <f t="shared" ref="K2:K65" si="3">q_SP+Impact_ges_RS_d</f>
        <v>4.4400000000000004</v>
      </c>
      <c r="L2" s="135"/>
      <c r="M2" s="149"/>
      <c r="N2" s="149"/>
      <c r="O2" s="149"/>
      <c r="P2" s="149"/>
      <c r="Q2" s="140"/>
      <c r="R2" s="152"/>
      <c r="S2" s="152"/>
      <c r="T2" s="152"/>
      <c r="U2" s="152"/>
    </row>
    <row r="3" spans="1:34" ht="15.75" thickBot="1" x14ac:dyDescent="0.3">
      <c r="A3" s="130">
        <f t="shared" si="0"/>
        <v>1871.02</v>
      </c>
      <c r="B3" s="138"/>
      <c r="C3" s="149">
        <f>C2</f>
        <v>0.01</v>
      </c>
      <c r="D3" s="150">
        <f t="shared" ref="D3:D21" si="4">(1-Epsilon)*q_SP-q_SP</f>
        <v>-4.4999999999999929E-2</v>
      </c>
      <c r="E3" s="150">
        <f>(Epsilon*2*L_RDY_SP_set*q_SP)</f>
        <v>4.8412735402512258E-2</v>
      </c>
      <c r="F3" s="150">
        <f t="shared" ref="F3:F65" si="5">(Epsilon*2*L_RS_SP_set*q_SP)</f>
        <v>7.3284311292287421E-2</v>
      </c>
      <c r="G3" s="151">
        <f t="shared" ref="G3:G65" si="6">Impact_neg_d+Impact_pos_RDY_d</f>
        <v>3.4127354025123291E-3</v>
      </c>
      <c r="H3" s="150">
        <f t="shared" si="1"/>
        <v>2.8284311292287492E-2</v>
      </c>
      <c r="I3" s="137"/>
      <c r="J3" s="151">
        <f t="shared" si="2"/>
        <v>4.5034127354025122</v>
      </c>
      <c r="K3" s="150">
        <f>q_SP+Impact_ges_RS_d</f>
        <v>4.5282843112922873</v>
      </c>
      <c r="L3" s="135"/>
      <c r="M3" s="149">
        <f>(D_mon+q_impact_RDY_d)/INDEX(q_impact_RDY_d,tMinus)*L_RDY_SP_set+(R_Cash)*(1-L_RDY_SP_set)</f>
        <v>1.0124227312840499</v>
      </c>
      <c r="N3" s="149">
        <f t="shared" ref="N3:N66" si="7">(D_mon+q_impact_RS_d)/INDEX(q_impact_RS_d,tMinus)*L_RDY_SP_set+(R_Cash)*(1-L_RDY_SP_set)</f>
        <v>1.0154359971063602</v>
      </c>
      <c r="O3" s="149">
        <f t="shared" ref="O3:O66" si="8">(D_mon+q_impact_RDY_d)/INDEX(q_impact_RDY_d,tMinus)*L_RS_SP_set+(R_Cash)*(1-L_RS_SP_set)</f>
        <v>1.0164532179902168</v>
      </c>
      <c r="P3" s="149">
        <f t="shared" ref="P3:P66" si="9">(D_mon+q_impact_RS_d)/INDEX(q_impact_RS_d,tMinus)*L_RS_SP_set+(R_Cash)*(1-L_RS_SP_set)</f>
        <v>1.0210145200668836</v>
      </c>
      <c r="Q3" s="140"/>
      <c r="R3" s="152">
        <f t="shared" ref="R3:R66" si="10">LN(M3)</f>
        <v>1.2346202305250811E-2</v>
      </c>
      <c r="S3" s="152">
        <f t="shared" ref="S3:S66" si="11">LN(N3)</f>
        <v>1.5318074061298474E-2</v>
      </c>
      <c r="T3" s="152">
        <f t="shared" ref="T3:T66" si="12">LN(O3)</f>
        <v>1.6319330390905763E-2</v>
      </c>
      <c r="U3" s="152">
        <f t="shared" ref="U3:U66" si="13">LN(P3)</f>
        <v>2.0796760498529153E-2</v>
      </c>
      <c r="V3"/>
      <c r="W3"/>
      <c r="X3"/>
      <c r="Y3"/>
      <c r="Z3"/>
      <c r="AA3"/>
      <c r="AB3"/>
      <c r="AC3"/>
      <c r="AD3"/>
      <c r="AE3"/>
      <c r="AF3"/>
      <c r="AG3"/>
      <c r="AH3"/>
    </row>
    <row r="4" spans="1:34" x14ac:dyDescent="0.25">
      <c r="A4" s="130">
        <f t="shared" si="0"/>
        <v>1871.03</v>
      </c>
      <c r="B4" s="138"/>
      <c r="C4" s="149">
        <f>C3</f>
        <v>0.01</v>
      </c>
      <c r="D4" s="150">
        <f>(1-Epsilon)*q_SP-q_SP</f>
        <v>-4.610000000000003E-2</v>
      </c>
      <c r="E4" s="150">
        <f>(Epsilon*2*L_RDY_SP_set*q_SP)</f>
        <v>4.9190728796433048E-2</v>
      </c>
      <c r="F4" s="150">
        <f t="shared" si="5"/>
        <v>7.6586980628870566E-2</v>
      </c>
      <c r="G4" s="151">
        <f>Impact_neg_d+Impact_pos_RDY_d</f>
        <v>3.0907287964330177E-3</v>
      </c>
      <c r="H4" s="150">
        <f>Impact_neg_d+Impact_pos_RS_d</f>
        <v>3.0486980628870536E-2</v>
      </c>
      <c r="I4" s="137"/>
      <c r="J4" s="151">
        <f>q_SP+Impact_ges_RDY_d</f>
        <v>4.6130907287964336</v>
      </c>
      <c r="K4" s="150">
        <f>q_SP+Impact_ges_RS_d</f>
        <v>4.6404869806288707</v>
      </c>
      <c r="L4" s="135"/>
      <c r="M4" s="149">
        <f>(D_mon+q_impact_RDY_d)/INDEX(q_impact_RDY_d,tMinus)*L_RDY_SP_set+(R_Cash)*(1-L_RDY_SP_set)</f>
        <v>1.0176969313069595</v>
      </c>
      <c r="N4" s="149">
        <f>(D_mon+q_impact_RS_d)/INDEX(q_impact_RS_d,tMinus)*L_RDY_SP_set+(R_Cash)*(1-L_RDY_SP_set)</f>
        <v>1.0179089225226605</v>
      </c>
      <c r="O4" s="149">
        <f>(D_mon+q_impact_RDY_d)/INDEX(q_impact_RDY_d,tMinus)*L_RS_SP_set+(R_Cash)*(1-L_RS_SP_set)</f>
        <v>1.0250022883661485</v>
      </c>
      <c r="P4" s="149">
        <f t="shared" si="9"/>
        <v>1.0253323458287567</v>
      </c>
      <c r="Q4" s="140"/>
      <c r="R4" s="152">
        <f t="shared" si="10"/>
        <v>1.7542163889358846E-2</v>
      </c>
      <c r="S4" s="152">
        <f t="shared" si="11"/>
        <v>1.7750447055835887E-2</v>
      </c>
      <c r="T4" s="152">
        <f t="shared" si="12"/>
        <v>2.4694845140219343E-2</v>
      </c>
      <c r="U4" s="152">
        <f t="shared" si="13"/>
        <v>2.5016799868930031E-2</v>
      </c>
      <c r="V4"/>
      <c r="W4" s="99"/>
      <c r="X4" s="100"/>
      <c r="Y4" s="101"/>
      <c r="Z4" s="101"/>
      <c r="AA4" s="101"/>
      <c r="AB4" s="101"/>
      <c r="AC4" s="101"/>
      <c r="AD4" s="101"/>
      <c r="AE4" s="102"/>
      <c r="AF4"/>
      <c r="AG4"/>
      <c r="AH4"/>
    </row>
    <row r="5" spans="1:34" x14ac:dyDescent="0.25">
      <c r="A5" s="130">
        <f t="shared" si="0"/>
        <v>1871.04</v>
      </c>
      <c r="B5" s="138"/>
      <c r="C5" s="149">
        <f>C4</f>
        <v>0.01</v>
      </c>
      <c r="D5" s="150">
        <f>(1-Epsilon)*q_SP-q_SP</f>
        <v>-4.7399999999999665E-2</v>
      </c>
      <c r="E5" s="150">
        <f>(Epsilon*2*L_RDY_SP_set*q_SP)</f>
        <v>4.983879382592013E-2</v>
      </c>
      <c r="F5" s="150">
        <f t="shared" si="5"/>
        <v>7.9011406549146596E-2</v>
      </c>
      <c r="G5" s="151">
        <f>Impact_neg_d+Impact_pos_RDY_d</f>
        <v>2.4387938259204656E-3</v>
      </c>
      <c r="H5" s="150">
        <f>Impact_neg_d+Impact_pos_RS_d</f>
        <v>3.1611406549146931E-2</v>
      </c>
      <c r="I5" s="137"/>
      <c r="J5" s="151">
        <f>q_SP+Impact_ges_RDY_d</f>
        <v>4.7424387938259205</v>
      </c>
      <c r="K5" s="150">
        <f t="shared" si="3"/>
        <v>4.7716114065491473</v>
      </c>
      <c r="L5" s="135"/>
      <c r="M5" s="149">
        <f>(D_mon+q_impact_RDY_d)/INDEX(q_impact_RDY_d,tMinus)*L_RDY_SP_set+(R_Cash)*(1-L_RDY_SP_set)</f>
        <v>1.0193836168629722</v>
      </c>
      <c r="N5" s="149">
        <f t="shared" si="7"/>
        <v>1.0194832578954531</v>
      </c>
      <c r="O5" s="149">
        <f>(D_mon+q_impact_RDY_d)/INDEX(q_impact_RDY_d,tMinus)*L_RS_SP_set+(R_Cash)*(1-L_RS_SP_set)</f>
        <v>1.0280472557903229</v>
      </c>
      <c r="P5" s="149">
        <f t="shared" si="9"/>
        <v>1.0282052206510661</v>
      </c>
      <c r="Q5" s="140"/>
      <c r="R5" s="152">
        <f t="shared" si="10"/>
        <v>1.9198147441874907E-2</v>
      </c>
      <c r="S5" s="152">
        <f t="shared" si="11"/>
        <v>1.9295889019605016E-2</v>
      </c>
      <c r="T5" s="152">
        <f t="shared" si="12"/>
        <v>2.7661134644075779E-2</v>
      </c>
      <c r="U5" s="152">
        <f t="shared" si="13"/>
        <v>2.7814778092887463E-2</v>
      </c>
      <c r="V5"/>
      <c r="W5" s="103"/>
      <c r="X5" s="201" t="s">
        <v>43</v>
      </c>
      <c r="Y5" s="202"/>
      <c r="Z5" s="202"/>
      <c r="AA5" s="202"/>
      <c r="AB5" s="202"/>
      <c r="AC5" s="202"/>
      <c r="AD5" s="202"/>
      <c r="AE5" s="104"/>
      <c r="AF5"/>
      <c r="AG5"/>
      <c r="AH5"/>
    </row>
    <row r="6" spans="1:34" x14ac:dyDescent="0.25">
      <c r="A6" s="130">
        <f t="shared" si="0"/>
        <v>1871.05</v>
      </c>
      <c r="B6" s="138"/>
      <c r="C6" s="149">
        <f t="shared" ref="C4:C66" si="14">C5</f>
        <v>0.01</v>
      </c>
      <c r="D6" s="150">
        <f t="shared" si="4"/>
        <v>-4.8600000000000421E-2</v>
      </c>
      <c r="E6" s="150">
        <f t="shared" ref="E6:E65" si="15">(Epsilon*2*L_RDY_SP_set*q_SP)</f>
        <v>5.0226176949425959E-2</v>
      </c>
      <c r="F6" s="150">
        <f>(Epsilon*2*L_RS_SP_set*q_SP)</f>
        <v>8.0808094680042616E-2</v>
      </c>
      <c r="G6" s="151">
        <f t="shared" si="6"/>
        <v>1.6261769494255382E-3</v>
      </c>
      <c r="H6" s="150">
        <f t="shared" si="1"/>
        <v>3.2208094680042196E-2</v>
      </c>
      <c r="I6" s="137"/>
      <c r="J6" s="151">
        <f>q_SP+Impact_ges_RDY_d</f>
        <v>4.861626176949426</v>
      </c>
      <c r="K6" s="150">
        <f t="shared" si="3"/>
        <v>4.8922080946800426</v>
      </c>
      <c r="L6" s="135"/>
      <c r="M6" s="149">
        <f t="shared" ref="M6:M66" si="16">(D_mon+q_impact_RDY_d)/INDEX(q_impact_RDY_d,tMinus)*L_RDY_SP_set+(R_Cash)*(1-L_RDY_SP_set)</f>
        <v>1.0175631567699197</v>
      </c>
      <c r="N6" s="149">
        <f>(D_mon+q_impact_RS_d)/INDEX(q_impact_RS_d,tMinus)*L_RDY_SP_set+(R_Cash)*(1-L_RDY_SP_set)</f>
        <v>1.0176219440756458</v>
      </c>
      <c r="O6" s="149">
        <f>(D_mon+q_impact_RDY_d)/INDEX(q_impact_RDY_d,tMinus)*L_RS_SP_set+(R_Cash)*(1-L_RS_SP_set)</f>
        <v>1.0254652444748682</v>
      </c>
      <c r="P6" s="149">
        <f>(D_mon+q_impact_RS_d)/INDEX(q_impact_RS_d,tMinus)*L_RS_SP_set+(R_Cash)*(1-L_RS_SP_set)</f>
        <v>1.0255598264330352</v>
      </c>
      <c r="Q6" s="140"/>
      <c r="R6" s="152">
        <f t="shared" si="10"/>
        <v>1.7410706943864644E-2</v>
      </c>
      <c r="S6" s="152">
        <f t="shared" si="11"/>
        <v>1.7468477910955536E-2</v>
      </c>
      <c r="T6" s="152">
        <f t="shared" si="12"/>
        <v>2.5146406658918413E-2</v>
      </c>
      <c r="U6" s="152">
        <f t="shared" si="13"/>
        <v>2.5238635622450493E-2</v>
      </c>
      <c r="V6"/>
      <c r="W6" s="105"/>
      <c r="X6" s="128"/>
      <c r="Y6" s="107"/>
      <c r="Z6" s="107"/>
      <c r="AA6" s="107"/>
      <c r="AB6" s="107"/>
      <c r="AC6" s="107"/>
      <c r="AD6" s="107"/>
      <c r="AE6" s="108"/>
      <c r="AF6"/>
      <c r="AG6"/>
      <c r="AH6"/>
    </row>
    <row r="7" spans="1:34" x14ac:dyDescent="0.25">
      <c r="A7" s="130">
        <f t="shared" si="0"/>
        <v>1871.06</v>
      </c>
      <c r="B7" s="138"/>
      <c r="C7" s="149">
        <f t="shared" si="14"/>
        <v>0.01</v>
      </c>
      <c r="D7" s="150">
        <f>(1-Epsilon)*q_SP-q_SP</f>
        <v>-4.8200000000000465E-2</v>
      </c>
      <c r="E7" s="150">
        <f t="shared" si="15"/>
        <v>4.9028498531701187E-2</v>
      </c>
      <c r="F7" s="150">
        <f t="shared" si="5"/>
        <v>2.0011542258076141E-2</v>
      </c>
      <c r="G7" s="151">
        <f t="shared" si="6"/>
        <v>8.2849853170072207E-4</v>
      </c>
      <c r="H7" s="150">
        <f t="shared" si="1"/>
        <v>-2.8188457741924324E-2</v>
      </c>
      <c r="I7" s="137"/>
      <c r="J7" s="151">
        <f t="shared" si="2"/>
        <v>4.8208284985317009</v>
      </c>
      <c r="K7" s="150">
        <f t="shared" si="3"/>
        <v>4.7918115422580758</v>
      </c>
      <c r="L7" s="135"/>
      <c r="M7" s="149">
        <f t="shared" si="16"/>
        <v>1.000253087363616</v>
      </c>
      <c r="N7" s="149">
        <f t="shared" si="7"/>
        <v>0.99406969406504175</v>
      </c>
      <c r="O7" s="149">
        <f t="shared" si="8"/>
        <v>1.0028185244826928</v>
      </c>
      <c r="P7" s="149">
        <f>(D_mon+q_impact_RS_d)/INDEX(q_impact_RS_d,tMinus)*L_RS_SP_set+(R_Cash)*(1-L_RS_SP_set)</f>
        <v>1.0002947018081576</v>
      </c>
      <c r="Q7" s="140"/>
      <c r="R7" s="152">
        <f t="shared" si="10"/>
        <v>2.5305534241180564E-4</v>
      </c>
      <c r="S7" s="152">
        <f t="shared" si="11"/>
        <v>-5.9479600299243273E-3</v>
      </c>
      <c r="T7" s="152">
        <f t="shared" si="12"/>
        <v>2.8145598903496728E-3</v>
      </c>
      <c r="U7" s="152">
        <f t="shared" si="13"/>
        <v>2.946583921093882E-4</v>
      </c>
      <c r="V7"/>
      <c r="W7" s="105"/>
      <c r="X7" s="128"/>
      <c r="Y7" s="107"/>
      <c r="Z7" s="107"/>
      <c r="AA7" s="204" t="s">
        <v>38</v>
      </c>
      <c r="AB7" s="206"/>
      <c r="AC7" s="205"/>
      <c r="AD7" s="204"/>
      <c r="AE7" s="109"/>
      <c r="AF7"/>
      <c r="AG7"/>
      <c r="AH7"/>
    </row>
    <row r="8" spans="1:34" x14ac:dyDescent="0.25">
      <c r="A8" s="130">
        <f t="shared" si="0"/>
        <v>1871.07</v>
      </c>
      <c r="B8" s="138"/>
      <c r="C8" s="149">
        <f t="shared" si="14"/>
        <v>0.01</v>
      </c>
      <c r="D8" s="150">
        <f>(1-Epsilon)*q_SP-q_SP</f>
        <v>-4.7299999999999898E-2</v>
      </c>
      <c r="E8" s="150">
        <f t="shared" si="15"/>
        <v>4.8343242129918036E-2</v>
      </c>
      <c r="F8" s="150">
        <f t="shared" si="5"/>
        <v>1.6630817605850164E-2</v>
      </c>
      <c r="G8" s="151">
        <f t="shared" si="6"/>
        <v>1.0432421299181385E-3</v>
      </c>
      <c r="H8" s="150">
        <f t="shared" si="1"/>
        <v>-3.0669182394149733E-2</v>
      </c>
      <c r="I8" s="137"/>
      <c r="J8" s="151">
        <f t="shared" si="2"/>
        <v>4.7310432421299184</v>
      </c>
      <c r="K8" s="150">
        <f t="shared" si="3"/>
        <v>4.6993308176058504</v>
      </c>
      <c r="L8" s="135"/>
      <c r="M8" s="149">
        <f t="shared" si="16"/>
        <v>0.99502371481930751</v>
      </c>
      <c r="N8" s="149">
        <f t="shared" si="7"/>
        <v>0.99469252759113158</v>
      </c>
      <c r="O8" s="149">
        <f>(D_mon+q_impact_RDY_d)/INDEX(q_impact_RDY_d,tMinus)*L_RS_SP_set+(R_Cash)*(1-L_RS_SP_set)</f>
        <v>1.0012993027691934</v>
      </c>
      <c r="P8" s="149">
        <f t="shared" si="9"/>
        <v>1.0011853692773027</v>
      </c>
      <c r="Q8" s="140"/>
      <c r="R8" s="152">
        <f t="shared" si="10"/>
        <v>-4.9887081183155081E-3</v>
      </c>
      <c r="S8" s="152">
        <f t="shared" si="11"/>
        <v>-5.3216070756394711E-3</v>
      </c>
      <c r="T8" s="152">
        <f t="shared" si="12"/>
        <v>1.2984594057943071E-3</v>
      </c>
      <c r="U8" s="152">
        <f t="shared" si="13"/>
        <v>1.1846672818354173E-3</v>
      </c>
      <c r="V8"/>
      <c r="W8" s="105"/>
      <c r="X8" s="128"/>
      <c r="Y8" s="107"/>
      <c r="Z8" s="107"/>
      <c r="AA8" s="204" t="s">
        <v>41</v>
      </c>
      <c r="AB8" s="206"/>
      <c r="AC8" s="134"/>
      <c r="AD8" s="133"/>
      <c r="AE8" s="109"/>
      <c r="AF8"/>
      <c r="AG8"/>
      <c r="AH8"/>
    </row>
    <row r="9" spans="1:34" x14ac:dyDescent="0.25">
      <c r="A9" s="130">
        <f t="shared" si="0"/>
        <v>1871.08</v>
      </c>
      <c r="B9" s="138"/>
      <c r="C9" s="149">
        <f t="shared" si="14"/>
        <v>0.01</v>
      </c>
      <c r="D9" s="150">
        <f t="shared" si="4"/>
        <v>-4.7900000000000276E-2</v>
      </c>
      <c r="E9" s="150">
        <f>(Epsilon*2*L_RDY_SP_set*q_SP)</f>
        <v>4.9511307097477919E-2</v>
      </c>
      <c r="F9" s="150">
        <f t="shared" si="5"/>
        <v>7.7772796924752072E-2</v>
      </c>
      <c r="G9" s="151">
        <f t="shared" si="6"/>
        <v>1.6113070974776433E-3</v>
      </c>
      <c r="H9" s="150">
        <f t="shared" si="1"/>
        <v>2.9872796924751796E-2</v>
      </c>
      <c r="I9" s="137"/>
      <c r="J9" s="151">
        <f t="shared" si="2"/>
        <v>4.7916113070974777</v>
      </c>
      <c r="K9" s="150">
        <f t="shared" si="3"/>
        <v>4.8198727969247521</v>
      </c>
      <c r="L9" s="135"/>
      <c r="M9" s="149">
        <f t="shared" si="16"/>
        <v>1.0112025707439576</v>
      </c>
      <c r="N9" s="149">
        <f t="shared" si="7"/>
        <v>1.0178589590932148</v>
      </c>
      <c r="O9" s="149">
        <f t="shared" si="8"/>
        <v>1.0149753779029873</v>
      </c>
      <c r="P9" s="149">
        <f t="shared" si="9"/>
        <v>1.0254312913031294</v>
      </c>
      <c r="Q9" s="140"/>
      <c r="R9" s="152">
        <f t="shared" si="10"/>
        <v>1.1140286677752034E-2</v>
      </c>
      <c r="S9" s="152">
        <f t="shared" si="11"/>
        <v>1.7701361470090111E-2</v>
      </c>
      <c r="T9" s="152">
        <f t="shared" si="12"/>
        <v>1.4864353975857364E-2</v>
      </c>
      <c r="U9" s="152">
        <f t="shared" si="13"/>
        <v>2.5113296093709873E-2</v>
      </c>
      <c r="V9"/>
      <c r="W9" s="105"/>
      <c r="X9" s="128"/>
      <c r="Y9" s="128" t="s">
        <v>42</v>
      </c>
      <c r="Z9" s="107"/>
      <c r="AA9" s="128" t="s">
        <v>39</v>
      </c>
      <c r="AB9" s="128" t="s">
        <v>40</v>
      </c>
      <c r="AC9" s="129"/>
      <c r="AD9" s="128"/>
      <c r="AE9" s="109"/>
      <c r="AF9"/>
      <c r="AG9"/>
      <c r="AH9"/>
    </row>
    <row r="10" spans="1:34" x14ac:dyDescent="0.25">
      <c r="A10" s="130">
        <f t="shared" si="0"/>
        <v>1871.09</v>
      </c>
      <c r="B10" s="138"/>
      <c r="C10" s="149">
        <f t="shared" si="14"/>
        <v>0.01</v>
      </c>
      <c r="D10" s="150">
        <f t="shared" si="4"/>
        <v>-4.8399999999999999E-2</v>
      </c>
      <c r="E10" s="150">
        <f t="shared" si="15"/>
        <v>4.9622048624586038E-2</v>
      </c>
      <c r="F10" s="150">
        <f t="shared" si="5"/>
        <v>7.7812406714807963E-2</v>
      </c>
      <c r="G10" s="151">
        <f t="shared" si="6"/>
        <v>1.222048624586039E-3</v>
      </c>
      <c r="H10" s="150">
        <f t="shared" si="1"/>
        <v>2.9412406714807965E-2</v>
      </c>
      <c r="I10" s="137"/>
      <c r="J10" s="151">
        <f t="shared" si="2"/>
        <v>4.8412220486245863</v>
      </c>
      <c r="K10" s="150">
        <f t="shared" si="3"/>
        <v>4.8694124067148081</v>
      </c>
      <c r="L10" s="135"/>
      <c r="M10" s="149">
        <f t="shared" si="16"/>
        <v>1.0098653038687353</v>
      </c>
      <c r="N10" s="149">
        <f t="shared" si="7"/>
        <v>1.0098130260331935</v>
      </c>
      <c r="O10" s="149">
        <f t="shared" si="8"/>
        <v>1.0128590331027996</v>
      </c>
      <c r="P10" s="149">
        <f t="shared" si="9"/>
        <v>1.012777056152752</v>
      </c>
      <c r="Q10" s="140"/>
      <c r="R10" s="152">
        <f t="shared" si="10"/>
        <v>9.8169594533956562E-3</v>
      </c>
      <c r="S10" s="152">
        <f t="shared" si="11"/>
        <v>9.7651909764262957E-3</v>
      </c>
      <c r="T10" s="152">
        <f t="shared" si="12"/>
        <v>1.2777057737982364E-2</v>
      </c>
      <c r="U10" s="152">
        <f t="shared" si="13"/>
        <v>1.2696118273557235E-2</v>
      </c>
      <c r="V10"/>
      <c r="W10" s="105"/>
      <c r="X10" s="110" t="str">
        <f>"a = "&amp;'Exhibit4_Impact-Test'!Y25</f>
        <v>a = 2</v>
      </c>
      <c r="Y10" s="128">
        <f>'Exhibit4_Impact-Test'!Y27</f>
        <v>100</v>
      </c>
      <c r="Z10" s="111" t="s">
        <v>39</v>
      </c>
      <c r="AA10" s="112">
        <f>(AVERAGE(g_RDYRDY_1st)*12-(AVERAGE(g_RDY)*12))*100</f>
        <v>-3.1878879128074966E-3</v>
      </c>
      <c r="AB10" s="112">
        <f>(AVERAGE(g_RDYRS_1st)*12-(AVERAGE(g_RDY)*12))*100</f>
        <v>9.862268656076062E-2</v>
      </c>
      <c r="AC10" s="113"/>
      <c r="AD10" s="112"/>
      <c r="AE10" s="114"/>
      <c r="AF10"/>
      <c r="AG10"/>
      <c r="AH10"/>
    </row>
    <row r="11" spans="1:34" x14ac:dyDescent="0.25">
      <c r="A11" s="130">
        <f t="shared" si="0"/>
        <v>1871.1</v>
      </c>
      <c r="B11" s="138"/>
      <c r="C11" s="149">
        <f t="shared" si="14"/>
        <v>0.01</v>
      </c>
      <c r="D11" s="150">
        <f t="shared" si="4"/>
        <v>-4.5899999999999608E-2</v>
      </c>
      <c r="E11" s="150">
        <f t="shared" si="15"/>
        <v>4.6738165319747636E-2</v>
      </c>
      <c r="F11" s="150">
        <f t="shared" si="5"/>
        <v>1.4515853675627435E-2</v>
      </c>
      <c r="G11" s="151">
        <f t="shared" si="6"/>
        <v>8.3816531974802849E-4</v>
      </c>
      <c r="H11" s="150">
        <f t="shared" si="1"/>
        <v>-3.138414632437217E-2</v>
      </c>
      <c r="I11" s="137"/>
      <c r="J11" s="151">
        <f t="shared" si="2"/>
        <v>4.5908381653197479</v>
      </c>
      <c r="K11" s="150">
        <f t="shared" si="3"/>
        <v>4.5586158536756276</v>
      </c>
      <c r="L11" s="135"/>
      <c r="M11" s="149">
        <f t="shared" si="16"/>
        <v>0.9782039187543089</v>
      </c>
      <c r="N11" s="149">
        <f t="shared" si="7"/>
        <v>0.97202661185073724</v>
      </c>
      <c r="O11" s="149">
        <f t="shared" si="8"/>
        <v>0.99640071296964372</v>
      </c>
      <c r="P11" s="149">
        <f t="shared" si="9"/>
        <v>0.99448217631960112</v>
      </c>
      <c r="Q11" s="140"/>
      <c r="R11" s="152">
        <f t="shared" si="10"/>
        <v>-2.203712479789896E-2</v>
      </c>
      <c r="S11" s="152">
        <f t="shared" si="11"/>
        <v>-2.8372096449220285E-2</v>
      </c>
      <c r="T11" s="152">
        <f t="shared" si="12"/>
        <v>-3.6057800487597899E-3</v>
      </c>
      <c r="U11" s="152">
        <f t="shared" si="13"/>
        <v>-5.5331031015048758E-3</v>
      </c>
      <c r="V11"/>
      <c r="W11" s="105"/>
      <c r="X11" s="128"/>
      <c r="Y11" s="115"/>
      <c r="Z11" s="116" t="s">
        <v>40</v>
      </c>
      <c r="AA11" s="117">
        <f>(AVERAGE(g_RSRDY_1st)*12-AVERAGE(g_RS)*12)*100</f>
        <v>-1.4722905547248644E-2</v>
      </c>
      <c r="AB11" s="117">
        <f>(AVERAGE(g_RSRS_1st)*12-AVERAGE(g_RS)*12)*100</f>
        <v>1.8978897103734433</v>
      </c>
      <c r="AC11" s="118"/>
      <c r="AD11" s="117"/>
      <c r="AE11" s="114"/>
      <c r="AF11"/>
      <c r="AG11"/>
      <c r="AH11"/>
    </row>
    <row r="12" spans="1:34" x14ac:dyDescent="0.25">
      <c r="A12" s="130">
        <f t="shared" si="0"/>
        <v>1871.11</v>
      </c>
      <c r="B12" s="138"/>
      <c r="C12" s="149">
        <f t="shared" si="14"/>
        <v>0.01</v>
      </c>
      <c r="D12" s="150">
        <f t="shared" si="4"/>
        <v>-4.6400000000000219E-2</v>
      </c>
      <c r="E12" s="150">
        <f t="shared" si="15"/>
        <v>4.8789668811908452E-2</v>
      </c>
      <c r="F12" s="150">
        <f t="shared" si="5"/>
        <v>7.4763938133621977E-2</v>
      </c>
      <c r="G12" s="151">
        <f t="shared" si="6"/>
        <v>2.3896688119082327E-3</v>
      </c>
      <c r="H12" s="150">
        <f t="shared" si="1"/>
        <v>2.8363938133621758E-2</v>
      </c>
      <c r="I12" s="137"/>
      <c r="J12" s="151">
        <f t="shared" si="2"/>
        <v>4.6423896688119077</v>
      </c>
      <c r="K12" s="150">
        <f t="shared" si="3"/>
        <v>4.6683639381336217</v>
      </c>
      <c r="L12" s="135"/>
      <c r="M12" s="149">
        <f t="shared" si="16"/>
        <v>1.0105670006043292</v>
      </c>
      <c r="N12" s="149">
        <f t="shared" si="7"/>
        <v>1.0173381528533392</v>
      </c>
      <c r="O12" s="149">
        <f t="shared" si="8"/>
        <v>1.0137432374240463</v>
      </c>
      <c r="P12" s="149">
        <f t="shared" si="9"/>
        <v>1.0241191637249591</v>
      </c>
      <c r="Q12" s="140"/>
      <c r="R12" s="152">
        <f t="shared" si="10"/>
        <v>1.0511560071543321E-2</v>
      </c>
      <c r="S12" s="152">
        <f t="shared" si="11"/>
        <v>1.7189562147865493E-2</v>
      </c>
      <c r="T12" s="152">
        <f t="shared" si="12"/>
        <v>1.3649655573493112E-2</v>
      </c>
      <c r="U12" s="152">
        <f t="shared" si="13"/>
        <v>2.3832890671912244E-2</v>
      </c>
      <c r="V12"/>
      <c r="W12" s="105"/>
      <c r="X12" s="203" t="s">
        <v>44</v>
      </c>
      <c r="Y12" s="203"/>
      <c r="Z12" s="203"/>
      <c r="AA12" s="203"/>
      <c r="AB12" s="203"/>
      <c r="AC12" s="203"/>
      <c r="AD12" s="203"/>
      <c r="AE12" s="108"/>
      <c r="AF12"/>
      <c r="AG12"/>
      <c r="AH12"/>
    </row>
    <row r="13" spans="1:34" x14ac:dyDescent="0.25">
      <c r="A13" s="130">
        <f t="shared" si="0"/>
        <v>1871.12</v>
      </c>
      <c r="B13" s="138"/>
      <c r="C13" s="149">
        <f t="shared" si="14"/>
        <v>0.01</v>
      </c>
      <c r="D13" s="150">
        <f t="shared" si="4"/>
        <v>-4.7399999999999665E-2</v>
      </c>
      <c r="E13" s="150">
        <f t="shared" si="15"/>
        <v>4.9498324096818425E-2</v>
      </c>
      <c r="F13" s="150">
        <f t="shared" si="5"/>
        <v>7.8469313458234088E-2</v>
      </c>
      <c r="G13" s="151">
        <f t="shared" si="6"/>
        <v>2.09832409681876E-3</v>
      </c>
      <c r="H13" s="150">
        <f t="shared" si="1"/>
        <v>3.1069313458234424E-2</v>
      </c>
      <c r="I13" s="137"/>
      <c r="J13" s="151">
        <f t="shared" si="2"/>
        <v>4.7420983240968191</v>
      </c>
      <c r="K13" s="150">
        <f t="shared" si="3"/>
        <v>4.7710693134582343</v>
      </c>
      <c r="L13" s="135"/>
      <c r="M13" s="149">
        <f t="shared" si="16"/>
        <v>1.0158510169881039</v>
      </c>
      <c r="N13" s="149">
        <f t="shared" si="7"/>
        <v>1.0161102320031907</v>
      </c>
      <c r="O13" s="149">
        <f t="shared" si="8"/>
        <v>1.0224341541754032</v>
      </c>
      <c r="P13" s="149">
        <f t="shared" si="9"/>
        <v>1.0228450857502207</v>
      </c>
      <c r="Q13" s="140"/>
      <c r="R13" s="152">
        <f t="shared" si="10"/>
        <v>1.5726701581327721E-2</v>
      </c>
      <c r="S13" s="152">
        <f t="shared" si="11"/>
        <v>1.5981839337150253E-2</v>
      </c>
      <c r="T13" s="152">
        <f t="shared" si="12"/>
        <v>2.2186209966779506E-2</v>
      </c>
      <c r="U13" s="152">
        <f t="shared" si="13"/>
        <v>2.2588044173400532E-2</v>
      </c>
      <c r="V13"/>
      <c r="W13" s="105"/>
      <c r="X13" s="203"/>
      <c r="Y13" s="203"/>
      <c r="Z13" s="203"/>
      <c r="AA13" s="203"/>
      <c r="AB13" s="203"/>
      <c r="AC13" s="203"/>
      <c r="AD13" s="203"/>
      <c r="AE13" s="108"/>
      <c r="AF13"/>
      <c r="AG13"/>
      <c r="AH13"/>
    </row>
    <row r="14" spans="1:34" x14ac:dyDescent="0.25">
      <c r="A14" s="130">
        <f t="shared" si="0"/>
        <v>1872.01</v>
      </c>
      <c r="B14" s="138"/>
      <c r="C14" s="149">
        <f t="shared" si="14"/>
        <v>0.01</v>
      </c>
      <c r="D14" s="150">
        <f t="shared" si="4"/>
        <v>-4.8600000000000421E-2</v>
      </c>
      <c r="E14" s="150">
        <f t="shared" si="15"/>
        <v>5.0464663221490562E-2</v>
      </c>
      <c r="F14" s="150">
        <f t="shared" si="5"/>
        <v>8.0798456454910336E-2</v>
      </c>
      <c r="G14" s="151">
        <f t="shared" si="6"/>
        <v>1.8646632214901412E-3</v>
      </c>
      <c r="H14" s="150">
        <f t="shared" si="1"/>
        <v>3.2198456454909916E-2</v>
      </c>
      <c r="I14" s="137"/>
      <c r="J14" s="151">
        <f t="shared" si="2"/>
        <v>4.8618646632214908</v>
      </c>
      <c r="K14" s="150">
        <f t="shared" si="3"/>
        <v>4.8921984564549099</v>
      </c>
      <c r="L14" s="135"/>
      <c r="M14" s="149">
        <f t="shared" si="16"/>
        <v>1.0177294035063298</v>
      </c>
      <c r="N14" s="149">
        <f t="shared" si="7"/>
        <v>1.0177834936523058</v>
      </c>
      <c r="O14" s="149">
        <f t="shared" si="8"/>
        <v>1.0256177370660546</v>
      </c>
      <c r="P14" s="149">
        <f t="shared" si="9"/>
        <v>1.0257043402458894</v>
      </c>
      <c r="Q14" s="140"/>
      <c r="R14" s="152">
        <f t="shared" si="10"/>
        <v>1.7574070914258409E-2</v>
      </c>
      <c r="S14" s="152">
        <f t="shared" si="11"/>
        <v>1.7627217367974575E-2</v>
      </c>
      <c r="T14" s="152">
        <f t="shared" si="12"/>
        <v>2.5295101365899839E-2</v>
      </c>
      <c r="U14" s="152">
        <f t="shared" si="13"/>
        <v>2.5379537818706617E-2</v>
      </c>
      <c r="V14"/>
      <c r="W14" s="105"/>
      <c r="X14" s="203"/>
      <c r="Y14" s="203"/>
      <c r="Z14" s="203"/>
      <c r="AA14" s="203"/>
      <c r="AB14" s="203"/>
      <c r="AC14" s="203"/>
      <c r="AD14" s="203"/>
      <c r="AE14" s="108"/>
      <c r="AF14"/>
      <c r="AG14"/>
      <c r="AH14"/>
    </row>
    <row r="15" spans="1:34" x14ac:dyDescent="0.25">
      <c r="A15" s="130">
        <f t="shared" si="0"/>
        <v>1872.02</v>
      </c>
      <c r="B15" s="138"/>
      <c r="C15" s="149">
        <f t="shared" si="14"/>
        <v>0.01</v>
      </c>
      <c r="D15" s="150">
        <f t="shared" si="4"/>
        <v>-4.8799999999999955E-2</v>
      </c>
      <c r="E15" s="150">
        <f t="shared" si="15"/>
        <v>5.0276797220191627E-2</v>
      </c>
      <c r="F15" s="150">
        <f t="shared" si="5"/>
        <v>7.2743822649207715E-2</v>
      </c>
      <c r="G15" s="151">
        <f t="shared" si="6"/>
        <v>1.4767972201916724E-3</v>
      </c>
      <c r="H15" s="150">
        <f t="shared" si="1"/>
        <v>2.394382264920776E-2</v>
      </c>
      <c r="I15" s="137"/>
      <c r="J15" s="151">
        <f t="shared" si="2"/>
        <v>4.8814767972201913</v>
      </c>
      <c r="K15" s="150">
        <f t="shared" si="3"/>
        <v>4.9039438226492074</v>
      </c>
      <c r="L15" s="135"/>
      <c r="M15" s="149">
        <f t="shared" si="16"/>
        <v>1.0072085872854635</v>
      </c>
      <c r="N15" s="149">
        <f t="shared" si="7"/>
        <v>1.0063527593424806</v>
      </c>
      <c r="O15" s="149">
        <f t="shared" si="8"/>
        <v>1.0078716211075653</v>
      </c>
      <c r="P15" s="149">
        <f t="shared" si="9"/>
        <v>1.0066333521734896</v>
      </c>
      <c r="Q15" s="140"/>
      <c r="R15" s="152">
        <f t="shared" si="10"/>
        <v>7.1827296106458296E-3</v>
      </c>
      <c r="S15" s="152">
        <f t="shared" si="11"/>
        <v>6.3326656223279638E-3</v>
      </c>
      <c r="T15" s="152">
        <f t="shared" si="12"/>
        <v>7.8408015258658471E-3</v>
      </c>
      <c r="U15" s="152">
        <f t="shared" si="13"/>
        <v>6.6114483036600231E-3</v>
      </c>
      <c r="V15"/>
      <c r="W15" s="105"/>
      <c r="X15" s="203"/>
      <c r="Y15" s="203"/>
      <c r="Z15" s="203"/>
      <c r="AA15" s="203"/>
      <c r="AB15" s="203"/>
      <c r="AC15" s="203"/>
      <c r="AD15" s="203"/>
      <c r="AE15" s="108"/>
      <c r="AF15"/>
      <c r="AG15"/>
      <c r="AH15"/>
    </row>
    <row r="16" spans="1:34" x14ac:dyDescent="0.25">
      <c r="A16" s="130">
        <f t="shared" si="0"/>
        <v>1872.03</v>
      </c>
      <c r="B16" s="138"/>
      <c r="C16" s="149">
        <f t="shared" si="14"/>
        <v>0.01</v>
      </c>
      <c r="D16" s="150">
        <f t="shared" si="4"/>
        <v>-5.0399999999999778E-2</v>
      </c>
      <c r="E16" s="150">
        <f t="shared" si="15"/>
        <v>5.2080560471144281E-2</v>
      </c>
      <c r="F16" s="150">
        <f t="shared" si="5"/>
        <v>8.4256974468941176E-2</v>
      </c>
      <c r="G16" s="151">
        <f t="shared" si="6"/>
        <v>1.680560471144503E-3</v>
      </c>
      <c r="H16" s="150">
        <f t="shared" si="1"/>
        <v>3.3856974468941398E-2</v>
      </c>
      <c r="I16" s="137"/>
      <c r="J16" s="151">
        <f t="shared" si="2"/>
        <v>5.0416805604711445</v>
      </c>
      <c r="K16" s="150">
        <f t="shared" si="3"/>
        <v>5.0738569744689412</v>
      </c>
      <c r="L16" s="135"/>
      <c r="M16" s="149">
        <f t="shared" si="16"/>
        <v>1.0221113845997905</v>
      </c>
      <c r="N16" s="149">
        <f t="shared" si="7"/>
        <v>1.0230457558766397</v>
      </c>
      <c r="O16" s="149">
        <f t="shared" si="8"/>
        <v>1.0322271160638474</v>
      </c>
      <c r="P16" s="149">
        <f t="shared" si="9"/>
        <v>1.0337387606411295</v>
      </c>
      <c r="Q16" s="140"/>
      <c r="R16" s="152">
        <f t="shared" si="10"/>
        <v>2.1870472731122245E-2</v>
      </c>
      <c r="S16" s="152">
        <f t="shared" si="11"/>
        <v>2.2784213121400661E-2</v>
      </c>
      <c r="T16" s="152">
        <f t="shared" si="12"/>
        <v>3.1718716551983946E-2</v>
      </c>
      <c r="U16" s="152">
        <f t="shared" si="13"/>
        <v>3.3182094881790171E-2</v>
      </c>
      <c r="V16"/>
      <c r="W16" s="105"/>
      <c r="X16" s="203"/>
      <c r="Y16" s="203"/>
      <c r="Z16" s="203"/>
      <c r="AA16" s="203"/>
      <c r="AB16" s="203"/>
      <c r="AC16" s="203"/>
      <c r="AD16" s="203"/>
      <c r="AE16" s="108"/>
      <c r="AF16"/>
      <c r="AG16"/>
      <c r="AH16"/>
    </row>
    <row r="17" spans="1:34" ht="15.75" thickBot="1" x14ac:dyDescent="0.3">
      <c r="A17" s="130">
        <f t="shared" si="0"/>
        <v>1872.04</v>
      </c>
      <c r="B17" s="138"/>
      <c r="C17" s="149">
        <f t="shared" si="14"/>
        <v>0.01</v>
      </c>
      <c r="D17" s="150">
        <f t="shared" si="4"/>
        <v>-5.1800000000000068E-2</v>
      </c>
      <c r="E17" s="150">
        <f t="shared" si="15"/>
        <v>5.2756065291541025E-2</v>
      </c>
      <c r="F17" s="150">
        <f t="shared" si="5"/>
        <v>8.6292210668110825E-2</v>
      </c>
      <c r="G17" s="151">
        <f t="shared" si="6"/>
        <v>9.5606529154095704E-4</v>
      </c>
      <c r="H17" s="150">
        <f t="shared" si="1"/>
        <v>3.4492210668110757E-2</v>
      </c>
      <c r="I17" s="137"/>
      <c r="J17" s="151">
        <f t="shared" si="2"/>
        <v>5.1809560652915403</v>
      </c>
      <c r="K17" s="150">
        <f t="shared" si="3"/>
        <v>5.2144922106681104</v>
      </c>
      <c r="L17" s="135"/>
      <c r="M17" s="149">
        <f t="shared" si="16"/>
        <v>1.0191903206966084</v>
      </c>
      <c r="N17" s="149">
        <f t="shared" si="7"/>
        <v>1.0192229901087584</v>
      </c>
      <c r="O17" s="149">
        <f t="shared" si="8"/>
        <v>1.0277332231834424</v>
      </c>
      <c r="P17" s="149">
        <f t="shared" si="9"/>
        <v>1.0277866599926526</v>
      </c>
      <c r="Q17" s="140"/>
      <c r="R17" s="152">
        <f t="shared" si="10"/>
        <v>1.9008508828938991E-2</v>
      </c>
      <c r="S17" s="152">
        <f t="shared" si="11"/>
        <v>1.9040562595444128E-2</v>
      </c>
      <c r="T17" s="152">
        <f t="shared" si="12"/>
        <v>2.7355622832347902E-2</v>
      </c>
      <c r="U17" s="152">
        <f t="shared" si="13"/>
        <v>2.7407616305784595E-2</v>
      </c>
      <c r="V17"/>
      <c r="W17" s="119"/>
      <c r="X17" s="120"/>
      <c r="Y17" s="121"/>
      <c r="Z17" s="121"/>
      <c r="AA17" s="121"/>
      <c r="AB17" s="121"/>
      <c r="AC17" s="121"/>
      <c r="AD17" s="121"/>
      <c r="AE17" s="122"/>
      <c r="AF17"/>
      <c r="AG17"/>
      <c r="AH17"/>
    </row>
    <row r="18" spans="1:34" x14ac:dyDescent="0.25">
      <c r="A18" s="130">
        <f t="shared" si="0"/>
        <v>1872.05</v>
      </c>
      <c r="B18" s="138"/>
      <c r="C18" s="149">
        <f t="shared" si="14"/>
        <v>0.01</v>
      </c>
      <c r="D18" s="150">
        <f t="shared" si="4"/>
        <v>-5.1800000000000068E-2</v>
      </c>
      <c r="E18" s="150">
        <f t="shared" si="15"/>
        <v>5.2151385888300379E-2</v>
      </c>
      <c r="F18" s="150">
        <f t="shared" si="5"/>
        <v>5.1799999999999999E-2</v>
      </c>
      <c r="G18" s="151">
        <f t="shared" si="6"/>
        <v>3.5138588830031098E-4</v>
      </c>
      <c r="H18" s="150">
        <f t="shared" si="1"/>
        <v>-6.9388939039072284E-17</v>
      </c>
      <c r="I18" s="137"/>
      <c r="J18" s="151">
        <f t="shared" si="2"/>
        <v>5.1803513858882999</v>
      </c>
      <c r="K18" s="150">
        <f t="shared" si="3"/>
        <v>5.18</v>
      </c>
      <c r="L18" s="135"/>
      <c r="M18" s="149">
        <f t="shared" si="16"/>
        <v>1.0050444187776377</v>
      </c>
      <c r="N18" s="149">
        <f t="shared" si="7"/>
        <v>1.0017589852235447</v>
      </c>
      <c r="O18" s="149">
        <f t="shared" si="8"/>
        <v>1.0050492716290909</v>
      </c>
      <c r="P18" s="149">
        <f t="shared" si="9"/>
        <v>1.0017859746868671</v>
      </c>
      <c r="Q18" s="140"/>
      <c r="R18" s="152">
        <f t="shared" si="10"/>
        <v>5.0317383230398449E-3</v>
      </c>
      <c r="S18" s="152">
        <f t="shared" si="11"/>
        <v>1.7574400207635652E-3</v>
      </c>
      <c r="T18" s="152">
        <f t="shared" si="12"/>
        <v>5.0365668058874853E-3</v>
      </c>
      <c r="U18" s="152">
        <f t="shared" si="13"/>
        <v>1.7843817304472932E-3</v>
      </c>
      <c r="V18"/>
      <c r="W18"/>
      <c r="X18"/>
      <c r="Y18"/>
      <c r="Z18"/>
      <c r="AA18"/>
      <c r="AB18"/>
      <c r="AC18"/>
      <c r="AD18"/>
      <c r="AE18"/>
      <c r="AF18"/>
      <c r="AG18"/>
      <c r="AH18"/>
    </row>
    <row r="19" spans="1:34" x14ac:dyDescent="0.25">
      <c r="A19" s="130">
        <f t="shared" si="0"/>
        <v>1872.06</v>
      </c>
      <c r="B19" s="138"/>
      <c r="C19" s="149">
        <f t="shared" si="14"/>
        <v>0.01</v>
      </c>
      <c r="D19" s="150">
        <f t="shared" si="4"/>
        <v>-5.1300000000000345E-2</v>
      </c>
      <c r="E19" s="150">
        <f>(Epsilon*2*L_RDY_SP_set*q_SP)</f>
        <v>5.1927348968565358E-2</v>
      </c>
      <c r="F19" s="150">
        <f t="shared" si="5"/>
        <v>2.0570191539587706E-2</v>
      </c>
      <c r="G19" s="151">
        <f t="shared" si="6"/>
        <v>6.2734896856501271E-4</v>
      </c>
      <c r="H19" s="150">
        <f t="shared" si="1"/>
        <v>-3.0729808460412639E-2</v>
      </c>
      <c r="I19" s="137"/>
      <c r="J19" s="151">
        <f t="shared" si="2"/>
        <v>5.1306273489685648</v>
      </c>
      <c r="K19" s="150">
        <f t="shared" si="3"/>
        <v>5.0992701915395875</v>
      </c>
      <c r="L19" s="135"/>
      <c r="M19" s="149">
        <f t="shared" si="16"/>
        <v>1.000275294146924</v>
      </c>
      <c r="N19" s="149">
        <f t="shared" si="7"/>
        <v>0.99724568469966235</v>
      </c>
      <c r="O19" s="149">
        <f t="shared" si="8"/>
        <v>1.0035981490998693</v>
      </c>
      <c r="P19" s="149">
        <f t="shared" si="9"/>
        <v>1.0023980176111995</v>
      </c>
      <c r="Q19" s="140"/>
      <c r="R19" s="152">
        <f t="shared" si="10"/>
        <v>2.7525626044341394E-4</v>
      </c>
      <c r="S19" s="152">
        <f t="shared" si="11"/>
        <v>-2.7581154061214336E-3</v>
      </c>
      <c r="T19" s="152">
        <f t="shared" si="12"/>
        <v>3.5916912476377E-3</v>
      </c>
      <c r="U19" s="152">
        <f t="shared" si="13"/>
        <v>2.3951469553073665E-3</v>
      </c>
      <c r="V19"/>
      <c r="W19"/>
      <c r="X19"/>
      <c r="Y19"/>
      <c r="Z19"/>
      <c r="AA19"/>
      <c r="AB19"/>
      <c r="AC19"/>
      <c r="AD19"/>
      <c r="AE19"/>
      <c r="AF19"/>
      <c r="AG19"/>
      <c r="AH19"/>
    </row>
    <row r="20" spans="1:34" x14ac:dyDescent="0.25">
      <c r="A20" s="130">
        <f t="shared" si="0"/>
        <v>1872.07</v>
      </c>
      <c r="B20" s="138"/>
      <c r="C20" s="149">
        <f t="shared" si="14"/>
        <v>0.01</v>
      </c>
      <c r="D20" s="150">
        <f t="shared" si="4"/>
        <v>-5.1000000000000156E-2</v>
      </c>
      <c r="E20" s="150">
        <f t="shared" si="15"/>
        <v>5.2211648604043939E-2</v>
      </c>
      <c r="F20" s="150">
        <f t="shared" si="5"/>
        <v>2.3413029804961162E-2</v>
      </c>
      <c r="G20" s="151">
        <f t="shared" si="6"/>
        <v>1.2116486040437829E-3</v>
      </c>
      <c r="H20" s="150">
        <f t="shared" si="1"/>
        <v>-2.7586970195038994E-2</v>
      </c>
      <c r="I20" s="137"/>
      <c r="J20" s="151">
        <f t="shared" si="2"/>
        <v>5.1012116486040435</v>
      </c>
      <c r="K20" s="150">
        <f t="shared" si="3"/>
        <v>5.0724130298049603</v>
      </c>
      <c r="L20" s="135"/>
      <c r="M20" s="149">
        <f t="shared" si="16"/>
        <v>1.002247410355366</v>
      </c>
      <c r="N20" s="149">
        <f t="shared" si="7"/>
        <v>1.0025006806620476</v>
      </c>
      <c r="O20" s="149">
        <f t="shared" si="8"/>
        <v>1.0042020749257863</v>
      </c>
      <c r="P20" s="149">
        <f t="shared" si="9"/>
        <v>1.0043156477662842</v>
      </c>
      <c r="Q20" s="140"/>
      <c r="R20" s="152">
        <f t="shared" si="10"/>
        <v>2.2448887061269894E-3</v>
      </c>
      <c r="S20" s="152">
        <f t="shared" si="11"/>
        <v>2.4975591629926735E-3</v>
      </c>
      <c r="T20" s="152">
        <f t="shared" si="12"/>
        <v>4.19327086387997E-3</v>
      </c>
      <c r="U20" s="152">
        <f t="shared" si="13"/>
        <v>4.306362064754988E-3</v>
      </c>
      <c r="V20"/>
      <c r="W20"/>
      <c r="X20"/>
      <c r="Y20"/>
      <c r="Z20"/>
      <c r="AA20"/>
      <c r="AB20"/>
      <c r="AC20"/>
      <c r="AD20"/>
      <c r="AE20"/>
      <c r="AF20"/>
      <c r="AG20"/>
      <c r="AH20"/>
    </row>
    <row r="21" spans="1:34" x14ac:dyDescent="0.25">
      <c r="A21" s="130">
        <f t="shared" si="0"/>
        <v>1872.08</v>
      </c>
      <c r="B21" s="138"/>
      <c r="C21" s="149">
        <f t="shared" si="14"/>
        <v>0.01</v>
      </c>
      <c r="D21" s="150">
        <f t="shared" si="4"/>
        <v>-5.0399999999999778E-2</v>
      </c>
      <c r="E21" s="150">
        <f t="shared" si="15"/>
        <v>5.2062056629176179E-2</v>
      </c>
      <c r="F21" s="150">
        <f t="shared" si="5"/>
        <v>1.9358202868407708E-2</v>
      </c>
      <c r="G21" s="151">
        <f t="shared" si="6"/>
        <v>1.6620566291764005E-3</v>
      </c>
      <c r="H21" s="150">
        <f t="shared" si="1"/>
        <v>-3.104179713159207E-2</v>
      </c>
      <c r="I21" s="137"/>
      <c r="J21" s="151">
        <f t="shared" si="2"/>
        <v>5.0416620566291765</v>
      </c>
      <c r="K21" s="150">
        <f t="shared" si="3"/>
        <v>5.0089582028684081</v>
      </c>
      <c r="L21" s="135"/>
      <c r="M21" s="149">
        <f t="shared" si="16"/>
        <v>0.99919622491131088</v>
      </c>
      <c r="N21" s="149">
        <f t="shared" si="7"/>
        <v>0.99877808442164362</v>
      </c>
      <c r="O21" s="149">
        <f t="shared" si="8"/>
        <v>1.0033473298515707</v>
      </c>
      <c r="P21" s="149">
        <f t="shared" si="9"/>
        <v>1.0031918529274813</v>
      </c>
      <c r="Q21" s="140"/>
      <c r="R21" s="152">
        <f t="shared" si="10"/>
        <v>-8.0409828908427285E-4</v>
      </c>
      <c r="S21" s="152">
        <f t="shared" si="11"/>
        <v>-1.2226627258928539E-3</v>
      </c>
      <c r="T21" s="152">
        <f t="shared" si="12"/>
        <v>3.3417400135508607E-3</v>
      </c>
      <c r="U21" s="152">
        <f t="shared" si="13"/>
        <v>3.18676977849641E-3</v>
      </c>
      <c r="V21"/>
      <c r="W21"/>
      <c r="X21"/>
      <c r="Y21"/>
      <c r="Z21"/>
      <c r="AA21"/>
      <c r="AB21"/>
      <c r="AC21"/>
      <c r="AD21"/>
      <c r="AE21"/>
      <c r="AF21"/>
      <c r="AG21"/>
      <c r="AH21"/>
    </row>
    <row r="22" spans="1:34" x14ac:dyDescent="0.25">
      <c r="A22" s="130">
        <f t="shared" si="0"/>
        <v>1872.09</v>
      </c>
      <c r="B22" s="138"/>
      <c r="C22" s="149">
        <f t="shared" si="14"/>
        <v>0.01</v>
      </c>
      <c r="D22" s="150">
        <f t="shared" ref="D22:D41" si="17">(1-Epsilon)*q_SP-q_SP</f>
        <v>-4.9500000000000099E-2</v>
      </c>
      <c r="E22" s="150">
        <f t="shared" si="15"/>
        <v>5.1760024291253356E-2</v>
      </c>
      <c r="F22" s="150">
        <f t="shared" si="5"/>
        <v>1.7601790809057136E-2</v>
      </c>
      <c r="G22" s="151">
        <f t="shared" si="6"/>
        <v>2.260024291253257E-3</v>
      </c>
      <c r="H22" s="150">
        <f t="shared" si="1"/>
        <v>-3.1898209190942967E-2</v>
      </c>
      <c r="I22" s="137"/>
      <c r="J22" s="151">
        <f t="shared" si="2"/>
        <v>4.9522600242912533</v>
      </c>
      <c r="K22" s="150">
        <f t="shared" si="3"/>
        <v>4.9181017908090574</v>
      </c>
      <c r="L22" s="135"/>
      <c r="M22" s="149">
        <f t="shared" si="16"/>
        <v>0.99601104531701623</v>
      </c>
      <c r="N22" s="149">
        <f t="shared" si="7"/>
        <v>0.99581506979258827</v>
      </c>
      <c r="O22" s="149">
        <f t="shared" si="8"/>
        <v>1.0024828214547175</v>
      </c>
      <c r="P22" s="149">
        <f t="shared" si="9"/>
        <v>1.0024161769692885</v>
      </c>
      <c r="Q22" s="140"/>
      <c r="R22" s="152">
        <f t="shared" si="10"/>
        <v>-3.9969317833097109E-3</v>
      </c>
      <c r="S22" s="152">
        <f t="shared" si="11"/>
        <v>-4.1937115358932449E-3</v>
      </c>
      <c r="T22" s="152">
        <f t="shared" si="12"/>
        <v>2.4797443457518094E-3</v>
      </c>
      <c r="U22" s="152">
        <f t="shared" si="13"/>
        <v>2.4132627070200256E-3</v>
      </c>
      <c r="V22"/>
      <c r="W22"/>
      <c r="X22"/>
      <c r="Y22"/>
      <c r="Z22"/>
      <c r="AA22"/>
      <c r="AB22"/>
      <c r="AC22"/>
      <c r="AD22"/>
      <c r="AE22"/>
      <c r="AF22"/>
      <c r="AG22"/>
      <c r="AH22"/>
    </row>
    <row r="23" spans="1:34" x14ac:dyDescent="0.25">
      <c r="A23" s="130">
        <f t="shared" si="0"/>
        <v>1872.1</v>
      </c>
      <c r="B23" s="138"/>
      <c r="C23" s="149">
        <f t="shared" si="14"/>
        <v>0.01</v>
      </c>
      <c r="D23" s="150">
        <f t="shared" si="17"/>
        <v>-4.9699999999999633E-2</v>
      </c>
      <c r="E23" s="150">
        <f t="shared" si="15"/>
        <v>5.2786869164263721E-2</v>
      </c>
      <c r="F23" s="150">
        <f t="shared" si="5"/>
        <v>7.3717961546798647E-2</v>
      </c>
      <c r="G23" s="151">
        <f t="shared" si="6"/>
        <v>3.0868691642640875E-3</v>
      </c>
      <c r="H23" s="150">
        <f t="shared" si="1"/>
        <v>2.4017961546799013E-2</v>
      </c>
      <c r="I23" s="137"/>
      <c r="J23" s="151">
        <f t="shared" si="2"/>
        <v>4.9730868691642636</v>
      </c>
      <c r="K23" s="150">
        <f t="shared" si="3"/>
        <v>4.994017961546799</v>
      </c>
      <c r="L23" s="135"/>
      <c r="M23" s="149">
        <f t="shared" si="16"/>
        <v>1.0075887843062938</v>
      </c>
      <c r="N23" s="149">
        <f t="shared" si="7"/>
        <v>1.0135710272285374</v>
      </c>
      <c r="O23" s="149">
        <f t="shared" si="8"/>
        <v>1.0082857801543601</v>
      </c>
      <c r="P23" s="149">
        <f t="shared" si="9"/>
        <v>1.016640106915685</v>
      </c>
      <c r="Q23" s="140"/>
      <c r="R23" s="152">
        <f t="shared" si="10"/>
        <v>7.5601343370007732E-3</v>
      </c>
      <c r="S23" s="152">
        <f t="shared" si="11"/>
        <v>1.3479765587588484E-2</v>
      </c>
      <c r="T23" s="152">
        <f t="shared" si="12"/>
        <v>8.2516415251248434E-3</v>
      </c>
      <c r="U23" s="152">
        <f t="shared" si="13"/>
        <v>1.6503177264736005E-2</v>
      </c>
      <c r="V23"/>
      <c r="W23" s="159" t="s">
        <v>63</v>
      </c>
      <c r="X23" s="159"/>
      <c r="Y23" s="159"/>
      <c r="Z23"/>
      <c r="AA23"/>
      <c r="AB23"/>
      <c r="AC23"/>
      <c r="AD23"/>
      <c r="AE23"/>
      <c r="AF23"/>
      <c r="AG23"/>
      <c r="AH23"/>
    </row>
    <row r="24" spans="1:34" x14ac:dyDescent="0.25">
      <c r="A24" s="130">
        <f t="shared" si="0"/>
        <v>1872.11</v>
      </c>
      <c r="B24" s="138"/>
      <c r="C24" s="149">
        <f t="shared" si="14"/>
        <v>0.01</v>
      </c>
      <c r="D24" s="150">
        <f t="shared" si="17"/>
        <v>-4.9500000000000099E-2</v>
      </c>
      <c r="E24" s="150">
        <f t="shared" si="15"/>
        <v>5.270671623658061E-2</v>
      </c>
      <c r="F24" s="150">
        <f t="shared" si="5"/>
        <v>2.5638961138110448E-2</v>
      </c>
      <c r="G24" s="151">
        <f t="shared" si="6"/>
        <v>3.2067162365805105E-3</v>
      </c>
      <c r="H24" s="150">
        <f t="shared" si="1"/>
        <v>-2.3861038861889651E-2</v>
      </c>
      <c r="I24" s="137"/>
      <c r="J24" s="151">
        <f t="shared" si="2"/>
        <v>4.9532067162365809</v>
      </c>
      <c r="K24" s="150">
        <f t="shared" si="3"/>
        <v>4.9261389611381103</v>
      </c>
      <c r="L24" s="135"/>
      <c r="M24" s="149">
        <f t="shared" si="16"/>
        <v>1.0032514965994968</v>
      </c>
      <c r="N24" s="149">
        <f t="shared" si="7"/>
        <v>0.99813236921830684</v>
      </c>
      <c r="O24" s="149">
        <f t="shared" si="8"/>
        <v>1.0045830277256065</v>
      </c>
      <c r="P24" s="149">
        <f t="shared" si="9"/>
        <v>1.0020928496731882</v>
      </c>
      <c r="Q24" s="140"/>
      <c r="R24" s="152">
        <f t="shared" si="10"/>
        <v>3.2462219150814035E-3</v>
      </c>
      <c r="S24" s="152">
        <f t="shared" si="11"/>
        <v>-1.8693769785675992E-3</v>
      </c>
      <c r="T24" s="152">
        <f t="shared" si="12"/>
        <v>4.5725576316724241E-3</v>
      </c>
      <c r="U24" s="152">
        <f t="shared" si="13"/>
        <v>2.09066271409713E-3</v>
      </c>
      <c r="V24"/>
      <c r="W24" s="198" t="s">
        <v>58</v>
      </c>
      <c r="X24" s="198"/>
      <c r="Y24" s="198"/>
      <c r="Z24"/>
      <c r="AA24"/>
      <c r="AB24"/>
      <c r="AC24"/>
      <c r="AD24"/>
      <c r="AE24"/>
      <c r="AF24"/>
      <c r="AG24"/>
      <c r="AH24"/>
    </row>
    <row r="25" spans="1:34" ht="14.45" customHeight="1" x14ac:dyDescent="0.25">
      <c r="A25" s="130">
        <f t="shared" si="0"/>
        <v>1872.12</v>
      </c>
      <c r="B25" s="138"/>
      <c r="C25" s="149">
        <f t="shared" si="14"/>
        <v>0.01</v>
      </c>
      <c r="D25" s="150">
        <f t="shared" si="17"/>
        <v>-5.0699999999999967E-2</v>
      </c>
      <c r="E25" s="150">
        <f t="shared" si="15"/>
        <v>5.436175786797464E-2</v>
      </c>
      <c r="F25" s="150">
        <f t="shared" si="5"/>
        <v>8.4125212536491439E-2</v>
      </c>
      <c r="G25" s="151">
        <f t="shared" si="6"/>
        <v>3.6617578679746729E-3</v>
      </c>
      <c r="H25" s="150">
        <f t="shared" si="1"/>
        <v>3.3425212536491472E-2</v>
      </c>
      <c r="I25" s="137"/>
      <c r="J25" s="151">
        <f t="shared" si="2"/>
        <v>5.073661757867975</v>
      </c>
      <c r="K25" s="150">
        <f t="shared" si="3"/>
        <v>5.1034252125364921</v>
      </c>
      <c r="L25" s="135"/>
      <c r="M25" s="149">
        <f t="shared" si="16"/>
        <v>1.0184606180806801</v>
      </c>
      <c r="N25" s="149">
        <f t="shared" si="7"/>
        <v>1.0247320676304796</v>
      </c>
      <c r="O25" s="149">
        <f t="shared" si="8"/>
        <v>1.0253608944838999</v>
      </c>
      <c r="P25" s="149">
        <f t="shared" si="9"/>
        <v>1.0350660079125367</v>
      </c>
      <c r="Q25" s="140"/>
      <c r="R25" s="152">
        <f t="shared" si="10"/>
        <v>1.8292289349699668E-2</v>
      </c>
      <c r="S25" s="152">
        <f t="shared" si="11"/>
        <v>2.4431180986429123E-2</v>
      </c>
      <c r="T25" s="152">
        <f t="shared" si="12"/>
        <v>2.5044642799880276E-2</v>
      </c>
      <c r="U25" s="152">
        <f t="shared" si="13"/>
        <v>3.4465200444650013E-2</v>
      </c>
      <c r="W25" s="98" t="s">
        <v>33</v>
      </c>
      <c r="X25" s="98"/>
      <c r="Y25" s="98">
        <v>2</v>
      </c>
    </row>
    <row r="26" spans="1:34" x14ac:dyDescent="0.25">
      <c r="A26" s="130">
        <f t="shared" si="0"/>
        <v>1873.01</v>
      </c>
      <c r="B26" s="138"/>
      <c r="C26" s="149">
        <f t="shared" si="14"/>
        <v>0.01</v>
      </c>
      <c r="D26" s="150">
        <f>(1-Epsilon)*q_SP-q_SP</f>
        <v>-5.1099999999999923E-2</v>
      </c>
      <c r="E26" s="150">
        <f t="shared" si="15"/>
        <v>5.4184908466336335E-2</v>
      </c>
      <c r="F26" s="150">
        <f t="shared" si="5"/>
        <v>8.0519499900386843E-2</v>
      </c>
      <c r="G26" s="151">
        <f t="shared" si="6"/>
        <v>3.0849084663364112E-3</v>
      </c>
      <c r="H26" s="150">
        <f t="shared" si="1"/>
        <v>2.941949990038692E-2</v>
      </c>
      <c r="I26" s="137"/>
      <c r="J26" s="151">
        <f t="shared" si="2"/>
        <v>5.1130849084663366</v>
      </c>
      <c r="K26" s="150">
        <f t="shared" si="3"/>
        <v>5.139419499900387</v>
      </c>
      <c r="L26" s="135"/>
      <c r="M26" s="149">
        <f t="shared" si="16"/>
        <v>1.0095120215903033</v>
      </c>
      <c r="N26" s="149">
        <f t="shared" si="7"/>
        <v>1.0091164148939704</v>
      </c>
      <c r="O26" s="149">
        <f t="shared" si="8"/>
        <v>1.011281701261864</v>
      </c>
      <c r="P26" s="149">
        <f t="shared" si="9"/>
        <v>1.0106938244111396</v>
      </c>
      <c r="Q26" s="140"/>
      <c r="R26" s="152">
        <f t="shared" si="10"/>
        <v>9.467067159783904E-3</v>
      </c>
      <c r="S26" s="152">
        <f t="shared" si="11"/>
        <v>9.0751112215364318E-3</v>
      </c>
      <c r="T26" s="152">
        <f t="shared" si="12"/>
        <v>1.1218537489431595E-2</v>
      </c>
      <c r="U26" s="152">
        <f t="shared" si="13"/>
        <v>1.0637049870194967E-2</v>
      </c>
      <c r="W26" s="98" t="s">
        <v>36</v>
      </c>
      <c r="X26" s="98"/>
      <c r="Y26" s="98">
        <v>0.5</v>
      </c>
    </row>
    <row r="27" spans="1:34" x14ac:dyDescent="0.25">
      <c r="A27" s="130">
        <f t="shared" si="0"/>
        <v>1873.02</v>
      </c>
      <c r="B27" s="138"/>
      <c r="C27" s="149">
        <f t="shared" si="14"/>
        <v>0.01</v>
      </c>
      <c r="D27" s="150">
        <f t="shared" si="17"/>
        <v>-5.1499999999999879E-2</v>
      </c>
      <c r="E27" s="150">
        <f t="shared" si="15"/>
        <v>5.4517000688308316E-2</v>
      </c>
      <c r="F27" s="150">
        <f t="shared" si="5"/>
        <v>8.1085295677886179E-2</v>
      </c>
      <c r="G27" s="151">
        <f t="shared" si="6"/>
        <v>3.0170006883084369E-3</v>
      </c>
      <c r="H27" s="150">
        <f t="shared" si="1"/>
        <v>2.95852956778863E-2</v>
      </c>
      <c r="I27" s="137"/>
      <c r="J27" s="151">
        <f t="shared" si="2"/>
        <v>5.1530170006883091</v>
      </c>
      <c r="K27" s="150">
        <f t="shared" si="3"/>
        <v>5.1795852956778869</v>
      </c>
      <c r="L27" s="135"/>
      <c r="M27" s="149">
        <f t="shared" si="16"/>
        <v>1.0085819309045134</v>
      </c>
      <c r="N27" s="149">
        <f t="shared" si="7"/>
        <v>1.0085713365999034</v>
      </c>
      <c r="O27" s="149">
        <f t="shared" si="8"/>
        <v>1.0108828178462432</v>
      </c>
      <c r="P27" s="149">
        <f t="shared" si="9"/>
        <v>1.0108670605171355</v>
      </c>
      <c r="Q27" s="140"/>
      <c r="R27" s="152">
        <f t="shared" si="10"/>
        <v>8.5453154737511385E-3</v>
      </c>
      <c r="S27" s="152">
        <f t="shared" si="11"/>
        <v>8.5348112599357567E-3</v>
      </c>
      <c r="T27" s="152">
        <f t="shared" si="12"/>
        <v>1.082402614574508E-2</v>
      </c>
      <c r="U27" s="152">
        <f t="shared" si="13"/>
        <v>1.0808438333150951E-2</v>
      </c>
      <c r="W27" s="98" t="s">
        <v>37</v>
      </c>
      <c r="X27" s="98"/>
      <c r="Y27" s="98">
        <v>100</v>
      </c>
    </row>
    <row r="28" spans="1:34" x14ac:dyDescent="0.25">
      <c r="A28" s="130">
        <f t="shared" si="0"/>
        <v>1873.03</v>
      </c>
      <c r="B28" s="138"/>
      <c r="C28" s="149">
        <f t="shared" si="14"/>
        <v>0.01</v>
      </c>
      <c r="D28" s="150">
        <f t="shared" si="17"/>
        <v>-5.1099999999999923E-2</v>
      </c>
      <c r="E28" s="150">
        <f t="shared" si="15"/>
        <v>5.415696145416047E-2</v>
      </c>
      <c r="F28" s="150">
        <f t="shared" si="5"/>
        <v>2.1780520810133191E-2</v>
      </c>
      <c r="G28" s="151">
        <f t="shared" si="6"/>
        <v>3.0569614541605464E-3</v>
      </c>
      <c r="H28" s="150">
        <f t="shared" si="1"/>
        <v>-2.9319479189866732E-2</v>
      </c>
      <c r="I28" s="137"/>
      <c r="J28" s="151">
        <f t="shared" si="2"/>
        <v>5.113056961454161</v>
      </c>
      <c r="K28" s="150">
        <f t="shared" si="3"/>
        <v>5.0806805208101338</v>
      </c>
      <c r="L28" s="135"/>
      <c r="M28" s="149">
        <f t="shared" si="16"/>
        <v>1.000337115153167</v>
      </c>
      <c r="N28" s="149">
        <f t="shared" si="7"/>
        <v>0.9943141751915795</v>
      </c>
      <c r="O28" s="149">
        <f t="shared" si="8"/>
        <v>1.0024390167022867</v>
      </c>
      <c r="P28" s="149">
        <f t="shared" si="9"/>
        <v>1.0000167469580252</v>
      </c>
      <c r="Q28" s="140"/>
      <c r="R28" s="152">
        <f t="shared" si="10"/>
        <v>3.3705834262122474E-4</v>
      </c>
      <c r="S28" s="152">
        <f t="shared" si="11"/>
        <v>-5.7020506443677486E-3</v>
      </c>
      <c r="T28" s="152">
        <f t="shared" si="12"/>
        <v>2.4360471286294237E-3</v>
      </c>
      <c r="U28" s="152">
        <f t="shared" si="13"/>
        <v>1.6746817796490685E-5</v>
      </c>
    </row>
    <row r="29" spans="1:34" x14ac:dyDescent="0.25">
      <c r="A29" s="130">
        <f t="shared" si="0"/>
        <v>1873.04</v>
      </c>
      <c r="B29" s="138"/>
      <c r="C29" s="149">
        <f t="shared" si="14"/>
        <v>0.01</v>
      </c>
      <c r="D29" s="150">
        <f t="shared" si="17"/>
        <v>-5.0399999999999778E-2</v>
      </c>
      <c r="E29" s="150">
        <f t="shared" si="15"/>
        <v>5.3969239391118681E-2</v>
      </c>
      <c r="F29" s="150">
        <f t="shared" si="5"/>
        <v>1.8829440656006478E-2</v>
      </c>
      <c r="G29" s="151">
        <f t="shared" si="6"/>
        <v>3.569239391118903E-3</v>
      </c>
      <c r="H29" s="150">
        <f t="shared" si="1"/>
        <v>-3.1570559343993304E-2</v>
      </c>
      <c r="I29" s="137"/>
      <c r="J29" s="151">
        <f t="shared" si="2"/>
        <v>5.0435692393911191</v>
      </c>
      <c r="K29" s="150">
        <f t="shared" si="3"/>
        <v>5.0084294406560064</v>
      </c>
      <c r="L29" s="135"/>
      <c r="M29" s="149">
        <f t="shared" si="16"/>
        <v>0.99721532511661604</v>
      </c>
      <c r="N29" s="149">
        <f t="shared" si="7"/>
        <v>0.99689498864453607</v>
      </c>
      <c r="O29" s="149">
        <f t="shared" si="8"/>
        <v>1.0015322432362832</v>
      </c>
      <c r="P29" s="149">
        <f t="shared" si="9"/>
        <v>1.0014204803754567</v>
      </c>
      <c r="Q29" s="140"/>
      <c r="R29" s="152">
        <f t="shared" si="10"/>
        <v>-2.7885593033941656E-3</v>
      </c>
      <c r="S29" s="152">
        <f t="shared" si="11"/>
        <v>-3.1098419050886138E-3</v>
      </c>
      <c r="T29" s="152">
        <f t="shared" si="12"/>
        <v>1.5310705493572125E-3</v>
      </c>
      <c r="U29" s="152">
        <f t="shared" si="13"/>
        <v>1.4194724475897961E-3</v>
      </c>
    </row>
    <row r="30" spans="1:34" x14ac:dyDescent="0.25">
      <c r="A30" s="130">
        <f t="shared" si="0"/>
        <v>1873.05</v>
      </c>
      <c r="B30" s="138"/>
      <c r="C30" s="149">
        <f t="shared" si="14"/>
        <v>0.01</v>
      </c>
      <c r="D30" s="150">
        <f t="shared" si="17"/>
        <v>-5.0500000000000433E-2</v>
      </c>
      <c r="E30" s="150">
        <f t="shared" si="15"/>
        <v>5.4815575502943852E-2</v>
      </c>
      <c r="F30" s="150">
        <f t="shared" si="5"/>
        <v>6.8126748822150446E-2</v>
      </c>
      <c r="G30" s="151">
        <f t="shared" si="6"/>
        <v>4.3155755029434181E-3</v>
      </c>
      <c r="H30" s="150">
        <f t="shared" si="1"/>
        <v>1.7626748822150012E-2</v>
      </c>
      <c r="I30" s="137"/>
      <c r="J30" s="151">
        <f t="shared" si="2"/>
        <v>5.054315575502943</v>
      </c>
      <c r="K30" s="150">
        <f t="shared" si="3"/>
        <v>5.0676267488221498</v>
      </c>
      <c r="L30" s="135"/>
      <c r="M30" s="149">
        <f t="shared" si="16"/>
        <v>1.0057136230294847</v>
      </c>
      <c r="N30" s="149">
        <f t="shared" si="7"/>
        <v>1.0109916906589624</v>
      </c>
      <c r="O30" s="149">
        <f t="shared" si="8"/>
        <v>1.0061691277353331</v>
      </c>
      <c r="P30" s="149">
        <f t="shared" si="9"/>
        <v>1.0127288980991496</v>
      </c>
      <c r="Q30" s="140"/>
      <c r="R30" s="152">
        <f t="shared" si="10"/>
        <v>5.6973621948742253E-3</v>
      </c>
      <c r="S30" s="152">
        <f t="shared" si="11"/>
        <v>1.0931721071781737E-2</v>
      </c>
      <c r="T30" s="152">
        <f t="shared" si="12"/>
        <v>6.1501765683343581E-3</v>
      </c>
      <c r="U30" s="152">
        <f t="shared" si="13"/>
        <v>1.2648566644779785E-2</v>
      </c>
    </row>
    <row r="31" spans="1:34" x14ac:dyDescent="0.25">
      <c r="A31" s="130">
        <f t="shared" si="0"/>
        <v>1873.06</v>
      </c>
      <c r="B31" s="138"/>
      <c r="C31" s="149">
        <f t="shared" si="14"/>
        <v>0.01</v>
      </c>
      <c r="D31" s="150">
        <f t="shared" si="17"/>
        <v>-4.9800000000000288E-2</v>
      </c>
      <c r="E31" s="150">
        <f t="shared" si="15"/>
        <v>5.429094791905241E-2</v>
      </c>
      <c r="F31" s="150">
        <f t="shared" si="5"/>
        <v>1.8551101477408453E-2</v>
      </c>
      <c r="G31" s="151">
        <f t="shared" si="6"/>
        <v>4.4909479190521212E-3</v>
      </c>
      <c r="H31" s="150">
        <f t="shared" si="1"/>
        <v>-3.1248898522591835E-2</v>
      </c>
      <c r="I31" s="137"/>
      <c r="J31" s="151">
        <f t="shared" si="2"/>
        <v>4.9844909479190527</v>
      </c>
      <c r="K31" s="150">
        <f t="shared" si="3"/>
        <v>4.9487511014774084</v>
      </c>
      <c r="L31" s="135"/>
      <c r="M31" s="149">
        <f t="shared" si="16"/>
        <v>0.99704305688314565</v>
      </c>
      <c r="N31" s="149">
        <f t="shared" si="7"/>
        <v>0.9917793191084856</v>
      </c>
      <c r="O31" s="149">
        <f t="shared" si="8"/>
        <v>1.0015110875015469</v>
      </c>
      <c r="P31" s="149">
        <f t="shared" si="9"/>
        <v>0.99971247949503761</v>
      </c>
      <c r="Q31" s="140"/>
      <c r="R31" s="152">
        <f t="shared" si="10"/>
        <v>-2.9613235103332107E-3</v>
      </c>
      <c r="S31" s="152">
        <f t="shared" si="11"/>
        <v>-8.2546570214119836E-3</v>
      </c>
      <c r="T31" s="152">
        <f t="shared" si="12"/>
        <v>1.5099469576581148E-3</v>
      </c>
      <c r="U31" s="152">
        <f t="shared" si="13"/>
        <v>-2.8756184690740551E-4</v>
      </c>
    </row>
    <row r="32" spans="1:34" ht="14.45" customHeight="1" x14ac:dyDescent="0.25">
      <c r="A32" s="130">
        <f t="shared" si="0"/>
        <v>1873.07</v>
      </c>
      <c r="B32" s="138"/>
      <c r="C32" s="149">
        <f t="shared" si="14"/>
        <v>0.01</v>
      </c>
      <c r="D32" s="150">
        <f t="shared" si="17"/>
        <v>-4.9699999999999633E-2</v>
      </c>
      <c r="E32" s="150">
        <f t="shared" si="15"/>
        <v>5.4903159579331506E-2</v>
      </c>
      <c r="F32" s="150">
        <f t="shared" si="5"/>
        <v>3.2203847411916758E-2</v>
      </c>
      <c r="G32" s="151">
        <f t="shared" si="6"/>
        <v>5.203159579331873E-3</v>
      </c>
      <c r="H32" s="150">
        <f t="shared" si="1"/>
        <v>-1.7496152588082875E-2</v>
      </c>
      <c r="I32" s="137"/>
      <c r="J32" s="151">
        <f t="shared" si="2"/>
        <v>4.9752031595793316</v>
      </c>
      <c r="K32" s="150">
        <f t="shared" si="3"/>
        <v>4.9525038474119167</v>
      </c>
      <c r="L32" s="135"/>
      <c r="M32" s="149">
        <f t="shared" si="16"/>
        <v>1.0036139524626311</v>
      </c>
      <c r="N32" s="149">
        <f t="shared" si="7"/>
        <v>1.0050831889035816</v>
      </c>
      <c r="O32" s="149">
        <f t="shared" si="8"/>
        <v>1.0037002457480058</v>
      </c>
      <c r="P32" s="149">
        <f t="shared" si="9"/>
        <v>1.0045620370641872</v>
      </c>
      <c r="Q32" s="140"/>
      <c r="R32" s="152">
        <f t="shared" si="10"/>
        <v>3.6074378274333985E-3</v>
      </c>
      <c r="S32" s="152">
        <f t="shared" si="11"/>
        <v>5.0703131138148628E-3</v>
      </c>
      <c r="T32" s="152">
        <f t="shared" si="12"/>
        <v>3.6934166796776225E-3</v>
      </c>
      <c r="U32" s="152">
        <f t="shared" si="13"/>
        <v>4.5516625138555221E-3</v>
      </c>
    </row>
    <row r="33" spans="1:21" x14ac:dyDescent="0.25">
      <c r="A33" s="130">
        <f t="shared" si="0"/>
        <v>1873.08</v>
      </c>
      <c r="B33" s="138"/>
      <c r="C33" s="149">
        <f t="shared" si="14"/>
        <v>0.01</v>
      </c>
      <c r="D33" s="150">
        <f t="shared" si="17"/>
        <v>-4.9699999999999633E-2</v>
      </c>
      <c r="E33" s="150">
        <f t="shared" si="15"/>
        <v>5.525310800565672E-2</v>
      </c>
      <c r="F33" s="150">
        <f t="shared" si="5"/>
        <v>4.9700000000000001E-2</v>
      </c>
      <c r="G33" s="151">
        <f t="shared" si="6"/>
        <v>5.553108005657087E-3</v>
      </c>
      <c r="H33" s="150">
        <f t="shared" si="1"/>
        <v>3.677613769070831E-16</v>
      </c>
      <c r="I33" s="137"/>
      <c r="J33" s="151">
        <f t="shared" si="2"/>
        <v>4.9755531080056565</v>
      </c>
      <c r="K33" s="150">
        <f t="shared" si="3"/>
        <v>4.97</v>
      </c>
      <c r="L33" s="135"/>
      <c r="M33" s="149">
        <f t="shared" si="16"/>
        <v>1.0047129011069356</v>
      </c>
      <c r="N33" s="149">
        <f t="shared" si="7"/>
        <v>1.0066512165000809</v>
      </c>
      <c r="O33" s="149">
        <f t="shared" si="8"/>
        <v>1.0046226674360419</v>
      </c>
      <c r="P33" s="149">
        <f t="shared" si="9"/>
        <v>1.0063661761456235</v>
      </c>
      <c r="Q33" s="140"/>
      <c r="R33" s="152">
        <f t="shared" si="10"/>
        <v>4.7018301590750012E-3</v>
      </c>
      <c r="S33" s="152">
        <f t="shared" si="11"/>
        <v>6.6291947532874417E-3</v>
      </c>
      <c r="T33" s="152">
        <f t="shared" si="12"/>
        <v>4.6120157225349092E-3</v>
      </c>
      <c r="U33" s="152">
        <f t="shared" si="13"/>
        <v>6.3459976409288368E-3</v>
      </c>
    </row>
    <row r="34" spans="1:21" x14ac:dyDescent="0.25">
      <c r="A34" s="130">
        <f t="shared" si="0"/>
        <v>1873.09</v>
      </c>
      <c r="B34" s="138"/>
      <c r="C34" s="149">
        <f t="shared" si="14"/>
        <v>0.01</v>
      </c>
      <c r="D34" s="150">
        <f t="shared" si="17"/>
        <v>-4.5899999999999608E-2</v>
      </c>
      <c r="E34" s="150">
        <f t="shared" si="15"/>
        <v>5.129225878621866E-2</v>
      </c>
      <c r="F34" s="150">
        <f t="shared" si="5"/>
        <v>1.4225621092107524E-2</v>
      </c>
      <c r="G34" s="151">
        <f t="shared" si="6"/>
        <v>5.3922587862190521E-3</v>
      </c>
      <c r="H34" s="150">
        <f t="shared" si="1"/>
        <v>-3.1674378907892084E-2</v>
      </c>
      <c r="I34" s="137"/>
      <c r="J34" s="151">
        <f t="shared" si="2"/>
        <v>4.5953922587862186</v>
      </c>
      <c r="K34" s="150">
        <f t="shared" si="3"/>
        <v>4.5583256210921075</v>
      </c>
      <c r="L34" s="135"/>
      <c r="M34" s="149">
        <f t="shared" si="16"/>
        <v>0.96200718965161902</v>
      </c>
      <c r="N34" s="149">
        <f t="shared" si="7"/>
        <v>0.95842003625522176</v>
      </c>
      <c r="O34" s="149">
        <f t="shared" si="8"/>
        <v>0.9922144107483869</v>
      </c>
      <c r="P34" s="149">
        <f t="shared" si="9"/>
        <v>0.9912195338171701</v>
      </c>
      <c r="Q34" s="140"/>
      <c r="R34" s="152">
        <f t="shared" si="10"/>
        <v>-3.8733354694026521E-2</v>
      </c>
      <c r="S34" s="152">
        <f t="shared" si="11"/>
        <v>-4.2469145897051606E-2</v>
      </c>
      <c r="T34" s="152">
        <f t="shared" si="12"/>
        <v>-7.8160551847946628E-3</v>
      </c>
      <c r="U34" s="152">
        <f t="shared" si="13"/>
        <v>-8.8192416204995547E-3</v>
      </c>
    </row>
    <row r="35" spans="1:21" x14ac:dyDescent="0.25">
      <c r="A35" s="130">
        <f t="shared" si="0"/>
        <v>1873.1</v>
      </c>
      <c r="B35" s="138"/>
      <c r="C35" s="149">
        <f t="shared" si="14"/>
        <v>0.01</v>
      </c>
      <c r="D35" s="150">
        <f t="shared" si="17"/>
        <v>-4.1900000000000048E-2</v>
      </c>
      <c r="E35" s="150">
        <f t="shared" si="15"/>
        <v>4.904231512060702E-2</v>
      </c>
      <c r="F35" s="150">
        <f t="shared" si="5"/>
        <v>1.290999927397813E-2</v>
      </c>
      <c r="G35" s="151">
        <f t="shared" si="6"/>
        <v>7.1423151206069721E-3</v>
      </c>
      <c r="H35" s="150">
        <f t="shared" si="1"/>
        <v>-2.8990000726021918E-2</v>
      </c>
      <c r="I35" s="137"/>
      <c r="J35" s="151">
        <f t="shared" si="2"/>
        <v>4.1971423151206073</v>
      </c>
      <c r="K35" s="150">
        <f t="shared" si="3"/>
        <v>4.1610099992739782</v>
      </c>
      <c r="L35" s="135"/>
      <c r="M35" s="149">
        <f t="shared" si="16"/>
        <v>0.95430742575836125</v>
      </c>
      <c r="N35" s="149">
        <f t="shared" si="7"/>
        <v>0.95404300925407726</v>
      </c>
      <c r="O35" s="149">
        <f t="shared" si="8"/>
        <v>0.99077139895035138</v>
      </c>
      <c r="P35" s="149">
        <f t="shared" si="9"/>
        <v>0.99070179340930098</v>
      </c>
      <c r="Q35" s="140"/>
      <c r="R35" s="152">
        <f t="shared" si="10"/>
        <v>-4.6769410222378453E-2</v>
      </c>
      <c r="S35" s="152">
        <f t="shared" si="11"/>
        <v>-4.7046525474509153E-2</v>
      </c>
      <c r="T35" s="152">
        <f t="shared" si="12"/>
        <v>-9.2714484061578502E-3</v>
      </c>
      <c r="U35" s="152">
        <f t="shared" si="13"/>
        <v>-9.3417047602154506E-3</v>
      </c>
    </row>
    <row r="36" spans="1:21" x14ac:dyDescent="0.25">
      <c r="A36" s="130">
        <f t="shared" si="0"/>
        <v>1873.11</v>
      </c>
      <c r="B36" s="138"/>
      <c r="C36" s="149">
        <f t="shared" si="14"/>
        <v>0.01</v>
      </c>
      <c r="D36" s="150">
        <f t="shared" si="17"/>
        <v>-4.0399999999999991E-2</v>
      </c>
      <c r="E36" s="150">
        <f t="shared" si="15"/>
        <v>4.9563478910634173E-2</v>
      </c>
      <c r="F36" s="150">
        <f t="shared" si="5"/>
        <v>1.3176943551921717E-2</v>
      </c>
      <c r="G36" s="151">
        <f t="shared" si="6"/>
        <v>9.1634789106341819E-3</v>
      </c>
      <c r="H36" s="150">
        <f t="shared" si="1"/>
        <v>-2.7223056448078275E-2</v>
      </c>
      <c r="I36" s="137"/>
      <c r="J36" s="151">
        <f t="shared" si="2"/>
        <v>4.0491634789106339</v>
      </c>
      <c r="K36" s="150">
        <f t="shared" si="3"/>
        <v>4.0127769435519216</v>
      </c>
      <c r="L36" s="135"/>
      <c r="M36" s="149">
        <f t="shared" si="16"/>
        <v>0.98382772515939854</v>
      </c>
      <c r="N36" s="149">
        <f t="shared" si="7"/>
        <v>0.98363708517485648</v>
      </c>
      <c r="O36" s="149">
        <f t="shared" si="8"/>
        <v>0.99848452388457754</v>
      </c>
      <c r="P36" s="149">
        <f t="shared" si="9"/>
        <v>0.99843384034963878</v>
      </c>
      <c r="Q36" s="140"/>
      <c r="R36" s="152">
        <f t="shared" si="10"/>
        <v>-1.6304473315007423E-2</v>
      </c>
      <c r="S36" s="152">
        <f t="shared" si="11"/>
        <v>-1.6498265838398269E-2</v>
      </c>
      <c r="T36" s="152">
        <f t="shared" si="12"/>
        <v>-1.516625610852705E-3</v>
      </c>
      <c r="U36" s="152">
        <f t="shared" si="13"/>
        <v>-1.5673873604138348E-3</v>
      </c>
    </row>
    <row r="37" spans="1:21" x14ac:dyDescent="0.25">
      <c r="A37" s="130">
        <f t="shared" si="0"/>
        <v>1873.12</v>
      </c>
      <c r="B37" s="138"/>
      <c r="C37" s="149">
        <f t="shared" si="14"/>
        <v>0.01</v>
      </c>
      <c r="D37" s="150">
        <f t="shared" si="17"/>
        <v>-4.4200000000000017E-2</v>
      </c>
      <c r="E37" s="150">
        <f t="shared" si="15"/>
        <v>5.5294834565620177E-2</v>
      </c>
      <c r="F37" s="150">
        <f t="shared" si="5"/>
        <v>7.4824700157910776E-2</v>
      </c>
      <c r="G37" s="151">
        <f t="shared" si="6"/>
        <v>1.109483456562016E-2</v>
      </c>
      <c r="H37" s="150">
        <f t="shared" si="1"/>
        <v>3.0624700157910759E-2</v>
      </c>
      <c r="I37" s="137"/>
      <c r="J37" s="151">
        <f t="shared" si="2"/>
        <v>4.43109483456562</v>
      </c>
      <c r="K37" s="150">
        <f t="shared" si="3"/>
        <v>4.4506247001579107</v>
      </c>
      <c r="L37" s="135"/>
      <c r="M37" s="149">
        <f t="shared" si="16"/>
        <v>1.0646655355940506</v>
      </c>
      <c r="N37" s="149">
        <f t="shared" si="7"/>
        <v>1.0739552352526303</v>
      </c>
      <c r="O37" s="149">
        <f t="shared" si="8"/>
        <v>1.086168344903804</v>
      </c>
      <c r="P37" s="149">
        <f t="shared" si="9"/>
        <v>1.0987391211249604</v>
      </c>
      <c r="Q37" s="140"/>
      <c r="R37" s="152">
        <f t="shared" si="10"/>
        <v>6.2660698751620669E-2</v>
      </c>
      <c r="S37" s="152">
        <f t="shared" si="11"/>
        <v>7.1348314820097611E-2</v>
      </c>
      <c r="T37" s="152">
        <f t="shared" si="12"/>
        <v>8.2656223221934333E-2</v>
      </c>
      <c r="U37" s="152">
        <f t="shared" si="13"/>
        <v>9.4163268830540658E-2</v>
      </c>
    </row>
    <row r="38" spans="1:21" x14ac:dyDescent="0.25">
      <c r="A38" s="130">
        <f t="shared" si="0"/>
        <v>1874.01</v>
      </c>
      <c r="B38" s="138"/>
      <c r="C38" s="149">
        <f t="shared" si="14"/>
        <v>0.01</v>
      </c>
      <c r="D38" s="150">
        <f t="shared" si="17"/>
        <v>-4.6599999999999753E-2</v>
      </c>
      <c r="E38" s="150">
        <f t="shared" si="15"/>
        <v>5.6080493683002164E-2</v>
      </c>
      <c r="F38" s="150">
        <f t="shared" si="5"/>
        <v>7.8487612907236298E-2</v>
      </c>
      <c r="G38" s="151">
        <f t="shared" si="6"/>
        <v>9.4804936830024111E-3</v>
      </c>
      <c r="H38" s="150">
        <f t="shared" si="1"/>
        <v>3.1887612907236546E-2</v>
      </c>
      <c r="I38" s="137"/>
      <c r="J38" s="151">
        <f t="shared" si="2"/>
        <v>4.6694804936830021</v>
      </c>
      <c r="K38" s="150">
        <f t="shared" si="3"/>
        <v>4.6918876129072364</v>
      </c>
      <c r="L38" s="135"/>
      <c r="M38" s="149">
        <f t="shared" si="16"/>
        <v>1.0376103770348328</v>
      </c>
      <c r="N38" s="149">
        <f t="shared" si="7"/>
        <v>1.0378409426279567</v>
      </c>
      <c r="O38" s="149">
        <f t="shared" si="8"/>
        <v>1.0511285506375321</v>
      </c>
      <c r="P38" s="149">
        <f t="shared" si="9"/>
        <v>1.051451239362869</v>
      </c>
      <c r="Q38" s="140"/>
      <c r="R38" s="152">
        <f t="shared" si="10"/>
        <v>3.6920354967420542E-2</v>
      </c>
      <c r="S38" s="152">
        <f t="shared" si="11"/>
        <v>3.7142538539627672E-2</v>
      </c>
      <c r="T38" s="152">
        <f t="shared" si="12"/>
        <v>4.9864397105552336E-2</v>
      </c>
      <c r="U38" s="152">
        <f t="shared" si="13"/>
        <v>5.0171342629717564E-2</v>
      </c>
    </row>
    <row r="39" spans="1:21" x14ac:dyDescent="0.25">
      <c r="A39" s="130">
        <f t="shared" si="0"/>
        <v>1874.02</v>
      </c>
      <c r="B39" s="138"/>
      <c r="C39" s="149">
        <f t="shared" si="14"/>
        <v>0.01</v>
      </c>
      <c r="D39" s="150">
        <f t="shared" si="17"/>
        <v>-4.8000000000000043E-2</v>
      </c>
      <c r="E39" s="150">
        <f t="shared" si="15"/>
        <v>5.6367217722124038E-2</v>
      </c>
      <c r="F39" s="150">
        <f t="shared" si="5"/>
        <v>8.0076304335655685E-2</v>
      </c>
      <c r="G39" s="151">
        <f t="shared" si="6"/>
        <v>8.3672177221239957E-3</v>
      </c>
      <c r="H39" s="150">
        <f t="shared" si="1"/>
        <v>3.2076304335655642E-2</v>
      </c>
      <c r="I39" s="137"/>
      <c r="J39" s="151">
        <f t="shared" si="2"/>
        <v>4.8083672177221235</v>
      </c>
      <c r="K39" s="150">
        <f t="shared" si="3"/>
        <v>4.8320763043356552</v>
      </c>
      <c r="L39" s="135"/>
      <c r="M39" s="149">
        <f t="shared" si="16"/>
        <v>1.0217398812412639</v>
      </c>
      <c r="N39" s="149">
        <f t="shared" si="7"/>
        <v>1.0218028957600791</v>
      </c>
      <c r="O39" s="149">
        <f t="shared" si="8"/>
        <v>1.0300508979643457</v>
      </c>
      <c r="P39" s="149">
        <f t="shared" si="9"/>
        <v>1.0301404175466511</v>
      </c>
      <c r="Q39" s="140"/>
      <c r="R39" s="152">
        <f t="shared" si="10"/>
        <v>2.1506940052568917E-2</v>
      </c>
      <c r="S39" s="152">
        <f t="shared" si="11"/>
        <v>2.1568611889874544E-2</v>
      </c>
      <c r="T39" s="152">
        <f t="shared" si="12"/>
        <v>2.9608216520003571E-2</v>
      </c>
      <c r="U39" s="152">
        <f t="shared" si="13"/>
        <v>2.9695120664961144E-2</v>
      </c>
    </row>
    <row r="40" spans="1:21" x14ac:dyDescent="0.25">
      <c r="A40" s="130">
        <f t="shared" si="0"/>
        <v>1874.03</v>
      </c>
      <c r="B40" s="138"/>
      <c r="C40" s="149">
        <f t="shared" si="14"/>
        <v>0.01</v>
      </c>
      <c r="D40" s="150">
        <f t="shared" si="17"/>
        <v>-4.7299999999999898E-2</v>
      </c>
      <c r="E40" s="150">
        <f t="shared" si="15"/>
        <v>5.4893686711102618E-2</v>
      </c>
      <c r="F40" s="150">
        <f t="shared" si="5"/>
        <v>1.738955396188856E-2</v>
      </c>
      <c r="G40" s="151">
        <f t="shared" si="6"/>
        <v>7.5936867111027206E-3</v>
      </c>
      <c r="H40" s="150">
        <f t="shared" si="1"/>
        <v>-2.9910446038111337E-2</v>
      </c>
      <c r="I40" s="137"/>
      <c r="J40" s="151">
        <f t="shared" si="2"/>
        <v>4.7375936867111035</v>
      </c>
      <c r="K40" s="150">
        <f t="shared" si="3"/>
        <v>4.700089553961889</v>
      </c>
      <c r="L40" s="135"/>
      <c r="M40" s="149">
        <f t="shared" si="16"/>
        <v>0.9955962984052642</v>
      </c>
      <c r="N40" s="149">
        <f t="shared" si="7"/>
        <v>0.98827098483132725</v>
      </c>
      <c r="O40" s="149">
        <f t="shared" si="8"/>
        <v>0.99993732971459892</v>
      </c>
      <c r="P40" s="149">
        <f t="shared" si="9"/>
        <v>0.99761677259202608</v>
      </c>
      <c r="Q40" s="140"/>
      <c r="R40" s="152">
        <f t="shared" si="10"/>
        <v>-4.4134264493439403E-3</v>
      </c>
      <c r="S40" s="152">
        <f t="shared" si="11"/>
        <v>-1.1798342696026769E-2</v>
      </c>
      <c r="T40" s="152">
        <f t="shared" si="12"/>
        <v>-6.267224926546573E-5</v>
      </c>
      <c r="U40" s="152">
        <f t="shared" si="13"/>
        <v>-2.3860718145568061E-3</v>
      </c>
    </row>
    <row r="41" spans="1:21" x14ac:dyDescent="0.25">
      <c r="A41" s="130">
        <f t="shared" si="0"/>
        <v>1874.04</v>
      </c>
      <c r="B41" s="138"/>
      <c r="C41" s="149">
        <f t="shared" si="14"/>
        <v>0.01</v>
      </c>
      <c r="D41" s="150">
        <f t="shared" si="17"/>
        <v>-4.6000000000000263E-2</v>
      </c>
      <c r="E41" s="150">
        <f t="shared" si="15"/>
        <v>5.3940288306349227E-2</v>
      </c>
      <c r="F41" s="150">
        <f t="shared" si="5"/>
        <v>1.5390469470604145E-2</v>
      </c>
      <c r="G41" s="151">
        <f t="shared" si="6"/>
        <v>7.9402883063489638E-3</v>
      </c>
      <c r="H41" s="150">
        <f t="shared" si="1"/>
        <v>-3.060953052939612E-2</v>
      </c>
      <c r="I41" s="137"/>
      <c r="J41" s="151">
        <f t="shared" si="2"/>
        <v>4.6079402883063487</v>
      </c>
      <c r="K41" s="150">
        <f t="shared" si="3"/>
        <v>4.5693904694706031</v>
      </c>
      <c r="L41" s="135"/>
      <c r="M41" s="149">
        <f t="shared" si="16"/>
        <v>0.98815191365666211</v>
      </c>
      <c r="N41" s="149">
        <f t="shared" si="7"/>
        <v>0.98792059340311766</v>
      </c>
      <c r="O41" s="149">
        <f t="shared" si="8"/>
        <v>0.99799121652847278</v>
      </c>
      <c r="P41" s="149">
        <f t="shared" si="9"/>
        <v>0.99792521526277889</v>
      </c>
      <c r="Q41" s="140"/>
      <c r="R41" s="152">
        <f t="shared" si="10"/>
        <v>-1.1918834292132332E-2</v>
      </c>
      <c r="S41" s="152">
        <f t="shared" si="11"/>
        <v>-1.2152955513671146E-2</v>
      </c>
      <c r="T41" s="152">
        <f t="shared" si="12"/>
        <v>-2.0108037830773228E-3</v>
      </c>
      <c r="U41" s="152">
        <f t="shared" si="13"/>
        <v>-2.0769400848449451E-3</v>
      </c>
    </row>
    <row r="42" spans="1:21" x14ac:dyDescent="0.25">
      <c r="A42" s="130">
        <f t="shared" si="0"/>
        <v>1874.05</v>
      </c>
      <c r="B42" s="138"/>
      <c r="C42" s="149">
        <f t="shared" si="14"/>
        <v>0.01</v>
      </c>
      <c r="D42" s="150">
        <f t="shared" ref="D42:D61" si="18">(1-Epsilon)*q_SP-q_SP</f>
        <v>-4.4800000000000395E-2</v>
      </c>
      <c r="E42" s="150">
        <f t="shared" si="15"/>
        <v>5.3403700816133284E-2</v>
      </c>
      <c r="F42" s="150">
        <f t="shared" si="5"/>
        <v>1.5069410932918192E-2</v>
      </c>
      <c r="G42" s="151">
        <f t="shared" si="6"/>
        <v>8.6037008161328893E-3</v>
      </c>
      <c r="H42" s="150">
        <f t="shared" si="1"/>
        <v>-2.9730589067082203E-2</v>
      </c>
      <c r="I42" s="137"/>
      <c r="J42" s="151">
        <f t="shared" si="2"/>
        <v>4.4886037008161335</v>
      </c>
      <c r="K42" s="150">
        <f t="shared" si="3"/>
        <v>4.4502694109329184</v>
      </c>
      <c r="L42" s="135"/>
      <c r="M42" s="149">
        <f t="shared" si="16"/>
        <v>0.98888419240766967</v>
      </c>
      <c r="N42" s="149">
        <f t="shared" si="7"/>
        <v>0.98881208980837787</v>
      </c>
      <c r="O42" s="149">
        <f t="shared" si="8"/>
        <v>0.9982190863761824</v>
      </c>
      <c r="P42" s="149">
        <f t="shared" si="9"/>
        <v>0.99819874052596136</v>
      </c>
      <c r="Q42" s="140"/>
      <c r="R42" s="152">
        <f t="shared" si="10"/>
        <v>-1.1178049860074075E-2</v>
      </c>
      <c r="S42" s="152">
        <f t="shared" si="11"/>
        <v>-1.1250965605501834E-2</v>
      </c>
      <c r="T42" s="152">
        <f t="shared" si="12"/>
        <v>-1.7825013358173328E-3</v>
      </c>
      <c r="U42" s="152">
        <f t="shared" si="13"/>
        <v>-1.802883692604151E-3</v>
      </c>
    </row>
    <row r="43" spans="1:21" x14ac:dyDescent="0.25">
      <c r="A43" s="130">
        <f t="shared" si="0"/>
        <v>1874.06</v>
      </c>
      <c r="B43" s="138"/>
      <c r="C43" s="149">
        <f t="shared" si="14"/>
        <v>0.01</v>
      </c>
      <c r="D43" s="150">
        <f t="shared" si="18"/>
        <v>-4.4599999999999973E-2</v>
      </c>
      <c r="E43" s="150">
        <f t="shared" si="15"/>
        <v>5.397693696368483E-2</v>
      </c>
      <c r="F43" s="150">
        <f t="shared" si="5"/>
        <v>2.210424916204197E-2</v>
      </c>
      <c r="G43" s="151">
        <f t="shared" si="6"/>
        <v>9.3769369636848565E-3</v>
      </c>
      <c r="H43" s="150">
        <f t="shared" si="1"/>
        <v>-2.2495750837958003E-2</v>
      </c>
      <c r="I43" s="137"/>
      <c r="J43" s="151">
        <f t="shared" si="2"/>
        <v>4.4693769369636849</v>
      </c>
      <c r="K43" s="150">
        <f t="shared" si="3"/>
        <v>4.4375042491620418</v>
      </c>
      <c r="L43" s="135"/>
      <c r="M43" s="149">
        <f t="shared" si="16"/>
        <v>1.0018489941240591</v>
      </c>
      <c r="N43" s="149">
        <f t="shared" si="7"/>
        <v>1.0027372139047024</v>
      </c>
      <c r="O43" s="149">
        <f t="shared" si="8"/>
        <v>1.0018542690091505</v>
      </c>
      <c r="P43" s="149">
        <f t="shared" si="9"/>
        <v>1.0022180064208381</v>
      </c>
      <c r="Q43" s="140"/>
      <c r="R43" s="152">
        <f t="shared" si="10"/>
        <v>1.8472868386069723E-3</v>
      </c>
      <c r="S43" s="152">
        <f t="shared" si="11"/>
        <v>2.7334745567649137E-3</v>
      </c>
      <c r="T43" s="152">
        <f t="shared" si="12"/>
        <v>1.8525519746063542E-3</v>
      </c>
      <c r="U43" s="152">
        <f t="shared" si="13"/>
        <v>2.2155502757565792E-3</v>
      </c>
    </row>
    <row r="44" spans="1:21" x14ac:dyDescent="0.25">
      <c r="A44" s="130">
        <f t="shared" si="0"/>
        <v>1874.07</v>
      </c>
      <c r="B44" s="138"/>
      <c r="C44" s="149">
        <f t="shared" si="14"/>
        <v>0.01</v>
      </c>
      <c r="D44" s="150">
        <f t="shared" si="18"/>
        <v>-4.4599999999999973E-2</v>
      </c>
      <c r="E44" s="150">
        <f t="shared" si="15"/>
        <v>5.4237117769460615E-2</v>
      </c>
      <c r="F44" s="150">
        <f t="shared" si="5"/>
        <v>4.4600000000000001E-2</v>
      </c>
      <c r="G44" s="151">
        <f t="shared" si="6"/>
        <v>9.6371177694606416E-3</v>
      </c>
      <c r="H44" s="150">
        <f t="shared" si="1"/>
        <v>0</v>
      </c>
      <c r="I44" s="137"/>
      <c r="J44" s="151">
        <f t="shared" si="2"/>
        <v>4.4696371177694605</v>
      </c>
      <c r="K44" s="150">
        <f t="shared" si="3"/>
        <v>4.46</v>
      </c>
      <c r="L44" s="135"/>
      <c r="M44" s="149">
        <f t="shared" si="16"/>
        <v>1.0044928249546348</v>
      </c>
      <c r="N44" s="149">
        <f t="shared" si="7"/>
        <v>1.0075667319954364</v>
      </c>
      <c r="O44" s="149">
        <f t="shared" si="8"/>
        <v>1.0040191753836867</v>
      </c>
      <c r="P44" s="149">
        <f t="shared" si="9"/>
        <v>1.0065468955070622</v>
      </c>
      <c r="Q44" s="140"/>
      <c r="R44" s="152">
        <f t="shared" si="10"/>
        <v>4.4827623450365431E-3</v>
      </c>
      <c r="S44" s="152">
        <f t="shared" si="11"/>
        <v>7.5382478764473545E-3</v>
      </c>
      <c r="T44" s="152">
        <f t="shared" si="12"/>
        <v>4.0111200748898452E-3</v>
      </c>
      <c r="U44" s="152">
        <f t="shared" si="13"/>
        <v>6.5255576671110803E-3</v>
      </c>
    </row>
    <row r="45" spans="1:21" x14ac:dyDescent="0.25">
      <c r="A45" s="130">
        <f t="shared" si="0"/>
        <v>1874.08</v>
      </c>
      <c r="B45" s="138"/>
      <c r="C45" s="149">
        <f t="shared" si="14"/>
        <v>0.01</v>
      </c>
      <c r="D45" s="150">
        <f t="shared" si="18"/>
        <v>-4.469999999999974E-2</v>
      </c>
      <c r="E45" s="150">
        <f t="shared" si="15"/>
        <v>5.4509334777977932E-2</v>
      </c>
      <c r="F45" s="150">
        <f t="shared" si="5"/>
        <v>6.1821821253897541E-2</v>
      </c>
      <c r="G45" s="151">
        <f t="shared" si="6"/>
        <v>9.8093347779781917E-3</v>
      </c>
      <c r="H45" s="150">
        <f t="shared" si="1"/>
        <v>1.7121821253897801E-2</v>
      </c>
      <c r="I45" s="137"/>
      <c r="J45" s="151">
        <f t="shared" si="2"/>
        <v>4.4798093347779782</v>
      </c>
      <c r="K45" s="150">
        <f t="shared" si="3"/>
        <v>4.4871218212538979</v>
      </c>
      <c r="L45" s="135"/>
      <c r="M45" s="149">
        <f t="shared" si="16"/>
        <v>1.0058401199920639</v>
      </c>
      <c r="N45" s="149">
        <f t="shared" si="7"/>
        <v>1.0081683952845646</v>
      </c>
      <c r="O45" s="149">
        <f t="shared" si="8"/>
        <v>1.0063825945558562</v>
      </c>
      <c r="P45" s="149">
        <f t="shared" si="9"/>
        <v>1.0090232105081354</v>
      </c>
      <c r="Q45" s="140"/>
      <c r="R45" s="152">
        <f t="shared" si="10"/>
        <v>5.8231325981604872E-3</v>
      </c>
      <c r="S45" s="152">
        <f t="shared" si="11"/>
        <v>8.1352145104593033E-3</v>
      </c>
      <c r="T45" s="152">
        <f t="shared" si="12"/>
        <v>6.3623120567884387E-3</v>
      </c>
      <c r="U45" s="152">
        <f t="shared" si="13"/>
        <v>8.9827445837397657E-3</v>
      </c>
    </row>
    <row r="46" spans="1:21" x14ac:dyDescent="0.25">
      <c r="A46" s="130">
        <f t="shared" si="0"/>
        <v>1874.09</v>
      </c>
      <c r="B46" s="138"/>
      <c r="C46" s="149">
        <f t="shared" si="14"/>
        <v>0.01</v>
      </c>
      <c r="D46" s="150">
        <f t="shared" si="18"/>
        <v>-4.5399999999999885E-2</v>
      </c>
      <c r="E46" s="150">
        <f t="shared" si="15"/>
        <v>5.5460887584739556E-2</v>
      </c>
      <c r="F46" s="150">
        <f t="shared" si="5"/>
        <v>7.4425586896003551E-2</v>
      </c>
      <c r="G46" s="151">
        <f t="shared" si="6"/>
        <v>1.0060887584739671E-2</v>
      </c>
      <c r="H46" s="150">
        <f t="shared" si="1"/>
        <v>2.9025586896003666E-2</v>
      </c>
      <c r="I46" s="137"/>
      <c r="J46" s="151">
        <f t="shared" si="2"/>
        <v>4.5500608875847401</v>
      </c>
      <c r="K46" s="150">
        <f t="shared" si="3"/>
        <v>4.5690255868960037</v>
      </c>
      <c r="L46" s="135"/>
      <c r="M46" s="149">
        <f t="shared" si="16"/>
        <v>1.0140151513256837</v>
      </c>
      <c r="N46" s="149">
        <f t="shared" si="7"/>
        <v>1.0155795711933489</v>
      </c>
      <c r="O46" s="149">
        <f t="shared" si="8"/>
        <v>1.0182038686927186</v>
      </c>
      <c r="P46" s="149">
        <f t="shared" si="9"/>
        <v>1.0203032376691858</v>
      </c>
      <c r="Q46" s="140"/>
      <c r="R46" s="152">
        <f t="shared" si="10"/>
        <v>1.3917847193141514E-2</v>
      </c>
      <c r="S46" s="152">
        <f t="shared" si="11"/>
        <v>1.5459455633619919E-2</v>
      </c>
      <c r="T46" s="152">
        <f t="shared" si="12"/>
        <v>1.8040162019951466E-2</v>
      </c>
      <c r="U46" s="152">
        <f t="shared" si="13"/>
        <v>2.0099874946254516E-2</v>
      </c>
    </row>
    <row r="47" spans="1:21" x14ac:dyDescent="0.25">
      <c r="A47" s="130">
        <f t="shared" si="0"/>
        <v>1874.1</v>
      </c>
      <c r="B47" s="138"/>
      <c r="C47" s="149">
        <f t="shared" si="14"/>
        <v>0.01</v>
      </c>
      <c r="D47" s="150">
        <f t="shared" si="18"/>
        <v>-4.5300000000000118E-2</v>
      </c>
      <c r="E47" s="150">
        <f t="shared" si="15"/>
        <v>5.5108697449550915E-2</v>
      </c>
      <c r="F47" s="150">
        <f t="shared" si="5"/>
        <v>2.7995562600588383E-2</v>
      </c>
      <c r="G47" s="151">
        <f t="shared" si="6"/>
        <v>9.8086974495507975E-3</v>
      </c>
      <c r="H47" s="150">
        <f t="shared" si="1"/>
        <v>-1.7304437399411735E-2</v>
      </c>
      <c r="I47" s="137"/>
      <c r="J47" s="151">
        <f t="shared" si="2"/>
        <v>4.5398086974495513</v>
      </c>
      <c r="K47" s="150">
        <f t="shared" si="3"/>
        <v>4.5126955626005882</v>
      </c>
      <c r="L47" s="135"/>
      <c r="M47" s="149">
        <f t="shared" si="16"/>
        <v>1.0029852848061456</v>
      </c>
      <c r="N47" s="149">
        <f t="shared" si="7"/>
        <v>0.99684147929891487</v>
      </c>
      <c r="O47" s="149">
        <f t="shared" si="8"/>
        <v>1.0023700157711981</v>
      </c>
      <c r="P47" s="149">
        <f t="shared" si="9"/>
        <v>0.99924892418958389</v>
      </c>
      <c r="Q47" s="140"/>
      <c r="R47" s="152">
        <f t="shared" si="10"/>
        <v>2.9808376918621722E-3</v>
      </c>
      <c r="S47" s="152">
        <f t="shared" si="11"/>
        <v>-3.163519355939727E-3</v>
      </c>
      <c r="T47" s="152">
        <f t="shared" si="12"/>
        <v>2.3672117133871546E-3</v>
      </c>
      <c r="U47" s="152">
        <f t="shared" si="13"/>
        <v>-7.5135800916322523E-4</v>
      </c>
    </row>
    <row r="48" spans="1:21" x14ac:dyDescent="0.25">
      <c r="A48" s="130">
        <f t="shared" si="0"/>
        <v>1874.11</v>
      </c>
      <c r="B48" s="138"/>
      <c r="C48" s="149">
        <f t="shared" si="14"/>
        <v>0.01</v>
      </c>
      <c r="D48" s="150">
        <f t="shared" si="18"/>
        <v>-4.5700000000000074E-2</v>
      </c>
      <c r="E48" s="150">
        <f t="shared" si="15"/>
        <v>5.5807120986348546E-2</v>
      </c>
      <c r="F48" s="150">
        <f t="shared" si="5"/>
        <v>7.2896185520013437E-2</v>
      </c>
      <c r="G48" s="151">
        <f t="shared" si="6"/>
        <v>1.0107120986348472E-2</v>
      </c>
      <c r="H48" s="150">
        <f t="shared" si="1"/>
        <v>2.7196185520013363E-2</v>
      </c>
      <c r="I48" s="137"/>
      <c r="J48" s="151">
        <f t="shared" si="2"/>
        <v>4.5801071209863489</v>
      </c>
      <c r="K48" s="150">
        <f t="shared" si="3"/>
        <v>4.5971961855200139</v>
      </c>
      <c r="L48" s="135"/>
      <c r="M48" s="149">
        <f t="shared" si="16"/>
        <v>1.0097820640620909</v>
      </c>
      <c r="N48" s="149">
        <f t="shared" si="7"/>
        <v>1.0158175396493867</v>
      </c>
      <c r="O48" s="149">
        <f t="shared" si="8"/>
        <v>1.0122557394987173</v>
      </c>
      <c r="P48" s="149">
        <f t="shared" si="9"/>
        <v>1.0201393776498529</v>
      </c>
      <c r="Q48" s="140"/>
      <c r="R48" s="152">
        <f t="shared" si="10"/>
        <v>9.7345294133666486E-3</v>
      </c>
      <c r="S48" s="152">
        <f t="shared" si="11"/>
        <v>1.5693746069356217E-2</v>
      </c>
      <c r="T48" s="152">
        <f t="shared" si="12"/>
        <v>1.2181245954777308E-2</v>
      </c>
      <c r="U48" s="152">
        <f t="shared" si="13"/>
        <v>1.9939262715893288E-2</v>
      </c>
    </row>
    <row r="49" spans="1:21" x14ac:dyDescent="0.25">
      <c r="A49" s="130">
        <f t="shared" si="0"/>
        <v>1874.12</v>
      </c>
      <c r="B49" s="138"/>
      <c r="C49" s="149">
        <f t="shared" si="14"/>
        <v>0.01</v>
      </c>
      <c r="D49" s="150">
        <f t="shared" si="18"/>
        <v>-4.5399999999999885E-2</v>
      </c>
      <c r="E49" s="150">
        <f t="shared" si="15"/>
        <v>5.5379677363098588E-2</v>
      </c>
      <c r="F49" s="150">
        <f t="shared" si="5"/>
        <v>1.982660657209084E-2</v>
      </c>
      <c r="G49" s="151">
        <f t="shared" si="6"/>
        <v>9.9796773630987032E-3</v>
      </c>
      <c r="H49" s="150">
        <f t="shared" si="1"/>
        <v>-2.5573393427909045E-2</v>
      </c>
      <c r="I49" s="137"/>
      <c r="J49" s="151">
        <f t="shared" si="2"/>
        <v>4.5499796773630985</v>
      </c>
      <c r="K49" s="150">
        <f t="shared" si="3"/>
        <v>4.5144266065720906</v>
      </c>
      <c r="L49" s="135"/>
      <c r="M49" s="149">
        <f t="shared" si="16"/>
        <v>1.0003027438896341</v>
      </c>
      <c r="N49" s="149">
        <f t="shared" si="7"/>
        <v>0.99332003161001803</v>
      </c>
      <c r="O49" s="149">
        <f t="shared" si="8"/>
        <v>1.0011824366080193</v>
      </c>
      <c r="P49" s="149">
        <f t="shared" si="9"/>
        <v>0.99868253961031117</v>
      </c>
      <c r="Q49" s="140"/>
      <c r="R49" s="152">
        <f t="shared" si="10"/>
        <v>3.0269807194989895E-4</v>
      </c>
      <c r="S49" s="152">
        <f t="shared" si="11"/>
        <v>-6.702379237082951E-3</v>
      </c>
      <c r="T49" s="152">
        <f t="shared" si="12"/>
        <v>1.1817380804421468E-3</v>
      </c>
      <c r="U49" s="152">
        <f t="shared" si="13"/>
        <v>-1.3183290036214799E-3</v>
      </c>
    </row>
    <row r="50" spans="1:21" x14ac:dyDescent="0.25">
      <c r="A50" s="130">
        <f t="shared" si="0"/>
        <v>1875.01</v>
      </c>
      <c r="B50" s="138"/>
      <c r="C50" s="149">
        <f t="shared" si="14"/>
        <v>0.01</v>
      </c>
      <c r="D50" s="150">
        <f t="shared" si="18"/>
        <v>-4.5399999999999885E-2</v>
      </c>
      <c r="E50" s="150">
        <f t="shared" si="15"/>
        <v>5.5511766566421011E-2</v>
      </c>
      <c r="F50" s="150">
        <f t="shared" si="5"/>
        <v>4.5400000000000003E-2</v>
      </c>
      <c r="G50" s="151">
        <f t="shared" si="6"/>
        <v>1.0111766566421126E-2</v>
      </c>
      <c r="H50" s="150">
        <f t="shared" si="1"/>
        <v>1.1796119636642288E-16</v>
      </c>
      <c r="I50" s="137"/>
      <c r="J50" s="151">
        <f t="shared" si="2"/>
        <v>4.5501117665664212</v>
      </c>
      <c r="K50" s="150">
        <f t="shared" si="3"/>
        <v>4.54</v>
      </c>
      <c r="L50" s="135"/>
      <c r="M50" s="149">
        <f t="shared" si="16"/>
        <v>1.0043230130403886</v>
      </c>
      <c r="N50" s="149">
        <f t="shared" si="7"/>
        <v>1.0077974034682451</v>
      </c>
      <c r="O50" s="149">
        <f t="shared" si="8"/>
        <v>1.0038346745184032</v>
      </c>
      <c r="P50" s="149">
        <f t="shared" si="9"/>
        <v>1.0066761860605724</v>
      </c>
      <c r="Q50" s="140"/>
      <c r="R50" s="152">
        <f t="shared" si="10"/>
        <v>4.313695662627153E-3</v>
      </c>
      <c r="S50" s="152">
        <f t="shared" si="11"/>
        <v>7.7671608254840877E-3</v>
      </c>
      <c r="T50" s="152">
        <f t="shared" si="12"/>
        <v>3.8273408961296794E-3</v>
      </c>
      <c r="U50" s="152">
        <f t="shared" si="13"/>
        <v>6.6539990255195637E-3</v>
      </c>
    </row>
    <row r="51" spans="1:21" x14ac:dyDescent="0.25">
      <c r="A51" s="130">
        <f t="shared" si="0"/>
        <v>1875.02</v>
      </c>
      <c r="B51" s="138"/>
      <c r="C51" s="149">
        <f t="shared" si="14"/>
        <v>0.01</v>
      </c>
      <c r="D51" s="150">
        <f t="shared" si="18"/>
        <v>-4.5300000000000118E-2</v>
      </c>
      <c r="E51" s="150">
        <f t="shared" si="15"/>
        <v>5.5358564986850177E-2</v>
      </c>
      <c r="F51" s="150">
        <f t="shared" si="5"/>
        <v>2.7771530101672999E-2</v>
      </c>
      <c r="G51" s="151">
        <f t="shared" si="6"/>
        <v>1.0058564986850059E-2</v>
      </c>
      <c r="H51" s="150">
        <f t="shared" si="1"/>
        <v>-1.7528469898327119E-2</v>
      </c>
      <c r="I51" s="137"/>
      <c r="J51" s="151">
        <f t="shared" si="2"/>
        <v>4.5400585649868503</v>
      </c>
      <c r="K51" s="150">
        <f t="shared" si="3"/>
        <v>4.5124715301016733</v>
      </c>
      <c r="L51" s="135"/>
      <c r="M51" s="149">
        <f t="shared" si="16"/>
        <v>1.0027176820072166</v>
      </c>
      <c r="N51" s="149">
        <f t="shared" si="7"/>
        <v>1.0003708443264716</v>
      </c>
      <c r="O51" s="149">
        <f t="shared" si="8"/>
        <v>1.001915223062257</v>
      </c>
      <c r="P51" s="149">
        <f t="shared" si="9"/>
        <v>1.0007378935323092</v>
      </c>
      <c r="Q51" s="140"/>
      <c r="R51" s="152">
        <f t="shared" si="10"/>
        <v>2.7139957866103141E-3</v>
      </c>
      <c r="S51" s="152">
        <f t="shared" si="11"/>
        <v>3.707755807098294E-4</v>
      </c>
      <c r="T51" s="152">
        <f t="shared" si="12"/>
        <v>1.9133913609394153E-3</v>
      </c>
      <c r="U51" s="152">
        <f t="shared" si="13"/>
        <v>7.3762142272710239E-4</v>
      </c>
    </row>
    <row r="52" spans="1:21" x14ac:dyDescent="0.25">
      <c r="A52" s="130">
        <f t="shared" si="0"/>
        <v>1875.03</v>
      </c>
      <c r="B52" s="138"/>
      <c r="C52" s="149">
        <f t="shared" si="14"/>
        <v>0.01</v>
      </c>
      <c r="D52" s="150">
        <f t="shared" si="18"/>
        <v>-4.5899999999999608E-2</v>
      </c>
      <c r="E52" s="150">
        <f t="shared" si="15"/>
        <v>5.6147335023152216E-2</v>
      </c>
      <c r="F52" s="150">
        <f t="shared" si="5"/>
        <v>7.4861477125380091E-2</v>
      </c>
      <c r="G52" s="151">
        <f t="shared" si="6"/>
        <v>1.0247335023152608E-2</v>
      </c>
      <c r="H52" s="150">
        <f t="shared" si="1"/>
        <v>2.8961477125380483E-2</v>
      </c>
      <c r="I52" s="137"/>
      <c r="J52" s="151">
        <f t="shared" si="2"/>
        <v>4.6002473350231528</v>
      </c>
      <c r="K52" s="150">
        <f t="shared" si="3"/>
        <v>4.6189614771253806</v>
      </c>
      <c r="L52" s="135"/>
      <c r="M52" s="149">
        <f t="shared" si="16"/>
        <v>1.0121443039591296</v>
      </c>
      <c r="N52" s="149">
        <f t="shared" si="7"/>
        <v>1.0184917362565189</v>
      </c>
      <c r="O52" s="149">
        <f t="shared" si="8"/>
        <v>1.0158356697254805</v>
      </c>
      <c r="P52" s="149">
        <f t="shared" si="9"/>
        <v>1.0242987278125644</v>
      </c>
      <c r="Q52" s="140"/>
      <c r="R52" s="152">
        <f t="shared" si="10"/>
        <v>1.207115354487011E-2</v>
      </c>
      <c r="S52" s="152">
        <f t="shared" si="11"/>
        <v>1.8322843010687317E-2</v>
      </c>
      <c r="T52" s="152">
        <f t="shared" si="12"/>
        <v>1.5711593678397532E-2</v>
      </c>
      <c r="U52" s="152">
        <f t="shared" si="13"/>
        <v>2.400821045290711E-2</v>
      </c>
    </row>
    <row r="53" spans="1:21" x14ac:dyDescent="0.25">
      <c r="A53" s="130">
        <f t="shared" si="0"/>
        <v>1875.04</v>
      </c>
      <c r="B53" s="138"/>
      <c r="C53" s="149">
        <f t="shared" si="14"/>
        <v>0.01</v>
      </c>
      <c r="D53" s="150">
        <f t="shared" si="18"/>
        <v>-4.6499999999999986E-2</v>
      </c>
      <c r="E53" s="150">
        <f t="shared" si="15"/>
        <v>5.6548140257572412E-2</v>
      </c>
      <c r="F53" s="150">
        <f t="shared" si="5"/>
        <v>7.5822868904093926E-2</v>
      </c>
      <c r="G53" s="151">
        <f t="shared" si="6"/>
        <v>1.0048140257572426E-2</v>
      </c>
      <c r="H53" s="150">
        <f t="shared" si="1"/>
        <v>2.9322868904093941E-2</v>
      </c>
      <c r="I53" s="137"/>
      <c r="J53" s="151">
        <f t="shared" si="2"/>
        <v>4.6600481402575724</v>
      </c>
      <c r="K53" s="150">
        <f t="shared" si="3"/>
        <v>4.6793228689040944</v>
      </c>
      <c r="L53" s="135"/>
      <c r="M53" s="149">
        <f t="shared" si="16"/>
        <v>1.011833091766583</v>
      </c>
      <c r="N53" s="149">
        <f t="shared" si="7"/>
        <v>1.0118605824210167</v>
      </c>
      <c r="O53" s="149">
        <f t="shared" si="8"/>
        <v>1.0155150243755844</v>
      </c>
      <c r="P53" s="149">
        <f t="shared" si="9"/>
        <v>1.0155518853630143</v>
      </c>
      <c r="Q53" s="140"/>
      <c r="R53" s="152">
        <f t="shared" si="10"/>
        <v>1.1763628178572561E-2</v>
      </c>
      <c r="S53" s="152">
        <f t="shared" si="11"/>
        <v>1.1790796968776421E-2</v>
      </c>
      <c r="T53" s="152">
        <f t="shared" si="12"/>
        <v>1.5395896981130752E-2</v>
      </c>
      <c r="U53" s="152">
        <f t="shared" si="13"/>
        <v>1.5432194148158829E-2</v>
      </c>
    </row>
    <row r="54" spans="1:21" x14ac:dyDescent="0.25">
      <c r="A54" s="130">
        <f t="shared" si="0"/>
        <v>1875.05</v>
      </c>
      <c r="B54" s="138"/>
      <c r="C54" s="149">
        <f t="shared" si="14"/>
        <v>0.01</v>
      </c>
      <c r="D54" s="150">
        <f t="shared" si="18"/>
        <v>-4.469999999999974E-2</v>
      </c>
      <c r="E54" s="150">
        <f t="shared" si="15"/>
        <v>5.4039921461385705E-2</v>
      </c>
      <c r="F54" s="150">
        <f t="shared" si="5"/>
        <v>1.4355404341327154E-2</v>
      </c>
      <c r="G54" s="151">
        <f t="shared" si="6"/>
        <v>9.3399214613859652E-3</v>
      </c>
      <c r="H54" s="150">
        <f t="shared" si="1"/>
        <v>-3.0344595658672584E-2</v>
      </c>
      <c r="I54" s="137"/>
      <c r="J54" s="151">
        <f t="shared" si="2"/>
        <v>4.4793399214613858</v>
      </c>
      <c r="K54" s="150">
        <f t="shared" si="3"/>
        <v>4.4396554043413268</v>
      </c>
      <c r="L54" s="135"/>
      <c r="M54" s="149">
        <f t="shared" si="16"/>
        <v>0.98038432377551632</v>
      </c>
      <c r="N54" s="149">
        <f t="shared" si="7"/>
        <v>0.97285040475118068</v>
      </c>
      <c r="O54" s="149">
        <f t="shared" si="8"/>
        <v>0.99551829458273289</v>
      </c>
      <c r="P54" s="149">
        <f t="shared" si="9"/>
        <v>0.99351695092892245</v>
      </c>
      <c r="Q54" s="140"/>
      <c r="R54" s="152">
        <f t="shared" si="10"/>
        <v>-1.9810617077071282E-2</v>
      </c>
      <c r="S54" s="152">
        <f t="shared" si="11"/>
        <v>-2.7524955017985818E-2</v>
      </c>
      <c r="T54" s="152">
        <f t="shared" si="12"/>
        <v>-4.4917783662511051E-3</v>
      </c>
      <c r="U54" s="152">
        <f t="shared" si="13"/>
        <v>-6.5041553049940961E-3</v>
      </c>
    </row>
    <row r="55" spans="1:21" x14ac:dyDescent="0.25">
      <c r="A55" s="130">
        <f t="shared" si="0"/>
        <v>1875.06</v>
      </c>
      <c r="B55" s="138"/>
      <c r="C55" s="149">
        <f t="shared" si="14"/>
        <v>0.01</v>
      </c>
      <c r="D55" s="150">
        <f t="shared" si="18"/>
        <v>-4.3800000000000061E-2</v>
      </c>
      <c r="E55" s="150">
        <f t="shared" si="15"/>
        <v>5.3895777347261052E-2</v>
      </c>
      <c r="F55" s="150">
        <f t="shared" si="5"/>
        <v>1.5056565997344291E-2</v>
      </c>
      <c r="G55" s="151">
        <f t="shared" si="6"/>
        <v>1.0095777347260991E-2</v>
      </c>
      <c r="H55" s="150">
        <f t="shared" si="1"/>
        <v>-2.874343400265577E-2</v>
      </c>
      <c r="I55" s="137"/>
      <c r="J55" s="151">
        <f t="shared" si="2"/>
        <v>4.3900957773472609</v>
      </c>
      <c r="K55" s="150">
        <f t="shared" si="3"/>
        <v>4.3512565659973443</v>
      </c>
      <c r="L55" s="135"/>
      <c r="M55" s="149">
        <f t="shared" si="16"/>
        <v>0.99171487163654848</v>
      </c>
      <c r="N55" s="149">
        <f t="shared" si="7"/>
        <v>0.99175467353512126</v>
      </c>
      <c r="O55" s="149">
        <f t="shared" si="8"/>
        <v>0.99837333311136711</v>
      </c>
      <c r="P55" s="149">
        <f t="shared" si="9"/>
        <v>0.99838445234820128</v>
      </c>
      <c r="Q55" s="140"/>
      <c r="R55" s="152">
        <f t="shared" si="10"/>
        <v>-8.3196407982846499E-3</v>
      </c>
      <c r="S55" s="152">
        <f t="shared" si="11"/>
        <v>-8.2795071862763296E-3</v>
      </c>
      <c r="T55" s="152">
        <f t="shared" si="12"/>
        <v>-1.6279913477135314E-3</v>
      </c>
      <c r="U55" s="152">
        <f t="shared" si="13"/>
        <v>-1.6168540561349006E-3</v>
      </c>
    </row>
    <row r="56" spans="1:21" x14ac:dyDescent="0.25">
      <c r="A56" s="130">
        <f t="shared" si="0"/>
        <v>1875.07</v>
      </c>
      <c r="B56" s="138"/>
      <c r="C56" s="149">
        <f t="shared" si="14"/>
        <v>0.01</v>
      </c>
      <c r="D56" s="150">
        <f t="shared" si="18"/>
        <v>-4.3899999999999828E-2</v>
      </c>
      <c r="E56" s="150">
        <f t="shared" si="15"/>
        <v>5.4494883550610961E-2</v>
      </c>
      <c r="F56" s="150">
        <f t="shared" si="5"/>
        <v>6.1526347489111462E-2</v>
      </c>
      <c r="G56" s="151">
        <f t="shared" si="6"/>
        <v>1.0594883550611132E-2</v>
      </c>
      <c r="H56" s="150">
        <f t="shared" si="1"/>
        <v>1.7626347489111634E-2</v>
      </c>
      <c r="I56" s="137"/>
      <c r="J56" s="151">
        <f t="shared" si="2"/>
        <v>4.4005948835506112</v>
      </c>
      <c r="K56" s="150">
        <f t="shared" si="3"/>
        <v>4.4076263474891118</v>
      </c>
      <c r="L56" s="135"/>
      <c r="M56" s="149">
        <f t="shared" si="16"/>
        <v>1.0055137043836908</v>
      </c>
      <c r="N56" s="149">
        <f t="shared" si="7"/>
        <v>1.0121028884276511</v>
      </c>
      <c r="O56" s="149">
        <f t="shared" si="8"/>
        <v>1.0061069067324349</v>
      </c>
      <c r="P56" s="149">
        <f t="shared" si="9"/>
        <v>1.0135462918773155</v>
      </c>
      <c r="Q56" s="140"/>
      <c r="R56" s="152">
        <f t="shared" si="10"/>
        <v>5.4985595595604805E-3</v>
      </c>
      <c r="S56" s="152">
        <f t="shared" si="11"/>
        <v>1.2030234104161427E-2</v>
      </c>
      <c r="T56" s="152">
        <f t="shared" si="12"/>
        <v>6.0883351491132645E-3</v>
      </c>
      <c r="U56" s="152">
        <f t="shared" si="13"/>
        <v>1.3455361128122786E-2</v>
      </c>
    </row>
    <row r="57" spans="1:21" x14ac:dyDescent="0.25">
      <c r="A57" s="130">
        <f t="shared" si="0"/>
        <v>1875.08</v>
      </c>
      <c r="B57" s="138"/>
      <c r="C57" s="149">
        <f t="shared" si="14"/>
        <v>0.01</v>
      </c>
      <c r="D57" s="150">
        <f t="shared" si="18"/>
        <v>-4.410000000000025E-2</v>
      </c>
      <c r="E57" s="150">
        <f t="shared" si="15"/>
        <v>5.4690944110874488E-2</v>
      </c>
      <c r="F57" s="150">
        <f t="shared" si="5"/>
        <v>6.7133888507870207E-2</v>
      </c>
      <c r="G57" s="151">
        <f t="shared" si="6"/>
        <v>1.0590944110874238E-2</v>
      </c>
      <c r="H57" s="150">
        <f t="shared" si="1"/>
        <v>2.3033888507869957E-2</v>
      </c>
      <c r="I57" s="137"/>
      <c r="J57" s="151">
        <f t="shared" si="2"/>
        <v>4.4205909441108746</v>
      </c>
      <c r="K57" s="150">
        <f t="shared" si="3"/>
        <v>4.4330338885078699</v>
      </c>
      <c r="L57" s="135"/>
      <c r="M57" s="149">
        <f t="shared" si="16"/>
        <v>1.0067912912608741</v>
      </c>
      <c r="N57" s="149">
        <f t="shared" si="7"/>
        <v>1.007542293368364</v>
      </c>
      <c r="O57" s="149">
        <f t="shared" si="8"/>
        <v>1.0081366494885702</v>
      </c>
      <c r="P57" s="149">
        <f t="shared" si="9"/>
        <v>1.0090585149376505</v>
      </c>
      <c r="Q57" s="140"/>
      <c r="R57" s="152">
        <f t="shared" si="10"/>
        <v>6.7683343219408281E-3</v>
      </c>
      <c r="S57" s="152">
        <f t="shared" si="11"/>
        <v>7.5139924870207195E-3</v>
      </c>
      <c r="T57" s="152">
        <f t="shared" si="12"/>
        <v>8.1037254298964908E-3</v>
      </c>
      <c r="U57" s="152">
        <f t="shared" si="13"/>
        <v>9.0177326905875807E-3</v>
      </c>
    </row>
    <row r="58" spans="1:21" x14ac:dyDescent="0.25">
      <c r="A58" s="130">
        <f t="shared" si="0"/>
        <v>1875.09</v>
      </c>
      <c r="B58" s="138"/>
      <c r="C58" s="149">
        <f t="shared" si="14"/>
        <v>0.01</v>
      </c>
      <c r="D58" s="150">
        <f t="shared" si="18"/>
        <v>-4.3700000000000294E-2</v>
      </c>
      <c r="E58" s="150">
        <f t="shared" si="15"/>
        <v>5.4090653070433155E-2</v>
      </c>
      <c r="F58" s="150">
        <f t="shared" si="5"/>
        <v>1.727516203544345E-2</v>
      </c>
      <c r="G58" s="151">
        <f t="shared" si="6"/>
        <v>1.0390653070432861E-2</v>
      </c>
      <c r="H58" s="150">
        <f t="shared" si="1"/>
        <v>-2.6424837964556844E-2</v>
      </c>
      <c r="I58" s="137"/>
      <c r="J58" s="151">
        <f t="shared" si="2"/>
        <v>4.3803906530704326</v>
      </c>
      <c r="K58" s="150">
        <f t="shared" si="3"/>
        <v>4.3435751620354432</v>
      </c>
      <c r="L58" s="135"/>
      <c r="M58" s="149">
        <f t="shared" si="16"/>
        <v>0.99827944831951987</v>
      </c>
      <c r="N58" s="149">
        <f t="shared" si="7"/>
        <v>0.99140831316573474</v>
      </c>
      <c r="O58" s="149">
        <f t="shared" si="8"/>
        <v>1.0000219843852689</v>
      </c>
      <c r="P58" s="149">
        <f t="shared" si="9"/>
        <v>0.99782752071343073</v>
      </c>
      <c r="Q58" s="140"/>
      <c r="R58" s="152">
        <f t="shared" si="10"/>
        <v>-1.7220335294985422E-3</v>
      </c>
      <c r="S58" s="152">
        <f t="shared" si="11"/>
        <v>-8.6288081516844844E-3</v>
      </c>
      <c r="T58" s="152">
        <f t="shared" si="12"/>
        <v>2.1984143615846681E-5</v>
      </c>
      <c r="U58" s="152">
        <f t="shared" si="13"/>
        <v>-2.1748425430654578E-3</v>
      </c>
    </row>
    <row r="59" spans="1:21" x14ac:dyDescent="0.25">
      <c r="A59" s="130">
        <f t="shared" si="0"/>
        <v>1875.1</v>
      </c>
      <c r="B59" s="138"/>
      <c r="C59" s="149">
        <f t="shared" si="14"/>
        <v>0.01</v>
      </c>
      <c r="D59" s="150">
        <f t="shared" si="18"/>
        <v>-4.3000000000000149E-2</v>
      </c>
      <c r="E59" s="150">
        <f t="shared" si="15"/>
        <v>5.3432368847946506E-2</v>
      </c>
      <c r="F59" s="150">
        <f t="shared" si="5"/>
        <v>1.5211502463100029E-2</v>
      </c>
      <c r="G59" s="151">
        <f t="shared" si="6"/>
        <v>1.0432368847946356E-2</v>
      </c>
      <c r="H59" s="150">
        <f t="shared" si="1"/>
        <v>-2.778849753690012E-2</v>
      </c>
      <c r="I59" s="137"/>
      <c r="J59" s="151">
        <f t="shared" si="2"/>
        <v>4.3104323688479464</v>
      </c>
      <c r="K59" s="150">
        <f t="shared" si="3"/>
        <v>4.2722115024631</v>
      </c>
      <c r="L59" s="135"/>
      <c r="M59" s="149">
        <f t="shared" si="16"/>
        <v>0.99398573495599551</v>
      </c>
      <c r="N59" s="149">
        <f t="shared" si="7"/>
        <v>0.99373116164923736</v>
      </c>
      <c r="O59" s="149">
        <f t="shared" si="8"/>
        <v>0.9988609775209738</v>
      </c>
      <c r="P59" s="149">
        <f t="shared" si="9"/>
        <v>0.99878850380202244</v>
      </c>
      <c r="Q59" s="140"/>
      <c r="R59" s="152">
        <f t="shared" si="10"/>
        <v>-6.0324235794517126E-3</v>
      </c>
      <c r="S59" s="152">
        <f t="shared" si="11"/>
        <v>-6.2885700242345027E-3</v>
      </c>
      <c r="T59" s="152">
        <f t="shared" si="12"/>
        <v>-1.1396716581299408E-3</v>
      </c>
      <c r="U59" s="152">
        <f t="shared" si="13"/>
        <v>-1.2122306527491162E-3</v>
      </c>
    </row>
    <row r="60" spans="1:21" x14ac:dyDescent="0.25">
      <c r="A60" s="130">
        <f t="shared" si="0"/>
        <v>1875.11</v>
      </c>
      <c r="B60" s="138"/>
      <c r="C60" s="149">
        <f t="shared" si="14"/>
        <v>0.01</v>
      </c>
      <c r="D60" s="150">
        <f t="shared" si="18"/>
        <v>-4.3700000000000294E-2</v>
      </c>
      <c r="E60" s="150">
        <f t="shared" si="15"/>
        <v>5.4672282148281945E-2</v>
      </c>
      <c r="F60" s="150">
        <f t="shared" si="5"/>
        <v>7.1999548017243009E-2</v>
      </c>
      <c r="G60" s="151">
        <f t="shared" si="6"/>
        <v>1.0972282148281651E-2</v>
      </c>
      <c r="H60" s="150">
        <f t="shared" si="1"/>
        <v>2.8299548017242715E-2</v>
      </c>
      <c r="I60" s="137"/>
      <c r="J60" s="151">
        <f t="shared" si="2"/>
        <v>4.3809722821482815</v>
      </c>
      <c r="K60" s="150">
        <f t="shared" si="3"/>
        <v>4.3982995480172429</v>
      </c>
      <c r="L60" s="135"/>
      <c r="M60" s="149">
        <f t="shared" si="16"/>
        <v>1.0141808940416064</v>
      </c>
      <c r="N60" s="149">
        <f t="shared" si="7"/>
        <v>1.0224386128230296</v>
      </c>
      <c r="O60" s="149">
        <f t="shared" si="8"/>
        <v>1.0184334636191767</v>
      </c>
      <c r="P60" s="149">
        <f t="shared" si="9"/>
        <v>1.0293082981158133</v>
      </c>
      <c r="Q60" s="140"/>
      <c r="R60" s="152">
        <f t="shared" si="10"/>
        <v>1.4081285748965802E-2</v>
      </c>
      <c r="S60" s="152">
        <f t="shared" si="11"/>
        <v>2.2190570773670187E-2</v>
      </c>
      <c r="T60" s="152">
        <f t="shared" si="12"/>
        <v>1.8265626734545608E-2</v>
      </c>
      <c r="U60" s="152">
        <f t="shared" si="13"/>
        <v>2.8887021419961963E-2</v>
      </c>
    </row>
    <row r="61" spans="1:21" x14ac:dyDescent="0.25">
      <c r="A61" s="130">
        <f t="shared" si="0"/>
        <v>1875.12</v>
      </c>
      <c r="B61" s="138"/>
      <c r="C61" s="149">
        <f t="shared" si="14"/>
        <v>0.01</v>
      </c>
      <c r="D61" s="150">
        <f t="shared" si="18"/>
        <v>-4.3700000000000294E-2</v>
      </c>
      <c r="E61" s="150">
        <f t="shared" si="15"/>
        <v>5.4304571690995583E-2</v>
      </c>
      <c r="F61" s="150">
        <f t="shared" si="5"/>
        <v>4.3700000000000003E-2</v>
      </c>
      <c r="G61" s="151">
        <f t="shared" si="6"/>
        <v>1.0604571690995289E-2</v>
      </c>
      <c r="H61" s="150">
        <f t="shared" si="1"/>
        <v>-2.9143354396410359E-16</v>
      </c>
      <c r="I61" s="137"/>
      <c r="J61" s="151">
        <f t="shared" si="2"/>
        <v>4.3806045716909958</v>
      </c>
      <c r="K61" s="150">
        <f t="shared" si="3"/>
        <v>4.37</v>
      </c>
      <c r="L61" s="135"/>
      <c r="M61" s="149">
        <f t="shared" si="16"/>
        <v>1.0037678068076672</v>
      </c>
      <c r="N61" s="149">
        <f t="shared" si="7"/>
        <v>0.99980820232910483</v>
      </c>
      <c r="O61" s="149">
        <f t="shared" si="8"/>
        <v>1.0031734985156788</v>
      </c>
      <c r="P61" s="149">
        <f t="shared" si="9"/>
        <v>0.9999871237718031</v>
      </c>
      <c r="Q61" s="140"/>
      <c r="R61" s="152">
        <f t="shared" si="10"/>
        <v>3.7607264030885957E-3</v>
      </c>
      <c r="S61" s="152">
        <f t="shared" si="11"/>
        <v>-1.9181606642063026E-4</v>
      </c>
      <c r="T61" s="152">
        <f t="shared" si="12"/>
        <v>3.1684735975045148E-3</v>
      </c>
      <c r="U61" s="152">
        <f t="shared" si="13"/>
        <v>-1.2876311096238729E-5</v>
      </c>
    </row>
    <row r="62" spans="1:21" x14ac:dyDescent="0.25">
      <c r="A62" s="130">
        <f t="shared" si="0"/>
        <v>1876.01</v>
      </c>
      <c r="B62" s="138"/>
      <c r="C62" s="149">
        <f t="shared" si="14"/>
        <v>0.01</v>
      </c>
      <c r="D62" s="150">
        <f t="shared" ref="D62:D81" si="19">(1-Epsilon)*q_SP-q_SP</f>
        <v>-4.4599999999999973E-2</v>
      </c>
      <c r="E62" s="150">
        <f t="shared" si="15"/>
        <v>5.5620094974881851E-2</v>
      </c>
      <c r="F62" s="150">
        <f t="shared" si="5"/>
        <v>7.4028796300997346E-2</v>
      </c>
      <c r="G62" s="151">
        <f t="shared" si="6"/>
        <v>1.1020094974881878E-2</v>
      </c>
      <c r="H62" s="150">
        <f t="shared" si="1"/>
        <v>2.9428796300997373E-2</v>
      </c>
      <c r="I62" s="137"/>
      <c r="J62" s="151">
        <f t="shared" si="2"/>
        <v>4.4710200949748815</v>
      </c>
      <c r="K62" s="150">
        <f t="shared" si="3"/>
        <v>4.4894287963009969</v>
      </c>
      <c r="L62" s="135"/>
      <c r="M62" s="149">
        <f t="shared" si="16"/>
        <v>1.0166867046635413</v>
      </c>
      <c r="N62" s="149">
        <f t="shared" si="7"/>
        <v>1.0208663979054819</v>
      </c>
      <c r="O62" s="149">
        <f t="shared" si="8"/>
        <v>1.0219825021437068</v>
      </c>
      <c r="P62" s="149">
        <f t="shared" si="9"/>
        <v>1.0275455573622931</v>
      </c>
      <c r="Q62" s="140"/>
      <c r="R62" s="152">
        <f t="shared" si="10"/>
        <v>1.6549011262103383E-2</v>
      </c>
      <c r="S62" s="152">
        <f t="shared" si="11"/>
        <v>2.0651676463159831E-2</v>
      </c>
      <c r="T62" s="152">
        <f t="shared" si="12"/>
        <v>2.1744370444832663E-2</v>
      </c>
      <c r="U62" s="152">
        <f t="shared" si="13"/>
        <v>2.7173004470841752E-2</v>
      </c>
    </row>
    <row r="63" spans="1:21" x14ac:dyDescent="0.25">
      <c r="A63" s="130">
        <f t="shared" si="0"/>
        <v>1876.02</v>
      </c>
      <c r="B63" s="138"/>
      <c r="C63" s="149">
        <f t="shared" si="14"/>
        <v>0.01</v>
      </c>
      <c r="D63" s="150">
        <f t="shared" si="19"/>
        <v>-4.5200000000000351E-2</v>
      </c>
      <c r="E63" s="150">
        <f t="shared" si="15"/>
        <v>5.6086111451894537E-2</v>
      </c>
      <c r="F63" s="150">
        <f t="shared" si="5"/>
        <v>7.4033071419117025E-2</v>
      </c>
      <c r="G63" s="151">
        <f t="shared" si="6"/>
        <v>1.0886111451894186E-2</v>
      </c>
      <c r="H63" s="150">
        <f t="shared" si="1"/>
        <v>2.8833071419116674E-2</v>
      </c>
      <c r="I63" s="137"/>
      <c r="J63" s="151">
        <f t="shared" si="2"/>
        <v>4.5308861114518937</v>
      </c>
      <c r="K63" s="150">
        <f t="shared" si="3"/>
        <v>4.5488330714191161</v>
      </c>
      <c r="L63" s="135"/>
      <c r="M63" s="149">
        <f t="shared" si="16"/>
        <v>1.0128555653359641</v>
      </c>
      <c r="N63" s="149">
        <f t="shared" si="7"/>
        <v>1.0127434657054748</v>
      </c>
      <c r="O63" s="149">
        <f t="shared" si="8"/>
        <v>1.0160594951102939</v>
      </c>
      <c r="P63" s="149">
        <f t="shared" si="9"/>
        <v>1.0159115247886716</v>
      </c>
      <c r="Q63" s="140"/>
      <c r="R63" s="152">
        <f t="shared" si="10"/>
        <v>1.2773633991282667E-2</v>
      </c>
      <c r="S63" s="152">
        <f t="shared" si="11"/>
        <v>1.2662951048720129E-2</v>
      </c>
      <c r="T63" s="152">
        <f t="shared" si="12"/>
        <v>1.5931905621250041E-2</v>
      </c>
      <c r="U63" s="152">
        <f t="shared" si="13"/>
        <v>1.5786263463527538E-2</v>
      </c>
    </row>
    <row r="64" spans="1:21" x14ac:dyDescent="0.25">
      <c r="A64" s="130">
        <f t="shared" si="0"/>
        <v>1876.03</v>
      </c>
      <c r="B64" s="138"/>
      <c r="C64" s="149">
        <f t="shared" si="14"/>
        <v>0.01</v>
      </c>
      <c r="D64" s="150">
        <f t="shared" si="19"/>
        <v>-4.5099999999999696E-2</v>
      </c>
      <c r="E64" s="150">
        <f t="shared" si="15"/>
        <v>5.5701955979663959E-2</v>
      </c>
      <c r="F64" s="150">
        <f t="shared" si="5"/>
        <v>2.674064199180199E-2</v>
      </c>
      <c r="G64" s="151">
        <f t="shared" si="6"/>
        <v>1.0601955979664263E-2</v>
      </c>
      <c r="H64" s="150">
        <f t="shared" si="1"/>
        <v>-1.8359358008197706E-2</v>
      </c>
      <c r="I64" s="137"/>
      <c r="J64" s="151">
        <f t="shared" si="2"/>
        <v>4.5206019559796644</v>
      </c>
      <c r="K64" s="150">
        <f t="shared" si="3"/>
        <v>4.4916406419918022</v>
      </c>
      <c r="L64" s="135"/>
      <c r="M64" s="149">
        <f t="shared" si="16"/>
        <v>1.0030892393246533</v>
      </c>
      <c r="N64" s="149">
        <f t="shared" si="7"/>
        <v>0.99671317491408629</v>
      </c>
      <c r="O64" s="149">
        <f t="shared" si="8"/>
        <v>1.0029560465335869</v>
      </c>
      <c r="P64" s="149">
        <f t="shared" si="9"/>
        <v>0.99989511172939649</v>
      </c>
      <c r="Q64" s="140"/>
      <c r="R64" s="152">
        <f t="shared" si="10"/>
        <v>3.0844774294196248E-3</v>
      </c>
      <c r="S64" s="152">
        <f t="shared" si="11"/>
        <v>-3.2922385608379588E-3</v>
      </c>
      <c r="T64" s="152">
        <f t="shared" si="12"/>
        <v>2.9516860191747441E-3</v>
      </c>
      <c r="U64" s="152">
        <f t="shared" si="13"/>
        <v>-1.048937717628391E-4</v>
      </c>
    </row>
    <row r="65" spans="1:21" x14ac:dyDescent="0.25">
      <c r="A65" s="130">
        <f t="shared" ref="A65:A128" si="20">Timecode</f>
        <v>1876.04</v>
      </c>
      <c r="B65" s="138"/>
      <c r="C65" s="149">
        <f t="shared" si="14"/>
        <v>0.01</v>
      </c>
      <c r="D65" s="150">
        <f t="shared" si="19"/>
        <v>-4.3400000000000105E-2</v>
      </c>
      <c r="E65" s="150">
        <f t="shared" si="15"/>
        <v>5.3711163643591214E-2</v>
      </c>
      <c r="F65" s="150">
        <f t="shared" si="5"/>
        <v>1.3881595764673484E-2</v>
      </c>
      <c r="G65" s="151">
        <f t="shared" si="6"/>
        <v>1.0311163643591109E-2</v>
      </c>
      <c r="H65" s="150">
        <f t="shared" si="1"/>
        <v>-2.9518404235326621E-2</v>
      </c>
      <c r="I65" s="137"/>
      <c r="J65" s="151">
        <f t="shared" si="2"/>
        <v>4.3503111636435907</v>
      </c>
      <c r="K65" s="150">
        <f t="shared" si="3"/>
        <v>4.3104815957646734</v>
      </c>
      <c r="L65" s="135"/>
      <c r="M65" s="149">
        <f t="shared" si="16"/>
        <v>0.98118842178633625</v>
      </c>
      <c r="N65" s="149">
        <f t="shared" si="7"/>
        <v>0.97956292052482574</v>
      </c>
      <c r="O65" s="149">
        <f t="shared" si="8"/>
        <v>0.99723169814153989</v>
      </c>
      <c r="P65" s="149">
        <f t="shared" si="9"/>
        <v>0.99681158898924171</v>
      </c>
      <c r="Q65" s="140"/>
      <c r="R65" s="152">
        <f t="shared" si="10"/>
        <v>-1.8990766722115967E-2</v>
      </c>
      <c r="S65" s="152">
        <f t="shared" si="11"/>
        <v>-2.0648806269326095E-2</v>
      </c>
      <c r="T65" s="152">
        <f t="shared" si="12"/>
        <v>-2.7721406923874163E-3</v>
      </c>
      <c r="U65" s="152">
        <f t="shared" si="13"/>
        <v>-3.1935048234725087E-3</v>
      </c>
    </row>
    <row r="66" spans="1:21" x14ac:dyDescent="0.25">
      <c r="A66" s="130">
        <f t="shared" si="20"/>
        <v>1876.05</v>
      </c>
      <c r="B66" s="138"/>
      <c r="C66" s="149">
        <f t="shared" si="14"/>
        <v>0.01</v>
      </c>
      <c r="D66" s="150">
        <f t="shared" si="19"/>
        <v>-4.1800000000000281E-2</v>
      </c>
      <c r="E66" s="150">
        <f t="shared" ref="E66:E129" si="21">(Epsilon*2*L_RDY_SP_set*q_SP)</f>
        <v>5.2623247906119774E-2</v>
      </c>
      <c r="F66" s="150">
        <f t="shared" ref="F66:F129" si="22">(Epsilon*2*L_RS_SP_set*q_SP)</f>
        <v>1.338992917218529E-2</v>
      </c>
      <c r="G66" s="151">
        <f t="shared" ref="G66:G129" si="23">Impact_neg_d+Impact_pos_RDY_d</f>
        <v>1.0823247906119493E-2</v>
      </c>
      <c r="H66" s="150">
        <f t="shared" ref="H66:H129" si="24">Impact_neg_d+Impact_pos_RS_d</f>
        <v>-2.8410070827814993E-2</v>
      </c>
      <c r="I66" s="137"/>
      <c r="J66" s="151">
        <f t="shared" ref="J66:J129" si="25">q_SP+Impact_ges_RDY_d</f>
        <v>4.1908232479061196</v>
      </c>
      <c r="K66" s="150">
        <f t="shared" ref="K66:K129" si="26">q_SP+Impact_ges_RS_d</f>
        <v>4.1515899291721849</v>
      </c>
      <c r="L66" s="135"/>
      <c r="M66" s="149">
        <f t="shared" si="16"/>
        <v>0.98158280536261477</v>
      </c>
      <c r="N66" s="149">
        <f t="shared" si="7"/>
        <v>0.98149006621280743</v>
      </c>
      <c r="O66" s="149">
        <f t="shared" si="8"/>
        <v>0.99741121625079598</v>
      </c>
      <c r="P66" s="149">
        <f t="shared" si="9"/>
        <v>0.99738761887327143</v>
      </c>
      <c r="Q66" s="140"/>
      <c r="R66" s="152">
        <f t="shared" si="10"/>
        <v>-1.8588902688110372E-2</v>
      </c>
      <c r="S66" s="152">
        <f t="shared" si="11"/>
        <v>-1.8683386343016067E-2</v>
      </c>
      <c r="T66" s="152">
        <f t="shared" si="12"/>
        <v>-2.592140444277359E-3</v>
      </c>
      <c r="U66" s="152">
        <f t="shared" si="13"/>
        <v>-2.6157993487344461E-3</v>
      </c>
    </row>
    <row r="67" spans="1:21" x14ac:dyDescent="0.25">
      <c r="A67" s="130">
        <f t="shared" si="20"/>
        <v>1876.06</v>
      </c>
      <c r="B67" s="138"/>
      <c r="C67" s="149">
        <f t="shared" ref="C67:C130" si="27">C66</f>
        <v>0.01</v>
      </c>
      <c r="D67" s="150">
        <f t="shared" si="19"/>
        <v>-4.1500000000000092E-2</v>
      </c>
      <c r="E67" s="150">
        <f t="shared" si="21"/>
        <v>5.3081624628926148E-2</v>
      </c>
      <c r="F67" s="150">
        <f t="shared" si="22"/>
        <v>1.7143041680412516E-2</v>
      </c>
      <c r="G67" s="151">
        <f t="shared" si="23"/>
        <v>1.1581624628926056E-2</v>
      </c>
      <c r="H67" s="150">
        <f t="shared" si="24"/>
        <v>-2.4356958319587577E-2</v>
      </c>
      <c r="I67" s="137"/>
      <c r="J67" s="151">
        <f t="shared" si="25"/>
        <v>4.1615816246289263</v>
      </c>
      <c r="K67" s="150">
        <f t="shared" si="26"/>
        <v>4.1256430416804131</v>
      </c>
      <c r="L67" s="135"/>
      <c r="M67" s="149">
        <f t="shared" ref="M67:M130" si="28">(D_mon+q_impact_RDY_d)/INDEX(q_impact_RDY_d,tMinus)*L_RDY_SP_set+(R_Cash)*(1-L_RDY_SP_set)</f>
        <v>1.0003632303120074</v>
      </c>
      <c r="N67" s="149">
        <f t="shared" ref="N67:N130" si="29">(D_mon+q_impact_RS_d)/INDEX(q_impact_RS_d,tMinus)*L_RDY_SP_set+(R_Cash)*(1-L_RDY_SP_set)</f>
        <v>1.0008646556144734</v>
      </c>
      <c r="O67" s="149">
        <f t="shared" ref="O67:O130" si="30">(D_mon+q_impact_RDY_d)/INDEX(q_impact_RDY_d,tMinus)*L_RS_SP_set+(R_Cash)*(1-L_RS_SP_set)</f>
        <v>1.0020153321672725</v>
      </c>
      <c r="P67" s="149">
        <f t="shared" ref="P67:P130" si="31">(D_mon+q_impact_RS_d)/INDEX(q_impact_RS_d,tMinus)*L_RS_SP_set+(R_Cash)*(1-L_RS_SP_set)</f>
        <v>1.0021772705954928</v>
      </c>
      <c r="Q67" s="140"/>
      <c r="R67" s="152">
        <f t="shared" ref="R67:R130" si="32">LN(M67)</f>
        <v>3.6316435984764178E-4</v>
      </c>
      <c r="S67" s="152">
        <f t="shared" ref="S67:S130" si="33">LN(N67)</f>
        <v>8.6428201514852508E-4</v>
      </c>
      <c r="T67" s="152">
        <f t="shared" ref="T67:T130" si="34">LN(O67)</f>
        <v>2.0133041097494839E-3</v>
      </c>
      <c r="U67" s="152">
        <f t="shared" ref="U67:U130" si="35">LN(P67)</f>
        <v>2.1749037767171205E-3</v>
      </c>
    </row>
    <row r="68" spans="1:21" x14ac:dyDescent="0.25">
      <c r="A68" s="130">
        <f t="shared" si="20"/>
        <v>1876.07</v>
      </c>
      <c r="B68" s="138"/>
      <c r="C68" s="149">
        <f t="shared" si="27"/>
        <v>0.01</v>
      </c>
      <c r="D68" s="150">
        <f t="shared" si="19"/>
        <v>-4.1000000000000369E-2</v>
      </c>
      <c r="E68" s="150">
        <f t="shared" si="21"/>
        <v>5.2637786583834119E-2</v>
      </c>
      <c r="F68" s="150">
        <f t="shared" si="22"/>
        <v>1.5109354314326544E-2</v>
      </c>
      <c r="G68" s="151">
        <f t="shared" si="23"/>
        <v>1.1637786583833749E-2</v>
      </c>
      <c r="H68" s="150">
        <f t="shared" si="24"/>
        <v>-2.5890645685673827E-2</v>
      </c>
      <c r="I68" s="137"/>
      <c r="J68" s="151">
        <f t="shared" si="25"/>
        <v>4.1116377865838336</v>
      </c>
      <c r="K68" s="150">
        <f t="shared" si="26"/>
        <v>4.0741093543143254</v>
      </c>
      <c r="L68" s="135"/>
      <c r="M68" s="149">
        <f t="shared" si="28"/>
        <v>0.99715269916798277</v>
      </c>
      <c r="N68" s="149">
        <f t="shared" si="29"/>
        <v>0.99687181212429599</v>
      </c>
      <c r="O68" s="149">
        <f t="shared" si="30"/>
        <v>1.0011743487910811</v>
      </c>
      <c r="P68" s="149">
        <f t="shared" si="31"/>
        <v>1.001093721885187</v>
      </c>
      <c r="Q68" s="140"/>
      <c r="R68" s="152">
        <f t="shared" si="32"/>
        <v>-2.851362103971872E-3</v>
      </c>
      <c r="S68" s="152">
        <f t="shared" si="33"/>
        <v>-3.1330908830856327E-3</v>
      </c>
      <c r="T68" s="152">
        <f t="shared" si="34"/>
        <v>1.1736597829107649E-3</v>
      </c>
      <c r="U68" s="152">
        <f t="shared" si="35"/>
        <v>1.0931242071618968E-3</v>
      </c>
    </row>
    <row r="69" spans="1:21" x14ac:dyDescent="0.25">
      <c r="A69" s="130">
        <f t="shared" si="20"/>
        <v>1876.08</v>
      </c>
      <c r="B69" s="138"/>
      <c r="C69" s="149">
        <f t="shared" si="27"/>
        <v>0.01</v>
      </c>
      <c r="D69" s="150">
        <f t="shared" si="19"/>
        <v>-3.9299999999999891E-2</v>
      </c>
      <c r="E69" s="150">
        <f t="shared" si="21"/>
        <v>5.0734518205873297E-2</v>
      </c>
      <c r="F69" s="150">
        <f t="shared" si="22"/>
        <v>1.2474953886886866E-2</v>
      </c>
      <c r="G69" s="151">
        <f t="shared" si="23"/>
        <v>1.1434518205873406E-2</v>
      </c>
      <c r="H69" s="150">
        <f t="shared" si="24"/>
        <v>-2.6825046113113024E-2</v>
      </c>
      <c r="I69" s="137"/>
      <c r="J69" s="151">
        <f t="shared" si="25"/>
        <v>3.9414345182058734</v>
      </c>
      <c r="K69" s="150">
        <f t="shared" si="26"/>
        <v>3.9031749538868872</v>
      </c>
      <c r="L69" s="135"/>
      <c r="M69" s="149">
        <f t="shared" si="28"/>
        <v>0.97819170040396075</v>
      </c>
      <c r="N69" s="149">
        <f t="shared" si="29"/>
        <v>0.97786588794885998</v>
      </c>
      <c r="O69" s="149">
        <f t="shared" si="30"/>
        <v>0.99673678547348976</v>
      </c>
      <c r="P69" s="149">
        <f t="shared" si="31"/>
        <v>0.99665667245582656</v>
      </c>
      <c r="Q69" s="140"/>
      <c r="R69" s="152">
        <f t="shared" si="32"/>
        <v>-2.2049615472309245E-2</v>
      </c>
      <c r="S69" s="152">
        <f t="shared" si="33"/>
        <v>-2.2382747236991359E-2</v>
      </c>
      <c r="T69" s="152">
        <f t="shared" si="34"/>
        <v>-3.2685504223105301E-3</v>
      </c>
      <c r="U69" s="152">
        <f t="shared" si="35"/>
        <v>-3.3489289520861306E-3</v>
      </c>
    </row>
    <row r="70" spans="1:21" x14ac:dyDescent="0.25">
      <c r="A70" s="130">
        <f t="shared" si="20"/>
        <v>1876.09</v>
      </c>
      <c r="B70" s="138"/>
      <c r="C70" s="149">
        <f t="shared" si="27"/>
        <v>0.01</v>
      </c>
      <c r="D70" s="150">
        <f t="shared" si="19"/>
        <v>-3.6900000000000155E-2</v>
      </c>
      <c r="E70" s="150">
        <f t="shared" si="21"/>
        <v>4.8416142154793465E-2</v>
      </c>
      <c r="F70" s="150">
        <f t="shared" si="22"/>
        <v>1.1451277863123492E-2</v>
      </c>
      <c r="G70" s="151">
        <f t="shared" si="23"/>
        <v>1.151614215479331E-2</v>
      </c>
      <c r="H70" s="150">
        <f t="shared" si="24"/>
        <v>-2.5448722136876663E-2</v>
      </c>
      <c r="I70" s="137"/>
      <c r="J70" s="151">
        <f t="shared" si="25"/>
        <v>3.7015161421547931</v>
      </c>
      <c r="K70" s="150">
        <f t="shared" si="26"/>
        <v>3.6645512778631231</v>
      </c>
      <c r="L70" s="135"/>
      <c r="M70" s="149">
        <f t="shared" si="28"/>
        <v>0.96518122450476151</v>
      </c>
      <c r="N70" s="149">
        <f t="shared" si="29"/>
        <v>0.96504818658676816</v>
      </c>
      <c r="O70" s="149">
        <f t="shared" si="30"/>
        <v>0.99388242755843215</v>
      </c>
      <c r="P70" s="149">
        <f t="shared" si="31"/>
        <v>0.99385096172704879</v>
      </c>
      <c r="Q70" s="140"/>
      <c r="R70" s="152">
        <f t="shared" si="32"/>
        <v>-3.5439397860617464E-2</v>
      </c>
      <c r="S70" s="152">
        <f t="shared" si="33"/>
        <v>-3.5577244603019739E-2</v>
      </c>
      <c r="T70" s="152">
        <f t="shared" si="34"/>
        <v>-6.1363614558204342E-3</v>
      </c>
      <c r="U70" s="152">
        <f t="shared" si="35"/>
        <v>-6.1680214677270594E-3</v>
      </c>
    </row>
    <row r="71" spans="1:21" x14ac:dyDescent="0.25">
      <c r="A71" s="130">
        <f t="shared" si="20"/>
        <v>1876.1</v>
      </c>
      <c r="B71" s="138"/>
      <c r="C71" s="149">
        <f t="shared" si="27"/>
        <v>0.01</v>
      </c>
      <c r="D71" s="150">
        <f t="shared" si="19"/>
        <v>-3.6700000000000177E-2</v>
      </c>
      <c r="E71" s="150">
        <f t="shared" si="21"/>
        <v>4.9223330479915207E-2</v>
      </c>
      <c r="F71" s="150">
        <f t="shared" si="22"/>
        <v>1.630638588127703E-2</v>
      </c>
      <c r="G71" s="151">
        <f t="shared" si="23"/>
        <v>1.2523330479915031E-2</v>
      </c>
      <c r="H71" s="150">
        <f t="shared" si="24"/>
        <v>-2.0393614118723147E-2</v>
      </c>
      <c r="I71" s="137"/>
      <c r="J71" s="151">
        <f t="shared" si="25"/>
        <v>3.6825233304799148</v>
      </c>
      <c r="K71" s="150">
        <f t="shared" si="26"/>
        <v>3.6496063858812766</v>
      </c>
      <c r="L71" s="135"/>
      <c r="M71" s="149">
        <f t="shared" si="28"/>
        <v>1.0019987001829762</v>
      </c>
      <c r="N71" s="149">
        <f t="shared" si="29"/>
        <v>1.0027504529696285</v>
      </c>
      <c r="O71" s="149">
        <f t="shared" si="30"/>
        <v>1.0025103593075968</v>
      </c>
      <c r="P71" s="149">
        <f t="shared" si="31"/>
        <v>1.0027593950982872</v>
      </c>
      <c r="Q71" s="140"/>
      <c r="R71" s="152">
        <f t="shared" si="32"/>
        <v>1.996705439253029E-3</v>
      </c>
      <c r="S71" s="152">
        <f t="shared" si="33"/>
        <v>2.7466773953013827E-3</v>
      </c>
      <c r="T71" s="152">
        <f t="shared" si="34"/>
        <v>2.5072136191092442E-3</v>
      </c>
      <c r="U71" s="152">
        <f t="shared" si="35"/>
        <v>2.7555949567557182E-3</v>
      </c>
    </row>
    <row r="72" spans="1:21" x14ac:dyDescent="0.25">
      <c r="A72" s="130">
        <f t="shared" si="20"/>
        <v>1876.11</v>
      </c>
      <c r="B72" s="138"/>
      <c r="C72" s="149">
        <f t="shared" si="27"/>
        <v>0.01</v>
      </c>
      <c r="D72" s="150">
        <f t="shared" si="19"/>
        <v>-3.6000000000000032E-2</v>
      </c>
      <c r="E72" s="150">
        <f t="shared" si="21"/>
        <v>4.8407204249652634E-2</v>
      </c>
      <c r="F72" s="150">
        <f t="shared" si="22"/>
        <v>1.2318277228766703E-2</v>
      </c>
      <c r="G72" s="151">
        <f t="shared" si="23"/>
        <v>1.2407204249652602E-2</v>
      </c>
      <c r="H72" s="150">
        <f t="shared" si="24"/>
        <v>-2.3681722771233329E-2</v>
      </c>
      <c r="I72" s="137"/>
      <c r="J72" s="151">
        <f t="shared" si="25"/>
        <v>3.6124072042496529</v>
      </c>
      <c r="K72" s="150">
        <f t="shared" si="26"/>
        <v>3.5763182772287667</v>
      </c>
      <c r="L72" s="135"/>
      <c r="M72" s="149">
        <f t="shared" si="28"/>
        <v>0.99266550050092994</v>
      </c>
      <c r="N72" s="149">
        <f t="shared" si="29"/>
        <v>0.99200687384661057</v>
      </c>
      <c r="O72" s="149">
        <f t="shared" si="30"/>
        <v>1.0001867053738194</v>
      </c>
      <c r="P72" s="149">
        <f t="shared" si="31"/>
        <v>1.0000191033434209</v>
      </c>
      <c r="Q72" s="140"/>
      <c r="R72" s="152">
        <f t="shared" si="32"/>
        <v>-7.3615291877783982E-3</v>
      </c>
      <c r="S72" s="152">
        <f t="shared" si="33"/>
        <v>-8.0252424404141844E-3</v>
      </c>
      <c r="T72" s="152">
        <f t="shared" si="34"/>
        <v>1.8668794654021109E-4</v>
      </c>
      <c r="U72" s="152">
        <f t="shared" si="35"/>
        <v>1.9103160954382008E-5</v>
      </c>
    </row>
    <row r="73" spans="1:21" x14ac:dyDescent="0.25">
      <c r="A73" s="130">
        <f t="shared" si="20"/>
        <v>1876.12</v>
      </c>
      <c r="B73" s="138"/>
      <c r="C73" s="149">
        <f t="shared" si="27"/>
        <v>0.01</v>
      </c>
      <c r="D73" s="150">
        <f t="shared" si="19"/>
        <v>-3.5800000000000054E-2</v>
      </c>
      <c r="E73" s="150">
        <f t="shared" si="21"/>
        <v>4.846638226409871E-2</v>
      </c>
      <c r="F73" s="150">
        <f t="shared" si="22"/>
        <v>1.5772818519374371E-2</v>
      </c>
      <c r="G73" s="151">
        <f t="shared" si="23"/>
        <v>1.2666382264098656E-2</v>
      </c>
      <c r="H73" s="150">
        <f t="shared" si="24"/>
        <v>-2.0027181480625683E-2</v>
      </c>
      <c r="I73" s="137"/>
      <c r="J73" s="151">
        <f t="shared" si="25"/>
        <v>3.5926663822640985</v>
      </c>
      <c r="K73" s="150">
        <f t="shared" si="26"/>
        <v>3.5599728185193742</v>
      </c>
      <c r="L73" s="135"/>
      <c r="M73" s="149">
        <f t="shared" si="28"/>
        <v>1.0018720645888219</v>
      </c>
      <c r="N73" s="149">
        <f t="shared" si="29"/>
        <v>1.0025246638386383</v>
      </c>
      <c r="O73" s="149">
        <f t="shared" si="30"/>
        <v>1.0024602579575572</v>
      </c>
      <c r="P73" s="149">
        <f t="shared" si="31"/>
        <v>1.002672638767768</v>
      </c>
      <c r="Q73" s="140"/>
      <c r="R73" s="152">
        <f t="shared" si="32"/>
        <v>1.8703144598055405E-3</v>
      </c>
      <c r="S73" s="152">
        <f t="shared" si="33"/>
        <v>2.5214822287610099E-3</v>
      </c>
      <c r="T73" s="152">
        <f t="shared" si="34"/>
        <v>2.4572364776802632E-3</v>
      </c>
      <c r="U73" s="152">
        <f t="shared" si="35"/>
        <v>2.6690736195992487E-3</v>
      </c>
    </row>
    <row r="74" spans="1:21" x14ac:dyDescent="0.25">
      <c r="A74" s="130">
        <f t="shared" si="20"/>
        <v>1877.01</v>
      </c>
      <c r="B74" s="138"/>
      <c r="C74" s="149">
        <f t="shared" si="27"/>
        <v>0.01</v>
      </c>
      <c r="D74" s="150">
        <f t="shared" si="19"/>
        <v>-3.5499999999999865E-2</v>
      </c>
      <c r="E74" s="150">
        <f t="shared" si="21"/>
        <v>4.7716677232127011E-2</v>
      </c>
      <c r="F74" s="150">
        <f t="shared" si="22"/>
        <v>1.406466337332125E-2</v>
      </c>
      <c r="G74" s="151">
        <f t="shared" si="23"/>
        <v>1.2216677232127146E-2</v>
      </c>
      <c r="H74" s="150">
        <f t="shared" si="24"/>
        <v>-2.1435336626678615E-2</v>
      </c>
      <c r="I74" s="137"/>
      <c r="J74" s="151">
        <f t="shared" si="25"/>
        <v>3.5622166772321271</v>
      </c>
      <c r="K74" s="150">
        <f t="shared" si="26"/>
        <v>3.5285646633733214</v>
      </c>
      <c r="L74" s="135"/>
      <c r="M74" s="149">
        <f t="shared" si="28"/>
        <v>0.99973374182703434</v>
      </c>
      <c r="N74" s="149">
        <f t="shared" si="29"/>
        <v>0.99954212237316853</v>
      </c>
      <c r="O74" s="149">
        <f t="shared" si="30"/>
        <v>1.0018497533135275</v>
      </c>
      <c r="P74" s="149">
        <f t="shared" si="31"/>
        <v>1.0017932727857386</v>
      </c>
      <c r="Q74" s="140"/>
      <c r="R74" s="152">
        <f t="shared" si="32"/>
        <v>-2.6629362596623693E-4</v>
      </c>
      <c r="S74" s="152">
        <f t="shared" si="33"/>
        <v>-4.57982484801348E-4</v>
      </c>
      <c r="T74" s="152">
        <f t="shared" si="34"/>
        <v>1.8480446266420981E-3</v>
      </c>
      <c r="U74" s="152">
        <f t="shared" si="35"/>
        <v>1.7916667918000636E-3</v>
      </c>
    </row>
    <row r="75" spans="1:21" x14ac:dyDescent="0.25">
      <c r="A75" s="130">
        <f t="shared" si="20"/>
        <v>1877.02</v>
      </c>
      <c r="B75" s="138"/>
      <c r="C75" s="149">
        <f t="shared" si="27"/>
        <v>0.01</v>
      </c>
      <c r="D75" s="150">
        <f t="shared" si="19"/>
        <v>-3.3399999999999874E-2</v>
      </c>
      <c r="E75" s="150">
        <f t="shared" si="21"/>
        <v>4.4594571618380943E-2</v>
      </c>
      <c r="F75" s="150">
        <f t="shared" si="22"/>
        <v>1.0374745397661056E-2</v>
      </c>
      <c r="G75" s="151">
        <f t="shared" si="23"/>
        <v>1.1194571618381069E-2</v>
      </c>
      <c r="H75" s="150">
        <f t="shared" si="24"/>
        <v>-2.302525460233882E-2</v>
      </c>
      <c r="I75" s="137"/>
      <c r="J75" s="151">
        <f t="shared" si="25"/>
        <v>3.3511945716183811</v>
      </c>
      <c r="K75" s="150">
        <f t="shared" si="26"/>
        <v>3.316974745397661</v>
      </c>
      <c r="L75" s="135"/>
      <c r="M75" s="149">
        <f t="shared" si="28"/>
        <v>0.96582285010735136</v>
      </c>
      <c r="N75" s="149">
        <f t="shared" si="29"/>
        <v>0.96538021989103062</v>
      </c>
      <c r="O75" s="149">
        <f t="shared" si="30"/>
        <v>0.99428900276888887</v>
      </c>
      <c r="P75" s="149">
        <f t="shared" si="31"/>
        <v>0.99418602665244726</v>
      </c>
      <c r="Q75" s="140"/>
      <c r="R75" s="152">
        <f t="shared" si="32"/>
        <v>-3.4774846568738832E-2</v>
      </c>
      <c r="S75" s="152">
        <f t="shared" si="33"/>
        <v>-3.5233244995033691E-2</v>
      </c>
      <c r="T75" s="152">
        <f t="shared" si="34"/>
        <v>-5.7273673319512258E-3</v>
      </c>
      <c r="U75" s="152">
        <f t="shared" si="35"/>
        <v>-5.8309402861096019E-3</v>
      </c>
    </row>
    <row r="76" spans="1:21" x14ac:dyDescent="0.25">
      <c r="A76" s="130">
        <f t="shared" si="20"/>
        <v>1877.03</v>
      </c>
      <c r="B76" s="138"/>
      <c r="C76" s="149">
        <f t="shared" si="27"/>
        <v>0.01</v>
      </c>
      <c r="D76" s="150">
        <f t="shared" si="19"/>
        <v>-3.1699999999999839E-2</v>
      </c>
      <c r="E76" s="150">
        <f t="shared" si="21"/>
        <v>4.272964975415891E-2</v>
      </c>
      <c r="F76" s="150">
        <f t="shared" si="22"/>
        <v>9.9238709965269525E-3</v>
      </c>
      <c r="G76" s="151">
        <f t="shared" si="23"/>
        <v>1.1029649754159071E-2</v>
      </c>
      <c r="H76" s="150">
        <f t="shared" si="24"/>
        <v>-2.1776129003472887E-2</v>
      </c>
      <c r="I76" s="137"/>
      <c r="J76" s="151">
        <f t="shared" si="25"/>
        <v>3.181029649754159</v>
      </c>
      <c r="K76" s="150">
        <f t="shared" si="26"/>
        <v>3.1482238709965271</v>
      </c>
      <c r="L76" s="135"/>
      <c r="M76" s="149">
        <f t="shared" si="28"/>
        <v>0.97129383634431887</v>
      </c>
      <c r="N76" s="149">
        <f t="shared" si="29"/>
        <v>0.97127521091626923</v>
      </c>
      <c r="O76" s="149">
        <f t="shared" si="30"/>
        <v>0.99556849210210296</v>
      </c>
      <c r="P76" s="149">
        <f t="shared" si="31"/>
        <v>0.99556416638573775</v>
      </c>
      <c r="Q76" s="140"/>
      <c r="R76" s="152">
        <f t="shared" si="32"/>
        <v>-2.9126244373541058E-2</v>
      </c>
      <c r="S76" s="152">
        <f t="shared" si="33"/>
        <v>-2.9145420451813779E-2</v>
      </c>
      <c r="T76" s="152">
        <f t="shared" si="34"/>
        <v>-4.441356134818099E-3</v>
      </c>
      <c r="U76" s="152">
        <f t="shared" si="35"/>
        <v>-4.4457011153966495E-3</v>
      </c>
    </row>
    <row r="77" spans="1:21" x14ac:dyDescent="0.25">
      <c r="A77" s="130">
        <f t="shared" si="20"/>
        <v>1877.04</v>
      </c>
      <c r="B77" s="138"/>
      <c r="C77" s="149">
        <f t="shared" si="27"/>
        <v>0.01</v>
      </c>
      <c r="D77" s="150">
        <f t="shared" si="19"/>
        <v>-2.9399999999999871E-2</v>
      </c>
      <c r="E77" s="150">
        <f t="shared" si="21"/>
        <v>3.9873619637709037E-2</v>
      </c>
      <c r="F77" s="150">
        <f t="shared" si="22"/>
        <v>9.0477199314141325E-3</v>
      </c>
      <c r="G77" s="151">
        <f t="shared" si="23"/>
        <v>1.0473619637709167E-2</v>
      </c>
      <c r="H77" s="150">
        <f t="shared" si="24"/>
        <v>-2.0352280068585738E-2</v>
      </c>
      <c r="I77" s="137"/>
      <c r="J77" s="151">
        <f t="shared" si="25"/>
        <v>2.9504736196377093</v>
      </c>
      <c r="K77" s="150">
        <f t="shared" si="26"/>
        <v>2.9196477199314144</v>
      </c>
      <c r="L77" s="135"/>
      <c r="M77" s="149">
        <f t="shared" si="28"/>
        <v>0.95646291262385619</v>
      </c>
      <c r="N77" s="149">
        <f t="shared" si="29"/>
        <v>0.95642596120629553</v>
      </c>
      <c r="O77" s="149">
        <f t="shared" si="30"/>
        <v>0.9923660402258625</v>
      </c>
      <c r="P77" s="149">
        <f t="shared" si="31"/>
        <v>0.99235765558257716</v>
      </c>
      <c r="Q77" s="140"/>
      <c r="R77" s="152">
        <f t="shared" si="32"/>
        <v>-4.4513264900759165E-2</v>
      </c>
      <c r="S77" s="152">
        <f t="shared" si="33"/>
        <v>-4.4551899050469357E-2</v>
      </c>
      <c r="T77" s="152">
        <f t="shared" si="34"/>
        <v>-7.6632475949625529E-3</v>
      </c>
      <c r="U77" s="152">
        <f t="shared" si="35"/>
        <v>-7.6716967743653075E-3</v>
      </c>
    </row>
    <row r="78" spans="1:21" x14ac:dyDescent="0.25">
      <c r="A78" s="130">
        <f t="shared" si="20"/>
        <v>1877.05</v>
      </c>
      <c r="B78" s="138"/>
      <c r="C78" s="149">
        <f t="shared" si="27"/>
        <v>0.01</v>
      </c>
      <c r="D78" s="150">
        <f t="shared" si="19"/>
        <v>-2.9399999999999871E-2</v>
      </c>
      <c r="E78" s="150">
        <f t="shared" si="21"/>
        <v>4.0372960420831751E-2</v>
      </c>
      <c r="F78" s="150">
        <f t="shared" si="22"/>
        <v>2.9399999999999999E-2</v>
      </c>
      <c r="G78" s="151">
        <f t="shared" si="23"/>
        <v>1.097296042083188E-2</v>
      </c>
      <c r="H78" s="150">
        <f t="shared" si="24"/>
        <v>1.2836953722228372E-16</v>
      </c>
      <c r="I78" s="137"/>
      <c r="J78" s="151">
        <f t="shared" si="25"/>
        <v>2.9509729604208319</v>
      </c>
      <c r="K78" s="150">
        <f t="shared" si="26"/>
        <v>2.94</v>
      </c>
      <c r="L78" s="135"/>
      <c r="M78" s="149">
        <f t="shared" si="28"/>
        <v>1.0059535046120183</v>
      </c>
      <c r="N78" s="149">
        <f t="shared" si="29"/>
        <v>1.010675604528652</v>
      </c>
      <c r="O78" s="149">
        <f t="shared" si="30"/>
        <v>1.0051225849355587</v>
      </c>
      <c r="P78" s="149">
        <f t="shared" si="31"/>
        <v>1.0085612660751613</v>
      </c>
      <c r="Q78" s="140"/>
      <c r="R78" s="152">
        <f t="shared" si="32"/>
        <v>5.935852529954413E-3</v>
      </c>
      <c r="S78" s="152">
        <f t="shared" si="33"/>
        <v>1.0619022603899885E-2</v>
      </c>
      <c r="T78" s="152">
        <f t="shared" si="34"/>
        <v>5.1095091329437072E-3</v>
      </c>
      <c r="U78" s="152">
        <f t="shared" si="35"/>
        <v>8.5248262696293788E-3</v>
      </c>
    </row>
    <row r="79" spans="1:21" x14ac:dyDescent="0.25">
      <c r="A79" s="130">
        <f t="shared" si="20"/>
        <v>1877.06</v>
      </c>
      <c r="B79" s="138"/>
      <c r="C79" s="149">
        <f t="shared" si="27"/>
        <v>0.01</v>
      </c>
      <c r="D79" s="150">
        <f t="shared" si="19"/>
        <v>-2.729999999999988E-2</v>
      </c>
      <c r="E79" s="150">
        <f t="shared" si="21"/>
        <v>3.7107914181969286E-2</v>
      </c>
      <c r="F79" s="150">
        <f t="shared" si="22"/>
        <v>8.4054146099641226E-3</v>
      </c>
      <c r="G79" s="151">
        <f t="shared" si="23"/>
        <v>9.8079141819694057E-3</v>
      </c>
      <c r="H79" s="150">
        <f t="shared" si="24"/>
        <v>-1.8894585390035759E-2</v>
      </c>
      <c r="I79" s="137"/>
      <c r="J79" s="151">
        <f t="shared" si="25"/>
        <v>2.7398079141819696</v>
      </c>
      <c r="K79" s="150">
        <f t="shared" si="26"/>
        <v>2.711105414609964</v>
      </c>
      <c r="L79" s="135"/>
      <c r="M79" s="149">
        <f t="shared" si="28"/>
        <v>0.95699457306838309</v>
      </c>
      <c r="N79" s="149">
        <f t="shared" si="29"/>
        <v>0.95273211871092844</v>
      </c>
      <c r="O79" s="149">
        <f t="shared" si="30"/>
        <v>0.99249302031548825</v>
      </c>
      <c r="P79" s="149">
        <f t="shared" si="31"/>
        <v>0.99152752018107582</v>
      </c>
      <c r="Q79" s="140"/>
      <c r="R79" s="152">
        <f t="shared" si="32"/>
        <v>-4.3957558320200991E-2</v>
      </c>
      <c r="S79" s="152">
        <f t="shared" si="33"/>
        <v>-4.8421507485183875E-2</v>
      </c>
      <c r="T79" s="152">
        <f t="shared" si="34"/>
        <v>-7.5352988732388564E-3</v>
      </c>
      <c r="U79" s="152">
        <f t="shared" si="35"/>
        <v>-8.5085752994862578E-3</v>
      </c>
    </row>
    <row r="80" spans="1:21" x14ac:dyDescent="0.25">
      <c r="A80" s="130">
        <f t="shared" si="20"/>
        <v>1877.07</v>
      </c>
      <c r="B80" s="138"/>
      <c r="C80" s="149">
        <f t="shared" si="27"/>
        <v>0.01</v>
      </c>
      <c r="D80" s="150">
        <f t="shared" si="19"/>
        <v>-2.8500000000000192E-2</v>
      </c>
      <c r="E80" s="150">
        <f t="shared" si="21"/>
        <v>3.9171086766208646E-2</v>
      </c>
      <c r="F80" s="150">
        <f t="shared" si="22"/>
        <v>4.8003436396666252E-2</v>
      </c>
      <c r="G80" s="151">
        <f t="shared" si="23"/>
        <v>1.0671086766208454E-2</v>
      </c>
      <c r="H80" s="150">
        <f t="shared" si="24"/>
        <v>1.950343639666606E-2</v>
      </c>
      <c r="I80" s="137"/>
      <c r="J80" s="151">
        <f t="shared" si="25"/>
        <v>2.8606710867662084</v>
      </c>
      <c r="K80" s="150">
        <f t="shared" si="26"/>
        <v>2.8695034363966663</v>
      </c>
      <c r="L80" s="135"/>
      <c r="M80" s="149">
        <f t="shared" si="28"/>
        <v>1.0361453170384416</v>
      </c>
      <c r="N80" s="149">
        <f t="shared" si="29"/>
        <v>1.0460327958420705</v>
      </c>
      <c r="O80" s="149">
        <f t="shared" si="30"/>
        <v>1.0436458201633536</v>
      </c>
      <c r="P80" s="149">
        <f t="shared" si="31"/>
        <v>1.0557627410623374</v>
      </c>
      <c r="Q80" s="140"/>
      <c r="R80" s="152">
        <f t="shared" si="32"/>
        <v>3.5507401412360917E-2</v>
      </c>
      <c r="S80" s="152">
        <f t="shared" si="33"/>
        <v>4.5004718728723317E-2</v>
      </c>
      <c r="T80" s="152">
        <f t="shared" si="34"/>
        <v>4.2720179184131256E-2</v>
      </c>
      <c r="U80" s="152">
        <f t="shared" si="35"/>
        <v>5.4263483016104182E-2</v>
      </c>
    </row>
    <row r="81" spans="1:21" x14ac:dyDescent="0.25">
      <c r="A81" s="130">
        <f t="shared" si="20"/>
        <v>1877.08</v>
      </c>
      <c r="B81" s="138"/>
      <c r="C81" s="149">
        <f t="shared" si="27"/>
        <v>0.01</v>
      </c>
      <c r="D81" s="150">
        <f t="shared" si="19"/>
        <v>-3.0499999999999972E-2</v>
      </c>
      <c r="E81" s="150">
        <f t="shared" si="21"/>
        <v>4.0915152332975518E-2</v>
      </c>
      <c r="F81" s="150">
        <f t="shared" si="22"/>
        <v>5.1604069870795452E-2</v>
      </c>
      <c r="G81" s="151">
        <f t="shared" si="23"/>
        <v>1.0415152332975547E-2</v>
      </c>
      <c r="H81" s="150">
        <f t="shared" si="24"/>
        <v>2.110406987079548E-2</v>
      </c>
      <c r="I81" s="137"/>
      <c r="J81" s="151">
        <f t="shared" si="25"/>
        <v>3.0604151523329755</v>
      </c>
      <c r="K81" s="150">
        <f t="shared" si="26"/>
        <v>3.0711040698707954</v>
      </c>
      <c r="L81" s="135"/>
      <c r="M81" s="149">
        <f t="shared" si="28"/>
        <v>1.0522094532668795</v>
      </c>
      <c r="N81" s="149">
        <f t="shared" si="29"/>
        <v>1.0524856328664562</v>
      </c>
      <c r="O81" s="149">
        <f t="shared" si="30"/>
        <v>1.0650983438061827</v>
      </c>
      <c r="P81" s="149">
        <f t="shared" si="31"/>
        <v>1.0654466742055775</v>
      </c>
      <c r="Q81" s="140"/>
      <c r="R81" s="152">
        <f t="shared" si="32"/>
        <v>5.0892194561304602E-2</v>
      </c>
      <c r="S81" s="152">
        <f t="shared" si="33"/>
        <v>5.1154635998053775E-2</v>
      </c>
      <c r="T81" s="152">
        <f t="shared" si="34"/>
        <v>6.3067136500214657E-2</v>
      </c>
      <c r="U81" s="152">
        <f t="shared" si="35"/>
        <v>6.3394123632195987E-2</v>
      </c>
    </row>
    <row r="82" spans="1:21" x14ac:dyDescent="0.25">
      <c r="A82" s="130">
        <f t="shared" si="20"/>
        <v>1877.09</v>
      </c>
      <c r="B82" s="138"/>
      <c r="C82" s="149">
        <f t="shared" si="27"/>
        <v>0.01</v>
      </c>
      <c r="D82" s="150">
        <f t="shared" ref="D82:D101" si="36">(1-Epsilon)*q_SP-q_SP</f>
        <v>-3.2399999999999984E-2</v>
      </c>
      <c r="E82" s="150">
        <f t="shared" si="21"/>
        <v>4.1886132770779821E-2</v>
      </c>
      <c r="F82" s="150">
        <f t="shared" si="22"/>
        <v>5.4767463305535086E-2</v>
      </c>
      <c r="G82" s="151">
        <f t="shared" si="23"/>
        <v>9.4861327707798371E-3</v>
      </c>
      <c r="H82" s="150">
        <f t="shared" si="24"/>
        <v>2.2367463305535101E-2</v>
      </c>
      <c r="I82" s="137"/>
      <c r="J82" s="151">
        <f t="shared" si="25"/>
        <v>3.2494861327707802</v>
      </c>
      <c r="K82" s="150">
        <f t="shared" si="26"/>
        <v>3.2623674633055355</v>
      </c>
      <c r="L82" s="135"/>
      <c r="M82" s="149">
        <f t="shared" si="28"/>
        <v>1.0447751843790087</v>
      </c>
      <c r="N82" s="149">
        <f t="shared" si="29"/>
        <v>1.0450843202641691</v>
      </c>
      <c r="O82" s="149">
        <f t="shared" si="30"/>
        <v>1.0576637487966551</v>
      </c>
      <c r="P82" s="149">
        <f t="shared" si="31"/>
        <v>1.0580679538909665</v>
      </c>
      <c r="Q82" s="140"/>
      <c r="R82" s="152">
        <f t="shared" si="32"/>
        <v>4.3801727706472254E-2</v>
      </c>
      <c r="S82" s="152">
        <f t="shared" si="33"/>
        <v>4.4097571409580753E-2</v>
      </c>
      <c r="T82" s="152">
        <f t="shared" si="34"/>
        <v>5.6062465148798424E-2</v>
      </c>
      <c r="U82" s="152">
        <f t="shared" si="35"/>
        <v>5.6444560003940623E-2</v>
      </c>
    </row>
    <row r="83" spans="1:21" x14ac:dyDescent="0.25">
      <c r="A83" s="130">
        <f t="shared" si="20"/>
        <v>1877.1</v>
      </c>
      <c r="B83" s="138"/>
      <c r="C83" s="149">
        <f t="shared" si="27"/>
        <v>0.01</v>
      </c>
      <c r="D83" s="150">
        <f t="shared" si="36"/>
        <v>-3.3100000000000129E-2</v>
      </c>
      <c r="E83" s="150">
        <f t="shared" si="21"/>
        <v>4.1096743384406949E-2</v>
      </c>
      <c r="F83" s="150">
        <f t="shared" si="22"/>
        <v>5.5081373556923593E-2</v>
      </c>
      <c r="G83" s="151">
        <f t="shared" si="23"/>
        <v>7.9967433844068195E-3</v>
      </c>
      <c r="H83" s="150">
        <f t="shared" si="24"/>
        <v>2.1981373556923464E-2</v>
      </c>
      <c r="I83" s="137"/>
      <c r="J83" s="151">
        <f t="shared" si="25"/>
        <v>3.3179967433844069</v>
      </c>
      <c r="K83" s="150">
        <f t="shared" si="26"/>
        <v>3.3319813735569235</v>
      </c>
      <c r="L83" s="135"/>
      <c r="M83" s="149">
        <f t="shared" si="28"/>
        <v>1.0174884977729526</v>
      </c>
      <c r="N83" s="149">
        <f t="shared" si="29"/>
        <v>1.0176336712402256</v>
      </c>
      <c r="O83" s="149">
        <f t="shared" si="30"/>
        <v>1.0224671010933639</v>
      </c>
      <c r="P83" s="149">
        <f t="shared" si="31"/>
        <v>1.0226616750017303</v>
      </c>
      <c r="Q83" s="140"/>
      <c r="R83" s="152">
        <f t="shared" si="32"/>
        <v>1.7337333870671188E-2</v>
      </c>
      <c r="S83" s="152">
        <f t="shared" si="33"/>
        <v>1.748000193230376E-2</v>
      </c>
      <c r="T83" s="152">
        <f t="shared" si="34"/>
        <v>2.2218433447379074E-2</v>
      </c>
      <c r="U83" s="152">
        <f t="shared" si="35"/>
        <v>2.240871379669282E-2</v>
      </c>
    </row>
    <row r="84" spans="1:21" x14ac:dyDescent="0.25">
      <c r="A84" s="130">
        <f t="shared" si="20"/>
        <v>1877.11</v>
      </c>
      <c r="B84" s="138"/>
      <c r="C84" s="149">
        <f t="shared" si="27"/>
        <v>0.01</v>
      </c>
      <c r="D84" s="150">
        <f t="shared" si="36"/>
        <v>-3.2599999999999962E-2</v>
      </c>
      <c r="E84" s="150">
        <f t="shared" si="21"/>
        <v>3.9346122303867394E-2</v>
      </c>
      <c r="F84" s="150">
        <f t="shared" si="22"/>
        <v>1.1490124094938629E-2</v>
      </c>
      <c r="G84" s="151">
        <f t="shared" si="23"/>
        <v>6.7461223038674314E-3</v>
      </c>
      <c r="H84" s="150">
        <f t="shared" si="24"/>
        <v>-2.1109875905061332E-2</v>
      </c>
      <c r="I84" s="137"/>
      <c r="J84" s="151">
        <f t="shared" si="25"/>
        <v>3.2667461223038674</v>
      </c>
      <c r="K84" s="150">
        <f t="shared" si="26"/>
        <v>3.2388901240949384</v>
      </c>
      <c r="L84" s="135"/>
      <c r="M84" s="149">
        <f t="shared" si="28"/>
        <v>0.99482801293961765</v>
      </c>
      <c r="N84" s="149">
        <f t="shared" si="29"/>
        <v>0.98727654439316348</v>
      </c>
      <c r="O84" s="149">
        <f t="shared" si="30"/>
        <v>1.0005074659914801</v>
      </c>
      <c r="P84" s="149">
        <f t="shared" si="31"/>
        <v>0.99830223443072574</v>
      </c>
      <c r="Q84" s="140"/>
      <c r="R84" s="152">
        <f t="shared" si="32"/>
        <v>-5.185408081022044E-3</v>
      </c>
      <c r="S84" s="152">
        <f t="shared" si="33"/>
        <v>-1.2805091971805091E-2</v>
      </c>
      <c r="T84" s="152">
        <f t="shared" si="34"/>
        <v>5.0733727415845165E-4</v>
      </c>
      <c r="U84" s="152">
        <f t="shared" si="35"/>
        <v>-1.6992084065359028E-3</v>
      </c>
    </row>
    <row r="85" spans="1:21" x14ac:dyDescent="0.25">
      <c r="A85" s="130">
        <f t="shared" si="20"/>
        <v>1877.12</v>
      </c>
      <c r="B85" s="138"/>
      <c r="C85" s="149">
        <f t="shared" si="27"/>
        <v>0.01</v>
      </c>
      <c r="D85" s="150">
        <f t="shared" si="36"/>
        <v>-3.2500000000000195E-2</v>
      </c>
      <c r="E85" s="150">
        <f t="shared" si="21"/>
        <v>3.8677739855303872E-2</v>
      </c>
      <c r="F85" s="150">
        <f t="shared" si="22"/>
        <v>1.7050160170078502E-2</v>
      </c>
      <c r="G85" s="151">
        <f t="shared" si="23"/>
        <v>6.1777398553036766E-3</v>
      </c>
      <c r="H85" s="150">
        <f t="shared" si="24"/>
        <v>-1.5449839829921694E-2</v>
      </c>
      <c r="I85" s="137"/>
      <c r="J85" s="151">
        <f t="shared" si="25"/>
        <v>3.2561777398553038</v>
      </c>
      <c r="K85" s="150">
        <f t="shared" si="26"/>
        <v>3.2345501601700781</v>
      </c>
      <c r="L85" s="135"/>
      <c r="M85" s="149">
        <f t="shared" si="28"/>
        <v>1.0021100899871858</v>
      </c>
      <c r="N85" s="149">
        <f t="shared" si="29"/>
        <v>1.0032626100835245</v>
      </c>
      <c r="O85" s="149">
        <f t="shared" si="30"/>
        <v>1.0025196061822605</v>
      </c>
      <c r="P85" s="149">
        <f t="shared" si="31"/>
        <v>1.0030276672094902</v>
      </c>
      <c r="Q85" s="140"/>
      <c r="R85" s="152">
        <f t="shared" si="32"/>
        <v>2.1078668740719384E-3</v>
      </c>
      <c r="S85" s="152">
        <f t="shared" si="33"/>
        <v>3.2572993194124392E-3</v>
      </c>
      <c r="T85" s="152">
        <f t="shared" si="34"/>
        <v>2.5164372963838678E-3</v>
      </c>
      <c r="U85" s="152">
        <f t="shared" si="35"/>
        <v>3.0230930554762145E-3</v>
      </c>
    </row>
    <row r="86" spans="1:21" x14ac:dyDescent="0.25">
      <c r="A86" s="130">
        <f t="shared" si="20"/>
        <v>1878.01</v>
      </c>
      <c r="B86" s="138"/>
      <c r="C86" s="149">
        <f t="shared" si="27"/>
        <v>0.01</v>
      </c>
      <c r="D86" s="150">
        <f t="shared" si="36"/>
        <v>-3.2500000000000195E-2</v>
      </c>
      <c r="E86" s="150">
        <f t="shared" si="21"/>
        <v>3.8694667513500099E-2</v>
      </c>
      <c r="F86" s="150">
        <f t="shared" si="22"/>
        <v>3.2500000000000001E-2</v>
      </c>
      <c r="G86" s="151">
        <f t="shared" si="23"/>
        <v>6.1946675134999032E-3</v>
      </c>
      <c r="H86" s="150">
        <f t="shared" si="24"/>
        <v>-1.9428902930940239E-16</v>
      </c>
      <c r="I86" s="137"/>
      <c r="J86" s="151">
        <f t="shared" si="25"/>
        <v>3.2561946675134998</v>
      </c>
      <c r="K86" s="150">
        <f t="shared" si="26"/>
        <v>3.25</v>
      </c>
      <c r="L86" s="135"/>
      <c r="M86" s="149">
        <f t="shared" si="28"/>
        <v>1.0040328140827843</v>
      </c>
      <c r="N86" s="149">
        <f t="shared" si="29"/>
        <v>1.0068924577407734</v>
      </c>
      <c r="O86" s="149">
        <f t="shared" si="30"/>
        <v>1.0038410155261501</v>
      </c>
      <c r="P86" s="149">
        <f t="shared" si="31"/>
        <v>1.0062428560084911</v>
      </c>
      <c r="Q86" s="140"/>
      <c r="R86" s="152">
        <f t="shared" si="32"/>
        <v>4.0247040848352105E-3</v>
      </c>
      <c r="S86" s="152">
        <f t="shared" si="33"/>
        <v>6.8688133371134939E-3</v>
      </c>
      <c r="T86" s="152">
        <f t="shared" si="34"/>
        <v>3.8336576611115373E-3</v>
      </c>
      <c r="U86" s="152">
        <f t="shared" si="35"/>
        <v>6.2234501065427886E-3</v>
      </c>
    </row>
    <row r="87" spans="1:21" x14ac:dyDescent="0.25">
      <c r="A87" s="130">
        <f t="shared" si="20"/>
        <v>1878.02</v>
      </c>
      <c r="B87" s="138"/>
      <c r="C87" s="149">
        <f t="shared" si="27"/>
        <v>0.01</v>
      </c>
      <c r="D87" s="150">
        <f t="shared" si="36"/>
        <v>-3.180000000000005E-2</v>
      </c>
      <c r="E87" s="150">
        <f t="shared" si="21"/>
        <v>3.7812501531591693E-2</v>
      </c>
      <c r="F87" s="150">
        <f t="shared" si="22"/>
        <v>1.0675493773968968E-2</v>
      </c>
      <c r="G87" s="151">
        <f t="shared" si="23"/>
        <v>6.0125015315916422E-3</v>
      </c>
      <c r="H87" s="150">
        <f t="shared" si="24"/>
        <v>-2.1124506226031084E-2</v>
      </c>
      <c r="I87" s="137"/>
      <c r="J87" s="151">
        <f t="shared" si="25"/>
        <v>3.1860125015315917</v>
      </c>
      <c r="K87" s="150">
        <f t="shared" si="26"/>
        <v>3.1588754937739689</v>
      </c>
      <c r="L87" s="135"/>
      <c r="M87" s="149">
        <f t="shared" si="28"/>
        <v>0.99117053125993282</v>
      </c>
      <c r="N87" s="149">
        <f t="shared" si="29"/>
        <v>0.98732049704649683</v>
      </c>
      <c r="O87" s="149">
        <f t="shared" si="30"/>
        <v>0.99948915414365269</v>
      </c>
      <c r="P87" s="149">
        <f t="shared" si="31"/>
        <v>0.99840218516222301</v>
      </c>
      <c r="Q87" s="140"/>
      <c r="R87" s="152">
        <f t="shared" si="32"/>
        <v>-8.8686794764599071E-3</v>
      </c>
      <c r="S87" s="152">
        <f t="shared" si="33"/>
        <v>-1.2760573872751767E-2</v>
      </c>
      <c r="T87" s="152">
        <f t="shared" si="34"/>
        <v>-5.1097638254618679E-4</v>
      </c>
      <c r="U87" s="152">
        <f t="shared" si="35"/>
        <v>-1.5990927052834077E-3</v>
      </c>
    </row>
    <row r="88" spans="1:21" x14ac:dyDescent="0.25">
      <c r="A88" s="130">
        <f t="shared" si="20"/>
        <v>1878.03</v>
      </c>
      <c r="B88" s="138"/>
      <c r="C88" s="149">
        <f t="shared" si="27"/>
        <v>0.01</v>
      </c>
      <c r="D88" s="150">
        <f t="shared" si="36"/>
        <v>-3.2399999999999984E-2</v>
      </c>
      <c r="E88" s="150">
        <f t="shared" si="21"/>
        <v>3.8887685107153951E-2</v>
      </c>
      <c r="F88" s="150">
        <f t="shared" si="22"/>
        <v>5.3747733086515759E-2</v>
      </c>
      <c r="G88" s="151">
        <f t="shared" si="23"/>
        <v>6.4876851071539662E-3</v>
      </c>
      <c r="H88" s="150">
        <f t="shared" si="24"/>
        <v>2.1347733086515774E-2</v>
      </c>
      <c r="I88" s="137"/>
      <c r="J88" s="151">
        <f t="shared" si="25"/>
        <v>3.2464876851071542</v>
      </c>
      <c r="K88" s="150">
        <f t="shared" si="26"/>
        <v>3.2613477330865162</v>
      </c>
      <c r="L88" s="135"/>
      <c r="M88" s="149">
        <f t="shared" si="28"/>
        <v>1.015435217293208</v>
      </c>
      <c r="N88" s="149">
        <f t="shared" si="29"/>
        <v>1.0235368987900415</v>
      </c>
      <c r="O88" s="149">
        <f t="shared" si="30"/>
        <v>1.0202813604415331</v>
      </c>
      <c r="P88" s="149">
        <f t="shared" si="31"/>
        <v>1.0314789160029898</v>
      </c>
      <c r="Q88" s="140"/>
      <c r="R88" s="152">
        <f t="shared" si="32"/>
        <v>1.53173061020633E-2</v>
      </c>
      <c r="S88" s="152">
        <f t="shared" si="33"/>
        <v>2.3264177047324107E-2</v>
      </c>
      <c r="T88" s="152">
        <f t="shared" si="34"/>
        <v>2.0078432828467406E-2</v>
      </c>
      <c r="U88" s="152">
        <f t="shared" si="35"/>
        <v>3.0993613187440924E-2</v>
      </c>
    </row>
    <row r="89" spans="1:21" x14ac:dyDescent="0.25">
      <c r="A89" s="130">
        <f t="shared" si="20"/>
        <v>1878.04</v>
      </c>
      <c r="B89" s="138"/>
      <c r="C89" s="149">
        <f t="shared" si="27"/>
        <v>0.01</v>
      </c>
      <c r="D89" s="150">
        <f t="shared" si="36"/>
        <v>-3.3300000000000107E-2</v>
      </c>
      <c r="E89" s="150">
        <f t="shared" si="21"/>
        <v>3.9578664152801889E-2</v>
      </c>
      <c r="F89" s="150">
        <f t="shared" si="22"/>
        <v>5.5720708748262814E-2</v>
      </c>
      <c r="G89" s="151">
        <f t="shared" si="23"/>
        <v>6.2786641528017814E-3</v>
      </c>
      <c r="H89" s="150">
        <f t="shared" si="24"/>
        <v>2.2420708748262706E-2</v>
      </c>
      <c r="I89" s="137"/>
      <c r="J89" s="151">
        <f t="shared" si="25"/>
        <v>3.3362786641528017</v>
      </c>
      <c r="K89" s="150">
        <f t="shared" si="26"/>
        <v>3.3524207087482627</v>
      </c>
      <c r="L89" s="135"/>
      <c r="M89" s="149">
        <f t="shared" si="28"/>
        <v>1.0203979687544955</v>
      </c>
      <c r="N89" s="149">
        <f t="shared" si="29"/>
        <v>1.0205437033821381</v>
      </c>
      <c r="O89" s="149">
        <f t="shared" si="30"/>
        <v>1.0275977733831199</v>
      </c>
      <c r="P89" s="149">
        <f t="shared" si="31"/>
        <v>1.0278029454604305</v>
      </c>
      <c r="Q89" s="140"/>
      <c r="R89" s="152">
        <f t="shared" si="32"/>
        <v>2.0192716647018466E-2</v>
      </c>
      <c r="S89" s="152">
        <f t="shared" si="33"/>
        <v>2.0335527810982478E-2</v>
      </c>
      <c r="T89" s="152">
        <f t="shared" si="34"/>
        <v>2.7223819438398317E-2</v>
      </c>
      <c r="U89" s="152">
        <f t="shared" si="35"/>
        <v>2.7423461363314576E-2</v>
      </c>
    </row>
    <row r="90" spans="1:21" x14ac:dyDescent="0.25">
      <c r="A90" s="130">
        <f t="shared" si="20"/>
        <v>1878.05</v>
      </c>
      <c r="B90" s="138"/>
      <c r="C90" s="149">
        <f t="shared" si="27"/>
        <v>0.01</v>
      </c>
      <c r="D90" s="150">
        <f t="shared" si="36"/>
        <v>-3.3399999999999874E-2</v>
      </c>
      <c r="E90" s="150">
        <f t="shared" si="21"/>
        <v>3.9122516994937587E-2</v>
      </c>
      <c r="F90" s="150">
        <f t="shared" si="22"/>
        <v>4.9218857464593958E-2</v>
      </c>
      <c r="G90" s="151">
        <f t="shared" si="23"/>
        <v>5.7225169949377125E-3</v>
      </c>
      <c r="H90" s="150">
        <f t="shared" si="24"/>
        <v>1.5818857464594084E-2</v>
      </c>
      <c r="I90" s="137"/>
      <c r="J90" s="151">
        <f t="shared" si="25"/>
        <v>3.3457225169949374</v>
      </c>
      <c r="K90" s="150">
        <f t="shared" si="26"/>
        <v>3.3558188574645937</v>
      </c>
      <c r="L90" s="135"/>
      <c r="M90" s="149">
        <f t="shared" si="28"/>
        <v>1.0055095964217979</v>
      </c>
      <c r="N90" s="149">
        <f t="shared" si="29"/>
        <v>1.004432344729675</v>
      </c>
      <c r="O90" s="149">
        <f t="shared" si="30"/>
        <v>1.0062252898114006</v>
      </c>
      <c r="P90" s="149">
        <f t="shared" si="31"/>
        <v>1.004870031981365</v>
      </c>
      <c r="Q90" s="140"/>
      <c r="R90" s="152">
        <f t="shared" si="32"/>
        <v>5.4944741152086083E-3</v>
      </c>
      <c r="S90" s="152">
        <f t="shared" si="33"/>
        <v>4.4225508191014845E-3</v>
      </c>
      <c r="T90" s="152">
        <f t="shared" si="34"/>
        <v>6.2059927399480304E-3</v>
      </c>
      <c r="U90" s="152">
        <f t="shared" si="35"/>
        <v>4.8582117367272594E-3</v>
      </c>
    </row>
    <row r="91" spans="1:21" x14ac:dyDescent="0.25">
      <c r="A91" s="130">
        <f t="shared" si="20"/>
        <v>1878.06</v>
      </c>
      <c r="B91" s="138"/>
      <c r="C91" s="149">
        <f t="shared" si="27"/>
        <v>0.01</v>
      </c>
      <c r="D91" s="150">
        <f t="shared" si="36"/>
        <v>-3.4100000000000019E-2</v>
      </c>
      <c r="E91" s="150">
        <f t="shared" si="21"/>
        <v>3.9842647912574886E-2</v>
      </c>
      <c r="F91" s="150">
        <f t="shared" si="22"/>
        <v>5.6727835437718491E-2</v>
      </c>
      <c r="G91" s="151">
        <f t="shared" si="23"/>
        <v>5.7426479125748664E-3</v>
      </c>
      <c r="H91" s="150">
        <f t="shared" si="24"/>
        <v>2.2627835437718472E-2</v>
      </c>
      <c r="I91" s="137"/>
      <c r="J91" s="151">
        <f t="shared" si="25"/>
        <v>3.415742647912575</v>
      </c>
      <c r="K91" s="150">
        <f t="shared" si="26"/>
        <v>3.4326278354377187</v>
      </c>
      <c r="L91" s="135"/>
      <c r="M91" s="149">
        <f t="shared" si="28"/>
        <v>1.0160525392254991</v>
      </c>
      <c r="N91" s="149">
        <f t="shared" si="29"/>
        <v>1.0171895031788427</v>
      </c>
      <c r="O91" s="149">
        <f t="shared" si="30"/>
        <v>1.021699475865562</v>
      </c>
      <c r="P91" s="149">
        <f t="shared" si="31"/>
        <v>1.0233182815279118</v>
      </c>
      <c r="Q91" s="140"/>
      <c r="R91" s="152">
        <f t="shared" si="32"/>
        <v>1.5925059655400402E-2</v>
      </c>
      <c r="S91" s="152">
        <f t="shared" si="33"/>
        <v>1.7043435183879296E-2</v>
      </c>
      <c r="T91" s="152">
        <f t="shared" si="34"/>
        <v>2.1467393612820976E-2</v>
      </c>
      <c r="U91" s="152">
        <f t="shared" si="35"/>
        <v>2.305056421817708E-2</v>
      </c>
    </row>
    <row r="92" spans="1:21" x14ac:dyDescent="0.25">
      <c r="A92" s="130">
        <f t="shared" si="20"/>
        <v>1878.07</v>
      </c>
      <c r="B92" s="138"/>
      <c r="C92" s="149">
        <f t="shared" si="27"/>
        <v>0.01</v>
      </c>
      <c r="D92" s="150">
        <f t="shared" si="36"/>
        <v>-3.4800000000000164E-2</v>
      </c>
      <c r="E92" s="150">
        <f t="shared" si="21"/>
        <v>4.0195498364460992E-2</v>
      </c>
      <c r="F92" s="150">
        <f t="shared" si="22"/>
        <v>5.7866546281677776E-2</v>
      </c>
      <c r="G92" s="151">
        <f t="shared" si="23"/>
        <v>5.3954983644608281E-3</v>
      </c>
      <c r="H92" s="150">
        <f t="shared" si="24"/>
        <v>2.3066546281677612E-2</v>
      </c>
      <c r="I92" s="137"/>
      <c r="J92" s="151">
        <f t="shared" si="25"/>
        <v>3.4853954983644608</v>
      </c>
      <c r="K92" s="150">
        <f t="shared" si="26"/>
        <v>3.5030665462816777</v>
      </c>
      <c r="L92" s="135"/>
      <c r="M92" s="149">
        <f t="shared" si="28"/>
        <v>1.0155208958526216</v>
      </c>
      <c r="N92" s="149">
        <f t="shared" si="29"/>
        <v>1.015582416580016</v>
      </c>
      <c r="O92" s="149">
        <f t="shared" si="30"/>
        <v>1.0211487541879032</v>
      </c>
      <c r="P92" s="149">
        <f t="shared" si="31"/>
        <v>1.021237321121115</v>
      </c>
      <c r="Q92" s="140"/>
      <c r="R92" s="152">
        <f t="shared" si="32"/>
        <v>1.5401678737109337E-2</v>
      </c>
      <c r="S92" s="152">
        <f t="shared" si="33"/>
        <v>1.5462257366504152E-2</v>
      </c>
      <c r="T92" s="152">
        <f t="shared" si="34"/>
        <v>2.0928223171377235E-2</v>
      </c>
      <c r="U92" s="152">
        <f t="shared" si="35"/>
        <v>2.1014952056124369E-2</v>
      </c>
    </row>
    <row r="93" spans="1:21" x14ac:dyDescent="0.25">
      <c r="A93" s="130">
        <f t="shared" si="20"/>
        <v>1878.08</v>
      </c>
      <c r="B93" s="138"/>
      <c r="C93" s="149">
        <f t="shared" si="27"/>
        <v>0.01</v>
      </c>
      <c r="D93" s="150">
        <f t="shared" si="36"/>
        <v>-3.4499999999999975E-2</v>
      </c>
      <c r="E93" s="150">
        <f t="shared" si="21"/>
        <v>3.9378940338359855E-2</v>
      </c>
      <c r="F93" s="150">
        <f t="shared" si="22"/>
        <v>1.3456535872321634E-2</v>
      </c>
      <c r="G93" s="151">
        <f t="shared" si="23"/>
        <v>4.8789403383598801E-3</v>
      </c>
      <c r="H93" s="150">
        <f t="shared" si="24"/>
        <v>-2.1043464127678341E-2</v>
      </c>
      <c r="I93" s="137"/>
      <c r="J93" s="151">
        <f t="shared" si="25"/>
        <v>3.45487894033836</v>
      </c>
      <c r="K93" s="150">
        <f t="shared" si="26"/>
        <v>3.428956535872322</v>
      </c>
      <c r="L93" s="135"/>
      <c r="M93" s="149">
        <f t="shared" si="28"/>
        <v>0.99866812347125622</v>
      </c>
      <c r="N93" s="149">
        <f t="shared" si="29"/>
        <v>0.99157859608534027</v>
      </c>
      <c r="O93" s="149">
        <f t="shared" si="30"/>
        <v>1.0013294956394756</v>
      </c>
      <c r="P93" s="149">
        <f t="shared" si="31"/>
        <v>0.99890686875397117</v>
      </c>
      <c r="Q93" s="140"/>
      <c r="R93" s="152">
        <f t="shared" si="32"/>
        <v>-1.3327642646116156E-3</v>
      </c>
      <c r="S93" s="152">
        <f t="shared" si="33"/>
        <v>-8.4570642846627988E-3</v>
      </c>
      <c r="T93" s="152">
        <f t="shared" si="34"/>
        <v>1.3286126426881773E-3</v>
      </c>
      <c r="U93" s="152">
        <f t="shared" si="35"/>
        <v>-1.0937291497539001E-3</v>
      </c>
    </row>
    <row r="94" spans="1:21" x14ac:dyDescent="0.25">
      <c r="A94" s="130">
        <f t="shared" si="20"/>
        <v>1878.09</v>
      </c>
      <c r="B94" s="138"/>
      <c r="C94" s="149">
        <f t="shared" si="27"/>
        <v>0.01</v>
      </c>
      <c r="D94" s="150">
        <f t="shared" si="36"/>
        <v>-3.520000000000012E-2</v>
      </c>
      <c r="E94" s="150">
        <f t="shared" si="21"/>
        <v>4.0316169999159761E-2</v>
      </c>
      <c r="F94" s="150">
        <f t="shared" si="22"/>
        <v>5.8521557127268732E-2</v>
      </c>
      <c r="G94" s="151">
        <f t="shared" si="23"/>
        <v>5.1161699991596407E-3</v>
      </c>
      <c r="H94" s="150">
        <f t="shared" si="24"/>
        <v>2.3321557127268612E-2</v>
      </c>
      <c r="I94" s="137"/>
      <c r="J94" s="151">
        <f t="shared" si="25"/>
        <v>3.5251161699991598</v>
      </c>
      <c r="K94" s="150">
        <f t="shared" si="26"/>
        <v>3.5433215571272685</v>
      </c>
      <c r="L94" s="135"/>
      <c r="M94" s="149">
        <f t="shared" si="28"/>
        <v>1.0153181558748468</v>
      </c>
      <c r="N94" s="149">
        <f t="shared" si="29"/>
        <v>1.0227950470419322</v>
      </c>
      <c r="O94" s="149">
        <f t="shared" si="30"/>
        <v>1.0210149048038444</v>
      </c>
      <c r="P94" s="149">
        <f t="shared" si="31"/>
        <v>1.0318681012651669</v>
      </c>
      <c r="Q94" s="140"/>
      <c r="R94" s="152">
        <f t="shared" si="32"/>
        <v>1.5202017441177563E-2</v>
      </c>
      <c r="S94" s="152">
        <f t="shared" si="33"/>
        <v>2.2539121875195384E-2</v>
      </c>
      <c r="T94" s="152">
        <f t="shared" si="34"/>
        <v>2.079713731676306E-2</v>
      </c>
      <c r="U94" s="152">
        <f t="shared" si="35"/>
        <v>3.1370850039541293E-2</v>
      </c>
    </row>
    <row r="95" spans="1:21" x14ac:dyDescent="0.25">
      <c r="A95" s="130">
        <f t="shared" si="20"/>
        <v>1878.1</v>
      </c>
      <c r="B95" s="138"/>
      <c r="C95" s="149">
        <f t="shared" si="27"/>
        <v>0.01</v>
      </c>
      <c r="D95" s="150">
        <f t="shared" si="36"/>
        <v>-3.4800000000000164E-2</v>
      </c>
      <c r="E95" s="150">
        <f t="shared" si="21"/>
        <v>3.939537877862765E-2</v>
      </c>
      <c r="F95" s="150">
        <f t="shared" si="22"/>
        <v>1.281947033950125E-2</v>
      </c>
      <c r="G95" s="151">
        <f t="shared" si="23"/>
        <v>4.5953787786274861E-3</v>
      </c>
      <c r="H95" s="150">
        <f t="shared" si="24"/>
        <v>-2.1980529660498915E-2</v>
      </c>
      <c r="I95" s="137"/>
      <c r="J95" s="151">
        <f t="shared" si="25"/>
        <v>3.4845953787786277</v>
      </c>
      <c r="K95" s="150">
        <f t="shared" si="26"/>
        <v>3.4580194703395009</v>
      </c>
      <c r="L95" s="135"/>
      <c r="M95" s="149">
        <f t="shared" si="28"/>
        <v>0.99709408776304409</v>
      </c>
      <c r="N95" s="149">
        <f t="shared" si="29"/>
        <v>0.98996146702087606</v>
      </c>
      <c r="O95" s="149">
        <f t="shared" si="30"/>
        <v>1.0008718665528211</v>
      </c>
      <c r="P95" s="149">
        <f t="shared" si="31"/>
        <v>0.9985508730027669</v>
      </c>
      <c r="Q95" s="140"/>
      <c r="R95" s="152">
        <f t="shared" si="32"/>
        <v>-2.9101425972785744E-3</v>
      </c>
      <c r="S95" s="152">
        <f t="shared" si="33"/>
        <v>-1.0089258812125258E-2</v>
      </c>
      <c r="T95" s="152">
        <f t="shared" si="34"/>
        <v>8.7148669795062729E-4</v>
      </c>
      <c r="U95" s="152">
        <f t="shared" si="35"/>
        <v>-1.4501779972378487E-3</v>
      </c>
    </row>
    <row r="96" spans="1:21" x14ac:dyDescent="0.25">
      <c r="A96" s="130">
        <f t="shared" si="20"/>
        <v>1878.11</v>
      </c>
      <c r="B96" s="138"/>
      <c r="C96" s="149">
        <f t="shared" si="27"/>
        <v>0.01</v>
      </c>
      <c r="D96" s="150">
        <f t="shared" si="36"/>
        <v>-3.4699999999999953E-2</v>
      </c>
      <c r="E96" s="150">
        <f t="shared" si="21"/>
        <v>3.9465208807003375E-2</v>
      </c>
      <c r="F96" s="150">
        <f t="shared" si="22"/>
        <v>1.844664308998499E-2</v>
      </c>
      <c r="G96" s="151">
        <f t="shared" si="23"/>
        <v>4.7652088070034224E-3</v>
      </c>
      <c r="H96" s="150">
        <f t="shared" si="24"/>
        <v>-1.6253356910014963E-2</v>
      </c>
      <c r="I96" s="137"/>
      <c r="J96" s="151">
        <f t="shared" si="25"/>
        <v>3.4747652088070038</v>
      </c>
      <c r="K96" s="150">
        <f t="shared" si="26"/>
        <v>3.453746643089985</v>
      </c>
      <c r="L96" s="135"/>
      <c r="M96" s="149">
        <f t="shared" si="28"/>
        <v>1.0020130128664411</v>
      </c>
      <c r="N96" s="149">
        <f t="shared" si="29"/>
        <v>1.0029334720173559</v>
      </c>
      <c r="O96" s="149">
        <f t="shared" si="30"/>
        <v>1.0023712871873149</v>
      </c>
      <c r="P96" s="149">
        <f t="shared" si="31"/>
        <v>1.0028015238932417</v>
      </c>
      <c r="Q96" s="140"/>
      <c r="R96" s="152">
        <f t="shared" si="32"/>
        <v>2.0109894709998506E-3</v>
      </c>
      <c r="S96" s="152">
        <f t="shared" si="33"/>
        <v>2.9291777842762831E-3</v>
      </c>
      <c r="T96" s="152">
        <f t="shared" si="34"/>
        <v>2.3684801225479341E-3</v>
      </c>
      <c r="U96" s="152">
        <f t="shared" si="35"/>
        <v>2.7976069391012427E-3</v>
      </c>
    </row>
    <row r="97" spans="1:21" x14ac:dyDescent="0.25">
      <c r="A97" s="130">
        <f t="shared" si="20"/>
        <v>1878.12</v>
      </c>
      <c r="B97" s="138"/>
      <c r="C97" s="149">
        <f t="shared" si="27"/>
        <v>0.01</v>
      </c>
      <c r="D97" s="150">
        <f t="shared" si="36"/>
        <v>-3.4499999999999975E-2</v>
      </c>
      <c r="E97" s="150">
        <f t="shared" si="21"/>
        <v>3.9253363317689492E-2</v>
      </c>
      <c r="F97" s="150">
        <f t="shared" si="22"/>
        <v>1.4829186152267582E-2</v>
      </c>
      <c r="G97" s="151">
        <f t="shared" si="23"/>
        <v>4.7533633176895171E-3</v>
      </c>
      <c r="H97" s="150">
        <f t="shared" si="24"/>
        <v>-1.9670813847732393E-2</v>
      </c>
      <c r="I97" s="137"/>
      <c r="J97" s="151">
        <f t="shared" si="25"/>
        <v>3.4547533633176899</v>
      </c>
      <c r="K97" s="150">
        <f t="shared" si="26"/>
        <v>3.4303291861522678</v>
      </c>
      <c r="L97" s="135"/>
      <c r="M97" s="149">
        <f t="shared" si="28"/>
        <v>1.0003336640947935</v>
      </c>
      <c r="N97" s="149">
        <f t="shared" si="29"/>
        <v>0.99976770984914309</v>
      </c>
      <c r="O97" s="149">
        <f t="shared" si="30"/>
        <v>1.0017919065547605</v>
      </c>
      <c r="P97" s="149">
        <f t="shared" si="31"/>
        <v>1.0015780996308927</v>
      </c>
      <c r="Q97" s="140"/>
      <c r="R97" s="152">
        <f t="shared" si="32"/>
        <v>3.3360844130880937E-4</v>
      </c>
      <c r="S97" s="152">
        <f t="shared" si="33"/>
        <v>-2.3231713439275295E-4</v>
      </c>
      <c r="T97" s="152">
        <f t="shared" si="34"/>
        <v>1.7903030055311134E-3</v>
      </c>
      <c r="U97" s="152">
        <f t="shared" si="35"/>
        <v>1.5768557401539373E-3</v>
      </c>
    </row>
    <row r="98" spans="1:21" x14ac:dyDescent="0.25">
      <c r="A98" s="130">
        <f t="shared" si="20"/>
        <v>1879.01</v>
      </c>
      <c r="B98" s="138"/>
      <c r="C98" s="149">
        <f t="shared" si="27"/>
        <v>0.01</v>
      </c>
      <c r="D98" s="150">
        <f t="shared" si="36"/>
        <v>-3.5800000000000054E-2</v>
      </c>
      <c r="E98" s="150">
        <f t="shared" si="21"/>
        <v>4.1106515127761992E-2</v>
      </c>
      <c r="F98" s="150">
        <f t="shared" si="22"/>
        <v>6.0211730314777764E-2</v>
      </c>
      <c r="G98" s="151">
        <f t="shared" si="23"/>
        <v>5.3065151277619377E-3</v>
      </c>
      <c r="H98" s="150">
        <f t="shared" si="24"/>
        <v>2.441173031477771E-2</v>
      </c>
      <c r="I98" s="137"/>
      <c r="J98" s="151">
        <f t="shared" si="25"/>
        <v>3.5853065151277619</v>
      </c>
      <c r="K98" s="150">
        <f t="shared" si="26"/>
        <v>3.6044117303147778</v>
      </c>
      <c r="L98" s="135"/>
      <c r="M98" s="149">
        <f t="shared" si="28"/>
        <v>1.0253482905923061</v>
      </c>
      <c r="N98" s="149">
        <f t="shared" si="29"/>
        <v>1.0328059290531071</v>
      </c>
      <c r="O98" s="149">
        <f t="shared" si="30"/>
        <v>1.035889096169198</v>
      </c>
      <c r="P98" s="149">
        <f t="shared" si="31"/>
        <v>1.0468128466839572</v>
      </c>
      <c r="Q98" s="140"/>
      <c r="R98" s="152">
        <f t="shared" si="32"/>
        <v>2.5032350572697967E-2</v>
      </c>
      <c r="S98" s="152">
        <f t="shared" si="33"/>
        <v>3.2279301290118044E-2</v>
      </c>
      <c r="T98" s="152">
        <f t="shared" si="34"/>
        <v>3.5260088077296269E-2</v>
      </c>
      <c r="U98" s="152">
        <f t="shared" si="35"/>
        <v>4.5750163937063965E-2</v>
      </c>
    </row>
    <row r="99" spans="1:21" x14ac:dyDescent="0.25">
      <c r="A99" s="130">
        <f t="shared" si="20"/>
        <v>1879.02</v>
      </c>
      <c r="B99" s="138"/>
      <c r="C99" s="149">
        <f t="shared" si="27"/>
        <v>0.01</v>
      </c>
      <c r="D99" s="150">
        <f t="shared" si="36"/>
        <v>-3.7100000000000133E-2</v>
      </c>
      <c r="E99" s="150">
        <f t="shared" si="21"/>
        <v>4.2024189013648926E-2</v>
      </c>
      <c r="F99" s="150">
        <f t="shared" si="22"/>
        <v>6.2368754721466128E-2</v>
      </c>
      <c r="G99" s="151">
        <f t="shared" si="23"/>
        <v>4.9241890136487929E-3</v>
      </c>
      <c r="H99" s="150">
        <f t="shared" si="24"/>
        <v>2.5268754721465995E-2</v>
      </c>
      <c r="I99" s="137"/>
      <c r="J99" s="151">
        <f t="shared" si="25"/>
        <v>3.7149241890136486</v>
      </c>
      <c r="K99" s="150">
        <f t="shared" si="26"/>
        <v>3.7352687547214658</v>
      </c>
      <c r="L99" s="135"/>
      <c r="M99" s="149">
        <f t="shared" si="28"/>
        <v>1.0238136450197171</v>
      </c>
      <c r="N99" s="149">
        <f t="shared" si="29"/>
        <v>1.0238870648345011</v>
      </c>
      <c r="O99" s="149">
        <f t="shared" si="30"/>
        <v>1.0343092580757425</v>
      </c>
      <c r="P99" s="149">
        <f t="shared" si="31"/>
        <v>1.0344182215686122</v>
      </c>
      <c r="Q99" s="140"/>
      <c r="R99" s="152">
        <f t="shared" si="32"/>
        <v>2.3534522770188075E-2</v>
      </c>
      <c r="S99" s="152">
        <f t="shared" si="33"/>
        <v>2.3606232287562541E-2</v>
      </c>
      <c r="T99" s="152">
        <f t="shared" si="34"/>
        <v>3.3733820416131148E-2</v>
      </c>
      <c r="U99" s="152">
        <f t="shared" si="35"/>
        <v>3.3839163912597107E-2</v>
      </c>
    </row>
    <row r="100" spans="1:21" x14ac:dyDescent="0.25">
      <c r="A100" s="130">
        <f t="shared" si="20"/>
        <v>1879.03</v>
      </c>
      <c r="B100" s="138"/>
      <c r="C100" s="149">
        <f t="shared" si="27"/>
        <v>0.01</v>
      </c>
      <c r="D100" s="150">
        <f t="shared" si="36"/>
        <v>-3.6500000000000199E-2</v>
      </c>
      <c r="E100" s="150">
        <f t="shared" si="21"/>
        <v>4.0845789047463811E-2</v>
      </c>
      <c r="F100" s="150">
        <f t="shared" si="22"/>
        <v>1.2664223354395342E-2</v>
      </c>
      <c r="G100" s="151">
        <f t="shared" si="23"/>
        <v>4.3457890474636121E-3</v>
      </c>
      <c r="H100" s="150">
        <f t="shared" si="24"/>
        <v>-2.3835776645604857E-2</v>
      </c>
      <c r="I100" s="137"/>
      <c r="J100" s="151">
        <f t="shared" si="25"/>
        <v>3.6543457890474635</v>
      </c>
      <c r="K100" s="150">
        <f t="shared" si="26"/>
        <v>3.6261642233543951</v>
      </c>
      <c r="L100" s="135"/>
      <c r="M100" s="149">
        <f t="shared" si="28"/>
        <v>0.99413127948858138</v>
      </c>
      <c r="N100" s="149">
        <f t="shared" si="29"/>
        <v>0.98689926822258478</v>
      </c>
      <c r="O100" s="149">
        <f t="shared" si="30"/>
        <v>0.9996425019420867</v>
      </c>
      <c r="P100" s="149">
        <f t="shared" si="31"/>
        <v>0.99740021924636846</v>
      </c>
      <c r="Q100" s="140"/>
      <c r="R100" s="152">
        <f t="shared" si="32"/>
        <v>-5.8860091261892337E-3</v>
      </c>
      <c r="S100" s="152">
        <f t="shared" si="33"/>
        <v>-1.3187303295397083E-2</v>
      </c>
      <c r="T100" s="152">
        <f t="shared" si="34"/>
        <v>-3.5756197557808408E-4</v>
      </c>
      <c r="U100" s="152">
        <f t="shared" si="35"/>
        <v>-2.6031660522440559E-3</v>
      </c>
    </row>
    <row r="101" spans="1:21" x14ac:dyDescent="0.25">
      <c r="A101" s="130">
        <f t="shared" si="20"/>
        <v>1879.04</v>
      </c>
      <c r="B101" s="138"/>
      <c r="C101" s="149">
        <f t="shared" si="27"/>
        <v>0.01</v>
      </c>
      <c r="D101" s="150">
        <f t="shared" si="36"/>
        <v>-3.7700000000000067E-2</v>
      </c>
      <c r="E101" s="150">
        <f t="shared" si="21"/>
        <v>4.2857955323716355E-2</v>
      </c>
      <c r="F101" s="150">
        <f t="shared" si="22"/>
        <v>6.3293397575210381E-2</v>
      </c>
      <c r="G101" s="151">
        <f t="shared" si="23"/>
        <v>5.1579553237162887E-3</v>
      </c>
      <c r="H101" s="150">
        <f t="shared" si="24"/>
        <v>2.5593397575210314E-2</v>
      </c>
      <c r="I101" s="137"/>
      <c r="J101" s="151">
        <f t="shared" si="25"/>
        <v>3.7751579553237162</v>
      </c>
      <c r="K101" s="150">
        <f t="shared" si="26"/>
        <v>3.7955933975752103</v>
      </c>
      <c r="L101" s="135"/>
      <c r="M101" s="149">
        <f t="shared" si="28"/>
        <v>1.0221198010103649</v>
      </c>
      <c r="N101" s="149">
        <f t="shared" si="29"/>
        <v>1.0299054560562961</v>
      </c>
      <c r="O101" s="149">
        <f t="shared" si="30"/>
        <v>1.0316634123907069</v>
      </c>
      <c r="P101" s="149">
        <f t="shared" si="31"/>
        <v>1.0431614074883142</v>
      </c>
      <c r="Q101" s="140"/>
      <c r="R101" s="152">
        <f t="shared" si="32"/>
        <v>2.1878707035181168E-2</v>
      </c>
      <c r="S101" s="152">
        <f t="shared" si="33"/>
        <v>2.9467007791957128E-2</v>
      </c>
      <c r="T101" s="152">
        <f t="shared" si="34"/>
        <v>3.1172463076437725E-2</v>
      </c>
      <c r="U101" s="152">
        <f t="shared" si="35"/>
        <v>4.2255917150416385E-2</v>
      </c>
    </row>
    <row r="102" spans="1:21" x14ac:dyDescent="0.25">
      <c r="A102" s="130">
        <f t="shared" si="20"/>
        <v>1879.05</v>
      </c>
      <c r="B102" s="138"/>
      <c r="C102" s="149">
        <f t="shared" si="27"/>
        <v>0.01</v>
      </c>
      <c r="D102" s="150">
        <f t="shared" ref="D102:D121" si="37">(1-Epsilon)*q_SP-q_SP</f>
        <v>-3.9400000000000102E-2</v>
      </c>
      <c r="E102" s="150">
        <f t="shared" si="21"/>
        <v>4.4317401978481961E-2</v>
      </c>
      <c r="F102" s="150">
        <f t="shared" si="22"/>
        <v>6.642314841677692E-2</v>
      </c>
      <c r="G102" s="151">
        <f t="shared" si="23"/>
        <v>4.9174019784818598E-3</v>
      </c>
      <c r="H102" s="150">
        <f t="shared" si="24"/>
        <v>2.7023148416776818E-2</v>
      </c>
      <c r="I102" s="137"/>
      <c r="J102" s="151">
        <f t="shared" si="25"/>
        <v>3.9449174019784818</v>
      </c>
      <c r="K102" s="150">
        <f t="shared" si="26"/>
        <v>3.9670231484167768</v>
      </c>
      <c r="L102" s="135"/>
      <c r="M102" s="149">
        <f t="shared" si="28"/>
        <v>1.0285421474089471</v>
      </c>
      <c r="N102" s="149">
        <f t="shared" si="29"/>
        <v>1.0286408945046031</v>
      </c>
      <c r="O102" s="149">
        <f t="shared" si="30"/>
        <v>1.0417365912033987</v>
      </c>
      <c r="P102" s="149">
        <f t="shared" si="31"/>
        <v>1.041884593854675</v>
      </c>
      <c r="Q102" s="140"/>
      <c r="R102" s="152">
        <f t="shared" si="32"/>
        <v>2.8142408764623931E-2</v>
      </c>
      <c r="S102" s="152">
        <f t="shared" si="33"/>
        <v>2.8238411010141108E-2</v>
      </c>
      <c r="T102" s="152">
        <f t="shared" si="34"/>
        <v>4.0889119822564345E-2</v>
      </c>
      <c r="U102" s="152">
        <f t="shared" si="35"/>
        <v>4.1031182739361897E-2</v>
      </c>
    </row>
    <row r="103" spans="1:21" x14ac:dyDescent="0.25">
      <c r="A103" s="130">
        <f t="shared" si="20"/>
        <v>1879.06</v>
      </c>
      <c r="B103" s="138"/>
      <c r="C103" s="149">
        <f t="shared" si="27"/>
        <v>0.01</v>
      </c>
      <c r="D103" s="150">
        <f t="shared" si="37"/>
        <v>-3.960000000000008E-2</v>
      </c>
      <c r="E103" s="150">
        <f t="shared" si="21"/>
        <v>4.3788088805058106E-2</v>
      </c>
      <c r="F103" s="150">
        <f t="shared" si="22"/>
        <v>6.1666762088256069E-2</v>
      </c>
      <c r="G103" s="151">
        <f t="shared" si="23"/>
        <v>4.1880888050580267E-3</v>
      </c>
      <c r="H103" s="150">
        <f t="shared" si="24"/>
        <v>2.206676208825599E-2</v>
      </c>
      <c r="I103" s="137"/>
      <c r="J103" s="151">
        <f t="shared" si="25"/>
        <v>3.964188088805058</v>
      </c>
      <c r="K103" s="150">
        <f t="shared" si="26"/>
        <v>3.9820667620882562</v>
      </c>
      <c r="L103" s="135"/>
      <c r="M103" s="149">
        <f t="shared" si="28"/>
        <v>1.0058478218258777</v>
      </c>
      <c r="N103" s="149">
        <f t="shared" si="29"/>
        <v>1.0052312838935054</v>
      </c>
      <c r="O103" s="149">
        <f t="shared" si="30"/>
        <v>1.0073880623559188</v>
      </c>
      <c r="P103" s="149">
        <f t="shared" si="31"/>
        <v>1.006519792033292</v>
      </c>
      <c r="Q103" s="140"/>
      <c r="R103" s="152">
        <f t="shared" si="32"/>
        <v>5.830789684186365E-3</v>
      </c>
      <c r="S103" s="152">
        <f t="shared" si="33"/>
        <v>5.2176482618184351E-3</v>
      </c>
      <c r="T103" s="152">
        <f t="shared" si="34"/>
        <v>7.3609043047833398E-3</v>
      </c>
      <c r="U103" s="152">
        <f t="shared" si="35"/>
        <v>6.498630120259692E-3</v>
      </c>
    </row>
    <row r="104" spans="1:21" x14ac:dyDescent="0.25">
      <c r="A104" s="130">
        <f t="shared" si="20"/>
        <v>1879.07</v>
      </c>
      <c r="B104" s="138"/>
      <c r="C104" s="149">
        <f t="shared" si="27"/>
        <v>0.01</v>
      </c>
      <c r="D104" s="150">
        <f t="shared" si="37"/>
        <v>-4.0399999999999991E-2</v>
      </c>
      <c r="E104" s="150">
        <f t="shared" si="21"/>
        <v>4.4865923511518704E-2</v>
      </c>
      <c r="F104" s="150">
        <f t="shared" si="22"/>
        <v>6.7210368634680343E-2</v>
      </c>
      <c r="G104" s="151">
        <f t="shared" si="23"/>
        <v>4.4659235115187129E-3</v>
      </c>
      <c r="H104" s="150">
        <f t="shared" si="24"/>
        <v>2.6810368634680351E-2</v>
      </c>
      <c r="I104" s="137"/>
      <c r="J104" s="151">
        <f t="shared" si="25"/>
        <v>4.0444659235115186</v>
      </c>
      <c r="K104" s="150">
        <f t="shared" si="26"/>
        <v>4.0668103686346804</v>
      </c>
      <c r="L104" s="135"/>
      <c r="M104" s="149">
        <f t="shared" si="28"/>
        <v>1.0143988770707877</v>
      </c>
      <c r="N104" s="149">
        <f t="shared" si="29"/>
        <v>1.0149610648161391</v>
      </c>
      <c r="O104" s="149">
        <f t="shared" si="30"/>
        <v>1.0205435025849874</v>
      </c>
      <c r="P104" s="149">
        <f t="shared" si="31"/>
        <v>1.0213856750546406</v>
      </c>
      <c r="Q104" s="140"/>
      <c r="R104" s="152">
        <f t="shared" si="32"/>
        <v>1.4296197711634904E-2</v>
      </c>
      <c r="S104" s="152">
        <f t="shared" si="33"/>
        <v>1.4850251970940158E-2</v>
      </c>
      <c r="T104" s="152">
        <f t="shared" si="34"/>
        <v>2.0335331055890294E-2</v>
      </c>
      <c r="U104" s="152">
        <f t="shared" si="35"/>
        <v>2.1160210318725194E-2</v>
      </c>
    </row>
    <row r="105" spans="1:21" x14ac:dyDescent="0.25">
      <c r="A105" s="130">
        <f t="shared" si="20"/>
        <v>1879.08</v>
      </c>
      <c r="B105" s="138"/>
      <c r="C105" s="149">
        <f t="shared" si="27"/>
        <v>0.01</v>
      </c>
      <c r="D105" s="150">
        <f t="shared" si="37"/>
        <v>-4.070000000000018E-2</v>
      </c>
      <c r="E105" s="150">
        <f t="shared" si="21"/>
        <v>4.5006066811472727E-2</v>
      </c>
      <c r="F105" s="150">
        <f t="shared" si="22"/>
        <v>6.5113533068634669E-2</v>
      </c>
      <c r="G105" s="151">
        <f t="shared" si="23"/>
        <v>4.3060668114725462E-3</v>
      </c>
      <c r="H105" s="150">
        <f t="shared" si="24"/>
        <v>2.4413533068634488E-2</v>
      </c>
      <c r="I105" s="137"/>
      <c r="J105" s="151">
        <f t="shared" si="25"/>
        <v>4.0743060668114728</v>
      </c>
      <c r="K105" s="150">
        <f t="shared" si="26"/>
        <v>4.0944135330686349</v>
      </c>
      <c r="L105" s="135"/>
      <c r="M105" s="149">
        <f t="shared" si="28"/>
        <v>1.007196341206074</v>
      </c>
      <c r="N105" s="149">
        <f t="shared" si="29"/>
        <v>1.0068577022922949</v>
      </c>
      <c r="O105" s="149">
        <f t="shared" si="30"/>
        <v>1.0094971986599717</v>
      </c>
      <c r="P105" s="149">
        <f t="shared" si="31"/>
        <v>1.0090072652427045</v>
      </c>
      <c r="Q105" s="140"/>
      <c r="R105" s="152">
        <f t="shared" si="32"/>
        <v>7.1705711024766163E-3</v>
      </c>
      <c r="S105" s="152">
        <f t="shared" si="33"/>
        <v>6.8342952035617037E-3</v>
      </c>
      <c r="T105" s="152">
        <f t="shared" si="34"/>
        <v>9.452383789165077E-3</v>
      </c>
      <c r="U105" s="152">
        <f t="shared" si="35"/>
        <v>8.9669417843045232E-3</v>
      </c>
    </row>
    <row r="106" spans="1:21" x14ac:dyDescent="0.25">
      <c r="A106" s="130">
        <f t="shared" si="20"/>
        <v>1879.09</v>
      </c>
      <c r="B106" s="138"/>
      <c r="C106" s="149">
        <f t="shared" si="27"/>
        <v>0.01</v>
      </c>
      <c r="D106" s="150">
        <f t="shared" si="37"/>
        <v>-4.2200000000000237E-2</v>
      </c>
      <c r="E106" s="150">
        <f t="shared" si="21"/>
        <v>4.6803102870238242E-2</v>
      </c>
      <c r="F106" s="150">
        <f t="shared" si="22"/>
        <v>7.0983099738011118E-2</v>
      </c>
      <c r="G106" s="151">
        <f t="shared" si="23"/>
        <v>4.6031028702380045E-3</v>
      </c>
      <c r="H106" s="150">
        <f t="shared" si="24"/>
        <v>2.8783099738010881E-2</v>
      </c>
      <c r="I106" s="137"/>
      <c r="J106" s="151">
        <f t="shared" si="25"/>
        <v>4.2246031028702378</v>
      </c>
      <c r="K106" s="150">
        <f t="shared" si="26"/>
        <v>4.2487830997380103</v>
      </c>
      <c r="L106" s="135"/>
      <c r="M106" s="149">
        <f t="shared" si="28"/>
        <v>1.0235732167885576</v>
      </c>
      <c r="N106" s="149">
        <f t="shared" si="29"/>
        <v>1.0240134701170858</v>
      </c>
      <c r="O106" s="149">
        <f t="shared" si="30"/>
        <v>1.0347021958116807</v>
      </c>
      <c r="P106" s="149">
        <f t="shared" si="31"/>
        <v>1.03536989825046</v>
      </c>
      <c r="Q106" s="140"/>
      <c r="R106" s="152">
        <f t="shared" si="32"/>
        <v>2.3299659260267652E-2</v>
      </c>
      <c r="S106" s="152">
        <f t="shared" si="33"/>
        <v>2.3729680942014102E-2</v>
      </c>
      <c r="T106" s="152">
        <f t="shared" si="34"/>
        <v>3.4113651798817847E-2</v>
      </c>
      <c r="U106" s="152">
        <f t="shared" si="35"/>
        <v>3.4758752482847384E-2</v>
      </c>
    </row>
    <row r="107" spans="1:21" x14ac:dyDescent="0.25">
      <c r="A107" s="130">
        <f t="shared" si="20"/>
        <v>1879.1</v>
      </c>
      <c r="B107" s="138"/>
      <c r="C107" s="149">
        <f t="shared" si="27"/>
        <v>0.01</v>
      </c>
      <c r="D107" s="150">
        <f t="shared" si="37"/>
        <v>-4.6800000000000175E-2</v>
      </c>
      <c r="E107" s="150">
        <f t="shared" si="21"/>
        <v>5.1226493564210704E-2</v>
      </c>
      <c r="F107" s="150">
        <f t="shared" si="22"/>
        <v>7.9422886722268854E-2</v>
      </c>
      <c r="G107" s="151">
        <f t="shared" si="23"/>
        <v>4.4264935642105291E-3</v>
      </c>
      <c r="H107" s="150">
        <f t="shared" si="24"/>
        <v>3.2622886722268679E-2</v>
      </c>
      <c r="I107" s="137"/>
      <c r="J107" s="151">
        <f t="shared" si="25"/>
        <v>4.6844264935642101</v>
      </c>
      <c r="K107" s="150">
        <f t="shared" si="26"/>
        <v>4.7126228867222686</v>
      </c>
      <c r="L107" s="135"/>
      <c r="M107" s="149">
        <f t="shared" si="28"/>
        <v>1.0626062463054973</v>
      </c>
      <c r="N107" s="149">
        <f t="shared" si="29"/>
        <v>1.0627725063931779</v>
      </c>
      <c r="O107" s="149">
        <f t="shared" si="30"/>
        <v>1.0959559969962975</v>
      </c>
      <c r="P107" s="149">
        <f t="shared" si="31"/>
        <v>1.0962137709564408</v>
      </c>
      <c r="Q107" s="140"/>
      <c r="R107" s="152">
        <f t="shared" si="32"/>
        <v>6.0724613339936791E-2</v>
      </c>
      <c r="S107" s="152">
        <f t="shared" si="33"/>
        <v>6.0881065537276804E-2</v>
      </c>
      <c r="T107" s="152">
        <f t="shared" si="34"/>
        <v>9.1627038993836216E-2</v>
      </c>
      <c r="U107" s="152">
        <f t="shared" si="35"/>
        <v>9.1862215999832506E-2</v>
      </c>
    </row>
    <row r="108" spans="1:21" x14ac:dyDescent="0.25">
      <c r="A108" s="130">
        <f t="shared" si="20"/>
        <v>1879.11</v>
      </c>
      <c r="B108" s="138"/>
      <c r="C108" s="149">
        <f t="shared" si="27"/>
        <v>0.01</v>
      </c>
      <c r="D108" s="150">
        <f t="shared" si="37"/>
        <v>-4.9299999999999677E-2</v>
      </c>
      <c r="E108" s="150">
        <f t="shared" si="21"/>
        <v>5.1136720138212764E-2</v>
      </c>
      <c r="F108" s="150">
        <f t="shared" si="22"/>
        <v>8.3275454277163971E-2</v>
      </c>
      <c r="G108" s="151">
        <f t="shared" si="23"/>
        <v>1.8367201382130868E-3</v>
      </c>
      <c r="H108" s="150">
        <f t="shared" si="24"/>
        <v>3.3975454277164294E-2</v>
      </c>
      <c r="I108" s="137"/>
      <c r="J108" s="151">
        <f t="shared" si="25"/>
        <v>4.9318367201382127</v>
      </c>
      <c r="K108" s="150">
        <f t="shared" si="26"/>
        <v>4.9639754542771639</v>
      </c>
      <c r="L108" s="135"/>
      <c r="M108" s="149">
        <f t="shared" si="28"/>
        <v>1.0301851637410606</v>
      </c>
      <c r="N108" s="149">
        <f t="shared" si="29"/>
        <v>1.0304441868336409</v>
      </c>
      <c r="O108" s="149">
        <f t="shared" si="30"/>
        <v>1.0478974617269752</v>
      </c>
      <c r="P108" s="149">
        <f t="shared" si="31"/>
        <v>1.0483192773155499</v>
      </c>
      <c r="Q108" s="140"/>
      <c r="R108" s="152">
        <f t="shared" si="32"/>
        <v>2.9738556707131332E-2</v>
      </c>
      <c r="S108" s="152">
        <f t="shared" si="33"/>
        <v>2.9989958633316952E-2</v>
      </c>
      <c r="T108" s="152">
        <f t="shared" si="34"/>
        <v>4.6785739248449747E-2</v>
      </c>
      <c r="U108" s="152">
        <f t="shared" si="35"/>
        <v>4.7188193428317413E-2</v>
      </c>
    </row>
    <row r="109" spans="1:21" x14ac:dyDescent="0.25">
      <c r="A109" s="130">
        <f t="shared" si="20"/>
        <v>1879.12</v>
      </c>
      <c r="B109" s="138"/>
      <c r="C109" s="149">
        <f t="shared" si="27"/>
        <v>0.01</v>
      </c>
      <c r="D109" s="150">
        <f t="shared" si="37"/>
        <v>-4.919999999999991E-2</v>
      </c>
      <c r="E109" s="150">
        <f t="shared" si="21"/>
        <v>4.9799097763891242E-2</v>
      </c>
      <c r="F109" s="150">
        <f t="shared" si="22"/>
        <v>2.8865049865241781E-2</v>
      </c>
      <c r="G109" s="151">
        <f t="shared" si="23"/>
        <v>5.9909776389133196E-4</v>
      </c>
      <c r="H109" s="150">
        <f t="shared" si="24"/>
        <v>-2.0334950134758129E-2</v>
      </c>
      <c r="I109" s="137"/>
      <c r="J109" s="151">
        <f t="shared" si="25"/>
        <v>4.9205990977638914</v>
      </c>
      <c r="K109" s="150">
        <f t="shared" si="26"/>
        <v>4.8996650498652414</v>
      </c>
      <c r="L109" s="135"/>
      <c r="M109" s="149">
        <f t="shared" si="28"/>
        <v>1.001539068730281</v>
      </c>
      <c r="N109" s="149">
        <f t="shared" si="29"/>
        <v>0.99612457303461577</v>
      </c>
      <c r="O109" s="149">
        <f t="shared" si="30"/>
        <v>1.0017278390052489</v>
      </c>
      <c r="P109" s="149">
        <f t="shared" si="31"/>
        <v>0.99858943499255926</v>
      </c>
      <c r="Q109" s="140"/>
      <c r="R109" s="152">
        <f t="shared" si="32"/>
        <v>1.5378855778157856E-3</v>
      </c>
      <c r="S109" s="152">
        <f t="shared" si="33"/>
        <v>-3.8829558906278931E-3</v>
      </c>
      <c r="T109" s="152">
        <f t="shared" si="34"/>
        <v>1.726348008655818E-3</v>
      </c>
      <c r="U109" s="152">
        <f t="shared" si="35"/>
        <v>-1.4115607907824329E-3</v>
      </c>
    </row>
    <row r="110" spans="1:21" x14ac:dyDescent="0.25">
      <c r="A110" s="130">
        <f t="shared" si="20"/>
        <v>1880.01</v>
      </c>
      <c r="B110" s="138"/>
      <c r="C110" s="149">
        <f t="shared" si="27"/>
        <v>0.01</v>
      </c>
      <c r="D110" s="150">
        <f t="shared" si="37"/>
        <v>-5.1099999999999923E-2</v>
      </c>
      <c r="E110" s="150">
        <f t="shared" si="21"/>
        <v>5.272161641661513E-2</v>
      </c>
      <c r="F110" s="150">
        <f t="shared" si="22"/>
        <v>8.602305216257429E-2</v>
      </c>
      <c r="G110" s="151">
        <f t="shared" si="23"/>
        <v>1.6216164166152069E-3</v>
      </c>
      <c r="H110" s="150">
        <f t="shared" si="24"/>
        <v>3.4923052162574367E-2</v>
      </c>
      <c r="I110" s="137"/>
      <c r="J110" s="151">
        <f t="shared" si="25"/>
        <v>5.1116216164166159</v>
      </c>
      <c r="K110" s="150">
        <f t="shared" si="26"/>
        <v>5.1449230521625751</v>
      </c>
      <c r="L110" s="135"/>
      <c r="M110" s="149">
        <f t="shared" si="28"/>
        <v>1.0227729188054406</v>
      </c>
      <c r="N110" s="149">
        <f t="shared" si="29"/>
        <v>1.0285763825993088</v>
      </c>
      <c r="O110" s="149">
        <f t="shared" si="30"/>
        <v>1.035910770243412</v>
      </c>
      <c r="P110" s="149">
        <f t="shared" si="31"/>
        <v>1.0453799728702535</v>
      </c>
      <c r="Q110" s="140"/>
      <c r="R110" s="152">
        <f t="shared" si="32"/>
        <v>2.2517486576968261E-2</v>
      </c>
      <c r="S110" s="152">
        <f t="shared" si="33"/>
        <v>2.8175693371092131E-2</v>
      </c>
      <c r="T110" s="152">
        <f t="shared" si="34"/>
        <v>3.5281011019291021E-2</v>
      </c>
      <c r="U110" s="152">
        <f t="shared" si="35"/>
        <v>4.4380429728688782E-2</v>
      </c>
    </row>
    <row r="111" spans="1:21" x14ac:dyDescent="0.25">
      <c r="A111" s="130">
        <f t="shared" si="20"/>
        <v>1880.02</v>
      </c>
      <c r="B111" s="138"/>
      <c r="C111" s="149">
        <f t="shared" si="27"/>
        <v>0.01</v>
      </c>
      <c r="D111" s="150">
        <f t="shared" si="37"/>
        <v>-5.200000000000049E-2</v>
      </c>
      <c r="E111" s="150">
        <f t="shared" si="21"/>
        <v>5.332889378304987E-2</v>
      </c>
      <c r="F111" s="150">
        <f t="shared" si="22"/>
        <v>8.6271091472821346E-2</v>
      </c>
      <c r="G111" s="151">
        <f t="shared" si="23"/>
        <v>1.3288937830493799E-3</v>
      </c>
      <c r="H111" s="150">
        <f t="shared" si="24"/>
        <v>3.4271091472820855E-2</v>
      </c>
      <c r="I111" s="137"/>
      <c r="J111" s="151">
        <f t="shared" si="25"/>
        <v>5.2013288937830495</v>
      </c>
      <c r="K111" s="150">
        <f t="shared" si="26"/>
        <v>5.234271091472821</v>
      </c>
      <c r="L111" s="135"/>
      <c r="M111" s="149">
        <f t="shared" si="28"/>
        <v>1.0113199746107155</v>
      </c>
      <c r="N111" s="149">
        <f t="shared" si="29"/>
        <v>1.0112145593553801</v>
      </c>
      <c r="O111" s="149">
        <f t="shared" si="30"/>
        <v>1.0175957374206224</v>
      </c>
      <c r="P111" s="149">
        <f t="shared" si="31"/>
        <v>1.0174252053039676</v>
      </c>
      <c r="Q111" s="140"/>
      <c r="R111" s="152">
        <f t="shared" si="32"/>
        <v>1.1256383150604198E-2</v>
      </c>
      <c r="S111" s="152">
        <f t="shared" si="33"/>
        <v>1.1152142403501389E-2</v>
      </c>
      <c r="T111" s="152">
        <f t="shared" si="34"/>
        <v>1.7442724739426898E-2</v>
      </c>
      <c r="U111" s="152">
        <f t="shared" si="35"/>
        <v>1.7275127331976538E-2</v>
      </c>
    </row>
    <row r="112" spans="1:21" x14ac:dyDescent="0.25">
      <c r="A112" s="130">
        <f t="shared" si="20"/>
        <v>1880.03</v>
      </c>
      <c r="B112" s="138"/>
      <c r="C112" s="149">
        <f t="shared" si="27"/>
        <v>0.01</v>
      </c>
      <c r="D112" s="150">
        <f t="shared" si="37"/>
        <v>-5.2999999999999936E-2</v>
      </c>
      <c r="E112" s="150">
        <f t="shared" si="21"/>
        <v>5.4778719233407901E-2</v>
      </c>
      <c r="F112" s="150">
        <f t="shared" si="22"/>
        <v>8.814094913118227E-2</v>
      </c>
      <c r="G112" s="151">
        <f t="shared" si="23"/>
        <v>1.7787192334079646E-3</v>
      </c>
      <c r="H112" s="150">
        <f t="shared" si="24"/>
        <v>3.5140949131182334E-2</v>
      </c>
      <c r="I112" s="137"/>
      <c r="J112" s="151">
        <f t="shared" si="25"/>
        <v>5.3017787192334076</v>
      </c>
      <c r="K112" s="150">
        <f t="shared" si="26"/>
        <v>5.3351409491311825</v>
      </c>
      <c r="L112" s="135"/>
      <c r="M112" s="149">
        <f t="shared" si="28"/>
        <v>1.0123092494394563</v>
      </c>
      <c r="N112" s="149">
        <f t="shared" si="29"/>
        <v>1.0122767047794139</v>
      </c>
      <c r="O112" s="149">
        <f t="shared" si="30"/>
        <v>1.0191142197927783</v>
      </c>
      <c r="P112" s="149">
        <f t="shared" si="31"/>
        <v>1.0190618542525569</v>
      </c>
      <c r="Q112" s="140"/>
      <c r="R112" s="152">
        <f t="shared" si="32"/>
        <v>1.2234106634522218E-2</v>
      </c>
      <c r="S112" s="152">
        <f t="shared" si="33"/>
        <v>1.2201957186900675E-2</v>
      </c>
      <c r="T112" s="152">
        <f t="shared" si="34"/>
        <v>1.8933838040198821E-2</v>
      </c>
      <c r="U112" s="152">
        <f t="shared" si="35"/>
        <v>1.8882453333156357E-2</v>
      </c>
    </row>
    <row r="113" spans="1:21" x14ac:dyDescent="0.25">
      <c r="A113" s="130">
        <f t="shared" si="20"/>
        <v>1880.04</v>
      </c>
      <c r="B113" s="138"/>
      <c r="C113" s="149">
        <f t="shared" si="27"/>
        <v>0.01</v>
      </c>
      <c r="D113" s="150">
        <f t="shared" si="37"/>
        <v>-5.1800000000000068E-2</v>
      </c>
      <c r="E113" s="150">
        <f t="shared" si="21"/>
        <v>5.3884007628114322E-2</v>
      </c>
      <c r="F113" s="150">
        <f t="shared" si="22"/>
        <v>1.7126658907403985E-2</v>
      </c>
      <c r="G113" s="151">
        <f t="shared" si="23"/>
        <v>2.0840076281142539E-3</v>
      </c>
      <c r="H113" s="150">
        <f t="shared" si="24"/>
        <v>-3.467334109259608E-2</v>
      </c>
      <c r="I113" s="137"/>
      <c r="J113" s="151">
        <f t="shared" si="25"/>
        <v>5.1820840076281138</v>
      </c>
      <c r="K113" s="150">
        <f t="shared" si="26"/>
        <v>5.145326658907404</v>
      </c>
      <c r="L113" s="135"/>
      <c r="M113" s="149">
        <f t="shared" si="28"/>
        <v>0.99058958805972019</v>
      </c>
      <c r="N113" s="149">
        <f t="shared" si="29"/>
        <v>0.98381590353515591</v>
      </c>
      <c r="O113" s="149">
        <f t="shared" si="30"/>
        <v>0.99776713515108484</v>
      </c>
      <c r="P113" s="149">
        <f t="shared" si="31"/>
        <v>0.99561416640385958</v>
      </c>
      <c r="Q113" s="140"/>
      <c r="R113" s="152">
        <f t="shared" si="32"/>
        <v>-9.4549696244854865E-3</v>
      </c>
      <c r="S113" s="152">
        <f t="shared" si="33"/>
        <v>-1.6316489336679611E-2</v>
      </c>
      <c r="T113" s="152">
        <f t="shared" si="34"/>
        <v>-2.2353614086445587E-3</v>
      </c>
      <c r="U113" s="152">
        <f t="shared" si="35"/>
        <v>-4.3954795784213125E-3</v>
      </c>
    </row>
    <row r="114" spans="1:21" x14ac:dyDescent="0.25">
      <c r="A114" s="130">
        <f t="shared" si="20"/>
        <v>1880.05</v>
      </c>
      <c r="B114" s="138"/>
      <c r="C114" s="149">
        <f t="shared" si="27"/>
        <v>0.01</v>
      </c>
      <c r="D114" s="150">
        <f t="shared" si="37"/>
        <v>-4.7699999999999854E-2</v>
      </c>
      <c r="E114" s="150">
        <f t="shared" si="21"/>
        <v>5.1182160955158776E-2</v>
      </c>
      <c r="F114" s="150">
        <f t="shared" si="22"/>
        <v>1.4570427219497729E-2</v>
      </c>
      <c r="G114" s="151">
        <f t="shared" si="23"/>
        <v>3.4821609551589222E-3</v>
      </c>
      <c r="H114" s="150">
        <f t="shared" si="24"/>
        <v>-3.3129572780502124E-2</v>
      </c>
      <c r="I114" s="137"/>
      <c r="J114" s="151">
        <f t="shared" si="25"/>
        <v>4.7734821609551581</v>
      </c>
      <c r="K114" s="150">
        <f t="shared" si="26"/>
        <v>4.7368704272194977</v>
      </c>
      <c r="L114" s="135"/>
      <c r="M114" s="149">
        <f t="shared" si="28"/>
        <v>0.96014247298944522</v>
      </c>
      <c r="N114" s="149">
        <f t="shared" si="29"/>
        <v>0.95986932168661099</v>
      </c>
      <c r="O114" s="149">
        <f t="shared" si="30"/>
        <v>0.98943095692828953</v>
      </c>
      <c r="P114" s="149">
        <f t="shared" si="31"/>
        <v>0.98935319680437939</v>
      </c>
      <c r="Q114" s="140"/>
      <c r="R114" s="152">
        <f t="shared" si="32"/>
        <v>-4.0673596167829888E-2</v>
      </c>
      <c r="S114" s="152">
        <f t="shared" si="33"/>
        <v>-4.0958127028978192E-2</v>
      </c>
      <c r="T114" s="152">
        <f t="shared" si="34"/>
        <v>-1.0625292090691402E-2</v>
      </c>
      <c r="U114" s="152">
        <f t="shared" si="35"/>
        <v>-1.0703885932069692E-2</v>
      </c>
    </row>
    <row r="115" spans="1:21" x14ac:dyDescent="0.25">
      <c r="A115" s="130">
        <f t="shared" si="20"/>
        <v>1880.06</v>
      </c>
      <c r="B115" s="138"/>
      <c r="C115" s="149">
        <f t="shared" si="27"/>
        <v>0.01</v>
      </c>
      <c r="D115" s="150">
        <f t="shared" si="37"/>
        <v>-4.7900000000000276E-2</v>
      </c>
      <c r="E115" s="150">
        <f t="shared" si="21"/>
        <v>5.4661874416777743E-2</v>
      </c>
      <c r="F115" s="150">
        <f t="shared" si="22"/>
        <v>7.3758051820188061E-2</v>
      </c>
      <c r="G115" s="151">
        <f t="shared" si="23"/>
        <v>6.7618744167774678E-3</v>
      </c>
      <c r="H115" s="150">
        <f t="shared" si="24"/>
        <v>2.5858051820187786E-2</v>
      </c>
      <c r="I115" s="137"/>
      <c r="J115" s="151">
        <f t="shared" si="25"/>
        <v>4.7967618744167773</v>
      </c>
      <c r="K115" s="150">
        <f t="shared" si="26"/>
        <v>4.8158580518201877</v>
      </c>
      <c r="L115" s="135"/>
      <c r="M115" s="149">
        <f t="shared" si="28"/>
        <v>1.0055299236256401</v>
      </c>
      <c r="N115" s="149">
        <f t="shared" si="29"/>
        <v>1.0122794764604772</v>
      </c>
      <c r="O115" s="149">
        <f t="shared" si="30"/>
        <v>1.0070906440829372</v>
      </c>
      <c r="P115" s="149">
        <f t="shared" si="31"/>
        <v>1.0161981595691278</v>
      </c>
      <c r="Q115" s="140"/>
      <c r="R115" s="152">
        <f t="shared" si="32"/>
        <v>5.514689733688711E-3</v>
      </c>
      <c r="S115" s="152">
        <f t="shared" si="33"/>
        <v>1.2204695249779851E-2</v>
      </c>
      <c r="T115" s="152">
        <f t="shared" si="34"/>
        <v>7.0656236704515415E-3</v>
      </c>
      <c r="U115" s="152">
        <f t="shared" si="35"/>
        <v>1.6068369084659639E-2</v>
      </c>
    </row>
    <row r="116" spans="1:21" x14ac:dyDescent="0.25">
      <c r="A116" s="130">
        <f t="shared" si="20"/>
        <v>1880.07</v>
      </c>
      <c r="B116" s="138"/>
      <c r="C116" s="149">
        <f t="shared" si="27"/>
        <v>0.01</v>
      </c>
      <c r="D116" s="150">
        <f t="shared" si="37"/>
        <v>-5.0100000000000477E-2</v>
      </c>
      <c r="E116" s="150">
        <f t="shared" si="21"/>
        <v>5.7888097892716504E-2</v>
      </c>
      <c r="F116" s="150">
        <f t="shared" si="22"/>
        <v>8.4540385306318647E-2</v>
      </c>
      <c r="G116" s="151">
        <f t="shared" si="23"/>
        <v>7.7880978927160269E-3</v>
      </c>
      <c r="H116" s="150">
        <f t="shared" si="24"/>
        <v>3.4440385306318169E-2</v>
      </c>
      <c r="I116" s="137"/>
      <c r="J116" s="151">
        <f t="shared" si="25"/>
        <v>5.0177880978927156</v>
      </c>
      <c r="K116" s="150">
        <f t="shared" si="26"/>
        <v>5.0444403853063182</v>
      </c>
      <c r="L116" s="135"/>
      <c r="M116" s="149">
        <f t="shared" si="28"/>
        <v>1.0294174810122418</v>
      </c>
      <c r="N116" s="149">
        <f t="shared" si="29"/>
        <v>1.0302090254913994</v>
      </c>
      <c r="O116" s="149">
        <f t="shared" si="30"/>
        <v>1.0424837264637594</v>
      </c>
      <c r="P116" s="149">
        <f t="shared" si="31"/>
        <v>1.0436397063230232</v>
      </c>
      <c r="Q116" s="140"/>
      <c r="R116" s="152">
        <f t="shared" si="32"/>
        <v>2.899308984115518E-2</v>
      </c>
      <c r="S116" s="152">
        <f t="shared" si="33"/>
        <v>2.9761719022832391E-2</v>
      </c>
      <c r="T116" s="152">
        <f t="shared" si="34"/>
        <v>4.1606064462274883E-2</v>
      </c>
      <c r="U116" s="152">
        <f t="shared" si="35"/>
        <v>4.2714321010677854E-2</v>
      </c>
    </row>
    <row r="117" spans="1:21" x14ac:dyDescent="0.25">
      <c r="A117" s="130">
        <f t="shared" si="20"/>
        <v>1880.08</v>
      </c>
      <c r="B117" s="138"/>
      <c r="C117" s="149">
        <f t="shared" si="27"/>
        <v>0.01</v>
      </c>
      <c r="D117" s="150">
        <f t="shared" si="37"/>
        <v>-5.1899999999999835E-2</v>
      </c>
      <c r="E117" s="150">
        <f t="shared" si="21"/>
        <v>5.9442050803094802E-2</v>
      </c>
      <c r="F117" s="150">
        <f t="shared" si="22"/>
        <v>8.7338559591857171E-2</v>
      </c>
      <c r="G117" s="151">
        <f t="shared" si="23"/>
        <v>7.5420508030949671E-3</v>
      </c>
      <c r="H117" s="150">
        <f t="shared" si="24"/>
        <v>3.5438559591857335E-2</v>
      </c>
      <c r="I117" s="137"/>
      <c r="J117" s="151">
        <f t="shared" si="25"/>
        <v>5.1975420508030954</v>
      </c>
      <c r="K117" s="150">
        <f t="shared" si="26"/>
        <v>5.2254385595918578</v>
      </c>
      <c r="L117" s="135"/>
      <c r="M117" s="149">
        <f t="shared" si="28"/>
        <v>1.0232301612913943</v>
      </c>
      <c r="N117" s="149">
        <f t="shared" si="29"/>
        <v>1.0232509605096947</v>
      </c>
      <c r="O117" s="149">
        <f t="shared" si="30"/>
        <v>1.0336566197544244</v>
      </c>
      <c r="P117" s="149">
        <f t="shared" si="31"/>
        <v>1.0336871801698615</v>
      </c>
      <c r="Q117" s="140"/>
      <c r="R117" s="152">
        <f t="shared" si="32"/>
        <v>2.2964448263403429E-2</v>
      </c>
      <c r="S117" s="152">
        <f t="shared" si="33"/>
        <v>2.298477507519708E-2</v>
      </c>
      <c r="T117" s="152">
        <f t="shared" si="34"/>
        <v>3.3102631720048348E-2</v>
      </c>
      <c r="U117" s="152">
        <f t="shared" si="35"/>
        <v>3.313219662883661E-2</v>
      </c>
    </row>
    <row r="118" spans="1:21" x14ac:dyDescent="0.25">
      <c r="A118" s="130">
        <f t="shared" si="20"/>
        <v>1880.09</v>
      </c>
      <c r="B118" s="138"/>
      <c r="C118" s="149">
        <f t="shared" si="27"/>
        <v>0.01</v>
      </c>
      <c r="D118" s="150">
        <f t="shared" si="37"/>
        <v>-5.1800000000000068E-2</v>
      </c>
      <c r="E118" s="150">
        <f t="shared" si="21"/>
        <v>5.9084249280532623E-2</v>
      </c>
      <c r="F118" s="150">
        <f t="shared" si="22"/>
        <v>3.0356619186493815E-2</v>
      </c>
      <c r="G118" s="151">
        <f t="shared" si="23"/>
        <v>7.2842492805325551E-3</v>
      </c>
      <c r="H118" s="150">
        <f t="shared" si="24"/>
        <v>-2.1443380813506253E-2</v>
      </c>
      <c r="I118" s="137"/>
      <c r="J118" s="151">
        <f t="shared" si="25"/>
        <v>5.1872842492805322</v>
      </c>
      <c r="K118" s="150">
        <f t="shared" si="26"/>
        <v>5.1585566191864931</v>
      </c>
      <c r="L118" s="135"/>
      <c r="M118" s="149">
        <f t="shared" si="28"/>
        <v>1.0015396067713702</v>
      </c>
      <c r="N118" s="149">
        <f t="shared" si="29"/>
        <v>0.99535362229471835</v>
      </c>
      <c r="O118" s="149">
        <f t="shared" si="30"/>
        <v>1.0012718276830554</v>
      </c>
      <c r="P118" s="149">
        <f t="shared" si="31"/>
        <v>0.9980935597463727</v>
      </c>
      <c r="Q118" s="140"/>
      <c r="R118" s="152">
        <f t="shared" si="32"/>
        <v>1.5384227919510245E-3</v>
      </c>
      <c r="S118" s="152">
        <f t="shared" si="33"/>
        <v>-4.6572056717387915E-3</v>
      </c>
      <c r="T118" s="152">
        <f t="shared" si="34"/>
        <v>1.2710195953207547E-3</v>
      </c>
      <c r="U118" s="152">
        <f t="shared" si="35"/>
        <v>-1.9082598238166328E-3</v>
      </c>
    </row>
    <row r="119" spans="1:21" x14ac:dyDescent="0.25">
      <c r="A119" s="130">
        <f t="shared" si="20"/>
        <v>1880.1</v>
      </c>
      <c r="B119" s="138"/>
      <c r="C119" s="149">
        <f t="shared" si="27"/>
        <v>0.01</v>
      </c>
      <c r="D119" s="150">
        <f t="shared" si="37"/>
        <v>-5.3300000000000125E-2</v>
      </c>
      <c r="E119" s="150">
        <f t="shared" si="21"/>
        <v>6.1712560964878843E-2</v>
      </c>
      <c r="F119" s="150">
        <f t="shared" si="22"/>
        <v>8.9437715505448892E-2</v>
      </c>
      <c r="G119" s="151">
        <f t="shared" si="23"/>
        <v>8.4125609648787181E-3</v>
      </c>
      <c r="H119" s="150">
        <f t="shared" si="24"/>
        <v>3.6137715505448767E-2</v>
      </c>
      <c r="I119" s="137"/>
      <c r="J119" s="151">
        <f t="shared" si="25"/>
        <v>5.3384125609648789</v>
      </c>
      <c r="K119" s="150">
        <f t="shared" si="26"/>
        <v>5.3661377155054488</v>
      </c>
      <c r="L119" s="135"/>
      <c r="M119" s="149">
        <f t="shared" si="28"/>
        <v>1.0195975127386672</v>
      </c>
      <c r="N119" s="149">
        <f t="shared" si="29"/>
        <v>1.0260397811571513</v>
      </c>
      <c r="O119" s="149">
        <f t="shared" si="30"/>
        <v>1.0279687133781343</v>
      </c>
      <c r="P119" s="149">
        <f t="shared" si="31"/>
        <v>1.0373052529903866</v>
      </c>
      <c r="Q119" s="140"/>
      <c r="R119" s="152">
        <f t="shared" si="32"/>
        <v>1.9407954068698757E-2</v>
      </c>
      <c r="S119" s="152">
        <f t="shared" si="33"/>
        <v>2.5706519054574592E-2</v>
      </c>
      <c r="T119" s="152">
        <f t="shared" si="34"/>
        <v>2.7584732112768112E-2</v>
      </c>
      <c r="U119" s="152">
        <f t="shared" si="35"/>
        <v>3.6626247542298894E-2</v>
      </c>
    </row>
    <row r="120" spans="1:21" x14ac:dyDescent="0.25">
      <c r="A120" s="130">
        <f t="shared" si="20"/>
        <v>1880.11</v>
      </c>
      <c r="B120" s="138"/>
      <c r="C120" s="149">
        <f t="shared" si="27"/>
        <v>0.01</v>
      </c>
      <c r="D120" s="150">
        <f t="shared" si="37"/>
        <v>-5.6099999999999817E-2</v>
      </c>
      <c r="E120" s="150">
        <f t="shared" si="21"/>
        <v>6.4893953500695475E-2</v>
      </c>
      <c r="F120" s="150">
        <f t="shared" si="22"/>
        <v>9.4808964073069102E-2</v>
      </c>
      <c r="G120" s="151">
        <f t="shared" si="23"/>
        <v>8.7939535006956587E-3</v>
      </c>
      <c r="H120" s="150">
        <f t="shared" si="24"/>
        <v>3.8708964073069285E-2</v>
      </c>
      <c r="I120" s="137"/>
      <c r="J120" s="151">
        <f t="shared" si="25"/>
        <v>5.6187939535006963</v>
      </c>
      <c r="K120" s="150">
        <f t="shared" si="26"/>
        <v>5.6487089640730694</v>
      </c>
      <c r="L120" s="135"/>
      <c r="M120" s="149">
        <f t="shared" si="28"/>
        <v>1.0330757517926019</v>
      </c>
      <c r="N120" s="149">
        <f t="shared" si="29"/>
        <v>1.0331429357635529</v>
      </c>
      <c r="O120" s="149">
        <f t="shared" si="30"/>
        <v>1.0478898990287233</v>
      </c>
      <c r="P120" s="149">
        <f t="shared" si="31"/>
        <v>1.0479880536694033</v>
      </c>
      <c r="Q120" s="140"/>
      <c r="R120" s="152">
        <f t="shared" si="32"/>
        <v>3.2540519290675217E-2</v>
      </c>
      <c r="S120" s="152">
        <f t="shared" si="33"/>
        <v>3.2605550133130816E-2</v>
      </c>
      <c r="T120" s="152">
        <f t="shared" si="34"/>
        <v>4.6778522201154291E-2</v>
      </c>
      <c r="U120" s="152">
        <f t="shared" si="35"/>
        <v>4.687218666346267E-2</v>
      </c>
    </row>
    <row r="121" spans="1:21" x14ac:dyDescent="0.25">
      <c r="A121" s="130">
        <f t="shared" si="20"/>
        <v>1880.12</v>
      </c>
      <c r="B121" s="138"/>
      <c r="C121" s="149">
        <f t="shared" si="27"/>
        <v>0.01</v>
      </c>
      <c r="D121" s="150">
        <f t="shared" si="37"/>
        <v>-5.8399999999999785E-2</v>
      </c>
      <c r="E121" s="150">
        <f t="shared" si="21"/>
        <v>6.6694125457434528E-2</v>
      </c>
      <c r="F121" s="150">
        <f t="shared" si="22"/>
        <v>9.8463551582614717E-2</v>
      </c>
      <c r="G121" s="151">
        <f t="shared" si="23"/>
        <v>8.2941254574347423E-3</v>
      </c>
      <c r="H121" s="150">
        <f t="shared" si="24"/>
        <v>4.0063551582614931E-2</v>
      </c>
      <c r="I121" s="137"/>
      <c r="J121" s="151">
        <f t="shared" si="25"/>
        <v>5.8482941254574348</v>
      </c>
      <c r="K121" s="150">
        <f t="shared" si="26"/>
        <v>5.880063551582615</v>
      </c>
      <c r="L121" s="135"/>
      <c r="M121" s="149">
        <f t="shared" si="28"/>
        <v>1.025917498518492</v>
      </c>
      <c r="N121" s="149">
        <f t="shared" si="29"/>
        <v>1.0259697785844524</v>
      </c>
      <c r="O121" s="149">
        <f t="shared" si="30"/>
        <v>1.0378272288229973</v>
      </c>
      <c r="P121" s="149">
        <f t="shared" si="31"/>
        <v>1.0379044122471162</v>
      </c>
      <c r="Q121" s="140"/>
      <c r="R121" s="152">
        <f t="shared" si="32"/>
        <v>2.558733271476599E-2</v>
      </c>
      <c r="S121" s="152">
        <f t="shared" si="33"/>
        <v>2.5638290744044764E-2</v>
      </c>
      <c r="T121" s="152">
        <f t="shared" si="34"/>
        <v>3.7129324669368233E-2</v>
      </c>
      <c r="U121" s="152">
        <f t="shared" si="35"/>
        <v>3.7203692109385351E-2</v>
      </c>
    </row>
    <row r="122" spans="1:21" x14ac:dyDescent="0.25">
      <c r="A122" s="130">
        <f t="shared" si="20"/>
        <v>1881.01</v>
      </c>
      <c r="B122" s="138"/>
      <c r="C122" s="149">
        <f t="shared" si="27"/>
        <v>0.01</v>
      </c>
      <c r="D122" s="150">
        <f t="shared" ref="D122:D141" si="38">(1-Epsilon)*q_SP-q_SP</f>
        <v>-6.1899999999999622E-2</v>
      </c>
      <c r="E122" s="150">
        <f t="shared" si="21"/>
        <v>7.0166857135011668E-2</v>
      </c>
      <c r="F122" s="150">
        <f t="shared" si="22"/>
        <v>0.10473418793212419</v>
      </c>
      <c r="G122" s="151">
        <f t="shared" si="23"/>
        <v>8.2668571350120457E-3</v>
      </c>
      <c r="H122" s="150">
        <f t="shared" si="24"/>
        <v>4.2834187932124568E-2</v>
      </c>
      <c r="I122" s="137"/>
      <c r="J122" s="151">
        <f t="shared" si="25"/>
        <v>6.1982668571350121</v>
      </c>
      <c r="K122" s="150">
        <f t="shared" si="26"/>
        <v>6.2328341879321254</v>
      </c>
      <c r="L122" s="135"/>
      <c r="M122" s="149">
        <f t="shared" si="28"/>
        <v>1.0364429130051329</v>
      </c>
      <c r="N122" s="149">
        <f t="shared" si="29"/>
        <v>1.0365177884191858</v>
      </c>
      <c r="O122" s="149">
        <f t="shared" si="30"/>
        <v>1.0539575685133158</v>
      </c>
      <c r="P122" s="149">
        <f t="shared" si="31"/>
        <v>1.0540693309038107</v>
      </c>
      <c r="Q122" s="140"/>
      <c r="R122" s="152">
        <f t="shared" si="32"/>
        <v>3.5794574681438346E-2</v>
      </c>
      <c r="S122" s="152">
        <f t="shared" si="33"/>
        <v>3.5866814752399702E-2</v>
      </c>
      <c r="T122" s="152">
        <f t="shared" si="34"/>
        <v>5.2552191731313314E-2</v>
      </c>
      <c r="U122" s="152">
        <f t="shared" si="35"/>
        <v>5.2658226801957378E-2</v>
      </c>
    </row>
    <row r="123" spans="1:21" x14ac:dyDescent="0.25">
      <c r="A123" s="130">
        <f t="shared" si="20"/>
        <v>1881.02</v>
      </c>
      <c r="B123" s="138"/>
      <c r="C123" s="149">
        <f t="shared" si="27"/>
        <v>0.01</v>
      </c>
      <c r="D123" s="150">
        <f t="shared" si="38"/>
        <v>-6.1700000000000088E-2</v>
      </c>
      <c r="E123" s="150">
        <f t="shared" si="21"/>
        <v>6.8725098686338526E-2</v>
      </c>
      <c r="F123" s="150">
        <f t="shared" si="22"/>
        <v>3.0236505694670859E-2</v>
      </c>
      <c r="G123" s="151">
        <f t="shared" si="23"/>
        <v>7.0250986863384379E-3</v>
      </c>
      <c r="H123" s="150">
        <f t="shared" si="24"/>
        <v>-3.1463494305329229E-2</v>
      </c>
      <c r="I123" s="137"/>
      <c r="J123" s="151">
        <f t="shared" si="25"/>
        <v>6.1770250986863386</v>
      </c>
      <c r="K123" s="150">
        <f t="shared" si="26"/>
        <v>6.1385365056946704</v>
      </c>
      <c r="L123" s="135"/>
      <c r="M123" s="149">
        <f t="shared" si="28"/>
        <v>1.0012166286004256</v>
      </c>
      <c r="N123" s="149">
        <f t="shared" si="29"/>
        <v>0.99468815295471114</v>
      </c>
      <c r="O123" s="149">
        <f t="shared" si="30"/>
        <v>1.0019301768432332</v>
      </c>
      <c r="P123" s="149">
        <f t="shared" si="31"/>
        <v>0.99905788862812139</v>
      </c>
      <c r="Q123" s="140"/>
      <c r="R123" s="152">
        <f t="shared" si="32"/>
        <v>1.215889107581234E-3</v>
      </c>
      <c r="S123" s="152">
        <f t="shared" si="33"/>
        <v>-5.3260050638809699E-3</v>
      </c>
      <c r="T123" s="152">
        <f t="shared" si="34"/>
        <v>1.928316445456554E-3</v>
      </c>
      <c r="U123" s="152">
        <f t="shared" si="35"/>
        <v>-9.4255543772534867E-4</v>
      </c>
    </row>
    <row r="124" spans="1:21" x14ac:dyDescent="0.25">
      <c r="A124" s="130">
        <f t="shared" si="20"/>
        <v>1881.03</v>
      </c>
      <c r="B124" s="138"/>
      <c r="C124" s="149">
        <f t="shared" si="27"/>
        <v>0.01</v>
      </c>
      <c r="D124" s="150">
        <f t="shared" si="38"/>
        <v>-6.2400000000000233E-2</v>
      </c>
      <c r="E124" s="150">
        <f t="shared" si="21"/>
        <v>7.0391315551195502E-2</v>
      </c>
      <c r="F124" s="150">
        <f t="shared" si="22"/>
        <v>0.10237058573074333</v>
      </c>
      <c r="G124" s="151">
        <f t="shared" si="23"/>
        <v>7.9913155511952688E-3</v>
      </c>
      <c r="H124" s="150">
        <f t="shared" si="24"/>
        <v>3.9970585730743094E-2</v>
      </c>
      <c r="I124" s="137"/>
      <c r="J124" s="151">
        <f t="shared" si="25"/>
        <v>6.2479913155511957</v>
      </c>
      <c r="K124" s="150">
        <f t="shared" si="26"/>
        <v>6.2799705857307435</v>
      </c>
      <c r="L124" s="135"/>
      <c r="M124" s="149">
        <f t="shared" si="28"/>
        <v>1.0096560322797381</v>
      </c>
      <c r="N124" s="149">
        <f t="shared" si="29"/>
        <v>1.016184647881816</v>
      </c>
      <c r="O124" s="149">
        <f t="shared" si="30"/>
        <v>1.0129138054563622</v>
      </c>
      <c r="P124" s="149">
        <f t="shared" si="31"/>
        <v>1.0224084170851151</v>
      </c>
      <c r="Q124" s="140"/>
      <c r="R124" s="152">
        <f t="shared" si="32"/>
        <v>9.6097107494573647E-3</v>
      </c>
      <c r="S124" s="152">
        <f t="shared" si="33"/>
        <v>1.6055072684726952E-2</v>
      </c>
      <c r="T124" s="152">
        <f t="shared" si="34"/>
        <v>1.2831133251814373E-2</v>
      </c>
      <c r="U124" s="152">
        <f t="shared" si="35"/>
        <v>2.2161037280479676E-2</v>
      </c>
    </row>
    <row r="125" spans="1:21" x14ac:dyDescent="0.25">
      <c r="A125" s="130">
        <f t="shared" si="20"/>
        <v>1881.04</v>
      </c>
      <c r="B125" s="138"/>
      <c r="C125" s="149">
        <f t="shared" si="27"/>
        <v>0.01</v>
      </c>
      <c r="D125" s="150">
        <f t="shared" si="38"/>
        <v>-6.2199999999999811E-2</v>
      </c>
      <c r="E125" s="150">
        <f t="shared" si="21"/>
        <v>7.0485344659213189E-2</v>
      </c>
      <c r="F125" s="150">
        <f t="shared" si="22"/>
        <v>3.0524643562132456E-2</v>
      </c>
      <c r="G125" s="151">
        <f t="shared" si="23"/>
        <v>8.2853446592133784E-3</v>
      </c>
      <c r="H125" s="150">
        <f t="shared" si="24"/>
        <v>-3.1675356437867355E-2</v>
      </c>
      <c r="I125" s="137"/>
      <c r="J125" s="151">
        <f t="shared" si="25"/>
        <v>6.2282853446592128</v>
      </c>
      <c r="K125" s="150">
        <f t="shared" si="26"/>
        <v>6.1883246435621322</v>
      </c>
      <c r="L125" s="135"/>
      <c r="M125" s="149">
        <f t="shared" si="28"/>
        <v>1.0014036026882944</v>
      </c>
      <c r="N125" s="149">
        <f t="shared" si="29"/>
        <v>0.99491123414759253</v>
      </c>
      <c r="O125" s="149">
        <f t="shared" si="30"/>
        <v>1.002013625690571</v>
      </c>
      <c r="P125" s="149">
        <f t="shared" si="31"/>
        <v>0.99920201660307795</v>
      </c>
      <c r="Q125" s="140"/>
      <c r="R125" s="152">
        <f t="shared" si="32"/>
        <v>1.4026185588180183E-3</v>
      </c>
      <c r="S125" s="152">
        <f t="shared" si="33"/>
        <v>-5.1017577151308982E-3</v>
      </c>
      <c r="T125" s="152">
        <f t="shared" si="34"/>
        <v>2.0116010637981655E-3</v>
      </c>
      <c r="U125" s="152">
        <f t="shared" si="35"/>
        <v>-7.9830195515366196E-4</v>
      </c>
    </row>
    <row r="126" spans="1:21" x14ac:dyDescent="0.25">
      <c r="A126" s="130">
        <f t="shared" si="20"/>
        <v>1881.05</v>
      </c>
      <c r="B126" s="138"/>
      <c r="C126" s="149">
        <f t="shared" si="27"/>
        <v>0.01</v>
      </c>
      <c r="D126" s="150">
        <f t="shared" si="38"/>
        <v>-6.5000000000000391E-2</v>
      </c>
      <c r="E126" s="150">
        <f t="shared" si="21"/>
        <v>7.454134392848287E-2</v>
      </c>
      <c r="F126" s="150">
        <f t="shared" si="22"/>
        <v>0.10972003937330374</v>
      </c>
      <c r="G126" s="151">
        <f t="shared" si="23"/>
        <v>9.5413439284824791E-3</v>
      </c>
      <c r="H126" s="150">
        <f t="shared" si="24"/>
        <v>4.472003937330335E-2</v>
      </c>
      <c r="I126" s="137"/>
      <c r="J126" s="151">
        <f t="shared" si="25"/>
        <v>6.5095413439284826</v>
      </c>
      <c r="K126" s="150">
        <f t="shared" si="26"/>
        <v>6.5447200393733036</v>
      </c>
      <c r="L126" s="135"/>
      <c r="M126" s="149">
        <f t="shared" si="28"/>
        <v>1.029135218026505</v>
      </c>
      <c r="N126" s="149">
        <f t="shared" si="29"/>
        <v>1.0362787732099998</v>
      </c>
      <c r="O126" s="149">
        <f t="shared" si="30"/>
        <v>1.0417175736766968</v>
      </c>
      <c r="P126" s="149">
        <f t="shared" si="31"/>
        <v>1.0522324250959361</v>
      </c>
      <c r="Q126" s="140"/>
      <c r="R126" s="152">
        <f t="shared" si="32"/>
        <v>2.8718855435946496E-2</v>
      </c>
      <c r="S126" s="152">
        <f t="shared" si="33"/>
        <v>3.5636193750155754E-2</v>
      </c>
      <c r="T126" s="152">
        <f t="shared" si="34"/>
        <v>4.0870864055748871E-2</v>
      </c>
      <c r="U126" s="152">
        <f t="shared" si="35"/>
        <v>5.0914026315646337E-2</v>
      </c>
    </row>
    <row r="127" spans="1:21" x14ac:dyDescent="0.25">
      <c r="A127" s="130">
        <f t="shared" si="20"/>
        <v>1881.06</v>
      </c>
      <c r="B127" s="138"/>
      <c r="C127" s="149">
        <f t="shared" si="27"/>
        <v>0.01</v>
      </c>
      <c r="D127" s="150">
        <f t="shared" si="38"/>
        <v>-6.5800000000000303E-2</v>
      </c>
      <c r="E127" s="150">
        <f t="shared" si="21"/>
        <v>7.4478963633882886E-2</v>
      </c>
      <c r="F127" s="150">
        <f t="shared" si="22"/>
        <v>0.10828158290775595</v>
      </c>
      <c r="G127" s="151">
        <f t="shared" si="23"/>
        <v>8.6789636338825832E-3</v>
      </c>
      <c r="H127" s="150">
        <f t="shared" si="24"/>
        <v>4.2481582907755652E-2</v>
      </c>
      <c r="I127" s="137"/>
      <c r="J127" s="151">
        <f t="shared" si="25"/>
        <v>6.5886789636338827</v>
      </c>
      <c r="K127" s="150">
        <f t="shared" si="26"/>
        <v>6.6224815829077555</v>
      </c>
      <c r="L127" s="135"/>
      <c r="M127" s="149">
        <f t="shared" si="28"/>
        <v>1.0100528720412658</v>
      </c>
      <c r="N127" s="149">
        <f t="shared" si="29"/>
        <v>1.009885600584586</v>
      </c>
      <c r="O127" s="149">
        <f t="shared" si="30"/>
        <v>1.0134950903350051</v>
      </c>
      <c r="P127" s="149">
        <f t="shared" si="31"/>
        <v>1.0132519019604513</v>
      </c>
      <c r="Q127" s="140"/>
      <c r="R127" s="152">
        <f t="shared" si="32"/>
        <v>1.0002678038738983E-2</v>
      </c>
      <c r="S127" s="152">
        <f t="shared" si="33"/>
        <v>9.8370576900708995E-3</v>
      </c>
      <c r="T127" s="152">
        <f t="shared" si="34"/>
        <v>1.3404842630798941E-2</v>
      </c>
      <c r="U127" s="152">
        <f t="shared" si="35"/>
        <v>1.316486361354095E-2</v>
      </c>
    </row>
    <row r="128" spans="1:21" x14ac:dyDescent="0.25">
      <c r="A128" s="130">
        <f t="shared" si="20"/>
        <v>1881.07</v>
      </c>
      <c r="B128" s="138"/>
      <c r="C128" s="149">
        <f t="shared" si="27"/>
        <v>0.01</v>
      </c>
      <c r="D128" s="150">
        <f t="shared" si="38"/>
        <v>-6.3500000000000334E-2</v>
      </c>
      <c r="E128" s="150">
        <f t="shared" si="21"/>
        <v>7.2129726579111084E-2</v>
      </c>
      <c r="F128" s="150">
        <f t="shared" si="22"/>
        <v>2.0109402866982581E-2</v>
      </c>
      <c r="G128" s="151">
        <f t="shared" si="23"/>
        <v>8.6297265791107497E-3</v>
      </c>
      <c r="H128" s="150">
        <f t="shared" si="24"/>
        <v>-4.3390597133017753E-2</v>
      </c>
      <c r="I128" s="137"/>
      <c r="J128" s="151">
        <f t="shared" si="25"/>
        <v>6.3586297265791103</v>
      </c>
      <c r="K128" s="150">
        <f t="shared" si="26"/>
        <v>6.3066094028669815</v>
      </c>
      <c r="L128" s="135"/>
      <c r="M128" s="149">
        <f t="shared" si="28"/>
        <v>0.98335272931606865</v>
      </c>
      <c r="N128" s="149">
        <f t="shared" si="29"/>
        <v>0.97608287115784553</v>
      </c>
      <c r="O128" s="149">
        <f t="shared" si="30"/>
        <v>0.99713507728376027</v>
      </c>
      <c r="P128" s="149">
        <f t="shared" si="31"/>
        <v>0.99510827760735798</v>
      </c>
      <c r="Q128" s="140"/>
      <c r="R128" s="152">
        <f t="shared" si="32"/>
        <v>-1.6787393782705717E-2</v>
      </c>
      <c r="S128" s="152">
        <f t="shared" si="33"/>
        <v>-2.4207787200405003E-2</v>
      </c>
      <c r="T128" s="152">
        <f t="shared" si="34"/>
        <v>-2.869034462425884E-3</v>
      </c>
      <c r="U128" s="152">
        <f t="shared" si="35"/>
        <v>-4.9037260282600139E-3</v>
      </c>
    </row>
    <row r="129" spans="1:21" x14ac:dyDescent="0.25">
      <c r="A129" s="130">
        <f t="shared" ref="A129:A192" si="39">Timecode</f>
        <v>1881.08</v>
      </c>
      <c r="B129" s="138"/>
      <c r="C129" s="149">
        <f t="shared" si="27"/>
        <v>0.01</v>
      </c>
      <c r="D129" s="150">
        <f t="shared" si="38"/>
        <v>-6.2000000000000277E-2</v>
      </c>
      <c r="E129" s="150">
        <f t="shared" si="21"/>
        <v>7.2414227584438523E-2</v>
      </c>
      <c r="F129" s="150">
        <f t="shared" si="22"/>
        <v>2.0254201882932869E-2</v>
      </c>
      <c r="G129" s="151">
        <f t="shared" si="23"/>
        <v>1.0414227584438246E-2</v>
      </c>
      <c r="H129" s="150">
        <f t="shared" si="24"/>
        <v>-4.1745798117067412E-2</v>
      </c>
      <c r="I129" s="137"/>
      <c r="J129" s="151">
        <f t="shared" si="25"/>
        <v>6.2104142275844385</v>
      </c>
      <c r="K129" s="150">
        <f t="shared" si="26"/>
        <v>6.1582542018829329</v>
      </c>
      <c r="L129" s="135"/>
      <c r="M129" s="149">
        <f t="shared" si="28"/>
        <v>0.98970599347930777</v>
      </c>
      <c r="N129" s="149">
        <f t="shared" si="29"/>
        <v>0.98959971434776262</v>
      </c>
      <c r="O129" s="149">
        <f t="shared" si="30"/>
        <v>0.99889078759362393</v>
      </c>
      <c r="P129" s="149">
        <f t="shared" si="31"/>
        <v>0.99886106140502728</v>
      </c>
      <c r="Q129" s="140"/>
      <c r="R129" s="152">
        <f t="shared" si="32"/>
        <v>-1.0347356243217982E-2</v>
      </c>
      <c r="S129" s="152">
        <f t="shared" si="33"/>
        <v>-1.0454746558142065E-2</v>
      </c>
      <c r="T129" s="152">
        <f t="shared" si="34"/>
        <v>-1.1098280377433713E-3</v>
      </c>
      <c r="U129" s="152">
        <f t="shared" si="35"/>
        <v>-1.1395876784252106E-3</v>
      </c>
    </row>
    <row r="130" spans="1:21" x14ac:dyDescent="0.25">
      <c r="A130" s="130">
        <f t="shared" si="39"/>
        <v>1881.09</v>
      </c>
      <c r="B130" s="138"/>
      <c r="C130" s="149">
        <f t="shared" si="27"/>
        <v>0.01</v>
      </c>
      <c r="D130" s="150">
        <f t="shared" si="38"/>
        <v>-6.25E-2</v>
      </c>
      <c r="E130" s="150">
        <f t="shared" ref="E130:E193" si="40">(Epsilon*2*L_RDY_SP_set*q_SP)</f>
        <v>7.4514453176195039E-2</v>
      </c>
      <c r="F130" s="150">
        <f t="shared" ref="F130:F193" si="41">(Epsilon*2*L_RS_SP_set*q_SP)</f>
        <v>0.10108532011301495</v>
      </c>
      <c r="G130" s="151">
        <f t="shared" ref="G130:G193" si="42">Impact_neg_d+Impact_pos_RDY_d</f>
        <v>1.2014453176195039E-2</v>
      </c>
      <c r="H130" s="150">
        <f t="shared" ref="H130:H193" si="43">Impact_neg_d+Impact_pos_RS_d</f>
        <v>3.8585320113014951E-2</v>
      </c>
      <c r="I130" s="137"/>
      <c r="J130" s="151">
        <f t="shared" ref="J130:J193" si="44">q_SP+Impact_ges_RDY_d</f>
        <v>6.262014453176195</v>
      </c>
      <c r="K130" s="150">
        <f t="shared" ref="K130:K193" si="45">q_SP+Impact_ges_RS_d</f>
        <v>6.2885853201130146</v>
      </c>
      <c r="L130" s="135"/>
      <c r="M130" s="149">
        <f t="shared" si="28"/>
        <v>1.0083828035570623</v>
      </c>
      <c r="N130" s="149">
        <f t="shared" si="29"/>
        <v>1.0160665254078312</v>
      </c>
      <c r="O130" s="149">
        <f t="shared" si="30"/>
        <v>1.0104977370721031</v>
      </c>
      <c r="P130" s="149">
        <f t="shared" si="31"/>
        <v>1.0209213723513926</v>
      </c>
      <c r="Q130" s="140"/>
      <c r="R130" s="152">
        <f t="shared" si="32"/>
        <v>8.3478629901298021E-3</v>
      </c>
      <c r="S130" s="152">
        <f t="shared" si="33"/>
        <v>1.5938824776328298E-2</v>
      </c>
      <c r="T130" s="152">
        <f t="shared" si="34"/>
        <v>1.0443018444981784E-2</v>
      </c>
      <c r="U130" s="152">
        <f t="shared" si="35"/>
        <v>2.0705525787487005E-2</v>
      </c>
    </row>
    <row r="131" spans="1:21" x14ac:dyDescent="0.25">
      <c r="A131" s="130">
        <f t="shared" si="39"/>
        <v>1881.1</v>
      </c>
      <c r="B131" s="138"/>
      <c r="C131" s="149">
        <f t="shared" ref="C131:C194" si="46">C130</f>
        <v>0.01</v>
      </c>
      <c r="D131" s="150">
        <f t="shared" si="38"/>
        <v>-6.1499999999999666E-2</v>
      </c>
      <c r="E131" s="150">
        <f t="shared" si="40"/>
        <v>7.36700869308404E-2</v>
      </c>
      <c r="F131" s="150">
        <f t="shared" si="41"/>
        <v>2.0968417881040785E-2</v>
      </c>
      <c r="G131" s="151">
        <f t="shared" si="42"/>
        <v>1.2170086930840734E-2</v>
      </c>
      <c r="H131" s="150">
        <f t="shared" si="43"/>
        <v>-4.0531582118958881E-2</v>
      </c>
      <c r="I131" s="137"/>
      <c r="J131" s="151">
        <f t="shared" si="44"/>
        <v>6.1621700869308409</v>
      </c>
      <c r="K131" s="150">
        <f t="shared" si="45"/>
        <v>6.1094684178810414</v>
      </c>
      <c r="L131" s="135"/>
      <c r="M131" s="149">
        <f t="shared" ref="M131:M194" si="47">(D_mon+q_impact_RDY_d)/INDEX(q_impact_RDY_d,tMinus)*L_RDY_SP_set+(R_Cash)*(1-L_RDY_SP_set)</f>
        <v>0.99390211329499611</v>
      </c>
      <c r="N131" s="149">
        <f t="shared" ref="N131:N194" si="48">(D_mon+q_impact_RS_d)/INDEX(q_impact_RS_d,tMinus)*L_RDY_SP_set+(R_Cash)*(1-L_RDY_SP_set)</f>
        <v>0.98638186866868383</v>
      </c>
      <c r="O131" s="149">
        <f t="shared" ref="O131:O194" si="49">(D_mon+q_impact_RDY_d)/INDEX(q_impact_RDY_d,tMinus)*L_RS_SP_set+(R_Cash)*(1-L_RS_SP_set)</f>
        <v>1.0000143196954541</v>
      </c>
      <c r="P131" s="149">
        <f t="shared" ref="P131:P194" si="50">(D_mon+q_impact_RS_d)/INDEX(q_impact_RS_d,tMinus)*L_RS_SP_set+(R_Cash)*(1-L_RS_SP_set)</f>
        <v>0.99787386298552505</v>
      </c>
      <c r="Q131" s="140"/>
      <c r="R131" s="152">
        <f t="shared" ref="R131:R194" si="51">LN(M131)</f>
        <v>-6.1165547452237618E-3</v>
      </c>
      <c r="S131" s="152">
        <f t="shared" ref="S131:S194" si="52">LN(N131)</f>
        <v>-1.3711708618171501E-2</v>
      </c>
      <c r="T131" s="152">
        <f t="shared" ref="T131:T194" si="53">LN(O131)</f>
        <v>1.4319592928207891E-5</v>
      </c>
      <c r="U131" s="152">
        <f t="shared" ref="U131:U194" si="54">LN(P131)</f>
        <v>-2.1284004525992375E-3</v>
      </c>
    </row>
    <row r="132" spans="1:21" x14ac:dyDescent="0.25">
      <c r="A132" s="130">
        <f t="shared" si="39"/>
        <v>1881.11</v>
      </c>
      <c r="B132" s="138"/>
      <c r="C132" s="149">
        <f t="shared" si="46"/>
        <v>0.01</v>
      </c>
      <c r="D132" s="150">
        <f t="shared" si="38"/>
        <v>-6.1899999999999622E-2</v>
      </c>
      <c r="E132" s="150">
        <f t="shared" si="40"/>
        <v>7.531509998797821E-2</v>
      </c>
      <c r="F132" s="150">
        <f t="shared" si="41"/>
        <v>9.8966778307821163E-2</v>
      </c>
      <c r="G132" s="151">
        <f t="shared" si="42"/>
        <v>1.3415099987978588E-2</v>
      </c>
      <c r="H132" s="150">
        <f t="shared" si="43"/>
        <v>3.7066778307821541E-2</v>
      </c>
      <c r="I132" s="137"/>
      <c r="J132" s="151">
        <f t="shared" si="44"/>
        <v>6.2034150999879794</v>
      </c>
      <c r="K132" s="150">
        <f t="shared" si="45"/>
        <v>6.2270667783078215</v>
      </c>
      <c r="L132" s="135"/>
      <c r="M132" s="149">
        <f t="shared" si="47"/>
        <v>1.0076192931394754</v>
      </c>
      <c r="N132" s="149">
        <f t="shared" si="48"/>
        <v>1.0152797925095478</v>
      </c>
      <c r="O132" s="149">
        <f t="shared" si="49"/>
        <v>1.009245586996165</v>
      </c>
      <c r="P132" s="149">
        <f t="shared" si="50"/>
        <v>1.019311761548229</v>
      </c>
      <c r="Q132" s="140"/>
      <c r="R132" s="152">
        <f t="shared" si="51"/>
        <v>7.5904129305865665E-3</v>
      </c>
      <c r="S132" s="152">
        <f t="shared" si="52"/>
        <v>1.5164232152037455E-2</v>
      </c>
      <c r="T132" s="152">
        <f t="shared" si="53"/>
        <v>9.2031081836769502E-3</v>
      </c>
      <c r="U132" s="152">
        <f t="shared" si="54"/>
        <v>1.9127655974111892E-2</v>
      </c>
    </row>
    <row r="133" spans="1:21" x14ac:dyDescent="0.25">
      <c r="A133" s="130">
        <f t="shared" si="39"/>
        <v>1881.12</v>
      </c>
      <c r="B133" s="138"/>
      <c r="C133" s="149">
        <f t="shared" si="46"/>
        <v>0.01</v>
      </c>
      <c r="D133" s="150">
        <f t="shared" si="38"/>
        <v>-6.0100000000000264E-2</v>
      </c>
      <c r="E133" s="150">
        <f t="shared" si="40"/>
        <v>7.3487892964593224E-2</v>
      </c>
      <c r="F133" s="150">
        <f t="shared" si="41"/>
        <v>1.9274839071939449E-2</v>
      </c>
      <c r="G133" s="151">
        <f t="shared" si="42"/>
        <v>1.338789296459296E-2</v>
      </c>
      <c r="H133" s="150">
        <f t="shared" si="43"/>
        <v>-4.0825160928060815E-2</v>
      </c>
      <c r="I133" s="137"/>
      <c r="J133" s="151">
        <f t="shared" si="44"/>
        <v>6.0233878929645925</v>
      </c>
      <c r="K133" s="150">
        <f t="shared" si="45"/>
        <v>5.9691748390719388</v>
      </c>
      <c r="L133" s="135"/>
      <c r="M133" s="149">
        <f t="shared" si="47"/>
        <v>0.98583179384637387</v>
      </c>
      <c r="N133" s="149">
        <f t="shared" si="48"/>
        <v>0.97824435836704371</v>
      </c>
      <c r="O133" s="149">
        <f t="shared" si="49"/>
        <v>0.99808024325717071</v>
      </c>
      <c r="P133" s="149">
        <f t="shared" si="50"/>
        <v>0.99609016581811183</v>
      </c>
      <c r="Q133" s="140"/>
      <c r="R133" s="152">
        <f t="shared" si="51"/>
        <v>-1.4269533408688672E-2</v>
      </c>
      <c r="S133" s="152">
        <f t="shared" si="52"/>
        <v>-2.1995784974900859E-2</v>
      </c>
      <c r="T133" s="152">
        <f t="shared" si="53"/>
        <v>-1.9216018376053707E-3</v>
      </c>
      <c r="U133" s="152">
        <f t="shared" si="54"/>
        <v>-3.9174975651134212E-3</v>
      </c>
    </row>
    <row r="134" spans="1:21" x14ac:dyDescent="0.25">
      <c r="A134" s="130">
        <f t="shared" si="39"/>
        <v>1882.01</v>
      </c>
      <c r="B134" s="138"/>
      <c r="C134" s="149">
        <f t="shared" si="46"/>
        <v>0.01</v>
      </c>
      <c r="D134" s="150">
        <f t="shared" si="38"/>
        <v>-5.9199999999999697E-2</v>
      </c>
      <c r="E134" s="150">
        <f t="shared" si="40"/>
        <v>7.3381456411097973E-2</v>
      </c>
      <c r="F134" s="150">
        <f t="shared" si="41"/>
        <v>2.0347012207467013E-2</v>
      </c>
      <c r="G134" s="151">
        <f t="shared" si="42"/>
        <v>1.4181456411098275E-2</v>
      </c>
      <c r="H134" s="150">
        <f t="shared" si="43"/>
        <v>-3.8852987792532684E-2</v>
      </c>
      <c r="I134" s="137"/>
      <c r="J134" s="151">
        <f t="shared" si="44"/>
        <v>5.934181456411098</v>
      </c>
      <c r="K134" s="150">
        <f t="shared" si="45"/>
        <v>5.8811470122074674</v>
      </c>
      <c r="L134" s="135"/>
      <c r="M134" s="149">
        <f t="shared" si="47"/>
        <v>0.99448872039659908</v>
      </c>
      <c r="N134" s="149">
        <f t="shared" si="48"/>
        <v>0.99455265076666333</v>
      </c>
      <c r="O134" s="149">
        <f t="shared" si="49"/>
        <v>1.0002276797620395</v>
      </c>
      <c r="P134" s="149">
        <f t="shared" si="50"/>
        <v>1.0002454062025294</v>
      </c>
      <c r="Q134" s="140"/>
      <c r="R134" s="152">
        <f t="shared" si="51"/>
        <v>-5.5265227367456036E-3</v>
      </c>
      <c r="S134" s="152">
        <f t="shared" si="52"/>
        <v>-5.4622401421117149E-3</v>
      </c>
      <c r="T134" s="152">
        <f t="shared" si="53"/>
        <v>2.2765384693599049E-4</v>
      </c>
      <c r="U134" s="152">
        <f t="shared" si="54"/>
        <v>2.4537609535287913E-4</v>
      </c>
    </row>
    <row r="135" spans="1:21" x14ac:dyDescent="0.25">
      <c r="A135" s="130">
        <f t="shared" si="39"/>
        <v>1882.02</v>
      </c>
      <c r="B135" s="138"/>
      <c r="C135" s="149">
        <f t="shared" si="46"/>
        <v>0.01</v>
      </c>
      <c r="D135" s="150">
        <f t="shared" si="38"/>
        <v>-5.7900000000000063E-2</v>
      </c>
      <c r="E135" s="150">
        <f t="shared" si="40"/>
        <v>7.228403002411081E-2</v>
      </c>
      <c r="F135" s="150">
        <f t="shared" si="41"/>
        <v>1.9028567287153731E-2</v>
      </c>
      <c r="G135" s="151">
        <f t="shared" si="42"/>
        <v>1.4384030024110747E-2</v>
      </c>
      <c r="H135" s="150">
        <f t="shared" si="43"/>
        <v>-3.8871432712846335E-2</v>
      </c>
      <c r="I135" s="137"/>
      <c r="J135" s="151">
        <f t="shared" si="44"/>
        <v>5.804384030024111</v>
      </c>
      <c r="K135" s="150">
        <f t="shared" si="45"/>
        <v>5.7511285672871537</v>
      </c>
      <c r="L135" s="135"/>
      <c r="M135" s="149">
        <f t="shared" si="47"/>
        <v>0.99029249270075215</v>
      </c>
      <c r="N135" s="149">
        <f t="shared" si="48"/>
        <v>0.99017120753959975</v>
      </c>
      <c r="O135" s="149">
        <f t="shared" si="49"/>
        <v>0.99968110243848185</v>
      </c>
      <c r="P135" s="149">
        <f t="shared" si="50"/>
        <v>0.99964917446145629</v>
      </c>
      <c r="Q135" s="140"/>
      <c r="R135" s="152">
        <f t="shared" si="51"/>
        <v>-9.7549323169458593E-3</v>
      </c>
      <c r="S135" s="152">
        <f t="shared" si="52"/>
        <v>-9.8774138966782228E-3</v>
      </c>
      <c r="T135" s="152">
        <f t="shared" si="53"/>
        <v>-3.189484201582727E-4</v>
      </c>
      <c r="U135" s="152">
        <f t="shared" si="54"/>
        <v>-3.5088709221977791E-4</v>
      </c>
    </row>
    <row r="136" spans="1:21" x14ac:dyDescent="0.25">
      <c r="A136" s="130">
        <f t="shared" si="39"/>
        <v>1882.03</v>
      </c>
      <c r="B136" s="138"/>
      <c r="C136" s="149">
        <f t="shared" si="46"/>
        <v>0.01</v>
      </c>
      <c r="D136" s="150">
        <f t="shared" si="38"/>
        <v>-5.7800000000000296E-2</v>
      </c>
      <c r="E136" s="150">
        <f t="shared" si="40"/>
        <v>7.2815175018055511E-2</v>
      </c>
      <c r="F136" s="150">
        <f t="shared" si="41"/>
        <v>3.4461789140741772E-2</v>
      </c>
      <c r="G136" s="151">
        <f t="shared" si="42"/>
        <v>1.5015175018055216E-2</v>
      </c>
      <c r="H136" s="150">
        <f t="shared" si="43"/>
        <v>-2.3338210859258524E-2</v>
      </c>
      <c r="I136" s="137"/>
      <c r="J136" s="151">
        <f t="shared" si="44"/>
        <v>5.7950151750180554</v>
      </c>
      <c r="K136" s="150">
        <f t="shared" si="45"/>
        <v>5.7566617891407414</v>
      </c>
      <c r="L136" s="135"/>
      <c r="M136" s="149">
        <f t="shared" si="47"/>
        <v>1.0030009518887493</v>
      </c>
      <c r="N136" s="149">
        <f t="shared" si="48"/>
        <v>1.0046504757258075</v>
      </c>
      <c r="O136" s="149">
        <f t="shared" si="49"/>
        <v>1.0030196182802624</v>
      </c>
      <c r="P136" s="149">
        <f t="shared" si="50"/>
        <v>1.0038003009146339</v>
      </c>
      <c r="Q136" s="140"/>
      <c r="R136" s="152">
        <f t="shared" si="51"/>
        <v>2.9964580209725362E-3</v>
      </c>
      <c r="S136" s="152">
        <f t="shared" si="52"/>
        <v>4.6396956722341114E-3</v>
      </c>
      <c r="T136" s="152">
        <f t="shared" si="53"/>
        <v>3.0150683899700203E-3</v>
      </c>
      <c r="U136" s="152">
        <f t="shared" si="54"/>
        <v>3.7930980141383562E-3</v>
      </c>
    </row>
    <row r="137" spans="1:21" x14ac:dyDescent="0.25">
      <c r="A137" s="130">
        <f t="shared" si="39"/>
        <v>1882.04</v>
      </c>
      <c r="B137" s="138"/>
      <c r="C137" s="149">
        <f t="shared" si="46"/>
        <v>0.01</v>
      </c>
      <c r="D137" s="150">
        <f t="shared" si="38"/>
        <v>-5.7800000000000296E-2</v>
      </c>
      <c r="E137" s="150">
        <f t="shared" si="40"/>
        <v>7.2859539858815409E-2</v>
      </c>
      <c r="F137" s="150">
        <f t="shared" si="41"/>
        <v>5.7800000000000004E-2</v>
      </c>
      <c r="G137" s="151">
        <f t="shared" si="42"/>
        <v>1.5059539858815113E-2</v>
      </c>
      <c r="H137" s="150">
        <f t="shared" si="43"/>
        <v>-2.9143354396410359E-16</v>
      </c>
      <c r="I137" s="137"/>
      <c r="J137" s="151">
        <f t="shared" si="44"/>
        <v>5.7950595398588156</v>
      </c>
      <c r="K137" s="150">
        <f t="shared" si="45"/>
        <v>5.78</v>
      </c>
      <c r="L137" s="135"/>
      <c r="M137" s="149">
        <f t="shared" si="47"/>
        <v>1.0040280074803554</v>
      </c>
      <c r="N137" s="149">
        <f t="shared" si="48"/>
        <v>1.0065977085116127</v>
      </c>
      <c r="O137" s="149">
        <f t="shared" si="49"/>
        <v>1.0038231857561299</v>
      </c>
      <c r="P137" s="149">
        <f t="shared" si="50"/>
        <v>1.0058617481721772</v>
      </c>
      <c r="Q137" s="140"/>
      <c r="R137" s="152">
        <f t="shared" si="51"/>
        <v>4.019916777222454E-3</v>
      </c>
      <c r="S137" s="152">
        <f t="shared" si="52"/>
        <v>6.5760388938046928E-3</v>
      </c>
      <c r="T137" s="152">
        <f t="shared" si="53"/>
        <v>3.8158959557334522E-3</v>
      </c>
      <c r="U137" s="152">
        <f t="shared" si="54"/>
        <v>5.844634969318376E-3</v>
      </c>
    </row>
    <row r="138" spans="1:21" x14ac:dyDescent="0.25">
      <c r="A138" s="130">
        <f t="shared" si="39"/>
        <v>1882.05</v>
      </c>
      <c r="B138" s="138"/>
      <c r="C138" s="149">
        <f t="shared" si="46"/>
        <v>0.01</v>
      </c>
      <c r="D138" s="150">
        <f t="shared" si="38"/>
        <v>-5.7100000000000151E-2</v>
      </c>
      <c r="E138" s="150">
        <f t="shared" si="40"/>
        <v>7.197055750956588E-2</v>
      </c>
      <c r="F138" s="150">
        <f t="shared" si="41"/>
        <v>2.0243060194924497E-2</v>
      </c>
      <c r="G138" s="151">
        <f t="shared" si="42"/>
        <v>1.4870557509565729E-2</v>
      </c>
      <c r="H138" s="150">
        <f t="shared" si="43"/>
        <v>-3.685693980507565E-2</v>
      </c>
      <c r="I138" s="137"/>
      <c r="J138" s="151">
        <f t="shared" si="44"/>
        <v>5.7248705575095657</v>
      </c>
      <c r="K138" s="150">
        <f t="shared" si="45"/>
        <v>5.6731430601949242</v>
      </c>
      <c r="L138" s="135"/>
      <c r="M138" s="149">
        <f t="shared" si="47"/>
        <v>0.99639023724008491</v>
      </c>
      <c r="N138" s="149">
        <f t="shared" si="48"/>
        <v>0.99237986075211793</v>
      </c>
      <c r="O138" s="149">
        <f t="shared" si="49"/>
        <v>1.0011679980044106</v>
      </c>
      <c r="P138" s="149">
        <f t="shared" si="50"/>
        <v>1.0000400048991822</v>
      </c>
      <c r="Q138" s="140"/>
      <c r="R138" s="152">
        <f t="shared" si="51"/>
        <v>-3.6162936749460249E-3</v>
      </c>
      <c r="S138" s="152">
        <f t="shared" si="52"/>
        <v>-7.6493208487238137E-3</v>
      </c>
      <c r="T138" s="152">
        <f t="shared" si="53"/>
        <v>1.1673164254117484E-3</v>
      </c>
      <c r="U138" s="152">
        <f t="shared" si="54"/>
        <v>4.0004099007572308E-5</v>
      </c>
    </row>
    <row r="139" spans="1:21" x14ac:dyDescent="0.25">
      <c r="A139" s="130">
        <f t="shared" si="39"/>
        <v>1882.06</v>
      </c>
      <c r="B139" s="138"/>
      <c r="C139" s="149">
        <f t="shared" si="46"/>
        <v>0.01</v>
      </c>
      <c r="D139" s="150">
        <f t="shared" si="38"/>
        <v>-5.6799999999999962E-2</v>
      </c>
      <c r="E139" s="150">
        <f t="shared" si="40"/>
        <v>7.1937425578615349E-2</v>
      </c>
      <c r="F139" s="150">
        <f t="shared" si="41"/>
        <v>2.4013646561670775E-2</v>
      </c>
      <c r="G139" s="151">
        <f t="shared" si="42"/>
        <v>1.5137425578615388E-2</v>
      </c>
      <c r="H139" s="150">
        <f t="shared" si="43"/>
        <v>-3.2786353438329183E-2</v>
      </c>
      <c r="I139" s="137"/>
      <c r="J139" s="151">
        <f t="shared" si="44"/>
        <v>5.6951374255786149</v>
      </c>
      <c r="K139" s="150">
        <f t="shared" si="45"/>
        <v>5.6472136465616707</v>
      </c>
      <c r="L139" s="135"/>
      <c r="M139" s="149">
        <f t="shared" si="47"/>
        <v>1.0007751318203923</v>
      </c>
      <c r="N139" s="149">
        <f t="shared" si="48"/>
        <v>1.0011966206585337</v>
      </c>
      <c r="O139" s="149">
        <f t="shared" si="49"/>
        <v>1.0022828903564864</v>
      </c>
      <c r="P139" s="149">
        <f t="shared" si="50"/>
        <v>1.0024235888024955</v>
      </c>
      <c r="Q139" s="140"/>
      <c r="R139" s="152">
        <f t="shared" si="51"/>
        <v>7.748315608733106E-4</v>
      </c>
      <c r="S139" s="152">
        <f t="shared" si="52"/>
        <v>1.1959052786687833E-3</v>
      </c>
      <c r="T139" s="152">
        <f t="shared" si="53"/>
        <v>2.2802885213470628E-3</v>
      </c>
      <c r="U139" s="152">
        <f t="shared" si="54"/>
        <v>2.4206566477563726E-3</v>
      </c>
    </row>
    <row r="140" spans="1:21" x14ac:dyDescent="0.25">
      <c r="A140" s="130">
        <f t="shared" si="39"/>
        <v>1882.07</v>
      </c>
      <c r="B140" s="138"/>
      <c r="C140" s="149">
        <f t="shared" si="46"/>
        <v>0.01</v>
      </c>
      <c r="D140" s="150">
        <f t="shared" si="38"/>
        <v>-6.0000000000000497E-2</v>
      </c>
      <c r="E140" s="150">
        <f t="shared" si="40"/>
        <v>7.6142675852707078E-2</v>
      </c>
      <c r="F140" s="150">
        <f t="shared" si="41"/>
        <v>0.10149272826671646</v>
      </c>
      <c r="G140" s="151">
        <f t="shared" si="42"/>
        <v>1.6142675852706581E-2</v>
      </c>
      <c r="H140" s="150">
        <f t="shared" si="43"/>
        <v>4.1492728266715961E-2</v>
      </c>
      <c r="I140" s="137"/>
      <c r="J140" s="151">
        <f t="shared" si="44"/>
        <v>6.0161426758527066</v>
      </c>
      <c r="K140" s="150">
        <f t="shared" si="45"/>
        <v>6.0414927282667161</v>
      </c>
      <c r="L140" s="135"/>
      <c r="M140" s="149">
        <f t="shared" si="47"/>
        <v>1.0398464901229303</v>
      </c>
      <c r="N140" s="149">
        <f t="shared" si="48"/>
        <v>1.0484082779163728</v>
      </c>
      <c r="O140" s="149">
        <f t="shared" si="49"/>
        <v>1.0521007232817137</v>
      </c>
      <c r="P140" s="149">
        <f t="shared" si="50"/>
        <v>1.0635129726184469</v>
      </c>
      <c r="Q140" s="140"/>
      <c r="R140" s="152">
        <f t="shared" si="51"/>
        <v>3.9073096607466516E-2</v>
      </c>
      <c r="S140" s="152">
        <f t="shared" si="52"/>
        <v>4.7273088197458325E-2</v>
      </c>
      <c r="T140" s="152">
        <f t="shared" si="53"/>
        <v>5.0788854296666464E-2</v>
      </c>
      <c r="U140" s="152">
        <f t="shared" si="54"/>
        <v>6.157755362649265E-2</v>
      </c>
    </row>
    <row r="141" spans="1:21" x14ac:dyDescent="0.25">
      <c r="A141" s="130">
        <f t="shared" si="39"/>
        <v>1882.08</v>
      </c>
      <c r="B141" s="138"/>
      <c r="C141" s="149">
        <f t="shared" si="46"/>
        <v>0.01</v>
      </c>
      <c r="D141" s="150">
        <f t="shared" si="38"/>
        <v>-6.1799999999999855E-2</v>
      </c>
      <c r="E141" s="150">
        <f t="shared" si="40"/>
        <v>7.6673475861578494E-2</v>
      </c>
      <c r="F141" s="150">
        <f t="shared" si="41"/>
        <v>0.10383079996797433</v>
      </c>
      <c r="G141" s="151">
        <f t="shared" si="42"/>
        <v>1.4873475861578639E-2</v>
      </c>
      <c r="H141" s="150">
        <f t="shared" si="43"/>
        <v>4.2030799967974472E-2</v>
      </c>
      <c r="I141" s="137"/>
      <c r="J141" s="151">
        <f t="shared" si="44"/>
        <v>6.194873475861578</v>
      </c>
      <c r="K141" s="150">
        <f t="shared" si="45"/>
        <v>6.2220307999679738</v>
      </c>
      <c r="L141" s="135"/>
      <c r="M141" s="149">
        <f t="shared" si="47"/>
        <v>1.0223329912661425</v>
      </c>
      <c r="N141" s="149">
        <f t="shared" si="48"/>
        <v>1.0224296939214794</v>
      </c>
      <c r="O141" s="149">
        <f t="shared" si="49"/>
        <v>1.0291665562703838</v>
      </c>
      <c r="P141" s="149">
        <f t="shared" si="50"/>
        <v>1.0292975104752093</v>
      </c>
      <c r="Q141" s="140"/>
      <c r="R141" s="152">
        <f t="shared" si="51"/>
        <v>2.2087261869370257E-2</v>
      </c>
      <c r="S141" s="152">
        <f t="shared" si="52"/>
        <v>2.2181847569813163E-2</v>
      </c>
      <c r="T141" s="152">
        <f t="shared" si="53"/>
        <v>2.8749306018336848E-2</v>
      </c>
      <c r="U141" s="152">
        <f t="shared" si="54"/>
        <v>2.8876540889343622E-2</v>
      </c>
    </row>
    <row r="142" spans="1:21" x14ac:dyDescent="0.25">
      <c r="A142" s="130">
        <f t="shared" si="39"/>
        <v>1882.09</v>
      </c>
      <c r="B142" s="138"/>
      <c r="C142" s="149">
        <f t="shared" si="46"/>
        <v>0.01</v>
      </c>
      <c r="D142" s="150">
        <f t="shared" ref="D142:D161" si="55">(1-Epsilon)*q_SP-q_SP</f>
        <v>-6.2400000000000233E-2</v>
      </c>
      <c r="E142" s="150">
        <f t="shared" si="40"/>
        <v>7.6423748549565546E-2</v>
      </c>
      <c r="F142" s="150">
        <f t="shared" si="41"/>
        <v>0.10181753004437059</v>
      </c>
      <c r="G142" s="151">
        <f t="shared" si="42"/>
        <v>1.4023748549565312E-2</v>
      </c>
      <c r="H142" s="150">
        <f t="shared" si="43"/>
        <v>3.9417530044370361E-2</v>
      </c>
      <c r="I142" s="137"/>
      <c r="J142" s="151">
        <f t="shared" si="44"/>
        <v>6.2540237485495656</v>
      </c>
      <c r="K142" s="150">
        <f t="shared" si="45"/>
        <v>6.2794175300443706</v>
      </c>
      <c r="L142" s="135"/>
      <c r="M142" s="149">
        <f t="shared" si="47"/>
        <v>1.0096616479757441</v>
      </c>
      <c r="N142" s="149">
        <f t="shared" si="48"/>
        <v>1.0094510546174142</v>
      </c>
      <c r="O142" s="149">
        <f t="shared" si="49"/>
        <v>1.0118617283644442</v>
      </c>
      <c r="P142" s="149">
        <f t="shared" si="50"/>
        <v>1.0115811598762996</v>
      </c>
      <c r="Q142" s="140"/>
      <c r="R142" s="152">
        <f t="shared" si="51"/>
        <v>9.6152727232477336E-3</v>
      </c>
      <c r="S142" s="152">
        <f t="shared" si="52"/>
        <v>9.4066728181279972E-3</v>
      </c>
      <c r="T142" s="152">
        <f t="shared" si="53"/>
        <v>1.1791929479320357E-2</v>
      </c>
      <c r="U142" s="152">
        <f t="shared" si="54"/>
        <v>1.1514611555920352E-2</v>
      </c>
    </row>
    <row r="143" spans="1:21" x14ac:dyDescent="0.25">
      <c r="A143" s="130">
        <f t="shared" si="39"/>
        <v>1882.1</v>
      </c>
      <c r="B143" s="138"/>
      <c r="C143" s="149">
        <f t="shared" si="46"/>
        <v>0.01</v>
      </c>
      <c r="D143" s="150">
        <f t="shared" si="55"/>
        <v>-6.0699999999999754E-2</v>
      </c>
      <c r="E143" s="150">
        <f t="shared" si="40"/>
        <v>7.401538407098307E-2</v>
      </c>
      <c r="F143" s="150">
        <f t="shared" si="41"/>
        <v>1.9566468754131549E-2</v>
      </c>
      <c r="G143" s="151">
        <f t="shared" si="42"/>
        <v>1.3315384070983316E-2</v>
      </c>
      <c r="H143" s="150">
        <f t="shared" si="43"/>
        <v>-4.1133531245868202E-2</v>
      </c>
      <c r="I143" s="137"/>
      <c r="J143" s="151">
        <f t="shared" si="44"/>
        <v>6.0833153840709837</v>
      </c>
      <c r="K143" s="150">
        <f t="shared" si="45"/>
        <v>6.0288664687541322</v>
      </c>
      <c r="L143" s="135"/>
      <c r="M143" s="149">
        <f t="shared" si="47"/>
        <v>0.98714488780251242</v>
      </c>
      <c r="N143" s="149">
        <f t="shared" si="48"/>
        <v>0.97944957755944007</v>
      </c>
      <c r="O143" s="149">
        <f t="shared" si="49"/>
        <v>0.99883880963499383</v>
      </c>
      <c r="P143" s="149">
        <f t="shared" si="50"/>
        <v>0.99680450218236982</v>
      </c>
      <c r="Q143" s="140"/>
      <c r="R143" s="152">
        <f t="shared" si="51"/>
        <v>-1.2938454169661487E-2</v>
      </c>
      <c r="S143" s="152">
        <f t="shared" si="52"/>
        <v>-2.076452065667481E-2</v>
      </c>
      <c r="T143" s="152">
        <f t="shared" si="53"/>
        <v>-1.1618650688950715E-3</v>
      </c>
      <c r="U143" s="152">
        <f t="shared" si="54"/>
        <v>-3.2006143235445684E-3</v>
      </c>
    </row>
    <row r="144" spans="1:21" x14ac:dyDescent="0.25">
      <c r="A144" s="130">
        <f t="shared" si="39"/>
        <v>1882.11</v>
      </c>
      <c r="B144" s="138"/>
      <c r="C144" s="149">
        <f t="shared" si="46"/>
        <v>0.01</v>
      </c>
      <c r="D144" s="150">
        <f t="shared" si="55"/>
        <v>-5.8100000000000485E-2</v>
      </c>
      <c r="E144" s="150">
        <f t="shared" si="40"/>
        <v>7.1704238361768605E-2</v>
      </c>
      <c r="F144" s="150">
        <f t="shared" si="41"/>
        <v>1.8162065650134708E-2</v>
      </c>
      <c r="G144" s="151">
        <f t="shared" si="42"/>
        <v>1.360423836176812E-2</v>
      </c>
      <c r="H144" s="150">
        <f t="shared" si="43"/>
        <v>-3.9937934349865777E-2</v>
      </c>
      <c r="I144" s="137"/>
      <c r="J144" s="151">
        <f t="shared" si="44"/>
        <v>5.8236042383617681</v>
      </c>
      <c r="K144" s="150">
        <f t="shared" si="45"/>
        <v>5.7700620656501336</v>
      </c>
      <c r="L144" s="135"/>
      <c r="M144" s="149">
        <f t="shared" si="47"/>
        <v>0.97752531633064144</v>
      </c>
      <c r="N144" s="149">
        <f t="shared" si="48"/>
        <v>0.97740462818514628</v>
      </c>
      <c r="O144" s="149">
        <f t="shared" si="49"/>
        <v>0.99657865234809628</v>
      </c>
      <c r="P144" s="149">
        <f t="shared" si="50"/>
        <v>0.99654808308089871</v>
      </c>
      <c r="Q144" s="140"/>
      <c r="R144" s="152">
        <f t="shared" si="51"/>
        <v>-2.2731088398511335E-2</v>
      </c>
      <c r="S144" s="152">
        <f t="shared" si="52"/>
        <v>-2.2854558956611943E-2</v>
      </c>
      <c r="T144" s="152">
        <f t="shared" si="53"/>
        <v>-3.4272138457956095E-3</v>
      </c>
      <c r="U144" s="152">
        <f t="shared" si="54"/>
        <v>-3.4578885306077571E-3</v>
      </c>
    </row>
    <row r="145" spans="1:21" x14ac:dyDescent="0.25">
      <c r="A145" s="130">
        <f t="shared" si="39"/>
        <v>1882.12</v>
      </c>
      <c r="B145" s="138"/>
      <c r="C145" s="149">
        <f t="shared" si="46"/>
        <v>0.01</v>
      </c>
      <c r="D145" s="150">
        <f t="shared" si="55"/>
        <v>-5.8399999999999785E-2</v>
      </c>
      <c r="E145" s="150">
        <f t="shared" si="40"/>
        <v>7.3406876440351515E-2</v>
      </c>
      <c r="F145" s="150">
        <f t="shared" si="41"/>
        <v>9.1987088924105676E-2</v>
      </c>
      <c r="G145" s="151">
        <f t="shared" si="42"/>
        <v>1.500687644035173E-2</v>
      </c>
      <c r="H145" s="150">
        <f t="shared" si="43"/>
        <v>3.358708892410589E-2</v>
      </c>
      <c r="I145" s="137"/>
      <c r="J145" s="151">
        <f t="shared" si="44"/>
        <v>5.8550068764403518</v>
      </c>
      <c r="K145" s="150">
        <f t="shared" si="45"/>
        <v>5.873587088924106</v>
      </c>
      <c r="L145" s="135"/>
      <c r="M145" s="149">
        <f t="shared" si="47"/>
        <v>1.0073971473370524</v>
      </c>
      <c r="N145" s="149">
        <f t="shared" si="48"/>
        <v>1.0153109741012076</v>
      </c>
      <c r="O145" s="149">
        <f t="shared" si="49"/>
        <v>1.008499386012035</v>
      </c>
      <c r="P145" s="149">
        <f t="shared" si="50"/>
        <v>1.0184163028130906</v>
      </c>
      <c r="Q145" s="140"/>
      <c r="R145" s="152">
        <f t="shared" si="51"/>
        <v>7.3699226170976908E-3</v>
      </c>
      <c r="S145" s="152">
        <f t="shared" si="52"/>
        <v>1.5194943994300304E-2</v>
      </c>
      <c r="T145" s="152">
        <f t="shared" si="53"/>
        <v>8.4634695988900811E-3</v>
      </c>
      <c r="U145" s="152">
        <f t="shared" si="54"/>
        <v>1.8248776394015464E-2</v>
      </c>
    </row>
    <row r="146" spans="1:21" x14ac:dyDescent="0.25">
      <c r="A146" s="130">
        <f t="shared" si="39"/>
        <v>1883.01</v>
      </c>
      <c r="B146" s="138"/>
      <c r="C146" s="149">
        <f t="shared" si="46"/>
        <v>0.01</v>
      </c>
      <c r="D146" s="150">
        <f t="shared" si="55"/>
        <v>-5.8100000000000485E-2</v>
      </c>
      <c r="E146" s="150">
        <f t="shared" si="40"/>
        <v>7.2943713474631855E-2</v>
      </c>
      <c r="F146" s="150">
        <f t="shared" si="41"/>
        <v>2.472084910205587E-2</v>
      </c>
      <c r="G146" s="151">
        <f t="shared" si="42"/>
        <v>1.484371347463137E-2</v>
      </c>
      <c r="H146" s="150">
        <f t="shared" si="43"/>
        <v>-3.3379150897944618E-2</v>
      </c>
      <c r="I146" s="137"/>
      <c r="J146" s="151">
        <f t="shared" si="44"/>
        <v>5.8248437134746309</v>
      </c>
      <c r="K146" s="150">
        <f t="shared" si="45"/>
        <v>5.7766208491020548</v>
      </c>
      <c r="L146" s="135"/>
      <c r="M146" s="149">
        <f t="shared" si="47"/>
        <v>1.0007650808775002</v>
      </c>
      <c r="N146" s="149">
        <f t="shared" si="48"/>
        <v>0.99362662911398281</v>
      </c>
      <c r="O146" s="149">
        <f t="shared" si="49"/>
        <v>1.0022710601354994</v>
      </c>
      <c r="P146" s="149">
        <f t="shared" si="50"/>
        <v>0.99985181685239466</v>
      </c>
      <c r="Q146" s="140"/>
      <c r="R146" s="152">
        <f t="shared" si="51"/>
        <v>7.6478835231970463E-4</v>
      </c>
      <c r="S146" s="152">
        <f t="shared" si="52"/>
        <v>-6.3937675239869856E-3</v>
      </c>
      <c r="T146" s="152">
        <f t="shared" si="53"/>
        <v>2.2684851762844005E-3</v>
      </c>
      <c r="U146" s="152">
        <f t="shared" si="54"/>
        <v>-1.4819412781269243E-4</v>
      </c>
    </row>
    <row r="147" spans="1:21" x14ac:dyDescent="0.25">
      <c r="A147" s="130">
        <f t="shared" si="39"/>
        <v>1883.02</v>
      </c>
      <c r="B147" s="138"/>
      <c r="C147" s="149">
        <f t="shared" si="46"/>
        <v>0.01</v>
      </c>
      <c r="D147" s="150">
        <f t="shared" si="55"/>
        <v>-5.6799999999999962E-2</v>
      </c>
      <c r="E147" s="150">
        <f t="shared" si="40"/>
        <v>7.153687760646639E-2</v>
      </c>
      <c r="F147" s="150">
        <f t="shared" si="41"/>
        <v>1.8637633501478772E-2</v>
      </c>
      <c r="G147" s="151">
        <f t="shared" si="42"/>
        <v>1.4736877606466428E-2</v>
      </c>
      <c r="H147" s="150">
        <f t="shared" si="43"/>
        <v>-3.8162366498521186E-2</v>
      </c>
      <c r="I147" s="137"/>
      <c r="J147" s="151">
        <f t="shared" si="44"/>
        <v>5.6947368776064664</v>
      </c>
      <c r="K147" s="150">
        <f t="shared" si="45"/>
        <v>5.6418376335014786</v>
      </c>
      <c r="L147" s="135"/>
      <c r="M147" s="149">
        <f t="shared" si="47"/>
        <v>0.98990906738305373</v>
      </c>
      <c r="N147" s="149">
        <f t="shared" si="48"/>
        <v>0.98930605504444635</v>
      </c>
      <c r="O147" s="149">
        <f t="shared" si="49"/>
        <v>0.99952126544186259</v>
      </c>
      <c r="P147" s="149">
        <f t="shared" si="50"/>
        <v>0.9993641615349006</v>
      </c>
      <c r="Q147" s="140"/>
      <c r="R147" s="152">
        <f t="shared" si="51"/>
        <v>-1.0142191200303196E-2</v>
      </c>
      <c r="S147" s="152">
        <f t="shared" si="52"/>
        <v>-1.0751536137528672E-2</v>
      </c>
      <c r="T147" s="152">
        <f t="shared" si="53"/>
        <v>-4.7884918811233018E-4</v>
      </c>
      <c r="U147" s="152">
        <f t="shared" si="54"/>
        <v>-6.3604069610496495E-4</v>
      </c>
    </row>
    <row r="148" spans="1:21" x14ac:dyDescent="0.25">
      <c r="A148" s="130">
        <f t="shared" si="39"/>
        <v>1883.03</v>
      </c>
      <c r="B148" s="138"/>
      <c r="C148" s="149">
        <f t="shared" si="46"/>
        <v>0.01</v>
      </c>
      <c r="D148" s="150">
        <f t="shared" si="55"/>
        <v>-5.7500000000000107E-2</v>
      </c>
      <c r="E148" s="150">
        <f t="shared" si="40"/>
        <v>7.3155262969274562E-2</v>
      </c>
      <c r="F148" s="150">
        <f t="shared" si="41"/>
        <v>9.4665378203257683E-2</v>
      </c>
      <c r="G148" s="151">
        <f t="shared" si="42"/>
        <v>1.5655262969274455E-2</v>
      </c>
      <c r="H148" s="150">
        <f t="shared" si="43"/>
        <v>3.7165378203257576E-2</v>
      </c>
      <c r="I148" s="137"/>
      <c r="J148" s="151">
        <f t="shared" si="44"/>
        <v>5.7656552629692746</v>
      </c>
      <c r="K148" s="150">
        <f t="shared" si="45"/>
        <v>5.7871653782032579</v>
      </c>
      <c r="L148" s="135"/>
      <c r="M148" s="149">
        <f t="shared" si="47"/>
        <v>1.0119818785571624</v>
      </c>
      <c r="N148" s="149">
        <f t="shared" si="48"/>
        <v>1.0204741651474394</v>
      </c>
      <c r="O148" s="149">
        <f t="shared" si="49"/>
        <v>1.0146501428020784</v>
      </c>
      <c r="P148" s="149">
        <f t="shared" si="50"/>
        <v>1.0256394481404612</v>
      </c>
      <c r="Q148" s="140"/>
      <c r="R148" s="152">
        <f t="shared" si="51"/>
        <v>1.1910664140880569E-2</v>
      </c>
      <c r="S148" s="152">
        <f t="shared" si="52"/>
        <v>2.026738707022974E-2</v>
      </c>
      <c r="T148" s="152">
        <f t="shared" si="53"/>
        <v>1.4543866181064858E-2</v>
      </c>
      <c r="U148" s="152">
        <f t="shared" si="54"/>
        <v>2.5316269920056679E-2</v>
      </c>
    </row>
    <row r="149" spans="1:21" x14ac:dyDescent="0.25">
      <c r="A149" s="130">
        <f t="shared" si="39"/>
        <v>1883.04</v>
      </c>
      <c r="B149" s="138"/>
      <c r="C149" s="149">
        <f t="shared" si="46"/>
        <v>0.01</v>
      </c>
      <c r="D149" s="150">
        <f t="shared" si="55"/>
        <v>-5.8699999999999974E-2</v>
      </c>
      <c r="E149" s="150">
        <f t="shared" si="40"/>
        <v>7.4400724432068147E-2</v>
      </c>
      <c r="F149" s="150">
        <f t="shared" si="41"/>
        <v>9.8004386089518405E-2</v>
      </c>
      <c r="G149" s="151">
        <f t="shared" si="42"/>
        <v>1.5700724432068172E-2</v>
      </c>
      <c r="H149" s="150">
        <f t="shared" si="43"/>
        <v>3.9304386089518431E-2</v>
      </c>
      <c r="I149" s="137"/>
      <c r="J149" s="151">
        <f t="shared" si="44"/>
        <v>5.885700724432068</v>
      </c>
      <c r="K149" s="150">
        <f t="shared" si="45"/>
        <v>5.9093043860895182</v>
      </c>
      <c r="L149" s="135"/>
      <c r="M149" s="149">
        <f t="shared" si="47"/>
        <v>1.0172207670743854</v>
      </c>
      <c r="N149" s="149">
        <f t="shared" si="48"/>
        <v>1.0173899752565594</v>
      </c>
      <c r="O149" s="149">
        <f t="shared" si="49"/>
        <v>1.0217619693677189</v>
      </c>
      <c r="P149" s="149">
        <f t="shared" si="50"/>
        <v>1.0219848589180813</v>
      </c>
      <c r="Q149" s="140"/>
      <c r="R149" s="152">
        <f t="shared" si="51"/>
        <v>1.7074170277977314E-2</v>
      </c>
      <c r="S149" s="152">
        <f t="shared" si="52"/>
        <v>1.724050006189488E-2</v>
      </c>
      <c r="T149" s="152">
        <f t="shared" si="53"/>
        <v>2.1528557969332014E-2</v>
      </c>
      <c r="U149" s="152">
        <f t="shared" si="54"/>
        <v>2.1746676523118888E-2</v>
      </c>
    </row>
    <row r="150" spans="1:21" x14ac:dyDescent="0.25">
      <c r="A150" s="130">
        <f t="shared" si="39"/>
        <v>1883.05</v>
      </c>
      <c r="B150" s="138"/>
      <c r="C150" s="149">
        <f t="shared" si="46"/>
        <v>0.01</v>
      </c>
      <c r="D150" s="150">
        <f t="shared" si="55"/>
        <v>-5.769999999999964E-2</v>
      </c>
      <c r="E150" s="150">
        <f t="shared" si="40"/>
        <v>7.2615577345165994E-2</v>
      </c>
      <c r="F150" s="150">
        <f t="shared" si="41"/>
        <v>1.9505740462400674E-2</v>
      </c>
      <c r="G150" s="151">
        <f t="shared" si="42"/>
        <v>1.4915577345166353E-2</v>
      </c>
      <c r="H150" s="150">
        <f t="shared" si="43"/>
        <v>-3.8194259537598967E-2</v>
      </c>
      <c r="I150" s="137"/>
      <c r="J150" s="151">
        <f t="shared" si="44"/>
        <v>5.7849155773451661</v>
      </c>
      <c r="K150" s="150">
        <f t="shared" si="45"/>
        <v>5.7318057404624003</v>
      </c>
      <c r="L150" s="135"/>
      <c r="M150" s="149">
        <f t="shared" si="47"/>
        <v>0.99319061316792034</v>
      </c>
      <c r="N150" s="149">
        <f t="shared" si="48"/>
        <v>0.9850532936287999</v>
      </c>
      <c r="O150" s="149">
        <f t="shared" si="49"/>
        <v>1.0002961705760562</v>
      </c>
      <c r="P150" s="149">
        <f t="shared" si="50"/>
        <v>0.99811035248037072</v>
      </c>
      <c r="Q150" s="140"/>
      <c r="R150" s="152">
        <f t="shared" si="51"/>
        <v>-6.832676492344072E-3</v>
      </c>
      <c r="S150" s="152">
        <f t="shared" si="52"/>
        <v>-1.5059534066778636E-2</v>
      </c>
      <c r="T150" s="152">
        <f t="shared" si="53"/>
        <v>2.9612672620899134E-4</v>
      </c>
      <c r="U150" s="152">
        <f t="shared" si="54"/>
        <v>-1.8914351558600604E-3</v>
      </c>
    </row>
    <row r="151" spans="1:21" x14ac:dyDescent="0.25">
      <c r="A151" s="130">
        <f t="shared" si="39"/>
        <v>1883.06</v>
      </c>
      <c r="B151" s="138"/>
      <c r="C151" s="149">
        <f t="shared" si="46"/>
        <v>0.01</v>
      </c>
      <c r="D151" s="150">
        <f t="shared" si="55"/>
        <v>-5.8200000000000252E-2</v>
      </c>
      <c r="E151" s="150">
        <f t="shared" si="40"/>
        <v>7.3832193449486258E-2</v>
      </c>
      <c r="F151" s="150">
        <f t="shared" si="41"/>
        <v>9.4488801282239576E-2</v>
      </c>
      <c r="G151" s="151">
        <f t="shared" si="42"/>
        <v>1.5632193449486007E-2</v>
      </c>
      <c r="H151" s="150">
        <f t="shared" si="43"/>
        <v>3.6288801282239325E-2</v>
      </c>
      <c r="I151" s="137"/>
      <c r="J151" s="151">
        <f t="shared" si="44"/>
        <v>5.8356321934494861</v>
      </c>
      <c r="K151" s="150">
        <f t="shared" si="45"/>
        <v>5.8562888012822398</v>
      </c>
      <c r="L151" s="135"/>
      <c r="M151" s="149">
        <f t="shared" si="47"/>
        <v>1.0095929388486815</v>
      </c>
      <c r="N151" s="149">
        <f t="shared" si="48"/>
        <v>1.0178351761397397</v>
      </c>
      <c r="O151" s="149">
        <f t="shared" si="49"/>
        <v>1.0114640292616899</v>
      </c>
      <c r="P151" s="149">
        <f t="shared" si="50"/>
        <v>1.0220122614776093</v>
      </c>
      <c r="Q151" s="140"/>
      <c r="R151" s="152">
        <f t="shared" si="51"/>
        <v>9.5472187715197783E-3</v>
      </c>
      <c r="S151" s="152">
        <f t="shared" si="52"/>
        <v>1.7677995530124471E-2</v>
      </c>
      <c r="T151" s="152">
        <f t="shared" si="53"/>
        <v>1.1398815215463412E-2</v>
      </c>
      <c r="U151" s="152">
        <f t="shared" si="54"/>
        <v>2.1773489241450183E-2</v>
      </c>
    </row>
    <row r="152" spans="1:21" x14ac:dyDescent="0.25">
      <c r="A152" s="130">
        <f t="shared" si="39"/>
        <v>1883.07</v>
      </c>
      <c r="B152" s="138"/>
      <c r="C152" s="149">
        <f t="shared" si="46"/>
        <v>0.01</v>
      </c>
      <c r="D152" s="150">
        <f t="shared" si="55"/>
        <v>-5.7299999999999685E-2</v>
      </c>
      <c r="E152" s="150">
        <f t="shared" si="40"/>
        <v>7.2518618559350823E-2</v>
      </c>
      <c r="F152" s="150">
        <f t="shared" si="41"/>
        <v>1.9609051127193987E-2</v>
      </c>
      <c r="G152" s="151">
        <f t="shared" si="42"/>
        <v>1.5218618559351138E-2</v>
      </c>
      <c r="H152" s="150">
        <f t="shared" si="43"/>
        <v>-3.7690948872805698E-2</v>
      </c>
      <c r="I152" s="137"/>
      <c r="J152" s="151">
        <f t="shared" si="44"/>
        <v>5.7452186185593517</v>
      </c>
      <c r="K152" s="150">
        <f t="shared" si="45"/>
        <v>5.6923090511271948</v>
      </c>
      <c r="L152" s="135"/>
      <c r="M152" s="149">
        <f t="shared" si="47"/>
        <v>0.99420643114365559</v>
      </c>
      <c r="N152" s="149">
        <f t="shared" si="48"/>
        <v>0.98628148021174367</v>
      </c>
      <c r="O152" s="149">
        <f t="shared" si="49"/>
        <v>1.0005525331870531</v>
      </c>
      <c r="P152" s="149">
        <f t="shared" si="50"/>
        <v>0.99840962463347693</v>
      </c>
      <c r="Q152" s="140"/>
      <c r="R152" s="152">
        <f t="shared" si="51"/>
        <v>-5.8104166805919488E-3</v>
      </c>
      <c r="S152" s="152">
        <f t="shared" si="52"/>
        <v>-1.3813488232096802E-2</v>
      </c>
      <c r="T152" s="152">
        <f t="shared" si="53"/>
        <v>5.5238059679653048E-4</v>
      </c>
      <c r="U152" s="152">
        <f t="shared" si="54"/>
        <v>-1.5916413558698462E-3</v>
      </c>
    </row>
    <row r="153" spans="1:21" x14ac:dyDescent="0.25">
      <c r="A153" s="130">
        <f t="shared" si="39"/>
        <v>1883.08</v>
      </c>
      <c r="B153" s="138"/>
      <c r="C153" s="149">
        <f t="shared" si="46"/>
        <v>0.01</v>
      </c>
      <c r="D153" s="150">
        <f t="shared" si="55"/>
        <v>-5.4700000000000415E-2</v>
      </c>
      <c r="E153" s="150">
        <f t="shared" si="40"/>
        <v>6.9737572508697845E-2</v>
      </c>
      <c r="F153" s="150">
        <f t="shared" si="41"/>
        <v>1.7045924988746037E-2</v>
      </c>
      <c r="G153" s="151">
        <f t="shared" si="42"/>
        <v>1.503757250869743E-2</v>
      </c>
      <c r="H153" s="150">
        <f t="shared" si="43"/>
        <v>-3.7654075011254381E-2</v>
      </c>
      <c r="I153" s="137"/>
      <c r="J153" s="151">
        <f t="shared" si="44"/>
        <v>5.4850375725086975</v>
      </c>
      <c r="K153" s="150">
        <f t="shared" si="45"/>
        <v>5.4323459249887458</v>
      </c>
      <c r="L153" s="135"/>
      <c r="M153" s="149">
        <f t="shared" si="47"/>
        <v>0.97520535979726919</v>
      </c>
      <c r="N153" s="149">
        <f t="shared" si="48"/>
        <v>0.97498951402610712</v>
      </c>
      <c r="O153" s="149">
        <f t="shared" si="49"/>
        <v>0.99613349362311732</v>
      </c>
      <c r="P153" s="149">
        <f t="shared" si="50"/>
        <v>0.99608073453369095</v>
      </c>
      <c r="Q153" s="140"/>
      <c r="R153" s="152">
        <f t="shared" si="51"/>
        <v>-2.5107204729615633E-2</v>
      </c>
      <c r="S153" s="152">
        <f t="shared" si="52"/>
        <v>-2.5328562887141977E-2</v>
      </c>
      <c r="T153" s="152">
        <f t="shared" si="53"/>
        <v>-3.8740006366365528E-3</v>
      </c>
      <c r="U153" s="152">
        <f t="shared" si="54"/>
        <v>-3.9269659138572808E-3</v>
      </c>
    </row>
    <row r="154" spans="1:21" x14ac:dyDescent="0.25">
      <c r="A154" s="130">
        <f t="shared" si="39"/>
        <v>1883.09</v>
      </c>
      <c r="B154" s="138"/>
      <c r="C154" s="149">
        <f t="shared" si="46"/>
        <v>0.01</v>
      </c>
      <c r="D154" s="150">
        <f t="shared" si="55"/>
        <v>-5.5299999999999905E-2</v>
      </c>
      <c r="E154" s="150">
        <f t="shared" si="40"/>
        <v>7.1821177133998063E-2</v>
      </c>
      <c r="F154" s="150">
        <f t="shared" si="41"/>
        <v>9.0671590390516102E-2</v>
      </c>
      <c r="G154" s="151">
        <f t="shared" si="42"/>
        <v>1.6521177133998158E-2</v>
      </c>
      <c r="H154" s="150">
        <f t="shared" si="43"/>
        <v>3.5371590390516197E-2</v>
      </c>
      <c r="I154" s="137"/>
      <c r="J154" s="151">
        <f t="shared" si="44"/>
        <v>5.5465211771339984</v>
      </c>
      <c r="K154" s="150">
        <f t="shared" si="45"/>
        <v>5.5653715903905168</v>
      </c>
      <c r="L154" s="135"/>
      <c r="M154" s="149">
        <f t="shared" si="47"/>
        <v>1.0115280768117514</v>
      </c>
      <c r="N154" s="149">
        <f t="shared" si="48"/>
        <v>1.0201820948073661</v>
      </c>
      <c r="O154" s="149">
        <f t="shared" si="49"/>
        <v>1.0137918049927797</v>
      </c>
      <c r="P154" s="149">
        <f t="shared" si="50"/>
        <v>1.024717183916416</v>
      </c>
      <c r="Q154" s="140"/>
      <c r="R154" s="152">
        <f t="shared" si="51"/>
        <v>1.1462134839786833E-2</v>
      </c>
      <c r="S154" s="152">
        <f t="shared" si="52"/>
        <v>1.9981135683556611E-2</v>
      </c>
      <c r="T154" s="152">
        <f t="shared" si="53"/>
        <v>1.3697563567906653E-2</v>
      </c>
      <c r="U154" s="152">
        <f t="shared" si="54"/>
        <v>2.4416656387634895E-2</v>
      </c>
    </row>
    <row r="155" spans="1:21" x14ac:dyDescent="0.25">
      <c r="A155" s="130">
        <f t="shared" si="39"/>
        <v>1883.1</v>
      </c>
      <c r="B155" s="138"/>
      <c r="C155" s="149">
        <f t="shared" si="46"/>
        <v>0.01</v>
      </c>
      <c r="D155" s="150">
        <f t="shared" si="55"/>
        <v>-5.3799999999999848E-2</v>
      </c>
      <c r="E155" s="150">
        <f t="shared" si="40"/>
        <v>6.9662021313903186E-2</v>
      </c>
      <c r="F155" s="150">
        <f t="shared" si="41"/>
        <v>1.7347236058627952E-2</v>
      </c>
      <c r="G155" s="151">
        <f t="shared" si="42"/>
        <v>1.5862021313903338E-2</v>
      </c>
      <c r="H155" s="150">
        <f t="shared" si="43"/>
        <v>-3.6452763941371896E-2</v>
      </c>
      <c r="I155" s="137"/>
      <c r="J155" s="151">
        <f t="shared" si="44"/>
        <v>5.3958620213139028</v>
      </c>
      <c r="K155" s="150">
        <f t="shared" si="45"/>
        <v>5.3435472360586278</v>
      </c>
      <c r="L155" s="135"/>
      <c r="M155" s="149">
        <f t="shared" si="47"/>
        <v>0.98663109765146662</v>
      </c>
      <c r="N155" s="149">
        <f t="shared" si="48"/>
        <v>0.9784012379202599</v>
      </c>
      <c r="O155" s="149">
        <f t="shared" si="49"/>
        <v>0.99885056908856651</v>
      </c>
      <c r="P155" s="149">
        <f t="shared" si="50"/>
        <v>0.99680116947606701</v>
      </c>
      <c r="Q155" s="140"/>
      <c r="R155" s="152">
        <f t="shared" si="51"/>
        <v>-1.345907065951355E-2</v>
      </c>
      <c r="S155" s="152">
        <f t="shared" si="52"/>
        <v>-2.1835429360322487E-2</v>
      </c>
      <c r="T155" s="152">
        <f t="shared" si="53"/>
        <v>-1.150092013786445E-3</v>
      </c>
      <c r="U155" s="152">
        <f t="shared" si="54"/>
        <v>-3.2039577192322895E-3</v>
      </c>
    </row>
    <row r="156" spans="1:21" x14ac:dyDescent="0.25">
      <c r="A156" s="130">
        <f t="shared" si="39"/>
        <v>1883.11</v>
      </c>
      <c r="B156" s="138"/>
      <c r="C156" s="149">
        <f t="shared" si="46"/>
        <v>0.01</v>
      </c>
      <c r="D156" s="150">
        <f t="shared" si="55"/>
        <v>-5.459999999999976E-2</v>
      </c>
      <c r="E156" s="150">
        <f t="shared" si="40"/>
        <v>7.1480505175685924E-2</v>
      </c>
      <c r="F156" s="150">
        <f t="shared" si="41"/>
        <v>9.0418946386308499E-2</v>
      </c>
      <c r="G156" s="151">
        <f t="shared" si="42"/>
        <v>1.6880505175686164E-2</v>
      </c>
      <c r="H156" s="150">
        <f t="shared" si="43"/>
        <v>3.5818946386308739E-2</v>
      </c>
      <c r="I156" s="137"/>
      <c r="J156" s="151">
        <f t="shared" si="44"/>
        <v>5.4768805051756857</v>
      </c>
      <c r="K156" s="150">
        <f t="shared" si="45"/>
        <v>5.4958189463863087</v>
      </c>
      <c r="L156" s="135"/>
      <c r="M156" s="149">
        <f t="shared" si="47"/>
        <v>1.0141588446095182</v>
      </c>
      <c r="N156" s="149">
        <f t="shared" si="48"/>
        <v>1.0230161553441188</v>
      </c>
      <c r="O156" s="149">
        <f t="shared" si="49"/>
        <v>1.0171413511478307</v>
      </c>
      <c r="P156" s="149">
        <f t="shared" si="50"/>
        <v>1.0283453668786977</v>
      </c>
      <c r="Q156" s="140"/>
      <c r="R156" s="152">
        <f t="shared" si="51"/>
        <v>1.4059544389104953E-2</v>
      </c>
      <c r="S156" s="152">
        <f t="shared" si="52"/>
        <v>2.2755278970033477E-2</v>
      </c>
      <c r="T156" s="152">
        <f t="shared" si="53"/>
        <v>1.6996095754387153E-2</v>
      </c>
      <c r="U156" s="152">
        <f t="shared" si="54"/>
        <v>2.7951070609782823E-2</v>
      </c>
    </row>
    <row r="157" spans="1:21" x14ac:dyDescent="0.25">
      <c r="A157" s="130">
        <f t="shared" si="39"/>
        <v>1883.12</v>
      </c>
      <c r="B157" s="138"/>
      <c r="C157" s="149">
        <f t="shared" si="46"/>
        <v>0.01</v>
      </c>
      <c r="D157" s="150">
        <f t="shared" si="55"/>
        <v>-5.3399999999999892E-2</v>
      </c>
      <c r="E157" s="150">
        <f t="shared" si="40"/>
        <v>6.9608146794503473E-2</v>
      </c>
      <c r="F157" s="150">
        <f t="shared" si="41"/>
        <v>1.754898200472764E-2</v>
      </c>
      <c r="G157" s="151">
        <f t="shared" si="42"/>
        <v>1.6208146794503581E-2</v>
      </c>
      <c r="H157" s="150">
        <f t="shared" si="43"/>
        <v>-3.5851017995272252E-2</v>
      </c>
      <c r="I157" s="137"/>
      <c r="J157" s="151">
        <f t="shared" si="44"/>
        <v>5.3562081467945033</v>
      </c>
      <c r="K157" s="150">
        <f t="shared" si="45"/>
        <v>5.3041489820047278</v>
      </c>
      <c r="L157" s="135"/>
      <c r="M157" s="149">
        <f t="shared" si="47"/>
        <v>0.98992254922759648</v>
      </c>
      <c r="N157" s="149">
        <f t="shared" si="48"/>
        <v>0.98154098959636671</v>
      </c>
      <c r="O157" s="149">
        <f t="shared" si="49"/>
        <v>0.99962907489856778</v>
      </c>
      <c r="P157" s="149">
        <f t="shared" si="50"/>
        <v>0.9975159912163627</v>
      </c>
      <c r="Q157" s="140"/>
      <c r="R157" s="152">
        <f t="shared" si="51"/>
        <v>-1.012857201730819E-2</v>
      </c>
      <c r="S157" s="152">
        <f t="shared" si="52"/>
        <v>-1.8631503940626147E-2</v>
      </c>
      <c r="T157" s="152">
        <f t="shared" si="53"/>
        <v>-3.7099391116368461E-4</v>
      </c>
      <c r="U157" s="152">
        <f t="shared" si="54"/>
        <v>-2.4870990520191659E-3</v>
      </c>
    </row>
    <row r="158" spans="1:21" x14ac:dyDescent="0.25">
      <c r="A158" s="130">
        <f t="shared" si="39"/>
        <v>1884.01</v>
      </c>
      <c r="B158" s="138"/>
      <c r="C158" s="149">
        <f t="shared" si="46"/>
        <v>0.01</v>
      </c>
      <c r="D158" s="150">
        <f t="shared" si="55"/>
        <v>-5.1800000000000068E-2</v>
      </c>
      <c r="E158" s="150">
        <f t="shared" si="40"/>
        <v>6.7938752870696242E-2</v>
      </c>
      <c r="F158" s="150">
        <f t="shared" si="41"/>
        <v>1.6570447989160377E-2</v>
      </c>
      <c r="G158" s="151">
        <f t="shared" si="42"/>
        <v>1.6138752870696174E-2</v>
      </c>
      <c r="H158" s="150">
        <f t="shared" si="43"/>
        <v>-3.5229552010839688E-2</v>
      </c>
      <c r="I158" s="137"/>
      <c r="J158" s="151">
        <f t="shared" si="44"/>
        <v>5.1961387528706959</v>
      </c>
      <c r="K158" s="150">
        <f t="shared" si="45"/>
        <v>5.1447704479891598</v>
      </c>
      <c r="L158" s="135"/>
      <c r="M158" s="149">
        <f t="shared" si="47"/>
        <v>0.98475010717968625</v>
      </c>
      <c r="N158" s="149">
        <f t="shared" si="48"/>
        <v>0.98467604811216303</v>
      </c>
      <c r="O158" s="149">
        <f t="shared" si="49"/>
        <v>0.99847352348420493</v>
      </c>
      <c r="P158" s="149">
        <f t="shared" si="50"/>
        <v>0.99845546027470133</v>
      </c>
      <c r="Q158" s="140"/>
      <c r="R158" s="152">
        <f t="shared" si="51"/>
        <v>-1.5367368291639266E-2</v>
      </c>
      <c r="S158" s="152">
        <f t="shared" si="52"/>
        <v>-1.5442577069951807E-2</v>
      </c>
      <c r="T158" s="152">
        <f t="shared" si="53"/>
        <v>-1.5276427680606019E-3</v>
      </c>
      <c r="U158" s="152">
        <f t="shared" si="54"/>
        <v>-1.5457337564242295E-3</v>
      </c>
    </row>
    <row r="159" spans="1:21" x14ac:dyDescent="0.25">
      <c r="A159" s="130">
        <f t="shared" si="39"/>
        <v>1884.02</v>
      </c>
      <c r="B159" s="138"/>
      <c r="C159" s="149">
        <f t="shared" si="46"/>
        <v>0.01</v>
      </c>
      <c r="D159" s="150">
        <f t="shared" si="55"/>
        <v>-5.3200000000000358E-2</v>
      </c>
      <c r="E159" s="150">
        <f t="shared" si="40"/>
        <v>7.0397988855763163E-2</v>
      </c>
      <c r="F159" s="150">
        <f t="shared" si="41"/>
        <v>8.9242387402535664E-2</v>
      </c>
      <c r="G159" s="151">
        <f t="shared" si="42"/>
        <v>1.7197988855762805E-2</v>
      </c>
      <c r="H159" s="150">
        <f t="shared" si="43"/>
        <v>3.6042387402535306E-2</v>
      </c>
      <c r="I159" s="137"/>
      <c r="J159" s="151">
        <f t="shared" si="44"/>
        <v>5.3371979888557632</v>
      </c>
      <c r="K159" s="150">
        <f t="shared" si="45"/>
        <v>5.3560423874025354</v>
      </c>
      <c r="L159" s="135"/>
      <c r="M159" s="149">
        <f t="shared" si="47"/>
        <v>1.022202139293642</v>
      </c>
      <c r="N159" s="149">
        <f t="shared" si="48"/>
        <v>1.0314456843940365</v>
      </c>
      <c r="O159" s="149">
        <f t="shared" si="49"/>
        <v>1.0275328497214682</v>
      </c>
      <c r="P159" s="149">
        <f t="shared" si="50"/>
        <v>1.0392507417554633</v>
      </c>
      <c r="Q159" s="140"/>
      <c r="R159" s="152">
        <f t="shared" si="51"/>
        <v>2.1959260182607021E-2</v>
      </c>
      <c r="S159" s="152">
        <f t="shared" si="52"/>
        <v>3.0961395229547765E-2</v>
      </c>
      <c r="T159" s="152">
        <f t="shared" si="53"/>
        <v>2.7160637409048578E-2</v>
      </c>
      <c r="U159" s="152">
        <f t="shared" si="54"/>
        <v>3.8500012891479217E-2</v>
      </c>
    </row>
    <row r="160" spans="1:21" x14ac:dyDescent="0.25">
      <c r="A160" s="130">
        <f t="shared" si="39"/>
        <v>1884.03</v>
      </c>
      <c r="B160" s="138"/>
      <c r="C160" s="149">
        <f t="shared" si="46"/>
        <v>0.01</v>
      </c>
      <c r="D160" s="150">
        <f t="shared" si="55"/>
        <v>-5.2999999999999936E-2</v>
      </c>
      <c r="E160" s="150">
        <f t="shared" si="40"/>
        <v>6.9418263865728635E-2</v>
      </c>
      <c r="F160" s="150">
        <f t="shared" si="41"/>
        <v>2.4610165873332191E-2</v>
      </c>
      <c r="G160" s="151">
        <f t="shared" si="42"/>
        <v>1.6418263865728699E-2</v>
      </c>
      <c r="H160" s="150">
        <f t="shared" si="43"/>
        <v>-2.8389834126667745E-2</v>
      </c>
      <c r="I160" s="137"/>
      <c r="J160" s="151">
        <f t="shared" si="44"/>
        <v>5.3164182638657289</v>
      </c>
      <c r="K160" s="150">
        <f t="shared" si="45"/>
        <v>5.2716101658733319</v>
      </c>
      <c r="L160" s="135"/>
      <c r="M160" s="149">
        <f t="shared" si="47"/>
        <v>1.001560634661721</v>
      </c>
      <c r="N160" s="149">
        <f t="shared" si="48"/>
        <v>0.9937750515181063</v>
      </c>
      <c r="O160" s="149">
        <f t="shared" si="49"/>
        <v>1.0020255534843168</v>
      </c>
      <c r="P160" s="149">
        <f t="shared" si="50"/>
        <v>0.99926540821540621</v>
      </c>
      <c r="Q160" s="140"/>
      <c r="R160" s="152">
        <f t="shared" si="51"/>
        <v>1.5594181369832558E-3</v>
      </c>
      <c r="S160" s="152">
        <f t="shared" si="52"/>
        <v>-6.2444042565148331E-3</v>
      </c>
      <c r="T160" s="152">
        <f t="shared" si="53"/>
        <v>2.0235048168484085E-3</v>
      </c>
      <c r="U160" s="152">
        <f t="shared" si="54"/>
        <v>-7.3486172934634272E-4</v>
      </c>
    </row>
    <row r="161" spans="1:21" x14ac:dyDescent="0.25">
      <c r="A161" s="130">
        <f t="shared" si="39"/>
        <v>1884.04</v>
      </c>
      <c r="B161" s="138"/>
      <c r="C161" s="149">
        <f t="shared" si="46"/>
        <v>0.01</v>
      </c>
      <c r="D161" s="150">
        <f t="shared" si="55"/>
        <v>-5.06000000000002E-2</v>
      </c>
      <c r="E161" s="150">
        <f t="shared" si="40"/>
        <v>6.6293394350447052E-2</v>
      </c>
      <c r="F161" s="150">
        <f t="shared" si="41"/>
        <v>1.5765090327154802E-2</v>
      </c>
      <c r="G161" s="151">
        <f t="shared" si="42"/>
        <v>1.5693394350446851E-2</v>
      </c>
      <c r="H161" s="150">
        <f t="shared" si="43"/>
        <v>-3.4834909672845402E-2</v>
      </c>
      <c r="I161" s="137"/>
      <c r="J161" s="151">
        <f t="shared" si="44"/>
        <v>5.0756933943504468</v>
      </c>
      <c r="K161" s="150">
        <f t="shared" si="45"/>
        <v>5.0251650903271541</v>
      </c>
      <c r="L161" s="135"/>
      <c r="M161" s="149">
        <f t="shared" si="47"/>
        <v>0.97444259762801344</v>
      </c>
      <c r="N161" s="149">
        <f t="shared" si="48"/>
        <v>0.9735078783930855</v>
      </c>
      <c r="O161" s="149">
        <f t="shared" si="49"/>
        <v>0.99565537865792264</v>
      </c>
      <c r="P161" s="149">
        <f t="shared" si="50"/>
        <v>0.9954330950757716</v>
      </c>
      <c r="Q161" s="140"/>
      <c r="R161" s="152">
        <f t="shared" si="51"/>
        <v>-2.5889666204537046E-2</v>
      </c>
      <c r="S161" s="152">
        <f t="shared" si="52"/>
        <v>-2.6849361348920856E-2</v>
      </c>
      <c r="T161" s="152">
        <f t="shared" si="53"/>
        <v>-4.3540866347375716E-3</v>
      </c>
      <c r="U161" s="152">
        <f t="shared" si="54"/>
        <v>-4.5773650937381161E-3</v>
      </c>
    </row>
    <row r="162" spans="1:21" x14ac:dyDescent="0.25">
      <c r="A162" s="130">
        <f t="shared" si="39"/>
        <v>1884.05</v>
      </c>
      <c r="B162" s="138"/>
      <c r="C162" s="149">
        <f t="shared" si="46"/>
        <v>0.01</v>
      </c>
      <c r="D162" s="150">
        <f t="shared" ref="D162:D181" si="56">(1-Epsilon)*q_SP-q_SP</f>
        <v>-4.6499999999999986E-2</v>
      </c>
      <c r="E162" s="150">
        <f t="shared" si="40"/>
        <v>6.1838995527354626E-2</v>
      </c>
      <c r="F162" s="150">
        <f t="shared" si="41"/>
        <v>1.4152884823988446E-2</v>
      </c>
      <c r="G162" s="151">
        <f t="shared" si="42"/>
        <v>1.533899552735464E-2</v>
      </c>
      <c r="H162" s="150">
        <f t="shared" si="43"/>
        <v>-3.2347115176011541E-2</v>
      </c>
      <c r="I162" s="137"/>
      <c r="J162" s="151">
        <f t="shared" si="44"/>
        <v>4.665338995527355</v>
      </c>
      <c r="K162" s="150">
        <f t="shared" si="45"/>
        <v>4.6176528848239888</v>
      </c>
      <c r="L162" s="135"/>
      <c r="M162" s="149">
        <f t="shared" si="47"/>
        <v>0.95051352428441693</v>
      </c>
      <c r="N162" s="149">
        <f t="shared" si="48"/>
        <v>0.95038438008835824</v>
      </c>
      <c r="O162" s="149">
        <f t="shared" si="49"/>
        <v>0.99042223632834447</v>
      </c>
      <c r="P162" s="149">
        <f t="shared" si="50"/>
        <v>0.99039267952657373</v>
      </c>
      <c r="Q162" s="140"/>
      <c r="R162" s="152">
        <f t="shared" si="51"/>
        <v>-5.0752888554755751E-2</v>
      </c>
      <c r="S162" s="152">
        <f t="shared" si="52"/>
        <v>-5.0888765601029839E-2</v>
      </c>
      <c r="T162" s="152">
        <f t="shared" si="53"/>
        <v>-9.6239254375841965E-3</v>
      </c>
      <c r="U162" s="152">
        <f t="shared" si="54"/>
        <v>-9.6537685102876195E-3</v>
      </c>
    </row>
    <row r="163" spans="1:21" x14ac:dyDescent="0.25">
      <c r="A163" s="130">
        <f t="shared" si="39"/>
        <v>1884.06</v>
      </c>
      <c r="B163" s="138"/>
      <c r="C163" s="149">
        <f t="shared" si="46"/>
        <v>0.01</v>
      </c>
      <c r="D163" s="150">
        <f t="shared" si="56"/>
        <v>-4.4599999999999973E-2</v>
      </c>
      <c r="E163" s="150">
        <f t="shared" si="40"/>
        <v>6.0846763006925056E-2</v>
      </c>
      <c r="F163" s="150">
        <f t="shared" si="41"/>
        <v>1.3970067082603514E-2</v>
      </c>
      <c r="G163" s="151">
        <f t="shared" si="42"/>
        <v>1.6246763006925083E-2</v>
      </c>
      <c r="H163" s="150">
        <f t="shared" si="43"/>
        <v>-3.0629932917396459E-2</v>
      </c>
      <c r="I163" s="137"/>
      <c r="J163" s="151">
        <f t="shared" si="44"/>
        <v>4.4762467630069249</v>
      </c>
      <c r="K163" s="150">
        <f t="shared" si="45"/>
        <v>4.4293700670826039</v>
      </c>
      <c r="L163" s="135"/>
      <c r="M163" s="149">
        <f t="shared" si="47"/>
        <v>0.97696939193300958</v>
      </c>
      <c r="N163" s="149">
        <f t="shared" si="48"/>
        <v>0.97684370894440464</v>
      </c>
      <c r="O163" s="149">
        <f t="shared" si="49"/>
        <v>0.99645328120792864</v>
      </c>
      <c r="P163" s="149">
        <f t="shared" si="50"/>
        <v>0.99642442511608109</v>
      </c>
      <c r="Q163" s="140"/>
      <c r="R163" s="152">
        <f t="shared" si="51"/>
        <v>-2.3299956055479968E-2</v>
      </c>
      <c r="S163" s="152">
        <f t="shared" si="52"/>
        <v>-2.3428610110181367E-2</v>
      </c>
      <c r="T163" s="152">
        <f t="shared" si="53"/>
        <v>-3.5530233104832266E-3</v>
      </c>
      <c r="U163" s="152">
        <f t="shared" si="54"/>
        <v>-3.5819825303671149E-3</v>
      </c>
    </row>
    <row r="164" spans="1:21" x14ac:dyDescent="0.25">
      <c r="A164" s="130">
        <f t="shared" si="39"/>
        <v>1884.07</v>
      </c>
      <c r="B164" s="138"/>
      <c r="C164" s="149">
        <f t="shared" si="46"/>
        <v>0.01</v>
      </c>
      <c r="D164" s="150">
        <f t="shared" si="56"/>
        <v>-4.4599999999999973E-2</v>
      </c>
      <c r="E164" s="150">
        <f t="shared" si="40"/>
        <v>6.1527309925969831E-2</v>
      </c>
      <c r="F164" s="150">
        <f t="shared" si="41"/>
        <v>4.4600000000000001E-2</v>
      </c>
      <c r="G164" s="151">
        <f t="shared" si="42"/>
        <v>1.6927309925969858E-2</v>
      </c>
      <c r="H164" s="150">
        <f t="shared" si="43"/>
        <v>0</v>
      </c>
      <c r="I164" s="137"/>
      <c r="J164" s="151">
        <f t="shared" si="44"/>
        <v>4.4769273099259701</v>
      </c>
      <c r="K164" s="150">
        <f t="shared" si="45"/>
        <v>4.46</v>
      </c>
      <c r="L164" s="135"/>
      <c r="M164" s="149">
        <f t="shared" si="47"/>
        <v>1.004891130361832</v>
      </c>
      <c r="N164" s="149">
        <f t="shared" si="48"/>
        <v>1.0095993953629754</v>
      </c>
      <c r="O164" s="149">
        <f t="shared" si="49"/>
        <v>1.0041652731136623</v>
      </c>
      <c r="P164" s="149">
        <f t="shared" si="50"/>
        <v>1.0075782066435639</v>
      </c>
      <c r="Q164" s="140"/>
      <c r="R164" s="152">
        <f t="shared" si="51"/>
        <v>4.8792076449605632E-3</v>
      </c>
      <c r="S164" s="152">
        <f t="shared" si="52"/>
        <v>9.5536139169296545E-3</v>
      </c>
      <c r="T164" s="152">
        <f t="shared" si="53"/>
        <v>4.1566223770740087E-3</v>
      </c>
      <c r="U164" s="152">
        <f t="shared" si="54"/>
        <v>7.5496362861915446E-3</v>
      </c>
    </row>
    <row r="165" spans="1:21" x14ac:dyDescent="0.25">
      <c r="A165" s="130">
        <f t="shared" si="39"/>
        <v>1884.08</v>
      </c>
      <c r="B165" s="138"/>
      <c r="C165" s="149">
        <f t="shared" si="46"/>
        <v>0.01</v>
      </c>
      <c r="D165" s="150">
        <f t="shared" si="56"/>
        <v>-4.7399999999999665E-2</v>
      </c>
      <c r="E165" s="150">
        <f t="shared" si="40"/>
        <v>6.5339741711610791E-2</v>
      </c>
      <c r="F165" s="150">
        <f t="shared" si="41"/>
        <v>8.0251506036331757E-2</v>
      </c>
      <c r="G165" s="151">
        <f t="shared" si="42"/>
        <v>1.7939741711611126E-2</v>
      </c>
      <c r="H165" s="150">
        <f t="shared" si="43"/>
        <v>3.2851506036332093E-2</v>
      </c>
      <c r="I165" s="137"/>
      <c r="J165" s="151">
        <f t="shared" si="44"/>
        <v>4.7579397417116116</v>
      </c>
      <c r="K165" s="150">
        <f t="shared" si="45"/>
        <v>4.7728515060363321</v>
      </c>
      <c r="L165" s="135"/>
      <c r="M165" s="149">
        <f t="shared" si="47"/>
        <v>1.0480237751895041</v>
      </c>
      <c r="N165" s="149">
        <f t="shared" si="48"/>
        <v>1.0531237287156849</v>
      </c>
      <c r="O165" s="149">
        <f t="shared" si="49"/>
        <v>1.0584711843579506</v>
      </c>
      <c r="P165" s="149">
        <f t="shared" si="50"/>
        <v>1.0647350436948566</v>
      </c>
      <c r="Q165" s="140"/>
      <c r="R165" s="152">
        <f t="shared" si="51"/>
        <v>4.6906271891048137E-2</v>
      </c>
      <c r="S165" s="152">
        <f t="shared" si="52"/>
        <v>5.1760727403615127E-2</v>
      </c>
      <c r="T165" s="152">
        <f t="shared" si="53"/>
        <v>5.6825588131014328E-2</v>
      </c>
      <c r="U165" s="152">
        <f t="shared" si="54"/>
        <v>6.2725982946155709E-2</v>
      </c>
    </row>
    <row r="166" spans="1:21" x14ac:dyDescent="0.25">
      <c r="A166" s="130">
        <f t="shared" si="39"/>
        <v>1884.09</v>
      </c>
      <c r="B166" s="138"/>
      <c r="C166" s="149">
        <f t="shared" si="46"/>
        <v>0.01</v>
      </c>
      <c r="D166" s="150">
        <f t="shared" si="56"/>
        <v>-4.5899999999999608E-2</v>
      </c>
      <c r="E166" s="150">
        <f t="shared" si="40"/>
        <v>6.2093045162606011E-2</v>
      </c>
      <c r="F166" s="150">
        <f t="shared" si="41"/>
        <v>1.4606918131247683E-2</v>
      </c>
      <c r="G166" s="151">
        <f t="shared" si="42"/>
        <v>1.6193045162606404E-2</v>
      </c>
      <c r="H166" s="150">
        <f t="shared" si="43"/>
        <v>-3.1293081868751925E-2</v>
      </c>
      <c r="I166" s="137"/>
      <c r="J166" s="151">
        <f t="shared" si="44"/>
        <v>4.6061930451626063</v>
      </c>
      <c r="K166" s="150">
        <f t="shared" si="45"/>
        <v>4.5587069181312483</v>
      </c>
      <c r="L166" s="135"/>
      <c r="M166" s="149">
        <f t="shared" si="47"/>
        <v>0.98288369162533185</v>
      </c>
      <c r="N166" s="149">
        <f t="shared" si="48"/>
        <v>0.97409658112676434</v>
      </c>
      <c r="O166" s="149">
        <f t="shared" si="49"/>
        <v>0.99768560078645452</v>
      </c>
      <c r="P166" s="149">
        <f t="shared" si="50"/>
        <v>0.99561849965899851</v>
      </c>
      <c r="Q166" s="140"/>
      <c r="R166" s="152">
        <f t="shared" si="51"/>
        <v>-1.7264485646774609E-2</v>
      </c>
      <c r="S166" s="152">
        <f t="shared" si="52"/>
        <v>-2.6244820987831975E-2</v>
      </c>
      <c r="T166" s="152">
        <f t="shared" si="53"/>
        <v>-2.3170815749078678E-3</v>
      </c>
      <c r="U166" s="152">
        <f t="shared" si="54"/>
        <v>-4.3911272440981643E-3</v>
      </c>
    </row>
    <row r="167" spans="1:21" x14ac:dyDescent="0.25">
      <c r="A167" s="130">
        <f t="shared" si="39"/>
        <v>1884.1</v>
      </c>
      <c r="B167" s="138"/>
      <c r="C167" s="149">
        <f t="shared" si="46"/>
        <v>0.01</v>
      </c>
      <c r="D167" s="150">
        <f t="shared" si="56"/>
        <v>-4.4400000000000439E-2</v>
      </c>
      <c r="E167" s="150">
        <f t="shared" si="40"/>
        <v>6.0592091277203997E-2</v>
      </c>
      <c r="F167" s="150">
        <f t="shared" si="41"/>
        <v>1.409551083630513E-2</v>
      </c>
      <c r="G167" s="151">
        <f t="shared" si="42"/>
        <v>1.6192091277203557E-2</v>
      </c>
      <c r="H167" s="150">
        <f t="shared" si="43"/>
        <v>-3.0304489163695311E-2</v>
      </c>
      <c r="I167" s="137"/>
      <c r="J167" s="151">
        <f t="shared" si="44"/>
        <v>4.4561920912772042</v>
      </c>
      <c r="K167" s="150">
        <f t="shared" si="45"/>
        <v>4.409695510836305</v>
      </c>
      <c r="L167" s="135"/>
      <c r="M167" s="149">
        <f t="shared" si="47"/>
        <v>0.98235594550994598</v>
      </c>
      <c r="N167" s="149">
        <f t="shared" si="48"/>
        <v>0.98231288488702173</v>
      </c>
      <c r="O167" s="149">
        <f t="shared" si="49"/>
        <v>0.99760800751490863</v>
      </c>
      <c r="P167" s="149">
        <f t="shared" si="50"/>
        <v>0.99759799034163976</v>
      </c>
      <c r="Q167" s="140"/>
      <c r="R167" s="152">
        <f t="shared" si="51"/>
        <v>-1.7801566334645431E-2</v>
      </c>
      <c r="S167" s="152">
        <f t="shared" si="52"/>
        <v>-1.7845401328375591E-2</v>
      </c>
      <c r="T167" s="152">
        <f t="shared" si="53"/>
        <v>-2.3948578693461136E-3</v>
      </c>
      <c r="U167" s="152">
        <f t="shared" si="54"/>
        <v>-2.4048991114832344E-3</v>
      </c>
    </row>
    <row r="168" spans="1:21" x14ac:dyDescent="0.25">
      <c r="A168" s="130">
        <f t="shared" si="39"/>
        <v>1884.11</v>
      </c>
      <c r="B168" s="138"/>
      <c r="C168" s="149">
        <f t="shared" si="46"/>
        <v>0.01</v>
      </c>
      <c r="D168" s="150">
        <f t="shared" si="56"/>
        <v>-4.3499999999999872E-2</v>
      </c>
      <c r="E168" s="150">
        <f t="shared" si="40"/>
        <v>5.9887683218207012E-2</v>
      </c>
      <c r="F168" s="150">
        <f t="shared" si="41"/>
        <v>1.4382600659382717E-2</v>
      </c>
      <c r="G168" s="151">
        <f t="shared" si="42"/>
        <v>1.638768321820714E-2</v>
      </c>
      <c r="H168" s="150">
        <f t="shared" si="43"/>
        <v>-2.9117399340617155E-2</v>
      </c>
      <c r="I168" s="137"/>
      <c r="J168" s="151">
        <f t="shared" si="44"/>
        <v>4.3663876832182069</v>
      </c>
      <c r="K168" s="150">
        <f t="shared" si="45"/>
        <v>4.3208826006593828</v>
      </c>
      <c r="L168" s="135"/>
      <c r="M168" s="149">
        <f t="shared" si="47"/>
        <v>0.99083332367747157</v>
      </c>
      <c r="N168" s="149">
        <f t="shared" si="48"/>
        <v>0.99088413380175122</v>
      </c>
      <c r="O168" s="149">
        <f t="shared" si="49"/>
        <v>0.9994889224183614</v>
      </c>
      <c r="P168" s="149">
        <f t="shared" si="50"/>
        <v>0.9995011249563075</v>
      </c>
      <c r="Q168" s="140"/>
      <c r="R168" s="152">
        <f t="shared" si="51"/>
        <v>-9.2089488305025936E-3</v>
      </c>
      <c r="S168" s="152">
        <f t="shared" si="52"/>
        <v>-9.1576699520741628E-3</v>
      </c>
      <c r="T168" s="152">
        <f t="shared" si="53"/>
        <v>-5.1120822630075881E-4</v>
      </c>
      <c r="U168" s="152">
        <f t="shared" si="54"/>
        <v>-4.9899952324866431E-4</v>
      </c>
    </row>
    <row r="169" spans="1:21" x14ac:dyDescent="0.25">
      <c r="A169" s="130">
        <f t="shared" si="39"/>
        <v>1884.12</v>
      </c>
      <c r="B169" s="138"/>
      <c r="C169" s="149">
        <f t="shared" si="46"/>
        <v>0.01</v>
      </c>
      <c r="D169" s="150">
        <f t="shared" si="56"/>
        <v>-4.3400000000000105E-2</v>
      </c>
      <c r="E169" s="150">
        <f t="shared" si="40"/>
        <v>6.0039596352470727E-2</v>
      </c>
      <c r="F169" s="150">
        <f t="shared" si="41"/>
        <v>2.3394624683463587E-2</v>
      </c>
      <c r="G169" s="151">
        <f t="shared" si="42"/>
        <v>1.6639596352470622E-2</v>
      </c>
      <c r="H169" s="150">
        <f t="shared" si="43"/>
        <v>-2.0005375316536518E-2</v>
      </c>
      <c r="I169" s="137"/>
      <c r="J169" s="151">
        <f t="shared" si="44"/>
        <v>4.3566395963524709</v>
      </c>
      <c r="K169" s="150">
        <f t="shared" si="45"/>
        <v>4.3199946246834635</v>
      </c>
      <c r="L169" s="135"/>
      <c r="M169" s="149">
        <f t="shared" si="47"/>
        <v>1.003231834797059</v>
      </c>
      <c r="N169" s="149">
        <f t="shared" si="48"/>
        <v>1.0046770246712984</v>
      </c>
      <c r="O169" s="149">
        <f t="shared" si="49"/>
        <v>1.002612816906175</v>
      </c>
      <c r="P169" s="149">
        <f t="shared" si="50"/>
        <v>1.0031759398576634</v>
      </c>
      <c r="Q169" s="140"/>
      <c r="R169" s="152">
        <f t="shared" si="51"/>
        <v>3.2266236436871666E-3</v>
      </c>
      <c r="S169" s="152">
        <f t="shared" si="52"/>
        <v>4.6661213748507542E-3</v>
      </c>
      <c r="T169" s="152">
        <f t="shared" si="53"/>
        <v>2.6094094341921137E-3</v>
      </c>
      <c r="U169" s="152">
        <f t="shared" si="54"/>
        <v>3.170907213441878E-3</v>
      </c>
    </row>
    <row r="170" spans="1:21" x14ac:dyDescent="0.25">
      <c r="A170" s="130">
        <f t="shared" si="39"/>
        <v>1885.01</v>
      </c>
      <c r="B170" s="138"/>
      <c r="C170" s="149">
        <f t="shared" si="46"/>
        <v>0.01</v>
      </c>
      <c r="D170" s="150">
        <f t="shared" si="56"/>
        <v>-4.2399999999999771E-2</v>
      </c>
      <c r="E170" s="150">
        <f t="shared" si="40"/>
        <v>5.8423704480681224E-2</v>
      </c>
      <c r="F170" s="150">
        <f t="shared" si="41"/>
        <v>1.383680992006504E-2</v>
      </c>
      <c r="G170" s="151">
        <f t="shared" si="42"/>
        <v>1.6023704480681453E-2</v>
      </c>
      <c r="H170" s="150">
        <f t="shared" si="43"/>
        <v>-2.8563190079934731E-2</v>
      </c>
      <c r="I170" s="137"/>
      <c r="J170" s="151">
        <f t="shared" si="44"/>
        <v>4.2560237044806817</v>
      </c>
      <c r="K170" s="150">
        <f t="shared" si="45"/>
        <v>4.2114368099200652</v>
      </c>
      <c r="L170" s="135"/>
      <c r="M170" s="149">
        <f t="shared" si="47"/>
        <v>0.9887850412246606</v>
      </c>
      <c r="N170" s="149">
        <f t="shared" si="48"/>
        <v>0.98741748722928468</v>
      </c>
      <c r="O170" s="149">
        <f t="shared" si="49"/>
        <v>0.99903094574063789</v>
      </c>
      <c r="P170" s="149">
        <f t="shared" si="50"/>
        <v>0.9987070603441599</v>
      </c>
      <c r="Q170" s="140"/>
      <c r="R170" s="152">
        <f t="shared" si="51"/>
        <v>-1.1278320604449298E-2</v>
      </c>
      <c r="S170" s="152">
        <f t="shared" si="52"/>
        <v>-1.2662342934127857E-2</v>
      </c>
      <c r="T170" s="152">
        <f t="shared" si="53"/>
        <v>-9.6952409599689168E-4</v>
      </c>
      <c r="U170" s="152">
        <f t="shared" si="54"/>
        <v>-1.2937762234823194E-3</v>
      </c>
    </row>
    <row r="171" spans="1:21" x14ac:dyDescent="0.25">
      <c r="A171" s="130">
        <f t="shared" si="39"/>
        <v>1885.02</v>
      </c>
      <c r="B171" s="138"/>
      <c r="C171" s="149">
        <f t="shared" si="46"/>
        <v>0.01</v>
      </c>
      <c r="D171" s="150">
        <f t="shared" si="56"/>
        <v>-4.3700000000000294E-2</v>
      </c>
      <c r="E171" s="150">
        <f t="shared" si="40"/>
        <v>6.0317168425763568E-2</v>
      </c>
      <c r="F171" s="150">
        <f t="shared" si="41"/>
        <v>7.3473181775375512E-2</v>
      </c>
      <c r="G171" s="151">
        <f t="shared" si="42"/>
        <v>1.6617168425763273E-2</v>
      </c>
      <c r="H171" s="150">
        <f t="shared" si="43"/>
        <v>2.9773181775375218E-2</v>
      </c>
      <c r="I171" s="137"/>
      <c r="J171" s="151">
        <f t="shared" si="44"/>
        <v>4.3866171684257633</v>
      </c>
      <c r="K171" s="150">
        <f t="shared" si="45"/>
        <v>4.3997731817753749</v>
      </c>
      <c r="L171" s="135"/>
      <c r="M171" s="149">
        <f t="shared" si="47"/>
        <v>1.0257839225040697</v>
      </c>
      <c r="N171" s="149">
        <f t="shared" si="48"/>
        <v>1.0355131168395677</v>
      </c>
      <c r="O171" s="149">
        <f t="shared" si="49"/>
        <v>1.031001670928916</v>
      </c>
      <c r="P171" s="149">
        <f t="shared" si="50"/>
        <v>1.0428529378666171</v>
      </c>
      <c r="Q171" s="140"/>
      <c r="R171" s="152">
        <f t="shared" si="51"/>
        <v>2.5457122721009223E-2</v>
      </c>
      <c r="S171" s="152">
        <f t="shared" si="52"/>
        <v>3.4897068928819892E-2</v>
      </c>
      <c r="T171" s="152">
        <f t="shared" si="53"/>
        <v>3.0530825721109985E-2</v>
      </c>
      <c r="U171" s="152">
        <f t="shared" si="54"/>
        <v>4.1960166908206982E-2</v>
      </c>
    </row>
    <row r="172" spans="1:21" x14ac:dyDescent="0.25">
      <c r="A172" s="130">
        <f t="shared" si="39"/>
        <v>1885.03</v>
      </c>
      <c r="B172" s="138"/>
      <c r="C172" s="149">
        <f t="shared" si="46"/>
        <v>0.01</v>
      </c>
      <c r="D172" s="150">
        <f t="shared" si="56"/>
        <v>-4.3800000000000061E-2</v>
      </c>
      <c r="E172" s="150">
        <f t="shared" si="40"/>
        <v>5.9652817056644013E-2</v>
      </c>
      <c r="F172" s="150">
        <f t="shared" si="41"/>
        <v>6.401724974146962E-2</v>
      </c>
      <c r="G172" s="151">
        <f t="shared" si="42"/>
        <v>1.5852817056643952E-2</v>
      </c>
      <c r="H172" s="150">
        <f t="shared" si="43"/>
        <v>2.0217249741469559E-2</v>
      </c>
      <c r="I172" s="137"/>
      <c r="J172" s="151">
        <f t="shared" si="44"/>
        <v>4.3958528170566442</v>
      </c>
      <c r="K172" s="150">
        <f t="shared" si="45"/>
        <v>4.4002172497414698</v>
      </c>
      <c r="L172" s="135"/>
      <c r="M172" s="149">
        <f t="shared" si="47"/>
        <v>1.005808170519475</v>
      </c>
      <c r="N172" s="149">
        <f t="shared" si="48"/>
        <v>1.0044318653758542</v>
      </c>
      <c r="O172" s="149">
        <f t="shared" si="49"/>
        <v>1.0060976916464537</v>
      </c>
      <c r="P172" s="149">
        <f t="shared" si="50"/>
        <v>1.004620690652251</v>
      </c>
      <c r="Q172" s="140"/>
      <c r="R172" s="152">
        <f t="shared" si="51"/>
        <v>5.7913681264660346E-3</v>
      </c>
      <c r="S172" s="152">
        <f t="shared" si="52"/>
        <v>4.4220735804524529E-3</v>
      </c>
      <c r="T172" s="152">
        <f t="shared" si="53"/>
        <v>6.0791759552731731E-3</v>
      </c>
      <c r="U172" s="152">
        <f t="shared" si="54"/>
        <v>4.6100480327745594E-3</v>
      </c>
    </row>
    <row r="173" spans="1:21" x14ac:dyDescent="0.25">
      <c r="A173" s="130">
        <f t="shared" si="39"/>
        <v>1885.04</v>
      </c>
      <c r="B173" s="138"/>
      <c r="C173" s="149">
        <f t="shared" si="46"/>
        <v>0.01</v>
      </c>
      <c r="D173" s="150">
        <f t="shared" si="56"/>
        <v>-4.3700000000000294E-2</v>
      </c>
      <c r="E173" s="150">
        <f t="shared" si="40"/>
        <v>5.9179550544499235E-2</v>
      </c>
      <c r="F173" s="150">
        <f t="shared" si="41"/>
        <v>2.3519459914076616E-2</v>
      </c>
      <c r="G173" s="151">
        <f t="shared" si="42"/>
        <v>1.5479550544498941E-2</v>
      </c>
      <c r="H173" s="150">
        <f t="shared" si="43"/>
        <v>-2.0180540085923678E-2</v>
      </c>
      <c r="I173" s="137"/>
      <c r="J173" s="151">
        <f t="shared" si="44"/>
        <v>4.385479550544499</v>
      </c>
      <c r="K173" s="150">
        <f t="shared" si="45"/>
        <v>4.3498194599140767</v>
      </c>
      <c r="L173" s="135"/>
      <c r="M173" s="149">
        <f t="shared" si="47"/>
        <v>1.0026764834276132</v>
      </c>
      <c r="N173" s="149">
        <f t="shared" si="48"/>
        <v>0.99651538864241829</v>
      </c>
      <c r="O173" s="149">
        <f t="shared" si="49"/>
        <v>1.0021725762024745</v>
      </c>
      <c r="P173" s="149">
        <f t="shared" si="50"/>
        <v>0.99972400029248576</v>
      </c>
      <c r="Q173" s="140"/>
      <c r="R173" s="152">
        <f t="shared" si="51"/>
        <v>2.6729080240953094E-3</v>
      </c>
      <c r="S173" s="152">
        <f t="shared" si="52"/>
        <v>-3.4906967566850546E-3</v>
      </c>
      <c r="T173" s="152">
        <f t="shared" si="53"/>
        <v>2.1702195714863618E-3</v>
      </c>
      <c r="U173" s="152">
        <f t="shared" si="54"/>
        <v>-2.7603780244313535E-4</v>
      </c>
    </row>
    <row r="174" spans="1:21" x14ac:dyDescent="0.25">
      <c r="A174" s="130">
        <f t="shared" si="39"/>
        <v>1885.05</v>
      </c>
      <c r="B174" s="138"/>
      <c r="C174" s="149">
        <f t="shared" si="46"/>
        <v>0.01</v>
      </c>
      <c r="D174" s="150">
        <f t="shared" si="56"/>
        <v>-4.3199999999999683E-2</v>
      </c>
      <c r="E174" s="150">
        <f t="shared" si="40"/>
        <v>5.8231831796124914E-2</v>
      </c>
      <c r="F174" s="150">
        <f t="shared" si="41"/>
        <v>1.5359433635907043E-2</v>
      </c>
      <c r="G174" s="151">
        <f t="shared" si="42"/>
        <v>1.5031831796125231E-2</v>
      </c>
      <c r="H174" s="150">
        <f t="shared" si="43"/>
        <v>-2.7840566364092642E-2</v>
      </c>
      <c r="I174" s="137"/>
      <c r="J174" s="151">
        <f t="shared" si="44"/>
        <v>4.3350318317961252</v>
      </c>
      <c r="K174" s="150">
        <f t="shared" si="45"/>
        <v>4.2921594336359075</v>
      </c>
      <c r="L174" s="135"/>
      <c r="M174" s="149">
        <f t="shared" si="47"/>
        <v>0.99643962360719018</v>
      </c>
      <c r="N174" s="149">
        <f t="shared" si="48"/>
        <v>0.99528804019780481</v>
      </c>
      <c r="O174" s="149">
        <f t="shared" si="49"/>
        <v>1.0004078019935578</v>
      </c>
      <c r="P174" s="149">
        <f t="shared" si="50"/>
        <v>1.0001040562859764</v>
      </c>
      <c r="Q174" s="140"/>
      <c r="R174" s="152">
        <f t="shared" si="51"/>
        <v>-3.5667296172352597E-3</v>
      </c>
      <c r="S174" s="152">
        <f t="shared" si="52"/>
        <v>-4.7230960810203419E-3</v>
      </c>
      <c r="T174" s="152">
        <f t="shared" si="53"/>
        <v>4.0771886492410483E-4</v>
      </c>
      <c r="U174" s="152">
        <f t="shared" si="54"/>
        <v>1.0405087249663712E-4</v>
      </c>
    </row>
    <row r="175" spans="1:21" x14ac:dyDescent="0.25">
      <c r="A175" s="130">
        <f t="shared" si="39"/>
        <v>1885.06</v>
      </c>
      <c r="B175" s="138"/>
      <c r="C175" s="149">
        <f t="shared" si="46"/>
        <v>0.01</v>
      </c>
      <c r="D175" s="150">
        <f t="shared" si="56"/>
        <v>-4.3000000000000149E-2</v>
      </c>
      <c r="E175" s="150">
        <f t="shared" si="40"/>
        <v>5.7856309358509321E-2</v>
      </c>
      <c r="F175" s="150">
        <f t="shared" si="41"/>
        <v>1.8594543559494168E-2</v>
      </c>
      <c r="G175" s="151">
        <f t="shared" si="42"/>
        <v>1.4856309358509172E-2</v>
      </c>
      <c r="H175" s="150">
        <f t="shared" si="43"/>
        <v>-2.4405456440505981E-2</v>
      </c>
      <c r="I175" s="137"/>
      <c r="J175" s="151">
        <f t="shared" si="44"/>
        <v>4.3148563093585093</v>
      </c>
      <c r="K175" s="150">
        <f t="shared" si="45"/>
        <v>4.2755945435594942</v>
      </c>
      <c r="L175" s="135"/>
      <c r="M175" s="149">
        <f t="shared" si="47"/>
        <v>1.001020551465245</v>
      </c>
      <c r="N175" s="149">
        <f t="shared" si="48"/>
        <v>1.0015907266037405</v>
      </c>
      <c r="O175" s="149">
        <f t="shared" si="49"/>
        <v>1.0015621470927323</v>
      </c>
      <c r="P175" s="149">
        <f t="shared" si="50"/>
        <v>1.0017453967083203</v>
      </c>
      <c r="Q175" s="140"/>
      <c r="R175" s="152">
        <f t="shared" si="51"/>
        <v>1.0200310566375206E-3</v>
      </c>
      <c r="S175" s="152">
        <f t="shared" si="52"/>
        <v>1.5894627383086207E-3</v>
      </c>
      <c r="T175" s="152">
        <f t="shared" si="53"/>
        <v>1.5609282101800616E-3</v>
      </c>
      <c r="U175" s="152">
        <f t="shared" si="54"/>
        <v>1.7438752735664789E-3</v>
      </c>
    </row>
    <row r="176" spans="1:21" x14ac:dyDescent="0.25">
      <c r="A176" s="130">
        <f t="shared" si="39"/>
        <v>1885.07</v>
      </c>
      <c r="B176" s="138"/>
      <c r="C176" s="149">
        <f t="shared" si="46"/>
        <v>0.01</v>
      </c>
      <c r="D176" s="150">
        <f t="shared" si="56"/>
        <v>-4.4599999999999973E-2</v>
      </c>
      <c r="E176" s="150">
        <f t="shared" si="40"/>
        <v>5.9758920242512614E-2</v>
      </c>
      <c r="F176" s="150">
        <f t="shared" si="41"/>
        <v>7.5182999594683289E-2</v>
      </c>
      <c r="G176" s="151">
        <f t="shared" si="42"/>
        <v>1.5158920242512641E-2</v>
      </c>
      <c r="H176" s="150">
        <f t="shared" si="43"/>
        <v>3.0582999594683316E-2</v>
      </c>
      <c r="I176" s="137"/>
      <c r="J176" s="151">
        <f t="shared" si="44"/>
        <v>4.4751589202425128</v>
      </c>
      <c r="K176" s="150">
        <f t="shared" si="45"/>
        <v>4.4905829995946833</v>
      </c>
      <c r="L176" s="135"/>
      <c r="M176" s="149">
        <f t="shared" si="47"/>
        <v>1.0289690605931923</v>
      </c>
      <c r="N176" s="149">
        <f t="shared" si="48"/>
        <v>1.0377983241615243</v>
      </c>
      <c r="O176" s="149">
        <f t="shared" si="49"/>
        <v>1.0359795043016169</v>
      </c>
      <c r="P176" s="149">
        <f t="shared" si="50"/>
        <v>1.047087645422397</v>
      </c>
      <c r="Q176" s="140"/>
      <c r="R176" s="152">
        <f t="shared" si="51"/>
        <v>2.8557388949141317E-2</v>
      </c>
      <c r="S176" s="152">
        <f t="shared" si="52"/>
        <v>3.7101473151127586E-2</v>
      </c>
      <c r="T176" s="152">
        <f t="shared" si="53"/>
        <v>3.5347360148947661E-2</v>
      </c>
      <c r="U176" s="152">
        <f t="shared" si="54"/>
        <v>4.6012639389983824E-2</v>
      </c>
    </row>
    <row r="177" spans="1:21" x14ac:dyDescent="0.25">
      <c r="A177" s="130">
        <f t="shared" si="39"/>
        <v>1885.08</v>
      </c>
      <c r="B177" s="138"/>
      <c r="C177" s="149">
        <f t="shared" si="46"/>
        <v>0.01</v>
      </c>
      <c r="D177" s="150">
        <f t="shared" si="56"/>
        <v>-4.7100000000000364E-2</v>
      </c>
      <c r="E177" s="150">
        <f t="shared" si="40"/>
        <v>6.195679208298175E-2</v>
      </c>
      <c r="F177" s="150">
        <f t="shared" si="41"/>
        <v>7.9698955552083298E-2</v>
      </c>
      <c r="G177" s="151">
        <f t="shared" si="42"/>
        <v>1.4856792082981386E-2</v>
      </c>
      <c r="H177" s="150">
        <f t="shared" si="43"/>
        <v>3.2598955552082934E-2</v>
      </c>
      <c r="I177" s="137"/>
      <c r="J177" s="151">
        <f t="shared" si="44"/>
        <v>4.7248567920829814</v>
      </c>
      <c r="K177" s="150">
        <f t="shared" si="45"/>
        <v>4.7425989555520829</v>
      </c>
      <c r="L177" s="135"/>
      <c r="M177" s="149">
        <f t="shared" si="47"/>
        <v>1.0405380499570041</v>
      </c>
      <c r="N177" s="149">
        <f t="shared" si="48"/>
        <v>1.0407404435048733</v>
      </c>
      <c r="O177" s="149">
        <f t="shared" si="49"/>
        <v>1.0516320538472033</v>
      </c>
      <c r="P177" s="149">
        <f t="shared" si="50"/>
        <v>1.0518924055186398</v>
      </c>
      <c r="Q177" s="140"/>
      <c r="R177" s="152">
        <f t="shared" si="51"/>
        <v>3.9737935098835268E-2</v>
      </c>
      <c r="S177" s="152">
        <f t="shared" si="52"/>
        <v>3.9932424735030517E-2</v>
      </c>
      <c r="T177" s="152">
        <f t="shared" si="53"/>
        <v>5.0343294435300875E-2</v>
      </c>
      <c r="U177" s="152">
        <f t="shared" si="54"/>
        <v>5.059083296199287E-2</v>
      </c>
    </row>
    <row r="178" spans="1:21" x14ac:dyDescent="0.25">
      <c r="A178" s="130">
        <f t="shared" si="39"/>
        <v>1885.09</v>
      </c>
      <c r="B178" s="138"/>
      <c r="C178" s="149">
        <f t="shared" si="46"/>
        <v>0.01</v>
      </c>
      <c r="D178" s="150">
        <f t="shared" si="56"/>
        <v>-4.6499999999999986E-2</v>
      </c>
      <c r="E178" s="150">
        <f t="shared" si="40"/>
        <v>5.9552615481613627E-2</v>
      </c>
      <c r="F178" s="150">
        <f t="shared" si="41"/>
        <v>1.6226357969509938E-2</v>
      </c>
      <c r="G178" s="151">
        <f t="shared" si="42"/>
        <v>1.3052615481613641E-2</v>
      </c>
      <c r="H178" s="150">
        <f t="shared" si="43"/>
        <v>-3.0273642030490048E-2</v>
      </c>
      <c r="I178" s="137"/>
      <c r="J178" s="151">
        <f t="shared" si="44"/>
        <v>4.6630526154816136</v>
      </c>
      <c r="K178" s="150">
        <f t="shared" si="45"/>
        <v>4.61972635796951</v>
      </c>
      <c r="L178" s="135"/>
      <c r="M178" s="149">
        <f t="shared" si="47"/>
        <v>0.99517443658220783</v>
      </c>
      <c r="N178" s="149">
        <f t="shared" si="48"/>
        <v>0.98694936996917448</v>
      </c>
      <c r="O178" s="149">
        <f t="shared" si="49"/>
        <v>0.99998473734159077</v>
      </c>
      <c r="P178" s="149">
        <f t="shared" si="50"/>
        <v>0.99774364559260875</v>
      </c>
      <c r="Q178" s="140"/>
      <c r="R178" s="152">
        <f t="shared" si="51"/>
        <v>-4.8372440411508033E-3</v>
      </c>
      <c r="S178" s="152">
        <f t="shared" si="52"/>
        <v>-1.3136537754786673E-2</v>
      </c>
      <c r="T178" s="152">
        <f t="shared" si="53"/>
        <v>-1.5262774884787921E-5</v>
      </c>
      <c r="U178" s="152">
        <f t="shared" si="54"/>
        <v>-2.2589038106238827E-3</v>
      </c>
    </row>
    <row r="179" spans="1:21" x14ac:dyDescent="0.25">
      <c r="A179" s="130">
        <f t="shared" si="39"/>
        <v>1885.1</v>
      </c>
      <c r="B179" s="138"/>
      <c r="C179" s="149">
        <f t="shared" si="46"/>
        <v>0.01</v>
      </c>
      <c r="D179" s="150">
        <f t="shared" si="56"/>
        <v>-4.919999999999991E-2</v>
      </c>
      <c r="E179" s="150">
        <f t="shared" si="40"/>
        <v>6.285597704476166E-2</v>
      </c>
      <c r="F179" s="150">
        <f t="shared" si="41"/>
        <v>8.3278126806206387E-2</v>
      </c>
      <c r="G179" s="151">
        <f t="shared" si="42"/>
        <v>1.365597704476175E-2</v>
      </c>
      <c r="H179" s="150">
        <f t="shared" si="43"/>
        <v>3.4078126806206477E-2</v>
      </c>
      <c r="I179" s="137"/>
      <c r="J179" s="151">
        <f t="shared" si="44"/>
        <v>4.9336559770447614</v>
      </c>
      <c r="K179" s="150">
        <f t="shared" si="45"/>
        <v>4.9540781268062064</v>
      </c>
      <c r="L179" s="135"/>
      <c r="M179" s="149">
        <f t="shared" si="47"/>
        <v>1.0405839476810317</v>
      </c>
      <c r="N179" s="149">
        <f t="shared" si="48"/>
        <v>1.049773190596023</v>
      </c>
      <c r="O179" s="149">
        <f t="shared" si="49"/>
        <v>1.0531929709686991</v>
      </c>
      <c r="P179" s="149">
        <f t="shared" si="50"/>
        <v>1.0653678344058342</v>
      </c>
      <c r="Q179" s="140"/>
      <c r="R179" s="152">
        <f t="shared" si="51"/>
        <v>3.9782043732627198E-2</v>
      </c>
      <c r="S179" s="152">
        <f t="shared" si="52"/>
        <v>4.8574131879968695E-2</v>
      </c>
      <c r="T179" s="152">
        <f t="shared" si="53"/>
        <v>5.1826474641957304E-2</v>
      </c>
      <c r="U179" s="152">
        <f t="shared" si="54"/>
        <v>6.3320123948543874E-2</v>
      </c>
    </row>
    <row r="180" spans="1:21" x14ac:dyDescent="0.25">
      <c r="A180" s="130">
        <f t="shared" si="39"/>
        <v>1885.11</v>
      </c>
      <c r="B180" s="138"/>
      <c r="C180" s="149">
        <f t="shared" si="46"/>
        <v>0.01</v>
      </c>
      <c r="D180" s="150">
        <f t="shared" si="56"/>
        <v>-5.2400000000000446E-2</v>
      </c>
      <c r="E180" s="150">
        <f t="shared" si="40"/>
        <v>6.4887891339103623E-2</v>
      </c>
      <c r="F180" s="150">
        <f t="shared" si="41"/>
        <v>8.8764526695702686E-2</v>
      </c>
      <c r="G180" s="151">
        <f t="shared" si="42"/>
        <v>1.2487891339103177E-2</v>
      </c>
      <c r="H180" s="150">
        <f t="shared" si="43"/>
        <v>3.636452669570224E-2</v>
      </c>
      <c r="I180" s="137"/>
      <c r="J180" s="151">
        <f t="shared" si="44"/>
        <v>5.2524878913391033</v>
      </c>
      <c r="K180" s="150">
        <f t="shared" si="45"/>
        <v>5.2763645266957022</v>
      </c>
      <c r="L180" s="135"/>
      <c r="M180" s="149">
        <f t="shared" si="47"/>
        <v>1.0432551224365298</v>
      </c>
      <c r="N180" s="149">
        <f t="shared" si="48"/>
        <v>1.0435113233003985</v>
      </c>
      <c r="O180" s="149">
        <f t="shared" si="49"/>
        <v>1.0585222588959888</v>
      </c>
      <c r="P180" s="149">
        <f t="shared" si="50"/>
        <v>1.058872733352024</v>
      </c>
      <c r="Q180" s="140"/>
      <c r="R180" s="152">
        <f t="shared" si="51"/>
        <v>4.2345750553224058E-2</v>
      </c>
      <c r="S180" s="152">
        <f t="shared" si="52"/>
        <v>4.2591298746390914E-2</v>
      </c>
      <c r="T180" s="152">
        <f t="shared" si="53"/>
        <v>5.6873840087779591E-2</v>
      </c>
      <c r="U180" s="152">
        <f t="shared" si="54"/>
        <v>5.7204883148256273E-2</v>
      </c>
    </row>
    <row r="181" spans="1:21" x14ac:dyDescent="0.25">
      <c r="A181" s="130">
        <f t="shared" si="39"/>
        <v>1885.12</v>
      </c>
      <c r="B181" s="138"/>
      <c r="C181" s="149">
        <f t="shared" si="46"/>
        <v>0.01</v>
      </c>
      <c r="D181" s="150">
        <f t="shared" si="56"/>
        <v>-5.200000000000049E-2</v>
      </c>
      <c r="E181" s="150">
        <f t="shared" si="40"/>
        <v>6.2017817079433817E-2</v>
      </c>
      <c r="F181" s="150">
        <f t="shared" si="41"/>
        <v>1.9825326620842392E-2</v>
      </c>
      <c r="G181" s="151">
        <f t="shared" si="42"/>
        <v>1.0017817079433326E-2</v>
      </c>
      <c r="H181" s="150">
        <f t="shared" si="43"/>
        <v>-3.2174673379158095E-2</v>
      </c>
      <c r="I181" s="137"/>
      <c r="J181" s="151">
        <f t="shared" si="44"/>
        <v>5.2100178170794331</v>
      </c>
      <c r="K181" s="150">
        <f t="shared" si="45"/>
        <v>5.167825326620842</v>
      </c>
      <c r="L181" s="135"/>
      <c r="M181" s="149">
        <f t="shared" si="47"/>
        <v>0.99815692373494536</v>
      </c>
      <c r="N181" s="149">
        <f t="shared" si="48"/>
        <v>0.99070145489735606</v>
      </c>
      <c r="O181" s="149">
        <f t="shared" si="49"/>
        <v>1.00060403190146</v>
      </c>
      <c r="P181" s="149">
        <f t="shared" si="50"/>
        <v>0.99822073123437249</v>
      </c>
      <c r="Q181" s="140"/>
      <c r="R181" s="152">
        <f t="shared" si="51"/>
        <v>-1.8447768199368502E-3</v>
      </c>
      <c r="S181" s="152">
        <f t="shared" si="52"/>
        <v>-9.3420464493140301E-3</v>
      </c>
      <c r="T181" s="152">
        <f t="shared" si="53"/>
        <v>6.038495476189729E-4</v>
      </c>
      <c r="U181" s="152">
        <f t="shared" si="54"/>
        <v>-1.7808535444082572E-3</v>
      </c>
    </row>
    <row r="182" spans="1:21" x14ac:dyDescent="0.25">
      <c r="A182" s="130">
        <f t="shared" si="39"/>
        <v>1886.01</v>
      </c>
      <c r="B182" s="138"/>
      <c r="C182" s="149">
        <f t="shared" si="46"/>
        <v>0.01</v>
      </c>
      <c r="D182" s="150">
        <f t="shared" ref="D182:D201" si="57">(1-Epsilon)*q_SP-q_SP</f>
        <v>-5.200000000000049E-2</v>
      </c>
      <c r="E182" s="150">
        <f t="shared" si="40"/>
        <v>6.2140860506793759E-2</v>
      </c>
      <c r="F182" s="150">
        <f t="shared" si="41"/>
        <v>5.2000000000000005E-2</v>
      </c>
      <c r="G182" s="151">
        <f t="shared" si="42"/>
        <v>1.0140860506793269E-2</v>
      </c>
      <c r="H182" s="150">
        <f t="shared" si="43"/>
        <v>-4.8572257327350599E-16</v>
      </c>
      <c r="I182" s="137"/>
      <c r="J182" s="151">
        <f t="shared" si="44"/>
        <v>5.2101408605067938</v>
      </c>
      <c r="K182" s="150">
        <f t="shared" si="45"/>
        <v>5.1999999999999993</v>
      </c>
      <c r="L182" s="135"/>
      <c r="M182" s="149">
        <f t="shared" si="47"/>
        <v>1.0029931263310354</v>
      </c>
      <c r="N182" s="149">
        <f t="shared" si="48"/>
        <v>1.0067176718128856</v>
      </c>
      <c r="O182" s="149">
        <f t="shared" si="49"/>
        <v>1.0027891281348906</v>
      </c>
      <c r="P182" s="149">
        <f t="shared" si="50"/>
        <v>1.0059058594365924</v>
      </c>
      <c r="Q182" s="140"/>
      <c r="R182" s="152">
        <f t="shared" si="51"/>
        <v>2.9886558466801568E-3</v>
      </c>
      <c r="S182" s="152">
        <f t="shared" si="52"/>
        <v>6.695208798914728E-3</v>
      </c>
      <c r="T182" s="152">
        <f t="shared" si="53"/>
        <v>2.7852457343471968E-3</v>
      </c>
      <c r="U182" s="152">
        <f t="shared" si="54"/>
        <v>5.8884882098769811E-3</v>
      </c>
    </row>
    <row r="183" spans="1:21" x14ac:dyDescent="0.25">
      <c r="A183" s="130">
        <f t="shared" si="39"/>
        <v>1886.02</v>
      </c>
      <c r="B183" s="138"/>
      <c r="C183" s="149">
        <f t="shared" si="46"/>
        <v>0.01</v>
      </c>
      <c r="D183" s="150">
        <f t="shared" si="57"/>
        <v>-5.2999999999999936E-2</v>
      </c>
      <c r="E183" s="150">
        <f t="shared" si="40"/>
        <v>6.3243358578191716E-2</v>
      </c>
      <c r="F183" s="150">
        <f t="shared" si="41"/>
        <v>8.84712619137593E-2</v>
      </c>
      <c r="G183" s="151">
        <f t="shared" si="42"/>
        <v>1.024335857819178E-2</v>
      </c>
      <c r="H183" s="150">
        <f t="shared" si="43"/>
        <v>3.5471261913759364E-2</v>
      </c>
      <c r="I183" s="137"/>
      <c r="J183" s="151">
        <f t="shared" si="44"/>
        <v>5.3102433585781919</v>
      </c>
      <c r="K183" s="150">
        <f t="shared" si="45"/>
        <v>5.3354712619137592</v>
      </c>
      <c r="L183" s="135"/>
      <c r="M183" s="149">
        <f t="shared" si="47"/>
        <v>1.0152544822046827</v>
      </c>
      <c r="N183" s="149">
        <f t="shared" si="48"/>
        <v>1.0193393689520547</v>
      </c>
      <c r="O183" s="149">
        <f t="shared" si="49"/>
        <v>1.0198239564635474</v>
      </c>
      <c r="P183" s="149">
        <f t="shared" si="50"/>
        <v>1.0255383127760445</v>
      </c>
      <c r="Q183" s="140"/>
      <c r="R183" s="152">
        <f t="shared" si="51"/>
        <v>1.513930245232091E-2</v>
      </c>
      <c r="S183" s="152">
        <f t="shared" si="52"/>
        <v>1.9154739964515482E-2</v>
      </c>
      <c r="T183" s="152">
        <f t="shared" si="53"/>
        <v>1.9630020698113395E-2</v>
      </c>
      <c r="U183" s="152">
        <f t="shared" si="54"/>
        <v>2.5217657926083558E-2</v>
      </c>
    </row>
    <row r="184" spans="1:21" x14ac:dyDescent="0.25">
      <c r="A184" s="130">
        <f t="shared" si="39"/>
        <v>1886.03</v>
      </c>
      <c r="B184" s="138"/>
      <c r="C184" s="149">
        <f t="shared" si="46"/>
        <v>0.01</v>
      </c>
      <c r="D184" s="150">
        <f t="shared" si="57"/>
        <v>-5.1899999999999835E-2</v>
      </c>
      <c r="E184" s="150">
        <f t="shared" si="40"/>
        <v>6.1043948138826437E-2</v>
      </c>
      <c r="F184" s="150">
        <f t="shared" si="41"/>
        <v>1.7039258361683768E-2</v>
      </c>
      <c r="G184" s="151">
        <f t="shared" si="42"/>
        <v>9.143948138826602E-3</v>
      </c>
      <c r="H184" s="150">
        <f t="shared" si="43"/>
        <v>-3.4860741638316067E-2</v>
      </c>
      <c r="I184" s="137"/>
      <c r="J184" s="151">
        <f t="shared" si="44"/>
        <v>5.1991439481388273</v>
      </c>
      <c r="K184" s="150">
        <f t="shared" si="45"/>
        <v>5.1551392583616842</v>
      </c>
      <c r="L184" s="135"/>
      <c r="M184" s="149">
        <f t="shared" si="47"/>
        <v>0.99143375328481698</v>
      </c>
      <c r="N184" s="149">
        <f t="shared" si="48"/>
        <v>0.98385064698535085</v>
      </c>
      <c r="O184" s="149">
        <f t="shared" si="49"/>
        <v>1.0003545103214082</v>
      </c>
      <c r="P184" s="149">
        <f t="shared" si="50"/>
        <v>0.99823783026777113</v>
      </c>
      <c r="Q184" s="140"/>
      <c r="R184" s="152">
        <f t="shared" si="51"/>
        <v>-8.6031478941036386E-3</v>
      </c>
      <c r="S184" s="152">
        <f t="shared" si="52"/>
        <v>-1.6281174968816457E-2</v>
      </c>
      <c r="T184" s="152">
        <f t="shared" si="53"/>
        <v>3.5444749747159953E-4</v>
      </c>
      <c r="U184" s="152">
        <f t="shared" si="54"/>
        <v>-1.7637241797134144E-3</v>
      </c>
    </row>
    <row r="185" spans="1:21" x14ac:dyDescent="0.25">
      <c r="A185" s="130">
        <f t="shared" si="39"/>
        <v>1886.04</v>
      </c>
      <c r="B185" s="138"/>
      <c r="C185" s="149">
        <f t="shared" si="46"/>
        <v>0.01</v>
      </c>
      <c r="D185" s="150">
        <f t="shared" si="57"/>
        <v>-5.119999999999969E-2</v>
      </c>
      <c r="E185" s="150">
        <f t="shared" si="40"/>
        <v>6.0517517677234255E-2</v>
      </c>
      <c r="F185" s="150">
        <f t="shared" si="41"/>
        <v>1.7693525397668424E-2</v>
      </c>
      <c r="G185" s="151">
        <f t="shared" si="42"/>
        <v>9.3175176772345644E-3</v>
      </c>
      <c r="H185" s="150">
        <f t="shared" si="43"/>
        <v>-3.3506474602331263E-2</v>
      </c>
      <c r="I185" s="137"/>
      <c r="J185" s="151">
        <f t="shared" si="44"/>
        <v>5.1293175176772348</v>
      </c>
      <c r="K185" s="150">
        <f t="shared" si="45"/>
        <v>5.0864935253976684</v>
      </c>
      <c r="L185" s="135"/>
      <c r="M185" s="149">
        <f t="shared" si="47"/>
        <v>0.99583437968414679</v>
      </c>
      <c r="N185" s="149">
        <f t="shared" si="48"/>
        <v>0.99592084772642064</v>
      </c>
      <c r="O185" s="149">
        <f t="shared" si="49"/>
        <v>1.0014839412423142</v>
      </c>
      <c r="P185" s="149">
        <f t="shared" si="50"/>
        <v>1.0015092219306303</v>
      </c>
      <c r="Q185" s="140"/>
      <c r="R185" s="152">
        <f t="shared" si="51"/>
        <v>-4.1743206821823224E-3</v>
      </c>
      <c r="S185" s="152">
        <f t="shared" si="52"/>
        <v>-4.0874947096549707E-3</v>
      </c>
      <c r="T185" s="152">
        <f t="shared" si="53"/>
        <v>1.4828412895512792E-3</v>
      </c>
      <c r="U185" s="152">
        <f t="shared" si="54"/>
        <v>1.5080841997940505E-3</v>
      </c>
    </row>
    <row r="186" spans="1:21" x14ac:dyDescent="0.25">
      <c r="A186" s="130">
        <f t="shared" si="39"/>
        <v>1886.05</v>
      </c>
      <c r="B186" s="138"/>
      <c r="C186" s="149">
        <f t="shared" si="46"/>
        <v>0.01</v>
      </c>
      <c r="D186" s="150">
        <f t="shared" si="57"/>
        <v>-5.0200000000000244E-2</v>
      </c>
      <c r="E186" s="150">
        <f t="shared" si="40"/>
        <v>5.9424036983744315E-2</v>
      </c>
      <c r="F186" s="150">
        <f t="shared" si="41"/>
        <v>1.6594733449235118E-2</v>
      </c>
      <c r="G186" s="151">
        <f t="shared" si="42"/>
        <v>9.2240369837440703E-3</v>
      </c>
      <c r="H186" s="150">
        <f t="shared" si="43"/>
        <v>-3.3605266550765123E-2</v>
      </c>
      <c r="I186" s="137"/>
      <c r="J186" s="151">
        <f t="shared" si="44"/>
        <v>5.0292240369837433</v>
      </c>
      <c r="K186" s="150">
        <f t="shared" si="45"/>
        <v>4.9863947334492345</v>
      </c>
      <c r="L186" s="135"/>
      <c r="M186" s="149">
        <f t="shared" si="47"/>
        <v>0.99224032081707814</v>
      </c>
      <c r="N186" s="149">
        <f t="shared" si="48"/>
        <v>0.99216122097646309</v>
      </c>
      <c r="O186" s="149">
        <f t="shared" si="49"/>
        <v>1.0005917166353142</v>
      </c>
      <c r="P186" s="149">
        <f t="shared" si="50"/>
        <v>1.0005696272445979</v>
      </c>
      <c r="Q186" s="140"/>
      <c r="R186" s="152">
        <f t="shared" si="51"/>
        <v>-7.7899421490266263E-3</v>
      </c>
      <c r="S186" s="152">
        <f t="shared" si="52"/>
        <v>-7.8696637567668131E-3</v>
      </c>
      <c r="T186" s="152">
        <f t="shared" si="53"/>
        <v>5.9154164005429104E-4</v>
      </c>
      <c r="U186" s="152">
        <f t="shared" si="54"/>
        <v>5.6946506858262678E-4</v>
      </c>
    </row>
    <row r="187" spans="1:21" x14ac:dyDescent="0.25">
      <c r="A187" s="130">
        <f t="shared" si="39"/>
        <v>1886.06</v>
      </c>
      <c r="B187" s="138"/>
      <c r="C187" s="149">
        <f t="shared" si="46"/>
        <v>0.01</v>
      </c>
      <c r="D187" s="150">
        <f t="shared" si="57"/>
        <v>-5.2500000000000213E-2</v>
      </c>
      <c r="E187" s="150">
        <f t="shared" si="40"/>
        <v>6.2408826444066152E-2</v>
      </c>
      <c r="F187" s="150">
        <f t="shared" si="41"/>
        <v>8.8694934347356813E-2</v>
      </c>
      <c r="G187" s="151">
        <f t="shared" si="42"/>
        <v>9.9088264440659393E-3</v>
      </c>
      <c r="H187" s="150">
        <f t="shared" si="43"/>
        <v>3.61949343473566E-2</v>
      </c>
      <c r="I187" s="137"/>
      <c r="J187" s="151">
        <f t="shared" si="44"/>
        <v>5.2599088264440663</v>
      </c>
      <c r="K187" s="150">
        <f t="shared" si="45"/>
        <v>5.2861949343473569</v>
      </c>
      <c r="L187" s="135"/>
      <c r="M187" s="149">
        <f t="shared" si="47"/>
        <v>1.0310846348682126</v>
      </c>
      <c r="N187" s="149">
        <f t="shared" si="48"/>
        <v>1.0395766993706475</v>
      </c>
      <c r="O187" s="149">
        <f t="shared" si="49"/>
        <v>1.0425611374878363</v>
      </c>
      <c r="P187" s="149">
        <f t="shared" si="50"/>
        <v>1.0546299929115488</v>
      </c>
      <c r="Q187" s="140"/>
      <c r="R187" s="152">
        <f t="shared" si="51"/>
        <v>3.061129174147785E-2</v>
      </c>
      <c r="S187" s="152">
        <f t="shared" si="52"/>
        <v>3.8813610462308773E-2</v>
      </c>
      <c r="T187" s="152">
        <f t="shared" si="53"/>
        <v>4.1680318043529473E-2</v>
      </c>
      <c r="U187" s="152">
        <f t="shared" si="54"/>
        <v>5.3189987792836978E-2</v>
      </c>
    </row>
    <row r="188" spans="1:21" x14ac:dyDescent="0.25">
      <c r="A188" s="130">
        <f t="shared" si="39"/>
        <v>1886.07</v>
      </c>
      <c r="B188" s="138"/>
      <c r="C188" s="149">
        <f t="shared" si="46"/>
        <v>0.01</v>
      </c>
      <c r="D188" s="150">
        <f t="shared" si="57"/>
        <v>-5.3300000000000125E-2</v>
      </c>
      <c r="E188" s="150">
        <f t="shared" si="40"/>
        <v>6.1636447352563406E-2</v>
      </c>
      <c r="F188" s="150">
        <f t="shared" si="41"/>
        <v>8.8452518298488686E-2</v>
      </c>
      <c r="G188" s="151">
        <f t="shared" si="42"/>
        <v>8.336447352563281E-3</v>
      </c>
      <c r="H188" s="150">
        <f t="shared" si="43"/>
        <v>3.5152518298488561E-2</v>
      </c>
      <c r="I188" s="137"/>
      <c r="J188" s="151">
        <f t="shared" si="44"/>
        <v>5.338336447352563</v>
      </c>
      <c r="K188" s="150">
        <f t="shared" si="45"/>
        <v>5.3651525182984887</v>
      </c>
      <c r="L188" s="135"/>
      <c r="M188" s="149">
        <f t="shared" si="47"/>
        <v>1.0123350084207305</v>
      </c>
      <c r="N188" s="149">
        <f t="shared" si="48"/>
        <v>1.0123397061613275</v>
      </c>
      <c r="O188" s="149">
        <f t="shared" si="49"/>
        <v>1.0160281454395235</v>
      </c>
      <c r="P188" s="149">
        <f t="shared" si="50"/>
        <v>1.0160348870186369</v>
      </c>
      <c r="Q188" s="140"/>
      <c r="R188" s="152">
        <f t="shared" si="51"/>
        <v>1.2259552073814184E-2</v>
      </c>
      <c r="S188" s="152">
        <f t="shared" si="52"/>
        <v>1.226419256303761E-2</v>
      </c>
      <c r="T188" s="152">
        <f t="shared" si="53"/>
        <v>1.5901050976846555E-2</v>
      </c>
      <c r="U188" s="152">
        <f t="shared" si="54"/>
        <v>1.5907686183536253E-2</v>
      </c>
    </row>
    <row r="189" spans="1:21" x14ac:dyDescent="0.25">
      <c r="A189" s="130">
        <f t="shared" si="39"/>
        <v>1886.08</v>
      </c>
      <c r="B189" s="138"/>
      <c r="C189" s="149">
        <f t="shared" si="46"/>
        <v>0.01</v>
      </c>
      <c r="D189" s="150">
        <f t="shared" si="57"/>
        <v>-5.3700000000000081E-2</v>
      </c>
      <c r="E189" s="150">
        <f t="shared" si="40"/>
        <v>6.1278233307988247E-2</v>
      </c>
      <c r="F189" s="150">
        <f t="shared" si="41"/>
        <v>8.6791024226467256E-2</v>
      </c>
      <c r="G189" s="151">
        <f t="shared" si="42"/>
        <v>7.5782333079881664E-3</v>
      </c>
      <c r="H189" s="150">
        <f t="shared" si="43"/>
        <v>3.3091024226467175E-2</v>
      </c>
      <c r="I189" s="137"/>
      <c r="J189" s="151">
        <f t="shared" si="44"/>
        <v>5.3775782333079887</v>
      </c>
      <c r="K189" s="150">
        <f t="shared" si="45"/>
        <v>5.4030910242264669</v>
      </c>
      <c r="L189" s="135"/>
      <c r="M189" s="149">
        <f t="shared" si="47"/>
        <v>1.0078691184399735</v>
      </c>
      <c r="N189" s="149">
        <f t="shared" si="48"/>
        <v>1.0076994649674098</v>
      </c>
      <c r="O189" s="149">
        <f t="shared" si="49"/>
        <v>1.0095400472975338</v>
      </c>
      <c r="P189" s="149">
        <f t="shared" si="50"/>
        <v>1.0092997597133053</v>
      </c>
      <c r="Q189" s="140"/>
      <c r="R189" s="152">
        <f t="shared" si="51"/>
        <v>7.8383184013818986E-3</v>
      </c>
      <c r="S189" s="152">
        <f t="shared" si="52"/>
        <v>7.6699753597598138E-3</v>
      </c>
      <c r="T189" s="152">
        <f t="shared" si="53"/>
        <v>9.4948284123678658E-3</v>
      </c>
      <c r="U189" s="152">
        <f t="shared" si="54"/>
        <v>9.2567831900291064E-3</v>
      </c>
    </row>
    <row r="190" spans="1:21" x14ac:dyDescent="0.25">
      <c r="A190" s="130">
        <f t="shared" si="39"/>
        <v>1886.09</v>
      </c>
      <c r="B190" s="138"/>
      <c r="C190" s="149">
        <f t="shared" si="46"/>
        <v>0.01</v>
      </c>
      <c r="D190" s="150">
        <f t="shared" si="57"/>
        <v>-5.5100000000000371E-2</v>
      </c>
      <c r="E190" s="150">
        <f t="shared" si="40"/>
        <v>6.2260788751182745E-2</v>
      </c>
      <c r="F190" s="150">
        <f t="shared" si="41"/>
        <v>9.2443076139852712E-2</v>
      </c>
      <c r="G190" s="151">
        <f t="shared" si="42"/>
        <v>7.1607887511823745E-3</v>
      </c>
      <c r="H190" s="150">
        <f t="shared" si="43"/>
        <v>3.7343076139852341E-2</v>
      </c>
      <c r="I190" s="137"/>
      <c r="J190" s="151">
        <f t="shared" si="44"/>
        <v>5.5171607887511822</v>
      </c>
      <c r="K190" s="150">
        <f t="shared" si="45"/>
        <v>5.5473430761398523</v>
      </c>
      <c r="L190" s="135"/>
      <c r="M190" s="149">
        <f t="shared" si="47"/>
        <v>1.018316188885636</v>
      </c>
      <c r="N190" s="149">
        <f t="shared" si="48"/>
        <v>1.0187259122598644</v>
      </c>
      <c r="O190" s="149">
        <f t="shared" si="49"/>
        <v>1.0253216342797289</v>
      </c>
      <c r="P190" s="149">
        <f t="shared" si="50"/>
        <v>1.0259299800755308</v>
      </c>
      <c r="Q190" s="140"/>
      <c r="R190" s="152">
        <f t="shared" si="51"/>
        <v>1.8150468022205969E-2</v>
      </c>
      <c r="S190" s="152">
        <f t="shared" si="52"/>
        <v>1.8552740885906954E-2</v>
      </c>
      <c r="T190" s="152">
        <f t="shared" si="53"/>
        <v>2.5006352909928888E-2</v>
      </c>
      <c r="U190" s="152">
        <f t="shared" si="54"/>
        <v>2.5599498879326641E-2</v>
      </c>
    </row>
    <row r="191" spans="1:21" x14ac:dyDescent="0.25">
      <c r="A191" s="130">
        <f t="shared" si="39"/>
        <v>1886.1</v>
      </c>
      <c r="B191" s="138"/>
      <c r="C191" s="149">
        <f t="shared" si="46"/>
        <v>0.01</v>
      </c>
      <c r="D191" s="150">
        <f t="shared" si="57"/>
        <v>-5.6499999999999773E-2</v>
      </c>
      <c r="E191" s="150">
        <f t="shared" si="40"/>
        <v>6.257359834348622E-2</v>
      </c>
      <c r="F191" s="150">
        <f t="shared" si="41"/>
        <v>9.4747445256602614E-2</v>
      </c>
      <c r="G191" s="151">
        <f t="shared" si="42"/>
        <v>6.0735983434864471E-3</v>
      </c>
      <c r="H191" s="150">
        <f t="shared" si="43"/>
        <v>3.8247445256602841E-2</v>
      </c>
      <c r="I191" s="137"/>
      <c r="J191" s="151">
        <f t="shared" si="44"/>
        <v>5.6560735983434869</v>
      </c>
      <c r="K191" s="150">
        <f t="shared" si="45"/>
        <v>5.6882474452566036</v>
      </c>
      <c r="L191" s="135"/>
      <c r="M191" s="149">
        <f t="shared" si="47"/>
        <v>1.0175391833004985</v>
      </c>
      <c r="N191" s="149">
        <f t="shared" si="48"/>
        <v>1.0176519646831514</v>
      </c>
      <c r="O191" s="149">
        <f t="shared" si="49"/>
        <v>1.0245651952538304</v>
      </c>
      <c r="P191" s="149">
        <f t="shared" si="50"/>
        <v>1.0247359661246409</v>
      </c>
      <c r="Q191" s="140"/>
      <c r="R191" s="152">
        <f t="shared" si="51"/>
        <v>1.7387146979384965E-2</v>
      </c>
      <c r="S191" s="152">
        <f t="shared" si="52"/>
        <v>1.749797822280905E-2</v>
      </c>
      <c r="T191" s="152">
        <f t="shared" si="53"/>
        <v>2.4268322839843582E-2</v>
      </c>
      <c r="U191" s="152">
        <f t="shared" si="54"/>
        <v>2.4434985382591506E-2</v>
      </c>
    </row>
    <row r="192" spans="1:21" x14ac:dyDescent="0.25">
      <c r="A192" s="130">
        <f t="shared" si="39"/>
        <v>1886.11</v>
      </c>
      <c r="B192" s="138"/>
      <c r="C192" s="149">
        <f t="shared" si="46"/>
        <v>0.01</v>
      </c>
      <c r="D192" s="150">
        <f t="shared" si="57"/>
        <v>-5.7900000000000063E-2</v>
      </c>
      <c r="E192" s="150">
        <f t="shared" si="40"/>
        <v>6.2841433384165618E-2</v>
      </c>
      <c r="F192" s="150">
        <f t="shared" si="41"/>
        <v>9.7049390487570719E-2</v>
      </c>
      <c r="G192" s="151">
        <f t="shared" si="42"/>
        <v>4.9414333841655556E-3</v>
      </c>
      <c r="H192" s="150">
        <f t="shared" si="43"/>
        <v>3.9149390487570657E-2</v>
      </c>
      <c r="I192" s="137"/>
      <c r="J192" s="151">
        <f t="shared" si="44"/>
        <v>5.7949414333841656</v>
      </c>
      <c r="K192" s="150">
        <f t="shared" si="45"/>
        <v>5.8291493904875704</v>
      </c>
      <c r="L192" s="135"/>
      <c r="M192" s="149">
        <f t="shared" si="47"/>
        <v>1.016872515624287</v>
      </c>
      <c r="N192" s="149">
        <f t="shared" si="48"/>
        <v>1.0169811870711574</v>
      </c>
      <c r="O192" s="149">
        <f t="shared" si="49"/>
        <v>1.0239428701798077</v>
      </c>
      <c r="P192" s="149">
        <f t="shared" si="50"/>
        <v>1.0241106973141394</v>
      </c>
      <c r="Q192" s="140"/>
      <c r="R192" s="152">
        <f t="shared" si="51"/>
        <v>1.6731755840583451E-2</v>
      </c>
      <c r="S192" s="152">
        <f t="shared" si="52"/>
        <v>1.6838618440218535E-2</v>
      </c>
      <c r="T192" s="152">
        <f t="shared" si="53"/>
        <v>2.3660734220917669E-2</v>
      </c>
      <c r="U192" s="152">
        <f t="shared" si="54"/>
        <v>2.3824623620463725E-2</v>
      </c>
    </row>
    <row r="193" spans="1:21" x14ac:dyDescent="0.25">
      <c r="A193" s="130">
        <f t="shared" ref="A193:A256" si="58">Timecode</f>
        <v>1886.12</v>
      </c>
      <c r="B193" s="138"/>
      <c r="C193" s="149">
        <f t="shared" si="46"/>
        <v>0.01</v>
      </c>
      <c r="D193" s="150">
        <f t="shared" si="57"/>
        <v>-5.6400000000000006E-2</v>
      </c>
      <c r="E193" s="150">
        <f t="shared" si="40"/>
        <v>5.9953364386478601E-2</v>
      </c>
      <c r="F193" s="150">
        <f t="shared" si="41"/>
        <v>1.8201374331100407E-2</v>
      </c>
      <c r="G193" s="151">
        <f t="shared" si="42"/>
        <v>3.5533643864785955E-3</v>
      </c>
      <c r="H193" s="150">
        <f t="shared" si="43"/>
        <v>-3.8198625668899602E-2</v>
      </c>
      <c r="I193" s="137"/>
      <c r="J193" s="151">
        <f t="shared" si="44"/>
        <v>5.6435533643864781</v>
      </c>
      <c r="K193" s="150">
        <f t="shared" si="45"/>
        <v>5.6018013743311004</v>
      </c>
      <c r="L193" s="135"/>
      <c r="M193" s="149">
        <f t="shared" si="47"/>
        <v>0.98962050643586297</v>
      </c>
      <c r="N193" s="149">
        <f t="shared" si="48"/>
        <v>0.98276609906959456</v>
      </c>
      <c r="O193" s="149">
        <f t="shared" si="49"/>
        <v>0.99956024860058568</v>
      </c>
      <c r="P193" s="149">
        <f t="shared" si="50"/>
        <v>0.99747930392687123</v>
      </c>
      <c r="Q193" s="140"/>
      <c r="R193" s="152">
        <f t="shared" si="51"/>
        <v>-1.0433736174474011E-2</v>
      </c>
      <c r="S193" s="152">
        <f t="shared" si="52"/>
        <v>-1.7384133161234445E-2</v>
      </c>
      <c r="T193" s="152">
        <f t="shared" si="53"/>
        <v>-4.3984811841688373E-4</v>
      </c>
      <c r="U193" s="152">
        <f t="shared" si="54"/>
        <v>-2.523878376346312E-3</v>
      </c>
    </row>
    <row r="194" spans="1:21" x14ac:dyDescent="0.25">
      <c r="A194" s="130">
        <f t="shared" si="58"/>
        <v>1887.01</v>
      </c>
      <c r="B194" s="138"/>
      <c r="C194" s="149">
        <f t="shared" si="46"/>
        <v>0.01</v>
      </c>
      <c r="D194" s="150">
        <f t="shared" si="57"/>
        <v>-5.5799999999999628E-2</v>
      </c>
      <c r="E194" s="150">
        <f t="shared" ref="E194:E257" si="59">(Epsilon*2*L_RDY_SP_set*q_SP)</f>
        <v>6.0504256231502664E-2</v>
      </c>
      <c r="F194" s="150">
        <f t="shared" ref="F194:F257" si="60">(Epsilon*2*L_RS_SP_set*q_SP)</f>
        <v>2.0103128771318118E-2</v>
      </c>
      <c r="G194" s="151">
        <f t="shared" ref="G194:G257" si="61">Impact_neg_d+Impact_pos_RDY_d</f>
        <v>4.7042562315030359E-3</v>
      </c>
      <c r="H194" s="150">
        <f t="shared" ref="H194:H257" si="62">Impact_neg_d+Impact_pos_RS_d</f>
        <v>-3.5696871228681509E-2</v>
      </c>
      <c r="I194" s="137"/>
      <c r="J194" s="151">
        <f t="shared" ref="J194:J257" si="63">q_SP+Impact_ges_RDY_d</f>
        <v>5.584704256231503</v>
      </c>
      <c r="K194" s="150">
        <f t="shared" ref="K194:K257" si="64">q_SP+Impact_ges_RS_d</f>
        <v>5.5443031287713183</v>
      </c>
      <c r="L194" s="135"/>
      <c r="M194" s="149">
        <f t="shared" si="47"/>
        <v>0.99791470899791102</v>
      </c>
      <c r="N194" s="149">
        <f t="shared" si="48"/>
        <v>0.99801658751429945</v>
      </c>
      <c r="O194" s="149">
        <f t="shared" si="49"/>
        <v>1.0019131871711222</v>
      </c>
      <c r="P194" s="149">
        <f t="shared" si="50"/>
        <v>1.0019470373010395</v>
      </c>
      <c r="Q194" s="140"/>
      <c r="R194" s="152">
        <f t="shared" si="51"/>
        <v>-2.0874682486924138E-3</v>
      </c>
      <c r="S194" s="152">
        <f t="shared" si="52"/>
        <v>-1.9853820529852398E-3</v>
      </c>
      <c r="T194" s="152">
        <f t="shared" si="53"/>
        <v>1.9113593594722318E-3</v>
      </c>
      <c r="U194" s="152">
        <f t="shared" si="54"/>
        <v>1.9451442807028904E-3</v>
      </c>
    </row>
    <row r="195" spans="1:21" x14ac:dyDescent="0.25">
      <c r="A195" s="130">
        <f t="shared" si="58"/>
        <v>1887.02</v>
      </c>
      <c r="B195" s="138"/>
      <c r="C195" s="149">
        <f t="shared" ref="C195:C258" si="65">C194</f>
        <v>0.01</v>
      </c>
      <c r="D195" s="150">
        <f t="shared" si="57"/>
        <v>-5.5399999999999672E-2</v>
      </c>
      <c r="E195" s="150">
        <f t="shared" si="59"/>
        <v>6.0702207871901448E-2</v>
      </c>
      <c r="F195" s="150">
        <f t="shared" si="60"/>
        <v>2.1571975299360443E-2</v>
      </c>
      <c r="G195" s="151">
        <f t="shared" si="61"/>
        <v>5.3022078719017762E-3</v>
      </c>
      <c r="H195" s="150">
        <f t="shared" si="62"/>
        <v>-3.3828024700639225E-2</v>
      </c>
      <c r="I195" s="137"/>
      <c r="J195" s="151">
        <f t="shared" si="63"/>
        <v>5.5453022078719014</v>
      </c>
      <c r="K195" s="150">
        <f t="shared" si="64"/>
        <v>5.5061719752993605</v>
      </c>
      <c r="L195" s="135"/>
      <c r="M195" s="149">
        <f t="shared" ref="M195:M258" si="66">(D_mon+q_impact_RDY_d)/INDEX(q_impact_RDY_d,tMinus)*L_RDY_SP_set+(R_Cash)*(1-L_RDY_SP_set)</f>
        <v>0.99974293342938658</v>
      </c>
      <c r="N195" s="149">
        <f t="shared" ref="N195:N258" si="67">(D_mon+q_impact_RS_d)/INDEX(q_impact_RS_d,tMinus)*L_RDY_SP_set+(R_Cash)*(1-L_RDY_SP_set)</f>
        <v>0.99985375244304253</v>
      </c>
      <c r="O195" s="149">
        <f t="shared" ref="O195:O258" si="68">(D_mon+q_impact_RDY_d)/INDEX(q_impact_RDY_d,tMinus)*L_RS_SP_set+(R_Cash)*(1-L_RS_SP_set)</f>
        <v>1.0024305410568655</v>
      </c>
      <c r="P195" s="149">
        <f t="shared" ref="P195:P258" si="69">(D_mon+q_impact_RS_d)/INDEX(q_impact_RS_d,tMinus)*L_RS_SP_set+(R_Cash)*(1-L_RS_SP_set)</f>
        <v>1.0024699232327219</v>
      </c>
      <c r="Q195" s="140"/>
      <c r="R195" s="152">
        <f t="shared" ref="R195:R258" si="70">LN(M195)</f>
        <v>-2.5709961788796903E-4</v>
      </c>
      <c r="S195" s="152">
        <f t="shared" ref="S195:S258" si="71">LN(N195)</f>
        <v>-1.4625825217420531E-4</v>
      </c>
      <c r="T195" s="152">
        <f t="shared" ref="T195:T258" si="72">LN(O195)</f>
        <v>2.4275920694077119E-3</v>
      </c>
      <c r="U195" s="152">
        <f t="shared" ref="U195:U258" si="73">LN(P195)</f>
        <v>2.466877985654369E-3</v>
      </c>
    </row>
    <row r="196" spans="1:21" x14ac:dyDescent="0.25">
      <c r="A196" s="130">
        <f t="shared" si="58"/>
        <v>1887.03</v>
      </c>
      <c r="B196" s="138"/>
      <c r="C196" s="149">
        <f t="shared" si="65"/>
        <v>0.01</v>
      </c>
      <c r="D196" s="150">
        <f t="shared" si="57"/>
        <v>-5.6700000000000195E-2</v>
      </c>
      <c r="E196" s="150">
        <f t="shared" si="59"/>
        <v>6.2642839377999027E-2</v>
      </c>
      <c r="F196" s="150">
        <f t="shared" si="60"/>
        <v>9.4925699808095704E-2</v>
      </c>
      <c r="G196" s="151">
        <f t="shared" si="61"/>
        <v>5.942839377998832E-3</v>
      </c>
      <c r="H196" s="150">
        <f t="shared" si="62"/>
        <v>3.8225699808095509E-2</v>
      </c>
      <c r="I196" s="137"/>
      <c r="J196" s="151">
        <f t="shared" si="63"/>
        <v>5.6759428393779991</v>
      </c>
      <c r="K196" s="150">
        <f t="shared" si="64"/>
        <v>5.7082256998080956</v>
      </c>
      <c r="L196" s="135"/>
      <c r="M196" s="149">
        <f t="shared" si="66"/>
        <v>1.0166578668997874</v>
      </c>
      <c r="N196" s="149">
        <f t="shared" si="67"/>
        <v>1.0239282831519745</v>
      </c>
      <c r="O196" s="149">
        <f t="shared" si="68"/>
        <v>1.0232214850312855</v>
      </c>
      <c r="P196" s="149">
        <f t="shared" si="69"/>
        <v>1.0342386955774183</v>
      </c>
      <c r="Q196" s="140"/>
      <c r="R196" s="152">
        <f t="shared" si="70"/>
        <v>1.6520646405345632E-2</v>
      </c>
      <c r="S196" s="152">
        <f t="shared" si="71"/>
        <v>2.3646488180282053E-2</v>
      </c>
      <c r="T196" s="152">
        <f t="shared" si="72"/>
        <v>2.2955968942502347E-2</v>
      </c>
      <c r="U196" s="152">
        <f t="shared" si="73"/>
        <v>3.366559623188934E-2</v>
      </c>
    </row>
    <row r="197" spans="1:21" x14ac:dyDescent="0.25">
      <c r="A197" s="130">
        <f t="shared" si="58"/>
        <v>1887.04</v>
      </c>
      <c r="B197" s="138"/>
      <c r="C197" s="149">
        <f t="shared" si="65"/>
        <v>0.01</v>
      </c>
      <c r="D197" s="150">
        <f t="shared" si="57"/>
        <v>-5.7999999999999829E-2</v>
      </c>
      <c r="E197" s="150">
        <f t="shared" si="59"/>
        <v>6.3515610898286168E-2</v>
      </c>
      <c r="F197" s="150">
        <f t="shared" si="60"/>
        <v>9.7055326625839627E-2</v>
      </c>
      <c r="G197" s="151">
        <f t="shared" si="61"/>
        <v>5.5156108982863383E-3</v>
      </c>
      <c r="H197" s="150">
        <f t="shared" si="62"/>
        <v>3.9055326625839798E-2</v>
      </c>
      <c r="I197" s="137"/>
      <c r="J197" s="151">
        <f t="shared" si="63"/>
        <v>5.8055156108982864</v>
      </c>
      <c r="K197" s="150">
        <f t="shared" si="64"/>
        <v>5.8390553266258394</v>
      </c>
      <c r="L197" s="135"/>
      <c r="M197" s="149">
        <f t="shared" si="66"/>
        <v>1.0161272151594414</v>
      </c>
      <c r="N197" s="149">
        <f t="shared" si="67"/>
        <v>1.0161666274168653</v>
      </c>
      <c r="O197" s="149">
        <f t="shared" si="68"/>
        <v>1.0225674930729316</v>
      </c>
      <c r="P197" s="149">
        <f t="shared" si="69"/>
        <v>1.0226277171574241</v>
      </c>
      <c r="Q197" s="140"/>
      <c r="R197" s="152">
        <f t="shared" si="70"/>
        <v>1.5998553089054349E-2</v>
      </c>
      <c r="S197" s="152">
        <f t="shared" si="71"/>
        <v>1.6037339072265178E-2</v>
      </c>
      <c r="T197" s="152">
        <f t="shared" si="72"/>
        <v>2.2316614651682127E-2</v>
      </c>
      <c r="U197" s="152">
        <f t="shared" si="73"/>
        <v>2.2375507890047466E-2</v>
      </c>
    </row>
    <row r="198" spans="1:21" x14ac:dyDescent="0.25">
      <c r="A198" s="130">
        <f t="shared" si="58"/>
        <v>1887.05</v>
      </c>
      <c r="B198" s="138"/>
      <c r="C198" s="149">
        <f t="shared" si="65"/>
        <v>0.01</v>
      </c>
      <c r="D198" s="150">
        <f t="shared" si="57"/>
        <v>-5.9000000000000163E-2</v>
      </c>
      <c r="E198" s="150">
        <f t="shared" si="59"/>
        <v>6.4049605031878107E-2</v>
      </c>
      <c r="F198" s="150">
        <f t="shared" si="60"/>
        <v>9.8129685774223846E-2</v>
      </c>
      <c r="G198" s="151">
        <f t="shared" si="61"/>
        <v>5.0496050318779434E-3</v>
      </c>
      <c r="H198" s="150">
        <f t="shared" si="62"/>
        <v>3.9129685774223683E-2</v>
      </c>
      <c r="I198" s="137"/>
      <c r="J198" s="151">
        <f t="shared" si="63"/>
        <v>5.9050496050318779</v>
      </c>
      <c r="K198" s="150">
        <f t="shared" si="64"/>
        <v>5.9391296857742244</v>
      </c>
      <c r="L198" s="135"/>
      <c r="M198" s="149">
        <f t="shared" si="66"/>
        <v>1.012919099939068</v>
      </c>
      <c r="N198" s="149">
        <f t="shared" si="67"/>
        <v>1.0129054723328998</v>
      </c>
      <c r="O198" s="149">
        <f t="shared" si="68"/>
        <v>1.0176965761800782</v>
      </c>
      <c r="P198" s="149">
        <f t="shared" si="69"/>
        <v>1.0176756974766032</v>
      </c>
      <c r="Q198" s="140"/>
      <c r="R198" s="152">
        <f t="shared" si="70"/>
        <v>1.2836360220624801E-2</v>
      </c>
      <c r="S198" s="152">
        <f t="shared" si="71"/>
        <v>1.2822906334878802E-2</v>
      </c>
      <c r="T198" s="152">
        <f t="shared" si="72"/>
        <v>1.7541814937787635E-2</v>
      </c>
      <c r="U198" s="152">
        <f t="shared" si="73"/>
        <v>1.7521299080569805E-2</v>
      </c>
    </row>
    <row r="199" spans="1:21" x14ac:dyDescent="0.25">
      <c r="A199" s="130">
        <f t="shared" si="58"/>
        <v>1887.06</v>
      </c>
      <c r="B199" s="138"/>
      <c r="C199" s="149">
        <f t="shared" si="65"/>
        <v>0.01</v>
      </c>
      <c r="D199" s="150">
        <f t="shared" si="57"/>
        <v>-5.7299999999999685E-2</v>
      </c>
      <c r="E199" s="150">
        <f t="shared" si="59"/>
        <v>6.1852267375758746E-2</v>
      </c>
      <c r="F199" s="150">
        <f t="shared" si="60"/>
        <v>1.8365243372436765E-2</v>
      </c>
      <c r="G199" s="151">
        <f t="shared" si="61"/>
        <v>4.5522673757590615E-3</v>
      </c>
      <c r="H199" s="150">
        <f t="shared" si="62"/>
        <v>-3.8934756627562919E-2</v>
      </c>
      <c r="I199" s="137"/>
      <c r="J199" s="151">
        <f t="shared" si="63"/>
        <v>5.7345522673757596</v>
      </c>
      <c r="K199" s="150">
        <f t="shared" si="64"/>
        <v>5.6910652433724378</v>
      </c>
      <c r="L199" s="135"/>
      <c r="M199" s="149">
        <f t="shared" si="66"/>
        <v>0.98802441214604197</v>
      </c>
      <c r="N199" s="149">
        <f t="shared" si="67"/>
        <v>0.98105459094695502</v>
      </c>
      <c r="O199" s="149">
        <f t="shared" si="68"/>
        <v>0.99922120177545193</v>
      </c>
      <c r="P199" s="149">
        <f t="shared" si="69"/>
        <v>0.99715171478630127</v>
      </c>
      <c r="Q199" s="140"/>
      <c r="R199" s="152">
        <f t="shared" si="70"/>
        <v>-1.2047872889682842E-2</v>
      </c>
      <c r="S199" s="152">
        <f t="shared" si="71"/>
        <v>-1.9127172701110712E-2</v>
      </c>
      <c r="T199" s="152">
        <f t="shared" si="72"/>
        <v>-7.7910164543134317E-4</v>
      </c>
      <c r="U199" s="152">
        <f t="shared" si="73"/>
        <v>-2.8523492969747192E-3</v>
      </c>
    </row>
    <row r="200" spans="1:21" x14ac:dyDescent="0.25">
      <c r="A200" s="130">
        <f t="shared" si="58"/>
        <v>1887.07</v>
      </c>
      <c r="B200" s="138"/>
      <c r="C200" s="149">
        <f t="shared" si="65"/>
        <v>0.01</v>
      </c>
      <c r="D200" s="150">
        <f t="shared" si="57"/>
        <v>-5.5900000000000283E-2</v>
      </c>
      <c r="E200" s="150">
        <f t="shared" si="59"/>
        <v>6.1602845233021418E-2</v>
      </c>
      <c r="F200" s="150">
        <f t="shared" si="60"/>
        <v>1.8169849497214972E-2</v>
      </c>
      <c r="G200" s="151">
        <f t="shared" si="61"/>
        <v>5.7028452330211352E-3</v>
      </c>
      <c r="H200" s="150">
        <f t="shared" si="62"/>
        <v>-3.773015050278531E-2</v>
      </c>
      <c r="I200" s="137"/>
      <c r="J200" s="151">
        <f t="shared" si="63"/>
        <v>5.5957028452330206</v>
      </c>
      <c r="K200" s="150">
        <f t="shared" si="64"/>
        <v>5.5522698494972147</v>
      </c>
      <c r="L200" s="135"/>
      <c r="M200" s="149">
        <f t="shared" si="66"/>
        <v>0.99033786751951958</v>
      </c>
      <c r="N200" s="149">
        <f t="shared" si="67"/>
        <v>0.99025568408278253</v>
      </c>
      <c r="O200" s="149">
        <f t="shared" si="68"/>
        <v>0.999941551981685</v>
      </c>
      <c r="P200" s="149">
        <f t="shared" si="69"/>
        <v>0.9999173118565573</v>
      </c>
      <c r="Q200" s="140"/>
      <c r="R200" s="152">
        <f t="shared" si="70"/>
        <v>-9.7091137536372343E-3</v>
      </c>
      <c r="S200" s="152">
        <f t="shared" si="71"/>
        <v>-9.7921024483320438E-3</v>
      </c>
      <c r="T200" s="152">
        <f t="shared" si="72"/>
        <v>-5.8449726466986436E-5</v>
      </c>
      <c r="U200" s="152">
        <f t="shared" si="73"/>
        <v>-8.2691562295699624E-5</v>
      </c>
    </row>
    <row r="201" spans="1:21" x14ac:dyDescent="0.25">
      <c r="A201" s="130">
        <f t="shared" si="58"/>
        <v>1887.08</v>
      </c>
      <c r="B201" s="138"/>
      <c r="C201" s="149">
        <f t="shared" si="65"/>
        <v>0.01</v>
      </c>
      <c r="D201" s="150">
        <f t="shared" si="57"/>
        <v>-5.4499999999999993E-2</v>
      </c>
      <c r="E201" s="150">
        <f t="shared" si="59"/>
        <v>6.1120503323914534E-2</v>
      </c>
      <c r="F201" s="150">
        <f t="shared" si="60"/>
        <v>1.7681300363063462E-2</v>
      </c>
      <c r="G201" s="151">
        <f t="shared" si="61"/>
        <v>6.6205033239145408E-3</v>
      </c>
      <c r="H201" s="150">
        <f t="shared" si="62"/>
        <v>-3.6818699636936528E-2</v>
      </c>
      <c r="I201" s="137"/>
      <c r="J201" s="151">
        <f t="shared" si="63"/>
        <v>5.456620503323915</v>
      </c>
      <c r="K201" s="150">
        <f t="shared" si="64"/>
        <v>5.413181300363064</v>
      </c>
      <c r="L201" s="135"/>
      <c r="M201" s="149">
        <f t="shared" si="66"/>
        <v>0.98981014547515866</v>
      </c>
      <c r="N201" s="149">
        <f t="shared" si="67"/>
        <v>0.98971617116055333</v>
      </c>
      <c r="O201" s="149">
        <f t="shared" si="68"/>
        <v>0.9998727406386656</v>
      </c>
      <c r="P201" s="149">
        <f t="shared" si="69"/>
        <v>0.9998455551936416</v>
      </c>
      <c r="Q201" s="140"/>
      <c r="R201" s="152">
        <f t="shared" si="70"/>
        <v>-1.024212649146459E-2</v>
      </c>
      <c r="S201" s="152">
        <f t="shared" si="71"/>
        <v>-1.033707275601908E-2</v>
      </c>
      <c r="T201" s="152">
        <f t="shared" si="72"/>
        <v>-1.2726745949397285E-4</v>
      </c>
      <c r="U201" s="152">
        <f t="shared" si="73"/>
        <v>-1.5445673418564896E-4</v>
      </c>
    </row>
    <row r="202" spans="1:21" x14ac:dyDescent="0.25">
      <c r="A202" s="130">
        <f t="shared" si="58"/>
        <v>1887.09</v>
      </c>
      <c r="B202" s="138"/>
      <c r="C202" s="149">
        <f t="shared" si="65"/>
        <v>0.01</v>
      </c>
      <c r="D202" s="150">
        <f t="shared" ref="D202:D221" si="74">(1-Epsilon)*q_SP-q_SP</f>
        <v>-5.3799999999999848E-2</v>
      </c>
      <c r="E202" s="150">
        <f t="shared" si="59"/>
        <v>6.1384061607534082E-2</v>
      </c>
      <c r="F202" s="150">
        <f t="shared" si="60"/>
        <v>1.8888122172242294E-2</v>
      </c>
      <c r="G202" s="151">
        <f t="shared" si="61"/>
        <v>7.5840616075342343E-3</v>
      </c>
      <c r="H202" s="150">
        <f t="shared" si="62"/>
        <v>-3.4911877827757551E-2</v>
      </c>
      <c r="I202" s="137"/>
      <c r="J202" s="151">
        <f t="shared" si="63"/>
        <v>5.3875840616075346</v>
      </c>
      <c r="K202" s="150">
        <f t="shared" si="64"/>
        <v>5.3450881221722426</v>
      </c>
      <c r="L202" s="135"/>
      <c r="M202" s="149">
        <f t="shared" si="66"/>
        <v>0.99660367655719806</v>
      </c>
      <c r="N202" s="149">
        <f t="shared" si="67"/>
        <v>0.99666211957678208</v>
      </c>
      <c r="O202" s="149">
        <f t="shared" si="68"/>
        <v>1.0017088714957205</v>
      </c>
      <c r="P202" s="149">
        <f t="shared" si="69"/>
        <v>1.0017268546474558</v>
      </c>
      <c r="Q202" s="140"/>
      <c r="R202" s="152">
        <f t="shared" si="70"/>
        <v>-3.4021040414990451E-3</v>
      </c>
      <c r="S202" s="152">
        <f t="shared" si="71"/>
        <v>-3.3434635734650078E-3</v>
      </c>
      <c r="T202" s="152">
        <f t="shared" si="72"/>
        <v>1.7074130361363531E-3</v>
      </c>
      <c r="U202" s="152">
        <f t="shared" si="73"/>
        <v>1.7253653482580827E-3</v>
      </c>
    </row>
    <row r="203" spans="1:21" x14ac:dyDescent="0.25">
      <c r="A203" s="130">
        <f t="shared" si="58"/>
        <v>1887.1</v>
      </c>
      <c r="B203" s="138"/>
      <c r="C203" s="149">
        <f t="shared" si="65"/>
        <v>0.01</v>
      </c>
      <c r="D203" s="150">
        <f t="shared" si="74"/>
        <v>-5.200000000000049E-2</v>
      </c>
      <c r="E203" s="150">
        <f t="shared" si="59"/>
        <v>5.9942319495671768E-2</v>
      </c>
      <c r="F203" s="150">
        <f t="shared" si="60"/>
        <v>1.6502326401860976E-2</v>
      </c>
      <c r="G203" s="151">
        <f t="shared" si="61"/>
        <v>7.9423194956712781E-3</v>
      </c>
      <c r="H203" s="150">
        <f t="shared" si="62"/>
        <v>-3.5497673598139518E-2</v>
      </c>
      <c r="I203" s="137"/>
      <c r="J203" s="151">
        <f t="shared" si="63"/>
        <v>5.2079423194956718</v>
      </c>
      <c r="K203" s="150">
        <f t="shared" si="64"/>
        <v>5.1645023264018608</v>
      </c>
      <c r="L203" s="135"/>
      <c r="M203" s="149">
        <f t="shared" si="66"/>
        <v>0.98465513709719454</v>
      </c>
      <c r="N203" s="149">
        <f t="shared" si="67"/>
        <v>0.98441790991526545</v>
      </c>
      <c r="O203" s="149">
        <f t="shared" si="68"/>
        <v>0.99866513865013906</v>
      </c>
      <c r="P203" s="149">
        <f t="shared" si="69"/>
        <v>0.99859982919230483</v>
      </c>
      <c r="Q203" s="140"/>
      <c r="R203" s="152">
        <f t="shared" si="70"/>
        <v>-1.5463813736619477E-2</v>
      </c>
      <c r="S203" s="152">
        <f t="shared" si="71"/>
        <v>-1.5704766893168718E-2</v>
      </c>
      <c r="T203" s="152">
        <f t="shared" si="72"/>
        <v>-1.3357530709102599E-3</v>
      </c>
      <c r="U203" s="152">
        <f t="shared" si="73"/>
        <v>-1.4011519628039646E-3</v>
      </c>
    </row>
    <row r="204" spans="1:21" x14ac:dyDescent="0.25">
      <c r="A204" s="130">
        <f t="shared" si="58"/>
        <v>1887.11</v>
      </c>
      <c r="B204" s="138"/>
      <c r="C204" s="149">
        <f t="shared" si="65"/>
        <v>0.01</v>
      </c>
      <c r="D204" s="150">
        <f t="shared" si="74"/>
        <v>-5.2999999999999936E-2</v>
      </c>
      <c r="E204" s="150">
        <f t="shared" si="59"/>
        <v>6.2358582911132505E-2</v>
      </c>
      <c r="F204" s="150">
        <f t="shared" si="60"/>
        <v>8.8331481479316951E-2</v>
      </c>
      <c r="G204" s="151">
        <f t="shared" si="61"/>
        <v>9.3585829111325694E-3</v>
      </c>
      <c r="H204" s="150">
        <f t="shared" si="62"/>
        <v>3.5331481479317015E-2</v>
      </c>
      <c r="I204" s="137"/>
      <c r="J204" s="151">
        <f t="shared" si="63"/>
        <v>5.3093585829111323</v>
      </c>
      <c r="K204" s="150">
        <f t="shared" si="64"/>
        <v>5.3353314814793169</v>
      </c>
      <c r="L204" s="135"/>
      <c r="M204" s="149">
        <f t="shared" si="66"/>
        <v>1.0154312797623191</v>
      </c>
      <c r="N204" s="149">
        <f t="shared" si="67"/>
        <v>1.0234540587500682</v>
      </c>
      <c r="O204" s="149">
        <f t="shared" si="68"/>
        <v>1.0201938560402175</v>
      </c>
      <c r="P204" s="149">
        <f t="shared" si="69"/>
        <v>1.0315581930807005</v>
      </c>
      <c r="Q204" s="140"/>
      <c r="R204" s="152">
        <f t="shared" si="70"/>
        <v>1.5313428416460025E-2</v>
      </c>
      <c r="S204" s="152">
        <f t="shared" si="71"/>
        <v>2.31832386926984E-2</v>
      </c>
      <c r="T204" s="152">
        <f t="shared" si="72"/>
        <v>1.9992664179417044E-2</v>
      </c>
      <c r="U204" s="152">
        <f t="shared" si="73"/>
        <v>3.1070467915260094E-2</v>
      </c>
    </row>
    <row r="205" spans="1:21" x14ac:dyDescent="0.25">
      <c r="A205" s="130">
        <f t="shared" si="58"/>
        <v>1887.12</v>
      </c>
      <c r="B205" s="138"/>
      <c r="C205" s="149">
        <f t="shared" si="65"/>
        <v>0.01</v>
      </c>
      <c r="D205" s="150">
        <f t="shared" si="74"/>
        <v>-5.2699999999999747E-2</v>
      </c>
      <c r="E205" s="150">
        <f t="shared" si="59"/>
        <v>6.1627748642016963E-2</v>
      </c>
      <c r="F205" s="150">
        <f t="shared" si="60"/>
        <v>2.1886518584945211E-2</v>
      </c>
      <c r="G205" s="151">
        <f t="shared" si="61"/>
        <v>8.9277486420172164E-3</v>
      </c>
      <c r="H205" s="150">
        <f t="shared" si="62"/>
        <v>-3.0813481415054536E-2</v>
      </c>
      <c r="I205" s="137"/>
      <c r="J205" s="151">
        <f t="shared" si="63"/>
        <v>5.2789277486420172</v>
      </c>
      <c r="K205" s="150">
        <f t="shared" si="64"/>
        <v>5.2391865185849449</v>
      </c>
      <c r="L205" s="135"/>
      <c r="M205" s="149">
        <f t="shared" si="66"/>
        <v>1.0006068007036788</v>
      </c>
      <c r="N205" s="149">
        <f t="shared" si="67"/>
        <v>0.99341027897092671</v>
      </c>
      <c r="O205" s="149">
        <f t="shared" si="68"/>
        <v>1.002798909380328</v>
      </c>
      <c r="P205" s="149">
        <f t="shared" si="69"/>
        <v>1.0002431319891116</v>
      </c>
      <c r="Q205" s="140"/>
      <c r="R205" s="152">
        <f t="shared" si="70"/>
        <v>6.0661667457403805E-4</v>
      </c>
      <c r="S205" s="152">
        <f t="shared" si="71"/>
        <v>-6.6115290995578798E-3</v>
      </c>
      <c r="T205" s="152">
        <f t="shared" si="72"/>
        <v>2.7949997269463697E-3</v>
      </c>
      <c r="U205" s="152">
        <f t="shared" si="73"/>
        <v>2.4310243731946241E-4</v>
      </c>
    </row>
    <row r="206" spans="1:21" x14ac:dyDescent="0.25">
      <c r="A206" s="130">
        <f t="shared" si="58"/>
        <v>1888.01</v>
      </c>
      <c r="B206" s="138"/>
      <c r="C206" s="149">
        <f t="shared" si="65"/>
        <v>0.01</v>
      </c>
      <c r="D206" s="150">
        <f t="shared" si="74"/>
        <v>-5.3099999999999703E-2</v>
      </c>
      <c r="E206" s="150">
        <f t="shared" si="59"/>
        <v>6.1955890586647515E-2</v>
      </c>
      <c r="F206" s="150">
        <f t="shared" si="60"/>
        <v>8.5611668531147031E-2</v>
      </c>
      <c r="G206" s="151">
        <f t="shared" si="61"/>
        <v>8.8558905866478119E-3</v>
      </c>
      <c r="H206" s="150">
        <f t="shared" si="62"/>
        <v>3.2511668531147328E-2</v>
      </c>
      <c r="I206" s="137"/>
      <c r="J206" s="151">
        <f t="shared" si="63"/>
        <v>5.3188558905866472</v>
      </c>
      <c r="K206" s="150">
        <f t="shared" si="64"/>
        <v>5.3425116685311469</v>
      </c>
      <c r="L206" s="135"/>
      <c r="M206" s="149">
        <f t="shared" si="66"/>
        <v>1.0083721868037261</v>
      </c>
      <c r="N206" s="149">
        <f t="shared" si="67"/>
        <v>1.0154823252188785</v>
      </c>
      <c r="O206" s="149">
        <f t="shared" si="68"/>
        <v>1.0100356203654501</v>
      </c>
      <c r="P206" s="149">
        <f t="shared" si="69"/>
        <v>1.0198605265599192</v>
      </c>
      <c r="Q206" s="140"/>
      <c r="R206" s="152">
        <f t="shared" si="70"/>
        <v>8.3373344396741565E-3</v>
      </c>
      <c r="S206" s="152">
        <f t="shared" si="71"/>
        <v>1.5363696883267258E-2</v>
      </c>
      <c r="T206" s="152">
        <f t="shared" si="72"/>
        <v>9.9855979198422689E-3</v>
      </c>
      <c r="U206" s="152">
        <f t="shared" si="73"/>
        <v>1.966587927985004E-2</v>
      </c>
    </row>
    <row r="207" spans="1:21" x14ac:dyDescent="0.25">
      <c r="A207" s="130">
        <f t="shared" si="58"/>
        <v>1888.02</v>
      </c>
      <c r="B207" s="138"/>
      <c r="C207" s="149">
        <f t="shared" si="65"/>
        <v>0.01</v>
      </c>
      <c r="D207" s="150">
        <f t="shared" si="74"/>
        <v>-5.2800000000000402E-2</v>
      </c>
      <c r="E207" s="150">
        <f t="shared" si="59"/>
        <v>6.1067698322888754E-2</v>
      </c>
      <c r="F207" s="150">
        <f t="shared" si="60"/>
        <v>2.1976433949758963E-2</v>
      </c>
      <c r="G207" s="151">
        <f t="shared" si="61"/>
        <v>8.2676983228883519E-3</v>
      </c>
      <c r="H207" s="150">
        <f t="shared" si="62"/>
        <v>-3.082356605024144E-2</v>
      </c>
      <c r="I207" s="137"/>
      <c r="J207" s="151">
        <f t="shared" si="63"/>
        <v>5.2882676983228887</v>
      </c>
      <c r="K207" s="150">
        <f t="shared" si="64"/>
        <v>5.2491764339497591</v>
      </c>
      <c r="L207" s="135"/>
      <c r="M207" s="149">
        <f t="shared" si="66"/>
        <v>0.99954899289944366</v>
      </c>
      <c r="N207" s="149">
        <f t="shared" si="67"/>
        <v>0.9927618568457619</v>
      </c>
      <c r="O207" s="149">
        <f t="shared" si="68"/>
        <v>1.0008084076668999</v>
      </c>
      <c r="P207" s="149">
        <f t="shared" si="69"/>
        <v>0.99836592086474285</v>
      </c>
      <c r="Q207" s="140"/>
      <c r="R207" s="152">
        <f t="shared" si="70"/>
        <v>-4.5110883484846242E-4</v>
      </c>
      <c r="S207" s="152">
        <f t="shared" si="71"/>
        <v>-7.2644656064279525E-3</v>
      </c>
      <c r="T207" s="152">
        <f t="shared" si="72"/>
        <v>8.080810814196025E-4</v>
      </c>
      <c r="U207" s="152">
        <f t="shared" si="73"/>
        <v>-1.6354156987994682E-3</v>
      </c>
    </row>
    <row r="208" spans="1:21" x14ac:dyDescent="0.25">
      <c r="A208" s="130">
        <f t="shared" si="58"/>
        <v>1888.03</v>
      </c>
      <c r="B208" s="138"/>
      <c r="C208" s="149">
        <f t="shared" si="65"/>
        <v>0.01</v>
      </c>
      <c r="D208" s="150">
        <f t="shared" si="74"/>
        <v>-5.0799999999999734E-2</v>
      </c>
      <c r="E208" s="150">
        <f t="shared" si="59"/>
        <v>5.8864519881118522E-2</v>
      </c>
      <c r="F208" s="150">
        <f t="shared" si="60"/>
        <v>1.6000512106863877E-2</v>
      </c>
      <c r="G208" s="151">
        <f t="shared" si="61"/>
        <v>8.0645198811187882E-3</v>
      </c>
      <c r="H208" s="150">
        <f t="shared" si="62"/>
        <v>-3.4799487893135861E-2</v>
      </c>
      <c r="I208" s="137"/>
      <c r="J208" s="151">
        <f t="shared" si="63"/>
        <v>5.0880645198811187</v>
      </c>
      <c r="K208" s="150">
        <f t="shared" si="64"/>
        <v>5.0452005121068639</v>
      </c>
      <c r="L208" s="135"/>
      <c r="M208" s="149">
        <f t="shared" si="66"/>
        <v>0.9809338524880552</v>
      </c>
      <c r="N208" s="149">
        <f t="shared" si="67"/>
        <v>0.98037075067543034</v>
      </c>
      <c r="O208" s="149">
        <f t="shared" si="68"/>
        <v>0.99590985155275891</v>
      </c>
      <c r="P208" s="149">
        <f t="shared" si="69"/>
        <v>0.99575678961683378</v>
      </c>
      <c r="Q208" s="140"/>
      <c r="R208" s="152">
        <f t="shared" si="70"/>
        <v>-1.9250250346604734E-2</v>
      </c>
      <c r="S208" s="152">
        <f t="shared" si="71"/>
        <v>-1.982446184561281E-2</v>
      </c>
      <c r="T208" s="152">
        <f t="shared" si="72"/>
        <v>-4.0985359830582055E-3</v>
      </c>
      <c r="U208" s="152">
        <f t="shared" si="73"/>
        <v>-4.2522383477637512E-3</v>
      </c>
    </row>
    <row r="209" spans="1:21" x14ac:dyDescent="0.25">
      <c r="A209" s="130">
        <f t="shared" si="58"/>
        <v>1888.04</v>
      </c>
      <c r="B209" s="138"/>
      <c r="C209" s="149">
        <f t="shared" si="65"/>
        <v>0.01</v>
      </c>
      <c r="D209" s="150">
        <f t="shared" si="74"/>
        <v>-5.1000000000000156E-2</v>
      </c>
      <c r="E209" s="150">
        <f t="shared" si="59"/>
        <v>6.0181812479168692E-2</v>
      </c>
      <c r="F209" s="150">
        <f t="shared" si="60"/>
        <v>7.860129110152346E-2</v>
      </c>
      <c r="G209" s="151">
        <f t="shared" si="61"/>
        <v>9.1818124791685357E-3</v>
      </c>
      <c r="H209" s="150">
        <f t="shared" si="62"/>
        <v>2.7601291101523304E-2</v>
      </c>
      <c r="I209" s="137"/>
      <c r="J209" s="151">
        <f t="shared" si="63"/>
        <v>5.1091818124791679</v>
      </c>
      <c r="K209" s="150">
        <f t="shared" si="64"/>
        <v>5.1276012911015227</v>
      </c>
      <c r="L209" s="135"/>
      <c r="M209" s="149">
        <f t="shared" si="66"/>
        <v>1.0054082766769972</v>
      </c>
      <c r="N209" s="149">
        <f t="shared" si="67"/>
        <v>1.0126159364521305</v>
      </c>
      <c r="O209" s="149">
        <f t="shared" si="68"/>
        <v>1.0066093817136501</v>
      </c>
      <c r="P209" s="149">
        <f t="shared" si="69"/>
        <v>1.016023045756123</v>
      </c>
      <c r="Q209" s="140"/>
      <c r="R209" s="152">
        <f t="shared" si="70"/>
        <v>5.3937044654462632E-3</v>
      </c>
      <c r="S209" s="152">
        <f t="shared" si="71"/>
        <v>1.2537018581250964E-2</v>
      </c>
      <c r="T209" s="152">
        <f t="shared" si="72"/>
        <v>6.5876355170177139E-3</v>
      </c>
      <c r="U209" s="152">
        <f t="shared" si="73"/>
        <v>1.5896031729868369E-2</v>
      </c>
    </row>
    <row r="210" spans="1:21" x14ac:dyDescent="0.25">
      <c r="A210" s="130">
        <f t="shared" si="58"/>
        <v>1888.05</v>
      </c>
      <c r="B210" s="138"/>
      <c r="C210" s="149">
        <f t="shared" si="65"/>
        <v>0.01</v>
      </c>
      <c r="D210" s="150">
        <f t="shared" si="74"/>
        <v>-5.1700000000000301E-2</v>
      </c>
      <c r="E210" s="150">
        <f t="shared" si="59"/>
        <v>6.0842637022070052E-2</v>
      </c>
      <c r="F210" s="150">
        <f t="shared" si="60"/>
        <v>8.5420989798747751E-2</v>
      </c>
      <c r="G210" s="151">
        <f t="shared" si="61"/>
        <v>9.1426370220697509E-3</v>
      </c>
      <c r="H210" s="150">
        <f t="shared" si="62"/>
        <v>3.372098979874745E-2</v>
      </c>
      <c r="I210" s="137"/>
      <c r="J210" s="151">
        <f t="shared" si="63"/>
        <v>5.1791426370220695</v>
      </c>
      <c r="K210" s="150">
        <f t="shared" si="64"/>
        <v>5.2037209897987475</v>
      </c>
      <c r="L210" s="135"/>
      <c r="M210" s="149">
        <f t="shared" si="66"/>
        <v>1.0109810830264296</v>
      </c>
      <c r="N210" s="149">
        <f t="shared" si="67"/>
        <v>1.0116505706975962</v>
      </c>
      <c r="O210" s="149">
        <f t="shared" si="68"/>
        <v>1.0148241847839869</v>
      </c>
      <c r="P210" s="149">
        <f t="shared" si="69"/>
        <v>1.0157641226684735</v>
      </c>
      <c r="Q210" s="140"/>
      <c r="R210" s="152">
        <f t="shared" si="70"/>
        <v>1.0921228712368249E-2</v>
      </c>
      <c r="S210" s="152">
        <f t="shared" si="71"/>
        <v>1.1583225368441153E-2</v>
      </c>
      <c r="T210" s="152">
        <f t="shared" si="72"/>
        <v>1.4715380528370918E-2</v>
      </c>
      <c r="U210" s="152">
        <f t="shared" si="73"/>
        <v>1.5641159474471738E-2</v>
      </c>
    </row>
    <row r="211" spans="1:21" x14ac:dyDescent="0.25">
      <c r="A211" s="130">
        <f t="shared" si="58"/>
        <v>1888.06</v>
      </c>
      <c r="B211" s="138"/>
      <c r="C211" s="149">
        <f t="shared" si="65"/>
        <v>0.01</v>
      </c>
      <c r="D211" s="150">
        <f t="shared" si="74"/>
        <v>-5.0100000000000477E-2</v>
      </c>
      <c r="E211" s="150">
        <f t="shared" si="59"/>
        <v>5.8504052533317932E-2</v>
      </c>
      <c r="F211" s="150">
        <f t="shared" si="60"/>
        <v>1.598024669898741E-2</v>
      </c>
      <c r="G211" s="151">
        <f t="shared" si="61"/>
        <v>8.4040525333174548E-3</v>
      </c>
      <c r="H211" s="150">
        <f t="shared" si="62"/>
        <v>-3.4119753301013064E-2</v>
      </c>
      <c r="I211" s="137"/>
      <c r="J211" s="151">
        <f t="shared" si="63"/>
        <v>5.0184040525333176</v>
      </c>
      <c r="K211" s="150">
        <f t="shared" si="64"/>
        <v>4.9758802466989867</v>
      </c>
      <c r="L211" s="135"/>
      <c r="M211" s="149">
        <f t="shared" si="66"/>
        <v>0.9847377384921433</v>
      </c>
      <c r="N211" s="149">
        <f t="shared" si="67"/>
        <v>0.97728361896047466</v>
      </c>
      <c r="O211" s="149">
        <f t="shared" si="68"/>
        <v>0.99688609112055959</v>
      </c>
      <c r="P211" s="149">
        <f t="shared" si="69"/>
        <v>0.99485001560302233</v>
      </c>
      <c r="Q211" s="140"/>
      <c r="R211" s="152">
        <f t="shared" si="70"/>
        <v>-1.5379928600219282E-2</v>
      </c>
      <c r="S211" s="152">
        <f t="shared" si="71"/>
        <v>-2.2978373303992314E-2</v>
      </c>
      <c r="T211" s="152">
        <f t="shared" si="72"/>
        <v>-3.1187671818573032E-3</v>
      </c>
      <c r="U211" s="152">
        <f t="shared" si="73"/>
        <v>-5.1632912730863413E-3</v>
      </c>
    </row>
    <row r="212" spans="1:21" x14ac:dyDescent="0.25">
      <c r="A212" s="130">
        <f t="shared" si="58"/>
        <v>1888.07</v>
      </c>
      <c r="B212" s="138"/>
      <c r="C212" s="149">
        <f t="shared" si="65"/>
        <v>0.01</v>
      </c>
      <c r="D212" s="150">
        <f t="shared" si="74"/>
        <v>-5.1400000000000112E-2</v>
      </c>
      <c r="E212" s="150">
        <f t="shared" si="59"/>
        <v>6.0892983419854475E-2</v>
      </c>
      <c r="F212" s="150">
        <f t="shared" si="60"/>
        <v>8.6182027429482569E-2</v>
      </c>
      <c r="G212" s="151">
        <f t="shared" si="61"/>
        <v>9.4929834198543631E-3</v>
      </c>
      <c r="H212" s="150">
        <f t="shared" si="62"/>
        <v>3.4782027429482457E-2</v>
      </c>
      <c r="I212" s="137"/>
      <c r="J212" s="151">
        <f t="shared" si="63"/>
        <v>5.1494929834198544</v>
      </c>
      <c r="K212" s="150">
        <f t="shared" si="64"/>
        <v>5.1747820274294822</v>
      </c>
      <c r="L212" s="135"/>
      <c r="M212" s="149">
        <f t="shared" si="66"/>
        <v>1.018401998378758</v>
      </c>
      <c r="N212" s="149">
        <f t="shared" si="67"/>
        <v>1.0266269136205415</v>
      </c>
      <c r="O212" s="149">
        <f t="shared" si="68"/>
        <v>1.0254483983407532</v>
      </c>
      <c r="P212" s="149">
        <f t="shared" si="69"/>
        <v>1.0370891462752916</v>
      </c>
      <c r="Q212" s="140"/>
      <c r="R212" s="152">
        <f t="shared" si="70"/>
        <v>1.8234730532070434E-2</v>
      </c>
      <c r="S212" s="152">
        <f t="shared" si="71"/>
        <v>2.6278587068242935E-2</v>
      </c>
      <c r="T212" s="152">
        <f t="shared" si="72"/>
        <v>2.51299787277138E-2</v>
      </c>
      <c r="U212" s="152">
        <f t="shared" si="73"/>
        <v>3.6417891102507809E-2</v>
      </c>
    </row>
    <row r="213" spans="1:21" x14ac:dyDescent="0.25">
      <c r="A213" s="130">
        <f t="shared" si="58"/>
        <v>1888.08</v>
      </c>
      <c r="B213" s="138"/>
      <c r="C213" s="149">
        <f t="shared" si="65"/>
        <v>0.01</v>
      </c>
      <c r="D213" s="150">
        <f t="shared" si="74"/>
        <v>-5.2500000000000213E-2</v>
      </c>
      <c r="E213" s="150">
        <f t="shared" si="59"/>
        <v>6.1369548041393329E-2</v>
      </c>
      <c r="F213" s="150">
        <f t="shared" si="60"/>
        <v>8.7730119741556603E-2</v>
      </c>
      <c r="G213" s="151">
        <f t="shared" si="61"/>
        <v>8.869548041393116E-3</v>
      </c>
      <c r="H213" s="150">
        <f t="shared" si="62"/>
        <v>3.523011974155639E-2</v>
      </c>
      <c r="I213" s="137"/>
      <c r="J213" s="151">
        <f t="shared" si="63"/>
        <v>5.2588695480413934</v>
      </c>
      <c r="K213" s="150">
        <f t="shared" si="64"/>
        <v>5.2852301197415565</v>
      </c>
      <c r="L213" s="135"/>
      <c r="M213" s="149">
        <f t="shared" si="66"/>
        <v>1.015242704979906</v>
      </c>
      <c r="N213" s="149">
        <f t="shared" si="67"/>
        <v>1.0152921203831491</v>
      </c>
      <c r="O213" s="149">
        <f t="shared" si="68"/>
        <v>1.0211805862193186</v>
      </c>
      <c r="P213" s="149">
        <f t="shared" si="69"/>
        <v>1.0212512274311565</v>
      </c>
      <c r="Q213" s="140"/>
      <c r="R213" s="152">
        <f t="shared" si="70"/>
        <v>1.5127702116352747E-2</v>
      </c>
      <c r="S213" s="152">
        <f t="shared" si="71"/>
        <v>1.5176374419467786E-2</v>
      </c>
      <c r="T213" s="152">
        <f t="shared" si="72"/>
        <v>2.0959395451761422E-2</v>
      </c>
      <c r="U213" s="152">
        <f t="shared" si="73"/>
        <v>2.1028569082326618E-2</v>
      </c>
    </row>
    <row r="214" spans="1:21" x14ac:dyDescent="0.25">
      <c r="A214" s="130">
        <f t="shared" si="58"/>
        <v>1888.09</v>
      </c>
      <c r="B214" s="138"/>
      <c r="C214" s="149">
        <f t="shared" si="65"/>
        <v>0.01</v>
      </c>
      <c r="D214" s="150">
        <f t="shared" si="74"/>
        <v>-5.3799999999999848E-2</v>
      </c>
      <c r="E214" s="150">
        <f t="shared" si="59"/>
        <v>6.215444458340133E-2</v>
      </c>
      <c r="F214" s="150">
        <f t="shared" si="60"/>
        <v>9.0150939283204168E-2</v>
      </c>
      <c r="G214" s="151">
        <f t="shared" si="61"/>
        <v>8.3544445834014824E-3</v>
      </c>
      <c r="H214" s="150">
        <f t="shared" si="62"/>
        <v>3.635093928320432E-2</v>
      </c>
      <c r="I214" s="137"/>
      <c r="J214" s="151">
        <f t="shared" si="63"/>
        <v>5.3883544445834017</v>
      </c>
      <c r="K214" s="150">
        <f t="shared" si="64"/>
        <v>5.4163509392832045</v>
      </c>
      <c r="L214" s="135"/>
      <c r="M214" s="149">
        <f t="shared" si="66"/>
        <v>1.0169662962330834</v>
      </c>
      <c r="N214" s="149">
        <f t="shared" si="67"/>
        <v>1.0170634262525264</v>
      </c>
      <c r="O214" s="149">
        <f t="shared" si="68"/>
        <v>1.0239767394575754</v>
      </c>
      <c r="P214" s="149">
        <f t="shared" si="69"/>
        <v>1.0241176201708388</v>
      </c>
      <c r="Q214" s="140"/>
      <c r="R214" s="152">
        <f t="shared" si="70"/>
        <v>1.6823976136819425E-2</v>
      </c>
      <c r="S214" s="152">
        <f t="shared" si="71"/>
        <v>1.6919481151759067E-2</v>
      </c>
      <c r="T214" s="152">
        <f t="shared" si="72"/>
        <v>2.3693810985856507E-2</v>
      </c>
      <c r="U214" s="152">
        <f t="shared" si="73"/>
        <v>2.3831383469100114E-2</v>
      </c>
    </row>
    <row r="215" spans="1:21" x14ac:dyDescent="0.25">
      <c r="A215" s="130">
        <f t="shared" si="58"/>
        <v>1888.1</v>
      </c>
      <c r="B215" s="138"/>
      <c r="C215" s="149">
        <f t="shared" si="65"/>
        <v>0.01</v>
      </c>
      <c r="D215" s="150">
        <f t="shared" si="74"/>
        <v>-5.3499999999999659E-2</v>
      </c>
      <c r="E215" s="150">
        <f t="shared" si="59"/>
        <v>6.0961170801482105E-2</v>
      </c>
      <c r="F215" s="150">
        <f t="shared" si="60"/>
        <v>2.2114885380808087E-2</v>
      </c>
      <c r="G215" s="151">
        <f t="shared" si="61"/>
        <v>7.461170801482446E-3</v>
      </c>
      <c r="H215" s="150">
        <f t="shared" si="62"/>
        <v>-3.1385114619191572E-2</v>
      </c>
      <c r="I215" s="137"/>
      <c r="J215" s="151">
        <f t="shared" si="63"/>
        <v>5.3574611708014821</v>
      </c>
      <c r="K215" s="150">
        <f t="shared" si="64"/>
        <v>5.318614885380808</v>
      </c>
      <c r="L215" s="135"/>
      <c r="M215" s="149">
        <f t="shared" si="66"/>
        <v>0.99938564856058565</v>
      </c>
      <c r="N215" s="149">
        <f t="shared" si="67"/>
        <v>0.99236090500273333</v>
      </c>
      <c r="O215" s="149">
        <f t="shared" si="68"/>
        <v>1.000660503872965</v>
      </c>
      <c r="P215" s="149">
        <f t="shared" si="69"/>
        <v>0.99811213748549232</v>
      </c>
      <c r="Q215" s="140"/>
      <c r="R215" s="152">
        <f t="shared" si="70"/>
        <v>-6.1454023058661871E-4</v>
      </c>
      <c r="S215" s="152">
        <f t="shared" si="71"/>
        <v>-7.6684223351367901E-3</v>
      </c>
      <c r="T215" s="152">
        <f t="shared" si="72"/>
        <v>6.6028583628600956E-4</v>
      </c>
      <c r="U215" s="152">
        <f t="shared" si="73"/>
        <v>-1.8896467729212101E-3</v>
      </c>
    </row>
    <row r="216" spans="1:21" x14ac:dyDescent="0.25">
      <c r="A216" s="130">
        <f t="shared" si="58"/>
        <v>1888.11</v>
      </c>
      <c r="B216" s="138"/>
      <c r="C216" s="149">
        <f t="shared" si="65"/>
        <v>0.01</v>
      </c>
      <c r="D216" s="150">
        <f t="shared" si="74"/>
        <v>-5.2400000000000446E-2</v>
      </c>
      <c r="E216" s="150">
        <f t="shared" si="59"/>
        <v>5.9828344669186753E-2</v>
      </c>
      <c r="F216" s="150">
        <f t="shared" si="60"/>
        <v>1.727999865271599E-2</v>
      </c>
      <c r="G216" s="151">
        <f t="shared" si="61"/>
        <v>7.428344669186307E-3</v>
      </c>
      <c r="H216" s="150">
        <f t="shared" si="62"/>
        <v>-3.5120001347284456E-2</v>
      </c>
      <c r="I216" s="137"/>
      <c r="J216" s="151">
        <f t="shared" si="63"/>
        <v>5.2474283446691867</v>
      </c>
      <c r="K216" s="150">
        <f t="shared" si="64"/>
        <v>5.2048799986527161</v>
      </c>
      <c r="L216" s="135"/>
      <c r="M216" s="149">
        <f t="shared" si="66"/>
        <v>0.99092044955348046</v>
      </c>
      <c r="N216" s="149">
        <f t="shared" si="67"/>
        <v>0.99045247423015637</v>
      </c>
      <c r="O216" s="149">
        <f t="shared" si="68"/>
        <v>0.99835187997785857</v>
      </c>
      <c r="P216" s="149">
        <f t="shared" si="69"/>
        <v>0.99821671640277965</v>
      </c>
      <c r="Q216" s="140"/>
      <c r="R216" s="152">
        <f t="shared" si="70"/>
        <v>-9.1210207768342658E-3</v>
      </c>
      <c r="S216" s="152">
        <f t="shared" si="71"/>
        <v>-9.5933955896810811E-3</v>
      </c>
      <c r="T216" s="152">
        <f t="shared" si="72"/>
        <v>-1.6494796660547182E-3</v>
      </c>
      <c r="U216" s="152">
        <f t="shared" si="73"/>
        <v>-1.7848755402865692E-3</v>
      </c>
    </row>
    <row r="217" spans="1:21" x14ac:dyDescent="0.25">
      <c r="A217" s="130">
        <f t="shared" si="58"/>
        <v>1888.12</v>
      </c>
      <c r="B217" s="138"/>
      <c r="C217" s="149">
        <f t="shared" si="65"/>
        <v>0.01</v>
      </c>
      <c r="D217" s="150">
        <f t="shared" si="74"/>
        <v>-5.1400000000000112E-2</v>
      </c>
      <c r="E217" s="150">
        <f t="shared" si="59"/>
        <v>5.925438659721536E-2</v>
      </c>
      <c r="F217" s="150">
        <f t="shared" si="60"/>
        <v>1.707400775093363E-2</v>
      </c>
      <c r="G217" s="151">
        <f t="shared" si="61"/>
        <v>7.8543865972152474E-3</v>
      </c>
      <c r="H217" s="150">
        <f t="shared" si="62"/>
        <v>-3.4325992249066482E-2</v>
      </c>
      <c r="I217" s="137"/>
      <c r="J217" s="151">
        <f t="shared" si="63"/>
        <v>5.1478543865972153</v>
      </c>
      <c r="K217" s="150">
        <f t="shared" si="64"/>
        <v>5.1056740077509328</v>
      </c>
      <c r="L217" s="135"/>
      <c r="M217" s="149">
        <f t="shared" si="66"/>
        <v>0.99174106356378378</v>
      </c>
      <c r="N217" s="149">
        <f t="shared" si="67"/>
        <v>0.99170961154774528</v>
      </c>
      <c r="O217" s="149">
        <f t="shared" si="68"/>
        <v>0.99858383061494616</v>
      </c>
      <c r="P217" s="149">
        <f t="shared" si="69"/>
        <v>0.99857476779282495</v>
      </c>
      <c r="Q217" s="140"/>
      <c r="R217" s="152">
        <f t="shared" si="70"/>
        <v>-8.2932304034056999E-3</v>
      </c>
      <c r="S217" s="152">
        <f t="shared" si="71"/>
        <v>-8.3249448457518478E-3</v>
      </c>
      <c r="T217" s="152">
        <f t="shared" si="72"/>
        <v>-1.4171731006502098E-3</v>
      </c>
      <c r="U217" s="152">
        <f t="shared" si="73"/>
        <v>-1.4262488166484246E-3</v>
      </c>
    </row>
    <row r="218" spans="1:21" x14ac:dyDescent="0.25">
      <c r="A218" s="130">
        <f t="shared" si="58"/>
        <v>1889.01</v>
      </c>
      <c r="B218" s="138"/>
      <c r="C218" s="149">
        <f t="shared" si="65"/>
        <v>0.01</v>
      </c>
      <c r="D218" s="150">
        <f t="shared" si="74"/>
        <v>-5.2400000000000446E-2</v>
      </c>
      <c r="E218" s="150">
        <f t="shared" si="59"/>
        <v>6.1053430068112736E-2</v>
      </c>
      <c r="F218" s="150">
        <f t="shared" si="60"/>
        <v>8.7439242847213952E-2</v>
      </c>
      <c r="G218" s="151">
        <f t="shared" si="61"/>
        <v>8.6534300681122903E-3</v>
      </c>
      <c r="H218" s="150">
        <f t="shared" si="62"/>
        <v>3.5039242847213506E-2</v>
      </c>
      <c r="I218" s="137"/>
      <c r="J218" s="151">
        <f t="shared" si="63"/>
        <v>5.2486534300681127</v>
      </c>
      <c r="K218" s="150">
        <f t="shared" si="64"/>
        <v>5.2750392428472139</v>
      </c>
      <c r="L218" s="135"/>
      <c r="M218" s="149">
        <f t="shared" si="66"/>
        <v>1.0141269634863606</v>
      </c>
      <c r="N218" s="149">
        <f t="shared" si="67"/>
        <v>1.0220626445850169</v>
      </c>
      <c r="O218" s="149">
        <f t="shared" si="68"/>
        <v>1.0196543095840471</v>
      </c>
      <c r="P218" s="149">
        <f t="shared" si="69"/>
        <v>1.0310195997236729</v>
      </c>
      <c r="Q218" s="140"/>
      <c r="R218" s="152">
        <f t="shared" si="70"/>
        <v>1.4028107869623297E-2</v>
      </c>
      <c r="S218" s="152">
        <f t="shared" si="71"/>
        <v>2.1822785974430419E-2</v>
      </c>
      <c r="T218" s="152">
        <f t="shared" si="72"/>
        <v>1.9463657679967276E-2</v>
      </c>
      <c r="U218" s="152">
        <f t="shared" si="73"/>
        <v>3.0548215255362065E-2</v>
      </c>
    </row>
    <row r="219" spans="1:21" x14ac:dyDescent="0.25">
      <c r="A219" s="130">
        <f t="shared" si="58"/>
        <v>1889.02</v>
      </c>
      <c r="B219" s="138"/>
      <c r="C219" s="149">
        <f t="shared" si="65"/>
        <v>0.01</v>
      </c>
      <c r="D219" s="150">
        <f t="shared" si="74"/>
        <v>-5.2999999999999936E-2</v>
      </c>
      <c r="E219" s="150">
        <f t="shared" si="59"/>
        <v>6.1192550438048034E-2</v>
      </c>
      <c r="F219" s="150">
        <f t="shared" si="60"/>
        <v>8.7186394015020929E-2</v>
      </c>
      <c r="G219" s="151">
        <f t="shared" si="61"/>
        <v>8.1925504380480976E-3</v>
      </c>
      <c r="H219" s="150">
        <f t="shared" si="62"/>
        <v>3.4186394015020993E-2</v>
      </c>
      <c r="I219" s="137"/>
      <c r="J219" s="151">
        <f t="shared" si="63"/>
        <v>5.3081925504380481</v>
      </c>
      <c r="K219" s="150">
        <f t="shared" si="64"/>
        <v>5.3341863940150205</v>
      </c>
      <c r="L219" s="135"/>
      <c r="M219" s="149">
        <f t="shared" si="66"/>
        <v>1.0097505913908229</v>
      </c>
      <c r="N219" s="149">
        <f t="shared" si="67"/>
        <v>1.0096644722867483</v>
      </c>
      <c r="O219" s="149">
        <f t="shared" si="68"/>
        <v>1.01277758300902</v>
      </c>
      <c r="P219" s="149">
        <f t="shared" si="69"/>
        <v>1.0126548815676464</v>
      </c>
      <c r="Q219" s="140"/>
      <c r="R219" s="152">
        <f t="shared" si="70"/>
        <v>9.7033611416523138E-3</v>
      </c>
      <c r="S219" s="152">
        <f t="shared" si="71"/>
        <v>9.6180700039601857E-3</v>
      </c>
      <c r="T219" s="152">
        <f t="shared" si="72"/>
        <v>1.2696638482943603E-2</v>
      </c>
      <c r="U219" s="152">
        <f t="shared" si="73"/>
        <v>1.2575477749451206E-2</v>
      </c>
    </row>
    <row r="220" spans="1:21" x14ac:dyDescent="0.25">
      <c r="A220" s="130">
        <f t="shared" si="58"/>
        <v>1889.03</v>
      </c>
      <c r="B220" s="138"/>
      <c r="C220" s="149">
        <f t="shared" si="65"/>
        <v>0.01</v>
      </c>
      <c r="D220" s="150">
        <f t="shared" si="74"/>
        <v>-5.1899999999999835E-2</v>
      </c>
      <c r="E220" s="150">
        <f t="shared" si="59"/>
        <v>5.9486024130755433E-2</v>
      </c>
      <c r="F220" s="150">
        <f t="shared" si="60"/>
        <v>1.7070881975095206E-2</v>
      </c>
      <c r="G220" s="151">
        <f t="shared" si="61"/>
        <v>7.5860241307555976E-3</v>
      </c>
      <c r="H220" s="150">
        <f t="shared" si="62"/>
        <v>-3.4829118024904626E-2</v>
      </c>
      <c r="I220" s="137"/>
      <c r="J220" s="151">
        <f t="shared" si="63"/>
        <v>5.1975860241307563</v>
      </c>
      <c r="K220" s="150">
        <f t="shared" si="64"/>
        <v>5.1551708819750957</v>
      </c>
      <c r="L220" s="135"/>
      <c r="M220" s="149">
        <f t="shared" si="66"/>
        <v>0.99122513203936957</v>
      </c>
      <c r="N220" s="149">
        <f t="shared" si="67"/>
        <v>0.98392376816020322</v>
      </c>
      <c r="O220" s="149">
        <f t="shared" si="68"/>
        <v>0.99935187123805669</v>
      </c>
      <c r="P220" s="149">
        <f t="shared" si="69"/>
        <v>0.99725657704316317</v>
      </c>
      <c r="Q220" s="140"/>
      <c r="R220" s="152">
        <f t="shared" si="70"/>
        <v>-8.8135938238211309E-3</v>
      </c>
      <c r="S220" s="152">
        <f t="shared" si="71"/>
        <v>-1.6206856312853436E-2</v>
      </c>
      <c r="T220" s="152">
        <f t="shared" si="72"/>
        <v>-6.4833888818682111E-4</v>
      </c>
      <c r="U220" s="152">
        <f t="shared" si="73"/>
        <v>-2.7471930384612296E-3</v>
      </c>
    </row>
    <row r="221" spans="1:21" x14ac:dyDescent="0.25">
      <c r="A221" s="130">
        <f t="shared" si="58"/>
        <v>1889.04</v>
      </c>
      <c r="B221" s="138"/>
      <c r="C221" s="149">
        <f t="shared" si="65"/>
        <v>0.01</v>
      </c>
      <c r="D221" s="150">
        <f t="shared" si="74"/>
        <v>-5.1800000000000068E-2</v>
      </c>
      <c r="E221" s="150">
        <f t="shared" si="59"/>
        <v>5.9928767971180436E-2</v>
      </c>
      <c r="F221" s="150">
        <f t="shared" si="60"/>
        <v>2.9334692624229254E-2</v>
      </c>
      <c r="G221" s="151">
        <f t="shared" si="61"/>
        <v>8.1287679711803673E-3</v>
      </c>
      <c r="H221" s="150">
        <f t="shared" si="62"/>
        <v>-2.2465307375770814E-2</v>
      </c>
      <c r="I221" s="137"/>
      <c r="J221" s="151">
        <f t="shared" si="63"/>
        <v>5.1881287679711798</v>
      </c>
      <c r="K221" s="150">
        <f t="shared" si="64"/>
        <v>5.1575346926242291</v>
      </c>
      <c r="L221" s="135"/>
      <c r="M221" s="149">
        <f t="shared" si="66"/>
        <v>1.0021546799964385</v>
      </c>
      <c r="N221" s="149">
        <f t="shared" si="67"/>
        <v>1.0034897639143292</v>
      </c>
      <c r="O221" s="149">
        <f t="shared" si="68"/>
        <v>1.0023925375926401</v>
      </c>
      <c r="P221" s="149">
        <f t="shared" si="69"/>
        <v>1.0030460513838415</v>
      </c>
      <c r="Q221" s="140"/>
      <c r="R221" s="152">
        <f t="shared" si="70"/>
        <v>2.15236200258776E-3</v>
      </c>
      <c r="S221" s="152">
        <f t="shared" si="71"/>
        <v>3.4836888179058485E-3</v>
      </c>
      <c r="T221" s="152">
        <f t="shared" si="72"/>
        <v>2.3896800315480068E-3</v>
      </c>
      <c r="U221" s="152">
        <f t="shared" si="73"/>
        <v>3.0414215687122079E-3</v>
      </c>
    </row>
    <row r="222" spans="1:21" x14ac:dyDescent="0.25">
      <c r="A222" s="130">
        <f t="shared" si="58"/>
        <v>1889.05</v>
      </c>
      <c r="B222" s="138"/>
      <c r="C222" s="149">
        <f t="shared" si="65"/>
        <v>0.01</v>
      </c>
      <c r="D222" s="150">
        <f t="shared" ref="D222:D241" si="75">(1-Epsilon)*q_SP-q_SP</f>
        <v>-5.3200000000000358E-2</v>
      </c>
      <c r="E222" s="150">
        <f t="shared" si="59"/>
        <v>6.1506616041027029E-2</v>
      </c>
      <c r="F222" s="150">
        <f t="shared" si="60"/>
        <v>8.9311105780217018E-2</v>
      </c>
      <c r="G222" s="151">
        <f t="shared" si="61"/>
        <v>8.3066160410266709E-3</v>
      </c>
      <c r="H222" s="150">
        <f t="shared" si="62"/>
        <v>3.611110578021666E-2</v>
      </c>
      <c r="I222" s="137"/>
      <c r="J222" s="151">
        <f t="shared" si="63"/>
        <v>5.3283066160410266</v>
      </c>
      <c r="K222" s="150">
        <f t="shared" si="64"/>
        <v>5.3561111057802169</v>
      </c>
      <c r="L222" s="135"/>
      <c r="M222" s="149">
        <f t="shared" si="66"/>
        <v>1.0188202743329953</v>
      </c>
      <c r="N222" s="149">
        <f t="shared" si="67"/>
        <v>1.0254708215616803</v>
      </c>
      <c r="O222" s="149">
        <f t="shared" si="68"/>
        <v>1.026144372575982</v>
      </c>
      <c r="P222" s="149">
        <f t="shared" si="69"/>
        <v>1.0358013455208313</v>
      </c>
      <c r="Q222" s="140"/>
      <c r="R222" s="152">
        <f t="shared" si="70"/>
        <v>1.8645364134223207E-2</v>
      </c>
      <c r="S222" s="152">
        <f t="shared" si="71"/>
        <v>2.5151845235873119E-2</v>
      </c>
      <c r="T222" s="152">
        <f t="shared" si="72"/>
        <v>2.5808450860968259E-2</v>
      </c>
      <c r="U222" s="152">
        <f t="shared" si="73"/>
        <v>3.5175374022866746E-2</v>
      </c>
    </row>
    <row r="223" spans="1:21" x14ac:dyDescent="0.25">
      <c r="A223" s="130">
        <f t="shared" si="58"/>
        <v>1889.06</v>
      </c>
      <c r="B223" s="138"/>
      <c r="C223" s="149">
        <f t="shared" si="65"/>
        <v>0.01</v>
      </c>
      <c r="D223" s="150">
        <f t="shared" si="75"/>
        <v>-5.4100000000000037E-2</v>
      </c>
      <c r="E223" s="150">
        <f t="shared" si="59"/>
        <v>6.1597998758046293E-2</v>
      </c>
      <c r="F223" s="150">
        <f t="shared" si="60"/>
        <v>9.0010325279181902E-2</v>
      </c>
      <c r="G223" s="151">
        <f t="shared" si="61"/>
        <v>7.4979987580462565E-3</v>
      </c>
      <c r="H223" s="150">
        <f t="shared" si="62"/>
        <v>3.5910325279181865E-2</v>
      </c>
      <c r="I223" s="137"/>
      <c r="J223" s="151">
        <f t="shared" si="63"/>
        <v>5.4174979987580461</v>
      </c>
      <c r="K223" s="150">
        <f t="shared" si="64"/>
        <v>5.4459103252791818</v>
      </c>
      <c r="L223" s="135"/>
      <c r="M223" s="149">
        <f t="shared" si="66"/>
        <v>1.0126598256661963</v>
      </c>
      <c r="N223" s="149">
        <f t="shared" si="67"/>
        <v>1.0126645630435667</v>
      </c>
      <c r="O223" s="149">
        <f t="shared" si="68"/>
        <v>1.0172923462171155</v>
      </c>
      <c r="P223" s="149">
        <f t="shared" si="69"/>
        <v>1.0172992687289939</v>
      </c>
      <c r="Q223" s="140"/>
      <c r="R223" s="152">
        <f t="shared" si="70"/>
        <v>1.2580360050984146E-2</v>
      </c>
      <c r="S223" s="152">
        <f t="shared" si="71"/>
        <v>1.2585038192813482E-2</v>
      </c>
      <c r="T223" s="152">
        <f t="shared" si="72"/>
        <v>1.7144535165076892E-2</v>
      </c>
      <c r="U223" s="152">
        <f t="shared" si="73"/>
        <v>1.7151339982149336E-2</v>
      </c>
    </row>
    <row r="224" spans="1:21" x14ac:dyDescent="0.25">
      <c r="A224" s="130">
        <f t="shared" si="58"/>
        <v>1889.07</v>
      </c>
      <c r="B224" s="138"/>
      <c r="C224" s="149">
        <f t="shared" si="65"/>
        <v>0.01</v>
      </c>
      <c r="D224" s="150">
        <f t="shared" si="75"/>
        <v>-5.2999999999999936E-2</v>
      </c>
      <c r="E224" s="150">
        <f t="shared" si="59"/>
        <v>5.9718945222059693E-2</v>
      </c>
      <c r="F224" s="150">
        <f t="shared" si="60"/>
        <v>1.7463682841539437E-2</v>
      </c>
      <c r="G224" s="151">
        <f t="shared" si="61"/>
        <v>6.7189452220597565E-3</v>
      </c>
      <c r="H224" s="150">
        <f t="shared" si="62"/>
        <v>-3.5536317158460499E-2</v>
      </c>
      <c r="I224" s="137"/>
      <c r="J224" s="151">
        <f t="shared" si="63"/>
        <v>5.3067189452220598</v>
      </c>
      <c r="K224" s="150">
        <f t="shared" si="64"/>
        <v>5.264463682841539</v>
      </c>
      <c r="L224" s="135"/>
      <c r="M224" s="149">
        <f t="shared" si="66"/>
        <v>0.99156412455148146</v>
      </c>
      <c r="N224" s="149">
        <f t="shared" si="67"/>
        <v>0.98430344055796959</v>
      </c>
      <c r="O224" s="149">
        <f t="shared" si="68"/>
        <v>0.99938299806371489</v>
      </c>
      <c r="P224" s="149">
        <f t="shared" si="69"/>
        <v>0.99725974752732571</v>
      </c>
      <c r="Q224" s="140"/>
      <c r="R224" s="152">
        <f t="shared" si="70"/>
        <v>-8.4716588306916561E-3</v>
      </c>
      <c r="S224" s="152">
        <f t="shared" si="71"/>
        <v>-1.5821054916760627E-2</v>
      </c>
      <c r="T224" s="152">
        <f t="shared" si="72"/>
        <v>-6.1719236031182489E-4</v>
      </c>
      <c r="U224" s="152">
        <f t="shared" si="73"/>
        <v>-2.744013837445439E-3</v>
      </c>
    </row>
    <row r="225" spans="1:21" x14ac:dyDescent="0.25">
      <c r="A225" s="130">
        <f t="shared" si="58"/>
        <v>1889.08</v>
      </c>
      <c r="B225" s="138"/>
      <c r="C225" s="149">
        <f t="shared" si="65"/>
        <v>0.01</v>
      </c>
      <c r="D225" s="150">
        <f t="shared" si="75"/>
        <v>-5.3700000000000081E-2</v>
      </c>
      <c r="E225" s="150">
        <f t="shared" si="59"/>
        <v>6.1065716140576758E-2</v>
      </c>
      <c r="F225" s="150">
        <f t="shared" si="60"/>
        <v>8.8757124790657144E-2</v>
      </c>
      <c r="G225" s="151">
        <f t="shared" si="61"/>
        <v>7.3657161405766766E-3</v>
      </c>
      <c r="H225" s="150">
        <f t="shared" si="62"/>
        <v>3.5057124790657063E-2</v>
      </c>
      <c r="I225" s="137"/>
      <c r="J225" s="151">
        <f t="shared" si="63"/>
        <v>5.3773657161405763</v>
      </c>
      <c r="K225" s="150">
        <f t="shared" si="64"/>
        <v>5.4050571247906571</v>
      </c>
      <c r="L225" s="135"/>
      <c r="M225" s="149">
        <f t="shared" si="66"/>
        <v>1.0106901739889493</v>
      </c>
      <c r="N225" s="149">
        <f t="shared" si="67"/>
        <v>1.0183214388738189</v>
      </c>
      <c r="O225" s="149">
        <f t="shared" si="68"/>
        <v>1.0143531878120429</v>
      </c>
      <c r="P225" s="149">
        <f t="shared" si="69"/>
        <v>1.0254449946801991</v>
      </c>
      <c r="Q225" s="140"/>
      <c r="R225" s="152">
        <f t="shared" si="70"/>
        <v>1.063343806541844E-2</v>
      </c>
      <c r="S225" s="152">
        <f t="shared" si="71"/>
        <v>1.8155623566924683E-2</v>
      </c>
      <c r="T225" s="152">
        <f t="shared" si="72"/>
        <v>1.4251155974358663E-2</v>
      </c>
      <c r="U225" s="152">
        <f t="shared" si="73"/>
        <v>2.5126659529782151E-2</v>
      </c>
    </row>
    <row r="226" spans="1:21" x14ac:dyDescent="0.25">
      <c r="A226" s="130">
        <f t="shared" si="58"/>
        <v>1889.09</v>
      </c>
      <c r="B226" s="138"/>
      <c r="C226" s="149">
        <f t="shared" si="65"/>
        <v>0.01</v>
      </c>
      <c r="D226" s="150">
        <f t="shared" si="75"/>
        <v>-5.4999999999999716E-2</v>
      </c>
      <c r="E226" s="150">
        <f t="shared" si="59"/>
        <v>6.2013874349768454E-2</v>
      </c>
      <c r="F226" s="150">
        <f t="shared" si="60"/>
        <v>9.2174559423647384E-2</v>
      </c>
      <c r="G226" s="151">
        <f t="shared" si="61"/>
        <v>7.0138743497687381E-3</v>
      </c>
      <c r="H226" s="150">
        <f t="shared" si="62"/>
        <v>3.7174559423647668E-2</v>
      </c>
      <c r="I226" s="137"/>
      <c r="J226" s="151">
        <f t="shared" si="63"/>
        <v>5.5070138743497683</v>
      </c>
      <c r="K226" s="150">
        <f t="shared" si="64"/>
        <v>5.5371745594236472</v>
      </c>
      <c r="L226" s="135"/>
      <c r="M226" s="149">
        <f t="shared" si="66"/>
        <v>1.0166749462349891</v>
      </c>
      <c r="N226" s="149">
        <f t="shared" si="67"/>
        <v>1.0168529029086097</v>
      </c>
      <c r="O226" s="149">
        <f t="shared" si="68"/>
        <v>1.0235153086687485</v>
      </c>
      <c r="P226" s="149">
        <f t="shared" si="69"/>
        <v>1.0237798152515007</v>
      </c>
      <c r="Q226" s="140"/>
      <c r="R226" s="152">
        <f t="shared" si="70"/>
        <v>1.6537445755743903E-2</v>
      </c>
      <c r="S226" s="152">
        <f t="shared" si="71"/>
        <v>1.6712468364015395E-2</v>
      </c>
      <c r="T226" s="152">
        <f t="shared" si="72"/>
        <v>2.3243083182482631E-2</v>
      </c>
      <c r="U226" s="152">
        <f t="shared" si="73"/>
        <v>2.3501479327848785E-2</v>
      </c>
    </row>
    <row r="227" spans="1:21" x14ac:dyDescent="0.25">
      <c r="A227" s="130">
        <f t="shared" si="58"/>
        <v>1889.1</v>
      </c>
      <c r="B227" s="138"/>
      <c r="C227" s="149">
        <f t="shared" si="65"/>
        <v>0.01</v>
      </c>
      <c r="D227" s="150">
        <f t="shared" si="75"/>
        <v>-5.400000000000027E-2</v>
      </c>
      <c r="E227" s="150">
        <f t="shared" si="59"/>
        <v>6.0004961700974115E-2</v>
      </c>
      <c r="F227" s="150">
        <f t="shared" si="60"/>
        <v>1.8001149759725634E-2</v>
      </c>
      <c r="G227" s="151">
        <f t="shared" si="61"/>
        <v>6.0049617009738446E-3</v>
      </c>
      <c r="H227" s="150">
        <f t="shared" si="62"/>
        <v>-3.5998850240274632E-2</v>
      </c>
      <c r="I227" s="137"/>
      <c r="J227" s="151">
        <f t="shared" si="63"/>
        <v>5.4060049617009742</v>
      </c>
      <c r="K227" s="150">
        <f t="shared" si="64"/>
        <v>5.3640011497597255</v>
      </c>
      <c r="L227" s="135"/>
      <c r="M227" s="149">
        <f t="shared" si="66"/>
        <v>0.9928323032321118</v>
      </c>
      <c r="N227" s="149">
        <f t="shared" si="67"/>
        <v>0.98563665511238252</v>
      </c>
      <c r="O227" s="149">
        <f t="shared" si="68"/>
        <v>0.99967556890333631</v>
      </c>
      <c r="P227" s="149">
        <f t="shared" si="69"/>
        <v>0.9975169150895562</v>
      </c>
      <c r="Q227" s="140"/>
      <c r="R227" s="152">
        <f t="shared" si="70"/>
        <v>-7.1935081189455222E-3</v>
      </c>
      <c r="S227" s="152">
        <f t="shared" si="71"/>
        <v>-1.4467496236581449E-2</v>
      </c>
      <c r="T227" s="152">
        <f t="shared" si="72"/>
        <v>-3.2448373581742563E-4</v>
      </c>
      <c r="U227" s="152">
        <f t="shared" si="73"/>
        <v>-2.4861728786306635E-3</v>
      </c>
    </row>
    <row r="228" spans="1:21" x14ac:dyDescent="0.25">
      <c r="A228" s="130">
        <f t="shared" si="58"/>
        <v>1889.11</v>
      </c>
      <c r="B228" s="138"/>
      <c r="C228" s="149">
        <f t="shared" si="65"/>
        <v>0.01</v>
      </c>
      <c r="D228" s="150">
        <f t="shared" si="75"/>
        <v>-5.3499999999999659E-2</v>
      </c>
      <c r="E228" s="150">
        <f t="shared" si="59"/>
        <v>5.9939321997002901E-2</v>
      </c>
      <c r="F228" s="150">
        <f t="shared" si="60"/>
        <v>1.9675501446571115E-2</v>
      </c>
      <c r="G228" s="151">
        <f t="shared" si="61"/>
        <v>6.4393219970032417E-3</v>
      </c>
      <c r="H228" s="150">
        <f t="shared" si="62"/>
        <v>-3.3824498553428547E-2</v>
      </c>
      <c r="I228" s="137"/>
      <c r="J228" s="151">
        <f t="shared" si="63"/>
        <v>5.3564393219970032</v>
      </c>
      <c r="K228" s="150">
        <f t="shared" si="64"/>
        <v>5.3161755014465708</v>
      </c>
      <c r="L228" s="135"/>
      <c r="M228" s="149">
        <f t="shared" si="66"/>
        <v>0.99791684511311374</v>
      </c>
      <c r="N228" s="149">
        <f t="shared" si="67"/>
        <v>0.99807326947546604</v>
      </c>
      <c r="O228" s="149">
        <f t="shared" si="68"/>
        <v>1.0010669337724845</v>
      </c>
      <c r="P228" s="149">
        <f t="shared" si="69"/>
        <v>1.0011182811628987</v>
      </c>
      <c r="Q228" s="140"/>
      <c r="R228" s="152">
        <f t="shared" si="70"/>
        <v>-2.0853276720507398E-3</v>
      </c>
      <c r="S228" s="152">
        <f t="shared" si="71"/>
        <v>-1.9285890574361223E-3</v>
      </c>
      <c r="T228" s="152">
        <f t="shared" si="72"/>
        <v>1.0663650031705338E-3</v>
      </c>
      <c r="U228" s="152">
        <f t="shared" si="73"/>
        <v>1.1176563522849565E-3</v>
      </c>
    </row>
    <row r="229" spans="1:21" x14ac:dyDescent="0.25">
      <c r="A229" s="130">
        <f t="shared" si="58"/>
        <v>1889.12</v>
      </c>
      <c r="B229" s="138"/>
      <c r="C229" s="149">
        <f t="shared" si="65"/>
        <v>0.01</v>
      </c>
      <c r="D229" s="150">
        <f t="shared" si="75"/>
        <v>-5.3200000000000358E-2</v>
      </c>
      <c r="E229" s="150">
        <f t="shared" si="59"/>
        <v>5.9809805143090214E-2</v>
      </c>
      <c r="F229" s="150">
        <f t="shared" si="60"/>
        <v>2.1806920889364343E-2</v>
      </c>
      <c r="G229" s="151">
        <f t="shared" si="61"/>
        <v>6.6098051430898558E-3</v>
      </c>
      <c r="H229" s="150">
        <f t="shared" si="62"/>
        <v>-3.1393079110636019E-2</v>
      </c>
      <c r="I229" s="137"/>
      <c r="J229" s="151">
        <f t="shared" si="63"/>
        <v>5.3266098051430903</v>
      </c>
      <c r="K229" s="150">
        <f t="shared" si="64"/>
        <v>5.2886069208893645</v>
      </c>
      <c r="L229" s="135"/>
      <c r="M229" s="149">
        <f t="shared" si="66"/>
        <v>0.99993388413977446</v>
      </c>
      <c r="N229" s="149">
        <f t="shared" si="67"/>
        <v>1.0001638137918831</v>
      </c>
      <c r="O229" s="149">
        <f t="shared" si="68"/>
        <v>1.0016306052957629</v>
      </c>
      <c r="P229" s="149">
        <f t="shared" si="69"/>
        <v>1.0017144386692651</v>
      </c>
      <c r="Q229" s="140"/>
      <c r="R229" s="152">
        <f t="shared" si="70"/>
        <v>-6.6118045975364201E-5</v>
      </c>
      <c r="S229" s="152">
        <f t="shared" si="71"/>
        <v>1.6380037586905381E-4</v>
      </c>
      <c r="T229" s="152">
        <f t="shared" si="72"/>
        <v>1.629277302373622E-3</v>
      </c>
      <c r="U229" s="152">
        <f t="shared" si="73"/>
        <v>1.7129706968827113E-3</v>
      </c>
    </row>
    <row r="230" spans="1:21" x14ac:dyDescent="0.25">
      <c r="A230" s="130">
        <f t="shared" si="58"/>
        <v>1890.01</v>
      </c>
      <c r="B230" s="138"/>
      <c r="C230" s="149">
        <f t="shared" si="65"/>
        <v>0.01</v>
      </c>
      <c r="D230" s="150">
        <f t="shared" si="75"/>
        <v>-5.3799999999999848E-2</v>
      </c>
      <c r="E230" s="150">
        <f t="shared" si="59"/>
        <v>6.0691050142365317E-2</v>
      </c>
      <c r="F230" s="150">
        <f t="shared" si="60"/>
        <v>8.848017992531805E-2</v>
      </c>
      <c r="G230" s="151">
        <f t="shared" si="61"/>
        <v>6.8910501423654694E-3</v>
      </c>
      <c r="H230" s="150">
        <f t="shared" si="62"/>
        <v>3.4680179925318202E-2</v>
      </c>
      <c r="I230" s="137"/>
      <c r="J230" s="151">
        <f t="shared" si="63"/>
        <v>5.3868910501423652</v>
      </c>
      <c r="K230" s="150">
        <f t="shared" si="64"/>
        <v>5.4146801799253179</v>
      </c>
      <c r="L230" s="135"/>
      <c r="M230" s="149">
        <f t="shared" si="66"/>
        <v>1.0094590589100196</v>
      </c>
      <c r="N230" s="149">
        <f t="shared" si="67"/>
        <v>1.0165357616218031</v>
      </c>
      <c r="O230" s="149">
        <f t="shared" si="68"/>
        <v>1.0125986791017572</v>
      </c>
      <c r="P230" s="149">
        <f t="shared" si="69"/>
        <v>1.0229156521603513</v>
      </c>
      <c r="Q230" s="140"/>
      <c r="R230" s="152">
        <f t="shared" si="70"/>
        <v>9.4146021385586604E-3</v>
      </c>
      <c r="S230" s="152">
        <f t="shared" si="71"/>
        <v>1.6400534600529607E-2</v>
      </c>
      <c r="T230" s="152">
        <f t="shared" si="72"/>
        <v>1.2519976090799563E-2</v>
      </c>
      <c r="U230" s="152">
        <f t="shared" si="73"/>
        <v>2.2657032114024176E-2</v>
      </c>
    </row>
    <row r="231" spans="1:21" x14ac:dyDescent="0.25">
      <c r="A231" s="130">
        <f t="shared" si="58"/>
        <v>1890.02</v>
      </c>
      <c r="B231" s="138"/>
      <c r="C231" s="149">
        <f t="shared" si="65"/>
        <v>0.01</v>
      </c>
      <c r="D231" s="150">
        <f t="shared" si="75"/>
        <v>-5.3200000000000358E-2</v>
      </c>
      <c r="E231" s="150">
        <f t="shared" si="59"/>
        <v>5.967562506444854E-2</v>
      </c>
      <c r="F231" s="150">
        <f t="shared" si="60"/>
        <v>1.8938575175358071E-2</v>
      </c>
      <c r="G231" s="151">
        <f t="shared" si="61"/>
        <v>6.4756250644481816E-3</v>
      </c>
      <c r="H231" s="150">
        <f t="shared" si="62"/>
        <v>-3.4261424824642284E-2</v>
      </c>
      <c r="I231" s="137"/>
      <c r="J231" s="151">
        <f t="shared" si="63"/>
        <v>5.3264756250644485</v>
      </c>
      <c r="K231" s="150">
        <f t="shared" si="64"/>
        <v>5.2857385751753583</v>
      </c>
      <c r="L231" s="135"/>
      <c r="M231" s="149">
        <f t="shared" si="66"/>
        <v>0.99745440781940686</v>
      </c>
      <c r="N231" s="149">
        <f t="shared" si="67"/>
        <v>0.99037884396435572</v>
      </c>
      <c r="O231" s="149">
        <f t="shared" si="68"/>
        <v>1.0020459222287526</v>
      </c>
      <c r="P231" s="149">
        <f t="shared" si="69"/>
        <v>0.99980043091077775</v>
      </c>
      <c r="Q231" s="140"/>
      <c r="R231" s="152">
        <f t="shared" si="70"/>
        <v>-2.5488377093999069E-3</v>
      </c>
      <c r="S231" s="152">
        <f t="shared" si="71"/>
        <v>-9.6677383821826401E-3</v>
      </c>
      <c r="T231" s="152">
        <f t="shared" si="72"/>
        <v>2.0438321801019947E-3</v>
      </c>
      <c r="U231" s="152">
        <f t="shared" si="73"/>
        <v>-1.9958900578280172E-4</v>
      </c>
    </row>
    <row r="232" spans="1:21" x14ac:dyDescent="0.25">
      <c r="A232" s="130">
        <f t="shared" si="58"/>
        <v>1890.03</v>
      </c>
      <c r="B232" s="138"/>
      <c r="C232" s="149">
        <f t="shared" si="65"/>
        <v>0.01</v>
      </c>
      <c r="D232" s="150">
        <f t="shared" si="75"/>
        <v>-5.2800000000000402E-2</v>
      </c>
      <c r="E232" s="150">
        <f t="shared" si="59"/>
        <v>5.9432935212808902E-2</v>
      </c>
      <c r="F232" s="150">
        <f t="shared" si="60"/>
        <v>2.0245297775982208E-2</v>
      </c>
      <c r="G232" s="151">
        <f t="shared" si="61"/>
        <v>6.6329352128084995E-3</v>
      </c>
      <c r="H232" s="150">
        <f t="shared" si="62"/>
        <v>-3.2554702224018198E-2</v>
      </c>
      <c r="I232" s="137"/>
      <c r="J232" s="151">
        <f t="shared" si="63"/>
        <v>5.2866329352128085</v>
      </c>
      <c r="K232" s="150">
        <f t="shared" si="64"/>
        <v>5.2474452977759825</v>
      </c>
      <c r="L232" s="135"/>
      <c r="M232" s="149">
        <f t="shared" si="66"/>
        <v>0.99956026934155973</v>
      </c>
      <c r="N232" s="149">
        <f t="shared" si="67"/>
        <v>0.99970773081785236</v>
      </c>
      <c r="O232" s="149">
        <f t="shared" si="68"/>
        <v>1.0026147278582984</v>
      </c>
      <c r="P232" s="149">
        <f t="shared" si="69"/>
        <v>1.0026649592912125</v>
      </c>
      <c r="Q232" s="140"/>
      <c r="R232" s="152">
        <f t="shared" si="70"/>
        <v>-4.3982736831816465E-4</v>
      </c>
      <c r="S232" s="152">
        <f t="shared" si="71"/>
        <v>-2.9231190110888528E-4</v>
      </c>
      <c r="T232" s="152">
        <f t="shared" si="72"/>
        <v>2.6113154045428796E-3</v>
      </c>
      <c r="U232" s="152">
        <f t="shared" si="73"/>
        <v>2.6614145834718394E-3</v>
      </c>
    </row>
    <row r="233" spans="1:21" x14ac:dyDescent="0.25">
      <c r="A233" s="130">
        <f t="shared" si="58"/>
        <v>1890.04</v>
      </c>
      <c r="B233" s="138"/>
      <c r="C233" s="149">
        <f t="shared" si="65"/>
        <v>0.01</v>
      </c>
      <c r="D233" s="150">
        <f t="shared" si="75"/>
        <v>-5.3899999999999615E-2</v>
      </c>
      <c r="E233" s="150">
        <f t="shared" si="59"/>
        <v>6.0761985952083715E-2</v>
      </c>
      <c r="F233" s="150">
        <f t="shared" si="60"/>
        <v>9.0075017319273046E-2</v>
      </c>
      <c r="G233" s="151">
        <f t="shared" si="61"/>
        <v>6.8619859520841001E-3</v>
      </c>
      <c r="H233" s="150">
        <f t="shared" si="62"/>
        <v>3.6175017319273431E-2</v>
      </c>
      <c r="I233" s="137"/>
      <c r="J233" s="151">
        <f t="shared" si="63"/>
        <v>5.3968619859520839</v>
      </c>
      <c r="K233" s="150">
        <f t="shared" si="64"/>
        <v>5.4261750173192729</v>
      </c>
      <c r="L233" s="135"/>
      <c r="M233" s="149">
        <f t="shared" si="66"/>
        <v>1.015541990911853</v>
      </c>
      <c r="N233" s="149">
        <f t="shared" si="67"/>
        <v>1.023002360561087</v>
      </c>
      <c r="O233" s="149">
        <f t="shared" si="68"/>
        <v>1.0210112431817224</v>
      </c>
      <c r="P233" s="149">
        <f t="shared" si="69"/>
        <v>1.032070673100502</v>
      </c>
      <c r="Q233" s="140"/>
      <c r="R233" s="152">
        <f t="shared" si="70"/>
        <v>1.5422451170468886E-2</v>
      </c>
      <c r="S233" s="152">
        <f t="shared" si="71"/>
        <v>2.2741794455670733E-2</v>
      </c>
      <c r="T233" s="152">
        <f t="shared" si="72"/>
        <v>2.0793551053065535E-2</v>
      </c>
      <c r="U233" s="152">
        <f t="shared" si="73"/>
        <v>3.1567146401140334E-2</v>
      </c>
    </row>
    <row r="234" spans="1:21" x14ac:dyDescent="0.25">
      <c r="A234" s="130">
        <f t="shared" si="58"/>
        <v>1890.05</v>
      </c>
      <c r="B234" s="138"/>
      <c r="C234" s="149">
        <f t="shared" si="65"/>
        <v>0.01</v>
      </c>
      <c r="D234" s="150">
        <f t="shared" si="75"/>
        <v>-5.6200000000000472E-2</v>
      </c>
      <c r="E234" s="150">
        <f t="shared" si="59"/>
        <v>6.2487094584306825E-2</v>
      </c>
      <c r="F234" s="150">
        <f t="shared" si="60"/>
        <v>9.486967224651334E-2</v>
      </c>
      <c r="G234" s="151">
        <f t="shared" si="61"/>
        <v>6.2870945843063533E-3</v>
      </c>
      <c r="H234" s="150">
        <f t="shared" si="62"/>
        <v>3.8669672246512868E-2</v>
      </c>
      <c r="I234" s="137"/>
      <c r="J234" s="151">
        <f t="shared" si="63"/>
        <v>5.6262870945843062</v>
      </c>
      <c r="K234" s="150">
        <f t="shared" si="64"/>
        <v>5.6586696722465133</v>
      </c>
      <c r="L234" s="135"/>
      <c r="M234" s="149">
        <f t="shared" si="66"/>
        <v>1.0273944992303656</v>
      </c>
      <c r="N234" s="149">
        <f t="shared" si="67"/>
        <v>1.0275711148267919</v>
      </c>
      <c r="O234" s="149">
        <f t="shared" si="68"/>
        <v>1.039405635083589</v>
      </c>
      <c r="P234" s="149">
        <f t="shared" si="69"/>
        <v>1.0396737778714407</v>
      </c>
      <c r="Q234" s="140"/>
      <c r="R234" s="152">
        <f t="shared" si="70"/>
        <v>2.7025984968530752E-2</v>
      </c>
      <c r="S234" s="152">
        <f t="shared" si="71"/>
        <v>2.7197876503506274E-2</v>
      </c>
      <c r="T234" s="152">
        <f t="shared" si="72"/>
        <v>3.8649045054888462E-2</v>
      </c>
      <c r="U234" s="152">
        <f t="shared" si="73"/>
        <v>3.8906988823334827E-2</v>
      </c>
    </row>
    <row r="235" spans="1:21" x14ac:dyDescent="0.25">
      <c r="A235" s="130">
        <f t="shared" si="58"/>
        <v>1890.06</v>
      </c>
      <c r="B235" s="138"/>
      <c r="C235" s="149">
        <f t="shared" si="65"/>
        <v>0.01</v>
      </c>
      <c r="D235" s="150">
        <f t="shared" si="75"/>
        <v>-5.5799999999999628E-2</v>
      </c>
      <c r="E235" s="150">
        <f t="shared" si="59"/>
        <v>6.043881650733867E-2</v>
      </c>
      <c r="F235" s="150">
        <f t="shared" si="60"/>
        <v>2.1717078546666432E-2</v>
      </c>
      <c r="G235" s="151">
        <f t="shared" si="61"/>
        <v>4.6388165073390428E-3</v>
      </c>
      <c r="H235" s="150">
        <f t="shared" si="62"/>
        <v>-3.4082921453333193E-2</v>
      </c>
      <c r="I235" s="137"/>
      <c r="J235" s="151">
        <f t="shared" si="63"/>
        <v>5.5846388165073391</v>
      </c>
      <c r="K235" s="150">
        <f t="shared" si="64"/>
        <v>5.5459170785466672</v>
      </c>
      <c r="L235" s="135"/>
      <c r="M235" s="149">
        <f t="shared" si="66"/>
        <v>0.99969469306480963</v>
      </c>
      <c r="N235" s="149">
        <f t="shared" si="67"/>
        <v>0.99290245371827557</v>
      </c>
      <c r="O235" s="149">
        <f t="shared" si="68"/>
        <v>1.0025999853151455</v>
      </c>
      <c r="P235" s="149">
        <f t="shared" si="69"/>
        <v>1.0001593750596729</v>
      </c>
      <c r="Q235" s="140"/>
      <c r="R235" s="152">
        <f t="shared" si="70"/>
        <v>-3.0535355084100818E-4</v>
      </c>
      <c r="S235" s="152">
        <f t="shared" si="71"/>
        <v>-7.1228536813904442E-3</v>
      </c>
      <c r="T235" s="152">
        <f t="shared" si="72"/>
        <v>2.5966112004929725E-3</v>
      </c>
      <c r="U235" s="152">
        <f t="shared" si="73"/>
        <v>1.5936236081730802E-4</v>
      </c>
    </row>
    <row r="236" spans="1:21" x14ac:dyDescent="0.25">
      <c r="A236" s="130">
        <f t="shared" si="58"/>
        <v>1890.07</v>
      </c>
      <c r="B236" s="138"/>
      <c r="C236" s="149">
        <f t="shared" si="65"/>
        <v>0.01</v>
      </c>
      <c r="D236" s="150">
        <f t="shared" si="75"/>
        <v>-5.5399999999999672E-2</v>
      </c>
      <c r="E236" s="150">
        <f t="shared" si="59"/>
        <v>6.0090052505751758E-2</v>
      </c>
      <c r="F236" s="150">
        <f t="shared" si="60"/>
        <v>2.154977765385592E-2</v>
      </c>
      <c r="G236" s="151">
        <f t="shared" si="61"/>
        <v>4.6900525057520862E-3</v>
      </c>
      <c r="H236" s="150">
        <f t="shared" si="62"/>
        <v>-3.3850222346143752E-2</v>
      </c>
      <c r="I236" s="137"/>
      <c r="J236" s="151">
        <f t="shared" si="63"/>
        <v>5.5446900525057519</v>
      </c>
      <c r="K236" s="150">
        <f t="shared" si="64"/>
        <v>5.5061497776538566</v>
      </c>
      <c r="L236" s="135"/>
      <c r="M236" s="149">
        <f t="shared" si="66"/>
        <v>0.99984218487309628</v>
      </c>
      <c r="N236" s="149">
        <f t="shared" si="67"/>
        <v>0.99984527402609435</v>
      </c>
      <c r="O236" s="149">
        <f t="shared" si="68"/>
        <v>1.0026638894282098</v>
      </c>
      <c r="P236" s="149">
        <f t="shared" si="69"/>
        <v>1.0026649972748081</v>
      </c>
      <c r="Q236" s="140"/>
      <c r="R236" s="152">
        <f t="shared" si="70"/>
        <v>-1.5782758102117115E-4</v>
      </c>
      <c r="S236" s="152">
        <f t="shared" si="71"/>
        <v>-1.5473794520400866E-4</v>
      </c>
      <c r="T236" s="152">
        <f t="shared" si="72"/>
        <v>2.6603475634633085E-3</v>
      </c>
      <c r="U236" s="152">
        <f t="shared" si="73"/>
        <v>2.6614524661110308E-3</v>
      </c>
    </row>
    <row r="237" spans="1:21" x14ac:dyDescent="0.25">
      <c r="A237" s="130">
        <f t="shared" si="58"/>
        <v>1890.08</v>
      </c>
      <c r="B237" s="138"/>
      <c r="C237" s="149">
        <f t="shared" si="65"/>
        <v>0.01</v>
      </c>
      <c r="D237" s="150">
        <f t="shared" si="75"/>
        <v>-5.4100000000000037E-2</v>
      </c>
      <c r="E237" s="150">
        <f t="shared" si="59"/>
        <v>5.876492830572607E-2</v>
      </c>
      <c r="F237" s="150">
        <f t="shared" si="60"/>
        <v>1.7621524500962642E-2</v>
      </c>
      <c r="G237" s="151">
        <f t="shared" si="61"/>
        <v>4.6649283057260335E-3</v>
      </c>
      <c r="H237" s="150">
        <f t="shared" si="62"/>
        <v>-3.6478475499037391E-2</v>
      </c>
      <c r="I237" s="137"/>
      <c r="J237" s="151">
        <f t="shared" si="63"/>
        <v>5.4146649283057258</v>
      </c>
      <c r="K237" s="150">
        <f t="shared" si="64"/>
        <v>5.3735215245009629</v>
      </c>
      <c r="L237" s="135"/>
      <c r="M237" s="149">
        <f t="shared" si="66"/>
        <v>0.99100309048651347</v>
      </c>
      <c r="N237" s="149">
        <f t="shared" si="67"/>
        <v>0.99066974624453819</v>
      </c>
      <c r="O237" s="149">
        <f t="shared" si="68"/>
        <v>1.0002804298992678</v>
      </c>
      <c r="P237" s="149">
        <f t="shared" si="69"/>
        <v>1.000180471745713</v>
      </c>
      <c r="Q237" s="140"/>
      <c r="R237" s="152">
        <f t="shared" si="70"/>
        <v>-9.0376261035168149E-3</v>
      </c>
      <c r="S237" s="152">
        <f t="shared" si="71"/>
        <v>-9.3740532260374512E-3</v>
      </c>
      <c r="T237" s="152">
        <f t="shared" si="72"/>
        <v>2.8039058615313958E-4</v>
      </c>
      <c r="U237" s="152">
        <f t="shared" si="73"/>
        <v>1.8045546264656585E-4</v>
      </c>
    </row>
    <row r="238" spans="1:21" x14ac:dyDescent="0.25">
      <c r="A238" s="130">
        <f t="shared" si="58"/>
        <v>1890.09</v>
      </c>
      <c r="B238" s="138"/>
      <c r="C238" s="149">
        <f t="shared" si="65"/>
        <v>0.01</v>
      </c>
      <c r="D238" s="150">
        <f t="shared" si="75"/>
        <v>-5.3200000000000358E-2</v>
      </c>
      <c r="E238" s="150">
        <f t="shared" si="59"/>
        <v>5.8417224631443485E-2</v>
      </c>
      <c r="F238" s="150">
        <f t="shared" si="60"/>
        <v>1.7981860339729011E-2</v>
      </c>
      <c r="G238" s="151">
        <f t="shared" si="61"/>
        <v>5.2172246314431264E-3</v>
      </c>
      <c r="H238" s="150">
        <f t="shared" si="62"/>
        <v>-3.5218139660271347E-2</v>
      </c>
      <c r="I238" s="137"/>
      <c r="J238" s="151">
        <f t="shared" si="63"/>
        <v>5.3252172246314435</v>
      </c>
      <c r="K238" s="150">
        <f t="shared" si="64"/>
        <v>5.284781860339729</v>
      </c>
      <c r="L238" s="135"/>
      <c r="M238" s="149">
        <f t="shared" si="66"/>
        <v>0.99471303698212232</v>
      </c>
      <c r="N238" s="149">
        <f t="shared" si="67"/>
        <v>0.99473016910796075</v>
      </c>
      <c r="O238" s="149">
        <f t="shared" si="68"/>
        <v>1.0013254945701227</v>
      </c>
      <c r="P238" s="149">
        <f t="shared" si="69"/>
        <v>1.0013307681430472</v>
      </c>
      <c r="Q238" s="140"/>
      <c r="R238" s="152">
        <f t="shared" si="70"/>
        <v>-5.3009884633698628E-3</v>
      </c>
      <c r="S238" s="152">
        <f t="shared" si="71"/>
        <v>-5.2837654275109808E-3</v>
      </c>
      <c r="T238" s="152">
        <f t="shared" si="72"/>
        <v>1.3246168776936986E-3</v>
      </c>
      <c r="U238" s="152">
        <f t="shared" si="73"/>
        <v>1.3298834559106079E-3</v>
      </c>
    </row>
    <row r="239" spans="1:21" x14ac:dyDescent="0.25">
      <c r="A239" s="130">
        <f t="shared" si="58"/>
        <v>1890.1</v>
      </c>
      <c r="B239" s="138"/>
      <c r="C239" s="149">
        <f t="shared" si="65"/>
        <v>0.01</v>
      </c>
      <c r="D239" s="150">
        <f t="shared" si="75"/>
        <v>-5.0799999999999734E-2</v>
      </c>
      <c r="E239" s="150">
        <f t="shared" si="59"/>
        <v>5.6162288761717631E-2</v>
      </c>
      <c r="F239" s="150">
        <f t="shared" si="60"/>
        <v>1.5819237590582066E-2</v>
      </c>
      <c r="G239" s="151">
        <f t="shared" si="61"/>
        <v>5.3622887617178969E-3</v>
      </c>
      <c r="H239" s="150">
        <f t="shared" si="62"/>
        <v>-3.4980762409417665E-2</v>
      </c>
      <c r="I239" s="137"/>
      <c r="J239" s="151">
        <f t="shared" si="63"/>
        <v>5.0853622887617176</v>
      </c>
      <c r="K239" s="150">
        <f t="shared" si="64"/>
        <v>5.0450192375905827</v>
      </c>
      <c r="L239" s="135"/>
      <c r="M239" s="149">
        <f t="shared" si="66"/>
        <v>0.97891854640470122</v>
      </c>
      <c r="N239" s="149">
        <f t="shared" si="67"/>
        <v>0.97875226236770541</v>
      </c>
      <c r="O239" s="149">
        <f t="shared" si="68"/>
        <v>0.99713523087377431</v>
      </c>
      <c r="P239" s="149">
        <f t="shared" si="69"/>
        <v>0.99708839363215263</v>
      </c>
      <c r="Q239" s="140"/>
      <c r="R239" s="152">
        <f t="shared" si="70"/>
        <v>-2.1306840725364561E-2</v>
      </c>
      <c r="S239" s="152">
        <f t="shared" si="71"/>
        <v>-2.1476720192995773E-2</v>
      </c>
      <c r="T239" s="152">
        <f t="shared" si="72"/>
        <v>-2.8688804311359311E-3</v>
      </c>
      <c r="U239" s="152">
        <f t="shared" si="73"/>
        <v>-2.9158533393441616E-3</v>
      </c>
    </row>
    <row r="240" spans="1:21" x14ac:dyDescent="0.25">
      <c r="A240" s="130">
        <f t="shared" si="58"/>
        <v>1890.11</v>
      </c>
      <c r="B240" s="138"/>
      <c r="C240" s="149">
        <f t="shared" si="65"/>
        <v>0.01</v>
      </c>
      <c r="D240" s="150">
        <f t="shared" si="75"/>
        <v>-4.7100000000000364E-2</v>
      </c>
      <c r="E240" s="150">
        <f t="shared" si="59"/>
        <v>5.3264476994601066E-2</v>
      </c>
      <c r="F240" s="150">
        <f t="shared" si="60"/>
        <v>1.4380557099054045E-2</v>
      </c>
      <c r="G240" s="151">
        <f t="shared" si="61"/>
        <v>6.1644769946007025E-3</v>
      </c>
      <c r="H240" s="150">
        <f t="shared" si="62"/>
        <v>-3.2719442900946319E-2</v>
      </c>
      <c r="I240" s="137"/>
      <c r="J240" s="151">
        <f t="shared" si="63"/>
        <v>4.7161644769946003</v>
      </c>
      <c r="K240" s="150">
        <f t="shared" si="64"/>
        <v>4.6772805570990537</v>
      </c>
      <c r="L240" s="135"/>
      <c r="M240" s="149">
        <f t="shared" si="66"/>
        <v>0.9628519546592611</v>
      </c>
      <c r="N240" s="149">
        <f t="shared" si="67"/>
        <v>0.96270352442040075</v>
      </c>
      <c r="O240" s="149">
        <f t="shared" si="68"/>
        <v>0.99310278900369464</v>
      </c>
      <c r="P240" s="149">
        <f t="shared" si="69"/>
        <v>0.99306271521257539</v>
      </c>
      <c r="Q240" s="140"/>
      <c r="R240" s="152">
        <f t="shared" si="70"/>
        <v>-3.7855612481693751E-2</v>
      </c>
      <c r="S240" s="152">
        <f t="shared" si="71"/>
        <v>-3.800978123015826E-2</v>
      </c>
      <c r="T240" s="152">
        <f t="shared" si="72"/>
        <v>-6.9211066952404978E-3</v>
      </c>
      <c r="U240" s="152">
        <f t="shared" si="73"/>
        <v>-6.9614596175318413E-3</v>
      </c>
    </row>
    <row r="241" spans="1:21" x14ac:dyDescent="0.25">
      <c r="A241" s="130">
        <f t="shared" si="58"/>
        <v>1890.12</v>
      </c>
      <c r="B241" s="138"/>
      <c r="C241" s="149">
        <f t="shared" si="65"/>
        <v>0.01</v>
      </c>
      <c r="D241" s="150">
        <f t="shared" si="75"/>
        <v>-4.6000000000000263E-2</v>
      </c>
      <c r="E241" s="150">
        <f t="shared" si="59"/>
        <v>5.3954504118437593E-2</v>
      </c>
      <c r="F241" s="150">
        <f t="shared" si="60"/>
        <v>1.501532667346378E-2</v>
      </c>
      <c r="G241" s="151">
        <f t="shared" si="61"/>
        <v>7.9545041184373305E-3</v>
      </c>
      <c r="H241" s="150">
        <f t="shared" si="62"/>
        <v>-3.0984673326536483E-2</v>
      </c>
      <c r="I241" s="137"/>
      <c r="J241" s="151">
        <f t="shared" si="63"/>
        <v>4.6079545041184371</v>
      </c>
      <c r="K241" s="150">
        <f t="shared" si="64"/>
        <v>4.5690153266734628</v>
      </c>
      <c r="L241" s="135"/>
      <c r="M241" s="149">
        <f t="shared" si="66"/>
        <v>0.99060306658268016</v>
      </c>
      <c r="N241" s="149">
        <f t="shared" si="67"/>
        <v>0.99050322555081238</v>
      </c>
      <c r="O241" s="149">
        <f t="shared" si="68"/>
        <v>1.0004901967335889</v>
      </c>
      <c r="P241" s="149">
        <f t="shared" si="69"/>
        <v>1.0004624113663911</v>
      </c>
      <c r="Q241" s="140"/>
      <c r="R241" s="152">
        <f t="shared" si="70"/>
        <v>-9.4413631506995183E-3</v>
      </c>
      <c r="S241" s="152">
        <f t="shared" si="71"/>
        <v>-9.5421563613906826E-3</v>
      </c>
      <c r="T241" s="152">
        <f t="shared" si="72"/>
        <v>4.9007662641920252E-4</v>
      </c>
      <c r="U241" s="152">
        <f t="shared" si="73"/>
        <v>4.6230448720208361E-4</v>
      </c>
    </row>
    <row r="242" spans="1:21" x14ac:dyDescent="0.25">
      <c r="A242" s="130">
        <f t="shared" si="58"/>
        <v>1891.01</v>
      </c>
      <c r="B242" s="138"/>
      <c r="C242" s="149">
        <f t="shared" si="65"/>
        <v>0.01</v>
      </c>
      <c r="D242" s="150">
        <f t="shared" ref="D242:D261" si="76">(1-Epsilon)*q_SP-q_SP</f>
        <v>-4.8399999999999999E-2</v>
      </c>
      <c r="E242" s="150">
        <f t="shared" si="59"/>
        <v>5.7300891423347995E-2</v>
      </c>
      <c r="F242" s="150">
        <f t="shared" si="60"/>
        <v>8.1823946958936883E-2</v>
      </c>
      <c r="G242" s="151">
        <f t="shared" si="61"/>
        <v>8.9008914233479966E-3</v>
      </c>
      <c r="H242" s="150">
        <f t="shared" si="62"/>
        <v>3.3423946958936884E-2</v>
      </c>
      <c r="I242" s="137"/>
      <c r="J242" s="151">
        <f t="shared" si="63"/>
        <v>4.848900891423348</v>
      </c>
      <c r="K242" s="150">
        <f t="shared" si="64"/>
        <v>4.8734239469589369</v>
      </c>
      <c r="L242" s="135"/>
      <c r="M242" s="149">
        <f t="shared" si="66"/>
        <v>1.0350685614781674</v>
      </c>
      <c r="N242" s="149">
        <f t="shared" si="67"/>
        <v>1.0435744499125659</v>
      </c>
      <c r="O242" s="149">
        <f t="shared" si="68"/>
        <v>1.0482301617366165</v>
      </c>
      <c r="P242" s="149">
        <f t="shared" si="69"/>
        <v>1.0603763142101061</v>
      </c>
      <c r="Q242" s="140"/>
      <c r="R242" s="152">
        <f t="shared" si="70"/>
        <v>3.4467667497438251E-2</v>
      </c>
      <c r="S242" s="152">
        <f t="shared" si="71"/>
        <v>4.265179133658227E-2</v>
      </c>
      <c r="T242" s="152">
        <f t="shared" si="72"/>
        <v>4.7103181763601051E-2</v>
      </c>
      <c r="U242" s="152">
        <f t="shared" si="73"/>
        <v>5.8623858527387829E-2</v>
      </c>
    </row>
    <row r="243" spans="1:21" x14ac:dyDescent="0.25">
      <c r="A243" s="130">
        <f t="shared" si="58"/>
        <v>1891.02</v>
      </c>
      <c r="B243" s="138"/>
      <c r="C243" s="149">
        <f t="shared" si="65"/>
        <v>0.01</v>
      </c>
      <c r="D243" s="150">
        <f t="shared" si="76"/>
        <v>-4.9000000000000377E-2</v>
      </c>
      <c r="E243" s="150">
        <f t="shared" si="59"/>
        <v>5.643024033077456E-2</v>
      </c>
      <c r="F243" s="150">
        <f t="shared" si="60"/>
        <v>8.0694042575522068E-2</v>
      </c>
      <c r="G243" s="151">
        <f t="shared" si="61"/>
        <v>7.4302403307741835E-3</v>
      </c>
      <c r="H243" s="150">
        <f t="shared" si="62"/>
        <v>3.1694042575521691E-2</v>
      </c>
      <c r="I243" s="137"/>
      <c r="J243" s="151">
        <f t="shared" si="63"/>
        <v>4.9074302403307746</v>
      </c>
      <c r="K243" s="150">
        <f t="shared" si="64"/>
        <v>4.931694042575522</v>
      </c>
      <c r="L243" s="135"/>
      <c r="M243" s="149">
        <f t="shared" si="66"/>
        <v>1.0103288203192056</v>
      </c>
      <c r="N243" s="149">
        <f t="shared" si="67"/>
        <v>1.0102522580689492</v>
      </c>
      <c r="O243" s="149">
        <f t="shared" si="68"/>
        <v>1.0135523861713143</v>
      </c>
      <c r="P243" s="149">
        <f t="shared" si="69"/>
        <v>1.0134429037830481</v>
      </c>
      <c r="Q243" s="140"/>
      <c r="R243" s="152">
        <f t="shared" si="70"/>
        <v>1.0275842540970507E-2</v>
      </c>
      <c r="S243" s="152">
        <f t="shared" si="71"/>
        <v>1.0200060132521909E-2</v>
      </c>
      <c r="T243" s="152">
        <f t="shared" si="72"/>
        <v>1.3461373952327937E-2</v>
      </c>
      <c r="U243" s="152">
        <f t="shared" si="73"/>
        <v>1.3353349637801715E-2</v>
      </c>
    </row>
    <row r="244" spans="1:21" x14ac:dyDescent="0.25">
      <c r="A244" s="130">
        <f t="shared" si="58"/>
        <v>1891.03</v>
      </c>
      <c r="B244" s="138"/>
      <c r="C244" s="149">
        <f t="shared" si="65"/>
        <v>0.01</v>
      </c>
      <c r="D244" s="150">
        <f t="shared" si="76"/>
        <v>-4.809999999999981E-2</v>
      </c>
      <c r="E244" s="150">
        <f t="shared" si="59"/>
        <v>5.5054522207574265E-2</v>
      </c>
      <c r="F244" s="150">
        <f t="shared" si="60"/>
        <v>1.6111341764010429E-2</v>
      </c>
      <c r="G244" s="151">
        <f t="shared" si="61"/>
        <v>6.9545222075744553E-3</v>
      </c>
      <c r="H244" s="150">
        <f t="shared" si="62"/>
        <v>-3.1988658235989384E-2</v>
      </c>
      <c r="I244" s="137"/>
      <c r="J244" s="151">
        <f t="shared" si="63"/>
        <v>4.816954522207574</v>
      </c>
      <c r="K244" s="150">
        <f t="shared" si="64"/>
        <v>4.7780113417640102</v>
      </c>
      <c r="L244" s="135"/>
      <c r="M244" s="149">
        <f t="shared" si="66"/>
        <v>0.99279752991557246</v>
      </c>
      <c r="N244" s="149">
        <f t="shared" si="67"/>
        <v>0.98550414590593705</v>
      </c>
      <c r="O244" s="149">
        <f t="shared" si="68"/>
        <v>0.99989436666269149</v>
      </c>
      <c r="P244" s="149">
        <f t="shared" si="69"/>
        <v>0.99776000607461179</v>
      </c>
      <c r="Q244" s="140"/>
      <c r="R244" s="152">
        <f t="shared" si="70"/>
        <v>-7.2285330928479026E-3</v>
      </c>
      <c r="S244" s="152">
        <f t="shared" si="71"/>
        <v>-1.4601945492136028E-2</v>
      </c>
      <c r="T244" s="152">
        <f t="shared" si="72"/>
        <v>-1.0563891690241466E-4</v>
      </c>
      <c r="U244" s="152">
        <f t="shared" si="73"/>
        <v>-2.2425064645305902E-3</v>
      </c>
    </row>
    <row r="245" spans="1:21" x14ac:dyDescent="0.25">
      <c r="A245" s="130">
        <f t="shared" si="58"/>
        <v>1891.04</v>
      </c>
      <c r="B245" s="138"/>
      <c r="C245" s="149">
        <f t="shared" si="65"/>
        <v>0.01</v>
      </c>
      <c r="D245" s="150">
        <f t="shared" si="76"/>
        <v>-4.9699999999999633E-2</v>
      </c>
      <c r="E245" s="150">
        <f t="shared" si="59"/>
        <v>5.7445674310555604E-2</v>
      </c>
      <c r="F245" s="150">
        <f t="shared" si="60"/>
        <v>8.3622283305442011E-2</v>
      </c>
      <c r="G245" s="151">
        <f t="shared" si="61"/>
        <v>7.7456743105559708E-3</v>
      </c>
      <c r="H245" s="150">
        <f t="shared" si="62"/>
        <v>3.3922283305442377E-2</v>
      </c>
      <c r="I245" s="137"/>
      <c r="J245" s="151">
        <f t="shared" si="63"/>
        <v>4.9777456743105555</v>
      </c>
      <c r="K245" s="150">
        <f t="shared" si="64"/>
        <v>5.0039222833054424</v>
      </c>
      <c r="L245" s="135"/>
      <c r="M245" s="149">
        <f t="shared" si="66"/>
        <v>1.0226849206126754</v>
      </c>
      <c r="N245" s="149">
        <f t="shared" si="67"/>
        <v>1.0307366448225088</v>
      </c>
      <c r="O245" s="149">
        <f t="shared" si="68"/>
        <v>1.0317327524918087</v>
      </c>
      <c r="P245" s="149">
        <f t="shared" si="69"/>
        <v>1.0434534533287776</v>
      </c>
      <c r="Q245" s="140"/>
      <c r="R245" s="152">
        <f t="shared" si="70"/>
        <v>2.2431444038106051E-2</v>
      </c>
      <c r="S245" s="152">
        <f t="shared" si="71"/>
        <v>3.0273735763725773E-2</v>
      </c>
      <c r="T245" s="152">
        <f t="shared" si="72"/>
        <v>3.1239672759491365E-2</v>
      </c>
      <c r="U245" s="152">
        <f t="shared" si="73"/>
        <v>4.2535840242937641E-2</v>
      </c>
    </row>
    <row r="246" spans="1:21" x14ac:dyDescent="0.25">
      <c r="A246" s="130">
        <f t="shared" si="58"/>
        <v>1891.05</v>
      </c>
      <c r="B246" s="138"/>
      <c r="C246" s="149">
        <f t="shared" si="65"/>
        <v>0.01</v>
      </c>
      <c r="D246" s="150">
        <f t="shared" si="76"/>
        <v>-4.9500000000000099E-2</v>
      </c>
      <c r="E246" s="150">
        <f t="shared" si="59"/>
        <v>5.6263632353744264E-2</v>
      </c>
      <c r="F246" s="150">
        <f t="shared" si="60"/>
        <v>2.2531219271777272E-2</v>
      </c>
      <c r="G246" s="151">
        <f t="shared" si="61"/>
        <v>6.7636323537441645E-3</v>
      </c>
      <c r="H246" s="150">
        <f t="shared" si="62"/>
        <v>-2.6968780728222827E-2</v>
      </c>
      <c r="I246" s="137"/>
      <c r="J246" s="151">
        <f t="shared" si="63"/>
        <v>4.9567636323537441</v>
      </c>
      <c r="K246" s="150">
        <f t="shared" si="64"/>
        <v>4.9230312192717776</v>
      </c>
      <c r="L246" s="135"/>
      <c r="M246" s="149">
        <f t="shared" si="66"/>
        <v>1.0009182607071549</v>
      </c>
      <c r="N246" s="149">
        <f t="shared" si="67"/>
        <v>0.99411568691870944</v>
      </c>
      <c r="O246" s="149">
        <f t="shared" si="68"/>
        <v>1.0020630586634649</v>
      </c>
      <c r="P246" s="149">
        <f t="shared" si="69"/>
        <v>0.99933891386107698</v>
      </c>
      <c r="Q246" s="140"/>
      <c r="R246" s="152">
        <f t="shared" si="70"/>
        <v>9.1783936370749082E-4</v>
      </c>
      <c r="S246" s="152">
        <f t="shared" si="71"/>
        <v>-5.901693867708474E-3</v>
      </c>
      <c r="T246" s="152">
        <f t="shared" si="72"/>
        <v>2.0609334803567731E-3</v>
      </c>
      <c r="U246" s="152">
        <f t="shared" si="73"/>
        <v>-6.6130475271823153E-4</v>
      </c>
    </row>
    <row r="247" spans="1:21" x14ac:dyDescent="0.25">
      <c r="A247" s="130">
        <f t="shared" si="58"/>
        <v>1891.06</v>
      </c>
      <c r="B247" s="138"/>
      <c r="C247" s="149">
        <f t="shared" si="65"/>
        <v>0.01</v>
      </c>
      <c r="D247" s="150">
        <f t="shared" si="76"/>
        <v>-4.8499999999999766E-2</v>
      </c>
      <c r="E247" s="150">
        <f t="shared" si="59"/>
        <v>5.525749561461351E-2</v>
      </c>
      <c r="F247" s="150">
        <f t="shared" si="60"/>
        <v>1.6073140866862602E-2</v>
      </c>
      <c r="G247" s="151">
        <f t="shared" si="61"/>
        <v>6.7574956146137441E-3</v>
      </c>
      <c r="H247" s="150">
        <f t="shared" si="62"/>
        <v>-3.2426859133137163E-2</v>
      </c>
      <c r="I247" s="137"/>
      <c r="J247" s="151">
        <f t="shared" si="63"/>
        <v>4.8567574956146133</v>
      </c>
      <c r="K247" s="150">
        <f t="shared" si="64"/>
        <v>4.8175731408668625</v>
      </c>
      <c r="L247" s="135"/>
      <c r="M247" s="149">
        <f t="shared" si="66"/>
        <v>0.99182988844894626</v>
      </c>
      <c r="N247" s="149">
        <f t="shared" si="67"/>
        <v>0.99113470587894181</v>
      </c>
      <c r="O247" s="149">
        <f t="shared" si="68"/>
        <v>0.99962773673571848</v>
      </c>
      <c r="P247" s="149">
        <f t="shared" si="69"/>
        <v>0.99942552403585605</v>
      </c>
      <c r="Q247" s="140"/>
      <c r="R247" s="152">
        <f t="shared" si="70"/>
        <v>-8.2036698206277275E-3</v>
      </c>
      <c r="S247" s="152">
        <f t="shared" si="71"/>
        <v>-8.9048246475705011E-3</v>
      </c>
      <c r="T247" s="152">
        <f t="shared" si="72"/>
        <v>-3.7233257145136758E-4</v>
      </c>
      <c r="U247" s="152">
        <f t="shared" si="73"/>
        <v>-5.7464103868457104E-4</v>
      </c>
    </row>
    <row r="248" spans="1:21" x14ac:dyDescent="0.25">
      <c r="A248" s="130">
        <f t="shared" si="58"/>
        <v>1891.07</v>
      </c>
      <c r="B248" s="138"/>
      <c r="C248" s="149">
        <f t="shared" si="65"/>
        <v>0.01</v>
      </c>
      <c r="D248" s="150">
        <f t="shared" si="76"/>
        <v>-4.7699999999999854E-2</v>
      </c>
      <c r="E248" s="150">
        <f t="shared" si="59"/>
        <v>5.493886352683014E-2</v>
      </c>
      <c r="F248" s="150">
        <f t="shared" si="60"/>
        <v>1.6181022609987876E-2</v>
      </c>
      <c r="G248" s="151">
        <f t="shared" si="61"/>
        <v>7.2388635268302859E-3</v>
      </c>
      <c r="H248" s="150">
        <f t="shared" si="62"/>
        <v>-3.1518977390011978E-2</v>
      </c>
      <c r="I248" s="137"/>
      <c r="J248" s="151">
        <f t="shared" si="63"/>
        <v>4.7772388635268301</v>
      </c>
      <c r="K248" s="150">
        <f t="shared" si="64"/>
        <v>4.7384810226099878</v>
      </c>
      <c r="L248" s="135"/>
      <c r="M248" s="149">
        <f t="shared" si="66"/>
        <v>0.99394323335070189</v>
      </c>
      <c r="N248" s="149">
        <f t="shared" si="67"/>
        <v>0.99393520886765674</v>
      </c>
      <c r="O248" s="149">
        <f t="shared" si="68"/>
        <v>1.0002090738317448</v>
      </c>
      <c r="P248" s="149">
        <f t="shared" si="69"/>
        <v>1.0002067103984074</v>
      </c>
      <c r="Q248" s="140"/>
      <c r="R248" s="152">
        <f t="shared" si="70"/>
        <v>-6.0751832614903516E-3</v>
      </c>
      <c r="S248" s="152">
        <f t="shared" si="71"/>
        <v>-6.0832566757140537E-3</v>
      </c>
      <c r="T248" s="152">
        <f t="shared" si="72"/>
        <v>2.0905197885714175E-4</v>
      </c>
      <c r="U248" s="152">
        <f t="shared" si="73"/>
        <v>2.0668903675668946E-4</v>
      </c>
    </row>
    <row r="249" spans="1:21" x14ac:dyDescent="0.25">
      <c r="A249" s="130">
        <f t="shared" si="58"/>
        <v>1891.08</v>
      </c>
      <c r="B249" s="138"/>
      <c r="C249" s="149">
        <f t="shared" si="65"/>
        <v>0.01</v>
      </c>
      <c r="D249" s="150">
        <f t="shared" si="76"/>
        <v>-4.9299999999999677E-2</v>
      </c>
      <c r="E249" s="150">
        <f t="shared" si="59"/>
        <v>5.7278081672216284E-2</v>
      </c>
      <c r="F249" s="150">
        <f t="shared" si="60"/>
        <v>8.2960181234752545E-2</v>
      </c>
      <c r="G249" s="151">
        <f t="shared" si="61"/>
        <v>7.9780816722166067E-3</v>
      </c>
      <c r="H249" s="150">
        <f t="shared" si="62"/>
        <v>3.3660181234752867E-2</v>
      </c>
      <c r="I249" s="137"/>
      <c r="J249" s="151">
        <f t="shared" si="63"/>
        <v>4.9379780816722167</v>
      </c>
      <c r="K249" s="150">
        <f t="shared" si="64"/>
        <v>4.9636601812347525</v>
      </c>
      <c r="L249" s="135"/>
      <c r="M249" s="149">
        <f t="shared" si="66"/>
        <v>1.0229586243999262</v>
      </c>
      <c r="N249" s="149">
        <f t="shared" si="67"/>
        <v>1.03103674071371</v>
      </c>
      <c r="O249" s="149">
        <f t="shared" si="68"/>
        <v>1.0319866598373792</v>
      </c>
      <c r="P249" s="149">
        <f t="shared" si="69"/>
        <v>1.0436868071513554</v>
      </c>
      <c r="Q249" s="140"/>
      <c r="R249" s="152">
        <f t="shared" si="70"/>
        <v>2.2699040794688086E-2</v>
      </c>
      <c r="S249" s="152">
        <f t="shared" si="71"/>
        <v>3.0564840397654631E-2</v>
      </c>
      <c r="T249" s="152">
        <f t="shared" si="72"/>
        <v>3.1485740461655497E-2</v>
      </c>
      <c r="U249" s="152">
        <f t="shared" si="73"/>
        <v>4.2759451303457832E-2</v>
      </c>
    </row>
    <row r="250" spans="1:21" x14ac:dyDescent="0.25">
      <c r="A250" s="130">
        <f t="shared" si="58"/>
        <v>1891.09</v>
      </c>
      <c r="B250" s="138"/>
      <c r="C250" s="149">
        <f t="shared" si="65"/>
        <v>0.01</v>
      </c>
      <c r="D250" s="150">
        <f t="shared" si="76"/>
        <v>-5.3300000000000125E-2</v>
      </c>
      <c r="E250" s="150">
        <f t="shared" si="59"/>
        <v>6.0898817462073415E-2</v>
      </c>
      <c r="F250" s="150">
        <f t="shared" si="60"/>
        <v>9.0376321925975819E-2</v>
      </c>
      <c r="G250" s="151">
        <f t="shared" si="61"/>
        <v>7.5988174620732901E-3</v>
      </c>
      <c r="H250" s="150">
        <f t="shared" si="62"/>
        <v>3.7076321925975694E-2</v>
      </c>
      <c r="I250" s="137"/>
      <c r="J250" s="151">
        <f t="shared" si="63"/>
        <v>5.337598817462073</v>
      </c>
      <c r="K250" s="150">
        <f t="shared" si="64"/>
        <v>5.3670763219259756</v>
      </c>
      <c r="L250" s="135"/>
      <c r="M250" s="149">
        <f t="shared" si="66"/>
        <v>1.0495638111111569</v>
      </c>
      <c r="N250" s="149">
        <f t="shared" si="67"/>
        <v>1.0497504523505941</v>
      </c>
      <c r="O250" s="149">
        <f t="shared" si="68"/>
        <v>1.072188609269928</v>
      </c>
      <c r="P250" s="149">
        <f t="shared" si="69"/>
        <v>1.0724655924601278</v>
      </c>
      <c r="Q250" s="140"/>
      <c r="R250" s="152">
        <f t="shared" si="70"/>
        <v>4.8374659870100735E-2</v>
      </c>
      <c r="S250" s="152">
        <f t="shared" si="71"/>
        <v>4.85524714947606E-2</v>
      </c>
      <c r="T250" s="152">
        <f t="shared" si="72"/>
        <v>6.970198865586448E-2</v>
      </c>
      <c r="U250" s="152">
        <f t="shared" si="73"/>
        <v>6.9960289683150323E-2</v>
      </c>
    </row>
    <row r="251" spans="1:21" x14ac:dyDescent="0.25">
      <c r="A251" s="130">
        <f t="shared" si="58"/>
        <v>1891.1</v>
      </c>
      <c r="B251" s="138"/>
      <c r="C251" s="149">
        <f t="shared" si="65"/>
        <v>0.01</v>
      </c>
      <c r="D251" s="150">
        <f t="shared" si="76"/>
        <v>-5.3300000000000125E-2</v>
      </c>
      <c r="E251" s="150">
        <f t="shared" si="59"/>
        <v>5.8382343876490356E-2</v>
      </c>
      <c r="F251" s="150">
        <f t="shared" si="60"/>
        <v>5.33E-2</v>
      </c>
      <c r="G251" s="151">
        <f t="shared" si="61"/>
        <v>5.0823438764902307E-3</v>
      </c>
      <c r="H251" s="150">
        <f t="shared" si="62"/>
        <v>-1.2490009027033011E-16</v>
      </c>
      <c r="I251" s="137"/>
      <c r="J251" s="151">
        <f t="shared" si="63"/>
        <v>5.3350823438764907</v>
      </c>
      <c r="K251" s="150">
        <f t="shared" si="64"/>
        <v>5.33</v>
      </c>
      <c r="L251" s="135"/>
      <c r="M251" s="149">
        <f t="shared" si="66"/>
        <v>1.0028988985675833</v>
      </c>
      <c r="N251" s="149">
        <f t="shared" si="67"/>
        <v>0.99936336733281972</v>
      </c>
      <c r="O251" s="149">
        <f t="shared" si="68"/>
        <v>1.0028921113103135</v>
      </c>
      <c r="P251" s="149">
        <f t="shared" si="69"/>
        <v>0.99966435780984486</v>
      </c>
      <c r="Q251" s="140"/>
      <c r="R251" s="152">
        <f t="shared" si="70"/>
        <v>2.8947048639235344E-3</v>
      </c>
      <c r="S251" s="152">
        <f t="shared" si="71"/>
        <v>-6.3683540380714808E-4</v>
      </c>
      <c r="T251" s="152">
        <f t="shared" si="72"/>
        <v>2.8879372024509585E-3</v>
      </c>
      <c r="U251" s="152">
        <f t="shared" si="73"/>
        <v>-3.3569853060221819E-4</v>
      </c>
    </row>
    <row r="252" spans="1:21" x14ac:dyDescent="0.25">
      <c r="A252" s="130">
        <f t="shared" si="58"/>
        <v>1891.11</v>
      </c>
      <c r="B252" s="138"/>
      <c r="C252" s="149">
        <f t="shared" si="65"/>
        <v>0.01</v>
      </c>
      <c r="D252" s="150">
        <f t="shared" si="76"/>
        <v>-5.2500000000000213E-2</v>
      </c>
      <c r="E252" s="150">
        <f t="shared" si="59"/>
        <v>5.7520837080245746E-2</v>
      </c>
      <c r="F252" s="150">
        <f t="shared" si="60"/>
        <v>1.8024316055382083E-2</v>
      </c>
      <c r="G252" s="151">
        <f t="shared" si="61"/>
        <v>5.0208370802455327E-3</v>
      </c>
      <c r="H252" s="150">
        <f t="shared" si="62"/>
        <v>-3.4475683944618127E-2</v>
      </c>
      <c r="I252" s="137"/>
      <c r="J252" s="151">
        <f t="shared" si="63"/>
        <v>5.2550208370802451</v>
      </c>
      <c r="K252" s="150">
        <f t="shared" si="64"/>
        <v>5.2155243160553821</v>
      </c>
      <c r="L252" s="135"/>
      <c r="M252" s="149">
        <f t="shared" si="66"/>
        <v>0.99493658342103486</v>
      </c>
      <c r="N252" s="149">
        <f t="shared" si="67"/>
        <v>0.99139344980496558</v>
      </c>
      <c r="O252" s="149">
        <f t="shared" si="68"/>
        <v>1.0003494171910607</v>
      </c>
      <c r="P252" s="149">
        <f t="shared" si="69"/>
        <v>0.99923916630869969</v>
      </c>
      <c r="Q252" s="140"/>
      <c r="R252" s="152">
        <f t="shared" si="70"/>
        <v>-5.0762791099633157E-3</v>
      </c>
      <c r="S252" s="152">
        <f t="shared" si="71"/>
        <v>-8.6438004328565337E-3</v>
      </c>
      <c r="T252" s="152">
        <f t="shared" si="72"/>
        <v>3.4935615909070274E-4</v>
      </c>
      <c r="U252" s="152">
        <f t="shared" si="73"/>
        <v>-7.6112327214444483E-4</v>
      </c>
    </row>
    <row r="253" spans="1:21" x14ac:dyDescent="0.25">
      <c r="A253" s="130">
        <f t="shared" si="58"/>
        <v>1891.12</v>
      </c>
      <c r="B253" s="138"/>
      <c r="C253" s="149">
        <f t="shared" si="65"/>
        <v>0.01</v>
      </c>
      <c r="D253" s="150">
        <f t="shared" si="76"/>
        <v>-5.4100000000000037E-2</v>
      </c>
      <c r="E253" s="150">
        <f t="shared" si="59"/>
        <v>5.9793813125789158E-2</v>
      </c>
      <c r="F253" s="150">
        <f t="shared" si="60"/>
        <v>9.0922022171669586E-2</v>
      </c>
      <c r="G253" s="151">
        <f t="shared" si="61"/>
        <v>5.6938131257891211E-3</v>
      </c>
      <c r="H253" s="150">
        <f t="shared" si="62"/>
        <v>3.6822022171669549E-2</v>
      </c>
      <c r="I253" s="137"/>
      <c r="J253" s="151">
        <f t="shared" si="63"/>
        <v>5.415693813125789</v>
      </c>
      <c r="K253" s="150">
        <f t="shared" si="64"/>
        <v>5.4468220221716699</v>
      </c>
      <c r="L253" s="135"/>
      <c r="M253" s="149">
        <f t="shared" si="66"/>
        <v>1.0200852812958812</v>
      </c>
      <c r="N253" s="149">
        <f t="shared" si="67"/>
        <v>1.0277110446983027</v>
      </c>
      <c r="O253" s="149">
        <f t="shared" si="68"/>
        <v>1.0290743845225527</v>
      </c>
      <c r="P253" s="149">
        <f t="shared" si="69"/>
        <v>1.0406700629532337</v>
      </c>
      <c r="Q253" s="140"/>
      <c r="R253" s="152">
        <f t="shared" si="70"/>
        <v>1.9886232914741567E-2</v>
      </c>
      <c r="S253" s="152">
        <f t="shared" si="71"/>
        <v>2.733404259737178E-2</v>
      </c>
      <c r="T253" s="152">
        <f t="shared" si="72"/>
        <v>2.8659742404995105E-2</v>
      </c>
      <c r="U253" s="152">
        <f t="shared" si="73"/>
        <v>3.9864796987934978E-2</v>
      </c>
    </row>
    <row r="254" spans="1:21" x14ac:dyDescent="0.25">
      <c r="A254" s="130">
        <f t="shared" si="58"/>
        <v>1892.01</v>
      </c>
      <c r="B254" s="138"/>
      <c r="C254" s="149">
        <f t="shared" si="65"/>
        <v>0.01</v>
      </c>
      <c r="D254" s="150">
        <f t="shared" si="76"/>
        <v>-5.5100000000000371E-2</v>
      </c>
      <c r="E254" s="150">
        <f t="shared" si="59"/>
        <v>6.0154777968207951E-2</v>
      </c>
      <c r="F254" s="150">
        <f t="shared" si="60"/>
        <v>9.1766921385580291E-2</v>
      </c>
      <c r="G254" s="151">
        <f t="shared" si="61"/>
        <v>5.05477796820758E-3</v>
      </c>
      <c r="H254" s="150">
        <f t="shared" si="62"/>
        <v>3.666692138557992E-2</v>
      </c>
      <c r="I254" s="137"/>
      <c r="J254" s="151">
        <f t="shared" si="63"/>
        <v>5.5150547779682073</v>
      </c>
      <c r="K254" s="150">
        <f t="shared" si="64"/>
        <v>5.5466669213855795</v>
      </c>
      <c r="L254" s="135"/>
      <c r="M254" s="149">
        <f t="shared" si="66"/>
        <v>1.0131563750225745</v>
      </c>
      <c r="N254" s="149">
        <f t="shared" si="67"/>
        <v>1.0131369968203723</v>
      </c>
      <c r="O254" s="149">
        <f t="shared" si="68"/>
        <v>1.0185899283763431</v>
      </c>
      <c r="P254" s="149">
        <f t="shared" si="69"/>
        <v>1.018560366668726</v>
      </c>
      <c r="Q254" s="140"/>
      <c r="R254" s="152">
        <f t="shared" si="70"/>
        <v>1.3070581588509123E-2</v>
      </c>
      <c r="S254" s="152">
        <f t="shared" si="71"/>
        <v>1.3051454839666058E-2</v>
      </c>
      <c r="T254" s="152">
        <f t="shared" si="72"/>
        <v>1.8419247707273646E-2</v>
      </c>
      <c r="U254" s="152">
        <f t="shared" si="73"/>
        <v>1.8390225098886704E-2</v>
      </c>
    </row>
    <row r="255" spans="1:21" x14ac:dyDescent="0.25">
      <c r="A255" s="130">
        <f t="shared" si="58"/>
        <v>1892.02</v>
      </c>
      <c r="B255" s="138"/>
      <c r="C255" s="149">
        <f t="shared" si="65"/>
        <v>0.01</v>
      </c>
      <c r="D255" s="150">
        <f t="shared" si="76"/>
        <v>-5.5200000000000138E-2</v>
      </c>
      <c r="E255" s="150">
        <f t="shared" si="59"/>
        <v>5.9898014018207463E-2</v>
      </c>
      <c r="F255" s="150">
        <f t="shared" si="60"/>
        <v>7.8071130678157671E-2</v>
      </c>
      <c r="G255" s="151">
        <f t="shared" si="61"/>
        <v>4.6980140182073249E-3</v>
      </c>
      <c r="H255" s="150">
        <f t="shared" si="62"/>
        <v>2.2871130678157534E-2</v>
      </c>
      <c r="I255" s="137"/>
      <c r="J255" s="151">
        <f t="shared" si="63"/>
        <v>5.5246980140182069</v>
      </c>
      <c r="K255" s="150">
        <f t="shared" si="64"/>
        <v>5.5428711306781571</v>
      </c>
      <c r="L255" s="135"/>
      <c r="M255" s="149">
        <f t="shared" si="66"/>
        <v>1.0045964305024222</v>
      </c>
      <c r="N255" s="149">
        <f t="shared" si="67"/>
        <v>1.0032660344331161</v>
      </c>
      <c r="O255" s="149">
        <f t="shared" si="68"/>
        <v>1.0047857821293238</v>
      </c>
      <c r="P255" s="149">
        <f t="shared" si="69"/>
        <v>1.0030517425775463</v>
      </c>
      <c r="Q255" s="140"/>
      <c r="R255" s="152">
        <f t="shared" si="70"/>
        <v>4.5858991744211616E-3</v>
      </c>
      <c r="S255" s="152">
        <f t="shared" si="71"/>
        <v>3.2607125271939719E-3</v>
      </c>
      <c r="T255" s="152">
        <f t="shared" si="72"/>
        <v>4.7743666807738448E-3</v>
      </c>
      <c r="U255" s="152">
        <f t="shared" si="73"/>
        <v>3.047095463296904E-3</v>
      </c>
    </row>
    <row r="256" spans="1:21" x14ac:dyDescent="0.25">
      <c r="A256" s="130">
        <f t="shared" si="58"/>
        <v>1892.03</v>
      </c>
      <c r="B256" s="138"/>
      <c r="C256" s="149">
        <f t="shared" si="65"/>
        <v>0.01</v>
      </c>
      <c r="D256" s="150">
        <f t="shared" si="76"/>
        <v>-5.5799999999999628E-2</v>
      </c>
      <c r="E256" s="150">
        <f t="shared" si="59"/>
        <v>6.0631036236518381E-2</v>
      </c>
      <c r="F256" s="150">
        <f t="shared" si="60"/>
        <v>9.1471040380423724E-2</v>
      </c>
      <c r="G256" s="151">
        <f t="shared" si="61"/>
        <v>4.8310362365187529E-3</v>
      </c>
      <c r="H256" s="150">
        <f t="shared" si="62"/>
        <v>3.5671040380424096E-2</v>
      </c>
      <c r="I256" s="137"/>
      <c r="J256" s="151">
        <f t="shared" si="63"/>
        <v>5.584831036236519</v>
      </c>
      <c r="K256" s="150">
        <f t="shared" si="64"/>
        <v>5.6156710403804242</v>
      </c>
      <c r="L256" s="135"/>
      <c r="M256" s="149">
        <f t="shared" si="66"/>
        <v>1.0095757150206162</v>
      </c>
      <c r="N256" s="149">
        <f t="shared" si="67"/>
        <v>1.0107918367523001</v>
      </c>
      <c r="O256" s="149">
        <f t="shared" si="68"/>
        <v>1.0124210978412735</v>
      </c>
      <c r="P256" s="149">
        <f t="shared" si="69"/>
        <v>1.0142558004446143</v>
      </c>
      <c r="Q256" s="140"/>
      <c r="R256" s="152">
        <f t="shared" si="70"/>
        <v>9.5301584551041475E-3</v>
      </c>
      <c r="S256" s="152">
        <f t="shared" si="71"/>
        <v>1.0734020472678355E-2</v>
      </c>
      <c r="T256" s="152">
        <f t="shared" si="72"/>
        <v>1.2344588904006847E-2</v>
      </c>
      <c r="U256" s="152">
        <f t="shared" si="73"/>
        <v>1.4155142037649154E-2</v>
      </c>
    </row>
    <row r="257" spans="1:21" x14ac:dyDescent="0.25">
      <c r="A257" s="130">
        <f t="shared" ref="A257:A320" si="77">Timecode</f>
        <v>1892.04</v>
      </c>
      <c r="B257" s="138"/>
      <c r="C257" s="149">
        <f t="shared" si="65"/>
        <v>0.01</v>
      </c>
      <c r="D257" s="150">
        <f t="shared" si="76"/>
        <v>-5.5699999999999861E-2</v>
      </c>
      <c r="E257" s="150">
        <f t="shared" si="59"/>
        <v>6.0290612680903792E-2</v>
      </c>
      <c r="F257" s="150">
        <f t="shared" si="60"/>
        <v>3.2827806130318458E-2</v>
      </c>
      <c r="G257" s="151">
        <f t="shared" si="61"/>
        <v>4.5906126809039313E-3</v>
      </c>
      <c r="H257" s="150">
        <f t="shared" si="62"/>
        <v>-2.2872193869681402E-2</v>
      </c>
      <c r="I257" s="137"/>
      <c r="J257" s="151">
        <f t="shared" si="63"/>
        <v>5.5745906126809039</v>
      </c>
      <c r="K257" s="150">
        <f t="shared" si="64"/>
        <v>5.5471278061303186</v>
      </c>
      <c r="L257" s="135"/>
      <c r="M257" s="149">
        <f t="shared" si="66"/>
        <v>1.0026694602543818</v>
      </c>
      <c r="N257" s="149">
        <f t="shared" si="67"/>
        <v>0.99704594273995517</v>
      </c>
      <c r="O257" s="149">
        <f t="shared" si="68"/>
        <v>1.0032714888389735</v>
      </c>
      <c r="P257" s="149">
        <f t="shared" si="69"/>
        <v>1.00020952389078</v>
      </c>
      <c r="Q257" s="140"/>
      <c r="R257" s="152">
        <f t="shared" si="70"/>
        <v>2.665903573562891E-3</v>
      </c>
      <c r="S257" s="152">
        <f t="shared" si="71"/>
        <v>-2.9584290990907159E-3</v>
      </c>
      <c r="T257" s="152">
        <f t="shared" si="72"/>
        <v>3.2661491619881602E-3</v>
      </c>
      <c r="U257" s="152">
        <f t="shared" si="73"/>
        <v>2.095019437151602E-4</v>
      </c>
    </row>
    <row r="258" spans="1:21" x14ac:dyDescent="0.25">
      <c r="A258" s="130">
        <f t="shared" si="77"/>
        <v>1892.05</v>
      </c>
      <c r="B258" s="138"/>
      <c r="C258" s="149">
        <f t="shared" si="65"/>
        <v>0.01</v>
      </c>
      <c r="D258" s="150">
        <f t="shared" si="76"/>
        <v>-5.5699999999999861E-2</v>
      </c>
      <c r="E258" s="150">
        <f t="shared" ref="E258:E321" si="78">(Epsilon*2*L_RDY_SP_set*q_SP)</f>
        <v>6.047932882064385E-2</v>
      </c>
      <c r="F258" s="150">
        <f t="shared" ref="F258:F321" si="79">(Epsilon*2*L_RS_SP_set*q_SP)</f>
        <v>5.5700000000000006E-2</v>
      </c>
      <c r="G258" s="151">
        <f t="shared" ref="G258:G321" si="80">Impact_neg_d+Impact_pos_RDY_d</f>
        <v>4.7793288206439896E-3</v>
      </c>
      <c r="H258" s="150">
        <f t="shared" ref="H258:H321" si="81">Impact_neg_d+Impact_pos_RS_d</f>
        <v>1.457167719820518E-16</v>
      </c>
      <c r="I258" s="137"/>
      <c r="J258" s="151">
        <f t="shared" ref="J258:J321" si="82">q_SP+Impact_ges_RDY_d</f>
        <v>5.574779328820644</v>
      </c>
      <c r="K258" s="150">
        <f t="shared" ref="K258:K321" si="83">q_SP+Impact_ges_RS_d</f>
        <v>5.57</v>
      </c>
      <c r="L258" s="135"/>
      <c r="M258" s="149">
        <f t="shared" si="66"/>
        <v>1.0036998290849459</v>
      </c>
      <c r="N258" s="149">
        <f t="shared" si="67"/>
        <v>1.0059291455218047</v>
      </c>
      <c r="O258" s="149">
        <f t="shared" si="68"/>
        <v>1.0037235911502036</v>
      </c>
      <c r="P258" s="149">
        <f t="shared" si="69"/>
        <v>1.0057767377038183</v>
      </c>
      <c r="Q258" s="140"/>
      <c r="R258" s="152">
        <f t="shared" si="70"/>
        <v>3.6930015526034968E-3</v>
      </c>
      <c r="S258" s="152">
        <f t="shared" si="71"/>
        <v>5.9116373102315748E-3</v>
      </c>
      <c r="T258" s="152">
        <f t="shared" si="72"/>
        <v>3.716675746118682E-3</v>
      </c>
      <c r="U258" s="152">
        <f t="shared" si="73"/>
        <v>5.7601163353725301E-3</v>
      </c>
    </row>
    <row r="259" spans="1:21" x14ac:dyDescent="0.25">
      <c r="A259" s="130">
        <f t="shared" si="77"/>
        <v>1892.06</v>
      </c>
      <c r="B259" s="138"/>
      <c r="C259" s="149">
        <f t="shared" ref="C259:C322" si="84">C258</f>
        <v>0.01</v>
      </c>
      <c r="D259" s="150">
        <f t="shared" si="76"/>
        <v>-5.5399999999999672E-2</v>
      </c>
      <c r="E259" s="150">
        <f t="shared" si="78"/>
        <v>6.0292895297703882E-2</v>
      </c>
      <c r="F259" s="150">
        <f t="shared" si="79"/>
        <v>2.3313580871974732E-2</v>
      </c>
      <c r="G259" s="151">
        <f t="shared" si="80"/>
        <v>4.8928952977042098E-3</v>
      </c>
      <c r="H259" s="150">
        <f t="shared" si="81"/>
        <v>-3.2086419128024943E-2</v>
      </c>
      <c r="I259" s="137"/>
      <c r="J259" s="151">
        <f t="shared" si="82"/>
        <v>5.5448928952977043</v>
      </c>
      <c r="K259" s="150">
        <f t="shared" si="83"/>
        <v>5.5079135808719748</v>
      </c>
      <c r="L259" s="135"/>
      <c r="M259" s="149">
        <f t="shared" ref="M259:M322" si="85">(D_mon+q_impact_RDY_d)/INDEX(q_impact_RDY_d,tMinus)*L_RDY_SP_set+(R_Cash)*(1-L_RDY_SP_set)</f>
        <v>1.0007815152915629</v>
      </c>
      <c r="N259" s="149">
        <f t="shared" ref="N259:N322" si="86">(D_mon+q_impact_RS_d)/INDEX(q_impact_RS_d,tMinus)*L_RDY_SP_set+(R_Cash)*(1-L_RDY_SP_set)</f>
        <v>0.9976348482188282</v>
      </c>
      <c r="O259" s="149">
        <f t="shared" ref="O259:O322" si="87">(D_mon+q_impact_RDY_d)/INDEX(q_impact_RDY_d,tMinus)*L_RS_SP_set+(R_Cash)*(1-L_RS_SP_set)</f>
        <v>1.002761584850161</v>
      </c>
      <c r="P259" s="149">
        <f t="shared" ref="P259:P322" si="88">(D_mon+q_impact_RS_d)/INDEX(q_impact_RS_d,tMinus)*L_RS_SP_set+(R_Cash)*(1-L_RS_SP_set)</f>
        <v>1.0015448564625931</v>
      </c>
      <c r="Q259" s="140"/>
      <c r="R259" s="152">
        <f t="shared" ref="R259:R322" si="89">LN(M259)</f>
        <v>7.8121006750191699E-4</v>
      </c>
      <c r="S259" s="152">
        <f t="shared" ref="S259:S322" si="90">LN(N259)</f>
        <v>-2.3679531706583836E-3</v>
      </c>
      <c r="T259" s="152">
        <f t="shared" ref="T259:T322" si="91">LN(O259)</f>
        <v>2.7577786804820923E-3</v>
      </c>
      <c r="U259" s="152">
        <f t="shared" ref="U259:U322" si="92">LN(P259)</f>
        <v>1.5436643994011447E-3</v>
      </c>
    </row>
    <row r="260" spans="1:21" x14ac:dyDescent="0.25">
      <c r="A260" s="130">
        <f t="shared" si="77"/>
        <v>1892.07</v>
      </c>
      <c r="B260" s="138"/>
      <c r="C260" s="149">
        <f t="shared" si="84"/>
        <v>0.01</v>
      </c>
      <c r="D260" s="150">
        <f t="shared" si="76"/>
        <v>-5.5399999999999672E-2</v>
      </c>
      <c r="E260" s="150">
        <f t="shared" si="78"/>
        <v>6.0616016614799484E-2</v>
      </c>
      <c r="F260" s="150">
        <f t="shared" si="79"/>
        <v>5.5400000000000005E-2</v>
      </c>
      <c r="G260" s="151">
        <f t="shared" si="80"/>
        <v>5.2160166147998122E-3</v>
      </c>
      <c r="H260" s="150">
        <f t="shared" si="81"/>
        <v>3.3306690738754696E-16</v>
      </c>
      <c r="I260" s="137"/>
      <c r="J260" s="151">
        <f t="shared" si="82"/>
        <v>5.5452160166148001</v>
      </c>
      <c r="K260" s="150">
        <f t="shared" si="83"/>
        <v>5.54</v>
      </c>
      <c r="L260" s="135"/>
      <c r="M260" s="149">
        <f t="shared" si="85"/>
        <v>1.0037573424845854</v>
      </c>
      <c r="N260" s="149">
        <f t="shared" si="86"/>
        <v>1.0069252501960309</v>
      </c>
      <c r="O260" s="149">
        <f t="shared" si="87"/>
        <v>1.0037798851050994</v>
      </c>
      <c r="P260" s="149">
        <f t="shared" si="88"/>
        <v>1.006675193919754</v>
      </c>
      <c r="Q260" s="140"/>
      <c r="R260" s="152">
        <f t="shared" si="89"/>
        <v>3.7503013052156142E-3</v>
      </c>
      <c r="S260" s="152">
        <f t="shared" si="90"/>
        <v>6.9013807886073447E-3</v>
      </c>
      <c r="T260" s="152">
        <f t="shared" si="91"/>
        <v>3.7727592902583687E-3</v>
      </c>
      <c r="U260" s="152">
        <f t="shared" si="92"/>
        <v>6.653013464004316E-3</v>
      </c>
    </row>
    <row r="261" spans="1:21" x14ac:dyDescent="0.25">
      <c r="A261" s="130">
        <f t="shared" si="77"/>
        <v>1892.08</v>
      </c>
      <c r="B261" s="138"/>
      <c r="C261" s="149">
        <f t="shared" si="84"/>
        <v>0.01</v>
      </c>
      <c r="D261" s="150">
        <f t="shared" si="76"/>
        <v>-5.6200000000000472E-2</v>
      </c>
      <c r="E261" s="150">
        <f t="shared" si="78"/>
        <v>6.1614134510958277E-2</v>
      </c>
      <c r="F261" s="150">
        <f t="shared" si="79"/>
        <v>9.2952109311531667E-2</v>
      </c>
      <c r="G261" s="151">
        <f t="shared" si="80"/>
        <v>5.4141345109578048E-3</v>
      </c>
      <c r="H261" s="150">
        <f t="shared" si="81"/>
        <v>3.6752109311531195E-2</v>
      </c>
      <c r="I261" s="137"/>
      <c r="J261" s="151">
        <f t="shared" si="82"/>
        <v>5.6254141345109581</v>
      </c>
      <c r="K261" s="150">
        <f t="shared" si="83"/>
        <v>5.6567521093115314</v>
      </c>
      <c r="L261" s="135"/>
      <c r="M261" s="149">
        <f t="shared" si="85"/>
        <v>1.0116701185953101</v>
      </c>
      <c r="N261" s="149">
        <f t="shared" si="86"/>
        <v>1.0152963138813789</v>
      </c>
      <c r="O261" s="149">
        <f t="shared" si="87"/>
        <v>1.0155566673491183</v>
      </c>
      <c r="P261" s="149">
        <f t="shared" si="88"/>
        <v>1.0210272059404815</v>
      </c>
      <c r="Q261" s="140"/>
      <c r="R261" s="152">
        <f t="shared" si="89"/>
        <v>1.1602547958100725E-2</v>
      </c>
      <c r="S261" s="152">
        <f t="shared" si="90"/>
        <v>1.5180504747562856E-2</v>
      </c>
      <c r="T261" s="152">
        <f t="shared" si="91"/>
        <v>1.5436902893142064E-2</v>
      </c>
      <c r="U261" s="152">
        <f t="shared" si="92"/>
        <v>2.080918519429948E-2</v>
      </c>
    </row>
    <row r="262" spans="1:21" x14ac:dyDescent="0.25">
      <c r="A262" s="130">
        <f t="shared" si="77"/>
        <v>1892.09</v>
      </c>
      <c r="B262" s="138"/>
      <c r="C262" s="149">
        <f t="shared" si="84"/>
        <v>0.01</v>
      </c>
      <c r="D262" s="150">
        <f t="shared" ref="D262:D281" si="93">(1-Epsilon)*q_SP-q_SP</f>
        <v>-5.4800000000000182E-2</v>
      </c>
      <c r="E262" s="150">
        <f t="shared" si="78"/>
        <v>5.9725506440786169E-2</v>
      </c>
      <c r="F262" s="150">
        <f t="shared" si="79"/>
        <v>1.7826790873411359E-2</v>
      </c>
      <c r="G262" s="151">
        <f t="shared" si="80"/>
        <v>4.9255064407859872E-3</v>
      </c>
      <c r="H262" s="150">
        <f t="shared" si="81"/>
        <v>-3.6973209126588823E-2</v>
      </c>
      <c r="I262" s="137"/>
      <c r="J262" s="151">
        <f t="shared" si="82"/>
        <v>5.4849255064407867</v>
      </c>
      <c r="K262" s="150">
        <f t="shared" si="83"/>
        <v>5.4430267908734118</v>
      </c>
      <c r="L262" s="135"/>
      <c r="M262" s="149">
        <f t="shared" si="85"/>
        <v>0.99012533177178808</v>
      </c>
      <c r="N262" s="149">
        <f t="shared" si="86"/>
        <v>0.98313499202030319</v>
      </c>
      <c r="O262" s="149">
        <f t="shared" si="87"/>
        <v>0.99988543656573792</v>
      </c>
      <c r="P262" s="149">
        <f t="shared" si="88"/>
        <v>0.99779896911975041</v>
      </c>
      <c r="Q262" s="140"/>
      <c r="R262" s="152">
        <f t="shared" si="89"/>
        <v>-9.9237461170393563E-3</v>
      </c>
      <c r="S262" s="152">
        <f t="shared" si="90"/>
        <v>-1.7008841691373362E-2</v>
      </c>
      <c r="T262" s="152">
        <f t="shared" si="91"/>
        <v>-1.1456999715356738E-4</v>
      </c>
      <c r="U262" s="152">
        <f t="shared" si="92"/>
        <v>-2.2034567089203611E-3</v>
      </c>
    </row>
    <row r="263" spans="1:21" x14ac:dyDescent="0.25">
      <c r="A263" s="130">
        <f t="shared" si="77"/>
        <v>1892.1</v>
      </c>
      <c r="B263" s="138"/>
      <c r="C263" s="149">
        <f t="shared" si="84"/>
        <v>0.01</v>
      </c>
      <c r="D263" s="150">
        <f t="shared" si="93"/>
        <v>-5.5900000000000283E-2</v>
      </c>
      <c r="E263" s="150">
        <f t="shared" si="78"/>
        <v>6.1929105788858102E-2</v>
      </c>
      <c r="F263" s="150">
        <f t="shared" si="79"/>
        <v>9.3215273487894545E-2</v>
      </c>
      <c r="G263" s="151">
        <f t="shared" si="80"/>
        <v>6.0291057888578192E-3</v>
      </c>
      <c r="H263" s="150">
        <f t="shared" si="81"/>
        <v>3.7315273487894263E-2</v>
      </c>
      <c r="I263" s="137"/>
      <c r="J263" s="151">
        <f t="shared" si="82"/>
        <v>5.5960291057888574</v>
      </c>
      <c r="K263" s="150">
        <f t="shared" si="83"/>
        <v>5.627315273487894</v>
      </c>
      <c r="L263" s="135"/>
      <c r="M263" s="149">
        <f t="shared" si="85"/>
        <v>1.0150179749959516</v>
      </c>
      <c r="N263" s="149">
        <f t="shared" si="86"/>
        <v>1.0225675820670039</v>
      </c>
      <c r="O263" s="149">
        <f t="shared" si="87"/>
        <v>1.02056018736152</v>
      </c>
      <c r="P263" s="149">
        <f t="shared" si="88"/>
        <v>1.0319238051449517</v>
      </c>
      <c r="Q263" s="140"/>
      <c r="R263" s="152">
        <f t="shared" si="89"/>
        <v>1.4906321692559196E-2</v>
      </c>
      <c r="S263" s="152">
        <f t="shared" si="90"/>
        <v>2.2316701681701235E-2</v>
      </c>
      <c r="T263" s="152">
        <f t="shared" si="91"/>
        <v>2.0351679834852535E-2</v>
      </c>
      <c r="U263" s="152">
        <f t="shared" si="92"/>
        <v>3.1424832109754212E-2</v>
      </c>
    </row>
    <row r="264" spans="1:21" x14ac:dyDescent="0.25">
      <c r="A264" s="130">
        <f t="shared" si="77"/>
        <v>1892.11</v>
      </c>
      <c r="B264" s="138"/>
      <c r="C264" s="149">
        <f t="shared" si="84"/>
        <v>0.01</v>
      </c>
      <c r="D264" s="150">
        <f t="shared" si="93"/>
        <v>-5.5699999999999861E-2</v>
      </c>
      <c r="E264" s="150">
        <f t="shared" si="78"/>
        <v>6.1142931097049699E-2</v>
      </c>
      <c r="F264" s="150">
        <f t="shared" si="79"/>
        <v>2.6472298496025778E-2</v>
      </c>
      <c r="G264" s="151">
        <f t="shared" si="80"/>
        <v>5.4429310970498385E-3</v>
      </c>
      <c r="H264" s="150">
        <f t="shared" si="81"/>
        <v>-2.9227701503974083E-2</v>
      </c>
      <c r="I264" s="137"/>
      <c r="J264" s="151">
        <f t="shared" si="82"/>
        <v>5.5754429310970499</v>
      </c>
      <c r="K264" s="150">
        <f t="shared" si="83"/>
        <v>5.5407722984960266</v>
      </c>
      <c r="L264" s="135"/>
      <c r="M264" s="149">
        <f t="shared" si="85"/>
        <v>1.0017588407323395</v>
      </c>
      <c r="N264" s="149">
        <f t="shared" si="86"/>
        <v>0.99532615106227651</v>
      </c>
      <c r="O264" s="149">
        <f t="shared" si="87"/>
        <v>1.0030619314195657</v>
      </c>
      <c r="P264" s="149">
        <f t="shared" si="88"/>
        <v>1.0002768493500143</v>
      </c>
      <c r="Q264" s="140"/>
      <c r="R264" s="152">
        <f t="shared" si="89"/>
        <v>1.7572957832595602E-3</v>
      </c>
      <c r="S264" s="152">
        <f t="shared" si="90"/>
        <v>-4.6848055226151207E-3</v>
      </c>
      <c r="T264" s="152">
        <f t="shared" si="91"/>
        <v>3.0572532546041206E-3</v>
      </c>
      <c r="U264" s="152">
        <f t="shared" si="92"/>
        <v>2.7681103430458469E-4</v>
      </c>
    </row>
    <row r="265" spans="1:21" x14ac:dyDescent="0.25">
      <c r="A265" s="130">
        <f t="shared" si="77"/>
        <v>1892.12</v>
      </c>
      <c r="B265" s="138"/>
      <c r="C265" s="149">
        <f t="shared" si="84"/>
        <v>0.01</v>
      </c>
      <c r="D265" s="150">
        <f t="shared" si="93"/>
        <v>-5.5100000000000371E-2</v>
      </c>
      <c r="E265" s="150">
        <f t="shared" si="78"/>
        <v>6.073549254891164E-2</v>
      </c>
      <c r="F265" s="150">
        <f t="shared" si="79"/>
        <v>2.0012052782775375E-2</v>
      </c>
      <c r="G265" s="151">
        <f t="shared" si="80"/>
        <v>5.6354925489112695E-3</v>
      </c>
      <c r="H265" s="150">
        <f t="shared" si="81"/>
        <v>-3.5087947217224996E-2</v>
      </c>
      <c r="I265" s="137"/>
      <c r="J265" s="151">
        <f t="shared" si="82"/>
        <v>5.5156354925489115</v>
      </c>
      <c r="K265" s="150">
        <f t="shared" si="83"/>
        <v>5.4749120527827744</v>
      </c>
      <c r="L265" s="135"/>
      <c r="M265" s="149">
        <f t="shared" si="85"/>
        <v>0.99789018636946947</v>
      </c>
      <c r="N265" s="149">
        <f t="shared" si="86"/>
        <v>0.99726349287001703</v>
      </c>
      <c r="O265" s="149">
        <f t="shared" si="87"/>
        <v>1.0020312879824615</v>
      </c>
      <c r="P265" s="149">
        <f t="shared" si="88"/>
        <v>1.0018247954874915</v>
      </c>
      <c r="Q265" s="140"/>
      <c r="R265" s="152">
        <f t="shared" si="89"/>
        <v>-2.1120424227509134E-3</v>
      </c>
      <c r="S265" s="152">
        <f t="shared" si="90"/>
        <v>-2.74025821042093E-3</v>
      </c>
      <c r="T265" s="152">
        <f t="shared" si="91"/>
        <v>2.0292277065650506E-3</v>
      </c>
      <c r="U265" s="152">
        <f t="shared" si="92"/>
        <v>1.823132570887045E-3</v>
      </c>
    </row>
    <row r="266" spans="1:21" x14ac:dyDescent="0.25">
      <c r="A266" s="130">
        <f t="shared" si="77"/>
        <v>1893.01</v>
      </c>
      <c r="B266" s="138"/>
      <c r="C266" s="149">
        <f t="shared" si="84"/>
        <v>0.01</v>
      </c>
      <c r="D266" s="150">
        <f t="shared" si="93"/>
        <v>-5.6099999999999817E-2</v>
      </c>
      <c r="E266" s="150">
        <f t="shared" si="78"/>
        <v>6.2212529689844483E-2</v>
      </c>
      <c r="F266" s="150">
        <f t="shared" si="79"/>
        <v>9.3312514569765886E-2</v>
      </c>
      <c r="G266" s="151">
        <f t="shared" si="80"/>
        <v>6.112529689844666E-3</v>
      </c>
      <c r="H266" s="150">
        <f t="shared" si="81"/>
        <v>3.721251456976607E-2</v>
      </c>
      <c r="I266" s="137"/>
      <c r="J266" s="151">
        <f t="shared" si="82"/>
        <v>5.6161125296898451</v>
      </c>
      <c r="K266" s="150">
        <f t="shared" si="83"/>
        <v>5.647212514569766</v>
      </c>
      <c r="L266" s="135"/>
      <c r="M266" s="149">
        <f t="shared" si="85"/>
        <v>1.0139338834235632</v>
      </c>
      <c r="N266" s="149">
        <f t="shared" si="86"/>
        <v>1.0212980312562552</v>
      </c>
      <c r="O266" s="149">
        <f t="shared" si="87"/>
        <v>1.0188619929929006</v>
      </c>
      <c r="P266" s="149">
        <f t="shared" si="88"/>
        <v>1.0299074713773644</v>
      </c>
      <c r="Q266" s="140"/>
      <c r="R266" s="152">
        <f t="shared" si="89"/>
        <v>1.3837699318839498E-2</v>
      </c>
      <c r="S266" s="152">
        <f t="shared" si="90"/>
        <v>2.1074397915984186E-2</v>
      </c>
      <c r="T266" s="152">
        <f t="shared" si="91"/>
        <v>1.8686311303053309E-2</v>
      </c>
      <c r="U266" s="152">
        <f t="shared" si="92"/>
        <v>2.946896459205427E-2</v>
      </c>
    </row>
    <row r="267" spans="1:21" x14ac:dyDescent="0.25">
      <c r="A267" s="130">
        <f t="shared" si="77"/>
        <v>1893.02</v>
      </c>
      <c r="B267" s="138"/>
      <c r="C267" s="149">
        <f t="shared" si="84"/>
        <v>0.01</v>
      </c>
      <c r="D267" s="150">
        <f t="shared" si="93"/>
        <v>-5.5100000000000371E-2</v>
      </c>
      <c r="E267" s="150">
        <f t="shared" si="78"/>
        <v>6.0508539585414502E-2</v>
      </c>
      <c r="F267" s="150">
        <f t="shared" si="79"/>
        <v>1.8598199029458157E-2</v>
      </c>
      <c r="G267" s="151">
        <f t="shared" si="80"/>
        <v>5.4085395854141308E-3</v>
      </c>
      <c r="H267" s="150">
        <f t="shared" si="81"/>
        <v>-3.6501800970542217E-2</v>
      </c>
      <c r="I267" s="137"/>
      <c r="J267" s="151">
        <f t="shared" si="82"/>
        <v>5.5154085395854135</v>
      </c>
      <c r="K267" s="150">
        <f t="shared" si="83"/>
        <v>5.473498199029458</v>
      </c>
      <c r="L267" s="135"/>
      <c r="M267" s="149">
        <f t="shared" si="85"/>
        <v>0.99335680867387877</v>
      </c>
      <c r="N267" s="149">
        <f t="shared" si="86"/>
        <v>0.9863013807315405</v>
      </c>
      <c r="O267" s="149">
        <f t="shared" si="87"/>
        <v>0.99985247958215506</v>
      </c>
      <c r="P267" s="149">
        <f t="shared" si="88"/>
        <v>0.99768388893348503</v>
      </c>
      <c r="Q267" s="140"/>
      <c r="R267" s="152">
        <f t="shared" si="89"/>
        <v>-6.6653555368824859E-3</v>
      </c>
      <c r="S267" s="152">
        <f t="shared" si="90"/>
        <v>-1.3793311112857316E-2</v>
      </c>
      <c r="T267" s="152">
        <f t="shared" si="91"/>
        <v>-1.4753130005202298E-4</v>
      </c>
      <c r="U267" s="152">
        <f t="shared" si="92"/>
        <v>-2.3187974004512651E-3</v>
      </c>
    </row>
    <row r="268" spans="1:21" x14ac:dyDescent="0.25">
      <c r="A268" s="130">
        <f t="shared" si="77"/>
        <v>1893.03</v>
      </c>
      <c r="B268" s="138"/>
      <c r="C268" s="149">
        <f t="shared" si="84"/>
        <v>0.01</v>
      </c>
      <c r="D268" s="150">
        <f t="shared" si="93"/>
        <v>-5.3099999999999703E-2</v>
      </c>
      <c r="E268" s="150">
        <f t="shared" si="78"/>
        <v>5.9043335174759563E-2</v>
      </c>
      <c r="F268" s="150">
        <f t="shared" si="79"/>
        <v>1.6797302149789296E-2</v>
      </c>
      <c r="G268" s="151">
        <f t="shared" si="80"/>
        <v>5.9433351747598603E-3</v>
      </c>
      <c r="H268" s="150">
        <f t="shared" si="81"/>
        <v>-3.6302697850210411E-2</v>
      </c>
      <c r="I268" s="137"/>
      <c r="J268" s="151">
        <f t="shared" si="82"/>
        <v>5.3159433351747598</v>
      </c>
      <c r="K268" s="150">
        <f t="shared" si="83"/>
        <v>5.273697302149789</v>
      </c>
      <c r="L268" s="135"/>
      <c r="M268" s="149">
        <f t="shared" si="85"/>
        <v>0.98314348774424087</v>
      </c>
      <c r="N268" s="149">
        <f t="shared" si="86"/>
        <v>0.98297103334856062</v>
      </c>
      <c r="O268" s="149">
        <f t="shared" si="87"/>
        <v>0.99715893978341885</v>
      </c>
      <c r="P268" s="149">
        <f t="shared" si="88"/>
        <v>0.99710987804626039</v>
      </c>
      <c r="Q268" s="140"/>
      <c r="R268" s="152">
        <f t="shared" si="89"/>
        <v>-1.7000200266442791E-2</v>
      </c>
      <c r="S268" s="152">
        <f t="shared" si="90"/>
        <v>-1.7175626869799211E-2</v>
      </c>
      <c r="T268" s="152">
        <f t="shared" si="91"/>
        <v>-2.8451036884722934E-3</v>
      </c>
      <c r="U268" s="152">
        <f t="shared" si="92"/>
        <v>-2.8943064205510637E-3</v>
      </c>
    </row>
    <row r="269" spans="1:21" x14ac:dyDescent="0.25">
      <c r="A269" s="130">
        <f t="shared" si="77"/>
        <v>1893.04</v>
      </c>
      <c r="B269" s="138"/>
      <c r="C269" s="149">
        <f t="shared" si="84"/>
        <v>0.01</v>
      </c>
      <c r="D269" s="150">
        <f t="shared" si="93"/>
        <v>-5.3099999999999703E-2</v>
      </c>
      <c r="E269" s="150">
        <f t="shared" si="78"/>
        <v>6.0375300968609977E-2</v>
      </c>
      <c r="F269" s="150">
        <f t="shared" si="79"/>
        <v>5.3099999999999994E-2</v>
      </c>
      <c r="G269" s="151">
        <f t="shared" si="80"/>
        <v>7.2753009686102738E-3</v>
      </c>
      <c r="H269" s="150">
        <f t="shared" si="81"/>
        <v>2.9143354396410359E-16</v>
      </c>
      <c r="I269" s="137"/>
      <c r="J269" s="151">
        <f t="shared" si="82"/>
        <v>5.3172753009686096</v>
      </c>
      <c r="K269" s="150">
        <f t="shared" si="83"/>
        <v>5.31</v>
      </c>
      <c r="L269" s="135"/>
      <c r="M269" s="149">
        <f t="shared" si="85"/>
        <v>1.0034879033235933</v>
      </c>
      <c r="N269" s="149">
        <f t="shared" si="86"/>
        <v>1.0072762659999273</v>
      </c>
      <c r="O269" s="149">
        <f t="shared" si="87"/>
        <v>1.0033963512931505</v>
      </c>
      <c r="P269" s="149">
        <f t="shared" si="88"/>
        <v>1.0067282114228071</v>
      </c>
      <c r="Q269" s="140"/>
      <c r="R269" s="152">
        <f t="shared" si="89"/>
        <v>3.4818346958931344E-3</v>
      </c>
      <c r="S269" s="152">
        <f t="shared" si="90"/>
        <v>7.2499216914191037E-3</v>
      </c>
      <c r="T269" s="152">
        <f t="shared" si="91"/>
        <v>3.3905967181217184E-3</v>
      </c>
      <c r="U269" s="152">
        <f t="shared" si="92"/>
        <v>6.7056780248416119E-3</v>
      </c>
    </row>
    <row r="270" spans="1:21" x14ac:dyDescent="0.25">
      <c r="A270" s="130">
        <f t="shared" si="77"/>
        <v>1893.05</v>
      </c>
      <c r="B270" s="138"/>
      <c r="C270" s="149">
        <f t="shared" si="84"/>
        <v>0.01</v>
      </c>
      <c r="D270" s="150">
        <f t="shared" si="93"/>
        <v>-4.8399999999999999E-2</v>
      </c>
      <c r="E270" s="150">
        <f t="shared" si="78"/>
        <v>5.5170291867130905E-2</v>
      </c>
      <c r="F270" s="150">
        <f t="shared" si="79"/>
        <v>1.4709573053632139E-2</v>
      </c>
      <c r="G270" s="151">
        <f t="shared" si="80"/>
        <v>6.7702918671309065E-3</v>
      </c>
      <c r="H270" s="150">
        <f t="shared" si="81"/>
        <v>-3.3690426946367862E-2</v>
      </c>
      <c r="I270" s="137"/>
      <c r="J270" s="151">
        <f t="shared" si="82"/>
        <v>4.8467702918671307</v>
      </c>
      <c r="K270" s="150">
        <f t="shared" si="83"/>
        <v>4.8063095730536318</v>
      </c>
      <c r="L270" s="135"/>
      <c r="M270" s="149">
        <f t="shared" si="85"/>
        <v>0.95292116994523057</v>
      </c>
      <c r="N270" s="149">
        <f t="shared" si="86"/>
        <v>0.94929315317707219</v>
      </c>
      <c r="O270" s="149">
        <f t="shared" si="87"/>
        <v>0.98944602757371225</v>
      </c>
      <c r="P270" s="149">
        <f t="shared" si="88"/>
        <v>0.98847872115054602</v>
      </c>
      <c r="Q270" s="140"/>
      <c r="R270" s="152">
        <f t="shared" si="89"/>
        <v>-4.8223096540183863E-2</v>
      </c>
      <c r="S270" s="152">
        <f t="shared" si="90"/>
        <v>-5.2037620616894806E-2</v>
      </c>
      <c r="T270" s="152">
        <f t="shared" si="91"/>
        <v>-1.0610060577524043E-2</v>
      </c>
      <c r="U270" s="152">
        <f t="shared" si="92"/>
        <v>-1.1588163006251295E-2</v>
      </c>
    </row>
    <row r="271" spans="1:21" x14ac:dyDescent="0.25">
      <c r="A271" s="130">
        <f t="shared" si="77"/>
        <v>1893.06</v>
      </c>
      <c r="B271" s="138"/>
      <c r="C271" s="149">
        <f t="shared" si="84"/>
        <v>0.01</v>
      </c>
      <c r="D271" s="150">
        <f t="shared" si="93"/>
        <v>-4.610000000000003E-2</v>
      </c>
      <c r="E271" s="150">
        <f t="shared" si="78"/>
        <v>5.5151283989593618E-2</v>
      </c>
      <c r="F271" s="150">
        <f t="shared" si="79"/>
        <v>1.4353150943737705E-2</v>
      </c>
      <c r="G271" s="151">
        <f t="shared" si="80"/>
        <v>9.0512839895935879E-3</v>
      </c>
      <c r="H271" s="150">
        <f t="shared" si="81"/>
        <v>-3.1746849056262322E-2</v>
      </c>
      <c r="I271" s="137"/>
      <c r="J271" s="151">
        <f t="shared" si="82"/>
        <v>4.6190512839895943</v>
      </c>
      <c r="K271" s="150">
        <f t="shared" si="83"/>
        <v>4.5782531509437376</v>
      </c>
      <c r="L271" s="135"/>
      <c r="M271" s="149">
        <f t="shared" si="85"/>
        <v>0.97550901764457798</v>
      </c>
      <c r="N271" s="149">
        <f t="shared" si="86"/>
        <v>0.97525164818904941</v>
      </c>
      <c r="O271" s="149">
        <f t="shared" si="87"/>
        <v>0.99563927251437956</v>
      </c>
      <c r="P271" s="149">
        <f t="shared" si="88"/>
        <v>0.99557229197691455</v>
      </c>
      <c r="Q271" s="140"/>
      <c r="R271" s="152">
        <f t="shared" si="89"/>
        <v>-2.4795874836041249E-2</v>
      </c>
      <c r="S271" s="152">
        <f t="shared" si="90"/>
        <v>-2.505974057982983E-2</v>
      </c>
      <c r="T271" s="152">
        <f t="shared" si="91"/>
        <v>-4.3702631895572728E-3</v>
      </c>
      <c r="U271" s="152">
        <f t="shared" si="92"/>
        <v>-4.4375393531600957E-3</v>
      </c>
    </row>
    <row r="272" spans="1:21" x14ac:dyDescent="0.25">
      <c r="A272" s="130">
        <f t="shared" si="77"/>
        <v>1893.07</v>
      </c>
      <c r="B272" s="138"/>
      <c r="C272" s="149">
        <f t="shared" si="84"/>
        <v>0.01</v>
      </c>
      <c r="D272" s="150">
        <f t="shared" si="93"/>
        <v>-4.1800000000000281E-2</v>
      </c>
      <c r="E272" s="150">
        <f t="shared" si="78"/>
        <v>5.1231362563331592E-2</v>
      </c>
      <c r="F272" s="150">
        <f t="shared" si="79"/>
        <v>1.2684413357116758E-2</v>
      </c>
      <c r="G272" s="151">
        <f t="shared" si="80"/>
        <v>9.4313625633313108E-3</v>
      </c>
      <c r="H272" s="150">
        <f t="shared" si="81"/>
        <v>-2.9115586642883523E-2</v>
      </c>
      <c r="I272" s="137"/>
      <c r="J272" s="151">
        <f t="shared" si="82"/>
        <v>4.1894313625633313</v>
      </c>
      <c r="K272" s="150">
        <f t="shared" si="83"/>
        <v>4.1508844133571161</v>
      </c>
      <c r="L272" s="135"/>
      <c r="M272" s="149">
        <f t="shared" si="85"/>
        <v>0.94677164210518716</v>
      </c>
      <c r="N272" s="149">
        <f t="shared" si="86"/>
        <v>0.94658926035507929</v>
      </c>
      <c r="O272" s="149">
        <f t="shared" si="87"/>
        <v>0.98886608021327493</v>
      </c>
      <c r="P272" s="149">
        <f t="shared" si="88"/>
        <v>0.98882092417229905</v>
      </c>
      <c r="Q272" s="140"/>
      <c r="R272" s="152">
        <f t="shared" si="89"/>
        <v>-5.4697353095053518E-2</v>
      </c>
      <c r="S272" s="152">
        <f t="shared" si="90"/>
        <v>-5.4890007068667306E-2</v>
      </c>
      <c r="T272" s="152">
        <f t="shared" si="91"/>
        <v>-1.1196365816993388E-2</v>
      </c>
      <c r="U272" s="152">
        <f t="shared" si="92"/>
        <v>-1.1242031325118378E-2</v>
      </c>
    </row>
    <row r="273" spans="1:21" x14ac:dyDescent="0.25">
      <c r="A273" s="130">
        <f t="shared" si="77"/>
        <v>1893.08</v>
      </c>
      <c r="B273" s="138"/>
      <c r="C273" s="149">
        <f t="shared" si="84"/>
        <v>0.01</v>
      </c>
      <c r="D273" s="150">
        <f t="shared" si="93"/>
        <v>-4.0799999999999947E-2</v>
      </c>
      <c r="E273" s="150">
        <f t="shared" si="78"/>
        <v>5.2173317999101673E-2</v>
      </c>
      <c r="F273" s="150">
        <f t="shared" si="79"/>
        <v>1.3334387958952497E-2</v>
      </c>
      <c r="G273" s="151">
        <f t="shared" si="80"/>
        <v>1.1373317999101726E-2</v>
      </c>
      <c r="H273" s="150">
        <f t="shared" si="81"/>
        <v>-2.7465612041047451E-2</v>
      </c>
      <c r="I273" s="137"/>
      <c r="J273" s="151">
        <f t="shared" si="82"/>
        <v>4.0913733179991016</v>
      </c>
      <c r="K273" s="150">
        <f t="shared" si="83"/>
        <v>4.0525343879589526</v>
      </c>
      <c r="L273" s="135"/>
      <c r="M273" s="149">
        <f t="shared" si="85"/>
        <v>0.98915109217720976</v>
      </c>
      <c r="N273" s="149">
        <f t="shared" si="86"/>
        <v>0.98899627907653054</v>
      </c>
      <c r="O273" s="149">
        <f t="shared" si="87"/>
        <v>0.99924791593998574</v>
      </c>
      <c r="P273" s="149">
        <f t="shared" si="88"/>
        <v>0.99920834901143385</v>
      </c>
      <c r="Q273" s="140"/>
      <c r="R273" s="152">
        <f t="shared" si="89"/>
        <v>-1.0908186351328956E-2</v>
      </c>
      <c r="S273" s="152">
        <f t="shared" si="90"/>
        <v>-1.1064709675369438E-2</v>
      </c>
      <c r="T273" s="152">
        <f t="shared" si="91"/>
        <v>-7.5236701711149819E-4</v>
      </c>
      <c r="U273" s="152">
        <f t="shared" si="92"/>
        <v>-7.9196450968712349E-4</v>
      </c>
    </row>
    <row r="274" spans="1:21" x14ac:dyDescent="0.25">
      <c r="A274" s="130">
        <f t="shared" si="77"/>
        <v>1893.09</v>
      </c>
      <c r="B274" s="138"/>
      <c r="C274" s="149">
        <f t="shared" si="84"/>
        <v>0.01</v>
      </c>
      <c r="D274" s="150">
        <f t="shared" si="93"/>
        <v>-4.3700000000000294E-2</v>
      </c>
      <c r="E274" s="150">
        <f t="shared" si="78"/>
        <v>5.6489075799894241E-2</v>
      </c>
      <c r="F274" s="150">
        <f t="shared" si="79"/>
        <v>7.4027937248962838E-2</v>
      </c>
      <c r="G274" s="151">
        <f t="shared" si="80"/>
        <v>1.2789075799893947E-2</v>
      </c>
      <c r="H274" s="150">
        <f t="shared" si="81"/>
        <v>3.0327937248962544E-2</v>
      </c>
      <c r="I274" s="137"/>
      <c r="J274" s="151">
        <f t="shared" si="82"/>
        <v>4.3827890757998942</v>
      </c>
      <c r="K274" s="150">
        <f t="shared" si="83"/>
        <v>4.4003279372489628</v>
      </c>
      <c r="L274" s="135"/>
      <c r="M274" s="149">
        <f t="shared" si="85"/>
        <v>1.050252931868207</v>
      </c>
      <c r="N274" s="149">
        <f t="shared" si="86"/>
        <v>1.059716906399446</v>
      </c>
      <c r="O274" s="149">
        <f t="shared" si="87"/>
        <v>1.0650138698964693</v>
      </c>
      <c r="P274" s="149">
        <f t="shared" si="88"/>
        <v>1.0774162415551265</v>
      </c>
      <c r="Q274" s="140"/>
      <c r="R274" s="152">
        <f t="shared" si="89"/>
        <v>4.9031022654228686E-2</v>
      </c>
      <c r="S274" s="152">
        <f t="shared" si="90"/>
        <v>5.8001803020098552E-2</v>
      </c>
      <c r="T274" s="152">
        <f t="shared" si="91"/>
        <v>6.2987822453551473E-2</v>
      </c>
      <c r="U274" s="152">
        <f t="shared" si="92"/>
        <v>7.4565805918750463E-2</v>
      </c>
    </row>
    <row r="275" spans="1:21" x14ac:dyDescent="0.25">
      <c r="A275" s="130">
        <f t="shared" si="77"/>
        <v>1893.1</v>
      </c>
      <c r="B275" s="138"/>
      <c r="C275" s="149">
        <f t="shared" si="84"/>
        <v>0.01</v>
      </c>
      <c r="D275" s="150">
        <f t="shared" si="93"/>
        <v>-4.4999999999999929E-2</v>
      </c>
      <c r="E275" s="150">
        <f t="shared" si="78"/>
        <v>5.6735747888200516E-2</v>
      </c>
      <c r="F275" s="150">
        <f t="shared" si="79"/>
        <v>7.5568423413946387E-2</v>
      </c>
      <c r="G275" s="151">
        <f t="shared" si="80"/>
        <v>1.1735747888200587E-2</v>
      </c>
      <c r="H275" s="150">
        <f t="shared" si="81"/>
        <v>3.0568423413946458E-2</v>
      </c>
      <c r="I275" s="137"/>
      <c r="J275" s="151">
        <f t="shared" si="82"/>
        <v>4.511735747888201</v>
      </c>
      <c r="K275" s="150">
        <f t="shared" si="83"/>
        <v>4.5305684234139463</v>
      </c>
      <c r="L275" s="135"/>
      <c r="M275" s="149">
        <f t="shared" si="85"/>
        <v>1.0225239030466167</v>
      </c>
      <c r="N275" s="149">
        <f t="shared" si="86"/>
        <v>1.0226234693921914</v>
      </c>
      <c r="O275" s="149">
        <f t="shared" si="87"/>
        <v>1.0291016793532106</v>
      </c>
      <c r="P275" s="149">
        <f t="shared" si="88"/>
        <v>1.0292342954205089</v>
      </c>
      <c r="Q275" s="140"/>
      <c r="R275" s="152">
        <f t="shared" si="89"/>
        <v>2.2273985724286273E-2</v>
      </c>
      <c r="S275" s="152">
        <f t="shared" si="90"/>
        <v>2.2371354106628973E-2</v>
      </c>
      <c r="T275" s="152">
        <f t="shared" si="91"/>
        <v>2.8686265724490026E-2</v>
      </c>
      <c r="U275" s="152">
        <f t="shared" si="92"/>
        <v>2.8815123276519534E-2</v>
      </c>
    </row>
    <row r="276" spans="1:21" x14ac:dyDescent="0.25">
      <c r="A276" s="130">
        <f t="shared" si="77"/>
        <v>1893.11</v>
      </c>
      <c r="B276" s="138"/>
      <c r="C276" s="149">
        <f t="shared" si="84"/>
        <v>0.01</v>
      </c>
      <c r="D276" s="150">
        <f t="shared" si="93"/>
        <v>-4.5700000000000074E-2</v>
      </c>
      <c r="E276" s="150">
        <f t="shared" si="78"/>
        <v>5.703827553251372E-2</v>
      </c>
      <c r="F276" s="150">
        <f t="shared" si="79"/>
        <v>7.5724637559208371E-2</v>
      </c>
      <c r="G276" s="151">
        <f t="shared" si="80"/>
        <v>1.1338275532513646E-2</v>
      </c>
      <c r="H276" s="150">
        <f t="shared" si="81"/>
        <v>3.0024637559208298E-2</v>
      </c>
      <c r="I276" s="137"/>
      <c r="J276" s="151">
        <f t="shared" si="82"/>
        <v>4.5813382755325138</v>
      </c>
      <c r="K276" s="150">
        <f t="shared" si="83"/>
        <v>4.6000246375592084</v>
      </c>
      <c r="L276" s="135"/>
      <c r="M276" s="149">
        <f t="shared" si="85"/>
        <v>1.0135162310769776</v>
      </c>
      <c r="N276" s="149">
        <f t="shared" si="86"/>
        <v>1.0134441190506558</v>
      </c>
      <c r="O276" s="149">
        <f t="shared" si="87"/>
        <v>1.0170583999168239</v>
      </c>
      <c r="P276" s="149">
        <f t="shared" si="88"/>
        <v>1.0169626632030837</v>
      </c>
      <c r="Q276" s="140"/>
      <c r="R276" s="152">
        <f t="shared" si="89"/>
        <v>1.3425701657830531E-2</v>
      </c>
      <c r="S276" s="152">
        <f t="shared" si="90"/>
        <v>1.3354548784664827E-2</v>
      </c>
      <c r="T276" s="152">
        <f t="shared" si="91"/>
        <v>1.6914539131435716E-2</v>
      </c>
      <c r="U276" s="152">
        <f t="shared" si="92"/>
        <v>1.6820403711162297E-2</v>
      </c>
    </row>
    <row r="277" spans="1:21" x14ac:dyDescent="0.25">
      <c r="A277" s="130">
        <f t="shared" si="77"/>
        <v>1893.12</v>
      </c>
      <c r="B277" s="138"/>
      <c r="C277" s="149">
        <f t="shared" si="84"/>
        <v>0.01</v>
      </c>
      <c r="D277" s="150">
        <f t="shared" si="93"/>
        <v>-4.410000000000025E-2</v>
      </c>
      <c r="E277" s="150">
        <f t="shared" si="78"/>
        <v>5.4784056718796353E-2</v>
      </c>
      <c r="F277" s="150">
        <f t="shared" si="79"/>
        <v>1.3974636785631558E-2</v>
      </c>
      <c r="G277" s="151">
        <f t="shared" si="80"/>
        <v>1.0684056718796103E-2</v>
      </c>
      <c r="H277" s="150">
        <f t="shared" si="81"/>
        <v>-3.0125363214368692E-2</v>
      </c>
      <c r="I277" s="137"/>
      <c r="J277" s="151">
        <f t="shared" si="82"/>
        <v>4.4206840567187964</v>
      </c>
      <c r="K277" s="150">
        <f t="shared" si="83"/>
        <v>4.3798746367856314</v>
      </c>
      <c r="L277" s="135"/>
      <c r="M277" s="149">
        <f t="shared" si="85"/>
        <v>0.98206638184573269</v>
      </c>
      <c r="N277" s="149">
        <f t="shared" si="86"/>
        <v>0.97410976255520976</v>
      </c>
      <c r="O277" s="149">
        <f t="shared" si="87"/>
        <v>0.99743716020285544</v>
      </c>
      <c r="P277" s="149">
        <f t="shared" si="88"/>
        <v>0.9954075393371109</v>
      </c>
      <c r="Q277" s="140"/>
      <c r="R277" s="152">
        <f t="shared" si="89"/>
        <v>-1.8096374291445921E-2</v>
      </c>
      <c r="S277" s="152">
        <f t="shared" si="90"/>
        <v>-2.6231289127114688E-2</v>
      </c>
      <c r="T277" s="152">
        <f t="shared" si="91"/>
        <v>-2.5661294929016517E-3</v>
      </c>
      <c r="U277" s="152">
        <f t="shared" si="92"/>
        <v>-4.6030384080359621E-3</v>
      </c>
    </row>
    <row r="278" spans="1:21" x14ac:dyDescent="0.25">
      <c r="A278" s="130">
        <f t="shared" si="77"/>
        <v>1894.01</v>
      </c>
      <c r="B278" s="138"/>
      <c r="C278" s="149">
        <f t="shared" si="84"/>
        <v>0.01</v>
      </c>
      <c r="D278" s="150">
        <f t="shared" si="93"/>
        <v>-4.3199999999999683E-2</v>
      </c>
      <c r="E278" s="150">
        <f t="shared" si="78"/>
        <v>5.4194426366746935E-2</v>
      </c>
      <c r="F278" s="150">
        <f t="shared" si="79"/>
        <v>1.4338497343664852E-2</v>
      </c>
      <c r="G278" s="151">
        <f t="shared" si="80"/>
        <v>1.0994426366747252E-2</v>
      </c>
      <c r="H278" s="150">
        <f t="shared" si="81"/>
        <v>-2.8861502656334831E-2</v>
      </c>
      <c r="I278" s="137"/>
      <c r="J278" s="151">
        <f t="shared" si="82"/>
        <v>4.3309944263667477</v>
      </c>
      <c r="K278" s="150">
        <f t="shared" si="83"/>
        <v>4.291138497343665</v>
      </c>
      <c r="L278" s="135"/>
      <c r="M278" s="149">
        <f t="shared" si="85"/>
        <v>0.99119636523540677</v>
      </c>
      <c r="N278" s="149">
        <f t="shared" si="86"/>
        <v>0.99124152100210816</v>
      </c>
      <c r="O278" s="149">
        <f t="shared" si="87"/>
        <v>0.99965439633887365</v>
      </c>
      <c r="P278" s="149">
        <f t="shared" si="88"/>
        <v>0.99966634343167093</v>
      </c>
      <c r="Q278" s="140"/>
      <c r="R278" s="152">
        <f t="shared" si="89"/>
        <v>-8.8426157084247458E-3</v>
      </c>
      <c r="S278" s="152">
        <f t="shared" si="90"/>
        <v>-8.7970599136907197E-3</v>
      </c>
      <c r="T278" s="152">
        <f t="shared" si="91"/>
        <v>-3.4566339583505908E-4</v>
      </c>
      <c r="U278" s="152">
        <f t="shared" si="92"/>
        <v>-3.3371224406658861E-4</v>
      </c>
    </row>
    <row r="279" spans="1:21" x14ac:dyDescent="0.25">
      <c r="A279" s="130">
        <f t="shared" si="77"/>
        <v>1894.02</v>
      </c>
      <c r="B279" s="138"/>
      <c r="C279" s="149">
        <f t="shared" si="84"/>
        <v>0.01</v>
      </c>
      <c r="D279" s="150">
        <f t="shared" si="93"/>
        <v>-4.3800000000000061E-2</v>
      </c>
      <c r="E279" s="150">
        <f t="shared" si="78"/>
        <v>5.5123909222338535E-2</v>
      </c>
      <c r="F279" s="150">
        <f t="shared" si="79"/>
        <v>7.2343904521045346E-2</v>
      </c>
      <c r="G279" s="151">
        <f t="shared" si="80"/>
        <v>1.1323909222338474E-2</v>
      </c>
      <c r="H279" s="150">
        <f t="shared" si="81"/>
        <v>2.8543904521045285E-2</v>
      </c>
      <c r="I279" s="137"/>
      <c r="J279" s="151">
        <f t="shared" si="82"/>
        <v>4.3913239092223382</v>
      </c>
      <c r="K279" s="150">
        <f t="shared" si="83"/>
        <v>4.4085439045210455</v>
      </c>
      <c r="L279" s="135"/>
      <c r="M279" s="149">
        <f t="shared" si="85"/>
        <v>1.0122332132370018</v>
      </c>
      <c r="N279" s="149">
        <f t="shared" si="86"/>
        <v>1.0207118119072063</v>
      </c>
      <c r="O279" s="149">
        <f t="shared" si="87"/>
        <v>1.0156149882442109</v>
      </c>
      <c r="P279" s="149">
        <f t="shared" si="88"/>
        <v>1.0267421913276411</v>
      </c>
      <c r="Q279" s="140"/>
      <c r="R279" s="152">
        <f t="shared" si="89"/>
        <v>1.2158992178893773E-2</v>
      </c>
      <c r="S279" s="152">
        <f t="shared" si="90"/>
        <v>2.0500238719723802E-2</v>
      </c>
      <c r="T279" s="152">
        <f t="shared" si="91"/>
        <v>1.5494328758600592E-2</v>
      </c>
      <c r="U279" s="152">
        <f t="shared" si="92"/>
        <v>2.6390868593218587E-2</v>
      </c>
    </row>
    <row r="280" spans="1:21" x14ac:dyDescent="0.25">
      <c r="A280" s="130">
        <f t="shared" si="77"/>
        <v>1894.03</v>
      </c>
      <c r="B280" s="138"/>
      <c r="C280" s="149">
        <f t="shared" si="84"/>
        <v>0.01</v>
      </c>
      <c r="D280" s="150">
        <f t="shared" si="93"/>
        <v>-4.5099999999999696E-2</v>
      </c>
      <c r="E280" s="150">
        <f t="shared" si="78"/>
        <v>5.6243724261831864E-2</v>
      </c>
      <c r="F280" s="150">
        <f t="shared" si="79"/>
        <v>7.5744739149698356E-2</v>
      </c>
      <c r="G280" s="151">
        <f t="shared" si="80"/>
        <v>1.1143724261832168E-2</v>
      </c>
      <c r="H280" s="150">
        <f t="shared" si="81"/>
        <v>3.064473914969866E-2</v>
      </c>
      <c r="I280" s="137"/>
      <c r="J280" s="151">
        <f t="shared" si="82"/>
        <v>4.5211437242618322</v>
      </c>
      <c r="K280" s="150">
        <f t="shared" si="83"/>
        <v>4.5406447391496982</v>
      </c>
      <c r="L280" s="135"/>
      <c r="M280" s="149">
        <f t="shared" si="85"/>
        <v>1.0217967951765241</v>
      </c>
      <c r="N280" s="149">
        <f t="shared" si="86"/>
        <v>1.0220363268530734</v>
      </c>
      <c r="O280" s="149">
        <f t="shared" si="87"/>
        <v>1.0288723948933727</v>
      </c>
      <c r="P280" s="149">
        <f t="shared" si="88"/>
        <v>1.0291949778054477</v>
      </c>
      <c r="Q280" s="140"/>
      <c r="R280" s="152">
        <f t="shared" si="89"/>
        <v>2.1562641460751791E-2</v>
      </c>
      <c r="S280" s="152">
        <f t="shared" si="90"/>
        <v>2.1797036015829888E-2</v>
      </c>
      <c r="T280" s="152">
        <f t="shared" si="91"/>
        <v>2.8463440312201421E-2</v>
      </c>
      <c r="U280" s="152">
        <f t="shared" si="92"/>
        <v>2.8776921706441368E-2</v>
      </c>
    </row>
    <row r="281" spans="1:21" x14ac:dyDescent="0.25">
      <c r="A281" s="130">
        <f t="shared" si="77"/>
        <v>1894.04</v>
      </c>
      <c r="B281" s="138"/>
      <c r="C281" s="149">
        <f t="shared" si="84"/>
        <v>0.01</v>
      </c>
      <c r="D281" s="150">
        <f t="shared" si="93"/>
        <v>-4.5700000000000074E-2</v>
      </c>
      <c r="E281" s="150">
        <f t="shared" si="78"/>
        <v>5.607600112465435E-2</v>
      </c>
      <c r="F281" s="150">
        <f t="shared" si="79"/>
        <v>7.540607297329939E-2</v>
      </c>
      <c r="G281" s="151">
        <f t="shared" si="80"/>
        <v>1.0376001124654276E-2</v>
      </c>
      <c r="H281" s="150">
        <f t="shared" si="81"/>
        <v>2.9706072973299316E-2</v>
      </c>
      <c r="I281" s="137"/>
      <c r="J281" s="151">
        <f t="shared" si="82"/>
        <v>4.5803760011246544</v>
      </c>
      <c r="K281" s="150">
        <f t="shared" si="83"/>
        <v>4.5997060729732997</v>
      </c>
      <c r="L281" s="135"/>
      <c r="M281" s="149">
        <f t="shared" si="85"/>
        <v>1.0112447668505955</v>
      </c>
      <c r="N281" s="149">
        <f t="shared" si="86"/>
        <v>1.0111756527790374</v>
      </c>
      <c r="O281" s="149">
        <f t="shared" si="87"/>
        <v>1.0146480712667554</v>
      </c>
      <c r="P281" s="149">
        <f t="shared" si="88"/>
        <v>1.0145551327436999</v>
      </c>
      <c r="Q281" s="140"/>
      <c r="R281" s="152">
        <f t="shared" si="89"/>
        <v>1.1182014445748432E-2</v>
      </c>
      <c r="S281" s="152">
        <f t="shared" si="90"/>
        <v>1.1113666568211044E-2</v>
      </c>
      <c r="T281" s="152">
        <f t="shared" si="91"/>
        <v>1.4541824553758733E-2</v>
      </c>
      <c r="U281" s="152">
        <f t="shared" si="92"/>
        <v>1.4450223552009102E-2</v>
      </c>
    </row>
    <row r="282" spans="1:21" x14ac:dyDescent="0.25">
      <c r="A282" s="130">
        <f t="shared" si="77"/>
        <v>1894.05</v>
      </c>
      <c r="B282" s="138"/>
      <c r="C282" s="149">
        <f t="shared" si="84"/>
        <v>0.01</v>
      </c>
      <c r="D282" s="150">
        <f t="shared" ref="D282:D301" si="94">(1-Epsilon)*q_SP-q_SP</f>
        <v>-4.4000000000000483E-2</v>
      </c>
      <c r="E282" s="150">
        <f t="shared" si="78"/>
        <v>5.3455907383861211E-2</v>
      </c>
      <c r="F282" s="150">
        <f t="shared" si="79"/>
        <v>1.3871627038347599E-2</v>
      </c>
      <c r="G282" s="151">
        <f t="shared" si="80"/>
        <v>9.4559073838607274E-3</v>
      </c>
      <c r="H282" s="150">
        <f t="shared" si="81"/>
        <v>-3.0128372961652883E-2</v>
      </c>
      <c r="I282" s="137"/>
      <c r="J282" s="151">
        <f t="shared" si="82"/>
        <v>4.4094559073838608</v>
      </c>
      <c r="K282" s="150">
        <f t="shared" si="83"/>
        <v>4.3698716270383473</v>
      </c>
      <c r="L282" s="135"/>
      <c r="M282" s="149">
        <f t="shared" si="85"/>
        <v>0.98044230359903106</v>
      </c>
      <c r="N282" s="149">
        <f t="shared" si="86"/>
        <v>0.97274628938756558</v>
      </c>
      <c r="O282" s="149">
        <f t="shared" si="87"/>
        <v>0.9959274814663901</v>
      </c>
      <c r="P282" s="149">
        <f t="shared" si="88"/>
        <v>0.99393039182657406</v>
      </c>
      <c r="Q282" s="140"/>
      <c r="R282" s="152">
        <f t="shared" si="89"/>
        <v>-1.9751478933267848E-2</v>
      </c>
      <c r="S282" s="152">
        <f t="shared" si="90"/>
        <v>-2.7631981683921402E-2</v>
      </c>
      <c r="T282" s="152">
        <f t="shared" si="91"/>
        <v>-4.0808338209996934E-3</v>
      </c>
      <c r="U282" s="152">
        <f t="shared" si="92"/>
        <v>-6.0881031211488055E-3</v>
      </c>
    </row>
    <row r="283" spans="1:21" x14ac:dyDescent="0.25">
      <c r="A283" s="130">
        <f t="shared" si="77"/>
        <v>1894.06</v>
      </c>
      <c r="B283" s="138"/>
      <c r="C283" s="149">
        <f t="shared" si="84"/>
        <v>0.01</v>
      </c>
      <c r="D283" s="150">
        <f t="shared" si="94"/>
        <v>-4.3400000000000105E-2</v>
      </c>
      <c r="E283" s="150">
        <f t="shared" si="78"/>
        <v>5.341235962060864E-2</v>
      </c>
      <c r="F283" s="150">
        <f t="shared" si="79"/>
        <v>1.5109843026655448E-2</v>
      </c>
      <c r="G283" s="151">
        <f t="shared" si="80"/>
        <v>1.0012359620608535E-2</v>
      </c>
      <c r="H283" s="150">
        <f t="shared" si="81"/>
        <v>-2.8290156973344659E-2</v>
      </c>
      <c r="I283" s="137"/>
      <c r="J283" s="151">
        <f t="shared" si="82"/>
        <v>4.3500123596206084</v>
      </c>
      <c r="K283" s="150">
        <f t="shared" si="83"/>
        <v>4.3117098430266552</v>
      </c>
      <c r="L283" s="135"/>
      <c r="M283" s="149">
        <f t="shared" si="85"/>
        <v>0.99489320239709511</v>
      </c>
      <c r="N283" s="149">
        <f t="shared" si="86"/>
        <v>0.99502278066529515</v>
      </c>
      <c r="O283" s="149">
        <f t="shared" si="87"/>
        <v>0.99951347195918916</v>
      </c>
      <c r="P283" s="149">
        <f t="shared" si="88"/>
        <v>0.99955012840548874</v>
      </c>
      <c r="Q283" s="140"/>
      <c r="R283" s="152">
        <f t="shared" si="89"/>
        <v>-5.1198818585559891E-3</v>
      </c>
      <c r="S283" s="152">
        <f t="shared" si="90"/>
        <v>-4.9896469446338741E-3</v>
      </c>
      <c r="T283" s="152">
        <f t="shared" si="91"/>
        <v>-4.8664643398071039E-4</v>
      </c>
      <c r="U283" s="152">
        <f t="shared" si="92"/>
        <v>-4.4997281709628704E-4</v>
      </c>
    </row>
    <row r="284" spans="1:21" x14ac:dyDescent="0.25">
      <c r="A284" s="130">
        <f t="shared" si="77"/>
        <v>1894.07</v>
      </c>
      <c r="B284" s="138"/>
      <c r="C284" s="149">
        <f t="shared" si="84"/>
        <v>0.01</v>
      </c>
      <c r="D284" s="150">
        <f t="shared" si="94"/>
        <v>-4.2500000000000426E-2</v>
      </c>
      <c r="E284" s="150">
        <f t="shared" si="78"/>
        <v>5.2412381444888835E-2</v>
      </c>
      <c r="F284" s="150">
        <f t="shared" si="79"/>
        <v>1.4040849743316219E-2</v>
      </c>
      <c r="G284" s="151">
        <f t="shared" si="80"/>
        <v>9.9123814448884087E-3</v>
      </c>
      <c r="H284" s="150">
        <f t="shared" si="81"/>
        <v>-2.8459150256684208E-2</v>
      </c>
      <c r="I284" s="137"/>
      <c r="J284" s="151">
        <f t="shared" si="82"/>
        <v>4.259912381444888</v>
      </c>
      <c r="K284" s="150">
        <f t="shared" si="83"/>
        <v>4.2215408497433158</v>
      </c>
      <c r="L284" s="135"/>
      <c r="M284" s="149">
        <f t="shared" si="85"/>
        <v>0.99041157167969907</v>
      </c>
      <c r="N284" s="149">
        <f t="shared" si="86"/>
        <v>0.99031203478780083</v>
      </c>
      <c r="O284" s="149">
        <f t="shared" si="87"/>
        <v>0.99839641487484554</v>
      </c>
      <c r="P284" s="149">
        <f t="shared" si="88"/>
        <v>0.99836974975289283</v>
      </c>
      <c r="Q284" s="140"/>
      <c r="R284" s="152">
        <f t="shared" si="89"/>
        <v>-9.6346932754536822E-3</v>
      </c>
      <c r="S284" s="152">
        <f t="shared" si="90"/>
        <v>-9.7351988600360151E-3</v>
      </c>
      <c r="T284" s="152">
        <f t="shared" si="91"/>
        <v>-1.6048722439683609E-3</v>
      </c>
      <c r="U284" s="152">
        <f t="shared" si="92"/>
        <v>-1.6315805510567509E-3</v>
      </c>
    </row>
    <row r="285" spans="1:21" x14ac:dyDescent="0.25">
      <c r="A285" s="130">
        <f t="shared" si="77"/>
        <v>1894.08</v>
      </c>
      <c r="B285" s="138"/>
      <c r="C285" s="149">
        <f t="shared" si="84"/>
        <v>0.01</v>
      </c>
      <c r="D285" s="150">
        <f t="shared" si="94"/>
        <v>-4.410000000000025E-2</v>
      </c>
      <c r="E285" s="150">
        <f t="shared" si="78"/>
        <v>5.4651256145693099E-2</v>
      </c>
      <c r="F285" s="150">
        <f t="shared" si="79"/>
        <v>7.4321201189851707E-2</v>
      </c>
      <c r="G285" s="151">
        <f t="shared" si="80"/>
        <v>1.0551256145692849E-2</v>
      </c>
      <c r="H285" s="150">
        <f t="shared" si="81"/>
        <v>3.0221201189851457E-2</v>
      </c>
      <c r="I285" s="137"/>
      <c r="J285" s="151">
        <f t="shared" si="82"/>
        <v>4.4205512561456928</v>
      </c>
      <c r="K285" s="150">
        <f t="shared" si="83"/>
        <v>4.4402212011898516</v>
      </c>
      <c r="L285" s="135"/>
      <c r="M285" s="149">
        <f t="shared" si="85"/>
        <v>1.0265671409586004</v>
      </c>
      <c r="N285" s="149">
        <f t="shared" si="86"/>
        <v>1.0353233303335041</v>
      </c>
      <c r="O285" s="149">
        <f t="shared" si="87"/>
        <v>1.0356611133106313</v>
      </c>
      <c r="P285" s="149">
        <f t="shared" si="88"/>
        <v>1.0475688087248736</v>
      </c>
      <c r="Q285" s="140"/>
      <c r="R285" s="152">
        <f t="shared" si="89"/>
        <v>2.6220362993587445E-2</v>
      </c>
      <c r="S285" s="152">
        <f t="shared" si="90"/>
        <v>3.4713774389210993E-2</v>
      </c>
      <c r="T285" s="152">
        <f t="shared" si="91"/>
        <v>3.5039979620891129E-2</v>
      </c>
      <c r="U285" s="152">
        <f t="shared" si="92"/>
        <v>4.6472059176925075E-2</v>
      </c>
    </row>
    <row r="286" spans="1:21" x14ac:dyDescent="0.25">
      <c r="A286" s="130">
        <f t="shared" si="77"/>
        <v>1894.09</v>
      </c>
      <c r="B286" s="138"/>
      <c r="C286" s="149">
        <f t="shared" si="84"/>
        <v>0.01</v>
      </c>
      <c r="D286" s="150">
        <f t="shared" si="94"/>
        <v>-4.4800000000000395E-2</v>
      </c>
      <c r="E286" s="150">
        <f t="shared" si="78"/>
        <v>5.4398480215433795E-2</v>
      </c>
      <c r="F286" s="150">
        <f t="shared" si="79"/>
        <v>7.4356156020408889E-2</v>
      </c>
      <c r="G286" s="151">
        <f t="shared" si="80"/>
        <v>9.5984802154333998E-3</v>
      </c>
      <c r="H286" s="150">
        <f t="shared" si="81"/>
        <v>2.9556156020408494E-2</v>
      </c>
      <c r="I286" s="137"/>
      <c r="J286" s="151">
        <f t="shared" si="82"/>
        <v>4.4895984802154336</v>
      </c>
      <c r="K286" s="150">
        <f t="shared" si="83"/>
        <v>4.5095561560204089</v>
      </c>
      <c r="L286" s="135"/>
      <c r="M286" s="149">
        <f t="shared" si="85"/>
        <v>1.0125048194309887</v>
      </c>
      <c r="N286" s="149">
        <f t="shared" si="86"/>
        <v>1.0124909980357022</v>
      </c>
      <c r="O286" s="149">
        <f t="shared" si="87"/>
        <v>1.0166220871655876</v>
      </c>
      <c r="P286" s="149">
        <f t="shared" si="88"/>
        <v>1.0166031949866094</v>
      </c>
      <c r="Q286" s="140"/>
      <c r="R286" s="152">
        <f t="shared" si="89"/>
        <v>1.2427279919069395E-2</v>
      </c>
      <c r="S286" s="152">
        <f t="shared" si="90"/>
        <v>1.2413629130097395E-2</v>
      </c>
      <c r="T286" s="152">
        <f t="shared" si="91"/>
        <v>1.6485452300242655E-2</v>
      </c>
      <c r="U286" s="152">
        <f t="shared" si="92"/>
        <v>1.6466868841592517E-2</v>
      </c>
    </row>
    <row r="287" spans="1:21" x14ac:dyDescent="0.25">
      <c r="A287" s="130">
        <f t="shared" si="77"/>
        <v>1894.1</v>
      </c>
      <c r="B287" s="138"/>
      <c r="C287" s="149">
        <f t="shared" si="84"/>
        <v>0.01</v>
      </c>
      <c r="D287" s="150">
        <f t="shared" si="94"/>
        <v>-4.3400000000000105E-2</v>
      </c>
      <c r="E287" s="150">
        <f t="shared" si="78"/>
        <v>5.2088494040749382E-2</v>
      </c>
      <c r="F287" s="150">
        <f t="shared" si="79"/>
        <v>1.3817810359857631E-2</v>
      </c>
      <c r="G287" s="151">
        <f t="shared" si="80"/>
        <v>8.6884940407492769E-3</v>
      </c>
      <c r="H287" s="150">
        <f t="shared" si="81"/>
        <v>-2.9582189640142476E-2</v>
      </c>
      <c r="I287" s="137"/>
      <c r="J287" s="151">
        <f t="shared" si="82"/>
        <v>4.3486884940407489</v>
      </c>
      <c r="K287" s="150">
        <f t="shared" si="83"/>
        <v>4.3104178103598576</v>
      </c>
      <c r="L287" s="135"/>
      <c r="M287" s="149">
        <f t="shared" si="85"/>
        <v>0.98408483088232002</v>
      </c>
      <c r="N287" s="149">
        <f t="shared" si="86"/>
        <v>0.97640891098604454</v>
      </c>
      <c r="O287" s="149">
        <f t="shared" si="87"/>
        <v>0.99670715629156192</v>
      </c>
      <c r="P287" s="149">
        <f t="shared" si="88"/>
        <v>0.99467092146816283</v>
      </c>
      <c r="Q287" s="140"/>
      <c r="R287" s="152">
        <f t="shared" si="89"/>
        <v>-1.6043175399513165E-2</v>
      </c>
      <c r="S287" s="152">
        <f t="shared" si="90"/>
        <v>-2.387381413663979E-2</v>
      </c>
      <c r="T287" s="152">
        <f t="shared" si="91"/>
        <v>-3.2982770489883633E-3</v>
      </c>
      <c r="U287" s="152">
        <f t="shared" si="92"/>
        <v>-5.3433287202990431E-3</v>
      </c>
    </row>
    <row r="288" spans="1:21" x14ac:dyDescent="0.25">
      <c r="A288" s="130">
        <f t="shared" si="77"/>
        <v>1894.11</v>
      </c>
      <c r="B288" s="138"/>
      <c r="C288" s="149">
        <f t="shared" si="84"/>
        <v>0.01</v>
      </c>
      <c r="D288" s="150">
        <f t="shared" si="94"/>
        <v>-4.3400000000000105E-2</v>
      </c>
      <c r="E288" s="150">
        <f t="shared" si="78"/>
        <v>5.2607565693457474E-2</v>
      </c>
      <c r="F288" s="150">
        <f t="shared" si="79"/>
        <v>4.3400000000000001E-2</v>
      </c>
      <c r="G288" s="151">
        <f t="shared" si="80"/>
        <v>9.2075656934573688E-3</v>
      </c>
      <c r="H288" s="150">
        <f t="shared" si="81"/>
        <v>-1.0408340855860843E-16</v>
      </c>
      <c r="I288" s="137"/>
      <c r="J288" s="151">
        <f t="shared" si="82"/>
        <v>4.3492075656934572</v>
      </c>
      <c r="K288" s="150">
        <f t="shared" si="83"/>
        <v>4.34</v>
      </c>
      <c r="L288" s="135"/>
      <c r="M288" s="149">
        <f t="shared" si="85"/>
        <v>1.0030407099419849</v>
      </c>
      <c r="N288" s="149">
        <f t="shared" si="86"/>
        <v>1.0071498456391241</v>
      </c>
      <c r="O288" s="149">
        <f t="shared" si="87"/>
        <v>1.0027266969193076</v>
      </c>
      <c r="P288" s="149">
        <f t="shared" si="88"/>
        <v>1.0061166368814607</v>
      </c>
      <c r="Q288" s="140"/>
      <c r="R288" s="152">
        <f t="shared" si="89"/>
        <v>3.0360963335732435E-3</v>
      </c>
      <c r="S288" s="152">
        <f t="shared" si="90"/>
        <v>7.1244066772533747E-3</v>
      </c>
      <c r="T288" s="152">
        <f t="shared" si="91"/>
        <v>2.7229862250246961E-3</v>
      </c>
      <c r="U288" s="152">
        <f t="shared" si="92"/>
        <v>6.0980061909384027E-3</v>
      </c>
    </row>
    <row r="289" spans="1:21" x14ac:dyDescent="0.25">
      <c r="A289" s="130">
        <f t="shared" si="77"/>
        <v>1894.12</v>
      </c>
      <c r="B289" s="138"/>
      <c r="C289" s="149">
        <f t="shared" si="84"/>
        <v>0.01</v>
      </c>
      <c r="D289" s="150">
        <f t="shared" si="94"/>
        <v>-4.3000000000000149E-2</v>
      </c>
      <c r="E289" s="150">
        <f t="shared" si="78"/>
        <v>5.1885062853654393E-2</v>
      </c>
      <c r="F289" s="150">
        <f t="shared" si="79"/>
        <v>1.5888361048692842E-2</v>
      </c>
      <c r="G289" s="151">
        <f t="shared" si="80"/>
        <v>8.8850628536542436E-3</v>
      </c>
      <c r="H289" s="150">
        <f t="shared" si="81"/>
        <v>-2.7111638951307308E-2</v>
      </c>
      <c r="I289" s="137"/>
      <c r="J289" s="151">
        <f t="shared" si="82"/>
        <v>4.3088850628536539</v>
      </c>
      <c r="K289" s="150">
        <f t="shared" si="83"/>
        <v>4.2728883610486923</v>
      </c>
      <c r="L289" s="135"/>
      <c r="M289" s="149">
        <f t="shared" si="85"/>
        <v>0.99732149720678676</v>
      </c>
      <c r="N289" s="149">
        <f t="shared" si="86"/>
        <v>0.99359075310117873</v>
      </c>
      <c r="O289" s="149">
        <f t="shared" si="87"/>
        <v>1.0000322079169024</v>
      </c>
      <c r="P289" s="149">
        <f t="shared" si="88"/>
        <v>0.9988897710368051</v>
      </c>
      <c r="Q289" s="140"/>
      <c r="R289" s="152">
        <f t="shared" si="89"/>
        <v>-2.682096400245229E-3</v>
      </c>
      <c r="S289" s="152">
        <f t="shared" si="90"/>
        <v>-6.4298743063944414E-3</v>
      </c>
      <c r="T289" s="152">
        <f t="shared" si="91"/>
        <v>3.2207398238574758E-5</v>
      </c>
      <c r="U289" s="152">
        <f t="shared" si="92"/>
        <v>-1.1108457239095942E-3</v>
      </c>
    </row>
    <row r="290" spans="1:21" x14ac:dyDescent="0.25">
      <c r="A290" s="130">
        <f t="shared" si="77"/>
        <v>1895.01</v>
      </c>
      <c r="B290" s="138"/>
      <c r="C290" s="149">
        <f t="shared" si="84"/>
        <v>0.01</v>
      </c>
      <c r="D290" s="150">
        <f t="shared" si="94"/>
        <v>-4.2500000000000426E-2</v>
      </c>
      <c r="E290" s="150">
        <f t="shared" si="78"/>
        <v>5.1441286931863173E-2</v>
      </c>
      <c r="F290" s="150">
        <f t="shared" si="79"/>
        <v>1.5069913534550743E-2</v>
      </c>
      <c r="G290" s="151">
        <f t="shared" si="80"/>
        <v>8.9412869318627464E-3</v>
      </c>
      <c r="H290" s="150">
        <f t="shared" si="81"/>
        <v>-2.7430086465449685E-2</v>
      </c>
      <c r="I290" s="137"/>
      <c r="J290" s="151">
        <f t="shared" si="82"/>
        <v>4.2589412869318624</v>
      </c>
      <c r="K290" s="150">
        <f t="shared" si="83"/>
        <v>4.2225699135345502</v>
      </c>
      <c r="L290" s="135"/>
      <c r="M290" s="149">
        <f t="shared" si="85"/>
        <v>0.99590132144600318</v>
      </c>
      <c r="N290" s="149">
        <f t="shared" si="86"/>
        <v>0.99580969866977587</v>
      </c>
      <c r="O290" s="149">
        <f t="shared" si="87"/>
        <v>0.99965533062169298</v>
      </c>
      <c r="P290" s="149">
        <f t="shared" si="88"/>
        <v>0.99962848939360771</v>
      </c>
      <c r="Q290" s="140"/>
      <c r="R290" s="152">
        <f t="shared" si="89"/>
        <v>-4.1071011591867559E-3</v>
      </c>
      <c r="S290" s="152">
        <f t="shared" si="90"/>
        <v>-4.199105245489017E-3</v>
      </c>
      <c r="T290" s="152">
        <f t="shared" si="91"/>
        <v>-3.4472879044927736E-4</v>
      </c>
      <c r="U290" s="152">
        <f t="shared" si="92"/>
        <v>-3.7157963355436465E-4</v>
      </c>
    </row>
    <row r="291" spans="1:21" x14ac:dyDescent="0.25">
      <c r="A291" s="130">
        <f t="shared" si="77"/>
        <v>1895.02</v>
      </c>
      <c r="B291" s="138"/>
      <c r="C291" s="149">
        <f t="shared" si="84"/>
        <v>0.01</v>
      </c>
      <c r="D291" s="150">
        <f t="shared" si="94"/>
        <v>-4.1900000000000048E-2</v>
      </c>
      <c r="E291" s="150">
        <f t="shared" si="78"/>
        <v>5.0937978191937065E-2</v>
      </c>
      <c r="F291" s="150">
        <f t="shared" si="79"/>
        <v>1.442581124172017E-2</v>
      </c>
      <c r="G291" s="151">
        <f t="shared" si="80"/>
        <v>9.037978191937017E-3</v>
      </c>
      <c r="H291" s="150">
        <f t="shared" si="81"/>
        <v>-2.747418875827988E-2</v>
      </c>
      <c r="I291" s="137"/>
      <c r="J291" s="151">
        <f t="shared" si="82"/>
        <v>4.1990379781919378</v>
      </c>
      <c r="K291" s="150">
        <f t="shared" si="83"/>
        <v>4.1625258112417205</v>
      </c>
      <c r="L291" s="135"/>
      <c r="M291" s="149">
        <f t="shared" si="85"/>
        <v>0.99539836901704337</v>
      </c>
      <c r="N291" s="149">
        <f t="shared" si="86"/>
        <v>0.99532563437528476</v>
      </c>
      <c r="O291" s="149">
        <f t="shared" si="87"/>
        <v>1.0014195524292906</v>
      </c>
      <c r="P291" s="149">
        <f t="shared" si="88"/>
        <v>1.0013989537276933</v>
      </c>
      <c r="Q291" s="140"/>
      <c r="R291" s="152">
        <f t="shared" si="89"/>
        <v>-4.6122510791749352E-3</v>
      </c>
      <c r="S291" s="152">
        <f t="shared" si="90"/>
        <v>-4.6853246359985128E-3</v>
      </c>
      <c r="T291" s="152">
        <f t="shared" si="91"/>
        <v>1.4185458172539427E-3</v>
      </c>
      <c r="U291" s="152">
        <f t="shared" si="92"/>
        <v>1.3979761035882048E-3</v>
      </c>
    </row>
    <row r="292" spans="1:21" x14ac:dyDescent="0.25">
      <c r="A292" s="130">
        <f t="shared" si="77"/>
        <v>1895.03</v>
      </c>
      <c r="B292" s="138"/>
      <c r="C292" s="149">
        <f t="shared" si="84"/>
        <v>0.01</v>
      </c>
      <c r="D292" s="150">
        <f t="shared" si="94"/>
        <v>-4.1900000000000048E-2</v>
      </c>
      <c r="E292" s="150">
        <f t="shared" si="78"/>
        <v>5.0998738544517856E-2</v>
      </c>
      <c r="F292" s="150">
        <f t="shared" si="79"/>
        <v>4.1900000000000007E-2</v>
      </c>
      <c r="G292" s="151">
        <f t="shared" si="80"/>
        <v>9.0987385445178079E-3</v>
      </c>
      <c r="H292" s="150">
        <f t="shared" si="81"/>
        <v>0</v>
      </c>
      <c r="I292" s="137"/>
      <c r="J292" s="151">
        <f t="shared" si="82"/>
        <v>4.1990987385445182</v>
      </c>
      <c r="K292" s="150">
        <f t="shared" si="83"/>
        <v>4.1900000000000004</v>
      </c>
      <c r="L292" s="135"/>
      <c r="M292" s="149">
        <f t="shared" si="85"/>
        <v>1.0039750071377211</v>
      </c>
      <c r="N292" s="149">
        <f t="shared" si="86"/>
        <v>1.0080047480341325</v>
      </c>
      <c r="O292" s="149">
        <f t="shared" si="87"/>
        <v>1.0039450892166704</v>
      </c>
      <c r="P292" s="149">
        <f t="shared" si="88"/>
        <v>1.0072558798044069</v>
      </c>
      <c r="Q292" s="140"/>
      <c r="R292" s="152">
        <f t="shared" si="89"/>
        <v>3.9671276705720215E-3</v>
      </c>
      <c r="S292" s="152">
        <f t="shared" si="90"/>
        <v>7.9728799894051641E-3</v>
      </c>
      <c r="T292" s="152">
        <f t="shared" si="91"/>
        <v>3.9373277586060868E-3</v>
      </c>
      <c r="U292" s="152">
        <f t="shared" si="92"/>
        <v>7.2296825549391869E-3</v>
      </c>
    </row>
    <row r="293" spans="1:21" x14ac:dyDescent="0.25">
      <c r="A293" s="130">
        <f t="shared" si="77"/>
        <v>1895.04</v>
      </c>
      <c r="B293" s="138"/>
      <c r="C293" s="149">
        <f t="shared" si="84"/>
        <v>0.01</v>
      </c>
      <c r="D293" s="150">
        <f t="shared" si="94"/>
        <v>-4.3700000000000294E-2</v>
      </c>
      <c r="E293" s="150">
        <f t="shared" si="78"/>
        <v>5.2910052615690963E-2</v>
      </c>
      <c r="F293" s="150">
        <f t="shared" si="79"/>
        <v>7.3770892157990917E-2</v>
      </c>
      <c r="G293" s="151">
        <f t="shared" si="80"/>
        <v>9.2100526156906684E-3</v>
      </c>
      <c r="H293" s="150">
        <f t="shared" si="81"/>
        <v>3.0070892157990622E-2</v>
      </c>
      <c r="I293" s="137"/>
      <c r="J293" s="151">
        <f t="shared" si="82"/>
        <v>4.379210052615691</v>
      </c>
      <c r="K293" s="150">
        <f t="shared" si="83"/>
        <v>4.4000708921579905</v>
      </c>
      <c r="L293" s="135"/>
      <c r="M293" s="149">
        <f t="shared" si="85"/>
        <v>1.0299147816442356</v>
      </c>
      <c r="N293" s="149">
        <f t="shared" si="86"/>
        <v>1.0343050822320696</v>
      </c>
      <c r="O293" s="149">
        <f t="shared" si="87"/>
        <v>1.0402046920489303</v>
      </c>
      <c r="P293" s="149">
        <f t="shared" si="88"/>
        <v>1.0463259558767839</v>
      </c>
      <c r="Q293" s="140"/>
      <c r="R293" s="152">
        <f t="shared" si="89"/>
        <v>2.9476062550978135E-2</v>
      </c>
      <c r="S293" s="152">
        <f t="shared" si="90"/>
        <v>3.3729783081968383E-2</v>
      </c>
      <c r="T293" s="152">
        <f t="shared" si="91"/>
        <v>3.9417513064725899E-2</v>
      </c>
      <c r="U293" s="152">
        <f t="shared" si="92"/>
        <v>4.5284938396015884E-2</v>
      </c>
    </row>
    <row r="294" spans="1:21" x14ac:dyDescent="0.25">
      <c r="A294" s="130">
        <f t="shared" si="77"/>
        <v>1895.05</v>
      </c>
      <c r="B294" s="138"/>
      <c r="C294" s="149">
        <f t="shared" si="84"/>
        <v>0.01</v>
      </c>
      <c r="D294" s="150">
        <f t="shared" si="94"/>
        <v>-4.610000000000003E-2</v>
      </c>
      <c r="E294" s="150">
        <f t="shared" si="78"/>
        <v>5.4432355039816215E-2</v>
      </c>
      <c r="F294" s="150">
        <f t="shared" si="79"/>
        <v>7.7986409549625976E-2</v>
      </c>
      <c r="G294" s="151">
        <f t="shared" si="80"/>
        <v>8.3323550398161847E-3</v>
      </c>
      <c r="H294" s="150">
        <f t="shared" si="81"/>
        <v>3.1886409549625946E-2</v>
      </c>
      <c r="I294" s="137"/>
      <c r="J294" s="151">
        <f t="shared" si="82"/>
        <v>4.6183323550398168</v>
      </c>
      <c r="K294" s="150">
        <f t="shared" si="83"/>
        <v>4.6418864095496266</v>
      </c>
      <c r="L294" s="135"/>
      <c r="M294" s="149">
        <f t="shared" si="85"/>
        <v>1.0360694746568822</v>
      </c>
      <c r="N294" s="149">
        <f t="shared" si="86"/>
        <v>1.0362672545844618</v>
      </c>
      <c r="O294" s="149">
        <f t="shared" si="87"/>
        <v>1.0500223756137155</v>
      </c>
      <c r="P294" s="149">
        <f t="shared" si="88"/>
        <v>1.0503057391834461</v>
      </c>
      <c r="Q294" s="140"/>
      <c r="R294" s="152">
        <f t="shared" si="89"/>
        <v>3.5434202068453852E-2</v>
      </c>
      <c r="S294" s="152">
        <f t="shared" si="90"/>
        <v>3.5625078314953158E-2</v>
      </c>
      <c r="T294" s="152">
        <f t="shared" si="91"/>
        <v>4.8811474050675326E-2</v>
      </c>
      <c r="U294" s="152">
        <f t="shared" si="92"/>
        <v>4.9081301959422986E-2</v>
      </c>
    </row>
    <row r="295" spans="1:21" x14ac:dyDescent="0.25">
      <c r="A295" s="130">
        <f t="shared" si="77"/>
        <v>1895.06</v>
      </c>
      <c r="B295" s="138"/>
      <c r="C295" s="149">
        <f t="shared" si="84"/>
        <v>0.01</v>
      </c>
      <c r="D295" s="150">
        <f t="shared" si="94"/>
        <v>-4.6999999999999709E-2</v>
      </c>
      <c r="E295" s="150">
        <f t="shared" si="78"/>
        <v>5.3698630223301264E-2</v>
      </c>
      <c r="F295" s="150">
        <f t="shared" si="79"/>
        <v>7.8416171063713486E-2</v>
      </c>
      <c r="G295" s="151">
        <f t="shared" si="80"/>
        <v>6.6986302233015549E-3</v>
      </c>
      <c r="H295" s="150">
        <f t="shared" si="81"/>
        <v>3.1416171063713777E-2</v>
      </c>
      <c r="I295" s="137"/>
      <c r="J295" s="151">
        <f t="shared" si="82"/>
        <v>4.7066986302233014</v>
      </c>
      <c r="K295" s="150">
        <f t="shared" si="83"/>
        <v>4.7314161710637137</v>
      </c>
      <c r="L295" s="135"/>
      <c r="M295" s="149">
        <f t="shared" si="85"/>
        <v>1.0146356727674122</v>
      </c>
      <c r="N295" s="149">
        <f t="shared" si="86"/>
        <v>1.0147129347827681</v>
      </c>
      <c r="O295" s="149">
        <f t="shared" si="87"/>
        <v>1.0196078017074732</v>
      </c>
      <c r="P295" s="149">
        <f t="shared" si="88"/>
        <v>1.0197206275167667</v>
      </c>
      <c r="Q295" s="140"/>
      <c r="R295" s="152">
        <f t="shared" si="89"/>
        <v>1.4529604971968058E-2</v>
      </c>
      <c r="S295" s="152">
        <f t="shared" si="90"/>
        <v>1.4605749617699046E-2</v>
      </c>
      <c r="T295" s="152">
        <f t="shared" si="91"/>
        <v>1.9418045224045652E-2</v>
      </c>
      <c r="U295" s="152">
        <f t="shared" si="92"/>
        <v>1.9528695188800509E-2</v>
      </c>
    </row>
    <row r="296" spans="1:21" x14ac:dyDescent="0.25">
      <c r="A296" s="130">
        <f t="shared" si="77"/>
        <v>1895.07</v>
      </c>
      <c r="B296" s="138"/>
      <c r="C296" s="149">
        <f t="shared" si="84"/>
        <v>0.01</v>
      </c>
      <c r="D296" s="150">
        <f t="shared" si="94"/>
        <v>-4.7200000000000131E-2</v>
      </c>
      <c r="E296" s="150">
        <f t="shared" si="78"/>
        <v>5.3041929304106068E-2</v>
      </c>
      <c r="F296" s="150">
        <f t="shared" si="79"/>
        <v>7.3422746989002044E-2</v>
      </c>
      <c r="G296" s="151">
        <f t="shared" si="80"/>
        <v>5.8419293041059375E-3</v>
      </c>
      <c r="H296" s="150">
        <f t="shared" si="81"/>
        <v>2.6222746989001913E-2</v>
      </c>
      <c r="I296" s="137"/>
      <c r="J296" s="151">
        <f t="shared" si="82"/>
        <v>4.7258419293041056</v>
      </c>
      <c r="K296" s="150">
        <f t="shared" si="83"/>
        <v>4.7462227469890017</v>
      </c>
      <c r="L296" s="135"/>
      <c r="M296" s="149">
        <f t="shared" si="85"/>
        <v>1.0059415698763792</v>
      </c>
      <c r="N296" s="149">
        <f t="shared" si="86"/>
        <v>1.005404312516071</v>
      </c>
      <c r="O296" s="149">
        <f t="shared" si="87"/>
        <v>1.0067480833382525</v>
      </c>
      <c r="P296" s="149">
        <f t="shared" si="88"/>
        <v>1.0060043903438345</v>
      </c>
      <c r="Q296" s="140"/>
      <c r="R296" s="152">
        <f t="shared" si="89"/>
        <v>5.9239883569261343E-3</v>
      </c>
      <c r="S296" s="152">
        <f t="shared" si="90"/>
        <v>5.3897616207003183E-3</v>
      </c>
      <c r="T296" s="152">
        <f t="shared" si="91"/>
        <v>6.7254169365911489E-3</v>
      </c>
      <c r="U296" s="152">
        <f t="shared" si="92"/>
        <v>5.9864358269057496E-3</v>
      </c>
    </row>
    <row r="297" spans="1:21" x14ac:dyDescent="0.25">
      <c r="A297" s="130">
        <f t="shared" si="77"/>
        <v>1895.08</v>
      </c>
      <c r="B297" s="138"/>
      <c r="C297" s="149">
        <f t="shared" si="84"/>
        <v>0.01</v>
      </c>
      <c r="D297" s="150">
        <f t="shared" si="94"/>
        <v>-4.7900000000000276E-2</v>
      </c>
      <c r="E297" s="150">
        <f t="shared" si="78"/>
        <v>5.3373236333194136E-2</v>
      </c>
      <c r="F297" s="150">
        <f t="shared" si="79"/>
        <v>7.9374116090965396E-2</v>
      </c>
      <c r="G297" s="151">
        <f t="shared" si="80"/>
        <v>5.4732363331938608E-3</v>
      </c>
      <c r="H297" s="150">
        <f t="shared" si="81"/>
        <v>3.1474116090965121E-2</v>
      </c>
      <c r="I297" s="137"/>
      <c r="J297" s="151">
        <f t="shared" si="82"/>
        <v>4.7954732363331942</v>
      </c>
      <c r="K297" s="150">
        <f t="shared" si="83"/>
        <v>4.8214741160909655</v>
      </c>
      <c r="L297" s="135"/>
      <c r="M297" s="149">
        <f t="shared" si="85"/>
        <v>1.0118469546651832</v>
      </c>
      <c r="N297" s="149">
        <f t="shared" si="86"/>
        <v>1.0124631137060109</v>
      </c>
      <c r="O297" s="149">
        <f t="shared" si="87"/>
        <v>1.0157420047512067</v>
      </c>
      <c r="P297" s="149">
        <f t="shared" si="88"/>
        <v>1.0166583269118468</v>
      </c>
      <c r="Q297" s="140"/>
      <c r="R297" s="152">
        <f t="shared" si="89"/>
        <v>1.1777328860777567E-2</v>
      </c>
      <c r="S297" s="152">
        <f t="shared" si="90"/>
        <v>1.2386088427292006E-2</v>
      </c>
      <c r="T297" s="152">
        <f t="shared" si="91"/>
        <v>1.5619384578527148E-2</v>
      </c>
      <c r="U297" s="152">
        <f t="shared" si="92"/>
        <v>1.6521098880037697E-2</v>
      </c>
    </row>
    <row r="298" spans="1:21" x14ac:dyDescent="0.25">
      <c r="A298" s="130">
        <f t="shared" si="77"/>
        <v>1895.09</v>
      </c>
      <c r="B298" s="138"/>
      <c r="C298" s="149">
        <f t="shared" si="84"/>
        <v>0.01</v>
      </c>
      <c r="D298" s="150">
        <f t="shared" si="94"/>
        <v>-4.8200000000000465E-2</v>
      </c>
      <c r="E298" s="150">
        <f t="shared" si="78"/>
        <v>5.2917954915058601E-2</v>
      </c>
      <c r="F298" s="150">
        <f t="shared" si="79"/>
        <v>7.7013098730483592E-2</v>
      </c>
      <c r="G298" s="151">
        <f t="shared" si="80"/>
        <v>4.7179549150581368E-3</v>
      </c>
      <c r="H298" s="150">
        <f t="shared" si="81"/>
        <v>2.8813098730483128E-2</v>
      </c>
      <c r="I298" s="137"/>
      <c r="J298" s="151">
        <f t="shared" si="82"/>
        <v>4.8247179549150587</v>
      </c>
      <c r="K298" s="150">
        <f t="shared" si="83"/>
        <v>4.8488130987304832</v>
      </c>
      <c r="L298" s="135"/>
      <c r="M298" s="149">
        <f t="shared" si="85"/>
        <v>1.0069489985676086</v>
      </c>
      <c r="N298" s="149">
        <f t="shared" si="86"/>
        <v>1.0067039396558009</v>
      </c>
      <c r="O298" s="149">
        <f t="shared" si="87"/>
        <v>1.0083554142712212</v>
      </c>
      <c r="P298" s="149">
        <f t="shared" si="88"/>
        <v>1.0079987726322894</v>
      </c>
      <c r="Q298" s="140"/>
      <c r="R298" s="152">
        <f t="shared" si="89"/>
        <v>6.9249655497644865E-3</v>
      </c>
      <c r="S298" s="152">
        <f t="shared" si="90"/>
        <v>6.681568181364215E-3</v>
      </c>
      <c r="T298" s="152">
        <f t="shared" si="91"/>
        <v>8.3207010257254216E-3</v>
      </c>
      <c r="U298" s="152">
        <f t="shared" si="92"/>
        <v>7.9669520217385721E-3</v>
      </c>
    </row>
    <row r="299" spans="1:21" x14ac:dyDescent="0.25">
      <c r="A299" s="130">
        <f t="shared" si="77"/>
        <v>1895.1</v>
      </c>
      <c r="B299" s="138"/>
      <c r="C299" s="149">
        <f t="shared" si="84"/>
        <v>0.01</v>
      </c>
      <c r="D299" s="150">
        <f t="shared" si="94"/>
        <v>-4.750000000000032E-2</v>
      </c>
      <c r="E299" s="150">
        <f t="shared" si="78"/>
        <v>5.1612363691317505E-2</v>
      </c>
      <c r="F299" s="150">
        <f t="shared" si="79"/>
        <v>1.6349169018401086E-2</v>
      </c>
      <c r="G299" s="151">
        <f t="shared" si="80"/>
        <v>4.1123636913171849E-3</v>
      </c>
      <c r="H299" s="150">
        <f t="shared" si="81"/>
        <v>-3.1150830981599233E-2</v>
      </c>
      <c r="I299" s="137"/>
      <c r="J299" s="151">
        <f t="shared" si="82"/>
        <v>4.7541123636913172</v>
      </c>
      <c r="K299" s="150">
        <f t="shared" si="83"/>
        <v>4.7188491690184007</v>
      </c>
      <c r="L299" s="135"/>
      <c r="M299" s="149">
        <f t="shared" si="85"/>
        <v>0.99563036185578013</v>
      </c>
      <c r="N299" s="149">
        <f t="shared" si="86"/>
        <v>0.98901001772719843</v>
      </c>
      <c r="O299" s="149">
        <f t="shared" si="87"/>
        <v>1.0012592811312655</v>
      </c>
      <c r="P299" s="149">
        <f t="shared" si="88"/>
        <v>0.99916216490993703</v>
      </c>
      <c r="Q299" s="140"/>
      <c r="R299" s="152">
        <f t="shared" si="89"/>
        <v>-4.3792129153459695E-3</v>
      </c>
      <c r="S299" s="152">
        <f t="shared" si="90"/>
        <v>-1.1050818262899909E-2</v>
      </c>
      <c r="T299" s="152">
        <f t="shared" si="91"/>
        <v>1.2584889018050448E-3</v>
      </c>
      <c r="U299" s="152">
        <f t="shared" si="92"/>
        <v>-8.3818627004968182E-4</v>
      </c>
    </row>
    <row r="300" spans="1:21" x14ac:dyDescent="0.25">
      <c r="A300" s="130">
        <f t="shared" si="77"/>
        <v>1895.11</v>
      </c>
      <c r="B300" s="138"/>
      <c r="C300" s="149">
        <f t="shared" si="84"/>
        <v>0.01</v>
      </c>
      <c r="D300" s="150">
        <f t="shared" si="94"/>
        <v>-4.5899999999999608E-2</v>
      </c>
      <c r="E300" s="150">
        <f t="shared" si="78"/>
        <v>4.9962059713762406E-2</v>
      </c>
      <c r="F300" s="150">
        <f t="shared" si="79"/>
        <v>1.4544884160630503E-2</v>
      </c>
      <c r="G300" s="151">
        <f t="shared" si="80"/>
        <v>4.0620597137627987E-3</v>
      </c>
      <c r="H300" s="150">
        <f t="shared" si="81"/>
        <v>-3.1355115839369105E-2</v>
      </c>
      <c r="I300" s="137"/>
      <c r="J300" s="151">
        <f t="shared" si="82"/>
        <v>4.5940620597137629</v>
      </c>
      <c r="K300" s="150">
        <f t="shared" si="83"/>
        <v>4.5586448841606311</v>
      </c>
      <c r="L300" s="135"/>
      <c r="M300" s="149">
        <f t="shared" si="85"/>
        <v>0.98527364525631222</v>
      </c>
      <c r="N300" s="149">
        <f t="shared" si="86"/>
        <v>0.98513263120325756</v>
      </c>
      <c r="O300" s="149">
        <f t="shared" si="87"/>
        <v>0.99846181798391487</v>
      </c>
      <c r="P300" s="149">
        <f t="shared" si="88"/>
        <v>0.99842076617223119</v>
      </c>
      <c r="Q300" s="140"/>
      <c r="R300" s="152">
        <f t="shared" si="89"/>
        <v>-1.4835863949822652E-2</v>
      </c>
      <c r="S300" s="152">
        <f t="shared" si="90"/>
        <v>-1.4978995906901863E-2</v>
      </c>
      <c r="T300" s="152">
        <f t="shared" si="91"/>
        <v>-1.5393662325585446E-3</v>
      </c>
      <c r="U300" s="152">
        <f t="shared" si="92"/>
        <v>-1.580482131926068E-3</v>
      </c>
    </row>
    <row r="301" spans="1:21" x14ac:dyDescent="0.25">
      <c r="A301" s="130">
        <f t="shared" si="77"/>
        <v>1895.12</v>
      </c>
      <c r="B301" s="138"/>
      <c r="C301" s="149">
        <f t="shared" si="84"/>
        <v>0.01</v>
      </c>
      <c r="D301" s="150">
        <f t="shared" si="94"/>
        <v>-4.3199999999999683E-2</v>
      </c>
      <c r="E301" s="150">
        <f t="shared" si="78"/>
        <v>4.7615077942194273E-2</v>
      </c>
      <c r="F301" s="150">
        <f t="shared" si="79"/>
        <v>1.3294208802435953E-2</v>
      </c>
      <c r="G301" s="151">
        <f t="shared" si="80"/>
        <v>4.4150779421945896E-3</v>
      </c>
      <c r="H301" s="150">
        <f t="shared" si="81"/>
        <v>-2.990579119756373E-2</v>
      </c>
      <c r="I301" s="137"/>
      <c r="J301" s="151">
        <f t="shared" si="82"/>
        <v>4.324415077942195</v>
      </c>
      <c r="K301" s="150">
        <f t="shared" si="83"/>
        <v>4.2900942088024365</v>
      </c>
      <c r="L301" s="135"/>
      <c r="M301" s="149">
        <f t="shared" si="85"/>
        <v>0.97129741457253282</v>
      </c>
      <c r="N301" s="149">
        <f t="shared" si="86"/>
        <v>0.97119339624112433</v>
      </c>
      <c r="O301" s="149">
        <f t="shared" si="87"/>
        <v>0.99478768948077889</v>
      </c>
      <c r="P301" s="149">
        <f t="shared" si="88"/>
        <v>0.99475864738997932</v>
      </c>
      <c r="Q301" s="140"/>
      <c r="R301" s="152">
        <f t="shared" si="89"/>
        <v>-2.9122560399146274E-2</v>
      </c>
      <c r="S301" s="152">
        <f t="shared" si="90"/>
        <v>-2.9229658287001248E-2</v>
      </c>
      <c r="T301" s="152">
        <f t="shared" si="91"/>
        <v>-5.2259419979942719E-3</v>
      </c>
      <c r="U301" s="152">
        <f t="shared" si="92"/>
        <v>-5.2551366845048769E-3</v>
      </c>
    </row>
    <row r="302" spans="1:21" x14ac:dyDescent="0.25">
      <c r="A302" s="130">
        <f t="shared" si="77"/>
        <v>1896.01</v>
      </c>
      <c r="B302" s="138"/>
      <c r="C302" s="149">
        <f t="shared" si="84"/>
        <v>0.01</v>
      </c>
      <c r="D302" s="150">
        <f t="shared" ref="D302:D321" si="95">(1-Epsilon)*q_SP-q_SP</f>
        <v>-4.269999999999996E-2</v>
      </c>
      <c r="E302" s="150">
        <f t="shared" si="78"/>
        <v>4.844791586946777E-2</v>
      </c>
      <c r="F302" s="150">
        <f t="shared" si="79"/>
        <v>1.5225844573687714E-2</v>
      </c>
      <c r="G302" s="151">
        <f t="shared" si="80"/>
        <v>5.7479158694678095E-3</v>
      </c>
      <c r="H302" s="150">
        <f t="shared" si="81"/>
        <v>-2.7474155426312246E-2</v>
      </c>
      <c r="I302" s="137"/>
      <c r="J302" s="151">
        <f t="shared" si="82"/>
        <v>4.2757479158694673</v>
      </c>
      <c r="K302" s="150">
        <f t="shared" si="83"/>
        <v>4.2425258445736871</v>
      </c>
      <c r="L302" s="135"/>
      <c r="M302" s="149">
        <f t="shared" si="85"/>
        <v>0.9973694416187413</v>
      </c>
      <c r="N302" s="149">
        <f t="shared" si="86"/>
        <v>0.99748021350379701</v>
      </c>
      <c r="O302" s="149">
        <f t="shared" si="87"/>
        <v>1.0018445227528674</v>
      </c>
      <c r="P302" s="149">
        <f t="shared" si="88"/>
        <v>1.0018793353031024</v>
      </c>
      <c r="Q302" s="140"/>
      <c r="R302" s="152">
        <f t="shared" si="89"/>
        <v>-2.6340243796323408E-3</v>
      </c>
      <c r="S302" s="152">
        <f t="shared" si="90"/>
        <v>-2.5229665012753335E-3</v>
      </c>
      <c r="T302" s="152">
        <f t="shared" si="91"/>
        <v>1.8428237097361192E-3</v>
      </c>
      <c r="U302" s="152">
        <f t="shared" si="92"/>
        <v>1.8775715619399076E-3</v>
      </c>
    </row>
    <row r="303" spans="1:21" x14ac:dyDescent="0.25">
      <c r="A303" s="130">
        <f t="shared" si="77"/>
        <v>1896.02</v>
      </c>
      <c r="B303" s="138"/>
      <c r="C303" s="149">
        <f t="shared" si="84"/>
        <v>0.01</v>
      </c>
      <c r="D303" s="150">
        <f t="shared" si="95"/>
        <v>-4.4500000000000206E-2</v>
      </c>
      <c r="E303" s="150">
        <f t="shared" si="78"/>
        <v>5.0588617315362107E-2</v>
      </c>
      <c r="F303" s="150">
        <f t="shared" si="79"/>
        <v>7.5082774079131304E-2</v>
      </c>
      <c r="G303" s="151">
        <f t="shared" si="80"/>
        <v>6.0886173153619008E-3</v>
      </c>
      <c r="H303" s="150">
        <f t="shared" si="81"/>
        <v>3.0582774079131098E-2</v>
      </c>
      <c r="I303" s="137"/>
      <c r="J303" s="151">
        <f t="shared" si="82"/>
        <v>4.4560886173153618</v>
      </c>
      <c r="K303" s="150">
        <f t="shared" si="83"/>
        <v>4.4805827740791315</v>
      </c>
      <c r="L303" s="135"/>
      <c r="M303" s="149">
        <f t="shared" si="85"/>
        <v>1.0267466730616779</v>
      </c>
      <c r="N303" s="149">
        <f t="shared" si="86"/>
        <v>1.0346835343349179</v>
      </c>
      <c r="O303" s="149">
        <f t="shared" si="87"/>
        <v>1.038926883865527</v>
      </c>
      <c r="P303" s="149">
        <f t="shared" si="88"/>
        <v>1.0507066397375093</v>
      </c>
      <c r="Q303" s="140"/>
      <c r="R303" s="152">
        <f t="shared" si="89"/>
        <v>2.6395233587949752E-2</v>
      </c>
      <c r="S303" s="152">
        <f t="shared" si="90"/>
        <v>3.4095616034396141E-2</v>
      </c>
      <c r="T303" s="152">
        <f t="shared" si="91"/>
        <v>3.8188338000396539E-2</v>
      </c>
      <c r="U303" s="152">
        <f t="shared" si="92"/>
        <v>4.9462928039260473E-2</v>
      </c>
    </row>
    <row r="304" spans="1:21" x14ac:dyDescent="0.25">
      <c r="A304" s="130">
        <f t="shared" si="77"/>
        <v>1896.03</v>
      </c>
      <c r="B304" s="138"/>
      <c r="C304" s="149">
        <f t="shared" si="84"/>
        <v>0.01</v>
      </c>
      <c r="D304" s="150">
        <f t="shared" si="95"/>
        <v>-4.3800000000000061E-2</v>
      </c>
      <c r="E304" s="150">
        <f t="shared" si="78"/>
        <v>4.8704159891070825E-2</v>
      </c>
      <c r="F304" s="150">
        <f t="shared" si="79"/>
        <v>1.4933141646221865E-2</v>
      </c>
      <c r="G304" s="151">
        <f t="shared" si="80"/>
        <v>4.904159891070764E-3</v>
      </c>
      <c r="H304" s="150">
        <f t="shared" si="81"/>
        <v>-2.8866858353778196E-2</v>
      </c>
      <c r="I304" s="137"/>
      <c r="J304" s="151">
        <f t="shared" si="82"/>
        <v>4.3849041598910707</v>
      </c>
      <c r="K304" s="150">
        <f t="shared" si="83"/>
        <v>4.3511331416462218</v>
      </c>
      <c r="L304" s="135"/>
      <c r="M304" s="149">
        <f t="shared" si="85"/>
        <v>0.99376755959674878</v>
      </c>
      <c r="N304" s="149">
        <f t="shared" si="86"/>
        <v>0.98657548557024133</v>
      </c>
      <c r="O304" s="149">
        <f t="shared" si="87"/>
        <v>0.99918172097388602</v>
      </c>
      <c r="P304" s="149">
        <f t="shared" si="88"/>
        <v>0.99697656518415145</v>
      </c>
      <c r="Q304" s="140"/>
      <c r="R304" s="152">
        <f t="shared" si="89"/>
        <v>-6.2519431352444305E-3</v>
      </c>
      <c r="S304" s="152">
        <f t="shared" si="90"/>
        <v>-1.3515437875914391E-2</v>
      </c>
      <c r="T304" s="152">
        <f t="shared" si="91"/>
        <v>-8.1861399914300156E-4</v>
      </c>
      <c r="U304" s="152">
        <f t="shared" si="92"/>
        <v>-3.0280146283974425E-3</v>
      </c>
    </row>
    <row r="305" spans="1:21" x14ac:dyDescent="0.25">
      <c r="A305" s="130">
        <f t="shared" si="77"/>
        <v>1896.04</v>
      </c>
      <c r="B305" s="138"/>
      <c r="C305" s="149">
        <f t="shared" si="84"/>
        <v>0.01</v>
      </c>
      <c r="D305" s="150">
        <f t="shared" si="95"/>
        <v>-4.4200000000000017E-2</v>
      </c>
      <c r="E305" s="150">
        <f t="shared" si="78"/>
        <v>4.9584901872750206E-2</v>
      </c>
      <c r="F305" s="150">
        <f t="shared" si="79"/>
        <v>7.1982193536499817E-2</v>
      </c>
      <c r="G305" s="151">
        <f t="shared" si="80"/>
        <v>5.3849018727501891E-3</v>
      </c>
      <c r="H305" s="150">
        <f t="shared" si="81"/>
        <v>2.77821935364998E-2</v>
      </c>
      <c r="I305" s="137"/>
      <c r="J305" s="151">
        <f t="shared" si="82"/>
        <v>4.42538490187275</v>
      </c>
      <c r="K305" s="150">
        <f t="shared" si="83"/>
        <v>4.4477821935364998</v>
      </c>
      <c r="L305" s="135"/>
      <c r="M305" s="149">
        <f t="shared" si="85"/>
        <v>1.0078539624398488</v>
      </c>
      <c r="N305" s="149">
        <f t="shared" si="86"/>
        <v>1.0151503939701898</v>
      </c>
      <c r="O305" s="149">
        <f t="shared" si="87"/>
        <v>1.0106964105097713</v>
      </c>
      <c r="P305" s="149">
        <f t="shared" si="88"/>
        <v>1.021288609479746</v>
      </c>
      <c r="Q305" s="140"/>
      <c r="R305" s="152">
        <f t="shared" si="89"/>
        <v>7.823280621372589E-3</v>
      </c>
      <c r="S305" s="152">
        <f t="shared" si="90"/>
        <v>1.5036772916654895E-2</v>
      </c>
      <c r="T305" s="152">
        <f t="shared" si="91"/>
        <v>1.0639608602880038E-2</v>
      </c>
      <c r="U305" s="152">
        <f t="shared" si="92"/>
        <v>2.1065172577561457E-2</v>
      </c>
    </row>
    <row r="306" spans="1:21" x14ac:dyDescent="0.25">
      <c r="A306" s="130">
        <f t="shared" si="77"/>
        <v>1896.05</v>
      </c>
      <c r="B306" s="138"/>
      <c r="C306" s="149">
        <f t="shared" si="84"/>
        <v>0.01</v>
      </c>
      <c r="D306" s="150">
        <f t="shared" si="95"/>
        <v>-4.4000000000000483E-2</v>
      </c>
      <c r="E306" s="150">
        <f t="shared" si="78"/>
        <v>4.911091426120686E-2</v>
      </c>
      <c r="F306" s="150">
        <f t="shared" si="79"/>
        <v>1.9266993514431143E-2</v>
      </c>
      <c r="G306" s="151">
        <f t="shared" si="80"/>
        <v>5.1109142612063771E-3</v>
      </c>
      <c r="H306" s="150">
        <f t="shared" si="81"/>
        <v>-2.473300648556934E-2</v>
      </c>
      <c r="I306" s="137"/>
      <c r="J306" s="151">
        <f t="shared" si="82"/>
        <v>4.4051109142612068</v>
      </c>
      <c r="K306" s="150">
        <f t="shared" si="83"/>
        <v>4.3752669935144306</v>
      </c>
      <c r="L306" s="135"/>
      <c r="M306" s="149">
        <f t="shared" si="85"/>
        <v>1.0000792665734508</v>
      </c>
      <c r="N306" s="149">
        <f t="shared" si="86"/>
        <v>0.99352742370850577</v>
      </c>
      <c r="O306" s="149">
        <f t="shared" si="87"/>
        <v>1.0009708496454954</v>
      </c>
      <c r="P306" s="149">
        <f t="shared" si="88"/>
        <v>0.99840045738370498</v>
      </c>
      <c r="Q306" s="140"/>
      <c r="R306" s="152">
        <f t="shared" si="89"/>
        <v>7.9263432021981574E-5</v>
      </c>
      <c r="S306" s="152">
        <f t="shared" si="90"/>
        <v>-6.4936142423816078E-3</v>
      </c>
      <c r="T306" s="152">
        <f t="shared" si="91"/>
        <v>9.703786757808894E-4</v>
      </c>
      <c r="U306" s="152">
        <f t="shared" si="92"/>
        <v>-1.6008232503870864E-3</v>
      </c>
    </row>
    <row r="307" spans="1:21" x14ac:dyDescent="0.25">
      <c r="A307" s="130">
        <f t="shared" si="77"/>
        <v>1896.06</v>
      </c>
      <c r="B307" s="138"/>
      <c r="C307" s="149">
        <f t="shared" si="84"/>
        <v>0.01</v>
      </c>
      <c r="D307" s="150">
        <f t="shared" si="95"/>
        <v>-4.3199999999999683E-2</v>
      </c>
      <c r="E307" s="150">
        <f t="shared" si="78"/>
        <v>4.8345791882070735E-2</v>
      </c>
      <c r="F307" s="150">
        <f t="shared" si="79"/>
        <v>1.4448207016701412E-2</v>
      </c>
      <c r="G307" s="151">
        <f t="shared" si="80"/>
        <v>5.1457918820710519E-3</v>
      </c>
      <c r="H307" s="150">
        <f t="shared" si="81"/>
        <v>-2.8751792983298271E-2</v>
      </c>
      <c r="I307" s="137"/>
      <c r="J307" s="151">
        <f t="shared" si="82"/>
        <v>4.325145791882071</v>
      </c>
      <c r="K307" s="150">
        <f t="shared" si="83"/>
        <v>4.291248207016702</v>
      </c>
      <c r="L307" s="135"/>
      <c r="M307" s="149">
        <f t="shared" si="85"/>
        <v>0.99247540879132834</v>
      </c>
      <c r="N307" s="149">
        <f t="shared" si="86"/>
        <v>0.99190105368393033</v>
      </c>
      <c r="O307" s="149">
        <f t="shared" si="87"/>
        <v>0.9988252624959375</v>
      </c>
      <c r="P307" s="149">
        <f t="shared" si="88"/>
        <v>0.99865361567478239</v>
      </c>
      <c r="Q307" s="140"/>
      <c r="R307" s="152">
        <f t="shared" si="89"/>
        <v>-7.5530437641924096E-3</v>
      </c>
      <c r="S307" s="152">
        <f t="shared" si="90"/>
        <v>-8.1319209422863071E-3</v>
      </c>
      <c r="T307" s="152">
        <f t="shared" si="91"/>
        <v>-1.1754280490232384E-3</v>
      </c>
      <c r="U307" s="152">
        <f t="shared" si="92"/>
        <v>-1.3472915149686725E-3</v>
      </c>
    </row>
    <row r="308" spans="1:21" x14ac:dyDescent="0.25">
      <c r="A308" s="130">
        <f t="shared" si="77"/>
        <v>1896.07</v>
      </c>
      <c r="B308" s="138"/>
      <c r="C308" s="149">
        <f t="shared" si="84"/>
        <v>0.01</v>
      </c>
      <c r="D308" s="150">
        <f t="shared" si="95"/>
        <v>-4.0399999999999991E-2</v>
      </c>
      <c r="E308" s="150">
        <f t="shared" si="78"/>
        <v>4.5669652043650977E-2</v>
      </c>
      <c r="F308" s="150">
        <f t="shared" si="79"/>
        <v>1.237849171077777E-2</v>
      </c>
      <c r="G308" s="151">
        <f t="shared" si="80"/>
        <v>5.2696520436509853E-3</v>
      </c>
      <c r="H308" s="150">
        <f t="shared" si="81"/>
        <v>-2.8021508289222223E-2</v>
      </c>
      <c r="I308" s="137"/>
      <c r="J308" s="151">
        <f t="shared" si="82"/>
        <v>4.0452696520436513</v>
      </c>
      <c r="K308" s="150">
        <f t="shared" si="83"/>
        <v>4.0119784917107779</v>
      </c>
      <c r="L308" s="135"/>
      <c r="M308" s="149">
        <f t="shared" si="85"/>
        <v>0.96609080957179228</v>
      </c>
      <c r="N308" s="149">
        <f t="shared" si="86"/>
        <v>0.96589761725869627</v>
      </c>
      <c r="O308" s="149">
        <f t="shared" si="87"/>
        <v>0.99191499980846376</v>
      </c>
      <c r="P308" s="149">
        <f t="shared" si="88"/>
        <v>0.99186263616347781</v>
      </c>
      <c r="Q308" s="140"/>
      <c r="R308" s="152">
        <f t="shared" si="89"/>
        <v>-3.4497443419983453E-2</v>
      </c>
      <c r="S308" s="152">
        <f t="shared" si="90"/>
        <v>-3.4697436661202681E-2</v>
      </c>
      <c r="T308" s="152">
        <f t="shared" si="91"/>
        <v>-8.1178610454434481E-3</v>
      </c>
      <c r="U308" s="152">
        <f t="shared" si="92"/>
        <v>-8.1706528947400638E-3</v>
      </c>
    </row>
    <row r="309" spans="1:21" x14ac:dyDescent="0.25">
      <c r="A309" s="130">
        <f t="shared" si="77"/>
        <v>1896.08</v>
      </c>
      <c r="B309" s="138"/>
      <c r="C309" s="149">
        <f t="shared" si="84"/>
        <v>0.01</v>
      </c>
      <c r="D309" s="150">
        <f t="shared" si="95"/>
        <v>-3.8100000000000023E-2</v>
      </c>
      <c r="E309" s="150">
        <f t="shared" si="78"/>
        <v>4.4578175261989046E-2</v>
      </c>
      <c r="F309" s="150">
        <f t="shared" si="79"/>
        <v>1.1730178494291437E-2</v>
      </c>
      <c r="G309" s="151">
        <f t="shared" si="80"/>
        <v>6.4781752619890234E-3</v>
      </c>
      <c r="H309" s="150">
        <f t="shared" si="81"/>
        <v>-2.6369821505708588E-2</v>
      </c>
      <c r="I309" s="137"/>
      <c r="J309" s="151">
        <f t="shared" si="82"/>
        <v>3.816478175261989</v>
      </c>
      <c r="K309" s="150">
        <f t="shared" si="83"/>
        <v>3.7836301784942914</v>
      </c>
      <c r="L309" s="135"/>
      <c r="M309" s="149">
        <f t="shared" si="85"/>
        <v>0.96974532407067182</v>
      </c>
      <c r="N309" s="149">
        <f t="shared" si="86"/>
        <v>0.9695537198952161</v>
      </c>
      <c r="O309" s="149">
        <f t="shared" si="87"/>
        <v>0.99314592769916687</v>
      </c>
      <c r="P309" s="149">
        <f t="shared" si="88"/>
        <v>0.99309550950315195</v>
      </c>
      <c r="Q309" s="140"/>
      <c r="R309" s="152">
        <f t="shared" si="89"/>
        <v>-3.072179446211349E-2</v>
      </c>
      <c r="S309" s="152">
        <f t="shared" si="90"/>
        <v>-3.0919395937425247E-2</v>
      </c>
      <c r="T309" s="152">
        <f t="shared" si="91"/>
        <v>-6.8776693400731895E-3</v>
      </c>
      <c r="U309" s="152">
        <f t="shared" si="92"/>
        <v>-6.9284367796013544E-3</v>
      </c>
    </row>
    <row r="310" spans="1:21" x14ac:dyDescent="0.25">
      <c r="A310" s="130">
        <f t="shared" si="77"/>
        <v>1896.09</v>
      </c>
      <c r="B310" s="138"/>
      <c r="C310" s="149">
        <f t="shared" si="84"/>
        <v>0.01</v>
      </c>
      <c r="D310" s="150">
        <f t="shared" si="95"/>
        <v>-4.0100000000000247E-2</v>
      </c>
      <c r="E310" s="150">
        <f t="shared" si="78"/>
        <v>4.8264968722559053E-2</v>
      </c>
      <c r="F310" s="150">
        <f t="shared" si="79"/>
        <v>6.781401645488315E-2</v>
      </c>
      <c r="G310" s="151">
        <f t="shared" si="80"/>
        <v>8.1649687225588061E-3</v>
      </c>
      <c r="H310" s="150">
        <f t="shared" si="81"/>
        <v>2.7714016454882903E-2</v>
      </c>
      <c r="I310" s="137"/>
      <c r="J310" s="151">
        <f t="shared" si="82"/>
        <v>4.0181649687225587</v>
      </c>
      <c r="K310" s="150">
        <f t="shared" si="83"/>
        <v>4.037714016454883</v>
      </c>
      <c r="L310" s="135"/>
      <c r="M310" s="149">
        <f t="shared" si="85"/>
        <v>1.0347938550020552</v>
      </c>
      <c r="N310" s="149">
        <f t="shared" si="86"/>
        <v>1.0434248223671505</v>
      </c>
      <c r="O310" s="149">
        <f t="shared" si="87"/>
        <v>1.0482840432033413</v>
      </c>
      <c r="P310" s="149">
        <f t="shared" si="88"/>
        <v>1.0604108626835862</v>
      </c>
      <c r="Q310" s="140"/>
      <c r="R310" s="152">
        <f t="shared" si="89"/>
        <v>3.4202232968517071E-2</v>
      </c>
      <c r="S310" s="152">
        <f t="shared" si="90"/>
        <v>4.2508401209274467E-2</v>
      </c>
      <c r="T310" s="152">
        <f t="shared" si="91"/>
        <v>4.7154582766856551E-2</v>
      </c>
      <c r="U310" s="152">
        <f t="shared" si="92"/>
        <v>5.8656439329327341E-2</v>
      </c>
    </row>
    <row r="311" spans="1:21" x14ac:dyDescent="0.25">
      <c r="A311" s="130">
        <f t="shared" si="77"/>
        <v>1896.1</v>
      </c>
      <c r="B311" s="138"/>
      <c r="C311" s="149">
        <f t="shared" si="84"/>
        <v>0.01</v>
      </c>
      <c r="D311" s="150">
        <f t="shared" si="95"/>
        <v>-4.1000000000000369E-2</v>
      </c>
      <c r="E311" s="150">
        <f t="shared" si="78"/>
        <v>4.8163947623420057E-2</v>
      </c>
      <c r="F311" s="150">
        <f t="shared" si="79"/>
        <v>6.8608915432341155E-2</v>
      </c>
      <c r="G311" s="151">
        <f t="shared" si="80"/>
        <v>7.1639476234196878E-3</v>
      </c>
      <c r="H311" s="150">
        <f t="shared" si="81"/>
        <v>2.7608915432340786E-2</v>
      </c>
      <c r="I311" s="137"/>
      <c r="J311" s="151">
        <f t="shared" si="82"/>
        <v>4.1071639476234196</v>
      </c>
      <c r="K311" s="150">
        <f t="shared" si="83"/>
        <v>4.1276089154323401</v>
      </c>
      <c r="L311" s="135"/>
      <c r="M311" s="149">
        <f t="shared" si="85"/>
        <v>1.0158308321153118</v>
      </c>
      <c r="N311" s="149">
        <f t="shared" si="86"/>
        <v>1.01588745742511</v>
      </c>
      <c r="O311" s="149">
        <f t="shared" si="87"/>
        <v>1.0219255402118539</v>
      </c>
      <c r="P311" s="149">
        <f t="shared" si="88"/>
        <v>1.0220062022273855</v>
      </c>
      <c r="Q311" s="140"/>
      <c r="R311" s="152">
        <f t="shared" si="89"/>
        <v>1.5706831469477614E-2</v>
      </c>
      <c r="S311" s="152">
        <f t="shared" si="90"/>
        <v>1.5762572769936832E-2</v>
      </c>
      <c r="T311" s="152">
        <f t="shared" si="91"/>
        <v>2.1688632191753533E-2</v>
      </c>
      <c r="U311" s="152">
        <f t="shared" si="92"/>
        <v>2.1767560478739477E-2</v>
      </c>
    </row>
    <row r="312" spans="1:21" x14ac:dyDescent="0.25">
      <c r="A312" s="130">
        <f t="shared" si="77"/>
        <v>1896.11</v>
      </c>
      <c r="B312" s="138"/>
      <c r="C312" s="149">
        <f t="shared" si="84"/>
        <v>0.01</v>
      </c>
      <c r="D312" s="150">
        <f t="shared" si="95"/>
        <v>-4.3800000000000061E-2</v>
      </c>
      <c r="E312" s="150">
        <f t="shared" si="78"/>
        <v>5.0881457647964222E-2</v>
      </c>
      <c r="F312" s="150">
        <f t="shared" si="79"/>
        <v>7.4213236230163543E-2</v>
      </c>
      <c r="G312" s="151">
        <f t="shared" si="80"/>
        <v>7.0814576479641608E-3</v>
      </c>
      <c r="H312" s="150">
        <f t="shared" si="81"/>
        <v>3.0413236230163482E-2</v>
      </c>
      <c r="I312" s="137"/>
      <c r="J312" s="151">
        <f t="shared" si="82"/>
        <v>4.3870814576479642</v>
      </c>
      <c r="K312" s="150">
        <f t="shared" si="83"/>
        <v>4.4104132362301636</v>
      </c>
      <c r="L312" s="135"/>
      <c r="M312" s="149">
        <f t="shared" si="85"/>
        <v>1.0423281769716408</v>
      </c>
      <c r="N312" s="149">
        <f t="shared" si="86"/>
        <v>1.0425277768285197</v>
      </c>
      <c r="O312" s="149">
        <f t="shared" si="87"/>
        <v>1.0610691227328091</v>
      </c>
      <c r="P312" s="149">
        <f t="shared" si="88"/>
        <v>1.061360249442121</v>
      </c>
      <c r="Q312" s="140"/>
      <c r="R312" s="152">
        <f t="shared" si="89"/>
        <v>4.1456842854175932E-2</v>
      </c>
      <c r="S312" s="152">
        <f t="shared" si="90"/>
        <v>4.1648318775689745E-2</v>
      </c>
      <c r="T312" s="152">
        <f t="shared" si="91"/>
        <v>5.9277006174051551E-2</v>
      </c>
      <c r="U312" s="152">
        <f t="shared" si="92"/>
        <v>5.9551339647715709E-2</v>
      </c>
    </row>
    <row r="313" spans="1:21" x14ac:dyDescent="0.25">
      <c r="A313" s="130">
        <f t="shared" si="77"/>
        <v>1896.12</v>
      </c>
      <c r="B313" s="138"/>
      <c r="C313" s="149">
        <f t="shared" si="84"/>
        <v>0.01</v>
      </c>
      <c r="D313" s="150">
        <f t="shared" si="95"/>
        <v>-4.2200000000000237E-2</v>
      </c>
      <c r="E313" s="150">
        <f t="shared" si="78"/>
        <v>4.7365848094671585E-2</v>
      </c>
      <c r="F313" s="150">
        <f t="shared" si="79"/>
        <v>1.3271927104116654E-2</v>
      </c>
      <c r="G313" s="151">
        <f t="shared" si="80"/>
        <v>5.1658480946713478E-3</v>
      </c>
      <c r="H313" s="150">
        <f t="shared" si="81"/>
        <v>-2.8928072895883582E-2</v>
      </c>
      <c r="I313" s="137"/>
      <c r="J313" s="151">
        <f t="shared" si="82"/>
        <v>4.2251658480946714</v>
      </c>
      <c r="K313" s="150">
        <f t="shared" si="83"/>
        <v>4.1910719271041161</v>
      </c>
      <c r="L313" s="135"/>
      <c r="M313" s="149">
        <f t="shared" si="85"/>
        <v>0.98183962419057036</v>
      </c>
      <c r="N313" s="149">
        <f t="shared" si="86"/>
        <v>0.97463186515982581</v>
      </c>
      <c r="O313" s="149">
        <f t="shared" si="87"/>
        <v>0.99595056645327806</v>
      </c>
      <c r="P313" s="149">
        <f t="shared" si="88"/>
        <v>0.99393094986689534</v>
      </c>
      <c r="Q313" s="140"/>
      <c r="R313" s="152">
        <f t="shared" si="89"/>
        <v>-1.8327299453315224E-2</v>
      </c>
      <c r="S313" s="152">
        <f t="shared" si="90"/>
        <v>-2.5695453478424411E-2</v>
      </c>
      <c r="T313" s="152">
        <f t="shared" si="91"/>
        <v>-4.0576547042730339E-3</v>
      </c>
      <c r="U313" s="152">
        <f t="shared" si="92"/>
        <v>-6.0875416732152085E-3</v>
      </c>
    </row>
    <row r="314" spans="1:21" x14ac:dyDescent="0.25">
      <c r="A314" s="130">
        <f t="shared" si="77"/>
        <v>1897.01</v>
      </c>
      <c r="B314" s="138"/>
      <c r="C314" s="149">
        <f t="shared" si="84"/>
        <v>0.01</v>
      </c>
      <c r="D314" s="150">
        <f t="shared" si="95"/>
        <v>-4.2200000000000237E-2</v>
      </c>
      <c r="E314" s="150">
        <f t="shared" si="78"/>
        <v>4.843160480077302E-2</v>
      </c>
      <c r="F314" s="150">
        <f t="shared" si="79"/>
        <v>4.2200000000000001E-2</v>
      </c>
      <c r="G314" s="151">
        <f t="shared" si="80"/>
        <v>6.2316048007727831E-3</v>
      </c>
      <c r="H314" s="150">
        <f t="shared" si="81"/>
        <v>-2.3592239273284576E-16</v>
      </c>
      <c r="I314" s="137"/>
      <c r="J314" s="151">
        <f t="shared" si="82"/>
        <v>4.2262316048007724</v>
      </c>
      <c r="K314" s="150">
        <f t="shared" si="83"/>
        <v>4.22</v>
      </c>
      <c r="L314" s="135"/>
      <c r="M314" s="149">
        <f t="shared" si="85"/>
        <v>1.0027908954821672</v>
      </c>
      <c r="N314" s="149">
        <f t="shared" si="86"/>
        <v>1.0066235045886396</v>
      </c>
      <c r="O314" s="149">
        <f t="shared" si="87"/>
        <v>1.0026156506359087</v>
      </c>
      <c r="P314" s="149">
        <f t="shared" si="88"/>
        <v>1.0059551250340513</v>
      </c>
      <c r="Q314" s="140"/>
      <c r="R314" s="152">
        <f t="shared" si="89"/>
        <v>2.7870081644230005E-3</v>
      </c>
      <c r="S314" s="152">
        <f t="shared" si="90"/>
        <v>6.6016655630057328E-3</v>
      </c>
      <c r="T314" s="152">
        <f t="shared" si="91"/>
        <v>2.612235775209732E-3</v>
      </c>
      <c r="U314" s="152">
        <f t="shared" si="92"/>
        <v>5.9374633605946544E-3</v>
      </c>
    </row>
    <row r="315" spans="1:21" x14ac:dyDescent="0.25">
      <c r="A315" s="130">
        <f t="shared" si="77"/>
        <v>1897.02</v>
      </c>
      <c r="B315" s="138"/>
      <c r="C315" s="149">
        <f t="shared" si="84"/>
        <v>0.01</v>
      </c>
      <c r="D315" s="150">
        <f t="shared" si="95"/>
        <v>-4.1800000000000281E-2</v>
      </c>
      <c r="E315" s="150">
        <f t="shared" si="78"/>
        <v>4.8092058614103914E-2</v>
      </c>
      <c r="F315" s="150">
        <f t="shared" si="79"/>
        <v>1.5284904671129697E-2</v>
      </c>
      <c r="G315" s="151">
        <f t="shared" si="80"/>
        <v>6.2920586141036322E-3</v>
      </c>
      <c r="H315" s="150">
        <f t="shared" si="81"/>
        <v>-2.6515095328870586E-2</v>
      </c>
      <c r="I315" s="137"/>
      <c r="J315" s="151">
        <f t="shared" si="82"/>
        <v>4.1862920586141037</v>
      </c>
      <c r="K315" s="150">
        <f t="shared" si="83"/>
        <v>4.1534849046711289</v>
      </c>
      <c r="L315" s="135"/>
      <c r="M315" s="149">
        <f t="shared" si="85"/>
        <v>0.99764426318157629</v>
      </c>
      <c r="N315" s="149">
        <f t="shared" si="86"/>
        <v>0.99401651260577495</v>
      </c>
      <c r="O315" s="149">
        <f t="shared" si="87"/>
        <v>1.0009199893150091</v>
      </c>
      <c r="P315" s="149">
        <f t="shared" si="88"/>
        <v>0.99976699600759655</v>
      </c>
      <c r="Q315" s="140"/>
      <c r="R315" s="152">
        <f t="shared" si="89"/>
        <v>-2.3585159318336353E-3</v>
      </c>
      <c r="S315" s="152">
        <f t="shared" si="90"/>
        <v>-6.0014601840937438E-3</v>
      </c>
      <c r="T315" s="152">
        <f t="shared" si="91"/>
        <v>9.1956638421393912E-4</v>
      </c>
      <c r="U315" s="152">
        <f t="shared" si="92"/>
        <v>-2.33031142051084E-4</v>
      </c>
    </row>
    <row r="316" spans="1:21" x14ac:dyDescent="0.25">
      <c r="A316" s="130">
        <f t="shared" si="77"/>
        <v>1897.03</v>
      </c>
      <c r="B316" s="138"/>
      <c r="C316" s="149">
        <f t="shared" si="84"/>
        <v>0.01</v>
      </c>
      <c r="D316" s="150">
        <f t="shared" si="95"/>
        <v>-4.1900000000000048E-2</v>
      </c>
      <c r="E316" s="150">
        <f t="shared" si="78"/>
        <v>4.8472910151464287E-2</v>
      </c>
      <c r="F316" s="150">
        <f t="shared" si="79"/>
        <v>6.1794677718739262E-2</v>
      </c>
      <c r="G316" s="151">
        <f t="shared" si="80"/>
        <v>6.5729101514642382E-3</v>
      </c>
      <c r="H316" s="150">
        <f t="shared" si="81"/>
        <v>1.9894677718739213E-2</v>
      </c>
      <c r="I316" s="137"/>
      <c r="J316" s="151">
        <f t="shared" si="82"/>
        <v>4.1965729101514651</v>
      </c>
      <c r="K316" s="150">
        <f t="shared" si="83"/>
        <v>4.20989467771874</v>
      </c>
      <c r="L316" s="135"/>
      <c r="M316" s="149">
        <f t="shared" si="85"/>
        <v>1.0045229095817199</v>
      </c>
      <c r="N316" s="149">
        <f t="shared" si="86"/>
        <v>1.0109746519384037</v>
      </c>
      <c r="O316" s="149">
        <f t="shared" si="87"/>
        <v>1.0050946089588173</v>
      </c>
      <c r="P316" s="149">
        <f t="shared" si="88"/>
        <v>1.0133194780333139</v>
      </c>
      <c r="Q316" s="140"/>
      <c r="R316" s="152">
        <f t="shared" si="89"/>
        <v>4.5127119632203784E-3</v>
      </c>
      <c r="S316" s="152">
        <f t="shared" si="90"/>
        <v>1.0914867457356871E-2</v>
      </c>
      <c r="T316" s="152">
        <f t="shared" si="91"/>
        <v>5.0816753477903407E-3</v>
      </c>
      <c r="U316" s="152">
        <f t="shared" si="92"/>
        <v>1.3231553663104184E-2</v>
      </c>
    </row>
    <row r="317" spans="1:21" x14ac:dyDescent="0.25">
      <c r="A317" s="130">
        <f t="shared" si="77"/>
        <v>1897.04</v>
      </c>
      <c r="B317" s="138"/>
      <c r="C317" s="149">
        <f t="shared" si="84"/>
        <v>0.01</v>
      </c>
      <c r="D317" s="150">
        <f t="shared" si="95"/>
        <v>-4.0600000000000414E-2</v>
      </c>
      <c r="E317" s="150">
        <f t="shared" si="78"/>
        <v>4.6940729041916519E-2</v>
      </c>
      <c r="F317" s="150">
        <f t="shared" si="79"/>
        <v>1.2894555443453999E-2</v>
      </c>
      <c r="G317" s="151">
        <f t="shared" si="80"/>
        <v>6.3407290419161058E-3</v>
      </c>
      <c r="H317" s="150">
        <f t="shared" si="81"/>
        <v>-2.7705444556546416E-2</v>
      </c>
      <c r="I317" s="137"/>
      <c r="J317" s="151">
        <f t="shared" si="82"/>
        <v>4.066340729041916</v>
      </c>
      <c r="K317" s="150">
        <f t="shared" si="83"/>
        <v>4.0322945554434533</v>
      </c>
      <c r="L317" s="135"/>
      <c r="M317" s="149">
        <f t="shared" si="85"/>
        <v>0.98515565149172113</v>
      </c>
      <c r="N317" s="149">
        <f t="shared" si="86"/>
        <v>0.97870148395062573</v>
      </c>
      <c r="O317" s="149">
        <f t="shared" si="87"/>
        <v>0.99769147949425763</v>
      </c>
      <c r="P317" s="149">
        <f t="shared" si="88"/>
        <v>0.99591852830882377</v>
      </c>
      <c r="Q317" s="140"/>
      <c r="R317" s="152">
        <f t="shared" si="89"/>
        <v>-1.495562847517443E-2</v>
      </c>
      <c r="S317" s="152">
        <f t="shared" si="90"/>
        <v>-2.1528602304832719E-2</v>
      </c>
      <c r="T317" s="152">
        <f t="shared" si="91"/>
        <v>-2.3111892472258253E-3</v>
      </c>
      <c r="U317" s="152">
        <f t="shared" si="92"/>
        <v>-4.0898236299733272E-3</v>
      </c>
    </row>
    <row r="318" spans="1:21" x14ac:dyDescent="0.25">
      <c r="A318" s="130">
        <f t="shared" si="77"/>
        <v>1897.05</v>
      </c>
      <c r="B318" s="138"/>
      <c r="C318" s="149">
        <f t="shared" si="84"/>
        <v>0.01</v>
      </c>
      <c r="D318" s="150">
        <f t="shared" si="95"/>
        <v>-4.0799999999999947E-2</v>
      </c>
      <c r="E318" s="150">
        <f t="shared" si="78"/>
        <v>4.795155779856005E-2</v>
      </c>
      <c r="F318" s="150">
        <f t="shared" si="79"/>
        <v>6.4359053115087134E-2</v>
      </c>
      <c r="G318" s="151">
        <f t="shared" si="80"/>
        <v>7.1515577985601028E-3</v>
      </c>
      <c r="H318" s="150">
        <f t="shared" si="81"/>
        <v>2.3559053115087186E-2</v>
      </c>
      <c r="I318" s="137"/>
      <c r="J318" s="151">
        <f t="shared" si="82"/>
        <v>4.0871515577985598</v>
      </c>
      <c r="K318" s="150">
        <f t="shared" si="83"/>
        <v>4.1035590531150872</v>
      </c>
      <c r="L318" s="135"/>
      <c r="M318" s="149">
        <f t="shared" si="85"/>
        <v>1.0061795832672658</v>
      </c>
      <c r="N318" s="149">
        <f t="shared" si="86"/>
        <v>1.0135760843080526</v>
      </c>
      <c r="O318" s="149">
        <f t="shared" si="87"/>
        <v>1.0074605799083001</v>
      </c>
      <c r="P318" s="149">
        <f t="shared" si="88"/>
        <v>1.0173879279487863</v>
      </c>
      <c r="Q318" s="140"/>
      <c r="R318" s="152">
        <f t="shared" si="89"/>
        <v>6.1605679402428276E-3</v>
      </c>
      <c r="S318" s="152">
        <f t="shared" si="90"/>
        <v>1.3484754943798872E-2</v>
      </c>
      <c r="T318" s="152">
        <f t="shared" si="91"/>
        <v>7.4328874313481881E-3</v>
      </c>
      <c r="U318" s="152">
        <f t="shared" si="92"/>
        <v>1.7238487746182325E-2</v>
      </c>
    </row>
    <row r="319" spans="1:21" x14ac:dyDescent="0.25">
      <c r="A319" s="130">
        <f t="shared" si="77"/>
        <v>1897.06</v>
      </c>
      <c r="B319" s="138"/>
      <c r="C319" s="149">
        <f t="shared" si="84"/>
        <v>0.01</v>
      </c>
      <c r="D319" s="150">
        <f t="shared" si="95"/>
        <v>-4.269999999999996E-2</v>
      </c>
      <c r="E319" s="150">
        <f t="shared" si="78"/>
        <v>5.0093153727777472E-2</v>
      </c>
      <c r="F319" s="150">
        <f t="shared" si="79"/>
        <v>7.2155789440819115E-2</v>
      </c>
      <c r="G319" s="151">
        <f t="shared" si="80"/>
        <v>7.3931537277775114E-3</v>
      </c>
      <c r="H319" s="150">
        <f t="shared" si="81"/>
        <v>2.9455789440819155E-2</v>
      </c>
      <c r="I319" s="137"/>
      <c r="J319" s="151">
        <f t="shared" si="82"/>
        <v>4.2773931537277772</v>
      </c>
      <c r="K319" s="150">
        <f t="shared" si="83"/>
        <v>4.2994557894408185</v>
      </c>
      <c r="L319" s="135"/>
      <c r="M319" s="149">
        <f t="shared" si="85"/>
        <v>1.0304610291755472</v>
      </c>
      <c r="N319" s="149">
        <f t="shared" si="86"/>
        <v>1.031151612909869</v>
      </c>
      <c r="O319" s="149">
        <f t="shared" si="87"/>
        <v>1.042805750167211</v>
      </c>
      <c r="P319" s="149">
        <f t="shared" si="88"/>
        <v>1.0438004891847574</v>
      </c>
      <c r="Q319" s="140"/>
      <c r="R319" s="152">
        <f t="shared" si="89"/>
        <v>3.0006303239343262E-2</v>
      </c>
      <c r="S319" s="152">
        <f t="shared" si="90"/>
        <v>3.0676248452186593E-2</v>
      </c>
      <c r="T319" s="152">
        <f t="shared" si="91"/>
        <v>4.1914917223121947E-2</v>
      </c>
      <c r="U319" s="152">
        <f t="shared" si="92"/>
        <v>4.2868368884622442E-2</v>
      </c>
    </row>
    <row r="320" spans="1:21" x14ac:dyDescent="0.25">
      <c r="A320" s="130">
        <f t="shared" si="77"/>
        <v>1897.07</v>
      </c>
      <c r="B320" s="138"/>
      <c r="C320" s="149">
        <f t="shared" si="84"/>
        <v>0.01</v>
      </c>
      <c r="D320" s="150">
        <f t="shared" si="95"/>
        <v>-4.4599999999999973E-2</v>
      </c>
      <c r="E320" s="150">
        <f t="shared" si="78"/>
        <v>5.1161881142735871E-2</v>
      </c>
      <c r="F320" s="150">
        <f t="shared" si="79"/>
        <v>7.5336545137474037E-2</v>
      </c>
      <c r="G320" s="151">
        <f t="shared" si="80"/>
        <v>6.5618811427358981E-3</v>
      </c>
      <c r="H320" s="150">
        <f t="shared" si="81"/>
        <v>3.0736545137474064E-2</v>
      </c>
      <c r="I320" s="137"/>
      <c r="J320" s="151">
        <f t="shared" si="82"/>
        <v>4.4665618811427361</v>
      </c>
      <c r="K320" s="150">
        <f t="shared" si="83"/>
        <v>4.4907365451374739</v>
      </c>
      <c r="L320" s="135"/>
      <c r="M320" s="149">
        <f t="shared" si="85"/>
        <v>1.0284131517981641</v>
      </c>
      <c r="N320" s="149">
        <f t="shared" si="86"/>
        <v>1.0285544175433783</v>
      </c>
      <c r="O320" s="149">
        <f t="shared" si="87"/>
        <v>1.0406910402356895</v>
      </c>
      <c r="P320" s="149">
        <f t="shared" si="88"/>
        <v>1.0408990559097229</v>
      </c>
      <c r="Q320" s="140"/>
      <c r="R320" s="152">
        <f t="shared" si="89"/>
        <v>2.8016984929694819E-2</v>
      </c>
      <c r="S320" s="152">
        <f t="shared" si="90"/>
        <v>2.8154338330440499E-2</v>
      </c>
      <c r="T320" s="152">
        <f t="shared" si="91"/>
        <v>3.988495426138871E-2</v>
      </c>
      <c r="U320" s="152">
        <f t="shared" si="92"/>
        <v>4.0084816544660534E-2</v>
      </c>
    </row>
    <row r="321" spans="1:21" x14ac:dyDescent="0.25">
      <c r="A321" s="130">
        <f t="shared" ref="A321:A384" si="96">Timecode</f>
        <v>1897.08</v>
      </c>
      <c r="B321" s="138"/>
      <c r="C321" s="149">
        <f t="shared" si="84"/>
        <v>0.01</v>
      </c>
      <c r="D321" s="150">
        <f t="shared" si="95"/>
        <v>-4.750000000000032E-2</v>
      </c>
      <c r="E321" s="150">
        <f t="shared" si="78"/>
        <v>5.3279309350832034E-2</v>
      </c>
      <c r="F321" s="150">
        <f t="shared" si="79"/>
        <v>8.0468686291378794E-2</v>
      </c>
      <c r="G321" s="151">
        <f t="shared" si="80"/>
        <v>5.7793093508317142E-3</v>
      </c>
      <c r="H321" s="150">
        <f t="shared" si="81"/>
        <v>3.2968686291378474E-2</v>
      </c>
      <c r="I321" s="137"/>
      <c r="J321" s="151">
        <f t="shared" si="82"/>
        <v>4.7557793093508316</v>
      </c>
      <c r="K321" s="150">
        <f t="shared" si="83"/>
        <v>4.7829686862913787</v>
      </c>
      <c r="L321" s="135"/>
      <c r="M321" s="149">
        <f t="shared" si="85"/>
        <v>1.0392636353577975</v>
      </c>
      <c r="N321" s="149">
        <f t="shared" si="86"/>
        <v>1.0394345029622394</v>
      </c>
      <c r="O321" s="149">
        <f t="shared" si="87"/>
        <v>1.0580627983499287</v>
      </c>
      <c r="P321" s="149">
        <f t="shared" si="88"/>
        <v>1.0583208627247622</v>
      </c>
      <c r="Q321" s="140"/>
      <c r="R321" s="152">
        <f t="shared" si="89"/>
        <v>3.8512419447311964E-2</v>
      </c>
      <c r="S321" s="152">
        <f t="shared" si="90"/>
        <v>3.8676818117495772E-2</v>
      </c>
      <c r="T321" s="152">
        <f t="shared" si="91"/>
        <v>5.643968739289576E-2</v>
      </c>
      <c r="U321" s="152">
        <f t="shared" si="92"/>
        <v>5.6683560354929045E-2</v>
      </c>
    </row>
    <row r="322" spans="1:21" x14ac:dyDescent="0.25">
      <c r="A322" s="130">
        <f t="shared" si="96"/>
        <v>1897.09</v>
      </c>
      <c r="B322" s="138"/>
      <c r="C322" s="149">
        <f t="shared" si="84"/>
        <v>0.01</v>
      </c>
      <c r="D322" s="150">
        <f t="shared" ref="D322:D341" si="97">(1-Epsilon)*q_SP-q_SP</f>
        <v>-4.9800000000000288E-2</v>
      </c>
      <c r="E322" s="150">
        <f t="shared" ref="E322:E385" si="98">(Epsilon*2*L_RDY_SP_set*q_SP)</f>
        <v>5.3964409943563968E-2</v>
      </c>
      <c r="F322" s="150">
        <f t="shared" ref="F322:F385" si="99">(Epsilon*2*L_RS_SP_set*q_SP)</f>
        <v>8.4184422770544845E-2</v>
      </c>
      <c r="G322" s="151">
        <f t="shared" ref="G322:G385" si="100">Impact_neg_d+Impact_pos_RDY_d</f>
        <v>4.1644099435636794E-3</v>
      </c>
      <c r="H322" s="150">
        <f t="shared" ref="H322:H385" si="101">Impact_neg_d+Impact_pos_RS_d</f>
        <v>3.4384422770544557E-2</v>
      </c>
      <c r="I322" s="137"/>
      <c r="J322" s="151">
        <f t="shared" ref="J322:J385" si="102">q_SP+Impact_ges_RDY_d</f>
        <v>4.9841644099435642</v>
      </c>
      <c r="K322" s="150">
        <f t="shared" ref="K322:K385" si="103">q_SP+Impact_ges_RS_d</f>
        <v>5.0143844227705454</v>
      </c>
      <c r="L322" s="135"/>
      <c r="M322" s="149">
        <f t="shared" si="85"/>
        <v>1.0288378674618497</v>
      </c>
      <c r="N322" s="149">
        <f t="shared" si="86"/>
        <v>1.0290235518596154</v>
      </c>
      <c r="O322" s="149">
        <f t="shared" si="87"/>
        <v>1.0436307049399083</v>
      </c>
      <c r="P322" s="149">
        <f t="shared" si="88"/>
        <v>1.0439203724051829</v>
      </c>
      <c r="Q322" s="140"/>
      <c r="R322" s="152">
        <f t="shared" si="89"/>
        <v>2.8429881232327162E-2</v>
      </c>
      <c r="S322" s="152">
        <f t="shared" si="90"/>
        <v>2.8610344694566355E-2</v>
      </c>
      <c r="T322" s="152">
        <f t="shared" si="91"/>
        <v>4.2705695982443503E-2</v>
      </c>
      <c r="U322" s="152">
        <f t="shared" si="92"/>
        <v>4.2983214909072198E-2</v>
      </c>
    </row>
    <row r="323" spans="1:21" x14ac:dyDescent="0.25">
      <c r="A323" s="130">
        <f t="shared" si="96"/>
        <v>1897.1</v>
      </c>
      <c r="B323" s="138"/>
      <c r="C323" s="149">
        <f t="shared" ref="C323:C386" si="104">C322</f>
        <v>0.01</v>
      </c>
      <c r="D323" s="150">
        <f t="shared" si="97"/>
        <v>-4.8200000000000465E-2</v>
      </c>
      <c r="E323" s="150">
        <f t="shared" si="98"/>
        <v>5.0838140620467126E-2</v>
      </c>
      <c r="F323" s="150">
        <f t="shared" si="99"/>
        <v>1.5264427782554437E-2</v>
      </c>
      <c r="G323" s="151">
        <f t="shared" si="100"/>
        <v>2.6381406204666613E-3</v>
      </c>
      <c r="H323" s="150">
        <f t="shared" si="101"/>
        <v>-3.293557221744603E-2</v>
      </c>
      <c r="I323" s="137"/>
      <c r="J323" s="151">
        <f t="shared" si="102"/>
        <v>4.8226381406204668</v>
      </c>
      <c r="K323" s="150">
        <f t="shared" si="103"/>
        <v>4.7870644277825543</v>
      </c>
      <c r="L323" s="135"/>
      <c r="M323" s="149">
        <f t="shared" ref="M323:M386" si="105">(D_mon+q_impact_RDY_d)/INDEX(q_impact_RDY_d,tMinus)*L_RDY_SP_set+(R_Cash)*(1-L_RDY_SP_set)</f>
        <v>0.98563939235733988</v>
      </c>
      <c r="N323" s="149">
        <f t="shared" ref="N323:N386" si="106">(D_mon+q_impact_RS_d)/INDEX(q_impact_RS_d,tMinus)*L_RDY_SP_set+(R_Cash)*(1-L_RDY_SP_set)</f>
        <v>0.97881325213075154</v>
      </c>
      <c r="O323" s="149">
        <f t="shared" ref="O323:O386" si="107">(D_mon+q_impact_RDY_d)/INDEX(q_impact_RDY_d,tMinus)*L_RS_SP_set+(R_Cash)*(1-L_RS_SP_set)</f>
        <v>0.99738054516821495</v>
      </c>
      <c r="P323" s="149">
        <f t="shared" ref="P323:P386" si="108">(D_mon+q_impact_RS_d)/INDEX(q_impact_RS_d,tMinus)*L_RS_SP_set+(R_Cash)*(1-L_RS_SP_set)</f>
        <v>0.99533095949787675</v>
      </c>
      <c r="Q323" s="140"/>
      <c r="R323" s="152">
        <f t="shared" ref="R323:R386" si="109">LN(M323)</f>
        <v>-1.4464719106548465E-2</v>
      </c>
      <c r="S323" s="152">
        <f t="shared" ref="S323:S386" si="110">LN(N323)</f>
        <v>-2.1414408344310087E-2</v>
      </c>
      <c r="T323" s="152">
        <f t="shared" ref="T323:T386" si="111">LN(O323)</f>
        <v>-2.6228916065557054E-3</v>
      </c>
      <c r="U323" s="152">
        <f t="shared" ref="U323:U386" si="112">LN(P323)</f>
        <v>-4.6799745192497031E-3</v>
      </c>
    </row>
    <row r="324" spans="1:21" x14ac:dyDescent="0.25">
      <c r="A324" s="130">
        <f t="shared" si="96"/>
        <v>1897.11</v>
      </c>
      <c r="B324" s="138"/>
      <c r="C324" s="149">
        <f t="shared" si="104"/>
        <v>0.01</v>
      </c>
      <c r="D324" s="150">
        <f t="shared" si="97"/>
        <v>-4.6499999999999986E-2</v>
      </c>
      <c r="E324" s="150">
        <f t="shared" si="98"/>
        <v>5.0034620160469813E-2</v>
      </c>
      <c r="F324" s="150">
        <f t="shared" si="99"/>
        <v>1.4637262406652942E-2</v>
      </c>
      <c r="G324" s="151">
        <f t="shared" si="100"/>
        <v>3.5346201604698271E-3</v>
      </c>
      <c r="H324" s="150">
        <f t="shared" si="101"/>
        <v>-3.186273759334704E-2</v>
      </c>
      <c r="I324" s="137"/>
      <c r="J324" s="151">
        <f t="shared" si="102"/>
        <v>4.6535346201604701</v>
      </c>
      <c r="K324" s="150">
        <f t="shared" si="103"/>
        <v>4.6181372624066537</v>
      </c>
      <c r="L324" s="135"/>
      <c r="M324" s="149">
        <f t="shared" si="105"/>
        <v>0.98392421045363865</v>
      </c>
      <c r="N324" s="149">
        <f t="shared" si="106"/>
        <v>0.98381627629601742</v>
      </c>
      <c r="O324" s="149">
        <f t="shared" si="107"/>
        <v>0.99700575673831981</v>
      </c>
      <c r="P324" s="149">
        <f t="shared" si="108"/>
        <v>0.99697418138943783</v>
      </c>
      <c r="Q324" s="140"/>
      <c r="R324" s="152">
        <f t="shared" si="109"/>
        <v>-1.6206406792930922E-2</v>
      </c>
      <c r="S324" s="152">
        <f t="shared" si="110"/>
        <v>-1.6316110443850625E-2</v>
      </c>
      <c r="T324" s="152">
        <f t="shared" si="111"/>
        <v>-2.9987349764672259E-3</v>
      </c>
      <c r="U324" s="152">
        <f t="shared" si="112"/>
        <v>-3.0304056550742252E-3</v>
      </c>
    </row>
    <row r="325" spans="1:21" x14ac:dyDescent="0.25">
      <c r="A325" s="130">
        <f t="shared" si="96"/>
        <v>1897.12</v>
      </c>
      <c r="B325" s="138"/>
      <c r="C325" s="149">
        <f t="shared" si="104"/>
        <v>0.01</v>
      </c>
      <c r="D325" s="150">
        <f t="shared" si="97"/>
        <v>-4.750000000000032E-2</v>
      </c>
      <c r="E325" s="150">
        <f t="shared" si="98"/>
        <v>5.2206825734007992E-2</v>
      </c>
      <c r="F325" s="150">
        <f t="shared" si="99"/>
        <v>7.9469196301788628E-2</v>
      </c>
      <c r="G325" s="151">
        <f t="shared" si="100"/>
        <v>4.7068257340076719E-3</v>
      </c>
      <c r="H325" s="150">
        <f t="shared" si="101"/>
        <v>3.1969196301788308E-2</v>
      </c>
      <c r="I325" s="137"/>
      <c r="J325" s="151">
        <f t="shared" si="102"/>
        <v>4.7547068257340079</v>
      </c>
      <c r="K325" s="150">
        <f t="shared" si="103"/>
        <v>4.7819691963017883</v>
      </c>
      <c r="L325" s="135"/>
      <c r="M325" s="149">
        <f t="shared" si="105"/>
        <v>1.0148053762492346</v>
      </c>
      <c r="N325" s="149">
        <f t="shared" si="106"/>
        <v>1.0223668645296895</v>
      </c>
      <c r="O325" s="149">
        <f t="shared" si="107"/>
        <v>1.0212773470767336</v>
      </c>
      <c r="P325" s="149">
        <f t="shared" si="108"/>
        <v>1.0327874396373256</v>
      </c>
      <c r="Q325" s="140"/>
      <c r="R325" s="152">
        <f t="shared" si="109"/>
        <v>1.4696846570141321E-2</v>
      </c>
      <c r="S325" s="152">
        <f t="shared" si="110"/>
        <v>2.2120394618369149E-2</v>
      </c>
      <c r="T325" s="152">
        <f t="shared" si="111"/>
        <v>2.1054144876863346E-2</v>
      </c>
      <c r="U325" s="152">
        <f t="shared" si="112"/>
        <v>3.2261399009773539E-2</v>
      </c>
    </row>
    <row r="326" spans="1:21" x14ac:dyDescent="0.25">
      <c r="A326" s="130">
        <f t="shared" si="96"/>
        <v>1898.01</v>
      </c>
      <c r="B326" s="138"/>
      <c r="C326" s="149">
        <f t="shared" si="104"/>
        <v>0.01</v>
      </c>
      <c r="D326" s="150">
        <f t="shared" si="97"/>
        <v>-4.8799999999999955E-2</v>
      </c>
      <c r="E326" s="150">
        <f t="shared" si="98"/>
        <v>5.3313945344917624E-2</v>
      </c>
      <c r="F326" s="150">
        <f t="shared" si="99"/>
        <v>8.1971078037695419E-2</v>
      </c>
      <c r="G326" s="151">
        <f t="shared" si="100"/>
        <v>4.5139453449176692E-3</v>
      </c>
      <c r="H326" s="150">
        <f t="shared" si="101"/>
        <v>3.3171078037695464E-2</v>
      </c>
      <c r="I326" s="137"/>
      <c r="J326" s="151">
        <f t="shared" si="102"/>
        <v>4.8845139453449171</v>
      </c>
      <c r="K326" s="150">
        <f t="shared" si="103"/>
        <v>4.9131710780376956</v>
      </c>
      <c r="L326" s="135"/>
      <c r="M326" s="149">
        <f t="shared" si="105"/>
        <v>1.0177453374719008</v>
      </c>
      <c r="N326" s="149">
        <f t="shared" si="106"/>
        <v>1.0178097249408042</v>
      </c>
      <c r="O326" s="149">
        <f t="shared" si="107"/>
        <v>1.0259892764844245</v>
      </c>
      <c r="P326" s="149">
        <f t="shared" si="108"/>
        <v>1.0260882732891814</v>
      </c>
      <c r="Q326" s="140"/>
      <c r="R326" s="152">
        <f t="shared" si="109"/>
        <v>1.7589727178863934E-2</v>
      </c>
      <c r="S326" s="152">
        <f t="shared" si="110"/>
        <v>1.7652989991168922E-2</v>
      </c>
      <c r="T326" s="152">
        <f t="shared" si="111"/>
        <v>2.5657294924390908E-2</v>
      </c>
      <c r="U326" s="152">
        <f t="shared" si="112"/>
        <v>2.575377939189518E-2</v>
      </c>
    </row>
    <row r="327" spans="1:21" x14ac:dyDescent="0.25">
      <c r="A327" s="130">
        <f t="shared" si="96"/>
        <v>1898.02</v>
      </c>
      <c r="B327" s="138"/>
      <c r="C327" s="149">
        <f t="shared" si="104"/>
        <v>0.01</v>
      </c>
      <c r="D327" s="150">
        <f t="shared" si="97"/>
        <v>-4.8700000000000188E-2</v>
      </c>
      <c r="E327" s="150">
        <f t="shared" si="98"/>
        <v>5.2689668015037869E-2</v>
      </c>
      <c r="F327" s="150">
        <f t="shared" si="99"/>
        <v>2.6786005193359871E-2</v>
      </c>
      <c r="G327" s="151">
        <f t="shared" si="100"/>
        <v>3.9896680150376812E-3</v>
      </c>
      <c r="H327" s="150">
        <f t="shared" si="101"/>
        <v>-2.1913994806640316E-2</v>
      </c>
      <c r="I327" s="137"/>
      <c r="J327" s="151">
        <f t="shared" si="102"/>
        <v>4.8739896680150379</v>
      </c>
      <c r="K327" s="150">
        <f t="shared" si="103"/>
        <v>4.8480860051933599</v>
      </c>
      <c r="L327" s="135"/>
      <c r="M327" s="149">
        <f t="shared" si="105"/>
        <v>1.0009967050291091</v>
      </c>
      <c r="N327" s="149">
        <f t="shared" si="106"/>
        <v>0.9949862532995023</v>
      </c>
      <c r="O327" s="149">
        <f t="shared" si="107"/>
        <v>1.0010106654051363</v>
      </c>
      <c r="P327" s="149">
        <f t="shared" si="108"/>
        <v>0.99795511396006464</v>
      </c>
      <c r="Q327" s="140"/>
      <c r="R327" s="152">
        <f t="shared" si="109"/>
        <v>9.9620864845424771E-4</v>
      </c>
      <c r="S327" s="152">
        <f t="shared" si="110"/>
        <v>-5.0263576983777154E-3</v>
      </c>
      <c r="T327" s="152">
        <f t="shared" si="111"/>
        <v>1.0101550267079772E-3</v>
      </c>
      <c r="U327" s="152">
        <f t="shared" si="112"/>
        <v>-2.046979674042524E-3</v>
      </c>
    </row>
    <row r="328" spans="1:21" x14ac:dyDescent="0.25">
      <c r="A328" s="130">
        <f t="shared" si="96"/>
        <v>1898.03</v>
      </c>
      <c r="B328" s="138"/>
      <c r="C328" s="149">
        <f t="shared" si="104"/>
        <v>0.01</v>
      </c>
      <c r="D328" s="150">
        <f t="shared" si="97"/>
        <v>-4.6499999999999986E-2</v>
      </c>
      <c r="E328" s="150">
        <f t="shared" si="98"/>
        <v>5.0813284972653333E-2</v>
      </c>
      <c r="F328" s="150">
        <f t="shared" si="99"/>
        <v>1.443291218421756E-2</v>
      </c>
      <c r="G328" s="151">
        <f t="shared" si="100"/>
        <v>4.3132849726533473E-3</v>
      </c>
      <c r="H328" s="150">
        <f t="shared" si="101"/>
        <v>-3.2067087815782422E-2</v>
      </c>
      <c r="I328" s="137"/>
      <c r="J328" s="151">
        <f t="shared" si="102"/>
        <v>4.6543132849726536</v>
      </c>
      <c r="K328" s="150">
        <f t="shared" si="103"/>
        <v>4.6179329121842176</v>
      </c>
      <c r="L328" s="135"/>
      <c r="M328" s="149">
        <f t="shared" si="105"/>
        <v>0.97755875059845532</v>
      </c>
      <c r="N328" s="149">
        <f t="shared" si="106"/>
        <v>0.97625568095778337</v>
      </c>
      <c r="O328" s="149">
        <f t="shared" si="107"/>
        <v>0.99434630572322735</v>
      </c>
      <c r="P328" s="149">
        <f t="shared" si="108"/>
        <v>0.99397618421457334</v>
      </c>
      <c r="Q328" s="140"/>
      <c r="R328" s="152">
        <f t="shared" si="109"/>
        <v>-2.26968860147032E-2</v>
      </c>
      <c r="S328" s="152">
        <f t="shared" si="110"/>
        <v>-2.4030758682270299E-2</v>
      </c>
      <c r="T328" s="152">
        <f t="shared" si="111"/>
        <v>-5.6697369015654871E-3</v>
      </c>
      <c r="U328" s="152">
        <f t="shared" si="112"/>
        <v>-6.0420321552801968E-3</v>
      </c>
    </row>
    <row r="329" spans="1:21" x14ac:dyDescent="0.25">
      <c r="A329" s="130">
        <f t="shared" si="96"/>
        <v>1898.04</v>
      </c>
      <c r="B329" s="138"/>
      <c r="C329" s="149">
        <f t="shared" si="104"/>
        <v>0.01</v>
      </c>
      <c r="D329" s="150">
        <f t="shared" si="97"/>
        <v>-4.5700000000000074E-2</v>
      </c>
      <c r="E329" s="150">
        <f t="shared" si="98"/>
        <v>5.1661221498108693E-2</v>
      </c>
      <c r="F329" s="150">
        <f t="shared" si="99"/>
        <v>1.5267863431825117E-2</v>
      </c>
      <c r="G329" s="151">
        <f t="shared" si="100"/>
        <v>5.9612214981086195E-3</v>
      </c>
      <c r="H329" s="150">
        <f t="shared" si="101"/>
        <v>-3.0432136568174957E-2</v>
      </c>
      <c r="I329" s="137"/>
      <c r="J329" s="151">
        <f t="shared" si="102"/>
        <v>4.5759612214981091</v>
      </c>
      <c r="K329" s="150">
        <f t="shared" si="103"/>
        <v>4.5395678634318255</v>
      </c>
      <c r="L329" s="135"/>
      <c r="M329" s="149">
        <f t="shared" si="105"/>
        <v>0.99280365635352075</v>
      </c>
      <c r="N329" s="149">
        <f t="shared" si="106"/>
        <v>0.9927419913176494</v>
      </c>
      <c r="O329" s="149">
        <f t="shared" si="107"/>
        <v>0.99856886545813695</v>
      </c>
      <c r="P329" s="149">
        <f t="shared" si="108"/>
        <v>0.99855064108560176</v>
      </c>
      <c r="Q329" s="140"/>
      <c r="R329" s="152">
        <f t="shared" si="109"/>
        <v>-7.2223622283352617E-3</v>
      </c>
      <c r="S329" s="152">
        <f t="shared" si="110"/>
        <v>-7.2844761726442251E-3</v>
      </c>
      <c r="T329" s="152">
        <f t="shared" si="111"/>
        <v>-1.4321595930089719E-3</v>
      </c>
      <c r="U329" s="152">
        <f t="shared" si="112"/>
        <v>-1.4504102509951091E-3</v>
      </c>
    </row>
    <row r="330" spans="1:21" x14ac:dyDescent="0.25">
      <c r="A330" s="130">
        <f t="shared" si="96"/>
        <v>1898.05</v>
      </c>
      <c r="B330" s="138"/>
      <c r="C330" s="149">
        <f t="shared" si="104"/>
        <v>0.01</v>
      </c>
      <c r="D330" s="150">
        <f t="shared" si="97"/>
        <v>-4.8700000000000188E-2</v>
      </c>
      <c r="E330" s="150">
        <f t="shared" si="98"/>
        <v>5.5988742976843982E-2</v>
      </c>
      <c r="F330" s="150">
        <f t="shared" si="99"/>
        <v>8.2519652234127064E-2</v>
      </c>
      <c r="G330" s="151">
        <f t="shared" si="100"/>
        <v>7.2887429768437942E-3</v>
      </c>
      <c r="H330" s="150">
        <f t="shared" si="101"/>
        <v>3.3819652234126876E-2</v>
      </c>
      <c r="I330" s="137"/>
      <c r="J330" s="151">
        <f t="shared" si="102"/>
        <v>4.8772887429768437</v>
      </c>
      <c r="K330" s="150">
        <f t="shared" si="103"/>
        <v>4.9038196522341266</v>
      </c>
      <c r="L330" s="135"/>
      <c r="M330" s="149">
        <f t="shared" si="105"/>
        <v>1.0402358669738898</v>
      </c>
      <c r="N330" s="149">
        <f t="shared" si="106"/>
        <v>1.048523061167042</v>
      </c>
      <c r="O330" s="149">
        <f t="shared" si="107"/>
        <v>1.0588430663136825</v>
      </c>
      <c r="P330" s="149">
        <f t="shared" si="108"/>
        <v>1.0710572427080056</v>
      </c>
      <c r="Q330" s="140"/>
      <c r="R330" s="152">
        <f t="shared" si="109"/>
        <v>3.9447482606346923E-2</v>
      </c>
      <c r="S330" s="152">
        <f t="shared" si="110"/>
        <v>4.7382565554818033E-2</v>
      </c>
      <c r="T330" s="152">
        <f t="shared" si="111"/>
        <v>5.717686518819938E-2</v>
      </c>
      <c r="U330" s="152">
        <f t="shared" si="112"/>
        <v>6.8646237943957814E-2</v>
      </c>
    </row>
    <row r="331" spans="1:21" x14ac:dyDescent="0.25">
      <c r="A331" s="130">
        <f t="shared" si="96"/>
        <v>1898.06</v>
      </c>
      <c r="B331" s="138"/>
      <c r="C331" s="149">
        <f t="shared" si="104"/>
        <v>0.01</v>
      </c>
      <c r="D331" s="150">
        <f t="shared" si="97"/>
        <v>-5.06000000000002E-2</v>
      </c>
      <c r="E331" s="150">
        <f t="shared" si="98"/>
        <v>5.6703060516699315E-2</v>
      </c>
      <c r="F331" s="150">
        <f t="shared" si="99"/>
        <v>8.5390892682723499E-2</v>
      </c>
      <c r="G331" s="151">
        <f t="shared" si="100"/>
        <v>6.1030605166991145E-3</v>
      </c>
      <c r="H331" s="150">
        <f t="shared" si="101"/>
        <v>3.4790892682723298E-2</v>
      </c>
      <c r="I331" s="137"/>
      <c r="J331" s="151">
        <f t="shared" si="102"/>
        <v>5.0661030605166983</v>
      </c>
      <c r="K331" s="150">
        <f t="shared" si="103"/>
        <v>5.094790892682723</v>
      </c>
      <c r="L331" s="135"/>
      <c r="M331" s="149">
        <f t="shared" si="105"/>
        <v>1.0239277470539736</v>
      </c>
      <c r="N331" s="149">
        <f t="shared" si="106"/>
        <v>1.0240469999677719</v>
      </c>
      <c r="O331" s="149">
        <f t="shared" si="107"/>
        <v>1.0355529586544359</v>
      </c>
      <c r="P331" s="149">
        <f t="shared" si="108"/>
        <v>1.0357325453058701</v>
      </c>
      <c r="Q331" s="140"/>
      <c r="R331" s="152">
        <f t="shared" si="109"/>
        <v>2.3645964610272272E-2</v>
      </c>
      <c r="S331" s="152">
        <f t="shared" si="110"/>
        <v>2.376242397004371E-2</v>
      </c>
      <c r="T331" s="152">
        <f t="shared" si="111"/>
        <v>3.4935543621003304E-2</v>
      </c>
      <c r="U331" s="152">
        <f t="shared" si="112"/>
        <v>3.510894960635963E-2</v>
      </c>
    </row>
    <row r="332" spans="1:21" x14ac:dyDescent="0.25">
      <c r="A332" s="130">
        <f t="shared" si="96"/>
        <v>1898.07</v>
      </c>
      <c r="B332" s="138"/>
      <c r="C332" s="149">
        <f t="shared" si="104"/>
        <v>0.01</v>
      </c>
      <c r="D332" s="150">
        <f t="shared" si="97"/>
        <v>-5.0799999999999734E-2</v>
      </c>
      <c r="E332" s="150">
        <f t="shared" si="98"/>
        <v>5.6210808409322147E-2</v>
      </c>
      <c r="F332" s="150">
        <f t="shared" si="99"/>
        <v>7.9058730221749779E-2</v>
      </c>
      <c r="G332" s="151">
        <f t="shared" si="100"/>
        <v>5.4108084093224124E-3</v>
      </c>
      <c r="H332" s="150">
        <f t="shared" si="101"/>
        <v>2.8258730221750045E-2</v>
      </c>
      <c r="I332" s="137"/>
      <c r="J332" s="151">
        <f t="shared" si="102"/>
        <v>5.0854108084093221</v>
      </c>
      <c r="K332" s="150">
        <f t="shared" si="103"/>
        <v>5.1082587302217499</v>
      </c>
      <c r="L332" s="135"/>
      <c r="M332" s="149">
        <f t="shared" si="105"/>
        <v>1.0042690847370124</v>
      </c>
      <c r="N332" s="149">
        <f t="shared" si="106"/>
        <v>1.0036132180673629</v>
      </c>
      <c r="O332" s="149">
        <f t="shared" si="107"/>
        <v>1.0056258849538335</v>
      </c>
      <c r="P332" s="149">
        <f t="shared" si="108"/>
        <v>1.0047034291563706</v>
      </c>
      <c r="Q332" s="140"/>
      <c r="R332" s="152">
        <f t="shared" si="109"/>
        <v>4.2599980468206568E-3</v>
      </c>
      <c r="S332" s="152">
        <f t="shared" si="110"/>
        <v>3.6067060764099607E-3</v>
      </c>
      <c r="T332" s="152">
        <f t="shared" si="111"/>
        <v>5.6101187679354955E-3</v>
      </c>
      <c r="U332" s="152">
        <f t="shared" si="112"/>
        <v>4.6924025950382062E-3</v>
      </c>
    </row>
    <row r="333" spans="1:21" x14ac:dyDescent="0.25">
      <c r="A333" s="130">
        <f t="shared" si="96"/>
        <v>1898.08</v>
      </c>
      <c r="B333" s="138"/>
      <c r="C333" s="149">
        <f t="shared" si="104"/>
        <v>0.01</v>
      </c>
      <c r="D333" s="150">
        <f t="shared" si="97"/>
        <v>-5.2699999999999747E-2</v>
      </c>
      <c r="E333" s="150">
        <f t="shared" si="98"/>
        <v>5.8659368105414028E-2</v>
      </c>
      <c r="F333" s="150">
        <f t="shared" si="99"/>
        <v>8.8907874539448137E-2</v>
      </c>
      <c r="G333" s="151">
        <f t="shared" si="100"/>
        <v>5.9593681054142811E-3</v>
      </c>
      <c r="H333" s="150">
        <f t="shared" si="101"/>
        <v>3.620787453944839E-2</v>
      </c>
      <c r="I333" s="137"/>
      <c r="J333" s="151">
        <f t="shared" si="102"/>
        <v>5.275959368105414</v>
      </c>
      <c r="K333" s="150">
        <f t="shared" si="103"/>
        <v>5.3062078745394476</v>
      </c>
      <c r="L333" s="135"/>
      <c r="M333" s="149">
        <f t="shared" si="105"/>
        <v>1.0230207918494361</v>
      </c>
      <c r="N333" s="149">
        <f t="shared" si="106"/>
        <v>1.0237259226718909</v>
      </c>
      <c r="O333" s="149">
        <f t="shared" si="107"/>
        <v>1.0344213706034344</v>
      </c>
      <c r="P333" s="149">
        <f t="shared" si="108"/>
        <v>1.0354901117904183</v>
      </c>
      <c r="Q333" s="140"/>
      <c r="R333" s="152">
        <f t="shared" si="109"/>
        <v>2.2759811151452394E-2</v>
      </c>
      <c r="S333" s="152">
        <f t="shared" si="110"/>
        <v>2.3448837150956071E-2</v>
      </c>
      <c r="T333" s="152">
        <f t="shared" si="111"/>
        <v>3.3842208164876646E-2</v>
      </c>
      <c r="U333" s="152">
        <f t="shared" si="112"/>
        <v>3.4874852595371104E-2</v>
      </c>
    </row>
    <row r="334" spans="1:21" x14ac:dyDescent="0.25">
      <c r="A334" s="130">
        <f t="shared" si="96"/>
        <v>1898.09</v>
      </c>
      <c r="B334" s="138"/>
      <c r="C334" s="149">
        <f t="shared" si="104"/>
        <v>0.01</v>
      </c>
      <c r="D334" s="150">
        <f t="shared" si="97"/>
        <v>-5.259999999999998E-2</v>
      </c>
      <c r="E334" s="150">
        <f t="shared" si="98"/>
        <v>5.7850644590427103E-2</v>
      </c>
      <c r="F334" s="150">
        <f t="shared" si="99"/>
        <v>2.9245751818418562E-2</v>
      </c>
      <c r="G334" s="151">
        <f t="shared" si="100"/>
        <v>5.2506445904271226E-3</v>
      </c>
      <c r="H334" s="150">
        <f t="shared" si="101"/>
        <v>-2.3354248181581418E-2</v>
      </c>
      <c r="I334" s="137"/>
      <c r="J334" s="151">
        <f t="shared" si="102"/>
        <v>5.2652506445904272</v>
      </c>
      <c r="K334" s="150">
        <f t="shared" si="103"/>
        <v>5.2366457518184184</v>
      </c>
      <c r="L334" s="135"/>
      <c r="M334" s="149">
        <f t="shared" si="105"/>
        <v>1.0009796766018992</v>
      </c>
      <c r="N334" s="149">
        <f t="shared" si="106"/>
        <v>0.99487708752350668</v>
      </c>
      <c r="O334" s="149">
        <f t="shared" si="107"/>
        <v>1.0009370185830844</v>
      </c>
      <c r="P334" s="149">
        <f t="shared" si="108"/>
        <v>0.99785192235122677</v>
      </c>
      <c r="Q334" s="140"/>
      <c r="R334" s="152">
        <f t="shared" si="109"/>
        <v>9.7919703196715333E-4</v>
      </c>
      <c r="S334" s="152">
        <f t="shared" si="110"/>
        <v>-5.1360795811478078E-3</v>
      </c>
      <c r="T334" s="152">
        <f t="shared" si="111"/>
        <v>9.3657985521456918E-4</v>
      </c>
      <c r="U334" s="152">
        <f t="shared" si="112"/>
        <v>-2.1503880768113087E-3</v>
      </c>
    </row>
    <row r="335" spans="1:21" x14ac:dyDescent="0.25">
      <c r="A335" s="130">
        <f t="shared" si="96"/>
        <v>1898.1</v>
      </c>
      <c r="B335" s="138"/>
      <c r="C335" s="149">
        <f t="shared" si="104"/>
        <v>0.01</v>
      </c>
      <c r="D335" s="150">
        <f t="shared" si="97"/>
        <v>-5.1499999999999879E-2</v>
      </c>
      <c r="E335" s="150">
        <f t="shared" si="98"/>
        <v>5.7179688629389359E-2</v>
      </c>
      <c r="F335" s="150">
        <f t="shared" si="99"/>
        <v>1.6799619815073497E-2</v>
      </c>
      <c r="G335" s="151">
        <f t="shared" si="100"/>
        <v>5.6796886293894802E-3</v>
      </c>
      <c r="H335" s="150">
        <f t="shared" si="101"/>
        <v>-3.4700380184926383E-2</v>
      </c>
      <c r="I335" s="137"/>
      <c r="J335" s="151">
        <f t="shared" si="102"/>
        <v>5.1556796886293901</v>
      </c>
      <c r="K335" s="150">
        <f t="shared" si="103"/>
        <v>5.1152996198150742</v>
      </c>
      <c r="L335" s="135"/>
      <c r="M335" s="149">
        <f t="shared" si="105"/>
        <v>0.99056468265233355</v>
      </c>
      <c r="N335" s="149">
        <f t="shared" si="106"/>
        <v>0.98926271810518474</v>
      </c>
      <c r="O335" s="149">
        <f t="shared" si="107"/>
        <v>0.99784548114466198</v>
      </c>
      <c r="P335" s="149">
        <f t="shared" si="108"/>
        <v>0.99746295878525271</v>
      </c>
      <c r="Q335" s="140"/>
      <c r="R335" s="152">
        <f t="shared" si="109"/>
        <v>-9.4801119445522674E-3</v>
      </c>
      <c r="S335" s="152">
        <f t="shared" si="110"/>
        <v>-1.0795342488722177E-2</v>
      </c>
      <c r="T335" s="152">
        <f t="shared" si="111"/>
        <v>-2.1568431702072596E-3</v>
      </c>
      <c r="U335" s="152">
        <f t="shared" si="112"/>
        <v>-2.5402649574764024E-3</v>
      </c>
    </row>
    <row r="336" spans="1:21" x14ac:dyDescent="0.25">
      <c r="A336" s="130">
        <f t="shared" si="96"/>
        <v>1898.11</v>
      </c>
      <c r="B336" s="138"/>
      <c r="C336" s="149">
        <f t="shared" si="104"/>
        <v>0.01</v>
      </c>
      <c r="D336" s="150">
        <f t="shared" si="97"/>
        <v>-5.3200000000000358E-2</v>
      </c>
      <c r="E336" s="150">
        <f t="shared" si="98"/>
        <v>6.0222312593159612E-2</v>
      </c>
      <c r="F336" s="150">
        <f t="shared" si="99"/>
        <v>8.9647747761894561E-2</v>
      </c>
      <c r="G336" s="151">
        <f t="shared" si="100"/>
        <v>7.0223125931592537E-3</v>
      </c>
      <c r="H336" s="150">
        <f t="shared" si="101"/>
        <v>3.6447747761894203E-2</v>
      </c>
      <c r="I336" s="137"/>
      <c r="J336" s="151">
        <f t="shared" si="102"/>
        <v>5.3270223125931597</v>
      </c>
      <c r="K336" s="150">
        <f t="shared" si="103"/>
        <v>5.3564477477618944</v>
      </c>
      <c r="L336" s="135"/>
      <c r="M336" s="149">
        <f t="shared" si="105"/>
        <v>1.0209958067528921</v>
      </c>
      <c r="N336" s="149">
        <f t="shared" si="106"/>
        <v>1.0288824754808981</v>
      </c>
      <c r="O336" s="149">
        <f t="shared" si="107"/>
        <v>1.0308365249226841</v>
      </c>
      <c r="P336" s="149">
        <f t="shared" si="108"/>
        <v>1.042576726491931</v>
      </c>
      <c r="Q336" s="140"/>
      <c r="R336" s="152">
        <f t="shared" si="109"/>
        <v>2.0778432173989118E-2</v>
      </c>
      <c r="S336" s="152">
        <f t="shared" si="110"/>
        <v>2.8473237968540954E-2</v>
      </c>
      <c r="T336" s="152">
        <f t="shared" si="111"/>
        <v>3.0370632737084954E-2</v>
      </c>
      <c r="U336" s="152">
        <f t="shared" si="112"/>
        <v>4.1695270535989849E-2</v>
      </c>
    </row>
    <row r="337" spans="1:21" x14ac:dyDescent="0.25">
      <c r="A337" s="130">
        <f t="shared" si="96"/>
        <v>1898.12</v>
      </c>
      <c r="B337" s="138"/>
      <c r="C337" s="149">
        <f t="shared" si="104"/>
        <v>0.01</v>
      </c>
      <c r="D337" s="150">
        <f t="shared" si="97"/>
        <v>-5.6499999999999773E-2</v>
      </c>
      <c r="E337" s="150">
        <f t="shared" si="98"/>
        <v>6.3361838773620852E-2</v>
      </c>
      <c r="F337" s="150">
        <f t="shared" si="99"/>
        <v>9.5729371937771895E-2</v>
      </c>
      <c r="G337" s="151">
        <f t="shared" si="100"/>
        <v>6.861838773621079E-3</v>
      </c>
      <c r="H337" s="150">
        <f t="shared" si="101"/>
        <v>3.9229371937772123E-2</v>
      </c>
      <c r="I337" s="137"/>
      <c r="J337" s="151">
        <f t="shared" si="102"/>
        <v>5.6568618387736214</v>
      </c>
      <c r="K337" s="150">
        <f t="shared" si="103"/>
        <v>5.6892293719377722</v>
      </c>
      <c r="L337" s="135"/>
      <c r="M337" s="149">
        <f t="shared" si="105"/>
        <v>1.0368409794880737</v>
      </c>
      <c r="N337" s="149">
        <f t="shared" si="106"/>
        <v>1.0369485995174077</v>
      </c>
      <c r="O337" s="149">
        <f t="shared" si="107"/>
        <v>1.0552331896126264</v>
      </c>
      <c r="P337" s="149">
        <f t="shared" si="108"/>
        <v>1.0553957858695449</v>
      </c>
      <c r="Q337" s="140"/>
      <c r="R337" s="152">
        <f t="shared" si="109"/>
        <v>3.6178570803989112E-2</v>
      </c>
      <c r="S337" s="152">
        <f t="shared" si="110"/>
        <v>3.6282361497625613E-2</v>
      </c>
      <c r="T337" s="152">
        <f t="shared" si="111"/>
        <v>5.3761775312054269E-2</v>
      </c>
      <c r="U337" s="152">
        <f t="shared" si="112"/>
        <v>5.3915849058912606E-2</v>
      </c>
    </row>
    <row r="338" spans="1:21" x14ac:dyDescent="0.25">
      <c r="A338" s="130">
        <f t="shared" si="96"/>
        <v>1899.01</v>
      </c>
      <c r="B338" s="138"/>
      <c r="C338" s="149">
        <f t="shared" si="104"/>
        <v>0.01</v>
      </c>
      <c r="D338" s="150">
        <f t="shared" si="97"/>
        <v>-6.0800000000000409E-2</v>
      </c>
      <c r="E338" s="150">
        <f t="shared" si="98"/>
        <v>6.6329769253339887E-2</v>
      </c>
      <c r="F338" s="150">
        <f t="shared" si="99"/>
        <v>0.10313570499536756</v>
      </c>
      <c r="G338" s="151">
        <f t="shared" si="100"/>
        <v>5.5297692533394782E-3</v>
      </c>
      <c r="H338" s="150">
        <f t="shared" si="101"/>
        <v>4.2335704995367152E-2</v>
      </c>
      <c r="I338" s="137"/>
      <c r="J338" s="151">
        <f t="shared" si="102"/>
        <v>6.0855297692533394</v>
      </c>
      <c r="K338" s="150">
        <f t="shared" si="103"/>
        <v>6.1223357049953675</v>
      </c>
      <c r="L338" s="135"/>
      <c r="M338" s="149">
        <f t="shared" si="105"/>
        <v>1.0433205815027642</v>
      </c>
      <c r="N338" s="149">
        <f t="shared" si="106"/>
        <v>1.0435017821551156</v>
      </c>
      <c r="O338" s="149">
        <f t="shared" si="107"/>
        <v>1.0669049677447362</v>
      </c>
      <c r="P338" s="149">
        <f t="shared" si="108"/>
        <v>1.0671867154009733</v>
      </c>
      <c r="Q338" s="140"/>
      <c r="R338" s="152">
        <f t="shared" si="109"/>
        <v>4.2408493607436981E-2</v>
      </c>
      <c r="S338" s="152">
        <f t="shared" si="110"/>
        <v>4.2582155396731936E-2</v>
      </c>
      <c r="T338" s="152">
        <f t="shared" si="111"/>
        <v>6.4761903446575481E-2</v>
      </c>
      <c r="U338" s="152">
        <f t="shared" si="112"/>
        <v>6.5025948014200391E-2</v>
      </c>
    </row>
    <row r="339" spans="1:21" x14ac:dyDescent="0.25">
      <c r="A339" s="130">
        <f t="shared" si="96"/>
        <v>1899.02</v>
      </c>
      <c r="B339" s="138"/>
      <c r="C339" s="149">
        <f t="shared" si="104"/>
        <v>0.01</v>
      </c>
      <c r="D339" s="150">
        <f t="shared" si="97"/>
        <v>-6.3100000000000378E-2</v>
      </c>
      <c r="E339" s="150">
        <f t="shared" si="98"/>
        <v>6.637766833294477E-2</v>
      </c>
      <c r="F339" s="150">
        <f t="shared" si="99"/>
        <v>0.10650756538281347</v>
      </c>
      <c r="G339" s="151">
        <f t="shared" si="100"/>
        <v>3.2776683329443917E-3</v>
      </c>
      <c r="H339" s="150">
        <f t="shared" si="101"/>
        <v>4.3407565382813096E-2</v>
      </c>
      <c r="I339" s="137"/>
      <c r="J339" s="151">
        <f t="shared" si="102"/>
        <v>6.3132776683329439</v>
      </c>
      <c r="K339" s="150">
        <f t="shared" si="103"/>
        <v>6.3534075653828124</v>
      </c>
      <c r="L339" s="135"/>
      <c r="M339" s="149">
        <f t="shared" si="105"/>
        <v>1.0225102124562879</v>
      </c>
      <c r="N339" s="149">
        <f t="shared" si="106"/>
        <v>1.0226687049444461</v>
      </c>
      <c r="O339" s="149">
        <f t="shared" si="107"/>
        <v>1.0343677943211482</v>
      </c>
      <c r="P339" s="149">
        <f t="shared" si="108"/>
        <v>1.034622106493738</v>
      </c>
      <c r="Q339" s="140"/>
      <c r="R339" s="152">
        <f t="shared" si="109"/>
        <v>2.2260596617253624E-2</v>
      </c>
      <c r="S339" s="152">
        <f t="shared" si="110"/>
        <v>2.2415587935741148E-2</v>
      </c>
      <c r="T339" s="152">
        <f t="shared" si="111"/>
        <v>3.3790413343822351E-2</v>
      </c>
      <c r="U339" s="152">
        <f t="shared" si="112"/>
        <v>3.4036245548001151E-2</v>
      </c>
    </row>
    <row r="340" spans="1:21" x14ac:dyDescent="0.25">
      <c r="A340" s="130">
        <f t="shared" si="96"/>
        <v>1899.03</v>
      </c>
      <c r="B340" s="138"/>
      <c r="C340" s="149">
        <f t="shared" si="104"/>
        <v>0.01</v>
      </c>
      <c r="D340" s="150">
        <f t="shared" si="97"/>
        <v>-6.4000000000000057E-2</v>
      </c>
      <c r="E340" s="150">
        <f t="shared" si="98"/>
        <v>6.5926339057203104E-2</v>
      </c>
      <c r="F340" s="150">
        <f t="shared" si="99"/>
        <v>0.10629986842646461</v>
      </c>
      <c r="G340" s="151">
        <f t="shared" si="100"/>
        <v>1.926339057203047E-3</v>
      </c>
      <c r="H340" s="150">
        <f t="shared" si="101"/>
        <v>4.2299868426464549E-2</v>
      </c>
      <c r="I340" s="137"/>
      <c r="J340" s="151">
        <f t="shared" si="102"/>
        <v>6.4019263390572032</v>
      </c>
      <c r="K340" s="150">
        <f t="shared" si="103"/>
        <v>6.4422998684264652</v>
      </c>
      <c r="L340" s="135"/>
      <c r="M340" s="149">
        <f t="shared" si="105"/>
        <v>1.0100152980738166</v>
      </c>
      <c r="N340" s="149">
        <f t="shared" si="106"/>
        <v>1.0099806727745657</v>
      </c>
      <c r="O340" s="149">
        <f t="shared" si="107"/>
        <v>1.0143725878314565</v>
      </c>
      <c r="P340" s="149">
        <f t="shared" si="108"/>
        <v>1.014316757873245</v>
      </c>
      <c r="Q340" s="140"/>
      <c r="R340" s="152">
        <f t="shared" si="109"/>
        <v>9.9654773461986118E-3</v>
      </c>
      <c r="S340" s="152">
        <f t="shared" si="110"/>
        <v>9.9311948033084275E-3</v>
      </c>
      <c r="T340" s="152">
        <f t="shared" si="111"/>
        <v>1.4270281298882153E-2</v>
      </c>
      <c r="U340" s="152">
        <f t="shared" si="112"/>
        <v>1.4215240877495105E-2</v>
      </c>
    </row>
    <row r="341" spans="1:21" x14ac:dyDescent="0.25">
      <c r="A341" s="130">
        <f t="shared" si="96"/>
        <v>1899.04</v>
      </c>
      <c r="B341" s="138"/>
      <c r="C341" s="149">
        <f t="shared" si="104"/>
        <v>0.01</v>
      </c>
      <c r="D341" s="150">
        <f t="shared" si="97"/>
        <v>-6.4799999999999969E-2</v>
      </c>
      <c r="E341" s="150">
        <f t="shared" si="98"/>
        <v>6.6275298944172029E-2</v>
      </c>
      <c r="F341" s="150">
        <f t="shared" si="99"/>
        <v>0.10724052698347371</v>
      </c>
      <c r="G341" s="151">
        <f t="shared" si="100"/>
        <v>1.4752989441720599E-3</v>
      </c>
      <c r="H341" s="150">
        <f t="shared" si="101"/>
        <v>4.2440526983473739E-2</v>
      </c>
      <c r="I341" s="137"/>
      <c r="J341" s="151">
        <f t="shared" si="102"/>
        <v>6.4814752989441722</v>
      </c>
      <c r="K341" s="150">
        <f t="shared" si="103"/>
        <v>6.5224405269834742</v>
      </c>
      <c r="L341" s="135"/>
      <c r="M341" s="149">
        <f t="shared" si="105"/>
        <v>1.0091263493080951</v>
      </c>
      <c r="N341" s="149">
        <f t="shared" si="106"/>
        <v>1.0091250144573842</v>
      </c>
      <c r="O341" s="149">
        <f t="shared" si="107"/>
        <v>1.0129727158164603</v>
      </c>
      <c r="P341" s="149">
        <f t="shared" si="108"/>
        <v>1.0129705558851438</v>
      </c>
      <c r="Q341" s="140"/>
      <c r="R341" s="152">
        <f t="shared" si="109"/>
        <v>9.0849558391423585E-3</v>
      </c>
      <c r="S341" s="152">
        <f t="shared" si="110"/>
        <v>9.0836330596959329E-3</v>
      </c>
      <c r="T341" s="152">
        <f t="shared" si="111"/>
        <v>1.2889290862811931E-2</v>
      </c>
      <c r="U341" s="152">
        <f t="shared" si="112"/>
        <v>1.2887158590554715E-2</v>
      </c>
    </row>
    <row r="342" spans="1:21" x14ac:dyDescent="0.25">
      <c r="A342" s="130">
        <f t="shared" si="96"/>
        <v>1899.05</v>
      </c>
      <c r="B342" s="138"/>
      <c r="C342" s="149">
        <f t="shared" si="104"/>
        <v>0.01</v>
      </c>
      <c r="D342" s="150">
        <f t="shared" ref="D342:D361" si="113">(1-Epsilon)*q_SP-q_SP</f>
        <v>-6.2100000000000044E-2</v>
      </c>
      <c r="E342" s="150">
        <f t="shared" si="98"/>
        <v>6.314557064539561E-2</v>
      </c>
      <c r="F342" s="150">
        <f t="shared" si="99"/>
        <v>1.9288555356482235E-2</v>
      </c>
      <c r="G342" s="151">
        <f t="shared" si="100"/>
        <v>1.045570645395566E-3</v>
      </c>
      <c r="H342" s="150">
        <f t="shared" si="101"/>
        <v>-4.2811444643517813E-2</v>
      </c>
      <c r="I342" s="137"/>
      <c r="J342" s="151">
        <f t="shared" si="102"/>
        <v>6.2110455706453953</v>
      </c>
      <c r="K342" s="150">
        <f t="shared" si="103"/>
        <v>6.167188555356482</v>
      </c>
      <c r="L342" s="135"/>
      <c r="M342" s="149">
        <f t="shared" si="105"/>
        <v>0.98155077287966885</v>
      </c>
      <c r="N342" s="149">
        <f t="shared" si="106"/>
        <v>0.97506380240920687</v>
      </c>
      <c r="O342" s="149">
        <f t="shared" si="107"/>
        <v>0.9963833716073236</v>
      </c>
      <c r="P342" s="149">
        <f t="shared" si="108"/>
        <v>0.99440185037413964</v>
      </c>
      <c r="Q342" s="140"/>
      <c r="R342" s="152">
        <f t="shared" si="109"/>
        <v>-1.8621536721070517E-2</v>
      </c>
      <c r="S342" s="152">
        <f t="shared" si="110"/>
        <v>-2.5252371756869202E-2</v>
      </c>
      <c r="T342" s="152">
        <f t="shared" si="111"/>
        <v>-3.6231842045384042E-3</v>
      </c>
      <c r="U342" s="152">
        <f t="shared" si="112"/>
        <v>-5.6138779927776316E-3</v>
      </c>
    </row>
    <row r="343" spans="1:21" x14ac:dyDescent="0.25">
      <c r="A343" s="130">
        <f t="shared" si="96"/>
        <v>1899.06</v>
      </c>
      <c r="B343" s="138"/>
      <c r="C343" s="149">
        <f t="shared" si="104"/>
        <v>0.01</v>
      </c>
      <c r="D343" s="150">
        <f t="shared" si="113"/>
        <v>-6.0699999999999754E-2</v>
      </c>
      <c r="E343" s="150">
        <f t="shared" si="98"/>
        <v>6.3461149946812373E-2</v>
      </c>
      <c r="F343" s="150">
        <f t="shared" si="99"/>
        <v>1.9632321955314457E-2</v>
      </c>
      <c r="G343" s="151">
        <f t="shared" si="100"/>
        <v>2.7611499468126188E-3</v>
      </c>
      <c r="H343" s="150">
        <f t="shared" si="101"/>
        <v>-4.1067678044685293E-2</v>
      </c>
      <c r="I343" s="137"/>
      <c r="J343" s="151">
        <f t="shared" si="102"/>
        <v>6.072761149946813</v>
      </c>
      <c r="K343" s="150">
        <f t="shared" si="103"/>
        <v>6.028932321955315</v>
      </c>
      <c r="L343" s="135"/>
      <c r="M343" s="149">
        <f t="shared" si="105"/>
        <v>0.99118814930683619</v>
      </c>
      <c r="N343" s="149">
        <f t="shared" si="106"/>
        <v>0.99111799763024666</v>
      </c>
      <c r="O343" s="149">
        <f t="shared" si="107"/>
        <v>0.99928381910869024</v>
      </c>
      <c r="P343" s="149">
        <f t="shared" si="108"/>
        <v>0.99926211700745715</v>
      </c>
      <c r="Q343" s="140"/>
      <c r="R343" s="152">
        <f t="shared" si="109"/>
        <v>-8.8509046438057133E-3</v>
      </c>
      <c r="S343" s="152">
        <f t="shared" si="110"/>
        <v>-8.9216824868015628E-3</v>
      </c>
      <c r="T343" s="152">
        <f t="shared" si="111"/>
        <v>-7.1643747135676286E-4</v>
      </c>
      <c r="U343" s="152">
        <f t="shared" si="112"/>
        <v>-7.381553621910534E-4</v>
      </c>
    </row>
    <row r="344" spans="1:21" x14ac:dyDescent="0.25">
      <c r="A344" s="130">
        <f t="shared" si="96"/>
        <v>1899.07</v>
      </c>
      <c r="B344" s="138"/>
      <c r="C344" s="149">
        <f t="shared" si="104"/>
        <v>0.01</v>
      </c>
      <c r="D344" s="150">
        <f t="shared" si="113"/>
        <v>-6.2800000000000189E-2</v>
      </c>
      <c r="E344" s="150">
        <f t="shared" si="98"/>
        <v>6.6662347992729354E-2</v>
      </c>
      <c r="F344" s="150">
        <f t="shared" si="99"/>
        <v>0.10589585395641694</v>
      </c>
      <c r="G344" s="151">
        <f t="shared" si="100"/>
        <v>3.8623479927291648E-3</v>
      </c>
      <c r="H344" s="150">
        <f t="shared" si="101"/>
        <v>4.3095853956416755E-2</v>
      </c>
      <c r="I344" s="137"/>
      <c r="J344" s="151">
        <f t="shared" si="102"/>
        <v>6.2838623479927298</v>
      </c>
      <c r="K344" s="150">
        <f t="shared" si="103"/>
        <v>6.323095853956417</v>
      </c>
      <c r="L344" s="135"/>
      <c r="M344" s="149">
        <f t="shared" si="105"/>
        <v>1.0213159687776878</v>
      </c>
      <c r="N344" s="149">
        <f t="shared" si="106"/>
        <v>1.0287733034876501</v>
      </c>
      <c r="O344" s="149">
        <f t="shared" si="107"/>
        <v>1.0321466163025639</v>
      </c>
      <c r="P344" s="149">
        <f t="shared" si="108"/>
        <v>1.0439928961161162</v>
      </c>
      <c r="Q344" s="140"/>
      <c r="R344" s="152">
        <f t="shared" si="109"/>
        <v>2.1091961216179726E-2</v>
      </c>
      <c r="S344" s="152">
        <f t="shared" si="110"/>
        <v>2.8367124988453327E-2</v>
      </c>
      <c r="T344" s="152">
        <f t="shared" si="111"/>
        <v>3.1640727028999581E-2</v>
      </c>
      <c r="U344" s="152">
        <f t="shared" si="112"/>
        <v>4.3052684950817648E-2</v>
      </c>
    </row>
    <row r="345" spans="1:21" x14ac:dyDescent="0.25">
      <c r="A345" s="130">
        <f t="shared" si="96"/>
        <v>1899.08</v>
      </c>
      <c r="B345" s="138"/>
      <c r="C345" s="149">
        <f t="shared" si="104"/>
        <v>0.01</v>
      </c>
      <c r="D345" s="150">
        <f t="shared" si="113"/>
        <v>-6.4400000000000013E-2</v>
      </c>
      <c r="E345" s="150">
        <f t="shared" si="98"/>
        <v>6.7101888125684309E-2</v>
      </c>
      <c r="F345" s="150">
        <f t="shared" si="99"/>
        <v>0.10817203211856295</v>
      </c>
      <c r="G345" s="151">
        <f t="shared" si="100"/>
        <v>2.7018881256842958E-3</v>
      </c>
      <c r="H345" s="150">
        <f t="shared" si="101"/>
        <v>4.377203211856294E-2</v>
      </c>
      <c r="I345" s="137"/>
      <c r="J345" s="151">
        <f t="shared" si="102"/>
        <v>6.4427018881256846</v>
      </c>
      <c r="K345" s="150">
        <f t="shared" si="103"/>
        <v>6.483772032118563</v>
      </c>
      <c r="L345" s="135"/>
      <c r="M345" s="149">
        <f t="shared" si="105"/>
        <v>1.0159941914082833</v>
      </c>
      <c r="N345" s="149">
        <f t="shared" si="106"/>
        <v>1.0160549456257835</v>
      </c>
      <c r="O345" s="149">
        <f t="shared" si="107"/>
        <v>1.0239983426614629</v>
      </c>
      <c r="P345" s="149">
        <f t="shared" si="108"/>
        <v>1.0240962818901544</v>
      </c>
      <c r="Q345" s="140"/>
      <c r="R345" s="152">
        <f t="shared" si="109"/>
        <v>1.5867632022115958E-2</v>
      </c>
      <c r="S345" s="152">
        <f t="shared" si="110"/>
        <v>1.5927428034339323E-2</v>
      </c>
      <c r="T345" s="152">
        <f t="shared" si="111"/>
        <v>2.3714908121341187E-2</v>
      </c>
      <c r="U345" s="152">
        <f t="shared" si="112"/>
        <v>2.3810547480570106E-2</v>
      </c>
    </row>
    <row r="346" spans="1:21" x14ac:dyDescent="0.25">
      <c r="A346" s="130">
        <f t="shared" si="96"/>
        <v>1899.09</v>
      </c>
      <c r="B346" s="138"/>
      <c r="C346" s="149">
        <f t="shared" si="104"/>
        <v>0.01</v>
      </c>
      <c r="D346" s="150">
        <f t="shared" si="113"/>
        <v>-6.3699999999999868E-2</v>
      </c>
      <c r="E346" s="150">
        <f t="shared" si="98"/>
        <v>6.5459110770499596E-2</v>
      </c>
      <c r="F346" s="150">
        <f t="shared" si="99"/>
        <v>2.2455692053065659E-2</v>
      </c>
      <c r="G346" s="151">
        <f t="shared" si="100"/>
        <v>1.7591107704997277E-3</v>
      </c>
      <c r="H346" s="150">
        <f t="shared" si="101"/>
        <v>-4.1244307946934206E-2</v>
      </c>
      <c r="I346" s="137"/>
      <c r="J346" s="151">
        <f t="shared" si="102"/>
        <v>6.3717591107704994</v>
      </c>
      <c r="K346" s="150">
        <f t="shared" si="103"/>
        <v>6.3287556920530657</v>
      </c>
      <c r="L346" s="135"/>
      <c r="M346" s="149">
        <f t="shared" si="105"/>
        <v>0.99714099366075415</v>
      </c>
      <c r="N346" s="149">
        <f t="shared" si="106"/>
        <v>0.99050567034815928</v>
      </c>
      <c r="O346" s="149">
        <f t="shared" si="107"/>
        <v>1.0009375270931711</v>
      </c>
      <c r="P346" s="149">
        <f t="shared" si="108"/>
        <v>0.99866128509681173</v>
      </c>
      <c r="Q346" s="140"/>
      <c r="R346" s="152">
        <f t="shared" si="109"/>
        <v>-2.8631011043717099E-3</v>
      </c>
      <c r="S346" s="152">
        <f t="shared" si="110"/>
        <v>-9.5396881267936929E-3</v>
      </c>
      <c r="T346" s="152">
        <f t="shared" si="111"/>
        <v>9.3708788913488016E-4</v>
      </c>
      <c r="U346" s="152">
        <f t="shared" si="112"/>
        <v>-1.3396117825174513E-3</v>
      </c>
    </row>
    <row r="347" spans="1:21" x14ac:dyDescent="0.25">
      <c r="A347" s="130">
        <f t="shared" si="96"/>
        <v>1899.1</v>
      </c>
      <c r="B347" s="138"/>
      <c r="C347" s="149">
        <f t="shared" si="104"/>
        <v>0.01</v>
      </c>
      <c r="D347" s="150">
        <f t="shared" si="113"/>
        <v>-6.3399999999999679E-2</v>
      </c>
      <c r="E347" s="150">
        <f t="shared" si="98"/>
        <v>6.5692584116816846E-2</v>
      </c>
      <c r="F347" s="150">
        <f t="shared" si="99"/>
        <v>2.6568215490705954E-2</v>
      </c>
      <c r="G347" s="151">
        <f t="shared" si="100"/>
        <v>2.2925841168171673E-3</v>
      </c>
      <c r="H347" s="150">
        <f t="shared" si="101"/>
        <v>-3.6831784509293725E-2</v>
      </c>
      <c r="I347" s="137"/>
      <c r="J347" s="151">
        <f t="shared" si="102"/>
        <v>6.3422925841168167</v>
      </c>
      <c r="K347" s="150">
        <f t="shared" si="103"/>
        <v>6.3031682154907065</v>
      </c>
      <c r="L347" s="135"/>
      <c r="M347" s="149">
        <f t="shared" si="105"/>
        <v>1.0004242984371514</v>
      </c>
      <c r="N347" s="149">
        <f t="shared" si="106"/>
        <v>1.0007351529866162</v>
      </c>
      <c r="O347" s="149">
        <f t="shared" si="107"/>
        <v>1.0019126296527976</v>
      </c>
      <c r="P347" s="149">
        <f t="shared" si="108"/>
        <v>1.002038349332842</v>
      </c>
      <c r="Q347" s="140"/>
      <c r="R347" s="152">
        <f t="shared" si="109"/>
        <v>4.2420844802346227E-4</v>
      </c>
      <c r="S347" s="152">
        <f t="shared" si="110"/>
        <v>7.3488289402413973E-4</v>
      </c>
      <c r="T347" s="152">
        <f t="shared" si="111"/>
        <v>1.9108029055929208E-3</v>
      </c>
      <c r="U347" s="152">
        <f t="shared" si="112"/>
        <v>2.0362747175560565E-3</v>
      </c>
    </row>
    <row r="348" spans="1:21" x14ac:dyDescent="0.25">
      <c r="A348" s="130">
        <f t="shared" si="96"/>
        <v>1899.11</v>
      </c>
      <c r="B348" s="138"/>
      <c r="C348" s="149">
        <f t="shared" si="104"/>
        <v>0.01</v>
      </c>
      <c r="D348" s="150">
        <f t="shared" si="113"/>
        <v>-6.4600000000000435E-2</v>
      </c>
      <c r="E348" s="150">
        <f t="shared" si="98"/>
        <v>6.7252080793238314E-2</v>
      </c>
      <c r="F348" s="150">
        <f t="shared" si="99"/>
        <v>0.10795328791192042</v>
      </c>
      <c r="G348" s="151">
        <f t="shared" si="100"/>
        <v>2.6520807932378793E-3</v>
      </c>
      <c r="H348" s="150">
        <f t="shared" si="101"/>
        <v>4.3353287911919988E-2</v>
      </c>
      <c r="I348" s="137"/>
      <c r="J348" s="151">
        <f t="shared" si="102"/>
        <v>6.4626520807932382</v>
      </c>
      <c r="K348" s="150">
        <f t="shared" si="103"/>
        <v>6.5033532879119198</v>
      </c>
      <c r="L348" s="135"/>
      <c r="M348" s="149">
        <f t="shared" si="105"/>
        <v>1.0127122129093922</v>
      </c>
      <c r="N348" s="149">
        <f t="shared" si="106"/>
        <v>1.0193745481284329</v>
      </c>
      <c r="O348" s="149">
        <f t="shared" si="107"/>
        <v>1.018634497041786</v>
      </c>
      <c r="P348" s="149">
        <f t="shared" si="108"/>
        <v>1.0293289020859664</v>
      </c>
      <c r="Q348" s="140"/>
      <c r="R348" s="152">
        <f t="shared" si="109"/>
        <v>1.2632091033944116E-2</v>
      </c>
      <c r="S348" s="152">
        <f t="shared" si="110"/>
        <v>1.9189251110083228E-2</v>
      </c>
      <c r="T348" s="152">
        <f t="shared" si="111"/>
        <v>1.8463002008364801E-2</v>
      </c>
      <c r="U348" s="152">
        <f t="shared" si="112"/>
        <v>2.8907038516856744E-2</v>
      </c>
    </row>
    <row r="349" spans="1:21" x14ac:dyDescent="0.25">
      <c r="A349" s="130">
        <f t="shared" si="96"/>
        <v>1899.12</v>
      </c>
      <c r="B349" s="138"/>
      <c r="C349" s="149">
        <f t="shared" si="104"/>
        <v>0.01</v>
      </c>
      <c r="D349" s="150">
        <f t="shared" si="113"/>
        <v>-6.0200000000000031E-2</v>
      </c>
      <c r="E349" s="150">
        <f t="shared" si="98"/>
        <v>6.2051456080967231E-2</v>
      </c>
      <c r="F349" s="150">
        <f t="shared" si="99"/>
        <v>1.8345580305315225E-2</v>
      </c>
      <c r="G349" s="151">
        <f t="shared" si="100"/>
        <v>1.8514560809671995E-3</v>
      </c>
      <c r="H349" s="150">
        <f t="shared" si="101"/>
        <v>-4.1854419694684807E-2</v>
      </c>
      <c r="I349" s="137"/>
      <c r="J349" s="151">
        <f t="shared" si="102"/>
        <v>6.0218514560809666</v>
      </c>
      <c r="K349" s="150">
        <f t="shared" si="103"/>
        <v>5.9781455803053145</v>
      </c>
      <c r="L349" s="135"/>
      <c r="M349" s="149">
        <f t="shared" si="105"/>
        <v>0.96766291444351427</v>
      </c>
      <c r="N349" s="149">
        <f t="shared" si="106"/>
        <v>0.96118509244770056</v>
      </c>
      <c r="O349" s="149">
        <f t="shared" si="107"/>
        <v>0.99250318032909424</v>
      </c>
      <c r="P349" s="149">
        <f t="shared" si="108"/>
        <v>0.99058800522872803</v>
      </c>
      <c r="Q349" s="140"/>
      <c r="R349" s="152">
        <f t="shared" si="109"/>
        <v>-3.287148123198326E-2</v>
      </c>
      <c r="S349" s="152">
        <f t="shared" si="110"/>
        <v>-3.9588284553763682E-2</v>
      </c>
      <c r="T349" s="152">
        <f t="shared" si="111"/>
        <v>-7.5250620641177353E-3</v>
      </c>
      <c r="U349" s="152">
        <f t="shared" si="112"/>
        <v>-9.4565674933464374E-3</v>
      </c>
    </row>
    <row r="350" spans="1:21" x14ac:dyDescent="0.25">
      <c r="A350" s="130">
        <f t="shared" si="96"/>
        <v>1900.01</v>
      </c>
      <c r="B350" s="138"/>
      <c r="C350" s="149">
        <f t="shared" si="104"/>
        <v>0.01</v>
      </c>
      <c r="D350" s="150">
        <f t="shared" si="113"/>
        <v>-6.0999999999999943E-2</v>
      </c>
      <c r="E350" s="150">
        <f t="shared" si="98"/>
        <v>6.6872614584808643E-2</v>
      </c>
      <c r="F350" s="150">
        <f t="shared" si="99"/>
        <v>0.10109233770769852</v>
      </c>
      <c r="G350" s="151">
        <f t="shared" si="100"/>
        <v>5.8726145848086997E-3</v>
      </c>
      <c r="H350" s="150">
        <f t="shared" si="101"/>
        <v>4.0092337707698572E-2</v>
      </c>
      <c r="I350" s="137"/>
      <c r="J350" s="151">
        <f t="shared" si="102"/>
        <v>6.1058726145848086</v>
      </c>
      <c r="K350" s="150">
        <f t="shared" si="103"/>
        <v>6.1400923377076984</v>
      </c>
      <c r="L350" s="135"/>
      <c r="M350" s="149">
        <f t="shared" si="105"/>
        <v>1.0106232127891495</v>
      </c>
      <c r="N350" s="149">
        <f t="shared" si="106"/>
        <v>1.017836186891472</v>
      </c>
      <c r="O350" s="149">
        <f t="shared" si="107"/>
        <v>1.0145583080396288</v>
      </c>
      <c r="P350" s="149">
        <f t="shared" si="108"/>
        <v>1.0254622695245521</v>
      </c>
      <c r="Q350" s="140"/>
      <c r="R350" s="152">
        <f t="shared" si="109"/>
        <v>1.0567182926297134E-2</v>
      </c>
      <c r="S350" s="152">
        <f t="shared" si="110"/>
        <v>1.7678988570308331E-2</v>
      </c>
      <c r="T350" s="152">
        <f t="shared" si="111"/>
        <v>1.4453353289228364E-2</v>
      </c>
      <c r="U350" s="152">
        <f t="shared" si="112"/>
        <v>2.5143505580946825E-2</v>
      </c>
    </row>
    <row r="351" spans="1:21" x14ac:dyDescent="0.25">
      <c r="A351" s="130">
        <f t="shared" si="96"/>
        <v>1900.02</v>
      </c>
      <c r="B351" s="138"/>
      <c r="C351" s="149">
        <f t="shared" si="104"/>
        <v>0.01</v>
      </c>
      <c r="D351" s="150">
        <f t="shared" si="113"/>
        <v>-6.2100000000000044E-2</v>
      </c>
      <c r="E351" s="150">
        <f t="shared" si="98"/>
        <v>6.8820736224107781E-2</v>
      </c>
      <c r="F351" s="150">
        <f t="shared" si="99"/>
        <v>0.1036663363001142</v>
      </c>
      <c r="G351" s="151">
        <f t="shared" si="100"/>
        <v>6.7207362241077373E-3</v>
      </c>
      <c r="H351" s="150">
        <f t="shared" si="101"/>
        <v>4.1566336300114151E-2</v>
      </c>
      <c r="I351" s="137"/>
      <c r="J351" s="151">
        <f t="shared" si="102"/>
        <v>6.2167207362241079</v>
      </c>
      <c r="K351" s="150">
        <f t="shared" si="103"/>
        <v>6.2515663363001144</v>
      </c>
      <c r="L351" s="135"/>
      <c r="M351" s="149">
        <f t="shared" si="105"/>
        <v>1.0127595456447072</v>
      </c>
      <c r="N351" s="149">
        <f t="shared" si="106"/>
        <v>1.0127504812510377</v>
      </c>
      <c r="O351" s="149">
        <f t="shared" si="107"/>
        <v>1.0180862579065297</v>
      </c>
      <c r="P351" s="149">
        <f t="shared" si="108"/>
        <v>1.018072603991532</v>
      </c>
      <c r="Q351" s="140"/>
      <c r="R351" s="152">
        <f t="shared" si="109"/>
        <v>1.2678828526208528E-2</v>
      </c>
      <c r="S351" s="152">
        <f t="shared" si="110"/>
        <v>1.2669878292885432E-2</v>
      </c>
      <c r="T351" s="152">
        <f t="shared" si="111"/>
        <v>1.7924647256329758E-2</v>
      </c>
      <c r="U351" s="152">
        <f t="shared" si="112"/>
        <v>1.7911235812602601E-2</v>
      </c>
    </row>
    <row r="352" spans="1:21" x14ac:dyDescent="0.25">
      <c r="A352" s="130">
        <f t="shared" si="96"/>
        <v>1900.03</v>
      </c>
      <c r="B352" s="138"/>
      <c r="C352" s="149">
        <f t="shared" si="104"/>
        <v>0.01</v>
      </c>
      <c r="D352" s="150">
        <f t="shared" si="113"/>
        <v>-6.2599999999999767E-2</v>
      </c>
      <c r="E352" s="150">
        <f t="shared" si="98"/>
        <v>6.9996066800189272E-2</v>
      </c>
      <c r="F352" s="150">
        <f t="shared" si="99"/>
        <v>0.10193742866978607</v>
      </c>
      <c r="G352" s="151">
        <f t="shared" si="100"/>
        <v>7.3960668001895047E-3</v>
      </c>
      <c r="H352" s="150">
        <f t="shared" si="101"/>
        <v>3.9337428669786303E-2</v>
      </c>
      <c r="I352" s="137"/>
      <c r="J352" s="151">
        <f t="shared" si="102"/>
        <v>6.2673960668001891</v>
      </c>
      <c r="K352" s="150">
        <f t="shared" si="103"/>
        <v>6.2993374286697863</v>
      </c>
      <c r="L352" s="135"/>
      <c r="M352" s="149">
        <f t="shared" si="105"/>
        <v>1.0072854670182272</v>
      </c>
      <c r="N352" s="149">
        <f t="shared" si="106"/>
        <v>1.0069906288975505</v>
      </c>
      <c r="O352" s="149">
        <f t="shared" si="107"/>
        <v>1.0095898169203259</v>
      </c>
      <c r="P352" s="149">
        <f t="shared" si="108"/>
        <v>1.00916043508118</v>
      </c>
      <c r="Q352" s="140"/>
      <c r="R352" s="152">
        <f t="shared" si="109"/>
        <v>7.2590562025628353E-3</v>
      </c>
      <c r="S352" s="152">
        <f t="shared" si="110"/>
        <v>6.9663077324001246E-3</v>
      </c>
      <c r="T352" s="152">
        <f t="shared" si="111"/>
        <v>9.5441265022868996E-3</v>
      </c>
      <c r="U352" s="152">
        <f t="shared" si="112"/>
        <v>9.1187327764456483E-3</v>
      </c>
    </row>
    <row r="353" spans="1:21" x14ac:dyDescent="0.25">
      <c r="A353" s="130">
        <f t="shared" si="96"/>
        <v>1900.04</v>
      </c>
      <c r="B353" s="138"/>
      <c r="C353" s="149">
        <f t="shared" si="104"/>
        <v>0.01</v>
      </c>
      <c r="D353" s="150">
        <f t="shared" si="113"/>
        <v>-6.3399999999999679E-2</v>
      </c>
      <c r="E353" s="150">
        <f t="shared" si="98"/>
        <v>7.1852387506345289E-2</v>
      </c>
      <c r="F353" s="150">
        <f t="shared" si="99"/>
        <v>0.10495852128251065</v>
      </c>
      <c r="G353" s="151">
        <f t="shared" si="100"/>
        <v>8.45238750634561E-3</v>
      </c>
      <c r="H353" s="150">
        <f t="shared" si="101"/>
        <v>4.1558521282510974E-2</v>
      </c>
      <c r="I353" s="137"/>
      <c r="J353" s="151">
        <f t="shared" si="102"/>
        <v>6.3484523875063452</v>
      </c>
      <c r="K353" s="150">
        <f t="shared" si="103"/>
        <v>6.3815585212825106</v>
      </c>
      <c r="L353" s="135"/>
      <c r="M353" s="149">
        <f t="shared" si="105"/>
        <v>1.0101042245880119</v>
      </c>
      <c r="N353" s="149">
        <f t="shared" si="106"/>
        <v>1.0101626726534385</v>
      </c>
      <c r="O353" s="149">
        <f t="shared" si="107"/>
        <v>1.0137312403396184</v>
      </c>
      <c r="P353" s="149">
        <f t="shared" si="108"/>
        <v>1.0138166184701427</v>
      </c>
      <c r="Q353" s="140"/>
      <c r="R353" s="152">
        <f t="shared" si="109"/>
        <v>1.0053518190569538E-2</v>
      </c>
      <c r="S353" s="152">
        <f t="shared" si="110"/>
        <v>1.0111379917178797E-2</v>
      </c>
      <c r="T353" s="152">
        <f t="shared" si="111"/>
        <v>1.3637821062568696E-2</v>
      </c>
      <c r="U353" s="152">
        <f t="shared" si="112"/>
        <v>1.3722039178756515E-2</v>
      </c>
    </row>
    <row r="354" spans="1:21" x14ac:dyDescent="0.25">
      <c r="A354" s="130">
        <f t="shared" si="96"/>
        <v>1900.05</v>
      </c>
      <c r="B354" s="138"/>
      <c r="C354" s="149">
        <f t="shared" si="104"/>
        <v>0.01</v>
      </c>
      <c r="D354" s="150">
        <f t="shared" si="113"/>
        <v>-6.0400000000000453E-2</v>
      </c>
      <c r="E354" s="150">
        <f t="shared" si="98"/>
        <v>6.9153873932568596E-2</v>
      </c>
      <c r="F354" s="150">
        <f t="shared" si="99"/>
        <v>1.8656820874099603E-2</v>
      </c>
      <c r="G354" s="151">
        <f t="shared" si="100"/>
        <v>8.7538739325681431E-3</v>
      </c>
      <c r="H354" s="150">
        <f t="shared" si="101"/>
        <v>-4.1743179125900851E-2</v>
      </c>
      <c r="I354" s="137"/>
      <c r="J354" s="151">
        <f t="shared" si="102"/>
        <v>6.0487538739325686</v>
      </c>
      <c r="K354" s="150">
        <f t="shared" si="103"/>
        <v>5.9982568208740989</v>
      </c>
      <c r="L354" s="135"/>
      <c r="M354" s="149">
        <f t="shared" si="105"/>
        <v>0.97578770099324075</v>
      </c>
      <c r="N354" s="149">
        <f t="shared" si="106"/>
        <v>0.96841852207490464</v>
      </c>
      <c r="O354" s="149">
        <f t="shared" si="107"/>
        <v>0.99509535013458972</v>
      </c>
      <c r="P354" s="149">
        <f t="shared" si="108"/>
        <v>0.9931072409622439</v>
      </c>
      <c r="Q354" s="140"/>
      <c r="R354" s="152">
        <f t="shared" si="109"/>
        <v>-2.4510235703975144E-2</v>
      </c>
      <c r="S354" s="152">
        <f t="shared" si="110"/>
        <v>-3.2090927629741341E-2</v>
      </c>
      <c r="T354" s="152">
        <f t="shared" si="111"/>
        <v>-4.9167171338818181E-3</v>
      </c>
      <c r="U354" s="152">
        <f t="shared" si="112"/>
        <v>-6.9166238273845344E-3</v>
      </c>
    </row>
    <row r="355" spans="1:21" x14ac:dyDescent="0.25">
      <c r="A355" s="130">
        <f t="shared" si="96"/>
        <v>1900.06</v>
      </c>
      <c r="B355" s="138"/>
      <c r="C355" s="149">
        <f t="shared" si="104"/>
        <v>0.01</v>
      </c>
      <c r="D355" s="150">
        <f t="shared" si="113"/>
        <v>-5.8600000000000207E-2</v>
      </c>
      <c r="E355" s="150">
        <f t="shared" si="98"/>
        <v>6.9808993862912103E-2</v>
      </c>
      <c r="F355" s="150">
        <f t="shared" si="99"/>
        <v>1.8563468964272141E-2</v>
      </c>
      <c r="G355" s="151">
        <f t="shared" si="100"/>
        <v>1.1208993862911895E-2</v>
      </c>
      <c r="H355" s="150">
        <f t="shared" si="101"/>
        <v>-4.0036531035728067E-2</v>
      </c>
      <c r="I355" s="137"/>
      <c r="J355" s="151">
        <f t="shared" si="102"/>
        <v>5.8712089938629122</v>
      </c>
      <c r="K355" s="150">
        <f t="shared" si="103"/>
        <v>5.8199634689642723</v>
      </c>
      <c r="L355" s="135"/>
      <c r="M355" s="149">
        <f t="shared" si="105"/>
        <v>0.98550900021861287</v>
      </c>
      <c r="N355" s="149">
        <f t="shared" si="106"/>
        <v>0.98530510560693219</v>
      </c>
      <c r="O355" s="149">
        <f t="shared" si="107"/>
        <v>0.99778018493846632</v>
      </c>
      <c r="P355" s="149">
        <f t="shared" si="108"/>
        <v>0.99772596568838878</v>
      </c>
      <c r="Q355" s="140"/>
      <c r="R355" s="152">
        <f t="shared" si="109"/>
        <v>-1.4597019789143755E-2</v>
      </c>
      <c r="S355" s="152">
        <f t="shared" si="110"/>
        <v>-1.4803933888048819E-2</v>
      </c>
      <c r="T355" s="152">
        <f t="shared" si="111"/>
        <v>-2.2222825031730704E-3</v>
      </c>
      <c r="U355" s="152">
        <f t="shared" si="112"/>
        <v>-2.2766238541870438E-3</v>
      </c>
    </row>
    <row r="356" spans="1:21" x14ac:dyDescent="0.25">
      <c r="A356" s="130">
        <f t="shared" si="96"/>
        <v>1900.07</v>
      </c>
      <c r="B356" s="138"/>
      <c r="C356" s="149">
        <f t="shared" si="104"/>
        <v>0.01</v>
      </c>
      <c r="D356" s="150">
        <f t="shared" si="113"/>
        <v>-5.8600000000000207E-2</v>
      </c>
      <c r="E356" s="150">
        <f t="shared" si="98"/>
        <v>7.1776114136834462E-2</v>
      </c>
      <c r="F356" s="150">
        <f t="shared" si="99"/>
        <v>5.8600000000000006E-2</v>
      </c>
      <c r="G356" s="151">
        <f t="shared" si="100"/>
        <v>1.3176114136834255E-2</v>
      </c>
      <c r="H356" s="150">
        <f t="shared" si="101"/>
        <v>-2.0122792321330962E-16</v>
      </c>
      <c r="I356" s="137"/>
      <c r="J356" s="151">
        <f t="shared" si="102"/>
        <v>5.8731761141368342</v>
      </c>
      <c r="K356" s="150">
        <f t="shared" si="103"/>
        <v>5.86</v>
      </c>
      <c r="L356" s="135"/>
      <c r="M356" s="149">
        <f t="shared" si="105"/>
        <v>1.0033481249560046</v>
      </c>
      <c r="N356" s="149">
        <f t="shared" si="106"/>
        <v>1.007375997930914</v>
      </c>
      <c r="O356" s="149">
        <f t="shared" si="107"/>
        <v>1.0031413836348637</v>
      </c>
      <c r="P356" s="149">
        <f t="shared" si="108"/>
        <v>1.0064298502670876</v>
      </c>
      <c r="Q356" s="140"/>
      <c r="R356" s="152">
        <f t="shared" si="109"/>
        <v>3.3425324650730322E-3</v>
      </c>
      <c r="S356" s="152">
        <f t="shared" si="110"/>
        <v>7.3489282871019301E-3</v>
      </c>
      <c r="T356" s="152">
        <f t="shared" si="111"/>
        <v>3.1364597983710163E-3</v>
      </c>
      <c r="U356" s="152">
        <f t="shared" si="112"/>
        <v>6.4092669644467823E-3</v>
      </c>
    </row>
    <row r="357" spans="1:21" x14ac:dyDescent="0.25">
      <c r="A357" s="130">
        <f t="shared" si="96"/>
        <v>1900.08</v>
      </c>
      <c r="B357" s="138"/>
      <c r="C357" s="149">
        <f t="shared" si="104"/>
        <v>0.01</v>
      </c>
      <c r="D357" s="150">
        <f t="shared" si="113"/>
        <v>-5.9400000000000119E-2</v>
      </c>
      <c r="E357" s="150">
        <f t="shared" si="98"/>
        <v>7.3692749348306733E-2</v>
      </c>
      <c r="F357" s="150">
        <f t="shared" si="99"/>
        <v>9.8530126825172759E-2</v>
      </c>
      <c r="G357" s="151">
        <f t="shared" si="100"/>
        <v>1.4292749348306613E-2</v>
      </c>
      <c r="H357" s="150">
        <f t="shared" si="101"/>
        <v>3.913012682517264E-2</v>
      </c>
      <c r="I357" s="137"/>
      <c r="J357" s="151">
        <f t="shared" si="102"/>
        <v>5.9542927493483067</v>
      </c>
      <c r="K357" s="150">
        <f t="shared" si="103"/>
        <v>5.9791301268251731</v>
      </c>
      <c r="L357" s="135"/>
      <c r="M357" s="149">
        <f t="shared" si="105"/>
        <v>1.0117860432413399</v>
      </c>
      <c r="N357" s="149">
        <f t="shared" si="106"/>
        <v>1.0158345619198113</v>
      </c>
      <c r="O357" s="149">
        <f t="shared" si="107"/>
        <v>1.0150106984213909</v>
      </c>
      <c r="P357" s="149">
        <f t="shared" si="108"/>
        <v>1.0204237283649267</v>
      </c>
      <c r="Q357" s="140"/>
      <c r="R357" s="152">
        <f t="shared" si="109"/>
        <v>1.1717128790977714E-2</v>
      </c>
      <c r="S357" s="152">
        <f t="shared" si="110"/>
        <v>1.5710503141506314E-2</v>
      </c>
      <c r="T357" s="152">
        <f t="shared" si="111"/>
        <v>1.4899152754843199E-2</v>
      </c>
      <c r="U357" s="152">
        <f t="shared" si="112"/>
        <v>2.0217960998809601E-2</v>
      </c>
    </row>
    <row r="358" spans="1:21" x14ac:dyDescent="0.25">
      <c r="A358" s="130">
        <f t="shared" si="96"/>
        <v>1900.09</v>
      </c>
      <c r="B358" s="138"/>
      <c r="C358" s="149">
        <f t="shared" si="104"/>
        <v>0.01</v>
      </c>
      <c r="D358" s="150">
        <f t="shared" si="113"/>
        <v>-5.7999999999999829E-2</v>
      </c>
      <c r="E358" s="150">
        <f t="shared" si="98"/>
        <v>7.2417180753305332E-2</v>
      </c>
      <c r="F358" s="150">
        <f t="shared" si="99"/>
        <v>1.8691403770416511E-2</v>
      </c>
      <c r="G358" s="151">
        <f t="shared" si="100"/>
        <v>1.4417180753305503E-2</v>
      </c>
      <c r="H358" s="150">
        <f t="shared" si="101"/>
        <v>-3.9308596229583319E-2</v>
      </c>
      <c r="I358" s="137"/>
      <c r="J358" s="151">
        <f t="shared" si="102"/>
        <v>5.8144171807533054</v>
      </c>
      <c r="K358" s="150">
        <f t="shared" si="103"/>
        <v>5.7606914037704167</v>
      </c>
      <c r="L358" s="135"/>
      <c r="M358" s="149">
        <f t="shared" si="105"/>
        <v>0.98859133336236749</v>
      </c>
      <c r="N358" s="149">
        <f t="shared" si="106"/>
        <v>0.98043933659862859</v>
      </c>
      <c r="O358" s="149">
        <f t="shared" si="107"/>
        <v>0.99869863488205168</v>
      </c>
      <c r="P358" s="149">
        <f t="shared" si="108"/>
        <v>0.99659454492078625</v>
      </c>
      <c r="Q358" s="140"/>
      <c r="R358" s="152">
        <f t="shared" si="109"/>
        <v>-1.147424472431061E-2</v>
      </c>
      <c r="S358" s="152">
        <f t="shared" si="110"/>
        <v>-1.9754505123468883E-2</v>
      </c>
      <c r="T358" s="152">
        <f t="shared" si="111"/>
        <v>-1.3022126288940051E-3</v>
      </c>
      <c r="U358" s="152">
        <f t="shared" si="112"/>
        <v>-3.4112668395724854E-3</v>
      </c>
    </row>
    <row r="359" spans="1:21" x14ac:dyDescent="0.25">
      <c r="A359" s="130">
        <f t="shared" si="96"/>
        <v>1900.1</v>
      </c>
      <c r="B359" s="138"/>
      <c r="C359" s="149">
        <f t="shared" si="104"/>
        <v>0.01</v>
      </c>
      <c r="D359" s="150">
        <f t="shared" si="113"/>
        <v>-6.0100000000000264E-2</v>
      </c>
      <c r="E359" s="150">
        <f t="shared" si="98"/>
        <v>7.662589079355954E-2</v>
      </c>
      <c r="F359" s="150">
        <f t="shared" si="99"/>
        <v>0.1013933777888285</v>
      </c>
      <c r="G359" s="151">
        <f t="shared" si="100"/>
        <v>1.6525890793559275E-2</v>
      </c>
      <c r="H359" s="150">
        <f t="shared" si="101"/>
        <v>4.1293377788828231E-2</v>
      </c>
      <c r="I359" s="137"/>
      <c r="J359" s="151">
        <f t="shared" si="102"/>
        <v>6.0265258907935593</v>
      </c>
      <c r="K359" s="150">
        <f t="shared" si="103"/>
        <v>6.051293377788828</v>
      </c>
      <c r="L359" s="135"/>
      <c r="M359" s="149">
        <f t="shared" si="105"/>
        <v>1.0266610180419844</v>
      </c>
      <c r="N359" s="149">
        <f t="shared" si="106"/>
        <v>1.0355883693663441</v>
      </c>
      <c r="O359" s="149">
        <f t="shared" si="107"/>
        <v>1.0345637243989092</v>
      </c>
      <c r="P359" s="149">
        <f t="shared" si="108"/>
        <v>1.0463766285767289</v>
      </c>
      <c r="Q359" s="140"/>
      <c r="R359" s="152">
        <f t="shared" si="109"/>
        <v>2.6311806395079806E-2</v>
      </c>
      <c r="S359" s="152">
        <f t="shared" si="110"/>
        <v>3.4969738015593999E-2</v>
      </c>
      <c r="T359" s="152">
        <f t="shared" si="111"/>
        <v>3.3979815531931412E-2</v>
      </c>
      <c r="U359" s="152">
        <f t="shared" si="112"/>
        <v>4.5333366395609628E-2</v>
      </c>
    </row>
    <row r="360" spans="1:21" x14ac:dyDescent="0.25">
      <c r="A360" s="130">
        <f t="shared" si="96"/>
        <v>1900.11</v>
      </c>
      <c r="B360" s="138"/>
      <c r="C360" s="149">
        <f t="shared" si="104"/>
        <v>0.01</v>
      </c>
      <c r="D360" s="150">
        <f t="shared" si="113"/>
        <v>-6.4799999999999969E-2</v>
      </c>
      <c r="E360" s="150">
        <f t="shared" si="98"/>
        <v>8.2350719651037421E-2</v>
      </c>
      <c r="F360" s="150">
        <f t="shared" si="99"/>
        <v>0.10993706266145142</v>
      </c>
      <c r="G360" s="151">
        <f t="shared" si="100"/>
        <v>1.7550719651037452E-2</v>
      </c>
      <c r="H360" s="150">
        <f t="shared" si="101"/>
        <v>4.5137062661451455E-2</v>
      </c>
      <c r="I360" s="137"/>
      <c r="J360" s="151">
        <f t="shared" si="102"/>
        <v>6.4975507196510378</v>
      </c>
      <c r="K360" s="150">
        <f t="shared" si="103"/>
        <v>6.525137062661452</v>
      </c>
      <c r="L360" s="135"/>
      <c r="M360" s="149">
        <f t="shared" si="105"/>
        <v>1.0530387737906532</v>
      </c>
      <c r="N360" s="149">
        <f t="shared" si="106"/>
        <v>1.0531209818313518</v>
      </c>
      <c r="O360" s="149">
        <f t="shared" si="107"/>
        <v>1.0700663430789359</v>
      </c>
      <c r="P360" s="149">
        <f t="shared" si="108"/>
        <v>1.0701760896671848</v>
      </c>
      <c r="Q360" s="140"/>
      <c r="R360" s="152">
        <f t="shared" si="109"/>
        <v>5.1680054687263312E-2</v>
      </c>
      <c r="S360" s="152">
        <f t="shared" si="110"/>
        <v>5.1758119079597167E-2</v>
      </c>
      <c r="T360" s="152">
        <f t="shared" si="111"/>
        <v>6.7720649429226024E-2</v>
      </c>
      <c r="U360" s="152">
        <f t="shared" si="112"/>
        <v>6.7823204716109378E-2</v>
      </c>
    </row>
    <row r="361" spans="1:21" x14ac:dyDescent="0.25">
      <c r="A361" s="130">
        <f t="shared" si="96"/>
        <v>1900.12</v>
      </c>
      <c r="B361" s="138"/>
      <c r="C361" s="149">
        <f t="shared" si="104"/>
        <v>0.01</v>
      </c>
      <c r="D361" s="150">
        <f t="shared" si="113"/>
        <v>-6.8699999999999761E-2</v>
      </c>
      <c r="E361" s="150">
        <f t="shared" si="98"/>
        <v>8.5594106899026343E-2</v>
      </c>
      <c r="F361" s="150">
        <f t="shared" si="99"/>
        <v>0.11638591864049497</v>
      </c>
      <c r="G361" s="151">
        <f t="shared" si="100"/>
        <v>1.6894106899026581E-2</v>
      </c>
      <c r="H361" s="150">
        <f t="shared" si="101"/>
        <v>4.7685918640495206E-2</v>
      </c>
      <c r="I361" s="137"/>
      <c r="J361" s="151">
        <f t="shared" si="102"/>
        <v>6.8868941068990264</v>
      </c>
      <c r="K361" s="150">
        <f t="shared" si="103"/>
        <v>6.9176859186404958</v>
      </c>
      <c r="L361" s="135"/>
      <c r="M361" s="149">
        <f t="shared" si="105"/>
        <v>1.0405566084986573</v>
      </c>
      <c r="N361" s="149">
        <f t="shared" si="106"/>
        <v>1.0406946879586738</v>
      </c>
      <c r="O361" s="149">
        <f t="shared" si="107"/>
        <v>1.0543534304957951</v>
      </c>
      <c r="P361" s="149">
        <f t="shared" si="108"/>
        <v>1.0545411829635947</v>
      </c>
      <c r="Q361" s="140"/>
      <c r="R361" s="152">
        <f t="shared" si="109"/>
        <v>3.9755770464063186E-2</v>
      </c>
      <c r="S361" s="152">
        <f t="shared" si="110"/>
        <v>3.9888459352189445E-2</v>
      </c>
      <c r="T361" s="152">
        <f t="shared" si="111"/>
        <v>5.2927716962000229E-2</v>
      </c>
      <c r="U361" s="152">
        <f t="shared" si="112"/>
        <v>5.310577466777399E-2</v>
      </c>
    </row>
    <row r="362" spans="1:21" x14ac:dyDescent="0.25">
      <c r="A362" s="130">
        <f t="shared" si="96"/>
        <v>1901.01</v>
      </c>
      <c r="B362" s="138"/>
      <c r="C362" s="149">
        <f t="shared" si="104"/>
        <v>0.01</v>
      </c>
      <c r="D362" s="150">
        <f t="shared" ref="D362:D381" si="114">(1-Epsilon)*q_SP-q_SP</f>
        <v>-7.0700000000000429E-2</v>
      </c>
      <c r="E362" s="150">
        <f t="shared" si="98"/>
        <v>8.6138206413017226E-2</v>
      </c>
      <c r="F362" s="150">
        <f t="shared" si="99"/>
        <v>0.11898203130318308</v>
      </c>
      <c r="G362" s="151">
        <f t="shared" si="100"/>
        <v>1.5438206413016797E-2</v>
      </c>
      <c r="H362" s="150">
        <f t="shared" si="101"/>
        <v>4.8282031303182649E-2</v>
      </c>
      <c r="I362" s="137"/>
      <c r="J362" s="151">
        <f t="shared" si="102"/>
        <v>7.0854382064130172</v>
      </c>
      <c r="K362" s="150">
        <f t="shared" si="103"/>
        <v>7.1182820313031829</v>
      </c>
      <c r="L362" s="135"/>
      <c r="M362" s="149">
        <f t="shared" si="105"/>
        <v>1.0206464165157292</v>
      </c>
      <c r="N362" s="149">
        <f t="shared" si="106"/>
        <v>1.0207390480872305</v>
      </c>
      <c r="O362" s="149">
        <f t="shared" si="107"/>
        <v>1.0276794401392286</v>
      </c>
      <c r="P362" s="149">
        <f t="shared" si="108"/>
        <v>1.0278073914049795</v>
      </c>
      <c r="Q362" s="140"/>
      <c r="R362" s="152">
        <f t="shared" si="109"/>
        <v>2.0436168248809946E-2</v>
      </c>
      <c r="S362" s="152">
        <f t="shared" si="110"/>
        <v>2.0526921879783694E-2</v>
      </c>
      <c r="T362" s="152">
        <f t="shared" si="111"/>
        <v>2.7303289745969905E-2</v>
      </c>
      <c r="U362" s="152">
        <f t="shared" si="112"/>
        <v>2.74277870319194E-2</v>
      </c>
    </row>
    <row r="363" spans="1:21" x14ac:dyDescent="0.25">
      <c r="A363" s="130">
        <f t="shared" si="96"/>
        <v>1901.02</v>
      </c>
      <c r="B363" s="138"/>
      <c r="C363" s="149">
        <f t="shared" si="104"/>
        <v>0.01</v>
      </c>
      <c r="D363" s="150">
        <f t="shared" si="114"/>
        <v>-7.2499999999999787E-2</v>
      </c>
      <c r="E363" s="150">
        <f t="shared" si="98"/>
        <v>8.7448568379466643E-2</v>
      </c>
      <c r="F363" s="150">
        <f t="shared" si="99"/>
        <v>0.12179035129267024</v>
      </c>
      <c r="G363" s="151">
        <f t="shared" si="100"/>
        <v>1.4948568379466856E-2</v>
      </c>
      <c r="H363" s="150">
        <f t="shared" si="101"/>
        <v>4.9290351292670453E-2</v>
      </c>
      <c r="I363" s="137"/>
      <c r="J363" s="151">
        <f t="shared" si="102"/>
        <v>7.2649485683794666</v>
      </c>
      <c r="K363" s="150">
        <f t="shared" si="103"/>
        <v>7.2992903512926706</v>
      </c>
      <c r="L363" s="135"/>
      <c r="M363" s="149">
        <f t="shared" si="105"/>
        <v>1.0186638493977331</v>
      </c>
      <c r="N363" s="149">
        <f t="shared" si="106"/>
        <v>1.0187103374790292</v>
      </c>
      <c r="O363" s="149">
        <f t="shared" si="107"/>
        <v>1.0247732746481051</v>
      </c>
      <c r="P363" s="149">
        <f t="shared" si="108"/>
        <v>1.0248380189870565</v>
      </c>
      <c r="Q363" s="140"/>
      <c r="R363" s="152">
        <f t="shared" si="109"/>
        <v>1.8491816988753386E-2</v>
      </c>
      <c r="S363" s="152">
        <f t="shared" si="110"/>
        <v>1.8537452279122277E-2</v>
      </c>
      <c r="T363" s="152">
        <f t="shared" si="111"/>
        <v>2.4471392657783132E-2</v>
      </c>
      <c r="U363" s="152">
        <f t="shared" si="112"/>
        <v>2.4534569845744595E-2</v>
      </c>
    </row>
    <row r="364" spans="1:21" x14ac:dyDescent="0.25">
      <c r="A364" s="130">
        <f t="shared" si="96"/>
        <v>1901.03</v>
      </c>
      <c r="B364" s="138"/>
      <c r="C364" s="149">
        <f t="shared" si="104"/>
        <v>0.01</v>
      </c>
      <c r="D364" s="150">
        <f t="shared" si="114"/>
        <v>-7.5099999999999945E-2</v>
      </c>
      <c r="E364" s="150">
        <f t="shared" si="98"/>
        <v>8.9672461087619323E-2</v>
      </c>
      <c r="F364" s="150">
        <f t="shared" si="99"/>
        <v>0.12669110820848303</v>
      </c>
      <c r="G364" s="151">
        <f t="shared" si="100"/>
        <v>1.4572461087619379E-2</v>
      </c>
      <c r="H364" s="150">
        <f t="shared" si="101"/>
        <v>5.1591108208483089E-2</v>
      </c>
      <c r="I364" s="137"/>
      <c r="J364" s="151">
        <f t="shared" si="102"/>
        <v>7.5245724610876188</v>
      </c>
      <c r="K364" s="150">
        <f t="shared" si="103"/>
        <v>7.561591108208483</v>
      </c>
      <c r="L364" s="135"/>
      <c r="M364" s="149">
        <f t="shared" si="105"/>
        <v>1.0246781483927034</v>
      </c>
      <c r="N364" s="149">
        <f t="shared" si="106"/>
        <v>1.0247868872458301</v>
      </c>
      <c r="O364" s="149">
        <f t="shared" si="107"/>
        <v>1.0335811453238519</v>
      </c>
      <c r="P364" s="149">
        <f t="shared" si="108"/>
        <v>1.0337347738251872</v>
      </c>
      <c r="Q364" s="140"/>
      <c r="R364" s="152">
        <f t="shared" si="109"/>
        <v>2.4378561713462608E-2</v>
      </c>
      <c r="S364" s="152">
        <f t="shared" si="110"/>
        <v>2.4484676090959012E-2</v>
      </c>
      <c r="T364" s="152">
        <f t="shared" si="111"/>
        <v>3.302961212657831E-2</v>
      </c>
      <c r="U364" s="152">
        <f t="shared" si="112"/>
        <v>3.3178238178547481E-2</v>
      </c>
    </row>
    <row r="365" spans="1:21" x14ac:dyDescent="0.25">
      <c r="A365" s="130">
        <f t="shared" si="96"/>
        <v>1901.04</v>
      </c>
      <c r="B365" s="138"/>
      <c r="C365" s="149">
        <f t="shared" si="104"/>
        <v>0.01</v>
      </c>
      <c r="D365" s="150">
        <f t="shared" si="114"/>
        <v>-8.1400000000000361E-2</v>
      </c>
      <c r="E365" s="150">
        <f t="shared" si="98"/>
        <v>9.5716716191047047E-2</v>
      </c>
      <c r="F365" s="150">
        <f t="shared" si="99"/>
        <v>0.13814514529608912</v>
      </c>
      <c r="G365" s="151">
        <f t="shared" si="100"/>
        <v>1.4316716191046686E-2</v>
      </c>
      <c r="H365" s="150">
        <f t="shared" si="101"/>
        <v>5.6745145296088761E-2</v>
      </c>
      <c r="I365" s="137"/>
      <c r="J365" s="151">
        <f t="shared" si="102"/>
        <v>8.1543167161910475</v>
      </c>
      <c r="K365" s="150">
        <f t="shared" si="103"/>
        <v>8.1967451452960898</v>
      </c>
      <c r="L365" s="135"/>
      <c r="M365" s="149">
        <f t="shared" si="105"/>
        <v>1.052487195251655</v>
      </c>
      <c r="N365" s="149">
        <f t="shared" si="106"/>
        <v>1.0526571558823823</v>
      </c>
      <c r="O365" s="149">
        <f t="shared" si="107"/>
        <v>1.0743715230919013</v>
      </c>
      <c r="P365" s="149">
        <f t="shared" si="108"/>
        <v>1.0746168223140307</v>
      </c>
      <c r="Q365" s="140"/>
      <c r="R365" s="152">
        <f t="shared" si="109"/>
        <v>5.1156120468710972E-2</v>
      </c>
      <c r="S365" s="152">
        <f t="shared" si="110"/>
        <v>5.1317592180619945E-2</v>
      </c>
      <c r="T365" s="152">
        <f t="shared" si="111"/>
        <v>7.1735860935104909E-2</v>
      </c>
      <c r="U365" s="152">
        <f t="shared" si="112"/>
        <v>7.1964153679194565E-2</v>
      </c>
    </row>
    <row r="366" spans="1:21" x14ac:dyDescent="0.25">
      <c r="A366" s="130">
        <f t="shared" si="96"/>
        <v>1901.05</v>
      </c>
      <c r="B366" s="138"/>
      <c r="C366" s="149">
        <f t="shared" si="104"/>
        <v>0.01</v>
      </c>
      <c r="D366" s="150">
        <f t="shared" si="114"/>
        <v>-7.7300000000000146E-2</v>
      </c>
      <c r="E366" s="150">
        <f t="shared" si="98"/>
        <v>8.7356030750525601E-2</v>
      </c>
      <c r="F366" s="150">
        <f t="shared" si="99"/>
        <v>2.3808044050244257E-2</v>
      </c>
      <c r="G366" s="151">
        <f t="shared" si="100"/>
        <v>1.0056030750525455E-2</v>
      </c>
      <c r="H366" s="150">
        <f t="shared" si="101"/>
        <v>-5.3491955949755893E-2</v>
      </c>
      <c r="I366" s="137"/>
      <c r="J366" s="151">
        <f t="shared" si="102"/>
        <v>7.7400560307505257</v>
      </c>
      <c r="K366" s="150">
        <f t="shared" si="103"/>
        <v>7.6765080440502445</v>
      </c>
      <c r="L366" s="135"/>
      <c r="M366" s="149">
        <f t="shared" si="105"/>
        <v>0.97443253988625267</v>
      </c>
      <c r="N366" s="149">
        <f t="shared" si="106"/>
        <v>0.96726639208821474</v>
      </c>
      <c r="O366" s="149">
        <f t="shared" si="107"/>
        <v>0.99530317425113601</v>
      </c>
      <c r="P366" s="149">
        <f t="shared" si="108"/>
        <v>0.99335010975197746</v>
      </c>
      <c r="Q366" s="140"/>
      <c r="R366" s="152">
        <f t="shared" si="109"/>
        <v>-2.5899987791145912E-2</v>
      </c>
      <c r="S366" s="152">
        <f t="shared" si="110"/>
        <v>-3.3281338439181199E-2</v>
      </c>
      <c r="T366" s="152">
        <f t="shared" si="111"/>
        <v>-4.7078904946381258E-3</v>
      </c>
      <c r="U366" s="152">
        <f t="shared" si="112"/>
        <v>-6.6720992813565205E-3</v>
      </c>
    </row>
    <row r="367" spans="1:21" x14ac:dyDescent="0.25">
      <c r="A367" s="130">
        <f t="shared" si="96"/>
        <v>1901.06</v>
      </c>
      <c r="B367" s="138"/>
      <c r="C367" s="149">
        <f t="shared" si="104"/>
        <v>0.01</v>
      </c>
      <c r="D367" s="150">
        <f t="shared" si="114"/>
        <v>-8.5000000000000853E-2</v>
      </c>
      <c r="E367" s="150">
        <f t="shared" si="98"/>
        <v>9.884330381293735E-2</v>
      </c>
      <c r="F367" s="150">
        <f t="shared" si="99"/>
        <v>0.14435545235231698</v>
      </c>
      <c r="G367" s="151">
        <f t="shared" si="100"/>
        <v>1.3843303812936497E-2</v>
      </c>
      <c r="H367" s="150">
        <f t="shared" si="101"/>
        <v>5.9355452352316124E-2</v>
      </c>
      <c r="I367" s="137"/>
      <c r="J367" s="151">
        <f t="shared" si="102"/>
        <v>8.5138433038129371</v>
      </c>
      <c r="K367" s="150">
        <f t="shared" si="103"/>
        <v>8.5593554523523157</v>
      </c>
      <c r="L367" s="135"/>
      <c r="M367" s="149">
        <f t="shared" si="105"/>
        <v>1.061376381393397</v>
      </c>
      <c r="N367" s="149">
        <f t="shared" si="106"/>
        <v>1.0701340250515781</v>
      </c>
      <c r="O367" s="149">
        <f t="shared" si="107"/>
        <v>1.088196937120776</v>
      </c>
      <c r="P367" s="149">
        <f t="shared" si="108"/>
        <v>1.1009870155889105</v>
      </c>
      <c r="Q367" s="140"/>
      <c r="R367" s="152">
        <f t="shared" si="109"/>
        <v>5.9566538849577959E-2</v>
      </c>
      <c r="S367" s="152">
        <f t="shared" si="110"/>
        <v>6.7783897687354169E-2</v>
      </c>
      <c r="T367" s="152">
        <f t="shared" si="111"/>
        <v>8.4522140436776305E-2</v>
      </c>
      <c r="U367" s="152">
        <f t="shared" si="112"/>
        <v>9.620706438209195E-2</v>
      </c>
    </row>
    <row r="368" spans="1:21" x14ac:dyDescent="0.25">
      <c r="A368" s="130">
        <f t="shared" si="96"/>
        <v>1901.07</v>
      </c>
      <c r="B368" s="138"/>
      <c r="C368" s="149">
        <f t="shared" si="104"/>
        <v>0.01</v>
      </c>
      <c r="D368" s="150">
        <f t="shared" si="114"/>
        <v>-7.9299999999999926E-2</v>
      </c>
      <c r="E368" s="150">
        <f t="shared" si="98"/>
        <v>8.7852692217152625E-2</v>
      </c>
      <c r="F368" s="150">
        <f t="shared" si="99"/>
        <v>2.4176014494063709E-2</v>
      </c>
      <c r="G368" s="151">
        <f t="shared" si="100"/>
        <v>8.5526922171526992E-3</v>
      </c>
      <c r="H368" s="150">
        <f t="shared" si="101"/>
        <v>-5.5123985505936217E-2</v>
      </c>
      <c r="I368" s="137"/>
      <c r="J368" s="151">
        <f t="shared" si="102"/>
        <v>7.9385526922171525</v>
      </c>
      <c r="K368" s="150">
        <f t="shared" si="103"/>
        <v>7.8748760144940633</v>
      </c>
      <c r="L368" s="135"/>
      <c r="M368" s="149">
        <f t="shared" si="105"/>
        <v>0.96565793268937128</v>
      </c>
      <c r="N368" s="149">
        <f t="shared" si="106"/>
        <v>0.95878171759768527</v>
      </c>
      <c r="O368" s="149">
        <f t="shared" si="107"/>
        <v>0.99282007943223904</v>
      </c>
      <c r="P368" s="149">
        <f t="shared" si="108"/>
        <v>0.99092782694087556</v>
      </c>
      <c r="Q368" s="140"/>
      <c r="R368" s="152">
        <f t="shared" si="109"/>
        <v>-3.4945614427109195E-2</v>
      </c>
      <c r="S368" s="152">
        <f t="shared" si="110"/>
        <v>-4.2091844607787407E-2</v>
      </c>
      <c r="T368" s="152">
        <f t="shared" si="111"/>
        <v>-7.2058202436453243E-3</v>
      </c>
      <c r="U368" s="152">
        <f t="shared" si="112"/>
        <v>-9.1135758200405256E-3</v>
      </c>
    </row>
    <row r="369" spans="1:21" x14ac:dyDescent="0.25">
      <c r="A369" s="130">
        <f t="shared" si="96"/>
        <v>1901.08</v>
      </c>
      <c r="B369" s="138"/>
      <c r="C369" s="149">
        <f t="shared" si="104"/>
        <v>0.01</v>
      </c>
      <c r="D369" s="150">
        <f t="shared" si="114"/>
        <v>-8.0400000000000027E-2</v>
      </c>
      <c r="E369" s="150">
        <f t="shared" si="98"/>
        <v>9.2587169507934566E-2</v>
      </c>
      <c r="F369" s="150">
        <f t="shared" si="99"/>
        <v>0.13340375470859367</v>
      </c>
      <c r="G369" s="151">
        <f t="shared" si="100"/>
        <v>1.2187169507934539E-2</v>
      </c>
      <c r="H369" s="150">
        <f t="shared" si="101"/>
        <v>5.3003754708593642E-2</v>
      </c>
      <c r="I369" s="137"/>
      <c r="J369" s="151">
        <f t="shared" si="102"/>
        <v>8.052187169507933</v>
      </c>
      <c r="K369" s="150">
        <f t="shared" si="103"/>
        <v>8.093003754708592</v>
      </c>
      <c r="L369" s="135"/>
      <c r="M369" s="149">
        <f t="shared" si="105"/>
        <v>1.0114667988459136</v>
      </c>
      <c r="N369" s="149">
        <f t="shared" si="106"/>
        <v>1.0191890374633321</v>
      </c>
      <c r="O369" s="149">
        <f t="shared" si="107"/>
        <v>1.015138559415236</v>
      </c>
      <c r="P369" s="149">
        <f t="shared" si="108"/>
        <v>1.0262651078537974</v>
      </c>
      <c r="Q369" s="140"/>
      <c r="R369" s="152">
        <f t="shared" si="109"/>
        <v>1.1401553405207973E-2</v>
      </c>
      <c r="S369" s="152">
        <f t="shared" si="110"/>
        <v>1.900724975685197E-2</v>
      </c>
      <c r="T369" s="152">
        <f t="shared" si="111"/>
        <v>1.5025114916019868E-2</v>
      </c>
      <c r="U369" s="152">
        <f t="shared" si="112"/>
        <v>2.5926103092753318E-2</v>
      </c>
    </row>
    <row r="370" spans="1:21" x14ac:dyDescent="0.25">
      <c r="A370" s="130">
        <f t="shared" si="96"/>
        <v>1901.09</v>
      </c>
      <c r="B370" s="138"/>
      <c r="C370" s="149">
        <f t="shared" si="104"/>
        <v>0.01</v>
      </c>
      <c r="D370" s="150">
        <f t="shared" si="114"/>
        <v>-8.0000000000000071E-2</v>
      </c>
      <c r="E370" s="150">
        <f t="shared" si="98"/>
        <v>9.1629592741019214E-2</v>
      </c>
      <c r="F370" s="150">
        <f t="shared" si="99"/>
        <v>3.3091408538621969E-2</v>
      </c>
      <c r="G370" s="151">
        <f t="shared" si="100"/>
        <v>1.1629592741019143E-2</v>
      </c>
      <c r="H370" s="150">
        <f t="shared" si="101"/>
        <v>-4.6908591461378102E-2</v>
      </c>
      <c r="I370" s="137"/>
      <c r="J370" s="151">
        <f t="shared" si="102"/>
        <v>8.0116295927410199</v>
      </c>
      <c r="K370" s="150">
        <f t="shared" si="103"/>
        <v>7.9530914085386222</v>
      </c>
      <c r="L370" s="135"/>
      <c r="M370" s="149">
        <f t="shared" si="105"/>
        <v>1.000325506773011</v>
      </c>
      <c r="N370" s="149">
        <f t="shared" si="106"/>
        <v>0.99330000063899648</v>
      </c>
      <c r="O370" s="149">
        <f t="shared" si="107"/>
        <v>1.0021255325719838</v>
      </c>
      <c r="P370" s="149">
        <f t="shared" si="108"/>
        <v>0.99958831848299012</v>
      </c>
      <c r="Q370" s="140"/>
      <c r="R370" s="152">
        <f t="shared" si="109"/>
        <v>3.2545380717489535E-4</v>
      </c>
      <c r="S370" s="152">
        <f t="shared" si="110"/>
        <v>-6.722545117520135E-3</v>
      </c>
      <c r="T370" s="152">
        <f t="shared" si="111"/>
        <v>2.1232768235055358E-3</v>
      </c>
      <c r="U370" s="152">
        <f t="shared" si="112"/>
        <v>-4.117662811102741E-4</v>
      </c>
    </row>
    <row r="371" spans="1:21" x14ac:dyDescent="0.25">
      <c r="A371" s="130">
        <f t="shared" si="96"/>
        <v>1901.1</v>
      </c>
      <c r="B371" s="138"/>
      <c r="C371" s="149">
        <f t="shared" si="104"/>
        <v>0.01</v>
      </c>
      <c r="D371" s="150">
        <f t="shared" si="114"/>
        <v>-7.9100000000000392E-2</v>
      </c>
      <c r="E371" s="150">
        <f t="shared" si="98"/>
        <v>9.0988259274127348E-2</v>
      </c>
      <c r="F371" s="150">
        <f t="shared" si="99"/>
        <v>2.777037987829729E-2</v>
      </c>
      <c r="G371" s="151">
        <f t="shared" si="100"/>
        <v>1.1888259274126955E-2</v>
      </c>
      <c r="H371" s="150">
        <f t="shared" si="101"/>
        <v>-5.1329620121703098E-2</v>
      </c>
      <c r="I371" s="137"/>
      <c r="J371" s="151">
        <f t="shared" si="102"/>
        <v>7.9218882592741267</v>
      </c>
      <c r="K371" s="150">
        <f t="shared" si="103"/>
        <v>7.8586703798782969</v>
      </c>
      <c r="L371" s="135"/>
      <c r="M371" s="149">
        <f t="shared" si="105"/>
        <v>0.99678974466840331</v>
      </c>
      <c r="N371" s="149">
        <f t="shared" si="106"/>
        <v>0.99641784735491257</v>
      </c>
      <c r="O371" s="149">
        <f t="shared" si="107"/>
        <v>1.0012075999524275</v>
      </c>
      <c r="P371" s="149">
        <f t="shared" si="108"/>
        <v>1.0010940937731276</v>
      </c>
      <c r="Q371" s="140"/>
      <c r="R371" s="152">
        <f t="shared" si="109"/>
        <v>-3.2154192558823233E-3</v>
      </c>
      <c r="S371" s="152">
        <f t="shared" si="110"/>
        <v>-3.5885839169990759E-3</v>
      </c>
      <c r="T371" s="152">
        <f t="shared" si="111"/>
        <v>1.2068713900871665E-3</v>
      </c>
      <c r="U371" s="152">
        <f t="shared" si="112"/>
        <v>1.093495688735959E-3</v>
      </c>
    </row>
    <row r="372" spans="1:21" x14ac:dyDescent="0.25">
      <c r="A372" s="130">
        <f t="shared" si="96"/>
        <v>1901.11</v>
      </c>
      <c r="B372" s="138"/>
      <c r="C372" s="149">
        <f t="shared" si="104"/>
        <v>0.01</v>
      </c>
      <c r="D372" s="150">
        <f t="shared" si="114"/>
        <v>-8.0799999999999983E-2</v>
      </c>
      <c r="E372" s="150">
        <f t="shared" si="98"/>
        <v>9.3624829628771819E-2</v>
      </c>
      <c r="F372" s="150">
        <f t="shared" si="99"/>
        <v>0.13532563035726639</v>
      </c>
      <c r="G372" s="151">
        <f t="shared" si="100"/>
        <v>1.2824829628771836E-2</v>
      </c>
      <c r="H372" s="150">
        <f t="shared" si="101"/>
        <v>5.4525630357266403E-2</v>
      </c>
      <c r="I372" s="137"/>
      <c r="J372" s="151">
        <f t="shared" si="102"/>
        <v>8.0928248296287713</v>
      </c>
      <c r="K372" s="150">
        <f t="shared" si="103"/>
        <v>8.1345256303572668</v>
      </c>
      <c r="L372" s="135"/>
      <c r="M372" s="149">
        <f t="shared" si="105"/>
        <v>1.015767681777425</v>
      </c>
      <c r="N372" s="149">
        <f t="shared" si="106"/>
        <v>1.0236187291966246</v>
      </c>
      <c r="O372" s="149">
        <f t="shared" si="107"/>
        <v>1.0213860902817651</v>
      </c>
      <c r="P372" s="149">
        <f t="shared" si="108"/>
        <v>1.032734019513579</v>
      </c>
      <c r="Q372" s="140"/>
      <c r="R372" s="152">
        <f t="shared" si="109"/>
        <v>1.5644663341793697E-2</v>
      </c>
      <c r="S372" s="152">
        <f t="shared" si="110"/>
        <v>2.3344122514593845E-2</v>
      </c>
      <c r="T372" s="152">
        <f t="shared" si="111"/>
        <v>2.1160616851781413E-2</v>
      </c>
      <c r="U372" s="152">
        <f t="shared" si="112"/>
        <v>3.2209673452992915E-2</v>
      </c>
    </row>
    <row r="373" spans="1:21" x14ac:dyDescent="0.25">
      <c r="A373" s="130">
        <f t="shared" si="96"/>
        <v>1901.12</v>
      </c>
      <c r="B373" s="138"/>
      <c r="C373" s="149">
        <f t="shared" si="104"/>
        <v>0.01</v>
      </c>
      <c r="D373" s="150">
        <f t="shared" si="114"/>
        <v>-7.9500000000000348E-2</v>
      </c>
      <c r="E373" s="150">
        <f t="shared" si="98"/>
        <v>9.1271652744666629E-2</v>
      </c>
      <c r="F373" s="150">
        <f t="shared" si="99"/>
        <v>2.663233358108209E-2</v>
      </c>
      <c r="G373" s="151">
        <f t="shared" si="100"/>
        <v>1.1771652744666281E-2</v>
      </c>
      <c r="H373" s="150">
        <f t="shared" si="101"/>
        <v>-5.2867666418918255E-2</v>
      </c>
      <c r="I373" s="137"/>
      <c r="J373" s="151">
        <f t="shared" si="102"/>
        <v>7.961771652744666</v>
      </c>
      <c r="K373" s="150">
        <f t="shared" si="103"/>
        <v>7.8971323335810819</v>
      </c>
      <c r="L373" s="135"/>
      <c r="M373" s="149">
        <f t="shared" si="105"/>
        <v>0.99394119843900774</v>
      </c>
      <c r="N373" s="149">
        <f t="shared" si="106"/>
        <v>0.98647496775482979</v>
      </c>
      <c r="O373" s="149">
        <f t="shared" si="107"/>
        <v>1.0004690870718669</v>
      </c>
      <c r="P373" s="149">
        <f t="shared" si="108"/>
        <v>0.99829050105753669</v>
      </c>
      <c r="Q373" s="140"/>
      <c r="R373" s="152">
        <f t="shared" si="109"/>
        <v>-6.0772305753699794E-3</v>
      </c>
      <c r="S373" s="152">
        <f t="shared" si="110"/>
        <v>-1.3617328646451052E-2</v>
      </c>
      <c r="T373" s="152">
        <f t="shared" si="111"/>
        <v>4.6897708492067632E-4</v>
      </c>
      <c r="U373" s="152">
        <f t="shared" si="112"/>
        <v>-1.7109618031907442E-3</v>
      </c>
    </row>
    <row r="374" spans="1:21" x14ac:dyDescent="0.25">
      <c r="A374" s="130">
        <f t="shared" si="96"/>
        <v>1902.01</v>
      </c>
      <c r="B374" s="138"/>
      <c r="C374" s="149">
        <f t="shared" si="104"/>
        <v>0.01</v>
      </c>
      <c r="D374" s="150">
        <f t="shared" si="114"/>
        <v>-8.1200000000000827E-2</v>
      </c>
      <c r="E374" s="150">
        <f t="shared" si="98"/>
        <v>9.4022786762161262E-2</v>
      </c>
      <c r="F374" s="150">
        <f t="shared" si="99"/>
        <v>0.13597361741928327</v>
      </c>
      <c r="G374" s="151">
        <f t="shared" si="100"/>
        <v>1.2822786762160435E-2</v>
      </c>
      <c r="H374" s="150">
        <f t="shared" si="101"/>
        <v>5.4773617419282439E-2</v>
      </c>
      <c r="I374" s="137"/>
      <c r="J374" s="151">
        <f t="shared" si="102"/>
        <v>8.1328227867621603</v>
      </c>
      <c r="K374" s="150">
        <f t="shared" si="103"/>
        <v>8.174773617419282</v>
      </c>
      <c r="L374" s="135"/>
      <c r="M374" s="149">
        <f t="shared" si="105"/>
        <v>1.0157144614953137</v>
      </c>
      <c r="N374" s="149">
        <f t="shared" si="106"/>
        <v>1.0236465673482549</v>
      </c>
      <c r="O374" s="149">
        <f t="shared" si="107"/>
        <v>1.0213142509905786</v>
      </c>
      <c r="P374" s="149">
        <f t="shared" si="108"/>
        <v>1.0327854822071707</v>
      </c>
      <c r="Q374" s="140"/>
      <c r="R374" s="152">
        <f t="shared" si="109"/>
        <v>1.5592267821311557E-2</v>
      </c>
      <c r="S374" s="152">
        <f t="shared" si="110"/>
        <v>2.3371317965695387E-2</v>
      </c>
      <c r="T374" s="152">
        <f t="shared" si="111"/>
        <v>2.1090279279730728E-2</v>
      </c>
      <c r="U374" s="152">
        <f t="shared" si="112"/>
        <v>3.2259503719479839E-2</v>
      </c>
    </row>
    <row r="375" spans="1:21" x14ac:dyDescent="0.25">
      <c r="A375" s="130">
        <f t="shared" si="96"/>
        <v>1902.02</v>
      </c>
      <c r="B375" s="138"/>
      <c r="C375" s="149">
        <f t="shared" si="104"/>
        <v>0.01</v>
      </c>
      <c r="D375" s="150">
        <f t="shared" si="114"/>
        <v>-8.1899999999999196E-2</v>
      </c>
      <c r="E375" s="150">
        <f t="shared" si="98"/>
        <v>9.384273615246902E-2</v>
      </c>
      <c r="F375" s="150">
        <f t="shared" si="99"/>
        <v>0.13369318081910711</v>
      </c>
      <c r="G375" s="151">
        <f t="shared" si="100"/>
        <v>1.1942736152469824E-2</v>
      </c>
      <c r="H375" s="150">
        <f t="shared" si="101"/>
        <v>5.1793180819107915E-2</v>
      </c>
      <c r="I375" s="137"/>
      <c r="J375" s="151">
        <f t="shared" si="102"/>
        <v>8.2019427361524695</v>
      </c>
      <c r="K375" s="150">
        <f t="shared" si="103"/>
        <v>8.2417931808191067</v>
      </c>
      <c r="L375" s="135"/>
      <c r="M375" s="149">
        <f t="shared" si="105"/>
        <v>1.0082299911666521</v>
      </c>
      <c r="N375" s="149">
        <f t="shared" si="106"/>
        <v>1.0080481121433962</v>
      </c>
      <c r="O375" s="149">
        <f t="shared" si="107"/>
        <v>1.0102608769579353</v>
      </c>
      <c r="P375" s="149">
        <f t="shared" si="108"/>
        <v>1.0100017627617779</v>
      </c>
      <c r="Q375" s="140"/>
      <c r="R375" s="152">
        <f t="shared" si="109"/>
        <v>8.1963094632430192E-3</v>
      </c>
      <c r="S375" s="152">
        <f t="shared" si="110"/>
        <v>8.0158988111105767E-3</v>
      </c>
      <c r="T375" s="152">
        <f t="shared" si="111"/>
        <v>1.0208591518769001E-2</v>
      </c>
      <c r="U375" s="152">
        <f t="shared" si="112"/>
        <v>9.9520761603360125E-3</v>
      </c>
    </row>
    <row r="376" spans="1:21" x14ac:dyDescent="0.25">
      <c r="A376" s="130">
        <f t="shared" si="96"/>
        <v>1902.03</v>
      </c>
      <c r="B376" s="138"/>
      <c r="C376" s="149">
        <f t="shared" si="104"/>
        <v>0.01</v>
      </c>
      <c r="D376" s="150">
        <f t="shared" si="114"/>
        <v>-8.2000000000000739E-2</v>
      </c>
      <c r="E376" s="150">
        <f t="shared" si="98"/>
        <v>9.3507112226323269E-2</v>
      </c>
      <c r="F376" s="150">
        <f t="shared" si="99"/>
        <v>0.11156140948832785</v>
      </c>
      <c r="G376" s="151">
        <f t="shared" si="100"/>
        <v>1.150711222632253E-2</v>
      </c>
      <c r="H376" s="150">
        <f t="shared" si="101"/>
        <v>2.9561409488327112E-2</v>
      </c>
      <c r="I376" s="137"/>
      <c r="J376" s="151">
        <f t="shared" si="102"/>
        <v>8.2115071122263217</v>
      </c>
      <c r="K376" s="150">
        <f t="shared" si="103"/>
        <v>8.2295614094883263</v>
      </c>
      <c r="L376" s="135"/>
      <c r="M376" s="149">
        <f t="shared" si="105"/>
        <v>1.0040182613602362</v>
      </c>
      <c r="N376" s="149">
        <f t="shared" si="106"/>
        <v>1.0024981609608288</v>
      </c>
      <c r="O376" s="149">
        <f t="shared" si="107"/>
        <v>1.0041269854248782</v>
      </c>
      <c r="P376" s="149">
        <f t="shared" si="108"/>
        <v>1.0023133849501762</v>
      </c>
      <c r="Q376" s="140"/>
      <c r="R376" s="152">
        <f t="shared" si="109"/>
        <v>4.0102097099397136E-3</v>
      </c>
      <c r="S376" s="152">
        <f t="shared" si="110"/>
        <v>2.4950457438659614E-3</v>
      </c>
      <c r="T376" s="152">
        <f t="shared" si="111"/>
        <v>4.1184927785298088E-3</v>
      </c>
      <c r="U376" s="152">
        <f t="shared" si="112"/>
        <v>2.3107131949511714E-3</v>
      </c>
    </row>
    <row r="377" spans="1:21" x14ac:dyDescent="0.25">
      <c r="A377" s="130">
        <f t="shared" si="96"/>
        <v>1902.04</v>
      </c>
      <c r="B377" s="138"/>
      <c r="C377" s="149">
        <f t="shared" si="104"/>
        <v>0.01</v>
      </c>
      <c r="D377" s="150">
        <f t="shared" si="114"/>
        <v>-8.4799999999999542E-2</v>
      </c>
      <c r="E377" s="150">
        <f t="shared" si="98"/>
        <v>9.6607208379677151E-2</v>
      </c>
      <c r="F377" s="150">
        <f t="shared" si="99"/>
        <v>0.14293336010605195</v>
      </c>
      <c r="G377" s="151">
        <f t="shared" si="100"/>
        <v>1.1807208379677608E-2</v>
      </c>
      <c r="H377" s="150">
        <f t="shared" si="101"/>
        <v>5.8133360106052412E-2</v>
      </c>
      <c r="I377" s="137"/>
      <c r="J377" s="151">
        <f t="shared" si="102"/>
        <v>8.4918072083796776</v>
      </c>
      <c r="K377" s="150">
        <f t="shared" si="103"/>
        <v>8.5381333601060536</v>
      </c>
      <c r="L377" s="135"/>
      <c r="M377" s="149">
        <f t="shared" si="105"/>
        <v>1.0228031531816379</v>
      </c>
      <c r="N377" s="149">
        <f t="shared" si="106"/>
        <v>1.0247132632790312</v>
      </c>
      <c r="O377" s="149">
        <f t="shared" si="107"/>
        <v>1.0320774529519772</v>
      </c>
      <c r="P377" s="149">
        <f t="shared" si="108"/>
        <v>1.0349035200640699</v>
      </c>
      <c r="Q377" s="140"/>
      <c r="R377" s="152">
        <f t="shared" si="109"/>
        <v>2.254704732184943E-2</v>
      </c>
      <c r="S377" s="152">
        <f t="shared" si="110"/>
        <v>2.4412830312551335E-2</v>
      </c>
      <c r="T377" s="152">
        <f t="shared" si="111"/>
        <v>3.1573715553217724E-2</v>
      </c>
      <c r="U377" s="152">
        <f t="shared" si="112"/>
        <v>3.4308205042926095E-2</v>
      </c>
    </row>
    <row r="378" spans="1:21" x14ac:dyDescent="0.25">
      <c r="A378" s="130">
        <f t="shared" si="96"/>
        <v>1902.05</v>
      </c>
      <c r="B378" s="138"/>
      <c r="C378" s="149">
        <f t="shared" si="104"/>
        <v>0.01</v>
      </c>
      <c r="D378" s="150">
        <f t="shared" si="114"/>
        <v>-8.4600000000000009E-2</v>
      </c>
      <c r="E378" s="150">
        <f t="shared" si="98"/>
        <v>9.4647669690016534E-2</v>
      </c>
      <c r="F378" s="150">
        <f t="shared" si="99"/>
        <v>4.3840926906833194E-2</v>
      </c>
      <c r="G378" s="151">
        <f t="shared" si="100"/>
        <v>1.0047669690016525E-2</v>
      </c>
      <c r="H378" s="150">
        <f t="shared" si="101"/>
        <v>-4.0759073093166814E-2</v>
      </c>
      <c r="I378" s="137"/>
      <c r="J378" s="151">
        <f t="shared" si="102"/>
        <v>8.4700476696900182</v>
      </c>
      <c r="K378" s="150">
        <f t="shared" si="103"/>
        <v>8.4192409269068342</v>
      </c>
      <c r="L378" s="135"/>
      <c r="M378" s="149">
        <f t="shared" si="105"/>
        <v>1.0018754381177863</v>
      </c>
      <c r="N378" s="149">
        <f t="shared" si="106"/>
        <v>0.99550981128496285</v>
      </c>
      <c r="O378" s="149">
        <f t="shared" si="107"/>
        <v>1.0027316332760698</v>
      </c>
      <c r="P378" s="149">
        <f t="shared" si="108"/>
        <v>0.99978306643223736</v>
      </c>
      <c r="Q378" s="140"/>
      <c r="R378" s="152">
        <f t="shared" si="109"/>
        <v>1.8736816794376024E-3</v>
      </c>
      <c r="S378" s="152">
        <f t="shared" si="110"/>
        <v>-4.500299891130724E-3</v>
      </c>
      <c r="T378" s="152">
        <f t="shared" si="111"/>
        <v>2.7279091463219647E-3</v>
      </c>
      <c r="U378" s="152">
        <f t="shared" si="112"/>
        <v>-2.1695710125258687E-4</v>
      </c>
    </row>
    <row r="379" spans="1:21" x14ac:dyDescent="0.25">
      <c r="A379" s="130">
        <f t="shared" si="96"/>
        <v>1902.06</v>
      </c>
      <c r="B379" s="138"/>
      <c r="C379" s="149">
        <f t="shared" si="104"/>
        <v>0.01</v>
      </c>
      <c r="D379" s="150">
        <f t="shared" si="114"/>
        <v>-8.4099999999999397E-2</v>
      </c>
      <c r="E379" s="150">
        <f t="shared" si="98"/>
        <v>9.4178432233590417E-2</v>
      </c>
      <c r="F379" s="150">
        <f t="shared" si="99"/>
        <v>3.354120747243787E-2</v>
      </c>
      <c r="G379" s="151">
        <f t="shared" si="100"/>
        <v>1.007843223359102E-2</v>
      </c>
      <c r="H379" s="150">
        <f t="shared" si="101"/>
        <v>-5.0558792527561527E-2</v>
      </c>
      <c r="I379" s="137"/>
      <c r="J379" s="151">
        <f t="shared" si="102"/>
        <v>8.4200784322335913</v>
      </c>
      <c r="K379" s="150">
        <f t="shared" si="103"/>
        <v>8.3594412074724378</v>
      </c>
      <c r="L379" s="135"/>
      <c r="M379" s="149">
        <f t="shared" si="105"/>
        <v>1.0000177456007879</v>
      </c>
      <c r="N379" s="149">
        <f t="shared" si="106"/>
        <v>0.99935484237028493</v>
      </c>
      <c r="O379" s="149">
        <f t="shared" si="107"/>
        <v>1.0022456995784519</v>
      </c>
      <c r="P379" s="149">
        <f t="shared" si="108"/>
        <v>1.002009609698199</v>
      </c>
      <c r="Q379" s="140"/>
      <c r="R379" s="152">
        <f t="shared" si="109"/>
        <v>1.7745443336621903E-5</v>
      </c>
      <c r="S379" s="152">
        <f t="shared" si="110"/>
        <v>-6.4536583345295776E-4</v>
      </c>
      <c r="T379" s="152">
        <f t="shared" si="111"/>
        <v>2.2431817639522776E-3</v>
      </c>
      <c r="U379" s="152">
        <f t="shared" si="112"/>
        <v>2.0075931338489773E-3</v>
      </c>
    </row>
    <row r="380" spans="1:21" x14ac:dyDescent="0.25">
      <c r="A380" s="130">
        <f t="shared" si="96"/>
        <v>1902.07</v>
      </c>
      <c r="B380" s="138"/>
      <c r="C380" s="149">
        <f t="shared" si="104"/>
        <v>0.01</v>
      </c>
      <c r="D380" s="150">
        <f t="shared" si="114"/>
        <v>-8.6000000000000298E-2</v>
      </c>
      <c r="E380" s="150">
        <f t="shared" si="98"/>
        <v>9.65848262533303E-2</v>
      </c>
      <c r="F380" s="150">
        <f t="shared" si="99"/>
        <v>0.14410505370295126</v>
      </c>
      <c r="G380" s="151">
        <f t="shared" si="100"/>
        <v>1.0584826253330001E-2</v>
      </c>
      <c r="H380" s="150">
        <f t="shared" si="101"/>
        <v>5.8105053702950965E-2</v>
      </c>
      <c r="I380" s="137"/>
      <c r="J380" s="151">
        <f t="shared" si="102"/>
        <v>8.61058482625333</v>
      </c>
      <c r="K380" s="150">
        <f t="shared" si="103"/>
        <v>8.6581050537029505</v>
      </c>
      <c r="L380" s="135"/>
      <c r="M380" s="149">
        <f t="shared" si="105"/>
        <v>1.0160439767866276</v>
      </c>
      <c r="N380" s="149">
        <f t="shared" si="106"/>
        <v>1.02341467150434</v>
      </c>
      <c r="O380" s="149">
        <f t="shared" si="107"/>
        <v>1.0222227014113614</v>
      </c>
      <c r="P380" s="149">
        <f t="shared" si="108"/>
        <v>1.0332198155474692</v>
      </c>
      <c r="Q380" s="140"/>
      <c r="R380" s="152">
        <f t="shared" si="109"/>
        <v>1.5916632458361221E-2</v>
      </c>
      <c r="S380" s="152">
        <f t="shared" si="110"/>
        <v>2.3144753327075329E-2</v>
      </c>
      <c r="T380" s="152">
        <f t="shared" si="111"/>
        <v>2.197937549064935E-2</v>
      </c>
      <c r="U380" s="152">
        <f t="shared" si="112"/>
        <v>3.2679960866583153E-2</v>
      </c>
    </row>
    <row r="381" spans="1:21" x14ac:dyDescent="0.25">
      <c r="A381" s="130">
        <f t="shared" si="96"/>
        <v>1902.08</v>
      </c>
      <c r="B381" s="138"/>
      <c r="C381" s="149">
        <f t="shared" si="104"/>
        <v>0.01</v>
      </c>
      <c r="D381" s="150">
        <f t="shared" si="114"/>
        <v>-8.8300000000000267E-2</v>
      </c>
      <c r="E381" s="150">
        <f t="shared" si="98"/>
        <v>9.794830579802484E-2</v>
      </c>
      <c r="F381" s="150">
        <f t="shared" si="99"/>
        <v>0.14834446768560192</v>
      </c>
      <c r="G381" s="151">
        <f t="shared" si="100"/>
        <v>9.6483057980245729E-3</v>
      </c>
      <c r="H381" s="150">
        <f t="shared" si="101"/>
        <v>6.0044467685601649E-2</v>
      </c>
      <c r="I381" s="137"/>
      <c r="J381" s="151">
        <f t="shared" si="102"/>
        <v>8.8396483057980255</v>
      </c>
      <c r="K381" s="150">
        <f t="shared" si="103"/>
        <v>8.8900444676856019</v>
      </c>
      <c r="L381" s="135"/>
      <c r="M381" s="149">
        <f t="shared" si="105"/>
        <v>1.0180641388742249</v>
      </c>
      <c r="N381" s="149">
        <f t="shared" si="106"/>
        <v>1.0181577634407786</v>
      </c>
      <c r="O381" s="149">
        <f t="shared" si="107"/>
        <v>1.0255610637862373</v>
      </c>
      <c r="P381" s="149">
        <f t="shared" si="108"/>
        <v>1.0257028598732094</v>
      </c>
      <c r="Q381" s="140"/>
      <c r="R381" s="152">
        <f t="shared" si="109"/>
        <v>1.7902920931652851E-2</v>
      </c>
      <c r="S381" s="152">
        <f t="shared" si="110"/>
        <v>1.7994880031506597E-2</v>
      </c>
      <c r="T381" s="152">
        <f t="shared" si="111"/>
        <v>2.5239842136613573E-2</v>
      </c>
      <c r="U381" s="152">
        <f t="shared" si="112"/>
        <v>2.5378094543397931E-2</v>
      </c>
    </row>
    <row r="382" spans="1:21" x14ac:dyDescent="0.25">
      <c r="A382" s="130">
        <f t="shared" si="96"/>
        <v>1902.09</v>
      </c>
      <c r="B382" s="138"/>
      <c r="C382" s="149">
        <f t="shared" si="104"/>
        <v>0.01</v>
      </c>
      <c r="D382" s="150">
        <f t="shared" ref="D382:D401" si="115">(1-Epsilon)*q_SP-q_SP</f>
        <v>-8.8499999999999801E-2</v>
      </c>
      <c r="E382" s="150">
        <f t="shared" si="98"/>
        <v>9.6697351638889983E-2</v>
      </c>
      <c r="F382" s="150">
        <f t="shared" si="99"/>
        <v>0.13034750237847079</v>
      </c>
      <c r="G382" s="151">
        <f t="shared" si="100"/>
        <v>8.1973516388901824E-3</v>
      </c>
      <c r="H382" s="150">
        <f t="shared" si="101"/>
        <v>4.1847502378470985E-2</v>
      </c>
      <c r="I382" s="137"/>
      <c r="J382" s="151">
        <f t="shared" si="102"/>
        <v>8.8581973516388892</v>
      </c>
      <c r="K382" s="150">
        <f t="shared" si="103"/>
        <v>8.8918475023784698</v>
      </c>
      <c r="L382" s="135"/>
      <c r="M382" s="149">
        <f t="shared" si="105"/>
        <v>1.0044214340862188</v>
      </c>
      <c r="N382" s="149">
        <f t="shared" si="106"/>
        <v>1.0033762947810587</v>
      </c>
      <c r="O382" s="149">
        <f t="shared" si="107"/>
        <v>1.0047417382555752</v>
      </c>
      <c r="P382" s="149">
        <f t="shared" si="108"/>
        <v>1.0033328961750398</v>
      </c>
      <c r="Q382" s="140"/>
      <c r="R382" s="152">
        <f t="shared" si="109"/>
        <v>4.4116882629797521E-3</v>
      </c>
      <c r="S382" s="152">
        <f t="shared" si="110"/>
        <v>3.3706078946426784E-3</v>
      </c>
      <c r="T382" s="152">
        <f t="shared" si="111"/>
        <v>4.7305316267038378E-3</v>
      </c>
      <c r="U382" s="152">
        <f t="shared" si="112"/>
        <v>3.3273543866393961E-3</v>
      </c>
    </row>
    <row r="383" spans="1:21" x14ac:dyDescent="0.25">
      <c r="A383" s="130">
        <f t="shared" si="96"/>
        <v>1902.1</v>
      </c>
      <c r="B383" s="138"/>
      <c r="C383" s="149">
        <f t="shared" si="104"/>
        <v>0.01</v>
      </c>
      <c r="D383" s="150">
        <f t="shared" si="115"/>
        <v>-8.5699999999999221E-2</v>
      </c>
      <c r="E383" s="150">
        <f t="shared" si="98"/>
        <v>9.3486505654016519E-2</v>
      </c>
      <c r="F383" s="150">
        <f t="shared" si="99"/>
        <v>2.7110890635405272E-2</v>
      </c>
      <c r="G383" s="151">
        <f t="shared" si="100"/>
        <v>7.7865056540172978E-3</v>
      </c>
      <c r="H383" s="150">
        <f t="shared" si="101"/>
        <v>-5.8589109364593953E-2</v>
      </c>
      <c r="I383" s="137"/>
      <c r="J383" s="151">
        <f t="shared" si="102"/>
        <v>8.5777865056540179</v>
      </c>
      <c r="K383" s="150">
        <f t="shared" si="103"/>
        <v>8.5114108906354069</v>
      </c>
      <c r="L383" s="135"/>
      <c r="M383" s="149">
        <f t="shared" si="105"/>
        <v>0.98601363905395978</v>
      </c>
      <c r="N383" s="149">
        <f t="shared" si="106"/>
        <v>0.97993699119635858</v>
      </c>
      <c r="O383" s="149">
        <f t="shared" si="107"/>
        <v>0.99843513043779697</v>
      </c>
      <c r="P383" s="149">
        <f t="shared" si="108"/>
        <v>0.99667291529942192</v>
      </c>
      <c r="Q383" s="140"/>
      <c r="R383" s="152">
        <f t="shared" si="109"/>
        <v>-1.408509176324596E-2</v>
      </c>
      <c r="S383" s="152">
        <f t="shared" si="110"/>
        <v>-2.0267004082105407E-2</v>
      </c>
      <c r="T383" s="152">
        <f t="shared" si="111"/>
        <v>-1.5660952494370372E-3</v>
      </c>
      <c r="U383" s="152">
        <f t="shared" si="112"/>
        <v>-3.3326317539754948E-3</v>
      </c>
    </row>
    <row r="384" spans="1:21" x14ac:dyDescent="0.25">
      <c r="A384" s="130">
        <f t="shared" si="96"/>
        <v>1902.11</v>
      </c>
      <c r="B384" s="138"/>
      <c r="C384" s="149">
        <f t="shared" si="104"/>
        <v>0.01</v>
      </c>
      <c r="D384" s="150">
        <f t="shared" si="115"/>
        <v>-8.2399999999999807E-2</v>
      </c>
      <c r="E384" s="150">
        <f t="shared" si="98"/>
        <v>9.1506437759386869E-2</v>
      </c>
      <c r="F384" s="150">
        <f t="shared" si="99"/>
        <v>2.5764403951827067E-2</v>
      </c>
      <c r="G384" s="151">
        <f t="shared" si="100"/>
        <v>9.1064377593870621E-3</v>
      </c>
      <c r="H384" s="150">
        <f t="shared" si="101"/>
        <v>-5.663559604817274E-2</v>
      </c>
      <c r="I384" s="137"/>
      <c r="J384" s="151">
        <f t="shared" si="102"/>
        <v>8.2491064377593872</v>
      </c>
      <c r="K384" s="150">
        <f t="shared" si="103"/>
        <v>8.1833644039518276</v>
      </c>
      <c r="L384" s="135"/>
      <c r="M384" s="149">
        <f t="shared" si="105"/>
        <v>0.98206352975891198</v>
      </c>
      <c r="N384" s="149">
        <f t="shared" si="106"/>
        <v>0.98195279083691234</v>
      </c>
      <c r="O384" s="149">
        <f t="shared" si="107"/>
        <v>0.9974760825315574</v>
      </c>
      <c r="P384" s="149">
        <f t="shared" si="108"/>
        <v>0.99744490306058842</v>
      </c>
      <c r="Q384" s="140"/>
      <c r="R384" s="152">
        <f t="shared" si="109"/>
        <v>-1.8099278464743081E-2</v>
      </c>
      <c r="S384" s="152">
        <f t="shared" si="110"/>
        <v>-1.8212046287449764E-2</v>
      </c>
      <c r="T384" s="152">
        <f t="shared" si="111"/>
        <v>-2.527107917553804E-3</v>
      </c>
      <c r="U384" s="152">
        <f t="shared" si="112"/>
        <v>-2.5583667706078382E-3</v>
      </c>
    </row>
    <row r="385" spans="1:21" x14ac:dyDescent="0.25">
      <c r="A385" s="130">
        <f t="shared" ref="A385:A448" si="116">Timecode</f>
        <v>1902.12</v>
      </c>
      <c r="B385" s="138"/>
      <c r="C385" s="149">
        <f t="shared" si="104"/>
        <v>0.01</v>
      </c>
      <c r="D385" s="150">
        <f t="shared" si="115"/>
        <v>-8.0499999999999794E-2</v>
      </c>
      <c r="E385" s="150">
        <f t="shared" si="98"/>
        <v>9.1288419862506617E-2</v>
      </c>
      <c r="F385" s="150">
        <f t="shared" si="99"/>
        <v>2.6098884133796716E-2</v>
      </c>
      <c r="G385" s="151">
        <f t="shared" si="100"/>
        <v>1.0788419862506823E-2</v>
      </c>
      <c r="H385" s="150">
        <f t="shared" si="101"/>
        <v>-5.4401115866203081E-2</v>
      </c>
      <c r="I385" s="137"/>
      <c r="J385" s="151">
        <f t="shared" si="102"/>
        <v>8.0607884198625079</v>
      </c>
      <c r="K385" s="150">
        <f t="shared" si="103"/>
        <v>7.9955988841337975</v>
      </c>
      <c r="L385" s="135"/>
      <c r="M385" s="149">
        <f t="shared" si="105"/>
        <v>0.99047187558588523</v>
      </c>
      <c r="N385" s="149">
        <f t="shared" si="106"/>
        <v>0.99042135381456486</v>
      </c>
      <c r="O385" s="149">
        <f t="shared" si="107"/>
        <v>0.99979241213949077</v>
      </c>
      <c r="P385" s="149">
        <f t="shared" si="108"/>
        <v>0.99977796822800769</v>
      </c>
      <c r="Q385" s="140"/>
      <c r="R385" s="152">
        <f t="shared" si="109"/>
        <v>-9.573807405274859E-3</v>
      </c>
      <c r="S385" s="152">
        <f t="shared" si="110"/>
        <v>-9.6248164860082142E-3</v>
      </c>
      <c r="T385" s="152">
        <f t="shared" si="111"/>
        <v>-2.0760940985145007E-4</v>
      </c>
      <c r="U385" s="152">
        <f t="shared" si="112"/>
        <v>-2.2205642469539161E-4</v>
      </c>
    </row>
    <row r="386" spans="1:21" x14ac:dyDescent="0.25">
      <c r="A386" s="130">
        <f t="shared" si="116"/>
        <v>1903.01</v>
      </c>
      <c r="B386" s="138"/>
      <c r="C386" s="149">
        <f t="shared" si="104"/>
        <v>0.01</v>
      </c>
      <c r="D386" s="150">
        <f t="shared" si="115"/>
        <v>-8.4600000000000009E-2</v>
      </c>
      <c r="E386" s="150">
        <f t="shared" ref="E386:E449" si="117">(Epsilon*2*L_RDY_SP_set*q_SP)</f>
        <v>9.722593598221288E-2</v>
      </c>
      <c r="F386" s="150">
        <f t="shared" ref="F386:F449" si="118">(Epsilon*2*L_RS_SP_set*q_SP)</f>
        <v>0.1430984604870619</v>
      </c>
      <c r="G386" s="151">
        <f t="shared" ref="G386:G449" si="119">Impact_neg_d+Impact_pos_RDY_d</f>
        <v>1.2625935982212871E-2</v>
      </c>
      <c r="H386" s="150">
        <f t="shared" ref="H386:H449" si="120">Impact_neg_d+Impact_pos_RS_d</f>
        <v>5.8498460487061893E-2</v>
      </c>
      <c r="I386" s="137"/>
      <c r="J386" s="151">
        <f t="shared" ref="J386:J449" si="121">q_SP+Impact_ges_RDY_d</f>
        <v>8.4726259359822134</v>
      </c>
      <c r="K386" s="150">
        <f t="shared" ref="K386:K449" si="122">q_SP+Impact_ges_RS_d</f>
        <v>8.5184984604870628</v>
      </c>
      <c r="L386" s="135"/>
      <c r="M386" s="149">
        <f t="shared" si="105"/>
        <v>1.0328309654710743</v>
      </c>
      <c r="N386" s="149">
        <f t="shared" si="106"/>
        <v>1.0410681142528477</v>
      </c>
      <c r="O386" s="149">
        <f t="shared" si="107"/>
        <v>1.046654823064773</v>
      </c>
      <c r="P386" s="149">
        <f t="shared" si="108"/>
        <v>1.0587783711444776</v>
      </c>
      <c r="Q386" s="140"/>
      <c r="R386" s="152">
        <f t="shared" si="109"/>
        <v>3.230354216036474E-2</v>
      </c>
      <c r="S386" s="152">
        <f t="shared" si="110"/>
        <v>4.0247219051212292E-2</v>
      </c>
      <c r="T386" s="152">
        <f t="shared" si="111"/>
        <v>4.5599195644820532E-2</v>
      </c>
      <c r="U386" s="152">
        <f t="shared" si="112"/>
        <v>5.7115763455773856E-2</v>
      </c>
    </row>
    <row r="387" spans="1:21" x14ac:dyDescent="0.25">
      <c r="A387" s="130">
        <f t="shared" si="116"/>
        <v>1903.02</v>
      </c>
      <c r="B387" s="138"/>
      <c r="C387" s="149">
        <f t="shared" ref="C387:C450" si="123">C386</f>
        <v>0.01</v>
      </c>
      <c r="D387" s="150">
        <f t="shared" si="115"/>
        <v>-8.4099999999999397E-2</v>
      </c>
      <c r="E387" s="150">
        <f t="shared" si="117"/>
        <v>9.4231348315022501E-2</v>
      </c>
      <c r="F387" s="150">
        <f t="shared" si="118"/>
        <v>3.3733132483486257E-2</v>
      </c>
      <c r="G387" s="151">
        <f t="shared" si="119"/>
        <v>1.0131348315023103E-2</v>
      </c>
      <c r="H387" s="150">
        <f t="shared" si="120"/>
        <v>-5.036686751651314E-2</v>
      </c>
      <c r="I387" s="137"/>
      <c r="J387" s="151">
        <f t="shared" si="121"/>
        <v>8.4201313483150226</v>
      </c>
      <c r="K387" s="150">
        <f t="shared" si="122"/>
        <v>8.3596331324834878</v>
      </c>
      <c r="L387" s="135"/>
      <c r="M387" s="149">
        <f t="shared" ref="M387:M450" si="124">(D_mon+q_impact_RDY_d)/INDEX(q_impact_RDY_d,tMinus)*L_RDY_SP_set+(R_Cash)*(1-L_RDY_SP_set)</f>
        <v>0.99986106487318183</v>
      </c>
      <c r="N387" s="149">
        <f t="shared" ref="N387:N450" si="125">(D_mon+q_impact_RS_d)/INDEX(q_impact_RS_d,tMinus)*L_RDY_SP_set+(R_Cash)*(1-L_RDY_SP_set)</f>
        <v>0.9928742092647691</v>
      </c>
      <c r="O387" s="149">
        <f t="shared" ref="O387:O450" si="126">(D_mon+q_impact_RDY_d)/INDEX(q_impact_RDY_d,tMinus)*L_RS_SP_set+(R_Cash)*(1-L_RS_SP_set)</f>
        <v>1.0021336928389015</v>
      </c>
      <c r="P387" s="149">
        <f t="shared" ref="P387:P450" si="127">(D_mon+q_impact_RS_d)/INDEX(q_impact_RS_d,tMinus)*L_RS_SP_set+(R_Cash)*(1-L_RS_SP_set)</f>
        <v>0.99963252385325096</v>
      </c>
      <c r="Q387" s="140"/>
      <c r="R387" s="152">
        <f t="shared" ref="R387:R450" si="128">LN(M387)</f>
        <v>-1.3894477919695243E-4</v>
      </c>
      <c r="S387" s="152">
        <f t="shared" ref="S387:S450" si="129">LN(N387)</f>
        <v>-7.1513004388077065E-3</v>
      </c>
      <c r="T387" s="152">
        <f t="shared" ref="T387:T450" si="130">LN(O387)</f>
        <v>2.1314197491454235E-3</v>
      </c>
      <c r="U387" s="152">
        <f t="shared" ref="U387:U450" si="131">LN(P387)</f>
        <v>-3.6754368265397931E-4</v>
      </c>
    </row>
    <row r="388" spans="1:21" x14ac:dyDescent="0.25">
      <c r="A388" s="130">
        <f t="shared" si="116"/>
        <v>1903.03</v>
      </c>
      <c r="B388" s="138"/>
      <c r="C388" s="149">
        <f t="shared" si="123"/>
        <v>0.01</v>
      </c>
      <c r="D388" s="150">
        <f t="shared" si="115"/>
        <v>-8.0799999999999983E-2</v>
      </c>
      <c r="E388" s="150">
        <f t="shared" si="117"/>
        <v>9.0952353361475904E-2</v>
      </c>
      <c r="F388" s="150">
        <f t="shared" si="118"/>
        <v>2.5253893810593658E-2</v>
      </c>
      <c r="G388" s="151">
        <f t="shared" si="119"/>
        <v>1.0152353361475921E-2</v>
      </c>
      <c r="H388" s="150">
        <f t="shared" si="120"/>
        <v>-5.5546106189406322E-2</v>
      </c>
      <c r="I388" s="137"/>
      <c r="J388" s="151">
        <f t="shared" si="121"/>
        <v>8.0901523533614768</v>
      </c>
      <c r="K388" s="150">
        <f t="shared" si="122"/>
        <v>8.0244538938105929</v>
      </c>
      <c r="L388" s="135"/>
      <c r="M388" s="149">
        <f t="shared" si="124"/>
        <v>0.98129894629732728</v>
      </c>
      <c r="N388" s="149">
        <f t="shared" si="125"/>
        <v>0.98080271398695063</v>
      </c>
      <c r="O388" s="149">
        <f t="shared" si="126"/>
        <v>0.99726868840141891</v>
      </c>
      <c r="P388" s="149">
        <f t="shared" si="127"/>
        <v>0.99713090419234152</v>
      </c>
      <c r="Q388" s="140"/>
      <c r="R388" s="152">
        <f t="shared" si="128"/>
        <v>-1.887812955266931E-2</v>
      </c>
      <c r="S388" s="152">
        <f t="shared" si="129"/>
        <v>-1.9383946688448995E-2</v>
      </c>
      <c r="T388" s="152">
        <f t="shared" si="130"/>
        <v>-2.735048435967875E-3</v>
      </c>
      <c r="U388" s="152">
        <f t="shared" si="131"/>
        <v>-2.8732195525367579E-3</v>
      </c>
    </row>
    <row r="389" spans="1:21" x14ac:dyDescent="0.25">
      <c r="A389" s="130">
        <f t="shared" si="116"/>
        <v>1903.04</v>
      </c>
      <c r="B389" s="138"/>
      <c r="C389" s="149">
        <f t="shared" si="123"/>
        <v>0.01</v>
      </c>
      <c r="D389" s="150">
        <f t="shared" si="115"/>
        <v>-7.749999999999968E-2</v>
      </c>
      <c r="E389" s="150">
        <f t="shared" si="117"/>
        <v>8.9217449290596079E-2</v>
      </c>
      <c r="F389" s="150">
        <f t="shared" si="118"/>
        <v>2.4173516762943822E-2</v>
      </c>
      <c r="G389" s="151">
        <f t="shared" si="119"/>
        <v>1.1717449290596399E-2</v>
      </c>
      <c r="H389" s="150">
        <f t="shared" si="120"/>
        <v>-5.3326483237055855E-2</v>
      </c>
      <c r="I389" s="137"/>
      <c r="J389" s="151">
        <f t="shared" si="121"/>
        <v>7.7617174492905967</v>
      </c>
      <c r="K389" s="150">
        <f t="shared" si="122"/>
        <v>7.6966735167629441</v>
      </c>
      <c r="L389" s="135"/>
      <c r="M389" s="149">
        <f t="shared" si="124"/>
        <v>0.98007767493712983</v>
      </c>
      <c r="N389" s="149">
        <f t="shared" si="125"/>
        <v>0.97994965291632941</v>
      </c>
      <c r="O389" s="149">
        <f t="shared" si="126"/>
        <v>0.99709082076533506</v>
      </c>
      <c r="P389" s="149">
        <f t="shared" si="127"/>
        <v>0.99705613312866248</v>
      </c>
      <c r="Q389" s="140"/>
      <c r="R389" s="152">
        <f t="shared" si="128"/>
        <v>-2.0123450318509976E-2</v>
      </c>
      <c r="S389" s="152">
        <f t="shared" si="129"/>
        <v>-2.0254083212412212E-2</v>
      </c>
      <c r="T389" s="152">
        <f t="shared" si="130"/>
        <v>-2.9134191216320178E-3</v>
      </c>
      <c r="U389" s="152">
        <f t="shared" si="131"/>
        <v>-2.9482085704320119E-3</v>
      </c>
    </row>
    <row r="390" spans="1:21" x14ac:dyDescent="0.25">
      <c r="A390" s="130">
        <f t="shared" si="116"/>
        <v>1903.05</v>
      </c>
      <c r="B390" s="138"/>
      <c r="C390" s="149">
        <f t="shared" si="123"/>
        <v>0.01</v>
      </c>
      <c r="D390" s="150">
        <f t="shared" si="115"/>
        <v>-7.5999999999999623E-2</v>
      </c>
      <c r="E390" s="150">
        <f t="shared" si="117"/>
        <v>8.9444813575646223E-2</v>
      </c>
      <c r="F390" s="150">
        <f t="shared" si="118"/>
        <v>2.508444290183813E-2</v>
      </c>
      <c r="G390" s="151">
        <f t="shared" si="119"/>
        <v>1.34448135756466E-2</v>
      </c>
      <c r="H390" s="150">
        <f t="shared" si="120"/>
        <v>-5.0915557098161493E-2</v>
      </c>
      <c r="I390" s="137"/>
      <c r="J390" s="151">
        <f t="shared" si="121"/>
        <v>7.6134448135756463</v>
      </c>
      <c r="K390" s="150">
        <f t="shared" si="122"/>
        <v>7.5490844429018384</v>
      </c>
      <c r="L390" s="135"/>
      <c r="M390" s="149">
        <f t="shared" si="124"/>
        <v>0.99230365131656717</v>
      </c>
      <c r="N390" s="149">
        <f t="shared" si="125"/>
        <v>0.99227897698942069</v>
      </c>
      <c r="O390" s="149">
        <f t="shared" si="126"/>
        <v>1.0003025849352247</v>
      </c>
      <c r="P390" s="149">
        <f t="shared" si="127"/>
        <v>1.0002956651181252</v>
      </c>
      <c r="Q390" s="140"/>
      <c r="R390" s="152">
        <f t="shared" si="128"/>
        <v>-7.7261184188399442E-3</v>
      </c>
      <c r="S390" s="152">
        <f t="shared" si="129"/>
        <v>-7.7509844302579844E-3</v>
      </c>
      <c r="T390" s="152">
        <f t="shared" si="130"/>
        <v>3.0253916563577246E-4</v>
      </c>
      <c r="U390" s="152">
        <f t="shared" si="131"/>
        <v>2.9562141780769966E-4</v>
      </c>
    </row>
    <row r="391" spans="1:21" x14ac:dyDescent="0.25">
      <c r="A391" s="130">
        <f t="shared" si="116"/>
        <v>1903.06</v>
      </c>
      <c r="B391" s="138"/>
      <c r="C391" s="149">
        <f t="shared" si="123"/>
        <v>0.01</v>
      </c>
      <c r="D391" s="150">
        <f t="shared" si="115"/>
        <v>-7.1799999999999642E-2</v>
      </c>
      <c r="E391" s="150">
        <f t="shared" si="117"/>
        <v>8.5409828309209804E-2</v>
      </c>
      <c r="F391" s="150">
        <f t="shared" si="118"/>
        <v>2.20892902720497E-2</v>
      </c>
      <c r="G391" s="151">
        <f t="shared" si="119"/>
        <v>1.3609828309210162E-2</v>
      </c>
      <c r="H391" s="150">
        <f t="shared" si="120"/>
        <v>-4.9710709727949942E-2</v>
      </c>
      <c r="I391" s="137"/>
      <c r="J391" s="151">
        <f t="shared" si="121"/>
        <v>7.19360982830921</v>
      </c>
      <c r="K391" s="150">
        <f t="shared" si="122"/>
        <v>7.1302892902720494</v>
      </c>
      <c r="L391" s="135"/>
      <c r="M391" s="149">
        <f t="shared" si="124"/>
        <v>0.97080372744577503</v>
      </c>
      <c r="N391" s="149">
        <f t="shared" si="125"/>
        <v>0.97062490015390801</v>
      </c>
      <c r="O391" s="149">
        <f t="shared" si="126"/>
        <v>0.99498943959054709</v>
      </c>
      <c r="P391" s="149">
        <f t="shared" si="127"/>
        <v>0.99494319001907727</v>
      </c>
      <c r="Q391" s="140"/>
      <c r="R391" s="152">
        <f t="shared" si="128"/>
        <v>-2.9630965576106914E-2</v>
      </c>
      <c r="S391" s="152">
        <f t="shared" si="129"/>
        <v>-2.9815187947025458E-2</v>
      </c>
      <c r="T391" s="152">
        <f t="shared" si="130"/>
        <v>-5.0231553567047244E-3</v>
      </c>
      <c r="U391" s="152">
        <f t="shared" si="131"/>
        <v>-5.069638911765797E-3</v>
      </c>
    </row>
    <row r="392" spans="1:21" x14ac:dyDescent="0.25">
      <c r="A392" s="130">
        <f t="shared" si="116"/>
        <v>1903.07</v>
      </c>
      <c r="B392" s="138"/>
      <c r="C392" s="149">
        <f t="shared" si="123"/>
        <v>0.01</v>
      </c>
      <c r="D392" s="150">
        <f t="shared" si="115"/>
        <v>-6.8500000000000227E-2</v>
      </c>
      <c r="E392" s="150">
        <f t="shared" si="117"/>
        <v>8.3745272679802737E-2</v>
      </c>
      <c r="F392" s="150">
        <f t="shared" si="118"/>
        <v>2.1247509695887779E-2</v>
      </c>
      <c r="G392" s="151">
        <f t="shared" si="119"/>
        <v>1.524527267980251E-2</v>
      </c>
      <c r="H392" s="150">
        <f t="shared" si="120"/>
        <v>-4.7252490304112452E-2</v>
      </c>
      <c r="I392" s="137"/>
      <c r="J392" s="151">
        <f t="shared" si="121"/>
        <v>6.8652452726798021</v>
      </c>
      <c r="K392" s="150">
        <f t="shared" si="122"/>
        <v>6.8027475096958874</v>
      </c>
      <c r="L392" s="135"/>
      <c r="M392" s="149">
        <f t="shared" si="124"/>
        <v>0.97585127269903515</v>
      </c>
      <c r="N392" s="149">
        <f t="shared" si="125"/>
        <v>0.97569550547191142</v>
      </c>
      <c r="O392" s="149">
        <f t="shared" si="126"/>
        <v>0.99643509261796503</v>
      </c>
      <c r="P392" s="149">
        <f t="shared" si="127"/>
        <v>0.99639557199115592</v>
      </c>
      <c r="Q392" s="140"/>
      <c r="R392" s="152">
        <f t="shared" si="128"/>
        <v>-2.4445088710423748E-2</v>
      </c>
      <c r="S392" s="152">
        <f t="shared" si="129"/>
        <v>-2.4604723344035261E-2</v>
      </c>
      <c r="T392" s="152">
        <f t="shared" si="130"/>
        <v>-3.5712768064672441E-3</v>
      </c>
      <c r="U392" s="152">
        <f t="shared" si="131"/>
        <v>-3.6109396112565836E-3</v>
      </c>
    </row>
    <row r="393" spans="1:21" x14ac:dyDescent="0.25">
      <c r="A393" s="130">
        <f t="shared" si="116"/>
        <v>1903.08</v>
      </c>
      <c r="B393" s="138"/>
      <c r="C393" s="149">
        <f t="shared" si="123"/>
        <v>0.01</v>
      </c>
      <c r="D393" s="150">
        <f t="shared" si="115"/>
        <v>-6.6300000000000026E-2</v>
      </c>
      <c r="E393" s="150">
        <f t="shared" si="117"/>
        <v>8.2794402763608971E-2</v>
      </c>
      <c r="F393" s="150">
        <f t="shared" si="118"/>
        <v>2.0990178682306137E-2</v>
      </c>
      <c r="G393" s="151">
        <f t="shared" si="119"/>
        <v>1.6494402763608945E-2</v>
      </c>
      <c r="H393" s="150">
        <f t="shared" si="120"/>
        <v>-4.5309821317693885E-2</v>
      </c>
      <c r="I393" s="137"/>
      <c r="J393" s="151">
        <f t="shared" si="121"/>
        <v>6.6464944027636088</v>
      </c>
      <c r="K393" s="150">
        <f t="shared" si="122"/>
        <v>6.5846901786823064</v>
      </c>
      <c r="L393" s="135"/>
      <c r="M393" s="149">
        <f t="shared" si="124"/>
        <v>0.9839984720011683</v>
      </c>
      <c r="N393" s="149">
        <f t="shared" si="125"/>
        <v>0.98390325175742999</v>
      </c>
      <c r="O393" s="149">
        <f t="shared" si="126"/>
        <v>0.99851073862332607</v>
      </c>
      <c r="P393" s="149">
        <f t="shared" si="127"/>
        <v>0.99848659822417429</v>
      </c>
      <c r="Q393" s="140"/>
      <c r="R393" s="152">
        <f t="shared" si="128"/>
        <v>-1.6130934775430452E-2</v>
      </c>
      <c r="S393" s="152">
        <f t="shared" si="129"/>
        <v>-1.6227708148473449E-2</v>
      </c>
      <c r="T393" s="152">
        <f t="shared" si="130"/>
        <v>-1.4903714286398583E-3</v>
      </c>
      <c r="U393" s="152">
        <f t="shared" si="131"/>
        <v>-1.514548125030508E-3</v>
      </c>
    </row>
    <row r="394" spans="1:21" x14ac:dyDescent="0.25">
      <c r="A394" s="130">
        <f t="shared" si="116"/>
        <v>1903.09</v>
      </c>
      <c r="B394" s="138"/>
      <c r="C394" s="149">
        <f t="shared" si="123"/>
        <v>0.01</v>
      </c>
      <c r="D394" s="150">
        <f t="shared" si="115"/>
        <v>-6.4700000000000202E-2</v>
      </c>
      <c r="E394" s="150">
        <f t="shared" si="117"/>
        <v>8.1962617685942832E-2</v>
      </c>
      <c r="F394" s="150">
        <f t="shared" si="118"/>
        <v>2.0935922841656931E-2</v>
      </c>
      <c r="G394" s="151">
        <f t="shared" si="119"/>
        <v>1.726261768594263E-2</v>
      </c>
      <c r="H394" s="150">
        <f t="shared" si="120"/>
        <v>-4.3764077158343268E-2</v>
      </c>
      <c r="I394" s="137"/>
      <c r="J394" s="151">
        <f t="shared" si="121"/>
        <v>6.4872626176859427</v>
      </c>
      <c r="K394" s="150">
        <f t="shared" si="122"/>
        <v>6.4262359228416566</v>
      </c>
      <c r="L394" s="135"/>
      <c r="M394" s="149">
        <f t="shared" si="124"/>
        <v>0.98882844043603946</v>
      </c>
      <c r="N394" s="149">
        <f t="shared" si="125"/>
        <v>0.98878652013880597</v>
      </c>
      <c r="O394" s="149">
        <f t="shared" si="126"/>
        <v>0.99971210550251599</v>
      </c>
      <c r="P394" s="149">
        <f t="shared" si="127"/>
        <v>0.99970139769286859</v>
      </c>
      <c r="Q394" s="140"/>
      <c r="R394" s="152">
        <f t="shared" si="128"/>
        <v>-1.1234430115444964E-2</v>
      </c>
      <c r="S394" s="152">
        <f t="shared" si="129"/>
        <v>-1.127682491734066E-2</v>
      </c>
      <c r="T394" s="152">
        <f t="shared" si="130"/>
        <v>-2.8793594706044419E-4</v>
      </c>
      <c r="U394" s="152">
        <f t="shared" si="131"/>
        <v>-2.9864689767710546E-4</v>
      </c>
    </row>
    <row r="395" spans="1:21" x14ac:dyDescent="0.25">
      <c r="A395" s="130">
        <f t="shared" si="116"/>
        <v>1903.1</v>
      </c>
      <c r="B395" s="138"/>
      <c r="C395" s="149">
        <f t="shared" si="123"/>
        <v>0.01</v>
      </c>
      <c r="D395" s="150">
        <f t="shared" si="115"/>
        <v>-6.2599999999999767E-2</v>
      </c>
      <c r="E395" s="150">
        <f t="shared" si="117"/>
        <v>8.0141856012501803E-2</v>
      </c>
      <c r="F395" s="150">
        <f t="shared" si="118"/>
        <v>1.9811337653274596E-2</v>
      </c>
      <c r="G395" s="151">
        <f t="shared" si="119"/>
        <v>1.7541856012502036E-2</v>
      </c>
      <c r="H395" s="150">
        <f t="shared" si="120"/>
        <v>-4.2788662346725168E-2</v>
      </c>
      <c r="I395" s="137"/>
      <c r="J395" s="151">
        <f t="shared" si="121"/>
        <v>6.277541856012502</v>
      </c>
      <c r="K395" s="150">
        <f t="shared" si="122"/>
        <v>6.2172113376532749</v>
      </c>
      <c r="L395" s="135"/>
      <c r="M395" s="149">
        <f t="shared" si="124"/>
        <v>0.98339969165508667</v>
      </c>
      <c r="N395" s="149">
        <f t="shared" si="125"/>
        <v>0.98329959350492036</v>
      </c>
      <c r="O395" s="149">
        <f t="shared" si="126"/>
        <v>0.99849522762123843</v>
      </c>
      <c r="P395" s="149">
        <f t="shared" si="127"/>
        <v>0.99847048302022612</v>
      </c>
      <c r="Q395" s="140"/>
      <c r="R395" s="152">
        <f t="shared" si="128"/>
        <v>-1.6739637554187892E-2</v>
      </c>
      <c r="S395" s="152">
        <f t="shared" si="129"/>
        <v>-1.6841430594952234E-2</v>
      </c>
      <c r="T395" s="152">
        <f t="shared" si="130"/>
        <v>-1.5059056857729127E-3</v>
      </c>
      <c r="U395" s="152">
        <f t="shared" si="131"/>
        <v>-1.5306878849681452E-3</v>
      </c>
    </row>
    <row r="396" spans="1:21" x14ac:dyDescent="0.25">
      <c r="A396" s="130">
        <f t="shared" si="116"/>
        <v>1903.11</v>
      </c>
      <c r="B396" s="138"/>
      <c r="C396" s="149">
        <f t="shared" si="123"/>
        <v>0.01</v>
      </c>
      <c r="D396" s="150">
        <f t="shared" si="115"/>
        <v>-6.2800000000000189E-2</v>
      </c>
      <c r="E396" s="150">
        <f t="shared" si="117"/>
        <v>8.1466263846389983E-2</v>
      </c>
      <c r="F396" s="150">
        <f t="shared" si="118"/>
        <v>9.5574699165492077E-2</v>
      </c>
      <c r="G396" s="151">
        <f t="shared" si="119"/>
        <v>1.8666263846389794E-2</v>
      </c>
      <c r="H396" s="150">
        <f t="shared" si="120"/>
        <v>3.2774699165491888E-2</v>
      </c>
      <c r="I396" s="137"/>
      <c r="J396" s="151">
        <f t="shared" si="121"/>
        <v>6.2986662638463899</v>
      </c>
      <c r="K396" s="150">
        <f t="shared" si="122"/>
        <v>6.3127746991654918</v>
      </c>
      <c r="L396" s="135"/>
      <c r="M396" s="149">
        <f t="shared" si="124"/>
        <v>1.00639694390218</v>
      </c>
      <c r="N396" s="149">
        <f t="shared" si="125"/>
        <v>1.0142131429257379</v>
      </c>
      <c r="O396" s="149">
        <f t="shared" si="126"/>
        <v>1.0069057883962858</v>
      </c>
      <c r="P396" s="149">
        <f t="shared" si="127"/>
        <v>1.0160756071043429</v>
      </c>
      <c r="Q396" s="140"/>
      <c r="R396" s="152">
        <f t="shared" si="128"/>
        <v>6.3765702962527201E-3</v>
      </c>
      <c r="S396" s="152">
        <f t="shared" si="129"/>
        <v>1.4113083204042618E-2</v>
      </c>
      <c r="T396" s="152">
        <f t="shared" si="130"/>
        <v>6.8820526529566883E-3</v>
      </c>
      <c r="U396" s="152">
        <f t="shared" si="131"/>
        <v>1.5947762828806486E-2</v>
      </c>
    </row>
    <row r="397" spans="1:21" x14ac:dyDescent="0.25">
      <c r="A397" s="130">
        <f t="shared" si="116"/>
        <v>1903.12</v>
      </c>
      <c r="B397" s="138"/>
      <c r="C397" s="149">
        <f t="shared" si="123"/>
        <v>0.01</v>
      </c>
      <c r="D397" s="150">
        <f t="shared" si="115"/>
        <v>-6.5699999999999648E-2</v>
      </c>
      <c r="E397" s="150">
        <f t="shared" si="117"/>
        <v>8.5204815185051949E-2</v>
      </c>
      <c r="F397" s="150">
        <f t="shared" si="118"/>
        <v>0.11101367758956784</v>
      </c>
      <c r="G397" s="151">
        <f t="shared" si="119"/>
        <v>1.9504815185052302E-2</v>
      </c>
      <c r="H397" s="150">
        <f t="shared" si="120"/>
        <v>4.5313677589568196E-2</v>
      </c>
      <c r="I397" s="137"/>
      <c r="J397" s="151">
        <f t="shared" si="121"/>
        <v>6.5895048151850526</v>
      </c>
      <c r="K397" s="150">
        <f t="shared" si="122"/>
        <v>6.6153136775895689</v>
      </c>
      <c r="L397" s="135"/>
      <c r="M397" s="149">
        <f t="shared" si="124"/>
        <v>1.0341622825814247</v>
      </c>
      <c r="N397" s="149">
        <f t="shared" si="125"/>
        <v>1.0352905056107509</v>
      </c>
      <c r="O397" s="149">
        <f t="shared" si="126"/>
        <v>1.0434605603925302</v>
      </c>
      <c r="P397" s="149">
        <f t="shared" si="127"/>
        <v>1.0449305264660993</v>
      </c>
      <c r="Q397" s="140"/>
      <c r="R397" s="152">
        <f t="shared" si="128"/>
        <v>3.3591710175138026E-2</v>
      </c>
      <c r="S397" s="152">
        <f t="shared" si="129"/>
        <v>3.4682069083097247E-2</v>
      </c>
      <c r="T397" s="152">
        <f t="shared" si="130"/>
        <v>4.2542651317764794E-2</v>
      </c>
      <c r="U397" s="152">
        <f t="shared" si="131"/>
        <v>4.3950401356135461E-2</v>
      </c>
    </row>
    <row r="398" spans="1:21" x14ac:dyDescent="0.25">
      <c r="A398" s="130">
        <f t="shared" si="116"/>
        <v>1904.01</v>
      </c>
      <c r="B398" s="138"/>
      <c r="C398" s="149">
        <f t="shared" si="123"/>
        <v>0.01</v>
      </c>
      <c r="D398" s="150">
        <f t="shared" si="115"/>
        <v>-6.6799999999999748E-2</v>
      </c>
      <c r="E398" s="150">
        <f t="shared" si="117"/>
        <v>8.4766915161434198E-2</v>
      </c>
      <c r="F398" s="150">
        <f t="shared" si="118"/>
        <v>0.11114970955274699</v>
      </c>
      <c r="G398" s="151">
        <f t="shared" si="119"/>
        <v>1.7966915161434449E-2</v>
      </c>
      <c r="H398" s="150">
        <f t="shared" si="120"/>
        <v>4.4349709552747238E-2</v>
      </c>
      <c r="I398" s="137"/>
      <c r="J398" s="151">
        <f t="shared" si="121"/>
        <v>6.6979669151614338</v>
      </c>
      <c r="K398" s="150">
        <f t="shared" si="122"/>
        <v>6.7243497095527474</v>
      </c>
      <c r="L398" s="135"/>
      <c r="M398" s="149">
        <f t="shared" si="124"/>
        <v>1.0144942868856797</v>
      </c>
      <c r="N398" s="149">
        <f t="shared" si="125"/>
        <v>1.0144977362107404</v>
      </c>
      <c r="O398" s="149">
        <f t="shared" si="126"/>
        <v>1.0179249875509346</v>
      </c>
      <c r="P398" s="149">
        <f t="shared" si="127"/>
        <v>1.0179295104414743</v>
      </c>
      <c r="Q398" s="140"/>
      <c r="R398" s="152">
        <f t="shared" si="128"/>
        <v>1.4390248809698887E-2</v>
      </c>
      <c r="S398" s="152">
        <f t="shared" si="129"/>
        <v>1.439364884776846E-2</v>
      </c>
      <c r="T398" s="152">
        <f t="shared" si="130"/>
        <v>1.7766229314098662E-2</v>
      </c>
      <c r="U398" s="152">
        <f t="shared" si="131"/>
        <v>1.7770672549648273E-2</v>
      </c>
    </row>
    <row r="399" spans="1:21" x14ac:dyDescent="0.25">
      <c r="A399" s="130">
        <f t="shared" si="116"/>
        <v>1904.02</v>
      </c>
      <c r="B399" s="138"/>
      <c r="C399" s="149">
        <f t="shared" si="123"/>
        <v>0.01</v>
      </c>
      <c r="D399" s="150">
        <f t="shared" si="115"/>
        <v>-6.5000000000000391E-2</v>
      </c>
      <c r="E399" s="150">
        <f t="shared" si="117"/>
        <v>8.1526317135176982E-2</v>
      </c>
      <c r="F399" s="150">
        <f t="shared" si="118"/>
        <v>2.0864054728467116E-2</v>
      </c>
      <c r="G399" s="151">
        <f t="shared" si="119"/>
        <v>1.6526317135176591E-2</v>
      </c>
      <c r="H399" s="150">
        <f t="shared" si="120"/>
        <v>-4.4135945271533278E-2</v>
      </c>
      <c r="I399" s="137"/>
      <c r="J399" s="151">
        <f t="shared" si="121"/>
        <v>6.5165263171351766</v>
      </c>
      <c r="K399" s="150">
        <f t="shared" si="122"/>
        <v>6.4558640547284671</v>
      </c>
      <c r="L399" s="135"/>
      <c r="M399" s="149">
        <f t="shared" si="124"/>
        <v>0.98693599238399154</v>
      </c>
      <c r="N399" s="149">
        <f t="shared" si="125"/>
        <v>0.9788741496559562</v>
      </c>
      <c r="O399" s="149">
        <f t="shared" si="126"/>
        <v>0.99914223710633887</v>
      </c>
      <c r="P399" s="149">
        <f t="shared" si="127"/>
        <v>0.99707906617208542</v>
      </c>
      <c r="Q399" s="140"/>
      <c r="R399" s="152">
        <f t="shared" si="128"/>
        <v>-1.3150092326331998E-2</v>
      </c>
      <c r="S399" s="152">
        <f t="shared" si="129"/>
        <v>-2.1352194606643161E-2</v>
      </c>
      <c r="T399" s="152">
        <f t="shared" si="130"/>
        <v>-8.5813098275583084E-4</v>
      </c>
      <c r="U399" s="152">
        <f t="shared" si="131"/>
        <v>-2.9252080803629462E-3</v>
      </c>
    </row>
    <row r="400" spans="1:21" x14ac:dyDescent="0.25">
      <c r="A400" s="130">
        <f t="shared" si="116"/>
        <v>1904.03</v>
      </c>
      <c r="B400" s="138"/>
      <c r="C400" s="149">
        <f t="shared" si="123"/>
        <v>0.01</v>
      </c>
      <c r="D400" s="150">
        <f t="shared" si="115"/>
        <v>-6.4799999999999969E-2</v>
      </c>
      <c r="E400" s="150">
        <f t="shared" si="117"/>
        <v>8.1797933285565699E-2</v>
      </c>
      <c r="F400" s="150">
        <f t="shared" si="118"/>
        <v>3.1434842855893305E-2</v>
      </c>
      <c r="G400" s="151">
        <f t="shared" si="119"/>
        <v>1.6997933285565731E-2</v>
      </c>
      <c r="H400" s="150">
        <f t="shared" si="120"/>
        <v>-3.3365157144106664E-2</v>
      </c>
      <c r="I400" s="137"/>
      <c r="J400" s="151">
        <f t="shared" si="121"/>
        <v>6.4969979332855665</v>
      </c>
      <c r="K400" s="150">
        <f t="shared" si="122"/>
        <v>6.4466348428558939</v>
      </c>
      <c r="L400" s="135"/>
      <c r="M400" s="149">
        <f t="shared" si="124"/>
        <v>1.0020868095122533</v>
      </c>
      <c r="N400" s="149">
        <f t="shared" si="125"/>
        <v>1.0031017203290189</v>
      </c>
      <c r="O400" s="149">
        <f t="shared" si="126"/>
        <v>1.0028618589784446</v>
      </c>
      <c r="P400" s="149">
        <f t="shared" si="127"/>
        <v>1.0032518879285206</v>
      </c>
      <c r="Q400" s="140"/>
      <c r="R400" s="152">
        <f t="shared" si="128"/>
        <v>2.0846351497444951E-3</v>
      </c>
      <c r="S400" s="152">
        <f t="shared" si="129"/>
        <v>3.096919918311996E-3</v>
      </c>
      <c r="T400" s="152">
        <f t="shared" si="130"/>
        <v>2.857771656407574E-3</v>
      </c>
      <c r="U400" s="152">
        <f t="shared" si="131"/>
        <v>3.2466119757480036E-3</v>
      </c>
    </row>
    <row r="401" spans="1:21" x14ac:dyDescent="0.25">
      <c r="A401" s="130">
        <f t="shared" si="116"/>
        <v>1904.04</v>
      </c>
      <c r="B401" s="138"/>
      <c r="C401" s="149">
        <f t="shared" si="123"/>
        <v>0.01</v>
      </c>
      <c r="D401" s="150">
        <f t="shared" si="115"/>
        <v>-6.6399999999999793E-2</v>
      </c>
      <c r="E401" s="150">
        <f t="shared" si="117"/>
        <v>8.3525941751114094E-2</v>
      </c>
      <c r="F401" s="150">
        <f t="shared" si="118"/>
        <v>0.11132662641603319</v>
      </c>
      <c r="G401" s="151">
        <f t="shared" si="119"/>
        <v>1.7125941751114301E-2</v>
      </c>
      <c r="H401" s="150">
        <f t="shared" si="120"/>
        <v>4.4926626416033399E-2</v>
      </c>
      <c r="I401" s="137"/>
      <c r="J401" s="151">
        <f t="shared" si="121"/>
        <v>6.6571259417511142</v>
      </c>
      <c r="K401" s="150">
        <f t="shared" si="122"/>
        <v>6.6849266264160327</v>
      </c>
      <c r="L401" s="135"/>
      <c r="M401" s="149">
        <f t="shared" si="124"/>
        <v>1.0194611970025518</v>
      </c>
      <c r="N401" s="149">
        <f t="shared" si="125"/>
        <v>1.027229502692919</v>
      </c>
      <c r="O401" s="149">
        <f t="shared" si="126"/>
        <v>1.0248233621774252</v>
      </c>
      <c r="P401" s="149">
        <f t="shared" si="127"/>
        <v>1.0351772623831121</v>
      </c>
      <c r="Q401" s="140"/>
      <c r="R401" s="152">
        <f t="shared" si="128"/>
        <v>1.9274249496420145E-2</v>
      </c>
      <c r="S401" s="152">
        <f t="shared" si="129"/>
        <v>2.6865375010069401E-2</v>
      </c>
      <c r="T401" s="152">
        <f t="shared" si="130"/>
        <v>2.4520268156922969E-2</v>
      </c>
      <c r="U401" s="152">
        <f t="shared" si="131"/>
        <v>3.4572680055649237E-2</v>
      </c>
    </row>
    <row r="402" spans="1:21" x14ac:dyDescent="0.25">
      <c r="A402" s="130">
        <f t="shared" si="116"/>
        <v>1904.05</v>
      </c>
      <c r="B402" s="138"/>
      <c r="C402" s="149">
        <f t="shared" si="123"/>
        <v>0.01</v>
      </c>
      <c r="D402" s="150">
        <f t="shared" ref="D402:D421" si="132">(1-Epsilon)*q_SP-q_SP</f>
        <v>-6.5000000000000391E-2</v>
      </c>
      <c r="E402" s="150">
        <f t="shared" si="117"/>
        <v>8.0529128601609129E-2</v>
      </c>
      <c r="F402" s="150">
        <f t="shared" si="118"/>
        <v>2.1329875864761365E-2</v>
      </c>
      <c r="G402" s="151">
        <f t="shared" si="119"/>
        <v>1.5529128601608738E-2</v>
      </c>
      <c r="H402" s="150">
        <f t="shared" si="120"/>
        <v>-4.3670124135239026E-2</v>
      </c>
      <c r="I402" s="137"/>
      <c r="J402" s="151">
        <f t="shared" si="121"/>
        <v>6.5155291286016084</v>
      </c>
      <c r="K402" s="150">
        <f t="shared" si="122"/>
        <v>6.4563298758647614</v>
      </c>
      <c r="L402" s="135"/>
      <c r="M402" s="149">
        <f t="shared" si="124"/>
        <v>0.99068582947876815</v>
      </c>
      <c r="N402" s="149">
        <f t="shared" si="125"/>
        <v>0.98266807698662939</v>
      </c>
      <c r="O402" s="149">
        <f t="shared" si="126"/>
        <v>1.0000000284224266</v>
      </c>
      <c r="P402" s="149">
        <f t="shared" si="127"/>
        <v>0.99787635381745532</v>
      </c>
      <c r="Q402" s="140"/>
      <c r="R402" s="152">
        <f t="shared" si="128"/>
        <v>-9.3578186496419934E-3</v>
      </c>
      <c r="S402" s="152">
        <f t="shared" si="129"/>
        <v>-1.7483879145343793E-2</v>
      </c>
      <c r="T402" s="152">
        <f t="shared" si="130"/>
        <v>2.8422426230560755E-8</v>
      </c>
      <c r="U402" s="152">
        <f t="shared" si="131"/>
        <v>-2.1259043166506619E-3</v>
      </c>
    </row>
    <row r="403" spans="1:21" x14ac:dyDescent="0.25">
      <c r="A403" s="130">
        <f t="shared" si="116"/>
        <v>1904.06</v>
      </c>
      <c r="B403" s="138"/>
      <c r="C403" s="149">
        <f t="shared" si="123"/>
        <v>0.01</v>
      </c>
      <c r="D403" s="150">
        <f t="shared" si="132"/>
        <v>-6.5100000000000158E-2</v>
      </c>
      <c r="E403" s="150">
        <f t="shared" si="117"/>
        <v>8.0977296792095713E-2</v>
      </c>
      <c r="F403" s="150">
        <f t="shared" si="118"/>
        <v>9.0613743645360553E-2</v>
      </c>
      <c r="G403" s="151">
        <f t="shared" si="119"/>
        <v>1.5877296792095555E-2</v>
      </c>
      <c r="H403" s="150">
        <f t="shared" si="120"/>
        <v>2.5513743645360396E-2</v>
      </c>
      <c r="I403" s="137"/>
      <c r="J403" s="151">
        <f t="shared" si="121"/>
        <v>6.5258772967920953</v>
      </c>
      <c r="K403" s="150">
        <f t="shared" si="122"/>
        <v>6.5355137436453603</v>
      </c>
      <c r="L403" s="135"/>
      <c r="M403" s="149">
        <f t="shared" si="124"/>
        <v>1.0048835401957403</v>
      </c>
      <c r="N403" s="149">
        <f t="shared" si="125"/>
        <v>1.0115476864474027</v>
      </c>
      <c r="O403" s="149">
        <f t="shared" si="126"/>
        <v>1.0050647034438691</v>
      </c>
      <c r="P403" s="149">
        <f t="shared" si="127"/>
        <v>1.012521895323387</v>
      </c>
      <c r="Q403" s="140"/>
      <c r="R403" s="152">
        <f t="shared" si="128"/>
        <v>4.8716543941380993E-3</v>
      </c>
      <c r="S403" s="152">
        <f t="shared" si="129"/>
        <v>1.1481520802495721E-2</v>
      </c>
      <c r="T403" s="152">
        <f t="shared" si="130"/>
        <v>5.0519209748250927E-3</v>
      </c>
      <c r="U403" s="152">
        <f t="shared" si="131"/>
        <v>1.2444144775492562E-2</v>
      </c>
    </row>
    <row r="404" spans="1:21" x14ac:dyDescent="0.25">
      <c r="A404" s="130">
        <f t="shared" si="116"/>
        <v>1904.07</v>
      </c>
      <c r="B404" s="138"/>
      <c r="C404" s="149">
        <f t="shared" si="123"/>
        <v>0.01</v>
      </c>
      <c r="D404" s="150">
        <f t="shared" si="132"/>
        <v>-6.7800000000000082E-2</v>
      </c>
      <c r="E404" s="150">
        <f t="shared" si="117"/>
        <v>8.3852019454322232E-2</v>
      </c>
      <c r="F404" s="150">
        <f t="shared" si="118"/>
        <v>0.11443096885481092</v>
      </c>
      <c r="G404" s="151">
        <f t="shared" si="119"/>
        <v>1.605201945432215E-2</v>
      </c>
      <c r="H404" s="150">
        <f t="shared" si="120"/>
        <v>4.6630968854810842E-2</v>
      </c>
      <c r="I404" s="137"/>
      <c r="J404" s="151">
        <f t="shared" si="121"/>
        <v>6.7960520194543221</v>
      </c>
      <c r="K404" s="150">
        <f t="shared" si="122"/>
        <v>6.8266309688548112</v>
      </c>
      <c r="L404" s="135"/>
      <c r="M404" s="149">
        <f t="shared" si="124"/>
        <v>1.029465623554459</v>
      </c>
      <c r="N404" s="149">
        <f t="shared" si="125"/>
        <v>1.0314056107426743</v>
      </c>
      <c r="O404" s="149">
        <f t="shared" si="126"/>
        <v>1.0389834348813978</v>
      </c>
      <c r="P404" s="149">
        <f t="shared" si="127"/>
        <v>1.0416308918533115</v>
      </c>
      <c r="Q404" s="140"/>
      <c r="R404" s="152">
        <f t="shared" si="128"/>
        <v>2.9039855528939184E-2</v>
      </c>
      <c r="S404" s="152">
        <f t="shared" si="129"/>
        <v>3.0922542548831831E-2</v>
      </c>
      <c r="T404" s="152">
        <f t="shared" si="130"/>
        <v>3.8242768661214309E-2</v>
      </c>
      <c r="U404" s="152">
        <f t="shared" si="131"/>
        <v>4.0787650109671635E-2</v>
      </c>
    </row>
    <row r="405" spans="1:21" x14ac:dyDescent="0.25">
      <c r="A405" s="130">
        <f t="shared" si="116"/>
        <v>1904.08</v>
      </c>
      <c r="B405" s="138"/>
      <c r="C405" s="149">
        <f t="shared" si="123"/>
        <v>0.01</v>
      </c>
      <c r="D405" s="150">
        <f t="shared" si="132"/>
        <v>-7.0100000000000051E-2</v>
      </c>
      <c r="E405" s="150">
        <f t="shared" si="117"/>
        <v>8.4677908594108994E-2</v>
      </c>
      <c r="F405" s="150">
        <f t="shared" si="118"/>
        <v>0.11804840952052652</v>
      </c>
      <c r="G405" s="151">
        <f t="shared" si="119"/>
        <v>1.4577908594108943E-2</v>
      </c>
      <c r="H405" s="150">
        <f t="shared" si="120"/>
        <v>4.7948409520526467E-2</v>
      </c>
      <c r="I405" s="137"/>
      <c r="J405" s="151">
        <f t="shared" si="121"/>
        <v>7.0245779085941091</v>
      </c>
      <c r="K405" s="150">
        <f t="shared" si="122"/>
        <v>7.0579484095205265</v>
      </c>
      <c r="L405" s="135"/>
      <c r="M405" s="149">
        <f t="shared" si="124"/>
        <v>1.0240391439652634</v>
      </c>
      <c r="N405" s="149">
        <f t="shared" si="125"/>
        <v>1.0241844245615381</v>
      </c>
      <c r="O405" s="149">
        <f t="shared" si="126"/>
        <v>1.0321839794541512</v>
      </c>
      <c r="P405" s="149">
        <f t="shared" si="127"/>
        <v>1.0323865133099017</v>
      </c>
      <c r="Q405" s="140"/>
      <c r="R405" s="152">
        <f t="shared" si="128"/>
        <v>2.3754752415278465E-2</v>
      </c>
      <c r="S405" s="152">
        <f t="shared" si="129"/>
        <v>2.3896612511755001E-2</v>
      </c>
      <c r="T405" s="152">
        <f t="shared" si="130"/>
        <v>3.1676925835206489E-2</v>
      </c>
      <c r="U405" s="152">
        <f t="shared" si="131"/>
        <v>3.1873125342183922E-2</v>
      </c>
    </row>
    <row r="406" spans="1:21" x14ac:dyDescent="0.25">
      <c r="A406" s="130">
        <f t="shared" si="116"/>
        <v>1904.09</v>
      </c>
      <c r="B406" s="138"/>
      <c r="C406" s="149">
        <f t="shared" si="123"/>
        <v>0.01</v>
      </c>
      <c r="D406" s="150">
        <f t="shared" si="132"/>
        <v>-7.3199999999999932E-2</v>
      </c>
      <c r="E406" s="150">
        <f t="shared" si="117"/>
        <v>8.6542889593237443E-2</v>
      </c>
      <c r="F406" s="150">
        <f t="shared" si="118"/>
        <v>0.12361710498725353</v>
      </c>
      <c r="G406" s="151">
        <f t="shared" si="119"/>
        <v>1.3342889593237511E-2</v>
      </c>
      <c r="H406" s="150">
        <f t="shared" si="120"/>
        <v>5.0417104987253603E-2</v>
      </c>
      <c r="I406" s="137"/>
      <c r="J406" s="151">
        <f t="shared" si="121"/>
        <v>7.3333428895932382</v>
      </c>
      <c r="K406" s="150">
        <f t="shared" si="122"/>
        <v>7.3704171049872542</v>
      </c>
      <c r="L406" s="135"/>
      <c r="M406" s="149">
        <f t="shared" si="124"/>
        <v>1.0296082277810765</v>
      </c>
      <c r="N406" s="149">
        <f t="shared" si="125"/>
        <v>1.0297849709409461</v>
      </c>
      <c r="O406" s="149">
        <f t="shared" si="126"/>
        <v>1.0408455639276246</v>
      </c>
      <c r="P406" s="149">
        <f t="shared" si="127"/>
        <v>1.0410980223081114</v>
      </c>
      <c r="Q406" s="140"/>
      <c r="R406" s="152">
        <f t="shared" si="128"/>
        <v>2.9178368508211878E-2</v>
      </c>
      <c r="S406" s="152">
        <f t="shared" si="129"/>
        <v>2.9350014370122284E-2</v>
      </c>
      <c r="T406" s="152">
        <f t="shared" si="130"/>
        <v>4.003342505158277E-2</v>
      </c>
      <c r="U406" s="152">
        <f t="shared" si="131"/>
        <v>4.027594687916089E-2</v>
      </c>
    </row>
    <row r="407" spans="1:21" x14ac:dyDescent="0.25">
      <c r="A407" s="130">
        <f t="shared" si="116"/>
        <v>1904.1</v>
      </c>
      <c r="B407" s="138"/>
      <c r="C407" s="149">
        <f t="shared" si="123"/>
        <v>0.01</v>
      </c>
      <c r="D407" s="150">
        <f t="shared" si="132"/>
        <v>-7.749999999999968E-2</v>
      </c>
      <c r="E407" s="150">
        <f t="shared" si="117"/>
        <v>8.9115156989767852E-2</v>
      </c>
      <c r="F407" s="150">
        <f t="shared" si="118"/>
        <v>0.13118190965003373</v>
      </c>
      <c r="G407" s="151">
        <f t="shared" si="119"/>
        <v>1.1615156989768172E-2</v>
      </c>
      <c r="H407" s="150">
        <f t="shared" si="120"/>
        <v>5.3681909650034054E-2</v>
      </c>
      <c r="I407" s="137"/>
      <c r="J407" s="151">
        <f t="shared" si="121"/>
        <v>7.7616151569897678</v>
      </c>
      <c r="K407" s="150">
        <f t="shared" si="122"/>
        <v>7.8036819096500345</v>
      </c>
      <c r="L407" s="135"/>
      <c r="M407" s="149">
        <f t="shared" si="124"/>
        <v>1.0370833394181798</v>
      </c>
      <c r="N407" s="149">
        <f t="shared" si="125"/>
        <v>1.0372934837991898</v>
      </c>
      <c r="O407" s="149">
        <f t="shared" si="126"/>
        <v>1.0529920655527152</v>
      </c>
      <c r="P407" s="149">
        <f t="shared" si="127"/>
        <v>1.0533014084539041</v>
      </c>
      <c r="Q407" s="140"/>
      <c r="R407" s="152">
        <f t="shared" si="128"/>
        <v>3.641229189882355E-2</v>
      </c>
      <c r="S407" s="152">
        <f t="shared" si="129"/>
        <v>3.6614901549468441E-2</v>
      </c>
      <c r="T407" s="152">
        <f t="shared" si="130"/>
        <v>5.1635698035809634E-2</v>
      </c>
      <c r="U407" s="152">
        <f t="shared" si="131"/>
        <v>5.1929430041563411E-2</v>
      </c>
    </row>
    <row r="408" spans="1:21" x14ac:dyDescent="0.25">
      <c r="A408" s="130">
        <f t="shared" si="116"/>
        <v>1904.11</v>
      </c>
      <c r="B408" s="138"/>
      <c r="C408" s="149">
        <f t="shared" si="123"/>
        <v>0.01</v>
      </c>
      <c r="D408" s="150">
        <f t="shared" si="132"/>
        <v>-8.1699999999999662E-2</v>
      </c>
      <c r="E408" s="150">
        <f t="shared" si="117"/>
        <v>9.0500504944267438E-2</v>
      </c>
      <c r="F408" s="150">
        <f t="shared" si="118"/>
        <v>0.13820656121930885</v>
      </c>
      <c r="G408" s="151">
        <f t="shared" si="119"/>
        <v>8.8005049442677757E-3</v>
      </c>
      <c r="H408" s="150">
        <f t="shared" si="120"/>
        <v>5.6506561219309193E-2</v>
      </c>
      <c r="I408" s="137"/>
      <c r="J408" s="151">
        <f t="shared" si="121"/>
        <v>8.1788005049442685</v>
      </c>
      <c r="K408" s="150">
        <f t="shared" si="122"/>
        <v>8.2265065612193098</v>
      </c>
      <c r="L408" s="135"/>
      <c r="M408" s="149">
        <f t="shared" si="124"/>
        <v>1.0331439901738266</v>
      </c>
      <c r="N408" s="149">
        <f t="shared" si="125"/>
        <v>1.0333737132313063</v>
      </c>
      <c r="O408" s="149">
        <f t="shared" si="126"/>
        <v>1.0488299002967292</v>
      </c>
      <c r="P408" s="149">
        <f t="shared" si="127"/>
        <v>1.0491807186024018</v>
      </c>
      <c r="Q408" s="140"/>
      <c r="R408" s="152">
        <f t="shared" si="128"/>
        <v>3.2606570717697771E-2</v>
      </c>
      <c r="S408" s="152">
        <f t="shared" si="129"/>
        <v>3.2828899380111298E-2</v>
      </c>
      <c r="T408" s="152">
        <f t="shared" si="130"/>
        <v>4.7675162115830033E-2</v>
      </c>
      <c r="U408" s="152">
        <f t="shared" si="131"/>
        <v>4.8009591604205482E-2</v>
      </c>
    </row>
    <row r="409" spans="1:21" x14ac:dyDescent="0.25">
      <c r="A409" s="130">
        <f t="shared" si="116"/>
        <v>1904.12</v>
      </c>
      <c r="B409" s="138"/>
      <c r="C409" s="149">
        <f t="shared" si="123"/>
        <v>0.01</v>
      </c>
      <c r="D409" s="150">
        <f t="shared" si="132"/>
        <v>-8.2499999999999574E-2</v>
      </c>
      <c r="E409" s="150">
        <f t="shared" si="117"/>
        <v>8.8040991571647284E-2</v>
      </c>
      <c r="F409" s="150">
        <f t="shared" si="118"/>
        <v>0.13490496720193185</v>
      </c>
      <c r="G409" s="151">
        <f t="shared" si="119"/>
        <v>5.5409915716477104E-3</v>
      </c>
      <c r="H409" s="150">
        <f t="shared" si="120"/>
        <v>5.2404967201932273E-2</v>
      </c>
      <c r="I409" s="137"/>
      <c r="J409" s="151">
        <f t="shared" si="121"/>
        <v>8.2555409915716478</v>
      </c>
      <c r="K409" s="150">
        <f t="shared" si="122"/>
        <v>8.302404967201932</v>
      </c>
      <c r="L409" s="135"/>
      <c r="M409" s="149">
        <f t="shared" si="124"/>
        <v>1.0082741114425815</v>
      </c>
      <c r="N409" s="149">
        <f t="shared" si="125"/>
        <v>1.0081806863789284</v>
      </c>
      <c r="O409" s="149">
        <f t="shared" si="126"/>
        <v>1.0108726807566477</v>
      </c>
      <c r="P409" s="149">
        <f t="shared" si="127"/>
        <v>1.0107295257907281</v>
      </c>
      <c r="Q409" s="140"/>
      <c r="R409" s="152">
        <f t="shared" si="128"/>
        <v>8.2400686362388217E-3</v>
      </c>
      <c r="S409" s="152">
        <f t="shared" si="129"/>
        <v>8.1474059454402538E-3</v>
      </c>
      <c r="T409" s="152">
        <f t="shared" si="130"/>
        <v>1.0813998138300453E-2</v>
      </c>
      <c r="U409" s="152">
        <f t="shared" si="131"/>
        <v>1.0672372881169945E-2</v>
      </c>
    </row>
    <row r="410" spans="1:21" x14ac:dyDescent="0.25">
      <c r="A410" s="130">
        <f t="shared" si="116"/>
        <v>1905.01</v>
      </c>
      <c r="B410" s="138"/>
      <c r="C410" s="149">
        <f t="shared" si="123"/>
        <v>0.01</v>
      </c>
      <c r="D410" s="150">
        <f t="shared" si="132"/>
        <v>-8.4300000000000708E-2</v>
      </c>
      <c r="E410" s="150">
        <f t="shared" si="117"/>
        <v>8.9635254513628373E-2</v>
      </c>
      <c r="F410" s="150">
        <f t="shared" si="118"/>
        <v>0.14098764204938291</v>
      </c>
      <c r="G410" s="151">
        <f t="shared" si="119"/>
        <v>5.3352545136276658E-3</v>
      </c>
      <c r="H410" s="150">
        <f t="shared" si="120"/>
        <v>5.6687642049382203E-2</v>
      </c>
      <c r="I410" s="137"/>
      <c r="J410" s="151">
        <f t="shared" si="121"/>
        <v>8.4353352545136282</v>
      </c>
      <c r="K410" s="150">
        <f t="shared" si="122"/>
        <v>8.4866876420493824</v>
      </c>
      <c r="L410" s="135"/>
      <c r="M410" s="149">
        <f t="shared" si="124"/>
        <v>1.0148424683833699</v>
      </c>
      <c r="N410" s="149">
        <f t="shared" si="125"/>
        <v>1.0150550855575982</v>
      </c>
      <c r="O410" s="149">
        <f t="shared" si="126"/>
        <v>1.0213993371338208</v>
      </c>
      <c r="P410" s="149">
        <f t="shared" si="127"/>
        <v>1.0217337635179071</v>
      </c>
      <c r="Q410" s="140"/>
      <c r="R410" s="152">
        <f t="shared" si="128"/>
        <v>1.4733396885248934E-2</v>
      </c>
      <c r="S410" s="152">
        <f t="shared" si="129"/>
        <v>1.4942882506425259E-2</v>
      </c>
      <c r="T410" s="152">
        <f t="shared" si="130"/>
        <v>2.1173586253146949E-2</v>
      </c>
      <c r="U410" s="152">
        <f t="shared" si="131"/>
        <v>2.1500952480013238E-2</v>
      </c>
    </row>
    <row r="411" spans="1:21" x14ac:dyDescent="0.25">
      <c r="A411" s="130">
        <f t="shared" si="116"/>
        <v>1905.02</v>
      </c>
      <c r="B411" s="138"/>
      <c r="C411" s="149">
        <f t="shared" si="123"/>
        <v>0.01</v>
      </c>
      <c r="D411" s="150">
        <f t="shared" si="132"/>
        <v>-8.8000000000000966E-2</v>
      </c>
      <c r="E411" s="150">
        <f t="shared" si="117"/>
        <v>9.2551825731341297E-2</v>
      </c>
      <c r="F411" s="150">
        <f t="shared" si="118"/>
        <v>0.14858678976906844</v>
      </c>
      <c r="G411" s="151">
        <f t="shared" si="119"/>
        <v>4.551825731340331E-3</v>
      </c>
      <c r="H411" s="150">
        <f t="shared" si="120"/>
        <v>6.0586789769067478E-2</v>
      </c>
      <c r="I411" s="137"/>
      <c r="J411" s="151">
        <f t="shared" si="121"/>
        <v>8.8045518257313411</v>
      </c>
      <c r="K411" s="150">
        <f t="shared" si="122"/>
        <v>8.8605867897690676</v>
      </c>
      <c r="L411" s="135"/>
      <c r="M411" s="149">
        <f t="shared" si="124"/>
        <v>1.0258358966245424</v>
      </c>
      <c r="N411" s="149">
        <f t="shared" si="125"/>
        <v>1.0259769205608471</v>
      </c>
      <c r="O411" s="149">
        <f t="shared" si="126"/>
        <v>1.0399570495994033</v>
      </c>
      <c r="P411" s="149">
        <f t="shared" si="127"/>
        <v>1.0401834556568801</v>
      </c>
      <c r="Q411" s="140"/>
      <c r="R411" s="152">
        <f t="shared" si="128"/>
        <v>2.550778914565504E-2</v>
      </c>
      <c r="S411" s="152">
        <f t="shared" si="129"/>
        <v>2.5645251915499885E-2</v>
      </c>
      <c r="T411" s="152">
        <f t="shared" si="130"/>
        <v>3.917941383836409E-2</v>
      </c>
      <c r="U411" s="152">
        <f t="shared" si="131"/>
        <v>3.9397097266765928E-2</v>
      </c>
    </row>
    <row r="412" spans="1:21" x14ac:dyDescent="0.25">
      <c r="A412" s="130">
        <f t="shared" si="116"/>
        <v>1905.03</v>
      </c>
      <c r="B412" s="138"/>
      <c r="C412" s="149">
        <f t="shared" si="123"/>
        <v>0.01</v>
      </c>
      <c r="D412" s="150">
        <f t="shared" si="132"/>
        <v>-9.0500000000000469E-2</v>
      </c>
      <c r="E412" s="150">
        <f t="shared" si="117"/>
        <v>9.3096780345832145E-2</v>
      </c>
      <c r="F412" s="150">
        <f t="shared" si="118"/>
        <v>0.15202099296778121</v>
      </c>
      <c r="G412" s="151">
        <f t="shared" si="119"/>
        <v>2.5967803458316757E-3</v>
      </c>
      <c r="H412" s="150">
        <f t="shared" si="120"/>
        <v>6.1520992967780741E-2</v>
      </c>
      <c r="I412" s="137"/>
      <c r="J412" s="151">
        <f t="shared" si="121"/>
        <v>9.0525967803458318</v>
      </c>
      <c r="K412" s="150">
        <f t="shared" si="122"/>
        <v>9.1115209929677814</v>
      </c>
      <c r="L412" s="135"/>
      <c r="M412" s="149">
        <f t="shared" si="124"/>
        <v>1.0172422628159696</v>
      </c>
      <c r="N412" s="149">
        <f t="shared" si="125"/>
        <v>1.0173086444816903</v>
      </c>
      <c r="O412" s="149">
        <f t="shared" si="126"/>
        <v>1.0265675688012565</v>
      </c>
      <c r="P412" s="149">
        <f t="shared" si="127"/>
        <v>1.0266759657479634</v>
      </c>
      <c r="Q412" s="140"/>
      <c r="R412" s="152">
        <f t="shared" si="128"/>
        <v>1.7095301889876142E-2</v>
      </c>
      <c r="S412" s="152">
        <f t="shared" si="129"/>
        <v>1.7160556256828729E-2</v>
      </c>
      <c r="T412" s="152">
        <f t="shared" si="130"/>
        <v>2.6220779763762494E-2</v>
      </c>
      <c r="U412" s="152">
        <f t="shared" si="131"/>
        <v>2.632636582307166E-2</v>
      </c>
    </row>
    <row r="413" spans="1:21" x14ac:dyDescent="0.25">
      <c r="A413" s="130">
        <f t="shared" si="116"/>
        <v>1905.04</v>
      </c>
      <c r="B413" s="138"/>
      <c r="C413" s="149">
        <f t="shared" si="123"/>
        <v>0.01</v>
      </c>
      <c r="D413" s="150">
        <f t="shared" si="132"/>
        <v>-8.939999999999948E-2</v>
      </c>
      <c r="E413" s="150">
        <f t="shared" si="117"/>
        <v>9.0746286177130736E-2</v>
      </c>
      <c r="F413" s="150">
        <f t="shared" si="118"/>
        <v>3.1469896957432103E-2</v>
      </c>
      <c r="G413" s="151">
        <f t="shared" si="119"/>
        <v>1.3462861771312562E-3</v>
      </c>
      <c r="H413" s="150">
        <f t="shared" si="120"/>
        <v>-5.7930103042567377E-2</v>
      </c>
      <c r="I413" s="137"/>
      <c r="J413" s="151">
        <f t="shared" si="121"/>
        <v>8.9413462861771311</v>
      </c>
      <c r="K413" s="150">
        <f t="shared" si="122"/>
        <v>8.8820698969574323</v>
      </c>
      <c r="L413" s="135"/>
      <c r="M413" s="149">
        <f t="shared" si="124"/>
        <v>0.99647625895215874</v>
      </c>
      <c r="N413" s="149">
        <f t="shared" si="125"/>
        <v>0.9899230211360357</v>
      </c>
      <c r="O413" s="149">
        <f t="shared" si="126"/>
        <v>1.0004145462277605</v>
      </c>
      <c r="P413" s="149">
        <f t="shared" si="127"/>
        <v>0.9981419494362137</v>
      </c>
      <c r="Q413" s="140"/>
      <c r="R413" s="152">
        <f t="shared" si="128"/>
        <v>-3.5299640464519716E-3</v>
      </c>
      <c r="S413" s="152">
        <f t="shared" si="129"/>
        <v>-1.0128095304935995E-2</v>
      </c>
      <c r="T413" s="152">
        <f t="shared" si="130"/>
        <v>4.1446032721202984E-4</v>
      </c>
      <c r="U413" s="152">
        <f t="shared" si="131"/>
        <v>-1.8597788809340046E-3</v>
      </c>
    </row>
    <row r="414" spans="1:21" x14ac:dyDescent="0.25">
      <c r="A414" s="130">
        <f t="shared" si="116"/>
        <v>1905.05</v>
      </c>
      <c r="B414" s="138"/>
      <c r="C414" s="149">
        <f t="shared" si="123"/>
        <v>0.01</v>
      </c>
      <c r="D414" s="150">
        <f t="shared" si="132"/>
        <v>-8.5000000000000853E-2</v>
      </c>
      <c r="E414" s="150">
        <f t="shared" si="117"/>
        <v>8.7277070058478567E-2</v>
      </c>
      <c r="F414" s="150">
        <f t="shared" si="118"/>
        <v>2.6325748789658921E-2</v>
      </c>
      <c r="G414" s="151">
        <f t="shared" si="119"/>
        <v>2.2770700584777148E-3</v>
      </c>
      <c r="H414" s="150">
        <f t="shared" si="120"/>
        <v>-5.8674251210341935E-2</v>
      </c>
      <c r="I414" s="137"/>
      <c r="J414" s="151">
        <f t="shared" si="121"/>
        <v>8.5022770700584775</v>
      </c>
      <c r="K414" s="150">
        <f t="shared" si="122"/>
        <v>8.4413257487896587</v>
      </c>
      <c r="L414" s="135"/>
      <c r="M414" s="149">
        <f t="shared" si="124"/>
        <v>0.97752998186444784</v>
      </c>
      <c r="N414" s="149">
        <f t="shared" si="125"/>
        <v>0.97727508529797569</v>
      </c>
      <c r="O414" s="149">
        <f t="shared" si="126"/>
        <v>0.9949695466878723</v>
      </c>
      <c r="P414" s="149">
        <f t="shared" si="127"/>
        <v>0.99489266116717601</v>
      </c>
      <c r="Q414" s="140"/>
      <c r="R414" s="152">
        <f t="shared" si="128"/>
        <v>-2.272631560890204E-2</v>
      </c>
      <c r="S414" s="152">
        <f t="shared" si="129"/>
        <v>-2.2987105364564799E-2</v>
      </c>
      <c r="T414" s="152">
        <f t="shared" si="130"/>
        <v>-5.0431486357749187E-3</v>
      </c>
      <c r="U414" s="152">
        <f t="shared" si="131"/>
        <v>-5.120425866762114E-3</v>
      </c>
    </row>
    <row r="415" spans="1:21" x14ac:dyDescent="0.25">
      <c r="A415" s="130">
        <f t="shared" si="116"/>
        <v>1905.06</v>
      </c>
      <c r="B415" s="138"/>
      <c r="C415" s="149">
        <f t="shared" si="123"/>
        <v>0.01</v>
      </c>
      <c r="D415" s="150">
        <f t="shared" si="132"/>
        <v>-8.6000000000000298E-2</v>
      </c>
      <c r="E415" s="150">
        <f t="shared" si="117"/>
        <v>9.1403124254333501E-2</v>
      </c>
      <c r="F415" s="150">
        <f t="shared" si="118"/>
        <v>0.14158453622176445</v>
      </c>
      <c r="G415" s="151">
        <f t="shared" si="119"/>
        <v>5.4031242543332025E-3</v>
      </c>
      <c r="H415" s="150">
        <f t="shared" si="120"/>
        <v>5.5584536221764153E-2</v>
      </c>
      <c r="I415" s="137"/>
      <c r="J415" s="151">
        <f t="shared" si="121"/>
        <v>8.6054031242543321</v>
      </c>
      <c r="K415" s="150">
        <f t="shared" si="122"/>
        <v>8.6555845362217632</v>
      </c>
      <c r="L415" s="135"/>
      <c r="M415" s="149">
        <f t="shared" si="124"/>
        <v>1.0092831328611511</v>
      </c>
      <c r="N415" s="149">
        <f t="shared" si="125"/>
        <v>1.0163379365198353</v>
      </c>
      <c r="O415" s="149">
        <f t="shared" si="126"/>
        <v>1.0130079766617175</v>
      </c>
      <c r="P415" s="149">
        <f t="shared" si="127"/>
        <v>1.0239359521800495</v>
      </c>
      <c r="Q415" s="140"/>
      <c r="R415" s="152">
        <f t="shared" si="128"/>
        <v>9.2403094031801841E-3</v>
      </c>
      <c r="S415" s="152">
        <f t="shared" si="129"/>
        <v>1.6205908537166042E-2</v>
      </c>
      <c r="T415" s="152">
        <f t="shared" si="130"/>
        <v>1.2924099531415389E-2</v>
      </c>
      <c r="U415" s="152">
        <f t="shared" si="131"/>
        <v>2.365397796201929E-2</v>
      </c>
    </row>
    <row r="416" spans="1:21" x14ac:dyDescent="0.25">
      <c r="A416" s="130">
        <f t="shared" si="116"/>
        <v>1905.07</v>
      </c>
      <c r="B416" s="138"/>
      <c r="C416" s="149">
        <f t="shared" si="123"/>
        <v>0.01</v>
      </c>
      <c r="D416" s="150">
        <f t="shared" si="132"/>
        <v>-8.8699999999999335E-2</v>
      </c>
      <c r="E416" s="150">
        <f t="shared" si="117"/>
        <v>9.3981813309598719E-2</v>
      </c>
      <c r="F416" s="150">
        <f t="shared" si="118"/>
        <v>0.1492140328457639</v>
      </c>
      <c r="G416" s="151">
        <f t="shared" si="119"/>
        <v>5.2818133095993841E-3</v>
      </c>
      <c r="H416" s="150">
        <f t="shared" si="120"/>
        <v>6.0514032845764565E-2</v>
      </c>
      <c r="I416" s="137"/>
      <c r="J416" s="151">
        <f t="shared" si="121"/>
        <v>8.8752818133095985</v>
      </c>
      <c r="K416" s="150">
        <f t="shared" si="122"/>
        <v>8.9305140328457639</v>
      </c>
      <c r="L416" s="135"/>
      <c r="M416" s="149">
        <f t="shared" si="124"/>
        <v>1.0194381529154692</v>
      </c>
      <c r="N416" s="149">
        <f t="shared" si="125"/>
        <v>1.0196414002949674</v>
      </c>
      <c r="O416" s="149">
        <f t="shared" si="126"/>
        <v>1.0293954483054069</v>
      </c>
      <c r="P416" s="149">
        <f t="shared" si="127"/>
        <v>1.0297181422404595</v>
      </c>
      <c r="Q416" s="140"/>
      <c r="R416" s="152">
        <f t="shared" si="128"/>
        <v>1.925164505831049E-2</v>
      </c>
      <c r="S416" s="152">
        <f t="shared" si="129"/>
        <v>1.9450997143275767E-2</v>
      </c>
      <c r="T416" s="152">
        <f t="shared" si="130"/>
        <v>2.8971686530031498E-2</v>
      </c>
      <c r="U416" s="152">
        <f t="shared" si="131"/>
        <v>2.9285116482780128E-2</v>
      </c>
    </row>
    <row r="417" spans="1:21" x14ac:dyDescent="0.25">
      <c r="A417" s="130">
        <f t="shared" si="116"/>
        <v>1905.08</v>
      </c>
      <c r="B417" s="138"/>
      <c r="C417" s="149">
        <f t="shared" si="123"/>
        <v>0.01</v>
      </c>
      <c r="D417" s="150">
        <f t="shared" si="132"/>
        <v>-9.2000000000000526E-2</v>
      </c>
      <c r="E417" s="150">
        <f t="shared" si="117"/>
        <v>9.6039913885446013E-2</v>
      </c>
      <c r="F417" s="150">
        <f t="shared" si="118"/>
        <v>0.15508699678056842</v>
      </c>
      <c r="G417" s="151">
        <f t="shared" si="119"/>
        <v>4.0399138854454869E-3</v>
      </c>
      <c r="H417" s="150">
        <f t="shared" si="120"/>
        <v>6.3086996780567894E-2</v>
      </c>
      <c r="I417" s="137"/>
      <c r="J417" s="151">
        <f t="shared" si="121"/>
        <v>9.2040399138854454</v>
      </c>
      <c r="K417" s="150">
        <f t="shared" si="122"/>
        <v>9.2630869967805669</v>
      </c>
      <c r="L417" s="135"/>
      <c r="M417" s="149">
        <f t="shared" si="124"/>
        <v>1.0221098346057258</v>
      </c>
      <c r="N417" s="149">
        <f t="shared" si="125"/>
        <v>1.0222034241786231</v>
      </c>
      <c r="O417" s="149">
        <f t="shared" si="126"/>
        <v>1.0341714715169532</v>
      </c>
      <c r="P417" s="149">
        <f t="shared" si="127"/>
        <v>1.0343226016586144</v>
      </c>
      <c r="Q417" s="140"/>
      <c r="R417" s="152">
        <f t="shared" si="128"/>
        <v>2.1868956267003695E-2</v>
      </c>
      <c r="S417" s="152">
        <f t="shared" si="129"/>
        <v>2.1960517159210914E-2</v>
      </c>
      <c r="T417" s="152">
        <f t="shared" si="130"/>
        <v>3.3600595525976919E-2</v>
      </c>
      <c r="U417" s="152">
        <f t="shared" si="131"/>
        <v>3.37467212934036E-2</v>
      </c>
    </row>
    <row r="418" spans="1:21" x14ac:dyDescent="0.25">
      <c r="A418" s="130">
        <f t="shared" si="116"/>
        <v>1905.09</v>
      </c>
      <c r="B418" s="138"/>
      <c r="C418" s="149">
        <f t="shared" si="123"/>
        <v>0.01</v>
      </c>
      <c r="D418" s="150">
        <f t="shared" si="132"/>
        <v>-9.2299999999999827E-2</v>
      </c>
      <c r="E418" s="150">
        <f t="shared" si="117"/>
        <v>9.459124649569485E-2</v>
      </c>
      <c r="F418" s="150">
        <f t="shared" si="118"/>
        <v>0.14045084298044605</v>
      </c>
      <c r="G418" s="151">
        <f t="shared" si="119"/>
        <v>2.2912464956950235E-3</v>
      </c>
      <c r="H418" s="150">
        <f t="shared" si="120"/>
        <v>4.8150842980446223E-2</v>
      </c>
      <c r="I418" s="137"/>
      <c r="J418" s="151">
        <f t="shared" si="121"/>
        <v>9.232291246495695</v>
      </c>
      <c r="K418" s="150">
        <f t="shared" si="122"/>
        <v>9.2781508429804465</v>
      </c>
      <c r="L418" s="135"/>
      <c r="M418" s="149">
        <f t="shared" si="124"/>
        <v>1.0042938228848648</v>
      </c>
      <c r="N418" s="149">
        <f t="shared" si="125"/>
        <v>1.0035446852314851</v>
      </c>
      <c r="O418" s="149">
        <f t="shared" si="126"/>
        <v>1.0051692355132198</v>
      </c>
      <c r="P418" s="149">
        <f t="shared" si="127"/>
        <v>1.004056901985293</v>
      </c>
      <c r="Q418" s="140"/>
      <c r="R418" s="152">
        <f t="shared" si="128"/>
        <v>4.2846307309748833E-3</v>
      </c>
      <c r="S418" s="152">
        <f t="shared" si="129"/>
        <v>3.5384176415122204E-3</v>
      </c>
      <c r="T418" s="152">
        <f t="shared" si="130"/>
        <v>5.1559208799298005E-3</v>
      </c>
      <c r="U418" s="152">
        <f t="shared" si="131"/>
        <v>4.04869494771055E-3</v>
      </c>
    </row>
    <row r="419" spans="1:21" x14ac:dyDescent="0.25">
      <c r="A419" s="130">
        <f t="shared" si="116"/>
        <v>1905.1</v>
      </c>
      <c r="B419" s="138"/>
      <c r="C419" s="149">
        <f t="shared" si="123"/>
        <v>0.01</v>
      </c>
      <c r="D419" s="150">
        <f t="shared" si="132"/>
        <v>-9.360000000000035E-2</v>
      </c>
      <c r="E419" s="150">
        <f t="shared" si="117"/>
        <v>9.6110901782441471E-2</v>
      </c>
      <c r="F419" s="150">
        <f t="shared" si="118"/>
        <v>0.1549807073387556</v>
      </c>
      <c r="G419" s="151">
        <f t="shared" si="119"/>
        <v>2.5109017824411217E-3</v>
      </c>
      <c r="H419" s="150">
        <f t="shared" si="120"/>
        <v>6.1380707338755253E-2</v>
      </c>
      <c r="I419" s="137"/>
      <c r="J419" s="151">
        <f t="shared" si="121"/>
        <v>9.3625109017824411</v>
      </c>
      <c r="K419" s="150">
        <f t="shared" si="122"/>
        <v>9.4213807073387539</v>
      </c>
      <c r="L419" s="135"/>
      <c r="M419" s="149">
        <f t="shared" si="124"/>
        <v>1.0099646237023547</v>
      </c>
      <c r="N419" s="149">
        <f t="shared" si="125"/>
        <v>1.0106412759900512</v>
      </c>
      <c r="O419" s="149">
        <f t="shared" si="126"/>
        <v>1.0145462048727296</v>
      </c>
      <c r="P419" s="149">
        <f t="shared" si="127"/>
        <v>1.0156373199098874</v>
      </c>
      <c r="Q419" s="140"/>
      <c r="R419" s="152">
        <f t="shared" si="128"/>
        <v>9.9153042024695756E-3</v>
      </c>
      <c r="S419" s="152">
        <f t="shared" si="129"/>
        <v>1.0585056095298473E-2</v>
      </c>
      <c r="T419" s="152">
        <f t="shared" si="130"/>
        <v>1.4441423724415639E-2</v>
      </c>
      <c r="U419" s="152">
        <f t="shared" si="131"/>
        <v>1.5516316835205057E-2</v>
      </c>
    </row>
    <row r="420" spans="1:21" x14ac:dyDescent="0.25">
      <c r="A420" s="130">
        <f t="shared" si="116"/>
        <v>1905.11</v>
      </c>
      <c r="B420" s="138"/>
      <c r="C420" s="149">
        <f t="shared" si="123"/>
        <v>0.01</v>
      </c>
      <c r="D420" s="150">
        <f t="shared" si="132"/>
        <v>-9.3099999999999739E-2</v>
      </c>
      <c r="E420" s="150">
        <f t="shared" si="117"/>
        <v>9.5129544883145789E-2</v>
      </c>
      <c r="F420" s="150">
        <f t="shared" si="118"/>
        <v>3.8681171136147614E-2</v>
      </c>
      <c r="G420" s="151">
        <f t="shared" si="119"/>
        <v>2.0295448831460505E-3</v>
      </c>
      <c r="H420" s="150">
        <f t="shared" si="120"/>
        <v>-5.4418828863852124E-2</v>
      </c>
      <c r="I420" s="137"/>
      <c r="J420" s="151">
        <f t="shared" si="121"/>
        <v>9.3120295448831474</v>
      </c>
      <c r="K420" s="150">
        <f t="shared" si="122"/>
        <v>9.2555811711361482</v>
      </c>
      <c r="L420" s="135"/>
      <c r="M420" s="149">
        <f t="shared" si="124"/>
        <v>0.99995180491346913</v>
      </c>
      <c r="N420" s="149">
        <f t="shared" si="125"/>
        <v>0.99370624957595322</v>
      </c>
      <c r="O420" s="149">
        <f t="shared" si="126"/>
        <v>1.0014527594121061</v>
      </c>
      <c r="P420" s="149">
        <f t="shared" si="127"/>
        <v>0.99891321825118196</v>
      </c>
      <c r="Q420" s="140"/>
      <c r="R420" s="152">
        <f t="shared" si="128"/>
        <v>-4.8196247951366196E-5</v>
      </c>
      <c r="S420" s="152">
        <f t="shared" si="129"/>
        <v>-6.3136395666963116E-3</v>
      </c>
      <c r="T420" s="152">
        <f t="shared" si="130"/>
        <v>1.4517051780601404E-3</v>
      </c>
      <c r="U420" s="152">
        <f t="shared" si="131"/>
        <v>-1.0873727243158832E-3</v>
      </c>
    </row>
    <row r="421" spans="1:21" x14ac:dyDescent="0.25">
      <c r="A421" s="130">
        <f t="shared" si="116"/>
        <v>1905.12</v>
      </c>
      <c r="B421" s="138"/>
      <c r="C421" s="149">
        <f t="shared" si="123"/>
        <v>0.01</v>
      </c>
      <c r="D421" s="150">
        <f t="shared" si="132"/>
        <v>-9.5399999999999707E-2</v>
      </c>
      <c r="E421" s="150">
        <f t="shared" si="117"/>
        <v>9.8189650631831119E-2</v>
      </c>
      <c r="F421" s="150">
        <f t="shared" si="118"/>
        <v>0.15993065471436174</v>
      </c>
      <c r="G421" s="151">
        <f t="shared" si="119"/>
        <v>2.7896506318314113E-3</v>
      </c>
      <c r="H421" s="150">
        <f t="shared" si="120"/>
        <v>6.4530654714362035E-2</v>
      </c>
      <c r="I421" s="137"/>
      <c r="J421" s="151">
        <f t="shared" si="121"/>
        <v>9.5427896506318302</v>
      </c>
      <c r="K421" s="150">
        <f t="shared" si="122"/>
        <v>9.6045306547143614</v>
      </c>
      <c r="L421" s="135"/>
      <c r="M421" s="149">
        <f t="shared" si="124"/>
        <v>1.0154752023143787</v>
      </c>
      <c r="N421" s="149">
        <f t="shared" si="125"/>
        <v>1.0221337116163201</v>
      </c>
      <c r="O421" s="149">
        <f t="shared" si="126"/>
        <v>1.0236478561122775</v>
      </c>
      <c r="P421" s="149">
        <f t="shared" si="127"/>
        <v>1.0344931921047036</v>
      </c>
      <c r="Q421" s="140"/>
      <c r="R421" s="152">
        <f t="shared" si="128"/>
        <v>1.5356682551944969E-2</v>
      </c>
      <c r="S421" s="152">
        <f t="shared" si="129"/>
        <v>2.1892316507655513E-2</v>
      </c>
      <c r="T421" s="152">
        <f t="shared" si="130"/>
        <v>2.337257695805901E-2</v>
      </c>
      <c r="U421" s="152">
        <f t="shared" si="131"/>
        <v>3.3911637326034472E-2</v>
      </c>
    </row>
    <row r="422" spans="1:21" x14ac:dyDescent="0.25">
      <c r="A422" s="130">
        <f t="shared" si="116"/>
        <v>1906.01</v>
      </c>
      <c r="B422" s="138"/>
      <c r="C422" s="149">
        <f t="shared" si="123"/>
        <v>0.01</v>
      </c>
      <c r="D422" s="150">
        <f t="shared" ref="D422:D441" si="133">(1-Epsilon)*q_SP-q_SP</f>
        <v>-9.8700000000000898E-2</v>
      </c>
      <c r="E422" s="150">
        <f t="shared" si="117"/>
        <v>0.10122334855203786</v>
      </c>
      <c r="F422" s="150">
        <f t="shared" si="118"/>
        <v>0.16625316174419733</v>
      </c>
      <c r="G422" s="151">
        <f t="shared" si="119"/>
        <v>2.5233485520369664E-3</v>
      </c>
      <c r="H422" s="150">
        <f t="shared" si="120"/>
        <v>6.7553161744196427E-2</v>
      </c>
      <c r="I422" s="137"/>
      <c r="J422" s="151">
        <f t="shared" si="121"/>
        <v>9.8725233485520363</v>
      </c>
      <c r="K422" s="150">
        <f t="shared" si="122"/>
        <v>9.9375531617441961</v>
      </c>
      <c r="L422" s="135"/>
      <c r="M422" s="149">
        <f t="shared" si="124"/>
        <v>1.0204275361660868</v>
      </c>
      <c r="N422" s="149">
        <f t="shared" si="125"/>
        <v>1.0204795596995269</v>
      </c>
      <c r="O422" s="149">
        <f t="shared" si="126"/>
        <v>1.0319613291087741</v>
      </c>
      <c r="P422" s="149">
        <f t="shared" si="127"/>
        <v>1.0320467745820097</v>
      </c>
      <c r="Q422" s="140"/>
      <c r="R422" s="152">
        <f t="shared" si="128"/>
        <v>2.0221692580063309E-2</v>
      </c>
      <c r="S422" s="152">
        <f t="shared" si="129"/>
        <v>2.0272673375374063E-2</v>
      </c>
      <c r="T422" s="152">
        <f t="shared" si="130"/>
        <v>3.1461194563462275E-2</v>
      </c>
      <c r="U422" s="152">
        <f t="shared" si="131"/>
        <v>3.1543990239633841E-2</v>
      </c>
    </row>
    <row r="423" spans="1:21" x14ac:dyDescent="0.25">
      <c r="A423" s="130">
        <f t="shared" si="116"/>
        <v>1906.02</v>
      </c>
      <c r="B423" s="138"/>
      <c r="C423" s="149">
        <f t="shared" si="123"/>
        <v>0.01</v>
      </c>
      <c r="D423" s="150">
        <f t="shared" si="133"/>
        <v>-9.8000000000000753E-2</v>
      </c>
      <c r="E423" s="150">
        <f t="shared" si="117"/>
        <v>9.9546360846781035E-2</v>
      </c>
      <c r="F423" s="150">
        <f t="shared" si="118"/>
        <v>3.8035892239121495E-2</v>
      </c>
      <c r="G423" s="151">
        <f t="shared" si="119"/>
        <v>1.5463608467802814E-3</v>
      </c>
      <c r="H423" s="150">
        <f t="shared" si="120"/>
        <v>-5.9964107760879258E-2</v>
      </c>
      <c r="I423" s="137"/>
      <c r="J423" s="151">
        <f t="shared" si="121"/>
        <v>9.8015463608467819</v>
      </c>
      <c r="K423" s="150">
        <f t="shared" si="122"/>
        <v>9.7400358922391206</v>
      </c>
      <c r="L423" s="135"/>
      <c r="M423" s="149">
        <f t="shared" si="124"/>
        <v>1.000009547022505</v>
      </c>
      <c r="N423" s="149">
        <f t="shared" si="125"/>
        <v>0.99355662007018908</v>
      </c>
      <c r="O423" s="149">
        <f t="shared" si="126"/>
        <v>1.0027610723998348</v>
      </c>
      <c r="P423" s="149">
        <f t="shared" si="127"/>
        <v>1.0002954590705539</v>
      </c>
      <c r="Q423" s="140"/>
      <c r="R423" s="152">
        <f t="shared" si="128"/>
        <v>9.5469769324672039E-6</v>
      </c>
      <c r="S423" s="152">
        <f t="shared" si="129"/>
        <v>-6.4642281056685536E-3</v>
      </c>
      <c r="T423" s="152">
        <f t="shared" si="130"/>
        <v>2.7572676413030327E-3</v>
      </c>
      <c r="U423" s="152">
        <f t="shared" si="131"/>
        <v>2.9541543111832961E-4</v>
      </c>
    </row>
    <row r="424" spans="1:21" x14ac:dyDescent="0.25">
      <c r="A424" s="130">
        <f t="shared" si="116"/>
        <v>1906.03</v>
      </c>
      <c r="B424" s="138"/>
      <c r="C424" s="149">
        <f t="shared" si="123"/>
        <v>0.01</v>
      </c>
      <c r="D424" s="150">
        <f t="shared" si="133"/>
        <v>-9.5599999999999241E-2</v>
      </c>
      <c r="E424" s="150">
        <f t="shared" si="117"/>
        <v>9.82159992242293E-2</v>
      </c>
      <c r="F424" s="150">
        <f t="shared" si="118"/>
        <v>3.0966251256784903E-2</v>
      </c>
      <c r="G424" s="151">
        <f t="shared" si="119"/>
        <v>2.6159992242300589E-3</v>
      </c>
      <c r="H424" s="150">
        <f t="shared" si="120"/>
        <v>-6.4633748743214342E-2</v>
      </c>
      <c r="I424" s="137"/>
      <c r="J424" s="151">
        <f t="shared" si="121"/>
        <v>9.5626159992242314</v>
      </c>
      <c r="K424" s="150">
        <f t="shared" si="122"/>
        <v>9.4953662512567867</v>
      </c>
      <c r="L424" s="135"/>
      <c r="M424" s="149">
        <f t="shared" si="124"/>
        <v>0.9911729253697894</v>
      </c>
      <c r="N424" s="149">
        <f t="shared" si="125"/>
        <v>0.99080074581058486</v>
      </c>
      <c r="O424" s="149">
        <f t="shared" si="126"/>
        <v>1.0002823227521656</v>
      </c>
      <c r="P424" s="149">
        <f t="shared" si="127"/>
        <v>1.0001649792863962</v>
      </c>
      <c r="Q424" s="140"/>
      <c r="R424" s="152">
        <f t="shared" si="128"/>
        <v>-8.8662640424960505E-3</v>
      </c>
      <c r="S424" s="152">
        <f t="shared" si="129"/>
        <v>-9.2418286314620707E-3</v>
      </c>
      <c r="T424" s="152">
        <f t="shared" si="130"/>
        <v>2.8228290659672241E-4</v>
      </c>
      <c r="U424" s="152">
        <f t="shared" si="131"/>
        <v>1.6496567881040563E-4</v>
      </c>
    </row>
    <row r="425" spans="1:21" x14ac:dyDescent="0.25">
      <c r="A425" s="130">
        <f t="shared" si="116"/>
        <v>1906.04</v>
      </c>
      <c r="B425" s="138"/>
      <c r="C425" s="149">
        <f t="shared" si="123"/>
        <v>0.01</v>
      </c>
      <c r="D425" s="150">
        <f t="shared" si="133"/>
        <v>-9.4300000000000495E-2</v>
      </c>
      <c r="E425" s="150">
        <f t="shared" si="117"/>
        <v>9.9010852017284726E-2</v>
      </c>
      <c r="F425" s="150">
        <f t="shared" si="118"/>
        <v>3.2648851576747136E-2</v>
      </c>
      <c r="G425" s="151">
        <f t="shared" si="119"/>
        <v>4.7108520172842311E-3</v>
      </c>
      <c r="H425" s="150">
        <f t="shared" si="120"/>
        <v>-6.1651148423253359E-2</v>
      </c>
      <c r="I425" s="137"/>
      <c r="J425" s="151">
        <f t="shared" si="121"/>
        <v>9.4347108520172842</v>
      </c>
      <c r="K425" s="150">
        <f t="shared" si="122"/>
        <v>9.3683488515767461</v>
      </c>
      <c r="L425" s="135"/>
      <c r="M425" s="149">
        <f t="shared" si="124"/>
        <v>0.9967279062355856</v>
      </c>
      <c r="N425" s="149">
        <f t="shared" si="125"/>
        <v>0.99673870374572138</v>
      </c>
      <c r="O425" s="149">
        <f t="shared" si="126"/>
        <v>1.0019312994332796</v>
      </c>
      <c r="P425" s="149">
        <f t="shared" si="127"/>
        <v>1.0019348599147686</v>
      </c>
      <c r="Q425" s="140"/>
      <c r="R425" s="152">
        <f t="shared" si="128"/>
        <v>-3.2774587696127381E-3</v>
      </c>
      <c r="S425" s="152">
        <f t="shared" si="129"/>
        <v>-3.2666258717033215E-3</v>
      </c>
      <c r="T425" s="152">
        <f t="shared" si="130"/>
        <v>1.9294368722522846E-3</v>
      </c>
      <c r="U425" s="152">
        <f t="shared" si="131"/>
        <v>1.9329904843259926E-3</v>
      </c>
    </row>
    <row r="426" spans="1:21" x14ac:dyDescent="0.25">
      <c r="A426" s="130">
        <f t="shared" si="116"/>
        <v>1906.05</v>
      </c>
      <c r="B426" s="138"/>
      <c r="C426" s="149">
        <f t="shared" si="123"/>
        <v>0.01</v>
      </c>
      <c r="D426" s="150">
        <f t="shared" si="133"/>
        <v>-9.1799999999999216E-2</v>
      </c>
      <c r="E426" s="150">
        <f t="shared" si="117"/>
        <v>9.7808546485797357E-2</v>
      </c>
      <c r="F426" s="150">
        <f t="shared" si="118"/>
        <v>2.9565862385535806E-2</v>
      </c>
      <c r="G426" s="151">
        <f t="shared" si="119"/>
        <v>6.0085464857981413E-3</v>
      </c>
      <c r="H426" s="150">
        <f t="shared" si="120"/>
        <v>-6.2234137614463406E-2</v>
      </c>
      <c r="I426" s="137"/>
      <c r="J426" s="151">
        <f t="shared" si="121"/>
        <v>9.1860085464857981</v>
      </c>
      <c r="K426" s="150">
        <f t="shared" si="122"/>
        <v>9.1177658623855358</v>
      </c>
      <c r="L426" s="135"/>
      <c r="M426" s="149">
        <f t="shared" si="124"/>
        <v>0.98975268835751562</v>
      </c>
      <c r="N426" s="149">
        <f t="shared" si="125"/>
        <v>0.98955824232019474</v>
      </c>
      <c r="O426" s="149">
        <f t="shared" si="126"/>
        <v>1.0000460780450042</v>
      </c>
      <c r="P426" s="149">
        <f t="shared" si="127"/>
        <v>0.99998730031046668</v>
      </c>
      <c r="Q426" s="140"/>
      <c r="R426" s="152">
        <f t="shared" si="128"/>
        <v>-1.0300176801035149E-2</v>
      </c>
      <c r="S426" s="152">
        <f t="shared" si="129"/>
        <v>-1.0496655317808494E-2</v>
      </c>
      <c r="T426" s="152">
        <f t="shared" si="130"/>
        <v>4.6076983443721441E-5</v>
      </c>
      <c r="U426" s="152">
        <f t="shared" si="131"/>
        <v>-1.2699770175064105E-5</v>
      </c>
    </row>
    <row r="427" spans="1:21" x14ac:dyDescent="0.25">
      <c r="A427" s="130">
        <f t="shared" si="116"/>
        <v>1906.06</v>
      </c>
      <c r="B427" s="138"/>
      <c r="C427" s="149">
        <f t="shared" si="123"/>
        <v>0.01</v>
      </c>
      <c r="D427" s="150">
        <f t="shared" si="133"/>
        <v>-9.2999999999999972E-2</v>
      </c>
      <c r="E427" s="150">
        <f t="shared" si="117"/>
        <v>0.10125262825248967</v>
      </c>
      <c r="F427" s="150">
        <f t="shared" si="118"/>
        <v>0.15356549393656732</v>
      </c>
      <c r="G427" s="151">
        <f t="shared" si="119"/>
        <v>8.2526282524896938E-3</v>
      </c>
      <c r="H427" s="150">
        <f t="shared" si="120"/>
        <v>6.0565493936567349E-2</v>
      </c>
      <c r="I427" s="137"/>
      <c r="J427" s="151">
        <f t="shared" si="121"/>
        <v>9.3082526282524896</v>
      </c>
      <c r="K427" s="150">
        <f t="shared" si="122"/>
        <v>9.3605654939365674</v>
      </c>
      <c r="L427" s="135"/>
      <c r="M427" s="149">
        <f t="shared" si="124"/>
        <v>1.0111062400528414</v>
      </c>
      <c r="N427" s="149">
        <f t="shared" si="125"/>
        <v>1.018371624767187</v>
      </c>
      <c r="O427" s="149">
        <f t="shared" si="126"/>
        <v>1.0145090543852924</v>
      </c>
      <c r="P427" s="149">
        <f t="shared" si="127"/>
        <v>1.0255281500033877</v>
      </c>
      <c r="Q427" s="140"/>
      <c r="R427" s="152">
        <f t="shared" si="128"/>
        <v>1.1045018644823825E-2</v>
      </c>
      <c r="S427" s="152">
        <f t="shared" si="129"/>
        <v>1.8204905311213219E-2</v>
      </c>
      <c r="T427" s="152">
        <f t="shared" si="130"/>
        <v>1.4404805217086291E-2</v>
      </c>
      <c r="U427" s="152">
        <f t="shared" si="131"/>
        <v>2.5207748181234953E-2</v>
      </c>
    </row>
    <row r="428" spans="1:21" x14ac:dyDescent="0.25">
      <c r="A428" s="130">
        <f t="shared" si="116"/>
        <v>1906.07</v>
      </c>
      <c r="B428" s="138"/>
      <c r="C428" s="149">
        <f t="shared" si="123"/>
        <v>0.01</v>
      </c>
      <c r="D428" s="150">
        <f t="shared" si="133"/>
        <v>-9.0600000000000236E-2</v>
      </c>
      <c r="E428" s="150">
        <f t="shared" si="117"/>
        <v>9.8481167080148702E-2</v>
      </c>
      <c r="F428" s="150">
        <f t="shared" si="118"/>
        <v>2.9271980970707583E-2</v>
      </c>
      <c r="G428" s="151">
        <f t="shared" si="119"/>
        <v>7.8811670801484657E-3</v>
      </c>
      <c r="H428" s="150">
        <f t="shared" si="120"/>
        <v>-6.1328019029292649E-2</v>
      </c>
      <c r="I428" s="137"/>
      <c r="J428" s="151">
        <f t="shared" si="121"/>
        <v>9.0678811670801487</v>
      </c>
      <c r="K428" s="150">
        <f t="shared" si="122"/>
        <v>8.9986719809707072</v>
      </c>
      <c r="L428" s="135"/>
      <c r="M428" s="149">
        <f t="shared" si="124"/>
        <v>0.98983926821062806</v>
      </c>
      <c r="N428" s="149">
        <f t="shared" si="125"/>
        <v>0.98285179304830428</v>
      </c>
      <c r="O428" s="149">
        <f t="shared" si="126"/>
        <v>1.0001665019384793</v>
      </c>
      <c r="P428" s="149">
        <f t="shared" si="127"/>
        <v>0.99808958463490627</v>
      </c>
      <c r="Q428" s="140"/>
      <c r="R428" s="152">
        <f t="shared" si="128"/>
        <v>-1.0212704377356739E-2</v>
      </c>
      <c r="S428" s="152">
        <f t="shared" si="129"/>
        <v>-1.7296940244332697E-2</v>
      </c>
      <c r="T428" s="152">
        <f t="shared" si="130"/>
        <v>1.6648807857002316E-4</v>
      </c>
      <c r="U428" s="152">
        <f t="shared" si="131"/>
        <v>-1.9122425360017655E-3</v>
      </c>
    </row>
    <row r="429" spans="1:21" x14ac:dyDescent="0.25">
      <c r="A429" s="130">
        <f t="shared" si="116"/>
        <v>1906.08</v>
      </c>
      <c r="B429" s="138"/>
      <c r="C429" s="149">
        <f t="shared" si="123"/>
        <v>0.01</v>
      </c>
      <c r="D429" s="150">
        <f t="shared" si="133"/>
        <v>-9.7300000000000608E-2</v>
      </c>
      <c r="E429" s="150">
        <f t="shared" si="117"/>
        <v>0.10795009760377372</v>
      </c>
      <c r="F429" s="150">
        <f t="shared" si="118"/>
        <v>0.16491251527488193</v>
      </c>
      <c r="G429" s="151">
        <f t="shared" si="119"/>
        <v>1.0650097603773112E-2</v>
      </c>
      <c r="H429" s="150">
        <f t="shared" si="120"/>
        <v>6.7612515274881324E-2</v>
      </c>
      <c r="I429" s="137"/>
      <c r="J429" s="151">
        <f t="shared" si="121"/>
        <v>9.7406500976037727</v>
      </c>
      <c r="K429" s="150">
        <f t="shared" si="122"/>
        <v>9.7976125152748814</v>
      </c>
      <c r="L429" s="135"/>
      <c r="M429" s="149">
        <f t="shared" si="124"/>
        <v>1.0451025060600954</v>
      </c>
      <c r="N429" s="149">
        <f t="shared" si="125"/>
        <v>1.0532117324927799</v>
      </c>
      <c r="O429" s="149">
        <f t="shared" si="126"/>
        <v>1.0665016398780365</v>
      </c>
      <c r="P429" s="149">
        <f t="shared" si="127"/>
        <v>1.0788898910944096</v>
      </c>
      <c r="Q429" s="140"/>
      <c r="R429" s="152">
        <f t="shared" si="128"/>
        <v>4.4114972529612419E-2</v>
      </c>
      <c r="S429" s="152">
        <f t="shared" si="129"/>
        <v>5.1844288430590059E-2</v>
      </c>
      <c r="T429" s="152">
        <f t="shared" si="130"/>
        <v>6.4383796553999312E-2</v>
      </c>
      <c r="U429" s="152">
        <f t="shared" si="131"/>
        <v>7.5932633890340301E-2</v>
      </c>
    </row>
    <row r="430" spans="1:21" x14ac:dyDescent="0.25">
      <c r="A430" s="130">
        <f t="shared" si="116"/>
        <v>1906.09</v>
      </c>
      <c r="B430" s="138"/>
      <c r="C430" s="149">
        <f t="shared" si="123"/>
        <v>0.01</v>
      </c>
      <c r="D430" s="150">
        <f t="shared" si="133"/>
        <v>-0.10030000000000072</v>
      </c>
      <c r="E430" s="150">
        <f t="shared" si="117"/>
        <v>0.10744541737567187</v>
      </c>
      <c r="F430" s="150">
        <f t="shared" si="118"/>
        <v>0.16861599849903608</v>
      </c>
      <c r="G430" s="151">
        <f t="shared" si="119"/>
        <v>7.1454173756711481E-3</v>
      </c>
      <c r="H430" s="150">
        <f t="shared" si="120"/>
        <v>6.8315998499035357E-2</v>
      </c>
      <c r="I430" s="137"/>
      <c r="J430" s="151">
        <f t="shared" si="121"/>
        <v>10.037145417375671</v>
      </c>
      <c r="K430" s="150">
        <f t="shared" si="122"/>
        <v>10.098315998499034</v>
      </c>
      <c r="L430" s="135"/>
      <c r="M430" s="149">
        <f t="shared" si="124"/>
        <v>1.0201755077165109</v>
      </c>
      <c r="N430" s="149">
        <f t="shared" si="125"/>
        <v>1.0203005827901286</v>
      </c>
      <c r="O430" s="149">
        <f t="shared" si="126"/>
        <v>1.0290638995187495</v>
      </c>
      <c r="P430" s="149">
        <f t="shared" si="127"/>
        <v>1.0292601820493639</v>
      </c>
      <c r="Q430" s="140"/>
      <c r="R430" s="152">
        <f t="shared" si="128"/>
        <v>1.9974678883192706E-2</v>
      </c>
      <c r="S430" s="152">
        <f t="shared" si="129"/>
        <v>2.0097272893831949E-2</v>
      </c>
      <c r="T430" s="152">
        <f t="shared" si="130"/>
        <v>2.8649553581547648E-2</v>
      </c>
      <c r="U430" s="152">
        <f t="shared" si="131"/>
        <v>2.8840274307177751E-2</v>
      </c>
    </row>
    <row r="431" spans="1:21" x14ac:dyDescent="0.25">
      <c r="A431" s="130">
        <f t="shared" si="116"/>
        <v>1906.1</v>
      </c>
      <c r="B431" s="138"/>
      <c r="C431" s="149">
        <f t="shared" si="123"/>
        <v>0.01</v>
      </c>
      <c r="D431" s="150">
        <f t="shared" si="133"/>
        <v>-9.7300000000000608E-2</v>
      </c>
      <c r="E431" s="150">
        <f t="shared" si="117"/>
        <v>0.10295901872941661</v>
      </c>
      <c r="F431" s="150">
        <f t="shared" si="118"/>
        <v>3.1109905926807579E-2</v>
      </c>
      <c r="G431" s="151">
        <f t="shared" si="119"/>
        <v>5.6590187294160016E-3</v>
      </c>
      <c r="H431" s="150">
        <f t="shared" si="120"/>
        <v>-6.6190094073193026E-2</v>
      </c>
      <c r="I431" s="137"/>
      <c r="J431" s="151">
        <f t="shared" si="121"/>
        <v>9.7356590187294163</v>
      </c>
      <c r="K431" s="150">
        <f t="shared" si="122"/>
        <v>9.6638099059268079</v>
      </c>
      <c r="L431" s="135"/>
      <c r="M431" s="149">
        <f t="shared" si="124"/>
        <v>0.98796930844494246</v>
      </c>
      <c r="N431" s="149">
        <f t="shared" si="125"/>
        <v>0.98108595207625804</v>
      </c>
      <c r="O431" s="149">
        <f t="shared" si="126"/>
        <v>0.99955921788298074</v>
      </c>
      <c r="P431" s="149">
        <f t="shared" si="127"/>
        <v>0.99747935570351265</v>
      </c>
      <c r="Q431" s="140"/>
      <c r="R431" s="152">
        <f t="shared" si="128"/>
        <v>-1.2103646043756749E-2</v>
      </c>
      <c r="S431" s="152">
        <f t="shared" si="129"/>
        <v>-1.9095206459531125E-2</v>
      </c>
      <c r="T431" s="152">
        <f t="shared" si="130"/>
        <v>-4.4087929001239228E-4</v>
      </c>
      <c r="U431" s="152">
        <f t="shared" si="131"/>
        <v>-2.5238264688632484E-3</v>
      </c>
    </row>
    <row r="432" spans="1:21" x14ac:dyDescent="0.25">
      <c r="A432" s="130">
        <f t="shared" si="116"/>
        <v>1906.11</v>
      </c>
      <c r="B432" s="138"/>
      <c r="C432" s="149">
        <f t="shared" si="123"/>
        <v>0.01</v>
      </c>
      <c r="D432" s="150">
        <f t="shared" si="133"/>
        <v>-9.92999999999995E-2</v>
      </c>
      <c r="E432" s="150">
        <f t="shared" si="117"/>
        <v>0.10756353534397095</v>
      </c>
      <c r="F432" s="150">
        <f t="shared" si="118"/>
        <v>0.16575453548742486</v>
      </c>
      <c r="G432" s="151">
        <f t="shared" si="119"/>
        <v>8.263535343971451E-3</v>
      </c>
      <c r="H432" s="150">
        <f t="shared" si="120"/>
        <v>6.6454535487425359E-2</v>
      </c>
      <c r="I432" s="137"/>
      <c r="J432" s="151">
        <f t="shared" si="121"/>
        <v>9.938263535343971</v>
      </c>
      <c r="K432" s="150">
        <f t="shared" si="122"/>
        <v>9.996454535487425</v>
      </c>
      <c r="L432" s="135"/>
      <c r="M432" s="149">
        <f t="shared" si="124"/>
        <v>1.0152035655149669</v>
      </c>
      <c r="N432" s="149">
        <f t="shared" si="125"/>
        <v>1.0225890601375229</v>
      </c>
      <c r="O432" s="149">
        <f t="shared" si="126"/>
        <v>1.0209443896094506</v>
      </c>
      <c r="P432" s="149">
        <f t="shared" si="127"/>
        <v>1.0323253769170164</v>
      </c>
      <c r="Q432" s="140"/>
      <c r="R432" s="152">
        <f t="shared" si="128"/>
        <v>1.5089149542455422E-2</v>
      </c>
      <c r="S432" s="152">
        <f t="shared" si="129"/>
        <v>2.2337705520797526E-2</v>
      </c>
      <c r="T432" s="152">
        <f t="shared" si="130"/>
        <v>2.0728071107054782E-2</v>
      </c>
      <c r="U432" s="152">
        <f t="shared" si="131"/>
        <v>3.1813905076932825E-2</v>
      </c>
    </row>
    <row r="433" spans="1:21" x14ac:dyDescent="0.25">
      <c r="A433" s="130">
        <f t="shared" si="116"/>
        <v>1906.12</v>
      </c>
      <c r="B433" s="138"/>
      <c r="C433" s="149">
        <f t="shared" si="123"/>
        <v>0.01</v>
      </c>
      <c r="D433" s="150">
        <f t="shared" si="133"/>
        <v>-9.8399999999999821E-2</v>
      </c>
      <c r="E433" s="150">
        <f t="shared" si="117"/>
        <v>0.10590218382623841</v>
      </c>
      <c r="F433" s="150">
        <f t="shared" si="118"/>
        <v>3.6725874464749363E-2</v>
      </c>
      <c r="G433" s="151">
        <f t="shared" si="119"/>
        <v>7.502183826238587E-3</v>
      </c>
      <c r="H433" s="150">
        <f t="shared" si="120"/>
        <v>-6.1674125535250458E-2</v>
      </c>
      <c r="I433" s="137"/>
      <c r="J433" s="151">
        <f t="shared" si="121"/>
        <v>9.8475021838262382</v>
      </c>
      <c r="K433" s="150">
        <f t="shared" si="122"/>
        <v>9.7783258744647501</v>
      </c>
      <c r="L433" s="135"/>
      <c r="M433" s="149">
        <f t="shared" si="124"/>
        <v>0.99901802482608448</v>
      </c>
      <c r="N433" s="149">
        <f t="shared" si="125"/>
        <v>0.99217979443414228</v>
      </c>
      <c r="O433" s="149">
        <f t="shared" si="126"/>
        <v>1.0026683240849328</v>
      </c>
      <c r="P433" s="149">
        <f t="shared" si="127"/>
        <v>1.0002968905425653</v>
      </c>
      <c r="Q433" s="140"/>
      <c r="R433" s="152">
        <f t="shared" si="128"/>
        <v>-9.8245762740069905E-4</v>
      </c>
      <c r="S433" s="152">
        <f t="shared" si="129"/>
        <v>-7.8509437307879171E-3</v>
      </c>
      <c r="T433" s="152">
        <f t="shared" si="130"/>
        <v>2.6647704283562926E-3</v>
      </c>
      <c r="U433" s="152">
        <f t="shared" si="131"/>
        <v>2.9684647928928526E-4</v>
      </c>
    </row>
    <row r="434" spans="1:21" x14ac:dyDescent="0.25">
      <c r="A434" s="130">
        <f t="shared" si="116"/>
        <v>1907.01</v>
      </c>
      <c r="B434" s="138"/>
      <c r="C434" s="149">
        <f t="shared" si="123"/>
        <v>0.01</v>
      </c>
      <c r="D434" s="150">
        <f t="shared" si="133"/>
        <v>-9.5599999999999241E-2</v>
      </c>
      <c r="E434" s="150">
        <f t="shared" si="117"/>
        <v>0.10359965368564084</v>
      </c>
      <c r="F434" s="150">
        <f t="shared" si="118"/>
        <v>3.0723543697728371E-2</v>
      </c>
      <c r="G434" s="151">
        <f t="shared" si="119"/>
        <v>7.9996536856415945E-3</v>
      </c>
      <c r="H434" s="150">
        <f t="shared" si="120"/>
        <v>-6.4876456302270874E-2</v>
      </c>
      <c r="I434" s="137"/>
      <c r="J434" s="151">
        <f t="shared" si="121"/>
        <v>9.5679996536856429</v>
      </c>
      <c r="K434" s="150">
        <f t="shared" si="122"/>
        <v>9.4951235436977299</v>
      </c>
      <c r="L434" s="135"/>
      <c r="M434" s="149">
        <f t="shared" si="124"/>
        <v>0.98858716339988384</v>
      </c>
      <c r="N434" s="149">
        <f t="shared" si="125"/>
        <v>0.98828643285464068</v>
      </c>
      <c r="O434" s="149">
        <f t="shared" si="126"/>
        <v>0.99986575613881623</v>
      </c>
      <c r="P434" s="149">
        <f t="shared" si="127"/>
        <v>0.99977657140007137</v>
      </c>
      <c r="Q434" s="140"/>
      <c r="R434" s="152">
        <f t="shared" si="128"/>
        <v>-1.147846281841843E-2</v>
      </c>
      <c r="S434" s="152">
        <f t="shared" si="129"/>
        <v>-1.1782711454378514E-2</v>
      </c>
      <c r="T434" s="152">
        <f t="shared" si="130"/>
        <v>-1.3425287269740467E-4</v>
      </c>
      <c r="U434" s="152">
        <f t="shared" si="131"/>
        <v>-2.234535638167656E-4</v>
      </c>
    </row>
    <row r="435" spans="1:21" x14ac:dyDescent="0.25">
      <c r="A435" s="130">
        <f t="shared" si="116"/>
        <v>1907.02</v>
      </c>
      <c r="B435" s="138"/>
      <c r="C435" s="149">
        <f t="shared" si="123"/>
        <v>0.01</v>
      </c>
      <c r="D435" s="150">
        <f t="shared" si="133"/>
        <v>-9.2600000000000904E-2</v>
      </c>
      <c r="E435" s="150">
        <f t="shared" si="117"/>
        <v>0.1021778420425912</v>
      </c>
      <c r="F435" s="150">
        <f t="shared" si="118"/>
        <v>2.9549267432631907E-2</v>
      </c>
      <c r="G435" s="151">
        <f t="shared" si="119"/>
        <v>9.5778420425902955E-3</v>
      </c>
      <c r="H435" s="150">
        <f t="shared" si="120"/>
        <v>-6.3050732567368997E-2</v>
      </c>
      <c r="I435" s="137"/>
      <c r="J435" s="151">
        <f t="shared" si="121"/>
        <v>9.2695778420425903</v>
      </c>
      <c r="K435" s="150">
        <f t="shared" si="122"/>
        <v>9.1969492674326307</v>
      </c>
      <c r="L435" s="135"/>
      <c r="M435" s="149">
        <f t="shared" si="124"/>
        <v>0.9867027507711128</v>
      </c>
      <c r="N435" s="149">
        <f t="shared" si="125"/>
        <v>0.9866000615206264</v>
      </c>
      <c r="O435" s="149">
        <f t="shared" si="126"/>
        <v>0.99925638393855998</v>
      </c>
      <c r="P435" s="149">
        <f t="shared" si="127"/>
        <v>0.99922668677463067</v>
      </c>
      <c r="Q435" s="140"/>
      <c r="R435" s="152">
        <f t="shared" si="128"/>
        <v>-1.3386449273390817E-2</v>
      </c>
      <c r="S435" s="152">
        <f t="shared" si="129"/>
        <v>-1.3490527826301644E-2</v>
      </c>
      <c r="T435" s="152">
        <f t="shared" si="130"/>
        <v>-7.4389268100443992E-4</v>
      </c>
      <c r="U435" s="152">
        <f t="shared" si="131"/>
        <v>-7.7361238628160069E-4</v>
      </c>
    </row>
    <row r="436" spans="1:21" x14ac:dyDescent="0.25">
      <c r="A436" s="130">
        <f t="shared" si="116"/>
        <v>1907.03</v>
      </c>
      <c r="B436" s="138"/>
      <c r="C436" s="149">
        <f t="shared" si="123"/>
        <v>0.01</v>
      </c>
      <c r="D436" s="150">
        <f t="shared" si="133"/>
        <v>-8.3500000000000796E-2</v>
      </c>
      <c r="E436" s="150">
        <f t="shared" si="117"/>
        <v>9.3948668388288206E-2</v>
      </c>
      <c r="F436" s="150">
        <f t="shared" si="118"/>
        <v>2.5296197088718206E-2</v>
      </c>
      <c r="G436" s="151">
        <f t="shared" si="119"/>
        <v>1.044866838828741E-2</v>
      </c>
      <c r="H436" s="150">
        <f t="shared" si="120"/>
        <v>-5.820380291128259E-2</v>
      </c>
      <c r="I436" s="137"/>
      <c r="J436" s="151">
        <f t="shared" si="121"/>
        <v>8.3604486683882868</v>
      </c>
      <c r="K436" s="150">
        <f t="shared" si="122"/>
        <v>8.2917961970887166</v>
      </c>
      <c r="L436" s="135"/>
      <c r="M436" s="149">
        <f t="shared" si="124"/>
        <v>0.94881313942373824</v>
      </c>
      <c r="N436" s="149">
        <f t="shared" si="125"/>
        <v>0.94863701207217566</v>
      </c>
      <c r="O436" s="149">
        <f t="shared" si="126"/>
        <v>0.98941547302757327</v>
      </c>
      <c r="P436" s="149">
        <f t="shared" si="127"/>
        <v>0.98936804976682602</v>
      </c>
      <c r="Q436" s="140"/>
      <c r="R436" s="152">
        <f t="shared" si="128"/>
        <v>-5.2543402369411026E-2</v>
      </c>
      <c r="S436" s="152">
        <f t="shared" si="129"/>
        <v>-5.2729048724262109E-2</v>
      </c>
      <c r="T436" s="152">
        <f t="shared" si="130"/>
        <v>-1.0640941511972592E-2</v>
      </c>
      <c r="U436" s="152">
        <f t="shared" si="131"/>
        <v>-1.0688873243978684E-2</v>
      </c>
    </row>
    <row r="437" spans="1:21" x14ac:dyDescent="0.25">
      <c r="A437" s="130">
        <f t="shared" si="116"/>
        <v>1907.04</v>
      </c>
      <c r="B437" s="138"/>
      <c r="C437" s="149">
        <f t="shared" si="123"/>
        <v>0.01</v>
      </c>
      <c r="D437" s="150">
        <f t="shared" si="133"/>
        <v>-8.3899999999999864E-2</v>
      </c>
      <c r="E437" s="150">
        <f t="shared" si="117"/>
        <v>9.9684266897594062E-2</v>
      </c>
      <c r="F437" s="150">
        <f t="shared" si="118"/>
        <v>0.13121869891349897</v>
      </c>
      <c r="G437" s="151">
        <f t="shared" si="119"/>
        <v>1.5784266897594199E-2</v>
      </c>
      <c r="H437" s="150">
        <f t="shared" si="120"/>
        <v>4.7318698913499102E-2</v>
      </c>
      <c r="I437" s="137"/>
      <c r="J437" s="151">
        <f t="shared" si="121"/>
        <v>8.4057842668975944</v>
      </c>
      <c r="K437" s="150">
        <f t="shared" si="122"/>
        <v>8.4373186989134989</v>
      </c>
      <c r="L437" s="135"/>
      <c r="M437" s="149">
        <f t="shared" si="124"/>
        <v>1.0074500826041495</v>
      </c>
      <c r="N437" s="149">
        <f t="shared" si="125"/>
        <v>1.0146749103372148</v>
      </c>
      <c r="O437" s="149">
        <f t="shared" si="126"/>
        <v>1.008418646760699</v>
      </c>
      <c r="P437" s="149">
        <f t="shared" si="127"/>
        <v>1.0179289990410736</v>
      </c>
      <c r="Q437" s="140"/>
      <c r="R437" s="152">
        <f t="shared" si="128"/>
        <v>7.422467808934163E-3</v>
      </c>
      <c r="S437" s="152">
        <f t="shared" si="129"/>
        <v>1.4568275809378741E-2</v>
      </c>
      <c r="T437" s="152">
        <f t="shared" si="130"/>
        <v>8.383407593327924E-3</v>
      </c>
      <c r="U437" s="152">
        <f t="shared" si="131"/>
        <v>1.7770170156777339E-2</v>
      </c>
    </row>
    <row r="438" spans="1:21" x14ac:dyDescent="0.25">
      <c r="A438" s="130">
        <f t="shared" si="116"/>
        <v>1907.05</v>
      </c>
      <c r="B438" s="138"/>
      <c r="C438" s="149">
        <f t="shared" si="123"/>
        <v>0.01</v>
      </c>
      <c r="D438" s="150">
        <f t="shared" si="133"/>
        <v>-8.0999999999999517E-2</v>
      </c>
      <c r="E438" s="150">
        <f t="shared" si="117"/>
        <v>9.6192459555184101E-2</v>
      </c>
      <c r="F438" s="150">
        <f t="shared" si="118"/>
        <v>2.5695400203157047E-2</v>
      </c>
      <c r="G438" s="151">
        <f t="shared" si="119"/>
        <v>1.5192459555184584E-2</v>
      </c>
      <c r="H438" s="150">
        <f t="shared" si="120"/>
        <v>-5.530459979684247E-2</v>
      </c>
      <c r="I438" s="137"/>
      <c r="J438" s="151">
        <f t="shared" si="121"/>
        <v>8.1151924595551836</v>
      </c>
      <c r="K438" s="150">
        <f t="shared" si="122"/>
        <v>8.0446954002031568</v>
      </c>
      <c r="L438" s="135"/>
      <c r="M438" s="149">
        <f t="shared" si="124"/>
        <v>0.98371327956421273</v>
      </c>
      <c r="N438" s="149">
        <f t="shared" si="125"/>
        <v>0.97660031385906754</v>
      </c>
      <c r="O438" s="149">
        <f t="shared" si="126"/>
        <v>0.99887446657035228</v>
      </c>
      <c r="P438" s="149">
        <f t="shared" si="127"/>
        <v>0.99697441638689499</v>
      </c>
      <c r="Q438" s="140"/>
      <c r="R438" s="152">
        <f t="shared" si="128"/>
        <v>-1.642080694672348E-2</v>
      </c>
      <c r="S438" s="152">
        <f t="shared" si="129"/>
        <v>-2.367780597528462E-2</v>
      </c>
      <c r="T438" s="152">
        <f t="shared" si="130"/>
        <v>-1.1261673180847358E-3</v>
      </c>
      <c r="U438" s="152">
        <f t="shared" si="131"/>
        <v>-3.0301699444270978E-3</v>
      </c>
    </row>
    <row r="439" spans="1:21" x14ac:dyDescent="0.25">
      <c r="A439" s="130">
        <f t="shared" si="116"/>
        <v>1907.06</v>
      </c>
      <c r="B439" s="138"/>
      <c r="C439" s="149">
        <f t="shared" si="123"/>
        <v>0.01</v>
      </c>
      <c r="D439" s="150">
        <f t="shared" si="133"/>
        <v>-7.8400000000000247E-2</v>
      </c>
      <c r="E439" s="150">
        <f t="shared" si="117"/>
        <v>9.4807613509223815E-2</v>
      </c>
      <c r="F439" s="150">
        <f t="shared" si="118"/>
        <v>2.5008929076097589E-2</v>
      </c>
      <c r="G439" s="151">
        <f t="shared" si="119"/>
        <v>1.6407613509223568E-2</v>
      </c>
      <c r="H439" s="150">
        <f t="shared" si="120"/>
        <v>-5.3391070923902662E-2</v>
      </c>
      <c r="I439" s="137"/>
      <c r="J439" s="151">
        <f t="shared" si="121"/>
        <v>7.8564076135092238</v>
      </c>
      <c r="K439" s="150">
        <f t="shared" si="122"/>
        <v>7.7866089290760971</v>
      </c>
      <c r="L439" s="135"/>
      <c r="M439" s="149">
        <f t="shared" si="124"/>
        <v>0.98507104639289111</v>
      </c>
      <c r="N439" s="149">
        <f t="shared" si="125"/>
        <v>0.98497742282610057</v>
      </c>
      <c r="O439" s="149">
        <f t="shared" si="126"/>
        <v>0.99931069451700971</v>
      </c>
      <c r="P439" s="149">
        <f t="shared" si="127"/>
        <v>0.99928599792298045</v>
      </c>
      <c r="Q439" s="140"/>
      <c r="R439" s="152">
        <f t="shared" si="128"/>
        <v>-1.5041512093514245E-2</v>
      </c>
      <c r="S439" s="152">
        <f t="shared" si="129"/>
        <v>-1.5136559061468435E-2</v>
      </c>
      <c r="T439" s="152">
        <f t="shared" si="130"/>
        <v>-6.8954316324387234E-4</v>
      </c>
      <c r="U439" s="152">
        <f t="shared" si="131"/>
        <v>-7.1425709790006061E-4</v>
      </c>
    </row>
    <row r="440" spans="1:21" x14ac:dyDescent="0.25">
      <c r="A440" s="130">
        <f t="shared" si="116"/>
        <v>1907.07</v>
      </c>
      <c r="B440" s="138"/>
      <c r="C440" s="149">
        <f t="shared" si="123"/>
        <v>0.01</v>
      </c>
      <c r="D440" s="150">
        <f t="shared" si="133"/>
        <v>-8.1400000000000361E-2</v>
      </c>
      <c r="E440" s="150">
        <f t="shared" si="117"/>
        <v>0.10003856238078583</v>
      </c>
      <c r="F440" s="150">
        <f t="shared" si="118"/>
        <v>0.13713443324346003</v>
      </c>
      <c r="G440" s="151">
        <f t="shared" si="119"/>
        <v>1.863856238078547E-2</v>
      </c>
      <c r="H440" s="150">
        <f t="shared" si="120"/>
        <v>5.5734433243459669E-2</v>
      </c>
      <c r="I440" s="137"/>
      <c r="J440" s="151">
        <f t="shared" si="121"/>
        <v>8.1586385623807853</v>
      </c>
      <c r="K440" s="150">
        <f t="shared" si="122"/>
        <v>8.1957344332434605</v>
      </c>
      <c r="L440" s="135"/>
      <c r="M440" s="149">
        <f t="shared" si="124"/>
        <v>1.0281038562948532</v>
      </c>
      <c r="N440" s="149">
        <f t="shared" si="125"/>
        <v>1.0367761692674808</v>
      </c>
      <c r="O440" s="149">
        <f t="shared" si="126"/>
        <v>1.0368843508034233</v>
      </c>
      <c r="P440" s="149">
        <f t="shared" si="127"/>
        <v>1.0487724936966045</v>
      </c>
      <c r="Q440" s="140"/>
      <c r="R440" s="152">
        <f t="shared" si="128"/>
        <v>2.771618945421303E-2</v>
      </c>
      <c r="S440" s="152">
        <f t="shared" si="129"/>
        <v>3.6116061463098578E-2</v>
      </c>
      <c r="T440" s="152">
        <f t="shared" si="130"/>
        <v>3.6220400177168266E-2</v>
      </c>
      <c r="U440" s="152">
        <f t="shared" si="131"/>
        <v>4.7620426670920764E-2</v>
      </c>
    </row>
    <row r="441" spans="1:21" x14ac:dyDescent="0.25">
      <c r="A441" s="130">
        <f t="shared" si="116"/>
        <v>1907.08</v>
      </c>
      <c r="B441" s="138"/>
      <c r="C441" s="149">
        <f t="shared" si="123"/>
        <v>0.01</v>
      </c>
      <c r="D441" s="150">
        <f t="shared" si="133"/>
        <v>-7.5300000000000367E-2</v>
      </c>
      <c r="E441" s="150">
        <f t="shared" si="117"/>
        <v>9.1149136641165251E-2</v>
      </c>
      <c r="F441" s="150">
        <f t="shared" si="118"/>
        <v>2.3009874156741428E-2</v>
      </c>
      <c r="G441" s="151">
        <f t="shared" si="119"/>
        <v>1.5849136641164885E-2</v>
      </c>
      <c r="H441" s="150">
        <f t="shared" si="120"/>
        <v>-5.2290125843258942E-2</v>
      </c>
      <c r="I441" s="137"/>
      <c r="J441" s="151">
        <f t="shared" si="121"/>
        <v>7.5458491366411655</v>
      </c>
      <c r="K441" s="150">
        <f t="shared" si="122"/>
        <v>7.4777098741567416</v>
      </c>
      <c r="L441" s="135"/>
      <c r="M441" s="149">
        <f t="shared" si="124"/>
        <v>0.95893035795191661</v>
      </c>
      <c r="N441" s="149">
        <f t="shared" si="125"/>
        <v>0.95135275585590229</v>
      </c>
      <c r="O441" s="149">
        <f t="shared" si="126"/>
        <v>0.99294936975481485</v>
      </c>
      <c r="P441" s="149">
        <f t="shared" si="127"/>
        <v>0.99103646441018656</v>
      </c>
      <c r="Q441" s="140"/>
      <c r="R441" s="152">
        <f t="shared" si="128"/>
        <v>-4.193682618096084E-2</v>
      </c>
      <c r="S441" s="152">
        <f t="shared" si="129"/>
        <v>-4.9870353715456422E-2</v>
      </c>
      <c r="T441" s="152">
        <f t="shared" si="130"/>
        <v>-7.0756033921257032E-3</v>
      </c>
      <c r="U441" s="152">
        <f t="shared" si="131"/>
        <v>-9.0039497587700214E-3</v>
      </c>
    </row>
    <row r="442" spans="1:21" x14ac:dyDescent="0.25">
      <c r="A442" s="130">
        <f t="shared" si="116"/>
        <v>1907.09</v>
      </c>
      <c r="B442" s="138"/>
      <c r="C442" s="149">
        <f t="shared" si="123"/>
        <v>0.01</v>
      </c>
      <c r="D442" s="150">
        <f t="shared" ref="D442:D461" si="134">(1-Epsilon)*q_SP-q_SP</f>
        <v>-7.4500000000000455E-2</v>
      </c>
      <c r="E442" s="150">
        <f t="shared" si="117"/>
        <v>9.3419171983111587E-2</v>
      </c>
      <c r="F442" s="150">
        <f t="shared" si="118"/>
        <v>2.7202532112468529E-2</v>
      </c>
      <c r="G442" s="151">
        <f t="shared" si="119"/>
        <v>1.8919171983111133E-2</v>
      </c>
      <c r="H442" s="150">
        <f t="shared" si="120"/>
        <v>-4.7297467887531926E-2</v>
      </c>
      <c r="I442" s="137"/>
      <c r="J442" s="151">
        <f t="shared" si="121"/>
        <v>7.4689191719831109</v>
      </c>
      <c r="K442" s="150">
        <f t="shared" si="122"/>
        <v>7.4027025321124684</v>
      </c>
      <c r="L442" s="135"/>
      <c r="M442" s="149">
        <f t="shared" si="124"/>
        <v>0.99824508972674653</v>
      </c>
      <c r="N442" s="149">
        <f t="shared" si="125"/>
        <v>0.99837517799982267</v>
      </c>
      <c r="O442" s="149">
        <f t="shared" si="126"/>
        <v>1.0026428031988843</v>
      </c>
      <c r="P442" s="149">
        <f t="shared" si="127"/>
        <v>1.0026806833293831</v>
      </c>
      <c r="Q442" s="140"/>
      <c r="R442" s="152">
        <f t="shared" si="128"/>
        <v>-1.7564519321998249E-3</v>
      </c>
      <c r="S442" s="152">
        <f t="shared" si="129"/>
        <v>-1.6261434550567503E-3</v>
      </c>
      <c r="T442" s="152">
        <f t="shared" si="130"/>
        <v>2.6393171351464717E-3</v>
      </c>
      <c r="U442" s="152">
        <f t="shared" si="131"/>
        <v>2.6770967061311552E-3</v>
      </c>
    </row>
    <row r="443" spans="1:21" x14ac:dyDescent="0.25">
      <c r="A443" s="130">
        <f t="shared" si="116"/>
        <v>1907.1</v>
      </c>
      <c r="B443" s="138"/>
      <c r="C443" s="149">
        <f t="shared" si="123"/>
        <v>0.01</v>
      </c>
      <c r="D443" s="150">
        <f t="shared" si="134"/>
        <v>-6.6399999999999793E-2</v>
      </c>
      <c r="E443" s="150">
        <f t="shared" si="117"/>
        <v>8.3739661103784835E-2</v>
      </c>
      <c r="F443" s="150">
        <f t="shared" si="118"/>
        <v>2.0080837806296561E-2</v>
      </c>
      <c r="G443" s="151">
        <f t="shared" si="119"/>
        <v>1.7339661103785042E-2</v>
      </c>
      <c r="H443" s="150">
        <f t="shared" si="120"/>
        <v>-4.6319162193703231E-2</v>
      </c>
      <c r="I443" s="137"/>
      <c r="J443" s="151">
        <f t="shared" si="121"/>
        <v>6.6573396611037845</v>
      </c>
      <c r="K443" s="150">
        <f t="shared" si="122"/>
        <v>6.5936808378062963</v>
      </c>
      <c r="L443" s="135"/>
      <c r="M443" s="149">
        <f t="shared" si="124"/>
        <v>0.93617846762376011</v>
      </c>
      <c r="N443" s="149">
        <f t="shared" si="125"/>
        <v>0.93581072239269636</v>
      </c>
      <c r="O443" s="149">
        <f t="shared" si="126"/>
        <v>0.9880872896781947</v>
      </c>
      <c r="P443" s="149">
        <f t="shared" si="127"/>
        <v>0.98799910407722991</v>
      </c>
      <c r="Q443" s="140"/>
      <c r="R443" s="152">
        <f t="shared" si="128"/>
        <v>-6.5949150141656532E-2</v>
      </c>
      <c r="S443" s="152">
        <f t="shared" si="129"/>
        <v>-6.6342042619621205E-2</v>
      </c>
      <c r="T443" s="152">
        <f t="shared" si="130"/>
        <v>-1.1984235260174447E-2</v>
      </c>
      <c r="U443" s="152">
        <f t="shared" si="131"/>
        <v>-1.2073488039103556E-2</v>
      </c>
    </row>
    <row r="444" spans="1:21" x14ac:dyDescent="0.25">
      <c r="A444" s="130">
        <f t="shared" si="116"/>
        <v>1907.11</v>
      </c>
      <c r="B444" s="138"/>
      <c r="C444" s="149">
        <f t="shared" si="123"/>
        <v>0.01</v>
      </c>
      <c r="D444" s="150">
        <f t="shared" si="134"/>
        <v>-6.25E-2</v>
      </c>
      <c r="E444" s="150">
        <f t="shared" si="117"/>
        <v>8.2394576314064577E-2</v>
      </c>
      <c r="F444" s="150">
        <f t="shared" si="118"/>
        <v>1.928673850197983E-2</v>
      </c>
      <c r="G444" s="151">
        <f t="shared" si="119"/>
        <v>1.9894576314064577E-2</v>
      </c>
      <c r="H444" s="150">
        <f t="shared" si="120"/>
        <v>-4.321326149802017E-2</v>
      </c>
      <c r="I444" s="137"/>
      <c r="J444" s="151">
        <f t="shared" si="121"/>
        <v>6.2698945763140648</v>
      </c>
      <c r="K444" s="150">
        <f t="shared" si="122"/>
        <v>6.2067867385019797</v>
      </c>
      <c r="L444" s="135"/>
      <c r="M444" s="149">
        <f t="shared" si="124"/>
        <v>0.96676638316892261</v>
      </c>
      <c r="N444" s="149">
        <f t="shared" si="125"/>
        <v>0.96648588735509811</v>
      </c>
      <c r="O444" s="149">
        <f t="shared" si="126"/>
        <v>0.99564738621697002</v>
      </c>
      <c r="P444" s="149">
        <f t="shared" si="127"/>
        <v>0.9955817283829943</v>
      </c>
      <c r="Q444" s="140"/>
      <c r="R444" s="152">
        <f t="shared" si="128"/>
        <v>-3.3798401993459008E-2</v>
      </c>
      <c r="S444" s="152">
        <f t="shared" si="129"/>
        <v>-3.4088582245741059E-2</v>
      </c>
      <c r="T444" s="152">
        <f t="shared" si="130"/>
        <v>-4.362113983560306E-3</v>
      </c>
      <c r="U444" s="152">
        <f t="shared" si="131"/>
        <v>-4.4280610245292246E-3</v>
      </c>
    </row>
    <row r="445" spans="1:21" x14ac:dyDescent="0.25">
      <c r="A445" s="130">
        <f t="shared" si="116"/>
        <v>1907.12</v>
      </c>
      <c r="B445" s="138"/>
      <c r="C445" s="149">
        <f t="shared" si="123"/>
        <v>0.01</v>
      </c>
      <c r="D445" s="150">
        <f t="shared" si="134"/>
        <v>-6.5699999999999648E-2</v>
      </c>
      <c r="E445" s="150">
        <f t="shared" si="117"/>
        <v>8.8450865592860903E-2</v>
      </c>
      <c r="F445" s="150">
        <f t="shared" si="118"/>
        <v>0.11099335550095477</v>
      </c>
      <c r="G445" s="151">
        <f t="shared" si="119"/>
        <v>2.2750865592861255E-2</v>
      </c>
      <c r="H445" s="150">
        <f t="shared" si="120"/>
        <v>4.5293355500955118E-2</v>
      </c>
      <c r="I445" s="137"/>
      <c r="J445" s="151">
        <f t="shared" si="121"/>
        <v>6.5927508655928619</v>
      </c>
      <c r="K445" s="150">
        <f t="shared" si="122"/>
        <v>6.6152933555009552</v>
      </c>
      <c r="L445" s="135"/>
      <c r="M445" s="149">
        <f t="shared" si="124"/>
        <v>1.0400650522131805</v>
      </c>
      <c r="N445" s="149">
        <f t="shared" si="125"/>
        <v>1.0497465062055376</v>
      </c>
      <c r="O445" s="149">
        <f t="shared" si="126"/>
        <v>1.0491326674619947</v>
      </c>
      <c r="P445" s="149">
        <f t="shared" si="127"/>
        <v>1.0612815261253581</v>
      </c>
      <c r="Q445" s="140"/>
      <c r="R445" s="152">
        <f t="shared" si="128"/>
        <v>3.9283261402080015E-2</v>
      </c>
      <c r="S445" s="152">
        <f t="shared" si="129"/>
        <v>4.8548712360897202E-2</v>
      </c>
      <c r="T445" s="152">
        <f t="shared" si="130"/>
        <v>4.7963791829267584E-2</v>
      </c>
      <c r="U445" s="152">
        <f t="shared" si="131"/>
        <v>5.9477164798520533E-2</v>
      </c>
    </row>
    <row r="446" spans="1:21" x14ac:dyDescent="0.25">
      <c r="A446" s="130">
        <f t="shared" si="116"/>
        <v>1908.01</v>
      </c>
      <c r="B446" s="138"/>
      <c r="C446" s="149">
        <f t="shared" si="123"/>
        <v>0.01</v>
      </c>
      <c r="D446" s="150">
        <f t="shared" si="134"/>
        <v>-6.8500000000000227E-2</v>
      </c>
      <c r="E446" s="150">
        <f t="shared" si="117"/>
        <v>9.0368350520428603E-2</v>
      </c>
      <c r="F446" s="150">
        <f t="shared" si="118"/>
        <v>0.11550861459810524</v>
      </c>
      <c r="G446" s="151">
        <f t="shared" si="119"/>
        <v>2.1868350520428376E-2</v>
      </c>
      <c r="H446" s="150">
        <f t="shared" si="120"/>
        <v>4.7008614598105014E-2</v>
      </c>
      <c r="I446" s="137"/>
      <c r="J446" s="151">
        <f t="shared" si="121"/>
        <v>6.8718683505204279</v>
      </c>
      <c r="K446" s="150">
        <f t="shared" si="122"/>
        <v>6.8970086145981044</v>
      </c>
      <c r="L446" s="135"/>
      <c r="M446" s="149">
        <f t="shared" si="124"/>
        <v>1.0330986853286774</v>
      </c>
      <c r="N446" s="149">
        <f t="shared" si="125"/>
        <v>1.0332501434743582</v>
      </c>
      <c r="O446" s="149">
        <f t="shared" si="126"/>
        <v>1.0410552437954628</v>
      </c>
      <c r="P446" s="149">
        <f t="shared" si="127"/>
        <v>1.041248837243572</v>
      </c>
      <c r="Q446" s="140"/>
      <c r="R446" s="152">
        <f t="shared" si="128"/>
        <v>3.2562718322532776E-2</v>
      </c>
      <c r="S446" s="152">
        <f t="shared" si="129"/>
        <v>3.2709313267046292E-2</v>
      </c>
      <c r="T446" s="152">
        <f t="shared" si="130"/>
        <v>4.0234856231943804E-2</v>
      </c>
      <c r="U446" s="152">
        <f t="shared" si="131"/>
        <v>4.0420797805443852E-2</v>
      </c>
    </row>
    <row r="447" spans="1:21" x14ac:dyDescent="0.25">
      <c r="A447" s="130">
        <f t="shared" si="116"/>
        <v>1908.02</v>
      </c>
      <c r="B447" s="138"/>
      <c r="C447" s="149">
        <f t="shared" si="123"/>
        <v>0.01</v>
      </c>
      <c r="D447" s="150">
        <f t="shared" si="134"/>
        <v>-6.5999999999999837E-2</v>
      </c>
      <c r="E447" s="150">
        <f t="shared" si="117"/>
        <v>8.541728578520158E-2</v>
      </c>
      <c r="F447" s="150">
        <f t="shared" si="118"/>
        <v>2.0914987892216901E-2</v>
      </c>
      <c r="G447" s="151">
        <f t="shared" si="119"/>
        <v>1.9417285785201743E-2</v>
      </c>
      <c r="H447" s="150">
        <f t="shared" si="120"/>
        <v>-4.5085012107782936E-2</v>
      </c>
      <c r="I447" s="137"/>
      <c r="J447" s="151">
        <f t="shared" si="121"/>
        <v>6.6194172857852012</v>
      </c>
      <c r="K447" s="150">
        <f t="shared" si="122"/>
        <v>6.554914987892217</v>
      </c>
      <c r="L447" s="135"/>
      <c r="M447" s="149">
        <f t="shared" si="124"/>
        <v>0.98048575497683976</v>
      </c>
      <c r="N447" s="149">
        <f t="shared" si="125"/>
        <v>0.97214944583133445</v>
      </c>
      <c r="O447" s="149">
        <f t="shared" si="126"/>
        <v>0.99705782149218747</v>
      </c>
      <c r="P447" s="149">
        <f t="shared" si="127"/>
        <v>0.99501662101102872</v>
      </c>
      <c r="Q447" s="140"/>
      <c r="R447" s="152">
        <f t="shared" si="128"/>
        <v>-1.9707161776780863E-2</v>
      </c>
      <c r="S447" s="152">
        <f t="shared" si="129"/>
        <v>-2.8245735484866991E-2</v>
      </c>
      <c r="T447" s="152">
        <f t="shared" si="130"/>
        <v>-2.9465152233481345E-3</v>
      </c>
      <c r="U447" s="152">
        <f t="shared" si="131"/>
        <v>-4.9958374293662417E-3</v>
      </c>
    </row>
    <row r="448" spans="1:21" x14ac:dyDescent="0.25">
      <c r="A448" s="130">
        <f t="shared" si="116"/>
        <v>1908.03</v>
      </c>
      <c r="B448" s="138"/>
      <c r="C448" s="149">
        <f t="shared" si="123"/>
        <v>0.01</v>
      </c>
      <c r="D448" s="150">
        <f t="shared" si="134"/>
        <v>-6.8699999999999761E-2</v>
      </c>
      <c r="E448" s="150">
        <f t="shared" si="117"/>
        <v>8.9942294644474827E-2</v>
      </c>
      <c r="F448" s="150">
        <f t="shared" si="118"/>
        <v>0.11579089866103094</v>
      </c>
      <c r="G448" s="151">
        <f t="shared" si="119"/>
        <v>2.1242294644475065E-2</v>
      </c>
      <c r="H448" s="150">
        <f t="shared" si="120"/>
        <v>4.709089866103118E-2</v>
      </c>
      <c r="I448" s="137"/>
      <c r="J448" s="151">
        <f t="shared" si="121"/>
        <v>6.8912422946444751</v>
      </c>
      <c r="K448" s="150">
        <f t="shared" si="122"/>
        <v>6.9170908986610309</v>
      </c>
      <c r="L448" s="135"/>
      <c r="M448" s="149">
        <f t="shared" si="124"/>
        <v>1.0312617987540404</v>
      </c>
      <c r="N448" s="149">
        <f t="shared" si="125"/>
        <v>1.0405840142806899</v>
      </c>
      <c r="O448" s="149">
        <f t="shared" si="126"/>
        <v>1.0395496356556788</v>
      </c>
      <c r="P448" s="149">
        <f t="shared" si="127"/>
        <v>1.0515509718191527</v>
      </c>
      <c r="Q448" s="140"/>
      <c r="R448" s="152">
        <f t="shared" si="128"/>
        <v>3.0783099817342698E-2</v>
      </c>
      <c r="S448" s="152">
        <f t="shared" si="129"/>
        <v>3.978210773482159E-2</v>
      </c>
      <c r="T448" s="152">
        <f t="shared" si="130"/>
        <v>3.8787576724469731E-2</v>
      </c>
      <c r="U448" s="152">
        <f t="shared" si="131"/>
        <v>5.0266190324910816E-2</v>
      </c>
    </row>
    <row r="449" spans="1:21" x14ac:dyDescent="0.25">
      <c r="A449" s="130">
        <f t="shared" ref="A449:A512" si="135">Timecode</f>
        <v>1908.04</v>
      </c>
      <c r="B449" s="138"/>
      <c r="C449" s="149">
        <f t="shared" si="123"/>
        <v>0.01</v>
      </c>
      <c r="D449" s="150">
        <f t="shared" si="134"/>
        <v>-7.240000000000002E-2</v>
      </c>
      <c r="E449" s="150">
        <f t="shared" si="117"/>
        <v>9.3225987179129749E-2</v>
      </c>
      <c r="F449" s="150">
        <f t="shared" si="118"/>
        <v>0.1223627622844473</v>
      </c>
      <c r="G449" s="151">
        <f t="shared" si="119"/>
        <v>2.0825987179129729E-2</v>
      </c>
      <c r="H449" s="150">
        <f t="shared" si="120"/>
        <v>4.9962762284447279E-2</v>
      </c>
      <c r="I449" s="137"/>
      <c r="J449" s="151">
        <f t="shared" si="121"/>
        <v>7.2608259871791301</v>
      </c>
      <c r="K449" s="150">
        <f t="shared" si="122"/>
        <v>7.2899627622844472</v>
      </c>
      <c r="L449" s="135"/>
      <c r="M449" s="149">
        <f t="shared" si="124"/>
        <v>1.0387115418400548</v>
      </c>
      <c r="N449" s="149">
        <f t="shared" si="125"/>
        <v>1.0388761503782056</v>
      </c>
      <c r="O449" s="149">
        <f t="shared" si="126"/>
        <v>1.0500553639915302</v>
      </c>
      <c r="P449" s="149">
        <f t="shared" si="127"/>
        <v>1.0502714191498952</v>
      </c>
      <c r="Q449" s="140"/>
      <c r="R449" s="152">
        <f t="shared" si="128"/>
        <v>3.7981043002788629E-2</v>
      </c>
      <c r="S449" s="152">
        <f t="shared" si="129"/>
        <v>3.8139504221163967E-2</v>
      </c>
      <c r="T449" s="152">
        <f t="shared" si="130"/>
        <v>4.8842890390361542E-2</v>
      </c>
      <c r="U449" s="152">
        <f t="shared" si="131"/>
        <v>4.9048625193975202E-2</v>
      </c>
    </row>
    <row r="450" spans="1:21" x14ac:dyDescent="0.25">
      <c r="A450" s="130">
        <f t="shared" si="135"/>
        <v>1908.05</v>
      </c>
      <c r="B450" s="138"/>
      <c r="C450" s="149">
        <f t="shared" si="123"/>
        <v>0.01</v>
      </c>
      <c r="D450" s="150">
        <f t="shared" si="134"/>
        <v>-7.6299999999999812E-2</v>
      </c>
      <c r="E450" s="150">
        <f t="shared" ref="E450:E513" si="136">(Epsilon*2*L_RDY_SP_set*q_SP)</f>
        <v>9.6036647270682479E-2</v>
      </c>
      <c r="F450" s="150">
        <f t="shared" ref="F450:F513" si="137">(Epsilon*2*L_RS_SP_set*q_SP)</f>
        <v>0.12895693292047392</v>
      </c>
      <c r="G450" s="151">
        <f t="shared" ref="G450:G513" si="138">Impact_neg_d+Impact_pos_RDY_d</f>
        <v>1.9736647270682667E-2</v>
      </c>
      <c r="H450" s="150">
        <f t="shared" ref="H450:H513" si="139">Impact_neg_d+Impact_pos_RS_d</f>
        <v>5.2656932920474103E-2</v>
      </c>
      <c r="I450" s="137"/>
      <c r="J450" s="151">
        <f t="shared" ref="J450:J513" si="140">q_SP+Impact_ges_RDY_d</f>
        <v>7.6497366472706823</v>
      </c>
      <c r="K450" s="150">
        <f t="shared" ref="K450:K513" si="141">q_SP+Impact_ges_RS_d</f>
        <v>7.6826569329204739</v>
      </c>
      <c r="L450" s="135"/>
      <c r="M450" s="149">
        <f t="shared" si="124"/>
        <v>1.0376591147430947</v>
      </c>
      <c r="N450" s="149">
        <f t="shared" si="125"/>
        <v>1.0378387920940118</v>
      </c>
      <c r="O450" s="149">
        <f t="shared" si="126"/>
        <v>1.049742759812299</v>
      </c>
      <c r="P450" s="149">
        <f t="shared" si="127"/>
        <v>1.0499840285440598</v>
      </c>
      <c r="Q450" s="140"/>
      <c r="R450" s="152">
        <f t="shared" si="128"/>
        <v>3.6967324971522574E-2</v>
      </c>
      <c r="S450" s="152">
        <f t="shared" si="129"/>
        <v>3.714046641461826E-2</v>
      </c>
      <c r="T450" s="152">
        <f t="shared" si="130"/>
        <v>4.8545143499365812E-2</v>
      </c>
      <c r="U450" s="152">
        <f t="shared" si="131"/>
        <v>4.8774953143325701E-2</v>
      </c>
    </row>
    <row r="451" spans="1:21" x14ac:dyDescent="0.25">
      <c r="A451" s="130">
        <f t="shared" si="135"/>
        <v>1908.06</v>
      </c>
      <c r="B451" s="138"/>
      <c r="C451" s="149">
        <f t="shared" ref="C451:C514" si="142">C450</f>
        <v>0.01</v>
      </c>
      <c r="D451" s="150">
        <f t="shared" si="134"/>
        <v>-7.6400000000000468E-2</v>
      </c>
      <c r="E451" s="150">
        <f t="shared" si="136"/>
        <v>9.3835685296789123E-2</v>
      </c>
      <c r="F451" s="150">
        <f t="shared" si="137"/>
        <v>0.10228965721360085</v>
      </c>
      <c r="G451" s="151">
        <f t="shared" si="138"/>
        <v>1.7435685296788656E-2</v>
      </c>
      <c r="H451" s="150">
        <f t="shared" si="139"/>
        <v>2.5889657213600384E-2</v>
      </c>
      <c r="I451" s="137"/>
      <c r="J451" s="151">
        <f t="shared" si="140"/>
        <v>7.6574356852967886</v>
      </c>
      <c r="K451" s="150">
        <f t="shared" si="141"/>
        <v>7.6658896572135999</v>
      </c>
      <c r="L451" s="135"/>
      <c r="M451" s="149">
        <f t="shared" ref="M451:M514" si="143">(D_mon+q_impact_RDY_d)/INDEX(q_impact_RDY_d,tMinus)*L_RDY_SP_set+(R_Cash)*(1-L_RDY_SP_set)</f>
        <v>1.0043540937618747</v>
      </c>
      <c r="N451" s="149">
        <f t="shared" ref="N451:N514" si="144">(D_mon+q_impact_RS_d)/INDEX(q_impact_RS_d,tMinus)*L_RDY_SP_set+(R_Cash)*(1-L_RDY_SP_set)</f>
        <v>1.0023837076373037</v>
      </c>
      <c r="O451" s="149">
        <f t="shared" ref="O451:O514" si="145">(D_mon+q_impact_RDY_d)/INDEX(q_impact_RDY_d,tMinus)*L_RS_SP_set+(R_Cash)*(1-L_RS_SP_set)</f>
        <v>1.0045301104692004</v>
      </c>
      <c r="P451" s="149">
        <f t="shared" ref="P451:P514" si="146">(D_mon+q_impact_RS_d)/INDEX(q_impact_RS_d,tMinus)*L_RS_SP_set+(R_Cash)*(1-L_RS_SP_set)</f>
        <v>1.002382205643618</v>
      </c>
      <c r="Q451" s="140"/>
      <c r="R451" s="152">
        <f t="shared" ref="R451:R514" si="147">LN(M451)</f>
        <v>4.3446421212523659E-3</v>
      </c>
      <c r="S451" s="152">
        <f t="shared" ref="S451:S514" si="148">LN(N451)</f>
        <v>2.3808711129891091E-3</v>
      </c>
      <c r="T451" s="152">
        <f t="shared" ref="T451:T514" si="149">LN(O451)</f>
        <v>4.5198804026878115E-3</v>
      </c>
      <c r="U451" s="152">
        <f t="shared" ref="U451:U514" si="150">LN(P451)</f>
        <v>2.3793726899805187E-3</v>
      </c>
    </row>
    <row r="452" spans="1:21" x14ac:dyDescent="0.25">
      <c r="A452" s="130">
        <f t="shared" si="135"/>
        <v>1908.07</v>
      </c>
      <c r="B452" s="138"/>
      <c r="C452" s="149">
        <f t="shared" si="142"/>
        <v>0.01</v>
      </c>
      <c r="D452" s="150">
        <f t="shared" si="134"/>
        <v>-7.9200000000000159E-2</v>
      </c>
      <c r="E452" s="150">
        <f t="shared" si="136"/>
        <v>9.6981870273058407E-2</v>
      </c>
      <c r="F452" s="150">
        <f t="shared" si="137"/>
        <v>0.13332866488522641</v>
      </c>
      <c r="G452" s="151">
        <f t="shared" si="138"/>
        <v>1.7781870273058248E-2</v>
      </c>
      <c r="H452" s="150">
        <f t="shared" si="139"/>
        <v>5.4128664885226246E-2</v>
      </c>
      <c r="I452" s="137"/>
      <c r="J452" s="151">
        <f t="shared" si="140"/>
        <v>7.9377818702730583</v>
      </c>
      <c r="K452" s="150">
        <f t="shared" si="141"/>
        <v>7.9741286648852263</v>
      </c>
      <c r="L452" s="135"/>
      <c r="M452" s="149">
        <f t="shared" si="143"/>
        <v>1.026119609690332</v>
      </c>
      <c r="N452" s="149">
        <f t="shared" si="144"/>
        <v>1.0283195719703451</v>
      </c>
      <c r="O452" s="149">
        <f t="shared" si="145"/>
        <v>1.035011987685369</v>
      </c>
      <c r="P452" s="149">
        <f t="shared" si="146"/>
        <v>1.0380364502242554</v>
      </c>
      <c r="Q452" s="140"/>
      <c r="R452" s="152">
        <f t="shared" si="147"/>
        <v>2.578431859936333E-2</v>
      </c>
      <c r="S452" s="152">
        <f t="shared" si="148"/>
        <v>2.7925986399062113E-2</v>
      </c>
      <c r="T452" s="152">
        <f t="shared" si="149"/>
        <v>3.4413008954962319E-2</v>
      </c>
      <c r="U452" s="152">
        <f t="shared" si="150"/>
        <v>3.733089995013289E-2</v>
      </c>
    </row>
    <row r="453" spans="1:21" x14ac:dyDescent="0.25">
      <c r="A453" s="130">
        <f t="shared" si="135"/>
        <v>1908.08</v>
      </c>
      <c r="B453" s="138"/>
      <c r="C453" s="149">
        <f t="shared" si="142"/>
        <v>0.01</v>
      </c>
      <c r="D453" s="150">
        <f t="shared" si="134"/>
        <v>-8.2599999999999341E-2</v>
      </c>
      <c r="E453" s="150">
        <f t="shared" si="136"/>
        <v>9.9242619597476295E-2</v>
      </c>
      <c r="F453" s="150">
        <f t="shared" si="137"/>
        <v>0.13931047636332314</v>
      </c>
      <c r="G453" s="151">
        <f t="shared" si="138"/>
        <v>1.6642619597476954E-2</v>
      </c>
      <c r="H453" s="150">
        <f t="shared" si="139"/>
        <v>5.6710476363323797E-2</v>
      </c>
      <c r="I453" s="137"/>
      <c r="J453" s="151">
        <f t="shared" si="140"/>
        <v>8.2766426195974763</v>
      </c>
      <c r="K453" s="150">
        <f t="shared" si="141"/>
        <v>8.3167104763633244</v>
      </c>
      <c r="L453" s="135"/>
      <c r="M453" s="149">
        <f t="shared" si="143"/>
        <v>1.0292042266698094</v>
      </c>
      <c r="N453" s="149">
        <f t="shared" si="144"/>
        <v>1.0293557828076492</v>
      </c>
      <c r="O453" s="149">
        <f t="shared" si="145"/>
        <v>1.0400321681978595</v>
      </c>
      <c r="P453" s="149">
        <f t="shared" si="146"/>
        <v>1.0402449130633606</v>
      </c>
      <c r="Q453" s="140"/>
      <c r="R453" s="152">
        <f t="shared" si="147"/>
        <v>2.8785908169651871E-2</v>
      </c>
      <c r="S453" s="152">
        <f t="shared" si="148"/>
        <v>2.8933152979048599E-2</v>
      </c>
      <c r="T453" s="152">
        <f t="shared" si="149"/>
        <v>3.9251643634409306E-2</v>
      </c>
      <c r="U453" s="152">
        <f t="shared" si="150"/>
        <v>3.9456178759233976E-2</v>
      </c>
    </row>
    <row r="454" spans="1:21" x14ac:dyDescent="0.25">
      <c r="A454" s="130">
        <f t="shared" si="135"/>
        <v>1908.09</v>
      </c>
      <c r="B454" s="138"/>
      <c r="C454" s="149">
        <f t="shared" si="142"/>
        <v>0.01</v>
      </c>
      <c r="D454" s="150">
        <f t="shared" si="134"/>
        <v>-8.1699999999999662E-2</v>
      </c>
      <c r="E454" s="150">
        <f t="shared" si="136"/>
        <v>9.5944058519290318E-2</v>
      </c>
      <c r="F454" s="150">
        <f t="shared" si="137"/>
        <v>2.9723749241781713E-2</v>
      </c>
      <c r="G454" s="151">
        <f t="shared" si="138"/>
        <v>1.4244058519290656E-2</v>
      </c>
      <c r="H454" s="150">
        <f t="shared" si="139"/>
        <v>-5.1976250758217948E-2</v>
      </c>
      <c r="I454" s="137"/>
      <c r="J454" s="151">
        <f t="shared" si="140"/>
        <v>8.1842440585192904</v>
      </c>
      <c r="K454" s="150">
        <f t="shared" si="141"/>
        <v>8.1180237492417824</v>
      </c>
      <c r="L454" s="135"/>
      <c r="M454" s="149">
        <f t="shared" si="143"/>
        <v>0.99685018334231512</v>
      </c>
      <c r="N454" s="149">
        <f t="shared" si="144"/>
        <v>0.98936597330600407</v>
      </c>
      <c r="O454" s="149">
        <f t="shared" si="145"/>
        <v>1.0006648770592681</v>
      </c>
      <c r="P454" s="149">
        <f t="shared" si="146"/>
        <v>0.99834624695517038</v>
      </c>
      <c r="Q454" s="140"/>
      <c r="R454" s="152">
        <f t="shared" si="147"/>
        <v>-3.154787771649729E-3</v>
      </c>
      <c r="S454" s="152">
        <f t="shared" si="148"/>
        <v>-1.0690972021073273E-2</v>
      </c>
      <c r="T454" s="152">
        <f t="shared" si="149"/>
        <v>6.6465612643948368E-4</v>
      </c>
      <c r="U454" s="152">
        <f t="shared" si="150"/>
        <v>-1.6551220038845803E-3</v>
      </c>
    </row>
    <row r="455" spans="1:21" x14ac:dyDescent="0.25">
      <c r="A455" s="130">
        <f t="shared" si="135"/>
        <v>1908.1</v>
      </c>
      <c r="B455" s="138"/>
      <c r="C455" s="149">
        <f t="shared" si="142"/>
        <v>0.01</v>
      </c>
      <c r="D455" s="150">
        <f t="shared" si="134"/>
        <v>-8.2700000000000884E-2</v>
      </c>
      <c r="E455" s="150">
        <f t="shared" si="136"/>
        <v>9.7368871409976021E-2</v>
      </c>
      <c r="F455" s="150">
        <f t="shared" si="137"/>
        <v>0.13591310964097988</v>
      </c>
      <c r="G455" s="151">
        <f t="shared" si="138"/>
        <v>1.4668871409975137E-2</v>
      </c>
      <c r="H455" s="150">
        <f t="shared" si="139"/>
        <v>5.3213109640979001E-2</v>
      </c>
      <c r="I455" s="137"/>
      <c r="J455" s="151">
        <f t="shared" si="140"/>
        <v>8.2846688714099752</v>
      </c>
      <c r="K455" s="150">
        <f t="shared" si="141"/>
        <v>8.323213109640978</v>
      </c>
      <c r="L455" s="135"/>
      <c r="M455" s="149">
        <f t="shared" si="143"/>
        <v>1.0106358599216145</v>
      </c>
      <c r="N455" s="149">
        <f t="shared" si="144"/>
        <v>1.0183117832037909</v>
      </c>
      <c r="O455" s="149">
        <f t="shared" si="145"/>
        <v>1.0139082033691245</v>
      </c>
      <c r="P455" s="149">
        <f t="shared" si="146"/>
        <v>1.0246227016224057</v>
      </c>
      <c r="Q455" s="140"/>
      <c r="R455" s="152">
        <f t="shared" si="147"/>
        <v>1.0579697039540693E-2</v>
      </c>
      <c r="S455" s="152">
        <f t="shared" si="148"/>
        <v>1.8146141574857208E-2</v>
      </c>
      <c r="T455" s="152">
        <f t="shared" si="149"/>
        <v>1.3812371849203347E-2</v>
      </c>
      <c r="U455" s="152">
        <f t="shared" si="150"/>
        <v>2.432444884827651E-2</v>
      </c>
    </row>
    <row r="456" spans="1:21" x14ac:dyDescent="0.25">
      <c r="A456" s="130">
        <f t="shared" si="135"/>
        <v>1908.11</v>
      </c>
      <c r="B456" s="138"/>
      <c r="C456" s="149">
        <f t="shared" si="142"/>
        <v>0.01</v>
      </c>
      <c r="D456" s="150">
        <f t="shared" si="134"/>
        <v>-8.8300000000000267E-2</v>
      </c>
      <c r="E456" s="150">
        <f t="shared" si="136"/>
        <v>0.10303113751996285</v>
      </c>
      <c r="F456" s="150">
        <f t="shared" si="137"/>
        <v>0.14951589831666046</v>
      </c>
      <c r="G456" s="151">
        <f t="shared" si="138"/>
        <v>1.4731137519962578E-2</v>
      </c>
      <c r="H456" s="150">
        <f t="shared" si="139"/>
        <v>6.1215898316660189E-2</v>
      </c>
      <c r="I456" s="137"/>
      <c r="J456" s="151">
        <f t="shared" si="140"/>
        <v>8.8447311375199629</v>
      </c>
      <c r="K456" s="150">
        <f t="shared" si="141"/>
        <v>8.8912158983166609</v>
      </c>
      <c r="L456" s="135"/>
      <c r="M456" s="149">
        <f t="shared" si="143"/>
        <v>1.0427907496224798</v>
      </c>
      <c r="N456" s="149">
        <f t="shared" si="144"/>
        <v>1.0431537351903177</v>
      </c>
      <c r="O456" s="149">
        <f t="shared" si="145"/>
        <v>1.0610312243893731</v>
      </c>
      <c r="P456" s="149">
        <f t="shared" si="146"/>
        <v>1.0615579788692093</v>
      </c>
      <c r="Q456" s="140"/>
      <c r="R456" s="152">
        <f t="shared" si="147"/>
        <v>4.1900532326778844E-2</v>
      </c>
      <c r="S456" s="152">
        <f t="shared" si="148"/>
        <v>4.224856227114665E-2</v>
      </c>
      <c r="T456" s="152">
        <f t="shared" si="149"/>
        <v>5.924128840651869E-2</v>
      </c>
      <c r="U456" s="152">
        <f t="shared" si="150"/>
        <v>5.9737620423887992E-2</v>
      </c>
    </row>
    <row r="457" spans="1:21" x14ac:dyDescent="0.25">
      <c r="A457" s="130">
        <f t="shared" si="135"/>
        <v>1908.12</v>
      </c>
      <c r="B457" s="138"/>
      <c r="C457" s="149">
        <f t="shared" si="142"/>
        <v>0.01</v>
      </c>
      <c r="D457" s="150">
        <f t="shared" si="134"/>
        <v>-9.0300000000000935E-2</v>
      </c>
      <c r="E457" s="150">
        <f t="shared" si="136"/>
        <v>0.10152859602427326</v>
      </c>
      <c r="F457" s="150">
        <f t="shared" si="137"/>
        <v>0.15089041923363136</v>
      </c>
      <c r="G457" s="151">
        <f t="shared" si="138"/>
        <v>1.1228596024272328E-2</v>
      </c>
      <c r="H457" s="150">
        <f t="shared" si="139"/>
        <v>6.0590419233630427E-2</v>
      </c>
      <c r="I457" s="137"/>
      <c r="J457" s="151">
        <f t="shared" si="140"/>
        <v>9.041228596024272</v>
      </c>
      <c r="K457" s="150">
        <f t="shared" si="141"/>
        <v>9.0905904192336298</v>
      </c>
      <c r="L457" s="135"/>
      <c r="M457" s="149">
        <f t="shared" si="143"/>
        <v>1.0156387176257879</v>
      </c>
      <c r="N457" s="149">
        <f t="shared" si="144"/>
        <v>1.0157442548729072</v>
      </c>
      <c r="O457" s="149">
        <f t="shared" si="145"/>
        <v>1.022097612563672</v>
      </c>
      <c r="P457" s="149">
        <f t="shared" si="146"/>
        <v>1.0222544605856698</v>
      </c>
      <c r="Q457" s="140"/>
      <c r="R457" s="152">
        <f t="shared" si="147"/>
        <v>1.5517693030143359E-2</v>
      </c>
      <c r="S457" s="152">
        <f t="shared" si="148"/>
        <v>1.5621599825310001E-2</v>
      </c>
      <c r="T457" s="152">
        <f t="shared" si="149"/>
        <v>2.1856998535345076E-2</v>
      </c>
      <c r="U457" s="152">
        <f t="shared" si="150"/>
        <v>2.2010443750937424E-2</v>
      </c>
    </row>
    <row r="458" spans="1:21" x14ac:dyDescent="0.25">
      <c r="A458" s="130">
        <f t="shared" si="135"/>
        <v>1909.01</v>
      </c>
      <c r="B458" s="138"/>
      <c r="C458" s="149">
        <f t="shared" si="142"/>
        <v>0.01</v>
      </c>
      <c r="D458" s="150">
        <f t="shared" si="134"/>
        <v>-9.0600000000000236E-2</v>
      </c>
      <c r="E458" s="150">
        <f t="shared" si="136"/>
        <v>0.1012159511196148</v>
      </c>
      <c r="F458" s="150">
        <f t="shared" si="137"/>
        <v>0.13693495528917868</v>
      </c>
      <c r="G458" s="151">
        <f t="shared" si="138"/>
        <v>1.0615951119614567E-2</v>
      </c>
      <c r="H458" s="150">
        <f t="shared" si="139"/>
        <v>4.6334955289178442E-2</v>
      </c>
      <c r="I458" s="137"/>
      <c r="J458" s="151">
        <f t="shared" si="140"/>
        <v>9.0706159511196152</v>
      </c>
      <c r="K458" s="150">
        <f t="shared" si="141"/>
        <v>9.1063349552891797</v>
      </c>
      <c r="L458" s="135"/>
      <c r="M458" s="149">
        <f t="shared" si="143"/>
        <v>1.0049276362125918</v>
      </c>
      <c r="N458" s="149">
        <f t="shared" si="144"/>
        <v>1.0040681961987905</v>
      </c>
      <c r="O458" s="149">
        <f t="shared" si="145"/>
        <v>1.0058386374823882</v>
      </c>
      <c r="P458" s="149">
        <f t="shared" si="146"/>
        <v>1.004675901979122</v>
      </c>
      <c r="Q458" s="140"/>
      <c r="R458" s="152">
        <f t="shared" si="147"/>
        <v>4.91553515007796E-3</v>
      </c>
      <c r="S458" s="152">
        <f t="shared" si="148"/>
        <v>4.0599434635603645E-3</v>
      </c>
      <c r="T458" s="152">
        <f t="shared" si="149"/>
        <v>5.8216586951626258E-3</v>
      </c>
      <c r="U458" s="152">
        <f t="shared" si="150"/>
        <v>4.6650039084649873E-3</v>
      </c>
    </row>
    <row r="459" spans="1:21" x14ac:dyDescent="0.25">
      <c r="A459" s="130">
        <f t="shared" si="135"/>
        <v>1909.02</v>
      </c>
      <c r="B459" s="138"/>
      <c r="C459" s="149">
        <f t="shared" si="142"/>
        <v>0.01</v>
      </c>
      <c r="D459" s="150">
        <f t="shared" si="134"/>
        <v>-8.8000000000000966E-2</v>
      </c>
      <c r="E459" s="150">
        <f t="shared" si="136"/>
        <v>9.8711721974415148E-2</v>
      </c>
      <c r="F459" s="150">
        <f t="shared" si="137"/>
        <v>2.8328311610904437E-2</v>
      </c>
      <c r="G459" s="151">
        <f t="shared" si="138"/>
        <v>1.0711721974414182E-2</v>
      </c>
      <c r="H459" s="150">
        <f t="shared" si="139"/>
        <v>-5.9671688389096533E-2</v>
      </c>
      <c r="I459" s="137"/>
      <c r="J459" s="151">
        <f t="shared" si="140"/>
        <v>8.8107117219744158</v>
      </c>
      <c r="K459" s="150">
        <f t="shared" si="141"/>
        <v>8.7403283116109041</v>
      </c>
      <c r="L459" s="135"/>
      <c r="M459" s="149">
        <f t="shared" si="143"/>
        <v>0.98782220536834653</v>
      </c>
      <c r="N459" s="149">
        <f t="shared" si="144"/>
        <v>0.98134214005234555</v>
      </c>
      <c r="O459" s="149">
        <f t="shared" si="145"/>
        <v>0.99942330368074606</v>
      </c>
      <c r="P459" s="149">
        <f t="shared" si="146"/>
        <v>0.99756365311585904</v>
      </c>
      <c r="Q459" s="140"/>
      <c r="R459" s="152">
        <f t="shared" si="147"/>
        <v>-1.22525515085685E-2</v>
      </c>
      <c r="S459" s="152">
        <f t="shared" si="148"/>
        <v>-1.8834113603624261E-2</v>
      </c>
      <c r="T459" s="152">
        <f t="shared" si="149"/>
        <v>-5.7686267253622314E-4</v>
      </c>
      <c r="U459" s="152">
        <f t="shared" si="150"/>
        <v>-2.4393196065811739E-3</v>
      </c>
    </row>
    <row r="460" spans="1:21" x14ac:dyDescent="0.25">
      <c r="A460" s="130">
        <f t="shared" si="135"/>
        <v>1909.03</v>
      </c>
      <c r="B460" s="138"/>
      <c r="C460" s="149">
        <f t="shared" si="142"/>
        <v>0.01</v>
      </c>
      <c r="D460" s="150">
        <f t="shared" si="134"/>
        <v>-8.9199999999999946E-2</v>
      </c>
      <c r="E460" s="150">
        <f t="shared" si="136"/>
        <v>0.10188261380803758</v>
      </c>
      <c r="F460" s="150">
        <f t="shared" si="137"/>
        <v>0.14715838508444443</v>
      </c>
      <c r="G460" s="151">
        <f t="shared" si="138"/>
        <v>1.2682613808037632E-2</v>
      </c>
      <c r="H460" s="150">
        <f t="shared" si="139"/>
        <v>5.795838508444448E-2</v>
      </c>
      <c r="I460" s="137"/>
      <c r="J460" s="151">
        <f t="shared" si="140"/>
        <v>8.9326826138080371</v>
      </c>
      <c r="K460" s="150">
        <f t="shared" si="141"/>
        <v>8.9779583850844435</v>
      </c>
      <c r="L460" s="135"/>
      <c r="M460" s="149">
        <f t="shared" si="143"/>
        <v>1.0118798642724114</v>
      </c>
      <c r="N460" s="149">
        <f t="shared" si="144"/>
        <v>1.0195185040013022</v>
      </c>
      <c r="O460" s="149">
        <f t="shared" si="145"/>
        <v>1.0153362945822288</v>
      </c>
      <c r="P460" s="149">
        <f t="shared" si="146"/>
        <v>1.0263694811557831</v>
      </c>
      <c r="Q460" s="140"/>
      <c r="R460" s="152">
        <f t="shared" si="147"/>
        <v>1.180985262527303E-2</v>
      </c>
      <c r="S460" s="152">
        <f t="shared" si="148"/>
        <v>1.9330460942504939E-2</v>
      </c>
      <c r="T460" s="152">
        <f t="shared" si="149"/>
        <v>1.5219882329394757E-2</v>
      </c>
      <c r="U460" s="152">
        <f t="shared" si="150"/>
        <v>2.6027800007181683E-2</v>
      </c>
    </row>
    <row r="461" spans="1:21" x14ac:dyDescent="0.25">
      <c r="A461" s="130">
        <f t="shared" si="135"/>
        <v>1909.04</v>
      </c>
      <c r="B461" s="138"/>
      <c r="C461" s="149">
        <f t="shared" si="142"/>
        <v>0.01</v>
      </c>
      <c r="D461" s="150">
        <f t="shared" si="134"/>
        <v>-9.3199999999999505E-2</v>
      </c>
      <c r="E461" s="150">
        <f t="shared" si="136"/>
        <v>0.10596119077713204</v>
      </c>
      <c r="F461" s="150">
        <f t="shared" si="137"/>
        <v>0.15727213554071001</v>
      </c>
      <c r="G461" s="151">
        <f t="shared" si="138"/>
        <v>1.2761190777132531E-2</v>
      </c>
      <c r="H461" s="150">
        <f t="shared" si="139"/>
        <v>6.4072135540710506E-2</v>
      </c>
      <c r="I461" s="137"/>
      <c r="J461" s="151">
        <f t="shared" si="140"/>
        <v>9.3327611907771324</v>
      </c>
      <c r="K461" s="150">
        <f t="shared" si="141"/>
        <v>9.3840721355407108</v>
      </c>
      <c r="L461" s="135"/>
      <c r="M461" s="149">
        <f t="shared" si="143"/>
        <v>1.0294263694094377</v>
      </c>
      <c r="N461" s="149">
        <f t="shared" si="144"/>
        <v>1.0296690515233711</v>
      </c>
      <c r="O461" s="149">
        <f t="shared" si="145"/>
        <v>1.0416849803191026</v>
      </c>
      <c r="P461" s="149">
        <f t="shared" si="146"/>
        <v>1.0420451795018026</v>
      </c>
      <c r="Q461" s="140"/>
      <c r="R461" s="152">
        <f t="shared" si="147"/>
        <v>2.9001724198922576E-2</v>
      </c>
      <c r="S461" s="152">
        <f t="shared" si="148"/>
        <v>2.9237441410072649E-2</v>
      </c>
      <c r="T461" s="152">
        <f t="shared" si="149"/>
        <v>4.08395754720478E-2</v>
      </c>
      <c r="U461" s="152">
        <f t="shared" si="150"/>
        <v>4.1185300838252371E-2</v>
      </c>
    </row>
    <row r="462" spans="1:21" x14ac:dyDescent="0.25">
      <c r="A462" s="130">
        <f t="shared" si="135"/>
        <v>1909.05</v>
      </c>
      <c r="B462" s="138"/>
      <c r="C462" s="149">
        <f t="shared" si="142"/>
        <v>0.01</v>
      </c>
      <c r="D462" s="150">
        <f t="shared" ref="D462:D481" si="151">(1-Epsilon)*q_SP-q_SP</f>
        <v>-9.6299999999999386E-2</v>
      </c>
      <c r="E462" s="150">
        <f t="shared" si="136"/>
        <v>0.10721400076148037</v>
      </c>
      <c r="F462" s="150">
        <f t="shared" si="137"/>
        <v>0.16192504733008087</v>
      </c>
      <c r="G462" s="151">
        <f t="shared" si="138"/>
        <v>1.0914000761480983E-2</v>
      </c>
      <c r="H462" s="150">
        <f t="shared" si="139"/>
        <v>6.5625047330081482E-2</v>
      </c>
      <c r="I462" s="137"/>
      <c r="J462" s="151">
        <f t="shared" si="140"/>
        <v>9.640914000761482</v>
      </c>
      <c r="K462" s="150">
        <f t="shared" si="141"/>
        <v>9.6956250473300827</v>
      </c>
      <c r="L462" s="135"/>
      <c r="M462" s="149">
        <f t="shared" si="143"/>
        <v>1.0222783323143187</v>
      </c>
      <c r="N462" s="149">
        <f t="shared" si="144"/>
        <v>1.022368201540929</v>
      </c>
      <c r="O462" s="149">
        <f t="shared" si="145"/>
        <v>1.0315441023896592</v>
      </c>
      <c r="P462" s="149">
        <f t="shared" si="146"/>
        <v>1.0316798316663305</v>
      </c>
      <c r="Q462" s="140"/>
      <c r="R462" s="152">
        <f t="shared" si="147"/>
        <v>2.2033795519843174E-2</v>
      </c>
      <c r="S462" s="152">
        <f t="shared" si="148"/>
        <v>2.2121702378246393E-2</v>
      </c>
      <c r="T462" s="152">
        <f t="shared" si="149"/>
        <v>3.1056808203793088E-2</v>
      </c>
      <c r="U462" s="152">
        <f t="shared" si="150"/>
        <v>3.1188378291389197E-2</v>
      </c>
    </row>
    <row r="463" spans="1:21" x14ac:dyDescent="0.25">
      <c r="A463" s="130">
        <f t="shared" si="135"/>
        <v>1909.06</v>
      </c>
      <c r="B463" s="138"/>
      <c r="C463" s="149">
        <f t="shared" si="142"/>
        <v>0.01</v>
      </c>
      <c r="D463" s="150">
        <f t="shared" si="151"/>
        <v>-9.8000000000000753E-2</v>
      </c>
      <c r="E463" s="150">
        <f t="shared" si="136"/>
        <v>0.1074146554114855</v>
      </c>
      <c r="F463" s="150">
        <f t="shared" si="137"/>
        <v>0.16281904893013599</v>
      </c>
      <c r="G463" s="151">
        <f t="shared" si="138"/>
        <v>9.4146554114847431E-3</v>
      </c>
      <c r="H463" s="150">
        <f t="shared" si="139"/>
        <v>6.4819048930135237E-2</v>
      </c>
      <c r="I463" s="137"/>
      <c r="J463" s="151">
        <f t="shared" si="140"/>
        <v>9.8094146554114854</v>
      </c>
      <c r="K463" s="150">
        <f t="shared" si="141"/>
        <v>9.8648190489301353</v>
      </c>
      <c r="L463" s="135"/>
      <c r="M463" s="149">
        <f t="shared" si="143"/>
        <v>1.0134345978287229</v>
      </c>
      <c r="N463" s="149">
        <f t="shared" si="144"/>
        <v>1.013408512348356</v>
      </c>
      <c r="O463" s="149">
        <f t="shared" si="145"/>
        <v>1.0182338294146673</v>
      </c>
      <c r="P463" s="149">
        <f t="shared" si="146"/>
        <v>1.0181942890643498</v>
      </c>
      <c r="Q463" s="140"/>
      <c r="R463" s="152">
        <f t="shared" si="147"/>
        <v>1.3345153824962847E-2</v>
      </c>
      <c r="S463" s="152">
        <f t="shared" si="148"/>
        <v>1.3319413815548868E-2</v>
      </c>
      <c r="T463" s="152">
        <f t="shared" si="149"/>
        <v>1.8069586658847833E-2</v>
      </c>
      <c r="U463" s="152">
        <f t="shared" si="150"/>
        <v>1.8030753615870598E-2</v>
      </c>
    </row>
    <row r="464" spans="1:21" x14ac:dyDescent="0.25">
      <c r="A464" s="130">
        <f t="shared" si="135"/>
        <v>1909.07</v>
      </c>
      <c r="B464" s="138"/>
      <c r="C464" s="149">
        <f t="shared" si="142"/>
        <v>0.01</v>
      </c>
      <c r="D464" s="150">
        <f t="shared" si="151"/>
        <v>-9.9399999999999267E-2</v>
      </c>
      <c r="E464" s="150">
        <f t="shared" si="136"/>
        <v>0.10815450093151702</v>
      </c>
      <c r="F464" s="150">
        <f t="shared" si="137"/>
        <v>0.16415825713175877</v>
      </c>
      <c r="G464" s="151">
        <f t="shared" si="138"/>
        <v>8.7545009315177502E-3</v>
      </c>
      <c r="H464" s="150">
        <f t="shared" si="139"/>
        <v>6.4758257131759506E-2</v>
      </c>
      <c r="I464" s="137"/>
      <c r="J464" s="151">
        <f t="shared" si="140"/>
        <v>9.9487545009315177</v>
      </c>
      <c r="K464" s="150">
        <f t="shared" si="141"/>
        <v>10.004758257131758</v>
      </c>
      <c r="L464" s="135"/>
      <c r="M464" s="149">
        <f t="shared" si="143"/>
        <v>1.0115717302173759</v>
      </c>
      <c r="N464" s="149">
        <f t="shared" si="144"/>
        <v>1.0115503942909285</v>
      </c>
      <c r="O464" s="149">
        <f t="shared" si="145"/>
        <v>1.0154202166980868</v>
      </c>
      <c r="P464" s="149">
        <f t="shared" si="146"/>
        <v>1.0153878327614985</v>
      </c>
      <c r="Q464" s="140"/>
      <c r="R464" s="152">
        <f t="shared" si="147"/>
        <v>1.1505289809679683E-2</v>
      </c>
      <c r="S464" s="152">
        <f t="shared" si="148"/>
        <v>1.1484197730076874E-2</v>
      </c>
      <c r="T464" s="152">
        <f t="shared" si="149"/>
        <v>1.5302533415765335E-2</v>
      </c>
      <c r="U464" s="152">
        <f t="shared" si="150"/>
        <v>1.5270640754516829E-2</v>
      </c>
    </row>
    <row r="465" spans="1:21" x14ac:dyDescent="0.25">
      <c r="A465" s="130">
        <f t="shared" si="135"/>
        <v>1909.08</v>
      </c>
      <c r="B465" s="138"/>
      <c r="C465" s="149">
        <f t="shared" si="142"/>
        <v>0.01</v>
      </c>
      <c r="D465" s="150">
        <f t="shared" si="151"/>
        <v>-0.10180000000000078</v>
      </c>
      <c r="E465" s="150">
        <f t="shared" si="136"/>
        <v>0.1101706225404039</v>
      </c>
      <c r="F465" s="150">
        <f t="shared" si="137"/>
        <v>0.17026796963025709</v>
      </c>
      <c r="G465" s="151">
        <f t="shared" si="138"/>
        <v>8.3706225404031193E-3</v>
      </c>
      <c r="H465" s="150">
        <f t="shared" si="139"/>
        <v>6.8467969630256309E-2</v>
      </c>
      <c r="I465" s="137"/>
      <c r="J465" s="151">
        <f t="shared" si="140"/>
        <v>10.188370622540402</v>
      </c>
      <c r="K465" s="150">
        <f t="shared" si="141"/>
        <v>10.248467969630257</v>
      </c>
      <c r="L465" s="135"/>
      <c r="M465" s="149">
        <f t="shared" si="143"/>
        <v>1.016870631986732</v>
      </c>
      <c r="N465" s="149">
        <f t="shared" si="144"/>
        <v>1.017008256650171</v>
      </c>
      <c r="O465" s="149">
        <f t="shared" si="145"/>
        <v>1.0238102425814932</v>
      </c>
      <c r="P465" s="149">
        <f t="shared" si="146"/>
        <v>1.0240229405900412</v>
      </c>
      <c r="Q465" s="140"/>
      <c r="R465" s="152">
        <f t="shared" si="147"/>
        <v>1.672990345567707E-2</v>
      </c>
      <c r="S465" s="152">
        <f t="shared" si="148"/>
        <v>1.6865235666870149E-2</v>
      </c>
      <c r="T465" s="152">
        <f t="shared" si="149"/>
        <v>2.3531199466289895E-2</v>
      </c>
      <c r="U465" s="152">
        <f t="shared" si="150"/>
        <v>2.3738929286336464E-2</v>
      </c>
    </row>
    <row r="466" spans="1:21" x14ac:dyDescent="0.25">
      <c r="A466" s="130">
        <f t="shared" si="135"/>
        <v>1909.09</v>
      </c>
      <c r="B466" s="138"/>
      <c r="C466" s="149">
        <f t="shared" si="142"/>
        <v>0.01</v>
      </c>
      <c r="D466" s="150">
        <f t="shared" si="151"/>
        <v>-0.10190000000000055</v>
      </c>
      <c r="E466" s="150">
        <f t="shared" si="136"/>
        <v>0.1090458244729553</v>
      </c>
      <c r="F466" s="150">
        <f t="shared" si="137"/>
        <v>0.13068358507554434</v>
      </c>
      <c r="G466" s="151">
        <f t="shared" si="138"/>
        <v>7.1458244729547538E-3</v>
      </c>
      <c r="H466" s="150">
        <f t="shared" si="139"/>
        <v>2.8783585075543794E-2</v>
      </c>
      <c r="I466" s="137"/>
      <c r="J466" s="151">
        <f t="shared" si="140"/>
        <v>10.197145824472955</v>
      </c>
      <c r="K466" s="150">
        <f t="shared" si="141"/>
        <v>10.218783585075544</v>
      </c>
      <c r="L466" s="135"/>
      <c r="M466" s="149">
        <f t="shared" si="143"/>
        <v>1.0042760587146438</v>
      </c>
      <c r="N466" s="149">
        <f t="shared" si="144"/>
        <v>1.002254381964347</v>
      </c>
      <c r="O466" s="149">
        <f t="shared" si="145"/>
        <v>1.0042994239629772</v>
      </c>
      <c r="P466" s="149">
        <f t="shared" si="146"/>
        <v>1.0018765896465824</v>
      </c>
      <c r="Q466" s="140"/>
      <c r="R466" s="152">
        <f t="shared" si="147"/>
        <v>4.2669423543998525E-3</v>
      </c>
      <c r="S466" s="152">
        <f t="shared" si="148"/>
        <v>2.2518446579826963E-3</v>
      </c>
      <c r="T466" s="152">
        <f t="shared" si="149"/>
        <v>4.2902078463228823E-3</v>
      </c>
      <c r="U466" s="152">
        <f t="shared" si="150"/>
        <v>1.8748310519948242E-3</v>
      </c>
    </row>
    <row r="467" spans="1:21" x14ac:dyDescent="0.25">
      <c r="A467" s="130">
        <f t="shared" si="135"/>
        <v>1909.1</v>
      </c>
      <c r="B467" s="138"/>
      <c r="C467" s="149">
        <f t="shared" si="142"/>
        <v>0.01</v>
      </c>
      <c r="D467" s="150">
        <f t="shared" si="151"/>
        <v>-0.10229999999999961</v>
      </c>
      <c r="E467" s="150">
        <f t="shared" si="136"/>
        <v>0.10969667755816308</v>
      </c>
      <c r="F467" s="150">
        <f t="shared" si="137"/>
        <v>0.15677937790844743</v>
      </c>
      <c r="G467" s="151">
        <f t="shared" si="138"/>
        <v>7.3966775581634642E-3</v>
      </c>
      <c r="H467" s="150">
        <f t="shared" si="139"/>
        <v>5.4479377908447812E-2</v>
      </c>
      <c r="I467" s="137"/>
      <c r="J467" s="151">
        <f t="shared" si="140"/>
        <v>10.237396677558165</v>
      </c>
      <c r="K467" s="150">
        <f t="shared" si="141"/>
        <v>10.284479377908449</v>
      </c>
      <c r="L467" s="135"/>
      <c r="M467" s="149">
        <f t="shared" si="143"/>
        <v>1.0059480383263915</v>
      </c>
      <c r="N467" s="149">
        <f t="shared" si="144"/>
        <v>1.0072745641238576</v>
      </c>
      <c r="O467" s="149">
        <f t="shared" si="145"/>
        <v>1.0067121761058415</v>
      </c>
      <c r="P467" s="149">
        <f t="shared" si="146"/>
        <v>1.0086080574938259</v>
      </c>
      <c r="Q467" s="140"/>
      <c r="R467" s="152">
        <f t="shared" si="147"/>
        <v>5.9304185805188567E-3</v>
      </c>
      <c r="S467" s="152">
        <f t="shared" si="148"/>
        <v>7.2482321077717926E-3</v>
      </c>
      <c r="T467" s="152">
        <f t="shared" si="149"/>
        <v>6.6897497489758328E-3</v>
      </c>
      <c r="U467" s="152">
        <f t="shared" si="150"/>
        <v>8.5712194188075526E-3</v>
      </c>
    </row>
    <row r="468" spans="1:21" x14ac:dyDescent="0.25">
      <c r="A468" s="130">
        <f t="shared" si="135"/>
        <v>1909.11</v>
      </c>
      <c r="B468" s="138"/>
      <c r="C468" s="149">
        <f t="shared" si="142"/>
        <v>0.01</v>
      </c>
      <c r="D468" s="150">
        <f t="shared" si="151"/>
        <v>-0.10180000000000078</v>
      </c>
      <c r="E468" s="150">
        <f t="shared" si="136"/>
        <v>0.10920648620705997</v>
      </c>
      <c r="F468" s="150">
        <f t="shared" si="137"/>
        <v>4.4681812141726646E-2</v>
      </c>
      <c r="G468" s="151">
        <f t="shared" si="138"/>
        <v>7.406486207059193E-3</v>
      </c>
      <c r="H468" s="150">
        <f t="shared" si="139"/>
        <v>-5.7118187858274133E-2</v>
      </c>
      <c r="I468" s="137"/>
      <c r="J468" s="151">
        <f t="shared" si="140"/>
        <v>10.18740648620706</v>
      </c>
      <c r="K468" s="150">
        <f t="shared" si="141"/>
        <v>10.122881812141726</v>
      </c>
      <c r="L468" s="135"/>
      <c r="M468" s="149">
        <f t="shared" si="143"/>
        <v>1.0012241083943421</v>
      </c>
      <c r="N468" s="149">
        <f t="shared" si="144"/>
        <v>0.99540658942376692</v>
      </c>
      <c r="O468" s="149">
        <f t="shared" si="145"/>
        <v>1.0029688736321154</v>
      </c>
      <c r="P468" s="149">
        <f t="shared" si="146"/>
        <v>1.0005886369007428</v>
      </c>
      <c r="Q468" s="140"/>
      <c r="R468" s="152">
        <f t="shared" si="147"/>
        <v>1.2233597845189449E-3</v>
      </c>
      <c r="S468" s="152">
        <f t="shared" si="148"/>
        <v>-4.6039927044017161E-3</v>
      </c>
      <c r="T468" s="152">
        <f t="shared" si="149"/>
        <v>2.9644752301762919E-3</v>
      </c>
      <c r="U468" s="152">
        <f t="shared" si="150"/>
        <v>5.884637219986538E-4</v>
      </c>
    </row>
    <row r="469" spans="1:21" x14ac:dyDescent="0.25">
      <c r="A469" s="130">
        <f t="shared" si="135"/>
        <v>1909.12</v>
      </c>
      <c r="B469" s="138"/>
      <c r="C469" s="149">
        <f t="shared" si="142"/>
        <v>0.01</v>
      </c>
      <c r="D469" s="150">
        <f t="shared" si="151"/>
        <v>-0.10299999999999976</v>
      </c>
      <c r="E469" s="150">
        <f t="shared" si="136"/>
        <v>0.11109035828165846</v>
      </c>
      <c r="F469" s="150">
        <f t="shared" si="137"/>
        <v>0.16890511557921514</v>
      </c>
      <c r="G469" s="151">
        <f t="shared" si="138"/>
        <v>8.0903582816587022E-3</v>
      </c>
      <c r="H469" s="150">
        <f t="shared" si="139"/>
        <v>6.5905115579215384E-2</v>
      </c>
      <c r="I469" s="137"/>
      <c r="J469" s="151">
        <f t="shared" si="140"/>
        <v>10.308090358281659</v>
      </c>
      <c r="K469" s="150">
        <f t="shared" si="141"/>
        <v>10.365905115579215</v>
      </c>
      <c r="L469" s="135"/>
      <c r="M469" s="149">
        <f t="shared" si="143"/>
        <v>1.0102582175221926</v>
      </c>
      <c r="N469" s="149">
        <f t="shared" si="144"/>
        <v>1.0168286662037826</v>
      </c>
      <c r="O469" s="149">
        <f t="shared" si="145"/>
        <v>1.0134181375679359</v>
      </c>
      <c r="P469" s="149">
        <f t="shared" si="146"/>
        <v>1.023408044983281</v>
      </c>
      <c r="Q469" s="140"/>
      <c r="R469" s="152">
        <f t="shared" si="147"/>
        <v>1.0205959090547955E-2</v>
      </c>
      <c r="S469" s="152">
        <f t="shared" si="148"/>
        <v>1.6688633064333918E-2</v>
      </c>
      <c r="T469" s="152">
        <f t="shared" si="149"/>
        <v>1.3328911637753132E-2</v>
      </c>
      <c r="U469" s="152">
        <f t="shared" si="150"/>
        <v>2.3138278393017166E-2</v>
      </c>
    </row>
    <row r="470" spans="1:21" x14ac:dyDescent="0.25">
      <c r="A470" s="130">
        <f t="shared" si="135"/>
        <v>1910.01</v>
      </c>
      <c r="B470" s="138"/>
      <c r="C470" s="149">
        <f t="shared" si="142"/>
        <v>0.01</v>
      </c>
      <c r="D470" s="150">
        <f t="shared" si="151"/>
        <v>-0.10079999999999956</v>
      </c>
      <c r="E470" s="150">
        <f t="shared" si="136"/>
        <v>0.10813693260816809</v>
      </c>
      <c r="F470" s="150">
        <f t="shared" si="137"/>
        <v>3.3472564823896482E-2</v>
      </c>
      <c r="G470" s="151">
        <f t="shared" si="138"/>
        <v>7.3369326081685338E-3</v>
      </c>
      <c r="H470" s="150">
        <f t="shared" si="139"/>
        <v>-6.7327435176103068E-2</v>
      </c>
      <c r="I470" s="137"/>
      <c r="J470" s="151">
        <f t="shared" si="140"/>
        <v>10.087336932608169</v>
      </c>
      <c r="K470" s="150">
        <f t="shared" si="141"/>
        <v>10.012672564823896</v>
      </c>
      <c r="L470" s="135"/>
      <c r="M470" s="149">
        <f t="shared" si="143"/>
        <v>0.99237689743054602</v>
      </c>
      <c r="N470" s="149">
        <f t="shared" si="144"/>
        <v>0.98557500679210208</v>
      </c>
      <c r="O470" s="149">
        <f t="shared" si="145"/>
        <v>1.0005374308712414</v>
      </c>
      <c r="P470" s="149">
        <f t="shared" si="146"/>
        <v>0.99843198253061438</v>
      </c>
      <c r="Q470" s="140"/>
      <c r="R470" s="152">
        <f t="shared" si="147"/>
        <v>-7.6523069290681056E-3</v>
      </c>
      <c r="S470" s="152">
        <f t="shared" si="148"/>
        <v>-1.4530044892813501E-2</v>
      </c>
      <c r="T470" s="152">
        <f t="shared" si="149"/>
        <v>5.3728650699223421E-4</v>
      </c>
      <c r="U470" s="152">
        <f t="shared" si="150"/>
        <v>-1.5692480953747032E-3</v>
      </c>
    </row>
    <row r="471" spans="1:21" x14ac:dyDescent="0.25">
      <c r="A471" s="130">
        <f t="shared" si="135"/>
        <v>1910.02</v>
      </c>
      <c r="B471" s="138"/>
      <c r="C471" s="149">
        <f t="shared" si="142"/>
        <v>0.01</v>
      </c>
      <c r="D471" s="150">
        <f t="shared" si="151"/>
        <v>-9.7200000000000841E-2</v>
      </c>
      <c r="E471" s="150">
        <f t="shared" si="136"/>
        <v>0.10573526330413652</v>
      </c>
      <c r="F471" s="150">
        <f t="shared" si="137"/>
        <v>3.0868980484929621E-2</v>
      </c>
      <c r="G471" s="151">
        <f t="shared" si="138"/>
        <v>8.5352633041356762E-3</v>
      </c>
      <c r="H471" s="150">
        <f t="shared" si="139"/>
        <v>-6.6331019515071227E-2</v>
      </c>
      <c r="I471" s="137"/>
      <c r="J471" s="151">
        <f t="shared" si="140"/>
        <v>9.7285352633041366</v>
      </c>
      <c r="K471" s="150">
        <f t="shared" si="141"/>
        <v>9.6536689804849303</v>
      </c>
      <c r="L471" s="135"/>
      <c r="M471" s="149">
        <f t="shared" si="143"/>
        <v>0.98432685852905411</v>
      </c>
      <c r="N471" s="149">
        <f t="shared" si="144"/>
        <v>0.9841865342515308</v>
      </c>
      <c r="O471" s="149">
        <f t="shared" si="145"/>
        <v>0.99802274348093278</v>
      </c>
      <c r="P471" s="149">
        <f t="shared" si="146"/>
        <v>0.997981776378293</v>
      </c>
      <c r="Q471" s="140"/>
      <c r="R471" s="152">
        <f t="shared" si="147"/>
        <v>-1.5797263785336427E-2</v>
      </c>
      <c r="S471" s="152">
        <f t="shared" si="148"/>
        <v>-1.5939832566707814E-2</v>
      </c>
      <c r="T471" s="152">
        <f t="shared" si="149"/>
        <v>-1.9792138712888532E-3</v>
      </c>
      <c r="U471" s="152">
        <f t="shared" si="150"/>
        <v>-2.0202629793824867E-3</v>
      </c>
    </row>
    <row r="472" spans="1:21" x14ac:dyDescent="0.25">
      <c r="A472" s="130">
        <f t="shared" si="135"/>
        <v>1910.03</v>
      </c>
      <c r="B472" s="138"/>
      <c r="C472" s="149">
        <f t="shared" si="142"/>
        <v>0.01</v>
      </c>
      <c r="D472" s="150">
        <f t="shared" si="151"/>
        <v>-9.9600000000000577E-2</v>
      </c>
      <c r="E472" s="150">
        <f t="shared" si="136"/>
        <v>0.11083484190752219</v>
      </c>
      <c r="F472" s="150">
        <f t="shared" si="137"/>
        <v>0.16659418582082045</v>
      </c>
      <c r="G472" s="151">
        <f t="shared" si="138"/>
        <v>1.1234841907521609E-2</v>
      </c>
      <c r="H472" s="150">
        <f t="shared" si="139"/>
        <v>6.6994185820819868E-2</v>
      </c>
      <c r="I472" s="137"/>
      <c r="J472" s="151">
        <f t="shared" si="140"/>
        <v>9.9712348419075223</v>
      </c>
      <c r="K472" s="150">
        <f t="shared" si="141"/>
        <v>10.02699418582082</v>
      </c>
      <c r="L472" s="135"/>
      <c r="M472" s="149">
        <f t="shared" si="143"/>
        <v>1.0176433792598278</v>
      </c>
      <c r="N472" s="149">
        <f t="shared" si="144"/>
        <v>1.0252963181333343</v>
      </c>
      <c r="O472" s="149">
        <f t="shared" si="145"/>
        <v>1.0246709635208253</v>
      </c>
      <c r="P472" s="149">
        <f t="shared" si="146"/>
        <v>1.0361739809729738</v>
      </c>
      <c r="Q472" s="140"/>
      <c r="R472" s="152">
        <f t="shared" si="147"/>
        <v>1.7489541684741781E-2</v>
      </c>
      <c r="S472" s="152">
        <f t="shared" si="148"/>
        <v>2.4981661673449607E-2</v>
      </c>
      <c r="T472" s="152">
        <f t="shared" si="149"/>
        <v>2.4371549856052489E-2</v>
      </c>
      <c r="U472" s="152">
        <f t="shared" si="150"/>
        <v>3.5535065039835209E-2</v>
      </c>
    </row>
    <row r="473" spans="1:21" x14ac:dyDescent="0.25">
      <c r="A473" s="130">
        <f t="shared" si="135"/>
        <v>1910.04</v>
      </c>
      <c r="B473" s="138"/>
      <c r="C473" s="149">
        <f t="shared" si="142"/>
        <v>0.01</v>
      </c>
      <c r="D473" s="150">
        <f t="shared" si="151"/>
        <v>-9.7200000000000841E-2</v>
      </c>
      <c r="E473" s="150">
        <f t="shared" si="136"/>
        <v>0.10695262521633633</v>
      </c>
      <c r="F473" s="150">
        <f t="shared" si="137"/>
        <v>3.1899838012006562E-2</v>
      </c>
      <c r="G473" s="151">
        <f t="shared" si="138"/>
        <v>9.7526252163354921E-3</v>
      </c>
      <c r="H473" s="150">
        <f t="shared" si="139"/>
        <v>-6.5300161987994279E-2</v>
      </c>
      <c r="I473" s="137"/>
      <c r="J473" s="151">
        <f t="shared" si="140"/>
        <v>9.7297526252163369</v>
      </c>
      <c r="K473" s="150">
        <f t="shared" si="141"/>
        <v>9.6546998380120055</v>
      </c>
      <c r="L473" s="135"/>
      <c r="M473" s="149">
        <f t="shared" si="143"/>
        <v>0.99040008812945746</v>
      </c>
      <c r="N473" s="149">
        <f t="shared" si="144"/>
        <v>0.98328518779259588</v>
      </c>
      <c r="O473" s="149">
        <f t="shared" si="145"/>
        <v>0.99971837511582606</v>
      </c>
      <c r="P473" s="149">
        <f t="shared" si="146"/>
        <v>0.99759627509482729</v>
      </c>
      <c r="Q473" s="140"/>
      <c r="R473" s="152">
        <f t="shared" si="147"/>
        <v>-9.646288068108369E-3</v>
      </c>
      <c r="S473" s="152">
        <f t="shared" si="148"/>
        <v>-1.6856081081889518E-2</v>
      </c>
      <c r="T473" s="152">
        <f t="shared" si="149"/>
        <v>-2.8166454790866754E-4</v>
      </c>
      <c r="U473" s="152">
        <f t="shared" si="150"/>
        <v>-2.4066184897334497E-3</v>
      </c>
    </row>
    <row r="474" spans="1:21" x14ac:dyDescent="0.25">
      <c r="A474" s="130">
        <f t="shared" si="135"/>
        <v>1910.05</v>
      </c>
      <c r="B474" s="138"/>
      <c r="C474" s="149">
        <f t="shared" si="142"/>
        <v>0.01</v>
      </c>
      <c r="D474" s="150">
        <f t="shared" si="151"/>
        <v>-9.5599999999999241E-2</v>
      </c>
      <c r="E474" s="150">
        <f t="shared" si="136"/>
        <v>0.10686176466206758</v>
      </c>
      <c r="F474" s="150">
        <f t="shared" si="137"/>
        <v>3.278596613938977E-2</v>
      </c>
      <c r="G474" s="151">
        <f t="shared" si="138"/>
        <v>1.1261764662068338E-2</v>
      </c>
      <c r="H474" s="150">
        <f t="shared" si="139"/>
        <v>-6.2814033860609464E-2</v>
      </c>
      <c r="I474" s="137"/>
      <c r="J474" s="151">
        <f t="shared" si="140"/>
        <v>9.5712617646620686</v>
      </c>
      <c r="K474" s="150">
        <f t="shared" si="141"/>
        <v>9.4971859661393907</v>
      </c>
      <c r="L474" s="135"/>
      <c r="M474" s="149">
        <f t="shared" si="143"/>
        <v>0.99468674724015227</v>
      </c>
      <c r="N474" s="149">
        <f t="shared" si="144"/>
        <v>0.99468936981834921</v>
      </c>
      <c r="O474" s="149">
        <f t="shared" si="145"/>
        <v>1.0009232253769014</v>
      </c>
      <c r="P474" s="149">
        <f t="shared" si="146"/>
        <v>1.0009240300029547</v>
      </c>
      <c r="Q474" s="140"/>
      <c r="R474" s="152">
        <f t="shared" si="147"/>
        <v>-5.3274182862542178E-3</v>
      </c>
      <c r="S474" s="152">
        <f t="shared" si="148"/>
        <v>-5.3247817026796426E-3</v>
      </c>
      <c r="T474" s="152">
        <f t="shared" si="149"/>
        <v>9.2279946647381235E-4</v>
      </c>
      <c r="U474" s="152">
        <f t="shared" si="150"/>
        <v>9.2360335003803409E-4</v>
      </c>
    </row>
    <row r="475" spans="1:21" x14ac:dyDescent="0.25">
      <c r="A475" s="130">
        <f t="shared" si="135"/>
        <v>1910.06</v>
      </c>
      <c r="B475" s="138"/>
      <c r="C475" s="149">
        <f t="shared" si="142"/>
        <v>0.01</v>
      </c>
      <c r="D475" s="150">
        <f t="shared" si="151"/>
        <v>-9.0999999999999304E-2</v>
      </c>
      <c r="E475" s="150">
        <f t="shared" si="136"/>
        <v>0.10286001483201769</v>
      </c>
      <c r="F475" s="150">
        <f t="shared" si="137"/>
        <v>2.8390177298133402E-2</v>
      </c>
      <c r="G475" s="151">
        <f t="shared" si="138"/>
        <v>1.1860014832018387E-2</v>
      </c>
      <c r="H475" s="150">
        <f t="shared" si="139"/>
        <v>-6.2609822701865908E-2</v>
      </c>
      <c r="I475" s="137"/>
      <c r="J475" s="151">
        <f t="shared" si="140"/>
        <v>9.1118600148320184</v>
      </c>
      <c r="K475" s="150">
        <f t="shared" si="141"/>
        <v>9.0373901772981338</v>
      </c>
      <c r="L475" s="135"/>
      <c r="M475" s="149">
        <f t="shared" si="143"/>
        <v>0.97671579102043393</v>
      </c>
      <c r="N475" s="149">
        <f t="shared" si="144"/>
        <v>0.97649822258338792</v>
      </c>
      <c r="O475" s="149">
        <f t="shared" si="145"/>
        <v>0.99624348496828419</v>
      </c>
      <c r="P475" s="149">
        <f t="shared" si="146"/>
        <v>0.99618343435957779</v>
      </c>
      <c r="Q475" s="140"/>
      <c r="R475" s="152">
        <f t="shared" si="147"/>
        <v>-2.3559568930893844E-2</v>
      </c>
      <c r="S475" s="152">
        <f t="shared" si="148"/>
        <v>-2.3782348858162976E-2</v>
      </c>
      <c r="T475" s="152">
        <f t="shared" si="149"/>
        <v>-3.7635884541424801E-3</v>
      </c>
      <c r="U475" s="152">
        <f t="shared" si="150"/>
        <v>-3.8238673111906851E-3</v>
      </c>
    </row>
    <row r="476" spans="1:21" x14ac:dyDescent="0.25">
      <c r="A476" s="130">
        <f t="shared" si="135"/>
        <v>1910.07</v>
      </c>
      <c r="B476" s="138"/>
      <c r="C476" s="149">
        <f t="shared" si="142"/>
        <v>0.01</v>
      </c>
      <c r="D476" s="150">
        <f t="shared" si="151"/>
        <v>-8.6399999999999366E-2</v>
      </c>
      <c r="E476" s="150">
        <f t="shared" si="136"/>
        <v>0.10040331326569679</v>
      </c>
      <c r="F476" s="150">
        <f t="shared" si="137"/>
        <v>2.6888072488169046E-2</v>
      </c>
      <c r="G476" s="151">
        <f t="shared" si="138"/>
        <v>1.4003313265697426E-2</v>
      </c>
      <c r="H476" s="150">
        <f t="shared" si="139"/>
        <v>-5.951192751183032E-2</v>
      </c>
      <c r="I476" s="137"/>
      <c r="J476" s="151">
        <f t="shared" si="140"/>
        <v>8.6540033132656973</v>
      </c>
      <c r="K476" s="150">
        <f t="shared" si="141"/>
        <v>8.5804880724881709</v>
      </c>
      <c r="L476" s="135"/>
      <c r="M476" s="149">
        <f t="shared" si="143"/>
        <v>0.97478194342438917</v>
      </c>
      <c r="N476" s="149">
        <f t="shared" si="144"/>
        <v>0.97462276730173536</v>
      </c>
      <c r="O476" s="149">
        <f t="shared" si="145"/>
        <v>0.99595029624500886</v>
      </c>
      <c r="P476" s="149">
        <f t="shared" si="146"/>
        <v>0.99590766877600312</v>
      </c>
      <c r="Q476" s="140"/>
      <c r="R476" s="152">
        <f t="shared" si="147"/>
        <v>-2.5541480767039069E-2</v>
      </c>
      <c r="S476" s="152">
        <f t="shared" si="148"/>
        <v>-2.5704788183022773E-2</v>
      </c>
      <c r="T476" s="152">
        <f t="shared" si="149"/>
        <v>-4.0579260112183387E-3</v>
      </c>
      <c r="U476" s="152">
        <f t="shared" si="150"/>
        <v>-4.1007277267631499E-3</v>
      </c>
    </row>
    <row r="477" spans="1:21" x14ac:dyDescent="0.25">
      <c r="A477" s="130">
        <f t="shared" si="135"/>
        <v>1910.08</v>
      </c>
      <c r="B477" s="138"/>
      <c r="C477" s="149">
        <f t="shared" si="142"/>
        <v>0.01</v>
      </c>
      <c r="D477" s="150">
        <f t="shared" si="151"/>
        <v>-8.8499999999999801E-2</v>
      </c>
      <c r="E477" s="150">
        <f t="shared" si="136"/>
        <v>0.10569009045079883</v>
      </c>
      <c r="F477" s="150">
        <f t="shared" si="137"/>
        <v>0.14796338074209064</v>
      </c>
      <c r="G477" s="151">
        <f t="shared" si="138"/>
        <v>1.7190090450799028E-2</v>
      </c>
      <c r="H477" s="150">
        <f t="shared" si="139"/>
        <v>5.9463380742090843E-2</v>
      </c>
      <c r="I477" s="137"/>
      <c r="J477" s="151">
        <f t="shared" si="140"/>
        <v>8.8671900904507979</v>
      </c>
      <c r="K477" s="150">
        <f t="shared" si="141"/>
        <v>8.9094633807420909</v>
      </c>
      <c r="L477" s="135"/>
      <c r="M477" s="149">
        <f t="shared" si="143"/>
        <v>1.0188441852397085</v>
      </c>
      <c r="N477" s="149">
        <f t="shared" si="144"/>
        <v>1.0270506395666428</v>
      </c>
      <c r="O477" s="149">
        <f t="shared" si="145"/>
        <v>1.0249026134680062</v>
      </c>
      <c r="P477" s="149">
        <f t="shared" si="146"/>
        <v>1.0363914363173348</v>
      </c>
      <c r="Q477" s="140"/>
      <c r="R477" s="152">
        <f t="shared" si="147"/>
        <v>1.8668833068573063E-2</v>
      </c>
      <c r="S477" s="152">
        <f t="shared" si="148"/>
        <v>2.6691237974863006E-2</v>
      </c>
      <c r="T477" s="152">
        <f t="shared" si="149"/>
        <v>2.4597596825791001E-2</v>
      </c>
      <c r="U477" s="152">
        <f t="shared" si="150"/>
        <v>3.5744906759034849E-2</v>
      </c>
    </row>
    <row r="478" spans="1:21" x14ac:dyDescent="0.25">
      <c r="A478" s="130">
        <f t="shared" si="135"/>
        <v>1910.09</v>
      </c>
      <c r="B478" s="138"/>
      <c r="C478" s="149">
        <f t="shared" si="142"/>
        <v>0.01</v>
      </c>
      <c r="D478" s="150">
        <f t="shared" si="151"/>
        <v>-8.9100000000000179E-2</v>
      </c>
      <c r="E478" s="150">
        <f t="shared" si="136"/>
        <v>0.10539064962611225</v>
      </c>
      <c r="F478" s="150">
        <f t="shared" si="137"/>
        <v>0.14211775834255386</v>
      </c>
      <c r="G478" s="151">
        <f t="shared" si="138"/>
        <v>1.6290649626112069E-2</v>
      </c>
      <c r="H478" s="150">
        <f t="shared" si="139"/>
        <v>5.3017758342553678E-2</v>
      </c>
      <c r="I478" s="137"/>
      <c r="J478" s="151">
        <f t="shared" si="140"/>
        <v>8.9262906496261127</v>
      </c>
      <c r="K478" s="150">
        <f t="shared" si="141"/>
        <v>8.9630177583425539</v>
      </c>
      <c r="L478" s="135"/>
      <c r="M478" s="149">
        <f t="shared" si="143"/>
        <v>1.0080249137507682</v>
      </c>
      <c r="N478" s="149">
        <f t="shared" si="144"/>
        <v>1.0076258533354823</v>
      </c>
      <c r="O478" s="149">
        <f t="shared" si="145"/>
        <v>1.0095314989746464</v>
      </c>
      <c r="P478" s="149">
        <f t="shared" si="146"/>
        <v>1.008993371808101</v>
      </c>
      <c r="Q478" s="140"/>
      <c r="R478" s="152">
        <f t="shared" si="147"/>
        <v>7.9928853663285126E-3</v>
      </c>
      <c r="S478" s="152">
        <f t="shared" si="148"/>
        <v>7.5969234993065703E-3</v>
      </c>
      <c r="T478" s="152">
        <f t="shared" si="149"/>
        <v>9.4863608343831642E-3</v>
      </c>
      <c r="U478" s="152">
        <f t="shared" si="150"/>
        <v>8.9531722796288692E-3</v>
      </c>
    </row>
    <row r="479" spans="1:21" x14ac:dyDescent="0.25">
      <c r="A479" s="130">
        <f t="shared" si="135"/>
        <v>1910.1</v>
      </c>
      <c r="B479" s="138"/>
      <c r="C479" s="149">
        <f t="shared" si="142"/>
        <v>0.01</v>
      </c>
      <c r="D479" s="150">
        <f t="shared" si="151"/>
        <v>-9.3199999999999505E-2</v>
      </c>
      <c r="E479" s="150">
        <f t="shared" si="136"/>
        <v>0.11008983917824522</v>
      </c>
      <c r="F479" s="150">
        <f t="shared" si="137"/>
        <v>0.15724352437556957</v>
      </c>
      <c r="G479" s="151">
        <f t="shared" si="138"/>
        <v>1.6889839178245714E-2</v>
      </c>
      <c r="H479" s="150">
        <f t="shared" si="139"/>
        <v>6.4043524375570066E-2</v>
      </c>
      <c r="I479" s="137"/>
      <c r="J479" s="151">
        <f t="shared" si="140"/>
        <v>9.3368898391782462</v>
      </c>
      <c r="K479" s="150">
        <f t="shared" si="141"/>
        <v>9.3840435243755707</v>
      </c>
      <c r="L479" s="135"/>
      <c r="M479" s="149">
        <f t="shared" si="143"/>
        <v>1.0312486129945113</v>
      </c>
      <c r="N479" s="149">
        <f t="shared" si="144"/>
        <v>1.0318138358266076</v>
      </c>
      <c r="O479" s="149">
        <f t="shared" si="145"/>
        <v>1.0430455710244875</v>
      </c>
      <c r="P479" s="149">
        <f t="shared" si="146"/>
        <v>1.0438528901271384</v>
      </c>
      <c r="Q479" s="140"/>
      <c r="R479" s="152">
        <f t="shared" si="147"/>
        <v>3.077031369082988E-2</v>
      </c>
      <c r="S479" s="152">
        <f t="shared" si="148"/>
        <v>3.1318259145957823E-2</v>
      </c>
      <c r="T479" s="152">
        <f t="shared" si="149"/>
        <v>4.2144867321574991E-2</v>
      </c>
      <c r="U479" s="152">
        <f t="shared" si="150"/>
        <v>4.2918569691817066E-2</v>
      </c>
    </row>
    <row r="480" spans="1:21" x14ac:dyDescent="0.25">
      <c r="A480" s="130">
        <f t="shared" si="135"/>
        <v>1910.11</v>
      </c>
      <c r="B480" s="138"/>
      <c r="C480" s="149">
        <f t="shared" si="142"/>
        <v>0.01</v>
      </c>
      <c r="D480" s="150">
        <f t="shared" si="151"/>
        <v>-9.3099999999999739E-2</v>
      </c>
      <c r="E480" s="150">
        <f t="shared" si="136"/>
        <v>0.10774786604309505</v>
      </c>
      <c r="F480" s="150">
        <f t="shared" si="137"/>
        <v>6.5755768318396149E-2</v>
      </c>
      <c r="G480" s="151">
        <f t="shared" si="138"/>
        <v>1.4647866043095314E-2</v>
      </c>
      <c r="H480" s="150">
        <f t="shared" si="139"/>
        <v>-2.734423168160359E-2</v>
      </c>
      <c r="I480" s="137"/>
      <c r="J480" s="151">
        <f t="shared" si="140"/>
        <v>9.3246478660430956</v>
      </c>
      <c r="K480" s="150">
        <f t="shared" si="141"/>
        <v>9.2826557683183974</v>
      </c>
      <c r="L480" s="135"/>
      <c r="M480" s="149">
        <f t="shared" si="143"/>
        <v>1.0032192530430166</v>
      </c>
      <c r="N480" s="149">
        <f t="shared" si="144"/>
        <v>0.99771375503055215</v>
      </c>
      <c r="O480" s="149">
        <f t="shared" si="145"/>
        <v>1.0034108089942164</v>
      </c>
      <c r="P480" s="149">
        <f t="shared" si="146"/>
        <v>1.0000509442926715</v>
      </c>
      <c r="Q480" s="140"/>
      <c r="R480" s="152">
        <f t="shared" si="147"/>
        <v>3.2140823421634851E-3</v>
      </c>
      <c r="S480" s="152">
        <f t="shared" si="148"/>
        <v>-2.2888624176575396E-3</v>
      </c>
      <c r="T480" s="152">
        <f t="shared" si="149"/>
        <v>3.405005378158665E-3</v>
      </c>
      <c r="U480" s="152">
        <f t="shared" si="150"/>
        <v>5.0942995055088044E-5</v>
      </c>
    </row>
    <row r="481" spans="1:21" x14ac:dyDescent="0.25">
      <c r="A481" s="130">
        <f t="shared" si="135"/>
        <v>1910.12</v>
      </c>
      <c r="B481" s="138"/>
      <c r="C481" s="149">
        <f t="shared" si="142"/>
        <v>0.01</v>
      </c>
      <c r="D481" s="150">
        <f t="shared" si="151"/>
        <v>-9.0500000000000469E-2</v>
      </c>
      <c r="E481" s="150">
        <f t="shared" si="136"/>
        <v>0.1050028856352799</v>
      </c>
      <c r="F481" s="150">
        <f t="shared" si="137"/>
        <v>2.9330409352028752E-2</v>
      </c>
      <c r="G481" s="151">
        <f t="shared" si="138"/>
        <v>1.4502885635279433E-2</v>
      </c>
      <c r="H481" s="150">
        <f t="shared" si="139"/>
        <v>-6.1169590647971714E-2</v>
      </c>
      <c r="I481" s="137"/>
      <c r="J481" s="151">
        <f t="shared" si="140"/>
        <v>9.0645028856352798</v>
      </c>
      <c r="K481" s="150">
        <f t="shared" si="141"/>
        <v>8.9888304093520297</v>
      </c>
      <c r="L481" s="135"/>
      <c r="M481" s="149">
        <f t="shared" si="143"/>
        <v>0.98781195075109562</v>
      </c>
      <c r="N481" s="149">
        <f t="shared" si="144"/>
        <v>0.9856448784780002</v>
      </c>
      <c r="O481" s="149">
        <f t="shared" si="145"/>
        <v>0.99927303417892699</v>
      </c>
      <c r="P481" s="149">
        <f t="shared" si="146"/>
        <v>0.99866770684453265</v>
      </c>
      <c r="Q481" s="140"/>
      <c r="R481" s="152">
        <f t="shared" si="147"/>
        <v>-1.2262932597819496E-2</v>
      </c>
      <c r="S481" s="152">
        <f t="shared" si="148"/>
        <v>-1.4459153069481673E-2</v>
      </c>
      <c r="T481" s="152">
        <f t="shared" si="149"/>
        <v>-7.2723018885750921E-4</v>
      </c>
      <c r="U481" s="152">
        <f t="shared" si="150"/>
        <v>-1.3331814470575933E-3</v>
      </c>
    </row>
    <row r="482" spans="1:21" x14ac:dyDescent="0.25">
      <c r="A482" s="130">
        <f t="shared" si="135"/>
        <v>1911.01</v>
      </c>
      <c r="B482" s="138"/>
      <c r="C482" s="149">
        <f t="shared" si="142"/>
        <v>0.01</v>
      </c>
      <c r="D482" s="150">
        <f t="shared" ref="D482:D501" si="152">(1-Epsilon)*q_SP-q_SP</f>
        <v>-9.2700000000000671E-2</v>
      </c>
      <c r="E482" s="150">
        <f t="shared" si="136"/>
        <v>0.10900666831250902</v>
      </c>
      <c r="F482" s="150">
        <f t="shared" si="137"/>
        <v>0.15496428940169424</v>
      </c>
      <c r="G482" s="151">
        <f t="shared" si="138"/>
        <v>1.6306668312508349E-2</v>
      </c>
      <c r="H482" s="150">
        <f t="shared" si="139"/>
        <v>6.2264289401693568E-2</v>
      </c>
      <c r="I482" s="137"/>
      <c r="J482" s="151">
        <f t="shared" si="140"/>
        <v>9.2863066683125073</v>
      </c>
      <c r="K482" s="150">
        <f t="shared" si="141"/>
        <v>9.3322642894016923</v>
      </c>
      <c r="L482" s="135"/>
      <c r="M482" s="149">
        <f t="shared" si="143"/>
        <v>1.0184601693350619</v>
      </c>
      <c r="N482" s="149">
        <f t="shared" si="144"/>
        <v>1.0265584242042713</v>
      </c>
      <c r="O482" s="149">
        <f t="shared" si="145"/>
        <v>1.0246747397494049</v>
      </c>
      <c r="P482" s="149">
        <f t="shared" si="146"/>
        <v>1.0361872493107749</v>
      </c>
      <c r="Q482" s="140"/>
      <c r="R482" s="152">
        <f t="shared" si="147"/>
        <v>1.8291848737947862E-2</v>
      </c>
      <c r="S482" s="152">
        <f t="shared" si="148"/>
        <v>2.6211871789272458E-2</v>
      </c>
      <c r="T482" s="152">
        <f t="shared" si="149"/>
        <v>2.437523515773057E-2</v>
      </c>
      <c r="U482" s="152">
        <f t="shared" si="150"/>
        <v>3.5547870083287497E-2</v>
      </c>
    </row>
    <row r="483" spans="1:21" x14ac:dyDescent="0.25">
      <c r="A483" s="130">
        <f t="shared" si="135"/>
        <v>1911.02</v>
      </c>
      <c r="B483" s="138"/>
      <c r="C483" s="149">
        <f t="shared" si="142"/>
        <v>0.01</v>
      </c>
      <c r="D483" s="150">
        <f t="shared" si="152"/>
        <v>-9.4300000000000495E-2</v>
      </c>
      <c r="E483" s="150">
        <f t="shared" si="136"/>
        <v>0.10949055303268385</v>
      </c>
      <c r="F483" s="150">
        <f t="shared" si="137"/>
        <v>0.15640598601730921</v>
      </c>
      <c r="G483" s="151">
        <f t="shared" si="138"/>
        <v>1.5190553032683352E-2</v>
      </c>
      <c r="H483" s="150">
        <f t="shared" si="139"/>
        <v>6.2105986017308712E-2</v>
      </c>
      <c r="I483" s="137"/>
      <c r="J483" s="151">
        <f t="shared" si="140"/>
        <v>9.445190553032683</v>
      </c>
      <c r="K483" s="150">
        <f t="shared" si="141"/>
        <v>9.4921059860173091</v>
      </c>
      <c r="L483" s="135"/>
      <c r="M483" s="149">
        <f t="shared" si="143"/>
        <v>1.0138317020412999</v>
      </c>
      <c r="N483" s="149">
        <f t="shared" si="144"/>
        <v>1.013830312703633</v>
      </c>
      <c r="O483" s="149">
        <f t="shared" si="145"/>
        <v>1.0182768433678364</v>
      </c>
      <c r="P483" s="149">
        <f t="shared" si="146"/>
        <v>1.0182748587150812</v>
      </c>
      <c r="Q483" s="140"/>
      <c r="R483" s="152">
        <f t="shared" si="147"/>
        <v>1.373691707548535E-2</v>
      </c>
      <c r="S483" s="152">
        <f t="shared" si="148"/>
        <v>1.3735546691607948E-2</v>
      </c>
      <c r="T483" s="152">
        <f t="shared" si="149"/>
        <v>1.8111829455559236E-2</v>
      </c>
      <c r="U483" s="152">
        <f t="shared" si="150"/>
        <v>1.8109880423032125E-2</v>
      </c>
    </row>
    <row r="484" spans="1:21" x14ac:dyDescent="0.25">
      <c r="A484" s="130">
        <f t="shared" si="135"/>
        <v>1911.03</v>
      </c>
      <c r="B484" s="138"/>
      <c r="C484" s="149">
        <f t="shared" si="142"/>
        <v>0.01</v>
      </c>
      <c r="D484" s="150">
        <f t="shared" si="152"/>
        <v>-9.3199999999999505E-2</v>
      </c>
      <c r="E484" s="150">
        <f t="shared" si="136"/>
        <v>0.10723869645600624</v>
      </c>
      <c r="F484" s="150">
        <f t="shared" si="137"/>
        <v>3.3767306883031402E-2</v>
      </c>
      <c r="G484" s="151">
        <f t="shared" si="138"/>
        <v>1.4038696456006736E-2</v>
      </c>
      <c r="H484" s="150">
        <f t="shared" si="139"/>
        <v>-5.9432693116968104E-2</v>
      </c>
      <c r="I484" s="137"/>
      <c r="J484" s="151">
        <f t="shared" si="140"/>
        <v>9.3340386964560071</v>
      </c>
      <c r="K484" s="150">
        <f t="shared" si="141"/>
        <v>9.2605673068830328</v>
      </c>
      <c r="L484" s="135"/>
      <c r="M484" s="149">
        <f t="shared" si="143"/>
        <v>0.99708459286884632</v>
      </c>
      <c r="N484" s="149">
        <f t="shared" si="144"/>
        <v>0.98980964007445893</v>
      </c>
      <c r="O484" s="149">
        <f t="shared" si="145"/>
        <v>1.0014522930231846</v>
      </c>
      <c r="P484" s="149">
        <f t="shared" si="146"/>
        <v>0.99916155682733365</v>
      </c>
      <c r="Q484" s="140"/>
      <c r="R484" s="152">
        <f t="shared" si="147"/>
        <v>-2.9196652085571517E-3</v>
      </c>
      <c r="S484" s="152">
        <f t="shared" si="148"/>
        <v>-1.0242637095271871E-2</v>
      </c>
      <c r="T484" s="152">
        <f t="shared" si="149"/>
        <v>1.4512394655982184E-3</v>
      </c>
      <c r="U484" s="152">
        <f t="shared" si="150"/>
        <v>-8.38794862738411E-4</v>
      </c>
    </row>
    <row r="485" spans="1:21" x14ac:dyDescent="0.25">
      <c r="A485" s="130">
        <f t="shared" si="135"/>
        <v>1911.04</v>
      </c>
      <c r="B485" s="138"/>
      <c r="C485" s="149">
        <f t="shared" si="142"/>
        <v>0.01</v>
      </c>
      <c r="D485" s="150">
        <f t="shared" si="152"/>
        <v>-9.2800000000000438E-2</v>
      </c>
      <c r="E485" s="150">
        <f t="shared" si="136"/>
        <v>0.10738815086012871</v>
      </c>
      <c r="F485" s="150">
        <f t="shared" si="137"/>
        <v>4.2633678633996135E-2</v>
      </c>
      <c r="G485" s="151">
        <f t="shared" si="138"/>
        <v>1.4588150860128268E-2</v>
      </c>
      <c r="H485" s="150">
        <f t="shared" si="139"/>
        <v>-5.0166321366004303E-2</v>
      </c>
      <c r="I485" s="137"/>
      <c r="J485" s="151">
        <f t="shared" si="140"/>
        <v>9.2945881508601271</v>
      </c>
      <c r="K485" s="150">
        <f t="shared" si="141"/>
        <v>9.2298336786339945</v>
      </c>
      <c r="L485" s="135"/>
      <c r="M485" s="149">
        <f t="shared" si="143"/>
        <v>1.0014411477529142</v>
      </c>
      <c r="N485" s="149">
        <f t="shared" si="144"/>
        <v>1.0019856408595023</v>
      </c>
      <c r="O485" s="149">
        <f t="shared" si="145"/>
        <v>1.0026595073806197</v>
      </c>
      <c r="P485" s="149">
        <f t="shared" si="146"/>
        <v>1.0028756740986307</v>
      </c>
      <c r="Q485" s="140"/>
      <c r="R485" s="152">
        <f t="shared" si="147"/>
        <v>1.4401102961240208E-3</v>
      </c>
      <c r="S485" s="152">
        <f t="shared" si="148"/>
        <v>1.9836720804520883E-3</v>
      </c>
      <c r="T485" s="152">
        <f t="shared" si="149"/>
        <v>2.6559771485994478E-3</v>
      </c>
      <c r="U485" s="152">
        <f t="shared" si="150"/>
        <v>2.8715472576100703E-3</v>
      </c>
    </row>
    <row r="486" spans="1:21" x14ac:dyDescent="0.25">
      <c r="A486" s="130">
        <f t="shared" si="135"/>
        <v>1911.05</v>
      </c>
      <c r="B486" s="138"/>
      <c r="C486" s="149">
        <f t="shared" si="142"/>
        <v>0.01</v>
      </c>
      <c r="D486" s="150">
        <f t="shared" si="152"/>
        <v>-9.4799999999999329E-2</v>
      </c>
      <c r="E486" s="150">
        <f t="shared" si="136"/>
        <v>0.10990811327833479</v>
      </c>
      <c r="F486" s="150">
        <f t="shared" si="137"/>
        <v>0.15807395204075667</v>
      </c>
      <c r="G486" s="151">
        <f t="shared" si="138"/>
        <v>1.5108113278335458E-2</v>
      </c>
      <c r="H486" s="150">
        <f t="shared" si="139"/>
        <v>6.3273952040757336E-2</v>
      </c>
      <c r="I486" s="137"/>
      <c r="J486" s="151">
        <f t="shared" si="140"/>
        <v>9.4951081132783361</v>
      </c>
      <c r="K486" s="150">
        <f t="shared" si="141"/>
        <v>9.5432739520407583</v>
      </c>
      <c r="L486" s="135"/>
      <c r="M486" s="149">
        <f t="shared" si="143"/>
        <v>1.0164045822116512</v>
      </c>
      <c r="N486" s="149">
        <f t="shared" si="144"/>
        <v>1.0236014738061543</v>
      </c>
      <c r="O486" s="149">
        <f t="shared" si="145"/>
        <v>1.0220757835537995</v>
      </c>
      <c r="P486" s="149">
        <f t="shared" si="146"/>
        <v>1.0324266217478006</v>
      </c>
      <c r="Q486" s="140"/>
      <c r="R486" s="152">
        <f t="shared" si="147"/>
        <v>1.6271480729635732E-2</v>
      </c>
      <c r="S486" s="152">
        <f t="shared" si="148"/>
        <v>2.3327265128714827E-2</v>
      </c>
      <c r="T486" s="152">
        <f t="shared" si="149"/>
        <v>2.1835641237657053E-2</v>
      </c>
      <c r="U486" s="152">
        <f t="shared" si="150"/>
        <v>3.191197480243093E-2</v>
      </c>
    </row>
    <row r="487" spans="1:21" x14ac:dyDescent="0.25">
      <c r="A487" s="130">
        <f t="shared" si="135"/>
        <v>1911.06</v>
      </c>
      <c r="B487" s="138"/>
      <c r="C487" s="149">
        <f t="shared" si="142"/>
        <v>0.01</v>
      </c>
      <c r="D487" s="150">
        <f t="shared" si="152"/>
        <v>-9.670000000000023E-2</v>
      </c>
      <c r="E487" s="150">
        <f t="shared" si="136"/>
        <v>0.1108559247550228</v>
      </c>
      <c r="F487" s="150">
        <f t="shared" si="137"/>
        <v>0.16097676550964157</v>
      </c>
      <c r="G487" s="151">
        <f t="shared" si="138"/>
        <v>1.4155924755022573E-2</v>
      </c>
      <c r="H487" s="150">
        <f t="shared" si="139"/>
        <v>6.4276765509641343E-2</v>
      </c>
      <c r="I487" s="137"/>
      <c r="J487" s="151">
        <f t="shared" si="140"/>
        <v>9.6841559247550233</v>
      </c>
      <c r="K487" s="150">
        <f t="shared" si="141"/>
        <v>9.7342767655096409</v>
      </c>
      <c r="L487" s="135"/>
      <c r="M487" s="149">
        <f t="shared" si="143"/>
        <v>1.0152558641631886</v>
      </c>
      <c r="N487" s="149">
        <f t="shared" si="144"/>
        <v>1.0153037544770587</v>
      </c>
      <c r="O487" s="149">
        <f t="shared" si="145"/>
        <v>1.0205865352872188</v>
      </c>
      <c r="P487" s="149">
        <f t="shared" si="146"/>
        <v>1.0206560780549427</v>
      </c>
      <c r="Q487" s="140"/>
      <c r="R487" s="152">
        <f t="shared" si="147"/>
        <v>1.514066364558774E-2</v>
      </c>
      <c r="S487" s="152">
        <f t="shared" si="148"/>
        <v>1.5187833217403652E-2</v>
      </c>
      <c r="T487" s="152">
        <f t="shared" si="149"/>
        <v>2.0377496622453233E-2</v>
      </c>
      <c r="U487" s="152">
        <f t="shared" si="150"/>
        <v>2.0445634302213911E-2</v>
      </c>
    </row>
    <row r="488" spans="1:21" x14ac:dyDescent="0.25">
      <c r="A488" s="130">
        <f t="shared" si="135"/>
        <v>1911.07</v>
      </c>
      <c r="B488" s="138"/>
      <c r="C488" s="149">
        <f t="shared" si="142"/>
        <v>0.01</v>
      </c>
      <c r="D488" s="150">
        <f t="shared" si="152"/>
        <v>-9.6299999999999386E-2</v>
      </c>
      <c r="E488" s="150">
        <f t="shared" si="136"/>
        <v>0.10921802727191632</v>
      </c>
      <c r="F488" s="150">
        <f t="shared" si="137"/>
        <v>4.4756012536397688E-2</v>
      </c>
      <c r="G488" s="151">
        <f t="shared" si="138"/>
        <v>1.2918027271916932E-2</v>
      </c>
      <c r="H488" s="150">
        <f t="shared" si="139"/>
        <v>-5.1543987463601698E-2</v>
      </c>
      <c r="I488" s="137"/>
      <c r="J488" s="151">
        <f t="shared" si="140"/>
        <v>9.6429180272719179</v>
      </c>
      <c r="K488" s="150">
        <f t="shared" si="141"/>
        <v>9.5784560125363996</v>
      </c>
      <c r="L488" s="135"/>
      <c r="M488" s="149">
        <f t="shared" si="143"/>
        <v>1.0013799429921444</v>
      </c>
      <c r="N488" s="149">
        <f t="shared" si="144"/>
        <v>0.99470552557360992</v>
      </c>
      <c r="O488" s="149">
        <f t="shared" si="145"/>
        <v>1.0026121149872074</v>
      </c>
      <c r="P488" s="149">
        <f t="shared" si="146"/>
        <v>0.99987703253682259</v>
      </c>
      <c r="Q488" s="140"/>
      <c r="R488" s="152">
        <f t="shared" si="147"/>
        <v>1.3789917458235086E-3</v>
      </c>
      <c r="S488" s="152">
        <f t="shared" si="148"/>
        <v>-5.3085398240074076E-3</v>
      </c>
      <c r="T488" s="152">
        <f t="shared" si="149"/>
        <v>2.6087093441857986E-3</v>
      </c>
      <c r="U488" s="152">
        <f t="shared" si="150"/>
        <v>-1.229750242957689E-4</v>
      </c>
    </row>
    <row r="489" spans="1:21" x14ac:dyDescent="0.25">
      <c r="A489" s="130">
        <f t="shared" si="135"/>
        <v>1911.08</v>
      </c>
      <c r="B489" s="138"/>
      <c r="C489" s="149">
        <f t="shared" si="142"/>
        <v>0.01</v>
      </c>
      <c r="D489" s="150">
        <f t="shared" si="152"/>
        <v>-9.1699999999999449E-2</v>
      </c>
      <c r="E489" s="150">
        <f t="shared" si="136"/>
        <v>0.10419560699936534</v>
      </c>
      <c r="F489" s="150">
        <f t="shared" si="137"/>
        <v>2.864327629347975E-2</v>
      </c>
      <c r="G489" s="151">
        <f t="shared" si="138"/>
        <v>1.2495606999365888E-2</v>
      </c>
      <c r="H489" s="150">
        <f t="shared" si="139"/>
        <v>-6.3056723706519699E-2</v>
      </c>
      <c r="I489" s="137"/>
      <c r="J489" s="151">
        <f t="shared" si="140"/>
        <v>9.1824956069993657</v>
      </c>
      <c r="K489" s="150">
        <f t="shared" si="141"/>
        <v>9.1069432762934799</v>
      </c>
      <c r="L489" s="135"/>
      <c r="M489" s="149">
        <f t="shared" si="143"/>
        <v>0.97667922256809425</v>
      </c>
      <c r="N489" s="149">
        <f t="shared" si="144"/>
        <v>0.97585438505911137</v>
      </c>
      <c r="O489" s="149">
        <f t="shared" si="145"/>
        <v>0.99610494696698759</v>
      </c>
      <c r="P489" s="149">
        <f t="shared" si="146"/>
        <v>0.99587819989628656</v>
      </c>
      <c r="Q489" s="140"/>
      <c r="R489" s="152">
        <f t="shared" si="147"/>
        <v>-2.3597009850000905E-2</v>
      </c>
      <c r="S489" s="152">
        <f t="shared" si="148"/>
        <v>-2.4441899335976992E-2</v>
      </c>
      <c r="T489" s="152">
        <f t="shared" si="149"/>
        <v>-3.9026585076524564E-3</v>
      </c>
      <c r="U489" s="152">
        <f t="shared" si="150"/>
        <v>-4.1303181362365819E-3</v>
      </c>
    </row>
    <row r="490" spans="1:21" x14ac:dyDescent="0.25">
      <c r="A490" s="130">
        <f t="shared" si="135"/>
        <v>1911.09</v>
      </c>
      <c r="B490" s="138"/>
      <c r="C490" s="149">
        <f t="shared" si="142"/>
        <v>0.01</v>
      </c>
      <c r="D490" s="150">
        <f t="shared" si="152"/>
        <v>-8.6700000000000443E-2</v>
      </c>
      <c r="E490" s="150">
        <f t="shared" si="136"/>
        <v>0.10099813959870174</v>
      </c>
      <c r="F490" s="150">
        <f t="shared" si="137"/>
        <v>2.6899800774039858E-2</v>
      </c>
      <c r="G490" s="151">
        <f t="shared" si="138"/>
        <v>1.4298139598701298E-2</v>
      </c>
      <c r="H490" s="150">
        <f t="shared" si="139"/>
        <v>-5.9800199225960582E-2</v>
      </c>
      <c r="I490" s="137"/>
      <c r="J490" s="151">
        <f t="shared" si="140"/>
        <v>8.6842981395987007</v>
      </c>
      <c r="K490" s="150">
        <f t="shared" si="141"/>
        <v>8.6101998007740388</v>
      </c>
      <c r="L490" s="135"/>
      <c r="M490" s="149">
        <f t="shared" si="143"/>
        <v>0.97233261524233572</v>
      </c>
      <c r="N490" s="149">
        <f t="shared" si="144"/>
        <v>0.9721840514156358</v>
      </c>
      <c r="O490" s="149">
        <f t="shared" si="145"/>
        <v>0.99517804091839646</v>
      </c>
      <c r="P490" s="149">
        <f t="shared" si="146"/>
        <v>0.99513847249311316</v>
      </c>
      <c r="Q490" s="140"/>
      <c r="R490" s="152">
        <f t="shared" si="147"/>
        <v>-2.8057336306278612E-2</v>
      </c>
      <c r="S490" s="152">
        <f t="shared" si="148"/>
        <v>-2.8210139138505626E-2</v>
      </c>
      <c r="T490" s="152">
        <f t="shared" si="149"/>
        <v>-4.8336222342302993E-3</v>
      </c>
      <c r="U490" s="152">
        <f t="shared" si="150"/>
        <v>-4.8733831717715234E-3</v>
      </c>
    </row>
    <row r="491" spans="1:21" x14ac:dyDescent="0.25">
      <c r="A491" s="130">
        <f t="shared" si="135"/>
        <v>1911.1</v>
      </c>
      <c r="B491" s="138"/>
      <c r="C491" s="149">
        <f t="shared" si="142"/>
        <v>0.01</v>
      </c>
      <c r="D491" s="150">
        <f t="shared" si="152"/>
        <v>-8.7199999999999278E-2</v>
      </c>
      <c r="E491" s="150">
        <f t="shared" si="136"/>
        <v>0.10435584699915088</v>
      </c>
      <c r="F491" s="150">
        <f t="shared" si="137"/>
        <v>0.1374945105316753</v>
      </c>
      <c r="G491" s="151">
        <f t="shared" si="138"/>
        <v>1.7155846999151597E-2</v>
      </c>
      <c r="H491" s="150">
        <f t="shared" si="139"/>
        <v>5.0294510531676023E-2</v>
      </c>
      <c r="I491" s="137"/>
      <c r="J491" s="151">
        <f t="shared" si="140"/>
        <v>8.737155846999153</v>
      </c>
      <c r="K491" s="150">
        <f t="shared" si="141"/>
        <v>8.7702945105316772</v>
      </c>
      <c r="L491" s="135"/>
      <c r="M491" s="149">
        <f t="shared" si="143"/>
        <v>1.0077358026386183</v>
      </c>
      <c r="N491" s="149">
        <f t="shared" si="144"/>
        <v>1.0152428659420443</v>
      </c>
      <c r="O491" s="149">
        <f t="shared" si="145"/>
        <v>1.0090892960578133</v>
      </c>
      <c r="P491" s="149">
        <f t="shared" si="146"/>
        <v>1.0189802607149563</v>
      </c>
      <c r="Q491" s="140"/>
      <c r="R491" s="152">
        <f t="shared" si="147"/>
        <v>7.706034737896602E-3</v>
      </c>
      <c r="S491" s="152">
        <f t="shared" si="148"/>
        <v>1.5127860661816541E-2</v>
      </c>
      <c r="T491" s="152">
        <f t="shared" si="149"/>
        <v>9.0482370173741826E-3</v>
      </c>
      <c r="U491" s="152">
        <f t="shared" si="150"/>
        <v>1.8802382821320525E-2</v>
      </c>
    </row>
    <row r="492" spans="1:21" x14ac:dyDescent="0.25">
      <c r="A492" s="130">
        <f t="shared" si="135"/>
        <v>1911.11</v>
      </c>
      <c r="B492" s="138"/>
      <c r="C492" s="149">
        <f t="shared" si="142"/>
        <v>0.01</v>
      </c>
      <c r="D492" s="150">
        <f t="shared" si="152"/>
        <v>-9.0700000000000003E-2</v>
      </c>
      <c r="E492" s="150">
        <f t="shared" si="136"/>
        <v>0.10821871137746861</v>
      </c>
      <c r="F492" s="150">
        <f t="shared" si="137"/>
        <v>0.15277426377592476</v>
      </c>
      <c r="G492" s="151">
        <f t="shared" si="138"/>
        <v>1.7518711377468604E-2</v>
      </c>
      <c r="H492" s="150">
        <f t="shared" si="139"/>
        <v>6.207426377592476E-2</v>
      </c>
      <c r="I492" s="137"/>
      <c r="J492" s="151">
        <f t="shared" si="140"/>
        <v>9.0875187113774683</v>
      </c>
      <c r="K492" s="150">
        <f t="shared" si="141"/>
        <v>9.1320742637759249</v>
      </c>
      <c r="L492" s="135"/>
      <c r="M492" s="149">
        <f t="shared" si="143"/>
        <v>1.0279992887899352</v>
      </c>
      <c r="N492" s="149">
        <f t="shared" si="144"/>
        <v>1.0286753933722148</v>
      </c>
      <c r="O492" s="149">
        <f t="shared" si="145"/>
        <v>1.038096146580505</v>
      </c>
      <c r="P492" s="149">
        <f t="shared" si="146"/>
        <v>1.0390506153454582</v>
      </c>
      <c r="Q492" s="140"/>
      <c r="R492" s="152">
        <f t="shared" si="147"/>
        <v>2.7614475194149592E-2</v>
      </c>
      <c r="S492" s="152">
        <f t="shared" si="148"/>
        <v>2.827194874842499E-2</v>
      </c>
      <c r="T492" s="152">
        <f t="shared" si="149"/>
        <v>3.7388407217595392E-2</v>
      </c>
      <c r="U492" s="152">
        <f t="shared" si="150"/>
        <v>3.8307426373706044E-2</v>
      </c>
    </row>
    <row r="493" spans="1:21" x14ac:dyDescent="0.25">
      <c r="A493" s="130">
        <f t="shared" si="135"/>
        <v>1911.12</v>
      </c>
      <c r="B493" s="138"/>
      <c r="C493" s="149">
        <f t="shared" si="142"/>
        <v>0.01</v>
      </c>
      <c r="D493" s="150">
        <f t="shared" si="152"/>
        <v>-9.1100000000000847E-2</v>
      </c>
      <c r="E493" s="150">
        <f t="shared" si="136"/>
        <v>0.10660813115046301</v>
      </c>
      <c r="F493" s="150">
        <f t="shared" si="137"/>
        <v>0.14062203484183083</v>
      </c>
      <c r="G493" s="151">
        <f t="shared" si="138"/>
        <v>1.5508131150462165E-2</v>
      </c>
      <c r="H493" s="150">
        <f t="shared" si="139"/>
        <v>4.9522034841829987E-2</v>
      </c>
      <c r="I493" s="137"/>
      <c r="J493" s="151">
        <f t="shared" si="140"/>
        <v>9.1255081311504611</v>
      </c>
      <c r="K493" s="150">
        <f t="shared" si="141"/>
        <v>9.1595220348418298</v>
      </c>
      <c r="L493" s="135"/>
      <c r="M493" s="149">
        <f t="shared" si="143"/>
        <v>1.0064106021372199</v>
      </c>
      <c r="N493" s="149">
        <f t="shared" si="144"/>
        <v>1.0057109328869211</v>
      </c>
      <c r="O493" s="149">
        <f t="shared" si="145"/>
        <v>1.0073464152781888</v>
      </c>
      <c r="P493" s="149">
        <f t="shared" si="146"/>
        <v>1.0064235127506658</v>
      </c>
      <c r="Q493" s="140"/>
      <c r="R493" s="152">
        <f t="shared" si="147"/>
        <v>6.3901416235929162E-3</v>
      </c>
      <c r="S493" s="152">
        <f t="shared" si="148"/>
        <v>5.6946873318715957E-3</v>
      </c>
      <c r="T493" s="152">
        <f t="shared" si="149"/>
        <v>7.3195618071011034E-3</v>
      </c>
      <c r="U493" s="152">
        <f t="shared" si="150"/>
        <v>6.4029699171423609E-3</v>
      </c>
    </row>
    <row r="494" spans="1:21" x14ac:dyDescent="0.25">
      <c r="A494" s="130">
        <f t="shared" si="135"/>
        <v>1912.01</v>
      </c>
      <c r="B494" s="138"/>
      <c r="C494" s="149">
        <f t="shared" si="142"/>
        <v>0.01</v>
      </c>
      <c r="D494" s="150">
        <f t="shared" si="152"/>
        <v>-9.1200000000000614E-2</v>
      </c>
      <c r="E494" s="150">
        <f t="shared" si="136"/>
        <v>0.10654942003413667</v>
      </c>
      <c r="F494" s="150">
        <f t="shared" si="137"/>
        <v>0.11818985279101799</v>
      </c>
      <c r="G494" s="151">
        <f t="shared" si="138"/>
        <v>1.5349420034136058E-2</v>
      </c>
      <c r="H494" s="150">
        <f t="shared" si="139"/>
        <v>2.6989852791017371E-2</v>
      </c>
      <c r="I494" s="137"/>
      <c r="J494" s="151">
        <f t="shared" si="140"/>
        <v>9.1353494200341352</v>
      </c>
      <c r="K494" s="150">
        <f t="shared" si="141"/>
        <v>9.1469898527910161</v>
      </c>
      <c r="L494" s="135"/>
      <c r="M494" s="149">
        <f t="shared" si="143"/>
        <v>1.0045883671747518</v>
      </c>
      <c r="N494" s="149">
        <f t="shared" si="144"/>
        <v>1.0031498236108449</v>
      </c>
      <c r="O494" s="149">
        <f t="shared" si="145"/>
        <v>1.0047095087237876</v>
      </c>
      <c r="P494" s="149">
        <f t="shared" si="146"/>
        <v>1.0031138055092872</v>
      </c>
      <c r="Q494" s="140"/>
      <c r="R494" s="152">
        <f t="shared" si="147"/>
        <v>4.5778727074880909E-3</v>
      </c>
      <c r="S494" s="152">
        <f t="shared" si="148"/>
        <v>3.1448733087834435E-3</v>
      </c>
      <c r="T494" s="152">
        <f t="shared" si="149"/>
        <v>4.698453683196803E-3</v>
      </c>
      <c r="U494" s="152">
        <f t="shared" si="150"/>
        <v>3.108967657064682E-3</v>
      </c>
    </row>
    <row r="495" spans="1:21" x14ac:dyDescent="0.25">
      <c r="A495" s="130">
        <f t="shared" si="135"/>
        <v>1912.02</v>
      </c>
      <c r="B495" s="138"/>
      <c r="C495" s="149">
        <f t="shared" si="142"/>
        <v>0.01</v>
      </c>
      <c r="D495" s="150">
        <f t="shared" si="152"/>
        <v>-9.0400000000000702E-2</v>
      </c>
      <c r="E495" s="150">
        <f t="shared" si="136"/>
        <v>0.10562531257175903</v>
      </c>
      <c r="F495" s="150">
        <f t="shared" si="137"/>
        <v>3.4644749453926448E-2</v>
      </c>
      <c r="G495" s="151">
        <f t="shared" si="138"/>
        <v>1.5225312571758326E-2</v>
      </c>
      <c r="H495" s="150">
        <f t="shared" si="139"/>
        <v>-5.5755250546074255E-2</v>
      </c>
      <c r="I495" s="137"/>
      <c r="J495" s="151">
        <f t="shared" si="140"/>
        <v>9.055225312571757</v>
      </c>
      <c r="K495" s="150">
        <f t="shared" si="141"/>
        <v>8.984244749453925</v>
      </c>
      <c r="L495" s="135"/>
      <c r="M495" s="149">
        <f t="shared" si="143"/>
        <v>0.99997206810361805</v>
      </c>
      <c r="N495" s="149">
        <f t="shared" si="144"/>
        <v>0.99469845404288804</v>
      </c>
      <c r="O495" s="149">
        <f t="shared" si="145"/>
        <v>1.0041643172630814</v>
      </c>
      <c r="P495" s="149">
        <f t="shared" si="146"/>
        <v>1.0024345894790658</v>
      </c>
      <c r="Q495" s="140"/>
      <c r="R495" s="152">
        <f t="shared" si="147"/>
        <v>-2.7932286484631675E-5</v>
      </c>
      <c r="S495" s="152">
        <f t="shared" si="148"/>
        <v>-5.3156490193185316E-3</v>
      </c>
      <c r="T495" s="152">
        <f t="shared" si="149"/>
        <v>4.1556704909040407E-3</v>
      </c>
      <c r="U495" s="152">
        <f t="shared" si="150"/>
        <v>2.4316306674547414E-3</v>
      </c>
    </row>
    <row r="496" spans="1:21" x14ac:dyDescent="0.25">
      <c r="A496" s="130">
        <f t="shared" si="135"/>
        <v>1912.03</v>
      </c>
      <c r="B496" s="138"/>
      <c r="C496" s="149">
        <f t="shared" si="142"/>
        <v>0.01</v>
      </c>
      <c r="D496" s="150">
        <f t="shared" si="152"/>
        <v>-9.2999999999999972E-2</v>
      </c>
      <c r="E496" s="150">
        <f t="shared" si="136"/>
        <v>0.10874793882848199</v>
      </c>
      <c r="F496" s="150">
        <f t="shared" si="137"/>
        <v>0.1558860858139462</v>
      </c>
      <c r="G496" s="151">
        <f t="shared" si="138"/>
        <v>1.5747938828482022E-2</v>
      </c>
      <c r="H496" s="150">
        <f t="shared" si="139"/>
        <v>6.2886085813946224E-2</v>
      </c>
      <c r="I496" s="137"/>
      <c r="J496" s="151">
        <f t="shared" si="140"/>
        <v>9.3157479388284834</v>
      </c>
      <c r="K496" s="150">
        <f t="shared" si="141"/>
        <v>9.3628860858139475</v>
      </c>
      <c r="L496" s="135"/>
      <c r="M496" s="149">
        <f t="shared" si="143"/>
        <v>1.0219527055066309</v>
      </c>
      <c r="N496" s="149">
        <f t="shared" si="144"/>
        <v>1.0297924807377183</v>
      </c>
      <c r="O496" s="149">
        <f t="shared" si="145"/>
        <v>1.0287660646481327</v>
      </c>
      <c r="P496" s="149">
        <f t="shared" si="146"/>
        <v>1.0400040879854107</v>
      </c>
      <c r="Q496" s="140"/>
      <c r="R496" s="152">
        <f t="shared" si="147"/>
        <v>2.1715214298427921E-2</v>
      </c>
      <c r="S496" s="152">
        <f t="shared" si="148"/>
        <v>2.9357306930803732E-2</v>
      </c>
      <c r="T496" s="152">
        <f t="shared" si="149"/>
        <v>2.8360088584067095E-2</v>
      </c>
      <c r="U496" s="152">
        <f t="shared" si="150"/>
        <v>3.9224643900758457E-2</v>
      </c>
    </row>
    <row r="497" spans="1:21" x14ac:dyDescent="0.25">
      <c r="A497" s="130">
        <f t="shared" si="135"/>
        <v>1912.04</v>
      </c>
      <c r="B497" s="138"/>
      <c r="C497" s="149">
        <f t="shared" si="142"/>
        <v>0.01</v>
      </c>
      <c r="D497" s="150">
        <f t="shared" si="152"/>
        <v>-9.5900000000000318E-2</v>
      </c>
      <c r="E497" s="150">
        <f t="shared" si="136"/>
        <v>0.11013605054090429</v>
      </c>
      <c r="F497" s="150">
        <f t="shared" si="137"/>
        <v>0.16093357795471208</v>
      </c>
      <c r="G497" s="151">
        <f t="shared" si="138"/>
        <v>1.4236050540903974E-2</v>
      </c>
      <c r="H497" s="150">
        <f t="shared" si="139"/>
        <v>6.5033577954711763E-2</v>
      </c>
      <c r="I497" s="137"/>
      <c r="J497" s="151">
        <f t="shared" si="140"/>
        <v>9.6042360505409032</v>
      </c>
      <c r="K497" s="150">
        <f t="shared" si="141"/>
        <v>9.6550335779547112</v>
      </c>
      <c r="L497" s="135"/>
      <c r="M497" s="149">
        <f t="shared" si="143"/>
        <v>1.0228781297859131</v>
      </c>
      <c r="N497" s="149">
        <f t="shared" si="144"/>
        <v>1.0230007916959747</v>
      </c>
      <c r="O497" s="149">
        <f t="shared" si="145"/>
        <v>1.0305437496341208</v>
      </c>
      <c r="P497" s="149">
        <f t="shared" si="146"/>
        <v>1.0307229863142813</v>
      </c>
      <c r="Q497" s="140"/>
      <c r="R497" s="152">
        <f t="shared" si="147"/>
        <v>2.2620349653872471E-2</v>
      </c>
      <c r="S497" s="152">
        <f t="shared" si="148"/>
        <v>2.2740260865548416E-2</v>
      </c>
      <c r="T497" s="152">
        <f t="shared" si="149"/>
        <v>3.0086575211022818E-2</v>
      </c>
      <c r="U497" s="152">
        <f t="shared" si="150"/>
        <v>3.0260484465450082E-2</v>
      </c>
    </row>
    <row r="498" spans="1:21" x14ac:dyDescent="0.25">
      <c r="A498" s="130">
        <f t="shared" si="135"/>
        <v>1912.05</v>
      </c>
      <c r="B498" s="138"/>
      <c r="C498" s="149">
        <f t="shared" si="142"/>
        <v>0.01</v>
      </c>
      <c r="D498" s="150">
        <f t="shared" si="152"/>
        <v>-9.5800000000000551E-2</v>
      </c>
      <c r="E498" s="150">
        <f t="shared" si="136"/>
        <v>0.10786035955994205</v>
      </c>
      <c r="F498" s="150">
        <f t="shared" si="137"/>
        <v>6.8874835745701329E-2</v>
      </c>
      <c r="G498" s="151">
        <f t="shared" si="138"/>
        <v>1.2060359559941503E-2</v>
      </c>
      <c r="H498" s="150">
        <f t="shared" si="139"/>
        <v>-2.6925164254299222E-2</v>
      </c>
      <c r="I498" s="137"/>
      <c r="J498" s="151">
        <f t="shared" si="140"/>
        <v>9.592060359559941</v>
      </c>
      <c r="K498" s="150">
        <f t="shared" si="141"/>
        <v>9.5530748357457007</v>
      </c>
      <c r="L498" s="135"/>
      <c r="M498" s="149">
        <f t="shared" si="143"/>
        <v>1.0043480478921138</v>
      </c>
      <c r="N498" s="149">
        <f t="shared" si="144"/>
        <v>0.99910473394870891</v>
      </c>
      <c r="O498" s="149">
        <f t="shared" si="145"/>
        <v>1.0050469810457927</v>
      </c>
      <c r="P498" s="149">
        <f t="shared" si="146"/>
        <v>1.0016988336069323</v>
      </c>
      <c r="Q498" s="140"/>
      <c r="R498" s="152">
        <f t="shared" si="147"/>
        <v>4.33862244353562E-3</v>
      </c>
      <c r="S498" s="152">
        <f t="shared" si="148"/>
        <v>-8.9566704128873692E-4</v>
      </c>
      <c r="T498" s="152">
        <f t="shared" si="149"/>
        <v>5.0342877276641409E-3</v>
      </c>
      <c r="U498" s="152">
        <f t="shared" si="150"/>
        <v>1.6973922213389557E-3</v>
      </c>
    </row>
    <row r="499" spans="1:21" x14ac:dyDescent="0.25">
      <c r="A499" s="130">
        <f t="shared" si="135"/>
        <v>1912.06</v>
      </c>
      <c r="B499" s="138"/>
      <c r="C499" s="149">
        <f t="shared" si="142"/>
        <v>0.01</v>
      </c>
      <c r="D499" s="150">
        <f t="shared" si="152"/>
        <v>-9.5800000000000551E-2</v>
      </c>
      <c r="E499" s="150">
        <f t="shared" si="136"/>
        <v>0.10751340138899264</v>
      </c>
      <c r="F499" s="150">
        <f t="shared" si="137"/>
        <v>9.5799999999999996E-2</v>
      </c>
      <c r="G499" s="151">
        <f t="shared" si="138"/>
        <v>1.1713401388992087E-2</v>
      </c>
      <c r="H499" s="150">
        <f t="shared" si="139"/>
        <v>-5.5511151231257827E-16</v>
      </c>
      <c r="I499" s="137"/>
      <c r="J499" s="151">
        <f t="shared" si="140"/>
        <v>9.5917134013889918</v>
      </c>
      <c r="K499" s="150">
        <f t="shared" si="141"/>
        <v>9.58</v>
      </c>
      <c r="L499" s="135"/>
      <c r="M499" s="149">
        <f t="shared" si="143"/>
        <v>1.0050626069968465</v>
      </c>
      <c r="N499" s="149">
        <f t="shared" si="144"/>
        <v>1.0066739015704762</v>
      </c>
      <c r="O499" s="149">
        <f t="shared" si="145"/>
        <v>1.0051980223402619</v>
      </c>
      <c r="P499" s="149">
        <f t="shared" si="146"/>
        <v>1.0066337691230767</v>
      </c>
      <c r="Q499" s="140"/>
      <c r="R499" s="152">
        <f t="shared" si="147"/>
        <v>5.0498350900040076E-3</v>
      </c>
      <c r="S499" s="152">
        <f t="shared" si="148"/>
        <v>6.6517296833815617E-3</v>
      </c>
      <c r="T499" s="152">
        <f t="shared" si="149"/>
        <v>5.1845592562579238E-3</v>
      </c>
      <c r="U499" s="152">
        <f t="shared" si="150"/>
        <v>6.6118625056133242E-3</v>
      </c>
    </row>
    <row r="500" spans="1:21" x14ac:dyDescent="0.25">
      <c r="A500" s="130">
        <f t="shared" si="135"/>
        <v>1912.07</v>
      </c>
      <c r="B500" s="138"/>
      <c r="C500" s="149">
        <f t="shared" si="142"/>
        <v>0.01</v>
      </c>
      <c r="D500" s="150">
        <f t="shared" si="152"/>
        <v>-9.5900000000000318E-2</v>
      </c>
      <c r="E500" s="150">
        <f t="shared" si="136"/>
        <v>0.1072207395408287</v>
      </c>
      <c r="F500" s="150">
        <f t="shared" si="137"/>
        <v>0.1225607352228844</v>
      </c>
      <c r="G500" s="151">
        <f t="shared" si="138"/>
        <v>1.1320739540828378E-2</v>
      </c>
      <c r="H500" s="150">
        <f t="shared" si="139"/>
        <v>2.6660735222884077E-2</v>
      </c>
      <c r="I500" s="137"/>
      <c r="J500" s="151">
        <f t="shared" si="140"/>
        <v>9.601320739540828</v>
      </c>
      <c r="K500" s="150">
        <f t="shared" si="141"/>
        <v>9.6166607352228848</v>
      </c>
      <c r="L500" s="135"/>
      <c r="M500" s="149">
        <f t="shared" si="143"/>
        <v>1.005661891207962</v>
      </c>
      <c r="N500" s="149">
        <f t="shared" si="144"/>
        <v>1.0072440536560772</v>
      </c>
      <c r="O500" s="149">
        <f t="shared" si="145"/>
        <v>1.0055664034038625</v>
      </c>
      <c r="P500" s="149">
        <f t="shared" si="146"/>
        <v>1.0073749247189874</v>
      </c>
      <c r="Q500" s="140"/>
      <c r="R500" s="152">
        <f t="shared" si="147"/>
        <v>5.6459229472867285E-3</v>
      </c>
      <c r="S500" s="152">
        <f t="shared" si="148"/>
        <v>7.2179415286592295E-3</v>
      </c>
      <c r="T500" s="152">
        <f t="shared" si="149"/>
        <v>5.5509682328695959E-3</v>
      </c>
      <c r="U500" s="152">
        <f t="shared" si="150"/>
        <v>7.3478629326557843E-3</v>
      </c>
    </row>
    <row r="501" spans="1:21" x14ac:dyDescent="0.25">
      <c r="A501" s="130">
        <f t="shared" si="135"/>
        <v>1912.08</v>
      </c>
      <c r="B501" s="138"/>
      <c r="C501" s="149">
        <f t="shared" si="142"/>
        <v>0.01</v>
      </c>
      <c r="D501" s="150">
        <f t="shared" si="152"/>
        <v>-9.810000000000052E-2</v>
      </c>
      <c r="E501" s="150">
        <f t="shared" si="136"/>
        <v>0.10921937287771497</v>
      </c>
      <c r="F501" s="150">
        <f t="shared" si="137"/>
        <v>0.16359243476788676</v>
      </c>
      <c r="G501" s="151">
        <f t="shared" si="138"/>
        <v>1.1119372877714445E-2</v>
      </c>
      <c r="H501" s="150">
        <f t="shared" si="139"/>
        <v>6.5492434767886243E-2</v>
      </c>
      <c r="I501" s="137"/>
      <c r="J501" s="151">
        <f t="shared" si="140"/>
        <v>9.8211193728777157</v>
      </c>
      <c r="K501" s="150">
        <f t="shared" si="141"/>
        <v>9.875492434767887</v>
      </c>
      <c r="L501" s="135"/>
      <c r="M501" s="149">
        <f t="shared" si="143"/>
        <v>1.0178633803176302</v>
      </c>
      <c r="N501" s="149">
        <f t="shared" si="144"/>
        <v>1.0200988611586239</v>
      </c>
      <c r="O501" s="149">
        <f t="shared" si="145"/>
        <v>1.0235935850839959</v>
      </c>
      <c r="P501" s="149">
        <f t="shared" si="146"/>
        <v>1.0269419631603338</v>
      </c>
      <c r="Q501" s="140"/>
      <c r="R501" s="152">
        <f t="shared" si="147"/>
        <v>1.7705705111980635E-2</v>
      </c>
      <c r="S501" s="152">
        <f t="shared" si="148"/>
        <v>1.9899545304011113E-2</v>
      </c>
      <c r="T501" s="152">
        <f t="shared" si="149"/>
        <v>2.3319558269396089E-2</v>
      </c>
      <c r="U501" s="152">
        <f t="shared" si="150"/>
        <v>2.6585418308067627E-2</v>
      </c>
    </row>
    <row r="502" spans="1:21" x14ac:dyDescent="0.25">
      <c r="A502" s="130">
        <f t="shared" si="135"/>
        <v>1912.09</v>
      </c>
      <c r="B502" s="138"/>
      <c r="C502" s="149">
        <f t="shared" si="142"/>
        <v>0.01</v>
      </c>
      <c r="D502" s="150">
        <f t="shared" ref="D502:D521" si="153">(1-Epsilon)*q_SP-q_SP</f>
        <v>-9.8599999999999355E-2</v>
      </c>
      <c r="E502" s="150">
        <f t="shared" si="136"/>
        <v>0.10798766494089911</v>
      </c>
      <c r="F502" s="150">
        <f t="shared" si="137"/>
        <v>0.15326524125185026</v>
      </c>
      <c r="G502" s="151">
        <f t="shared" si="138"/>
        <v>9.3876649408997509E-3</v>
      </c>
      <c r="H502" s="150">
        <f t="shared" si="139"/>
        <v>5.4665241251850905E-2</v>
      </c>
      <c r="I502" s="137"/>
      <c r="J502" s="151">
        <f t="shared" si="140"/>
        <v>9.8693876649408985</v>
      </c>
      <c r="K502" s="150">
        <f t="shared" si="141"/>
        <v>9.9146652412518499</v>
      </c>
      <c r="L502" s="135"/>
      <c r="M502" s="149">
        <f t="shared" si="143"/>
        <v>1.0077949087364655</v>
      </c>
      <c r="N502" s="149">
        <f t="shared" si="144"/>
        <v>1.0072635220492419</v>
      </c>
      <c r="O502" s="149">
        <f t="shared" si="145"/>
        <v>1.008389464456692</v>
      </c>
      <c r="P502" s="149">
        <f t="shared" si="146"/>
        <v>1.0076352754587179</v>
      </c>
      <c r="Q502" s="140"/>
      <c r="R502" s="152">
        <f t="shared" si="147"/>
        <v>7.7646853925659367E-3</v>
      </c>
      <c r="S502" s="152">
        <f t="shared" si="148"/>
        <v>7.2372697192305451E-3</v>
      </c>
      <c r="T502" s="152">
        <f t="shared" si="149"/>
        <v>8.3544684951095231E-3</v>
      </c>
      <c r="U502" s="152">
        <f t="shared" si="150"/>
        <v>7.6062742708776282E-3</v>
      </c>
    </row>
    <row r="503" spans="1:21" x14ac:dyDescent="0.25">
      <c r="A503" s="130">
        <f t="shared" si="135"/>
        <v>1912.1</v>
      </c>
      <c r="B503" s="138"/>
      <c r="C503" s="149">
        <f t="shared" si="142"/>
        <v>0.01</v>
      </c>
      <c r="D503" s="150">
        <f t="shared" si="153"/>
        <v>-9.8399999999999821E-2</v>
      </c>
      <c r="E503" s="150">
        <f t="shared" si="136"/>
        <v>0.10704813957190144</v>
      </c>
      <c r="F503" s="150">
        <f t="shared" si="137"/>
        <v>5.883617086159397E-2</v>
      </c>
      <c r="G503" s="151">
        <f t="shared" si="138"/>
        <v>8.6481395719016224E-3</v>
      </c>
      <c r="H503" s="150">
        <f t="shared" si="139"/>
        <v>-3.9563829138405851E-2</v>
      </c>
      <c r="I503" s="137"/>
      <c r="J503" s="151">
        <f t="shared" si="140"/>
        <v>9.8486481395719014</v>
      </c>
      <c r="K503" s="150">
        <f t="shared" si="141"/>
        <v>9.8004361708615946</v>
      </c>
      <c r="L503" s="135"/>
      <c r="M503" s="149">
        <f t="shared" si="143"/>
        <v>1.0039727881634963</v>
      </c>
      <c r="N503" s="149">
        <f t="shared" si="144"/>
        <v>0.99883890145768695</v>
      </c>
      <c r="O503" s="149">
        <f t="shared" si="145"/>
        <v>1.005066253434848</v>
      </c>
      <c r="P503" s="149">
        <f t="shared" si="146"/>
        <v>1.0022445487642668</v>
      </c>
      <c r="Q503" s="140"/>
      <c r="R503" s="152">
        <f t="shared" si="147"/>
        <v>3.9649174794206344E-3</v>
      </c>
      <c r="S503" s="152">
        <f t="shared" si="148"/>
        <v>-1.1617731394586005E-3</v>
      </c>
      <c r="T503" s="152">
        <f t="shared" si="149"/>
        <v>5.0534631539289922E-3</v>
      </c>
      <c r="U503" s="152">
        <f t="shared" si="150"/>
        <v>2.2420335277001835E-3</v>
      </c>
    </row>
    <row r="504" spans="1:21" x14ac:dyDescent="0.25">
      <c r="A504" s="130">
        <f t="shared" si="135"/>
        <v>1912.11</v>
      </c>
      <c r="B504" s="138"/>
      <c r="C504" s="149">
        <f t="shared" si="142"/>
        <v>0.01</v>
      </c>
      <c r="D504" s="150">
        <f t="shared" si="153"/>
        <v>-9.7300000000000608E-2</v>
      </c>
      <c r="E504" s="150">
        <f t="shared" si="136"/>
        <v>0.10558445602296687</v>
      </c>
      <c r="F504" s="150">
        <f t="shared" si="137"/>
        <v>3.6076887662896753E-2</v>
      </c>
      <c r="G504" s="151">
        <f t="shared" si="138"/>
        <v>8.2844560229662634E-3</v>
      </c>
      <c r="H504" s="150">
        <f t="shared" si="139"/>
        <v>-6.1223112337103855E-2</v>
      </c>
      <c r="I504" s="137"/>
      <c r="J504" s="151">
        <f t="shared" si="140"/>
        <v>9.7382844560229671</v>
      </c>
      <c r="K504" s="150">
        <f t="shared" si="141"/>
        <v>9.6687768876628972</v>
      </c>
      <c r="L504" s="135"/>
      <c r="M504" s="149">
        <f t="shared" si="143"/>
        <v>0.99905866180572156</v>
      </c>
      <c r="N504" s="149">
        <f t="shared" si="144"/>
        <v>0.99786060735025495</v>
      </c>
      <c r="O504" s="149">
        <f t="shared" si="145"/>
        <v>1.0039076724203699</v>
      </c>
      <c r="P504" s="149">
        <f t="shared" si="146"/>
        <v>1.0034983122017171</v>
      </c>
      <c r="Q504" s="140"/>
      <c r="R504" s="152">
        <f t="shared" si="147"/>
        <v>-9.4178153131833909E-4</v>
      </c>
      <c r="S504" s="152">
        <f t="shared" si="148"/>
        <v>-2.1416844194468601E-3</v>
      </c>
      <c r="T504" s="152">
        <f t="shared" si="149"/>
        <v>3.9000573003138651E-3</v>
      </c>
      <c r="U504" s="152">
        <f t="shared" si="150"/>
        <v>3.4922073412490843E-3</v>
      </c>
    </row>
    <row r="505" spans="1:21" x14ac:dyDescent="0.25">
      <c r="A505" s="130">
        <f t="shared" si="135"/>
        <v>1912.12</v>
      </c>
      <c r="B505" s="138"/>
      <c r="C505" s="149">
        <f t="shared" si="142"/>
        <v>0.01</v>
      </c>
      <c r="D505" s="150">
        <f t="shared" si="153"/>
        <v>-9.3799999999999883E-2</v>
      </c>
      <c r="E505" s="150">
        <f t="shared" si="136"/>
        <v>0.10205827648739142</v>
      </c>
      <c r="F505" s="150">
        <f t="shared" si="137"/>
        <v>3.001381445987665E-2</v>
      </c>
      <c r="G505" s="151">
        <f t="shared" si="138"/>
        <v>8.2582764873915387E-3</v>
      </c>
      <c r="H505" s="150">
        <f t="shared" si="139"/>
        <v>-6.3786185540123233E-2</v>
      </c>
      <c r="I505" s="137"/>
      <c r="J505" s="151">
        <f t="shared" si="140"/>
        <v>9.3882582764873916</v>
      </c>
      <c r="K505" s="150">
        <f t="shared" si="141"/>
        <v>9.3162138144598767</v>
      </c>
      <c r="L505" s="135"/>
      <c r="M505" s="149">
        <f t="shared" si="143"/>
        <v>0.98562094717060167</v>
      </c>
      <c r="N505" s="149">
        <f t="shared" si="144"/>
        <v>0.98535370057543559</v>
      </c>
      <c r="O505" s="149">
        <f t="shared" si="145"/>
        <v>1.0003232780433835</v>
      </c>
      <c r="P505" s="149">
        <f t="shared" si="146"/>
        <v>1.0002446848121591</v>
      </c>
      <c r="Q505" s="140"/>
      <c r="R505" s="152">
        <f t="shared" si="147"/>
        <v>-1.4483433211802741E-2</v>
      </c>
      <c r="S505" s="152">
        <f t="shared" si="148"/>
        <v>-1.4754615387696754E-2</v>
      </c>
      <c r="T505" s="152">
        <f t="shared" si="149"/>
        <v>3.2322580029589331E-4</v>
      </c>
      <c r="U505" s="152">
        <f t="shared" si="150"/>
        <v>2.4465488171271295E-4</v>
      </c>
    </row>
    <row r="506" spans="1:21" x14ac:dyDescent="0.25">
      <c r="A506" s="130">
        <f t="shared" si="135"/>
        <v>1913.01</v>
      </c>
      <c r="B506" s="138"/>
      <c r="C506" s="149">
        <f t="shared" si="142"/>
        <v>0.01</v>
      </c>
      <c r="D506" s="150">
        <f t="shared" si="153"/>
        <v>-9.2999999999999972E-2</v>
      </c>
      <c r="E506" s="150">
        <f t="shared" si="136"/>
        <v>0.10282395912437596</v>
      </c>
      <c r="F506" s="150">
        <f t="shared" si="137"/>
        <v>3.6607706692421971E-2</v>
      </c>
      <c r="G506" s="151">
        <f t="shared" si="138"/>
        <v>9.8239591243759888E-3</v>
      </c>
      <c r="H506" s="150">
        <f t="shared" si="139"/>
        <v>-5.6392293307578001E-2</v>
      </c>
      <c r="I506" s="137"/>
      <c r="J506" s="151">
        <f t="shared" si="140"/>
        <v>9.3098239591243761</v>
      </c>
      <c r="K506" s="150">
        <f t="shared" si="141"/>
        <v>9.2436077066924227</v>
      </c>
      <c r="L506" s="135"/>
      <c r="M506" s="149">
        <f t="shared" si="143"/>
        <v>1.0006310523842601</v>
      </c>
      <c r="N506" s="149">
        <f t="shared" si="144"/>
        <v>1.0009593923163069</v>
      </c>
      <c r="O506" s="149">
        <f t="shared" si="145"/>
        <v>1.0043925528072333</v>
      </c>
      <c r="P506" s="149">
        <f t="shared" si="146"/>
        <v>1.0045094494141149</v>
      </c>
      <c r="Q506" s="140"/>
      <c r="R506" s="152">
        <f t="shared" si="147"/>
        <v>6.3085335443201207E-4</v>
      </c>
      <c r="S506" s="152">
        <f t="shared" si="148"/>
        <v>9.5893239363931007E-4</v>
      </c>
      <c r="T506" s="152">
        <f t="shared" si="149"/>
        <v>4.3829337051402425E-3</v>
      </c>
      <c r="U506" s="152">
        <f t="shared" si="150"/>
        <v>4.4993123108505381E-3</v>
      </c>
    </row>
    <row r="507" spans="1:21" x14ac:dyDescent="0.25">
      <c r="A507" s="130">
        <f t="shared" si="135"/>
        <v>1913.02</v>
      </c>
      <c r="B507" s="138"/>
      <c r="C507" s="149">
        <f t="shared" si="142"/>
        <v>0.01</v>
      </c>
      <c r="D507" s="150">
        <f t="shared" si="153"/>
        <v>-8.9700000000000557E-2</v>
      </c>
      <c r="E507" s="150">
        <f t="shared" si="136"/>
        <v>9.9200390334472616E-2</v>
      </c>
      <c r="F507" s="150">
        <f t="shared" si="137"/>
        <v>2.8768103177827166E-2</v>
      </c>
      <c r="G507" s="151">
        <f t="shared" si="138"/>
        <v>9.5003903344720586E-3</v>
      </c>
      <c r="H507" s="150">
        <f t="shared" si="139"/>
        <v>-6.0931896822173391E-2</v>
      </c>
      <c r="I507" s="137"/>
      <c r="J507" s="151">
        <f t="shared" si="140"/>
        <v>8.9795003903344721</v>
      </c>
      <c r="K507" s="150">
        <f t="shared" si="141"/>
        <v>8.9090681031778267</v>
      </c>
      <c r="L507" s="135"/>
      <c r="M507" s="149">
        <f t="shared" si="143"/>
        <v>0.98353791591969675</v>
      </c>
      <c r="N507" s="149">
        <f t="shared" si="144"/>
        <v>0.98316218596527194</v>
      </c>
      <c r="O507" s="149">
        <f t="shared" si="145"/>
        <v>0.99646745193218611</v>
      </c>
      <c r="P507" s="149">
        <f t="shared" si="146"/>
        <v>0.99635849028335144</v>
      </c>
      <c r="Q507" s="140"/>
      <c r="R507" s="152">
        <f t="shared" si="147"/>
        <v>-1.6599089867972219E-2</v>
      </c>
      <c r="S507" s="152">
        <f t="shared" si="148"/>
        <v>-1.6981181635431719E-2</v>
      </c>
      <c r="T507" s="152">
        <f t="shared" si="149"/>
        <v>-3.538802248880462E-3</v>
      </c>
      <c r="U507" s="152">
        <f t="shared" si="150"/>
        <v>-3.6481561534388455E-3</v>
      </c>
    </row>
    <row r="508" spans="1:21" x14ac:dyDescent="0.25">
      <c r="A508" s="130">
        <f t="shared" si="135"/>
        <v>1913.03</v>
      </c>
      <c r="B508" s="138"/>
      <c r="C508" s="149">
        <f t="shared" si="142"/>
        <v>0.01</v>
      </c>
      <c r="D508" s="150">
        <f t="shared" si="153"/>
        <v>-8.8000000000000966E-2</v>
      </c>
      <c r="E508" s="150">
        <f t="shared" si="136"/>
        <v>9.9543493057716037E-2</v>
      </c>
      <c r="F508" s="150">
        <f t="shared" si="137"/>
        <v>3.0085118622051901E-2</v>
      </c>
      <c r="G508" s="151">
        <f t="shared" si="138"/>
        <v>1.1543493057715071E-2</v>
      </c>
      <c r="H508" s="150">
        <f t="shared" si="139"/>
        <v>-5.7914881377949062E-2</v>
      </c>
      <c r="I508" s="137"/>
      <c r="J508" s="151">
        <f t="shared" si="140"/>
        <v>8.8115434930577159</v>
      </c>
      <c r="K508" s="150">
        <f t="shared" si="141"/>
        <v>8.7420851186220521</v>
      </c>
      <c r="L508" s="135"/>
      <c r="M508" s="149">
        <f t="shared" si="143"/>
        <v>0.99269056033470704</v>
      </c>
      <c r="N508" s="149">
        <f t="shared" si="144"/>
        <v>0.9926886723263777</v>
      </c>
      <c r="O508" s="149">
        <f t="shared" si="145"/>
        <v>0.99899574548996894</v>
      </c>
      <c r="P508" s="149">
        <f t="shared" si="146"/>
        <v>0.99899517487552902</v>
      </c>
      <c r="Q508" s="140"/>
      <c r="R508" s="152">
        <f t="shared" si="147"/>
        <v>-7.3362845132610424E-3</v>
      </c>
      <c r="S508" s="152">
        <f t="shared" si="148"/>
        <v>-7.3381864252970745E-3</v>
      </c>
      <c r="T508" s="152">
        <f t="shared" si="149"/>
        <v>-1.0047591114519701E-3</v>
      </c>
      <c r="U508" s="152">
        <f t="shared" si="150"/>
        <v>-1.0053302996732023E-3</v>
      </c>
    </row>
    <row r="509" spans="1:21" x14ac:dyDescent="0.25">
      <c r="A509" s="130">
        <f t="shared" si="135"/>
        <v>1913.04</v>
      </c>
      <c r="B509" s="138"/>
      <c r="C509" s="149">
        <f t="shared" si="142"/>
        <v>0.01</v>
      </c>
      <c r="D509" s="150">
        <f t="shared" si="153"/>
        <v>-8.7899999999999423E-2</v>
      </c>
      <c r="E509" s="150">
        <f t="shared" si="136"/>
        <v>0.10072154255197105</v>
      </c>
      <c r="F509" s="150">
        <f t="shared" si="137"/>
        <v>6.2846152876348982E-2</v>
      </c>
      <c r="G509" s="151">
        <f t="shared" si="138"/>
        <v>1.2821542551971626E-2</v>
      </c>
      <c r="H509" s="150">
        <f t="shared" si="139"/>
        <v>-2.5053847123650441E-2</v>
      </c>
      <c r="I509" s="137"/>
      <c r="J509" s="151">
        <f t="shared" si="140"/>
        <v>8.8028215425519711</v>
      </c>
      <c r="K509" s="150">
        <f t="shared" si="141"/>
        <v>8.7649461528763482</v>
      </c>
      <c r="L509" s="135"/>
      <c r="M509" s="149">
        <f t="shared" si="143"/>
        <v>1.0027618683189934</v>
      </c>
      <c r="N509" s="149">
        <f t="shared" si="144"/>
        <v>1.0048478899813036</v>
      </c>
      <c r="O509" s="149">
        <f t="shared" si="145"/>
        <v>1.002364441391361</v>
      </c>
      <c r="P509" s="149">
        <f t="shared" si="146"/>
        <v>1.0036660342082628</v>
      </c>
      <c r="Q509" s="140"/>
      <c r="R509" s="152">
        <f t="shared" si="147"/>
        <v>2.7580613686071895E-3</v>
      </c>
      <c r="S509" s="152">
        <f t="shared" si="148"/>
        <v>4.8361768035454665E-3</v>
      </c>
      <c r="T509" s="152">
        <f t="shared" si="149"/>
        <v>2.3616504982175773E-3</v>
      </c>
      <c r="U509" s="152">
        <f t="shared" si="150"/>
        <v>3.6593306834268725E-3</v>
      </c>
    </row>
    <row r="510" spans="1:21" x14ac:dyDescent="0.25">
      <c r="A510" s="130">
        <f t="shared" si="135"/>
        <v>1913.05</v>
      </c>
      <c r="B510" s="138"/>
      <c r="C510" s="149">
        <f t="shared" si="142"/>
        <v>0.01</v>
      </c>
      <c r="D510" s="150">
        <f t="shared" si="153"/>
        <v>-8.5499999999999687E-2</v>
      </c>
      <c r="E510" s="150">
        <f t="shared" si="136"/>
        <v>9.8303658661138382E-2</v>
      </c>
      <c r="F510" s="150">
        <f t="shared" si="137"/>
        <v>2.8013689795672037E-2</v>
      </c>
      <c r="G510" s="151">
        <f t="shared" si="138"/>
        <v>1.2803658661138695E-2</v>
      </c>
      <c r="H510" s="150">
        <f t="shared" si="139"/>
        <v>-5.7486310204327651E-2</v>
      </c>
      <c r="I510" s="137"/>
      <c r="J510" s="151">
        <f t="shared" si="140"/>
        <v>8.5628036586611387</v>
      </c>
      <c r="K510" s="150">
        <f t="shared" si="141"/>
        <v>8.4925136897956737</v>
      </c>
      <c r="L510" s="135"/>
      <c r="M510" s="149">
        <f t="shared" si="143"/>
        <v>0.9876532519233181</v>
      </c>
      <c r="N510" s="149">
        <f t="shared" si="144"/>
        <v>0.9854707994669587</v>
      </c>
      <c r="O510" s="149">
        <f t="shared" si="145"/>
        <v>0.99768508435167536</v>
      </c>
      <c r="P510" s="149">
        <f t="shared" si="146"/>
        <v>0.99706314873972612</v>
      </c>
      <c r="Q510" s="140"/>
      <c r="R510" s="152">
        <f t="shared" si="147"/>
        <v>-1.2423602426783404E-2</v>
      </c>
      <c r="S510" s="152">
        <f t="shared" si="148"/>
        <v>-1.463578299885808E-2</v>
      </c>
      <c r="T510" s="152">
        <f t="shared" si="149"/>
        <v>-2.3175992078299204E-3</v>
      </c>
      <c r="U510" s="152">
        <f t="shared" si="150"/>
        <v>-2.9411722701189243E-3</v>
      </c>
    </row>
    <row r="511" spans="1:21" x14ac:dyDescent="0.25">
      <c r="A511" s="130">
        <f t="shared" si="135"/>
        <v>1913.06</v>
      </c>
      <c r="B511" s="138"/>
      <c r="C511" s="149">
        <f t="shared" si="142"/>
        <v>0.01</v>
      </c>
      <c r="D511" s="150">
        <f t="shared" si="153"/>
        <v>-8.1200000000000827E-2</v>
      </c>
      <c r="E511" s="150">
        <f t="shared" si="136"/>
        <v>9.4939744945994053E-2</v>
      </c>
      <c r="F511" s="150">
        <f t="shared" si="137"/>
        <v>2.5409384034054572E-2</v>
      </c>
      <c r="G511" s="151">
        <f t="shared" si="138"/>
        <v>1.3739744945993226E-2</v>
      </c>
      <c r="H511" s="150">
        <f t="shared" si="139"/>
        <v>-5.5790615965946255E-2</v>
      </c>
      <c r="I511" s="137"/>
      <c r="J511" s="151">
        <f t="shared" si="140"/>
        <v>8.1337397449459932</v>
      </c>
      <c r="K511" s="150">
        <f t="shared" si="141"/>
        <v>8.0642093840340525</v>
      </c>
      <c r="L511" s="135"/>
      <c r="M511" s="149">
        <f t="shared" si="143"/>
        <v>0.97412776989726524</v>
      </c>
      <c r="N511" s="149">
        <f t="shared" si="144"/>
        <v>0.97396021069451133</v>
      </c>
      <c r="O511" s="149">
        <f t="shared" si="145"/>
        <v>0.99429240518230666</v>
      </c>
      <c r="P511" s="149">
        <f t="shared" si="146"/>
        <v>0.99424756014787319</v>
      </c>
      <c r="Q511" s="140"/>
      <c r="R511" s="152">
        <f t="shared" si="147"/>
        <v>-2.6212803350348722E-2</v>
      </c>
      <c r="S511" s="152">
        <f t="shared" si="148"/>
        <v>-2.6384827617051722E-2</v>
      </c>
      <c r="T511" s="152">
        <f t="shared" si="149"/>
        <v>-5.7239453816059346E-3</v>
      </c>
      <c r="U511" s="152">
        <f t="shared" si="150"/>
        <v>-5.7690488597586884E-3</v>
      </c>
    </row>
    <row r="512" spans="1:21" x14ac:dyDescent="0.25">
      <c r="A512" s="130">
        <f t="shared" si="135"/>
        <v>1913.07</v>
      </c>
      <c r="B512" s="138"/>
      <c r="C512" s="149">
        <f t="shared" si="142"/>
        <v>0.01</v>
      </c>
      <c r="D512" s="150">
        <f t="shared" si="153"/>
        <v>-8.230000000000004E-2</v>
      </c>
      <c r="E512" s="150">
        <f t="shared" si="136"/>
        <v>9.8906103660710704E-2</v>
      </c>
      <c r="F512" s="150">
        <f t="shared" si="137"/>
        <v>0.13512301793177547</v>
      </c>
      <c r="G512" s="151">
        <f t="shared" si="138"/>
        <v>1.6606103660710664E-2</v>
      </c>
      <c r="H512" s="150">
        <f t="shared" si="139"/>
        <v>5.2823017931775434E-2</v>
      </c>
      <c r="I512" s="137"/>
      <c r="J512" s="151">
        <f t="shared" si="140"/>
        <v>8.2466061036607119</v>
      </c>
      <c r="K512" s="150">
        <f t="shared" si="141"/>
        <v>8.2828230179317757</v>
      </c>
      <c r="L512" s="135"/>
      <c r="M512" s="149">
        <f t="shared" si="143"/>
        <v>1.0119475434964302</v>
      </c>
      <c r="N512" s="149">
        <f t="shared" si="144"/>
        <v>1.0199244501971165</v>
      </c>
      <c r="O512" s="149">
        <f t="shared" si="145"/>
        <v>1.0157220392170838</v>
      </c>
      <c r="P512" s="149">
        <f t="shared" si="146"/>
        <v>1.0266198874515515</v>
      </c>
      <c r="Q512" s="140"/>
      <c r="R512" s="152">
        <f t="shared" si="147"/>
        <v>1.1876735032126773E-2</v>
      </c>
      <c r="S512" s="152">
        <f t="shared" si="148"/>
        <v>1.9728556118778301E-2</v>
      </c>
      <c r="T512" s="152">
        <f t="shared" si="149"/>
        <v>1.5599728277759441E-2</v>
      </c>
      <c r="U512" s="152">
        <f t="shared" si="150"/>
        <v>2.6271743108728363E-2</v>
      </c>
    </row>
    <row r="513" spans="1:21" x14ac:dyDescent="0.25">
      <c r="A513" s="130">
        <f t="shared" ref="A513:A576" si="154">Timecode</f>
        <v>1913.08</v>
      </c>
      <c r="B513" s="138"/>
      <c r="C513" s="149">
        <f t="shared" si="142"/>
        <v>0.01</v>
      </c>
      <c r="D513" s="150">
        <f t="shared" si="153"/>
        <v>-8.4500000000000242E-2</v>
      </c>
      <c r="E513" s="150">
        <f t="shared" si="136"/>
        <v>0.1011724613484441</v>
      </c>
      <c r="F513" s="150">
        <f t="shared" si="137"/>
        <v>0.14130110413638933</v>
      </c>
      <c r="G513" s="151">
        <f t="shared" si="138"/>
        <v>1.6672461348443857E-2</v>
      </c>
      <c r="H513" s="150">
        <f t="shared" si="139"/>
        <v>5.6801104136389086E-2</v>
      </c>
      <c r="I513" s="137"/>
      <c r="J513" s="151">
        <f t="shared" si="140"/>
        <v>8.466672461348443</v>
      </c>
      <c r="K513" s="150">
        <f t="shared" si="141"/>
        <v>8.5068011041363878</v>
      </c>
      <c r="L513" s="135"/>
      <c r="M513" s="149">
        <f t="shared" si="143"/>
        <v>1.0195285513514325</v>
      </c>
      <c r="N513" s="149">
        <f t="shared" si="144"/>
        <v>1.0197287273739137</v>
      </c>
      <c r="O513" s="149">
        <f t="shared" si="145"/>
        <v>1.0266325887288408</v>
      </c>
      <c r="P513" s="149">
        <f t="shared" si="146"/>
        <v>1.0269121617729404</v>
      </c>
      <c r="Q513" s="140"/>
      <c r="R513" s="152">
        <f t="shared" si="147"/>
        <v>1.9340315889308676E-2</v>
      </c>
      <c r="S513" s="152">
        <f t="shared" si="148"/>
        <v>1.9536638369274811E-2</v>
      </c>
      <c r="T513" s="152">
        <f t="shared" si="149"/>
        <v>2.6284114969896688E-2</v>
      </c>
      <c r="U513" s="152">
        <f t="shared" si="150"/>
        <v>2.6556398343082089E-2</v>
      </c>
    </row>
    <row r="514" spans="1:21" x14ac:dyDescent="0.25">
      <c r="A514" s="130">
        <f t="shared" si="154"/>
        <v>1913.09</v>
      </c>
      <c r="B514" s="138"/>
      <c r="C514" s="149">
        <f t="shared" si="142"/>
        <v>0.01</v>
      </c>
      <c r="D514" s="150">
        <f t="shared" si="153"/>
        <v>-8.5300000000000153E-2</v>
      </c>
      <c r="E514" s="150">
        <f t="shared" ref="E514:E577" si="155">(Epsilon*2*L_RDY_SP_set*q_SP)</f>
        <v>0.10112185659764819</v>
      </c>
      <c r="F514" s="150">
        <f t="shared" ref="F514:F577" si="156">(Epsilon*2*L_RS_SP_set*q_SP)</f>
        <v>0.13799317306421816</v>
      </c>
      <c r="G514" s="151">
        <f t="shared" ref="G514:G577" si="157">Impact_neg_d+Impact_pos_RDY_d</f>
        <v>1.5821856597648037E-2</v>
      </c>
      <c r="H514" s="150">
        <f t="shared" ref="H514:H577" si="158">Impact_neg_d+Impact_pos_RS_d</f>
        <v>5.2693173064218002E-2</v>
      </c>
      <c r="I514" s="137"/>
      <c r="J514" s="151">
        <f t="shared" ref="J514:J577" si="159">q_SP+Impact_ges_RDY_d</f>
        <v>8.545821856597648</v>
      </c>
      <c r="K514" s="150">
        <f t="shared" ref="K514:K577" si="160">q_SP+Impact_ges_RS_d</f>
        <v>8.582693173064218</v>
      </c>
      <c r="L514" s="135"/>
      <c r="M514" s="149">
        <f t="shared" si="143"/>
        <v>1.0089915079022784</v>
      </c>
      <c r="N514" s="149">
        <f t="shared" si="144"/>
        <v>1.0087251928386196</v>
      </c>
      <c r="O514" s="149">
        <f t="shared" si="145"/>
        <v>1.0116880712890635</v>
      </c>
      <c r="P514" s="149">
        <f t="shared" si="146"/>
        <v>1.0113246517286876</v>
      </c>
      <c r="Q514" s="140"/>
      <c r="R514" s="152">
        <f t="shared" si="147"/>
        <v>8.951324985487754E-3</v>
      </c>
      <c r="S514" s="152">
        <f t="shared" si="148"/>
        <v>8.6873483180918681E-3</v>
      </c>
      <c r="T514" s="152">
        <f t="shared" si="149"/>
        <v>1.1620293401140519E-2</v>
      </c>
      <c r="U514" s="152">
        <f t="shared" si="150"/>
        <v>1.1261007905651259E-2</v>
      </c>
    </row>
    <row r="515" spans="1:21" x14ac:dyDescent="0.25">
      <c r="A515" s="130">
        <f t="shared" si="154"/>
        <v>1913.1</v>
      </c>
      <c r="B515" s="138"/>
      <c r="C515" s="149">
        <f t="shared" ref="C515:C578" si="161">C514</f>
        <v>0.01</v>
      </c>
      <c r="D515" s="150">
        <f t="shared" si="153"/>
        <v>-8.2599999999999341E-2</v>
      </c>
      <c r="E515" s="150">
        <f t="shared" si="155"/>
        <v>9.7738356572086918E-2</v>
      </c>
      <c r="F515" s="150">
        <f t="shared" si="156"/>
        <v>2.664207952674719E-2</v>
      </c>
      <c r="G515" s="151">
        <f t="shared" si="157"/>
        <v>1.5138356572087577E-2</v>
      </c>
      <c r="H515" s="150">
        <f t="shared" si="158"/>
        <v>-5.5957920473252154E-2</v>
      </c>
      <c r="I515" s="137"/>
      <c r="J515" s="151">
        <f t="shared" si="159"/>
        <v>8.2751383565720875</v>
      </c>
      <c r="K515" s="150">
        <f t="shared" si="160"/>
        <v>8.2040420795267472</v>
      </c>
      <c r="L515" s="135"/>
      <c r="M515" s="149">
        <f t="shared" ref="M515:M578" si="162">(D_mon+q_impact_RDY_d)/INDEX(q_impact_RDY_d,tMinus)*L_RDY_SP_set+(R_Cash)*(1-L_RDY_SP_set)</f>
        <v>0.98467237412041997</v>
      </c>
      <c r="N515" s="149">
        <f t="shared" ref="N515:N578" si="163">(D_mon+q_impact_RS_d)/INDEX(q_impact_RS_d,tMinus)*L_RDY_SP_set+(R_Cash)*(1-L_RDY_SP_set)</f>
        <v>0.97729838089352983</v>
      </c>
      <c r="O515" s="149">
        <f t="shared" ref="O515:O578" si="164">(D_mon+q_impact_RDY_d)/INDEX(q_impact_RDY_d,tMinus)*L_RS_SP_set+(R_Cash)*(1-L_RS_SP_set)</f>
        <v>0.99696700009765227</v>
      </c>
      <c r="P515" s="149">
        <f t="shared" ref="P515:P578" si="165">(D_mon+q_impact_RS_d)/INDEX(q_impact_RS_d,tMinus)*L_RS_SP_set+(R_Cash)*(1-L_RS_SP_set)</f>
        <v>0.99495695490279967</v>
      </c>
      <c r="Q515" s="140"/>
      <c r="R515" s="152">
        <f t="shared" ref="R515:R578" si="166">LN(M515)</f>
        <v>-1.5446308244894328E-2</v>
      </c>
      <c r="S515" s="152">
        <f t="shared" ref="S515:S578" si="167">LN(N515)</f>
        <v>-2.2963268352594473E-2</v>
      </c>
      <c r="T515" s="152">
        <f t="shared" ref="T515:T578" si="168">LN(O515)</f>
        <v>-3.0376087680369034E-3</v>
      </c>
      <c r="U515" s="152">
        <f t="shared" ref="U515:U578" si="169">LN(P515)</f>
        <v>-5.0558041635672532E-3</v>
      </c>
    </row>
    <row r="516" spans="1:21" x14ac:dyDescent="0.25">
      <c r="A516" s="130">
        <f t="shared" si="154"/>
        <v>1913.11</v>
      </c>
      <c r="B516" s="138"/>
      <c r="C516" s="149">
        <f t="shared" si="161"/>
        <v>0.01</v>
      </c>
      <c r="D516" s="150">
        <f t="shared" si="153"/>
        <v>-8.0499999999999794E-2</v>
      </c>
      <c r="E516" s="150">
        <f t="shared" si="155"/>
        <v>9.6970295646736385E-2</v>
      </c>
      <c r="F516" s="150">
        <f t="shared" si="156"/>
        <v>2.6474648138273309E-2</v>
      </c>
      <c r="G516" s="151">
        <f t="shared" si="157"/>
        <v>1.6470295646736591E-2</v>
      </c>
      <c r="H516" s="150">
        <f t="shared" si="158"/>
        <v>-5.4025351861726481E-2</v>
      </c>
      <c r="I516" s="137"/>
      <c r="J516" s="151">
        <f t="shared" si="159"/>
        <v>8.066470295646738</v>
      </c>
      <c r="K516" s="150">
        <f t="shared" si="160"/>
        <v>7.9959746481382741</v>
      </c>
      <c r="L516" s="135"/>
      <c r="M516" s="149">
        <f t="shared" si="162"/>
        <v>0.98834099234680139</v>
      </c>
      <c r="N516" s="149">
        <f t="shared" si="163"/>
        <v>0.9882787003724246</v>
      </c>
      <c r="O516" s="149">
        <f t="shared" si="164"/>
        <v>0.99794542051671509</v>
      </c>
      <c r="P516" s="149">
        <f t="shared" si="165"/>
        <v>0.99792841367877083</v>
      </c>
      <c r="Q516" s="140"/>
      <c r="R516" s="152">
        <f t="shared" si="166"/>
        <v>-1.1727506825039723E-2</v>
      </c>
      <c r="S516" s="152">
        <f t="shared" si="167"/>
        <v>-1.1790535615683533E-2</v>
      </c>
      <c r="T516" s="152">
        <f t="shared" si="168"/>
        <v>-2.0566930271702878E-3</v>
      </c>
      <c r="U516" s="152">
        <f t="shared" si="169"/>
        <v>-2.0737350241675804E-3</v>
      </c>
    </row>
    <row r="517" spans="1:21" x14ac:dyDescent="0.25">
      <c r="A517" s="130">
        <f t="shared" si="154"/>
        <v>1913.12</v>
      </c>
      <c r="B517" s="138"/>
      <c r="C517" s="149">
        <f t="shared" si="161"/>
        <v>0.01</v>
      </c>
      <c r="D517" s="150">
        <f t="shared" si="153"/>
        <v>-8.0400000000000027E-2</v>
      </c>
      <c r="E517" s="150">
        <f t="shared" si="155"/>
        <v>9.8238509782872907E-2</v>
      </c>
      <c r="F517" s="150">
        <f t="shared" si="156"/>
        <v>5.5435120779061528E-2</v>
      </c>
      <c r="G517" s="151">
        <f t="shared" si="157"/>
        <v>1.783850978287288E-2</v>
      </c>
      <c r="H517" s="150">
        <f t="shared" si="158"/>
        <v>-2.4964879220938499E-2</v>
      </c>
      <c r="I517" s="137"/>
      <c r="J517" s="151">
        <f t="shared" si="159"/>
        <v>8.0578385097828722</v>
      </c>
      <c r="K517" s="150">
        <f t="shared" si="160"/>
        <v>8.0150351207790607</v>
      </c>
      <c r="L517" s="135"/>
      <c r="M517" s="149">
        <f t="shared" si="162"/>
        <v>1.0029712291365802</v>
      </c>
      <c r="N517" s="149">
        <f t="shared" si="163"/>
        <v>1.0051080140909054</v>
      </c>
      <c r="O517" s="149">
        <f t="shared" si="164"/>
        <v>1.0023435017954114</v>
      </c>
      <c r="P517" s="149">
        <f t="shared" si="165"/>
        <v>1.0035492706154365</v>
      </c>
      <c r="Q517" s="140"/>
      <c r="R517" s="152">
        <f t="shared" si="166"/>
        <v>2.9668237593886673E-3</v>
      </c>
      <c r="S517" s="152">
        <f t="shared" si="167"/>
        <v>5.0950124432001575E-3</v>
      </c>
      <c r="T517" s="152">
        <f t="shared" si="168"/>
        <v>2.3407600777236122E-3</v>
      </c>
      <c r="U517" s="152">
        <f t="shared" si="169"/>
        <v>3.542986818693067E-3</v>
      </c>
    </row>
    <row r="518" spans="1:21" x14ac:dyDescent="0.25">
      <c r="A518" s="130">
        <f t="shared" si="154"/>
        <v>1914.01</v>
      </c>
      <c r="B518" s="138"/>
      <c r="C518" s="149">
        <f t="shared" si="161"/>
        <v>0.01</v>
      </c>
      <c r="D518" s="150">
        <f t="shared" si="153"/>
        <v>-8.370000000000033E-2</v>
      </c>
      <c r="E518" s="150">
        <f t="shared" si="155"/>
        <v>0.10210767315694727</v>
      </c>
      <c r="F518" s="150">
        <f t="shared" si="156"/>
        <v>0.14094743686524314</v>
      </c>
      <c r="G518" s="151">
        <f t="shared" si="157"/>
        <v>1.8407673156946941E-2</v>
      </c>
      <c r="H518" s="150">
        <f t="shared" si="158"/>
        <v>5.7247436865242807E-2</v>
      </c>
      <c r="I518" s="137"/>
      <c r="J518" s="151">
        <f t="shared" si="159"/>
        <v>8.3884076731569461</v>
      </c>
      <c r="K518" s="150">
        <f t="shared" si="160"/>
        <v>8.4272474368652421</v>
      </c>
      <c r="L518" s="135"/>
      <c r="M518" s="149">
        <f t="shared" si="162"/>
        <v>1.0286082425378849</v>
      </c>
      <c r="N518" s="149">
        <f t="shared" si="163"/>
        <v>1.0349711067241414</v>
      </c>
      <c r="O518" s="149">
        <f t="shared" si="164"/>
        <v>1.0389163874709757</v>
      </c>
      <c r="P518" s="149">
        <f t="shared" si="165"/>
        <v>1.0476995608647715</v>
      </c>
      <c r="Q518" s="140"/>
      <c r="R518" s="152">
        <f t="shared" si="166"/>
        <v>2.8206667682477954E-2</v>
      </c>
      <c r="S518" s="152">
        <f t="shared" si="167"/>
        <v>3.4373510119108747E-2</v>
      </c>
      <c r="T518" s="152">
        <f t="shared" si="168"/>
        <v>3.8178234837471604E-2</v>
      </c>
      <c r="U518" s="152">
        <f t="shared" si="169"/>
        <v>4.6596866234546258E-2</v>
      </c>
    </row>
    <row r="519" spans="1:21" x14ac:dyDescent="0.25">
      <c r="A519" s="130">
        <f t="shared" si="154"/>
        <v>1914.02</v>
      </c>
      <c r="B519" s="138"/>
      <c r="C519" s="149">
        <f t="shared" si="161"/>
        <v>0.01</v>
      </c>
      <c r="D519" s="150">
        <f t="shared" si="153"/>
        <v>-8.4799999999999542E-2</v>
      </c>
      <c r="E519" s="150">
        <f t="shared" si="155"/>
        <v>0.10132611285738577</v>
      </c>
      <c r="F519" s="150">
        <f t="shared" si="156"/>
        <v>0.13927175459458147</v>
      </c>
      <c r="G519" s="151">
        <f t="shared" si="157"/>
        <v>1.6526112857386227E-2</v>
      </c>
      <c r="H519" s="150">
        <f t="shared" si="158"/>
        <v>5.4471754594581923E-2</v>
      </c>
      <c r="I519" s="137"/>
      <c r="J519" s="151">
        <f t="shared" si="159"/>
        <v>8.4965261128573868</v>
      </c>
      <c r="K519" s="150">
        <f t="shared" si="160"/>
        <v>8.5344717545945823</v>
      </c>
      <c r="L519" s="135"/>
      <c r="M519" s="149">
        <f t="shared" si="162"/>
        <v>1.012072281180993</v>
      </c>
      <c r="N519" s="149">
        <f t="shared" si="163"/>
        <v>1.0119605466826467</v>
      </c>
      <c r="O519" s="149">
        <f t="shared" si="164"/>
        <v>1.0151212602817696</v>
      </c>
      <c r="P519" s="149">
        <f t="shared" si="165"/>
        <v>1.0149676823027611</v>
      </c>
      <c r="Q519" s="140"/>
      <c r="R519" s="152">
        <f t="shared" si="166"/>
        <v>1.1999992406585131E-2</v>
      </c>
      <c r="S519" s="152">
        <f t="shared" si="167"/>
        <v>1.1889584613863927E-2</v>
      </c>
      <c r="T519" s="152">
        <f t="shared" si="168"/>
        <v>1.5008073615887773E-2</v>
      </c>
      <c r="U519" s="152">
        <f t="shared" si="169"/>
        <v>1.4856771891042203E-2</v>
      </c>
    </row>
    <row r="520" spans="1:21" x14ac:dyDescent="0.25">
      <c r="A520" s="130">
        <f t="shared" si="154"/>
        <v>1914.03</v>
      </c>
      <c r="B520" s="138"/>
      <c r="C520" s="149">
        <f t="shared" si="161"/>
        <v>0.01</v>
      </c>
      <c r="D520" s="150">
        <f t="shared" si="153"/>
        <v>-8.3199999999999719E-2</v>
      </c>
      <c r="E520" s="150">
        <f t="shared" si="155"/>
        <v>9.8214617945892604E-2</v>
      </c>
      <c r="F520" s="150">
        <f t="shared" si="156"/>
        <v>2.8244959635845734E-2</v>
      </c>
      <c r="G520" s="151">
        <f t="shared" si="157"/>
        <v>1.5014617945892886E-2</v>
      </c>
      <c r="H520" s="150">
        <f t="shared" si="158"/>
        <v>-5.4955040364153981E-2</v>
      </c>
      <c r="I520" s="137"/>
      <c r="J520" s="151">
        <f t="shared" si="159"/>
        <v>8.3350146179458928</v>
      </c>
      <c r="K520" s="150">
        <f t="shared" si="160"/>
        <v>8.265044959635846</v>
      </c>
      <c r="L520" s="135"/>
      <c r="M520" s="149">
        <f t="shared" si="162"/>
        <v>0.99308482218943939</v>
      </c>
      <c r="N520" s="149">
        <f t="shared" si="163"/>
        <v>0.98565946816842032</v>
      </c>
      <c r="O520" s="149">
        <f t="shared" si="164"/>
        <v>1.0008152085324609</v>
      </c>
      <c r="P520" s="149">
        <f t="shared" si="165"/>
        <v>0.99867979499635062</v>
      </c>
      <c r="Q520" s="140"/>
      <c r="R520" s="152">
        <f t="shared" si="166"/>
        <v>-6.9391984547041994E-3</v>
      </c>
      <c r="S520" s="152">
        <f t="shared" si="167"/>
        <v>-1.4444351001556234E-2</v>
      </c>
      <c r="T520" s="152">
        <f t="shared" si="168"/>
        <v>8.1487643046116625E-4</v>
      </c>
      <c r="U520" s="152">
        <f t="shared" si="169"/>
        <v>-1.3210772420487256E-3</v>
      </c>
    </row>
    <row r="521" spans="1:21" x14ac:dyDescent="0.25">
      <c r="A521" s="130">
        <f t="shared" si="154"/>
        <v>1914.04</v>
      </c>
      <c r="B521" s="138"/>
      <c r="C521" s="149">
        <f t="shared" si="161"/>
        <v>0.01</v>
      </c>
      <c r="D521" s="150">
        <f t="shared" si="153"/>
        <v>-8.1200000000000827E-2</v>
      </c>
      <c r="E521" s="150">
        <f t="shared" si="155"/>
        <v>9.6163982239690013E-2</v>
      </c>
      <c r="F521" s="150">
        <f t="shared" si="156"/>
        <v>2.6819395965700266E-2</v>
      </c>
      <c r="G521" s="151">
        <f t="shared" si="157"/>
        <v>1.4963982239689186E-2</v>
      </c>
      <c r="H521" s="150">
        <f t="shared" si="158"/>
        <v>-5.4380604034300561E-2</v>
      </c>
      <c r="I521" s="137"/>
      <c r="J521" s="151">
        <f t="shared" si="159"/>
        <v>8.1349639822396878</v>
      </c>
      <c r="K521" s="150">
        <f t="shared" si="160"/>
        <v>8.0656193959656992</v>
      </c>
      <c r="L521" s="135"/>
      <c r="M521" s="149">
        <f t="shared" si="162"/>
        <v>0.99011848822904547</v>
      </c>
      <c r="N521" s="149">
        <f t="shared" si="163"/>
        <v>0.99006600950729062</v>
      </c>
      <c r="O521" s="149">
        <f t="shared" si="164"/>
        <v>1.0000859585102699</v>
      </c>
      <c r="P521" s="149">
        <f t="shared" si="165"/>
        <v>1.0000713225978863</v>
      </c>
      <c r="Q521" s="140"/>
      <c r="R521" s="152">
        <f t="shared" si="166"/>
        <v>-9.9306579353452776E-3</v>
      </c>
      <c r="S521" s="152">
        <f t="shared" si="167"/>
        <v>-9.9836618062745987E-3</v>
      </c>
      <c r="T521" s="152">
        <f t="shared" si="168"/>
        <v>8.5954816048888901E-5</v>
      </c>
      <c r="U521" s="152">
        <f t="shared" si="169"/>
        <v>7.1320054550782513E-5</v>
      </c>
    </row>
    <row r="522" spans="1:21" x14ac:dyDescent="0.25">
      <c r="A522" s="130">
        <f t="shared" si="154"/>
        <v>1914.05</v>
      </c>
      <c r="B522" s="138"/>
      <c r="C522" s="149">
        <f t="shared" si="161"/>
        <v>0.01</v>
      </c>
      <c r="D522" s="150">
        <f t="shared" ref="D522:D541" si="170">(1-Epsilon)*q_SP-q_SP</f>
        <v>-8.1699999999999662E-2</v>
      </c>
      <c r="E522" s="150">
        <f t="shared" si="155"/>
        <v>9.7306799097336596E-2</v>
      </c>
      <c r="F522" s="150">
        <f t="shared" si="156"/>
        <v>0.12902472280611677</v>
      </c>
      <c r="G522" s="151">
        <f t="shared" si="157"/>
        <v>1.5606799097336935E-2</v>
      </c>
      <c r="H522" s="150">
        <f t="shared" si="158"/>
        <v>4.7324722806117103E-2</v>
      </c>
      <c r="I522" s="137"/>
      <c r="J522" s="151">
        <f t="shared" si="159"/>
        <v>8.1856067990973376</v>
      </c>
      <c r="K522" s="150">
        <f t="shared" si="160"/>
        <v>8.2173247228061168</v>
      </c>
      <c r="L522" s="135"/>
      <c r="M522" s="149">
        <f t="shared" si="162"/>
        <v>1.0080790638082258</v>
      </c>
      <c r="N522" s="149">
        <f t="shared" si="163"/>
        <v>1.0155965990798141</v>
      </c>
      <c r="O522" s="149">
        <f t="shared" si="164"/>
        <v>1.0094262375010399</v>
      </c>
      <c r="P522" s="149">
        <f t="shared" si="165"/>
        <v>1.0193941730779947</v>
      </c>
      <c r="Q522" s="140"/>
      <c r="R522" s="152">
        <f t="shared" si="166"/>
        <v>8.046602890894039E-3</v>
      </c>
      <c r="S522" s="152">
        <f t="shared" si="167"/>
        <v>1.5476222162013567E-2</v>
      </c>
      <c r="T522" s="152">
        <f t="shared" si="168"/>
        <v>9.382087751494678E-3</v>
      </c>
      <c r="U522" s="152">
        <f t="shared" si="169"/>
        <v>1.9208502876463932E-2</v>
      </c>
    </row>
    <row r="523" spans="1:21" x14ac:dyDescent="0.25">
      <c r="A523" s="130">
        <f t="shared" si="154"/>
        <v>1914.06</v>
      </c>
      <c r="B523" s="138"/>
      <c r="C523" s="149">
        <f t="shared" si="161"/>
        <v>0.01</v>
      </c>
      <c r="D523" s="150">
        <f t="shared" si="170"/>
        <v>-8.1300000000000594E-2</v>
      </c>
      <c r="E523" s="150">
        <f t="shared" si="155"/>
        <v>9.59601470998446E-2</v>
      </c>
      <c r="F523" s="150">
        <f t="shared" si="156"/>
        <v>3.6451908340380298E-2</v>
      </c>
      <c r="G523" s="151">
        <f t="shared" si="157"/>
        <v>1.4660147099844006E-2</v>
      </c>
      <c r="H523" s="150">
        <f t="shared" si="158"/>
        <v>-4.4848091659620296E-2</v>
      </c>
      <c r="I523" s="137"/>
      <c r="J523" s="151">
        <f t="shared" si="159"/>
        <v>8.1446601470998452</v>
      </c>
      <c r="K523" s="150">
        <f t="shared" si="160"/>
        <v>8.0851519083403804</v>
      </c>
      <c r="L523" s="135"/>
      <c r="M523" s="149">
        <f t="shared" si="162"/>
        <v>1.0013708865416857</v>
      </c>
      <c r="N523" s="149">
        <f t="shared" si="163"/>
        <v>0.99482006548019752</v>
      </c>
      <c r="O523" s="149">
        <f t="shared" si="164"/>
        <v>1.0029710661084397</v>
      </c>
      <c r="P523" s="149">
        <f t="shared" si="165"/>
        <v>1.0004826379838021</v>
      </c>
      <c r="Q523" s="140"/>
      <c r="R523" s="152">
        <f t="shared" si="166"/>
        <v>1.3699477346313152E-3</v>
      </c>
      <c r="S523" s="152">
        <f t="shared" si="167"/>
        <v>-5.1933968902052995E-3</v>
      </c>
      <c r="T523" s="152">
        <f t="shared" si="168"/>
        <v>2.9666612141938933E-3</v>
      </c>
      <c r="U523" s="152">
        <f t="shared" si="169"/>
        <v>4.8252155155197697E-4</v>
      </c>
    </row>
    <row r="524" spans="1:21" x14ac:dyDescent="0.25">
      <c r="A524" s="130">
        <f t="shared" si="154"/>
        <v>1914.07</v>
      </c>
      <c r="B524" s="138"/>
      <c r="C524" s="149">
        <f t="shared" si="161"/>
        <v>0.01</v>
      </c>
      <c r="D524" s="150">
        <f t="shared" si="170"/>
        <v>-7.6800000000000423E-2</v>
      </c>
      <c r="E524" s="150">
        <f t="shared" si="155"/>
        <v>9.0302486306913565E-2</v>
      </c>
      <c r="F524" s="150">
        <f t="shared" si="156"/>
        <v>2.3865352464634053E-2</v>
      </c>
      <c r="G524" s="151">
        <f t="shared" si="157"/>
        <v>1.3502486306913142E-2</v>
      </c>
      <c r="H524" s="150">
        <f t="shared" si="158"/>
        <v>-5.2934647535366371E-2</v>
      </c>
      <c r="I524" s="137"/>
      <c r="J524" s="151">
        <f t="shared" si="159"/>
        <v>7.6935024863069126</v>
      </c>
      <c r="K524" s="150">
        <f t="shared" si="160"/>
        <v>7.6270653524646335</v>
      </c>
      <c r="L524" s="135"/>
      <c r="M524" s="149">
        <f t="shared" si="162"/>
        <v>0.97174124685279595</v>
      </c>
      <c r="N524" s="149">
        <f t="shared" si="163"/>
        <v>0.97101742663928192</v>
      </c>
      <c r="O524" s="149">
        <f t="shared" si="164"/>
        <v>0.99544252113753839</v>
      </c>
      <c r="P524" s="149">
        <f t="shared" si="165"/>
        <v>0.9952512282371655</v>
      </c>
      <c r="Q524" s="140"/>
      <c r="R524" s="152">
        <f t="shared" si="166"/>
        <v>-2.8665716902623407E-2</v>
      </c>
      <c r="S524" s="152">
        <f t="shared" si="167"/>
        <v>-2.9410863746522822E-2</v>
      </c>
      <c r="T524" s="152">
        <f t="shared" si="168"/>
        <v>-4.5678958313792838E-3</v>
      </c>
      <c r="U524" s="152">
        <f t="shared" si="169"/>
        <v>-4.7600830033355749E-3</v>
      </c>
    </row>
    <row r="525" spans="1:21" x14ac:dyDescent="0.25">
      <c r="A525" s="130">
        <f t="shared" si="154"/>
        <v>1914.08</v>
      </c>
      <c r="B525" s="138"/>
      <c r="C525" s="149">
        <f t="shared" si="161"/>
        <v>0.01</v>
      </c>
      <c r="D525" s="150">
        <f t="shared" si="170"/>
        <v>-7.6800000000000423E-2</v>
      </c>
      <c r="E525" s="150">
        <f t="shared" si="155"/>
        <v>9.2228330597018834E-2</v>
      </c>
      <c r="F525" s="150">
        <f t="shared" si="156"/>
        <v>7.6799999999999993E-2</v>
      </c>
      <c r="G525" s="151">
        <f t="shared" si="157"/>
        <v>1.5428330597018411E-2</v>
      </c>
      <c r="H525" s="150">
        <f t="shared" si="158"/>
        <v>-4.3021142204224816E-16</v>
      </c>
      <c r="I525" s="137"/>
      <c r="J525" s="151">
        <f t="shared" si="159"/>
        <v>7.6954283305970179</v>
      </c>
      <c r="K525" s="150">
        <f t="shared" si="160"/>
        <v>7.68</v>
      </c>
      <c r="L525" s="135"/>
      <c r="M525" s="149">
        <f t="shared" si="162"/>
        <v>1.0045948522760142</v>
      </c>
      <c r="N525" s="149">
        <f t="shared" si="163"/>
        <v>1.0086367844798367</v>
      </c>
      <c r="O525" s="149">
        <f t="shared" si="164"/>
        <v>1.0044889170526581</v>
      </c>
      <c r="P525" s="149">
        <f t="shared" si="165"/>
        <v>1.0078546983830166</v>
      </c>
      <c r="Q525" s="140"/>
      <c r="R525" s="152">
        <f t="shared" si="166"/>
        <v>4.5843281677962243E-3</v>
      </c>
      <c r="S525" s="152">
        <f t="shared" si="167"/>
        <v>8.5997008261360728E-3</v>
      </c>
      <c r="T525" s="152">
        <f t="shared" si="168"/>
        <v>4.4788719144816238E-3</v>
      </c>
      <c r="U525" s="152">
        <f t="shared" si="169"/>
        <v>7.8240108292464191E-3</v>
      </c>
    </row>
    <row r="526" spans="1:21" x14ac:dyDescent="0.25">
      <c r="A526" s="130">
        <f t="shared" si="154"/>
        <v>1914.09</v>
      </c>
      <c r="B526" s="138"/>
      <c r="C526" s="149">
        <f t="shared" si="161"/>
        <v>0.01</v>
      </c>
      <c r="D526" s="150">
        <f t="shared" si="170"/>
        <v>-7.6800000000000423E-2</v>
      </c>
      <c r="E526" s="150">
        <f t="shared" si="155"/>
        <v>9.1667233550535562E-2</v>
      </c>
      <c r="F526" s="150">
        <f t="shared" si="156"/>
        <v>7.6799999999999993E-2</v>
      </c>
      <c r="G526" s="151">
        <f t="shared" si="157"/>
        <v>1.4867233550535139E-2</v>
      </c>
      <c r="H526" s="150">
        <f t="shared" si="158"/>
        <v>-4.3021142204224816E-16</v>
      </c>
      <c r="I526" s="137"/>
      <c r="J526" s="151">
        <f t="shared" si="159"/>
        <v>7.6948672335505348</v>
      </c>
      <c r="K526" s="150">
        <f t="shared" si="160"/>
        <v>7.68</v>
      </c>
      <c r="L526" s="135"/>
      <c r="M526" s="149">
        <f t="shared" si="162"/>
        <v>1.0043671531732428</v>
      </c>
      <c r="N526" s="149">
        <f t="shared" si="163"/>
        <v>1.004416314576507</v>
      </c>
      <c r="O526" s="149">
        <f t="shared" si="164"/>
        <v>1.0043022129865078</v>
      </c>
      <c r="P526" s="149">
        <f t="shared" si="165"/>
        <v>1.0043434010492915</v>
      </c>
      <c r="Q526" s="140"/>
      <c r="R526" s="152">
        <f t="shared" si="166"/>
        <v>4.3576448326919925E-3</v>
      </c>
      <c r="S526" s="152">
        <f t="shared" si="167"/>
        <v>4.4065912762120216E-3</v>
      </c>
      <c r="T526" s="152">
        <f t="shared" si="168"/>
        <v>4.292984926137282E-3</v>
      </c>
      <c r="U526" s="152">
        <f t="shared" si="169"/>
        <v>4.3339957072344665E-3</v>
      </c>
    </row>
    <row r="527" spans="1:21" x14ac:dyDescent="0.25">
      <c r="A527" s="130">
        <f t="shared" si="154"/>
        <v>1914.1</v>
      </c>
      <c r="B527" s="138"/>
      <c r="C527" s="149">
        <f t="shared" si="161"/>
        <v>0.01</v>
      </c>
      <c r="D527" s="150">
        <f t="shared" si="170"/>
        <v>-7.6800000000000423E-2</v>
      </c>
      <c r="E527" s="150">
        <f t="shared" si="155"/>
        <v>9.1095230278437467E-2</v>
      </c>
      <c r="F527" s="150">
        <f t="shared" si="156"/>
        <v>7.6799999999999993E-2</v>
      </c>
      <c r="G527" s="151">
        <f t="shared" si="157"/>
        <v>1.4295230278437043E-2</v>
      </c>
      <c r="H527" s="150">
        <f t="shared" si="158"/>
        <v>-4.3021142204224816E-16</v>
      </c>
      <c r="I527" s="137"/>
      <c r="J527" s="151">
        <f t="shared" si="159"/>
        <v>7.6942952302784366</v>
      </c>
      <c r="K527" s="150">
        <f t="shared" si="160"/>
        <v>7.68</v>
      </c>
      <c r="L527" s="135"/>
      <c r="M527" s="149">
        <f t="shared" si="162"/>
        <v>1.0043340017948954</v>
      </c>
      <c r="N527" s="149">
        <f t="shared" si="163"/>
        <v>1.0043834342827285</v>
      </c>
      <c r="O527" s="149">
        <f t="shared" si="164"/>
        <v>1.0042771805672228</v>
      </c>
      <c r="P527" s="149">
        <f t="shared" si="165"/>
        <v>1.0043188558015239</v>
      </c>
      <c r="Q527" s="140"/>
      <c r="R527" s="152">
        <f t="shared" si="166"/>
        <v>4.3246370572263609E-3</v>
      </c>
      <c r="S527" s="152">
        <f t="shared" si="167"/>
        <v>4.3738550178565741E-3</v>
      </c>
      <c r="T527" s="152">
        <f t="shared" si="168"/>
        <v>4.2680594296728557E-3</v>
      </c>
      <c r="U527" s="152">
        <f t="shared" si="169"/>
        <v>4.3095563096352601E-3</v>
      </c>
    </row>
    <row r="528" spans="1:21" x14ac:dyDescent="0.25">
      <c r="A528" s="130">
        <f t="shared" si="154"/>
        <v>1914.11</v>
      </c>
      <c r="B528" s="138"/>
      <c r="C528" s="149">
        <f t="shared" si="161"/>
        <v>0.01</v>
      </c>
      <c r="D528" s="150">
        <f t="shared" si="170"/>
        <v>-7.6800000000000423E-2</v>
      </c>
      <c r="E528" s="150">
        <f t="shared" si="155"/>
        <v>9.0512160743754816E-2</v>
      </c>
      <c r="F528" s="150">
        <f t="shared" si="156"/>
        <v>7.6799999999999993E-2</v>
      </c>
      <c r="G528" s="151">
        <f t="shared" si="157"/>
        <v>1.3712160743754392E-2</v>
      </c>
      <c r="H528" s="150">
        <f t="shared" si="158"/>
        <v>-4.3021142204224816E-16</v>
      </c>
      <c r="I528" s="137"/>
      <c r="J528" s="151">
        <f t="shared" si="159"/>
        <v>7.693712160743754</v>
      </c>
      <c r="K528" s="150">
        <f t="shared" si="160"/>
        <v>7.68</v>
      </c>
      <c r="L528" s="135"/>
      <c r="M528" s="149">
        <f t="shared" si="162"/>
        <v>1.0043012472578825</v>
      </c>
      <c r="N528" s="149">
        <f t="shared" si="163"/>
        <v>1.0043509507197617</v>
      </c>
      <c r="O528" s="149">
        <f t="shared" si="164"/>
        <v>1.0042521368203552</v>
      </c>
      <c r="P528" s="149">
        <f t="shared" si="165"/>
        <v>1.0042943104447717</v>
      </c>
      <c r="Q528" s="140"/>
      <c r="R528" s="152">
        <f t="shared" si="166"/>
        <v>4.2920233340217597E-3</v>
      </c>
      <c r="S528" s="152">
        <f t="shared" si="167"/>
        <v>4.3415127000148825E-3</v>
      </c>
      <c r="T528" s="152">
        <f t="shared" si="168"/>
        <v>4.2431220322924701E-3</v>
      </c>
      <c r="U528" s="152">
        <f t="shared" si="169"/>
        <v>4.2851162062187143E-3</v>
      </c>
    </row>
    <row r="529" spans="1:21" x14ac:dyDescent="0.25">
      <c r="A529" s="130">
        <f t="shared" si="154"/>
        <v>1914.12</v>
      </c>
      <c r="B529" s="138"/>
      <c r="C529" s="149">
        <f t="shared" si="161"/>
        <v>0.01</v>
      </c>
      <c r="D529" s="150">
        <f t="shared" si="170"/>
        <v>-7.3500000000000121E-2</v>
      </c>
      <c r="E529" s="150">
        <f t="shared" si="155"/>
        <v>8.6054212715287057E-2</v>
      </c>
      <c r="F529" s="150">
        <f t="shared" si="156"/>
        <v>2.317575839518474E-2</v>
      </c>
      <c r="G529" s="151">
        <f t="shared" si="157"/>
        <v>1.2554212715286936E-2</v>
      </c>
      <c r="H529" s="150">
        <f t="shared" si="158"/>
        <v>-5.0324241604815384E-2</v>
      </c>
      <c r="I529" s="137"/>
      <c r="J529" s="151">
        <f t="shared" si="159"/>
        <v>7.3625542127152865</v>
      </c>
      <c r="K529" s="150">
        <f t="shared" si="160"/>
        <v>7.2996757583951846</v>
      </c>
      <c r="L529" s="135"/>
      <c r="M529" s="149">
        <f t="shared" si="162"/>
        <v>0.97911681887620361</v>
      </c>
      <c r="N529" s="149">
        <f t="shared" si="163"/>
        <v>0.97532891797095522</v>
      </c>
      <c r="O529" s="149">
        <f t="shared" si="164"/>
        <v>0.99728558818470603</v>
      </c>
      <c r="P529" s="149">
        <f t="shared" si="165"/>
        <v>0.99626544665490813</v>
      </c>
      <c r="Q529" s="140"/>
      <c r="R529" s="152">
        <f t="shared" si="166"/>
        <v>-2.1104318875457495E-2</v>
      </c>
      <c r="S529" s="152">
        <f t="shared" si="167"/>
        <v>-2.4980513109519958E-2</v>
      </c>
      <c r="T529" s="152">
        <f t="shared" si="168"/>
        <v>-2.718102511270908E-3</v>
      </c>
      <c r="U529" s="152">
        <f t="shared" si="169"/>
        <v>-3.7415442000101407E-3</v>
      </c>
    </row>
    <row r="530" spans="1:21" x14ac:dyDescent="0.25">
      <c r="A530" s="130">
        <f t="shared" si="154"/>
        <v>1915.01</v>
      </c>
      <c r="B530" s="138"/>
      <c r="C530" s="149">
        <f t="shared" si="161"/>
        <v>0.01</v>
      </c>
      <c r="D530" s="150">
        <f t="shared" si="170"/>
        <v>-7.4799999999999756E-2</v>
      </c>
      <c r="E530" s="150">
        <f t="shared" si="155"/>
        <v>8.9471291340680867E-2</v>
      </c>
      <c r="F530" s="150">
        <f t="shared" si="156"/>
        <v>0.12394126313417926</v>
      </c>
      <c r="G530" s="151">
        <f t="shared" si="157"/>
        <v>1.4671291340681111E-2</v>
      </c>
      <c r="H530" s="150">
        <f t="shared" si="158"/>
        <v>4.9141263134179505E-2</v>
      </c>
      <c r="I530" s="137"/>
      <c r="J530" s="151">
        <f t="shared" si="159"/>
        <v>7.4946712913406817</v>
      </c>
      <c r="K530" s="150">
        <f t="shared" si="160"/>
        <v>7.5291412631341803</v>
      </c>
      <c r="L530" s="135"/>
      <c r="M530" s="149">
        <f t="shared" si="162"/>
        <v>1.0151832147235995</v>
      </c>
      <c r="N530" s="149">
        <f t="shared" si="163"/>
        <v>1.02327605505305</v>
      </c>
      <c r="O530" s="149">
        <f t="shared" si="164"/>
        <v>1.0194965468637245</v>
      </c>
      <c r="P530" s="149">
        <f t="shared" si="165"/>
        <v>1.0307072585651578</v>
      </c>
      <c r="Q530" s="140"/>
      <c r="R530" s="152">
        <f t="shared" si="166"/>
        <v>1.5069103321148062E-2</v>
      </c>
      <c r="S530" s="152">
        <f t="shared" si="167"/>
        <v>2.3009299103627427E-2</v>
      </c>
      <c r="T530" s="152">
        <f t="shared" si="168"/>
        <v>1.9308923938578242E-2</v>
      </c>
      <c r="U530" s="152">
        <f t="shared" si="169"/>
        <v>3.0245225400378269E-2</v>
      </c>
    </row>
    <row r="531" spans="1:21" x14ac:dyDescent="0.25">
      <c r="A531" s="130">
        <f t="shared" si="154"/>
        <v>1915.02</v>
      </c>
      <c r="B531" s="138"/>
      <c r="C531" s="149">
        <f t="shared" si="161"/>
        <v>0.01</v>
      </c>
      <c r="D531" s="150">
        <f t="shared" si="170"/>
        <v>-7.380000000000031E-2</v>
      </c>
      <c r="E531" s="150">
        <f t="shared" si="155"/>
        <v>8.7566485130374044E-2</v>
      </c>
      <c r="F531" s="150">
        <f t="shared" si="156"/>
        <v>2.6401055974970129E-2</v>
      </c>
      <c r="G531" s="151">
        <f t="shared" si="157"/>
        <v>1.3766485130373735E-2</v>
      </c>
      <c r="H531" s="150">
        <f t="shared" si="158"/>
        <v>-4.7398944025030185E-2</v>
      </c>
      <c r="I531" s="137"/>
      <c r="J531" s="151">
        <f t="shared" si="159"/>
        <v>7.3937664851303735</v>
      </c>
      <c r="K531" s="150">
        <f t="shared" si="160"/>
        <v>7.3326010559749699</v>
      </c>
      <c r="L531" s="135"/>
      <c r="M531" s="149">
        <f t="shared" si="162"/>
        <v>0.99569594860891619</v>
      </c>
      <c r="N531" s="149">
        <f t="shared" si="163"/>
        <v>0.98818406074400189</v>
      </c>
      <c r="O531" s="149">
        <f t="shared" si="164"/>
        <v>1.0002508420451608</v>
      </c>
      <c r="P531" s="149">
        <f t="shared" si="165"/>
        <v>0.99798602838153094</v>
      </c>
      <c r="Q531" s="140"/>
      <c r="R531" s="152">
        <f t="shared" si="166"/>
        <v>-4.3133404836755707E-3</v>
      </c>
      <c r="S531" s="152">
        <f t="shared" si="167"/>
        <v>-1.1886302285672886E-2</v>
      </c>
      <c r="T531" s="152">
        <f t="shared" si="168"/>
        <v>2.5081058955513168E-4</v>
      </c>
      <c r="U531" s="152">
        <f t="shared" si="169"/>
        <v>-2.0160023863731061E-3</v>
      </c>
    </row>
    <row r="532" spans="1:21" x14ac:dyDescent="0.25">
      <c r="A532" s="130">
        <f t="shared" si="154"/>
        <v>1915.03</v>
      </c>
      <c r="B532" s="138"/>
      <c r="C532" s="149">
        <f t="shared" si="161"/>
        <v>0.01</v>
      </c>
      <c r="D532" s="150">
        <f t="shared" si="170"/>
        <v>-7.5700000000000323E-2</v>
      </c>
      <c r="E532" s="150">
        <f t="shared" si="155"/>
        <v>9.0636704612537727E-2</v>
      </c>
      <c r="F532" s="150">
        <f t="shared" si="156"/>
        <v>0.12653967777338315</v>
      </c>
      <c r="G532" s="151">
        <f t="shared" si="157"/>
        <v>1.4936704612537405E-2</v>
      </c>
      <c r="H532" s="150">
        <f t="shared" si="158"/>
        <v>5.083967777338283E-2</v>
      </c>
      <c r="I532" s="137"/>
      <c r="J532" s="151">
        <f t="shared" si="159"/>
        <v>7.584936704612538</v>
      </c>
      <c r="K532" s="150">
        <f t="shared" si="160"/>
        <v>7.6208396777733833</v>
      </c>
      <c r="L532" s="135"/>
      <c r="M532" s="149">
        <f t="shared" si="162"/>
        <v>1.0192135923226198</v>
      </c>
      <c r="N532" s="149">
        <f t="shared" si="163"/>
        <v>1.0272914660268839</v>
      </c>
      <c r="O532" s="149">
        <f t="shared" si="164"/>
        <v>1.0259517677175636</v>
      </c>
      <c r="P532" s="149">
        <f t="shared" si="165"/>
        <v>1.0372294453427744</v>
      </c>
      <c r="Q532" s="140"/>
      <c r="R532" s="152">
        <f t="shared" si="166"/>
        <v>1.9031342013141318E-2</v>
      </c>
      <c r="S532" s="152">
        <f t="shared" si="167"/>
        <v>2.6925694018662735E-2</v>
      </c>
      <c r="T532" s="152">
        <f t="shared" si="168"/>
        <v>2.5620735621704225E-2</v>
      </c>
      <c r="U532" s="152">
        <f t="shared" si="169"/>
        <v>3.6553163541624606E-2</v>
      </c>
    </row>
    <row r="533" spans="1:21" x14ac:dyDescent="0.25">
      <c r="A533" s="130">
        <f t="shared" si="154"/>
        <v>1915.04</v>
      </c>
      <c r="B533" s="138"/>
      <c r="C533" s="149">
        <f t="shared" si="161"/>
        <v>0.01</v>
      </c>
      <c r="D533" s="150">
        <f t="shared" si="170"/>
        <v>-8.1400000000000361E-2</v>
      </c>
      <c r="E533" s="150">
        <f t="shared" si="155"/>
        <v>9.6546238630278364E-2</v>
      </c>
      <c r="F533" s="150">
        <f t="shared" si="156"/>
        <v>0.13783478886627237</v>
      </c>
      <c r="G533" s="151">
        <f t="shared" si="157"/>
        <v>1.5146238630278003E-2</v>
      </c>
      <c r="H533" s="150">
        <f t="shared" si="158"/>
        <v>5.6434788866272012E-2</v>
      </c>
      <c r="I533" s="137"/>
      <c r="J533" s="151">
        <f t="shared" si="159"/>
        <v>8.1551462386302784</v>
      </c>
      <c r="K533" s="150">
        <f t="shared" si="160"/>
        <v>8.1964347888662719</v>
      </c>
      <c r="L533" s="135"/>
      <c r="M533" s="149">
        <f t="shared" si="162"/>
        <v>1.048231412561764</v>
      </c>
      <c r="N533" s="149">
        <f t="shared" si="163"/>
        <v>1.048427477405445</v>
      </c>
      <c r="O533" s="149">
        <f t="shared" si="164"/>
        <v>1.0679215512845837</v>
      </c>
      <c r="P533" s="149">
        <f t="shared" si="165"/>
        <v>1.068201464378209</v>
      </c>
      <c r="Q533" s="140"/>
      <c r="R533" s="152">
        <f t="shared" si="166"/>
        <v>4.7104375036268471E-2</v>
      </c>
      <c r="S533" s="152">
        <f t="shared" si="167"/>
        <v>4.7291401018597461E-2</v>
      </c>
      <c r="T533" s="152">
        <f t="shared" si="168"/>
        <v>6.571428398675061E-2</v>
      </c>
      <c r="U533" s="152">
        <f t="shared" si="169"/>
        <v>6.5976359806518475E-2</v>
      </c>
    </row>
    <row r="534" spans="1:21" x14ac:dyDescent="0.25">
      <c r="A534" s="130">
        <f t="shared" si="154"/>
        <v>1915.05</v>
      </c>
      <c r="B534" s="138"/>
      <c r="C534" s="149">
        <f t="shared" si="161"/>
        <v>0.01</v>
      </c>
      <c r="D534" s="150">
        <f t="shared" si="170"/>
        <v>-7.9500000000000348E-2</v>
      </c>
      <c r="E534" s="150">
        <f t="shared" si="155"/>
        <v>9.1197556659448092E-2</v>
      </c>
      <c r="F534" s="150">
        <f t="shared" si="156"/>
        <v>2.6351286206645133E-2</v>
      </c>
      <c r="G534" s="151">
        <f t="shared" si="157"/>
        <v>1.1697556659447744E-2</v>
      </c>
      <c r="H534" s="150">
        <f t="shared" si="158"/>
        <v>-5.3148713793355215E-2</v>
      </c>
      <c r="I534" s="137"/>
      <c r="J534" s="151">
        <f t="shared" si="159"/>
        <v>7.9616975566594483</v>
      </c>
      <c r="K534" s="150">
        <f t="shared" si="160"/>
        <v>7.8968512862066449</v>
      </c>
      <c r="L534" s="135"/>
      <c r="M534" s="149">
        <f t="shared" si="162"/>
        <v>0.989808319255155</v>
      </c>
      <c r="N534" s="149">
        <f t="shared" si="163"/>
        <v>0.98243723700948338</v>
      </c>
      <c r="O534" s="149">
        <f t="shared" si="164"/>
        <v>0.99860212186005115</v>
      </c>
      <c r="P534" s="149">
        <f t="shared" si="165"/>
        <v>0.99647226767290742</v>
      </c>
      <c r="Q534" s="140"/>
      <c r="R534" s="152">
        <f t="shared" si="166"/>
        <v>-1.0243971513660736E-2</v>
      </c>
      <c r="S534" s="152">
        <f t="shared" si="167"/>
        <v>-1.7718818185570993E-2</v>
      </c>
      <c r="T534" s="152">
        <f t="shared" si="168"/>
        <v>-1.3988560830657034E-3</v>
      </c>
      <c r="U534" s="152">
        <f t="shared" si="169"/>
        <v>-3.5339694476934072E-3</v>
      </c>
    </row>
    <row r="535" spans="1:21" x14ac:dyDescent="0.25">
      <c r="A535" s="130">
        <f t="shared" si="154"/>
        <v>1915.06</v>
      </c>
      <c r="B535" s="138"/>
      <c r="C535" s="149">
        <f t="shared" si="161"/>
        <v>0.01</v>
      </c>
      <c r="D535" s="150">
        <f t="shared" si="170"/>
        <v>-8.0400000000000027E-2</v>
      </c>
      <c r="E535" s="150">
        <f t="shared" si="155"/>
        <v>9.3615566450471838E-2</v>
      </c>
      <c r="F535" s="150">
        <f t="shared" si="156"/>
        <v>0.13126781835288462</v>
      </c>
      <c r="G535" s="151">
        <f t="shared" si="157"/>
        <v>1.3215566450471811E-2</v>
      </c>
      <c r="H535" s="150">
        <f t="shared" si="158"/>
        <v>5.0867818352884592E-2</v>
      </c>
      <c r="I535" s="137"/>
      <c r="J535" s="151">
        <f t="shared" si="159"/>
        <v>8.0532155664504703</v>
      </c>
      <c r="K535" s="150">
        <f t="shared" si="160"/>
        <v>8.0908678183528835</v>
      </c>
      <c r="L535" s="135"/>
      <c r="M535" s="149">
        <f t="shared" si="162"/>
        <v>1.0101851482141893</v>
      </c>
      <c r="N535" s="149">
        <f t="shared" si="163"/>
        <v>1.0178179547015933</v>
      </c>
      <c r="O535" s="149">
        <f t="shared" si="164"/>
        <v>1.0134121217129048</v>
      </c>
      <c r="P535" s="149">
        <f t="shared" si="165"/>
        <v>1.0241148487646217</v>
      </c>
      <c r="Q535" s="140"/>
      <c r="R535" s="152">
        <f t="shared" si="166"/>
        <v>1.0133629116568654E-2</v>
      </c>
      <c r="S535" s="152">
        <f t="shared" si="167"/>
        <v>1.7661075714183419E-2</v>
      </c>
      <c r="T535" s="152">
        <f t="shared" si="168"/>
        <v>1.3322975417881253E-2</v>
      </c>
      <c r="U535" s="152">
        <f t="shared" si="169"/>
        <v>2.3828677324891176E-2</v>
      </c>
    </row>
    <row r="536" spans="1:21" x14ac:dyDescent="0.25">
      <c r="A536" s="130">
        <f t="shared" si="154"/>
        <v>1915.07</v>
      </c>
      <c r="B536" s="138"/>
      <c r="C536" s="149">
        <f t="shared" si="161"/>
        <v>0.01</v>
      </c>
      <c r="D536" s="150">
        <f t="shared" si="170"/>
        <v>-8.0099999999999838E-2</v>
      </c>
      <c r="E536" s="150">
        <f t="shared" si="155"/>
        <v>9.3001227405558023E-2</v>
      </c>
      <c r="F536" s="150">
        <f t="shared" si="156"/>
        <v>3.8902955883580961E-2</v>
      </c>
      <c r="G536" s="151">
        <f t="shared" si="157"/>
        <v>1.2901227405558185E-2</v>
      </c>
      <c r="H536" s="150">
        <f t="shared" si="158"/>
        <v>-4.1197044116418877E-2</v>
      </c>
      <c r="I536" s="137"/>
      <c r="J536" s="151">
        <f t="shared" si="159"/>
        <v>8.0229012274055584</v>
      </c>
      <c r="K536" s="150">
        <f t="shared" si="160"/>
        <v>7.9688029558835813</v>
      </c>
      <c r="L536" s="135"/>
      <c r="M536" s="149">
        <f t="shared" si="162"/>
        <v>1.0012736733760219</v>
      </c>
      <c r="N536" s="149">
        <f t="shared" si="163"/>
        <v>0.9946887004765399</v>
      </c>
      <c r="O536" s="149">
        <f t="shared" si="164"/>
        <v>1.0017823180548928</v>
      </c>
      <c r="P536" s="149">
        <f t="shared" si="165"/>
        <v>0.99902778548204829</v>
      </c>
      <c r="Q536" s="140"/>
      <c r="R536" s="152">
        <f t="shared" si="166"/>
        <v>1.2728629421665434E-3</v>
      </c>
      <c r="S536" s="152">
        <f t="shared" si="167"/>
        <v>-5.3254546183202703E-3</v>
      </c>
      <c r="T536" s="152">
        <f t="shared" si="168"/>
        <v>1.7807316108206495E-3</v>
      </c>
      <c r="U536" s="152">
        <f t="shared" si="169"/>
        <v>-9.7268742502242531E-4</v>
      </c>
    </row>
    <row r="537" spans="1:21" x14ac:dyDescent="0.25">
      <c r="A537" s="130">
        <f t="shared" si="154"/>
        <v>1915.08</v>
      </c>
      <c r="B537" s="138"/>
      <c r="C537" s="149">
        <f t="shared" si="161"/>
        <v>0.01</v>
      </c>
      <c r="D537" s="150">
        <f t="shared" si="170"/>
        <v>-8.3500000000000796E-2</v>
      </c>
      <c r="E537" s="150">
        <f t="shared" si="155"/>
        <v>9.741743118518649E-2</v>
      </c>
      <c r="F537" s="150">
        <f t="shared" si="156"/>
        <v>0.14068250722542291</v>
      </c>
      <c r="G537" s="151">
        <f t="shared" si="157"/>
        <v>1.3917431185185694E-2</v>
      </c>
      <c r="H537" s="150">
        <f t="shared" si="158"/>
        <v>5.7182507225422119E-2</v>
      </c>
      <c r="I537" s="137"/>
      <c r="J537" s="151">
        <f t="shared" si="159"/>
        <v>8.363917431185186</v>
      </c>
      <c r="K537" s="150">
        <f t="shared" si="160"/>
        <v>8.4071825072254214</v>
      </c>
      <c r="L537" s="135"/>
      <c r="M537" s="149">
        <f t="shared" si="162"/>
        <v>1.0282696871164261</v>
      </c>
      <c r="N537" s="149">
        <f t="shared" si="163"/>
        <v>1.035582826136654</v>
      </c>
      <c r="O537" s="149">
        <f t="shared" si="164"/>
        <v>1.0398769367275118</v>
      </c>
      <c r="P537" s="149">
        <f t="shared" si="165"/>
        <v>1.0504379905403347</v>
      </c>
      <c r="Q537" s="140"/>
      <c r="R537" s="152">
        <f t="shared" si="166"/>
        <v>2.7877474180389022E-2</v>
      </c>
      <c r="S537" s="152">
        <f t="shared" si="167"/>
        <v>3.4964385266673774E-2</v>
      </c>
      <c r="T537" s="152">
        <f t="shared" si="168"/>
        <v>3.9102376082026075E-2</v>
      </c>
      <c r="U537" s="152">
        <f t="shared" si="169"/>
        <v>4.920721104123256E-2</v>
      </c>
    </row>
    <row r="538" spans="1:21" x14ac:dyDescent="0.25">
      <c r="A538" s="130">
        <f t="shared" si="154"/>
        <v>1915.09</v>
      </c>
      <c r="B538" s="138"/>
      <c r="C538" s="149">
        <f t="shared" si="161"/>
        <v>0.01</v>
      </c>
      <c r="D538" s="150">
        <f t="shared" si="170"/>
        <v>-8.6600000000000676E-2</v>
      </c>
      <c r="E538" s="150">
        <f t="shared" si="155"/>
        <v>9.9198857571668506E-2</v>
      </c>
      <c r="F538" s="150">
        <f t="shared" si="156"/>
        <v>0.14566897770324558</v>
      </c>
      <c r="G538" s="151">
        <f t="shared" si="157"/>
        <v>1.2598857571667829E-2</v>
      </c>
      <c r="H538" s="150">
        <f t="shared" si="158"/>
        <v>5.9068977703244901E-2</v>
      </c>
      <c r="I538" s="137"/>
      <c r="J538" s="151">
        <f t="shared" si="159"/>
        <v>8.6725988575716677</v>
      </c>
      <c r="K538" s="150">
        <f t="shared" si="160"/>
        <v>8.7190689777032446</v>
      </c>
      <c r="L538" s="135"/>
      <c r="M538" s="149">
        <f t="shared" si="162"/>
        <v>1.0244833299193894</v>
      </c>
      <c r="N538" s="149">
        <f t="shared" si="163"/>
        <v>1.0245803408247505</v>
      </c>
      <c r="O538" s="149">
        <f t="shared" si="164"/>
        <v>1.0349592660944236</v>
      </c>
      <c r="P538" s="149">
        <f t="shared" si="165"/>
        <v>1.0351017221645433</v>
      </c>
      <c r="Q538" s="140"/>
      <c r="R538" s="152">
        <f t="shared" si="166"/>
        <v>2.4188417133874391E-2</v>
      </c>
      <c r="S538" s="152">
        <f t="shared" si="167"/>
        <v>2.4283105168042041E-2</v>
      </c>
      <c r="T538" s="152">
        <f t="shared" si="168"/>
        <v>3.4362069512339138E-2</v>
      </c>
      <c r="U538" s="152">
        <f t="shared" si="169"/>
        <v>3.4499704172528012E-2</v>
      </c>
    </row>
    <row r="539" spans="1:21" x14ac:dyDescent="0.25">
      <c r="A539" s="130">
        <f t="shared" si="154"/>
        <v>1915.1</v>
      </c>
      <c r="B539" s="138"/>
      <c r="C539" s="149">
        <f t="shared" si="161"/>
        <v>0.01</v>
      </c>
      <c r="D539" s="150">
        <f t="shared" si="170"/>
        <v>-9.1400000000000148E-2</v>
      </c>
      <c r="E539" s="150">
        <f t="shared" si="155"/>
        <v>0.10300556738056642</v>
      </c>
      <c r="F539" s="150">
        <f t="shared" si="156"/>
        <v>0.15442599496852258</v>
      </c>
      <c r="G539" s="151">
        <f t="shared" si="157"/>
        <v>1.160556738056627E-2</v>
      </c>
      <c r="H539" s="150">
        <f t="shared" si="158"/>
        <v>6.3025994968522431E-2</v>
      </c>
      <c r="I539" s="137"/>
      <c r="J539" s="151">
        <f t="shared" si="159"/>
        <v>9.1516055673805674</v>
      </c>
      <c r="K539" s="150">
        <f t="shared" si="160"/>
        <v>9.2030259949685238</v>
      </c>
      <c r="L539" s="135"/>
      <c r="M539" s="149">
        <f t="shared" si="162"/>
        <v>1.0343613118640156</v>
      </c>
      <c r="N539" s="149">
        <f t="shared" si="163"/>
        <v>1.0345030011947709</v>
      </c>
      <c r="O539" s="149">
        <f t="shared" si="164"/>
        <v>1.0504627895848659</v>
      </c>
      <c r="P539" s="149">
        <f t="shared" si="165"/>
        <v>1.0506752102960446</v>
      </c>
      <c r="Q539" s="140"/>
      <c r="R539" s="152">
        <f t="shared" si="166"/>
        <v>3.3784146252482765E-2</v>
      </c>
      <c r="S539" s="152">
        <f t="shared" si="167"/>
        <v>3.3921119305845897E-2</v>
      </c>
      <c r="T539" s="152">
        <f t="shared" si="168"/>
        <v>4.9230819052393286E-2</v>
      </c>
      <c r="U539" s="152">
        <f t="shared" si="169"/>
        <v>4.943301492140751E-2</v>
      </c>
    </row>
    <row r="540" spans="1:21" x14ac:dyDescent="0.25">
      <c r="A540" s="130">
        <f t="shared" si="154"/>
        <v>1915.11</v>
      </c>
      <c r="B540" s="138"/>
      <c r="C540" s="149">
        <f t="shared" si="161"/>
        <v>0.01</v>
      </c>
      <c r="D540" s="150">
        <f t="shared" si="170"/>
        <v>-9.4599999999999795E-2</v>
      </c>
      <c r="E540" s="150">
        <f t="shared" si="155"/>
        <v>0.10382957220970843</v>
      </c>
      <c r="F540" s="150">
        <f t="shared" si="156"/>
        <v>0.15901513662318487</v>
      </c>
      <c r="G540" s="151">
        <f t="shared" si="157"/>
        <v>9.2295722097086308E-3</v>
      </c>
      <c r="H540" s="150">
        <f t="shared" si="158"/>
        <v>6.4415136623185071E-2</v>
      </c>
      <c r="I540" s="137"/>
      <c r="J540" s="151">
        <f t="shared" si="159"/>
        <v>9.4692295722097093</v>
      </c>
      <c r="K540" s="150">
        <f t="shared" si="160"/>
        <v>9.5244151366231851</v>
      </c>
      <c r="L540" s="135"/>
      <c r="M540" s="149">
        <f t="shared" si="162"/>
        <v>1.0221357059380922</v>
      </c>
      <c r="N540" s="149">
        <f t="shared" si="163"/>
        <v>1.0222418203469312</v>
      </c>
      <c r="O540" s="149">
        <f t="shared" si="164"/>
        <v>1.0327884313072884</v>
      </c>
      <c r="P540" s="149">
        <f t="shared" si="165"/>
        <v>1.0329509456744395</v>
      </c>
      <c r="Q540" s="140"/>
      <c r="R540" s="152">
        <f t="shared" si="166"/>
        <v>2.1894267641645041E-2</v>
      </c>
      <c r="S540" s="152">
        <f t="shared" si="167"/>
        <v>2.1998078613512974E-2</v>
      </c>
      <c r="T540" s="152">
        <f t="shared" si="168"/>
        <v>3.226235919717383E-2</v>
      </c>
      <c r="U540" s="152">
        <f t="shared" si="169"/>
        <v>3.2419701763518105E-2</v>
      </c>
    </row>
    <row r="541" spans="1:21" x14ac:dyDescent="0.25">
      <c r="A541" s="130">
        <f t="shared" si="154"/>
        <v>1915.12</v>
      </c>
      <c r="B541" s="138"/>
      <c r="C541" s="149">
        <f t="shared" si="161"/>
        <v>0.01</v>
      </c>
      <c r="D541" s="150">
        <f t="shared" si="170"/>
        <v>-9.4799999999999329E-2</v>
      </c>
      <c r="E541" s="150">
        <f t="shared" si="155"/>
        <v>0.10235599384174493</v>
      </c>
      <c r="F541" s="150">
        <f t="shared" si="156"/>
        <v>0.13460311711730885</v>
      </c>
      <c r="G541" s="151">
        <f t="shared" si="157"/>
        <v>7.5559938417456007E-3</v>
      </c>
      <c r="H541" s="150">
        <f t="shared" si="158"/>
        <v>3.9803117117309522E-2</v>
      </c>
      <c r="I541" s="137"/>
      <c r="J541" s="151">
        <f t="shared" si="159"/>
        <v>9.4875559938417453</v>
      </c>
      <c r="K541" s="150">
        <f t="shared" si="160"/>
        <v>9.5198031171173092</v>
      </c>
      <c r="L541" s="135"/>
      <c r="M541" s="149">
        <f t="shared" si="162"/>
        <v>1.004044462657552</v>
      </c>
      <c r="N541" s="149">
        <f t="shared" si="163"/>
        <v>1.0027264009218846</v>
      </c>
      <c r="O541" s="149">
        <f t="shared" si="164"/>
        <v>1.0046636092169148</v>
      </c>
      <c r="P541" s="149">
        <f t="shared" si="165"/>
        <v>1.0029302938387437</v>
      </c>
      <c r="Q541" s="140"/>
      <c r="R541" s="152">
        <f t="shared" si="166"/>
        <v>4.0363058044529856E-3</v>
      </c>
      <c r="S541" s="152">
        <f t="shared" si="167"/>
        <v>2.7226910324586518E-3</v>
      </c>
      <c r="T541" s="152">
        <f t="shared" si="168"/>
        <v>4.6527682836351126E-3</v>
      </c>
      <c r="U541" s="152">
        <f t="shared" si="169"/>
        <v>2.9260088964720501E-3</v>
      </c>
    </row>
    <row r="542" spans="1:21" x14ac:dyDescent="0.25">
      <c r="A542" s="130">
        <f t="shared" si="154"/>
        <v>1916.01</v>
      </c>
      <c r="B542" s="138"/>
      <c r="C542" s="149">
        <f t="shared" si="161"/>
        <v>0.01</v>
      </c>
      <c r="D542" s="150">
        <f t="shared" ref="D542:D561" si="171">(1-Epsilon)*q_SP-q_SP</f>
        <v>-9.3299999999999272E-2</v>
      </c>
      <c r="E542" s="150">
        <f t="shared" si="155"/>
        <v>0.10227363679748493</v>
      </c>
      <c r="F542" s="150">
        <f t="shared" si="156"/>
        <v>3.2322290646539152E-2</v>
      </c>
      <c r="G542" s="151">
        <f t="shared" si="157"/>
        <v>8.973636797485654E-3</v>
      </c>
      <c r="H542" s="150">
        <f t="shared" si="158"/>
        <v>-6.097770935346012E-2</v>
      </c>
      <c r="I542" s="137"/>
      <c r="J542" s="151">
        <f t="shared" si="159"/>
        <v>9.3389736367974852</v>
      </c>
      <c r="K542" s="150">
        <f t="shared" si="160"/>
        <v>9.2690222906465394</v>
      </c>
      <c r="L542" s="135"/>
      <c r="M542" s="149">
        <f t="shared" si="162"/>
        <v>0.99447194306177256</v>
      </c>
      <c r="N542" s="149">
        <f t="shared" si="163"/>
        <v>0.98860988701650898</v>
      </c>
      <c r="O542" s="149">
        <f t="shared" si="164"/>
        <v>0.99966561021086786</v>
      </c>
      <c r="P542" s="149">
        <f t="shared" si="165"/>
        <v>0.99781298146689845</v>
      </c>
      <c r="Q542" s="140"/>
      <c r="R542" s="152">
        <f t="shared" si="166"/>
        <v>-5.5433931908829412E-3</v>
      </c>
      <c r="S542" s="152">
        <f t="shared" si="167"/>
        <v>-1.1455477131057268E-2</v>
      </c>
      <c r="T542" s="152">
        <f t="shared" si="168"/>
        <v>-3.344457098642389E-4</v>
      </c>
      <c r="U542" s="152">
        <f t="shared" si="169"/>
        <v>-2.1894135507360747E-3</v>
      </c>
    </row>
    <row r="543" spans="1:21" x14ac:dyDescent="0.25">
      <c r="A543" s="130">
        <f t="shared" si="154"/>
        <v>1916.02</v>
      </c>
      <c r="B543" s="138"/>
      <c r="C543" s="149">
        <f t="shared" si="161"/>
        <v>0.01</v>
      </c>
      <c r="D543" s="150">
        <f t="shared" si="171"/>
        <v>-9.2000000000000526E-2</v>
      </c>
      <c r="E543" s="150">
        <f t="shared" si="155"/>
        <v>0.10334207324318787</v>
      </c>
      <c r="F543" s="150">
        <f t="shared" si="156"/>
        <v>3.2459798532061011E-2</v>
      </c>
      <c r="G543" s="151">
        <f t="shared" si="157"/>
        <v>1.1342073243187339E-2</v>
      </c>
      <c r="H543" s="150">
        <f t="shared" si="158"/>
        <v>-5.9540201467939514E-2</v>
      </c>
      <c r="I543" s="137"/>
      <c r="J543" s="151">
        <f t="shared" si="159"/>
        <v>9.2113420732431859</v>
      </c>
      <c r="K543" s="150">
        <f t="shared" si="160"/>
        <v>9.1404597985320599</v>
      </c>
      <c r="L543" s="135"/>
      <c r="M543" s="149">
        <f t="shared" si="162"/>
        <v>0.99656486946000156</v>
      </c>
      <c r="N543" s="149">
        <f t="shared" si="163"/>
        <v>0.99646761846474541</v>
      </c>
      <c r="O543" s="149">
        <f t="shared" si="164"/>
        <v>1.0020141577241524</v>
      </c>
      <c r="P543" s="149">
        <f t="shared" si="165"/>
        <v>1.0019836111363591</v>
      </c>
      <c r="Q543" s="140"/>
      <c r="R543" s="152">
        <f t="shared" si="166"/>
        <v>-3.4410441474714694E-3</v>
      </c>
      <c r="S543" s="152">
        <f t="shared" si="167"/>
        <v>-3.5386351259653489E-3</v>
      </c>
      <c r="T543" s="152">
        <f t="shared" si="168"/>
        <v>2.0121320280750243E-3</v>
      </c>
      <c r="U543" s="152">
        <f t="shared" si="169"/>
        <v>1.9816463775715731E-3</v>
      </c>
    </row>
    <row r="544" spans="1:21" x14ac:dyDescent="0.25">
      <c r="A544" s="130">
        <f t="shared" si="154"/>
        <v>1916.03</v>
      </c>
      <c r="B544" s="138"/>
      <c r="C544" s="149">
        <f t="shared" si="161"/>
        <v>0.01</v>
      </c>
      <c r="D544" s="150">
        <f t="shared" si="171"/>
        <v>-9.1699999999999449E-2</v>
      </c>
      <c r="E544" s="150">
        <f t="shared" si="155"/>
        <v>0.10488377193199892</v>
      </c>
      <c r="F544" s="150">
        <f t="shared" si="156"/>
        <v>4.6139955702064653E-2</v>
      </c>
      <c r="G544" s="151">
        <f t="shared" si="157"/>
        <v>1.3183771931999475E-2</v>
      </c>
      <c r="H544" s="150">
        <f t="shared" si="158"/>
        <v>-4.5560044297934796E-2</v>
      </c>
      <c r="I544" s="137"/>
      <c r="J544" s="151">
        <f t="shared" si="159"/>
        <v>9.1831837719319989</v>
      </c>
      <c r="K544" s="150">
        <f t="shared" si="160"/>
        <v>9.1244399557020657</v>
      </c>
      <c r="L544" s="135"/>
      <c r="M544" s="149">
        <f t="shared" si="162"/>
        <v>1.0025800281005557</v>
      </c>
      <c r="N544" s="149">
        <f t="shared" si="163"/>
        <v>1.0033444864459349</v>
      </c>
      <c r="O544" s="149">
        <f t="shared" si="164"/>
        <v>1.0036669689422175</v>
      </c>
      <c r="P544" s="149">
        <f t="shared" si="165"/>
        <v>1.004003265716658</v>
      </c>
      <c r="Q544" s="140"/>
      <c r="R544" s="152">
        <f t="shared" si="166"/>
        <v>2.5767055416923259E-3</v>
      </c>
      <c r="S544" s="152">
        <f t="shared" si="167"/>
        <v>3.3389060899630513E-3</v>
      </c>
      <c r="T544" s="152">
        <f t="shared" si="168"/>
        <v>3.6602620026979808E-3</v>
      </c>
      <c r="U544" s="152">
        <f t="shared" si="169"/>
        <v>3.9952739700820673E-3</v>
      </c>
    </row>
    <row r="545" spans="1:21" x14ac:dyDescent="0.25">
      <c r="A545" s="130">
        <f t="shared" si="154"/>
        <v>1916.04</v>
      </c>
      <c r="B545" s="138"/>
      <c r="C545" s="149">
        <f t="shared" si="161"/>
        <v>0.01</v>
      </c>
      <c r="D545" s="150">
        <f t="shared" si="171"/>
        <v>-9.0700000000000003E-2</v>
      </c>
      <c r="E545" s="150">
        <f t="shared" si="155"/>
        <v>0.10496251553755832</v>
      </c>
      <c r="F545" s="150">
        <f t="shared" si="156"/>
        <v>3.3404296982091589E-2</v>
      </c>
      <c r="G545" s="151">
        <f t="shared" si="157"/>
        <v>1.4262515537558321E-2</v>
      </c>
      <c r="H545" s="150">
        <f t="shared" si="158"/>
        <v>-5.7295703017908414E-2</v>
      </c>
      <c r="I545" s="137"/>
      <c r="J545" s="151">
        <f t="shared" si="159"/>
        <v>9.0842625155375583</v>
      </c>
      <c r="K545" s="150">
        <f t="shared" si="160"/>
        <v>9.0127042969820916</v>
      </c>
      <c r="L545" s="135"/>
      <c r="M545" s="149">
        <f t="shared" si="162"/>
        <v>0.99816182837561573</v>
      </c>
      <c r="N545" s="149">
        <f t="shared" si="163"/>
        <v>0.99732507707489026</v>
      </c>
      <c r="O545" s="149">
        <f t="shared" si="164"/>
        <v>1.0025045555343208</v>
      </c>
      <c r="P545" s="149">
        <f t="shared" si="165"/>
        <v>1.0022382596209043</v>
      </c>
      <c r="Q545" s="140"/>
      <c r="R545" s="152">
        <f t="shared" si="166"/>
        <v>-1.8398631350203482E-3</v>
      </c>
      <c r="S545" s="152">
        <f t="shared" si="167"/>
        <v>-2.6785069241448802E-3</v>
      </c>
      <c r="T545" s="152">
        <f t="shared" si="168"/>
        <v>2.5014243621485862E-3</v>
      </c>
      <c r="U545" s="152">
        <f t="shared" si="169"/>
        <v>2.2357584493246058E-3</v>
      </c>
    </row>
    <row r="546" spans="1:21" x14ac:dyDescent="0.25">
      <c r="A546" s="130">
        <f t="shared" si="154"/>
        <v>1916.05</v>
      </c>
      <c r="B546" s="138"/>
      <c r="C546" s="149">
        <f t="shared" si="161"/>
        <v>0.01</v>
      </c>
      <c r="D546" s="150">
        <f t="shared" si="171"/>
        <v>-9.2700000000000671E-2</v>
      </c>
      <c r="E546" s="150">
        <f t="shared" si="155"/>
        <v>0.10890717847252207</v>
      </c>
      <c r="F546" s="150">
        <f t="shared" si="156"/>
        <v>0.15456143713682732</v>
      </c>
      <c r="G546" s="151">
        <f t="shared" si="157"/>
        <v>1.62071784725214E-2</v>
      </c>
      <c r="H546" s="150">
        <f t="shared" si="158"/>
        <v>6.1861437136826652E-2</v>
      </c>
      <c r="I546" s="137"/>
      <c r="J546" s="151">
        <f t="shared" si="159"/>
        <v>9.2862071784725213</v>
      </c>
      <c r="K546" s="150">
        <f t="shared" si="160"/>
        <v>9.3318614371368263</v>
      </c>
      <c r="L546" s="135"/>
      <c r="M546" s="149">
        <f t="shared" si="162"/>
        <v>1.0175418635978284</v>
      </c>
      <c r="N546" s="149">
        <f t="shared" si="163"/>
        <v>1.0253057692116316</v>
      </c>
      <c r="O546" s="149">
        <f t="shared" si="164"/>
        <v>1.0229910762957848</v>
      </c>
      <c r="P546" s="149">
        <f t="shared" si="165"/>
        <v>1.0340096374805912</v>
      </c>
      <c r="Q546" s="140"/>
      <c r="R546" s="152">
        <f t="shared" si="166"/>
        <v>1.7389781073328246E-2</v>
      </c>
      <c r="S546" s="152">
        <f t="shared" si="167"/>
        <v>2.4990879530347052E-2</v>
      </c>
      <c r="T546" s="152">
        <f t="shared" si="168"/>
        <v>2.2730763857919042E-2</v>
      </c>
      <c r="U546" s="152">
        <f t="shared" si="169"/>
        <v>3.344409662364356E-2</v>
      </c>
    </row>
    <row r="547" spans="1:21" x14ac:dyDescent="0.25">
      <c r="A547" s="130">
        <f t="shared" si="154"/>
        <v>1916.06</v>
      </c>
      <c r="B547" s="138"/>
      <c r="C547" s="149">
        <f t="shared" si="161"/>
        <v>0.01</v>
      </c>
      <c r="D547" s="150">
        <f t="shared" si="171"/>
        <v>-9.360000000000035E-2</v>
      </c>
      <c r="E547" s="150">
        <f t="shared" si="155"/>
        <v>0.10978354243591476</v>
      </c>
      <c r="F547" s="150">
        <f t="shared" si="156"/>
        <v>0.15189569263743391</v>
      </c>
      <c r="G547" s="151">
        <f t="shared" si="157"/>
        <v>1.6183542435914411E-2</v>
      </c>
      <c r="H547" s="150">
        <f t="shared" si="158"/>
        <v>5.829569263743356E-2</v>
      </c>
      <c r="I547" s="137"/>
      <c r="J547" s="151">
        <f t="shared" si="159"/>
        <v>9.3761835424359141</v>
      </c>
      <c r="K547" s="150">
        <f t="shared" si="160"/>
        <v>9.4182956926374324</v>
      </c>
      <c r="L547" s="135"/>
      <c r="M547" s="149">
        <f t="shared" si="162"/>
        <v>1.0101706197059881</v>
      </c>
      <c r="N547" s="149">
        <f t="shared" si="163"/>
        <v>1.0099074757527813</v>
      </c>
      <c r="O547" s="149">
        <f t="shared" si="164"/>
        <v>1.0123251176668895</v>
      </c>
      <c r="P547" s="149">
        <f t="shared" si="165"/>
        <v>1.0119610336507534</v>
      </c>
      <c r="Q547" s="140"/>
      <c r="R547" s="152">
        <f t="shared" si="166"/>
        <v>1.0119246988002883E-2</v>
      </c>
      <c r="S547" s="152">
        <f t="shared" si="167"/>
        <v>9.8587184913207174E-3</v>
      </c>
      <c r="T547" s="152">
        <f t="shared" si="168"/>
        <v>1.2249781788210498E-2</v>
      </c>
      <c r="U547" s="152">
        <f t="shared" si="169"/>
        <v>1.1890065826289802E-2</v>
      </c>
    </row>
    <row r="548" spans="1:21" x14ac:dyDescent="0.25">
      <c r="A548" s="130">
        <f t="shared" si="154"/>
        <v>1916.07</v>
      </c>
      <c r="B548" s="138"/>
      <c r="C548" s="149">
        <f t="shared" si="161"/>
        <v>0.01</v>
      </c>
      <c r="D548" s="150">
        <f t="shared" si="171"/>
        <v>-9.2299999999999827E-2</v>
      </c>
      <c r="E548" s="150">
        <f t="shared" si="155"/>
        <v>0.10870381090609445</v>
      </c>
      <c r="F548" s="150">
        <f t="shared" si="156"/>
        <v>3.2673912968478436E-2</v>
      </c>
      <c r="G548" s="151">
        <f t="shared" si="157"/>
        <v>1.6403810906094621E-2</v>
      </c>
      <c r="H548" s="150">
        <f t="shared" si="158"/>
        <v>-5.9626087031521391E-2</v>
      </c>
      <c r="I548" s="137"/>
      <c r="J548" s="151">
        <f t="shared" si="159"/>
        <v>9.2464038109060951</v>
      </c>
      <c r="K548" s="150">
        <f t="shared" si="160"/>
        <v>9.1703739129684791</v>
      </c>
      <c r="L548" s="135"/>
      <c r="M548" s="149">
        <f t="shared" si="162"/>
        <v>0.99637338877833903</v>
      </c>
      <c r="N548" s="149">
        <f t="shared" si="163"/>
        <v>0.98901138529868449</v>
      </c>
      <c r="O548" s="149">
        <f t="shared" si="164"/>
        <v>1.002102845062254</v>
      </c>
      <c r="P548" s="149">
        <f t="shared" si="165"/>
        <v>0.99988999291877523</v>
      </c>
      <c r="Q548" s="140"/>
      <c r="R548" s="152">
        <f t="shared" si="166"/>
        <v>-3.6332033189462446E-3</v>
      </c>
      <c r="S548" s="152">
        <f t="shared" si="167"/>
        <v>-1.1049435495773158E-2</v>
      </c>
      <c r="T548" s="152">
        <f t="shared" si="168"/>
        <v>2.1006371782595896E-3</v>
      </c>
      <c r="U548" s="152">
        <f t="shared" si="169"/>
        <v>-1.1001313244752097E-4</v>
      </c>
    </row>
    <row r="549" spans="1:21" x14ac:dyDescent="0.25">
      <c r="A549" s="130">
        <f t="shared" si="154"/>
        <v>1916.08</v>
      </c>
      <c r="B549" s="138"/>
      <c r="C549" s="149">
        <f t="shared" si="161"/>
        <v>0.01</v>
      </c>
      <c r="D549" s="150">
        <f t="shared" si="171"/>
        <v>-9.2999999999999972E-2</v>
      </c>
      <c r="E549" s="150">
        <f t="shared" si="155"/>
        <v>0.11121097729640754</v>
      </c>
      <c r="F549" s="150">
        <f t="shared" si="156"/>
        <v>0.14892784722132932</v>
      </c>
      <c r="G549" s="151">
        <f t="shared" si="157"/>
        <v>1.8210977296407568E-2</v>
      </c>
      <c r="H549" s="150">
        <f t="shared" si="158"/>
        <v>5.5927847221329346E-2</v>
      </c>
      <c r="I549" s="137"/>
      <c r="J549" s="151">
        <f t="shared" si="159"/>
        <v>9.3182109772964079</v>
      </c>
      <c r="K549" s="150">
        <f t="shared" si="160"/>
        <v>9.3559278472213308</v>
      </c>
      <c r="L549" s="135"/>
      <c r="M549" s="149">
        <f t="shared" si="162"/>
        <v>1.009267693133554</v>
      </c>
      <c r="N549" s="149">
        <f t="shared" si="163"/>
        <v>1.0167455649468196</v>
      </c>
      <c r="O549" s="149">
        <f t="shared" si="164"/>
        <v>1.010858806260132</v>
      </c>
      <c r="P549" s="149">
        <f t="shared" si="165"/>
        <v>1.0208727759061182</v>
      </c>
      <c r="Q549" s="140"/>
      <c r="R549" s="152">
        <f t="shared" si="166"/>
        <v>9.2250115693098943E-3</v>
      </c>
      <c r="S549" s="152">
        <f t="shared" si="167"/>
        <v>1.660690380583291E-2</v>
      </c>
      <c r="T549" s="152">
        <f t="shared" si="168"/>
        <v>1.080027277802882E-2</v>
      </c>
      <c r="U549" s="152">
        <f t="shared" si="169"/>
        <v>2.0657924078641893E-2</v>
      </c>
    </row>
    <row r="550" spans="1:21" x14ac:dyDescent="0.25">
      <c r="A550" s="130">
        <f t="shared" si="154"/>
        <v>1916.09</v>
      </c>
      <c r="B550" s="138"/>
      <c r="C550" s="149">
        <f t="shared" si="161"/>
        <v>0.01</v>
      </c>
      <c r="D550" s="150">
        <f t="shared" si="171"/>
        <v>-9.6799999999999997E-2</v>
      </c>
      <c r="E550" s="150">
        <f t="shared" si="155"/>
        <v>0.11627603716947645</v>
      </c>
      <c r="F550" s="150">
        <f t="shared" si="156"/>
        <v>0.16301199027629162</v>
      </c>
      <c r="G550" s="151">
        <f t="shared" si="157"/>
        <v>1.9476037169476448E-2</v>
      </c>
      <c r="H550" s="150">
        <f t="shared" si="158"/>
        <v>6.6211990276291627E-2</v>
      </c>
      <c r="I550" s="137"/>
      <c r="J550" s="151">
        <f t="shared" si="159"/>
        <v>9.699476037169477</v>
      </c>
      <c r="K550" s="150">
        <f t="shared" si="160"/>
        <v>9.7462119902762918</v>
      </c>
      <c r="L550" s="135"/>
      <c r="M550" s="149">
        <f t="shared" si="162"/>
        <v>1.0292396632015586</v>
      </c>
      <c r="N550" s="149">
        <f t="shared" si="163"/>
        <v>1.0297081501825536</v>
      </c>
      <c r="O550" s="149">
        <f t="shared" si="164"/>
        <v>1.0391484370836901</v>
      </c>
      <c r="P550" s="149">
        <f t="shared" si="165"/>
        <v>1.0398052275716496</v>
      </c>
      <c r="Q550" s="140"/>
      <c r="R550" s="152">
        <f t="shared" si="166"/>
        <v>2.8820338577910332E-2</v>
      </c>
      <c r="S550" s="152">
        <f t="shared" si="167"/>
        <v>2.9275412753209606E-2</v>
      </c>
      <c r="T550" s="152">
        <f t="shared" si="168"/>
        <v>3.8401567248411789E-2</v>
      </c>
      <c r="U550" s="152">
        <f t="shared" si="169"/>
        <v>3.9033414432864871E-2</v>
      </c>
    </row>
    <row r="551" spans="1:21" x14ac:dyDescent="0.25">
      <c r="A551" s="130">
        <f t="shared" si="154"/>
        <v>1916.1</v>
      </c>
      <c r="B551" s="138"/>
      <c r="C551" s="149">
        <f t="shared" si="161"/>
        <v>0.01</v>
      </c>
      <c r="D551" s="150">
        <f t="shared" si="171"/>
        <v>-9.9800000000000111E-2</v>
      </c>
      <c r="E551" s="150">
        <f t="shared" si="155"/>
        <v>0.11856599004559108</v>
      </c>
      <c r="F551" s="150">
        <f t="shared" si="156"/>
        <v>0.16740770238402916</v>
      </c>
      <c r="G551" s="151">
        <f t="shared" si="157"/>
        <v>1.8765990045590972E-2</v>
      </c>
      <c r="H551" s="150">
        <f t="shared" si="158"/>
        <v>6.760770238402905E-2</v>
      </c>
      <c r="I551" s="137"/>
      <c r="J551" s="151">
        <f t="shared" si="159"/>
        <v>9.998765990045591</v>
      </c>
      <c r="K551" s="150">
        <f t="shared" si="160"/>
        <v>10.047607702384029</v>
      </c>
      <c r="L551" s="135"/>
      <c r="M551" s="149">
        <f t="shared" si="162"/>
        <v>1.0229432783937291</v>
      </c>
      <c r="N551" s="149">
        <f t="shared" si="163"/>
        <v>1.0229705538196292</v>
      </c>
      <c r="O551" s="149">
        <f t="shared" si="164"/>
        <v>1.0305002253950177</v>
      </c>
      <c r="P551" s="149">
        <f t="shared" si="165"/>
        <v>1.0305387365766787</v>
      </c>
      <c r="Q551" s="140"/>
      <c r="R551" s="152">
        <f t="shared" si="166"/>
        <v>2.2684039091843525E-2</v>
      </c>
      <c r="S551" s="152">
        <f t="shared" si="167"/>
        <v>2.2710702410182984E-2</v>
      </c>
      <c r="T551" s="152">
        <f t="shared" si="168"/>
        <v>3.0044340072290385E-2</v>
      </c>
      <c r="U551" s="152">
        <f t="shared" si="169"/>
        <v>3.0081710721148593E-2</v>
      </c>
    </row>
    <row r="552" spans="1:21" x14ac:dyDescent="0.25">
      <c r="A552" s="130">
        <f t="shared" si="154"/>
        <v>1916.11</v>
      </c>
      <c r="B552" s="138"/>
      <c r="C552" s="149">
        <f t="shared" si="161"/>
        <v>0.01</v>
      </c>
      <c r="D552" s="150">
        <f t="shared" si="171"/>
        <v>-0.10210000000000008</v>
      </c>
      <c r="E552" s="150">
        <f t="shared" si="155"/>
        <v>0.12048101786319383</v>
      </c>
      <c r="F552" s="150">
        <f t="shared" si="156"/>
        <v>0.17031800884377413</v>
      </c>
      <c r="G552" s="151">
        <f t="shared" si="157"/>
        <v>1.8381017863193752E-2</v>
      </c>
      <c r="H552" s="150">
        <f t="shared" si="158"/>
        <v>6.8218008843774047E-2</v>
      </c>
      <c r="I552" s="137"/>
      <c r="J552" s="151">
        <f t="shared" si="159"/>
        <v>10.228381017863194</v>
      </c>
      <c r="K552" s="150">
        <f t="shared" si="160"/>
        <v>10.278218008843774</v>
      </c>
      <c r="L552" s="135"/>
      <c r="M552" s="149">
        <f t="shared" si="162"/>
        <v>1.0181397426721872</v>
      </c>
      <c r="N552" s="149">
        <f t="shared" si="163"/>
        <v>1.0181191959497262</v>
      </c>
      <c r="O552" s="149">
        <f t="shared" si="164"/>
        <v>1.0237365461372332</v>
      </c>
      <c r="P552" s="149">
        <f t="shared" si="165"/>
        <v>1.0237075002599663</v>
      </c>
      <c r="Q552" s="140"/>
      <c r="R552" s="152">
        <f t="shared" si="166"/>
        <v>1.7977180487566934E-2</v>
      </c>
      <c r="S552" s="152">
        <f t="shared" si="167"/>
        <v>1.7956999633283646E-2</v>
      </c>
      <c r="T552" s="152">
        <f t="shared" si="168"/>
        <v>2.345921435249626E-2</v>
      </c>
      <c r="U552" s="152">
        <f t="shared" si="169"/>
        <v>2.3430841535842257E-2</v>
      </c>
    </row>
    <row r="553" spans="1:21" x14ac:dyDescent="0.25">
      <c r="A553" s="130">
        <f t="shared" si="154"/>
        <v>1916.12</v>
      </c>
      <c r="B553" s="138"/>
      <c r="C553" s="149">
        <f t="shared" si="161"/>
        <v>0.01</v>
      </c>
      <c r="D553" s="150">
        <f t="shared" si="171"/>
        <v>-9.8000000000000753E-2</v>
      </c>
      <c r="E553" s="150">
        <f t="shared" si="155"/>
        <v>0.11525784319936291</v>
      </c>
      <c r="F553" s="150">
        <f t="shared" si="156"/>
        <v>3.102400948510458E-2</v>
      </c>
      <c r="G553" s="151">
        <f t="shared" si="157"/>
        <v>1.7257843199362161E-2</v>
      </c>
      <c r="H553" s="150">
        <f t="shared" si="158"/>
        <v>-6.6975990514896167E-2</v>
      </c>
      <c r="I553" s="137"/>
      <c r="J553" s="151">
        <f t="shared" si="159"/>
        <v>9.8172578431993625</v>
      </c>
      <c r="K553" s="150">
        <f t="shared" si="160"/>
        <v>9.7330240094851046</v>
      </c>
      <c r="L553" s="135"/>
      <c r="M553" s="149">
        <f t="shared" si="162"/>
        <v>0.98095009718213355</v>
      </c>
      <c r="N553" s="149">
        <f t="shared" si="163"/>
        <v>0.9733810685234211</v>
      </c>
      <c r="O553" s="149">
        <f t="shared" si="164"/>
        <v>0.99824916476433245</v>
      </c>
      <c r="P553" s="149">
        <f t="shared" si="165"/>
        <v>0.99621180565381406</v>
      </c>
      <c r="Q553" s="140"/>
      <c r="R553" s="152">
        <f t="shared" si="166"/>
        <v>-1.9233690045898415E-2</v>
      </c>
      <c r="S553" s="152">
        <f t="shared" si="167"/>
        <v>-2.6979630586973263E-2</v>
      </c>
      <c r="T553" s="152">
        <f t="shared" si="168"/>
        <v>-1.7523697390487397E-3</v>
      </c>
      <c r="U553" s="152">
        <f t="shared" si="169"/>
        <v>-3.7953877267504002E-3</v>
      </c>
    </row>
    <row r="554" spans="1:21" x14ac:dyDescent="0.25">
      <c r="A554" s="130">
        <f t="shared" si="154"/>
        <v>1917.01</v>
      </c>
      <c r="B554" s="138"/>
      <c r="C554" s="149">
        <f t="shared" si="161"/>
        <v>0.01</v>
      </c>
      <c r="D554" s="150">
        <f t="shared" si="171"/>
        <v>-9.5700000000000784E-2</v>
      </c>
      <c r="E554" s="150">
        <f t="shared" si="155"/>
        <v>0.11561859203706998</v>
      </c>
      <c r="F554" s="150">
        <f t="shared" si="156"/>
        <v>3.1720274058840398E-2</v>
      </c>
      <c r="G554" s="151">
        <f t="shared" si="157"/>
        <v>1.9918592037069194E-2</v>
      </c>
      <c r="H554" s="150">
        <f t="shared" si="158"/>
        <v>-6.3979725941160387E-2</v>
      </c>
      <c r="I554" s="137"/>
      <c r="J554" s="151">
        <f t="shared" si="159"/>
        <v>9.5899185920370691</v>
      </c>
      <c r="K554" s="150">
        <f t="shared" si="160"/>
        <v>9.5060202740588391</v>
      </c>
      <c r="L554" s="135"/>
      <c r="M554" s="149">
        <f t="shared" si="162"/>
        <v>0.99077219011985229</v>
      </c>
      <c r="N554" s="149">
        <f t="shared" si="163"/>
        <v>0.99069728133874135</v>
      </c>
      <c r="O554" s="149">
        <f t="shared" si="164"/>
        <v>1.0008292660471123</v>
      </c>
      <c r="P554" s="149">
        <f t="shared" si="165"/>
        <v>1.0008087146200071</v>
      </c>
      <c r="Q554" s="140"/>
      <c r="R554" s="152">
        <f t="shared" si="166"/>
        <v>-9.2706498675788583E-3</v>
      </c>
      <c r="S554" s="152">
        <f t="shared" si="167"/>
        <v>-9.346259189070432E-3</v>
      </c>
      <c r="T554" s="152">
        <f t="shared" si="168"/>
        <v>8.2892239599620778E-4</v>
      </c>
      <c r="U554" s="152">
        <f t="shared" si="169"/>
        <v>8.0838778653691636E-4</v>
      </c>
    </row>
    <row r="555" spans="1:21" x14ac:dyDescent="0.25">
      <c r="A555" s="130">
        <f t="shared" si="154"/>
        <v>1917.02</v>
      </c>
      <c r="B555" s="138"/>
      <c r="C555" s="149">
        <f t="shared" si="161"/>
        <v>0.01</v>
      </c>
      <c r="D555" s="150">
        <f t="shared" si="171"/>
        <v>-9.0300000000000935E-2</v>
      </c>
      <c r="E555" s="150">
        <f t="shared" si="155"/>
        <v>0.11102681923516641</v>
      </c>
      <c r="F555" s="150">
        <f t="shared" si="156"/>
        <v>2.8045640375345661E-2</v>
      </c>
      <c r="G555" s="151">
        <f t="shared" si="157"/>
        <v>2.0726819235165478E-2</v>
      </c>
      <c r="H555" s="150">
        <f t="shared" si="158"/>
        <v>-6.2254359624655274E-2</v>
      </c>
      <c r="I555" s="137"/>
      <c r="J555" s="151">
        <f t="shared" si="159"/>
        <v>9.0507268192351642</v>
      </c>
      <c r="K555" s="150">
        <f t="shared" si="160"/>
        <v>8.9677456403753446</v>
      </c>
      <c r="L555" s="135"/>
      <c r="M555" s="149">
        <f t="shared" si="162"/>
        <v>0.97073638270284746</v>
      </c>
      <c r="N555" s="149">
        <f t="shared" si="163"/>
        <v>0.97051805614264364</v>
      </c>
      <c r="O555" s="149">
        <f t="shared" si="164"/>
        <v>0.99686459713421671</v>
      </c>
      <c r="P555" s="149">
        <f t="shared" si="165"/>
        <v>0.9968094473223601</v>
      </c>
      <c r="Q555" s="140"/>
      <c r="R555" s="152">
        <f t="shared" si="166"/>
        <v>-2.9700338073334831E-2</v>
      </c>
      <c r="S555" s="152">
        <f t="shared" si="167"/>
        <v>-2.9925271556298746E-2</v>
      </c>
      <c r="T555" s="152">
        <f t="shared" si="168"/>
        <v>-3.1403285400254371E-3</v>
      </c>
      <c r="U555" s="152">
        <f t="shared" si="169"/>
        <v>-3.195653343018209E-3</v>
      </c>
    </row>
    <row r="556" spans="1:21" x14ac:dyDescent="0.25">
      <c r="A556" s="130">
        <f t="shared" si="154"/>
        <v>1917.03</v>
      </c>
      <c r="B556" s="138"/>
      <c r="C556" s="149">
        <f t="shared" si="161"/>
        <v>0.01</v>
      </c>
      <c r="D556" s="150">
        <f t="shared" si="171"/>
        <v>-9.3099999999999739E-2</v>
      </c>
      <c r="E556" s="150">
        <f t="shared" si="155"/>
        <v>0.11786601098077294</v>
      </c>
      <c r="F556" s="150">
        <f t="shared" si="156"/>
        <v>0.15611843379759296</v>
      </c>
      <c r="G556" s="151">
        <f t="shared" si="157"/>
        <v>2.4766010980773204E-2</v>
      </c>
      <c r="H556" s="150">
        <f t="shared" si="158"/>
        <v>6.3018433797593226E-2</v>
      </c>
      <c r="I556" s="137"/>
      <c r="J556" s="151">
        <f t="shared" si="159"/>
        <v>9.3347660109807737</v>
      </c>
      <c r="K556" s="150">
        <f t="shared" si="160"/>
        <v>9.3730184337975935</v>
      </c>
      <c r="L556" s="135"/>
      <c r="M556" s="149">
        <f t="shared" si="162"/>
        <v>1.0254162210559614</v>
      </c>
      <c r="N556" s="149">
        <f t="shared" si="163"/>
        <v>1.0341895324405292</v>
      </c>
      <c r="O556" s="149">
        <f t="shared" si="164"/>
        <v>1.0318101926201839</v>
      </c>
      <c r="P556" s="149">
        <f t="shared" si="165"/>
        <v>1.0434308084464101</v>
      </c>
      <c r="Q556" s="140"/>
      <c r="R556" s="152">
        <f t="shared" si="166"/>
        <v>2.5098599489425635E-2</v>
      </c>
      <c r="S556" s="152">
        <f t="shared" si="167"/>
        <v>3.3618059521422529E-2</v>
      </c>
      <c r="T556" s="152">
        <f t="shared" si="168"/>
        <v>3.1314728264001189E-2</v>
      </c>
      <c r="U556" s="152">
        <f t="shared" si="169"/>
        <v>4.2514138145908938E-2</v>
      </c>
    </row>
    <row r="557" spans="1:21" x14ac:dyDescent="0.25">
      <c r="A557" s="130">
        <f t="shared" si="154"/>
        <v>1917.04</v>
      </c>
      <c r="B557" s="138"/>
      <c r="C557" s="149">
        <f t="shared" si="161"/>
        <v>0.01</v>
      </c>
      <c r="D557" s="150">
        <f t="shared" si="171"/>
        <v>-9.1699999999999449E-2</v>
      </c>
      <c r="E557" s="150">
        <f t="shared" si="155"/>
        <v>0.11520597806217167</v>
      </c>
      <c r="F557" s="150">
        <f t="shared" si="156"/>
        <v>3.2251938461476552E-2</v>
      </c>
      <c r="G557" s="151">
        <f t="shared" si="157"/>
        <v>2.3505978062172223E-2</v>
      </c>
      <c r="H557" s="150">
        <f t="shared" si="158"/>
        <v>-5.9448061538522896E-2</v>
      </c>
      <c r="I557" s="137"/>
      <c r="J557" s="151">
        <f t="shared" si="159"/>
        <v>9.1935059780621717</v>
      </c>
      <c r="K557" s="150">
        <f t="shared" si="160"/>
        <v>9.1105519384614766</v>
      </c>
      <c r="L557" s="135"/>
      <c r="M557" s="149">
        <f t="shared" si="162"/>
        <v>0.99600941318231495</v>
      </c>
      <c r="N557" s="149">
        <f t="shared" si="163"/>
        <v>0.98791129708139835</v>
      </c>
      <c r="O557" s="149">
        <f t="shared" si="164"/>
        <v>1.003011631802798</v>
      </c>
      <c r="P557" s="149">
        <f t="shared" si="165"/>
        <v>1.0007445624498543</v>
      </c>
      <c r="Q557" s="140"/>
      <c r="R557" s="152">
        <f t="shared" si="166"/>
        <v>-3.9985704559391162E-3</v>
      </c>
      <c r="S557" s="152">
        <f t="shared" si="167"/>
        <v>-1.2162365546745466E-2</v>
      </c>
      <c r="T557" s="152">
        <f t="shared" si="168"/>
        <v>3.0071059243163235E-3</v>
      </c>
      <c r="U557" s="152">
        <f t="shared" si="169"/>
        <v>7.4428540074517112E-4</v>
      </c>
    </row>
    <row r="558" spans="1:21" x14ac:dyDescent="0.25">
      <c r="A558" s="130">
        <f t="shared" si="154"/>
        <v>1917.05</v>
      </c>
      <c r="B558" s="138"/>
      <c r="C558" s="149">
        <f t="shared" si="161"/>
        <v>0.01</v>
      </c>
      <c r="D558" s="150">
        <f t="shared" si="171"/>
        <v>-8.8599999999999568E-2</v>
      </c>
      <c r="E558" s="150">
        <f t="shared" si="155"/>
        <v>0.11250889998917651</v>
      </c>
      <c r="F558" s="150">
        <f t="shared" si="156"/>
        <v>2.8456071712616476E-2</v>
      </c>
      <c r="G558" s="151">
        <f t="shared" si="157"/>
        <v>2.3908899989176946E-2</v>
      </c>
      <c r="H558" s="150">
        <f t="shared" si="158"/>
        <v>-6.0143928287383089E-2</v>
      </c>
      <c r="I558" s="137"/>
      <c r="J558" s="151">
        <f t="shared" si="159"/>
        <v>8.8839088999891764</v>
      </c>
      <c r="K558" s="150">
        <f t="shared" si="160"/>
        <v>8.7998560717126164</v>
      </c>
      <c r="L558" s="135"/>
      <c r="M558" s="149">
        <f t="shared" si="162"/>
        <v>0.984253735455207</v>
      </c>
      <c r="N558" s="149">
        <f t="shared" si="163"/>
        <v>0.98401466054779685</v>
      </c>
      <c r="O558" s="149">
        <f t="shared" si="164"/>
        <v>1.0003156561472821</v>
      </c>
      <c r="P558" s="149">
        <f t="shared" si="165"/>
        <v>1.0002551886401727</v>
      </c>
      <c r="Q558" s="140"/>
      <c r="R558" s="152">
        <f t="shared" si="166"/>
        <v>-1.5871553935411245E-2</v>
      </c>
      <c r="S558" s="152">
        <f t="shared" si="167"/>
        <v>-1.6114483110183739E-2</v>
      </c>
      <c r="T558" s="152">
        <f t="shared" si="168"/>
        <v>3.1560633836185553E-4</v>
      </c>
      <c r="U558" s="152">
        <f t="shared" si="169"/>
        <v>2.5515608509001374E-4</v>
      </c>
    </row>
    <row r="559" spans="1:21" x14ac:dyDescent="0.25">
      <c r="A559" s="130">
        <f t="shared" si="154"/>
        <v>1917.06</v>
      </c>
      <c r="B559" s="138"/>
      <c r="C559" s="149">
        <f t="shared" si="161"/>
        <v>0.01</v>
      </c>
      <c r="D559" s="150">
        <f t="shared" si="171"/>
        <v>-9.0400000000000702E-2</v>
      </c>
      <c r="E559" s="150">
        <f t="shared" si="155"/>
        <v>0.11681092740023297</v>
      </c>
      <c r="F559" s="150">
        <f t="shared" si="156"/>
        <v>0.15023679194326298</v>
      </c>
      <c r="G559" s="151">
        <f t="shared" si="157"/>
        <v>2.6410927400232265E-2</v>
      </c>
      <c r="H559" s="150">
        <f t="shared" si="158"/>
        <v>5.9836791943262274E-2</v>
      </c>
      <c r="I559" s="137"/>
      <c r="J559" s="151">
        <f t="shared" si="159"/>
        <v>9.0664109274002307</v>
      </c>
      <c r="K559" s="150">
        <f t="shared" si="160"/>
        <v>9.099836791943261</v>
      </c>
      <c r="L559" s="135"/>
      <c r="M559" s="149">
        <f t="shared" si="162"/>
        <v>1.0191032280413288</v>
      </c>
      <c r="N559" s="149">
        <f t="shared" si="163"/>
        <v>1.0278913678819381</v>
      </c>
      <c r="O559" s="149">
        <f t="shared" si="164"/>
        <v>1.0229177802895189</v>
      </c>
      <c r="P559" s="149">
        <f t="shared" si="165"/>
        <v>1.0342206777682634</v>
      </c>
      <c r="Q559" s="140"/>
      <c r="R559" s="152">
        <f t="shared" si="166"/>
        <v>1.8923052388784382E-2</v>
      </c>
      <c r="S559" s="152">
        <f t="shared" si="167"/>
        <v>2.7509488182563206E-2</v>
      </c>
      <c r="T559" s="152">
        <f t="shared" si="168"/>
        <v>2.2659112566062744E-2</v>
      </c>
      <c r="U559" s="152">
        <f t="shared" si="169"/>
        <v>3.364817475444818E-2</v>
      </c>
    </row>
    <row r="560" spans="1:21" x14ac:dyDescent="0.25">
      <c r="A560" s="130">
        <f t="shared" si="154"/>
        <v>1917.07</v>
      </c>
      <c r="B560" s="138"/>
      <c r="C560" s="149">
        <f t="shared" si="161"/>
        <v>0.01</v>
      </c>
      <c r="D560" s="150">
        <f t="shared" si="171"/>
        <v>-8.7899999999999423E-2</v>
      </c>
      <c r="E560" s="150">
        <f t="shared" si="155"/>
        <v>0.11318353602644168</v>
      </c>
      <c r="F560" s="150">
        <f t="shared" si="156"/>
        <v>2.876118157096515E-2</v>
      </c>
      <c r="G560" s="151">
        <f t="shared" si="157"/>
        <v>2.528353602644226E-2</v>
      </c>
      <c r="H560" s="150">
        <f t="shared" si="158"/>
        <v>-5.9138818429034276E-2</v>
      </c>
      <c r="I560" s="137"/>
      <c r="J560" s="151">
        <f t="shared" si="159"/>
        <v>8.8152835360264419</v>
      </c>
      <c r="K560" s="150">
        <f t="shared" si="160"/>
        <v>8.7308611815709654</v>
      </c>
      <c r="L560" s="135"/>
      <c r="M560" s="149">
        <f t="shared" si="162"/>
        <v>0.98799253800677267</v>
      </c>
      <c r="N560" s="149">
        <f t="shared" si="163"/>
        <v>0.97970637755024415</v>
      </c>
      <c r="O560" s="149">
        <f t="shared" si="164"/>
        <v>1.0012690851535369</v>
      </c>
      <c r="P560" s="149">
        <f t="shared" si="165"/>
        <v>0.99916348063027216</v>
      </c>
      <c r="Q560" s="140"/>
      <c r="R560" s="152">
        <f t="shared" si="166"/>
        <v>-1.208013388751447E-2</v>
      </c>
      <c r="S560" s="152">
        <f t="shared" si="167"/>
        <v>-2.0502366955633271E-2</v>
      </c>
      <c r="T560" s="152">
        <f t="shared" si="168"/>
        <v>1.2682805456453975E-3</v>
      </c>
      <c r="U560" s="152">
        <f t="shared" si="169"/>
        <v>-8.368694473005337E-4</v>
      </c>
    </row>
    <row r="561" spans="1:21" x14ac:dyDescent="0.25">
      <c r="A561" s="130">
        <f t="shared" si="154"/>
        <v>1917.08</v>
      </c>
      <c r="B561" s="138"/>
      <c r="C561" s="149">
        <f t="shared" si="161"/>
        <v>0.01</v>
      </c>
      <c r="D561" s="150">
        <f t="shared" si="171"/>
        <v>-8.5300000000000153E-2</v>
      </c>
      <c r="E561" s="150">
        <f t="shared" si="155"/>
        <v>0.11140630382528408</v>
      </c>
      <c r="F561" s="150">
        <f t="shared" si="156"/>
        <v>2.7752996770592384E-2</v>
      </c>
      <c r="G561" s="151">
        <f t="shared" si="157"/>
        <v>2.6106303825283922E-2</v>
      </c>
      <c r="H561" s="150">
        <f t="shared" si="158"/>
        <v>-5.754700322940777E-2</v>
      </c>
      <c r="I561" s="137"/>
      <c r="J561" s="151">
        <f t="shared" si="159"/>
        <v>8.5561063038252829</v>
      </c>
      <c r="K561" s="150">
        <f t="shared" si="160"/>
        <v>8.4724529967705919</v>
      </c>
      <c r="L561" s="135"/>
      <c r="M561" s="149">
        <f t="shared" si="162"/>
        <v>0.98680912590966186</v>
      </c>
      <c r="N561" s="149">
        <f t="shared" si="163"/>
        <v>0.9867196009446273</v>
      </c>
      <c r="O561" s="149">
        <f t="shared" si="164"/>
        <v>1.0010777538626916</v>
      </c>
      <c r="P561" s="149">
        <f t="shared" si="165"/>
        <v>1.0010554518386572</v>
      </c>
      <c r="Q561" s="140"/>
      <c r="R561" s="152">
        <f t="shared" si="166"/>
        <v>-1.3278646386659794E-2</v>
      </c>
      <c r="S561" s="152">
        <f t="shared" si="167"/>
        <v>-1.3369372165188152E-2</v>
      </c>
      <c r="T561" s="152">
        <f t="shared" si="168"/>
        <v>1.0771735029498656E-3</v>
      </c>
      <c r="U561" s="152">
        <f t="shared" si="169"/>
        <v>1.0548952409722614E-3</v>
      </c>
    </row>
    <row r="562" spans="1:21" x14ac:dyDescent="0.25">
      <c r="A562" s="130">
        <f t="shared" si="154"/>
        <v>1917.09</v>
      </c>
      <c r="B562" s="138"/>
      <c r="C562" s="149">
        <f t="shared" si="161"/>
        <v>0.01</v>
      </c>
      <c r="D562" s="150">
        <f t="shared" ref="D562:D581" si="172">(1-Epsilon)*q_SP-q_SP</f>
        <v>-8.1200000000000827E-2</v>
      </c>
      <c r="E562" s="150">
        <f t="shared" si="155"/>
        <v>0.10754613805689472</v>
      </c>
      <c r="F562" s="150">
        <f t="shared" si="156"/>
        <v>2.5500240020152047E-2</v>
      </c>
      <c r="G562" s="151">
        <f t="shared" si="157"/>
        <v>2.6346138056893897E-2</v>
      </c>
      <c r="H562" s="150">
        <f t="shared" si="158"/>
        <v>-5.569975997984878E-2</v>
      </c>
      <c r="I562" s="137"/>
      <c r="J562" s="151">
        <f t="shared" si="159"/>
        <v>8.1463461380568933</v>
      </c>
      <c r="K562" s="150">
        <f t="shared" si="160"/>
        <v>8.0643002400201507</v>
      </c>
      <c r="L562" s="135"/>
      <c r="M562" s="149">
        <f t="shared" si="162"/>
        <v>0.97449547687247806</v>
      </c>
      <c r="N562" s="149">
        <f t="shared" si="163"/>
        <v>0.97434984968541771</v>
      </c>
      <c r="O562" s="149">
        <f t="shared" si="164"/>
        <v>0.99840098232152641</v>
      </c>
      <c r="P562" s="149">
        <f t="shared" si="165"/>
        <v>0.99836645269274937</v>
      </c>
      <c r="Q562" s="140"/>
      <c r="R562" s="152">
        <f t="shared" si="166"/>
        <v>-2.5835401530692907E-2</v>
      </c>
      <c r="S562" s="152">
        <f t="shared" si="167"/>
        <v>-2.598485124365562E-2</v>
      </c>
      <c r="T562" s="152">
        <f t="shared" si="168"/>
        <v>-1.6002974716982339E-3</v>
      </c>
      <c r="U562" s="152">
        <f t="shared" si="169"/>
        <v>-1.6348830004633611E-3</v>
      </c>
    </row>
    <row r="563" spans="1:21" x14ac:dyDescent="0.25">
      <c r="A563" s="130">
        <f t="shared" si="154"/>
        <v>1917.1</v>
      </c>
      <c r="B563" s="138"/>
      <c r="C563" s="149">
        <f t="shared" si="161"/>
        <v>0.01</v>
      </c>
      <c r="D563" s="150">
        <f t="shared" si="172"/>
        <v>-7.6800000000000423E-2</v>
      </c>
      <c r="E563" s="150">
        <f t="shared" si="155"/>
        <v>0.10369119994375713</v>
      </c>
      <c r="F563" s="150">
        <f t="shared" si="156"/>
        <v>2.3964896085381392E-2</v>
      </c>
      <c r="G563" s="151">
        <f t="shared" si="157"/>
        <v>2.6891199943756702E-2</v>
      </c>
      <c r="H563" s="150">
        <f t="shared" si="158"/>
        <v>-5.2835103914619028E-2</v>
      </c>
      <c r="I563" s="137"/>
      <c r="J563" s="151">
        <f t="shared" si="159"/>
        <v>7.7068911999437564</v>
      </c>
      <c r="K563" s="150">
        <f t="shared" si="160"/>
        <v>7.6271648960853806</v>
      </c>
      <c r="L563" s="135"/>
      <c r="M563" s="149">
        <f t="shared" si="162"/>
        <v>0.97009915624808629</v>
      </c>
      <c r="N563" s="149">
        <f t="shared" si="163"/>
        <v>0.96996978244197596</v>
      </c>
      <c r="O563" s="149">
        <f t="shared" si="164"/>
        <v>0.99758757178654633</v>
      </c>
      <c r="P563" s="149">
        <f t="shared" si="165"/>
        <v>0.99755767117953931</v>
      </c>
      <c r="Q563" s="140"/>
      <c r="R563" s="152">
        <f t="shared" si="166"/>
        <v>-3.0356989772945417E-2</v>
      </c>
      <c r="S563" s="152">
        <f t="shared" si="167"/>
        <v>-3.0490360091620237E-2</v>
      </c>
      <c r="T563" s="152">
        <f t="shared" si="168"/>
        <v>-2.4153428068379753E-3</v>
      </c>
      <c r="U563" s="152">
        <f t="shared" si="169"/>
        <v>-2.4453161705463881E-3</v>
      </c>
    </row>
    <row r="564" spans="1:21" x14ac:dyDescent="0.25">
      <c r="A564" s="130">
        <f t="shared" si="154"/>
        <v>1917.11</v>
      </c>
      <c r="B564" s="138"/>
      <c r="C564" s="149">
        <f t="shared" si="161"/>
        <v>0.01</v>
      </c>
      <c r="D564" s="150">
        <f t="shared" si="172"/>
        <v>-7.040000000000024E-2</v>
      </c>
      <c r="E564" s="150">
        <f t="shared" si="155"/>
        <v>9.6918401181791208E-2</v>
      </c>
      <c r="F564" s="150">
        <f t="shared" si="156"/>
        <v>2.1560794030903541E-2</v>
      </c>
      <c r="G564" s="151">
        <f t="shared" si="157"/>
        <v>2.6518401181790968E-2</v>
      </c>
      <c r="H564" s="150">
        <f t="shared" si="158"/>
        <v>-4.8839205969096702E-2</v>
      </c>
      <c r="I564" s="137"/>
      <c r="J564" s="151">
        <f t="shared" si="159"/>
        <v>7.0665184011817912</v>
      </c>
      <c r="K564" s="150">
        <f t="shared" si="160"/>
        <v>6.9911607940309031</v>
      </c>
      <c r="L564" s="135"/>
      <c r="M564" s="149">
        <f t="shared" si="162"/>
        <v>0.94968967841022045</v>
      </c>
      <c r="N564" s="149">
        <f t="shared" si="163"/>
        <v>0.94953893434361825</v>
      </c>
      <c r="O564" s="149">
        <f t="shared" si="164"/>
        <v>0.99337169143354376</v>
      </c>
      <c r="P564" s="149">
        <f t="shared" si="165"/>
        <v>0.99333815640065259</v>
      </c>
      <c r="Q564" s="140"/>
      <c r="R564" s="152">
        <f t="shared" si="166"/>
        <v>-5.1620002055720315E-2</v>
      </c>
      <c r="S564" s="152">
        <f t="shared" si="167"/>
        <v>-5.1778744469252284E-2</v>
      </c>
      <c r="T564" s="152">
        <f t="shared" si="168"/>
        <v>-6.6503733592326812E-3</v>
      </c>
      <c r="U564" s="152">
        <f t="shared" si="169"/>
        <v>-6.6841327256856198E-3</v>
      </c>
    </row>
    <row r="565" spans="1:21" x14ac:dyDescent="0.25">
      <c r="A565" s="130">
        <f t="shared" si="154"/>
        <v>1917.12</v>
      </c>
      <c r="B565" s="138"/>
      <c r="C565" s="149">
        <f t="shared" si="161"/>
        <v>0.01</v>
      </c>
      <c r="D565" s="150">
        <f t="shared" si="172"/>
        <v>-6.7999999999999616E-2</v>
      </c>
      <c r="E565" s="150">
        <f t="shared" si="155"/>
        <v>9.6030743111855388E-2</v>
      </c>
      <c r="F565" s="150">
        <f t="shared" si="156"/>
        <v>2.1902654637398919E-2</v>
      </c>
      <c r="G565" s="151">
        <f t="shared" si="157"/>
        <v>2.8030743111855771E-2</v>
      </c>
      <c r="H565" s="150">
        <f t="shared" si="158"/>
        <v>-4.6097345362600697E-2</v>
      </c>
      <c r="I565" s="137"/>
      <c r="J565" s="151">
        <f t="shared" si="159"/>
        <v>6.8280307431118556</v>
      </c>
      <c r="K565" s="150">
        <f t="shared" si="160"/>
        <v>6.7539026546373995</v>
      </c>
      <c r="L565" s="135"/>
      <c r="M565" s="149">
        <f t="shared" si="162"/>
        <v>0.98364590034830623</v>
      </c>
      <c r="N565" s="149">
        <f t="shared" si="163"/>
        <v>0.98357514566750148</v>
      </c>
      <c r="O565" s="149">
        <f t="shared" si="164"/>
        <v>1.0008158552543309</v>
      </c>
      <c r="P565" s="149">
        <f t="shared" si="165"/>
        <v>1.0007997175541796</v>
      </c>
      <c r="Q565" s="140"/>
      <c r="R565" s="152">
        <f t="shared" si="166"/>
        <v>-1.6489304063692058E-2</v>
      </c>
      <c r="S565" s="152">
        <f t="shared" si="167"/>
        <v>-1.6561237699191295E-2</v>
      </c>
      <c r="T565" s="152">
        <f t="shared" si="168"/>
        <v>8.1552262533869115E-4</v>
      </c>
      <c r="U565" s="152">
        <f t="shared" si="169"/>
        <v>7.9939795048016775E-4</v>
      </c>
    </row>
    <row r="566" spans="1:21" x14ac:dyDescent="0.25">
      <c r="A566" s="130">
        <f t="shared" si="154"/>
        <v>1918.01</v>
      </c>
      <c r="B566" s="138"/>
      <c r="C566" s="149">
        <f t="shared" si="161"/>
        <v>0.01</v>
      </c>
      <c r="D566" s="150">
        <f t="shared" si="172"/>
        <v>-7.2099999999999831E-2</v>
      </c>
      <c r="E566" s="150">
        <f t="shared" si="155"/>
        <v>0.10216709910620478</v>
      </c>
      <c r="F566" s="150">
        <f t="shared" si="156"/>
        <v>0.1218032154956681</v>
      </c>
      <c r="G566" s="151">
        <f t="shared" si="157"/>
        <v>3.0067099106204948E-2</v>
      </c>
      <c r="H566" s="150">
        <f t="shared" si="158"/>
        <v>4.9703215495668265E-2</v>
      </c>
      <c r="I566" s="137"/>
      <c r="J566" s="151">
        <f t="shared" si="159"/>
        <v>7.2400670991062048</v>
      </c>
      <c r="K566" s="150">
        <f t="shared" si="160"/>
        <v>7.2597032154956684</v>
      </c>
      <c r="L566" s="135"/>
      <c r="M566" s="149">
        <f t="shared" si="162"/>
        <v>1.050357163673445</v>
      </c>
      <c r="N566" s="149">
        <f t="shared" si="163"/>
        <v>1.0607271771540037</v>
      </c>
      <c r="O566" s="149">
        <f t="shared" si="164"/>
        <v>1.0589000317496449</v>
      </c>
      <c r="P566" s="149">
        <f t="shared" si="165"/>
        <v>1.0712631212149966</v>
      </c>
      <c r="Q566" s="140"/>
      <c r="R566" s="152">
        <f t="shared" si="166"/>
        <v>4.9130262209008284E-2</v>
      </c>
      <c r="S566" s="152">
        <f t="shared" si="167"/>
        <v>5.8954689105458313E-2</v>
      </c>
      <c r="T566" s="152">
        <f t="shared" si="168"/>
        <v>5.7230663437881482E-2</v>
      </c>
      <c r="U566" s="152">
        <f t="shared" si="169"/>
        <v>6.8838439363588369E-2</v>
      </c>
    </row>
    <row r="567" spans="1:21" x14ac:dyDescent="0.25">
      <c r="A567" s="130">
        <f t="shared" si="154"/>
        <v>1918.02</v>
      </c>
      <c r="B567" s="138"/>
      <c r="C567" s="149">
        <f t="shared" si="161"/>
        <v>0.01</v>
      </c>
      <c r="D567" s="150">
        <f t="shared" si="172"/>
        <v>-7.4300000000000033E-2</v>
      </c>
      <c r="E567" s="150">
        <f t="shared" si="155"/>
        <v>0.10317077156526276</v>
      </c>
      <c r="F567" s="150">
        <f t="shared" si="156"/>
        <v>0.12441263509457598</v>
      </c>
      <c r="G567" s="151">
        <f t="shared" si="157"/>
        <v>2.8870771565262729E-2</v>
      </c>
      <c r="H567" s="150">
        <f t="shared" si="158"/>
        <v>5.0112635094575947E-2</v>
      </c>
      <c r="I567" s="137"/>
      <c r="J567" s="151">
        <f t="shared" si="159"/>
        <v>7.4588707715652625</v>
      </c>
      <c r="K567" s="150">
        <f t="shared" si="160"/>
        <v>7.4801126350945752</v>
      </c>
      <c r="L567" s="135"/>
      <c r="M567" s="149">
        <f t="shared" si="162"/>
        <v>1.0273385367593053</v>
      </c>
      <c r="N567" s="149">
        <f t="shared" si="163"/>
        <v>1.0274208685315716</v>
      </c>
      <c r="O567" s="149">
        <f t="shared" si="164"/>
        <v>1.0322922813418554</v>
      </c>
      <c r="P567" s="149">
        <f t="shared" si="165"/>
        <v>1.0323915644293444</v>
      </c>
      <c r="Q567" s="140"/>
      <c r="R567" s="152">
        <f t="shared" si="166"/>
        <v>2.6971513200087893E-2</v>
      </c>
      <c r="S567" s="152">
        <f t="shared" si="167"/>
        <v>2.7051650827975914E-2</v>
      </c>
      <c r="T567" s="152">
        <f t="shared" si="168"/>
        <v>3.1781845315134782E-2</v>
      </c>
      <c r="U567" s="152">
        <f t="shared" si="169"/>
        <v>3.1878017993357599E-2</v>
      </c>
    </row>
    <row r="568" spans="1:21" x14ac:dyDescent="0.25">
      <c r="A568" s="130">
        <f t="shared" si="154"/>
        <v>1918.03</v>
      </c>
      <c r="B568" s="138"/>
      <c r="C568" s="149">
        <f t="shared" si="161"/>
        <v>0.01</v>
      </c>
      <c r="D568" s="150">
        <f t="shared" si="172"/>
        <v>-7.2799999999999976E-2</v>
      </c>
      <c r="E568" s="150">
        <f t="shared" si="155"/>
        <v>9.9859231768956377E-2</v>
      </c>
      <c r="F568" s="150">
        <f t="shared" si="156"/>
        <v>2.4782411378674551E-2</v>
      </c>
      <c r="G568" s="151">
        <f t="shared" si="157"/>
        <v>2.7059231768956402E-2</v>
      </c>
      <c r="H568" s="150">
        <f t="shared" si="158"/>
        <v>-4.8017588621325422E-2</v>
      </c>
      <c r="I568" s="137"/>
      <c r="J568" s="151">
        <f t="shared" si="159"/>
        <v>7.3070592317689567</v>
      </c>
      <c r="K568" s="150">
        <f t="shared" si="160"/>
        <v>7.2319824113786746</v>
      </c>
      <c r="L568" s="135"/>
      <c r="M568" s="149">
        <f t="shared" si="162"/>
        <v>0.9921265563080226</v>
      </c>
      <c r="N568" s="149">
        <f t="shared" si="163"/>
        <v>0.98332044188339907</v>
      </c>
      <c r="O568" s="149">
        <f t="shared" si="164"/>
        <v>1.0005072131307686</v>
      </c>
      <c r="P568" s="149">
        <f t="shared" si="165"/>
        <v>0.99832176921684357</v>
      </c>
      <c r="Q568" s="140"/>
      <c r="R568" s="152">
        <f t="shared" si="166"/>
        <v>-7.9046029110979976E-3</v>
      </c>
      <c r="S568" s="152">
        <f t="shared" si="167"/>
        <v>-1.6820228351403062E-2</v>
      </c>
      <c r="T568" s="152">
        <f t="shared" si="168"/>
        <v>5.0708454166816192E-4</v>
      </c>
      <c r="U568" s="152">
        <f t="shared" si="169"/>
        <v>-1.6796405899787933E-3</v>
      </c>
    </row>
    <row r="569" spans="1:21" x14ac:dyDescent="0.25">
      <c r="A569" s="130">
        <f t="shared" si="154"/>
        <v>1918.04</v>
      </c>
      <c r="B569" s="138"/>
      <c r="C569" s="149">
        <f t="shared" si="161"/>
        <v>0.01</v>
      </c>
      <c r="D569" s="150">
        <f t="shared" si="172"/>
        <v>-7.2099999999999831E-2</v>
      </c>
      <c r="E569" s="150">
        <f t="shared" si="155"/>
        <v>9.9080010707305974E-2</v>
      </c>
      <c r="F569" s="150">
        <f t="shared" si="156"/>
        <v>2.7832183652962708E-2</v>
      </c>
      <c r="G569" s="151">
        <f t="shared" si="157"/>
        <v>2.6980010707306143E-2</v>
      </c>
      <c r="H569" s="150">
        <f t="shared" si="158"/>
        <v>-4.4267816347037123E-2</v>
      </c>
      <c r="I569" s="137"/>
      <c r="J569" s="151">
        <f t="shared" si="159"/>
        <v>7.2369800107073061</v>
      </c>
      <c r="K569" s="150">
        <f t="shared" si="160"/>
        <v>7.1657321836529633</v>
      </c>
      <c r="L569" s="135"/>
      <c r="M569" s="149">
        <f t="shared" si="162"/>
        <v>0.99952650929590048</v>
      </c>
      <c r="N569" s="149">
        <f t="shared" si="163"/>
        <v>0.99987476361336003</v>
      </c>
      <c r="O569" s="149">
        <f t="shared" si="164"/>
        <v>1.0022175766753403</v>
      </c>
      <c r="P569" s="149">
        <f t="shared" si="165"/>
        <v>1.0023154034524295</v>
      </c>
      <c r="Q569" s="140"/>
      <c r="R569" s="152">
        <f t="shared" si="166"/>
        <v>-4.7360283622003088E-4</v>
      </c>
      <c r="S569" s="152">
        <f t="shared" si="167"/>
        <v>-1.2524422937104386E-4</v>
      </c>
      <c r="T569" s="152">
        <f t="shared" si="168"/>
        <v>2.2151214812355896E-3</v>
      </c>
      <c r="U569" s="152">
        <f t="shared" si="169"/>
        <v>2.3127270363815853E-3</v>
      </c>
    </row>
    <row r="570" spans="1:21" x14ac:dyDescent="0.25">
      <c r="A570" s="130">
        <f t="shared" si="154"/>
        <v>1918.05</v>
      </c>
      <c r="B570" s="138"/>
      <c r="C570" s="149">
        <f t="shared" si="161"/>
        <v>0.01</v>
      </c>
      <c r="D570" s="150">
        <f t="shared" si="172"/>
        <v>-7.43999999999998E-2</v>
      </c>
      <c r="E570" s="150">
        <f t="shared" si="155"/>
        <v>0.10210655631438371</v>
      </c>
      <c r="F570" s="150">
        <f t="shared" si="156"/>
        <v>0.12468386044908304</v>
      </c>
      <c r="G570" s="151">
        <f t="shared" si="157"/>
        <v>2.7706556314383915E-2</v>
      </c>
      <c r="H570" s="150">
        <f t="shared" si="158"/>
        <v>5.0283860449083242E-2</v>
      </c>
      <c r="I570" s="137"/>
      <c r="J570" s="151">
        <f t="shared" si="159"/>
        <v>7.4677065563143845</v>
      </c>
      <c r="K570" s="150">
        <f t="shared" si="160"/>
        <v>7.4902838604490833</v>
      </c>
      <c r="L570" s="135"/>
      <c r="M570" s="149">
        <f t="shared" si="162"/>
        <v>1.0279583922711808</v>
      </c>
      <c r="N570" s="149">
        <f t="shared" si="163"/>
        <v>1.0372110129986571</v>
      </c>
      <c r="O570" s="149">
        <f t="shared" si="164"/>
        <v>1.0334186943930841</v>
      </c>
      <c r="P570" s="149">
        <f t="shared" si="165"/>
        <v>1.0447172095248736</v>
      </c>
      <c r="Q570" s="140"/>
      <c r="R570" s="152">
        <f t="shared" si="166"/>
        <v>2.7574691769484284E-2</v>
      </c>
      <c r="S570" s="152">
        <f t="shared" si="167"/>
        <v>3.6535392634733918E-2</v>
      </c>
      <c r="T570" s="152">
        <f t="shared" si="168"/>
        <v>3.2872426888359271E-2</v>
      </c>
      <c r="U570" s="152">
        <f t="shared" si="169"/>
        <v>4.374623589963994E-2</v>
      </c>
    </row>
    <row r="571" spans="1:21" x14ac:dyDescent="0.25">
      <c r="A571" s="130">
        <f t="shared" si="154"/>
        <v>1918.06</v>
      </c>
      <c r="B571" s="138"/>
      <c r="C571" s="149">
        <f t="shared" si="161"/>
        <v>0.01</v>
      </c>
      <c r="D571" s="150">
        <f t="shared" si="172"/>
        <v>-7.4500000000000455E-2</v>
      </c>
      <c r="E571" s="150">
        <f t="shared" si="155"/>
        <v>0.10086079109149935</v>
      </c>
      <c r="F571" s="150">
        <f t="shared" si="156"/>
        <v>9.767574621373698E-2</v>
      </c>
      <c r="G571" s="151">
        <f t="shared" si="157"/>
        <v>2.63607910914989E-2</v>
      </c>
      <c r="H571" s="150">
        <f t="shared" si="158"/>
        <v>2.3175746213736526E-2</v>
      </c>
      <c r="I571" s="137"/>
      <c r="J571" s="151">
        <f t="shared" si="159"/>
        <v>7.4763607910914986</v>
      </c>
      <c r="K571" s="150">
        <f t="shared" si="160"/>
        <v>7.4731757462137365</v>
      </c>
      <c r="L571" s="135"/>
      <c r="M571" s="149">
        <f t="shared" si="162"/>
        <v>1.0065963784879688</v>
      </c>
      <c r="N571" s="149">
        <f t="shared" si="163"/>
        <v>1.004251453454631</v>
      </c>
      <c r="O571" s="149">
        <f t="shared" si="164"/>
        <v>1.0064909950208683</v>
      </c>
      <c r="P571" s="149">
        <f t="shared" si="165"/>
        <v>1.0042201194906657</v>
      </c>
      <c r="Q571" s="140"/>
      <c r="R571" s="152">
        <f t="shared" si="166"/>
        <v>6.5747175868800644E-3</v>
      </c>
      <c r="S571" s="152">
        <f t="shared" si="167"/>
        <v>4.2424415597978838E-3</v>
      </c>
      <c r="T571" s="152">
        <f t="shared" si="168"/>
        <v>6.4700192329153082E-3</v>
      </c>
      <c r="U571" s="152">
        <f t="shared" si="169"/>
        <v>4.2112397599916203E-3</v>
      </c>
    </row>
    <row r="572" spans="1:21" x14ac:dyDescent="0.25">
      <c r="A572" s="130">
        <f t="shared" si="154"/>
        <v>1918.07</v>
      </c>
      <c r="B572" s="138"/>
      <c r="C572" s="149">
        <f t="shared" si="161"/>
        <v>0.01</v>
      </c>
      <c r="D572" s="150">
        <f t="shared" si="172"/>
        <v>-7.5099999999999945E-2</v>
      </c>
      <c r="E572" s="150">
        <f t="shared" si="155"/>
        <v>0.10116713283386933</v>
      </c>
      <c r="F572" s="150">
        <f t="shared" si="156"/>
        <v>0.12004658858783623</v>
      </c>
      <c r="G572" s="151">
        <f t="shared" si="157"/>
        <v>2.6067132833869383E-2</v>
      </c>
      <c r="H572" s="150">
        <f t="shared" si="158"/>
        <v>4.4946588587836289E-2</v>
      </c>
      <c r="I572" s="137"/>
      <c r="J572" s="151">
        <f t="shared" si="159"/>
        <v>7.5360671328338693</v>
      </c>
      <c r="K572" s="150">
        <f t="shared" si="160"/>
        <v>7.5549465885878364</v>
      </c>
      <c r="L572" s="135"/>
      <c r="M572" s="149">
        <f t="shared" si="162"/>
        <v>1.0110960548932004</v>
      </c>
      <c r="N572" s="149">
        <f t="shared" si="163"/>
        <v>1.0130889814903101</v>
      </c>
      <c r="O572" s="149">
        <f t="shared" si="164"/>
        <v>1.012559438015638</v>
      </c>
      <c r="P572" s="149">
        <f t="shared" si="165"/>
        <v>1.0149242775893943</v>
      </c>
      <c r="Q572" s="140"/>
      <c r="R572" s="152">
        <f t="shared" si="166"/>
        <v>1.1034945310749819E-2</v>
      </c>
      <c r="S572" s="152">
        <f t="shared" si="167"/>
        <v>1.3004060984701098E-2</v>
      </c>
      <c r="T572" s="152">
        <f t="shared" si="168"/>
        <v>1.2481222488508047E-2</v>
      </c>
      <c r="U572" s="152">
        <f t="shared" si="169"/>
        <v>1.4814006350578902E-2</v>
      </c>
    </row>
    <row r="573" spans="1:21" x14ac:dyDescent="0.25">
      <c r="A573" s="130">
        <f t="shared" si="154"/>
        <v>1918.08</v>
      </c>
      <c r="B573" s="138"/>
      <c r="C573" s="149">
        <f t="shared" si="161"/>
        <v>0.01</v>
      </c>
      <c r="D573" s="150">
        <f t="shared" si="172"/>
        <v>-7.580000000000009E-2</v>
      </c>
      <c r="E573" s="150">
        <f t="shared" si="155"/>
        <v>0.10136320115758027</v>
      </c>
      <c r="F573" s="150">
        <f t="shared" si="156"/>
        <v>0.12217334887267849</v>
      </c>
      <c r="G573" s="151">
        <f t="shared" si="157"/>
        <v>2.5563201157580179E-2</v>
      </c>
      <c r="H573" s="150">
        <f t="shared" si="158"/>
        <v>4.6373348872678397E-2</v>
      </c>
      <c r="I573" s="137"/>
      <c r="J573" s="151">
        <f t="shared" si="159"/>
        <v>7.6055632011575804</v>
      </c>
      <c r="K573" s="150">
        <f t="shared" si="160"/>
        <v>7.6263733488726784</v>
      </c>
      <c r="L573" s="135"/>
      <c r="M573" s="149">
        <f t="shared" si="162"/>
        <v>1.0117528287114244</v>
      </c>
      <c r="N573" s="149">
        <f t="shared" si="163"/>
        <v>1.0118970186929706</v>
      </c>
      <c r="O573" s="149">
        <f t="shared" si="164"/>
        <v>1.0134985676805992</v>
      </c>
      <c r="P573" s="149">
        <f t="shared" si="165"/>
        <v>1.0136723602672402</v>
      </c>
      <c r="Q573" s="140"/>
      <c r="R573" s="152">
        <f t="shared" si="166"/>
        <v>1.1684300629998043E-2</v>
      </c>
      <c r="S573" s="152">
        <f t="shared" si="167"/>
        <v>1.1826805502543213E-2</v>
      </c>
      <c r="T573" s="152">
        <f t="shared" si="168"/>
        <v>1.3408273668267056E-2</v>
      </c>
      <c r="U573" s="152">
        <f t="shared" si="169"/>
        <v>1.357973684847622E-2</v>
      </c>
    </row>
    <row r="574" spans="1:21" x14ac:dyDescent="0.25">
      <c r="A574" s="130">
        <f t="shared" si="154"/>
        <v>1918.09</v>
      </c>
      <c r="B574" s="138"/>
      <c r="C574" s="149">
        <f t="shared" si="161"/>
        <v>0.01</v>
      </c>
      <c r="D574" s="150">
        <f t="shared" si="172"/>
        <v>-7.5400000000000134E-2</v>
      </c>
      <c r="E574" s="150">
        <f t="shared" si="155"/>
        <v>0.10001538272032404</v>
      </c>
      <c r="F574" s="150">
        <f t="shared" si="156"/>
        <v>3.3827650483624558E-2</v>
      </c>
      <c r="G574" s="151">
        <f t="shared" si="157"/>
        <v>2.4615382720323903E-2</v>
      </c>
      <c r="H574" s="150">
        <f t="shared" si="158"/>
        <v>-4.1572349516375576E-2</v>
      </c>
      <c r="I574" s="137"/>
      <c r="J574" s="151">
        <f t="shared" si="159"/>
        <v>7.5646153827203237</v>
      </c>
      <c r="K574" s="150">
        <f t="shared" si="160"/>
        <v>7.4984276504836247</v>
      </c>
      <c r="L574" s="135"/>
      <c r="M574" s="149">
        <f t="shared" si="162"/>
        <v>1.0018821208085398</v>
      </c>
      <c r="N574" s="149">
        <f t="shared" si="163"/>
        <v>0.99431414573374699</v>
      </c>
      <c r="O574" s="149">
        <f t="shared" si="164"/>
        <v>1.0027838962173377</v>
      </c>
      <c r="P574" s="149">
        <f t="shared" si="165"/>
        <v>1.0002242218079047</v>
      </c>
      <c r="Q574" s="140"/>
      <c r="R574" s="152">
        <f t="shared" si="166"/>
        <v>1.8803518384333244E-3</v>
      </c>
      <c r="S574" s="152">
        <f t="shared" si="167"/>
        <v>-5.7020802706505454E-3</v>
      </c>
      <c r="T574" s="152">
        <f t="shared" si="168"/>
        <v>2.7800283550850537E-3</v>
      </c>
      <c r="U574" s="152">
        <f t="shared" si="169"/>
        <v>2.2419667395212533E-4</v>
      </c>
    </row>
    <row r="575" spans="1:21" x14ac:dyDescent="0.25">
      <c r="A575" s="130">
        <f t="shared" si="154"/>
        <v>1918.1</v>
      </c>
      <c r="B575" s="138"/>
      <c r="C575" s="149">
        <f t="shared" si="161"/>
        <v>0.01</v>
      </c>
      <c r="D575" s="150">
        <f t="shared" si="172"/>
        <v>-7.8599999999999781E-2</v>
      </c>
      <c r="E575" s="150">
        <f t="shared" si="155"/>
        <v>0.10389942508984561</v>
      </c>
      <c r="F575" s="150">
        <f t="shared" si="156"/>
        <v>0.13228843514737224</v>
      </c>
      <c r="G575" s="151">
        <f t="shared" si="157"/>
        <v>2.5299425089845826E-2</v>
      </c>
      <c r="H575" s="150">
        <f t="shared" si="158"/>
        <v>5.3688435147372454E-2</v>
      </c>
      <c r="I575" s="137"/>
      <c r="J575" s="151">
        <f t="shared" si="159"/>
        <v>7.8852994250898458</v>
      </c>
      <c r="K575" s="150">
        <f t="shared" si="160"/>
        <v>7.9136884351473729</v>
      </c>
      <c r="L575" s="135"/>
      <c r="M575" s="149">
        <f t="shared" si="162"/>
        <v>1.0334132585583471</v>
      </c>
      <c r="N575" s="149">
        <f t="shared" si="163"/>
        <v>1.0420348237525903</v>
      </c>
      <c r="O575" s="149">
        <f t="shared" si="164"/>
        <v>1.041657670614816</v>
      </c>
      <c r="P575" s="149">
        <f t="shared" si="165"/>
        <v>1.0526349533772681</v>
      </c>
      <c r="Q575" s="140"/>
      <c r="R575" s="152">
        <f t="shared" si="166"/>
        <v>3.2867166823815325E-2</v>
      </c>
      <c r="S575" s="152">
        <f t="shared" si="167"/>
        <v>4.1175362880787887E-2</v>
      </c>
      <c r="T575" s="152">
        <f t="shared" si="168"/>
        <v>4.0813358273186176E-2</v>
      </c>
      <c r="U575" s="152">
        <f t="shared" si="169"/>
        <v>5.1296500090816946E-2</v>
      </c>
    </row>
    <row r="576" spans="1:21" x14ac:dyDescent="0.25">
      <c r="A576" s="130">
        <f t="shared" si="154"/>
        <v>1918.11</v>
      </c>
      <c r="B576" s="138"/>
      <c r="C576" s="149">
        <f t="shared" si="161"/>
        <v>0.01</v>
      </c>
      <c r="D576" s="150">
        <f t="shared" si="172"/>
        <v>-8.0600000000000449E-2</v>
      </c>
      <c r="E576" s="150">
        <f t="shared" si="155"/>
        <v>0.10439832781628219</v>
      </c>
      <c r="F576" s="150">
        <f t="shared" si="156"/>
        <v>0.13452095290713184</v>
      </c>
      <c r="G576" s="151">
        <f t="shared" si="157"/>
        <v>2.3798327816281745E-2</v>
      </c>
      <c r="H576" s="150">
        <f t="shared" si="158"/>
        <v>5.3920952907131392E-2</v>
      </c>
      <c r="I576" s="137"/>
      <c r="J576" s="151">
        <f t="shared" si="159"/>
        <v>8.0837983278162824</v>
      </c>
      <c r="K576" s="150">
        <f t="shared" si="160"/>
        <v>8.1139209529071312</v>
      </c>
      <c r="L576" s="135"/>
      <c r="M576" s="149">
        <f t="shared" si="162"/>
        <v>1.0214126962336847</v>
      </c>
      <c r="N576" s="149">
        <f t="shared" si="163"/>
        <v>1.0214818450798093</v>
      </c>
      <c r="O576" s="149">
        <f t="shared" si="164"/>
        <v>1.0266575590337159</v>
      </c>
      <c r="P576" s="149">
        <f t="shared" si="165"/>
        <v>1.0267466597776425</v>
      </c>
      <c r="Q576" s="140"/>
      <c r="R576" s="152">
        <f t="shared" si="166"/>
        <v>2.1186665380982371E-2</v>
      </c>
      <c r="S576" s="152">
        <f t="shared" si="167"/>
        <v>2.1254362312715894E-2</v>
      </c>
      <c r="T576" s="152">
        <f t="shared" si="168"/>
        <v>2.63084372069693E-2</v>
      </c>
      <c r="U576" s="152">
        <f t="shared" si="169"/>
        <v>2.6395220649962359E-2</v>
      </c>
    </row>
    <row r="577" spans="1:21" x14ac:dyDescent="0.25">
      <c r="A577" s="130">
        <f t="shared" ref="A577:A640" si="173">Timecode</f>
        <v>1918.12</v>
      </c>
      <c r="B577" s="138"/>
      <c r="C577" s="149">
        <f t="shared" si="161"/>
        <v>0.01</v>
      </c>
      <c r="D577" s="150">
        <f t="shared" si="172"/>
        <v>-7.8999999999999737E-2</v>
      </c>
      <c r="E577" s="150">
        <f t="shared" si="155"/>
        <v>0.10073817975291088</v>
      </c>
      <c r="F577" s="150">
        <f t="shared" si="156"/>
        <v>2.6911987846594539E-2</v>
      </c>
      <c r="G577" s="151">
        <f t="shared" si="157"/>
        <v>2.1738179752911146E-2</v>
      </c>
      <c r="H577" s="150">
        <f t="shared" si="158"/>
        <v>-5.2088012153405194E-2</v>
      </c>
      <c r="I577" s="137"/>
      <c r="J577" s="151">
        <f t="shared" si="159"/>
        <v>7.9217381797529116</v>
      </c>
      <c r="K577" s="150">
        <f t="shared" si="160"/>
        <v>7.8479119878465955</v>
      </c>
      <c r="L577" s="135"/>
      <c r="M577" s="149">
        <f t="shared" si="162"/>
        <v>0.99213517495425485</v>
      </c>
      <c r="N577" s="149">
        <f t="shared" si="163"/>
        <v>0.98400052988907194</v>
      </c>
      <c r="O577" s="149">
        <f t="shared" si="164"/>
        <v>1.0002663044498958</v>
      </c>
      <c r="P577" s="149">
        <f t="shared" si="165"/>
        <v>0.9980931515334196</v>
      </c>
      <c r="Q577" s="140"/>
      <c r="R577" s="152">
        <f t="shared" si="166"/>
        <v>-7.8959159056525806E-3</v>
      </c>
      <c r="S577" s="152">
        <f t="shared" si="167"/>
        <v>-1.6128843424874213E-2</v>
      </c>
      <c r="T577" s="152">
        <f t="shared" si="168"/>
        <v>2.6626899715982856E-4</v>
      </c>
      <c r="U577" s="152">
        <f t="shared" si="169"/>
        <v>-1.908668816573473E-3</v>
      </c>
    </row>
    <row r="578" spans="1:21" x14ac:dyDescent="0.25">
      <c r="A578" s="130">
        <f t="shared" si="173"/>
        <v>1919.01</v>
      </c>
      <c r="B578" s="138"/>
      <c r="C578" s="149">
        <f t="shared" si="161"/>
        <v>0.01</v>
      </c>
      <c r="D578" s="150">
        <f t="shared" si="172"/>
        <v>-7.8500000000000014E-2</v>
      </c>
      <c r="E578" s="150">
        <f t="shared" ref="E578:E641" si="174">(Epsilon*2*L_RDY_SP_set*q_SP)</f>
        <v>0.10070131347036368</v>
      </c>
      <c r="F578" s="150">
        <f t="shared" ref="F578:F641" si="175">(Epsilon*2*L_RS_SP_set*q_SP)</f>
        <v>3.3434609916679098E-2</v>
      </c>
      <c r="G578" s="151">
        <f t="shared" ref="G578:G641" si="176">Impact_neg_d+Impact_pos_RDY_d</f>
        <v>2.2201313470363665E-2</v>
      </c>
      <c r="H578" s="150">
        <f t="shared" ref="H578:H641" si="177">Impact_neg_d+Impact_pos_RS_d</f>
        <v>-4.5065390083320916E-2</v>
      </c>
      <c r="I578" s="137"/>
      <c r="J578" s="151">
        <f t="shared" ref="J578:J641" si="178">q_SP+Impact_ges_RDY_d</f>
        <v>7.872201313470363</v>
      </c>
      <c r="K578" s="150">
        <f t="shared" ref="K578:K641" si="179">q_SP+Impact_ges_RS_d</f>
        <v>7.8049346099166783</v>
      </c>
      <c r="L578" s="135"/>
      <c r="M578" s="149">
        <f t="shared" si="162"/>
        <v>1.0009694635877955</v>
      </c>
      <c r="N578" s="149">
        <f t="shared" si="163"/>
        <v>1.0015038095005817</v>
      </c>
      <c r="O578" s="149">
        <f t="shared" si="164"/>
        <v>1.0024764901755063</v>
      </c>
      <c r="P578" s="149">
        <f t="shared" si="165"/>
        <v>1.0026539024310062</v>
      </c>
      <c r="Q578" s="140"/>
      <c r="R578" s="152">
        <f t="shared" si="166"/>
        <v>9.6899396147069128E-4</v>
      </c>
      <c r="S578" s="152">
        <f t="shared" si="167"/>
        <v>1.5026799113908582E-3</v>
      </c>
      <c r="T578" s="152">
        <f t="shared" si="168"/>
        <v>2.4734287271011767E-3</v>
      </c>
      <c r="U578" s="152">
        <f t="shared" si="169"/>
        <v>2.6503870502276546E-3</v>
      </c>
    </row>
    <row r="579" spans="1:21" x14ac:dyDescent="0.25">
      <c r="A579" s="130">
        <f t="shared" si="173"/>
        <v>1919.02</v>
      </c>
      <c r="B579" s="138"/>
      <c r="C579" s="149">
        <f t="shared" ref="C579:C642" si="180">C578</f>
        <v>0.01</v>
      </c>
      <c r="D579" s="150">
        <f t="shared" si="172"/>
        <v>-7.8800000000000203E-2</v>
      </c>
      <c r="E579" s="150">
        <f t="shared" si="174"/>
        <v>0.10114788934129962</v>
      </c>
      <c r="F579" s="150">
        <f t="shared" si="175"/>
        <v>0.1186865609744763</v>
      </c>
      <c r="G579" s="151">
        <f t="shared" si="176"/>
        <v>2.2347889341299415E-2</v>
      </c>
      <c r="H579" s="150">
        <f t="shared" si="177"/>
        <v>3.9886560974476098E-2</v>
      </c>
      <c r="I579" s="137"/>
      <c r="J579" s="151">
        <f t="shared" si="178"/>
        <v>7.9023478893412991</v>
      </c>
      <c r="K579" s="150">
        <f t="shared" si="179"/>
        <v>7.9198865609744757</v>
      </c>
      <c r="L579" s="135"/>
      <c r="M579" s="149">
        <f t="shared" ref="M579:M642" si="181">(D_mon+q_impact_RDY_d)/INDEX(q_impact_RDY_d,tMinus)*L_RDY_SP_set+(R_Cash)*(1-L_RDY_SP_set)</f>
        <v>1.0086929650253857</v>
      </c>
      <c r="N579" s="149">
        <f t="shared" ref="N579:N642" si="182">(D_mon+q_impact_RS_d)/INDEX(q_impact_RS_d,tMinus)*L_RDY_SP_set+(R_Cash)*(1-L_RDY_SP_set)</f>
        <v>1.0157206935120489</v>
      </c>
      <c r="O579" s="149">
        <f t="shared" ref="O579:O642" si="183">(D_mon+q_impact_RDY_d)/INDEX(q_impact_RDY_d,tMinus)*L_RS_SP_set+(R_Cash)*(1-L_RS_SP_set)</f>
        <v>1.009034559682602</v>
      </c>
      <c r="P579" s="149">
        <f t="shared" ref="P579:P642" si="184">(D_mon+q_impact_RS_d)/INDEX(q_impact_RS_d,tMinus)*L_RS_SP_set+(R_Cash)*(1-L_RS_SP_set)</f>
        <v>1.0172808704160861</v>
      </c>
      <c r="Q579" s="140"/>
      <c r="R579" s="152">
        <f t="shared" ref="R579:R642" si="185">LN(M579)</f>
        <v>8.6553987561123844E-3</v>
      </c>
      <c r="S579" s="152">
        <f t="shared" ref="S579:S642" si="186">LN(N579)</f>
        <v>1.5598403401588157E-2</v>
      </c>
      <c r="T579" s="152">
        <f t="shared" ref="T579:T642" si="187">LN(O579)</f>
        <v>8.9939922047290333E-3</v>
      </c>
      <c r="U579" s="152">
        <f t="shared" ref="U579:U642" si="188">LN(P579)</f>
        <v>1.7133254370720854E-2</v>
      </c>
    </row>
    <row r="580" spans="1:21" x14ac:dyDescent="0.25">
      <c r="A580" s="130">
        <f t="shared" si="173"/>
        <v>1919.03</v>
      </c>
      <c r="B580" s="138"/>
      <c r="C580" s="149">
        <f t="shared" si="180"/>
        <v>0.01</v>
      </c>
      <c r="D580" s="150">
        <f t="shared" si="172"/>
        <v>-8.1200000000000827E-2</v>
      </c>
      <c r="E580" s="150">
        <f t="shared" si="174"/>
        <v>0.1035003781141751</v>
      </c>
      <c r="F580" s="150">
        <f t="shared" si="175"/>
        <v>0.13597790979330204</v>
      </c>
      <c r="G580" s="151">
        <f t="shared" si="176"/>
        <v>2.2300378114174277E-2</v>
      </c>
      <c r="H580" s="150">
        <f t="shared" si="177"/>
        <v>5.4777909793301216E-2</v>
      </c>
      <c r="I580" s="137"/>
      <c r="J580" s="151">
        <f t="shared" si="178"/>
        <v>8.1423003781141734</v>
      </c>
      <c r="K580" s="150">
        <f t="shared" si="179"/>
        <v>8.1747779097933009</v>
      </c>
      <c r="L580" s="135"/>
      <c r="M580" s="149">
        <f t="shared" si="181"/>
        <v>1.0255629708714977</v>
      </c>
      <c r="N580" s="149">
        <f t="shared" si="182"/>
        <v>1.0267139193870944</v>
      </c>
      <c r="O580" s="149">
        <f t="shared" si="183"/>
        <v>1.0314669472661169</v>
      </c>
      <c r="P580" s="149">
        <f t="shared" si="184"/>
        <v>1.0329790535625587</v>
      </c>
      <c r="Q580" s="140"/>
      <c r="R580" s="152">
        <f t="shared" si="185"/>
        <v>2.5241701687989459E-2</v>
      </c>
      <c r="S580" s="152">
        <f t="shared" si="186"/>
        <v>2.6363332635278281E-2</v>
      </c>
      <c r="T580" s="152">
        <f t="shared" si="187"/>
        <v>3.0982009647972278E-2</v>
      </c>
      <c r="U580" s="152">
        <f t="shared" si="188"/>
        <v>3.2446912644943288E-2</v>
      </c>
    </row>
    <row r="581" spans="1:21" x14ac:dyDescent="0.25">
      <c r="A581" s="130">
        <f t="shared" si="173"/>
        <v>1919.04</v>
      </c>
      <c r="B581" s="138"/>
      <c r="C581" s="149">
        <f t="shared" si="180"/>
        <v>0.01</v>
      </c>
      <c r="D581" s="150">
        <f t="shared" si="172"/>
        <v>-8.3899999999999864E-2</v>
      </c>
      <c r="E581" s="150">
        <f t="shared" si="174"/>
        <v>0.10505287625004203</v>
      </c>
      <c r="F581" s="150">
        <f t="shared" si="175"/>
        <v>0.1406883284328605</v>
      </c>
      <c r="G581" s="151">
        <f t="shared" si="176"/>
        <v>2.1152876250042169E-2</v>
      </c>
      <c r="H581" s="150">
        <f t="shared" si="177"/>
        <v>5.6788328432860635E-2</v>
      </c>
      <c r="I581" s="137"/>
      <c r="J581" s="151">
        <f t="shared" si="178"/>
        <v>8.4111528762500427</v>
      </c>
      <c r="K581" s="150">
        <f t="shared" si="179"/>
        <v>8.4467883284328611</v>
      </c>
      <c r="L581" s="135"/>
      <c r="M581" s="149">
        <f t="shared" si="181"/>
        <v>1.0267717889328107</v>
      </c>
      <c r="N581" s="149">
        <f t="shared" si="182"/>
        <v>1.0269173369539371</v>
      </c>
      <c r="O581" s="149">
        <f t="shared" si="183"/>
        <v>1.0335556441119165</v>
      </c>
      <c r="P581" s="149">
        <f t="shared" si="184"/>
        <v>1.0337505641229616</v>
      </c>
      <c r="Q581" s="140"/>
      <c r="R581" s="152">
        <f t="shared" si="185"/>
        <v>2.641969489336184E-2</v>
      </c>
      <c r="S581" s="152">
        <f t="shared" si="186"/>
        <v>2.6561437886043031E-2</v>
      </c>
      <c r="T581" s="152">
        <f t="shared" si="187"/>
        <v>3.3004939146960247E-2</v>
      </c>
      <c r="U581" s="152">
        <f t="shared" si="188"/>
        <v>3.319351306101935E-2</v>
      </c>
    </row>
    <row r="582" spans="1:21" x14ac:dyDescent="0.25">
      <c r="A582" s="130">
        <f t="shared" si="173"/>
        <v>1919.05</v>
      </c>
      <c r="B582" s="138"/>
      <c r="C582" s="149">
        <f t="shared" si="180"/>
        <v>0.01</v>
      </c>
      <c r="D582" s="150">
        <f t="shared" ref="D582:D601" si="189">(1-Epsilon)*q_SP-q_SP</f>
        <v>-8.9700000000000557E-2</v>
      </c>
      <c r="E582" s="150">
        <f t="shared" si="174"/>
        <v>0.11007658432304349</v>
      </c>
      <c r="F582" s="150">
        <f t="shared" si="175"/>
        <v>0.15169183236758538</v>
      </c>
      <c r="G582" s="151">
        <f t="shared" si="176"/>
        <v>2.0376584323042929E-2</v>
      </c>
      <c r="H582" s="150">
        <f t="shared" si="177"/>
        <v>6.199183236758482E-2</v>
      </c>
      <c r="I582" s="137"/>
      <c r="J582" s="151">
        <f t="shared" si="178"/>
        <v>8.9903765843230428</v>
      </c>
      <c r="K582" s="150">
        <f t="shared" si="179"/>
        <v>9.0319918323675861</v>
      </c>
      <c r="L582" s="135"/>
      <c r="M582" s="149">
        <f t="shared" si="181"/>
        <v>1.0482440240378565</v>
      </c>
      <c r="N582" s="149">
        <f t="shared" si="182"/>
        <v>1.0484859512884339</v>
      </c>
      <c r="O582" s="149">
        <f t="shared" si="183"/>
        <v>1.063912939464873</v>
      </c>
      <c r="P582" s="149">
        <f t="shared" si="184"/>
        <v>1.0642463290605388</v>
      </c>
      <c r="Q582" s="140"/>
      <c r="R582" s="152">
        <f t="shared" si="185"/>
        <v>4.7116406158477238E-2</v>
      </c>
      <c r="S582" s="152">
        <f t="shared" si="186"/>
        <v>4.7347172403533026E-2</v>
      </c>
      <c r="T582" s="152">
        <f t="shared" si="187"/>
        <v>6.1953563760492374E-2</v>
      </c>
      <c r="U582" s="152">
        <f t="shared" si="188"/>
        <v>6.2266876399563915E-2</v>
      </c>
    </row>
    <row r="583" spans="1:21" x14ac:dyDescent="0.25">
      <c r="A583" s="130">
        <f t="shared" si="173"/>
        <v>1919.06</v>
      </c>
      <c r="B583" s="138"/>
      <c r="C583" s="149">
        <f t="shared" si="180"/>
        <v>0.01</v>
      </c>
      <c r="D583" s="150">
        <f t="shared" si="189"/>
        <v>-9.2100000000000293E-2</v>
      </c>
      <c r="E583" s="150">
        <f t="shared" si="174"/>
        <v>0.10886291032134346</v>
      </c>
      <c r="F583" s="150">
        <f t="shared" si="175"/>
        <v>0.15377936930727648</v>
      </c>
      <c r="G583" s="151">
        <f t="shared" si="176"/>
        <v>1.6762910321343166E-2</v>
      </c>
      <c r="H583" s="150">
        <f t="shared" si="177"/>
        <v>6.1679369307276188E-2</v>
      </c>
      <c r="I583" s="137"/>
      <c r="J583" s="151">
        <f t="shared" si="178"/>
        <v>9.2267629103213444</v>
      </c>
      <c r="K583" s="150">
        <f t="shared" si="179"/>
        <v>9.271679369307277</v>
      </c>
      <c r="L583" s="135"/>
      <c r="M583" s="149">
        <f t="shared" si="181"/>
        <v>1.0213430548095548</v>
      </c>
      <c r="N583" s="149">
        <f t="shared" si="182"/>
        <v>1.0214735870787177</v>
      </c>
      <c r="O583" s="149">
        <f t="shared" si="183"/>
        <v>1.0273338868021737</v>
      </c>
      <c r="P583" s="149">
        <f t="shared" si="184"/>
        <v>1.0275182762325765</v>
      </c>
      <c r="Q583" s="140"/>
      <c r="R583" s="152">
        <f t="shared" si="185"/>
        <v>2.1118481581601248E-2</v>
      </c>
      <c r="S583" s="152">
        <f t="shared" si="186"/>
        <v>2.1246277945370758E-2</v>
      </c>
      <c r="T583" s="152">
        <f t="shared" si="187"/>
        <v>2.6966986972862327E-2</v>
      </c>
      <c r="U583" s="152">
        <f t="shared" si="188"/>
        <v>2.7146454317729968E-2</v>
      </c>
    </row>
    <row r="584" spans="1:21" x14ac:dyDescent="0.25">
      <c r="A584" s="130">
        <f t="shared" si="173"/>
        <v>1919.07</v>
      </c>
      <c r="B584" s="138"/>
      <c r="C584" s="149">
        <f t="shared" si="180"/>
        <v>0.01</v>
      </c>
      <c r="D584" s="150">
        <f t="shared" si="189"/>
        <v>-9.5100000000000406E-2</v>
      </c>
      <c r="E584" s="150">
        <f t="shared" si="174"/>
        <v>0.11016439640522575</v>
      </c>
      <c r="F584" s="150">
        <f t="shared" si="175"/>
        <v>0.15934851096700806</v>
      </c>
      <c r="G584" s="151">
        <f t="shared" si="176"/>
        <v>1.5064396405225347E-2</v>
      </c>
      <c r="H584" s="150">
        <f t="shared" si="177"/>
        <v>6.4248510967007649E-2</v>
      </c>
      <c r="I584" s="137"/>
      <c r="J584" s="151">
        <f t="shared" si="178"/>
        <v>9.5250643964052255</v>
      </c>
      <c r="K584" s="150">
        <f t="shared" si="179"/>
        <v>9.5742485109670081</v>
      </c>
      <c r="L584" s="135"/>
      <c r="M584" s="149">
        <f t="shared" si="181"/>
        <v>1.0244672852985213</v>
      </c>
      <c r="N584" s="149">
        <f t="shared" si="182"/>
        <v>1.0246293155778978</v>
      </c>
      <c r="O584" s="149">
        <f t="shared" si="183"/>
        <v>1.032333470282774</v>
      </c>
      <c r="P584" s="149">
        <f t="shared" si="184"/>
        <v>1.0325678407744461</v>
      </c>
      <c r="Q584" s="140"/>
      <c r="R584" s="152">
        <f t="shared" si="185"/>
        <v>2.4172755828277968E-2</v>
      </c>
      <c r="S584" s="152">
        <f t="shared" si="186"/>
        <v>2.4330903843012817E-2</v>
      </c>
      <c r="T584" s="152">
        <f t="shared" si="187"/>
        <v>3.182174498304477E-2</v>
      </c>
      <c r="U584" s="152">
        <f t="shared" si="188"/>
        <v>3.2048749045101875E-2</v>
      </c>
    </row>
    <row r="585" spans="1:21" x14ac:dyDescent="0.25">
      <c r="A585" s="130">
        <f t="shared" si="173"/>
        <v>1919.08</v>
      </c>
      <c r="B585" s="138"/>
      <c r="C585" s="149">
        <f t="shared" si="180"/>
        <v>0.01</v>
      </c>
      <c r="D585" s="150">
        <f t="shared" si="189"/>
        <v>-8.8699999999999335E-2</v>
      </c>
      <c r="E585" s="150">
        <f t="shared" si="174"/>
        <v>0.1002957151612428</v>
      </c>
      <c r="F585" s="150">
        <f t="shared" si="175"/>
        <v>2.7462850123713488E-2</v>
      </c>
      <c r="G585" s="151">
        <f t="shared" si="176"/>
        <v>1.1595715161243469E-2</v>
      </c>
      <c r="H585" s="150">
        <f t="shared" si="177"/>
        <v>-6.1237149876285847E-2</v>
      </c>
      <c r="I585" s="137"/>
      <c r="J585" s="151">
        <f t="shared" si="178"/>
        <v>8.881595715161243</v>
      </c>
      <c r="K585" s="150">
        <f t="shared" si="179"/>
        <v>8.8087628501237134</v>
      </c>
      <c r="L585" s="135"/>
      <c r="M585" s="149">
        <f t="shared" si="181"/>
        <v>0.9674813517306613</v>
      </c>
      <c r="N585" s="149">
        <f t="shared" si="182"/>
        <v>0.96045857912462473</v>
      </c>
      <c r="O585" s="149">
        <f t="shared" si="183"/>
        <v>0.9960871258808025</v>
      </c>
      <c r="P585" s="149">
        <f t="shared" si="184"/>
        <v>0.99416415887047271</v>
      </c>
      <c r="Q585" s="140"/>
      <c r="R585" s="152">
        <f t="shared" si="185"/>
        <v>-3.3059128960950444E-2</v>
      </c>
      <c r="S585" s="152">
        <f t="shared" si="186"/>
        <v>-4.0344421988022072E-2</v>
      </c>
      <c r="T585" s="152">
        <f t="shared" si="187"/>
        <v>-3.9205494393838415E-3</v>
      </c>
      <c r="U585" s="152">
        <f t="shared" si="188"/>
        <v>-5.8529361921976237E-3</v>
      </c>
    </row>
    <row r="586" spans="1:21" x14ac:dyDescent="0.25">
      <c r="A586" s="130">
        <f t="shared" si="173"/>
        <v>1919.09</v>
      </c>
      <c r="B586" s="138"/>
      <c r="C586" s="149">
        <f t="shared" si="180"/>
        <v>0.01</v>
      </c>
      <c r="D586" s="150">
        <f t="shared" si="189"/>
        <v>-9.0099999999999625E-2</v>
      </c>
      <c r="E586" s="150">
        <f t="shared" si="174"/>
        <v>0.10485269947051545</v>
      </c>
      <c r="F586" s="150">
        <f t="shared" si="175"/>
        <v>0.14822692316762537</v>
      </c>
      <c r="G586" s="151">
        <f t="shared" si="176"/>
        <v>1.4752699470515829E-2</v>
      </c>
      <c r="H586" s="150">
        <f t="shared" si="177"/>
        <v>5.8126923167625744E-2</v>
      </c>
      <c r="I586" s="137"/>
      <c r="J586" s="151">
        <f t="shared" si="178"/>
        <v>9.0247526994705147</v>
      </c>
      <c r="K586" s="150">
        <f t="shared" si="179"/>
        <v>9.0681269231676254</v>
      </c>
      <c r="L586" s="135"/>
      <c r="M586" s="149">
        <f t="shared" si="181"/>
        <v>1.015211396021817</v>
      </c>
      <c r="N586" s="149">
        <f t="shared" si="182"/>
        <v>1.0229894514551976</v>
      </c>
      <c r="O586" s="149">
        <f t="shared" si="183"/>
        <v>1.0186501693382084</v>
      </c>
      <c r="P586" s="149">
        <f t="shared" si="184"/>
        <v>1.0296457586834444</v>
      </c>
      <c r="Q586" s="140"/>
      <c r="R586" s="152">
        <f t="shared" si="185"/>
        <v>1.5096862750837377E-2</v>
      </c>
      <c r="S586" s="152">
        <f t="shared" si="186"/>
        <v>2.2729175533333201E-2</v>
      </c>
      <c r="T586" s="152">
        <f t="shared" si="187"/>
        <v>1.8478387483631314E-2</v>
      </c>
      <c r="U586" s="152">
        <f t="shared" si="188"/>
        <v>2.9214819477950196E-2</v>
      </c>
    </row>
    <row r="587" spans="1:21" x14ac:dyDescent="0.25">
      <c r="A587" s="130">
        <f t="shared" si="173"/>
        <v>1919.1</v>
      </c>
      <c r="B587" s="138"/>
      <c r="C587" s="149">
        <f t="shared" si="180"/>
        <v>0.01</v>
      </c>
      <c r="D587" s="150">
        <f t="shared" si="189"/>
        <v>-9.4699999999999562E-2</v>
      </c>
      <c r="E587" s="150">
        <f t="shared" si="174"/>
        <v>0.10854058454349703</v>
      </c>
      <c r="F587" s="150">
        <f t="shared" si="175"/>
        <v>0.15962223570906675</v>
      </c>
      <c r="G587" s="151">
        <f t="shared" si="176"/>
        <v>1.3840584543497472E-2</v>
      </c>
      <c r="H587" s="150">
        <f t="shared" si="177"/>
        <v>6.4922235709067189E-2</v>
      </c>
      <c r="I587" s="137"/>
      <c r="J587" s="151">
        <f t="shared" si="178"/>
        <v>9.4838405845434988</v>
      </c>
      <c r="K587" s="150">
        <f t="shared" si="179"/>
        <v>9.5349222357090682</v>
      </c>
      <c r="L587" s="135"/>
      <c r="M587" s="149">
        <f t="shared" si="181"/>
        <v>1.0349482143818329</v>
      </c>
      <c r="N587" s="149">
        <f t="shared" si="182"/>
        <v>1.035282274324367</v>
      </c>
      <c r="O587" s="149">
        <f t="shared" si="183"/>
        <v>1.0481372166379694</v>
      </c>
      <c r="P587" s="149">
        <f t="shared" si="184"/>
        <v>1.0486284927363283</v>
      </c>
      <c r="Q587" s="140"/>
      <c r="R587" s="152">
        <f t="shared" si="185"/>
        <v>3.4351391051881376E-2</v>
      </c>
      <c r="S587" s="152">
        <f t="shared" si="186"/>
        <v>3.4674118349403038E-2</v>
      </c>
      <c r="T587" s="152">
        <f t="shared" si="187"/>
        <v>4.7014509234475865E-2</v>
      </c>
      <c r="U587" s="152">
        <f t="shared" si="188"/>
        <v>4.7483112956057505E-2</v>
      </c>
    </row>
    <row r="588" spans="1:21" x14ac:dyDescent="0.25">
      <c r="A588" s="130">
        <f t="shared" si="173"/>
        <v>1919.11</v>
      </c>
      <c r="B588" s="138"/>
      <c r="C588" s="149">
        <f t="shared" si="180"/>
        <v>0.01</v>
      </c>
      <c r="D588" s="150">
        <f t="shared" si="189"/>
        <v>-9.1900000000000759E-2</v>
      </c>
      <c r="E588" s="150">
        <f t="shared" si="174"/>
        <v>0.1017672855655202</v>
      </c>
      <c r="F588" s="150">
        <f t="shared" si="175"/>
        <v>3.0173037204211946E-2</v>
      </c>
      <c r="G588" s="151">
        <f t="shared" si="176"/>
        <v>9.8672855655194402E-3</v>
      </c>
      <c r="H588" s="150">
        <f t="shared" si="177"/>
        <v>-6.1726962795788813E-2</v>
      </c>
      <c r="I588" s="137"/>
      <c r="J588" s="151">
        <f t="shared" si="178"/>
        <v>9.199867285565519</v>
      </c>
      <c r="K588" s="150">
        <f t="shared" si="179"/>
        <v>9.1282730372042113</v>
      </c>
      <c r="L588" s="135"/>
      <c r="M588" s="149">
        <f t="shared" si="181"/>
        <v>0.9891170140229959</v>
      </c>
      <c r="N588" s="149">
        <f t="shared" si="182"/>
        <v>0.98206824634114276</v>
      </c>
      <c r="O588" s="149">
        <f t="shared" si="183"/>
        <v>1.0016618101100254</v>
      </c>
      <c r="P588" s="149">
        <f t="shared" si="184"/>
        <v>0.99957191719083716</v>
      </c>
      <c r="Q588" s="140"/>
      <c r="R588" s="152">
        <f t="shared" si="185"/>
        <v>-1.0942638864727338E-2</v>
      </c>
      <c r="S588" s="152">
        <f t="shared" si="186"/>
        <v>-1.8094475750090041E-2</v>
      </c>
      <c r="T588" s="152">
        <f t="shared" si="187"/>
        <v>1.660430831459146E-3</v>
      </c>
      <c r="U588" s="152">
        <f t="shared" si="188"/>
        <v>-4.2817446276641587E-4</v>
      </c>
    </row>
    <row r="589" spans="1:21" x14ac:dyDescent="0.25">
      <c r="A589" s="130">
        <f t="shared" si="173"/>
        <v>1919.12</v>
      </c>
      <c r="B589" s="138"/>
      <c r="C589" s="149">
        <f t="shared" si="180"/>
        <v>0.01</v>
      </c>
      <c r="D589" s="150">
        <f t="shared" si="189"/>
        <v>-8.9199999999999946E-2</v>
      </c>
      <c r="E589" s="150">
        <f t="shared" si="174"/>
        <v>9.964769746027502E-2</v>
      </c>
      <c r="F589" s="150">
        <f t="shared" si="175"/>
        <v>2.9327726275857582E-2</v>
      </c>
      <c r="G589" s="151">
        <f t="shared" si="176"/>
        <v>1.0447697460275074E-2</v>
      </c>
      <c r="H589" s="150">
        <f t="shared" si="177"/>
        <v>-5.9872273724142361E-2</v>
      </c>
      <c r="I589" s="137"/>
      <c r="J589" s="151">
        <f t="shared" si="178"/>
        <v>8.9304476974602753</v>
      </c>
      <c r="K589" s="150">
        <f t="shared" si="179"/>
        <v>8.8601277262758575</v>
      </c>
      <c r="L589" s="135"/>
      <c r="M589" s="149">
        <f t="shared" si="181"/>
        <v>0.98940245729616716</v>
      </c>
      <c r="N589" s="149">
        <f t="shared" si="182"/>
        <v>0.98937316770426309</v>
      </c>
      <c r="O589" s="149">
        <f t="shared" si="183"/>
        <v>1.0018023619410985</v>
      </c>
      <c r="P589" s="149">
        <f t="shared" si="184"/>
        <v>1.0017937416000773</v>
      </c>
      <c r="Q589" s="140"/>
      <c r="R589" s="152">
        <f t="shared" si="185"/>
        <v>-1.0654096569046655E-2</v>
      </c>
      <c r="S589" s="152">
        <f t="shared" si="186"/>
        <v>-1.068370032152486E-2</v>
      </c>
      <c r="T589" s="152">
        <f t="shared" si="187"/>
        <v>1.8007396358434785E-3</v>
      </c>
      <c r="U589" s="152">
        <f t="shared" si="188"/>
        <v>1.7921347668221788E-3</v>
      </c>
    </row>
    <row r="590" spans="1:21" x14ac:dyDescent="0.25">
      <c r="A590" s="130">
        <f t="shared" si="173"/>
        <v>1920.01</v>
      </c>
      <c r="B590" s="138"/>
      <c r="C590" s="149">
        <f t="shared" si="180"/>
        <v>0.01</v>
      </c>
      <c r="D590" s="150">
        <f t="shared" si="189"/>
        <v>-8.8300000000000267E-2</v>
      </c>
      <c r="E590" s="150">
        <f t="shared" si="174"/>
        <v>9.9650748939210429E-2</v>
      </c>
      <c r="F590" s="150">
        <f t="shared" si="175"/>
        <v>3.4299479098029668E-2</v>
      </c>
      <c r="G590" s="151">
        <f t="shared" si="176"/>
        <v>1.1350748939210162E-2</v>
      </c>
      <c r="H590" s="150">
        <f t="shared" si="177"/>
        <v>-5.4000520901970599E-2</v>
      </c>
      <c r="I590" s="137"/>
      <c r="J590" s="151">
        <f t="shared" si="178"/>
        <v>8.8413507489392096</v>
      </c>
      <c r="K590" s="150">
        <f t="shared" si="179"/>
        <v>8.7759994790980294</v>
      </c>
      <c r="L590" s="135"/>
      <c r="M590" s="149">
        <f t="shared" si="181"/>
        <v>1.0002017664715606</v>
      </c>
      <c r="N590" s="149">
        <f t="shared" si="182"/>
        <v>1.0004956047231197</v>
      </c>
      <c r="O590" s="149">
        <f t="shared" si="183"/>
        <v>1.0046594238958386</v>
      </c>
      <c r="P590" s="149">
        <f t="shared" si="184"/>
        <v>1.0047605621118061</v>
      </c>
      <c r="Q590" s="140"/>
      <c r="R590" s="152">
        <f t="shared" si="185"/>
        <v>2.0174611944357468E-4</v>
      </c>
      <c r="S590" s="152">
        <f t="shared" si="186"/>
        <v>4.954819516613259E-4</v>
      </c>
      <c r="T590" s="152">
        <f t="shared" si="187"/>
        <v>4.6486023819784957E-3</v>
      </c>
      <c r="U590" s="152">
        <f t="shared" si="188"/>
        <v>4.7492664708769193E-3</v>
      </c>
    </row>
    <row r="591" spans="1:21" x14ac:dyDescent="0.25">
      <c r="A591" s="130">
        <f t="shared" si="173"/>
        <v>1920.02</v>
      </c>
      <c r="B591" s="138"/>
      <c r="C591" s="149">
        <f t="shared" si="180"/>
        <v>0.01</v>
      </c>
      <c r="D591" s="150">
        <f t="shared" si="189"/>
        <v>-8.0999999999999517E-2</v>
      </c>
      <c r="E591" s="150">
        <f t="shared" si="174"/>
        <v>9.1381418188796207E-2</v>
      </c>
      <c r="F591" s="150">
        <f t="shared" si="175"/>
        <v>2.4909126164085475E-2</v>
      </c>
      <c r="G591" s="151">
        <f t="shared" si="176"/>
        <v>1.038141818879669E-2</v>
      </c>
      <c r="H591" s="150">
        <f t="shared" si="177"/>
        <v>-5.6090873835914046E-2</v>
      </c>
      <c r="I591" s="137"/>
      <c r="J591" s="151">
        <f t="shared" si="178"/>
        <v>8.1103814181887959</v>
      </c>
      <c r="K591" s="150">
        <f t="shared" si="179"/>
        <v>8.0439091261640847</v>
      </c>
      <c r="L591" s="135"/>
      <c r="M591" s="149">
        <f t="shared" si="181"/>
        <v>0.95826067786370728</v>
      </c>
      <c r="N591" s="149">
        <f t="shared" si="182"/>
        <v>0.95786219536929518</v>
      </c>
      <c r="O591" s="149">
        <f t="shared" si="183"/>
        <v>0.99212111333617004</v>
      </c>
      <c r="P591" s="149">
        <f t="shared" si="184"/>
        <v>0.99201249332430963</v>
      </c>
      <c r="Q591" s="140"/>
      <c r="R591" s="152">
        <f t="shared" si="185"/>
        <v>-4.2635431695941112E-2</v>
      </c>
      <c r="S591" s="152">
        <f t="shared" si="186"/>
        <v>-4.3051357527967064E-2</v>
      </c>
      <c r="T591" s="152">
        <f t="shared" si="187"/>
        <v>-7.9100890930256344E-3</v>
      </c>
      <c r="U591" s="152">
        <f t="shared" si="188"/>
        <v>-8.0195776996439504E-3</v>
      </c>
    </row>
    <row r="592" spans="1:21" x14ac:dyDescent="0.25">
      <c r="A592" s="130">
        <f t="shared" si="173"/>
        <v>1920.03</v>
      </c>
      <c r="B592" s="138"/>
      <c r="C592" s="149">
        <f t="shared" si="180"/>
        <v>0.01</v>
      </c>
      <c r="D592" s="150">
        <f t="shared" si="189"/>
        <v>-8.6700000000000443E-2</v>
      </c>
      <c r="E592" s="150">
        <f t="shared" si="174"/>
        <v>0.10197118634946792</v>
      </c>
      <c r="F592" s="150">
        <f t="shared" si="175"/>
        <v>0.14655052300242249</v>
      </c>
      <c r="G592" s="151">
        <f t="shared" si="176"/>
        <v>1.5271186349467475E-2</v>
      </c>
      <c r="H592" s="150">
        <f t="shared" si="177"/>
        <v>5.9850523002422051E-2</v>
      </c>
      <c r="I592" s="137"/>
      <c r="J592" s="151">
        <f t="shared" si="178"/>
        <v>8.6852711863494676</v>
      </c>
      <c r="K592" s="150">
        <f t="shared" si="179"/>
        <v>8.7298505230024226</v>
      </c>
      <c r="L592" s="135"/>
      <c r="M592" s="149">
        <f t="shared" si="181"/>
        <v>1.0468408032209577</v>
      </c>
      <c r="N592" s="149">
        <f t="shared" si="182"/>
        <v>1.0553301762811205</v>
      </c>
      <c r="O592" s="149">
        <f t="shared" si="183"/>
        <v>1.0652125102468313</v>
      </c>
      <c r="P592" s="149">
        <f t="shared" si="184"/>
        <v>1.0774132319062397</v>
      </c>
      <c r="Q592" s="140"/>
      <c r="R592" s="152">
        <f t="shared" si="185"/>
        <v>4.5776869917781862E-2</v>
      </c>
      <c r="S592" s="152">
        <f t="shared" si="186"/>
        <v>5.3853681264872055E-2</v>
      </c>
      <c r="T592" s="152">
        <f t="shared" si="187"/>
        <v>6.3174319393772785E-2</v>
      </c>
      <c r="U592" s="152">
        <f t="shared" si="188"/>
        <v>7.4563012520085889E-2</v>
      </c>
    </row>
    <row r="593" spans="1:21" x14ac:dyDescent="0.25">
      <c r="A593" s="130">
        <f t="shared" si="173"/>
        <v>1920.04</v>
      </c>
      <c r="B593" s="138"/>
      <c r="C593" s="149">
        <f t="shared" si="180"/>
        <v>0.01</v>
      </c>
      <c r="D593" s="150">
        <f t="shared" si="189"/>
        <v>-8.6000000000000298E-2</v>
      </c>
      <c r="E593" s="150">
        <f t="shared" si="174"/>
        <v>9.7431413052299964E-2</v>
      </c>
      <c r="F593" s="150">
        <f t="shared" si="175"/>
        <v>3.5294642093778611E-2</v>
      </c>
      <c r="G593" s="151">
        <f t="shared" si="176"/>
        <v>1.1431413052299666E-2</v>
      </c>
      <c r="H593" s="150">
        <f t="shared" si="177"/>
        <v>-5.0705357906221687E-2</v>
      </c>
      <c r="I593" s="137"/>
      <c r="J593" s="151">
        <f t="shared" si="178"/>
        <v>8.6114314130522995</v>
      </c>
      <c r="K593" s="150">
        <f t="shared" si="179"/>
        <v>8.5492946420937788</v>
      </c>
      <c r="L593" s="135"/>
      <c r="M593" s="149">
        <f t="shared" si="181"/>
        <v>1.0001199970847652</v>
      </c>
      <c r="N593" s="149">
        <f t="shared" si="182"/>
        <v>0.99320548121114838</v>
      </c>
      <c r="O593" s="149">
        <f t="shared" si="183"/>
        <v>1.0031204576022312</v>
      </c>
      <c r="P593" s="149">
        <f t="shared" si="184"/>
        <v>1.0006156662278101</v>
      </c>
      <c r="Q593" s="140"/>
      <c r="R593" s="152">
        <f t="shared" si="185"/>
        <v>1.199898856909078E-4</v>
      </c>
      <c r="S593" s="152">
        <f t="shared" si="186"/>
        <v>-6.8177066247830315E-3</v>
      </c>
      <c r="T593" s="152">
        <f t="shared" si="187"/>
        <v>3.1155990789941876E-3</v>
      </c>
      <c r="U593" s="152">
        <f t="shared" si="188"/>
        <v>6.1547678311051133E-4</v>
      </c>
    </row>
    <row r="594" spans="1:21" x14ac:dyDescent="0.25">
      <c r="A594" s="130">
        <f t="shared" si="173"/>
        <v>1920.05</v>
      </c>
      <c r="B594" s="138"/>
      <c r="C594" s="149">
        <f t="shared" si="180"/>
        <v>0.01</v>
      </c>
      <c r="D594" s="150">
        <f t="shared" si="189"/>
        <v>-8.0600000000000449E-2</v>
      </c>
      <c r="E594" s="150">
        <f t="shared" si="174"/>
        <v>9.1463372337874521E-2</v>
      </c>
      <c r="F594" s="150">
        <f t="shared" si="175"/>
        <v>2.51048549483237E-2</v>
      </c>
      <c r="G594" s="151">
        <f t="shared" si="176"/>
        <v>1.0863372337874072E-2</v>
      </c>
      <c r="H594" s="150">
        <f t="shared" si="177"/>
        <v>-5.5495145051676749E-2</v>
      </c>
      <c r="I594" s="137"/>
      <c r="J594" s="151">
        <f t="shared" si="178"/>
        <v>8.0708633723378753</v>
      </c>
      <c r="K594" s="150">
        <f t="shared" si="179"/>
        <v>8.0045048549483244</v>
      </c>
      <c r="L594" s="135"/>
      <c r="M594" s="149">
        <f t="shared" si="181"/>
        <v>0.96933801118080387</v>
      </c>
      <c r="N594" s="149">
        <f t="shared" si="182"/>
        <v>0.96881977962285837</v>
      </c>
      <c r="O594" s="149">
        <f t="shared" si="183"/>
        <v>0.99508986064547278</v>
      </c>
      <c r="P594" s="149">
        <f t="shared" si="184"/>
        <v>0.99494761651255581</v>
      </c>
      <c r="Q594" s="140"/>
      <c r="R594" s="152">
        <f t="shared" si="185"/>
        <v>-3.1141903168587132E-2</v>
      </c>
      <c r="S594" s="152">
        <f t="shared" si="186"/>
        <v>-3.1676670330223401E-2</v>
      </c>
      <c r="T594" s="152">
        <f t="shared" si="187"/>
        <v>-4.9222336949407775E-3</v>
      </c>
      <c r="U594" s="152">
        <f t="shared" si="188"/>
        <v>-5.065189930480979E-3</v>
      </c>
    </row>
    <row r="595" spans="1:21" x14ac:dyDescent="0.25">
      <c r="A595" s="130">
        <f t="shared" si="173"/>
        <v>1920.06</v>
      </c>
      <c r="B595" s="138"/>
      <c r="C595" s="149">
        <f t="shared" si="180"/>
        <v>0.01</v>
      </c>
      <c r="D595" s="150">
        <f t="shared" si="189"/>
        <v>-7.9200000000000159E-2</v>
      </c>
      <c r="E595" s="150">
        <f t="shared" si="174"/>
        <v>9.2668801861916283E-2</v>
      </c>
      <c r="F595" s="150">
        <f t="shared" si="175"/>
        <v>2.7892107431166626E-2</v>
      </c>
      <c r="G595" s="151">
        <f t="shared" si="176"/>
        <v>1.3468801861916124E-2</v>
      </c>
      <c r="H595" s="150">
        <f t="shared" si="177"/>
        <v>-5.130789256883353E-2</v>
      </c>
      <c r="I595" s="137"/>
      <c r="J595" s="151">
        <f t="shared" si="178"/>
        <v>7.9334688018619159</v>
      </c>
      <c r="K595" s="150">
        <f t="shared" si="179"/>
        <v>7.8686921074311664</v>
      </c>
      <c r="L595" s="135"/>
      <c r="M595" s="149">
        <f t="shared" si="181"/>
        <v>0.99519022778238886</v>
      </c>
      <c r="N595" s="149">
        <f t="shared" si="182"/>
        <v>0.99524931568995656</v>
      </c>
      <c r="O595" s="149">
        <f t="shared" si="183"/>
        <v>1.0019354829382641</v>
      </c>
      <c r="P595" s="149">
        <f t="shared" si="184"/>
        <v>1.0019532676320622</v>
      </c>
      <c r="Q595" s="140"/>
      <c r="R595" s="152">
        <f t="shared" si="185"/>
        <v>-4.8213763959257024E-3</v>
      </c>
      <c r="S595" s="152">
        <f t="shared" si="186"/>
        <v>-4.7620046779764313E-3</v>
      </c>
      <c r="T595" s="152">
        <f t="shared" si="187"/>
        <v>1.9336123044928341E-3</v>
      </c>
      <c r="U595" s="152">
        <f t="shared" si="188"/>
        <v>1.9513624852785694E-3</v>
      </c>
    </row>
    <row r="596" spans="1:21" x14ac:dyDescent="0.25">
      <c r="A596" s="130">
        <f t="shared" si="173"/>
        <v>1920.07</v>
      </c>
      <c r="B596" s="138"/>
      <c r="C596" s="149">
        <f t="shared" si="180"/>
        <v>0.01</v>
      </c>
      <c r="D596" s="150">
        <f t="shared" si="189"/>
        <v>-7.9100000000000392E-2</v>
      </c>
      <c r="E596" s="150">
        <f t="shared" si="174"/>
        <v>9.311489888394181E-2</v>
      </c>
      <c r="F596" s="150">
        <f t="shared" si="175"/>
        <v>5.6902193495648304E-2</v>
      </c>
      <c r="G596" s="151">
        <f t="shared" si="176"/>
        <v>1.4014898883941418E-2</v>
      </c>
      <c r="H596" s="150">
        <f t="shared" si="177"/>
        <v>-2.2197806504352088E-2</v>
      </c>
      <c r="I596" s="137"/>
      <c r="J596" s="151">
        <f t="shared" si="178"/>
        <v>7.9240148988839412</v>
      </c>
      <c r="K596" s="150">
        <f t="shared" si="179"/>
        <v>7.8878021934956477</v>
      </c>
      <c r="L596" s="135"/>
      <c r="M596" s="149">
        <f t="shared" si="181"/>
        <v>1.0044973344742134</v>
      </c>
      <c r="N596" s="149">
        <f t="shared" si="182"/>
        <v>1.0066545683520611</v>
      </c>
      <c r="O596" s="149">
        <f t="shared" si="183"/>
        <v>1.0046335097264265</v>
      </c>
      <c r="P596" s="149">
        <f t="shared" si="184"/>
        <v>1.0059517879075117</v>
      </c>
      <c r="Q596" s="140"/>
      <c r="R596" s="152">
        <f t="shared" si="185"/>
        <v>4.4872516846756515E-3</v>
      </c>
      <c r="S596" s="152">
        <f t="shared" si="186"/>
        <v>6.632524453132756E-3</v>
      </c>
      <c r="T596" s="152">
        <f t="shared" si="187"/>
        <v>4.6228080650026907E-3</v>
      </c>
      <c r="U596" s="152">
        <f t="shared" si="188"/>
        <v>5.9341459839127751E-3</v>
      </c>
    </row>
    <row r="597" spans="1:21" x14ac:dyDescent="0.25">
      <c r="A597" s="130">
        <f t="shared" si="173"/>
        <v>1920.08</v>
      </c>
      <c r="B597" s="138"/>
      <c r="C597" s="149">
        <f t="shared" si="180"/>
        <v>0.01</v>
      </c>
      <c r="D597" s="150">
        <f t="shared" si="189"/>
        <v>-7.5999999999999623E-2</v>
      </c>
      <c r="E597" s="150">
        <f t="shared" si="174"/>
        <v>8.9300049788592545E-2</v>
      </c>
      <c r="F597" s="150">
        <f t="shared" si="175"/>
        <v>2.4413834151851499E-2</v>
      </c>
      <c r="G597" s="151">
        <f t="shared" si="176"/>
        <v>1.3300049788592921E-2</v>
      </c>
      <c r="H597" s="150">
        <f t="shared" si="177"/>
        <v>-5.1586165848148124E-2</v>
      </c>
      <c r="I597" s="137"/>
      <c r="J597" s="151">
        <f t="shared" si="178"/>
        <v>7.6133000497885925</v>
      </c>
      <c r="K597" s="150">
        <f t="shared" si="179"/>
        <v>7.5484138341518516</v>
      </c>
      <c r="L597" s="135"/>
      <c r="M597" s="149">
        <f t="shared" si="181"/>
        <v>0.98215818797168875</v>
      </c>
      <c r="N597" s="149">
        <f t="shared" si="182"/>
        <v>0.97993141807135964</v>
      </c>
      <c r="O597" s="149">
        <f t="shared" si="183"/>
        <v>0.99864993776849742</v>
      </c>
      <c r="P597" s="149">
        <f t="shared" si="184"/>
        <v>0.99804115881294619</v>
      </c>
      <c r="Q597" s="140"/>
      <c r="R597" s="152">
        <f t="shared" si="185"/>
        <v>-1.8002896053332409E-2</v>
      </c>
      <c r="S597" s="152">
        <f t="shared" si="186"/>
        <v>-2.0272691326180158E-2</v>
      </c>
      <c r="T597" s="152">
        <f t="shared" si="187"/>
        <v>-1.3509743865868949E-3</v>
      </c>
      <c r="U597" s="152">
        <f t="shared" si="188"/>
        <v>-1.9607622255346565E-3</v>
      </c>
    </row>
    <row r="598" spans="1:21" x14ac:dyDescent="0.25">
      <c r="A598" s="130">
        <f t="shared" si="173"/>
        <v>1920.09</v>
      </c>
      <c r="B598" s="138"/>
      <c r="C598" s="149">
        <f t="shared" si="180"/>
        <v>0.01</v>
      </c>
      <c r="D598" s="150">
        <f t="shared" si="189"/>
        <v>-7.8700000000000436E-2</v>
      </c>
      <c r="E598" s="150">
        <f t="shared" si="174"/>
        <v>9.4034486898985609E-2</v>
      </c>
      <c r="F598" s="150">
        <f t="shared" si="175"/>
        <v>0.13190797146627273</v>
      </c>
      <c r="G598" s="151">
        <f t="shared" si="176"/>
        <v>1.5334486898985172E-2</v>
      </c>
      <c r="H598" s="150">
        <f t="shared" si="177"/>
        <v>5.3207971466272291E-2</v>
      </c>
      <c r="I598" s="137"/>
      <c r="J598" s="151">
        <f t="shared" si="178"/>
        <v>7.8853344868989854</v>
      </c>
      <c r="K598" s="150">
        <f t="shared" si="179"/>
        <v>7.9232079714662724</v>
      </c>
      <c r="L598" s="135"/>
      <c r="M598" s="149">
        <f t="shared" si="181"/>
        <v>1.0266721253648754</v>
      </c>
      <c r="N598" s="149">
        <f t="shared" si="182"/>
        <v>1.0350175490148339</v>
      </c>
      <c r="O598" s="149">
        <f t="shared" si="183"/>
        <v>1.0354561529283453</v>
      </c>
      <c r="P598" s="149">
        <f t="shared" si="184"/>
        <v>1.0471627931302023</v>
      </c>
      <c r="Q598" s="140"/>
      <c r="R598" s="152">
        <f t="shared" si="185"/>
        <v>2.6322625217078347E-2</v>
      </c>
      <c r="S598" s="152">
        <f t="shared" si="186"/>
        <v>3.4418382143476166E-2</v>
      </c>
      <c r="T598" s="152">
        <f t="shared" si="187"/>
        <v>3.4842057092508864E-2</v>
      </c>
      <c r="U598" s="152">
        <f t="shared" si="188"/>
        <v>4.6084405121965294E-2</v>
      </c>
    </row>
    <row r="599" spans="1:21" x14ac:dyDescent="0.25">
      <c r="A599" s="130">
        <f t="shared" si="173"/>
        <v>1920.1</v>
      </c>
      <c r="B599" s="138"/>
      <c r="C599" s="149">
        <f t="shared" si="180"/>
        <v>0.01</v>
      </c>
      <c r="D599" s="150">
        <f t="shared" si="189"/>
        <v>-7.8800000000000203E-2</v>
      </c>
      <c r="E599" s="150">
        <f t="shared" si="174"/>
        <v>9.2343105216921254E-2</v>
      </c>
      <c r="F599" s="150">
        <f t="shared" si="175"/>
        <v>0.10092111614142264</v>
      </c>
      <c r="G599" s="151">
        <f t="shared" si="176"/>
        <v>1.354310521692105E-2</v>
      </c>
      <c r="H599" s="150">
        <f t="shared" si="177"/>
        <v>2.2121116141422439E-2</v>
      </c>
      <c r="I599" s="137"/>
      <c r="J599" s="151">
        <f t="shared" si="178"/>
        <v>7.8935431052169207</v>
      </c>
      <c r="K599" s="150">
        <f t="shared" si="179"/>
        <v>7.902121116141422</v>
      </c>
      <c r="L599" s="135"/>
      <c r="M599" s="149">
        <f t="shared" si="181"/>
        <v>1.0058050145216824</v>
      </c>
      <c r="N599" s="149">
        <f t="shared" si="182"/>
        <v>1.0036204602750129</v>
      </c>
      <c r="O599" s="149">
        <f t="shared" si="183"/>
        <v>1.0058918517312472</v>
      </c>
      <c r="P599" s="149">
        <f t="shared" si="184"/>
        <v>1.0035043680926206</v>
      </c>
      <c r="Q599" s="140"/>
      <c r="R599" s="152">
        <f t="shared" si="185"/>
        <v>5.7882303484716067E-3</v>
      </c>
      <c r="S599" s="152">
        <f t="shared" si="186"/>
        <v>3.6139221845574074E-3</v>
      </c>
      <c r="T599" s="152">
        <f t="shared" si="187"/>
        <v>5.8745626494017145E-3</v>
      </c>
      <c r="U599" s="152">
        <f t="shared" si="188"/>
        <v>3.4982421024010142E-3</v>
      </c>
    </row>
    <row r="600" spans="1:21" x14ac:dyDescent="0.25">
      <c r="A600" s="130">
        <f t="shared" si="173"/>
        <v>1920.11</v>
      </c>
      <c r="B600" s="138"/>
      <c r="C600" s="149">
        <f t="shared" si="180"/>
        <v>0.01</v>
      </c>
      <c r="D600" s="150">
        <f t="shared" si="189"/>
        <v>-7.4799999999999756E-2</v>
      </c>
      <c r="E600" s="150">
        <f t="shared" si="174"/>
        <v>8.7380626875764603E-2</v>
      </c>
      <c r="F600" s="150">
        <f t="shared" si="175"/>
        <v>2.359998022062041E-2</v>
      </c>
      <c r="G600" s="151">
        <f t="shared" si="176"/>
        <v>1.2580626875764847E-2</v>
      </c>
      <c r="H600" s="150">
        <f t="shared" si="177"/>
        <v>-5.1200019779379345E-2</v>
      </c>
      <c r="I600" s="137"/>
      <c r="J600" s="151">
        <f t="shared" si="178"/>
        <v>7.4925806268757649</v>
      </c>
      <c r="K600" s="150">
        <f t="shared" si="179"/>
        <v>7.4287999802206208</v>
      </c>
      <c r="L600" s="135"/>
      <c r="M600" s="149">
        <f t="shared" si="181"/>
        <v>0.97551418035309267</v>
      </c>
      <c r="N600" s="149">
        <f t="shared" si="182"/>
        <v>0.970194482652047</v>
      </c>
      <c r="O600" s="149">
        <f t="shared" si="183"/>
        <v>0.99694718151340656</v>
      </c>
      <c r="P600" s="149">
        <f t="shared" si="184"/>
        <v>0.99551042413350299</v>
      </c>
      <c r="Q600" s="140"/>
      <c r="R600" s="152">
        <f t="shared" si="185"/>
        <v>-2.4790582527349069E-2</v>
      </c>
      <c r="S600" s="152">
        <f t="shared" si="186"/>
        <v>-3.0258730002232115E-2</v>
      </c>
      <c r="T600" s="152">
        <f t="shared" si="187"/>
        <v>-3.0574878425017348E-3</v>
      </c>
      <c r="U600" s="152">
        <f t="shared" si="188"/>
        <v>-4.4996842785626186E-3</v>
      </c>
    </row>
    <row r="601" spans="1:21" x14ac:dyDescent="0.25">
      <c r="A601" s="130">
        <f t="shared" si="173"/>
        <v>1920.12</v>
      </c>
      <c r="B601" s="138"/>
      <c r="C601" s="149">
        <f t="shared" si="180"/>
        <v>0.01</v>
      </c>
      <c r="D601" s="150">
        <f t="shared" si="189"/>
        <v>-6.8100000000000271E-2</v>
      </c>
      <c r="E601" s="150">
        <f t="shared" si="174"/>
        <v>8.138280844754954E-2</v>
      </c>
      <c r="F601" s="150">
        <f t="shared" si="175"/>
        <v>2.0893057264151568E-2</v>
      </c>
      <c r="G601" s="151">
        <f t="shared" si="176"/>
        <v>1.3282808447549269E-2</v>
      </c>
      <c r="H601" s="150">
        <f t="shared" si="177"/>
        <v>-4.7206942735848703E-2</v>
      </c>
      <c r="I601" s="137"/>
      <c r="J601" s="151">
        <f t="shared" si="178"/>
        <v>6.8232828084475488</v>
      </c>
      <c r="K601" s="150">
        <f t="shared" si="179"/>
        <v>6.762793057264151</v>
      </c>
      <c r="L601" s="135"/>
      <c r="M601" s="149">
        <f t="shared" si="181"/>
        <v>0.9519798613913707</v>
      </c>
      <c r="N601" s="149">
        <f t="shared" si="182"/>
        <v>0.95181539698976381</v>
      </c>
      <c r="O601" s="149">
        <f t="shared" si="183"/>
        <v>0.99130314967679911</v>
      </c>
      <c r="P601" s="149">
        <f t="shared" si="184"/>
        <v>0.99126092744060168</v>
      </c>
      <c r="Q601" s="140"/>
      <c r="R601" s="152">
        <f t="shared" si="185"/>
        <v>-4.9211398415181802E-2</v>
      </c>
      <c r="S601" s="152">
        <f t="shared" si="186"/>
        <v>-4.9384173718925187E-2</v>
      </c>
      <c r="T601" s="152">
        <f t="shared" si="187"/>
        <v>-8.734888628854352E-3</v>
      </c>
      <c r="U601" s="152">
        <f t="shared" si="188"/>
        <v>-8.7774821941177805E-3</v>
      </c>
    </row>
    <row r="602" spans="1:21" x14ac:dyDescent="0.25">
      <c r="A602" s="130">
        <f t="shared" si="173"/>
        <v>1921.01</v>
      </c>
      <c r="B602" s="138"/>
      <c r="C602" s="149">
        <f t="shared" si="180"/>
        <v>0.01</v>
      </c>
      <c r="D602" s="150">
        <f t="shared" ref="D602:D621" si="190">(1-Epsilon)*q_SP-q_SP</f>
        <v>-7.1100000000000385E-2</v>
      </c>
      <c r="E602" s="150">
        <f t="shared" si="174"/>
        <v>8.8218121883974224E-2</v>
      </c>
      <c r="F602" s="150">
        <f t="shared" si="175"/>
        <v>0.11954509164135924</v>
      </c>
      <c r="G602" s="151">
        <f t="shared" si="176"/>
        <v>1.7118121883973839E-2</v>
      </c>
      <c r="H602" s="150">
        <f t="shared" si="177"/>
        <v>4.8445091641358851E-2</v>
      </c>
      <c r="I602" s="137"/>
      <c r="J602" s="151">
        <f t="shared" si="178"/>
        <v>7.1271181218839743</v>
      </c>
      <c r="K602" s="150">
        <f t="shared" si="179"/>
        <v>7.1584450916413589</v>
      </c>
      <c r="L602" s="135"/>
      <c r="M602" s="149">
        <f t="shared" si="181"/>
        <v>1.0333148230981066</v>
      </c>
      <c r="N602" s="149">
        <f t="shared" si="182"/>
        <v>1.042018943005834</v>
      </c>
      <c r="O602" s="149">
        <f t="shared" si="183"/>
        <v>1.0434076720281675</v>
      </c>
      <c r="P602" s="149">
        <f t="shared" si="184"/>
        <v>1.0552026954293139</v>
      </c>
      <c r="Q602" s="140"/>
      <c r="R602" s="152">
        <f t="shared" si="185"/>
        <v>3.2771909531684275E-2</v>
      </c>
      <c r="S602" s="152">
        <f t="shared" si="186"/>
        <v>4.1160122634101445E-2</v>
      </c>
      <c r="T602" s="152">
        <f t="shared" si="187"/>
        <v>4.2491964490918376E-2</v>
      </c>
      <c r="U602" s="152">
        <f t="shared" si="188"/>
        <v>5.3732876842756322E-2</v>
      </c>
    </row>
    <row r="603" spans="1:21" x14ac:dyDescent="0.25">
      <c r="A603" s="130">
        <f t="shared" si="173"/>
        <v>1921.02</v>
      </c>
      <c r="B603" s="138"/>
      <c r="C603" s="149">
        <f t="shared" si="180"/>
        <v>0.01</v>
      </c>
      <c r="D603" s="150">
        <f t="shared" si="190"/>
        <v>-7.0599999999999774E-2</v>
      </c>
      <c r="E603" s="150">
        <f t="shared" si="174"/>
        <v>8.5570784824756677E-2</v>
      </c>
      <c r="F603" s="150">
        <f t="shared" si="175"/>
        <v>3.0182703916120501E-2</v>
      </c>
      <c r="G603" s="151">
        <f t="shared" si="176"/>
        <v>1.4970784824756903E-2</v>
      </c>
      <c r="H603" s="150">
        <f t="shared" si="177"/>
        <v>-4.041729608387927E-2</v>
      </c>
      <c r="I603" s="137"/>
      <c r="J603" s="151">
        <f t="shared" si="178"/>
        <v>7.0749707848247567</v>
      </c>
      <c r="K603" s="150">
        <f t="shared" si="179"/>
        <v>7.0195827039161207</v>
      </c>
      <c r="L603" s="135"/>
      <c r="M603" s="149">
        <f t="shared" si="181"/>
        <v>0.99879619408186548</v>
      </c>
      <c r="N603" s="149">
        <f t="shared" si="182"/>
        <v>0.99145884903800918</v>
      </c>
      <c r="O603" s="149">
        <f t="shared" si="183"/>
        <v>0.99904197513643311</v>
      </c>
      <c r="P603" s="149">
        <f t="shared" si="184"/>
        <v>0.99645393164188456</v>
      </c>
      <c r="Q603" s="140"/>
      <c r="R603" s="152">
        <f t="shared" si="185"/>
        <v>-1.2045310745022195E-3</v>
      </c>
      <c r="S603" s="152">
        <f t="shared" si="186"/>
        <v>-8.5778356274038205E-3</v>
      </c>
      <c r="T603" s="152">
        <f t="shared" si="187"/>
        <v>-9.5848406269270553E-4</v>
      </c>
      <c r="U603" s="152">
        <f t="shared" si="188"/>
        <v>-3.5523705616229448E-3</v>
      </c>
    </row>
    <row r="604" spans="1:21" x14ac:dyDescent="0.25">
      <c r="A604" s="130">
        <f t="shared" si="173"/>
        <v>1921.03</v>
      </c>
      <c r="B604" s="138"/>
      <c r="C604" s="149">
        <f t="shared" si="180"/>
        <v>0.01</v>
      </c>
      <c r="D604" s="150">
        <f t="shared" si="190"/>
        <v>-6.8800000000000416E-2</v>
      </c>
      <c r="E604" s="150">
        <f t="shared" si="174"/>
        <v>8.3818973678766742E-2</v>
      </c>
      <c r="F604" s="150">
        <f t="shared" si="175"/>
        <v>2.3029311621082592E-2</v>
      </c>
      <c r="G604" s="151">
        <f t="shared" si="176"/>
        <v>1.5018973678766326E-2</v>
      </c>
      <c r="H604" s="150">
        <f t="shared" si="177"/>
        <v>-4.5770688378917825E-2</v>
      </c>
      <c r="I604" s="137"/>
      <c r="J604" s="151">
        <f t="shared" si="178"/>
        <v>6.8950189736787664</v>
      </c>
      <c r="K604" s="150">
        <f t="shared" si="179"/>
        <v>6.8342293116210824</v>
      </c>
      <c r="L604" s="135"/>
      <c r="M604" s="149">
        <f t="shared" si="181"/>
        <v>0.98772656305686857</v>
      </c>
      <c r="N604" s="149">
        <f t="shared" si="182"/>
        <v>0.98716373357740017</v>
      </c>
      <c r="O604" s="149">
        <f t="shared" si="183"/>
        <v>0.9959797989338931</v>
      </c>
      <c r="P604" s="149">
        <f t="shared" si="184"/>
        <v>0.99582516120804976</v>
      </c>
      <c r="Q604" s="140"/>
      <c r="R604" s="152">
        <f t="shared" si="185"/>
        <v>-1.2349377578449757E-2</v>
      </c>
      <c r="S604" s="152">
        <f t="shared" si="186"/>
        <v>-1.2919363157563131E-2</v>
      </c>
      <c r="T604" s="152">
        <f t="shared" si="187"/>
        <v>-4.0283037981117585E-3</v>
      </c>
      <c r="U604" s="152">
        <f t="shared" si="188"/>
        <v>-4.1835777624290443E-3</v>
      </c>
    </row>
    <row r="605" spans="1:21" x14ac:dyDescent="0.25">
      <c r="A605" s="130">
        <f t="shared" si="173"/>
        <v>1921.04</v>
      </c>
      <c r="B605" s="138"/>
      <c r="C605" s="149">
        <f t="shared" si="180"/>
        <v>0.01</v>
      </c>
      <c r="D605" s="150">
        <f t="shared" si="190"/>
        <v>-6.9099999999999717E-2</v>
      </c>
      <c r="E605" s="150">
        <f t="shared" si="174"/>
        <v>8.5313222253718804E-2</v>
      </c>
      <c r="F605" s="150">
        <f t="shared" si="175"/>
        <v>0.10447089088308401</v>
      </c>
      <c r="G605" s="151">
        <f t="shared" si="176"/>
        <v>1.6213222253719087E-2</v>
      </c>
      <c r="H605" s="150">
        <f t="shared" si="177"/>
        <v>3.5370890883084288E-2</v>
      </c>
      <c r="I605" s="137"/>
      <c r="J605" s="151">
        <f t="shared" si="178"/>
        <v>6.9262132222537192</v>
      </c>
      <c r="K605" s="150">
        <f t="shared" si="179"/>
        <v>6.9453708908830842</v>
      </c>
      <c r="L605" s="135"/>
      <c r="M605" s="149">
        <f t="shared" si="181"/>
        <v>1.0061047205782769</v>
      </c>
      <c r="N605" s="149">
        <f t="shared" si="182"/>
        <v>1.0133837219181037</v>
      </c>
      <c r="O605" s="149">
        <f t="shared" si="183"/>
        <v>1.0076918663406844</v>
      </c>
      <c r="P605" s="149">
        <f t="shared" si="184"/>
        <v>1.0166054173076065</v>
      </c>
      <c r="Q605" s="140"/>
      <c r="R605" s="152">
        <f t="shared" si="185"/>
        <v>6.0861622621979387E-3</v>
      </c>
      <c r="S605" s="152">
        <f t="shared" si="186"/>
        <v>1.3294951090821096E-2</v>
      </c>
      <c r="T605" s="152">
        <f t="shared" si="187"/>
        <v>7.6624347629462948E-3</v>
      </c>
      <c r="U605" s="152">
        <f t="shared" si="188"/>
        <v>1.6469054865184553E-2</v>
      </c>
    </row>
    <row r="606" spans="1:21" x14ac:dyDescent="0.25">
      <c r="A606" s="130">
        <f t="shared" si="173"/>
        <v>1921.05</v>
      </c>
      <c r="B606" s="138"/>
      <c r="C606" s="149">
        <f t="shared" si="180"/>
        <v>0.01</v>
      </c>
      <c r="D606" s="150">
        <f t="shared" si="190"/>
        <v>-7.1200000000000152E-2</v>
      </c>
      <c r="E606" s="150">
        <f t="shared" si="174"/>
        <v>8.7920346735893343E-2</v>
      </c>
      <c r="F606" s="150">
        <f t="shared" si="175"/>
        <v>0.11906750341101956</v>
      </c>
      <c r="G606" s="151">
        <f t="shared" si="176"/>
        <v>1.6720346735893191E-2</v>
      </c>
      <c r="H606" s="150">
        <f t="shared" si="177"/>
        <v>4.7867503411019405E-2</v>
      </c>
      <c r="I606" s="137"/>
      <c r="J606" s="151">
        <f t="shared" si="178"/>
        <v>7.1367203467358937</v>
      </c>
      <c r="K606" s="150">
        <f t="shared" si="179"/>
        <v>7.1678675034110197</v>
      </c>
      <c r="L606" s="135"/>
      <c r="M606" s="149">
        <f t="shared" si="181"/>
        <v>1.0220039399089902</v>
      </c>
      <c r="N606" s="149">
        <f t="shared" si="182"/>
        <v>1.0230079774353666</v>
      </c>
      <c r="O606" s="149">
        <f t="shared" si="183"/>
        <v>1.0301651004694896</v>
      </c>
      <c r="P606" s="149">
        <f t="shared" si="184"/>
        <v>1.0315248339786822</v>
      </c>
      <c r="Q606" s="140"/>
      <c r="R606" s="152">
        <f t="shared" si="185"/>
        <v>2.1765346870941109E-2</v>
      </c>
      <c r="S606" s="152">
        <f t="shared" si="186"/>
        <v>2.2747285018621853E-2</v>
      </c>
      <c r="T606" s="152">
        <f t="shared" si="187"/>
        <v>2.9719081114150711E-2</v>
      </c>
      <c r="U606" s="152">
        <f t="shared" si="188"/>
        <v>3.1038128836722134E-2</v>
      </c>
    </row>
    <row r="607" spans="1:21" x14ac:dyDescent="0.25">
      <c r="A607" s="130">
        <f t="shared" si="173"/>
        <v>1921.06</v>
      </c>
      <c r="B607" s="138"/>
      <c r="C607" s="149">
        <f t="shared" si="180"/>
        <v>0.01</v>
      </c>
      <c r="D607" s="150">
        <f t="shared" si="190"/>
        <v>-6.5500000000000114E-2</v>
      </c>
      <c r="E607" s="150">
        <f t="shared" si="174"/>
        <v>7.9988815428591431E-2</v>
      </c>
      <c r="F607" s="150">
        <f t="shared" si="175"/>
        <v>2.0145396668332247E-2</v>
      </c>
      <c r="G607" s="151">
        <f t="shared" si="176"/>
        <v>1.4488815428591317E-2</v>
      </c>
      <c r="H607" s="150">
        <f t="shared" si="177"/>
        <v>-4.5354603331667867E-2</v>
      </c>
      <c r="I607" s="137"/>
      <c r="J607" s="151">
        <f t="shared" si="178"/>
        <v>6.5644888154285912</v>
      </c>
      <c r="K607" s="150">
        <f t="shared" si="179"/>
        <v>6.504645396668332</v>
      </c>
      <c r="L607" s="135"/>
      <c r="M607" s="149">
        <f t="shared" si="181"/>
        <v>0.95406972000289958</v>
      </c>
      <c r="N607" s="149">
        <f t="shared" si="182"/>
        <v>0.94651631977052819</v>
      </c>
      <c r="O607" s="149">
        <f t="shared" si="183"/>
        <v>0.98760732750853109</v>
      </c>
      <c r="P607" s="149">
        <f t="shared" si="184"/>
        <v>0.98570498349880342</v>
      </c>
      <c r="Q607" s="140"/>
      <c r="R607" s="152">
        <f t="shared" si="185"/>
        <v>-4.701852844014686E-2</v>
      </c>
      <c r="S607" s="152">
        <f t="shared" si="186"/>
        <v>-5.4967066251581286E-2</v>
      </c>
      <c r="T607" s="152">
        <f t="shared" si="187"/>
        <v>-1.2470102028176246E-2</v>
      </c>
      <c r="U607" s="152">
        <f t="shared" si="188"/>
        <v>-1.4398174526828084E-2</v>
      </c>
    </row>
    <row r="608" spans="1:21" x14ac:dyDescent="0.25">
      <c r="A608" s="130">
        <f t="shared" si="173"/>
        <v>1921.07</v>
      </c>
      <c r="B608" s="138"/>
      <c r="C608" s="149">
        <f t="shared" si="180"/>
        <v>0.01</v>
      </c>
      <c r="D608" s="150">
        <f t="shared" si="190"/>
        <v>-6.5299999999999692E-2</v>
      </c>
      <c r="E608" s="150">
        <f t="shared" si="174"/>
        <v>8.276522467582631E-2</v>
      </c>
      <c r="F608" s="150">
        <f t="shared" si="175"/>
        <v>3.5291410300625499E-2</v>
      </c>
      <c r="G608" s="151">
        <f t="shared" si="176"/>
        <v>1.7465224675826618E-2</v>
      </c>
      <c r="H608" s="150">
        <f t="shared" si="177"/>
        <v>-3.0008589699374193E-2</v>
      </c>
      <c r="I608" s="137"/>
      <c r="J608" s="151">
        <f t="shared" si="178"/>
        <v>6.5474652246758271</v>
      </c>
      <c r="K608" s="150">
        <f t="shared" si="179"/>
        <v>6.499991410300626</v>
      </c>
      <c r="L608" s="135"/>
      <c r="M608" s="149">
        <f t="shared" si="181"/>
        <v>1.0017950407302412</v>
      </c>
      <c r="N608" s="149">
        <f t="shared" si="182"/>
        <v>1.0030206452678156</v>
      </c>
      <c r="O608" s="149">
        <f t="shared" si="183"/>
        <v>1.000092762468981</v>
      </c>
      <c r="P608" s="149">
        <f t="shared" si="184"/>
        <v>1.0006153649601996</v>
      </c>
      <c r="Q608" s="140"/>
      <c r="R608" s="152">
        <f t="shared" si="185"/>
        <v>1.7934315700138786E-3</v>
      </c>
      <c r="S608" s="152">
        <f t="shared" si="186"/>
        <v>3.0160922852246496E-3</v>
      </c>
      <c r="T608" s="152">
        <f t="shared" si="187"/>
        <v>9.2758166809270276E-5</v>
      </c>
      <c r="U608" s="152">
        <f t="shared" si="188"/>
        <v>6.1517570082094157E-4</v>
      </c>
    </row>
    <row r="609" spans="1:21" x14ac:dyDescent="0.25">
      <c r="A609" s="130">
        <f t="shared" si="173"/>
        <v>1921.08</v>
      </c>
      <c r="B609" s="138"/>
      <c r="C609" s="149">
        <f t="shared" si="180"/>
        <v>0.01</v>
      </c>
      <c r="D609" s="150">
        <f t="shared" si="190"/>
        <v>-6.449999999999978E-2</v>
      </c>
      <c r="E609" s="150">
        <f t="shared" si="174"/>
        <v>8.2014606544830879E-2</v>
      </c>
      <c r="F609" s="150">
        <f t="shared" si="175"/>
        <v>2.3849657262255637E-2</v>
      </c>
      <c r="G609" s="151">
        <f t="shared" si="176"/>
        <v>1.7514606544831099E-2</v>
      </c>
      <c r="H609" s="150">
        <f t="shared" si="177"/>
        <v>-4.0650342737744143E-2</v>
      </c>
      <c r="I609" s="137"/>
      <c r="J609" s="151">
        <f t="shared" si="178"/>
        <v>6.4675146065448317</v>
      </c>
      <c r="K609" s="150">
        <f t="shared" si="179"/>
        <v>6.4093496572622559</v>
      </c>
      <c r="L609" s="135"/>
      <c r="M609" s="149">
        <f t="shared" si="181"/>
        <v>0.99564136324878039</v>
      </c>
      <c r="N609" s="149">
        <f t="shared" si="182"/>
        <v>0.9945671221432737</v>
      </c>
      <c r="O609" s="149">
        <f t="shared" si="183"/>
        <v>0.99785115048448403</v>
      </c>
      <c r="P609" s="149">
        <f t="shared" si="184"/>
        <v>0.99753876366385885</v>
      </c>
      <c r="Q609" s="140"/>
      <c r="R609" s="152">
        <f t="shared" si="185"/>
        <v>-4.3681633003068284E-3</v>
      </c>
      <c r="S609" s="152">
        <f t="shared" si="186"/>
        <v>-5.4476896089485412E-3</v>
      </c>
      <c r="T609" s="152">
        <f t="shared" si="187"/>
        <v>-2.1511616054521671E-3</v>
      </c>
      <c r="U609" s="152">
        <f t="shared" si="188"/>
        <v>-2.4642701572818769E-3</v>
      </c>
    </row>
    <row r="610" spans="1:21" x14ac:dyDescent="0.25">
      <c r="A610" s="130">
        <f t="shared" si="173"/>
        <v>1921.09</v>
      </c>
      <c r="B610" s="138"/>
      <c r="C610" s="149">
        <f t="shared" si="180"/>
        <v>0.01</v>
      </c>
      <c r="D610" s="150">
        <f t="shared" si="190"/>
        <v>-6.6100000000000492E-2</v>
      </c>
      <c r="E610" s="150">
        <f t="shared" si="174"/>
        <v>8.4616891348174725E-2</v>
      </c>
      <c r="F610" s="150">
        <f t="shared" si="175"/>
        <v>0.11020447271755973</v>
      </c>
      <c r="G610" s="151">
        <f t="shared" si="176"/>
        <v>1.8516891348174233E-2</v>
      </c>
      <c r="H610" s="150">
        <f t="shared" si="177"/>
        <v>4.410447271755924E-2</v>
      </c>
      <c r="I610" s="137"/>
      <c r="J610" s="151">
        <f t="shared" si="178"/>
        <v>6.6285168913481742</v>
      </c>
      <c r="K610" s="150">
        <f t="shared" si="179"/>
        <v>6.6541044727175596</v>
      </c>
      <c r="L610" s="135"/>
      <c r="M610" s="149">
        <f t="shared" si="181"/>
        <v>1.0193580643681694</v>
      </c>
      <c r="N610" s="149">
        <f t="shared" si="182"/>
        <v>1.0279019422198341</v>
      </c>
      <c r="O610" s="149">
        <f t="shared" si="183"/>
        <v>1.0256088404030879</v>
      </c>
      <c r="P610" s="149">
        <f t="shared" si="184"/>
        <v>1.0367363297093497</v>
      </c>
      <c r="Q610" s="140"/>
      <c r="R610" s="152">
        <f t="shared" si="185"/>
        <v>1.9173080514525244E-2</v>
      </c>
      <c r="S610" s="152">
        <f t="shared" si="186"/>
        <v>2.7519775537662678E-2</v>
      </c>
      <c r="T610" s="152">
        <f t="shared" si="187"/>
        <v>2.5286426884918993E-2</v>
      </c>
      <c r="U610" s="152">
        <f t="shared" si="188"/>
        <v>3.6077634341819396E-2</v>
      </c>
    </row>
    <row r="611" spans="1:21" x14ac:dyDescent="0.25">
      <c r="A611" s="130">
        <f t="shared" si="173"/>
        <v>1921.1</v>
      </c>
      <c r="B611" s="138"/>
      <c r="C611" s="149">
        <f t="shared" si="180"/>
        <v>0.01</v>
      </c>
      <c r="D611" s="150">
        <f t="shared" si="190"/>
        <v>-6.7000000000000171E-2</v>
      </c>
      <c r="E611" s="150">
        <f t="shared" si="174"/>
        <v>8.5123269645564215E-2</v>
      </c>
      <c r="F611" s="150">
        <f t="shared" si="175"/>
        <v>0.10981350969704233</v>
      </c>
      <c r="G611" s="151">
        <f t="shared" si="176"/>
        <v>1.8123269645564044E-2</v>
      </c>
      <c r="H611" s="150">
        <f t="shared" si="177"/>
        <v>4.281350969704216E-2</v>
      </c>
      <c r="I611" s="137"/>
      <c r="J611" s="151">
        <f t="shared" si="178"/>
        <v>6.7181232696455639</v>
      </c>
      <c r="K611" s="150">
        <f t="shared" si="179"/>
        <v>6.7428135096970427</v>
      </c>
      <c r="L611" s="135"/>
      <c r="M611" s="149">
        <f t="shared" si="181"/>
        <v>1.0118229273494901</v>
      </c>
      <c r="N611" s="149">
        <f t="shared" si="182"/>
        <v>1.0116898568893582</v>
      </c>
      <c r="O611" s="149">
        <f t="shared" si="183"/>
        <v>1.0156534177813192</v>
      </c>
      <c r="P611" s="149">
        <f t="shared" si="184"/>
        <v>1.0154817498657787</v>
      </c>
      <c r="Q611" s="140"/>
      <c r="R611" s="152">
        <f t="shared" si="185"/>
        <v>1.1753582580904812E-2</v>
      </c>
      <c r="S611" s="152">
        <f t="shared" si="186"/>
        <v>1.1622058370768653E-2</v>
      </c>
      <c r="T611" s="152">
        <f t="shared" si="187"/>
        <v>1.553216672919955E-2</v>
      </c>
      <c r="U611" s="152">
        <f t="shared" si="188"/>
        <v>1.5363130301999881E-2</v>
      </c>
    </row>
    <row r="612" spans="1:21" x14ac:dyDescent="0.25">
      <c r="A612" s="130">
        <f t="shared" si="173"/>
        <v>1921.11</v>
      </c>
      <c r="B612" s="138"/>
      <c r="C612" s="149">
        <f t="shared" si="180"/>
        <v>0.01</v>
      </c>
      <c r="D612" s="150">
        <f t="shared" si="190"/>
        <v>-7.0599999999999774E-2</v>
      </c>
      <c r="E612" s="150">
        <f t="shared" si="174"/>
        <v>8.9410068553555766E-2</v>
      </c>
      <c r="F612" s="150">
        <f t="shared" si="175"/>
        <v>0.11914916400513956</v>
      </c>
      <c r="G612" s="151">
        <f t="shared" si="176"/>
        <v>1.8810068553555992E-2</v>
      </c>
      <c r="H612" s="150">
        <f t="shared" si="177"/>
        <v>4.8549164005139783E-2</v>
      </c>
      <c r="I612" s="137"/>
      <c r="J612" s="151">
        <f t="shared" si="178"/>
        <v>7.0788100685535555</v>
      </c>
      <c r="K612" s="150">
        <f t="shared" si="179"/>
        <v>7.1085491640051393</v>
      </c>
      <c r="L612" s="135"/>
      <c r="M612" s="149">
        <f t="shared" si="181"/>
        <v>1.0371093879629338</v>
      </c>
      <c r="N612" s="149">
        <f t="shared" si="182"/>
        <v>1.0374456883314918</v>
      </c>
      <c r="O612" s="149">
        <f t="shared" si="183"/>
        <v>1.0499360296868026</v>
      </c>
      <c r="P612" s="149">
        <f t="shared" si="184"/>
        <v>1.0503841884726812</v>
      </c>
      <c r="Q612" s="140"/>
      <c r="R612" s="152">
        <f t="shared" si="185"/>
        <v>3.6437408701531018E-2</v>
      </c>
      <c r="S612" s="152">
        <f t="shared" si="186"/>
        <v>3.6761623156328208E-2</v>
      </c>
      <c r="T612" s="152">
        <f t="shared" si="187"/>
        <v>4.8729238205676075E-2</v>
      </c>
      <c r="U612" s="152">
        <f t="shared" si="188"/>
        <v>4.9155991030131456E-2</v>
      </c>
    </row>
    <row r="613" spans="1:21" x14ac:dyDescent="0.25">
      <c r="A613" s="130">
        <f t="shared" si="173"/>
        <v>1921.12</v>
      </c>
      <c r="B613" s="138"/>
      <c r="C613" s="149">
        <f t="shared" si="180"/>
        <v>0.01</v>
      </c>
      <c r="D613" s="150">
        <f t="shared" si="190"/>
        <v>-7.3100000000000165E-2</v>
      </c>
      <c r="E613" s="150">
        <f t="shared" si="174"/>
        <v>9.0804042151802447E-2</v>
      </c>
      <c r="F613" s="150">
        <f t="shared" si="175"/>
        <v>0.12275938488763209</v>
      </c>
      <c r="G613" s="151">
        <f t="shared" si="176"/>
        <v>1.7704042151802282E-2</v>
      </c>
      <c r="H613" s="150">
        <f t="shared" si="177"/>
        <v>4.9659384887631927E-2</v>
      </c>
      <c r="I613" s="137"/>
      <c r="J613" s="151">
        <f t="shared" si="178"/>
        <v>7.3277040421518018</v>
      </c>
      <c r="K613" s="150">
        <f t="shared" si="179"/>
        <v>7.3596593848876317</v>
      </c>
      <c r="L613" s="135"/>
      <c r="M613" s="149">
        <f t="shared" si="181"/>
        <v>1.0246237790573203</v>
      </c>
      <c r="N613" s="149">
        <f t="shared" si="182"/>
        <v>1.0247119876277186</v>
      </c>
      <c r="O613" s="149">
        <f t="shared" si="183"/>
        <v>1.0338256678800768</v>
      </c>
      <c r="P613" s="149">
        <f t="shared" si="184"/>
        <v>1.0339449184066762</v>
      </c>
      <c r="Q613" s="140"/>
      <c r="R613" s="152">
        <f t="shared" si="185"/>
        <v>2.4325500390806682E-2</v>
      </c>
      <c r="S613" s="152">
        <f t="shared" si="186"/>
        <v>2.4411585425662175E-2</v>
      </c>
      <c r="T613" s="152">
        <f t="shared" si="187"/>
        <v>3.3266162142572629E-2</v>
      </c>
      <c r="U613" s="152">
        <f t="shared" si="188"/>
        <v>3.3381504267586411E-2</v>
      </c>
    </row>
    <row r="614" spans="1:21" x14ac:dyDescent="0.25">
      <c r="A614" s="130">
        <f t="shared" si="173"/>
        <v>1922.01</v>
      </c>
      <c r="B614" s="138"/>
      <c r="C614" s="149">
        <f t="shared" si="180"/>
        <v>0.01</v>
      </c>
      <c r="D614" s="150">
        <f t="shared" si="190"/>
        <v>-7.3000000000000398E-2</v>
      </c>
      <c r="E614" s="150">
        <f t="shared" si="174"/>
        <v>9.0253410013920746E-2</v>
      </c>
      <c r="F614" s="150">
        <f t="shared" si="175"/>
        <v>4.9475844953426037E-2</v>
      </c>
      <c r="G614" s="151">
        <f t="shared" si="176"/>
        <v>1.7253410013920348E-2</v>
      </c>
      <c r="H614" s="150">
        <f t="shared" si="177"/>
        <v>-2.352415504657436E-2</v>
      </c>
      <c r="I614" s="137"/>
      <c r="J614" s="151">
        <f t="shared" si="178"/>
        <v>7.3172534100139206</v>
      </c>
      <c r="K614" s="150">
        <f t="shared" si="179"/>
        <v>7.276475844953425</v>
      </c>
      <c r="L614" s="135"/>
      <c r="M614" s="149">
        <f t="shared" si="181"/>
        <v>1.0017727699470025</v>
      </c>
      <c r="N614" s="149">
        <f t="shared" si="182"/>
        <v>0.99565323334010325</v>
      </c>
      <c r="O614" s="149">
        <f t="shared" si="183"/>
        <v>1.0002512155058221</v>
      </c>
      <c r="P614" s="149">
        <f t="shared" si="184"/>
        <v>0.99689655838756952</v>
      </c>
      <c r="Q614" s="140"/>
      <c r="R614" s="152">
        <f t="shared" si="185"/>
        <v>1.7712004449968756E-3</v>
      </c>
      <c r="S614" s="152">
        <f t="shared" si="186"/>
        <v>-4.3562413161430209E-3</v>
      </c>
      <c r="T614" s="152">
        <f t="shared" si="187"/>
        <v>2.5118395649057195E-4</v>
      </c>
      <c r="U614" s="152">
        <f t="shared" si="188"/>
        <v>-3.1082672740437743E-3</v>
      </c>
    </row>
    <row r="615" spans="1:21" x14ac:dyDescent="0.25">
      <c r="A615" s="130">
        <f t="shared" si="173"/>
        <v>1922.02</v>
      </c>
      <c r="B615" s="138"/>
      <c r="C615" s="149">
        <f t="shared" si="180"/>
        <v>0.01</v>
      </c>
      <c r="D615" s="150">
        <f t="shared" si="190"/>
        <v>-7.4600000000000222E-2</v>
      </c>
      <c r="E615" s="150">
        <f t="shared" si="174"/>
        <v>9.3215504202864841E-2</v>
      </c>
      <c r="F615" s="150">
        <f t="shared" si="175"/>
        <v>0.12423278386550371</v>
      </c>
      <c r="G615" s="151">
        <f t="shared" si="176"/>
        <v>1.8615504202864619E-2</v>
      </c>
      <c r="H615" s="150">
        <f t="shared" si="177"/>
        <v>4.9632783865503488E-2</v>
      </c>
      <c r="I615" s="137"/>
      <c r="J615" s="151">
        <f t="shared" si="178"/>
        <v>7.4786155042028648</v>
      </c>
      <c r="K615" s="150">
        <f t="shared" si="179"/>
        <v>7.509632783865503</v>
      </c>
      <c r="L615" s="135"/>
      <c r="M615" s="149">
        <f t="shared" si="181"/>
        <v>1.0185760141272873</v>
      </c>
      <c r="N615" s="149">
        <f t="shared" si="182"/>
        <v>1.0248363067779054</v>
      </c>
      <c r="O615" s="149">
        <f t="shared" si="183"/>
        <v>1.0234567975399278</v>
      </c>
      <c r="P615" s="149">
        <f t="shared" si="184"/>
        <v>1.0318001905242802</v>
      </c>
      <c r="Q615" s="140"/>
      <c r="R615" s="152">
        <f t="shared" si="185"/>
        <v>1.8405587309005891E-2</v>
      </c>
      <c r="S615" s="152">
        <f t="shared" si="186"/>
        <v>2.4532899132373592E-2</v>
      </c>
      <c r="T615" s="152">
        <f t="shared" si="187"/>
        <v>2.3185914715302076E-2</v>
      </c>
      <c r="U615" s="152">
        <f t="shared" si="188"/>
        <v>3.1305034480731332E-2</v>
      </c>
    </row>
    <row r="616" spans="1:21" x14ac:dyDescent="0.25">
      <c r="A616" s="130">
        <f t="shared" si="173"/>
        <v>1922.03</v>
      </c>
      <c r="B616" s="138"/>
      <c r="C616" s="149">
        <f t="shared" si="180"/>
        <v>0.01</v>
      </c>
      <c r="D616" s="150">
        <f t="shared" si="190"/>
        <v>-7.7399999999999913E-2</v>
      </c>
      <c r="E616" s="150">
        <f t="shared" si="174"/>
        <v>9.6151122406477399E-2</v>
      </c>
      <c r="F616" s="150">
        <f t="shared" si="175"/>
        <v>0.13014117730729566</v>
      </c>
      <c r="G616" s="151">
        <f t="shared" si="176"/>
        <v>1.8751122406477486E-2</v>
      </c>
      <c r="H616" s="150">
        <f t="shared" si="177"/>
        <v>5.2741177307295745E-2</v>
      </c>
      <c r="I616" s="137"/>
      <c r="J616" s="151">
        <f t="shared" si="178"/>
        <v>7.758751122406478</v>
      </c>
      <c r="K616" s="150">
        <f t="shared" si="179"/>
        <v>7.7927411773072963</v>
      </c>
      <c r="L616" s="135"/>
      <c r="M616" s="149">
        <f t="shared" si="181"/>
        <v>1.0280187994953196</v>
      </c>
      <c r="N616" s="149">
        <f t="shared" si="182"/>
        <v>1.0281550759796994</v>
      </c>
      <c r="O616" s="149">
        <f t="shared" si="183"/>
        <v>1.0365407773526307</v>
      </c>
      <c r="P616" s="149">
        <f t="shared" si="184"/>
        <v>1.0367252284715838</v>
      </c>
      <c r="Q616" s="140"/>
      <c r="R616" s="152">
        <f t="shared" si="185"/>
        <v>2.7633454312569E-2</v>
      </c>
      <c r="S616" s="152">
        <f t="shared" si="186"/>
        <v>2.7766007776266522E-2</v>
      </c>
      <c r="T616" s="152">
        <f t="shared" si="187"/>
        <v>3.5888993511673933E-2</v>
      </c>
      <c r="U616" s="152">
        <f t="shared" si="188"/>
        <v>3.6066926414563896E-2</v>
      </c>
    </row>
    <row r="617" spans="1:21" x14ac:dyDescent="0.25">
      <c r="A617" s="130">
        <f t="shared" si="173"/>
        <v>1922.04</v>
      </c>
      <c r="B617" s="138"/>
      <c r="C617" s="149">
        <f t="shared" si="180"/>
        <v>0.01</v>
      </c>
      <c r="D617" s="150">
        <f t="shared" si="190"/>
        <v>-8.2100000000000506E-2</v>
      </c>
      <c r="E617" s="150">
        <f t="shared" si="174"/>
        <v>0.10071387629047797</v>
      </c>
      <c r="F617" s="150">
        <f t="shared" si="175"/>
        <v>0.1387680848374257</v>
      </c>
      <c r="G617" s="151">
        <f t="shared" si="176"/>
        <v>1.8613876290477463E-2</v>
      </c>
      <c r="H617" s="150">
        <f t="shared" si="177"/>
        <v>5.6668084837425192E-2</v>
      </c>
      <c r="I617" s="137"/>
      <c r="J617" s="151">
        <f t="shared" si="178"/>
        <v>8.2286138762904777</v>
      </c>
      <c r="K617" s="150">
        <f t="shared" si="179"/>
        <v>8.2666680848374252</v>
      </c>
      <c r="L617" s="135"/>
      <c r="M617" s="149">
        <f t="shared" si="181"/>
        <v>1.041798965347059</v>
      </c>
      <c r="N617" s="149">
        <f t="shared" si="182"/>
        <v>1.041943138508997</v>
      </c>
      <c r="O617" s="149">
        <f t="shared" si="183"/>
        <v>1.0561129506691869</v>
      </c>
      <c r="P617" s="149">
        <f t="shared" si="184"/>
        <v>1.0563115989022207</v>
      </c>
      <c r="Q617" s="140"/>
      <c r="R617" s="152">
        <f t="shared" si="185"/>
        <v>4.0948993188759435E-2</v>
      </c>
      <c r="S617" s="152">
        <f t="shared" si="186"/>
        <v>4.1087372273101302E-2</v>
      </c>
      <c r="T617" s="152">
        <f t="shared" si="187"/>
        <v>5.459514042513712E-2</v>
      </c>
      <c r="U617" s="152">
        <f t="shared" si="188"/>
        <v>5.4783216476099225E-2</v>
      </c>
    </row>
    <row r="618" spans="1:21" x14ac:dyDescent="0.25">
      <c r="A618" s="130">
        <f t="shared" si="173"/>
        <v>1922.05</v>
      </c>
      <c r="B618" s="138"/>
      <c r="C618" s="149">
        <f t="shared" si="180"/>
        <v>0.01</v>
      </c>
      <c r="D618" s="150">
        <f t="shared" si="190"/>
        <v>-8.5300000000000153E-2</v>
      </c>
      <c r="E618" s="150">
        <f t="shared" si="174"/>
        <v>0.10221770810034318</v>
      </c>
      <c r="F618" s="150">
        <f t="shared" si="175"/>
        <v>0.14349262581038955</v>
      </c>
      <c r="G618" s="151">
        <f t="shared" si="176"/>
        <v>1.6917708100343029E-2</v>
      </c>
      <c r="H618" s="150">
        <f t="shared" si="177"/>
        <v>5.8192625810389392E-2</v>
      </c>
      <c r="I618" s="137"/>
      <c r="J618" s="151">
        <f t="shared" si="178"/>
        <v>8.5469177081003416</v>
      </c>
      <c r="K618" s="150">
        <f t="shared" si="179"/>
        <v>8.5881926258103896</v>
      </c>
      <c r="L618" s="135"/>
      <c r="M618" s="149">
        <f t="shared" si="181"/>
        <v>1.0276658409886377</v>
      </c>
      <c r="N618" s="149">
        <f t="shared" si="182"/>
        <v>1.0277791545021002</v>
      </c>
      <c r="O618" s="149">
        <f t="shared" si="183"/>
        <v>1.0372544258232761</v>
      </c>
      <c r="P618" s="149">
        <f t="shared" si="184"/>
        <v>1.0374134946763025</v>
      </c>
      <c r="Q618" s="140"/>
      <c r="R618" s="152">
        <f t="shared" si="185"/>
        <v>2.7290056786314878E-2</v>
      </c>
      <c r="S618" s="152">
        <f t="shared" si="186"/>
        <v>2.7400313702774265E-2</v>
      </c>
      <c r="T618" s="152">
        <f t="shared" si="187"/>
        <v>3.6577247103661524E-2</v>
      </c>
      <c r="U618" s="152">
        <f t="shared" si="188"/>
        <v>3.6730591021274912E-2</v>
      </c>
    </row>
    <row r="619" spans="1:21" x14ac:dyDescent="0.25">
      <c r="A619" s="130">
        <f t="shared" si="173"/>
        <v>1922.06</v>
      </c>
      <c r="B619" s="138"/>
      <c r="C619" s="149">
        <f t="shared" si="180"/>
        <v>0.01</v>
      </c>
      <c r="D619" s="150">
        <f t="shared" si="190"/>
        <v>-8.4500000000000242E-2</v>
      </c>
      <c r="E619" s="150">
        <f t="shared" si="174"/>
        <v>9.9786716673180842E-2</v>
      </c>
      <c r="F619" s="150">
        <f t="shared" si="175"/>
        <v>3.2426200621575633E-2</v>
      </c>
      <c r="G619" s="151">
        <f t="shared" si="176"/>
        <v>1.52867166731806E-2</v>
      </c>
      <c r="H619" s="150">
        <f t="shared" si="177"/>
        <v>-5.2073799378424608E-2</v>
      </c>
      <c r="I619" s="137"/>
      <c r="J619" s="151">
        <f t="shared" si="178"/>
        <v>8.4652867166731802</v>
      </c>
      <c r="K619" s="150">
        <f t="shared" si="179"/>
        <v>8.3979262006215745</v>
      </c>
      <c r="L619" s="135"/>
      <c r="M619" s="149">
        <f t="shared" si="181"/>
        <v>0.99875962133606988</v>
      </c>
      <c r="N619" s="149">
        <f t="shared" si="182"/>
        <v>0.99130442052299239</v>
      </c>
      <c r="O619" s="149">
        <f t="shared" si="183"/>
        <v>1.0022454902523343</v>
      </c>
      <c r="P619" s="149">
        <f t="shared" si="184"/>
        <v>0.99982288486658211</v>
      </c>
      <c r="Q619" s="140"/>
      <c r="R619" s="152">
        <f t="shared" si="185"/>
        <v>-1.2411485702611945E-3</v>
      </c>
      <c r="S619" s="152">
        <f t="shared" si="186"/>
        <v>-8.7336066341597053E-3</v>
      </c>
      <c r="T619" s="152">
        <f t="shared" si="187"/>
        <v>2.2429729068431893E-3</v>
      </c>
      <c r="U619" s="152">
        <f t="shared" si="188"/>
        <v>-1.7713082015540253E-4</v>
      </c>
    </row>
    <row r="620" spans="1:21" x14ac:dyDescent="0.25">
      <c r="A620" s="130">
        <f t="shared" si="173"/>
        <v>1922.07</v>
      </c>
      <c r="B620" s="138"/>
      <c r="C620" s="149">
        <f t="shared" si="180"/>
        <v>0.01</v>
      </c>
      <c r="D620" s="150">
        <f t="shared" si="190"/>
        <v>-8.510000000000062E-2</v>
      </c>
      <c r="E620" s="150">
        <f t="shared" si="174"/>
        <v>0.10131665716767885</v>
      </c>
      <c r="F620" s="150">
        <f t="shared" si="175"/>
        <v>0.13537571915264784</v>
      </c>
      <c r="G620" s="151">
        <f t="shared" si="176"/>
        <v>1.6216657167678228E-2</v>
      </c>
      <c r="H620" s="150">
        <f t="shared" si="177"/>
        <v>5.0275719152647225E-2</v>
      </c>
      <c r="I620" s="137"/>
      <c r="J620" s="151">
        <f t="shared" si="178"/>
        <v>8.5262166571676783</v>
      </c>
      <c r="K620" s="150">
        <f t="shared" si="179"/>
        <v>8.5602757191526475</v>
      </c>
      <c r="L620" s="135"/>
      <c r="M620" s="149">
        <f t="shared" si="181"/>
        <v>1.0087408282532742</v>
      </c>
      <c r="N620" s="149">
        <f t="shared" si="182"/>
        <v>1.0159872319634835</v>
      </c>
      <c r="O620" s="149">
        <f t="shared" si="183"/>
        <v>1.0103589211040718</v>
      </c>
      <c r="P620" s="149">
        <f t="shared" si="184"/>
        <v>1.0200413083932267</v>
      </c>
      <c r="Q620" s="140"/>
      <c r="R620" s="152">
        <f t="shared" si="185"/>
        <v>8.7028483706244972E-3</v>
      </c>
      <c r="S620" s="152">
        <f t="shared" si="186"/>
        <v>1.5860782112249894E-2</v>
      </c>
      <c r="T620" s="152">
        <f t="shared" si="187"/>
        <v>1.0305635154892369E-2</v>
      </c>
      <c r="U620" s="152">
        <f t="shared" si="188"/>
        <v>1.9843124900872717E-2</v>
      </c>
    </row>
    <row r="621" spans="1:21" x14ac:dyDescent="0.25">
      <c r="A621" s="130">
        <f t="shared" si="173"/>
        <v>1922.08</v>
      </c>
      <c r="B621" s="138"/>
      <c r="C621" s="149">
        <f t="shared" si="180"/>
        <v>0.01</v>
      </c>
      <c r="D621" s="150">
        <f t="shared" si="190"/>
        <v>-8.8300000000000267E-2</v>
      </c>
      <c r="E621" s="150">
        <f t="shared" si="174"/>
        <v>0.10513332987447122</v>
      </c>
      <c r="F621" s="150">
        <f t="shared" si="175"/>
        <v>0.14846075986844789</v>
      </c>
      <c r="G621" s="151">
        <f t="shared" si="176"/>
        <v>1.6833329874470948E-2</v>
      </c>
      <c r="H621" s="150">
        <f t="shared" si="177"/>
        <v>6.0160759868447627E-2</v>
      </c>
      <c r="I621" s="137"/>
      <c r="J621" s="151">
        <f t="shared" si="178"/>
        <v>8.846833329874471</v>
      </c>
      <c r="K621" s="150">
        <f t="shared" si="179"/>
        <v>8.8901607598684471</v>
      </c>
      <c r="L621" s="135"/>
      <c r="M621" s="149">
        <f t="shared" si="181"/>
        <v>1.0268473628450319</v>
      </c>
      <c r="N621" s="149">
        <f t="shared" si="182"/>
        <v>1.0273914370394777</v>
      </c>
      <c r="O621" s="149">
        <f t="shared" si="183"/>
        <v>1.0362914900935447</v>
      </c>
      <c r="P621" s="149">
        <f t="shared" si="184"/>
        <v>1.0370597875347907</v>
      </c>
      <c r="Q621" s="140"/>
      <c r="R621" s="152">
        <f t="shared" si="185"/>
        <v>2.6493295601837722E-2</v>
      </c>
      <c r="S621" s="152">
        <f t="shared" si="186"/>
        <v>2.7023004423614688E-2</v>
      </c>
      <c r="T621" s="152">
        <f t="shared" si="187"/>
        <v>3.5648465356836787E-2</v>
      </c>
      <c r="U621" s="152">
        <f t="shared" si="188"/>
        <v>3.63895819102176E-2</v>
      </c>
    </row>
    <row r="622" spans="1:21" x14ac:dyDescent="0.25">
      <c r="A622" s="130">
        <f t="shared" si="173"/>
        <v>1922.09</v>
      </c>
      <c r="B622" s="138"/>
      <c r="C622" s="149">
        <f t="shared" si="180"/>
        <v>0.01</v>
      </c>
      <c r="D622" s="150">
        <f t="shared" ref="D622:D641" si="191">(1-Epsilon)*q_SP-q_SP</f>
        <v>-9.0600000000000236E-2</v>
      </c>
      <c r="E622" s="150">
        <f t="shared" si="174"/>
        <v>0.10633642564540671</v>
      </c>
      <c r="F622" s="150">
        <f t="shared" si="175"/>
        <v>0.15140596177522128</v>
      </c>
      <c r="G622" s="151">
        <f t="shared" si="176"/>
        <v>1.5736425645406477E-2</v>
      </c>
      <c r="H622" s="150">
        <f t="shared" si="177"/>
        <v>6.0805961775221046E-2</v>
      </c>
      <c r="I622" s="137"/>
      <c r="J622" s="151">
        <f t="shared" si="178"/>
        <v>9.0757364256454078</v>
      </c>
      <c r="K622" s="150">
        <f t="shared" si="179"/>
        <v>9.120805961775222</v>
      </c>
      <c r="L622" s="135"/>
      <c r="M622" s="149">
        <f t="shared" si="181"/>
        <v>1.0195600097673836</v>
      </c>
      <c r="N622" s="149">
        <f t="shared" si="182"/>
        <v>1.0195876028343229</v>
      </c>
      <c r="O622" s="149">
        <f t="shared" si="183"/>
        <v>1.0261823983212848</v>
      </c>
      <c r="P622" s="149">
        <f t="shared" si="184"/>
        <v>1.02622168640919</v>
      </c>
      <c r="Q622" s="140"/>
      <c r="R622" s="152">
        <f t="shared" si="185"/>
        <v>1.9371171259255259E-2</v>
      </c>
      <c r="S622" s="152">
        <f t="shared" si="186"/>
        <v>1.9398234593729427E-2</v>
      </c>
      <c r="T622" s="152">
        <f t="shared" si="187"/>
        <v>2.5845507089875205E-2</v>
      </c>
      <c r="U622" s="152">
        <f t="shared" si="188"/>
        <v>2.5883792034055841E-2</v>
      </c>
    </row>
    <row r="623" spans="1:21" x14ac:dyDescent="0.25">
      <c r="A623" s="130">
        <f t="shared" si="173"/>
        <v>1922.1</v>
      </c>
      <c r="B623" s="138"/>
      <c r="C623" s="149">
        <f t="shared" si="180"/>
        <v>0.01</v>
      </c>
      <c r="D623" s="150">
        <f t="shared" si="191"/>
        <v>-9.2600000000000904E-2</v>
      </c>
      <c r="E623" s="150">
        <f t="shared" si="174"/>
        <v>0.1076897019720395</v>
      </c>
      <c r="F623" s="150">
        <f t="shared" si="175"/>
        <v>0.15420167934923398</v>
      </c>
      <c r="G623" s="151">
        <f t="shared" si="176"/>
        <v>1.5089701972038599E-2</v>
      </c>
      <c r="H623" s="150">
        <f t="shared" si="177"/>
        <v>6.1601679349233079E-2</v>
      </c>
      <c r="I623" s="137"/>
      <c r="J623" s="151">
        <f t="shared" si="178"/>
        <v>9.2750897019720391</v>
      </c>
      <c r="K623" s="150">
        <f t="shared" si="179"/>
        <v>9.3216016793492322</v>
      </c>
      <c r="L623" s="135"/>
      <c r="M623" s="149">
        <f t="shared" si="181"/>
        <v>1.0170997219427989</v>
      </c>
      <c r="N623" s="149">
        <f t="shared" si="182"/>
        <v>1.0171153317054067</v>
      </c>
      <c r="O623" s="149">
        <f t="shared" si="183"/>
        <v>1.0227838728650289</v>
      </c>
      <c r="P623" s="149">
        <f t="shared" si="184"/>
        <v>1.0228062245993572</v>
      </c>
      <c r="Q623" s="140"/>
      <c r="R623" s="152">
        <f t="shared" si="185"/>
        <v>1.6955167267013359E-2</v>
      </c>
      <c r="S623" s="152">
        <f t="shared" si="186"/>
        <v>1.6970514476818091E-2</v>
      </c>
      <c r="T623" s="152">
        <f t="shared" si="187"/>
        <v>2.2528196677644025E-2</v>
      </c>
      <c r="U623" s="152">
        <f t="shared" si="188"/>
        <v>2.2550050258531899E-2</v>
      </c>
    </row>
    <row r="624" spans="1:21" x14ac:dyDescent="0.25">
      <c r="A624" s="130">
        <f t="shared" si="173"/>
        <v>1922.11</v>
      </c>
      <c r="B624" s="138"/>
      <c r="C624" s="149">
        <f t="shared" si="180"/>
        <v>0.01</v>
      </c>
      <c r="D624" s="150">
        <f t="shared" si="191"/>
        <v>-8.8000000000000966E-2</v>
      </c>
      <c r="E624" s="150">
        <f t="shared" si="174"/>
        <v>0.10157268822621462</v>
      </c>
      <c r="F624" s="150">
        <f t="shared" si="175"/>
        <v>2.7553441419267695E-2</v>
      </c>
      <c r="G624" s="151">
        <f t="shared" si="176"/>
        <v>1.3572688226213658E-2</v>
      </c>
      <c r="H624" s="150">
        <f t="shared" si="177"/>
        <v>-6.0446558580733271E-2</v>
      </c>
      <c r="I624" s="137"/>
      <c r="J624" s="151">
        <f t="shared" si="178"/>
        <v>8.8135726882262144</v>
      </c>
      <c r="K624" s="150">
        <f t="shared" si="179"/>
        <v>8.7395534414192682</v>
      </c>
      <c r="L624" s="135"/>
      <c r="M624" s="149">
        <f t="shared" si="181"/>
        <v>0.97557345935769402</v>
      </c>
      <c r="N624" s="149">
        <f t="shared" si="182"/>
        <v>0.96824135014893431</v>
      </c>
      <c r="O624" s="149">
        <f t="shared" si="183"/>
        <v>0.99624727990681783</v>
      </c>
      <c r="P624" s="149">
        <f t="shared" si="184"/>
        <v>0.99425831175906831</v>
      </c>
      <c r="Q624" s="140"/>
      <c r="R624" s="152">
        <f t="shared" si="185"/>
        <v>-2.4729817440826998E-2</v>
      </c>
      <c r="S624" s="152">
        <f t="shared" si="186"/>
        <v>-3.2273894116531969E-2</v>
      </c>
      <c r="T624" s="152">
        <f t="shared" si="187"/>
        <v>-3.7597792133665171E-3</v>
      </c>
      <c r="U624" s="152">
        <f t="shared" si="188"/>
        <v>-5.75823510120044E-3</v>
      </c>
    </row>
    <row r="625" spans="1:21" x14ac:dyDescent="0.25">
      <c r="A625" s="130">
        <f t="shared" si="173"/>
        <v>1922.12</v>
      </c>
      <c r="B625" s="138"/>
      <c r="C625" s="149">
        <f t="shared" si="180"/>
        <v>0.01</v>
      </c>
      <c r="D625" s="150">
        <f t="shared" si="191"/>
        <v>-8.7799999999999656E-2</v>
      </c>
      <c r="E625" s="150">
        <f t="shared" si="174"/>
        <v>0.10430167798706023</v>
      </c>
      <c r="F625" s="150">
        <f t="shared" si="175"/>
        <v>5.0773050768173976E-2</v>
      </c>
      <c r="G625" s="151">
        <f t="shared" si="176"/>
        <v>1.6501677987060578E-2</v>
      </c>
      <c r="H625" s="150">
        <f t="shared" si="177"/>
        <v>-3.702694923182568E-2</v>
      </c>
      <c r="I625" s="137"/>
      <c r="J625" s="151">
        <f t="shared" si="178"/>
        <v>8.7965016779870595</v>
      </c>
      <c r="K625" s="150">
        <f t="shared" si="179"/>
        <v>8.7429730507681729</v>
      </c>
      <c r="L625" s="135"/>
      <c r="M625" s="149">
        <f t="shared" si="181"/>
        <v>1.0033163040504662</v>
      </c>
      <c r="N625" s="149">
        <f t="shared" si="182"/>
        <v>1.0047234384712436</v>
      </c>
      <c r="O625" s="149">
        <f t="shared" si="183"/>
        <v>1.003639958004519</v>
      </c>
      <c r="P625" s="149">
        <f t="shared" si="184"/>
        <v>1.0043249374675784</v>
      </c>
      <c r="Q625" s="140"/>
      <c r="R625" s="152">
        <f t="shared" si="185"/>
        <v>3.3108172414601342E-3</v>
      </c>
      <c r="S625" s="152">
        <f t="shared" si="186"/>
        <v>4.7123180397812036E-3</v>
      </c>
      <c r="T625" s="152">
        <f t="shared" si="187"/>
        <v>3.6333493892480389E-3</v>
      </c>
      <c r="U625" s="152">
        <f t="shared" si="188"/>
        <v>4.3156118044670802E-3</v>
      </c>
    </row>
    <row r="626" spans="1:21" x14ac:dyDescent="0.25">
      <c r="A626" s="130">
        <f t="shared" si="173"/>
        <v>1923.01</v>
      </c>
      <c r="B626" s="138"/>
      <c r="C626" s="149">
        <f t="shared" si="180"/>
        <v>0.01</v>
      </c>
      <c r="D626" s="150">
        <f t="shared" si="191"/>
        <v>-8.9000000000000412E-2</v>
      </c>
      <c r="E626" s="150">
        <f t="shared" si="174"/>
        <v>0.10595365297253689</v>
      </c>
      <c r="F626" s="150">
        <f t="shared" si="175"/>
        <v>0.14613933051541975</v>
      </c>
      <c r="G626" s="151">
        <f t="shared" si="176"/>
        <v>1.6953652972536482E-2</v>
      </c>
      <c r="H626" s="150">
        <f t="shared" si="177"/>
        <v>5.7139330515419334E-2</v>
      </c>
      <c r="I626" s="137"/>
      <c r="J626" s="151">
        <f t="shared" si="178"/>
        <v>8.9169536529725377</v>
      </c>
      <c r="K626" s="150">
        <f t="shared" si="179"/>
        <v>8.9571393305154192</v>
      </c>
      <c r="L626" s="135"/>
      <c r="M626" s="149">
        <f t="shared" si="181"/>
        <v>1.012635413630369</v>
      </c>
      <c r="N626" s="149">
        <f t="shared" si="182"/>
        <v>1.0190833062304394</v>
      </c>
      <c r="O626" s="149">
        <f t="shared" si="183"/>
        <v>1.0159292586419453</v>
      </c>
      <c r="P626" s="149">
        <f t="shared" si="184"/>
        <v>1.0248226821471629</v>
      </c>
      <c r="Q626" s="140"/>
      <c r="R626" s="152">
        <f t="shared" si="185"/>
        <v>1.2556252913066892E-2</v>
      </c>
      <c r="S626" s="152">
        <f t="shared" si="186"/>
        <v>1.890350382386646E-2</v>
      </c>
      <c r="T626" s="152">
        <f t="shared" si="187"/>
        <v>1.5803719411275712E-2</v>
      </c>
      <c r="U626" s="152">
        <f t="shared" si="188"/>
        <v>2.4519604598193689E-2</v>
      </c>
    </row>
    <row r="627" spans="1:21" x14ac:dyDescent="0.25">
      <c r="A627" s="130">
        <f t="shared" si="173"/>
        <v>1923.02</v>
      </c>
      <c r="B627" s="138"/>
      <c r="C627" s="149">
        <f t="shared" si="180"/>
        <v>0.01</v>
      </c>
      <c r="D627" s="150">
        <f t="shared" si="191"/>
        <v>-9.2800000000000438E-2</v>
      </c>
      <c r="E627" s="150">
        <f t="shared" si="174"/>
        <v>0.10986532341543141</v>
      </c>
      <c r="F627" s="150">
        <f t="shared" si="175"/>
        <v>0.15626970101840632</v>
      </c>
      <c r="G627" s="151">
        <f t="shared" si="176"/>
        <v>1.7065323415430975E-2</v>
      </c>
      <c r="H627" s="150">
        <f t="shared" si="177"/>
        <v>6.3469701018405877E-2</v>
      </c>
      <c r="I627" s="137"/>
      <c r="J627" s="151">
        <f t="shared" si="178"/>
        <v>9.2970653234154295</v>
      </c>
      <c r="K627" s="150">
        <f t="shared" si="179"/>
        <v>9.3434697010184049</v>
      </c>
      <c r="L627" s="135"/>
      <c r="M627" s="149">
        <f t="shared" si="181"/>
        <v>1.028726820022152</v>
      </c>
      <c r="N627" s="149">
        <f t="shared" si="182"/>
        <v>1.0290118444526501</v>
      </c>
      <c r="O627" s="149">
        <f t="shared" si="183"/>
        <v>1.0401836346523394</v>
      </c>
      <c r="P627" s="149">
        <f t="shared" si="184"/>
        <v>1.040589046306829</v>
      </c>
      <c r="Q627" s="140"/>
      <c r="R627" s="152">
        <f t="shared" si="185"/>
        <v>2.8321940577551143E-2</v>
      </c>
      <c r="S627" s="152">
        <f t="shared" si="186"/>
        <v>2.8598967429640479E-2</v>
      </c>
      <c r="T627" s="152">
        <f t="shared" si="187"/>
        <v>3.9397269347414748E-2</v>
      </c>
      <c r="U627" s="152">
        <f t="shared" si="188"/>
        <v>3.9786943494263621E-2</v>
      </c>
    </row>
    <row r="628" spans="1:21" x14ac:dyDescent="0.25">
      <c r="A628" s="130">
        <f t="shared" si="173"/>
        <v>1923.03</v>
      </c>
      <c r="B628" s="138"/>
      <c r="C628" s="149">
        <f t="shared" si="180"/>
        <v>0.01</v>
      </c>
      <c r="D628" s="150">
        <f t="shared" si="191"/>
        <v>-9.4300000000000495E-2</v>
      </c>
      <c r="E628" s="150">
        <f t="shared" si="174"/>
        <v>0.10984892913195239</v>
      </c>
      <c r="F628" s="150">
        <f t="shared" si="175"/>
        <v>0.15573550628155045</v>
      </c>
      <c r="G628" s="151">
        <f t="shared" si="176"/>
        <v>1.5548929131951897E-2</v>
      </c>
      <c r="H628" s="150">
        <f t="shared" si="177"/>
        <v>6.1435506281549951E-2</v>
      </c>
      <c r="I628" s="137"/>
      <c r="J628" s="151">
        <f t="shared" si="178"/>
        <v>9.4455489291319523</v>
      </c>
      <c r="K628" s="150">
        <f t="shared" si="179"/>
        <v>9.4914355062815492</v>
      </c>
      <c r="L628" s="135"/>
      <c r="M628" s="149">
        <f t="shared" si="181"/>
        <v>1.0126503816612078</v>
      </c>
      <c r="N628" s="149">
        <f t="shared" si="182"/>
        <v>1.0125585508131256</v>
      </c>
      <c r="O628" s="149">
        <f t="shared" si="183"/>
        <v>1.0172749802379464</v>
      </c>
      <c r="P628" s="149">
        <f t="shared" si="184"/>
        <v>1.0171447894046688</v>
      </c>
      <c r="Q628" s="140"/>
      <c r="R628" s="152">
        <f t="shared" si="185"/>
        <v>1.2571034067286064E-2</v>
      </c>
      <c r="S628" s="152">
        <f t="shared" si="186"/>
        <v>1.2480346290165789E-2</v>
      </c>
      <c r="T628" s="152">
        <f t="shared" si="187"/>
        <v>1.7127464234128829E-2</v>
      </c>
      <c r="U628" s="152">
        <f t="shared" si="188"/>
        <v>1.6999476062368013E-2</v>
      </c>
    </row>
    <row r="629" spans="1:21" x14ac:dyDescent="0.25">
      <c r="A629" s="130">
        <f t="shared" si="173"/>
        <v>1923.04</v>
      </c>
      <c r="B629" s="138"/>
      <c r="C629" s="149">
        <f t="shared" si="180"/>
        <v>0.01</v>
      </c>
      <c r="D629" s="150">
        <f t="shared" si="191"/>
        <v>-9.0999999999999304E-2</v>
      </c>
      <c r="E629" s="150">
        <f t="shared" si="174"/>
        <v>0.10562819812409302</v>
      </c>
      <c r="F629" s="150">
        <f t="shared" si="175"/>
        <v>2.9145617468004537E-2</v>
      </c>
      <c r="G629" s="151">
        <f t="shared" si="176"/>
        <v>1.4628198124093716E-2</v>
      </c>
      <c r="H629" s="150">
        <f t="shared" si="177"/>
        <v>-6.1854382531994767E-2</v>
      </c>
      <c r="I629" s="137"/>
      <c r="J629" s="151">
        <f t="shared" si="178"/>
        <v>9.1146281981240929</v>
      </c>
      <c r="K629" s="150">
        <f t="shared" si="179"/>
        <v>9.0381456174680057</v>
      </c>
      <c r="L629" s="135"/>
      <c r="M629" s="149">
        <f t="shared" si="181"/>
        <v>0.98296578552535063</v>
      </c>
      <c r="N629" s="149">
        <f t="shared" si="182"/>
        <v>0.97556876463865971</v>
      </c>
      <c r="O629" s="149">
        <f t="shared" si="183"/>
        <v>0.99642705255989328</v>
      </c>
      <c r="P629" s="149">
        <f t="shared" si="184"/>
        <v>0.99438601858416409</v>
      </c>
      <c r="Q629" s="140"/>
      <c r="R629" s="152">
        <f t="shared" si="185"/>
        <v>-1.7180965620423969E-2</v>
      </c>
      <c r="S629" s="152">
        <f t="shared" si="186"/>
        <v>-2.4734629718452458E-2</v>
      </c>
      <c r="T629" s="152">
        <f t="shared" si="187"/>
        <v>-3.5793456616976522E-3</v>
      </c>
      <c r="U629" s="152">
        <f t="shared" si="188"/>
        <v>-5.6297990371715493E-3</v>
      </c>
    </row>
    <row r="630" spans="1:21" x14ac:dyDescent="0.25">
      <c r="A630" s="130">
        <f t="shared" si="173"/>
        <v>1923.05</v>
      </c>
      <c r="B630" s="138"/>
      <c r="C630" s="149">
        <f t="shared" si="180"/>
        <v>0.01</v>
      </c>
      <c r="D630" s="150">
        <f t="shared" si="191"/>
        <v>-8.6700000000000443E-2</v>
      </c>
      <c r="E630" s="150">
        <f t="shared" si="174"/>
        <v>0.10286592335752331</v>
      </c>
      <c r="F630" s="150">
        <f t="shared" si="175"/>
        <v>2.7203143229970785E-2</v>
      </c>
      <c r="G630" s="151">
        <f t="shared" si="176"/>
        <v>1.6165923357522871E-2</v>
      </c>
      <c r="H630" s="150">
        <f t="shared" si="177"/>
        <v>-5.9496856770029659E-2</v>
      </c>
      <c r="I630" s="137"/>
      <c r="J630" s="151">
        <f t="shared" si="178"/>
        <v>8.6861659233575228</v>
      </c>
      <c r="K630" s="150">
        <f t="shared" si="179"/>
        <v>8.6105031432299697</v>
      </c>
      <c r="L630" s="135"/>
      <c r="M630" s="149">
        <f t="shared" si="181"/>
        <v>0.97554856486247643</v>
      </c>
      <c r="N630" s="149">
        <f t="shared" si="182"/>
        <v>0.97539017967909025</v>
      </c>
      <c r="O630" s="149">
        <f t="shared" si="183"/>
        <v>0.99466220452759346</v>
      </c>
      <c r="P630" s="149">
        <f t="shared" si="184"/>
        <v>0.99462031918122673</v>
      </c>
      <c r="Q630" s="140"/>
      <c r="R630" s="152">
        <f t="shared" si="185"/>
        <v>-2.4755335573378331E-2</v>
      </c>
      <c r="S630" s="152">
        <f t="shared" si="186"/>
        <v>-2.4917703750418518E-2</v>
      </c>
      <c r="T630" s="152">
        <f t="shared" si="187"/>
        <v>-5.3520924014095724E-3</v>
      </c>
      <c r="U630" s="152">
        <f t="shared" si="188"/>
        <v>-5.3942034096486954E-3</v>
      </c>
    </row>
    <row r="631" spans="1:21" x14ac:dyDescent="0.25">
      <c r="A631" s="130">
        <f t="shared" si="173"/>
        <v>1923.06</v>
      </c>
      <c r="B631" s="138"/>
      <c r="C631" s="149">
        <f t="shared" si="180"/>
        <v>0.01</v>
      </c>
      <c r="D631" s="150">
        <f t="shared" si="191"/>
        <v>-8.3399999999999253E-2</v>
      </c>
      <c r="E631" s="150">
        <f t="shared" si="174"/>
        <v>0.10162553410794516</v>
      </c>
      <c r="F631" s="150">
        <f t="shared" si="175"/>
        <v>2.652434937668054E-2</v>
      </c>
      <c r="G631" s="151">
        <f t="shared" si="176"/>
        <v>1.8225534107945904E-2</v>
      </c>
      <c r="H631" s="150">
        <f t="shared" si="177"/>
        <v>-5.6875650623318716E-2</v>
      </c>
      <c r="I631" s="137"/>
      <c r="J631" s="151">
        <f t="shared" si="178"/>
        <v>8.3582255341079463</v>
      </c>
      <c r="K631" s="150">
        <f t="shared" si="179"/>
        <v>8.2831243493766813</v>
      </c>
      <c r="L631" s="135"/>
      <c r="M631" s="149">
        <f t="shared" si="181"/>
        <v>0.98062766146997804</v>
      </c>
      <c r="N631" s="149">
        <f t="shared" si="182"/>
        <v>0.98049197949144395</v>
      </c>
      <c r="O631" s="149">
        <f t="shared" si="183"/>
        <v>0.99606079904892575</v>
      </c>
      <c r="P631" s="149">
        <f t="shared" si="184"/>
        <v>0.99602538593907752</v>
      </c>
      <c r="Q631" s="140"/>
      <c r="R631" s="152">
        <f t="shared" si="185"/>
        <v>-1.9562441443733466E-2</v>
      </c>
      <c r="S631" s="152">
        <f t="shared" si="186"/>
        <v>-1.9700813398117703E-2</v>
      </c>
      <c r="T631" s="152">
        <f t="shared" si="187"/>
        <v>-3.9469800387874638E-3</v>
      </c>
      <c r="U631" s="152">
        <f t="shared" si="188"/>
        <v>-3.9825338317094998E-3</v>
      </c>
    </row>
    <row r="632" spans="1:21" x14ac:dyDescent="0.25">
      <c r="A632" s="130">
        <f t="shared" si="173"/>
        <v>1923.07</v>
      </c>
      <c r="B632" s="138"/>
      <c r="C632" s="149">
        <f t="shared" si="180"/>
        <v>0.01</v>
      </c>
      <c r="D632" s="150">
        <f t="shared" si="191"/>
        <v>-8.0600000000000449E-2</v>
      </c>
      <c r="E632" s="150">
        <f t="shared" si="174"/>
        <v>0.10028030225977029</v>
      </c>
      <c r="F632" s="150">
        <f t="shared" si="175"/>
        <v>2.5863315839004496E-2</v>
      </c>
      <c r="G632" s="151">
        <f t="shared" si="176"/>
        <v>1.9680302259769841E-2</v>
      </c>
      <c r="H632" s="150">
        <f t="shared" si="177"/>
        <v>-5.4736684160995953E-2</v>
      </c>
      <c r="I632" s="137"/>
      <c r="J632" s="151">
        <f t="shared" si="178"/>
        <v>8.0796803022597707</v>
      </c>
      <c r="K632" s="150">
        <f t="shared" si="179"/>
        <v>8.0052633158390041</v>
      </c>
      <c r="L632" s="135"/>
      <c r="M632" s="149">
        <f t="shared" si="181"/>
        <v>0.98306683502753356</v>
      </c>
      <c r="N632" s="149">
        <f t="shared" si="182"/>
        <v>0.9829595897482315</v>
      </c>
      <c r="O632" s="149">
        <f t="shared" si="183"/>
        <v>0.99673760792799238</v>
      </c>
      <c r="P632" s="149">
        <f t="shared" si="184"/>
        <v>0.99670994827332116</v>
      </c>
      <c r="Q632" s="140"/>
      <c r="R632" s="152">
        <f t="shared" si="185"/>
        <v>-1.7078170273881355E-2</v>
      </c>
      <c r="S632" s="152">
        <f t="shared" si="186"/>
        <v>-1.7187268786553349E-2</v>
      </c>
      <c r="T632" s="152">
        <f t="shared" si="187"/>
        <v>-3.2677252755162335E-3</v>
      </c>
      <c r="U632" s="152">
        <f t="shared" si="188"/>
        <v>-3.295475847219963E-3</v>
      </c>
    </row>
    <row r="633" spans="1:21" x14ac:dyDescent="0.25">
      <c r="A633" s="130">
        <f t="shared" si="173"/>
        <v>1923.08</v>
      </c>
      <c r="B633" s="138"/>
      <c r="C633" s="149">
        <f t="shared" si="180"/>
        <v>0.01</v>
      </c>
      <c r="D633" s="150">
        <f t="shared" si="191"/>
        <v>-8.0999999999999517E-2</v>
      </c>
      <c r="E633" s="150">
        <f t="shared" si="174"/>
        <v>0.10257358973999291</v>
      </c>
      <c r="F633" s="150">
        <f t="shared" si="175"/>
        <v>0.12576720005462383</v>
      </c>
      <c r="G633" s="151">
        <f t="shared" si="176"/>
        <v>2.157358973999339E-2</v>
      </c>
      <c r="H633" s="150">
        <f t="shared" si="177"/>
        <v>4.4767200054624312E-2</v>
      </c>
      <c r="I633" s="137"/>
      <c r="J633" s="151">
        <f t="shared" si="178"/>
        <v>8.1215735897399934</v>
      </c>
      <c r="K633" s="150">
        <f t="shared" si="179"/>
        <v>8.1447672000546234</v>
      </c>
      <c r="L633" s="135"/>
      <c r="M633" s="149">
        <f t="shared" si="181"/>
        <v>1.0072382269753635</v>
      </c>
      <c r="N633" s="149">
        <f t="shared" si="182"/>
        <v>1.0150209509908872</v>
      </c>
      <c r="O633" s="149">
        <f t="shared" si="183"/>
        <v>1.0085433905134122</v>
      </c>
      <c r="P633" s="149">
        <f t="shared" si="184"/>
        <v>1.0180859190601019</v>
      </c>
      <c r="Q633" s="140"/>
      <c r="R633" s="152">
        <f t="shared" si="185"/>
        <v>7.212156736437692E-3</v>
      </c>
      <c r="S633" s="152">
        <f t="shared" si="186"/>
        <v>1.4909253651052702E-2</v>
      </c>
      <c r="T633" s="152">
        <f t="shared" si="187"/>
        <v>8.5071022891793635E-3</v>
      </c>
      <c r="U633" s="152">
        <f t="shared" si="188"/>
        <v>1.7924314429438558E-2</v>
      </c>
    </row>
    <row r="634" spans="1:21" x14ac:dyDescent="0.25">
      <c r="A634" s="130">
        <f t="shared" si="173"/>
        <v>1923.09</v>
      </c>
      <c r="B634" s="138"/>
      <c r="C634" s="149">
        <f t="shared" si="180"/>
        <v>0.01</v>
      </c>
      <c r="D634" s="150">
        <f t="shared" si="191"/>
        <v>-8.1500000000000128E-2</v>
      </c>
      <c r="E634" s="150">
        <f t="shared" si="174"/>
        <v>0.10337683484347</v>
      </c>
      <c r="F634" s="150">
        <f t="shared" si="175"/>
        <v>0.12872047023792541</v>
      </c>
      <c r="G634" s="151">
        <f t="shared" si="176"/>
        <v>2.1876834843469875E-2</v>
      </c>
      <c r="H634" s="150">
        <f t="shared" si="177"/>
        <v>4.7220470237925277E-2</v>
      </c>
      <c r="I634" s="137"/>
      <c r="J634" s="151">
        <f t="shared" si="178"/>
        <v>8.17187683484347</v>
      </c>
      <c r="K634" s="150">
        <f t="shared" si="179"/>
        <v>8.1972204702379248</v>
      </c>
      <c r="L634" s="135"/>
      <c r="M634" s="149">
        <f t="shared" si="181"/>
        <v>1.0078726167023662</v>
      </c>
      <c r="N634" s="149">
        <f t="shared" si="182"/>
        <v>1.0080191190076047</v>
      </c>
      <c r="O634" s="149">
        <f t="shared" si="183"/>
        <v>1.0094487741029237</v>
      </c>
      <c r="P634" s="149">
        <f t="shared" si="184"/>
        <v>1.0096311925881654</v>
      </c>
      <c r="Q634" s="140"/>
      <c r="R634" s="152">
        <f t="shared" si="185"/>
        <v>7.8417893444413887E-3</v>
      </c>
      <c r="S634" s="152">
        <f t="shared" si="186"/>
        <v>7.9871367387495586E-3</v>
      </c>
      <c r="T634" s="152">
        <f t="shared" si="187"/>
        <v>9.4044136525585718E-3</v>
      </c>
      <c r="U634" s="152">
        <f t="shared" si="188"/>
        <v>9.5851083142335994E-3</v>
      </c>
    </row>
    <row r="635" spans="1:21" x14ac:dyDescent="0.25">
      <c r="A635" s="130">
        <f t="shared" si="173"/>
        <v>1923.1</v>
      </c>
      <c r="B635" s="138"/>
      <c r="C635" s="149">
        <f t="shared" si="180"/>
        <v>0.01</v>
      </c>
      <c r="D635" s="150">
        <f t="shared" si="191"/>
        <v>-8.030000000000026E-2</v>
      </c>
      <c r="E635" s="150">
        <f t="shared" si="174"/>
        <v>0.1019741852255462</v>
      </c>
      <c r="F635" s="150">
        <f t="shared" si="175"/>
        <v>2.8206512186379679E-2</v>
      </c>
      <c r="G635" s="151">
        <f t="shared" si="176"/>
        <v>2.1674185225545942E-2</v>
      </c>
      <c r="H635" s="150">
        <f t="shared" si="177"/>
        <v>-5.2093487813620581E-2</v>
      </c>
      <c r="I635" s="137"/>
      <c r="J635" s="151">
        <f t="shared" si="178"/>
        <v>8.0516741852255453</v>
      </c>
      <c r="K635" s="150">
        <f t="shared" si="179"/>
        <v>7.9779065121863786</v>
      </c>
      <c r="L635" s="135"/>
      <c r="M635" s="149">
        <f t="shared" si="181"/>
        <v>0.9945892501839535</v>
      </c>
      <c r="N635" s="149">
        <f t="shared" si="182"/>
        <v>0.98693040982452118</v>
      </c>
      <c r="O635" s="149">
        <f t="shared" si="183"/>
        <v>0.99953113689700235</v>
      </c>
      <c r="P635" s="149">
        <f t="shared" si="184"/>
        <v>0.99741266766428383</v>
      </c>
      <c r="Q635" s="140"/>
      <c r="R635" s="152">
        <f t="shared" si="185"/>
        <v>-5.4254409401273693E-3</v>
      </c>
      <c r="S635" s="152">
        <f t="shared" si="186"/>
        <v>-1.3155748797777211E-2</v>
      </c>
      <c r="T635" s="152">
        <f t="shared" si="187"/>
        <v>-4.6897305367154754E-4</v>
      </c>
      <c r="U635" s="152">
        <f t="shared" si="188"/>
        <v>-2.5906852647003104E-3</v>
      </c>
    </row>
    <row r="636" spans="1:21" x14ac:dyDescent="0.25">
      <c r="A636" s="130">
        <f t="shared" si="173"/>
        <v>1923.11</v>
      </c>
      <c r="B636" s="138"/>
      <c r="C636" s="149">
        <f t="shared" si="180"/>
        <v>0.01</v>
      </c>
      <c r="D636" s="150">
        <f t="shared" si="191"/>
        <v>-8.2700000000000884E-2</v>
      </c>
      <c r="E636" s="150">
        <f t="shared" si="174"/>
        <v>0.10599820245657013</v>
      </c>
      <c r="F636" s="150">
        <f t="shared" si="175"/>
        <v>0.1386607928108444</v>
      </c>
      <c r="G636" s="151">
        <f t="shared" si="176"/>
        <v>2.3298202456569245E-2</v>
      </c>
      <c r="H636" s="150">
        <f t="shared" si="177"/>
        <v>5.5960792810843513E-2</v>
      </c>
      <c r="I636" s="137"/>
      <c r="J636" s="151">
        <f t="shared" si="178"/>
        <v>8.2932982024565689</v>
      </c>
      <c r="K636" s="150">
        <f t="shared" si="179"/>
        <v>8.325960792810843</v>
      </c>
      <c r="L636" s="135"/>
      <c r="M636" s="149">
        <f t="shared" si="181"/>
        <v>1.0232378616281612</v>
      </c>
      <c r="N636" s="149">
        <f t="shared" si="182"/>
        <v>1.0319975576842277</v>
      </c>
      <c r="O636" s="149">
        <f t="shared" si="183"/>
        <v>1.0299676417898316</v>
      </c>
      <c r="P636" s="149">
        <f t="shared" si="184"/>
        <v>1.0414265757317904</v>
      </c>
      <c r="Q636" s="140"/>
      <c r="R636" s="152">
        <f t="shared" si="185"/>
        <v>2.2971973752862036E-2</v>
      </c>
      <c r="S636" s="152">
        <f t="shared" si="186"/>
        <v>3.1496300471519988E-2</v>
      </c>
      <c r="T636" s="152">
        <f t="shared" si="187"/>
        <v>2.9527386010032176E-2</v>
      </c>
      <c r="U636" s="152">
        <f t="shared" si="188"/>
        <v>4.0591480656494587E-2</v>
      </c>
    </row>
    <row r="637" spans="1:21" x14ac:dyDescent="0.25">
      <c r="A637" s="130">
        <f t="shared" si="173"/>
        <v>1923.12</v>
      </c>
      <c r="B637" s="138"/>
      <c r="C637" s="149">
        <f t="shared" si="180"/>
        <v>0.01</v>
      </c>
      <c r="D637" s="150">
        <f t="shared" si="191"/>
        <v>-8.5499999999999687E-2</v>
      </c>
      <c r="E637" s="150">
        <f t="shared" si="174"/>
        <v>0.10872768857609652</v>
      </c>
      <c r="F637" s="150">
        <f t="shared" si="175"/>
        <v>0.14364431578026315</v>
      </c>
      <c r="G637" s="151">
        <f t="shared" si="176"/>
        <v>2.3227688576096833E-2</v>
      </c>
      <c r="H637" s="150">
        <f t="shared" si="177"/>
        <v>5.8144315780263467E-2</v>
      </c>
      <c r="I637" s="137"/>
      <c r="J637" s="151">
        <f t="shared" si="178"/>
        <v>8.5732276885760967</v>
      </c>
      <c r="K637" s="150">
        <f t="shared" si="179"/>
        <v>8.6081443157802635</v>
      </c>
      <c r="L637" s="135"/>
      <c r="M637" s="149">
        <f t="shared" si="181"/>
        <v>1.0253488057780511</v>
      </c>
      <c r="N637" s="149">
        <f t="shared" si="182"/>
        <v>1.025423463311657</v>
      </c>
      <c r="O637" s="149">
        <f t="shared" si="183"/>
        <v>1.0330476042643775</v>
      </c>
      <c r="P637" s="149">
        <f t="shared" si="184"/>
        <v>1.0331462371928715</v>
      </c>
      <c r="Q637" s="140"/>
      <c r="R637" s="152">
        <f t="shared" si="185"/>
        <v>2.5032853022080536E-2</v>
      </c>
      <c r="S637" s="152">
        <f t="shared" si="186"/>
        <v>2.5105662211832292E-2</v>
      </c>
      <c r="T637" s="152">
        <f t="shared" si="187"/>
        <v>3.2513272584283111E-2</v>
      </c>
      <c r="U637" s="152">
        <f t="shared" si="188"/>
        <v>3.2608745648416676E-2</v>
      </c>
    </row>
    <row r="638" spans="1:21" x14ac:dyDescent="0.25">
      <c r="A638" s="130">
        <f t="shared" si="173"/>
        <v>1924.01</v>
      </c>
      <c r="B638" s="138"/>
      <c r="C638" s="149">
        <f t="shared" si="180"/>
        <v>0.01</v>
      </c>
      <c r="D638" s="150">
        <f t="shared" si="191"/>
        <v>-8.8300000000000267E-2</v>
      </c>
      <c r="E638" s="150">
        <f t="shared" si="174"/>
        <v>0.11121150961997049</v>
      </c>
      <c r="F638" s="150">
        <f t="shared" si="175"/>
        <v>0.14828915407522655</v>
      </c>
      <c r="G638" s="151">
        <f t="shared" si="176"/>
        <v>2.2911509619970225E-2</v>
      </c>
      <c r="H638" s="150">
        <f t="shared" si="177"/>
        <v>5.9989154075226286E-2</v>
      </c>
      <c r="I638" s="137"/>
      <c r="J638" s="151">
        <f t="shared" si="178"/>
        <v>8.85291150961997</v>
      </c>
      <c r="K638" s="150">
        <f t="shared" si="179"/>
        <v>8.8899891540752272</v>
      </c>
      <c r="L638" s="135"/>
      <c r="M638" s="149">
        <f t="shared" si="181"/>
        <v>1.0242993006417911</v>
      </c>
      <c r="N638" s="149">
        <f t="shared" si="182"/>
        <v>1.0243608597179068</v>
      </c>
      <c r="O638" s="149">
        <f t="shared" si="183"/>
        <v>1.0319496696999733</v>
      </c>
      <c r="P638" s="149">
        <f t="shared" si="184"/>
        <v>1.0320317524210338</v>
      </c>
      <c r="Q638" s="140"/>
      <c r="R638" s="152">
        <f t="shared" si="185"/>
        <v>2.4008769693147275E-2</v>
      </c>
      <c r="S638" s="152">
        <f t="shared" si="186"/>
        <v>2.4068866606559634E-2</v>
      </c>
      <c r="T638" s="152">
        <f t="shared" si="187"/>
        <v>3.1449896199523396E-2</v>
      </c>
      <c r="U638" s="152">
        <f t="shared" si="188"/>
        <v>3.1529434435889403E-2</v>
      </c>
    </row>
    <row r="639" spans="1:21" x14ac:dyDescent="0.25">
      <c r="A639" s="130">
        <f t="shared" si="173"/>
        <v>1924.02</v>
      </c>
      <c r="B639" s="138"/>
      <c r="C639" s="149">
        <f t="shared" si="180"/>
        <v>0.01</v>
      </c>
      <c r="D639" s="150">
        <f t="shared" si="191"/>
        <v>-8.8699999999999335E-2</v>
      </c>
      <c r="E639" s="150">
        <f t="shared" si="174"/>
        <v>0.11065189422471122</v>
      </c>
      <c r="F639" s="150">
        <f t="shared" si="175"/>
        <v>0.13707676945185018</v>
      </c>
      <c r="G639" s="151">
        <f t="shared" si="176"/>
        <v>2.1951894224711888E-2</v>
      </c>
      <c r="H639" s="150">
        <f t="shared" si="177"/>
        <v>4.8376769451850848E-2</v>
      </c>
      <c r="I639" s="137"/>
      <c r="J639" s="151">
        <f t="shared" si="178"/>
        <v>8.8919518942247109</v>
      </c>
      <c r="K639" s="150">
        <f t="shared" si="179"/>
        <v>8.9183767694518501</v>
      </c>
      <c r="L639" s="135"/>
      <c r="M639" s="149">
        <f t="shared" si="181"/>
        <v>1.0066320674020255</v>
      </c>
      <c r="N639" s="149">
        <f t="shared" si="182"/>
        <v>1.0058601128412885</v>
      </c>
      <c r="O639" s="149">
        <f t="shared" si="183"/>
        <v>1.0077396991440288</v>
      </c>
      <c r="P639" s="149">
        <f t="shared" si="184"/>
        <v>1.0067833934423429</v>
      </c>
      <c r="Q639" s="140"/>
      <c r="R639" s="152">
        <f t="shared" si="185"/>
        <v>6.6101719975638542E-3</v>
      </c>
      <c r="S639" s="152">
        <f t="shared" si="186"/>
        <v>5.8430091671432365E-3</v>
      </c>
      <c r="T639" s="152">
        <f t="shared" si="187"/>
        <v>7.7099013246222743E-3</v>
      </c>
      <c r="U639" s="152">
        <f t="shared" si="188"/>
        <v>6.7604897472238286E-3</v>
      </c>
    </row>
    <row r="640" spans="1:21" x14ac:dyDescent="0.25">
      <c r="A640" s="130">
        <f t="shared" si="173"/>
        <v>1924.03</v>
      </c>
      <c r="B640" s="138"/>
      <c r="C640" s="149">
        <f t="shared" si="180"/>
        <v>0.01</v>
      </c>
      <c r="D640" s="150">
        <f t="shared" si="191"/>
        <v>-8.6999999999999744E-2</v>
      </c>
      <c r="E640" s="150">
        <f t="shared" si="174"/>
        <v>0.10865382301163579</v>
      </c>
      <c r="F640" s="150">
        <f t="shared" si="175"/>
        <v>2.9370933139852593E-2</v>
      </c>
      <c r="G640" s="151">
        <f t="shared" si="176"/>
        <v>2.1653823011636042E-2</v>
      </c>
      <c r="H640" s="150">
        <f t="shared" si="177"/>
        <v>-5.7629066860147155E-2</v>
      </c>
      <c r="I640" s="137"/>
      <c r="J640" s="151">
        <f t="shared" si="178"/>
        <v>8.7216538230116356</v>
      </c>
      <c r="K640" s="150">
        <f t="shared" si="179"/>
        <v>8.6423709331398513</v>
      </c>
      <c r="L640" s="135"/>
      <c r="M640" s="149">
        <f t="shared" si="181"/>
        <v>0.991914904497608</v>
      </c>
      <c r="N640" s="149">
        <f t="shared" si="182"/>
        <v>0.98453961245305388</v>
      </c>
      <c r="O640" s="149">
        <f t="shared" si="183"/>
        <v>0.99925878678470637</v>
      </c>
      <c r="P640" s="149">
        <f t="shared" si="184"/>
        <v>0.99726512283876045</v>
      </c>
      <c r="Q640" s="140"/>
      <c r="R640" s="152">
        <f t="shared" si="185"/>
        <v>-8.1179571331731031E-3</v>
      </c>
      <c r="S640" s="152">
        <f t="shared" si="186"/>
        <v>-1.5581145599605179E-2</v>
      </c>
      <c r="T640" s="152">
        <f t="shared" si="187"/>
        <v>-7.4148804962451478E-4</v>
      </c>
      <c r="U640" s="152">
        <f t="shared" si="188"/>
        <v>-2.7386237703526505E-3</v>
      </c>
    </row>
    <row r="641" spans="1:21" x14ac:dyDescent="0.25">
      <c r="A641" s="130">
        <f t="shared" ref="A641:A704" si="192">Timecode</f>
        <v>1924.04</v>
      </c>
      <c r="B641" s="138"/>
      <c r="C641" s="149">
        <f t="shared" si="180"/>
        <v>0.01</v>
      </c>
      <c r="D641" s="150">
        <f t="shared" si="191"/>
        <v>-8.5000000000000853E-2</v>
      </c>
      <c r="E641" s="150">
        <f t="shared" si="174"/>
        <v>0.10731942747745926</v>
      </c>
      <c r="F641" s="150">
        <f t="shared" si="175"/>
        <v>2.8102237435400062E-2</v>
      </c>
      <c r="G641" s="151">
        <f t="shared" si="176"/>
        <v>2.2319427477458409E-2</v>
      </c>
      <c r="H641" s="150">
        <f t="shared" si="177"/>
        <v>-5.6897762564600787E-2</v>
      </c>
      <c r="I641" s="137"/>
      <c r="J641" s="151">
        <f t="shared" si="178"/>
        <v>8.5223194274774592</v>
      </c>
      <c r="K641" s="150">
        <f t="shared" si="179"/>
        <v>8.443102237435399</v>
      </c>
      <c r="L641" s="135"/>
      <c r="M641" s="149">
        <f t="shared" si="181"/>
        <v>0.98953350500342308</v>
      </c>
      <c r="N641" s="149">
        <f t="shared" si="182"/>
        <v>0.98943564133120598</v>
      </c>
      <c r="O641" s="149">
        <f t="shared" si="183"/>
        <v>0.9987095954296672</v>
      </c>
      <c r="P641" s="149">
        <f t="shared" si="184"/>
        <v>0.99868396923860758</v>
      </c>
      <c r="Q641" s="140"/>
      <c r="R641" s="152">
        <f t="shared" si="185"/>
        <v>-1.0521653973688296E-2</v>
      </c>
      <c r="S641" s="152">
        <f t="shared" si="186"/>
        <v>-1.0620557660466965E-2</v>
      </c>
      <c r="T641" s="152">
        <f t="shared" si="187"/>
        <v>-1.2912378592407207E-3</v>
      </c>
      <c r="U641" s="152">
        <f t="shared" si="188"/>
        <v>-1.3168974903863487E-3</v>
      </c>
    </row>
    <row r="642" spans="1:21" x14ac:dyDescent="0.25">
      <c r="A642" s="130">
        <f t="shared" si="192"/>
        <v>1924.05</v>
      </c>
      <c r="B642" s="138"/>
      <c r="C642" s="149">
        <f t="shared" si="180"/>
        <v>0.01</v>
      </c>
      <c r="D642" s="150">
        <f t="shared" ref="D642:D661" si="193">(1-Epsilon)*q_SP-q_SP</f>
        <v>-8.4699999999999775E-2</v>
      </c>
      <c r="E642" s="150">
        <f t="shared" ref="E642:E705" si="194">(Epsilon*2*L_RDY_SP_set*q_SP)</f>
        <v>0.10822835089064871</v>
      </c>
      <c r="F642" s="150">
        <f t="shared" ref="F642:F705" si="195">(Epsilon*2*L_RS_SP_set*q_SP)</f>
        <v>4.1387391882308291E-2</v>
      </c>
      <c r="G642" s="151">
        <f t="shared" ref="G642:G705" si="196">Impact_neg_d+Impact_pos_RDY_d</f>
        <v>2.3528350890648933E-2</v>
      </c>
      <c r="H642" s="150">
        <f t="shared" ref="H642:H705" si="197">Impact_neg_d+Impact_pos_RS_d</f>
        <v>-4.3312608117691484E-2</v>
      </c>
      <c r="I642" s="137"/>
      <c r="J642" s="151">
        <f t="shared" ref="J642:J705" si="198">q_SP+Impact_ges_RDY_d</f>
        <v>8.4935283508906494</v>
      </c>
      <c r="K642" s="150">
        <f t="shared" ref="K642:K705" si="199">q_SP+Impact_ges_RS_d</f>
        <v>8.4266873918823091</v>
      </c>
      <c r="L642" s="135"/>
      <c r="M642" s="149">
        <f t="shared" si="181"/>
        <v>1.0019087552841031</v>
      </c>
      <c r="N642" s="149">
        <f t="shared" si="182"/>
        <v>1.002856569996073</v>
      </c>
      <c r="O642" s="149">
        <f t="shared" si="183"/>
        <v>1.0019343679714465</v>
      </c>
      <c r="P642" s="149">
        <f t="shared" si="184"/>
        <v>1.0022968199407623</v>
      </c>
      <c r="Q642" s="140"/>
      <c r="R642" s="152">
        <f t="shared" si="185"/>
        <v>1.9069359255081055E-3</v>
      </c>
      <c r="S642" s="152">
        <f t="shared" si="186"/>
        <v>2.8524977532562354E-3</v>
      </c>
      <c r="T642" s="152">
        <f t="shared" si="187"/>
        <v>1.932499490886668E-3</v>
      </c>
      <c r="U642" s="152">
        <f t="shared" si="188"/>
        <v>2.2941862817648581E-3</v>
      </c>
    </row>
    <row r="643" spans="1:21" x14ac:dyDescent="0.25">
      <c r="A643" s="130">
        <f t="shared" si="192"/>
        <v>1924.06</v>
      </c>
      <c r="B643" s="138"/>
      <c r="C643" s="149">
        <f t="shared" ref="C643:C706" si="200">C642</f>
        <v>0.01</v>
      </c>
      <c r="D643" s="150">
        <f t="shared" si="193"/>
        <v>-8.6299999999999599E-2</v>
      </c>
      <c r="E643" s="150">
        <f t="shared" si="194"/>
        <v>0.11073044233877109</v>
      </c>
      <c r="F643" s="150">
        <f t="shared" si="195"/>
        <v>0.14345740405526067</v>
      </c>
      <c r="G643" s="151">
        <f t="shared" si="196"/>
        <v>2.4430442338771494E-2</v>
      </c>
      <c r="H643" s="150">
        <f t="shared" si="197"/>
        <v>5.7157404055261068E-2</v>
      </c>
      <c r="I643" s="137"/>
      <c r="J643" s="151">
        <f t="shared" si="198"/>
        <v>8.6544304423387715</v>
      </c>
      <c r="K643" s="150">
        <f t="shared" si="199"/>
        <v>8.6871574040552613</v>
      </c>
      <c r="L643" s="135"/>
      <c r="M643" s="149">
        <f t="shared" ref="M643:M706" si="201">(D_mon+q_impact_RDY_d)/INDEX(q_impact_RDY_d,tMinus)*L_RDY_SP_set+(R_Cash)*(1-L_RDY_SP_set)</f>
        <v>1.0162462955827307</v>
      </c>
      <c r="N643" s="149">
        <f t="shared" ref="N643:N706" si="202">(D_mon+q_impact_RS_d)/INDEX(q_impact_RS_d,tMinus)*L_RDY_SP_set+(R_Cash)*(1-L_RDY_SP_set)</f>
        <v>1.023950000474938</v>
      </c>
      <c r="O643" s="149">
        <f t="shared" ref="O643:O706" si="203">(D_mon+q_impact_RDY_d)/INDEX(q_impact_RDY_d,tMinus)*L_RS_SP_set+(R_Cash)*(1-L_RS_SP_set)</f>
        <v>1.0204758834543355</v>
      </c>
      <c r="P643" s="149">
        <f t="shared" ref="P643:P706" si="204">(D_mon+q_impact_RS_d)/INDEX(q_impact_RS_d,tMinus)*L_RS_SP_set+(R_Cash)*(1-L_RS_SP_set)</f>
        <v>1.0304564586430693</v>
      </c>
      <c r="Q643" s="140"/>
      <c r="R643" s="152">
        <f t="shared" ref="R643:R706" si="205">LN(M643)</f>
        <v>1.6115736690194796E-2</v>
      </c>
      <c r="S643" s="152">
        <f t="shared" ref="S643:S706" si="206">LN(N643)</f>
        <v>2.3667697764013632E-2</v>
      </c>
      <c r="T643" s="152">
        <f t="shared" ref="T643:T706" si="207">LN(O643)</f>
        <v>2.0269070900656928E-2</v>
      </c>
      <c r="U643" s="152">
        <f t="shared" ref="U643:U706" si="208">LN(P643)</f>
        <v>3.0001867804635329E-2</v>
      </c>
    </row>
    <row r="644" spans="1:21" x14ac:dyDescent="0.25">
      <c r="A644" s="130">
        <f t="shared" si="192"/>
        <v>1924.07</v>
      </c>
      <c r="B644" s="138"/>
      <c r="C644" s="149">
        <f t="shared" si="200"/>
        <v>0.01</v>
      </c>
      <c r="D644" s="150">
        <f t="shared" si="193"/>
        <v>-9.0300000000000935E-2</v>
      </c>
      <c r="E644" s="150">
        <f t="shared" si="194"/>
        <v>0.11535345145727929</v>
      </c>
      <c r="F644" s="150">
        <f t="shared" si="195"/>
        <v>0.1523543416227639</v>
      </c>
      <c r="G644" s="151">
        <f t="shared" si="196"/>
        <v>2.5053451457278358E-2</v>
      </c>
      <c r="H644" s="150">
        <f t="shared" si="197"/>
        <v>6.2054341622762965E-2</v>
      </c>
      <c r="I644" s="137"/>
      <c r="J644" s="151">
        <f t="shared" si="198"/>
        <v>9.0550534514572778</v>
      </c>
      <c r="K644" s="150">
        <f t="shared" si="199"/>
        <v>9.092054341622763</v>
      </c>
      <c r="L644" s="135"/>
      <c r="M644" s="149">
        <f t="shared" si="201"/>
        <v>1.0335928293703358</v>
      </c>
      <c r="N644" s="149">
        <f t="shared" si="202"/>
        <v>1.0337831310444452</v>
      </c>
      <c r="O644" s="149">
        <f t="shared" si="203"/>
        <v>1.0437518988983114</v>
      </c>
      <c r="P644" s="149">
        <f t="shared" si="204"/>
        <v>1.0440032419305516</v>
      </c>
      <c r="Q644" s="140"/>
      <c r="R644" s="152">
        <f t="shared" si="205"/>
        <v>3.3040916493435712E-2</v>
      </c>
      <c r="S644" s="152">
        <f t="shared" si="206"/>
        <v>3.3225016220133401E-2</v>
      </c>
      <c r="T644" s="152">
        <f t="shared" si="207"/>
        <v>4.2821816485044691E-2</v>
      </c>
      <c r="U644" s="152">
        <f t="shared" si="208"/>
        <v>4.3062594753088775E-2</v>
      </c>
    </row>
    <row r="645" spans="1:21" x14ac:dyDescent="0.25">
      <c r="A645" s="130">
        <f t="shared" si="192"/>
        <v>1924.08</v>
      </c>
      <c r="B645" s="138"/>
      <c r="C645" s="149">
        <f t="shared" si="200"/>
        <v>0.01</v>
      </c>
      <c r="D645" s="150">
        <f t="shared" si="193"/>
        <v>-9.3400000000000816E-2</v>
      </c>
      <c r="E645" s="150">
        <f t="shared" si="194"/>
        <v>0.11751447547341247</v>
      </c>
      <c r="F645" s="150">
        <f t="shared" si="195"/>
        <v>0.15702822237444639</v>
      </c>
      <c r="G645" s="151">
        <f t="shared" si="196"/>
        <v>2.4114475473411653E-2</v>
      </c>
      <c r="H645" s="150">
        <f t="shared" si="197"/>
        <v>6.362822237444557E-2</v>
      </c>
      <c r="I645" s="137"/>
      <c r="J645" s="151">
        <f t="shared" si="198"/>
        <v>9.3641144754734107</v>
      </c>
      <c r="K645" s="150">
        <f t="shared" si="199"/>
        <v>9.4036282223744454</v>
      </c>
      <c r="L645" s="135"/>
      <c r="M645" s="149">
        <f t="shared" si="201"/>
        <v>1.0253243307486228</v>
      </c>
      <c r="N645" s="149">
        <f t="shared" si="202"/>
        <v>1.0253980171419803</v>
      </c>
      <c r="O645" s="149">
        <f t="shared" si="203"/>
        <v>1.0331984882977334</v>
      </c>
      <c r="P645" s="149">
        <f t="shared" si="204"/>
        <v>1.0332969514301729</v>
      </c>
      <c r="Q645" s="140"/>
      <c r="R645" s="152">
        <f t="shared" si="205"/>
        <v>2.5008982782603096E-2</v>
      </c>
      <c r="S645" s="152">
        <f t="shared" si="206"/>
        <v>2.5080846624595143E-2</v>
      </c>
      <c r="T645" s="152">
        <f t="shared" si="207"/>
        <v>3.2659319112010157E-2</v>
      </c>
      <c r="U645" s="152">
        <f t="shared" si="208"/>
        <v>3.2754613909783258E-2</v>
      </c>
    </row>
    <row r="646" spans="1:21" x14ac:dyDescent="0.25">
      <c r="A646" s="130">
        <f t="shared" si="192"/>
        <v>1924.09</v>
      </c>
      <c r="B646" s="138"/>
      <c r="C646" s="149">
        <f t="shared" si="200"/>
        <v>0.01</v>
      </c>
      <c r="D646" s="150">
        <f t="shared" si="193"/>
        <v>-9.2499999999999361E-2</v>
      </c>
      <c r="E646" s="150">
        <f t="shared" si="194"/>
        <v>0.11511089026659121</v>
      </c>
      <c r="F646" s="150">
        <f t="shared" si="195"/>
        <v>3.4660121812250221E-2</v>
      </c>
      <c r="G646" s="151">
        <f t="shared" si="196"/>
        <v>2.2610890266591854E-2</v>
      </c>
      <c r="H646" s="150">
        <f t="shared" si="197"/>
        <v>-5.783987818774914E-2</v>
      </c>
      <c r="I646" s="137"/>
      <c r="J646" s="151">
        <f t="shared" si="198"/>
        <v>9.2726108902665914</v>
      </c>
      <c r="K646" s="150">
        <f t="shared" si="199"/>
        <v>9.1921601218122504</v>
      </c>
      <c r="L646" s="135"/>
      <c r="M646" s="149">
        <f t="shared" si="201"/>
        <v>0.99765235478767045</v>
      </c>
      <c r="N646" s="149">
        <f t="shared" si="202"/>
        <v>0.98972738825224749</v>
      </c>
      <c r="O646" s="149">
        <f t="shared" si="203"/>
        <v>1.0006153468006842</v>
      </c>
      <c r="P646" s="149">
        <f t="shared" si="204"/>
        <v>0.99822912335267144</v>
      </c>
      <c r="Q646" s="140"/>
      <c r="R646" s="152">
        <f t="shared" si="205"/>
        <v>-2.3504052519263616E-3</v>
      </c>
      <c r="S646" s="152">
        <f t="shared" si="206"/>
        <v>-1.0325739175285302E-2</v>
      </c>
      <c r="T646" s="152">
        <f t="shared" si="207"/>
        <v>6.1515755247318706E-4</v>
      </c>
      <c r="U646" s="152">
        <f t="shared" si="208"/>
        <v>-1.772446502999511E-3</v>
      </c>
    </row>
    <row r="647" spans="1:21" x14ac:dyDescent="0.25">
      <c r="A647" s="130">
        <f t="shared" si="192"/>
        <v>1924.1</v>
      </c>
      <c r="B647" s="138"/>
      <c r="C647" s="149">
        <f t="shared" si="200"/>
        <v>0.01</v>
      </c>
      <c r="D647" s="150">
        <f t="shared" si="193"/>
        <v>-9.1300000000000381E-2</v>
      </c>
      <c r="E647" s="150">
        <f t="shared" si="194"/>
        <v>0.11442434006506111</v>
      </c>
      <c r="F647" s="150">
        <f t="shared" si="195"/>
        <v>3.2421788965358571E-2</v>
      </c>
      <c r="G647" s="151">
        <f t="shared" si="196"/>
        <v>2.3124340065060728E-2</v>
      </c>
      <c r="H647" s="150">
        <f t="shared" si="197"/>
        <v>-5.887821103464181E-2</v>
      </c>
      <c r="I647" s="137"/>
      <c r="J647" s="151">
        <f t="shared" si="198"/>
        <v>9.1531243400650624</v>
      </c>
      <c r="K647" s="150">
        <f t="shared" si="199"/>
        <v>9.0711217889653586</v>
      </c>
      <c r="L647" s="135"/>
      <c r="M647" s="149">
        <f t="shared" si="201"/>
        <v>0.9957048625896141</v>
      </c>
      <c r="N647" s="149">
        <f t="shared" si="202"/>
        <v>0.99555535004853646</v>
      </c>
      <c r="O647" s="149">
        <f t="shared" si="203"/>
        <v>1.0001283428876362</v>
      </c>
      <c r="P647" s="149">
        <f t="shared" si="204"/>
        <v>1.0000859789635643</v>
      </c>
      <c r="Q647" s="140"/>
      <c r="R647" s="152">
        <f t="shared" si="205"/>
        <v>-4.304388010976109E-3</v>
      </c>
      <c r="S647" s="152">
        <f t="shared" si="206"/>
        <v>-4.4545567738627318E-3</v>
      </c>
      <c r="T647" s="152">
        <f t="shared" si="207"/>
        <v>1.2833465239240265E-4</v>
      </c>
      <c r="U647" s="152">
        <f t="shared" si="208"/>
        <v>8.5975267585087649E-5</v>
      </c>
    </row>
    <row r="648" spans="1:21" x14ac:dyDescent="0.25">
      <c r="A648" s="130">
        <f t="shared" si="192"/>
        <v>1924.11</v>
      </c>
      <c r="B648" s="138"/>
      <c r="C648" s="149">
        <f t="shared" si="200"/>
        <v>0.01</v>
      </c>
      <c r="D648" s="150">
        <f t="shared" si="193"/>
        <v>-9.6400000000000929E-2</v>
      </c>
      <c r="E648" s="150">
        <f t="shared" si="194"/>
        <v>0.12181203879013545</v>
      </c>
      <c r="F648" s="150">
        <f t="shared" si="195"/>
        <v>0.16295519521718238</v>
      </c>
      <c r="G648" s="151">
        <f t="shared" si="196"/>
        <v>2.5412038790134525E-2</v>
      </c>
      <c r="H648" s="150">
        <f t="shared" si="197"/>
        <v>6.6555195217181451E-2</v>
      </c>
      <c r="I648" s="137"/>
      <c r="J648" s="151">
        <f t="shared" si="198"/>
        <v>9.6654120387901354</v>
      </c>
      <c r="K648" s="150">
        <f t="shared" si="199"/>
        <v>9.7065551952171827</v>
      </c>
      <c r="L648" s="135"/>
      <c r="M648" s="149">
        <f t="shared" si="201"/>
        <v>1.0392010107014571</v>
      </c>
      <c r="N648" s="149">
        <f t="shared" si="202"/>
        <v>1.048126305837267</v>
      </c>
      <c r="O648" s="149">
        <f t="shared" si="203"/>
        <v>1.0518123822050294</v>
      </c>
      <c r="P648" s="149">
        <f t="shared" si="204"/>
        <v>1.063752279325811</v>
      </c>
      <c r="Q648" s="140"/>
      <c r="R648" s="152">
        <f t="shared" si="205"/>
        <v>3.8452158950239644E-2</v>
      </c>
      <c r="S648" s="152">
        <f t="shared" si="206"/>
        <v>4.7004099473884606E-2</v>
      </c>
      <c r="T648" s="152">
        <f t="shared" si="207"/>
        <v>5.0514754498782594E-2</v>
      </c>
      <c r="U648" s="152">
        <f t="shared" si="208"/>
        <v>6.1802543630118022E-2</v>
      </c>
    </row>
    <row r="649" spans="1:21" x14ac:dyDescent="0.25">
      <c r="A649" s="130">
        <f t="shared" si="192"/>
        <v>1924.12</v>
      </c>
      <c r="B649" s="138"/>
      <c r="C649" s="149">
        <f t="shared" si="200"/>
        <v>0.01</v>
      </c>
      <c r="D649" s="150">
        <f t="shared" si="193"/>
        <v>-0.10159999999999947</v>
      </c>
      <c r="E649" s="150">
        <f t="shared" si="194"/>
        <v>0.12590268124923901</v>
      </c>
      <c r="F649" s="150">
        <f t="shared" si="195"/>
        <v>0.17170010542639383</v>
      </c>
      <c r="G649" s="151">
        <f t="shared" si="196"/>
        <v>2.4302681249239538E-2</v>
      </c>
      <c r="H649" s="150">
        <f t="shared" si="197"/>
        <v>7.010010542639436E-2</v>
      </c>
      <c r="I649" s="137"/>
      <c r="J649" s="151">
        <f t="shared" si="198"/>
        <v>10.184302681249239</v>
      </c>
      <c r="K649" s="150">
        <f t="shared" si="199"/>
        <v>10.230100105426395</v>
      </c>
      <c r="L649" s="135"/>
      <c r="M649" s="149">
        <f t="shared" si="201"/>
        <v>1.0369045546028961</v>
      </c>
      <c r="N649" s="149">
        <f t="shared" si="202"/>
        <v>1.0370482036599824</v>
      </c>
      <c r="O649" s="149">
        <f t="shared" si="203"/>
        <v>1.0496564396480073</v>
      </c>
      <c r="P649" s="149">
        <f t="shared" si="204"/>
        <v>1.0498523414191325</v>
      </c>
      <c r="Q649" s="140"/>
      <c r="R649" s="152">
        <f t="shared" si="205"/>
        <v>3.6239885091395294E-2</v>
      </c>
      <c r="S649" s="152">
        <f t="shared" si="206"/>
        <v>3.6378411927885379E-2</v>
      </c>
      <c r="T649" s="152">
        <f t="shared" si="207"/>
        <v>4.8462910292491571E-2</v>
      </c>
      <c r="U649" s="152">
        <f t="shared" si="208"/>
        <v>4.8649527060623622E-2</v>
      </c>
    </row>
    <row r="650" spans="1:21" x14ac:dyDescent="0.25">
      <c r="A650" s="130">
        <f t="shared" si="192"/>
        <v>1925.01</v>
      </c>
      <c r="B650" s="138"/>
      <c r="C650" s="149">
        <f t="shared" si="200"/>
        <v>0.01</v>
      </c>
      <c r="D650" s="150">
        <f t="shared" si="193"/>
        <v>-0.10580000000000034</v>
      </c>
      <c r="E650" s="150">
        <f t="shared" si="194"/>
        <v>0.12878755451944596</v>
      </c>
      <c r="F650" s="150">
        <f t="shared" si="195"/>
        <v>0.17833427040858535</v>
      </c>
      <c r="G650" s="151">
        <f t="shared" si="196"/>
        <v>2.2987554519445619E-2</v>
      </c>
      <c r="H650" s="150">
        <f t="shared" si="197"/>
        <v>7.2534270408585011E-2</v>
      </c>
      <c r="I650" s="137"/>
      <c r="J650" s="151">
        <f t="shared" si="198"/>
        <v>10.602987554519446</v>
      </c>
      <c r="K650" s="150">
        <f t="shared" si="199"/>
        <v>10.652534270408585</v>
      </c>
      <c r="L650" s="135"/>
      <c r="M650" s="149">
        <f t="shared" si="201"/>
        <v>1.0284991209260088</v>
      </c>
      <c r="N650" s="149">
        <f t="shared" si="202"/>
        <v>1.0285978132852578</v>
      </c>
      <c r="O650" s="149">
        <f t="shared" si="203"/>
        <v>1.0387578420265404</v>
      </c>
      <c r="P650" s="149">
        <f t="shared" si="204"/>
        <v>1.0388945029791246</v>
      </c>
      <c r="Q650" s="140"/>
      <c r="R650" s="152">
        <f t="shared" si="205"/>
        <v>2.8100575395885147E-2</v>
      </c>
      <c r="S650" s="152">
        <f t="shared" si="206"/>
        <v>2.8196528442806134E-2</v>
      </c>
      <c r="T650" s="152">
        <f t="shared" si="207"/>
        <v>3.8025616643057786E-2</v>
      </c>
      <c r="U650" s="152">
        <f t="shared" si="208"/>
        <v>3.8157169886900273E-2</v>
      </c>
    </row>
    <row r="651" spans="1:21" x14ac:dyDescent="0.25">
      <c r="A651" s="130">
        <f t="shared" si="192"/>
        <v>1925.02</v>
      </c>
      <c r="B651" s="138"/>
      <c r="C651" s="149">
        <f t="shared" si="200"/>
        <v>0.01</v>
      </c>
      <c r="D651" s="150">
        <f t="shared" si="193"/>
        <v>-0.10670000000000002</v>
      </c>
      <c r="E651" s="150">
        <f t="shared" si="194"/>
        <v>0.12817582351305448</v>
      </c>
      <c r="F651" s="150">
        <f t="shared" si="195"/>
        <v>0.17256652846457843</v>
      </c>
      <c r="G651" s="151">
        <f t="shared" si="196"/>
        <v>2.1475823513054465E-2</v>
      </c>
      <c r="H651" s="150">
        <f t="shared" si="197"/>
        <v>6.5866528464578411E-2</v>
      </c>
      <c r="I651" s="137"/>
      <c r="J651" s="151">
        <f t="shared" si="198"/>
        <v>10.691475823513054</v>
      </c>
      <c r="K651" s="150">
        <f t="shared" si="199"/>
        <v>10.735866528464578</v>
      </c>
      <c r="L651" s="135"/>
      <c r="M651" s="149">
        <f t="shared" si="201"/>
        <v>1.0084282051682534</v>
      </c>
      <c r="N651" s="149">
        <f t="shared" si="202"/>
        <v>1.0081019136103904</v>
      </c>
      <c r="O651" s="149">
        <f t="shared" si="203"/>
        <v>1.010670709725658</v>
      </c>
      <c r="P651" s="149">
        <f t="shared" si="204"/>
        <v>1.0102314147021154</v>
      </c>
      <c r="Q651" s="140"/>
      <c r="R651" s="152">
        <f t="shared" si="205"/>
        <v>8.3928861588871036E-3</v>
      </c>
      <c r="S651" s="152">
        <f t="shared" si="206"/>
        <v>8.0692693106465332E-3</v>
      </c>
      <c r="T651" s="152">
        <f t="shared" si="207"/>
        <v>1.0614179492198016E-2</v>
      </c>
      <c r="U651" s="152">
        <f t="shared" si="208"/>
        <v>1.0179428075836208E-2</v>
      </c>
    </row>
    <row r="652" spans="1:21" x14ac:dyDescent="0.25">
      <c r="A652" s="130">
        <f t="shared" si="192"/>
        <v>1925.03</v>
      </c>
      <c r="B652" s="138"/>
      <c r="C652" s="149">
        <f t="shared" si="200"/>
        <v>0.01</v>
      </c>
      <c r="D652" s="150">
        <f t="shared" si="193"/>
        <v>-0.10389999999999944</v>
      </c>
      <c r="E652" s="150">
        <f t="shared" si="194"/>
        <v>0.12497787416668903</v>
      </c>
      <c r="F652" s="150">
        <f t="shared" si="195"/>
        <v>3.3766177057140419E-2</v>
      </c>
      <c r="G652" s="151">
        <f t="shared" si="196"/>
        <v>2.1077874166689589E-2</v>
      </c>
      <c r="H652" s="150">
        <f t="shared" si="197"/>
        <v>-7.0133822942859025E-2</v>
      </c>
      <c r="I652" s="137"/>
      <c r="J652" s="151">
        <f t="shared" si="198"/>
        <v>10.41107787416669</v>
      </c>
      <c r="K652" s="150">
        <f t="shared" si="199"/>
        <v>10.319866177057142</v>
      </c>
      <c r="L652" s="135"/>
      <c r="M652" s="149">
        <f t="shared" si="201"/>
        <v>0.98763674274704827</v>
      </c>
      <c r="N652" s="149">
        <f t="shared" si="202"/>
        <v>0.98009448389492149</v>
      </c>
      <c r="O652" s="149">
        <f t="shared" si="203"/>
        <v>0.99807561929001998</v>
      </c>
      <c r="P652" s="149">
        <f t="shared" si="204"/>
        <v>0.99603787261277998</v>
      </c>
      <c r="Q652" s="140"/>
      <c r="R652" s="152">
        <f t="shared" si="205"/>
        <v>-1.2440318125556505E-2</v>
      </c>
      <c r="S652" s="152">
        <f t="shared" si="206"/>
        <v>-2.0106299827195903E-2</v>
      </c>
      <c r="T652" s="152">
        <f t="shared" si="207"/>
        <v>-1.9262347094542028E-3</v>
      </c>
      <c r="U652" s="152">
        <f t="shared" si="208"/>
        <v>-3.9699974088333494E-3</v>
      </c>
    </row>
    <row r="653" spans="1:21" x14ac:dyDescent="0.25">
      <c r="A653" s="130">
        <f t="shared" si="192"/>
        <v>1925.04</v>
      </c>
      <c r="B653" s="138"/>
      <c r="C653" s="149">
        <f t="shared" si="200"/>
        <v>0.01</v>
      </c>
      <c r="D653" s="150">
        <f t="shared" si="193"/>
        <v>-0.10280000000000022</v>
      </c>
      <c r="E653" s="150">
        <f t="shared" si="194"/>
        <v>0.12579799136671946</v>
      </c>
      <c r="F653" s="150">
        <f t="shared" si="195"/>
        <v>3.76354432245284E-2</v>
      </c>
      <c r="G653" s="151">
        <f t="shared" si="196"/>
        <v>2.2997991366719234E-2</v>
      </c>
      <c r="H653" s="150">
        <f t="shared" si="197"/>
        <v>-6.5164556775471824E-2</v>
      </c>
      <c r="I653" s="137"/>
      <c r="J653" s="151">
        <f t="shared" si="198"/>
        <v>10.302997991366718</v>
      </c>
      <c r="K653" s="150">
        <f t="shared" si="199"/>
        <v>10.214835443224528</v>
      </c>
      <c r="L653" s="135"/>
      <c r="M653" s="149">
        <f t="shared" si="201"/>
        <v>0.9971715143011467</v>
      </c>
      <c r="N653" s="149">
        <f t="shared" si="202"/>
        <v>0.99732068612767288</v>
      </c>
      <c r="O653" s="149">
        <f t="shared" si="203"/>
        <v>1.0005042831278903</v>
      </c>
      <c r="P653" s="149">
        <f t="shared" si="204"/>
        <v>1.0005489114065054</v>
      </c>
      <c r="Q653" s="140"/>
      <c r="R653" s="152">
        <f t="shared" si="205"/>
        <v>-2.832493423506163E-3</v>
      </c>
      <c r="S653" s="152">
        <f t="shared" si="206"/>
        <v>-2.6829096580020819E-3</v>
      </c>
      <c r="T653" s="152">
        <f t="shared" si="207"/>
        <v>5.0415601988425295E-4</v>
      </c>
      <c r="U653" s="152">
        <f t="shared" si="208"/>
        <v>5.4876080974627342E-4</v>
      </c>
    </row>
    <row r="654" spans="1:21" x14ac:dyDescent="0.25">
      <c r="A654" s="130">
        <f t="shared" si="192"/>
        <v>1925.05</v>
      </c>
      <c r="B654" s="138"/>
      <c r="C654" s="149">
        <f t="shared" si="200"/>
        <v>0.01</v>
      </c>
      <c r="D654" s="150">
        <f t="shared" si="193"/>
        <v>-0.10609999999999964</v>
      </c>
      <c r="E654" s="150">
        <f t="shared" si="194"/>
        <v>0.1310744126182592</v>
      </c>
      <c r="F654" s="150">
        <f t="shared" si="195"/>
        <v>0.17830414947971929</v>
      </c>
      <c r="G654" s="151">
        <f t="shared" si="196"/>
        <v>2.4974412618259556E-2</v>
      </c>
      <c r="H654" s="150">
        <f t="shared" si="197"/>
        <v>7.2204149479719648E-2</v>
      </c>
      <c r="I654" s="137"/>
      <c r="J654" s="151">
        <f t="shared" si="198"/>
        <v>10.634974412618259</v>
      </c>
      <c r="K654" s="150">
        <f t="shared" si="199"/>
        <v>10.68220414947972</v>
      </c>
      <c r="L654" s="135"/>
      <c r="M654" s="149">
        <f t="shared" si="201"/>
        <v>1.0234863584835205</v>
      </c>
      <c r="N654" s="149">
        <f t="shared" si="202"/>
        <v>1.0318699440669132</v>
      </c>
      <c r="O654" s="149">
        <f t="shared" si="203"/>
        <v>1.0312594946341462</v>
      </c>
      <c r="P654" s="149">
        <f t="shared" si="204"/>
        <v>1.0426639180237121</v>
      </c>
      <c r="Q654" s="140"/>
      <c r="R654" s="152">
        <f t="shared" si="205"/>
        <v>2.3214797728987931E-2</v>
      </c>
      <c r="S654" s="152">
        <f t="shared" si="206"/>
        <v>3.1372635926805892E-2</v>
      </c>
      <c r="T654" s="152">
        <f t="shared" si="207"/>
        <v>3.0780865542330265E-2</v>
      </c>
      <c r="U654" s="152">
        <f t="shared" si="208"/>
        <v>4.1778897844963692E-2</v>
      </c>
    </row>
    <row r="655" spans="1:21" x14ac:dyDescent="0.25">
      <c r="A655" s="130">
        <f t="shared" si="192"/>
        <v>1925.06</v>
      </c>
      <c r="B655" s="138"/>
      <c r="C655" s="149">
        <f t="shared" si="200"/>
        <v>0.01</v>
      </c>
      <c r="D655" s="150">
        <f t="shared" si="193"/>
        <v>-0.10800000000000054</v>
      </c>
      <c r="E655" s="150">
        <f t="shared" si="194"/>
        <v>0.1322384245496965</v>
      </c>
      <c r="F655" s="150">
        <f t="shared" si="195"/>
        <v>0.17950892181407824</v>
      </c>
      <c r="G655" s="151">
        <f t="shared" si="196"/>
        <v>2.4238424549695964E-2</v>
      </c>
      <c r="H655" s="150">
        <f t="shared" si="197"/>
        <v>7.1508921814077697E-2</v>
      </c>
      <c r="I655" s="137"/>
      <c r="J655" s="151">
        <f t="shared" si="198"/>
        <v>10.824238424549696</v>
      </c>
      <c r="K655" s="150">
        <f t="shared" si="199"/>
        <v>10.871508921814078</v>
      </c>
      <c r="L655" s="135"/>
      <c r="M655" s="149">
        <f t="shared" si="201"/>
        <v>1.0143907261387564</v>
      </c>
      <c r="N655" s="149">
        <f t="shared" si="202"/>
        <v>1.0143326949307534</v>
      </c>
      <c r="O655" s="149">
        <f t="shared" si="203"/>
        <v>1.0188553930550397</v>
      </c>
      <c r="P655" s="149">
        <f t="shared" si="204"/>
        <v>1.0187766177700524</v>
      </c>
      <c r="Q655" s="140"/>
      <c r="R655" s="152">
        <f t="shared" si="205"/>
        <v>1.4288162445663041E-2</v>
      </c>
      <c r="S655" s="152">
        <f t="shared" si="206"/>
        <v>1.4230952865080394E-2</v>
      </c>
      <c r="T655" s="152">
        <f t="shared" si="207"/>
        <v>1.8679833527571677E-2</v>
      </c>
      <c r="U655" s="152">
        <f t="shared" si="208"/>
        <v>1.8602513104052525E-2</v>
      </c>
    </row>
    <row r="656" spans="1:21" x14ac:dyDescent="0.25">
      <c r="A656" s="130">
        <f t="shared" si="192"/>
        <v>1925.07</v>
      </c>
      <c r="B656" s="138"/>
      <c r="C656" s="149">
        <f t="shared" si="200"/>
        <v>0.01</v>
      </c>
      <c r="D656" s="150">
        <f t="shared" si="193"/>
        <v>-0.11100000000000065</v>
      </c>
      <c r="E656" s="150">
        <f t="shared" si="194"/>
        <v>0.13551480405783903</v>
      </c>
      <c r="F656" s="150">
        <f t="shared" si="195"/>
        <v>0.18615207461091246</v>
      </c>
      <c r="G656" s="151">
        <f t="shared" si="196"/>
        <v>2.4514804057838374E-2</v>
      </c>
      <c r="H656" s="150">
        <f t="shared" si="197"/>
        <v>7.5152074610911807E-2</v>
      </c>
      <c r="I656" s="137"/>
      <c r="J656" s="151">
        <f t="shared" si="198"/>
        <v>11.124514804057839</v>
      </c>
      <c r="K656" s="150">
        <f t="shared" si="199"/>
        <v>11.175152074610912</v>
      </c>
      <c r="L656" s="135"/>
      <c r="M656" s="149">
        <f t="shared" si="201"/>
        <v>1.0203913468811163</v>
      </c>
      <c r="N656" s="149">
        <f t="shared" si="202"/>
        <v>1.0204949227061058</v>
      </c>
      <c r="O656" s="149">
        <f t="shared" si="203"/>
        <v>1.0273054779531505</v>
      </c>
      <c r="P656" s="149">
        <f t="shared" si="204"/>
        <v>1.0274477565391351</v>
      </c>
      <c r="Q656" s="140"/>
      <c r="R656" s="152">
        <f t="shared" si="205"/>
        <v>2.0186227125215821E-2</v>
      </c>
      <c r="S656" s="152">
        <f t="shared" si="206"/>
        <v>2.0287727955146249E-2</v>
      </c>
      <c r="T656" s="152">
        <f t="shared" si="207"/>
        <v>2.6939333605062267E-2</v>
      </c>
      <c r="U656" s="152">
        <f t="shared" si="208"/>
        <v>2.7077820878203988E-2</v>
      </c>
    </row>
    <row r="657" spans="1:21" x14ac:dyDescent="0.25">
      <c r="A657" s="130">
        <f t="shared" si="192"/>
        <v>1925.08</v>
      </c>
      <c r="B657" s="138"/>
      <c r="C657" s="149">
        <f t="shared" si="200"/>
        <v>0.01</v>
      </c>
      <c r="D657" s="150">
        <f t="shared" si="193"/>
        <v>-0.11250000000000071</v>
      </c>
      <c r="E657" s="150">
        <f t="shared" si="194"/>
        <v>0.13633216223666203</v>
      </c>
      <c r="F657" s="150">
        <f t="shared" si="195"/>
        <v>0.18554802223849656</v>
      </c>
      <c r="G657" s="151">
        <f t="shared" si="196"/>
        <v>2.3832162236661319E-2</v>
      </c>
      <c r="H657" s="150">
        <f t="shared" si="197"/>
        <v>7.3048022238495852E-2</v>
      </c>
      <c r="I657" s="137"/>
      <c r="J657" s="151">
        <f t="shared" si="198"/>
        <v>11.273832162236662</v>
      </c>
      <c r="K657" s="150">
        <f t="shared" si="199"/>
        <v>11.323048022238495</v>
      </c>
      <c r="L657" s="135"/>
      <c r="M657" s="149">
        <f t="shared" si="201"/>
        <v>1.0115192624327698</v>
      </c>
      <c r="N657" s="149">
        <f t="shared" si="202"/>
        <v>1.0113933442645338</v>
      </c>
      <c r="O657" s="149">
        <f t="shared" si="203"/>
        <v>1.0150009167447767</v>
      </c>
      <c r="P657" s="149">
        <f t="shared" si="204"/>
        <v>1.0148295421645104</v>
      </c>
      <c r="Q657" s="140"/>
      <c r="R657" s="152">
        <f t="shared" si="205"/>
        <v>1.1453420877626224E-2</v>
      </c>
      <c r="S657" s="152">
        <f t="shared" si="206"/>
        <v>1.1328928926780909E-2</v>
      </c>
      <c r="T657" s="152">
        <f t="shared" si="207"/>
        <v>1.4889515690167068E-2</v>
      </c>
      <c r="U657" s="152">
        <f t="shared" si="208"/>
        <v>1.4720659636282095E-2</v>
      </c>
    </row>
    <row r="658" spans="1:21" x14ac:dyDescent="0.25">
      <c r="A658" s="130">
        <f t="shared" si="192"/>
        <v>1925.09</v>
      </c>
      <c r="B658" s="138"/>
      <c r="C658" s="149">
        <f t="shared" si="200"/>
        <v>0.01</v>
      </c>
      <c r="D658" s="150">
        <f t="shared" si="193"/>
        <v>-0.11509999999999998</v>
      </c>
      <c r="E658" s="150">
        <f t="shared" si="194"/>
        <v>0.1393349604749185</v>
      </c>
      <c r="F658" s="150">
        <f t="shared" si="195"/>
        <v>0.19242907338499424</v>
      </c>
      <c r="G658" s="151">
        <f t="shared" si="196"/>
        <v>2.4234960474918521E-2</v>
      </c>
      <c r="H658" s="150">
        <f t="shared" si="197"/>
        <v>7.7329073384994257E-2</v>
      </c>
      <c r="I658" s="137"/>
      <c r="J658" s="151">
        <f t="shared" si="198"/>
        <v>11.534234960474919</v>
      </c>
      <c r="K658" s="150">
        <f t="shared" si="199"/>
        <v>11.587329073384995</v>
      </c>
      <c r="L658" s="135"/>
      <c r="M658" s="149">
        <f t="shared" si="201"/>
        <v>1.0173440713526234</v>
      </c>
      <c r="N658" s="149">
        <f t="shared" si="202"/>
        <v>1.0174791925710036</v>
      </c>
      <c r="O658" s="149">
        <f t="shared" si="203"/>
        <v>1.0232436800316813</v>
      </c>
      <c r="P658" s="149">
        <f t="shared" si="204"/>
        <v>1.0234302897006324</v>
      </c>
      <c r="Q658" s="140"/>
      <c r="R658" s="152">
        <f t="shared" si="205"/>
        <v>1.7195379763229528E-2</v>
      </c>
      <c r="S658" s="152">
        <f t="shared" si="206"/>
        <v>1.7328188563850652E-2</v>
      </c>
      <c r="T658" s="152">
        <f t="shared" si="207"/>
        <v>2.2977660003533414E-2</v>
      </c>
      <c r="U658" s="152">
        <f t="shared" si="208"/>
        <v>2.316001407870899E-2</v>
      </c>
    </row>
    <row r="659" spans="1:21" x14ac:dyDescent="0.25">
      <c r="A659" s="130">
        <f t="shared" si="192"/>
        <v>1925.1</v>
      </c>
      <c r="B659" s="138"/>
      <c r="C659" s="149">
        <f t="shared" si="200"/>
        <v>0.01</v>
      </c>
      <c r="D659" s="150">
        <f t="shared" si="193"/>
        <v>-0.11890000000000001</v>
      </c>
      <c r="E659" s="150">
        <f t="shared" si="194"/>
        <v>0.14315688638538129</v>
      </c>
      <c r="F659" s="150">
        <f t="shared" si="195"/>
        <v>0.19994664008906635</v>
      </c>
      <c r="G659" s="151">
        <f t="shared" si="196"/>
        <v>2.4256886385381288E-2</v>
      </c>
      <c r="H659" s="150">
        <f t="shared" si="197"/>
        <v>8.1046640089066341E-2</v>
      </c>
      <c r="I659" s="137"/>
      <c r="J659" s="151">
        <f t="shared" si="198"/>
        <v>11.914256886385381</v>
      </c>
      <c r="K659" s="150">
        <f t="shared" si="199"/>
        <v>11.971046640089067</v>
      </c>
      <c r="L659" s="135"/>
      <c r="M659" s="149">
        <f t="shared" si="201"/>
        <v>1.0231437549571298</v>
      </c>
      <c r="N659" s="149">
        <f t="shared" si="202"/>
        <v>1.02323308208797</v>
      </c>
      <c r="O659" s="149">
        <f t="shared" si="203"/>
        <v>1.0315914342349357</v>
      </c>
      <c r="P659" s="149">
        <f t="shared" si="204"/>
        <v>1.0317161970747208</v>
      </c>
      <c r="Q659" s="140"/>
      <c r="R659" s="152">
        <f t="shared" si="205"/>
        <v>2.2880000026813081E-2</v>
      </c>
      <c r="S659" s="152">
        <f t="shared" si="206"/>
        <v>2.2967302745725712E-2</v>
      </c>
      <c r="T659" s="152">
        <f t="shared" si="207"/>
        <v>3.1102691612269723E-2</v>
      </c>
      <c r="U659" s="152">
        <f t="shared" si="208"/>
        <v>3.1223626404584717E-2</v>
      </c>
    </row>
    <row r="660" spans="1:21" x14ac:dyDescent="0.25">
      <c r="A660" s="130">
        <f t="shared" si="192"/>
        <v>1925.11</v>
      </c>
      <c r="B660" s="138"/>
      <c r="C660" s="149">
        <f t="shared" si="200"/>
        <v>0.01</v>
      </c>
      <c r="D660" s="150">
        <f t="shared" si="193"/>
        <v>-0.12260000000000026</v>
      </c>
      <c r="E660" s="150">
        <f t="shared" si="194"/>
        <v>0.14612150339592855</v>
      </c>
      <c r="F660" s="150">
        <f t="shared" si="195"/>
        <v>0.20601056981746499</v>
      </c>
      <c r="G660" s="151">
        <f t="shared" si="196"/>
        <v>2.3521503395928289E-2</v>
      </c>
      <c r="H660" s="150">
        <f t="shared" si="197"/>
        <v>8.3410569817464725E-2</v>
      </c>
      <c r="I660" s="137"/>
      <c r="J660" s="151">
        <f t="shared" si="198"/>
        <v>12.283521503395928</v>
      </c>
      <c r="K660" s="150">
        <f t="shared" si="199"/>
        <v>12.343410569817465</v>
      </c>
      <c r="L660" s="135"/>
      <c r="M660" s="149">
        <f t="shared" si="201"/>
        <v>1.0216950000807974</v>
      </c>
      <c r="N660" s="149">
        <f t="shared" si="202"/>
        <v>1.0217498853841682</v>
      </c>
      <c r="O660" s="149">
        <f t="shared" si="203"/>
        <v>1.0298345386875105</v>
      </c>
      <c r="P660" s="149">
        <f t="shared" si="204"/>
        <v>1.0299119191712809</v>
      </c>
      <c r="Q660" s="140"/>
      <c r="R660" s="152">
        <f t="shared" si="205"/>
        <v>2.146301287790436E-2</v>
      </c>
      <c r="S660" s="152">
        <f t="shared" si="206"/>
        <v>2.1516731286239647E-2</v>
      </c>
      <c r="T660" s="152">
        <f t="shared" si="207"/>
        <v>2.9398147286267468E-2</v>
      </c>
      <c r="U660" s="152">
        <f t="shared" si="208"/>
        <v>2.9473283217208421E-2</v>
      </c>
    </row>
    <row r="661" spans="1:21" x14ac:dyDescent="0.25">
      <c r="A661" s="130">
        <f t="shared" si="192"/>
        <v>1925.12</v>
      </c>
      <c r="B661" s="138"/>
      <c r="C661" s="149">
        <f t="shared" si="200"/>
        <v>0.01</v>
      </c>
      <c r="D661" s="150">
        <f t="shared" si="193"/>
        <v>-0.12460000000000093</v>
      </c>
      <c r="E661" s="150">
        <f t="shared" si="194"/>
        <v>0.14710855066145276</v>
      </c>
      <c r="F661" s="150">
        <f t="shared" si="195"/>
        <v>0.20673105641018732</v>
      </c>
      <c r="G661" s="151">
        <f t="shared" si="196"/>
        <v>2.2508550661451826E-2</v>
      </c>
      <c r="H661" s="150">
        <f t="shared" si="197"/>
        <v>8.2131056410186393E-2</v>
      </c>
      <c r="I661" s="137"/>
      <c r="J661" s="151">
        <f t="shared" si="198"/>
        <v>12.482508550661453</v>
      </c>
      <c r="K661" s="150">
        <f t="shared" si="199"/>
        <v>12.542131056410188</v>
      </c>
      <c r="L661" s="135"/>
      <c r="M661" s="149">
        <f t="shared" si="201"/>
        <v>1.0127124988711855</v>
      </c>
      <c r="N661" s="149">
        <f t="shared" si="202"/>
        <v>1.0126416934117519</v>
      </c>
      <c r="O661" s="149">
        <f t="shared" si="203"/>
        <v>1.0171261640671865</v>
      </c>
      <c r="P661" s="149">
        <f t="shared" si="204"/>
        <v>1.0170266614389403</v>
      </c>
      <c r="Q661" s="140"/>
      <c r="R661" s="152">
        <f t="shared" si="205"/>
        <v>1.2632373406121855E-2</v>
      </c>
      <c r="S661" s="152">
        <f t="shared" si="206"/>
        <v>1.2562454317665882E-2</v>
      </c>
      <c r="T661" s="152">
        <f t="shared" si="207"/>
        <v>1.6981164502198463E-2</v>
      </c>
      <c r="U661" s="152">
        <f t="shared" si="208"/>
        <v>1.6883332493631643E-2</v>
      </c>
    </row>
    <row r="662" spans="1:21" x14ac:dyDescent="0.25">
      <c r="A662" s="130">
        <f t="shared" si="192"/>
        <v>1926.01</v>
      </c>
      <c r="B662" s="138"/>
      <c r="C662" s="149">
        <f t="shared" si="200"/>
        <v>0.01</v>
      </c>
      <c r="D662" s="150">
        <f t="shared" ref="D662:D681" si="209">(1-Epsilon)*q_SP-q_SP</f>
        <v>-0.12650000000000006</v>
      </c>
      <c r="E662" s="150">
        <f t="shared" si="194"/>
        <v>0.14936816061291333</v>
      </c>
      <c r="F662" s="150">
        <f t="shared" si="195"/>
        <v>0.20952055713427042</v>
      </c>
      <c r="G662" s="151">
        <f t="shared" si="196"/>
        <v>2.2868160612913274E-2</v>
      </c>
      <c r="H662" s="150">
        <f t="shared" si="197"/>
        <v>8.3020557134270367E-2</v>
      </c>
      <c r="I662" s="137"/>
      <c r="J662" s="151">
        <f t="shared" si="198"/>
        <v>12.672868160612914</v>
      </c>
      <c r="K662" s="150">
        <f t="shared" si="199"/>
        <v>12.733020557134271</v>
      </c>
      <c r="L662" s="135"/>
      <c r="M662" s="149">
        <f t="shared" si="201"/>
        <v>1.0121390738453644</v>
      </c>
      <c r="N662" s="149">
        <f t="shared" si="202"/>
        <v>1.0121098339677972</v>
      </c>
      <c r="O662" s="149">
        <f t="shared" si="203"/>
        <v>1.0162989418425292</v>
      </c>
      <c r="P662" s="149">
        <f t="shared" si="204"/>
        <v>1.0162579267064169</v>
      </c>
      <c r="Q662" s="140"/>
      <c r="R662" s="152">
        <f t="shared" si="205"/>
        <v>1.2065986171741877E-2</v>
      </c>
      <c r="S662" s="152">
        <f t="shared" si="206"/>
        <v>1.2037096564879427E-2</v>
      </c>
      <c r="T662" s="152">
        <f t="shared" si="207"/>
        <v>1.6167539974904926E-2</v>
      </c>
      <c r="U662" s="152">
        <f t="shared" si="208"/>
        <v>1.612718180657759E-2</v>
      </c>
    </row>
    <row r="663" spans="1:21" x14ac:dyDescent="0.25">
      <c r="A663" s="130">
        <f t="shared" si="192"/>
        <v>1926.02</v>
      </c>
      <c r="B663" s="138"/>
      <c r="C663" s="149">
        <f t="shared" si="200"/>
        <v>0.01</v>
      </c>
      <c r="D663" s="150">
        <f t="shared" si="209"/>
        <v>-0.12669999999999959</v>
      </c>
      <c r="E663" s="150">
        <f t="shared" si="194"/>
        <v>0.14968702935623862</v>
      </c>
      <c r="F663" s="150">
        <f t="shared" si="195"/>
        <v>0.17529834068795011</v>
      </c>
      <c r="G663" s="151">
        <f t="shared" si="196"/>
        <v>2.298702935623903E-2</v>
      </c>
      <c r="H663" s="150">
        <f t="shared" si="197"/>
        <v>4.859834068795052E-2</v>
      </c>
      <c r="I663" s="137"/>
      <c r="J663" s="151">
        <f t="shared" si="198"/>
        <v>12.692987029356239</v>
      </c>
      <c r="K663" s="150">
        <f t="shared" si="199"/>
        <v>12.718598340687951</v>
      </c>
      <c r="L663" s="135"/>
      <c r="M663" s="149">
        <f t="shared" si="201"/>
        <v>1.003618098341476</v>
      </c>
      <c r="N663" s="149">
        <f t="shared" si="202"/>
        <v>1.0019999414912355</v>
      </c>
      <c r="O663" s="149">
        <f t="shared" si="203"/>
        <v>1.0041153275073251</v>
      </c>
      <c r="P663" s="149">
        <f t="shared" si="204"/>
        <v>1.0022203055268639</v>
      </c>
      <c r="Q663" s="140"/>
      <c r="R663" s="152">
        <f t="shared" si="205"/>
        <v>3.6115687686897836E-3</v>
      </c>
      <c r="S663" s="152">
        <f t="shared" si="206"/>
        <v>1.9979442706908141E-3</v>
      </c>
      <c r="T663" s="152">
        <f t="shared" si="207"/>
        <v>4.1068827078942615E-3</v>
      </c>
      <c r="U663" s="152">
        <f t="shared" si="208"/>
        <v>2.2178442910047208E-3</v>
      </c>
    </row>
    <row r="664" spans="1:21" x14ac:dyDescent="0.25">
      <c r="A664" s="130">
        <f t="shared" si="192"/>
        <v>1926.03</v>
      </c>
      <c r="B664" s="138"/>
      <c r="C664" s="149">
        <f t="shared" si="200"/>
        <v>0.01</v>
      </c>
      <c r="D664" s="150">
        <f t="shared" si="209"/>
        <v>-0.11810000000000009</v>
      </c>
      <c r="E664" s="150">
        <f t="shared" si="194"/>
        <v>0.14074853136636403</v>
      </c>
      <c r="F664" s="150">
        <f t="shared" si="195"/>
        <v>3.6173742596990993E-2</v>
      </c>
      <c r="G664" s="151">
        <f t="shared" si="196"/>
        <v>2.2648531366363939E-2</v>
      </c>
      <c r="H664" s="150">
        <f t="shared" si="197"/>
        <v>-8.1926257403009101E-2</v>
      </c>
      <c r="I664" s="137"/>
      <c r="J664" s="151">
        <f t="shared" si="198"/>
        <v>11.832648531366365</v>
      </c>
      <c r="K664" s="150">
        <f t="shared" si="199"/>
        <v>11.728073742596992</v>
      </c>
      <c r="L664" s="135"/>
      <c r="M664" s="149">
        <f t="shared" si="201"/>
        <v>0.96232281754603732</v>
      </c>
      <c r="N664" s="149">
        <f t="shared" si="202"/>
        <v>0.95629981436212685</v>
      </c>
      <c r="O664" s="149">
        <f t="shared" si="203"/>
        <v>0.99082602898448713</v>
      </c>
      <c r="P664" s="149">
        <f t="shared" si="204"/>
        <v>0.98927805853875295</v>
      </c>
      <c r="Q664" s="140"/>
      <c r="R664" s="152">
        <f t="shared" si="205"/>
        <v>-3.8405315432498477E-2</v>
      </c>
      <c r="S664" s="152">
        <f t="shared" si="206"/>
        <v>-4.4683801747617963E-2</v>
      </c>
      <c r="T664" s="152">
        <f t="shared" si="207"/>
        <v>-9.2163110373063746E-3</v>
      </c>
      <c r="U664" s="152">
        <f t="shared" si="208"/>
        <v>-1.0779835673043059E-2</v>
      </c>
    </row>
    <row r="665" spans="1:21" x14ac:dyDescent="0.25">
      <c r="A665" s="130">
        <f t="shared" si="192"/>
        <v>1926.04</v>
      </c>
      <c r="B665" s="138"/>
      <c r="C665" s="149">
        <f t="shared" si="200"/>
        <v>0.01</v>
      </c>
      <c r="D665" s="150">
        <f t="shared" si="209"/>
        <v>-0.11480000000000068</v>
      </c>
      <c r="E665" s="150">
        <f t="shared" si="194"/>
        <v>0.14246930512179415</v>
      </c>
      <c r="F665" s="150">
        <f t="shared" si="195"/>
        <v>3.6926433461872139E-2</v>
      </c>
      <c r="G665" s="151">
        <f t="shared" si="196"/>
        <v>2.7669305121793469E-2</v>
      </c>
      <c r="H665" s="150">
        <f t="shared" si="197"/>
        <v>-7.7873566538128547E-2</v>
      </c>
      <c r="I665" s="137"/>
      <c r="J665" s="151">
        <f t="shared" si="198"/>
        <v>11.507669305121794</v>
      </c>
      <c r="K665" s="150">
        <f t="shared" si="199"/>
        <v>11.402126433461872</v>
      </c>
      <c r="L665" s="135"/>
      <c r="M665" s="149">
        <f t="shared" si="201"/>
        <v>0.9859612212331258</v>
      </c>
      <c r="N665" s="149">
        <f t="shared" si="202"/>
        <v>0.98578259242990418</v>
      </c>
      <c r="O665" s="149">
        <f t="shared" si="203"/>
        <v>0.99684970810300633</v>
      </c>
      <c r="P665" s="149">
        <f t="shared" si="204"/>
        <v>0.99680340953637203</v>
      </c>
      <c r="Q665" s="140"/>
      <c r="R665" s="152">
        <f t="shared" si="205"/>
        <v>-1.4138254531090473E-2</v>
      </c>
      <c r="S665" s="152">
        <f t="shared" si="206"/>
        <v>-1.4319443184984057E-2</v>
      </c>
      <c r="T665" s="152">
        <f t="shared" si="207"/>
        <v>-3.1552645127187673E-3</v>
      </c>
      <c r="U665" s="152">
        <f t="shared" si="208"/>
        <v>-3.2017104728840331E-3</v>
      </c>
    </row>
    <row r="666" spans="1:21" x14ac:dyDescent="0.25">
      <c r="A666" s="130">
        <f t="shared" si="192"/>
        <v>1926.05</v>
      </c>
      <c r="B666" s="138"/>
      <c r="C666" s="149">
        <f t="shared" si="200"/>
        <v>0.01</v>
      </c>
      <c r="D666" s="150">
        <f t="shared" si="209"/>
        <v>-0.11560000000000059</v>
      </c>
      <c r="E666" s="150">
        <f t="shared" si="194"/>
        <v>0.14632431438081059</v>
      </c>
      <c r="F666" s="150">
        <f t="shared" si="195"/>
        <v>0.18569031533216884</v>
      </c>
      <c r="G666" s="151">
        <f t="shared" si="196"/>
        <v>3.0724314380809997E-2</v>
      </c>
      <c r="H666" s="150">
        <f t="shared" si="197"/>
        <v>7.0090315332168251E-2</v>
      </c>
      <c r="I666" s="137"/>
      <c r="J666" s="151">
        <f t="shared" si="198"/>
        <v>11.590724314380811</v>
      </c>
      <c r="K666" s="150">
        <f t="shared" si="199"/>
        <v>11.630090315332168</v>
      </c>
      <c r="L666" s="135"/>
      <c r="M666" s="149">
        <f t="shared" si="201"/>
        <v>1.0077218724120343</v>
      </c>
      <c r="N666" s="149">
        <f t="shared" si="202"/>
        <v>1.0158345639648225</v>
      </c>
      <c r="O666" s="149">
        <f t="shared" si="203"/>
        <v>1.0096290385606805</v>
      </c>
      <c r="P666" s="149">
        <f t="shared" si="204"/>
        <v>1.0199243080721394</v>
      </c>
      <c r="Q666" s="140"/>
      <c r="R666" s="152">
        <f t="shared" si="205"/>
        <v>7.6922113500312167E-3</v>
      </c>
      <c r="S666" s="152">
        <f t="shared" si="206"/>
        <v>1.5710505154640488E-2</v>
      </c>
      <c r="T666" s="152">
        <f t="shared" si="207"/>
        <v>9.5829748324251646E-3</v>
      </c>
      <c r="U666" s="152">
        <f t="shared" si="208"/>
        <v>1.9728416770234399E-2</v>
      </c>
    </row>
    <row r="667" spans="1:21" x14ac:dyDescent="0.25">
      <c r="A667" s="130">
        <f t="shared" si="192"/>
        <v>1926.06</v>
      </c>
      <c r="B667" s="138"/>
      <c r="C667" s="149">
        <f t="shared" si="200"/>
        <v>0.01</v>
      </c>
      <c r="D667" s="150">
        <f t="shared" si="209"/>
        <v>-0.12110000000000021</v>
      </c>
      <c r="E667" s="150">
        <f t="shared" si="194"/>
        <v>0.15404960829639927</v>
      </c>
      <c r="F667" s="150">
        <f t="shared" si="195"/>
        <v>0.20458296893508143</v>
      </c>
      <c r="G667" s="151">
        <f t="shared" si="196"/>
        <v>3.2949608296399063E-2</v>
      </c>
      <c r="H667" s="150">
        <f t="shared" si="197"/>
        <v>8.3482968935081225E-2</v>
      </c>
      <c r="I667" s="137"/>
      <c r="J667" s="151">
        <f t="shared" si="198"/>
        <v>12.142949608296398</v>
      </c>
      <c r="K667" s="150">
        <f t="shared" si="199"/>
        <v>12.193482968935081</v>
      </c>
      <c r="L667" s="135"/>
      <c r="M667" s="149">
        <f t="shared" si="201"/>
        <v>1.0334737352518253</v>
      </c>
      <c r="N667" s="149">
        <f t="shared" si="202"/>
        <v>1.0339719156591765</v>
      </c>
      <c r="O667" s="149">
        <f t="shared" si="203"/>
        <v>1.0442552762838411</v>
      </c>
      <c r="P667" s="149">
        <f t="shared" si="204"/>
        <v>1.0449168763224799</v>
      </c>
      <c r="Q667" s="140"/>
      <c r="R667" s="152">
        <f t="shared" si="205"/>
        <v>3.2925686417461776E-2</v>
      </c>
      <c r="S667" s="152">
        <f t="shared" si="206"/>
        <v>3.3407614846171593E-2</v>
      </c>
      <c r="T667" s="152">
        <f t="shared" si="207"/>
        <v>4.330397708416981E-2</v>
      </c>
      <c r="U667" s="152">
        <f t="shared" si="208"/>
        <v>4.3937338063953071E-2</v>
      </c>
    </row>
    <row r="668" spans="1:21" x14ac:dyDescent="0.25">
      <c r="A668" s="130">
        <f t="shared" si="192"/>
        <v>1926.07</v>
      </c>
      <c r="B668" s="138"/>
      <c r="C668" s="149">
        <f t="shared" si="200"/>
        <v>0.01</v>
      </c>
      <c r="D668" s="150">
        <f t="shared" si="209"/>
        <v>-0.12620000000000076</v>
      </c>
      <c r="E668" s="150">
        <f t="shared" si="194"/>
        <v>0.1588077433208957</v>
      </c>
      <c r="F668" s="150">
        <f t="shared" si="195"/>
        <v>0.21296617589532221</v>
      </c>
      <c r="G668" s="151">
        <f t="shared" si="196"/>
        <v>3.2607743320894944E-2</v>
      </c>
      <c r="H668" s="150">
        <f t="shared" si="197"/>
        <v>8.6766175895321457E-2</v>
      </c>
      <c r="I668" s="137"/>
      <c r="J668" s="151">
        <f t="shared" si="198"/>
        <v>12.652607743320894</v>
      </c>
      <c r="K668" s="150">
        <f t="shared" si="199"/>
        <v>12.706766175895321</v>
      </c>
      <c r="L668" s="135"/>
      <c r="M668" s="149">
        <f t="shared" si="201"/>
        <v>1.0294406531798364</v>
      </c>
      <c r="N668" s="149">
        <f t="shared" si="202"/>
        <v>1.0295065897341935</v>
      </c>
      <c r="O668" s="149">
        <f t="shared" si="203"/>
        <v>1.0392830155267974</v>
      </c>
      <c r="P668" s="149">
        <f t="shared" si="204"/>
        <v>1.0393714385188981</v>
      </c>
      <c r="Q668" s="140"/>
      <c r="R668" s="152">
        <f t="shared" si="205"/>
        <v>2.9015599568475058E-2</v>
      </c>
      <c r="S668" s="152">
        <f t="shared" si="206"/>
        <v>2.9079648372645855E-2</v>
      </c>
      <c r="T668" s="152">
        <f t="shared" si="207"/>
        <v>3.8531067254896315E-2</v>
      </c>
      <c r="U668" s="152">
        <f t="shared" si="208"/>
        <v>3.8616144398893965E-2</v>
      </c>
    </row>
    <row r="669" spans="1:21" x14ac:dyDescent="0.25">
      <c r="A669" s="130">
        <f t="shared" si="192"/>
        <v>1926.08</v>
      </c>
      <c r="B669" s="138"/>
      <c r="C669" s="149">
        <f t="shared" si="200"/>
        <v>0.01</v>
      </c>
      <c r="D669" s="150">
        <f t="shared" si="209"/>
        <v>-0.13119999999999976</v>
      </c>
      <c r="E669" s="150">
        <f t="shared" si="194"/>
        <v>0.16361170009856019</v>
      </c>
      <c r="F669" s="150">
        <f t="shared" si="195"/>
        <v>0.22128175724778473</v>
      </c>
      <c r="G669" s="151">
        <f t="shared" si="196"/>
        <v>3.2411700098560425E-2</v>
      </c>
      <c r="H669" s="150">
        <f t="shared" si="197"/>
        <v>9.0081757247784972E-2</v>
      </c>
      <c r="I669" s="137"/>
      <c r="J669" s="151">
        <f t="shared" si="198"/>
        <v>13.152411700098559</v>
      </c>
      <c r="K669" s="150">
        <f t="shared" si="199"/>
        <v>13.210081757247783</v>
      </c>
      <c r="L669" s="135"/>
      <c r="M669" s="149">
        <f t="shared" si="201"/>
        <v>1.0275491651783339</v>
      </c>
      <c r="N669" s="149">
        <f t="shared" si="202"/>
        <v>1.0276049494755994</v>
      </c>
      <c r="O669" s="149">
        <f t="shared" si="203"/>
        <v>1.0370645765376811</v>
      </c>
      <c r="P669" s="149">
        <f t="shared" si="204"/>
        <v>1.0371400237539761</v>
      </c>
      <c r="Q669" s="140"/>
      <c r="R669" s="152">
        <f t="shared" si="205"/>
        <v>2.7176515565489837E-2</v>
      </c>
      <c r="S669" s="152">
        <f t="shared" si="206"/>
        <v>2.7230802781111705E-2</v>
      </c>
      <c r="T669" s="152">
        <f t="shared" si="207"/>
        <v>3.63941997653216E-2</v>
      </c>
      <c r="U669" s="152">
        <f t="shared" si="208"/>
        <v>3.6466947860005795E-2</v>
      </c>
    </row>
    <row r="670" spans="1:21" x14ac:dyDescent="0.25">
      <c r="A670" s="130">
        <f t="shared" si="192"/>
        <v>1926.09</v>
      </c>
      <c r="B670" s="138"/>
      <c r="C670" s="149">
        <f t="shared" si="200"/>
        <v>0.01</v>
      </c>
      <c r="D670" s="150">
        <f t="shared" si="209"/>
        <v>-0.13320000000000043</v>
      </c>
      <c r="E670" s="150">
        <f t="shared" si="194"/>
        <v>0.1647312011858757</v>
      </c>
      <c r="F670" s="150">
        <f t="shared" si="195"/>
        <v>0.22096880674640917</v>
      </c>
      <c r="G670" s="151">
        <f t="shared" si="196"/>
        <v>3.1531201185875268E-2</v>
      </c>
      <c r="H670" s="150">
        <f t="shared" si="197"/>
        <v>8.7768806746408745E-2</v>
      </c>
      <c r="I670" s="137"/>
      <c r="J670" s="151">
        <f t="shared" si="198"/>
        <v>13.351531201185875</v>
      </c>
      <c r="K670" s="150">
        <f t="shared" si="199"/>
        <v>13.407768806746409</v>
      </c>
      <c r="L670" s="135"/>
      <c r="M670" s="149">
        <f t="shared" si="201"/>
        <v>1.0121780135670626</v>
      </c>
      <c r="N670" s="149">
        <f t="shared" si="202"/>
        <v>1.0120586748311737</v>
      </c>
      <c r="O670" s="149">
        <f t="shared" si="203"/>
        <v>1.016155481193848</v>
      </c>
      <c r="P670" s="149">
        <f t="shared" si="204"/>
        <v>1.0159954013918544</v>
      </c>
      <c r="Q670" s="140"/>
      <c r="R670" s="152">
        <f t="shared" si="205"/>
        <v>1.2104458130453438E-2</v>
      </c>
      <c r="S670" s="152">
        <f t="shared" si="206"/>
        <v>1.1986548266739262E-2</v>
      </c>
      <c r="T670" s="152">
        <f t="shared" si="207"/>
        <v>1.6026370119095679E-2</v>
      </c>
      <c r="U670" s="152">
        <f t="shared" si="208"/>
        <v>1.586882295692724E-2</v>
      </c>
    </row>
    <row r="671" spans="1:21" x14ac:dyDescent="0.25">
      <c r="A671" s="130">
        <f t="shared" si="192"/>
        <v>1926.1</v>
      </c>
      <c r="B671" s="138"/>
      <c r="C671" s="149">
        <f t="shared" si="200"/>
        <v>0.01</v>
      </c>
      <c r="D671" s="150">
        <f t="shared" si="209"/>
        <v>-0.13020000000000032</v>
      </c>
      <c r="E671" s="150">
        <f t="shared" si="194"/>
        <v>0.16130357070034695</v>
      </c>
      <c r="F671" s="150">
        <f t="shared" si="195"/>
        <v>4.249589188415176E-2</v>
      </c>
      <c r="G671" s="151">
        <f t="shared" si="196"/>
        <v>3.1103570700346639E-2</v>
      </c>
      <c r="H671" s="150">
        <f t="shared" si="197"/>
        <v>-8.7704108115848556E-2</v>
      </c>
      <c r="I671" s="137"/>
      <c r="J671" s="151">
        <f t="shared" si="198"/>
        <v>13.051103570700347</v>
      </c>
      <c r="K671" s="150">
        <f t="shared" si="199"/>
        <v>12.93229589188415</v>
      </c>
      <c r="L671" s="135"/>
      <c r="M671" s="149">
        <f t="shared" si="201"/>
        <v>0.98886192643078252</v>
      </c>
      <c r="N671" s="149">
        <f t="shared" si="202"/>
        <v>0.98082226715382204</v>
      </c>
      <c r="O671" s="149">
        <f t="shared" si="203"/>
        <v>0.99743447671834451</v>
      </c>
      <c r="P671" s="149">
        <f t="shared" si="204"/>
        <v>0.99531640524642517</v>
      </c>
      <c r="Q671" s="140"/>
      <c r="R671" s="152">
        <f t="shared" si="205"/>
        <v>-1.1200566376907049E-2</v>
      </c>
      <c r="S671" s="152">
        <f t="shared" si="206"/>
        <v>-1.9364011005471828E-2</v>
      </c>
      <c r="T671" s="152">
        <f t="shared" si="207"/>
        <v>-2.5688198760433741E-3</v>
      </c>
      <c r="U671" s="152">
        <f t="shared" si="208"/>
        <v>-4.6945971507710927E-3</v>
      </c>
    </row>
    <row r="672" spans="1:21" x14ac:dyDescent="0.25">
      <c r="A672" s="130">
        <f t="shared" si="192"/>
        <v>1926.11</v>
      </c>
      <c r="B672" s="138"/>
      <c r="C672" s="149">
        <f t="shared" si="200"/>
        <v>0.01</v>
      </c>
      <c r="D672" s="150">
        <f t="shared" si="209"/>
        <v>-0.13189999999999991</v>
      </c>
      <c r="E672" s="150">
        <f t="shared" si="194"/>
        <v>0.16628720467037442</v>
      </c>
      <c r="F672" s="150">
        <f t="shared" si="195"/>
        <v>0.21795207713534356</v>
      </c>
      <c r="G672" s="151">
        <f t="shared" si="196"/>
        <v>3.438720467037451E-2</v>
      </c>
      <c r="H672" s="150">
        <f t="shared" si="197"/>
        <v>8.6052077135343658E-2</v>
      </c>
      <c r="I672" s="137"/>
      <c r="J672" s="151">
        <f t="shared" si="198"/>
        <v>13.224387204670373</v>
      </c>
      <c r="K672" s="150">
        <f t="shared" si="199"/>
        <v>13.276052077135343</v>
      </c>
      <c r="L672" s="135"/>
      <c r="M672" s="149">
        <f t="shared" si="201"/>
        <v>1.0112917190519419</v>
      </c>
      <c r="N672" s="149">
        <f t="shared" si="202"/>
        <v>1.0197031142325512</v>
      </c>
      <c r="O672" s="149">
        <f t="shared" si="203"/>
        <v>1.0146526563518938</v>
      </c>
      <c r="P672" s="149">
        <f t="shared" si="204"/>
        <v>1.0256774435858487</v>
      </c>
      <c r="Q672" s="140"/>
      <c r="R672" s="152">
        <f t="shared" si="205"/>
        <v>1.1228443473538168E-2</v>
      </c>
      <c r="S672" s="152">
        <f t="shared" si="206"/>
        <v>1.9511520450802296E-2</v>
      </c>
      <c r="T672" s="152">
        <f t="shared" si="207"/>
        <v>1.4546343435633715E-2</v>
      </c>
      <c r="U672" s="152">
        <f t="shared" si="208"/>
        <v>2.5353314850116108E-2</v>
      </c>
    </row>
    <row r="673" spans="1:21" x14ac:dyDescent="0.25">
      <c r="A673" s="130">
        <f t="shared" si="192"/>
        <v>1926.12</v>
      </c>
      <c r="B673" s="138"/>
      <c r="C673" s="149">
        <f t="shared" si="200"/>
        <v>0.01</v>
      </c>
      <c r="D673" s="150">
        <f t="shared" si="209"/>
        <v>-0.13490000000000002</v>
      </c>
      <c r="E673" s="150">
        <f t="shared" si="194"/>
        <v>0.17049076139284319</v>
      </c>
      <c r="F673" s="150">
        <f t="shared" si="195"/>
        <v>0.22587582801428491</v>
      </c>
      <c r="G673" s="151">
        <f t="shared" si="196"/>
        <v>3.5590761392843173E-2</v>
      </c>
      <c r="H673" s="150">
        <f t="shared" si="197"/>
        <v>9.0975828014284887E-2</v>
      </c>
      <c r="I673" s="137"/>
      <c r="J673" s="151">
        <f t="shared" si="198"/>
        <v>13.525590761392843</v>
      </c>
      <c r="K673" s="150">
        <f t="shared" si="199"/>
        <v>13.580975828014285</v>
      </c>
      <c r="L673" s="135"/>
      <c r="M673" s="149">
        <f t="shared" si="201"/>
        <v>1.017305157456698</v>
      </c>
      <c r="N673" s="149">
        <f t="shared" si="202"/>
        <v>1.0174155287569571</v>
      </c>
      <c r="O673" s="149">
        <f t="shared" si="203"/>
        <v>1.0227813786179529</v>
      </c>
      <c r="P673" s="149">
        <f t="shared" si="204"/>
        <v>1.0229276047749092</v>
      </c>
      <c r="Q673" s="140"/>
      <c r="R673" s="152">
        <f t="shared" si="205"/>
        <v>1.7157128554737066E-2</v>
      </c>
      <c r="S673" s="152">
        <f t="shared" si="206"/>
        <v>1.7265616467712165E-2</v>
      </c>
      <c r="T673" s="152">
        <f t="shared" si="207"/>
        <v>2.252575799026978E-2</v>
      </c>
      <c r="U673" s="152">
        <f t="shared" si="208"/>
        <v>2.2668716894387972E-2</v>
      </c>
    </row>
    <row r="674" spans="1:21" x14ac:dyDescent="0.25">
      <c r="A674" s="130">
        <f t="shared" si="192"/>
        <v>1927.01</v>
      </c>
      <c r="B674" s="138"/>
      <c r="C674" s="149">
        <f t="shared" si="200"/>
        <v>0.01</v>
      </c>
      <c r="D674" s="150">
        <f t="shared" si="209"/>
        <v>-0.13400000000000034</v>
      </c>
      <c r="E674" s="150">
        <f t="shared" si="194"/>
        <v>0.16904139068347401</v>
      </c>
      <c r="F674" s="150">
        <f t="shared" si="195"/>
        <v>5.2509232072247745E-2</v>
      </c>
      <c r="G674" s="151">
        <f t="shared" si="196"/>
        <v>3.5041390683473672E-2</v>
      </c>
      <c r="H674" s="150">
        <f t="shared" si="197"/>
        <v>-8.1490767927752589E-2</v>
      </c>
      <c r="I674" s="137"/>
      <c r="J674" s="151">
        <f t="shared" si="198"/>
        <v>13.435041390683473</v>
      </c>
      <c r="K674" s="150">
        <f t="shared" si="199"/>
        <v>13.318509232072248</v>
      </c>
      <c r="L674" s="135"/>
      <c r="M674" s="149">
        <f t="shared" si="201"/>
        <v>0.99864038667962463</v>
      </c>
      <c r="N674" s="149">
        <f t="shared" si="202"/>
        <v>0.99066208503219821</v>
      </c>
      <c r="O674" s="149">
        <f t="shared" si="203"/>
        <v>0.99986810904711176</v>
      </c>
      <c r="P674" s="149">
        <f t="shared" si="204"/>
        <v>0.99738981369558122</v>
      </c>
      <c r="Q674" s="140"/>
      <c r="R674" s="152">
        <f t="shared" si="205"/>
        <v>-1.3605384331913928E-3</v>
      </c>
      <c r="S674" s="152">
        <f t="shared" si="206"/>
        <v>-9.3817866225529376E-3</v>
      </c>
      <c r="T674" s="152">
        <f t="shared" si="207"/>
        <v>-1.3189965126479623E-4</v>
      </c>
      <c r="U674" s="152">
        <f t="shared" si="208"/>
        <v>-2.6135987801156591E-3</v>
      </c>
    </row>
    <row r="675" spans="1:21" x14ac:dyDescent="0.25">
      <c r="A675" s="130">
        <f t="shared" si="192"/>
        <v>1927.02</v>
      </c>
      <c r="B675" s="138"/>
      <c r="C675" s="149">
        <f t="shared" si="200"/>
        <v>0.01</v>
      </c>
      <c r="D675" s="150">
        <f t="shared" si="209"/>
        <v>-0.13659999999999961</v>
      </c>
      <c r="E675" s="150">
        <f t="shared" si="194"/>
        <v>0.17400416317028922</v>
      </c>
      <c r="F675" s="150">
        <f t="shared" si="195"/>
        <v>0.22810498649754873</v>
      </c>
      <c r="G675" s="151">
        <f t="shared" si="196"/>
        <v>3.7404163170289606E-2</v>
      </c>
      <c r="H675" s="150">
        <f t="shared" si="197"/>
        <v>9.1504986497549123E-2</v>
      </c>
      <c r="I675" s="137"/>
      <c r="J675" s="151">
        <f t="shared" si="198"/>
        <v>13.69740416317029</v>
      </c>
      <c r="K675" s="150">
        <f t="shared" si="199"/>
        <v>13.751504986497549</v>
      </c>
      <c r="L675" s="135"/>
      <c r="M675" s="149">
        <f t="shared" si="201"/>
        <v>1.0161865783265012</v>
      </c>
      <c r="N675" s="149">
        <f t="shared" si="202"/>
        <v>1.0244796421522633</v>
      </c>
      <c r="O675" s="149">
        <f t="shared" si="203"/>
        <v>1.020388302412425</v>
      </c>
      <c r="P675" s="149">
        <f t="shared" si="204"/>
        <v>1.0312598193780704</v>
      </c>
      <c r="Q675" s="140"/>
      <c r="R675" s="152">
        <f t="shared" si="205"/>
        <v>1.6056972381652712E-2</v>
      </c>
      <c r="S675" s="152">
        <f t="shared" si="206"/>
        <v>2.4184817491346551E-2</v>
      </c>
      <c r="T675" s="152">
        <f t="shared" si="207"/>
        <v>2.0183243492276882E-2</v>
      </c>
      <c r="U675" s="152">
        <f t="shared" si="208"/>
        <v>3.0781180442580641E-2</v>
      </c>
    </row>
    <row r="676" spans="1:21" x14ac:dyDescent="0.25">
      <c r="A676" s="130">
        <f t="shared" si="192"/>
        <v>1927.03</v>
      </c>
      <c r="B676" s="138"/>
      <c r="C676" s="149">
        <f t="shared" si="200"/>
        <v>0.01</v>
      </c>
      <c r="D676" s="150">
        <f t="shared" si="209"/>
        <v>-0.13870000000000005</v>
      </c>
      <c r="E676" s="150">
        <f t="shared" si="194"/>
        <v>0.17602041520347966</v>
      </c>
      <c r="F676" s="150">
        <f t="shared" si="195"/>
        <v>0.23038950626482288</v>
      </c>
      <c r="G676" s="151">
        <f t="shared" si="196"/>
        <v>3.7320415203479618E-2</v>
      </c>
      <c r="H676" s="150">
        <f t="shared" si="197"/>
        <v>9.1689506264822834E-2</v>
      </c>
      <c r="I676" s="137"/>
      <c r="J676" s="151">
        <f t="shared" si="198"/>
        <v>13.907320415203479</v>
      </c>
      <c r="K676" s="150">
        <f t="shared" si="199"/>
        <v>13.961689506264822</v>
      </c>
      <c r="L676" s="135"/>
      <c r="M676" s="149">
        <f t="shared" si="201"/>
        <v>1.0134418386057242</v>
      </c>
      <c r="N676" s="149">
        <f t="shared" si="202"/>
        <v>1.0134051764376806</v>
      </c>
      <c r="O676" s="149">
        <f t="shared" si="203"/>
        <v>1.0167684450664205</v>
      </c>
      <c r="P676" s="149">
        <f t="shared" si="204"/>
        <v>1.0167204587076537</v>
      </c>
      <c r="Q676" s="140"/>
      <c r="R676" s="152">
        <f t="shared" si="205"/>
        <v>1.3352298589065077E-2</v>
      </c>
      <c r="S676" s="152">
        <f t="shared" si="206"/>
        <v>1.331612203723305E-2</v>
      </c>
      <c r="T676" s="152">
        <f t="shared" si="207"/>
        <v>1.6629406841946009E-2</v>
      </c>
      <c r="U676" s="152">
        <f t="shared" si="208"/>
        <v>1.6582210755764628E-2</v>
      </c>
    </row>
    <row r="677" spans="1:21" x14ac:dyDescent="0.25">
      <c r="A677" s="130">
        <f t="shared" si="192"/>
        <v>1927.04</v>
      </c>
      <c r="B677" s="138"/>
      <c r="C677" s="149">
        <f t="shared" si="200"/>
        <v>0.01</v>
      </c>
      <c r="D677" s="150">
        <f t="shared" si="209"/>
        <v>-0.142100000000001</v>
      </c>
      <c r="E677" s="150">
        <f t="shared" si="194"/>
        <v>0.17993286351493987</v>
      </c>
      <c r="F677" s="150">
        <f t="shared" si="195"/>
        <v>0.23830266088559129</v>
      </c>
      <c r="G677" s="151">
        <f t="shared" si="196"/>
        <v>3.7832863514938864E-2</v>
      </c>
      <c r="H677" s="150">
        <f t="shared" si="197"/>
        <v>9.6202660885590291E-2</v>
      </c>
      <c r="I677" s="137"/>
      <c r="J677" s="151">
        <f t="shared" si="198"/>
        <v>14.24783286351494</v>
      </c>
      <c r="K677" s="150">
        <f t="shared" si="199"/>
        <v>14.306202660885591</v>
      </c>
      <c r="L677" s="135"/>
      <c r="M677" s="149">
        <f t="shared" si="201"/>
        <v>1.0192005406520281</v>
      </c>
      <c r="N677" s="149">
        <f t="shared" si="202"/>
        <v>1.0193110069759648</v>
      </c>
      <c r="O677" s="149">
        <f t="shared" si="203"/>
        <v>1.0245626056819237</v>
      </c>
      <c r="P677" s="149">
        <f t="shared" si="204"/>
        <v>1.0247089070213127</v>
      </c>
      <c r="Q677" s="140"/>
      <c r="R677" s="152">
        <f t="shared" si="205"/>
        <v>1.9018536302681729E-2</v>
      </c>
      <c r="S677" s="152">
        <f t="shared" si="206"/>
        <v>1.9126915697611623E-2</v>
      </c>
      <c r="T677" s="152">
        <f t="shared" si="207"/>
        <v>2.4265795352875222E-2</v>
      </c>
      <c r="U677" s="152">
        <f t="shared" si="208"/>
        <v>2.4408579106741532E-2</v>
      </c>
    </row>
    <row r="678" spans="1:21" x14ac:dyDescent="0.25">
      <c r="A678" s="130">
        <f t="shared" si="192"/>
        <v>1927.05</v>
      </c>
      <c r="B678" s="138"/>
      <c r="C678" s="149">
        <f t="shared" si="200"/>
        <v>0.01</v>
      </c>
      <c r="D678" s="150">
        <f t="shared" si="209"/>
        <v>-0.14700000000000024</v>
      </c>
      <c r="E678" s="150">
        <f t="shared" si="194"/>
        <v>0.18503006217155654</v>
      </c>
      <c r="F678" s="150">
        <f t="shared" si="195"/>
        <v>0.24768388571977656</v>
      </c>
      <c r="G678" s="151">
        <f t="shared" si="196"/>
        <v>3.80300621715563E-2</v>
      </c>
      <c r="H678" s="150">
        <f t="shared" si="197"/>
        <v>0.10068388571977632</v>
      </c>
      <c r="I678" s="137"/>
      <c r="J678" s="151">
        <f t="shared" si="198"/>
        <v>14.738030062171555</v>
      </c>
      <c r="K678" s="150">
        <f t="shared" si="199"/>
        <v>14.800683885719776</v>
      </c>
      <c r="L678" s="135"/>
      <c r="M678" s="149">
        <f t="shared" si="201"/>
        <v>1.0253052419411686</v>
      </c>
      <c r="N678" s="149">
        <f t="shared" si="202"/>
        <v>1.0253944957748455</v>
      </c>
      <c r="O678" s="149">
        <f t="shared" si="203"/>
        <v>1.032969666477298</v>
      </c>
      <c r="P678" s="149">
        <f t="shared" si="204"/>
        <v>1.0330891429346967</v>
      </c>
      <c r="Q678" s="140"/>
      <c r="R678" s="152">
        <f t="shared" si="205"/>
        <v>2.4990365273415627E-2</v>
      </c>
      <c r="S678" s="152">
        <f t="shared" si="206"/>
        <v>2.5077412472078401E-2</v>
      </c>
      <c r="T678" s="152">
        <f t="shared" si="207"/>
        <v>3.2437825211969112E-2</v>
      </c>
      <c r="U678" s="152">
        <f t="shared" si="208"/>
        <v>3.2553481607602699E-2</v>
      </c>
    </row>
    <row r="679" spans="1:21" x14ac:dyDescent="0.25">
      <c r="A679" s="130">
        <f t="shared" si="192"/>
        <v>1927.06</v>
      </c>
      <c r="B679" s="138"/>
      <c r="C679" s="149">
        <f t="shared" si="200"/>
        <v>0.01</v>
      </c>
      <c r="D679" s="150">
        <f t="shared" si="209"/>
        <v>-0.14889999999999937</v>
      </c>
      <c r="E679" s="150">
        <f t="shared" si="194"/>
        <v>0.1855371752210799</v>
      </c>
      <c r="F679" s="150">
        <f t="shared" si="195"/>
        <v>0.24615835743072367</v>
      </c>
      <c r="G679" s="151">
        <f t="shared" si="196"/>
        <v>3.6637175221080537E-2</v>
      </c>
      <c r="H679" s="150">
        <f t="shared" si="197"/>
        <v>9.7258357430724307E-2</v>
      </c>
      <c r="I679" s="137"/>
      <c r="J679" s="151">
        <f t="shared" si="198"/>
        <v>14.926637175221082</v>
      </c>
      <c r="K679" s="150">
        <f t="shared" si="199"/>
        <v>14.987258357430726</v>
      </c>
      <c r="L679" s="135"/>
      <c r="M679" s="149">
        <f t="shared" si="201"/>
        <v>1.0115511654949461</v>
      </c>
      <c r="N679" s="149">
        <f t="shared" si="202"/>
        <v>1.0114209651891071</v>
      </c>
      <c r="O679" s="149">
        <f t="shared" si="203"/>
        <v>1.0144529744506603</v>
      </c>
      <c r="P679" s="149">
        <f t="shared" si="204"/>
        <v>1.0142802333631442</v>
      </c>
      <c r="Q679" s="140"/>
      <c r="R679" s="152">
        <f t="shared" si="205"/>
        <v>1.1484960127806049E-2</v>
      </c>
      <c r="S679" s="152">
        <f t="shared" si="206"/>
        <v>1.1356238328781817E-2</v>
      </c>
      <c r="T679" s="152">
        <f t="shared" si="207"/>
        <v>1.4349525784697371E-2</v>
      </c>
      <c r="U679" s="152">
        <f t="shared" si="208"/>
        <v>1.4179231250878712E-2</v>
      </c>
    </row>
    <row r="680" spans="1:21" x14ac:dyDescent="0.25">
      <c r="A680" s="130">
        <f t="shared" si="192"/>
        <v>1927.07</v>
      </c>
      <c r="B680" s="138"/>
      <c r="C680" s="149">
        <f t="shared" si="200"/>
        <v>0.01</v>
      </c>
      <c r="D680" s="150">
        <f t="shared" si="209"/>
        <v>-0.15220000000000056</v>
      </c>
      <c r="E680" s="150">
        <f t="shared" si="194"/>
        <v>0.18937301887277913</v>
      </c>
      <c r="F680" s="150">
        <f t="shared" si="195"/>
        <v>0.2548060511068686</v>
      </c>
      <c r="G680" s="151">
        <f t="shared" si="196"/>
        <v>3.7173018872778574E-2</v>
      </c>
      <c r="H680" s="150">
        <f t="shared" si="197"/>
        <v>0.10260605110686805</v>
      </c>
      <c r="I680" s="137"/>
      <c r="J680" s="151">
        <f t="shared" si="198"/>
        <v>15.257173018872779</v>
      </c>
      <c r="K680" s="150">
        <f t="shared" si="199"/>
        <v>15.322606051106868</v>
      </c>
      <c r="L680" s="135"/>
      <c r="M680" s="149">
        <f t="shared" si="201"/>
        <v>1.0173435728999365</v>
      </c>
      <c r="N680" s="149">
        <f t="shared" si="202"/>
        <v>1.0174772398156224</v>
      </c>
      <c r="O680" s="149">
        <f t="shared" si="203"/>
        <v>1.0224139249855022</v>
      </c>
      <c r="P680" s="149">
        <f t="shared" si="204"/>
        <v>1.0225937771056843</v>
      </c>
      <c r="Q680" s="140"/>
      <c r="R680" s="152">
        <f t="shared" si="205"/>
        <v>1.7194889808234904E-2</v>
      </c>
      <c r="S680" s="152">
        <f t="shared" si="206"/>
        <v>1.7326269352854192E-2</v>
      </c>
      <c r="T680" s="152">
        <f t="shared" si="207"/>
        <v>2.2166424448131172E-2</v>
      </c>
      <c r="U680" s="152">
        <f t="shared" si="208"/>
        <v>2.2342318280180708E-2</v>
      </c>
    </row>
    <row r="681" spans="1:21" x14ac:dyDescent="0.25">
      <c r="A681" s="130">
        <f t="shared" si="192"/>
        <v>1927.08</v>
      </c>
      <c r="B681" s="138"/>
      <c r="C681" s="149">
        <f t="shared" si="200"/>
        <v>0.01</v>
      </c>
      <c r="D681" s="150">
        <f t="shared" si="209"/>
        <v>-0.16029999999999944</v>
      </c>
      <c r="E681" s="150">
        <f t="shared" si="194"/>
        <v>0.19837170201099241</v>
      </c>
      <c r="F681" s="150">
        <f t="shared" si="195"/>
        <v>0.27120660732508423</v>
      </c>
      <c r="G681" s="151">
        <f t="shared" si="196"/>
        <v>3.8071702010992969E-2</v>
      </c>
      <c r="H681" s="150">
        <f t="shared" si="197"/>
        <v>0.11090660732508478</v>
      </c>
      <c r="I681" s="137"/>
      <c r="J681" s="151">
        <f t="shared" si="198"/>
        <v>16.068071702010993</v>
      </c>
      <c r="K681" s="150">
        <f t="shared" si="199"/>
        <v>16.140906607325086</v>
      </c>
      <c r="L681" s="135"/>
      <c r="M681" s="149">
        <f t="shared" si="201"/>
        <v>1.0364152304166616</v>
      </c>
      <c r="N681" s="149">
        <f t="shared" si="202"/>
        <v>1.036562968367658</v>
      </c>
      <c r="O681" s="149">
        <f t="shared" si="203"/>
        <v>1.0488057946224829</v>
      </c>
      <c r="P681" s="149">
        <f t="shared" si="204"/>
        <v>1.0490077765990282</v>
      </c>
      <c r="Q681" s="140"/>
      <c r="R681" s="152">
        <f t="shared" si="205"/>
        <v>3.5767865098285445E-2</v>
      </c>
      <c r="S681" s="152">
        <f t="shared" si="206"/>
        <v>3.5910402006134455E-2</v>
      </c>
      <c r="T681" s="152">
        <f t="shared" si="207"/>
        <v>4.7652178454457648E-2</v>
      </c>
      <c r="U681" s="152">
        <f t="shared" si="208"/>
        <v>4.7844742731798881E-2</v>
      </c>
    </row>
    <row r="682" spans="1:21" x14ac:dyDescent="0.25">
      <c r="A682" s="130">
        <f t="shared" si="192"/>
        <v>1927.09</v>
      </c>
      <c r="B682" s="138"/>
      <c r="C682" s="149">
        <f t="shared" si="200"/>
        <v>0.01</v>
      </c>
      <c r="D682" s="150">
        <f t="shared" ref="D682:D701" si="210">(1-Epsilon)*q_SP-q_SP</f>
        <v>-0.16939999999999955</v>
      </c>
      <c r="E682" s="150">
        <f t="shared" si="194"/>
        <v>0.20573052260668118</v>
      </c>
      <c r="F682" s="150">
        <f t="shared" si="195"/>
        <v>0.28673906710325542</v>
      </c>
      <c r="G682" s="151">
        <f t="shared" si="196"/>
        <v>3.6330522606681626E-2</v>
      </c>
      <c r="H682" s="150">
        <f t="shared" si="197"/>
        <v>0.11733906710325587</v>
      </c>
      <c r="I682" s="137"/>
      <c r="J682" s="151">
        <f t="shared" si="198"/>
        <v>16.976330522606684</v>
      </c>
      <c r="K682" s="150">
        <f t="shared" si="199"/>
        <v>17.057339067103257</v>
      </c>
      <c r="L682" s="135"/>
      <c r="M682" s="149">
        <f t="shared" si="201"/>
        <v>1.037734062447129</v>
      </c>
      <c r="N682" s="149">
        <f t="shared" si="202"/>
        <v>1.0378760164303442</v>
      </c>
      <c r="O682" s="149">
        <f t="shared" si="203"/>
        <v>1.0515417468180628</v>
      </c>
      <c r="P682" s="149">
        <f t="shared" si="204"/>
        <v>1.0517395966665102</v>
      </c>
      <c r="Q682" s="140"/>
      <c r="R682" s="152">
        <f t="shared" si="205"/>
        <v>3.7039550037009511E-2</v>
      </c>
      <c r="S682" s="152">
        <f t="shared" si="206"/>
        <v>3.7176332937498557E-2</v>
      </c>
      <c r="T682" s="152">
        <f t="shared" si="207"/>
        <v>5.0257417529486044E-2</v>
      </c>
      <c r="U682" s="152">
        <f t="shared" si="208"/>
        <v>5.0445551988667028E-2</v>
      </c>
    </row>
    <row r="683" spans="1:21" x14ac:dyDescent="0.25">
      <c r="A683" s="130">
        <f t="shared" si="192"/>
        <v>1927.1</v>
      </c>
      <c r="B683" s="138"/>
      <c r="C683" s="149">
        <f t="shared" si="200"/>
        <v>0.01</v>
      </c>
      <c r="D683" s="150">
        <f t="shared" si="210"/>
        <v>-0.16679999999999851</v>
      </c>
      <c r="E683" s="150">
        <f t="shared" si="194"/>
        <v>0.19827426350959138</v>
      </c>
      <c r="F683" s="150">
        <f t="shared" si="195"/>
        <v>5.6533972222234337E-2</v>
      </c>
      <c r="G683" s="151">
        <f t="shared" si="196"/>
        <v>3.147426350959287E-2</v>
      </c>
      <c r="H683" s="150">
        <f t="shared" si="197"/>
        <v>-0.11026602777776418</v>
      </c>
      <c r="I683" s="137"/>
      <c r="J683" s="151">
        <f t="shared" si="198"/>
        <v>16.711474263509594</v>
      </c>
      <c r="K683" s="150">
        <f t="shared" si="199"/>
        <v>16.569733972222235</v>
      </c>
      <c r="L683" s="135"/>
      <c r="M683" s="149">
        <f t="shared" si="201"/>
        <v>0.99401693297139904</v>
      </c>
      <c r="N683" s="149">
        <f t="shared" si="202"/>
        <v>0.98628900748840542</v>
      </c>
      <c r="O683" s="149">
        <f t="shared" si="203"/>
        <v>1.0002007349519684</v>
      </c>
      <c r="P683" s="149">
        <f t="shared" si="204"/>
        <v>0.99799727033251762</v>
      </c>
      <c r="Q683" s="140"/>
      <c r="R683" s="152">
        <f t="shared" si="205"/>
        <v>-6.0010372881660889E-3</v>
      </c>
      <c r="S683" s="152">
        <f t="shared" si="206"/>
        <v>-1.3805856285143596E-2</v>
      </c>
      <c r="T683" s="152">
        <f t="shared" si="207"/>
        <v>2.007148074036694E-4</v>
      </c>
      <c r="U683" s="152">
        <f t="shared" si="208"/>
        <v>-2.0047378121714728E-3</v>
      </c>
    </row>
    <row r="684" spans="1:21" x14ac:dyDescent="0.25">
      <c r="A684" s="130">
        <f t="shared" si="192"/>
        <v>1927.11</v>
      </c>
      <c r="B684" s="138"/>
      <c r="C684" s="149">
        <f t="shared" si="200"/>
        <v>0.01</v>
      </c>
      <c r="D684" s="150">
        <f t="shared" si="210"/>
        <v>-0.17060000000000031</v>
      </c>
      <c r="E684" s="150">
        <f t="shared" si="194"/>
        <v>0.2051380445806977</v>
      </c>
      <c r="F684" s="150">
        <f t="shared" si="195"/>
        <v>0.28575407640644085</v>
      </c>
      <c r="G684" s="151">
        <f t="shared" si="196"/>
        <v>3.4538044580697397E-2</v>
      </c>
      <c r="H684" s="150">
        <f t="shared" si="197"/>
        <v>0.11515407640644054</v>
      </c>
      <c r="I684" s="137"/>
      <c r="J684" s="151">
        <f t="shared" si="198"/>
        <v>17.094538044580695</v>
      </c>
      <c r="K684" s="150">
        <f t="shared" si="199"/>
        <v>17.175154076406439</v>
      </c>
      <c r="L684" s="135"/>
      <c r="M684" s="149">
        <f t="shared" si="201"/>
        <v>1.0171331642034118</v>
      </c>
      <c r="N684" s="149">
        <f t="shared" si="202"/>
        <v>1.0253387257102038</v>
      </c>
      <c r="O684" s="149">
        <f t="shared" si="203"/>
        <v>1.0228183343071071</v>
      </c>
      <c r="P684" s="149">
        <f t="shared" si="204"/>
        <v>1.0342485526976659</v>
      </c>
      <c r="Q684" s="140"/>
      <c r="R684" s="152">
        <f t="shared" si="205"/>
        <v>1.6988046747867035E-2</v>
      </c>
      <c r="S684" s="152">
        <f t="shared" si="206"/>
        <v>2.5023022106650847E-2</v>
      </c>
      <c r="T684" s="152">
        <f t="shared" si="207"/>
        <v>2.2561889877583511E-2</v>
      </c>
      <c r="U684" s="152">
        <f t="shared" si="208"/>
        <v>3.3675126984622654E-2</v>
      </c>
    </row>
    <row r="685" spans="1:21" x14ac:dyDescent="0.25">
      <c r="A685" s="130">
        <f t="shared" si="192"/>
        <v>1927.12</v>
      </c>
      <c r="B685" s="138"/>
      <c r="C685" s="149">
        <f t="shared" si="200"/>
        <v>0.01</v>
      </c>
      <c r="D685" s="150">
        <f t="shared" si="210"/>
        <v>-0.17460000000000164</v>
      </c>
      <c r="E685" s="150">
        <f t="shared" si="194"/>
        <v>0.20862011910107925</v>
      </c>
      <c r="F685" s="150">
        <f t="shared" si="195"/>
        <v>0.2925994355953967</v>
      </c>
      <c r="G685" s="151">
        <f t="shared" si="196"/>
        <v>3.4020119101077606E-2</v>
      </c>
      <c r="H685" s="150">
        <f t="shared" si="197"/>
        <v>0.11799943559539505</v>
      </c>
      <c r="I685" s="137"/>
      <c r="J685" s="151">
        <f t="shared" si="198"/>
        <v>17.49402011910108</v>
      </c>
      <c r="K685" s="150">
        <f t="shared" si="199"/>
        <v>17.577999435595395</v>
      </c>
      <c r="L685" s="135"/>
      <c r="M685" s="149">
        <f t="shared" si="201"/>
        <v>1.0172768813280522</v>
      </c>
      <c r="N685" s="149">
        <f t="shared" si="202"/>
        <v>1.017317814135237</v>
      </c>
      <c r="O685" s="149">
        <f t="shared" si="203"/>
        <v>1.0231585110482275</v>
      </c>
      <c r="P685" s="149">
        <f t="shared" si="204"/>
        <v>1.0232159212171565</v>
      </c>
      <c r="Q685" s="140"/>
      <c r="R685" s="152">
        <f t="shared" si="205"/>
        <v>1.7129333038892865E-2</v>
      </c>
      <c r="S685" s="152">
        <f t="shared" si="206"/>
        <v>1.7169569855868413E-2</v>
      </c>
      <c r="T685" s="152">
        <f t="shared" si="207"/>
        <v>2.2894422227621909E-2</v>
      </c>
      <c r="U685" s="152">
        <f t="shared" si="208"/>
        <v>2.2950531381488264E-2</v>
      </c>
    </row>
    <row r="686" spans="1:21" x14ac:dyDescent="0.25">
      <c r="A686" s="130">
        <f t="shared" si="192"/>
        <v>1928.01</v>
      </c>
      <c r="B686" s="138"/>
      <c r="C686" s="149">
        <f t="shared" si="200"/>
        <v>0.01</v>
      </c>
      <c r="D686" s="150">
        <f t="shared" si="210"/>
        <v>-0.17530000000000001</v>
      </c>
      <c r="E686" s="150">
        <f t="shared" si="194"/>
        <v>0.20803794810599757</v>
      </c>
      <c r="F686" s="150">
        <f t="shared" si="195"/>
        <v>0.27256495515504198</v>
      </c>
      <c r="G686" s="151">
        <f t="shared" si="196"/>
        <v>3.2737948105997561E-2</v>
      </c>
      <c r="H686" s="150">
        <f t="shared" si="197"/>
        <v>9.7264955155041966E-2</v>
      </c>
      <c r="I686" s="137"/>
      <c r="J686" s="151">
        <f t="shared" si="198"/>
        <v>17.562737948105998</v>
      </c>
      <c r="K686" s="150">
        <f t="shared" si="199"/>
        <v>17.627264955155042</v>
      </c>
      <c r="L686" s="135"/>
      <c r="M686" s="149">
        <f t="shared" si="201"/>
        <v>1.0056099381526569</v>
      </c>
      <c r="N686" s="149">
        <f t="shared" si="202"/>
        <v>1.0049316663787877</v>
      </c>
      <c r="O686" s="149">
        <f t="shared" si="203"/>
        <v>1.0065233211201094</v>
      </c>
      <c r="P686" s="149">
        <f t="shared" si="204"/>
        <v>1.0056346701921866</v>
      </c>
      <c r="Q686" s="140"/>
      <c r="R686" s="152">
        <f t="shared" si="205"/>
        <v>5.5942610539928576E-3</v>
      </c>
      <c r="S686" s="152">
        <f t="shared" si="206"/>
        <v>4.919545546418329E-3</v>
      </c>
      <c r="T686" s="152">
        <f t="shared" si="207"/>
        <v>6.5021363410598214E-3</v>
      </c>
      <c r="U686" s="152">
        <f t="shared" si="208"/>
        <v>5.6188548198911632E-3</v>
      </c>
    </row>
    <row r="687" spans="1:21" x14ac:dyDescent="0.25">
      <c r="A687" s="130">
        <f t="shared" si="192"/>
        <v>1928.02</v>
      </c>
      <c r="B687" s="138"/>
      <c r="C687" s="149">
        <f t="shared" si="200"/>
        <v>0.01</v>
      </c>
      <c r="D687" s="150">
        <f t="shared" si="210"/>
        <v>-0.17320000000000135</v>
      </c>
      <c r="E687" s="150">
        <f t="shared" si="194"/>
        <v>0.20600975979244895</v>
      </c>
      <c r="F687" s="150">
        <f t="shared" si="195"/>
        <v>6.0723458977880458E-2</v>
      </c>
      <c r="G687" s="151">
        <f t="shared" si="196"/>
        <v>3.2809759792447601E-2</v>
      </c>
      <c r="H687" s="150">
        <f t="shared" si="197"/>
        <v>-0.1124765410221209</v>
      </c>
      <c r="I687" s="137"/>
      <c r="J687" s="151">
        <f t="shared" si="198"/>
        <v>17.352809759792446</v>
      </c>
      <c r="K687" s="150">
        <f t="shared" si="199"/>
        <v>17.207523458977878</v>
      </c>
      <c r="L687" s="135"/>
      <c r="M687" s="149">
        <f t="shared" si="201"/>
        <v>0.99696509041835779</v>
      </c>
      <c r="N687" s="149">
        <f t="shared" si="202"/>
        <v>0.98990424791886544</v>
      </c>
      <c r="O687" s="149">
        <f t="shared" si="203"/>
        <v>1.0023479487953244</v>
      </c>
      <c r="P687" s="149">
        <f t="shared" si="204"/>
        <v>1.0002666940999199</v>
      </c>
      <c r="Q687" s="140"/>
      <c r="R687" s="152">
        <f t="shared" si="205"/>
        <v>-3.0395242588437971E-3</v>
      </c>
      <c r="S687" s="152">
        <f t="shared" si="206"/>
        <v>-1.0147059804985313E-2</v>
      </c>
      <c r="T687" s="152">
        <f t="shared" si="207"/>
        <v>2.3451966706084411E-3</v>
      </c>
      <c r="U687" s="152">
        <f t="shared" si="208"/>
        <v>2.666585433700701E-4</v>
      </c>
    </row>
    <row r="688" spans="1:21" x14ac:dyDescent="0.25">
      <c r="A688" s="130">
        <f t="shared" si="192"/>
        <v>1928.03</v>
      </c>
      <c r="B688" s="138"/>
      <c r="C688" s="149">
        <f t="shared" si="200"/>
        <v>0.01</v>
      </c>
      <c r="D688" s="150">
        <f t="shared" si="210"/>
        <v>-0.18250000000000099</v>
      </c>
      <c r="E688" s="150">
        <f t="shared" si="194"/>
        <v>0.21850945026326626</v>
      </c>
      <c r="F688" s="150">
        <f t="shared" si="195"/>
        <v>0.30877484737554484</v>
      </c>
      <c r="G688" s="151">
        <f t="shared" si="196"/>
        <v>3.6009450263265269E-2</v>
      </c>
      <c r="H688" s="150">
        <f t="shared" si="197"/>
        <v>0.12627484737554384</v>
      </c>
      <c r="I688" s="137"/>
      <c r="J688" s="151">
        <f t="shared" si="198"/>
        <v>18.286009450263265</v>
      </c>
      <c r="K688" s="150">
        <f t="shared" si="199"/>
        <v>18.376274847375544</v>
      </c>
      <c r="L688" s="135"/>
      <c r="M688" s="149">
        <f t="shared" si="201"/>
        <v>1.0363173939472925</v>
      </c>
      <c r="N688" s="149">
        <f t="shared" si="202"/>
        <v>1.0448033240527053</v>
      </c>
      <c r="O688" s="149">
        <f t="shared" si="203"/>
        <v>1.0494140760723494</v>
      </c>
      <c r="P688" s="149">
        <f t="shared" si="204"/>
        <v>1.0614055106303582</v>
      </c>
      <c r="Q688" s="140"/>
      <c r="R688" s="152">
        <f t="shared" si="205"/>
        <v>3.567346173116346E-2</v>
      </c>
      <c r="S688" s="152">
        <f t="shared" si="206"/>
        <v>4.3828661055551672E-2</v>
      </c>
      <c r="T688" s="152">
        <f t="shared" si="207"/>
        <v>4.8231985628532169E-2</v>
      </c>
      <c r="U688" s="152">
        <f t="shared" si="208"/>
        <v>5.9593983248903644E-2</v>
      </c>
    </row>
    <row r="689" spans="1:21" x14ac:dyDescent="0.25">
      <c r="A689" s="130">
        <f t="shared" si="192"/>
        <v>1928.04</v>
      </c>
      <c r="B689" s="138"/>
      <c r="C689" s="149">
        <f t="shared" si="200"/>
        <v>0.01</v>
      </c>
      <c r="D689" s="150">
        <f t="shared" si="210"/>
        <v>-0.19399999999999906</v>
      </c>
      <c r="E689" s="150">
        <f t="shared" si="194"/>
        <v>0.22667497497625272</v>
      </c>
      <c r="F689" s="150">
        <f t="shared" si="195"/>
        <v>0.32858513583039139</v>
      </c>
      <c r="G689" s="151">
        <f t="shared" si="196"/>
        <v>3.2674974976253657E-2</v>
      </c>
      <c r="H689" s="150">
        <f t="shared" si="197"/>
        <v>0.13458513583039233</v>
      </c>
      <c r="I689" s="137"/>
      <c r="J689" s="151">
        <f t="shared" si="198"/>
        <v>19.432674974976251</v>
      </c>
      <c r="K689" s="150">
        <f t="shared" si="199"/>
        <v>19.53458513583039</v>
      </c>
      <c r="L689" s="135"/>
      <c r="M689" s="149">
        <f t="shared" si="201"/>
        <v>1.0406804973001709</v>
      </c>
      <c r="N689" s="149">
        <f t="shared" si="202"/>
        <v>1.0408603348857661</v>
      </c>
      <c r="O689" s="149">
        <f t="shared" si="203"/>
        <v>1.0568885198922904</v>
      </c>
      <c r="P689" s="149">
        <f t="shared" si="204"/>
        <v>1.0571492101493267</v>
      </c>
      <c r="Q689" s="140"/>
      <c r="R689" s="152">
        <f t="shared" si="205"/>
        <v>3.987482350354124E-2</v>
      </c>
      <c r="S689" s="152">
        <f t="shared" si="206"/>
        <v>4.0047616257122588E-2</v>
      </c>
      <c r="T689" s="152">
        <f t="shared" si="207"/>
        <v>5.5329232917487745E-2</v>
      </c>
      <c r="U689" s="152">
        <f t="shared" si="208"/>
        <v>5.5575860737467654E-2</v>
      </c>
    </row>
    <row r="690" spans="1:21" x14ac:dyDescent="0.25">
      <c r="A690" s="130">
        <f t="shared" si="192"/>
        <v>1928.05</v>
      </c>
      <c r="B690" s="138"/>
      <c r="C690" s="149">
        <f t="shared" si="200"/>
        <v>0.01</v>
      </c>
      <c r="D690" s="150">
        <f t="shared" si="210"/>
        <v>-0.19999999999999929</v>
      </c>
      <c r="E690" s="150">
        <f t="shared" si="194"/>
        <v>0.22664586330949255</v>
      </c>
      <c r="F690" s="150">
        <f t="shared" si="195"/>
        <v>0.33645852763687895</v>
      </c>
      <c r="G690" s="151">
        <f t="shared" si="196"/>
        <v>2.6645863309493256E-2</v>
      </c>
      <c r="H690" s="150">
        <f t="shared" si="197"/>
        <v>0.13645852763687966</v>
      </c>
      <c r="I690" s="137"/>
      <c r="J690" s="151">
        <f t="shared" si="198"/>
        <v>20.026645863309493</v>
      </c>
      <c r="K690" s="150">
        <f t="shared" si="199"/>
        <v>20.136458527636879</v>
      </c>
      <c r="L690" s="135"/>
      <c r="M690" s="149">
        <f t="shared" si="201"/>
        <v>1.0212840763422966</v>
      </c>
      <c r="N690" s="149">
        <f t="shared" si="202"/>
        <v>1.02141276022921</v>
      </c>
      <c r="O690" s="149">
        <f t="shared" si="203"/>
        <v>1.0293456590840815</v>
      </c>
      <c r="P690" s="149">
        <f t="shared" si="204"/>
        <v>1.029536691871926</v>
      </c>
      <c r="Q690" s="140"/>
      <c r="R690" s="152">
        <f t="shared" si="205"/>
        <v>2.1060733922838533E-2</v>
      </c>
      <c r="S690" s="152">
        <f t="shared" si="206"/>
        <v>2.1186728034916041E-2</v>
      </c>
      <c r="T690" s="152">
        <f t="shared" si="207"/>
        <v>2.8923317921510136E-2</v>
      </c>
      <c r="U690" s="152">
        <f t="shared" si="208"/>
        <v>2.9108887328430342E-2</v>
      </c>
    </row>
    <row r="691" spans="1:21" x14ac:dyDescent="0.25">
      <c r="A691" s="130">
        <f t="shared" si="192"/>
        <v>1928.06</v>
      </c>
      <c r="B691" s="138"/>
      <c r="C691" s="149">
        <f t="shared" si="200"/>
        <v>0.01</v>
      </c>
      <c r="D691" s="150">
        <f t="shared" si="210"/>
        <v>-0.19020000000000081</v>
      </c>
      <c r="E691" s="150">
        <f t="shared" si="194"/>
        <v>0.21223486466165886</v>
      </c>
      <c r="F691" s="150">
        <f t="shared" si="195"/>
        <v>5.8882791895549035E-2</v>
      </c>
      <c r="G691" s="151">
        <f t="shared" si="196"/>
        <v>2.2034864661658049E-2</v>
      </c>
      <c r="H691" s="150">
        <f t="shared" si="197"/>
        <v>-0.13131720810445177</v>
      </c>
      <c r="I691" s="137"/>
      <c r="J691" s="151">
        <f t="shared" si="198"/>
        <v>19.042034864661659</v>
      </c>
      <c r="K691" s="150">
        <f t="shared" si="199"/>
        <v>18.888682791895548</v>
      </c>
      <c r="L691" s="135"/>
      <c r="M691" s="149">
        <f t="shared" si="201"/>
        <v>0.97651076289364735</v>
      </c>
      <c r="N691" s="149">
        <f t="shared" si="202"/>
        <v>0.96935853136777284</v>
      </c>
      <c r="O691" s="149">
        <f t="shared" si="203"/>
        <v>0.99685127013829389</v>
      </c>
      <c r="P691" s="149">
        <f t="shared" si="204"/>
        <v>0.9948669431937166</v>
      </c>
      <c r="Q691" s="140"/>
      <c r="R691" s="152">
        <f t="shared" si="205"/>
        <v>-2.3769506817647178E-2</v>
      </c>
      <c r="S691" s="152">
        <f t="shared" si="206"/>
        <v>-3.112073411348297E-2</v>
      </c>
      <c r="T691" s="152">
        <f t="shared" si="207"/>
        <v>-3.1536975422406374E-3</v>
      </c>
      <c r="U691" s="152">
        <f t="shared" si="208"/>
        <v>-5.1462761990379042E-3</v>
      </c>
    </row>
    <row r="692" spans="1:21" x14ac:dyDescent="0.25">
      <c r="A692" s="130">
        <f t="shared" si="192"/>
        <v>1928.07</v>
      </c>
      <c r="B692" s="138"/>
      <c r="C692" s="149">
        <f t="shared" si="200"/>
        <v>0.01</v>
      </c>
      <c r="D692" s="150">
        <f t="shared" si="210"/>
        <v>-0.1916000000000011</v>
      </c>
      <c r="E692" s="150">
        <f t="shared" si="194"/>
        <v>0.21980685359684432</v>
      </c>
      <c r="F692" s="150">
        <f t="shared" si="195"/>
        <v>0.30937468233551529</v>
      </c>
      <c r="G692" s="151">
        <f t="shared" si="196"/>
        <v>2.8206853596843218E-2</v>
      </c>
      <c r="H692" s="150">
        <f t="shared" si="197"/>
        <v>0.11777468233551419</v>
      </c>
      <c r="I692" s="137"/>
      <c r="J692" s="151">
        <f t="shared" si="198"/>
        <v>19.188206853596842</v>
      </c>
      <c r="K692" s="150">
        <f t="shared" si="199"/>
        <v>19.277774682335515</v>
      </c>
      <c r="L692" s="135"/>
      <c r="M692" s="149">
        <f t="shared" si="201"/>
        <v>1.008447708791925</v>
      </c>
      <c r="N692" s="149">
        <f t="shared" si="202"/>
        <v>1.0158770568600179</v>
      </c>
      <c r="O692" s="149">
        <f t="shared" si="203"/>
        <v>1.0099840650781988</v>
      </c>
      <c r="P692" s="149">
        <f t="shared" si="204"/>
        <v>1.0204407553993382</v>
      </c>
      <c r="Q692" s="140"/>
      <c r="R692" s="152">
        <f t="shared" si="205"/>
        <v>8.4122265888434099E-3</v>
      </c>
      <c r="S692" s="152">
        <f t="shared" si="206"/>
        <v>1.5752334806807725E-2</v>
      </c>
      <c r="T692" s="152">
        <f t="shared" si="207"/>
        <v>9.9345535784093435E-3</v>
      </c>
      <c r="U692" s="152">
        <f t="shared" si="208"/>
        <v>2.0234647098790647E-2</v>
      </c>
    </row>
    <row r="693" spans="1:21" x14ac:dyDescent="0.25">
      <c r="A693" s="130">
        <f t="shared" si="192"/>
        <v>1928.08</v>
      </c>
      <c r="B693" s="138"/>
      <c r="C693" s="149">
        <f t="shared" si="200"/>
        <v>0.01</v>
      </c>
      <c r="D693" s="150">
        <f t="shared" si="210"/>
        <v>-0.19780000000000086</v>
      </c>
      <c r="E693" s="150">
        <f t="shared" si="194"/>
        <v>0.22624799334885903</v>
      </c>
      <c r="F693" s="150">
        <f t="shared" si="195"/>
        <v>0.33286927269473421</v>
      </c>
      <c r="G693" s="151">
        <f t="shared" si="196"/>
        <v>2.8447993348858169E-2</v>
      </c>
      <c r="H693" s="150">
        <f t="shared" si="197"/>
        <v>0.13506927269473334</v>
      </c>
      <c r="I693" s="137"/>
      <c r="J693" s="151">
        <f t="shared" si="198"/>
        <v>19.80844799334886</v>
      </c>
      <c r="K693" s="150">
        <f t="shared" si="199"/>
        <v>19.915069272694733</v>
      </c>
      <c r="L693" s="135"/>
      <c r="M693" s="149">
        <f t="shared" si="201"/>
        <v>1.0225405361946296</v>
      </c>
      <c r="N693" s="149">
        <f t="shared" si="202"/>
        <v>1.0229510661445806</v>
      </c>
      <c r="O693" s="149">
        <f t="shared" si="203"/>
        <v>1.0309512034450843</v>
      </c>
      <c r="P693" s="149">
        <f t="shared" si="204"/>
        <v>1.0315551991041705</v>
      </c>
      <c r="Q693" s="140"/>
      <c r="R693" s="152">
        <f t="shared" si="205"/>
        <v>2.2290252349135963E-2</v>
      </c>
      <c r="S693" s="152">
        <f t="shared" si="206"/>
        <v>2.2691652144660606E-2</v>
      </c>
      <c r="T693" s="152">
        <f t="shared" si="207"/>
        <v>3.0481874569539994E-2</v>
      </c>
      <c r="U693" s="152">
        <f t="shared" si="208"/>
        <v>3.1067565528468E-2</v>
      </c>
    </row>
    <row r="694" spans="1:21" x14ac:dyDescent="0.25">
      <c r="A694" s="130">
        <f t="shared" si="192"/>
        <v>1928.09</v>
      </c>
      <c r="B694" s="138"/>
      <c r="C694" s="149">
        <f t="shared" si="200"/>
        <v>0.01</v>
      </c>
      <c r="D694" s="150">
        <f t="shared" si="210"/>
        <v>-0.21170000000000044</v>
      </c>
      <c r="E694" s="150">
        <f t="shared" si="194"/>
        <v>0.23831297141487134</v>
      </c>
      <c r="F694" s="150">
        <f t="shared" si="195"/>
        <v>0.35873638298470717</v>
      </c>
      <c r="G694" s="151">
        <f t="shared" si="196"/>
        <v>2.6612971414870901E-2</v>
      </c>
      <c r="H694" s="150">
        <f t="shared" si="197"/>
        <v>0.14703638298470673</v>
      </c>
      <c r="I694" s="137"/>
      <c r="J694" s="151">
        <f t="shared" si="198"/>
        <v>21.196612971414872</v>
      </c>
      <c r="K694" s="150">
        <f t="shared" si="199"/>
        <v>21.317036382984707</v>
      </c>
      <c r="L694" s="135"/>
      <c r="M694" s="149">
        <f t="shared" si="201"/>
        <v>1.0434685622124398</v>
      </c>
      <c r="N694" s="149">
        <f t="shared" si="202"/>
        <v>1.0436369483682679</v>
      </c>
      <c r="O694" s="149">
        <f t="shared" si="203"/>
        <v>1.0630542918550308</v>
      </c>
      <c r="P694" s="149">
        <f t="shared" si="204"/>
        <v>1.0633077662678079</v>
      </c>
      <c r="Q694" s="140"/>
      <c r="R694" s="152">
        <f t="shared" si="205"/>
        <v>4.2550319829189484E-2</v>
      </c>
      <c r="S694" s="152">
        <f t="shared" si="206"/>
        <v>4.2711678376076409E-2</v>
      </c>
      <c r="T694" s="152">
        <f t="shared" si="207"/>
        <v>6.1146172237159818E-2</v>
      </c>
      <c r="U694" s="152">
        <f t="shared" si="208"/>
        <v>6.1384583577325957E-2</v>
      </c>
    </row>
    <row r="695" spans="1:21" x14ac:dyDescent="0.25">
      <c r="A695" s="130">
        <f t="shared" si="192"/>
        <v>1928.1</v>
      </c>
      <c r="B695" s="138"/>
      <c r="C695" s="149">
        <f t="shared" si="200"/>
        <v>0.01</v>
      </c>
      <c r="D695" s="150">
        <f t="shared" si="210"/>
        <v>-0.21600000000000108</v>
      </c>
      <c r="E695" s="150">
        <f t="shared" si="194"/>
        <v>0.23436281546748017</v>
      </c>
      <c r="F695" s="150">
        <f t="shared" si="195"/>
        <v>0.36067024223013178</v>
      </c>
      <c r="G695" s="151">
        <f t="shared" si="196"/>
        <v>1.8362815467479088E-2</v>
      </c>
      <c r="H695" s="150">
        <f t="shared" si="197"/>
        <v>0.1446702422301307</v>
      </c>
      <c r="I695" s="137"/>
      <c r="J695" s="151">
        <f t="shared" si="198"/>
        <v>21.618362815467481</v>
      </c>
      <c r="K695" s="150">
        <f t="shared" si="199"/>
        <v>21.744670242230132</v>
      </c>
      <c r="L695" s="135"/>
      <c r="M695" s="149">
        <f t="shared" si="201"/>
        <v>1.014740534407933</v>
      </c>
      <c r="N695" s="149">
        <f t="shared" si="202"/>
        <v>1.014819219482054</v>
      </c>
      <c r="O695" s="149">
        <f t="shared" si="203"/>
        <v>1.0201382315301579</v>
      </c>
      <c r="P695" s="149">
        <f t="shared" si="204"/>
        <v>1.0202593231149579</v>
      </c>
      <c r="Q695" s="140"/>
      <c r="R695" s="152">
        <f t="shared" si="205"/>
        <v>1.4632948689356069E-2</v>
      </c>
      <c r="S695" s="152">
        <f t="shared" si="206"/>
        <v>1.4710487745803774E-2</v>
      </c>
      <c r="T695" s="152">
        <f t="shared" si="207"/>
        <v>1.9938139222021894E-2</v>
      </c>
      <c r="U695" s="152">
        <f t="shared" si="208"/>
        <v>2.0056833331085586E-2</v>
      </c>
    </row>
    <row r="696" spans="1:21" x14ac:dyDescent="0.25">
      <c r="A696" s="130">
        <f t="shared" si="192"/>
        <v>1928.11</v>
      </c>
      <c r="B696" s="138"/>
      <c r="C696" s="149">
        <f t="shared" si="200"/>
        <v>0.01</v>
      </c>
      <c r="D696" s="150">
        <f t="shared" si="210"/>
        <v>-0.23059999999999903</v>
      </c>
      <c r="E696" s="150">
        <f t="shared" si="194"/>
        <v>0.24753467933008699</v>
      </c>
      <c r="F696" s="150">
        <f t="shared" si="195"/>
        <v>0.39063914832986307</v>
      </c>
      <c r="G696" s="151">
        <f t="shared" si="196"/>
        <v>1.6934679330087965E-2</v>
      </c>
      <c r="H696" s="150">
        <f t="shared" si="197"/>
        <v>0.16003914832986404</v>
      </c>
      <c r="I696" s="137"/>
      <c r="J696" s="151">
        <f t="shared" si="198"/>
        <v>23.076934679330087</v>
      </c>
      <c r="K696" s="150">
        <f t="shared" si="199"/>
        <v>23.220039148329864</v>
      </c>
      <c r="L696" s="135"/>
      <c r="M696" s="149">
        <f t="shared" si="201"/>
        <v>1.0401530987587957</v>
      </c>
      <c r="N696" s="149">
        <f t="shared" si="202"/>
        <v>1.0403472189583394</v>
      </c>
      <c r="O696" s="149">
        <f t="shared" si="203"/>
        <v>1.0606254679037497</v>
      </c>
      <c r="P696" s="149">
        <f t="shared" si="204"/>
        <v>1.0609318126536191</v>
      </c>
      <c r="Q696" s="140"/>
      <c r="R696" s="152">
        <f t="shared" si="205"/>
        <v>3.9367912663897595E-2</v>
      </c>
      <c r="S696" s="152">
        <f t="shared" si="206"/>
        <v>3.9554521815988473E-2</v>
      </c>
      <c r="T696" s="152">
        <f t="shared" si="207"/>
        <v>5.8858798164771117E-2</v>
      </c>
      <c r="U696" s="152">
        <f t="shared" si="208"/>
        <v>5.914759051066347E-2</v>
      </c>
    </row>
    <row r="697" spans="1:21" x14ac:dyDescent="0.25">
      <c r="A697" s="130">
        <f t="shared" si="192"/>
        <v>1928.12</v>
      </c>
      <c r="B697" s="138"/>
      <c r="C697" s="149">
        <f t="shared" si="200"/>
        <v>0.01</v>
      </c>
      <c r="D697" s="150">
        <f t="shared" si="210"/>
        <v>-0.23150000000000048</v>
      </c>
      <c r="E697" s="150">
        <f t="shared" si="194"/>
        <v>0.23919290320342318</v>
      </c>
      <c r="F697" s="150">
        <f t="shared" si="195"/>
        <v>0.35718744114792833</v>
      </c>
      <c r="G697" s="151">
        <f t="shared" si="196"/>
        <v>7.6929032034226963E-3</v>
      </c>
      <c r="H697" s="150">
        <f t="shared" si="197"/>
        <v>0.12568744114792785</v>
      </c>
      <c r="I697" s="137"/>
      <c r="J697" s="151">
        <f t="shared" si="198"/>
        <v>23.157692903203422</v>
      </c>
      <c r="K697" s="150">
        <f t="shared" si="199"/>
        <v>23.275687441147927</v>
      </c>
      <c r="L697" s="135"/>
      <c r="M697" s="149">
        <f t="shared" si="201"/>
        <v>1.0056930798101378</v>
      </c>
      <c r="N697" s="149">
        <f t="shared" si="202"/>
        <v>1.005113502023379</v>
      </c>
      <c r="O697" s="149">
        <f t="shared" si="203"/>
        <v>1.0061548594969931</v>
      </c>
      <c r="P697" s="149">
        <f t="shared" si="204"/>
        <v>1.0052893743432698</v>
      </c>
      <c r="Q697" s="140"/>
      <c r="R697" s="152">
        <f t="shared" si="205"/>
        <v>5.676935476281033E-3</v>
      </c>
      <c r="S697" s="152">
        <f t="shared" si="206"/>
        <v>5.1004724707937243E-3</v>
      </c>
      <c r="T697" s="152">
        <f t="shared" si="207"/>
        <v>6.1359957123382951E-3</v>
      </c>
      <c r="U697" s="152">
        <f t="shared" si="208"/>
        <v>5.2754347357277052E-3</v>
      </c>
    </row>
    <row r="698" spans="1:21" x14ac:dyDescent="0.25">
      <c r="A698" s="130">
        <f t="shared" si="192"/>
        <v>1929.01</v>
      </c>
      <c r="B698" s="138"/>
      <c r="C698" s="149">
        <f t="shared" si="200"/>
        <v>0.01</v>
      </c>
      <c r="D698" s="150">
        <f t="shared" si="210"/>
        <v>-0.24859999999999971</v>
      </c>
      <c r="E698" s="150">
        <f t="shared" si="194"/>
        <v>0.25711218986412315</v>
      </c>
      <c r="F698" s="150">
        <f t="shared" si="195"/>
        <v>0.42132738252844648</v>
      </c>
      <c r="G698" s="151">
        <f t="shared" si="196"/>
        <v>8.5121898641234428E-3</v>
      </c>
      <c r="H698" s="150">
        <f t="shared" si="197"/>
        <v>0.17272738252844677</v>
      </c>
      <c r="I698" s="137"/>
      <c r="J698" s="151">
        <f t="shared" si="198"/>
        <v>24.868512189864123</v>
      </c>
      <c r="K698" s="150">
        <f t="shared" si="199"/>
        <v>25.032727382528446</v>
      </c>
      <c r="L698" s="135"/>
      <c r="M698" s="149">
        <f t="shared" si="201"/>
        <v>1.0421083417882522</v>
      </c>
      <c r="N698" s="149">
        <f t="shared" si="202"/>
        <v>1.0429334529310457</v>
      </c>
      <c r="O698" s="149">
        <f t="shared" si="203"/>
        <v>1.0659541410617104</v>
      </c>
      <c r="P698" s="149">
        <f t="shared" si="204"/>
        <v>1.0673062431081828</v>
      </c>
      <c r="Q698" s="140"/>
      <c r="R698" s="152">
        <f t="shared" si="205"/>
        <v>4.1245912770937421E-2</v>
      </c>
      <c r="S698" s="152">
        <f t="shared" si="206"/>
        <v>4.2037370465410867E-2</v>
      </c>
      <c r="T698" s="152">
        <f t="shared" si="207"/>
        <v>6.3870305176358749E-2</v>
      </c>
      <c r="U698" s="152">
        <f t="shared" si="208"/>
        <v>6.5137944361490188E-2</v>
      </c>
    </row>
    <row r="699" spans="1:21" x14ac:dyDescent="0.25">
      <c r="A699" s="130">
        <f t="shared" si="192"/>
        <v>1929.02</v>
      </c>
      <c r="B699" s="138"/>
      <c r="C699" s="149">
        <f t="shared" si="200"/>
        <v>0.01</v>
      </c>
      <c r="D699" s="150">
        <f t="shared" si="210"/>
        <v>-0.24990000000000023</v>
      </c>
      <c r="E699" s="150">
        <f t="shared" si="194"/>
        <v>0.24798718315644269</v>
      </c>
      <c r="F699" s="150">
        <f t="shared" si="195"/>
        <v>0.39419447417185433</v>
      </c>
      <c r="G699" s="151">
        <f t="shared" si="196"/>
        <v>-1.912816843557541E-3</v>
      </c>
      <c r="H699" s="150">
        <f t="shared" si="197"/>
        <v>0.14429447417185409</v>
      </c>
      <c r="I699" s="137"/>
      <c r="J699" s="151">
        <f t="shared" si="198"/>
        <v>24.988087183156441</v>
      </c>
      <c r="K699" s="150">
        <f t="shared" si="199"/>
        <v>25.134294474171853</v>
      </c>
      <c r="L699" s="135"/>
      <c r="M699" s="149">
        <f t="shared" si="201"/>
        <v>1.0042563506168469</v>
      </c>
      <c r="N699" s="149">
        <f t="shared" si="202"/>
        <v>1.0038742769658309</v>
      </c>
      <c r="O699" s="149">
        <f t="shared" si="203"/>
        <v>1.0062695141819762</v>
      </c>
      <c r="P699" s="149">
        <f t="shared" si="204"/>
        <v>1.0056621790768301</v>
      </c>
      <c r="Q699" s="140"/>
      <c r="R699" s="152">
        <f t="shared" si="205"/>
        <v>4.2473179782076603E-3</v>
      </c>
      <c r="S699" s="152">
        <f t="shared" si="206"/>
        <v>3.8667912830032168E-3</v>
      </c>
      <c r="T699" s="152">
        <f t="shared" si="207"/>
        <v>6.2499425384717052E-3</v>
      </c>
      <c r="U699" s="152">
        <f t="shared" si="208"/>
        <v>5.6462091954078827E-3</v>
      </c>
    </row>
    <row r="700" spans="1:21" x14ac:dyDescent="0.25">
      <c r="A700" s="130">
        <f t="shared" si="192"/>
        <v>1929.03</v>
      </c>
      <c r="B700" s="138"/>
      <c r="C700" s="149">
        <f t="shared" si="200"/>
        <v>0.01</v>
      </c>
      <c r="D700" s="150">
        <f t="shared" si="210"/>
        <v>-0.25430000000000064</v>
      </c>
      <c r="E700" s="150">
        <f t="shared" si="194"/>
        <v>0.25450652398064932</v>
      </c>
      <c r="F700" s="150">
        <f t="shared" si="195"/>
        <v>0.42312158916562143</v>
      </c>
      <c r="G700" s="151">
        <f t="shared" si="196"/>
        <v>2.0652398064868738E-4</v>
      </c>
      <c r="H700" s="150">
        <f t="shared" si="197"/>
        <v>0.16882158916562079</v>
      </c>
      <c r="I700" s="137"/>
      <c r="J700" s="151">
        <f t="shared" si="198"/>
        <v>25.430206523980647</v>
      </c>
      <c r="K700" s="150">
        <f t="shared" si="199"/>
        <v>25.59882158916562</v>
      </c>
      <c r="L700" s="135"/>
      <c r="M700" s="149">
        <f t="shared" si="201"/>
        <v>1.0107309985782802</v>
      </c>
      <c r="N700" s="149">
        <f t="shared" si="202"/>
        <v>1.0111170760174155</v>
      </c>
      <c r="O700" s="149">
        <f t="shared" si="203"/>
        <v>1.0172985533566852</v>
      </c>
      <c r="P700" s="149">
        <f t="shared" si="204"/>
        <v>1.0179404139150432</v>
      </c>
      <c r="Q700" s="140"/>
      <c r="R700" s="152">
        <f t="shared" si="205"/>
        <v>1.0673830033099832E-2</v>
      </c>
      <c r="S700" s="152">
        <f t="shared" si="206"/>
        <v>1.1055735527067309E-2</v>
      </c>
      <c r="T700" s="152">
        <f t="shared" si="207"/>
        <v>1.715063677456604E-2</v>
      </c>
      <c r="U700" s="152">
        <f t="shared" si="208"/>
        <v>1.7781383915279808E-2</v>
      </c>
    </row>
    <row r="701" spans="1:21" x14ac:dyDescent="0.25">
      <c r="A701" s="130">
        <f t="shared" si="192"/>
        <v>1929.04</v>
      </c>
      <c r="B701" s="138"/>
      <c r="C701" s="149">
        <f t="shared" si="200"/>
        <v>0.01</v>
      </c>
      <c r="D701" s="150">
        <f t="shared" si="210"/>
        <v>-0.25280000000000058</v>
      </c>
      <c r="E701" s="150">
        <f t="shared" si="194"/>
        <v>0.2531637812903943</v>
      </c>
      <c r="F701" s="150">
        <f t="shared" si="195"/>
        <v>0.10321929079647414</v>
      </c>
      <c r="G701" s="151">
        <f t="shared" si="196"/>
        <v>3.6378129039371654E-4</v>
      </c>
      <c r="H701" s="150">
        <f t="shared" si="197"/>
        <v>-0.14958070920352645</v>
      </c>
      <c r="I701" s="137"/>
      <c r="J701" s="151">
        <f t="shared" si="198"/>
        <v>25.280363781290394</v>
      </c>
      <c r="K701" s="150">
        <f t="shared" si="199"/>
        <v>25.130419290796475</v>
      </c>
      <c r="L701" s="135"/>
      <c r="M701" s="149">
        <f t="shared" si="201"/>
        <v>0.99890646002005656</v>
      </c>
      <c r="N701" s="149">
        <f t="shared" si="202"/>
        <v>0.99268516831157361</v>
      </c>
      <c r="O701" s="149">
        <f t="shared" si="203"/>
        <v>1.0000245231723341</v>
      </c>
      <c r="P701" s="149">
        <f t="shared" si="204"/>
        <v>0.99748799399460408</v>
      </c>
      <c r="Q701" s="140"/>
      <c r="R701" s="152">
        <f t="shared" si="205"/>
        <v>-1.0941383310409765E-3</v>
      </c>
      <c r="S701" s="152">
        <f t="shared" si="206"/>
        <v>-7.3417162540198788E-3</v>
      </c>
      <c r="T701" s="152">
        <f t="shared" si="207"/>
        <v>2.452287164607068E-5</v>
      </c>
      <c r="U701" s="152">
        <f t="shared" si="208"/>
        <v>-2.5151663861879151E-3</v>
      </c>
    </row>
    <row r="702" spans="1:21" x14ac:dyDescent="0.25">
      <c r="A702" s="130">
        <f t="shared" si="192"/>
        <v>1929.05</v>
      </c>
      <c r="B702" s="138"/>
      <c r="C702" s="149">
        <f t="shared" si="200"/>
        <v>0.01</v>
      </c>
      <c r="D702" s="150">
        <f t="shared" ref="D702:D721" si="211">(1-Epsilon)*q_SP-q_SP</f>
        <v>-0.25659999999999883</v>
      </c>
      <c r="E702" s="150">
        <f t="shared" si="194"/>
        <v>0.26093448620800613</v>
      </c>
      <c r="F702" s="150">
        <f t="shared" si="195"/>
        <v>0.42538821481892075</v>
      </c>
      <c r="G702" s="151">
        <f t="shared" si="196"/>
        <v>4.3344862080073043E-3</v>
      </c>
      <c r="H702" s="150">
        <f t="shared" si="197"/>
        <v>0.16878821481892192</v>
      </c>
      <c r="I702" s="137"/>
      <c r="J702" s="151">
        <f t="shared" si="198"/>
        <v>25.664334486208009</v>
      </c>
      <c r="K702" s="150">
        <f t="shared" si="199"/>
        <v>25.828788214818921</v>
      </c>
      <c r="L702" s="135"/>
      <c r="M702" s="149">
        <f t="shared" si="201"/>
        <v>1.0096096327848416</v>
      </c>
      <c r="N702" s="149">
        <f t="shared" si="202"/>
        <v>1.0160257074548886</v>
      </c>
      <c r="O702" s="149">
        <f t="shared" si="203"/>
        <v>1.0151805670057841</v>
      </c>
      <c r="P702" s="149">
        <f t="shared" si="204"/>
        <v>1.0256403670486978</v>
      </c>
      <c r="Q702" s="140"/>
      <c r="R702" s="152">
        <f t="shared" si="205"/>
        <v>9.5637539487179544E-3</v>
      </c>
      <c r="S702" s="152">
        <f t="shared" si="206"/>
        <v>1.5898651449263793E-2</v>
      </c>
      <c r="T702" s="152">
        <f t="shared" si="207"/>
        <v>1.5066495199550082E-2</v>
      </c>
      <c r="U702" s="152">
        <f t="shared" si="208"/>
        <v>2.5317165856564034E-2</v>
      </c>
    </row>
    <row r="703" spans="1:21" x14ac:dyDescent="0.25">
      <c r="A703" s="130">
        <f t="shared" si="192"/>
        <v>1929.06</v>
      </c>
      <c r="B703" s="138"/>
      <c r="C703" s="149">
        <f t="shared" si="200"/>
        <v>0.01</v>
      </c>
      <c r="D703" s="150">
        <f t="shared" si="211"/>
        <v>-0.26150000000000162</v>
      </c>
      <c r="E703" s="150">
        <f t="shared" si="194"/>
        <v>0.26647868307056904</v>
      </c>
      <c r="F703" s="150">
        <f t="shared" si="195"/>
        <v>0.4361145441897662</v>
      </c>
      <c r="G703" s="151">
        <f t="shared" si="196"/>
        <v>4.9786830705674245E-3</v>
      </c>
      <c r="H703" s="150">
        <f t="shared" si="197"/>
        <v>0.17461454418976458</v>
      </c>
      <c r="I703" s="137"/>
      <c r="J703" s="151">
        <f t="shared" si="198"/>
        <v>26.154978683070567</v>
      </c>
      <c r="K703" s="150">
        <f t="shared" si="199"/>
        <v>26.324614544189764</v>
      </c>
      <c r="L703" s="135"/>
      <c r="M703" s="149">
        <f t="shared" si="201"/>
        <v>1.011612571856487</v>
      </c>
      <c r="N703" s="149">
        <f t="shared" si="202"/>
        <v>1.0116431921569364</v>
      </c>
      <c r="O703" s="149">
        <f t="shared" si="203"/>
        <v>1.0185296924362073</v>
      </c>
      <c r="P703" s="149">
        <f t="shared" si="204"/>
        <v>1.0185798051064574</v>
      </c>
      <c r="Q703" s="140"/>
      <c r="R703" s="152">
        <f t="shared" si="205"/>
        <v>1.1545663431672295E-2</v>
      </c>
      <c r="S703" s="152">
        <f t="shared" si="206"/>
        <v>1.1575931775394713E-2</v>
      </c>
      <c r="T703" s="152">
        <f t="shared" si="207"/>
        <v>1.83601093635672E-2</v>
      </c>
      <c r="U703" s="152">
        <f t="shared" si="208"/>
        <v>1.8409309144257129E-2</v>
      </c>
    </row>
    <row r="704" spans="1:21" x14ac:dyDescent="0.25">
      <c r="A704" s="130">
        <f t="shared" si="192"/>
        <v>1929.07</v>
      </c>
      <c r="B704" s="138"/>
      <c r="C704" s="149">
        <f t="shared" si="200"/>
        <v>0.01</v>
      </c>
      <c r="D704" s="150">
        <f t="shared" si="211"/>
        <v>-0.28480000000000061</v>
      </c>
      <c r="E704" s="150">
        <f t="shared" si="194"/>
        <v>0.2900979629195285</v>
      </c>
      <c r="F704" s="150">
        <f t="shared" si="195"/>
        <v>0.48323362715934159</v>
      </c>
      <c r="G704" s="151">
        <f t="shared" si="196"/>
        <v>5.2979629195278877E-3</v>
      </c>
      <c r="H704" s="150">
        <f t="shared" si="197"/>
        <v>0.19843362715934099</v>
      </c>
      <c r="I704" s="137"/>
      <c r="J704" s="151">
        <f t="shared" si="198"/>
        <v>28.485297962919528</v>
      </c>
      <c r="K704" s="150">
        <f t="shared" si="199"/>
        <v>28.678433627159343</v>
      </c>
      <c r="L704" s="135"/>
      <c r="M704" s="149">
        <f t="shared" si="201"/>
        <v>1.0472245297031115</v>
      </c>
      <c r="N704" s="149">
        <f t="shared" si="202"/>
        <v>1.0473771497800377</v>
      </c>
      <c r="O704" s="149">
        <f t="shared" si="203"/>
        <v>1.0781835715809189</v>
      </c>
      <c r="P704" s="149">
        <f t="shared" si="204"/>
        <v>1.0784378000236428</v>
      </c>
      <c r="Q704" s="140"/>
      <c r="R704" s="152">
        <f t="shared" si="205"/>
        <v>4.6143359425454451E-2</v>
      </c>
      <c r="S704" s="152">
        <f t="shared" si="206"/>
        <v>4.6289086490119015E-2</v>
      </c>
      <c r="T704" s="152">
        <f t="shared" si="207"/>
        <v>7.5277747025376235E-2</v>
      </c>
      <c r="U704" s="152">
        <f t="shared" si="208"/>
        <v>7.5513512512307576E-2</v>
      </c>
    </row>
    <row r="705" spans="1:21" x14ac:dyDescent="0.25">
      <c r="A705" s="130">
        <f t="shared" ref="A705:A768" si="212">Timecode</f>
        <v>1929.08</v>
      </c>
      <c r="B705" s="138"/>
      <c r="C705" s="149">
        <f t="shared" si="200"/>
        <v>0.01</v>
      </c>
      <c r="D705" s="150">
        <f t="shared" si="211"/>
        <v>-0.30100000000000193</v>
      </c>
      <c r="E705" s="150">
        <f t="shared" si="194"/>
        <v>0.29373126326863142</v>
      </c>
      <c r="F705" s="150">
        <f t="shared" si="195"/>
        <v>0.50938392466460913</v>
      </c>
      <c r="G705" s="151">
        <f t="shared" si="196"/>
        <v>-7.2687367313705176E-3</v>
      </c>
      <c r="H705" s="150">
        <f t="shared" si="197"/>
        <v>0.2083839246646072</v>
      </c>
      <c r="I705" s="137"/>
      <c r="J705" s="151">
        <f t="shared" si="198"/>
        <v>30.092731263268632</v>
      </c>
      <c r="K705" s="150">
        <f t="shared" si="199"/>
        <v>30.308383924664607</v>
      </c>
      <c r="L705" s="135"/>
      <c r="M705" s="149">
        <f t="shared" si="201"/>
        <v>1.0292191708985419</v>
      </c>
      <c r="N705" s="149">
        <f t="shared" si="202"/>
        <v>1.0294079008117825</v>
      </c>
      <c r="O705" s="149">
        <f t="shared" si="203"/>
        <v>1.0501582853840732</v>
      </c>
      <c r="P705" s="149">
        <f t="shared" si="204"/>
        <v>1.0504855776948687</v>
      </c>
      <c r="Q705" s="140"/>
      <c r="R705" s="152">
        <f t="shared" si="205"/>
        <v>2.8800428242393379E-2</v>
      </c>
      <c r="S705" s="152">
        <f t="shared" si="206"/>
        <v>2.8983783369082292E-2</v>
      </c>
      <c r="T705" s="152">
        <f t="shared" si="207"/>
        <v>4.8940900792927927E-2</v>
      </c>
      <c r="U705" s="152">
        <f t="shared" si="208"/>
        <v>4.9252512217592942E-2</v>
      </c>
    </row>
    <row r="706" spans="1:21" x14ac:dyDescent="0.25">
      <c r="A706" s="130">
        <f t="shared" si="212"/>
        <v>1929.09</v>
      </c>
      <c r="B706" s="138"/>
      <c r="C706" s="149">
        <f t="shared" si="200"/>
        <v>0.01</v>
      </c>
      <c r="D706" s="150">
        <f t="shared" si="211"/>
        <v>-0.31299999999999883</v>
      </c>
      <c r="E706" s="150">
        <f t="shared" ref="E706:E769" si="213">(Epsilon*2*L_RDY_SP_set*q_SP)</f>
        <v>0.29805635455879087</v>
      </c>
      <c r="F706" s="150">
        <f t="shared" ref="F706:F769" si="214">(Epsilon*2*L_RS_SP_set*q_SP)</f>
        <v>0.52808278718840385</v>
      </c>
      <c r="G706" s="151">
        <f t="shared" ref="G706:G769" si="215">Impact_neg_d+Impact_pos_RDY_d</f>
        <v>-1.4943645441207964E-2</v>
      </c>
      <c r="H706" s="150">
        <f t="shared" ref="H706:H769" si="216">Impact_neg_d+Impact_pos_RS_d</f>
        <v>0.21508278718840501</v>
      </c>
      <c r="I706" s="137"/>
      <c r="J706" s="151">
        <f t="shared" ref="J706:J769" si="217">q_SP+Impact_ges_RDY_d</f>
        <v>31.285056354558794</v>
      </c>
      <c r="K706" s="150">
        <f t="shared" ref="K706:K769" si="218">q_SP+Impact_ges_RS_d</f>
        <v>31.515082787188405</v>
      </c>
      <c r="L706" s="135"/>
      <c r="M706" s="149">
        <f t="shared" si="201"/>
        <v>1.0204580475021636</v>
      </c>
      <c r="N706" s="149">
        <f t="shared" si="202"/>
        <v>1.0205408031945453</v>
      </c>
      <c r="O706" s="149">
        <f t="shared" si="203"/>
        <v>1.0357256699280943</v>
      </c>
      <c r="P706" s="149">
        <f t="shared" si="204"/>
        <v>1.035872292726167</v>
      </c>
      <c r="Q706" s="140"/>
      <c r="R706" s="152">
        <f t="shared" si="205"/>
        <v>2.0251592674731252E-2</v>
      </c>
      <c r="S706" s="152">
        <f t="shared" si="206"/>
        <v>2.0332686000578838E-2</v>
      </c>
      <c r="T706" s="152">
        <f t="shared" si="207"/>
        <v>3.5102311405574085E-2</v>
      </c>
      <c r="U706" s="152">
        <f t="shared" si="208"/>
        <v>3.5243866669636637E-2</v>
      </c>
    </row>
    <row r="707" spans="1:21" x14ac:dyDescent="0.25">
      <c r="A707" s="130">
        <f t="shared" si="212"/>
        <v>1929.1</v>
      </c>
      <c r="B707" s="138"/>
      <c r="C707" s="149">
        <f t="shared" ref="C707:C770" si="219">C706</f>
        <v>0.01</v>
      </c>
      <c r="D707" s="150">
        <f t="shared" si="211"/>
        <v>-0.27990000000000137</v>
      </c>
      <c r="E707" s="150">
        <f t="shared" si="213"/>
        <v>0.26282149537765509</v>
      </c>
      <c r="F707" s="150">
        <f t="shared" si="214"/>
        <v>8.4484312394570799E-2</v>
      </c>
      <c r="G707" s="151">
        <f t="shared" si="215"/>
        <v>-1.707850462234628E-2</v>
      </c>
      <c r="H707" s="150">
        <f t="shared" si="216"/>
        <v>-0.19541568760543057</v>
      </c>
      <c r="I707" s="137"/>
      <c r="J707" s="151">
        <f t="shared" si="217"/>
        <v>27.972921495377651</v>
      </c>
      <c r="K707" s="150">
        <f t="shared" si="218"/>
        <v>27.794584312394569</v>
      </c>
      <c r="L707" s="135"/>
      <c r="M707" s="149">
        <f t="shared" ref="M707:M770" si="220">(D_mon+q_impact_RDY_d)/INDEX(q_impact_RDY_d,tMinus)*L_RDY_SP_set+(R_Cash)*(1-L_RDY_SP_set)</f>
        <v>0.95182862710072613</v>
      </c>
      <c r="N707" s="149">
        <f t="shared" ref="N707:N770" si="221">(D_mon+q_impact_RS_d)/INDEX(q_impact_RS_d,tMinus)*L_RDY_SP_set+(R_Cash)*(1-L_RDY_SP_set)</f>
        <v>0.94609920525943481</v>
      </c>
      <c r="O707" s="149">
        <f t="shared" ref="O707:O770" si="222">(D_mon+q_impact_RDY_d)/INDEX(q_impact_RDY_d,tMinus)*L_RS_SP_set+(R_Cash)*(1-L_RS_SP_set)</f>
        <v>0.98495711638107331</v>
      </c>
      <c r="P707" s="149">
        <f t="shared" ref="P707:P770" si="223">(D_mon+q_impact_RS_d)/INDEX(q_impact_RS_d,tMinus)*L_RS_SP_set+(R_Cash)*(1-L_RS_SP_set)</f>
        <v>0.98311538625932515</v>
      </c>
      <c r="Q707" s="140"/>
      <c r="R707" s="152">
        <f t="shared" ref="R707:R770" si="224">LN(M707)</f>
        <v>-4.9370273944812894E-2</v>
      </c>
      <c r="S707" s="152">
        <f t="shared" ref="S707:S770" si="225">LN(N707)</f>
        <v>-5.5407847289600236E-2</v>
      </c>
      <c r="T707" s="152">
        <f t="shared" ref="T707:T770" si="226">LN(O707)</f>
        <v>-1.5157175426757562E-2</v>
      </c>
      <c r="U707" s="152">
        <f t="shared" ref="U707:U770" si="227">LN(P707)</f>
        <v>-1.702878397460978E-2</v>
      </c>
    </row>
    <row r="708" spans="1:21" x14ac:dyDescent="0.25">
      <c r="A708" s="130">
        <f t="shared" si="212"/>
        <v>1929.11</v>
      </c>
      <c r="B708" s="138"/>
      <c r="C708" s="149">
        <f t="shared" si="219"/>
        <v>0.01</v>
      </c>
      <c r="D708" s="150">
        <f t="shared" si="211"/>
        <v>-0.20579999999999998</v>
      </c>
      <c r="E708" s="150">
        <f t="shared" si="213"/>
        <v>0.21019430226396707</v>
      </c>
      <c r="F708" s="150">
        <f t="shared" si="214"/>
        <v>6.1291395821858594E-2</v>
      </c>
      <c r="G708" s="151">
        <f t="shared" si="215"/>
        <v>4.394302263967087E-3</v>
      </c>
      <c r="H708" s="150">
        <f t="shared" si="216"/>
        <v>-0.14450860417814138</v>
      </c>
      <c r="I708" s="137"/>
      <c r="J708" s="151">
        <f t="shared" si="217"/>
        <v>20.584394302263966</v>
      </c>
      <c r="K708" s="150">
        <f t="shared" si="218"/>
        <v>20.435491395821856</v>
      </c>
      <c r="L708" s="135"/>
      <c r="M708" s="149">
        <f t="shared" si="220"/>
        <v>0.86688184175893579</v>
      </c>
      <c r="N708" s="149">
        <f t="shared" si="221"/>
        <v>0.86656655451982245</v>
      </c>
      <c r="O708" s="149">
        <f t="shared" si="222"/>
        <v>0.96162794605011337</v>
      </c>
      <c r="P708" s="149">
        <f t="shared" si="223"/>
        <v>0.96153601018524004</v>
      </c>
      <c r="Q708" s="140"/>
      <c r="R708" s="152">
        <f t="shared" si="224"/>
        <v>-0.1428525955041737</v>
      </c>
      <c r="S708" s="152">
        <f t="shared" si="225"/>
        <v>-0.14321636432852053</v>
      </c>
      <c r="T708" s="152">
        <f t="shared" si="226"/>
        <v>-3.9127653591338747E-2</v>
      </c>
      <c r="U708" s="152">
        <f t="shared" si="227"/>
        <v>-3.9223262563881395E-2</v>
      </c>
    </row>
    <row r="709" spans="1:21" x14ac:dyDescent="0.25">
      <c r="A709" s="130">
        <f t="shared" si="212"/>
        <v>1929.12</v>
      </c>
      <c r="B709" s="138"/>
      <c r="C709" s="149">
        <f t="shared" si="219"/>
        <v>0.01</v>
      </c>
      <c r="D709" s="150">
        <f t="shared" si="211"/>
        <v>-0.21399999999999864</v>
      </c>
      <c r="E709" s="150">
        <f t="shared" si="213"/>
        <v>0.2605004699407012</v>
      </c>
      <c r="F709" s="150">
        <f t="shared" si="214"/>
        <v>0.36113457170961377</v>
      </c>
      <c r="G709" s="151">
        <f t="shared" si="215"/>
        <v>4.650046994070256E-2</v>
      </c>
      <c r="H709" s="150">
        <f t="shared" si="216"/>
        <v>0.14713457170961514</v>
      </c>
      <c r="I709" s="137"/>
      <c r="J709" s="151">
        <f t="shared" si="217"/>
        <v>21.446500469940702</v>
      </c>
      <c r="K709" s="150">
        <f t="shared" si="218"/>
        <v>21.547134571709613</v>
      </c>
      <c r="L709" s="135"/>
      <c r="M709" s="149">
        <f t="shared" si="220"/>
        <v>1.0281172980748854</v>
      </c>
      <c r="N709" s="149">
        <f t="shared" si="221"/>
        <v>1.0357526062095923</v>
      </c>
      <c r="O709" s="149">
        <f t="shared" si="222"/>
        <v>1.0387461915888772</v>
      </c>
      <c r="P709" s="149">
        <f t="shared" si="223"/>
        <v>1.0493311004519053</v>
      </c>
      <c r="Q709" s="140"/>
      <c r="R709" s="152">
        <f t="shared" si="224"/>
        <v>2.7729263709386196E-2</v>
      </c>
      <c r="S709" s="152">
        <f t="shared" si="225"/>
        <v>3.5128318225737039E-2</v>
      </c>
      <c r="T709" s="152">
        <f t="shared" si="226"/>
        <v>3.8014400840368716E-2</v>
      </c>
      <c r="U709" s="152">
        <f t="shared" si="227"/>
        <v>4.815291397999142E-2</v>
      </c>
    </row>
    <row r="710" spans="1:21" x14ac:dyDescent="0.25">
      <c r="A710" s="130">
        <f t="shared" si="212"/>
        <v>1930.01</v>
      </c>
      <c r="B710" s="138"/>
      <c r="C710" s="149">
        <f t="shared" si="219"/>
        <v>0.01</v>
      </c>
      <c r="D710" s="150">
        <f t="shared" si="211"/>
        <v>-0.21709999999999852</v>
      </c>
      <c r="E710" s="150">
        <f t="shared" si="213"/>
        <v>0.26059376121494049</v>
      </c>
      <c r="F710" s="150">
        <f t="shared" si="214"/>
        <v>0.36012447085275701</v>
      </c>
      <c r="G710" s="151">
        <f t="shared" si="215"/>
        <v>4.3493761214941973E-2</v>
      </c>
      <c r="H710" s="150">
        <f t="shared" si="216"/>
        <v>0.14302447085275849</v>
      </c>
      <c r="I710" s="137"/>
      <c r="J710" s="151">
        <f t="shared" si="217"/>
        <v>21.753493761214944</v>
      </c>
      <c r="K710" s="150">
        <f t="shared" si="218"/>
        <v>21.853024470852759</v>
      </c>
      <c r="L710" s="135"/>
      <c r="M710" s="149">
        <f t="shared" si="220"/>
        <v>1.0110867289831633</v>
      </c>
      <c r="N710" s="149">
        <f t="shared" si="221"/>
        <v>1.0110052979051005</v>
      </c>
      <c r="O710" s="149">
        <f t="shared" si="222"/>
        <v>1.0150998195687515</v>
      </c>
      <c r="P710" s="149">
        <f t="shared" si="223"/>
        <v>1.0149872868520753</v>
      </c>
      <c r="Q710" s="140"/>
      <c r="R710" s="152">
        <f t="shared" si="224"/>
        <v>1.1025721703357323E-2</v>
      </c>
      <c r="S710" s="152">
        <f t="shared" si="225"/>
        <v>1.094518028682038E-2</v>
      </c>
      <c r="T710" s="152">
        <f t="shared" si="226"/>
        <v>1.4986952060967751E-2</v>
      </c>
      <c r="U710" s="152">
        <f t="shared" si="227"/>
        <v>1.4876087146417477E-2</v>
      </c>
    </row>
    <row r="711" spans="1:21" x14ac:dyDescent="0.25">
      <c r="A711" s="130">
        <f t="shared" si="212"/>
        <v>1930.02</v>
      </c>
      <c r="B711" s="138"/>
      <c r="C711" s="149">
        <f t="shared" si="219"/>
        <v>0.01</v>
      </c>
      <c r="D711" s="150">
        <f t="shared" si="211"/>
        <v>-0.23069999999999879</v>
      </c>
      <c r="E711" s="150">
        <f t="shared" si="213"/>
        <v>0.27617354689267742</v>
      </c>
      <c r="F711" s="150">
        <f t="shared" si="214"/>
        <v>0.39079367147167765</v>
      </c>
      <c r="G711" s="151">
        <f t="shared" si="215"/>
        <v>4.5473546892678629E-2</v>
      </c>
      <c r="H711" s="150">
        <f t="shared" si="216"/>
        <v>0.16009367147167886</v>
      </c>
      <c r="I711" s="137"/>
      <c r="J711" s="151">
        <f t="shared" si="217"/>
        <v>23.11547354689268</v>
      </c>
      <c r="K711" s="150">
        <f t="shared" si="218"/>
        <v>23.230093671471678</v>
      </c>
      <c r="L711" s="135"/>
      <c r="M711" s="149">
        <f t="shared" si="220"/>
        <v>1.04092671792904</v>
      </c>
      <c r="N711" s="149">
        <f t="shared" si="221"/>
        <v>1.0411591865067948</v>
      </c>
      <c r="O711" s="149">
        <f t="shared" si="222"/>
        <v>1.0566478381190128</v>
      </c>
      <c r="P711" s="149">
        <f t="shared" si="223"/>
        <v>1.0569767879769003</v>
      </c>
      <c r="Q711" s="140"/>
      <c r="R711" s="152">
        <f t="shared" si="224"/>
        <v>4.0111391313468171E-2</v>
      </c>
      <c r="S711" s="152">
        <f t="shared" si="225"/>
        <v>4.0334694855580007E-2</v>
      </c>
      <c r="T711" s="152">
        <f t="shared" si="226"/>
        <v>5.5101480247508154E-2</v>
      </c>
      <c r="U711" s="152">
        <f t="shared" si="227"/>
        <v>5.541274636021528E-2</v>
      </c>
    </row>
    <row r="712" spans="1:21" x14ac:dyDescent="0.25">
      <c r="A712" s="130">
        <f t="shared" si="212"/>
        <v>1930.03</v>
      </c>
      <c r="B712" s="138"/>
      <c r="C712" s="149">
        <f t="shared" si="219"/>
        <v>0.01</v>
      </c>
      <c r="D712" s="150">
        <f t="shared" si="211"/>
        <v>-0.23939999999999984</v>
      </c>
      <c r="E712" s="150">
        <f t="shared" si="213"/>
        <v>0.27816985145580519</v>
      </c>
      <c r="F712" s="150">
        <f t="shared" si="214"/>
        <v>0.40382787070689435</v>
      </c>
      <c r="G712" s="151">
        <f t="shared" si="215"/>
        <v>3.876985145580536E-2</v>
      </c>
      <c r="H712" s="150">
        <f t="shared" si="216"/>
        <v>0.16442787070689452</v>
      </c>
      <c r="I712" s="137"/>
      <c r="J712" s="151">
        <f t="shared" si="217"/>
        <v>23.978769851455805</v>
      </c>
      <c r="K712" s="150">
        <f t="shared" si="218"/>
        <v>24.104427870706896</v>
      </c>
      <c r="L712" s="135"/>
      <c r="M712" s="149">
        <f t="shared" si="220"/>
        <v>1.0250127564712859</v>
      </c>
      <c r="N712" s="149">
        <f t="shared" si="221"/>
        <v>1.0251716996055513</v>
      </c>
      <c r="O712" s="149">
        <f t="shared" si="222"/>
        <v>1.034933807520813</v>
      </c>
      <c r="P712" s="149">
        <f t="shared" si="223"/>
        <v>1.0351645502383935</v>
      </c>
      <c r="Q712" s="140"/>
      <c r="R712" s="152">
        <f t="shared" si="224"/>
        <v>2.4705057850768798E-2</v>
      </c>
      <c r="S712" s="152">
        <f t="shared" si="225"/>
        <v>2.4860110372128791E-2</v>
      </c>
      <c r="T712" s="152">
        <f t="shared" si="226"/>
        <v>3.4337470586011602E-2</v>
      </c>
      <c r="U712" s="152">
        <f t="shared" si="227"/>
        <v>3.4560399818017638E-2</v>
      </c>
    </row>
    <row r="713" spans="1:21" x14ac:dyDescent="0.25">
      <c r="A713" s="130">
        <f t="shared" si="212"/>
        <v>1930.04</v>
      </c>
      <c r="B713" s="138"/>
      <c r="C713" s="149">
        <f t="shared" si="219"/>
        <v>0.01</v>
      </c>
      <c r="D713" s="150">
        <f t="shared" si="211"/>
        <v>-0.25459999999999994</v>
      </c>
      <c r="E713" s="150">
        <f t="shared" si="213"/>
        <v>0.29018180248856584</v>
      </c>
      <c r="F713" s="150">
        <f t="shared" si="214"/>
        <v>0.43130894997532199</v>
      </c>
      <c r="G713" s="151">
        <f t="shared" si="215"/>
        <v>3.5581802488565906E-2</v>
      </c>
      <c r="H713" s="150">
        <f t="shared" si="216"/>
        <v>0.17670894997532205</v>
      </c>
      <c r="I713" s="137"/>
      <c r="J713" s="151">
        <f t="shared" si="217"/>
        <v>25.495581802488566</v>
      </c>
      <c r="K713" s="150">
        <f t="shared" si="218"/>
        <v>25.636708949975322</v>
      </c>
      <c r="L713" s="135"/>
      <c r="M713" s="149">
        <f t="shared" si="220"/>
        <v>1.0392895586157107</v>
      </c>
      <c r="N713" s="149">
        <f t="shared" si="221"/>
        <v>1.0394573085491174</v>
      </c>
      <c r="O713" s="149">
        <f t="shared" si="222"/>
        <v>1.0569124915184356</v>
      </c>
      <c r="P713" s="149">
        <f t="shared" si="223"/>
        <v>1.0571618250294124</v>
      </c>
      <c r="Q713" s="140"/>
      <c r="R713" s="152">
        <f t="shared" si="224"/>
        <v>3.8537363007081986E-2</v>
      </c>
      <c r="S713" s="152">
        <f t="shared" si="225"/>
        <v>3.869875825574895E-2</v>
      </c>
      <c r="T713" s="152">
        <f t="shared" si="226"/>
        <v>5.5351913979722861E-2</v>
      </c>
      <c r="U713" s="152">
        <f t="shared" si="227"/>
        <v>5.5587793589234394E-2</v>
      </c>
    </row>
    <row r="714" spans="1:21" x14ac:dyDescent="0.25">
      <c r="A714" s="130">
        <f t="shared" si="212"/>
        <v>1930.05</v>
      </c>
      <c r="B714" s="138"/>
      <c r="C714" s="149">
        <f t="shared" si="219"/>
        <v>0.01</v>
      </c>
      <c r="D714" s="150">
        <f t="shared" si="211"/>
        <v>-0.23939999999999984</v>
      </c>
      <c r="E714" s="150">
        <f t="shared" si="213"/>
        <v>0.26385114162222451</v>
      </c>
      <c r="F714" s="150">
        <f t="shared" si="214"/>
        <v>7.3406381610027938E-2</v>
      </c>
      <c r="G714" s="151">
        <f t="shared" si="215"/>
        <v>2.445114162222467E-2</v>
      </c>
      <c r="H714" s="150">
        <f t="shared" si="216"/>
        <v>-0.1659936183899719</v>
      </c>
      <c r="I714" s="137"/>
      <c r="J714" s="151">
        <f t="shared" si="217"/>
        <v>23.964451141622227</v>
      </c>
      <c r="K714" s="150">
        <f t="shared" si="218"/>
        <v>23.774006381610029</v>
      </c>
      <c r="L714" s="135"/>
      <c r="M714" s="149">
        <f t="shared" si="220"/>
        <v>0.97003290625568339</v>
      </c>
      <c r="N714" s="149">
        <f t="shared" si="221"/>
        <v>0.9630782045744759</v>
      </c>
      <c r="O714" s="149">
        <f t="shared" si="222"/>
        <v>0.99386936242848423</v>
      </c>
      <c r="P714" s="149">
        <f t="shared" si="223"/>
        <v>0.99193448550335206</v>
      </c>
      <c r="Q714" s="140"/>
      <c r="R714" s="152">
        <f t="shared" si="224"/>
        <v>-3.042528408518224E-2</v>
      </c>
      <c r="S714" s="152">
        <f t="shared" si="225"/>
        <v>-3.7620661162020133E-2</v>
      </c>
      <c r="T714" s="152">
        <f t="shared" si="226"/>
        <v>-6.1495070910188758E-3</v>
      </c>
      <c r="U714" s="152">
        <f t="shared" si="227"/>
        <v>-8.098216717551442E-3</v>
      </c>
    </row>
    <row r="715" spans="1:21" x14ac:dyDescent="0.25">
      <c r="A715" s="130">
        <f t="shared" si="212"/>
        <v>1930.06</v>
      </c>
      <c r="B715" s="138"/>
      <c r="C715" s="149">
        <f t="shared" si="219"/>
        <v>0.01</v>
      </c>
      <c r="D715" s="150">
        <f t="shared" si="211"/>
        <v>-0.21519999999999939</v>
      </c>
      <c r="E715" s="150">
        <f t="shared" si="213"/>
        <v>0.24517990414957527</v>
      </c>
      <c r="F715" s="150">
        <f t="shared" si="214"/>
        <v>6.4983725702486381E-2</v>
      </c>
      <c r="G715" s="151">
        <f t="shared" si="215"/>
        <v>2.9979904149575881E-2</v>
      </c>
      <c r="H715" s="150">
        <f t="shared" si="216"/>
        <v>-0.150216274297513</v>
      </c>
      <c r="I715" s="137"/>
      <c r="J715" s="151">
        <f t="shared" si="217"/>
        <v>21.549979904149577</v>
      </c>
      <c r="K715" s="150">
        <f t="shared" si="218"/>
        <v>21.369783725702487</v>
      </c>
      <c r="L715" s="135"/>
      <c r="M715" s="149">
        <f t="shared" si="220"/>
        <v>0.94585429809207011</v>
      </c>
      <c r="N715" s="149">
        <f t="shared" si="221"/>
        <v>0.94565557616506446</v>
      </c>
      <c r="O715" s="149">
        <f t="shared" si="222"/>
        <v>0.9878981660024696</v>
      </c>
      <c r="P715" s="149">
        <f t="shared" si="223"/>
        <v>0.98784549573473135</v>
      </c>
      <c r="Q715" s="140"/>
      <c r="R715" s="152">
        <f t="shared" si="224"/>
        <v>-5.5666740722550657E-2</v>
      </c>
      <c r="S715" s="152">
        <f t="shared" si="225"/>
        <v>-5.5876860617182271E-2</v>
      </c>
      <c r="T715" s="152">
        <f t="shared" si="226"/>
        <v>-1.2175657394136915E-2</v>
      </c>
      <c r="U715" s="152">
        <f t="shared" si="227"/>
        <v>-1.222897429831913E-2</v>
      </c>
    </row>
    <row r="716" spans="1:21" x14ac:dyDescent="0.25">
      <c r="A716" s="130">
        <f t="shared" si="212"/>
        <v>1930.07</v>
      </c>
      <c r="B716" s="138"/>
      <c r="C716" s="149">
        <f t="shared" si="219"/>
        <v>0.01</v>
      </c>
      <c r="D716" s="150">
        <f t="shared" si="211"/>
        <v>-0.21059999999999945</v>
      </c>
      <c r="E716" s="150">
        <f t="shared" si="213"/>
        <v>0.25291331121988642</v>
      </c>
      <c r="F716" s="150">
        <f t="shared" si="214"/>
        <v>6.8806899717112555E-2</v>
      </c>
      <c r="G716" s="151">
        <f t="shared" si="215"/>
        <v>4.2313311219886962E-2</v>
      </c>
      <c r="H716" s="150">
        <f t="shared" si="216"/>
        <v>-0.14179310028288689</v>
      </c>
      <c r="I716" s="137"/>
      <c r="J716" s="151">
        <f t="shared" si="217"/>
        <v>21.102313311219884</v>
      </c>
      <c r="K716" s="150">
        <f t="shared" si="218"/>
        <v>20.918206899717113</v>
      </c>
      <c r="L716" s="135"/>
      <c r="M716" s="149">
        <f t="shared" si="220"/>
        <v>0.99101624010186484</v>
      </c>
      <c r="N716" s="149">
        <f t="shared" si="221"/>
        <v>0.99082029320806586</v>
      </c>
      <c r="O716" s="149">
        <f t="shared" si="222"/>
        <v>0.99978605724108083</v>
      </c>
      <c r="P716" s="149">
        <f t="shared" si="223"/>
        <v>0.99973274846817972</v>
      </c>
      <c r="Q716" s="140"/>
      <c r="R716" s="152">
        <f t="shared" si="224"/>
        <v>-9.0243571962477214E-3</v>
      </c>
      <c r="S716" s="152">
        <f t="shared" si="225"/>
        <v>-9.2220999375324623E-3</v>
      </c>
      <c r="T716" s="152">
        <f t="shared" si="226"/>
        <v>-2.139656479359037E-4</v>
      </c>
      <c r="U716" s="152">
        <f t="shared" si="227"/>
        <v>-2.6728724987485345E-4</v>
      </c>
    </row>
    <row r="717" spans="1:21" x14ac:dyDescent="0.25">
      <c r="A717" s="130">
        <f t="shared" si="212"/>
        <v>1930.08</v>
      </c>
      <c r="B717" s="138"/>
      <c r="C717" s="149">
        <f t="shared" si="219"/>
        <v>0.01</v>
      </c>
      <c r="D717" s="150">
        <f t="shared" si="211"/>
        <v>-0.20789999999999864</v>
      </c>
      <c r="E717" s="150">
        <f t="shared" si="213"/>
        <v>0.25212961420277191</v>
      </c>
      <c r="F717" s="150">
        <f t="shared" si="214"/>
        <v>7.2121654779832303E-2</v>
      </c>
      <c r="G717" s="151">
        <f t="shared" si="215"/>
        <v>4.4229614202773271E-2</v>
      </c>
      <c r="H717" s="150">
        <f t="shared" si="216"/>
        <v>-0.13577834522016635</v>
      </c>
      <c r="I717" s="137"/>
      <c r="J717" s="151">
        <f t="shared" si="217"/>
        <v>20.834229614202773</v>
      </c>
      <c r="K717" s="150">
        <f t="shared" si="218"/>
        <v>20.654221654779832</v>
      </c>
      <c r="L717" s="135"/>
      <c r="M717" s="149">
        <f t="shared" si="220"/>
        <v>0.99584265701923624</v>
      </c>
      <c r="N717" s="149">
        <f t="shared" si="221"/>
        <v>0.99591424708526133</v>
      </c>
      <c r="O717" s="149">
        <f t="shared" si="222"/>
        <v>1.0010004284165905</v>
      </c>
      <c r="P717" s="149">
        <f t="shared" si="223"/>
        <v>1.0010209067489113</v>
      </c>
      <c r="Q717" s="140"/>
      <c r="R717" s="152">
        <f t="shared" si="224"/>
        <v>-4.1660087571694145E-3</v>
      </c>
      <c r="S717" s="152">
        <f t="shared" si="225"/>
        <v>-4.0941224080789347E-3</v>
      </c>
      <c r="T717" s="152">
        <f t="shared" si="226"/>
        <v>9.999283215938817E-4</v>
      </c>
      <c r="U717" s="152">
        <f t="shared" si="227"/>
        <v>1.0203859780251942E-3</v>
      </c>
    </row>
    <row r="718" spans="1:21" x14ac:dyDescent="0.25">
      <c r="A718" s="130">
        <f t="shared" si="212"/>
        <v>1930.09</v>
      </c>
      <c r="B718" s="138"/>
      <c r="C718" s="149">
        <f t="shared" si="219"/>
        <v>0.01</v>
      </c>
      <c r="D718" s="150">
        <f t="shared" si="211"/>
        <v>-0.20779999999999887</v>
      </c>
      <c r="E718" s="150">
        <f t="shared" si="213"/>
        <v>0.25343087718042406</v>
      </c>
      <c r="F718" s="150">
        <f t="shared" si="214"/>
        <v>0.16923303086146324</v>
      </c>
      <c r="G718" s="151">
        <f t="shared" si="215"/>
        <v>4.5630877180425189E-2</v>
      </c>
      <c r="H718" s="150">
        <f t="shared" si="216"/>
        <v>-3.8566969138535634E-2</v>
      </c>
      <c r="I718" s="137"/>
      <c r="J718" s="151">
        <f t="shared" si="217"/>
        <v>20.825630877180426</v>
      </c>
      <c r="K718" s="150">
        <f t="shared" si="218"/>
        <v>20.741433030861465</v>
      </c>
      <c r="L718" s="135"/>
      <c r="M718" s="149">
        <f t="shared" si="220"/>
        <v>1.0033305368751653</v>
      </c>
      <c r="N718" s="149">
        <f t="shared" si="221"/>
        <v>1.0061778199621725</v>
      </c>
      <c r="O718" s="149">
        <f t="shared" si="222"/>
        <v>1.0032440523915012</v>
      </c>
      <c r="P718" s="149">
        <f t="shared" si="223"/>
        <v>1.0051453769337029</v>
      </c>
      <c r="Q718" s="140"/>
      <c r="R718" s="152">
        <f t="shared" si="224"/>
        <v>3.3250029211811436E-3</v>
      </c>
      <c r="S718" s="152">
        <f t="shared" si="225"/>
        <v>6.1588154631823985E-3</v>
      </c>
      <c r="T718" s="152">
        <f t="shared" si="226"/>
        <v>3.2388018059270464E-3</v>
      </c>
      <c r="U718" s="152">
        <f t="shared" si="227"/>
        <v>5.132184715082447E-3</v>
      </c>
    </row>
    <row r="719" spans="1:21" x14ac:dyDescent="0.25">
      <c r="A719" s="130">
        <f t="shared" si="212"/>
        <v>1930.1</v>
      </c>
      <c r="B719" s="138"/>
      <c r="C719" s="149">
        <f t="shared" si="219"/>
        <v>0.01</v>
      </c>
      <c r="D719" s="150">
        <f t="shared" si="211"/>
        <v>-0.17920000000000158</v>
      </c>
      <c r="E719" s="150">
        <f t="shared" si="213"/>
        <v>0.21855677618453212</v>
      </c>
      <c r="F719" s="150">
        <f t="shared" si="214"/>
        <v>5.3794909133930077E-2</v>
      </c>
      <c r="G719" s="151">
        <f t="shared" si="215"/>
        <v>3.935677618453054E-2</v>
      </c>
      <c r="H719" s="150">
        <f t="shared" si="216"/>
        <v>-0.12540509086607149</v>
      </c>
      <c r="I719" s="137"/>
      <c r="J719" s="151">
        <f t="shared" si="217"/>
        <v>17.959356776184531</v>
      </c>
      <c r="K719" s="150">
        <f t="shared" si="218"/>
        <v>17.794594909133931</v>
      </c>
      <c r="L719" s="135"/>
      <c r="M719" s="149">
        <f t="shared" si="220"/>
        <v>0.9196567175778505</v>
      </c>
      <c r="N719" s="149">
        <f t="shared" si="221"/>
        <v>0.91695706578199754</v>
      </c>
      <c r="O719" s="149">
        <f t="shared" si="222"/>
        <v>0.982541554814228</v>
      </c>
      <c r="P719" s="149">
        <f t="shared" si="223"/>
        <v>0.98187707062121188</v>
      </c>
      <c r="Q719" s="140"/>
      <c r="R719" s="152">
        <f t="shared" si="224"/>
        <v>-8.3754811638069651E-2</v>
      </c>
      <c r="S719" s="152">
        <f t="shared" si="225"/>
        <v>-8.6694628124941983E-2</v>
      </c>
      <c r="T719" s="152">
        <f t="shared" si="226"/>
        <v>-1.7612641156814556E-2</v>
      </c>
      <c r="U719" s="152">
        <f t="shared" si="227"/>
        <v>-1.8289161130465505E-2</v>
      </c>
    </row>
    <row r="720" spans="1:21" x14ac:dyDescent="0.25">
      <c r="A720" s="130">
        <f t="shared" si="212"/>
        <v>1930.11</v>
      </c>
      <c r="B720" s="138"/>
      <c r="C720" s="149">
        <f t="shared" si="219"/>
        <v>0.01</v>
      </c>
      <c r="D720" s="150">
        <f t="shared" si="211"/>
        <v>-0.1661999999999999</v>
      </c>
      <c r="E720" s="150">
        <f t="shared" si="213"/>
        <v>0.21527533314887601</v>
      </c>
      <c r="F720" s="150">
        <f t="shared" si="214"/>
        <v>5.0638323476342582E-2</v>
      </c>
      <c r="G720" s="151">
        <f t="shared" si="215"/>
        <v>4.9075333148876105E-2</v>
      </c>
      <c r="H720" s="150">
        <f t="shared" si="216"/>
        <v>-0.11556167652365731</v>
      </c>
      <c r="I720" s="137"/>
      <c r="J720" s="151">
        <f t="shared" si="217"/>
        <v>16.669075333148879</v>
      </c>
      <c r="K720" s="150">
        <f t="shared" si="218"/>
        <v>16.504438323476343</v>
      </c>
      <c r="L720" s="135"/>
      <c r="M720" s="149">
        <f t="shared" si="220"/>
        <v>0.95749741117238862</v>
      </c>
      <c r="N720" s="149">
        <f t="shared" si="221"/>
        <v>0.9570983816241786</v>
      </c>
      <c r="O720" s="149">
        <f t="shared" si="222"/>
        <v>0.99235535457898538</v>
      </c>
      <c r="P720" s="149">
        <f t="shared" si="223"/>
        <v>0.99226149251386486</v>
      </c>
      <c r="Q720" s="140"/>
      <c r="R720" s="152">
        <f t="shared" si="224"/>
        <v>-4.3432261667399844E-2</v>
      </c>
      <c r="S720" s="152">
        <f t="shared" si="225"/>
        <v>-4.3849090697828962E-2</v>
      </c>
      <c r="T720" s="152">
        <f t="shared" si="226"/>
        <v>-7.6740155011333546E-3</v>
      </c>
      <c r="U720" s="152">
        <f t="shared" si="227"/>
        <v>-7.7686051095285438E-3</v>
      </c>
    </row>
    <row r="721" spans="1:21" x14ac:dyDescent="0.25">
      <c r="A721" s="130">
        <f t="shared" si="212"/>
        <v>1930.12</v>
      </c>
      <c r="B721" s="138"/>
      <c r="C721" s="149">
        <f t="shared" si="219"/>
        <v>0.01</v>
      </c>
      <c r="D721" s="150">
        <f t="shared" si="211"/>
        <v>-0.1551000000000009</v>
      </c>
      <c r="E721" s="150">
        <f t="shared" si="213"/>
        <v>0.20623492547653091</v>
      </c>
      <c r="F721" s="150">
        <f t="shared" si="214"/>
        <v>4.7384484010389943E-2</v>
      </c>
      <c r="G721" s="151">
        <f t="shared" si="215"/>
        <v>5.1134925476530008E-2</v>
      </c>
      <c r="H721" s="150">
        <f t="shared" si="216"/>
        <v>-0.10771551598961096</v>
      </c>
      <c r="I721" s="137"/>
      <c r="J721" s="151">
        <f t="shared" si="217"/>
        <v>15.56113492547653</v>
      </c>
      <c r="K721" s="150">
        <f t="shared" si="218"/>
        <v>15.402284484010389</v>
      </c>
      <c r="L721" s="135"/>
      <c r="M721" s="149">
        <f t="shared" si="220"/>
        <v>0.96009944666053437</v>
      </c>
      <c r="N721" s="149">
        <f t="shared" si="221"/>
        <v>0.95992422753814155</v>
      </c>
      <c r="O721" s="149">
        <f t="shared" si="222"/>
        <v>0.99320487464042151</v>
      </c>
      <c r="P721" s="149">
        <f t="shared" si="223"/>
        <v>0.99316461633943709</v>
      </c>
      <c r="Q721" s="140"/>
      <c r="R721" s="152">
        <f t="shared" si="224"/>
        <v>-4.0718409613966812E-2</v>
      </c>
      <c r="S721" s="152">
        <f t="shared" si="225"/>
        <v>-4.0900927283132917E-2</v>
      </c>
      <c r="T721" s="152">
        <f t="shared" si="226"/>
        <v>-6.8183173452467886E-3</v>
      </c>
      <c r="U721" s="152">
        <f t="shared" si="227"/>
        <v>-6.8588518995406859E-3</v>
      </c>
    </row>
    <row r="722" spans="1:21" x14ac:dyDescent="0.25">
      <c r="A722" s="130">
        <f t="shared" si="212"/>
        <v>1931.01</v>
      </c>
      <c r="B722" s="138"/>
      <c r="C722" s="149">
        <f t="shared" si="219"/>
        <v>0.01</v>
      </c>
      <c r="D722" s="150">
        <f t="shared" ref="D722:D741" si="228">(1-Epsilon)*q_SP-q_SP</f>
        <v>-0.15980000000000061</v>
      </c>
      <c r="E722" s="150">
        <f t="shared" si="213"/>
        <v>0.21620020166926746</v>
      </c>
      <c r="F722" s="150">
        <f t="shared" si="214"/>
        <v>0.26882198774370436</v>
      </c>
      <c r="G722" s="151">
        <f t="shared" si="215"/>
        <v>5.6400201669266847E-2</v>
      </c>
      <c r="H722" s="150">
        <f t="shared" si="216"/>
        <v>0.10902198774370375</v>
      </c>
      <c r="I722" s="137"/>
      <c r="J722" s="151">
        <f t="shared" si="217"/>
        <v>16.036400201669267</v>
      </c>
      <c r="K722" s="150">
        <f t="shared" si="218"/>
        <v>16.089021987743703</v>
      </c>
      <c r="L722" s="135"/>
      <c r="M722" s="149">
        <f t="shared" si="220"/>
        <v>1.025160242148923</v>
      </c>
      <c r="N722" s="149">
        <f t="shared" si="221"/>
        <v>1.0346973421576258</v>
      </c>
      <c r="O722" s="149">
        <f t="shared" si="222"/>
        <v>1.0305336109139702</v>
      </c>
      <c r="P722" s="149">
        <f t="shared" si="223"/>
        <v>1.0423919818213756</v>
      </c>
      <c r="Q722" s="140"/>
      <c r="R722" s="152">
        <f t="shared" si="224"/>
        <v>2.4848934175343156E-2</v>
      </c>
      <c r="S722" s="152">
        <f t="shared" si="225"/>
        <v>3.4108960917269018E-2</v>
      </c>
      <c r="T722" s="152">
        <f t="shared" si="226"/>
        <v>3.0076736938724365E-2</v>
      </c>
      <c r="U722" s="152">
        <f t="shared" si="227"/>
        <v>4.151805476262857E-2</v>
      </c>
    </row>
    <row r="723" spans="1:21" x14ac:dyDescent="0.25">
      <c r="A723" s="130">
        <f t="shared" si="212"/>
        <v>1931.02</v>
      </c>
      <c r="B723" s="138"/>
      <c r="C723" s="149">
        <f t="shared" si="219"/>
        <v>0.01</v>
      </c>
      <c r="D723" s="150">
        <f t="shared" si="228"/>
        <v>-0.1720000000000006</v>
      </c>
      <c r="E723" s="150">
        <f t="shared" si="213"/>
        <v>0.2294009026392749</v>
      </c>
      <c r="F723" s="150">
        <f t="shared" si="214"/>
        <v>0.29166969173914109</v>
      </c>
      <c r="G723" s="151">
        <f t="shared" si="215"/>
        <v>5.7400902639274304E-2</v>
      </c>
      <c r="H723" s="150">
        <f t="shared" si="216"/>
        <v>0.11966969173914049</v>
      </c>
      <c r="I723" s="137"/>
      <c r="J723" s="151">
        <f t="shared" si="217"/>
        <v>17.257400902639272</v>
      </c>
      <c r="K723" s="150">
        <f t="shared" si="218"/>
        <v>17.31966969173914</v>
      </c>
      <c r="L723" s="135"/>
      <c r="M723" s="149">
        <f t="shared" si="220"/>
        <v>1.0557729774677003</v>
      </c>
      <c r="N723" s="149">
        <f t="shared" si="221"/>
        <v>1.0559959585439518</v>
      </c>
      <c r="O723" s="149">
        <f t="shared" si="222"/>
        <v>1.0695310012513908</v>
      </c>
      <c r="P723" s="149">
        <f t="shared" si="223"/>
        <v>1.0698145085132438</v>
      </c>
      <c r="Q723" s="140"/>
      <c r="R723" s="152">
        <f t="shared" si="224"/>
        <v>5.4273178713196257E-2</v>
      </c>
      <c r="S723" s="152">
        <f t="shared" si="225"/>
        <v>5.4484358140336933E-2</v>
      </c>
      <c r="T723" s="152">
        <f t="shared" si="226"/>
        <v>6.7220235797534889E-2</v>
      </c>
      <c r="U723" s="152">
        <f t="shared" si="227"/>
        <v>6.7485276916156078E-2</v>
      </c>
    </row>
    <row r="724" spans="1:21" x14ac:dyDescent="0.25">
      <c r="A724" s="130">
        <f t="shared" si="212"/>
        <v>1931.03</v>
      </c>
      <c r="B724" s="138"/>
      <c r="C724" s="149">
        <f t="shared" si="219"/>
        <v>0.01</v>
      </c>
      <c r="D724" s="150">
        <f t="shared" si="228"/>
        <v>-0.17530000000000001</v>
      </c>
      <c r="E724" s="150">
        <f t="shared" si="213"/>
        <v>0.22606381816494095</v>
      </c>
      <c r="F724" s="150">
        <f t="shared" si="214"/>
        <v>0.29261172882575059</v>
      </c>
      <c r="G724" s="151">
        <f t="shared" si="215"/>
        <v>5.0763818164940938E-2</v>
      </c>
      <c r="H724" s="150">
        <f t="shared" si="216"/>
        <v>0.11731172882575058</v>
      </c>
      <c r="I724" s="137"/>
      <c r="J724" s="151">
        <f t="shared" si="217"/>
        <v>17.580763818164943</v>
      </c>
      <c r="K724" s="150">
        <f t="shared" si="218"/>
        <v>17.647311728825752</v>
      </c>
      <c r="L724" s="135"/>
      <c r="M724" s="149">
        <f t="shared" si="220"/>
        <v>1.0168227450515781</v>
      </c>
      <c r="N724" s="149">
        <f t="shared" si="221"/>
        <v>1.0169280917463177</v>
      </c>
      <c r="O724" s="149">
        <f t="shared" si="222"/>
        <v>1.0202715476556097</v>
      </c>
      <c r="P724" s="149">
        <f t="shared" si="223"/>
        <v>1.0204079059579867</v>
      </c>
      <c r="Q724" s="140"/>
      <c r="R724" s="152">
        <f t="shared" si="224"/>
        <v>1.6682809891127547E-2</v>
      </c>
      <c r="S724" s="152">
        <f t="shared" si="225"/>
        <v>1.6786408319143135E-2</v>
      </c>
      <c r="T724" s="152">
        <f t="shared" si="226"/>
        <v>2.0068815056848238E-2</v>
      </c>
      <c r="U724" s="152">
        <f t="shared" si="227"/>
        <v>2.0202455156314615E-2</v>
      </c>
    </row>
    <row r="725" spans="1:21" x14ac:dyDescent="0.25">
      <c r="A725" s="130">
        <f t="shared" si="212"/>
        <v>1931.04</v>
      </c>
      <c r="B725" s="138"/>
      <c r="C725" s="149">
        <f t="shared" si="219"/>
        <v>0.01</v>
      </c>
      <c r="D725" s="150">
        <f t="shared" si="228"/>
        <v>-0.15859999999999985</v>
      </c>
      <c r="E725" s="150">
        <f t="shared" si="213"/>
        <v>0.20128343924494024</v>
      </c>
      <c r="F725" s="150">
        <f t="shared" si="214"/>
        <v>4.7988307183313039E-2</v>
      </c>
      <c r="G725" s="151">
        <f t="shared" si="215"/>
        <v>4.2683439244940391E-2</v>
      </c>
      <c r="H725" s="150">
        <f t="shared" si="216"/>
        <v>-0.11061169281668681</v>
      </c>
      <c r="I725" s="137"/>
      <c r="J725" s="151">
        <f t="shared" si="217"/>
        <v>15.902683439244941</v>
      </c>
      <c r="K725" s="150">
        <f t="shared" si="218"/>
        <v>15.749388307183313</v>
      </c>
      <c r="L725" s="135"/>
      <c r="M725" s="149">
        <f t="shared" si="220"/>
        <v>0.94409183630419824</v>
      </c>
      <c r="N725" s="149">
        <f t="shared" si="221"/>
        <v>0.93640459987944391</v>
      </c>
      <c r="O725" s="149">
        <f t="shared" si="222"/>
        <v>0.99057508530981508</v>
      </c>
      <c r="P725" s="149">
        <f t="shared" si="223"/>
        <v>0.98874235895972051</v>
      </c>
      <c r="Q725" s="140"/>
      <c r="R725" s="152">
        <f t="shared" si="224"/>
        <v>-5.7531833347890284E-2</v>
      </c>
      <c r="S725" s="152">
        <f t="shared" si="225"/>
        <v>-6.5707631075605663E-2</v>
      </c>
      <c r="T725" s="152">
        <f t="shared" si="226"/>
        <v>-9.4696102549190007E-3</v>
      </c>
      <c r="U725" s="152">
        <f t="shared" si="227"/>
        <v>-1.1321487910189521E-2</v>
      </c>
    </row>
    <row r="726" spans="1:21" x14ac:dyDescent="0.25">
      <c r="A726" s="130">
        <f t="shared" si="212"/>
        <v>1931.05</v>
      </c>
      <c r="B726" s="138"/>
      <c r="C726" s="149">
        <f t="shared" si="219"/>
        <v>0.01</v>
      </c>
      <c r="D726" s="150">
        <f t="shared" si="228"/>
        <v>-0.14329999999999998</v>
      </c>
      <c r="E726" s="150">
        <f t="shared" si="213"/>
        <v>0.18723546692565202</v>
      </c>
      <c r="F726" s="150">
        <f t="shared" si="214"/>
        <v>4.335430957564794E-2</v>
      </c>
      <c r="G726" s="151">
        <f t="shared" si="215"/>
        <v>4.3935466925652034E-2</v>
      </c>
      <c r="H726" s="150">
        <f t="shared" si="216"/>
        <v>-9.9945690424352043E-2</v>
      </c>
      <c r="I726" s="137"/>
      <c r="J726" s="151">
        <f t="shared" si="217"/>
        <v>14.373935466925651</v>
      </c>
      <c r="K726" s="150">
        <f t="shared" si="218"/>
        <v>14.230054309575648</v>
      </c>
      <c r="L726" s="135"/>
      <c r="M726" s="149">
        <f t="shared" si="220"/>
        <v>0.94210808016972347</v>
      </c>
      <c r="N726" s="149">
        <f t="shared" si="221"/>
        <v>0.94191773025870729</v>
      </c>
      <c r="O726" s="149">
        <f t="shared" si="222"/>
        <v>0.9905494037914897</v>
      </c>
      <c r="P726" s="149">
        <f t="shared" si="223"/>
        <v>0.99050532833342941</v>
      </c>
      <c r="Q726" s="140"/>
      <c r="R726" s="152">
        <f t="shared" si="224"/>
        <v>-5.9635276199914079E-2</v>
      </c>
      <c r="S726" s="152">
        <f t="shared" si="225"/>
        <v>-5.9837343401552445E-2</v>
      </c>
      <c r="T726" s="152">
        <f t="shared" si="226"/>
        <v>-9.4955364584141388E-3</v>
      </c>
      <c r="U726" s="152">
        <f t="shared" si="227"/>
        <v>-9.5400334199092756E-3</v>
      </c>
    </row>
    <row r="727" spans="1:21" x14ac:dyDescent="0.25">
      <c r="A727" s="130">
        <f t="shared" si="212"/>
        <v>1931.06</v>
      </c>
      <c r="B727" s="138"/>
      <c r="C727" s="149">
        <f t="shared" si="219"/>
        <v>0.01</v>
      </c>
      <c r="D727" s="150">
        <f t="shared" si="228"/>
        <v>-0.13870000000000005</v>
      </c>
      <c r="E727" s="150">
        <f t="shared" si="213"/>
        <v>0.1861035602966033</v>
      </c>
      <c r="F727" s="150">
        <f t="shared" si="214"/>
        <v>4.4001730210178613E-2</v>
      </c>
      <c r="G727" s="151">
        <f t="shared" si="215"/>
        <v>4.7403560296603253E-2</v>
      </c>
      <c r="H727" s="150">
        <f t="shared" si="216"/>
        <v>-9.4698269789821432E-2</v>
      </c>
      <c r="I727" s="137"/>
      <c r="J727" s="151">
        <f t="shared" si="217"/>
        <v>13.917403560296602</v>
      </c>
      <c r="K727" s="150">
        <f t="shared" si="218"/>
        <v>13.775301730210177</v>
      </c>
      <c r="L727" s="135"/>
      <c r="M727" s="149">
        <f t="shared" si="220"/>
        <v>0.98389238318639782</v>
      </c>
      <c r="N727" s="149">
        <f t="shared" si="221"/>
        <v>0.98379621756857938</v>
      </c>
      <c r="O727" s="149">
        <f t="shared" si="222"/>
        <v>1.000135425211174</v>
      </c>
      <c r="P727" s="149">
        <f t="shared" si="223"/>
        <v>1.0001126881202556</v>
      </c>
      <c r="Q727" s="140"/>
      <c r="R727" s="152">
        <f t="shared" si="224"/>
        <v>-1.623875459134513E-2</v>
      </c>
      <c r="S727" s="152">
        <f t="shared" si="225"/>
        <v>-1.6336499344105412E-2</v>
      </c>
      <c r="T727" s="152">
        <f t="shared" si="226"/>
        <v>1.3541604200794911E-4</v>
      </c>
      <c r="U727" s="152">
        <f t="shared" si="227"/>
        <v>1.1268177142628577E-4</v>
      </c>
    </row>
    <row r="728" spans="1:21" x14ac:dyDescent="0.25">
      <c r="A728" s="130">
        <f t="shared" si="212"/>
        <v>1931.07</v>
      </c>
      <c r="B728" s="138"/>
      <c r="C728" s="149">
        <f t="shared" si="219"/>
        <v>0.01</v>
      </c>
      <c r="D728" s="150">
        <f t="shared" si="228"/>
        <v>-0.14329999999999998</v>
      </c>
      <c r="E728" s="150">
        <f t="shared" si="213"/>
        <v>0.19286775741324597</v>
      </c>
      <c r="F728" s="150">
        <f t="shared" si="214"/>
        <v>0.24121440838120867</v>
      </c>
      <c r="G728" s="151">
        <f t="shared" si="215"/>
        <v>4.9567757413245983E-2</v>
      </c>
      <c r="H728" s="150">
        <f t="shared" si="216"/>
        <v>9.7914408381208684E-2</v>
      </c>
      <c r="I728" s="137"/>
      <c r="J728" s="151">
        <f t="shared" si="217"/>
        <v>14.379567757413247</v>
      </c>
      <c r="K728" s="150">
        <f t="shared" si="218"/>
        <v>14.427914408381209</v>
      </c>
      <c r="L728" s="135"/>
      <c r="M728" s="149">
        <f t="shared" si="220"/>
        <v>1.0276155656989805</v>
      </c>
      <c r="N728" s="149">
        <f t="shared" si="221"/>
        <v>1.0371867374010104</v>
      </c>
      <c r="O728" s="149">
        <f t="shared" si="222"/>
        <v>1.0332384458602499</v>
      </c>
      <c r="P728" s="149">
        <f t="shared" si="223"/>
        <v>1.0452088475001331</v>
      </c>
      <c r="Q728" s="140"/>
      <c r="R728" s="152">
        <f t="shared" si="224"/>
        <v>2.7241133763410457E-2</v>
      </c>
      <c r="S728" s="152">
        <f t="shared" si="225"/>
        <v>3.651198767525287E-2</v>
      </c>
      <c r="T728" s="152">
        <f t="shared" si="226"/>
        <v>3.2697992019816824E-2</v>
      </c>
      <c r="U728" s="152">
        <f t="shared" si="227"/>
        <v>4.4216719515723701E-2</v>
      </c>
    </row>
    <row r="729" spans="1:21" x14ac:dyDescent="0.25">
      <c r="A729" s="130">
        <f t="shared" si="212"/>
        <v>1931.08</v>
      </c>
      <c r="B729" s="138"/>
      <c r="C729" s="149">
        <f t="shared" si="219"/>
        <v>0.01</v>
      </c>
      <c r="D729" s="150">
        <f t="shared" si="228"/>
        <v>-0.13899999999999935</v>
      </c>
      <c r="E729" s="150">
        <f t="shared" si="213"/>
        <v>0.18368814302423134</v>
      </c>
      <c r="F729" s="150">
        <f t="shared" si="214"/>
        <v>4.4358753947999763E-2</v>
      </c>
      <c r="G729" s="151">
        <f t="shared" si="215"/>
        <v>4.4688143024231991E-2</v>
      </c>
      <c r="H729" s="150">
        <f t="shared" si="216"/>
        <v>-9.4641246051999584E-2</v>
      </c>
      <c r="I729" s="137"/>
      <c r="J729" s="151">
        <f t="shared" si="217"/>
        <v>13.944688143024232</v>
      </c>
      <c r="K729" s="150">
        <f t="shared" si="218"/>
        <v>13.805358753948001</v>
      </c>
      <c r="L729" s="135"/>
      <c r="M729" s="149">
        <f t="shared" si="220"/>
        <v>0.9851264667366264</v>
      </c>
      <c r="N729" s="149">
        <f t="shared" si="221"/>
        <v>0.97658730688349471</v>
      </c>
      <c r="O729" s="149">
        <f t="shared" si="222"/>
        <v>1.0003552653826153</v>
      </c>
      <c r="P729" s="149">
        <f t="shared" si="223"/>
        <v>0.99829314811902181</v>
      </c>
      <c r="Q729" s="140"/>
      <c r="R729" s="152">
        <f t="shared" si="224"/>
        <v>-1.4985253425659288E-2</v>
      </c>
      <c r="S729" s="152">
        <f t="shared" si="225"/>
        <v>-2.3691124691249114E-2</v>
      </c>
      <c r="T729" s="152">
        <f t="shared" si="226"/>
        <v>3.5520229081172625E-4</v>
      </c>
      <c r="U729" s="152">
        <f t="shared" si="227"/>
        <v>-1.7083102123233037E-3</v>
      </c>
    </row>
    <row r="730" spans="1:21" x14ac:dyDescent="0.25">
      <c r="A730" s="130">
        <f t="shared" si="212"/>
        <v>1931.09</v>
      </c>
      <c r="B730" s="138"/>
      <c r="C730" s="149">
        <f t="shared" si="219"/>
        <v>0.01</v>
      </c>
      <c r="D730" s="150">
        <f t="shared" si="228"/>
        <v>-0.11829999999999963</v>
      </c>
      <c r="E730" s="150">
        <f t="shared" si="213"/>
        <v>0.15671559665927698</v>
      </c>
      <c r="F730" s="150">
        <f t="shared" si="214"/>
        <v>3.5503000990245615E-2</v>
      </c>
      <c r="G730" s="151">
        <f t="shared" si="215"/>
        <v>3.8415596659277351E-2</v>
      </c>
      <c r="H730" s="150">
        <f t="shared" si="216"/>
        <v>-8.2796999009754013E-2</v>
      </c>
      <c r="I730" s="137"/>
      <c r="J730" s="151">
        <f t="shared" si="217"/>
        <v>11.868415596659277</v>
      </c>
      <c r="K730" s="150">
        <f t="shared" si="218"/>
        <v>11.747203000990247</v>
      </c>
      <c r="L730" s="135"/>
      <c r="M730" s="149">
        <f t="shared" si="220"/>
        <v>0.90654577948201753</v>
      </c>
      <c r="N730" s="149">
        <f t="shared" si="221"/>
        <v>0.90645402592108693</v>
      </c>
      <c r="O730" s="149">
        <f t="shared" si="222"/>
        <v>0.9828682759643359</v>
      </c>
      <c r="P730" s="149">
        <f t="shared" si="223"/>
        <v>0.98284748973224412</v>
      </c>
      <c r="Q730" s="140"/>
      <c r="R730" s="152">
        <f t="shared" si="224"/>
        <v>-9.8113748703289316E-2</v>
      </c>
      <c r="S730" s="152">
        <f t="shared" si="225"/>
        <v>-9.8214966100815218E-2</v>
      </c>
      <c r="T730" s="152">
        <f t="shared" si="226"/>
        <v>-1.7280169884919018E-2</v>
      </c>
      <c r="U730" s="152">
        <f t="shared" si="227"/>
        <v>-1.7301318651648471E-2</v>
      </c>
    </row>
    <row r="731" spans="1:21" x14ac:dyDescent="0.25">
      <c r="A731" s="130">
        <f t="shared" si="212"/>
        <v>1931.1</v>
      </c>
      <c r="B731" s="138"/>
      <c r="C731" s="149">
        <f t="shared" si="219"/>
        <v>0.01</v>
      </c>
      <c r="D731" s="150">
        <f t="shared" si="228"/>
        <v>-0.10250000000000092</v>
      </c>
      <c r="E731" s="150">
        <f t="shared" si="213"/>
        <v>0.14164183779994183</v>
      </c>
      <c r="F731" s="150">
        <f t="shared" si="214"/>
        <v>3.0823712140247268E-2</v>
      </c>
      <c r="G731" s="151">
        <f t="shared" si="215"/>
        <v>3.9141837799940904E-2</v>
      </c>
      <c r="H731" s="150">
        <f t="shared" si="216"/>
        <v>-7.1676287859753662E-2</v>
      </c>
      <c r="I731" s="137"/>
      <c r="J731" s="151">
        <f t="shared" si="217"/>
        <v>10.28914183779994</v>
      </c>
      <c r="K731" s="150">
        <f t="shared" si="218"/>
        <v>10.178323712140246</v>
      </c>
      <c r="L731" s="135"/>
      <c r="M731" s="149">
        <f t="shared" si="220"/>
        <v>0.9137883236597597</v>
      </c>
      <c r="N731" s="149">
        <f t="shared" si="221"/>
        <v>0.91349340910191179</v>
      </c>
      <c r="O731" s="149">
        <f t="shared" si="222"/>
        <v>0.98534037519437134</v>
      </c>
      <c r="P731" s="149">
        <f t="shared" si="223"/>
        <v>0.98527619668907751</v>
      </c>
      <c r="Q731" s="140"/>
      <c r="R731" s="152">
        <f t="shared" si="224"/>
        <v>-9.0156327719938797E-2</v>
      </c>
      <c r="S731" s="152">
        <f t="shared" si="225"/>
        <v>-9.0479118185274307E-2</v>
      </c>
      <c r="T731" s="152">
        <f t="shared" si="226"/>
        <v>-1.4768138928695112E-2</v>
      </c>
      <c r="U731" s="152">
        <f t="shared" si="227"/>
        <v>-1.4833274385518338E-2</v>
      </c>
    </row>
    <row r="732" spans="1:21" x14ac:dyDescent="0.25">
      <c r="A732" s="130">
        <f t="shared" si="212"/>
        <v>1931.11</v>
      </c>
      <c r="B732" s="138"/>
      <c r="C732" s="149">
        <f t="shared" si="219"/>
        <v>0.01</v>
      </c>
      <c r="D732" s="150">
        <f t="shared" si="228"/>
        <v>-0.10389999999999944</v>
      </c>
      <c r="E732" s="150">
        <f t="shared" si="213"/>
        <v>0.14801527738789069</v>
      </c>
      <c r="F732" s="150">
        <f t="shared" si="214"/>
        <v>0.1716710665222366</v>
      </c>
      <c r="G732" s="151">
        <f t="shared" si="215"/>
        <v>4.4115277387891255E-2</v>
      </c>
      <c r="H732" s="150">
        <f t="shared" si="216"/>
        <v>6.7771066522237161E-2</v>
      </c>
      <c r="I732" s="137"/>
      <c r="J732" s="151">
        <f t="shared" si="217"/>
        <v>10.434115277387892</v>
      </c>
      <c r="K732" s="150">
        <f t="shared" si="218"/>
        <v>10.457771066522238</v>
      </c>
      <c r="L732" s="135"/>
      <c r="M732" s="149">
        <f t="shared" si="220"/>
        <v>1.0163573326509319</v>
      </c>
      <c r="N732" s="149">
        <f t="shared" si="221"/>
        <v>1.0259296626098433</v>
      </c>
      <c r="O732" s="149">
        <f t="shared" si="222"/>
        <v>1.0181306392128415</v>
      </c>
      <c r="P732" s="149">
        <f t="shared" si="223"/>
        <v>1.0292328181375388</v>
      </c>
      <c r="Q732" s="140"/>
      <c r="R732" s="152">
        <f t="shared" si="224"/>
        <v>1.622499268754642E-2</v>
      </c>
      <c r="S732" s="152">
        <f t="shared" si="225"/>
        <v>2.559918943741267E-2</v>
      </c>
      <c r="T732" s="152">
        <f t="shared" si="226"/>
        <v>1.7968239180531552E-2</v>
      </c>
      <c r="U732" s="152">
        <f t="shared" si="227"/>
        <v>2.8813687953156392E-2</v>
      </c>
    </row>
    <row r="733" spans="1:21" x14ac:dyDescent="0.25">
      <c r="A733" s="130">
        <f t="shared" si="212"/>
        <v>1931.12</v>
      </c>
      <c r="B733" s="138"/>
      <c r="C733" s="149">
        <f t="shared" si="219"/>
        <v>0.01</v>
      </c>
      <c r="D733" s="150">
        <f t="shared" si="228"/>
        <v>-8.4400000000000475E-2</v>
      </c>
      <c r="E733" s="150">
        <f t="shared" si="213"/>
        <v>0.11916386243750011</v>
      </c>
      <c r="F733" s="150">
        <f t="shared" si="214"/>
        <v>2.5251196666984398E-2</v>
      </c>
      <c r="G733" s="151">
        <f t="shared" si="215"/>
        <v>3.476386243749964E-2</v>
      </c>
      <c r="H733" s="150">
        <f t="shared" si="216"/>
        <v>-5.9148803333016073E-2</v>
      </c>
      <c r="I733" s="137"/>
      <c r="J733" s="151">
        <f t="shared" si="217"/>
        <v>8.4747638624374986</v>
      </c>
      <c r="K733" s="150">
        <f t="shared" si="218"/>
        <v>8.380851196666983</v>
      </c>
      <c r="L733" s="135"/>
      <c r="M733" s="149">
        <f t="shared" si="220"/>
        <v>0.87361117670545907</v>
      </c>
      <c r="N733" s="149">
        <f t="shared" si="221"/>
        <v>0.86596417990617935</v>
      </c>
      <c r="O733" s="149">
        <f t="shared" si="222"/>
        <v>0.97737975548286138</v>
      </c>
      <c r="P733" s="149">
        <f t="shared" si="223"/>
        <v>0.97575933284683203</v>
      </c>
      <c r="Q733" s="140"/>
      <c r="R733" s="152">
        <f t="shared" si="224"/>
        <v>-0.13511988022551299</v>
      </c>
      <c r="S733" s="152">
        <f t="shared" si="225"/>
        <v>-0.14391173397010476</v>
      </c>
      <c r="T733" s="152">
        <f t="shared" si="226"/>
        <v>-2.2880006982996904E-2</v>
      </c>
      <c r="U733" s="152">
        <f t="shared" si="227"/>
        <v>-2.453930817409122E-2</v>
      </c>
    </row>
    <row r="734" spans="1:21" x14ac:dyDescent="0.25">
      <c r="A734" s="130">
        <f t="shared" si="212"/>
        <v>1932.01</v>
      </c>
      <c r="B734" s="138"/>
      <c r="C734" s="149">
        <f t="shared" si="219"/>
        <v>0.01</v>
      </c>
      <c r="D734" s="150">
        <f t="shared" si="228"/>
        <v>-8.3000000000000185E-2</v>
      </c>
      <c r="E734" s="150">
        <f t="shared" si="213"/>
        <v>0.12154708837994778</v>
      </c>
      <c r="F734" s="150">
        <f t="shared" si="214"/>
        <v>2.8174084578378587E-2</v>
      </c>
      <c r="G734" s="151">
        <f t="shared" si="215"/>
        <v>3.8547088379947594E-2</v>
      </c>
      <c r="H734" s="150">
        <f t="shared" si="216"/>
        <v>-5.4825915421621602E-2</v>
      </c>
      <c r="I734" s="137"/>
      <c r="J734" s="151">
        <f t="shared" si="217"/>
        <v>8.3385470883799488</v>
      </c>
      <c r="K734" s="150">
        <f t="shared" si="218"/>
        <v>8.2451740845783785</v>
      </c>
      <c r="L734" s="135"/>
      <c r="M734" s="149">
        <f t="shared" si="220"/>
        <v>0.99536206825297502</v>
      </c>
      <c r="N734" s="149">
        <f t="shared" si="221"/>
        <v>0.99534134116069684</v>
      </c>
      <c r="O734" s="149">
        <f t="shared" si="222"/>
        <v>1.0029966884235877</v>
      </c>
      <c r="P734" s="149">
        <f t="shared" si="223"/>
        <v>1.0029918839740637</v>
      </c>
      <c r="Q734" s="140"/>
      <c r="R734" s="152">
        <f t="shared" si="224"/>
        <v>-4.648720323181167E-3</v>
      </c>
      <c r="S734" s="152">
        <f t="shared" si="225"/>
        <v>-4.6695442110400191E-3</v>
      </c>
      <c r="T734" s="152">
        <f t="shared" si="226"/>
        <v>2.9922073029498343E-3</v>
      </c>
      <c r="U734" s="152">
        <f t="shared" si="227"/>
        <v>2.9874171963758319E-3</v>
      </c>
    </row>
    <row r="735" spans="1:21" x14ac:dyDescent="0.25">
      <c r="A735" s="130">
        <f t="shared" si="212"/>
        <v>1932.02</v>
      </c>
      <c r="B735" s="138"/>
      <c r="C735" s="149">
        <f t="shared" si="219"/>
        <v>0.01</v>
      </c>
      <c r="D735" s="150">
        <f t="shared" si="228"/>
        <v>-8.230000000000004E-2</v>
      </c>
      <c r="E735" s="150">
        <f t="shared" si="213"/>
        <v>0.11993079080944925</v>
      </c>
      <c r="F735" s="150">
        <f t="shared" si="214"/>
        <v>3.1245816167066093E-2</v>
      </c>
      <c r="G735" s="151">
        <f t="shared" si="215"/>
        <v>3.7630790809449213E-2</v>
      </c>
      <c r="H735" s="150">
        <f t="shared" si="216"/>
        <v>-5.1054183832933947E-2</v>
      </c>
      <c r="I735" s="137"/>
      <c r="J735" s="151">
        <f t="shared" si="217"/>
        <v>8.2676307908094504</v>
      </c>
      <c r="K735" s="150">
        <f t="shared" si="218"/>
        <v>8.178945816167067</v>
      </c>
      <c r="L735" s="135"/>
      <c r="M735" s="149">
        <f t="shared" si="220"/>
        <v>0.99952423487614517</v>
      </c>
      <c r="N735" s="149">
        <f t="shared" si="221"/>
        <v>0.99993156123955818</v>
      </c>
      <c r="O735" s="149">
        <f t="shared" si="222"/>
        <v>1.0002521981743517</v>
      </c>
      <c r="P735" s="149">
        <f t="shared" si="223"/>
        <v>1.0003583197515156</v>
      </c>
      <c r="Q735" s="140"/>
      <c r="R735" s="152">
        <f t="shared" si="224"/>
        <v>-4.7587833599105182E-4</v>
      </c>
      <c r="S735" s="152">
        <f t="shared" si="225"/>
        <v>-6.8441102480648131E-5</v>
      </c>
      <c r="T735" s="152">
        <f t="shared" si="226"/>
        <v>2.5216637773808296E-4</v>
      </c>
      <c r="U735" s="152">
        <f t="shared" si="227"/>
        <v>3.5825557032453931E-4</v>
      </c>
    </row>
    <row r="736" spans="1:21" x14ac:dyDescent="0.25">
      <c r="A736" s="130">
        <f t="shared" si="212"/>
        <v>1932.03</v>
      </c>
      <c r="B736" s="138"/>
      <c r="C736" s="149">
        <f t="shared" si="219"/>
        <v>0.01</v>
      </c>
      <c r="D736" s="150">
        <f t="shared" si="228"/>
        <v>-8.2599999999999341E-2</v>
      </c>
      <c r="E736" s="150">
        <f t="shared" si="213"/>
        <v>0.11991165775247853</v>
      </c>
      <c r="F736" s="150">
        <f t="shared" si="214"/>
        <v>0.12636730074588073</v>
      </c>
      <c r="G736" s="151">
        <f t="shared" si="215"/>
        <v>3.7311657752479188E-2</v>
      </c>
      <c r="H736" s="150">
        <f t="shared" si="216"/>
        <v>4.3767300745881393E-2</v>
      </c>
      <c r="I736" s="137"/>
      <c r="J736" s="151">
        <f t="shared" si="217"/>
        <v>8.2973116577524788</v>
      </c>
      <c r="K736" s="150">
        <f t="shared" si="218"/>
        <v>8.3037673007458803</v>
      </c>
      <c r="L736" s="135"/>
      <c r="M736" s="149">
        <f t="shared" si="220"/>
        <v>1.008151359719571</v>
      </c>
      <c r="N736" s="149">
        <f t="shared" si="221"/>
        <v>1.0166817710139648</v>
      </c>
      <c r="O736" s="149">
        <f t="shared" si="222"/>
        <v>1.0085643787032876</v>
      </c>
      <c r="P736" s="149">
        <f t="shared" si="223"/>
        <v>1.0175540388391675</v>
      </c>
      <c r="Q736" s="140"/>
      <c r="R736" s="152">
        <f t="shared" si="224"/>
        <v>8.1183168284803646E-3</v>
      </c>
      <c r="S736" s="152">
        <f t="shared" si="225"/>
        <v>1.6544158575897753E-2</v>
      </c>
      <c r="T736" s="152">
        <f t="shared" si="226"/>
        <v>8.527912471160172E-3</v>
      </c>
      <c r="U736" s="152">
        <f t="shared" si="227"/>
        <v>1.7401746348600713E-2</v>
      </c>
    </row>
    <row r="737" spans="1:21" x14ac:dyDescent="0.25">
      <c r="A737" s="130">
        <f t="shared" si="212"/>
        <v>1932.04</v>
      </c>
      <c r="B737" s="138"/>
      <c r="C737" s="149">
        <f t="shared" si="219"/>
        <v>0.01</v>
      </c>
      <c r="D737" s="150">
        <f t="shared" si="228"/>
        <v>-6.2800000000000189E-2</v>
      </c>
      <c r="E737" s="150">
        <f t="shared" si="213"/>
        <v>9.0554351561415558E-2</v>
      </c>
      <c r="F737" s="150">
        <f t="shared" si="214"/>
        <v>1.873391142373862E-2</v>
      </c>
      <c r="G737" s="151">
        <f t="shared" si="215"/>
        <v>2.7754351561415369E-2</v>
      </c>
      <c r="H737" s="150">
        <f t="shared" si="216"/>
        <v>-4.4066088576261569E-2</v>
      </c>
      <c r="I737" s="137"/>
      <c r="J737" s="151">
        <f t="shared" si="217"/>
        <v>6.3077543515614156</v>
      </c>
      <c r="K737" s="150">
        <f t="shared" si="218"/>
        <v>6.2359339114237384</v>
      </c>
      <c r="L737" s="135"/>
      <c r="M737" s="149">
        <f t="shared" si="220"/>
        <v>0.83241316390329634</v>
      </c>
      <c r="N737" s="149">
        <f t="shared" si="221"/>
        <v>0.8257472330099247</v>
      </c>
      <c r="O737" s="149">
        <f t="shared" si="222"/>
        <v>0.96568697673115367</v>
      </c>
      <c r="P737" s="149">
        <f t="shared" si="223"/>
        <v>0.96430792694768208</v>
      </c>
      <c r="Q737" s="140"/>
      <c r="R737" s="152">
        <f t="shared" si="224"/>
        <v>-0.18342637019162472</v>
      </c>
      <c r="S737" s="152">
        <f t="shared" si="225"/>
        <v>-0.19146656559796069</v>
      </c>
      <c r="T737" s="152">
        <f t="shared" si="226"/>
        <v>-3.4915537933114874E-2</v>
      </c>
      <c r="U737" s="152">
        <f t="shared" si="227"/>
        <v>-3.6344609083032733E-2</v>
      </c>
    </row>
    <row r="738" spans="1:21" x14ac:dyDescent="0.25">
      <c r="A738" s="130">
        <f t="shared" si="212"/>
        <v>1932.05</v>
      </c>
      <c r="B738" s="138"/>
      <c r="C738" s="149">
        <f t="shared" si="219"/>
        <v>0.01</v>
      </c>
      <c r="D738" s="150">
        <f t="shared" si="228"/>
        <v>-5.5100000000000371E-2</v>
      </c>
      <c r="E738" s="150">
        <f t="shared" si="213"/>
        <v>8.3063644611220566E-2</v>
      </c>
      <c r="F738" s="150">
        <f t="shared" si="214"/>
        <v>1.6598711792509071E-2</v>
      </c>
      <c r="G738" s="151">
        <f t="shared" si="215"/>
        <v>2.7963644611220195E-2</v>
      </c>
      <c r="H738" s="150">
        <f t="shared" si="216"/>
        <v>-3.8501288207491297E-2</v>
      </c>
      <c r="I738" s="137"/>
      <c r="J738" s="151">
        <f t="shared" si="217"/>
        <v>5.5379636446112199</v>
      </c>
      <c r="K738" s="150">
        <f t="shared" si="218"/>
        <v>5.4714987117925089</v>
      </c>
      <c r="L738" s="135"/>
      <c r="M738" s="149">
        <f t="shared" si="220"/>
        <v>0.91495481087721131</v>
      </c>
      <c r="N738" s="149">
        <f t="shared" si="221"/>
        <v>0.9146214677699005</v>
      </c>
      <c r="O738" s="149">
        <f t="shared" si="222"/>
        <v>0.98334263198322214</v>
      </c>
      <c r="P738" s="149">
        <f t="shared" si="223"/>
        <v>0.98327601961397004</v>
      </c>
      <c r="Q738" s="140"/>
      <c r="R738" s="152">
        <f t="shared" si="224"/>
        <v>-8.888060194563592E-2</v>
      </c>
      <c r="S738" s="152">
        <f t="shared" si="225"/>
        <v>-8.924499572892855E-2</v>
      </c>
      <c r="T738" s="152">
        <f t="shared" si="226"/>
        <v>-1.6797662106967117E-2</v>
      </c>
      <c r="U738" s="152">
        <f t="shared" si="227"/>
        <v>-1.6865405153361462E-2</v>
      </c>
    </row>
    <row r="739" spans="1:21" x14ac:dyDescent="0.25">
      <c r="A739" s="130">
        <f t="shared" si="212"/>
        <v>1932.06</v>
      </c>
      <c r="B739" s="138"/>
      <c r="C739" s="149">
        <f t="shared" si="219"/>
        <v>0.01</v>
      </c>
      <c r="D739" s="150">
        <f t="shared" si="228"/>
        <v>-4.7699999999999854E-2</v>
      </c>
      <c r="E739" s="150">
        <f t="shared" si="213"/>
        <v>7.2933095582049121E-2</v>
      </c>
      <c r="F739" s="150">
        <f t="shared" si="214"/>
        <v>1.4342121832783522E-2</v>
      </c>
      <c r="G739" s="151">
        <f t="shared" si="215"/>
        <v>2.5233095582049267E-2</v>
      </c>
      <c r="H739" s="150">
        <f t="shared" si="216"/>
        <v>-3.3357878167216332E-2</v>
      </c>
      <c r="I739" s="137"/>
      <c r="J739" s="151">
        <f t="shared" si="217"/>
        <v>4.7952330955820486</v>
      </c>
      <c r="K739" s="150">
        <f t="shared" si="218"/>
        <v>4.7366421218327837</v>
      </c>
      <c r="L739" s="135"/>
      <c r="M739" s="149">
        <f t="shared" si="220"/>
        <v>0.90515346728926671</v>
      </c>
      <c r="N739" s="149">
        <f t="shared" si="221"/>
        <v>0.90510037634601992</v>
      </c>
      <c r="O739" s="149">
        <f t="shared" si="222"/>
        <v>0.98166395680044416</v>
      </c>
      <c r="P739" s="149">
        <f t="shared" si="223"/>
        <v>0.98165351659123345</v>
      </c>
      <c r="Q739" s="140"/>
      <c r="R739" s="152">
        <f t="shared" si="224"/>
        <v>-9.9650772543572824E-2</v>
      </c>
      <c r="S739" s="152">
        <f t="shared" si="225"/>
        <v>-9.9709428343088102E-2</v>
      </c>
      <c r="T739" s="152">
        <f t="shared" si="226"/>
        <v>-1.850623204329933E-2</v>
      </c>
      <c r="U739" s="152">
        <f t="shared" si="227"/>
        <v>-1.8516867316862872E-2</v>
      </c>
    </row>
    <row r="740" spans="1:21" x14ac:dyDescent="0.25">
      <c r="A740" s="130">
        <f t="shared" si="212"/>
        <v>1932.07</v>
      </c>
      <c r="B740" s="138"/>
      <c r="C740" s="149">
        <f t="shared" si="219"/>
        <v>0.01</v>
      </c>
      <c r="D740" s="150">
        <f t="shared" si="228"/>
        <v>-5.0100000000000477E-2</v>
      </c>
      <c r="E740" s="150">
        <f t="shared" si="213"/>
        <v>7.7659191581887888E-2</v>
      </c>
      <c r="F740" s="150">
        <f t="shared" si="214"/>
        <v>8.4687338159874614E-2</v>
      </c>
      <c r="G740" s="151">
        <f t="shared" si="215"/>
        <v>2.755919158188741E-2</v>
      </c>
      <c r="H740" s="150">
        <f t="shared" si="216"/>
        <v>3.4587338159874137E-2</v>
      </c>
      <c r="I740" s="137"/>
      <c r="J740" s="151">
        <f t="shared" si="217"/>
        <v>5.0375591915818871</v>
      </c>
      <c r="K740" s="150">
        <f t="shared" si="218"/>
        <v>5.0445873381598743</v>
      </c>
      <c r="L740" s="135"/>
      <c r="M740" s="149">
        <f t="shared" si="220"/>
        <v>1.0477782194839866</v>
      </c>
      <c r="N740" s="149">
        <f t="shared" si="221"/>
        <v>1.059105261830994</v>
      </c>
      <c r="O740" s="149">
        <f t="shared" si="222"/>
        <v>1.0520692547298276</v>
      </c>
      <c r="P740" s="149">
        <f t="shared" si="223"/>
        <v>1.0644213929127335</v>
      </c>
      <c r="Q740" s="140"/>
      <c r="R740" s="152">
        <f t="shared" si="224"/>
        <v>4.6671940873838344E-2</v>
      </c>
      <c r="S740" s="152">
        <f t="shared" si="225"/>
        <v>5.7424459064940044E-2</v>
      </c>
      <c r="T740" s="152">
        <f t="shared" si="226"/>
        <v>5.0758943640952084E-2</v>
      </c>
      <c r="U740" s="152">
        <f t="shared" si="227"/>
        <v>6.2431358484562209E-2</v>
      </c>
    </row>
    <row r="741" spans="1:21" x14ac:dyDescent="0.25">
      <c r="A741" s="130">
        <f t="shared" si="212"/>
        <v>1932.08</v>
      </c>
      <c r="B741" s="138"/>
      <c r="C741" s="149">
        <f t="shared" si="219"/>
        <v>0.01</v>
      </c>
      <c r="D741" s="150">
        <f t="shared" si="228"/>
        <v>-7.5300000000000367E-2</v>
      </c>
      <c r="E741" s="150">
        <f t="shared" si="213"/>
        <v>0.11555510290156942</v>
      </c>
      <c r="F741" s="150">
        <f t="shared" si="214"/>
        <v>0.12826474217920289</v>
      </c>
      <c r="G741" s="151">
        <f t="shared" si="215"/>
        <v>4.0255102901569056E-2</v>
      </c>
      <c r="H741" s="150">
        <f t="shared" si="216"/>
        <v>5.2964742179202523E-2</v>
      </c>
      <c r="I741" s="137"/>
      <c r="J741" s="151">
        <f t="shared" si="217"/>
        <v>7.5702551029015694</v>
      </c>
      <c r="K741" s="150">
        <f t="shared" si="218"/>
        <v>7.582964742179203</v>
      </c>
      <c r="L741" s="135"/>
      <c r="M741" s="149">
        <f t="shared" si="220"/>
        <v>1.3935473557710414</v>
      </c>
      <c r="N741" s="149">
        <f t="shared" si="221"/>
        <v>1.3938633453662246</v>
      </c>
      <c r="O741" s="149">
        <f t="shared" si="222"/>
        <v>1.4367959541181285</v>
      </c>
      <c r="P741" s="149">
        <f t="shared" si="223"/>
        <v>1.437146698680158</v>
      </c>
      <c r="Q741" s="140"/>
      <c r="R741" s="152">
        <f t="shared" si="224"/>
        <v>0.33185255069293812</v>
      </c>
      <c r="S741" s="152">
        <f t="shared" si="225"/>
        <v>0.33207927694925038</v>
      </c>
      <c r="T741" s="152">
        <f t="shared" si="226"/>
        <v>0.36241560266409439</v>
      </c>
      <c r="U741" s="152">
        <f t="shared" si="227"/>
        <v>0.36265968865059056</v>
      </c>
    </row>
    <row r="742" spans="1:21" x14ac:dyDescent="0.25">
      <c r="A742" s="130">
        <f t="shared" si="212"/>
        <v>1932.09</v>
      </c>
      <c r="B742" s="138"/>
      <c r="C742" s="149">
        <f t="shared" si="219"/>
        <v>0.01</v>
      </c>
      <c r="D742" s="150">
        <f t="shared" ref="D742:D761" si="229">(1-Epsilon)*q_SP-q_SP</f>
        <v>-8.2599999999999341E-2</v>
      </c>
      <c r="E742" s="150">
        <f t="shared" si="213"/>
        <v>0.11718640463006703</v>
      </c>
      <c r="F742" s="150">
        <f t="shared" si="214"/>
        <v>0.14020619870777717</v>
      </c>
      <c r="G742" s="151">
        <f t="shared" si="215"/>
        <v>3.4586404630067694E-2</v>
      </c>
      <c r="H742" s="150">
        <f t="shared" si="216"/>
        <v>5.7606198707777834E-2</v>
      </c>
      <c r="I742" s="137"/>
      <c r="J742" s="151">
        <f t="shared" si="217"/>
        <v>8.294586404630067</v>
      </c>
      <c r="K742" s="150">
        <f t="shared" si="218"/>
        <v>8.317606198707777</v>
      </c>
      <c r="L742" s="135"/>
      <c r="M742" s="149">
        <f t="shared" si="220"/>
        <v>1.0724902170465422</v>
      </c>
      <c r="N742" s="149">
        <f t="shared" si="221"/>
        <v>1.073333346699882</v>
      </c>
      <c r="O742" s="149">
        <f t="shared" si="222"/>
        <v>1.0866700617235909</v>
      </c>
      <c r="P742" s="149">
        <f t="shared" si="223"/>
        <v>1.0876788135842335</v>
      </c>
      <c r="Q742" s="140"/>
      <c r="R742" s="152">
        <f t="shared" si="224"/>
        <v>6.9983250143506967E-2</v>
      </c>
      <c r="S742" s="152">
        <f t="shared" si="225"/>
        <v>7.0769083341513384E-2</v>
      </c>
      <c r="T742" s="152">
        <f t="shared" si="226"/>
        <v>8.3118030991139139E-2</v>
      </c>
      <c r="U742" s="152">
        <f t="shared" si="227"/>
        <v>8.4045896748534854E-2</v>
      </c>
    </row>
    <row r="743" spans="1:21" x14ac:dyDescent="0.25">
      <c r="A743" s="130">
        <f t="shared" si="212"/>
        <v>1932.1</v>
      </c>
      <c r="B743" s="138"/>
      <c r="C743" s="149">
        <f t="shared" si="219"/>
        <v>0.01</v>
      </c>
      <c r="D743" s="150">
        <f t="shared" si="229"/>
        <v>-7.1200000000000152E-2</v>
      </c>
      <c r="E743" s="150">
        <f t="shared" si="213"/>
        <v>9.7592655388534774E-2</v>
      </c>
      <c r="F743" s="150">
        <f t="shared" si="214"/>
        <v>2.1384469769844764E-2</v>
      </c>
      <c r="G743" s="151">
        <f t="shared" si="215"/>
        <v>2.6392655388534622E-2</v>
      </c>
      <c r="H743" s="150">
        <f t="shared" si="216"/>
        <v>-4.9815530230155392E-2</v>
      </c>
      <c r="I743" s="137"/>
      <c r="J743" s="151">
        <f t="shared" si="217"/>
        <v>7.1463926553885351</v>
      </c>
      <c r="K743" s="150">
        <f t="shared" si="218"/>
        <v>7.0701844697698446</v>
      </c>
      <c r="L743" s="135"/>
      <c r="M743" s="149">
        <f t="shared" si="220"/>
        <v>0.90902684954489377</v>
      </c>
      <c r="N743" s="149">
        <f t="shared" si="221"/>
        <v>0.90110282834209199</v>
      </c>
      <c r="O743" s="149">
        <f t="shared" si="222"/>
        <v>0.98028153651290861</v>
      </c>
      <c r="P743" s="149">
        <f t="shared" si="223"/>
        <v>0.97854522765654739</v>
      </c>
      <c r="Q743" s="140"/>
      <c r="R743" s="152">
        <f t="shared" si="224"/>
        <v>-9.5380647787751738E-2</v>
      </c>
      <c r="S743" s="152">
        <f t="shared" si="225"/>
        <v>-0.10413590098001652</v>
      </c>
      <c r="T743" s="152">
        <f t="shared" si="226"/>
        <v>-1.9915466419107308E-2</v>
      </c>
      <c r="U743" s="152">
        <f t="shared" si="227"/>
        <v>-2.1688271797169738E-2</v>
      </c>
    </row>
    <row r="744" spans="1:21" x14ac:dyDescent="0.25">
      <c r="A744" s="130">
        <f t="shared" si="212"/>
        <v>1932.11</v>
      </c>
      <c r="B744" s="138"/>
      <c r="C744" s="149">
        <f t="shared" si="219"/>
        <v>0.01</v>
      </c>
      <c r="D744" s="150">
        <f t="shared" si="229"/>
        <v>-7.0500000000000007E-2</v>
      </c>
      <c r="E744" s="150">
        <f t="shared" si="213"/>
        <v>9.9468918146228727E-2</v>
      </c>
      <c r="F744" s="150">
        <f t="shared" si="214"/>
        <v>2.5615366006899704E-2</v>
      </c>
      <c r="G744" s="151">
        <f t="shared" si="215"/>
        <v>2.896891814622872E-2</v>
      </c>
      <c r="H744" s="150">
        <f t="shared" si="216"/>
        <v>-4.4884633993100304E-2</v>
      </c>
      <c r="I744" s="137"/>
      <c r="J744" s="151">
        <f t="shared" si="217"/>
        <v>7.078968918146229</v>
      </c>
      <c r="K744" s="150">
        <f t="shared" si="218"/>
        <v>7.0051153660068994</v>
      </c>
      <c r="L744" s="135"/>
      <c r="M744" s="149">
        <f t="shared" si="220"/>
        <v>0.99774975496861384</v>
      </c>
      <c r="N744" s="149">
        <f t="shared" si="221"/>
        <v>0.99795965833387734</v>
      </c>
      <c r="O744" s="149">
        <f t="shared" si="222"/>
        <v>0.99960380779102553</v>
      </c>
      <c r="P744" s="149">
        <f t="shared" si="223"/>
        <v>0.99965786238041399</v>
      </c>
      <c r="Q744" s="140"/>
      <c r="R744" s="152">
        <f t="shared" si="224"/>
        <v>-2.2527806372739799E-3</v>
      </c>
      <c r="S744" s="152">
        <f t="shared" si="225"/>
        <v>-2.042425998829746E-3</v>
      </c>
      <c r="T744" s="152">
        <f t="shared" si="226"/>
        <v>-3.9627071384372209E-4</v>
      </c>
      <c r="U744" s="152">
        <f t="shared" si="227"/>
        <v>-3.4219616201480735E-4</v>
      </c>
    </row>
    <row r="745" spans="1:21" x14ac:dyDescent="0.25">
      <c r="A745" s="130">
        <f t="shared" si="212"/>
        <v>1932.12</v>
      </c>
      <c r="B745" s="138"/>
      <c r="C745" s="149">
        <f t="shared" si="219"/>
        <v>0.01</v>
      </c>
      <c r="D745" s="150">
        <f t="shared" si="229"/>
        <v>-6.8200000000000038E-2</v>
      </c>
      <c r="E745" s="150">
        <f t="shared" si="213"/>
        <v>9.5419073449413611E-2</v>
      </c>
      <c r="F745" s="150">
        <f t="shared" si="214"/>
        <v>2.1578383462453037E-2</v>
      </c>
      <c r="G745" s="151">
        <f t="shared" si="215"/>
        <v>2.7219073449413572E-2</v>
      </c>
      <c r="H745" s="150">
        <f t="shared" si="216"/>
        <v>-4.6621616537546998E-2</v>
      </c>
      <c r="I745" s="137"/>
      <c r="J745" s="151">
        <f t="shared" si="217"/>
        <v>6.8472190734494136</v>
      </c>
      <c r="K745" s="150">
        <f t="shared" si="218"/>
        <v>6.773378383462453</v>
      </c>
      <c r="L745" s="135"/>
      <c r="M745" s="149">
        <f t="shared" si="220"/>
        <v>0.98128112721321936</v>
      </c>
      <c r="N745" s="149">
        <f t="shared" si="221"/>
        <v>0.98108437272586135</v>
      </c>
      <c r="O745" s="149">
        <f t="shared" si="222"/>
        <v>0.99593531548643099</v>
      </c>
      <c r="P745" s="149">
        <f t="shared" si="223"/>
        <v>0.99589082077879343</v>
      </c>
      <c r="Q745" s="140"/>
      <c r="R745" s="152">
        <f t="shared" si="224"/>
        <v>-1.8896288387917782E-2</v>
      </c>
      <c r="S745" s="152">
        <f t="shared" si="225"/>
        <v>-1.9096816259023784E-2</v>
      </c>
      <c r="T745" s="152">
        <f t="shared" si="226"/>
        <v>-4.0729677972425118E-3</v>
      </c>
      <c r="U745" s="152">
        <f t="shared" si="227"/>
        <v>-4.1176450979715775E-3</v>
      </c>
    </row>
    <row r="746" spans="1:21" x14ac:dyDescent="0.25">
      <c r="A746" s="130">
        <f t="shared" si="212"/>
        <v>1933.01</v>
      </c>
      <c r="B746" s="138"/>
      <c r="C746" s="149">
        <f t="shared" si="219"/>
        <v>0.01</v>
      </c>
      <c r="D746" s="150">
        <f t="shared" si="229"/>
        <v>-7.0899999999999963E-2</v>
      </c>
      <c r="E746" s="150">
        <f t="shared" si="213"/>
        <v>0.10000829940065388</v>
      </c>
      <c r="F746" s="150">
        <f t="shared" si="214"/>
        <v>0.11963943465421216</v>
      </c>
      <c r="G746" s="151">
        <f t="shared" si="215"/>
        <v>2.9108299400653917E-2</v>
      </c>
      <c r="H746" s="150">
        <f t="shared" si="216"/>
        <v>4.8739434654212196E-2</v>
      </c>
      <c r="I746" s="137"/>
      <c r="J746" s="151">
        <f t="shared" si="217"/>
        <v>7.1191082994006534</v>
      </c>
      <c r="K746" s="150">
        <f t="shared" si="218"/>
        <v>7.1387394346542123</v>
      </c>
      <c r="L746" s="135"/>
      <c r="M746" s="149">
        <f t="shared" si="220"/>
        <v>1.0323095169691647</v>
      </c>
      <c r="N746" s="149">
        <f t="shared" si="221"/>
        <v>1.0423938785831592</v>
      </c>
      <c r="O746" s="149">
        <f t="shared" si="222"/>
        <v>1.038614713764336</v>
      </c>
      <c r="P746" s="149">
        <f t="shared" si="223"/>
        <v>1.0506785857587344</v>
      </c>
      <c r="Q746" s="140"/>
      <c r="R746" s="152">
        <f t="shared" si="224"/>
        <v>3.1798541636259635E-2</v>
      </c>
      <c r="S746" s="152">
        <f t="shared" si="225"/>
        <v>4.1519874385276309E-2</v>
      </c>
      <c r="T746" s="152">
        <f t="shared" si="226"/>
        <v>3.7887819248910153E-2</v>
      </c>
      <c r="U746" s="152">
        <f t="shared" si="227"/>
        <v>4.9436227576693012E-2</v>
      </c>
    </row>
    <row r="747" spans="1:21" x14ac:dyDescent="0.25">
      <c r="A747" s="130">
        <f t="shared" si="212"/>
        <v>1933.02</v>
      </c>
      <c r="B747" s="138"/>
      <c r="C747" s="149">
        <f t="shared" si="219"/>
        <v>0.01</v>
      </c>
      <c r="D747" s="150">
        <f t="shared" si="229"/>
        <v>-6.25E-2</v>
      </c>
      <c r="E747" s="150">
        <f t="shared" si="213"/>
        <v>8.7269329401734264E-2</v>
      </c>
      <c r="F747" s="150">
        <f t="shared" si="214"/>
        <v>1.8811308901310712E-2</v>
      </c>
      <c r="G747" s="151">
        <f t="shared" si="215"/>
        <v>2.4769329401734264E-2</v>
      </c>
      <c r="H747" s="150">
        <f t="shared" si="216"/>
        <v>-4.3688691098689288E-2</v>
      </c>
      <c r="I747" s="137"/>
      <c r="J747" s="151">
        <f t="shared" si="217"/>
        <v>6.2747693294017344</v>
      </c>
      <c r="K747" s="150">
        <f t="shared" si="218"/>
        <v>6.2063113089013111</v>
      </c>
      <c r="L747" s="135"/>
      <c r="M747" s="149">
        <f t="shared" si="220"/>
        <v>0.92162578652201899</v>
      </c>
      <c r="N747" s="149">
        <f t="shared" si="221"/>
        <v>0.91322753083378228</v>
      </c>
      <c r="O747" s="149">
        <f t="shared" si="222"/>
        <v>0.9842073109656605</v>
      </c>
      <c r="P747" s="149">
        <f t="shared" si="223"/>
        <v>0.98239702798231865</v>
      </c>
      <c r="Q747" s="140"/>
      <c r="R747" s="152">
        <f t="shared" si="224"/>
        <v>-8.1616009264826539E-2</v>
      </c>
      <c r="S747" s="152">
        <f t="shared" si="225"/>
        <v>-9.0770217131144373E-2</v>
      </c>
      <c r="T747" s="152">
        <f t="shared" si="226"/>
        <v>-1.5918722244522083E-2</v>
      </c>
      <c r="U747" s="152">
        <f t="shared" si="227"/>
        <v>-1.7759746856132942E-2</v>
      </c>
    </row>
    <row r="748" spans="1:21" x14ac:dyDescent="0.25">
      <c r="A748" s="130">
        <f t="shared" si="212"/>
        <v>1933.03</v>
      </c>
      <c r="B748" s="138"/>
      <c r="C748" s="149">
        <f t="shared" si="219"/>
        <v>0.01</v>
      </c>
      <c r="D748" s="150">
        <f t="shared" si="229"/>
        <v>-6.2300000000000466E-2</v>
      </c>
      <c r="E748" s="150">
        <f t="shared" si="213"/>
        <v>8.9550118317451952E-2</v>
      </c>
      <c r="F748" s="150">
        <f t="shared" si="214"/>
        <v>2.9553851639569723E-2</v>
      </c>
      <c r="G748" s="151">
        <f t="shared" si="215"/>
        <v>2.7250118317451485E-2</v>
      </c>
      <c r="H748" s="150">
        <f t="shared" si="216"/>
        <v>-3.2746148360430744E-2</v>
      </c>
      <c r="I748" s="137"/>
      <c r="J748" s="151">
        <f t="shared" si="217"/>
        <v>6.2572501183174518</v>
      </c>
      <c r="K748" s="150">
        <f t="shared" si="218"/>
        <v>6.1972538516395694</v>
      </c>
      <c r="L748" s="135"/>
      <c r="M748" s="149">
        <f t="shared" si="220"/>
        <v>1.0030136124193736</v>
      </c>
      <c r="N748" s="149">
        <f t="shared" si="221"/>
        <v>1.0040224257266834</v>
      </c>
      <c r="O748" s="149">
        <f t="shared" si="222"/>
        <v>1.0019257700837012</v>
      </c>
      <c r="P748" s="149">
        <f t="shared" si="223"/>
        <v>1.0022587045273001</v>
      </c>
      <c r="Q748" s="140"/>
      <c r="R748" s="152">
        <f t="shared" si="224"/>
        <v>3.0090805919645415E-3</v>
      </c>
      <c r="S748" s="152">
        <f t="shared" si="225"/>
        <v>4.0143574012430029E-3</v>
      </c>
      <c r="T748" s="152">
        <f t="shared" si="226"/>
        <v>1.9239181656912695E-3</v>
      </c>
      <c r="U748" s="152">
        <f t="shared" si="227"/>
        <v>2.2561574888464767E-3</v>
      </c>
    </row>
    <row r="749" spans="1:21" x14ac:dyDescent="0.25">
      <c r="A749" s="130">
        <f t="shared" si="212"/>
        <v>1933.04</v>
      </c>
      <c r="B749" s="138"/>
      <c r="C749" s="149">
        <f t="shared" si="219"/>
        <v>0.01</v>
      </c>
      <c r="D749" s="150">
        <f t="shared" si="229"/>
        <v>-6.8900000000000183E-2</v>
      </c>
      <c r="E749" s="150">
        <f t="shared" si="213"/>
        <v>9.8984334603817767E-2</v>
      </c>
      <c r="F749" s="150">
        <f t="shared" si="214"/>
        <v>0.11701945099571875</v>
      </c>
      <c r="G749" s="151">
        <f t="shared" si="215"/>
        <v>3.0084334603817584E-2</v>
      </c>
      <c r="H749" s="150">
        <f t="shared" si="216"/>
        <v>4.8119450995718571E-2</v>
      </c>
      <c r="I749" s="137"/>
      <c r="J749" s="151">
        <f t="shared" si="217"/>
        <v>6.9200843346038177</v>
      </c>
      <c r="K749" s="150">
        <f t="shared" si="218"/>
        <v>6.9381194509957185</v>
      </c>
      <c r="L749" s="135"/>
      <c r="M749" s="149">
        <f t="shared" si="220"/>
        <v>1.0810714368544967</v>
      </c>
      <c r="N749" s="149">
        <f t="shared" si="221"/>
        <v>1.0908971020821685</v>
      </c>
      <c r="O749" s="149">
        <f t="shared" si="222"/>
        <v>1.0955920891716371</v>
      </c>
      <c r="P749" s="149">
        <f t="shared" si="223"/>
        <v>1.1072080075410631</v>
      </c>
      <c r="Q749" s="140"/>
      <c r="R749" s="152">
        <f t="shared" si="224"/>
        <v>7.7952620520329752E-2</v>
      </c>
      <c r="S749" s="152">
        <f t="shared" si="225"/>
        <v>8.7000387171229723E-2</v>
      </c>
      <c r="T749" s="152">
        <f t="shared" si="226"/>
        <v>9.1294937836392379E-2</v>
      </c>
      <c r="U749" s="152">
        <f t="shared" si="227"/>
        <v>0.10184153809957278</v>
      </c>
    </row>
    <row r="750" spans="1:21" x14ac:dyDescent="0.25">
      <c r="A750" s="130">
        <f t="shared" si="212"/>
        <v>1933.05</v>
      </c>
      <c r="B750" s="138"/>
      <c r="C750" s="149">
        <f t="shared" si="219"/>
        <v>0.01</v>
      </c>
      <c r="D750" s="150">
        <f t="shared" si="229"/>
        <v>-8.8699999999999335E-2</v>
      </c>
      <c r="E750" s="150">
        <f t="shared" si="213"/>
        <v>0.12423202355856273</v>
      </c>
      <c r="F750" s="150">
        <f t="shared" si="214"/>
        <v>0.15100849794173926</v>
      </c>
      <c r="G750" s="151">
        <f t="shared" si="215"/>
        <v>3.55320235585634E-2</v>
      </c>
      <c r="H750" s="150">
        <f t="shared" si="216"/>
        <v>6.2308497941739927E-2</v>
      </c>
      <c r="I750" s="137"/>
      <c r="J750" s="151">
        <f t="shared" si="217"/>
        <v>8.9055320235585622</v>
      </c>
      <c r="K750" s="150">
        <f t="shared" si="218"/>
        <v>8.9323084979417384</v>
      </c>
      <c r="L750" s="135"/>
      <c r="M750" s="149">
        <f t="shared" si="220"/>
        <v>1.2053357051867104</v>
      </c>
      <c r="N750" s="149">
        <f t="shared" si="221"/>
        <v>1.2056853132885443</v>
      </c>
      <c r="O750" s="149">
        <f t="shared" si="222"/>
        <v>1.2492993784037951</v>
      </c>
      <c r="P750" s="149">
        <f t="shared" si="223"/>
        <v>1.249724339640149</v>
      </c>
      <c r="Q750" s="140"/>
      <c r="R750" s="152">
        <f t="shared" si="224"/>
        <v>0.18675812165859312</v>
      </c>
      <c r="S750" s="152">
        <f t="shared" si="225"/>
        <v>0.18704813000078943</v>
      </c>
      <c r="T750" s="152">
        <f t="shared" si="226"/>
        <v>0.22258289689992769</v>
      </c>
      <c r="U750" s="152">
        <f t="shared" si="227"/>
        <v>0.22292299870639048</v>
      </c>
    </row>
    <row r="751" spans="1:21" x14ac:dyDescent="0.25">
      <c r="A751" s="130">
        <f t="shared" si="212"/>
        <v>1933.06</v>
      </c>
      <c r="B751" s="138"/>
      <c r="C751" s="149">
        <f t="shared" si="219"/>
        <v>0.01</v>
      </c>
      <c r="D751" s="150">
        <f t="shared" si="229"/>
        <v>-0.10389999999999944</v>
      </c>
      <c r="E751" s="150">
        <f t="shared" si="213"/>
        <v>0.13425459158050329</v>
      </c>
      <c r="F751" s="150">
        <f t="shared" si="214"/>
        <v>0.17672176983229515</v>
      </c>
      <c r="G751" s="151">
        <f t="shared" si="215"/>
        <v>3.0354591580503854E-2</v>
      </c>
      <c r="H751" s="150">
        <f t="shared" si="216"/>
        <v>7.2821769832295713E-2</v>
      </c>
      <c r="I751" s="137"/>
      <c r="J751" s="151">
        <f t="shared" si="217"/>
        <v>10.420354591580505</v>
      </c>
      <c r="K751" s="150">
        <f t="shared" si="218"/>
        <v>10.462821769832296</v>
      </c>
      <c r="L751" s="135"/>
      <c r="M751" s="149">
        <f t="shared" si="220"/>
        <v>1.1132154839750175</v>
      </c>
      <c r="N751" s="149">
        <f t="shared" si="221"/>
        <v>1.1140124393309572</v>
      </c>
      <c r="O751" s="149">
        <f t="shared" si="222"/>
        <v>1.1486011871004487</v>
      </c>
      <c r="P751" s="149">
        <f t="shared" si="223"/>
        <v>1.1496502339845887</v>
      </c>
      <c r="Q751" s="140"/>
      <c r="R751" s="152">
        <f t="shared" si="224"/>
        <v>0.10725266000065493</v>
      </c>
      <c r="S751" s="152">
        <f t="shared" si="225"/>
        <v>0.10796830780806053</v>
      </c>
      <c r="T751" s="152">
        <f t="shared" si="226"/>
        <v>0.13854484296698233</v>
      </c>
      <c r="U751" s="152">
        <f t="shared" si="227"/>
        <v>0.1394577517526549</v>
      </c>
    </row>
    <row r="752" spans="1:21" x14ac:dyDescent="0.25">
      <c r="A752" s="130">
        <f t="shared" si="212"/>
        <v>1933.07</v>
      </c>
      <c r="B752" s="138"/>
      <c r="C752" s="149">
        <f t="shared" si="219"/>
        <v>0.01</v>
      </c>
      <c r="D752" s="150">
        <f t="shared" si="229"/>
        <v>-0.1122999999999994</v>
      </c>
      <c r="E752" s="150">
        <f t="shared" si="213"/>
        <v>0.13555330332588844</v>
      </c>
      <c r="F752" s="150">
        <f t="shared" si="214"/>
        <v>0.19052037577452025</v>
      </c>
      <c r="G752" s="151">
        <f t="shared" si="215"/>
        <v>2.3253303325889041E-2</v>
      </c>
      <c r="H752" s="150">
        <f t="shared" si="216"/>
        <v>7.8220375774520845E-2</v>
      </c>
      <c r="I752" s="137"/>
      <c r="J752" s="151">
        <f t="shared" si="217"/>
        <v>11.25325330332589</v>
      </c>
      <c r="K752" s="150">
        <f t="shared" si="218"/>
        <v>11.308220375774521</v>
      </c>
      <c r="L752" s="135"/>
      <c r="M752" s="149">
        <f t="shared" si="220"/>
        <v>1.0510135887391581</v>
      </c>
      <c r="N752" s="149">
        <f t="shared" si="221"/>
        <v>1.0515297158926611</v>
      </c>
      <c r="O752" s="149">
        <f t="shared" si="222"/>
        <v>1.0711586863590545</v>
      </c>
      <c r="P752" s="149">
        <f t="shared" si="223"/>
        <v>1.071884103865085</v>
      </c>
      <c r="Q752" s="140"/>
      <c r="R752" s="152">
        <f t="shared" si="224"/>
        <v>4.9755021153912164E-2</v>
      </c>
      <c r="S752" s="152">
        <f t="shared" si="225"/>
        <v>5.024597623933956E-2</v>
      </c>
      <c r="T752" s="152">
        <f t="shared" si="226"/>
        <v>6.8740947025099711E-2</v>
      </c>
      <c r="U752" s="152">
        <f t="shared" si="227"/>
        <v>6.9417944737927562E-2</v>
      </c>
    </row>
    <row r="753" spans="1:21" x14ac:dyDescent="0.25">
      <c r="A753" s="130">
        <f t="shared" si="212"/>
        <v>1933.08</v>
      </c>
      <c r="B753" s="138"/>
      <c r="C753" s="149">
        <f t="shared" si="219"/>
        <v>0.01</v>
      </c>
      <c r="D753" s="150">
        <f t="shared" si="229"/>
        <v>-0.10670000000000002</v>
      </c>
      <c r="E753" s="150">
        <f t="shared" si="213"/>
        <v>0.12368353921346527</v>
      </c>
      <c r="F753" s="150">
        <f t="shared" si="214"/>
        <v>3.2917788525549482E-2</v>
      </c>
      <c r="G753" s="151">
        <f t="shared" si="215"/>
        <v>1.6983539213465251E-2</v>
      </c>
      <c r="H753" s="150">
        <f t="shared" si="216"/>
        <v>-7.3782211474450535E-2</v>
      </c>
      <c r="I753" s="137"/>
      <c r="J753" s="151">
        <f t="shared" si="217"/>
        <v>10.686983539213465</v>
      </c>
      <c r="K753" s="150">
        <f t="shared" si="218"/>
        <v>10.59621778852555</v>
      </c>
      <c r="L753" s="135"/>
      <c r="M753" s="149">
        <f t="shared" si="220"/>
        <v>0.97336428105661754</v>
      </c>
      <c r="N753" s="149">
        <f t="shared" si="221"/>
        <v>0.96602713793378681</v>
      </c>
      <c r="O753" s="149">
        <f t="shared" si="222"/>
        <v>0.99387984659371631</v>
      </c>
      <c r="P753" s="149">
        <f t="shared" si="223"/>
        <v>0.99192710068076029</v>
      </c>
      <c r="Q753" s="140"/>
      <c r="R753" s="152">
        <f t="shared" si="224"/>
        <v>-2.6996877287274967E-2</v>
      </c>
      <c r="S753" s="152">
        <f t="shared" si="225"/>
        <v>-3.4563352065064591E-2</v>
      </c>
      <c r="T753" s="152">
        <f t="shared" si="226"/>
        <v>-6.1389583103330691E-3</v>
      </c>
      <c r="U753" s="152">
        <f t="shared" si="227"/>
        <v>-8.1056616145575976E-3</v>
      </c>
    </row>
    <row r="754" spans="1:21" x14ac:dyDescent="0.25">
      <c r="A754" s="130">
        <f t="shared" si="212"/>
        <v>1933.09</v>
      </c>
      <c r="B754" s="138"/>
      <c r="C754" s="149">
        <f t="shared" si="219"/>
        <v>0.01</v>
      </c>
      <c r="D754" s="150">
        <f t="shared" si="229"/>
        <v>-0.10580000000000034</v>
      </c>
      <c r="E754" s="150">
        <f t="shared" si="213"/>
        <v>0.12540547119790485</v>
      </c>
      <c r="F754" s="150">
        <f t="shared" si="214"/>
        <v>3.9093498769996481E-2</v>
      </c>
      <c r="G754" s="151">
        <f t="shared" si="215"/>
        <v>1.9605471197904512E-2</v>
      </c>
      <c r="H754" s="150">
        <f t="shared" si="216"/>
        <v>-6.6706501230003851E-2</v>
      </c>
      <c r="I754" s="137"/>
      <c r="J754" s="151">
        <f t="shared" si="217"/>
        <v>10.599605471197904</v>
      </c>
      <c r="K754" s="150">
        <f t="shared" si="218"/>
        <v>10.513293498769997</v>
      </c>
      <c r="L754" s="135"/>
      <c r="M754" s="149">
        <f t="shared" si="220"/>
        <v>0.99778917087139674</v>
      </c>
      <c r="N754" s="149">
        <f t="shared" si="221"/>
        <v>0.99801477820878848</v>
      </c>
      <c r="O754" s="149">
        <f t="shared" si="222"/>
        <v>1.0002098265283224</v>
      </c>
      <c r="P754" s="149">
        <f t="shared" si="223"/>
        <v>1.0002801566349961</v>
      </c>
      <c r="Q754" s="140"/>
      <c r="R754" s="152">
        <f t="shared" si="224"/>
        <v>-2.2132766193090837E-3</v>
      </c>
      <c r="S754" s="152">
        <f t="shared" si="225"/>
        <v>-1.9871949558704746E-3</v>
      </c>
      <c r="T754" s="152">
        <f t="shared" si="226"/>
        <v>2.0980451781523217E-4</v>
      </c>
      <c r="U754" s="152">
        <f t="shared" si="227"/>
        <v>2.8011739845415712E-4</v>
      </c>
    </row>
    <row r="755" spans="1:21" x14ac:dyDescent="0.25">
      <c r="A755" s="130">
        <f t="shared" si="212"/>
        <v>1933.1</v>
      </c>
      <c r="B755" s="138"/>
      <c r="C755" s="149">
        <f t="shared" si="219"/>
        <v>0.01</v>
      </c>
      <c r="D755" s="150">
        <f t="shared" si="229"/>
        <v>-9.5499999999999474E-2</v>
      </c>
      <c r="E755" s="150">
        <f t="shared" si="213"/>
        <v>0.11332277829090713</v>
      </c>
      <c r="F755" s="150">
        <f t="shared" si="214"/>
        <v>2.883814302963816E-2</v>
      </c>
      <c r="G755" s="151">
        <f t="shared" si="215"/>
        <v>1.7822778290907657E-2</v>
      </c>
      <c r="H755" s="150">
        <f t="shared" si="216"/>
        <v>-6.6661856970361311E-2</v>
      </c>
      <c r="I755" s="137"/>
      <c r="J755" s="151">
        <f t="shared" si="217"/>
        <v>9.5678227782909087</v>
      </c>
      <c r="K755" s="150">
        <f t="shared" si="218"/>
        <v>9.4833381430296395</v>
      </c>
      <c r="L755" s="135"/>
      <c r="M755" s="149">
        <f t="shared" si="220"/>
        <v>0.94487056672587966</v>
      </c>
      <c r="N755" s="149">
        <f t="shared" si="221"/>
        <v>0.9445167757672116</v>
      </c>
      <c r="O755" s="149">
        <f t="shared" si="222"/>
        <v>0.98693418694319412</v>
      </c>
      <c r="P755" s="149">
        <f t="shared" si="223"/>
        <v>0.98684415496178191</v>
      </c>
      <c r="Q755" s="140"/>
      <c r="R755" s="152">
        <f t="shared" si="224"/>
        <v>-5.6707327296792599E-2</v>
      </c>
      <c r="S755" s="152">
        <f t="shared" si="225"/>
        <v>-5.7081830666055391E-2</v>
      </c>
      <c r="T755" s="152">
        <f t="shared" si="226"/>
        <v>-1.3151921667305208E-2</v>
      </c>
      <c r="U755" s="152">
        <f t="shared" si="227"/>
        <v>-1.324314972423866E-2</v>
      </c>
    </row>
    <row r="756" spans="1:21" x14ac:dyDescent="0.25">
      <c r="A756" s="130">
        <f t="shared" si="212"/>
        <v>1933.11</v>
      </c>
      <c r="B756" s="138"/>
      <c r="C756" s="149">
        <f t="shared" si="219"/>
        <v>0.01</v>
      </c>
      <c r="D756" s="150">
        <f t="shared" si="229"/>
        <v>-9.7799999999999443E-2</v>
      </c>
      <c r="E756" s="150">
        <f t="shared" si="213"/>
        <v>0.12122610763027612</v>
      </c>
      <c r="F756" s="150">
        <f t="shared" si="214"/>
        <v>0.16410042508245593</v>
      </c>
      <c r="G756" s="151">
        <f t="shared" si="215"/>
        <v>2.342610763027668E-2</v>
      </c>
      <c r="H756" s="150">
        <f t="shared" si="216"/>
        <v>6.6300425082456482E-2</v>
      </c>
      <c r="I756" s="137"/>
      <c r="J756" s="151">
        <f t="shared" si="217"/>
        <v>9.8034261076302762</v>
      </c>
      <c r="K756" s="150">
        <f t="shared" si="218"/>
        <v>9.8463004250824557</v>
      </c>
      <c r="L756" s="135"/>
      <c r="M756" s="149">
        <f t="shared" si="220"/>
        <v>1.018149607577723</v>
      </c>
      <c r="N756" s="149">
        <f t="shared" si="221"/>
        <v>1.0266302677582981</v>
      </c>
      <c r="O756" s="149">
        <f t="shared" si="222"/>
        <v>1.0241165219993449</v>
      </c>
      <c r="P756" s="149">
        <f t="shared" si="223"/>
        <v>1.0355965568517109</v>
      </c>
      <c r="Q756" s="140"/>
      <c r="R756" s="152">
        <f t="shared" si="224"/>
        <v>1.7986869587531682E-2</v>
      </c>
      <c r="S756" s="152">
        <f t="shared" si="225"/>
        <v>2.6281854206706711E-2</v>
      </c>
      <c r="T756" s="152">
        <f t="shared" si="226"/>
        <v>2.3830311158594832E-2</v>
      </c>
      <c r="U756" s="152">
        <f t="shared" si="227"/>
        <v>3.4977644103807749E-2</v>
      </c>
    </row>
    <row r="757" spans="1:21" x14ac:dyDescent="0.25">
      <c r="A757" s="130">
        <f t="shared" si="212"/>
        <v>1933.12</v>
      </c>
      <c r="B757" s="138"/>
      <c r="C757" s="149">
        <f t="shared" si="219"/>
        <v>0.01</v>
      </c>
      <c r="D757" s="150">
        <f t="shared" si="229"/>
        <v>-9.9700000000000344E-2</v>
      </c>
      <c r="E757" s="150">
        <f t="shared" si="213"/>
        <v>0.12196983656487824</v>
      </c>
      <c r="F757" s="150">
        <f t="shared" si="214"/>
        <v>0.16667898235006384</v>
      </c>
      <c r="G757" s="151">
        <f t="shared" si="215"/>
        <v>2.2269836564877896E-2</v>
      </c>
      <c r="H757" s="150">
        <f t="shared" si="216"/>
        <v>6.6978982350063498E-2</v>
      </c>
      <c r="I757" s="137"/>
      <c r="J757" s="151">
        <f t="shared" si="217"/>
        <v>9.9922698365648781</v>
      </c>
      <c r="K757" s="150">
        <f t="shared" si="218"/>
        <v>10.036978982350064</v>
      </c>
      <c r="L757" s="135"/>
      <c r="M757" s="149">
        <f t="shared" si="220"/>
        <v>1.0145616698595572</v>
      </c>
      <c r="N757" s="149">
        <f t="shared" si="221"/>
        <v>1.014614386464598</v>
      </c>
      <c r="O757" s="149">
        <f t="shared" si="222"/>
        <v>1.0194359282526881</v>
      </c>
      <c r="P757" s="149">
        <f t="shared" si="223"/>
        <v>1.0195079686056854</v>
      </c>
      <c r="Q757" s="140"/>
      <c r="R757" s="152">
        <f t="shared" si="224"/>
        <v>1.4456666863551279E-2</v>
      </c>
      <c r="S757" s="152">
        <f t="shared" si="225"/>
        <v>1.4508625494630495E-2</v>
      </c>
      <c r="T757" s="152">
        <f t="shared" si="226"/>
        <v>1.9249462811940642E-2</v>
      </c>
      <c r="U757" s="152">
        <f t="shared" si="227"/>
        <v>1.9320127191807313E-2</v>
      </c>
    </row>
    <row r="758" spans="1:21" x14ac:dyDescent="0.25">
      <c r="A758" s="130">
        <f t="shared" si="212"/>
        <v>1934.01</v>
      </c>
      <c r="B758" s="138"/>
      <c r="C758" s="149">
        <f t="shared" si="219"/>
        <v>0.01</v>
      </c>
      <c r="D758" s="150">
        <f t="shared" si="229"/>
        <v>-0.10539999999999949</v>
      </c>
      <c r="E758" s="150">
        <f t="shared" si="213"/>
        <v>0.12822693917165767</v>
      </c>
      <c r="F758" s="150">
        <f t="shared" si="214"/>
        <v>0.1784907942951495</v>
      </c>
      <c r="G758" s="151">
        <f t="shared" si="215"/>
        <v>2.2826939171658178E-2</v>
      </c>
      <c r="H758" s="150">
        <f t="shared" si="216"/>
        <v>7.3090794295150002E-2</v>
      </c>
      <c r="I758" s="137"/>
      <c r="J758" s="151">
        <f t="shared" si="217"/>
        <v>10.562826939171657</v>
      </c>
      <c r="K758" s="150">
        <f t="shared" si="218"/>
        <v>10.613090794295148</v>
      </c>
      <c r="L758" s="135"/>
      <c r="M758" s="149">
        <f t="shared" si="220"/>
        <v>1.0374590615068082</v>
      </c>
      <c r="N758" s="149">
        <f t="shared" si="221"/>
        <v>1.03763102497612</v>
      </c>
      <c r="O758" s="149">
        <f t="shared" si="222"/>
        <v>1.0516525579783071</v>
      </c>
      <c r="P758" s="149">
        <f t="shared" si="223"/>
        <v>1.0518919296456455</v>
      </c>
      <c r="Q758" s="140"/>
      <c r="R758" s="152">
        <f t="shared" si="224"/>
        <v>3.6774513555579251E-2</v>
      </c>
      <c r="S758" s="152">
        <f t="shared" si="225"/>
        <v>3.6940254282524676E-2</v>
      </c>
      <c r="T758" s="152">
        <f t="shared" si="226"/>
        <v>5.0362791683547022E-2</v>
      </c>
      <c r="U758" s="152">
        <f t="shared" si="227"/>
        <v>5.059038056486604E-2</v>
      </c>
    </row>
    <row r="759" spans="1:21" x14ac:dyDescent="0.25">
      <c r="A759" s="130">
        <f t="shared" si="212"/>
        <v>1934.02</v>
      </c>
      <c r="B759" s="138"/>
      <c r="C759" s="149">
        <f t="shared" si="219"/>
        <v>0.01</v>
      </c>
      <c r="D759" s="150">
        <f t="shared" si="229"/>
        <v>-0.11320000000000086</v>
      </c>
      <c r="E759" s="150">
        <f t="shared" si="213"/>
        <v>0.13464719085367005</v>
      </c>
      <c r="F759" s="150">
        <f t="shared" si="214"/>
        <v>0.19199544378200875</v>
      </c>
      <c r="G759" s="151">
        <f t="shared" si="215"/>
        <v>2.1447190853669196E-2</v>
      </c>
      <c r="H759" s="150">
        <f t="shared" si="216"/>
        <v>7.8795443782007896E-2</v>
      </c>
      <c r="I759" s="137"/>
      <c r="J759" s="151">
        <f t="shared" si="217"/>
        <v>11.341447190853669</v>
      </c>
      <c r="K759" s="150">
        <f t="shared" si="218"/>
        <v>11.398795443782008</v>
      </c>
      <c r="L759" s="135"/>
      <c r="M759" s="149">
        <f t="shared" si="220"/>
        <v>1.046016756894212</v>
      </c>
      <c r="N759" s="149">
        <f t="shared" si="221"/>
        <v>1.0461963084987911</v>
      </c>
      <c r="O759" s="149">
        <f t="shared" si="222"/>
        <v>1.0655059361425043</v>
      </c>
      <c r="P759" s="149">
        <f t="shared" si="223"/>
        <v>1.0657619614615945</v>
      </c>
      <c r="Q759" s="140"/>
      <c r="R759" s="152">
        <f t="shared" si="224"/>
        <v>4.4989385489758831E-2</v>
      </c>
      <c r="S759" s="152">
        <f t="shared" si="225"/>
        <v>4.5161023462955523E-2</v>
      </c>
      <c r="T759" s="152">
        <f t="shared" si="226"/>
        <v>6.3449743768143024E-2</v>
      </c>
      <c r="U759" s="152">
        <f t="shared" si="227"/>
        <v>6.3690000115652928E-2</v>
      </c>
    </row>
    <row r="760" spans="1:21" x14ac:dyDescent="0.25">
      <c r="A760" s="130">
        <f t="shared" si="212"/>
        <v>1934.03</v>
      </c>
      <c r="B760" s="138"/>
      <c r="C760" s="149">
        <f t="shared" si="219"/>
        <v>0.01</v>
      </c>
      <c r="D760" s="150">
        <f t="shared" si="229"/>
        <v>-0.10740000000000016</v>
      </c>
      <c r="E760" s="150">
        <f t="shared" si="213"/>
        <v>0.12395892880328856</v>
      </c>
      <c r="F760" s="150">
        <f t="shared" si="214"/>
        <v>3.3043940998927837E-2</v>
      </c>
      <c r="G760" s="151">
        <f t="shared" si="215"/>
        <v>1.6558928803288395E-2</v>
      </c>
      <c r="H760" s="150">
        <f t="shared" si="216"/>
        <v>-7.4356059001072325E-2</v>
      </c>
      <c r="I760" s="137"/>
      <c r="J760" s="151">
        <f t="shared" si="217"/>
        <v>10.756558928803289</v>
      </c>
      <c r="K760" s="150">
        <f t="shared" si="218"/>
        <v>10.665643940998928</v>
      </c>
      <c r="L760" s="135"/>
      <c r="M760" s="149">
        <f t="shared" si="220"/>
        <v>0.97221367334164355</v>
      </c>
      <c r="N760" s="149">
        <f t="shared" si="221"/>
        <v>0.96484779925403141</v>
      </c>
      <c r="O760" s="149">
        <f t="shared" si="222"/>
        <v>0.99276357239887369</v>
      </c>
      <c r="P760" s="149">
        <f t="shared" si="223"/>
        <v>0.99080003890349455</v>
      </c>
      <c r="Q760" s="140"/>
      <c r="R760" s="152">
        <f t="shared" si="224"/>
        <v>-2.8179670139665648E-2</v>
      </c>
      <c r="S760" s="152">
        <f t="shared" si="225"/>
        <v>-3.5784911062691237E-2</v>
      </c>
      <c r="T760" s="152">
        <f t="shared" si="226"/>
        <v>-7.2627375468558878E-3</v>
      </c>
      <c r="U760" s="152">
        <f t="shared" si="227"/>
        <v>-9.2425421022032626E-3</v>
      </c>
    </row>
    <row r="761" spans="1:21" x14ac:dyDescent="0.25">
      <c r="A761" s="130">
        <f t="shared" si="212"/>
        <v>1934.04</v>
      </c>
      <c r="B761" s="138"/>
      <c r="C761" s="149">
        <f t="shared" si="219"/>
        <v>0.01</v>
      </c>
      <c r="D761" s="150">
        <f t="shared" si="229"/>
        <v>-0.10919999999999952</v>
      </c>
      <c r="E761" s="150">
        <f t="shared" si="213"/>
        <v>0.13003551520325177</v>
      </c>
      <c r="F761" s="150">
        <f t="shared" si="214"/>
        <v>0.18211486250495607</v>
      </c>
      <c r="G761" s="151">
        <f t="shared" si="215"/>
        <v>2.0835515203252247E-2</v>
      </c>
      <c r="H761" s="150">
        <f t="shared" si="216"/>
        <v>7.2914862504956546E-2</v>
      </c>
      <c r="I761" s="137"/>
      <c r="J761" s="151">
        <f t="shared" si="217"/>
        <v>10.940835515203252</v>
      </c>
      <c r="K761" s="150">
        <f t="shared" si="218"/>
        <v>10.992914862504957</v>
      </c>
      <c r="L761" s="135"/>
      <c r="M761" s="149">
        <f t="shared" si="220"/>
        <v>1.0123286514841969</v>
      </c>
      <c r="N761" s="149">
        <f t="shared" si="221"/>
        <v>1.0204155685533767</v>
      </c>
      <c r="O761" s="149">
        <f t="shared" si="222"/>
        <v>1.0171834325205695</v>
      </c>
      <c r="P761" s="149">
        <f t="shared" si="223"/>
        <v>1.0285091675541156</v>
      </c>
      <c r="Q761" s="140"/>
      <c r="R761" s="152">
        <f t="shared" si="224"/>
        <v>1.2253272574992209E-2</v>
      </c>
      <c r="S761" s="152">
        <f t="shared" si="225"/>
        <v>2.0209964473495368E-2</v>
      </c>
      <c r="T761" s="152">
        <f t="shared" si="226"/>
        <v>1.7037467095957291E-2</v>
      </c>
      <c r="U761" s="152">
        <f t="shared" si="227"/>
        <v>2.8110343589978597E-2</v>
      </c>
    </row>
    <row r="762" spans="1:21" x14ac:dyDescent="0.25">
      <c r="A762" s="130">
        <f t="shared" si="212"/>
        <v>1934.05</v>
      </c>
      <c r="B762" s="138"/>
      <c r="C762" s="149">
        <f t="shared" si="219"/>
        <v>0.01</v>
      </c>
      <c r="D762" s="150">
        <f t="shared" ref="D762:D781" si="230">(1-Epsilon)*q_SP-q_SP</f>
        <v>-9.810000000000052E-2</v>
      </c>
      <c r="E762" s="150">
        <f t="shared" si="213"/>
        <v>0.11649962990177311</v>
      </c>
      <c r="F762" s="150">
        <f t="shared" si="214"/>
        <v>2.9566467417774064E-2</v>
      </c>
      <c r="G762" s="151">
        <f t="shared" si="215"/>
        <v>1.8399629901772588E-2</v>
      </c>
      <c r="H762" s="150">
        <f t="shared" si="216"/>
        <v>-6.8533532582226456E-2</v>
      </c>
      <c r="I762" s="137"/>
      <c r="J762" s="151">
        <f t="shared" si="217"/>
        <v>9.8283996299017726</v>
      </c>
      <c r="K762" s="150">
        <f t="shared" si="218"/>
        <v>9.7414664674177747</v>
      </c>
      <c r="L762" s="135"/>
      <c r="M762" s="149">
        <f t="shared" si="220"/>
        <v>0.94170852359864332</v>
      </c>
      <c r="N762" s="149">
        <f t="shared" si="221"/>
        <v>0.93447629892228279</v>
      </c>
      <c r="O762" s="149">
        <f t="shared" si="222"/>
        <v>0.98534134110972005</v>
      </c>
      <c r="P762" s="149">
        <f t="shared" si="223"/>
        <v>0.98350587317362503</v>
      </c>
      <c r="Q762" s="140"/>
      <c r="R762" s="152">
        <f t="shared" si="224"/>
        <v>-6.0059475218303016E-2</v>
      </c>
      <c r="S762" s="152">
        <f t="shared" si="225"/>
        <v>-6.7769014717102005E-2</v>
      </c>
      <c r="T762" s="152">
        <f t="shared" si="226"/>
        <v>-1.4767158643202317E-2</v>
      </c>
      <c r="U762" s="152">
        <f t="shared" si="227"/>
        <v>-1.6631669464066842E-2</v>
      </c>
    </row>
    <row r="763" spans="1:21" x14ac:dyDescent="0.25">
      <c r="A763" s="130">
        <f t="shared" si="212"/>
        <v>1934.06</v>
      </c>
      <c r="B763" s="138"/>
      <c r="C763" s="149">
        <f t="shared" si="219"/>
        <v>0.01</v>
      </c>
      <c r="D763" s="150">
        <f t="shared" si="230"/>
        <v>-9.9399999999999267E-2</v>
      </c>
      <c r="E763" s="150">
        <f t="shared" si="213"/>
        <v>0.12442974807309135</v>
      </c>
      <c r="F763" s="150">
        <f t="shared" si="214"/>
        <v>0.16491209951010727</v>
      </c>
      <c r="G763" s="151">
        <f t="shared" si="215"/>
        <v>2.5029748073092078E-2</v>
      </c>
      <c r="H763" s="150">
        <f t="shared" si="216"/>
        <v>6.5512099510108002E-2</v>
      </c>
      <c r="I763" s="137"/>
      <c r="J763" s="151">
        <f t="shared" si="217"/>
        <v>9.9650297480730909</v>
      </c>
      <c r="K763" s="150">
        <f t="shared" si="218"/>
        <v>10.005512099510108</v>
      </c>
      <c r="L763" s="135"/>
      <c r="M763" s="149">
        <f t="shared" si="220"/>
        <v>1.0111207417497754</v>
      </c>
      <c r="N763" s="149">
        <f t="shared" si="221"/>
        <v>1.0194061072838381</v>
      </c>
      <c r="O763" s="149">
        <f t="shared" si="222"/>
        <v>1.0146882612024823</v>
      </c>
      <c r="P763" s="149">
        <f t="shared" si="223"/>
        <v>1.025669212675826</v>
      </c>
      <c r="Q763" s="140"/>
      <c r="R763" s="152">
        <f t="shared" si="224"/>
        <v>1.1059360948694457E-2</v>
      </c>
      <c r="S763" s="152">
        <f t="shared" si="225"/>
        <v>1.9220209963183923E-2</v>
      </c>
      <c r="T763" s="152">
        <f t="shared" si="226"/>
        <v>1.4581433498899253E-2</v>
      </c>
      <c r="U763" s="152">
        <f t="shared" si="227"/>
        <v>2.5345289965587121E-2</v>
      </c>
    </row>
    <row r="764" spans="1:21" x14ac:dyDescent="0.25">
      <c r="A764" s="130">
        <f t="shared" si="212"/>
        <v>1934.07</v>
      </c>
      <c r="B764" s="138"/>
      <c r="C764" s="149">
        <f t="shared" si="219"/>
        <v>0.01</v>
      </c>
      <c r="D764" s="150">
        <f t="shared" si="230"/>
        <v>-9.4699999999999562E-2</v>
      </c>
      <c r="E764" s="150">
        <f t="shared" si="213"/>
        <v>0.11843254291456275</v>
      </c>
      <c r="F764" s="150">
        <f t="shared" si="214"/>
        <v>2.9189908383463622E-2</v>
      </c>
      <c r="G764" s="151">
        <f t="shared" si="215"/>
        <v>2.3732542914563184E-2</v>
      </c>
      <c r="H764" s="150">
        <f t="shared" si="216"/>
        <v>-6.551009161653594E-2</v>
      </c>
      <c r="I764" s="137"/>
      <c r="J764" s="151">
        <f t="shared" si="217"/>
        <v>9.4937325429145645</v>
      </c>
      <c r="K764" s="150">
        <f t="shared" si="218"/>
        <v>9.4044899083834643</v>
      </c>
      <c r="L764" s="135"/>
      <c r="M764" s="149">
        <f t="shared" si="220"/>
        <v>0.97280587923911743</v>
      </c>
      <c r="N764" s="149">
        <f t="shared" si="221"/>
        <v>0.96480881909976024</v>
      </c>
      <c r="O764" s="149">
        <f t="shared" si="222"/>
        <v>0.99339511396426938</v>
      </c>
      <c r="P764" s="149">
        <f t="shared" si="223"/>
        <v>0.99142408938723836</v>
      </c>
      <c r="Q764" s="140"/>
      <c r="R764" s="152">
        <f t="shared" si="224"/>
        <v>-2.757072416275963E-2</v>
      </c>
      <c r="S764" s="152">
        <f t="shared" si="225"/>
        <v>-3.5825312193032997E-2</v>
      </c>
      <c r="T764" s="152">
        <f t="shared" si="226"/>
        <v>-6.6267948187989732E-3</v>
      </c>
      <c r="U764" s="152">
        <f t="shared" si="227"/>
        <v>-8.6128953377889311E-3</v>
      </c>
    </row>
    <row r="765" spans="1:21" x14ac:dyDescent="0.25">
      <c r="A765" s="130">
        <f t="shared" si="212"/>
        <v>1934.08</v>
      </c>
      <c r="B765" s="138"/>
      <c r="C765" s="149">
        <f t="shared" si="219"/>
        <v>0.01</v>
      </c>
      <c r="D765" s="150">
        <f t="shared" si="230"/>
        <v>-9.0999999999999304E-2</v>
      </c>
      <c r="E765" s="150">
        <f t="shared" si="213"/>
        <v>0.11654758046501848</v>
      </c>
      <c r="F765" s="150">
        <f t="shared" si="214"/>
        <v>2.8283327882684731E-2</v>
      </c>
      <c r="G765" s="151">
        <f t="shared" si="215"/>
        <v>2.5547580465019176E-2</v>
      </c>
      <c r="H765" s="150">
        <f t="shared" si="216"/>
        <v>-6.2716672117314576E-2</v>
      </c>
      <c r="I765" s="137"/>
      <c r="J765" s="151">
        <f t="shared" si="217"/>
        <v>9.1255475804650192</v>
      </c>
      <c r="K765" s="150">
        <f t="shared" si="218"/>
        <v>9.037283327882685</v>
      </c>
      <c r="L765" s="135"/>
      <c r="M765" s="149">
        <f t="shared" si="220"/>
        <v>0.97771339152758863</v>
      </c>
      <c r="N765" s="149">
        <f t="shared" si="221"/>
        <v>0.97756817183287104</v>
      </c>
      <c r="O765" s="149">
        <f t="shared" si="222"/>
        <v>0.99467012951980083</v>
      </c>
      <c r="P765" s="149">
        <f t="shared" si="223"/>
        <v>0.99463488815121703</v>
      </c>
      <c r="Q765" s="140"/>
      <c r="R765" s="152">
        <f t="shared" si="224"/>
        <v>-2.2538707594294067E-2</v>
      </c>
      <c r="S765" s="152">
        <f t="shared" si="225"/>
        <v>-2.2687248548912412E-2</v>
      </c>
      <c r="T765" s="152">
        <f t="shared" si="226"/>
        <v>-5.344124911944117E-3</v>
      </c>
      <c r="U765" s="152">
        <f t="shared" si="227"/>
        <v>-5.3795557466069076E-3</v>
      </c>
    </row>
    <row r="766" spans="1:21" x14ac:dyDescent="0.25">
      <c r="A766" s="130">
        <f t="shared" si="212"/>
        <v>1934.09</v>
      </c>
      <c r="B766" s="138"/>
      <c r="C766" s="149">
        <f t="shared" si="219"/>
        <v>0.01</v>
      </c>
      <c r="D766" s="150">
        <f t="shared" si="230"/>
        <v>-8.8800000000000878E-2</v>
      </c>
      <c r="E766" s="150">
        <f t="shared" si="213"/>
        <v>0.11589610938080115</v>
      </c>
      <c r="F766" s="150">
        <f t="shared" si="214"/>
        <v>2.8417552975396523E-2</v>
      </c>
      <c r="G766" s="151">
        <f t="shared" si="215"/>
        <v>2.7096109380800273E-2</v>
      </c>
      <c r="H766" s="150">
        <f t="shared" si="216"/>
        <v>-6.0382447024604352E-2</v>
      </c>
      <c r="I766" s="137"/>
      <c r="J766" s="151">
        <f t="shared" si="217"/>
        <v>8.9070961093808005</v>
      </c>
      <c r="K766" s="150">
        <f t="shared" si="218"/>
        <v>8.8196175529753962</v>
      </c>
      <c r="L766" s="135"/>
      <c r="M766" s="149">
        <f t="shared" si="220"/>
        <v>0.98707232676799772</v>
      </c>
      <c r="N766" s="149">
        <f t="shared" si="221"/>
        <v>0.98700253584005559</v>
      </c>
      <c r="O766" s="149">
        <f t="shared" si="222"/>
        <v>0.99688896355519785</v>
      </c>
      <c r="P766" s="149">
        <f t="shared" si="223"/>
        <v>0.99687185092387143</v>
      </c>
      <c r="Q766" s="140"/>
      <c r="R766" s="152">
        <f t="shared" si="224"/>
        <v>-1.3011962833259231E-2</v>
      </c>
      <c r="S766" s="152">
        <f t="shared" si="225"/>
        <v>-1.3082670311778052E-2</v>
      </c>
      <c r="T766" s="152">
        <f t="shared" si="226"/>
        <v>-3.1158857789312083E-3</v>
      </c>
      <c r="U766" s="152">
        <f t="shared" si="227"/>
        <v>-3.1330519617577203E-3</v>
      </c>
    </row>
    <row r="767" spans="1:21" x14ac:dyDescent="0.25">
      <c r="A767" s="130">
        <f t="shared" si="212"/>
        <v>1934.1</v>
      </c>
      <c r="B767" s="138"/>
      <c r="C767" s="149">
        <f t="shared" si="219"/>
        <v>0.01</v>
      </c>
      <c r="D767" s="150">
        <f t="shared" si="230"/>
        <v>-8.9499999999999247E-2</v>
      </c>
      <c r="E767" s="150">
        <f t="shared" si="213"/>
        <v>0.11827071697106877</v>
      </c>
      <c r="F767" s="150">
        <f t="shared" si="214"/>
        <v>0.14610814820726062</v>
      </c>
      <c r="G767" s="151">
        <f t="shared" si="215"/>
        <v>2.8770716971069518E-2</v>
      </c>
      <c r="H767" s="150">
        <f t="shared" si="216"/>
        <v>5.6608148207261372E-2</v>
      </c>
      <c r="I767" s="137"/>
      <c r="J767" s="151">
        <f t="shared" si="217"/>
        <v>8.9787707169710682</v>
      </c>
      <c r="K767" s="150">
        <f t="shared" si="218"/>
        <v>9.0066081482072615</v>
      </c>
      <c r="L767" s="135"/>
      <c r="M767" s="149">
        <f t="shared" si="220"/>
        <v>1.0081057563065565</v>
      </c>
      <c r="N767" s="149">
        <f t="shared" si="221"/>
        <v>1.0168249889084495</v>
      </c>
      <c r="O767" s="149">
        <f t="shared" si="222"/>
        <v>1.0100013532263767</v>
      </c>
      <c r="P767" s="149">
        <f t="shared" si="223"/>
        <v>1.0207728354823149</v>
      </c>
      <c r="Q767" s="140"/>
      <c r="R767" s="152">
        <f t="shared" si="224"/>
        <v>8.0730811165666237E-3</v>
      </c>
      <c r="S767" s="152">
        <f t="shared" si="225"/>
        <v>1.6685016622248132E-2</v>
      </c>
      <c r="T767" s="152">
        <f t="shared" si="226"/>
        <v>9.9516706803662973E-3</v>
      </c>
      <c r="U767" s="152">
        <f t="shared" si="227"/>
        <v>2.0560022245605152E-2</v>
      </c>
    </row>
    <row r="768" spans="1:21" x14ac:dyDescent="0.25">
      <c r="A768" s="130">
        <f t="shared" si="212"/>
        <v>1934.11</v>
      </c>
      <c r="B768" s="138"/>
      <c r="C768" s="149">
        <f t="shared" si="219"/>
        <v>0.01</v>
      </c>
      <c r="D768" s="150">
        <f t="shared" si="230"/>
        <v>-9.2000000000000526E-2</v>
      </c>
      <c r="E768" s="150">
        <f t="shared" si="213"/>
        <v>0.12172153804706905</v>
      </c>
      <c r="F768" s="150">
        <f t="shared" si="214"/>
        <v>0.15489659980058926</v>
      </c>
      <c r="G768" s="151">
        <f t="shared" si="215"/>
        <v>2.9721538047068521E-2</v>
      </c>
      <c r="H768" s="150">
        <f t="shared" si="216"/>
        <v>6.2896599800588732E-2</v>
      </c>
      <c r="I768" s="137"/>
      <c r="J768" s="151">
        <f t="shared" si="217"/>
        <v>9.2297215380470679</v>
      </c>
      <c r="K768" s="150">
        <f t="shared" si="218"/>
        <v>9.2628965998005874</v>
      </c>
      <c r="L768" s="135"/>
      <c r="M768" s="149">
        <f t="shared" si="220"/>
        <v>1.021256198440843</v>
      </c>
      <c r="N768" s="149">
        <f t="shared" si="221"/>
        <v>1.0215825735238417</v>
      </c>
      <c r="O768" s="149">
        <f t="shared" si="222"/>
        <v>1.0270423995232247</v>
      </c>
      <c r="P768" s="149">
        <f t="shared" si="223"/>
        <v>1.0274577277504822</v>
      </c>
      <c r="Q768" s="140"/>
      <c r="R768" s="152">
        <f t="shared" si="224"/>
        <v>2.1033436638374241E-2</v>
      </c>
      <c r="S768" s="152">
        <f t="shared" si="225"/>
        <v>2.1352967567838371E-2</v>
      </c>
      <c r="T768" s="152">
        <f t="shared" si="226"/>
        <v>2.6683214926966663E-2</v>
      </c>
      <c r="U768" s="152">
        <f t="shared" si="227"/>
        <v>2.7087525666500443E-2</v>
      </c>
    </row>
    <row r="769" spans="1:21" x14ac:dyDescent="0.25">
      <c r="A769" s="130">
        <f t="shared" ref="A769:A832" si="231">Timecode</f>
        <v>1934.12</v>
      </c>
      <c r="B769" s="138"/>
      <c r="C769" s="149">
        <f t="shared" si="219"/>
        <v>0.01</v>
      </c>
      <c r="D769" s="150">
        <f t="shared" si="230"/>
        <v>-9.2600000000000904E-2</v>
      </c>
      <c r="E769" s="150">
        <f t="shared" si="213"/>
        <v>0.12183335724375903</v>
      </c>
      <c r="F769" s="150">
        <f t="shared" si="214"/>
        <v>0.15001858691439796</v>
      </c>
      <c r="G769" s="151">
        <f t="shared" si="215"/>
        <v>2.9233357243758126E-2</v>
      </c>
      <c r="H769" s="150">
        <f t="shared" si="216"/>
        <v>5.7418586914397052E-2</v>
      </c>
      <c r="I769" s="137"/>
      <c r="J769" s="151">
        <f t="shared" si="217"/>
        <v>9.2892333572437575</v>
      </c>
      <c r="K769" s="150">
        <f t="shared" si="218"/>
        <v>9.3174185869143962</v>
      </c>
      <c r="L769" s="135"/>
      <c r="M769" s="149">
        <f t="shared" si="220"/>
        <v>1.0069146373279538</v>
      </c>
      <c r="N769" s="149">
        <f t="shared" si="221"/>
        <v>1.0065354969847826</v>
      </c>
      <c r="O769" s="149">
        <f t="shared" si="222"/>
        <v>1.0085141991152726</v>
      </c>
      <c r="P769" s="149">
        <f t="shared" si="223"/>
        <v>1.0080473475090168</v>
      </c>
      <c r="Q769" s="140"/>
      <c r="R769" s="152">
        <f t="shared" si="224"/>
        <v>6.8908408562692609E-3</v>
      </c>
      <c r="S769" s="152">
        <f t="shared" si="225"/>
        <v>6.5142332202605792E-3</v>
      </c>
      <c r="T769" s="152">
        <f t="shared" si="226"/>
        <v>8.4781577530473745E-3</v>
      </c>
      <c r="U769" s="152">
        <f t="shared" si="227"/>
        <v>8.015140281175193E-3</v>
      </c>
    </row>
    <row r="770" spans="1:21" x14ac:dyDescent="0.25">
      <c r="A770" s="130">
        <f t="shared" si="231"/>
        <v>1935.01</v>
      </c>
      <c r="B770" s="138"/>
      <c r="C770" s="149">
        <f t="shared" si="219"/>
        <v>0.01</v>
      </c>
      <c r="D770" s="150">
        <f t="shared" si="230"/>
        <v>-9.2600000000000904E-2</v>
      </c>
      <c r="E770" s="150">
        <f t="shared" ref="E770:E833" si="232">(Epsilon*2*L_RDY_SP_set*q_SP)</f>
        <v>0.12196372592797719</v>
      </c>
      <c r="F770" s="150">
        <f t="shared" ref="F770:F833" si="233">(Epsilon*2*L_RS_SP_set*q_SP)</f>
        <v>9.2600000000000002E-2</v>
      </c>
      <c r="G770" s="151">
        <f t="shared" ref="G770:G833" si="234">Impact_neg_d+Impact_pos_RDY_d</f>
        <v>2.9363725927976286E-2</v>
      </c>
      <c r="H770" s="150">
        <f t="shared" ref="H770:H833" si="235">Impact_neg_d+Impact_pos_RS_d</f>
        <v>-9.0205620750793969E-16</v>
      </c>
      <c r="I770" s="137"/>
      <c r="J770" s="151">
        <f t="shared" ref="J770:J833" si="236">q_SP+Impact_ges_RDY_d</f>
        <v>9.2893637259279753</v>
      </c>
      <c r="K770" s="150">
        <f t="shared" ref="K770:K833" si="237">q_SP+Impact_ges_RS_d</f>
        <v>9.259999999999998</v>
      </c>
      <c r="L770" s="135"/>
      <c r="M770" s="149">
        <f t="shared" si="220"/>
        <v>1.0026590648009392</v>
      </c>
      <c r="N770" s="149">
        <f t="shared" si="221"/>
        <v>0.99858345751922994</v>
      </c>
      <c r="O770" s="149">
        <f t="shared" si="222"/>
        <v>1.0020127363048037</v>
      </c>
      <c r="P770" s="149">
        <f t="shared" si="223"/>
        <v>0.99891836351965979</v>
      </c>
      <c r="Q770" s="140"/>
      <c r="R770" s="152">
        <f t="shared" si="224"/>
        <v>2.6555357427434415E-3</v>
      </c>
      <c r="S770" s="152">
        <f t="shared" si="225"/>
        <v>-1.4175467255522671E-3</v>
      </c>
      <c r="T770" s="152">
        <f t="shared" si="226"/>
        <v>2.0107134649280886E-3</v>
      </c>
      <c r="U770" s="152">
        <f t="shared" si="227"/>
        <v>-1.0822218712361795E-3</v>
      </c>
    </row>
    <row r="771" spans="1:21" x14ac:dyDescent="0.25">
      <c r="A771" s="130">
        <f t="shared" si="231"/>
        <v>1935.02</v>
      </c>
      <c r="B771" s="138"/>
      <c r="C771" s="149">
        <f t="shared" ref="C771:C834" si="238">C770</f>
        <v>0.01</v>
      </c>
      <c r="D771" s="150">
        <f t="shared" si="230"/>
        <v>-8.9800000000000324E-2</v>
      </c>
      <c r="E771" s="150">
        <f t="shared" si="232"/>
        <v>0.11866953637032253</v>
      </c>
      <c r="F771" s="150">
        <f t="shared" si="233"/>
        <v>2.8215743966421916E-2</v>
      </c>
      <c r="G771" s="151">
        <f t="shared" si="234"/>
        <v>2.8869536370322205E-2</v>
      </c>
      <c r="H771" s="150">
        <f t="shared" si="235"/>
        <v>-6.1584256033578408E-2</v>
      </c>
      <c r="I771" s="137"/>
      <c r="J771" s="151">
        <f t="shared" si="236"/>
        <v>9.0088695363703231</v>
      </c>
      <c r="K771" s="150">
        <f t="shared" si="237"/>
        <v>8.9184157439664222</v>
      </c>
      <c r="L771" s="135"/>
      <c r="M771" s="149">
        <f t="shared" ref="M771:M834" si="239">(D_mon+q_impact_RDY_d)/INDEX(q_impact_RDY_d,tMinus)*L_RDY_SP_set+(R_Cash)*(1-L_RDY_SP_set)</f>
        <v>0.98315712098847752</v>
      </c>
      <c r="N771" s="149">
        <f t="shared" ref="N771:N834" si="240">(D_mon+q_impact_RS_d)/INDEX(q_impact_RS_d,tMinus)*L_RDY_SP_set+(R_Cash)*(1-L_RDY_SP_set)</f>
        <v>0.97874325634523207</v>
      </c>
      <c r="O771" s="149">
        <f t="shared" ref="O771:O834" si="241">(D_mon+q_impact_RDY_d)/INDEX(q_impact_RDY_d,tMinus)*L_RS_SP_set+(R_Cash)*(1-L_RS_SP_set)</f>
        <v>0.99698628477032125</v>
      </c>
      <c r="P771" s="149">
        <f t="shared" ref="P771:P834" si="242">(D_mon+q_impact_RS_d)/INDEX(q_impact_RS_d,tMinus)*L_RS_SP_set+(R_Cash)*(1-L_RS_SP_set)</f>
        <v>0.99593681176751447</v>
      </c>
      <c r="Q771" s="140"/>
      <c r="R771" s="152">
        <f t="shared" ref="R771:R834" si="243">LN(M771)</f>
        <v>-1.6986333369208143E-2</v>
      </c>
      <c r="S771" s="152">
        <f t="shared" ref="S771:S834" si="244">LN(N771)</f>
        <v>-2.1485921769589234E-2</v>
      </c>
      <c r="T771" s="152">
        <f t="shared" ref="T771:T834" si="245">LN(O771)</f>
        <v>-3.0182656140965015E-3</v>
      </c>
      <c r="U771" s="152">
        <f t="shared" ref="U771:U834" si="246">LN(P771)</f>
        <v>-4.071465410555127E-3</v>
      </c>
    </row>
    <row r="772" spans="1:21" x14ac:dyDescent="0.25">
      <c r="A772" s="130">
        <f t="shared" si="231"/>
        <v>1935.03</v>
      </c>
      <c r="B772" s="138"/>
      <c r="C772" s="149">
        <f t="shared" si="238"/>
        <v>0.01</v>
      </c>
      <c r="D772" s="150">
        <f t="shared" si="230"/>
        <v>-8.4099999999999397E-2</v>
      </c>
      <c r="E772" s="150">
        <f t="shared" si="232"/>
        <v>0.1124324419531043</v>
      </c>
      <c r="F772" s="150">
        <f t="shared" si="233"/>
        <v>2.5589382020866597E-2</v>
      </c>
      <c r="G772" s="151">
        <f t="shared" si="234"/>
        <v>2.83324419531049E-2</v>
      </c>
      <c r="H772" s="150">
        <f t="shared" si="235"/>
        <v>-5.8510617979132803E-2</v>
      </c>
      <c r="I772" s="137"/>
      <c r="J772" s="151">
        <f t="shared" si="236"/>
        <v>8.4383324419531043</v>
      </c>
      <c r="K772" s="150">
        <f t="shared" si="237"/>
        <v>8.3514893820208673</v>
      </c>
      <c r="L772" s="135"/>
      <c r="M772" s="149">
        <f t="shared" si="239"/>
        <v>0.96087712312776674</v>
      </c>
      <c r="N772" s="149">
        <f t="shared" si="240"/>
        <v>0.96074661525534766</v>
      </c>
      <c r="O772" s="149">
        <f t="shared" si="241"/>
        <v>0.99209209466861403</v>
      </c>
      <c r="P772" s="149">
        <f t="shared" si="242"/>
        <v>0.99206239135748731</v>
      </c>
      <c r="Q772" s="140"/>
      <c r="R772" s="152">
        <f t="shared" si="243"/>
        <v>-3.9908741737796231E-2</v>
      </c>
      <c r="S772" s="152">
        <f t="shared" si="244"/>
        <v>-4.0044572566707154E-2</v>
      </c>
      <c r="T772" s="152">
        <f t="shared" si="245"/>
        <v>-7.9393386388315005E-3</v>
      </c>
      <c r="U772" s="152">
        <f t="shared" si="246"/>
        <v>-7.9692791614451777E-3</v>
      </c>
    </row>
    <row r="773" spans="1:21" x14ac:dyDescent="0.25">
      <c r="A773" s="130">
        <f t="shared" si="231"/>
        <v>1935.04</v>
      </c>
      <c r="B773" s="138"/>
      <c r="C773" s="149">
        <f t="shared" si="238"/>
        <v>0.01</v>
      </c>
      <c r="D773" s="150">
        <f t="shared" si="230"/>
        <v>-9.0400000000000702E-2</v>
      </c>
      <c r="E773" s="150">
        <f t="shared" si="232"/>
        <v>0.1232157920237433</v>
      </c>
      <c r="F773" s="150">
        <f t="shared" si="233"/>
        <v>0.15342147215864188</v>
      </c>
      <c r="G773" s="151">
        <f t="shared" si="234"/>
        <v>3.2815792023742602E-2</v>
      </c>
      <c r="H773" s="150">
        <f t="shared" si="235"/>
        <v>6.3021472158641179E-2</v>
      </c>
      <c r="I773" s="137"/>
      <c r="J773" s="151">
        <f t="shared" si="236"/>
        <v>9.0728157920237411</v>
      </c>
      <c r="K773" s="150">
        <f t="shared" si="237"/>
        <v>9.1030214721586411</v>
      </c>
      <c r="L773" s="135"/>
      <c r="M773" s="149">
        <f t="shared" si="239"/>
        <v>1.0546564471883184</v>
      </c>
      <c r="N773" s="149">
        <f t="shared" si="240"/>
        <v>1.0647720360573918</v>
      </c>
      <c r="O773" s="149">
        <f t="shared" si="241"/>
        <v>1.0677414287664413</v>
      </c>
      <c r="P773" s="149">
        <f t="shared" si="242"/>
        <v>1.080336799137033</v>
      </c>
      <c r="Q773" s="140"/>
      <c r="R773" s="152">
        <f t="shared" si="243"/>
        <v>5.3215071419477795E-2</v>
      </c>
      <c r="S773" s="152">
        <f t="shared" si="244"/>
        <v>6.276072559894201E-2</v>
      </c>
      <c r="T773" s="152">
        <f t="shared" si="245"/>
        <v>6.5545603328564406E-2</v>
      </c>
      <c r="U773" s="152">
        <f t="shared" si="246"/>
        <v>7.7272843573503974E-2</v>
      </c>
    </row>
    <row r="774" spans="1:21" x14ac:dyDescent="0.25">
      <c r="A774" s="130">
        <f t="shared" si="231"/>
        <v>1935.05</v>
      </c>
      <c r="B774" s="138"/>
      <c r="C774" s="149">
        <f t="shared" si="238"/>
        <v>0.01</v>
      </c>
      <c r="D774" s="150">
        <f t="shared" si="230"/>
        <v>-9.7500000000000142E-2</v>
      </c>
      <c r="E774" s="150">
        <f t="shared" si="232"/>
        <v>0.12978200496752848</v>
      </c>
      <c r="F774" s="150">
        <f t="shared" si="233"/>
        <v>0.1655085830537121</v>
      </c>
      <c r="G774" s="151">
        <f t="shared" si="234"/>
        <v>3.2282004967528338E-2</v>
      </c>
      <c r="H774" s="150">
        <f t="shared" si="235"/>
        <v>6.8008583053711963E-2</v>
      </c>
      <c r="I774" s="137"/>
      <c r="J774" s="151">
        <f t="shared" si="236"/>
        <v>9.782282004967529</v>
      </c>
      <c r="K774" s="150">
        <f t="shared" si="237"/>
        <v>9.8180085830537127</v>
      </c>
      <c r="L774" s="135"/>
      <c r="M774" s="149">
        <f t="shared" si="239"/>
        <v>1.0551786297044745</v>
      </c>
      <c r="N774" s="149">
        <f t="shared" si="240"/>
        <v>1.0554005940145044</v>
      </c>
      <c r="O774" s="149">
        <f t="shared" si="241"/>
        <v>1.0700187496929416</v>
      </c>
      <c r="P774" s="149">
        <f t="shared" si="242"/>
        <v>1.0703018166593574</v>
      </c>
      <c r="Q774" s="140"/>
      <c r="R774" s="152">
        <f t="shared" si="243"/>
        <v>5.3710069850907212E-2</v>
      </c>
      <c r="S774" s="152">
        <f t="shared" si="244"/>
        <v>5.3920404822799015E-2</v>
      </c>
      <c r="T774" s="152">
        <f t="shared" si="245"/>
        <v>6.7676171397803034E-2</v>
      </c>
      <c r="U774" s="152">
        <f t="shared" si="246"/>
        <v>6.7940680343347201E-2</v>
      </c>
    </row>
    <row r="775" spans="1:21" x14ac:dyDescent="0.25">
      <c r="A775" s="130">
        <f t="shared" si="231"/>
        <v>1935.06</v>
      </c>
      <c r="B775" s="138"/>
      <c r="C775" s="149">
        <f t="shared" si="238"/>
        <v>0.01</v>
      </c>
      <c r="D775" s="150">
        <f t="shared" si="230"/>
        <v>-0.1012000000000004</v>
      </c>
      <c r="E775" s="150">
        <f t="shared" si="232"/>
        <v>0.13103987090872382</v>
      </c>
      <c r="F775" s="150">
        <f t="shared" si="233"/>
        <v>0.17101410887902466</v>
      </c>
      <c r="G775" s="151">
        <f t="shared" si="234"/>
        <v>2.983987090872342E-2</v>
      </c>
      <c r="H775" s="150">
        <f t="shared" si="235"/>
        <v>6.9814108879024256E-2</v>
      </c>
      <c r="I775" s="137"/>
      <c r="J775" s="151">
        <f t="shared" si="236"/>
        <v>10.149839870908723</v>
      </c>
      <c r="K775" s="150">
        <f t="shared" si="237"/>
        <v>10.189814108879023</v>
      </c>
      <c r="L775" s="135"/>
      <c r="M775" s="149">
        <f t="shared" si="239"/>
        <v>1.027197280655066</v>
      </c>
      <c r="N775" s="149">
        <f t="shared" si="240"/>
        <v>1.0273800329524374</v>
      </c>
      <c r="O775" s="149">
        <f t="shared" si="241"/>
        <v>1.0351096722785911</v>
      </c>
      <c r="P775" s="149">
        <f t="shared" si="242"/>
        <v>1.0353481738969446</v>
      </c>
      <c r="Q775" s="140"/>
      <c r="R775" s="152">
        <f t="shared" si="243"/>
        <v>2.6834006612697598E-2</v>
      </c>
      <c r="S775" s="152">
        <f t="shared" si="244"/>
        <v>2.7011904321041804E-2</v>
      </c>
      <c r="T775" s="152">
        <f t="shared" si="245"/>
        <v>3.4507384657785828E-2</v>
      </c>
      <c r="U775" s="152">
        <f t="shared" si="246"/>
        <v>3.473777004800177E-2</v>
      </c>
    </row>
    <row r="776" spans="1:21" x14ac:dyDescent="0.25">
      <c r="A776" s="130">
        <f t="shared" si="231"/>
        <v>1935.07</v>
      </c>
      <c r="B776" s="138"/>
      <c r="C776" s="149">
        <f t="shared" si="238"/>
        <v>0.01</v>
      </c>
      <c r="D776" s="150">
        <f t="shared" si="230"/>
        <v>-0.10650000000000048</v>
      </c>
      <c r="E776" s="150">
        <f t="shared" si="232"/>
        <v>0.136193933051206</v>
      </c>
      <c r="F776" s="150">
        <f t="shared" si="233"/>
        <v>0.18041041712569472</v>
      </c>
      <c r="G776" s="151">
        <f t="shared" si="234"/>
        <v>2.9693933051205518E-2</v>
      </c>
      <c r="H776" s="150">
        <f t="shared" si="235"/>
        <v>7.3910417125694239E-2</v>
      </c>
      <c r="I776" s="137"/>
      <c r="J776" s="151">
        <f t="shared" si="236"/>
        <v>10.679693933051206</v>
      </c>
      <c r="K776" s="150">
        <f t="shared" si="237"/>
        <v>10.723910417125694</v>
      </c>
      <c r="L776" s="135"/>
      <c r="M776" s="149">
        <f t="shared" si="239"/>
        <v>1.0361395849693986</v>
      </c>
      <c r="N776" s="149">
        <f t="shared" si="240"/>
        <v>1.0362657781256248</v>
      </c>
      <c r="O776" s="149">
        <f t="shared" si="241"/>
        <v>1.0474669451453051</v>
      </c>
      <c r="P776" s="149">
        <f t="shared" si="242"/>
        <v>1.0476341079508953</v>
      </c>
      <c r="Q776" s="140"/>
      <c r="R776" s="152">
        <f t="shared" si="243"/>
        <v>3.5501869287856765E-2</v>
      </c>
      <c r="S776" s="152">
        <f t="shared" si="244"/>
        <v>3.5623653528169388E-2</v>
      </c>
      <c r="T776" s="152">
        <f t="shared" si="245"/>
        <v>4.6374816369053634E-2</v>
      </c>
      <c r="U776" s="152">
        <f t="shared" si="246"/>
        <v>4.6534391302871583E-2</v>
      </c>
    </row>
    <row r="777" spans="1:21" x14ac:dyDescent="0.25">
      <c r="A777" s="130">
        <f t="shared" si="231"/>
        <v>1935.08</v>
      </c>
      <c r="B777" s="138"/>
      <c r="C777" s="149">
        <f t="shared" si="238"/>
        <v>0.01</v>
      </c>
      <c r="D777" s="150">
        <f t="shared" si="230"/>
        <v>-0.11369999999999969</v>
      </c>
      <c r="E777" s="150">
        <f t="shared" si="232"/>
        <v>0.14271574443666474</v>
      </c>
      <c r="F777" s="150">
        <f t="shared" si="233"/>
        <v>0.19288699969130046</v>
      </c>
      <c r="G777" s="151">
        <f t="shared" si="234"/>
        <v>2.9015744436665047E-2</v>
      </c>
      <c r="H777" s="150">
        <f t="shared" si="235"/>
        <v>7.9186999691300775E-2</v>
      </c>
      <c r="I777" s="137"/>
      <c r="J777" s="151">
        <f t="shared" si="236"/>
        <v>11.399015744436664</v>
      </c>
      <c r="K777" s="150">
        <f t="shared" si="237"/>
        <v>11.4491869996913</v>
      </c>
      <c r="L777" s="135"/>
      <c r="M777" s="149">
        <f t="shared" si="239"/>
        <v>1.0448875979524184</v>
      </c>
      <c r="N777" s="149">
        <f t="shared" si="240"/>
        <v>1.0450529142578531</v>
      </c>
      <c r="O777" s="149">
        <f t="shared" si="241"/>
        <v>1.060231995969902</v>
      </c>
      <c r="P777" s="149">
        <f t="shared" si="242"/>
        <v>1.0604554286842198</v>
      </c>
      <c r="Q777" s="140"/>
      <c r="R777" s="152">
        <f t="shared" si="243"/>
        <v>4.3909317863571808E-2</v>
      </c>
      <c r="S777" s="152">
        <f t="shared" si="244"/>
        <v>4.4067519788280815E-2</v>
      </c>
      <c r="T777" s="152">
        <f t="shared" si="245"/>
        <v>5.848774829926686E-2</v>
      </c>
      <c r="U777" s="152">
        <f t="shared" si="246"/>
        <v>5.8698465553065793E-2</v>
      </c>
    </row>
    <row r="778" spans="1:21" x14ac:dyDescent="0.25">
      <c r="A778" s="130">
        <f t="shared" si="231"/>
        <v>1935.09</v>
      </c>
      <c r="B778" s="138"/>
      <c r="C778" s="149">
        <f t="shared" si="238"/>
        <v>0.01</v>
      </c>
      <c r="D778" s="150">
        <f t="shared" si="230"/>
        <v>-0.11609999999999943</v>
      </c>
      <c r="E778" s="150">
        <f t="shared" si="232"/>
        <v>0.14196846531326907</v>
      </c>
      <c r="F778" s="150">
        <f t="shared" si="233"/>
        <v>0.19487486554889541</v>
      </c>
      <c r="G778" s="151">
        <f t="shared" si="234"/>
        <v>2.586846531326964E-2</v>
      </c>
      <c r="H778" s="150">
        <f t="shared" si="235"/>
        <v>7.8774865548895984E-2</v>
      </c>
      <c r="I778" s="137"/>
      <c r="J778" s="151">
        <f t="shared" si="236"/>
        <v>11.635868465313269</v>
      </c>
      <c r="K778" s="150">
        <f t="shared" si="237"/>
        <v>11.688774865548895</v>
      </c>
      <c r="L778" s="135"/>
      <c r="M778" s="149">
        <f t="shared" si="239"/>
        <v>1.0151483561784664</v>
      </c>
      <c r="N778" s="149">
        <f t="shared" si="240"/>
        <v>1.0152301294263602</v>
      </c>
      <c r="O778" s="149">
        <f t="shared" si="241"/>
        <v>1.0203355016976121</v>
      </c>
      <c r="P778" s="149">
        <f t="shared" si="242"/>
        <v>1.0204477488128685</v>
      </c>
      <c r="Q778" s="140"/>
      <c r="R778" s="152">
        <f t="shared" si="243"/>
        <v>1.5034765535501539E-2</v>
      </c>
      <c r="S778" s="152">
        <f t="shared" si="244"/>
        <v>1.5115315293605942E-2</v>
      </c>
      <c r="T778" s="152">
        <f t="shared" si="245"/>
        <v>2.0131496445745373E-2</v>
      </c>
      <c r="U778" s="152">
        <f t="shared" si="246"/>
        <v>2.0241500401669141E-2</v>
      </c>
    </row>
    <row r="779" spans="1:21" x14ac:dyDescent="0.25">
      <c r="A779" s="130">
        <f t="shared" si="231"/>
        <v>1935.1</v>
      </c>
      <c r="B779" s="138"/>
      <c r="C779" s="149">
        <f t="shared" si="238"/>
        <v>0.01</v>
      </c>
      <c r="D779" s="150">
        <f t="shared" si="230"/>
        <v>-0.11919999999999931</v>
      </c>
      <c r="E779" s="150">
        <f t="shared" si="232"/>
        <v>0.14613691183490443</v>
      </c>
      <c r="F779" s="150">
        <f t="shared" si="233"/>
        <v>0.2007346089904371</v>
      </c>
      <c r="G779" s="151">
        <f t="shared" si="234"/>
        <v>2.6936911834905125E-2</v>
      </c>
      <c r="H779" s="150">
        <f t="shared" si="235"/>
        <v>8.1534608990437796E-2</v>
      </c>
      <c r="I779" s="137"/>
      <c r="J779" s="151">
        <f t="shared" si="236"/>
        <v>11.946936911834905</v>
      </c>
      <c r="K779" s="150">
        <f t="shared" si="237"/>
        <v>12.001534608990438</v>
      </c>
      <c r="L779" s="135"/>
      <c r="M779" s="149">
        <f t="shared" si="239"/>
        <v>1.0188347724911901</v>
      </c>
      <c r="N779" s="149">
        <f t="shared" si="240"/>
        <v>1.0188403530674373</v>
      </c>
      <c r="O779" s="149">
        <f t="shared" si="241"/>
        <v>1.0254161034665792</v>
      </c>
      <c r="P779" s="149">
        <f t="shared" si="242"/>
        <v>1.0254237689822714</v>
      </c>
      <c r="Q779" s="140"/>
      <c r="R779" s="152">
        <f t="shared" si="243"/>
        <v>1.8659594372278186E-2</v>
      </c>
      <c r="S779" s="152">
        <f t="shared" si="244"/>
        <v>1.8665071767744349E-2</v>
      </c>
      <c r="T779" s="152">
        <f t="shared" si="245"/>
        <v>2.5098484814636449E-2</v>
      </c>
      <c r="U779" s="152">
        <f t="shared" si="246"/>
        <v>2.5105960303869145E-2</v>
      </c>
    </row>
    <row r="780" spans="1:21" x14ac:dyDescent="0.25">
      <c r="A780" s="130">
        <f t="shared" si="231"/>
        <v>1935.11</v>
      </c>
      <c r="B780" s="138"/>
      <c r="C780" s="149">
        <f t="shared" si="238"/>
        <v>0.01</v>
      </c>
      <c r="D780" s="150">
        <f t="shared" si="230"/>
        <v>-0.13039999999999985</v>
      </c>
      <c r="E780" s="150">
        <f t="shared" si="232"/>
        <v>0.15986165452062398</v>
      </c>
      <c r="F780" s="150">
        <f t="shared" si="233"/>
        <v>0.22153269137337642</v>
      </c>
      <c r="G780" s="151">
        <f t="shared" si="234"/>
        <v>2.9461654520624131E-2</v>
      </c>
      <c r="H780" s="150">
        <f t="shared" si="235"/>
        <v>9.1132691373376568E-2</v>
      </c>
      <c r="I780" s="137"/>
      <c r="J780" s="151">
        <f t="shared" si="236"/>
        <v>13.069461654520623</v>
      </c>
      <c r="K780" s="150">
        <f t="shared" si="237"/>
        <v>13.131132691373375</v>
      </c>
      <c r="L780" s="135"/>
      <c r="M780" s="149">
        <f t="shared" si="239"/>
        <v>1.0600285383656538</v>
      </c>
      <c r="N780" s="149">
        <f t="shared" si="240"/>
        <v>1.0601188473895067</v>
      </c>
      <c r="O780" s="149">
        <f t="shared" si="241"/>
        <v>1.0827198093669008</v>
      </c>
      <c r="P780" s="149">
        <f t="shared" si="242"/>
        <v>1.0828449575843979</v>
      </c>
      <c r="Q780" s="140"/>
      <c r="R780" s="152">
        <f t="shared" si="243"/>
        <v>5.8295830748024531E-2</v>
      </c>
      <c r="S780" s="152">
        <f t="shared" si="244"/>
        <v>5.8381022017758195E-2</v>
      </c>
      <c r="T780" s="152">
        <f t="shared" si="245"/>
        <v>7.9476217433066237E-2</v>
      </c>
      <c r="U780" s="152">
        <f t="shared" si="246"/>
        <v>7.9591797645255036E-2</v>
      </c>
    </row>
    <row r="781" spans="1:21" x14ac:dyDescent="0.25">
      <c r="A781" s="130">
        <f t="shared" si="231"/>
        <v>1935.12</v>
      </c>
      <c r="B781" s="138"/>
      <c r="C781" s="149">
        <f t="shared" si="238"/>
        <v>0.01</v>
      </c>
      <c r="D781" s="150">
        <f t="shared" si="230"/>
        <v>-0.13039999999999985</v>
      </c>
      <c r="E781" s="150">
        <f t="shared" si="232"/>
        <v>0.15523662743182473</v>
      </c>
      <c r="F781" s="150">
        <f t="shared" si="233"/>
        <v>0.13039999999999999</v>
      </c>
      <c r="G781" s="151">
        <f t="shared" si="234"/>
        <v>2.4836627431824881E-2</v>
      </c>
      <c r="H781" s="150">
        <f t="shared" si="235"/>
        <v>0</v>
      </c>
      <c r="I781" s="137"/>
      <c r="J781" s="151">
        <f t="shared" si="236"/>
        <v>13.064836627431824</v>
      </c>
      <c r="K781" s="150">
        <f t="shared" si="237"/>
        <v>13.04</v>
      </c>
      <c r="L781" s="135"/>
      <c r="M781" s="149">
        <f t="shared" si="239"/>
        <v>1.0020584041605354</v>
      </c>
      <c r="N781" s="149">
        <f t="shared" si="240"/>
        <v>0.99812963504144503</v>
      </c>
      <c r="O781" s="149">
        <f t="shared" si="241"/>
        <v>1.0019208792976964</v>
      </c>
      <c r="P781" s="149">
        <f t="shared" si="242"/>
        <v>0.99862068203365595</v>
      </c>
      <c r="Q781" s="140"/>
      <c r="R781" s="152">
        <f t="shared" si="243"/>
        <v>2.0562885493824062E-3</v>
      </c>
      <c r="S781" s="152">
        <f t="shared" si="244"/>
        <v>-1.8721162751689218E-3</v>
      </c>
      <c r="T781" s="152">
        <f t="shared" si="245"/>
        <v>1.9190367681987304E-3</v>
      </c>
      <c r="U781" s="152">
        <f t="shared" si="246"/>
        <v>-1.3802701010018615E-3</v>
      </c>
    </row>
    <row r="782" spans="1:21" x14ac:dyDescent="0.25">
      <c r="A782" s="130">
        <f t="shared" si="231"/>
        <v>1936.01</v>
      </c>
      <c r="B782" s="138"/>
      <c r="C782" s="149">
        <f t="shared" si="238"/>
        <v>0.01</v>
      </c>
      <c r="D782" s="150">
        <f t="shared" ref="D782:D801" si="247">(1-Epsilon)*q_SP-q_SP</f>
        <v>-0.13760000000000083</v>
      </c>
      <c r="E782" s="150">
        <f t="shared" si="232"/>
        <v>0.16577142480700091</v>
      </c>
      <c r="F782" s="150">
        <f t="shared" si="233"/>
        <v>0.23320535037605128</v>
      </c>
      <c r="G782" s="151">
        <f t="shared" si="234"/>
        <v>2.8171424807000078E-2</v>
      </c>
      <c r="H782" s="150">
        <f t="shared" si="235"/>
        <v>9.5605350376050446E-2</v>
      </c>
      <c r="I782" s="137"/>
      <c r="J782" s="151">
        <f t="shared" si="236"/>
        <v>13.788171424807</v>
      </c>
      <c r="K782" s="150">
        <f t="shared" si="237"/>
        <v>13.855605350376051</v>
      </c>
      <c r="L782" s="135"/>
      <c r="M782" s="149">
        <f t="shared" si="239"/>
        <v>1.0356669636872375</v>
      </c>
      <c r="N782" s="149">
        <f t="shared" si="240"/>
        <v>1.0399963235601259</v>
      </c>
      <c r="O782" s="149">
        <f t="shared" si="241"/>
        <v>1.0496923297141261</v>
      </c>
      <c r="P782" s="149">
        <f t="shared" si="242"/>
        <v>1.0557828238221212</v>
      </c>
      <c r="Q782" s="140"/>
      <c r="R782" s="152">
        <f t="shared" si="243"/>
        <v>3.5045628534427581E-2</v>
      </c>
      <c r="S782" s="152">
        <f t="shared" si="244"/>
        <v>3.9217178108692595E-2</v>
      </c>
      <c r="T782" s="152">
        <f t="shared" si="245"/>
        <v>4.8497101911003072E-2</v>
      </c>
      <c r="U782" s="152">
        <f t="shared" si="246"/>
        <v>5.4282504873949367E-2</v>
      </c>
    </row>
    <row r="783" spans="1:21" x14ac:dyDescent="0.25">
      <c r="A783" s="130">
        <f t="shared" si="231"/>
        <v>1936.02</v>
      </c>
      <c r="B783" s="138"/>
      <c r="C783" s="149">
        <f t="shared" si="238"/>
        <v>0.01</v>
      </c>
      <c r="D783" s="150">
        <f t="shared" si="247"/>
        <v>-0.14550000000000018</v>
      </c>
      <c r="E783" s="150">
        <f t="shared" si="232"/>
        <v>0.17293076801440277</v>
      </c>
      <c r="F783" s="150">
        <f t="shared" si="233"/>
        <v>0.24665577258822652</v>
      </c>
      <c r="G783" s="151">
        <f t="shared" si="234"/>
        <v>2.7430768014402584E-2</v>
      </c>
      <c r="H783" s="150">
        <f t="shared" si="235"/>
        <v>0.10115577258822633</v>
      </c>
      <c r="I783" s="137"/>
      <c r="J783" s="151">
        <f t="shared" si="236"/>
        <v>14.577430768014404</v>
      </c>
      <c r="K783" s="150">
        <f t="shared" si="237"/>
        <v>14.651155772588227</v>
      </c>
      <c r="L783" s="135"/>
      <c r="M783" s="149">
        <f t="shared" si="239"/>
        <v>1.0367491423284081</v>
      </c>
      <c r="N783" s="149">
        <f t="shared" si="240"/>
        <v>1.0368448439061833</v>
      </c>
      <c r="O783" s="149">
        <f t="shared" si="241"/>
        <v>1.0513943964164032</v>
      </c>
      <c r="P783" s="149">
        <f t="shared" si="242"/>
        <v>1.051530898132524</v>
      </c>
      <c r="Q783" s="140"/>
      <c r="R783" s="152">
        <f t="shared" si="243"/>
        <v>3.6089992874571458E-2</v>
      </c>
      <c r="S783" s="152">
        <f t="shared" si="244"/>
        <v>3.6182297904850697E-2</v>
      </c>
      <c r="T783" s="152">
        <f t="shared" si="245"/>
        <v>5.0117279748912169E-2</v>
      </c>
      <c r="U783" s="152">
        <f t="shared" si="246"/>
        <v>5.0247100543465664E-2</v>
      </c>
    </row>
    <row r="784" spans="1:21" x14ac:dyDescent="0.25">
      <c r="A784" s="130">
        <f t="shared" si="231"/>
        <v>1936.03</v>
      </c>
      <c r="B784" s="138"/>
      <c r="C784" s="149">
        <f t="shared" si="238"/>
        <v>0.01</v>
      </c>
      <c r="D784" s="150">
        <f t="shared" si="247"/>
        <v>-0.14860000000000007</v>
      </c>
      <c r="E784" s="150">
        <f t="shared" si="232"/>
        <v>0.17348682191487405</v>
      </c>
      <c r="F784" s="150">
        <f t="shared" si="233"/>
        <v>0.24953919596573926</v>
      </c>
      <c r="G784" s="151">
        <f t="shared" si="234"/>
        <v>2.4886821914873986E-2</v>
      </c>
      <c r="H784" s="150">
        <f t="shared" si="235"/>
        <v>0.10093919596573919</v>
      </c>
      <c r="I784" s="137"/>
      <c r="J784" s="151">
        <f t="shared" si="236"/>
        <v>14.884886821914874</v>
      </c>
      <c r="K784" s="150">
        <f t="shared" si="237"/>
        <v>14.960939195965739</v>
      </c>
      <c r="L784" s="135"/>
      <c r="M784" s="149">
        <f t="shared" si="239"/>
        <v>1.0149788432009466</v>
      </c>
      <c r="N784" s="149">
        <f t="shared" si="240"/>
        <v>1.015001222284047</v>
      </c>
      <c r="O784" s="149">
        <f t="shared" si="241"/>
        <v>1.0204935554299595</v>
      </c>
      <c r="P784" s="149">
        <f t="shared" si="242"/>
        <v>1.0205257449550293</v>
      </c>
      <c r="Q784" s="140"/>
      <c r="R784" s="152">
        <f t="shared" si="243"/>
        <v>1.4867768139510146E-2</v>
      </c>
      <c r="S784" s="152">
        <f t="shared" si="244"/>
        <v>1.4889816713761531E-2</v>
      </c>
      <c r="T784" s="152">
        <f t="shared" si="245"/>
        <v>2.028638813754223E-2</v>
      </c>
      <c r="U784" s="152">
        <f t="shared" si="246"/>
        <v>2.0317930734975276E-2</v>
      </c>
    </row>
    <row r="785" spans="1:21" x14ac:dyDescent="0.25">
      <c r="A785" s="130">
        <f t="shared" si="231"/>
        <v>1936.04</v>
      </c>
      <c r="B785" s="138"/>
      <c r="C785" s="149">
        <f t="shared" si="238"/>
        <v>0.01</v>
      </c>
      <c r="D785" s="150">
        <f t="shared" si="247"/>
        <v>-0.1487999999999996</v>
      </c>
      <c r="E785" s="150">
        <f t="shared" si="232"/>
        <v>0.1746517754291779</v>
      </c>
      <c r="F785" s="150">
        <f t="shared" si="233"/>
        <v>0.21048949683586099</v>
      </c>
      <c r="G785" s="151">
        <f t="shared" si="234"/>
        <v>2.5851775429178298E-2</v>
      </c>
      <c r="H785" s="150">
        <f t="shared" si="235"/>
        <v>6.168949683586139E-2</v>
      </c>
      <c r="I785" s="137"/>
      <c r="J785" s="151">
        <f t="shared" si="236"/>
        <v>14.905851775429179</v>
      </c>
      <c r="K785" s="150">
        <f t="shared" si="237"/>
        <v>14.941689496835862</v>
      </c>
      <c r="L785" s="135"/>
      <c r="M785" s="149">
        <f t="shared" si="239"/>
        <v>1.003516059184365</v>
      </c>
      <c r="N785" s="149">
        <f t="shared" si="240"/>
        <v>1.0019257418670371</v>
      </c>
      <c r="O785" s="149">
        <f t="shared" si="241"/>
        <v>1.0037448711738366</v>
      </c>
      <c r="P785" s="149">
        <f t="shared" si="242"/>
        <v>1.0018282282361333</v>
      </c>
      <c r="Q785" s="140"/>
      <c r="R785" s="152">
        <f t="shared" si="243"/>
        <v>3.5098922994650028E-3</v>
      </c>
      <c r="S785" s="152">
        <f t="shared" si="244"/>
        <v>1.9238900032611213E-3</v>
      </c>
      <c r="T785" s="152">
        <f t="shared" si="245"/>
        <v>3.737876600860039E-3</v>
      </c>
      <c r="U785" s="152">
        <f t="shared" si="246"/>
        <v>1.8265590610039907E-3</v>
      </c>
    </row>
    <row r="786" spans="1:21" x14ac:dyDescent="0.25">
      <c r="A786" s="130">
        <f t="shared" si="231"/>
        <v>1936.05</v>
      </c>
      <c r="B786" s="138"/>
      <c r="C786" s="149">
        <f t="shared" si="238"/>
        <v>0.01</v>
      </c>
      <c r="D786" s="150">
        <f t="shared" si="247"/>
        <v>-0.14090000000000025</v>
      </c>
      <c r="E786" s="150">
        <f t="shared" si="232"/>
        <v>0.16775938394228151</v>
      </c>
      <c r="F786" s="150">
        <f t="shared" si="233"/>
        <v>4.3055563694636957E-2</v>
      </c>
      <c r="G786" s="151">
        <f t="shared" si="234"/>
        <v>2.6859383942281267E-2</v>
      </c>
      <c r="H786" s="150">
        <f t="shared" si="235"/>
        <v>-9.7844436305363297E-2</v>
      </c>
      <c r="I786" s="137"/>
      <c r="J786" s="151">
        <f t="shared" si="236"/>
        <v>14.11685938394228</v>
      </c>
      <c r="K786" s="150">
        <f t="shared" si="237"/>
        <v>13.992155563694636</v>
      </c>
      <c r="L786" s="135"/>
      <c r="M786" s="149">
        <f t="shared" si="239"/>
        <v>0.97123650558876373</v>
      </c>
      <c r="N786" s="149">
        <f t="shared" si="240"/>
        <v>0.96491145772824227</v>
      </c>
      <c r="O786" s="149">
        <f t="shared" si="241"/>
        <v>0.99440407477155457</v>
      </c>
      <c r="P786" s="149">
        <f t="shared" si="242"/>
        <v>0.99278074679650674</v>
      </c>
      <c r="Q786" s="140"/>
      <c r="R786" s="152">
        <f t="shared" si="243"/>
        <v>-2.918527125650314E-2</v>
      </c>
      <c r="S786" s="152">
        <f t="shared" si="244"/>
        <v>-3.5718935502264598E-2</v>
      </c>
      <c r="T786" s="152">
        <f t="shared" si="245"/>
        <v>-5.6116410752515859E-3</v>
      </c>
      <c r="U786" s="152">
        <f t="shared" si="246"/>
        <v>-7.2454381116658093E-3</v>
      </c>
    </row>
    <row r="787" spans="1:21" x14ac:dyDescent="0.25">
      <c r="A787" s="130">
        <f t="shared" si="231"/>
        <v>1936.06</v>
      </c>
      <c r="B787" s="138"/>
      <c r="C787" s="149">
        <f t="shared" si="238"/>
        <v>0.01</v>
      </c>
      <c r="D787" s="150">
        <f t="shared" si="247"/>
        <v>-0.14690000000000047</v>
      </c>
      <c r="E787" s="150">
        <f t="shared" si="232"/>
        <v>0.18171819611285714</v>
      </c>
      <c r="F787" s="150">
        <f t="shared" si="233"/>
        <v>0.24853587732406979</v>
      </c>
      <c r="G787" s="151">
        <f t="shared" si="234"/>
        <v>3.4818196112856664E-2</v>
      </c>
      <c r="H787" s="150">
        <f t="shared" si="235"/>
        <v>0.10163587732406931</v>
      </c>
      <c r="I787" s="137"/>
      <c r="J787" s="151">
        <f t="shared" si="236"/>
        <v>14.724818196112857</v>
      </c>
      <c r="K787" s="150">
        <f t="shared" si="237"/>
        <v>14.791635877324069</v>
      </c>
      <c r="L787" s="135"/>
      <c r="M787" s="149">
        <f t="shared" si="239"/>
        <v>1.0295624348428773</v>
      </c>
      <c r="N787" s="149">
        <f t="shared" si="240"/>
        <v>1.0382837553053277</v>
      </c>
      <c r="O787" s="149">
        <f t="shared" si="241"/>
        <v>1.0395482183691687</v>
      </c>
      <c r="P787" s="149">
        <f t="shared" si="242"/>
        <v>1.0514763635903179</v>
      </c>
      <c r="Q787" s="140"/>
      <c r="R787" s="152">
        <f t="shared" si="243"/>
        <v>2.9133891438838357E-2</v>
      </c>
      <c r="S787" s="152">
        <f t="shared" si="244"/>
        <v>3.7569114731825184E-2</v>
      </c>
      <c r="T787" s="152">
        <f t="shared" si="245"/>
        <v>3.8786213357654253E-2</v>
      </c>
      <c r="U787" s="152">
        <f t="shared" si="246"/>
        <v>5.0195237154108084E-2</v>
      </c>
    </row>
    <row r="788" spans="1:21" x14ac:dyDescent="0.25">
      <c r="A788" s="130">
        <f t="shared" si="231"/>
        <v>1936.07</v>
      </c>
      <c r="B788" s="138"/>
      <c r="C788" s="149">
        <f t="shared" si="238"/>
        <v>0.01</v>
      </c>
      <c r="D788" s="150">
        <f t="shared" si="247"/>
        <v>-0.15559999999999974</v>
      </c>
      <c r="E788" s="150">
        <f t="shared" si="232"/>
        <v>0.19190718157970366</v>
      </c>
      <c r="F788" s="150">
        <f t="shared" si="233"/>
        <v>0.26381623973583163</v>
      </c>
      <c r="G788" s="151">
        <f t="shared" si="234"/>
        <v>3.6307181579703918E-2</v>
      </c>
      <c r="H788" s="150">
        <f t="shared" si="235"/>
        <v>0.10821623973583189</v>
      </c>
      <c r="I788" s="137"/>
      <c r="J788" s="151">
        <f t="shared" si="236"/>
        <v>15.596307181579704</v>
      </c>
      <c r="K788" s="150">
        <f t="shared" si="237"/>
        <v>15.668216239735832</v>
      </c>
      <c r="L788" s="135"/>
      <c r="M788" s="149">
        <f t="shared" si="239"/>
        <v>1.0394094887313234</v>
      </c>
      <c r="N788" s="149">
        <f t="shared" si="240"/>
        <v>1.039447894960102</v>
      </c>
      <c r="O788" s="149">
        <f t="shared" si="241"/>
        <v>1.0532746065976595</v>
      </c>
      <c r="P788" s="149">
        <f t="shared" si="242"/>
        <v>1.0533274039279912</v>
      </c>
      <c r="Q788" s="140"/>
      <c r="R788" s="152">
        <f t="shared" si="243"/>
        <v>3.8652752597411438E-2</v>
      </c>
      <c r="S788" s="152">
        <f t="shared" si="244"/>
        <v>3.8689701961118893E-2</v>
      </c>
      <c r="T788" s="152">
        <f t="shared" si="245"/>
        <v>5.1903984146371838E-2</v>
      </c>
      <c r="U788" s="152">
        <f t="shared" si="246"/>
        <v>5.1954109732580293E-2</v>
      </c>
    </row>
    <row r="789" spans="1:21" x14ac:dyDescent="0.25">
      <c r="A789" s="130">
        <f t="shared" si="231"/>
        <v>1936.08</v>
      </c>
      <c r="B789" s="138"/>
      <c r="C789" s="149">
        <f t="shared" si="238"/>
        <v>0.01</v>
      </c>
      <c r="D789" s="150">
        <f t="shared" si="247"/>
        <v>-0.15869999999999962</v>
      </c>
      <c r="E789" s="150">
        <f t="shared" si="232"/>
        <v>0.1936767132232444</v>
      </c>
      <c r="F789" s="150">
        <f t="shared" si="233"/>
        <v>0.26620482546461649</v>
      </c>
      <c r="G789" s="151">
        <f t="shared" si="234"/>
        <v>3.4976713223244776E-2</v>
      </c>
      <c r="H789" s="150">
        <f t="shared" si="235"/>
        <v>0.10750482546461687</v>
      </c>
      <c r="I789" s="137"/>
      <c r="J789" s="151">
        <f t="shared" si="236"/>
        <v>15.904976713223244</v>
      </c>
      <c r="K789" s="150">
        <f t="shared" si="237"/>
        <v>15.977504825464615</v>
      </c>
      <c r="L789" s="135"/>
      <c r="M789" s="149">
        <f t="shared" si="239"/>
        <v>1.0149391862967798</v>
      </c>
      <c r="N789" s="149">
        <f t="shared" si="240"/>
        <v>1.0148990417808734</v>
      </c>
      <c r="O789" s="149">
        <f t="shared" si="241"/>
        <v>1.0196315007952956</v>
      </c>
      <c r="P789" s="149">
        <f t="shared" si="242"/>
        <v>1.0195763229493258</v>
      </c>
      <c r="Q789" s="140"/>
      <c r="R789" s="152">
        <f t="shared" si="243"/>
        <v>1.4828695720234578E-2</v>
      </c>
      <c r="S789" s="152">
        <f t="shared" si="244"/>
        <v>1.4789141320917106E-2</v>
      </c>
      <c r="T789" s="152">
        <f t="shared" si="245"/>
        <v>1.9441288291001439E-2</v>
      </c>
      <c r="U789" s="152">
        <f t="shared" si="246"/>
        <v>1.9387171348784132E-2</v>
      </c>
    </row>
    <row r="790" spans="1:21" x14ac:dyDescent="0.25">
      <c r="A790" s="130">
        <f t="shared" si="231"/>
        <v>1936.09</v>
      </c>
      <c r="B790" s="138"/>
      <c r="C790" s="149">
        <f t="shared" si="238"/>
        <v>0.01</v>
      </c>
      <c r="D790" s="150">
        <f t="shared" si="247"/>
        <v>-0.16050000000000075</v>
      </c>
      <c r="E790" s="150">
        <f t="shared" si="232"/>
        <v>0.19697718182688961</v>
      </c>
      <c r="F790" s="150">
        <f t="shared" si="233"/>
        <v>0.26602088768223137</v>
      </c>
      <c r="G790" s="151">
        <f t="shared" si="234"/>
        <v>3.647718182688886E-2</v>
      </c>
      <c r="H790" s="150">
        <f t="shared" si="235"/>
        <v>0.10552088768223061</v>
      </c>
      <c r="I790" s="137"/>
      <c r="J790" s="151">
        <f t="shared" si="236"/>
        <v>16.08647718182689</v>
      </c>
      <c r="K790" s="150">
        <f t="shared" si="237"/>
        <v>16.155520887682233</v>
      </c>
      <c r="L790" s="135"/>
      <c r="M790" s="149">
        <f t="shared" si="239"/>
        <v>1.0098952787127509</v>
      </c>
      <c r="N790" s="149">
        <f t="shared" si="240"/>
        <v>1.0097207657244791</v>
      </c>
      <c r="O790" s="149">
        <f t="shared" si="241"/>
        <v>1.0125186449296346</v>
      </c>
      <c r="P790" s="149">
        <f t="shared" si="242"/>
        <v>1.0122829623007048</v>
      </c>
      <c r="Q790" s="140"/>
      <c r="R790" s="152">
        <f t="shared" si="243"/>
        <v>9.8466410347437354E-3</v>
      </c>
      <c r="S790" s="152">
        <f t="shared" si="244"/>
        <v>9.6738230486846863E-3</v>
      </c>
      <c r="T790" s="152">
        <f t="shared" si="245"/>
        <v>1.244093457432595E-2</v>
      </c>
      <c r="U790" s="152">
        <f t="shared" si="246"/>
        <v>1.2208138799023723E-2</v>
      </c>
    </row>
    <row r="791" spans="1:21" x14ac:dyDescent="0.25">
      <c r="A791" s="130">
        <f t="shared" si="231"/>
        <v>1936.1</v>
      </c>
      <c r="B791" s="138"/>
      <c r="C791" s="149">
        <f t="shared" si="238"/>
        <v>0.01</v>
      </c>
      <c r="D791" s="150">
        <f t="shared" si="247"/>
        <v>-0.16890000000000072</v>
      </c>
      <c r="E791" s="150">
        <f t="shared" si="232"/>
        <v>0.21141197109482968</v>
      </c>
      <c r="F791" s="150">
        <f t="shared" si="233"/>
        <v>0.28615496803653051</v>
      </c>
      <c r="G791" s="151">
        <f t="shared" si="234"/>
        <v>4.251197109482896E-2</v>
      </c>
      <c r="H791" s="150">
        <f t="shared" si="235"/>
        <v>0.11725496803652979</v>
      </c>
      <c r="I791" s="137"/>
      <c r="J791" s="151">
        <f t="shared" si="236"/>
        <v>16.932511971094829</v>
      </c>
      <c r="K791" s="150">
        <f t="shared" si="237"/>
        <v>17.007254968036531</v>
      </c>
      <c r="L791" s="135"/>
      <c r="M791" s="149">
        <f t="shared" si="239"/>
        <v>1.0359146405121478</v>
      </c>
      <c r="N791" s="149">
        <f t="shared" si="240"/>
        <v>1.0359857959343941</v>
      </c>
      <c r="O791" s="149">
        <f t="shared" si="241"/>
        <v>1.0477588786714966</v>
      </c>
      <c r="P791" s="149">
        <f t="shared" si="242"/>
        <v>1.0478551905192743</v>
      </c>
      <c r="Q791" s="140"/>
      <c r="R791" s="152">
        <f t="shared" si="243"/>
        <v>3.528474711473191E-2</v>
      </c>
      <c r="S791" s="152">
        <f t="shared" si="244"/>
        <v>3.5353433255265139E-2</v>
      </c>
      <c r="T791" s="152">
        <f t="shared" si="245"/>
        <v>4.6653481823404383E-2</v>
      </c>
      <c r="U791" s="152">
        <f t="shared" si="246"/>
        <v>4.6745399366106027E-2</v>
      </c>
    </row>
    <row r="792" spans="1:21" x14ac:dyDescent="0.25">
      <c r="A792" s="130">
        <f t="shared" si="231"/>
        <v>1936.11</v>
      </c>
      <c r="B792" s="138"/>
      <c r="C792" s="149">
        <f t="shared" si="238"/>
        <v>0.01</v>
      </c>
      <c r="D792" s="150">
        <f t="shared" si="247"/>
        <v>-0.17360000000000042</v>
      </c>
      <c r="E792" s="150">
        <f t="shared" si="232"/>
        <v>0.21758381593127199</v>
      </c>
      <c r="F792" s="150">
        <f t="shared" si="233"/>
        <v>0.2925191029257696</v>
      </c>
      <c r="G792" s="151">
        <f t="shared" si="234"/>
        <v>4.3983815931271569E-2</v>
      </c>
      <c r="H792" s="150">
        <f t="shared" si="235"/>
        <v>0.11891910292576918</v>
      </c>
      <c r="I792" s="137"/>
      <c r="J792" s="151">
        <f t="shared" si="236"/>
        <v>17.403983815931269</v>
      </c>
      <c r="K792" s="150">
        <f t="shared" si="237"/>
        <v>17.478919102925769</v>
      </c>
      <c r="L792" s="135"/>
      <c r="M792" s="149">
        <f t="shared" si="239"/>
        <v>1.0204585359461669</v>
      </c>
      <c r="N792" s="149">
        <f t="shared" si="240"/>
        <v>1.0203796730007977</v>
      </c>
      <c r="O792" s="149">
        <f t="shared" si="241"/>
        <v>1.0266726836318534</v>
      </c>
      <c r="P792" s="149">
        <f t="shared" si="242"/>
        <v>1.0265666604980337</v>
      </c>
      <c r="Q792" s="140"/>
      <c r="R792" s="152">
        <f t="shared" si="243"/>
        <v>2.0252071326340246E-2</v>
      </c>
      <c r="S792" s="152">
        <f t="shared" si="244"/>
        <v>2.0174786468517902E-2</v>
      </c>
      <c r="T792" s="152">
        <f t="shared" si="245"/>
        <v>2.6323168980576354E-2</v>
      </c>
      <c r="U792" s="152">
        <f t="shared" si="246"/>
        <v>2.6219894967035716E-2</v>
      </c>
    </row>
    <row r="793" spans="1:21" x14ac:dyDescent="0.25">
      <c r="A793" s="130">
        <f t="shared" si="231"/>
        <v>1936.12</v>
      </c>
      <c r="B793" s="138"/>
      <c r="C793" s="149">
        <f t="shared" si="238"/>
        <v>0.01</v>
      </c>
      <c r="D793" s="150">
        <f t="shared" si="247"/>
        <v>-0.17060000000000031</v>
      </c>
      <c r="E793" s="150">
        <f t="shared" si="232"/>
        <v>0.21590930990986468</v>
      </c>
      <c r="F793" s="150">
        <f t="shared" si="233"/>
        <v>5.5749830449692804E-2</v>
      </c>
      <c r="G793" s="151">
        <f t="shared" si="234"/>
        <v>4.530930990986437E-2</v>
      </c>
      <c r="H793" s="150">
        <f t="shared" si="235"/>
        <v>-0.1148501695503075</v>
      </c>
      <c r="I793" s="137"/>
      <c r="J793" s="151">
        <f t="shared" si="236"/>
        <v>17.105309309909863</v>
      </c>
      <c r="K793" s="150">
        <f t="shared" si="237"/>
        <v>16.94514983044969</v>
      </c>
      <c r="L793" s="135"/>
      <c r="M793" s="149">
        <f t="shared" si="239"/>
        <v>0.99220953506571574</v>
      </c>
      <c r="N793" s="149">
        <f t="shared" si="240"/>
        <v>0.98373554040586231</v>
      </c>
      <c r="O793" s="149">
        <f t="shared" si="241"/>
        <v>0.99978133457415497</v>
      </c>
      <c r="P793" s="149">
        <f t="shared" si="242"/>
        <v>0.99759326882694077</v>
      </c>
      <c r="Q793" s="140"/>
      <c r="R793" s="152">
        <f t="shared" si="243"/>
        <v>-7.8209691374623389E-3</v>
      </c>
      <c r="S793" s="152">
        <f t="shared" si="244"/>
        <v>-1.6398177802397513E-2</v>
      </c>
      <c r="T793" s="152">
        <f t="shared" si="245"/>
        <v>-2.1868933661496533E-4</v>
      </c>
      <c r="U793" s="152">
        <f t="shared" si="246"/>
        <v>-2.4096320058133421E-3</v>
      </c>
    </row>
    <row r="794" spans="1:21" x14ac:dyDescent="0.25">
      <c r="A794" s="130">
        <f t="shared" si="231"/>
        <v>1937.01</v>
      </c>
      <c r="B794" s="138"/>
      <c r="C794" s="149">
        <f t="shared" si="238"/>
        <v>0.01</v>
      </c>
      <c r="D794" s="150">
        <f t="shared" si="247"/>
        <v>-0.17589999999999861</v>
      </c>
      <c r="E794" s="150">
        <f t="shared" si="232"/>
        <v>0.22527584691869729</v>
      </c>
      <c r="F794" s="150">
        <f t="shared" si="233"/>
        <v>0.29674714200315122</v>
      </c>
      <c r="G794" s="151">
        <f t="shared" si="234"/>
        <v>4.9375846918698674E-2</v>
      </c>
      <c r="H794" s="150">
        <f t="shared" si="235"/>
        <v>0.12084714200315261</v>
      </c>
      <c r="I794" s="137"/>
      <c r="J794" s="151">
        <f t="shared" si="236"/>
        <v>17.6393758469187</v>
      </c>
      <c r="K794" s="150">
        <f t="shared" si="237"/>
        <v>17.710847142003153</v>
      </c>
      <c r="L794" s="135"/>
      <c r="M794" s="149">
        <f t="shared" si="239"/>
        <v>1.0231405800537448</v>
      </c>
      <c r="N794" s="149">
        <f t="shared" si="240"/>
        <v>1.0321043299327028</v>
      </c>
      <c r="O794" s="149">
        <f t="shared" si="241"/>
        <v>1.0297147335593237</v>
      </c>
      <c r="P794" s="149">
        <f t="shared" si="242"/>
        <v>1.0415223338617738</v>
      </c>
      <c r="Q794" s="140"/>
      <c r="R794" s="152">
        <f t="shared" si="243"/>
        <v>2.2876896935682716E-2</v>
      </c>
      <c r="S794" s="152">
        <f t="shared" si="244"/>
        <v>3.1599756845656253E-2</v>
      </c>
      <c r="T794" s="152">
        <f t="shared" si="245"/>
        <v>2.9281806172280715E-2</v>
      </c>
      <c r="U794" s="152">
        <f t="shared" si="246"/>
        <v>4.0683425427304694E-2</v>
      </c>
    </row>
    <row r="795" spans="1:21" x14ac:dyDescent="0.25">
      <c r="A795" s="130">
        <f t="shared" si="231"/>
        <v>1937.02</v>
      </c>
      <c r="B795" s="138"/>
      <c r="C795" s="149">
        <f t="shared" si="238"/>
        <v>0.01</v>
      </c>
      <c r="D795" s="150">
        <f t="shared" si="247"/>
        <v>-0.1811000000000007</v>
      </c>
      <c r="E795" s="150">
        <f t="shared" si="232"/>
        <v>0.23032696404864417</v>
      </c>
      <c r="F795" s="150">
        <f t="shared" si="233"/>
        <v>0.30535491685501254</v>
      </c>
      <c r="G795" s="151">
        <f t="shared" si="234"/>
        <v>4.9226964048643462E-2</v>
      </c>
      <c r="H795" s="150">
        <f t="shared" si="235"/>
        <v>0.12425491685501183</v>
      </c>
      <c r="I795" s="137"/>
      <c r="J795" s="151">
        <f t="shared" si="236"/>
        <v>18.159226964048642</v>
      </c>
      <c r="K795" s="150">
        <f t="shared" si="237"/>
        <v>18.234254916855011</v>
      </c>
      <c r="L795" s="135"/>
      <c r="M795" s="149">
        <f t="shared" si="239"/>
        <v>1.0214547902492688</v>
      </c>
      <c r="N795" s="149">
        <f t="shared" si="240"/>
        <v>1.0214978930282697</v>
      </c>
      <c r="O795" s="149">
        <f t="shared" si="241"/>
        <v>1.0280045717596551</v>
      </c>
      <c r="P795" s="149">
        <f t="shared" si="242"/>
        <v>1.0280617150713485</v>
      </c>
      <c r="Q795" s="140"/>
      <c r="R795" s="152">
        <f t="shared" si="243"/>
        <v>2.1227876096673492E-2</v>
      </c>
      <c r="S795" s="152">
        <f t="shared" si="244"/>
        <v>2.1270072648125801E-2</v>
      </c>
      <c r="T795" s="152">
        <f t="shared" si="245"/>
        <v>2.7619614260103009E-2</v>
      </c>
      <c r="U795" s="152">
        <f t="shared" si="246"/>
        <v>2.7675199347095669E-2</v>
      </c>
    </row>
    <row r="796" spans="1:21" x14ac:dyDescent="0.25">
      <c r="A796" s="130">
        <f t="shared" si="231"/>
        <v>1937.03</v>
      </c>
      <c r="B796" s="138"/>
      <c r="C796" s="149">
        <f t="shared" si="238"/>
        <v>0.01</v>
      </c>
      <c r="D796" s="150">
        <f t="shared" si="247"/>
        <v>-0.18090000000000117</v>
      </c>
      <c r="E796" s="150">
        <f t="shared" si="232"/>
        <v>0.22897917608884447</v>
      </c>
      <c r="F796" s="150">
        <f t="shared" si="233"/>
        <v>0.11301418304273313</v>
      </c>
      <c r="G796" s="151">
        <f t="shared" si="234"/>
        <v>4.8079176088843295E-2</v>
      </c>
      <c r="H796" s="150">
        <f t="shared" si="235"/>
        <v>-6.7885816957268044E-2</v>
      </c>
      <c r="I796" s="137"/>
      <c r="J796" s="151">
        <f t="shared" si="236"/>
        <v>18.138079176088844</v>
      </c>
      <c r="K796" s="150">
        <f t="shared" si="237"/>
        <v>18.022114183042731</v>
      </c>
      <c r="L796" s="135"/>
      <c r="M796" s="149">
        <f t="shared" si="239"/>
        <v>1.0019328234556764</v>
      </c>
      <c r="N796" s="149">
        <f t="shared" si="240"/>
        <v>0.99529776034853978</v>
      </c>
      <c r="O796" s="149">
        <f t="shared" si="241"/>
        <v>1.0016321495654577</v>
      </c>
      <c r="P796" s="149">
        <f t="shared" si="242"/>
        <v>0.9983573703942763</v>
      </c>
      <c r="Q796" s="140"/>
      <c r="R796" s="152">
        <f t="shared" si="243"/>
        <v>1.9309579558220919E-3</v>
      </c>
      <c r="S796" s="152">
        <f t="shared" si="244"/>
        <v>-4.7133299601805562E-3</v>
      </c>
      <c r="T796" s="152">
        <f t="shared" si="245"/>
        <v>1.6308190568848956E-3</v>
      </c>
      <c r="U796" s="152">
        <f t="shared" si="246"/>
        <v>-1.6439802009556098E-3</v>
      </c>
    </row>
    <row r="797" spans="1:21" x14ac:dyDescent="0.25">
      <c r="A797" s="130">
        <f t="shared" si="231"/>
        <v>1937.04</v>
      </c>
      <c r="B797" s="138"/>
      <c r="C797" s="149">
        <f t="shared" si="238"/>
        <v>0.01</v>
      </c>
      <c r="D797" s="150">
        <f t="shared" si="247"/>
        <v>-0.17010000000000147</v>
      </c>
      <c r="E797" s="150">
        <f t="shared" si="232"/>
        <v>0.21901942929738447</v>
      </c>
      <c r="F797" s="150">
        <f t="shared" si="233"/>
        <v>5.178525379141137E-2</v>
      </c>
      <c r="G797" s="151">
        <f t="shared" si="234"/>
        <v>4.8919429297382994E-2</v>
      </c>
      <c r="H797" s="150">
        <f t="shared" si="235"/>
        <v>-0.1183147462085901</v>
      </c>
      <c r="I797" s="137"/>
      <c r="J797" s="151">
        <f t="shared" si="236"/>
        <v>17.058919429297383</v>
      </c>
      <c r="K797" s="150">
        <f t="shared" si="237"/>
        <v>16.891685253791412</v>
      </c>
      <c r="L797" s="135"/>
      <c r="M797" s="149">
        <f t="shared" si="239"/>
        <v>0.9644771760823474</v>
      </c>
      <c r="N797" s="149">
        <f t="shared" si="240"/>
        <v>0.96241408499653747</v>
      </c>
      <c r="O797" s="149">
        <f t="shared" si="241"/>
        <v>0.9926168635763879</v>
      </c>
      <c r="P797" s="149">
        <f t="shared" si="242"/>
        <v>0.99212906349483265</v>
      </c>
      <c r="Q797" s="140"/>
      <c r="R797" s="152">
        <f t="shared" si="243"/>
        <v>-3.6169110905621644E-2</v>
      </c>
      <c r="S797" s="152">
        <f t="shared" si="244"/>
        <v>-3.8310479145577413E-2</v>
      </c>
      <c r="T797" s="152">
        <f t="shared" si="245"/>
        <v>-7.4105266759260154E-3</v>
      </c>
      <c r="U797" s="152">
        <f t="shared" si="246"/>
        <v>-7.9020758306301061E-3</v>
      </c>
    </row>
    <row r="798" spans="1:21" x14ac:dyDescent="0.25">
      <c r="A798" s="130">
        <f t="shared" si="231"/>
        <v>1937.05</v>
      </c>
      <c r="B798" s="138"/>
      <c r="C798" s="149">
        <f t="shared" si="238"/>
        <v>0.01</v>
      </c>
      <c r="D798" s="150">
        <f t="shared" si="247"/>
        <v>-0.16250000000000142</v>
      </c>
      <c r="E798" s="150">
        <f t="shared" si="232"/>
        <v>0.21694086637615137</v>
      </c>
      <c r="F798" s="150">
        <f t="shared" si="233"/>
        <v>4.9965711968483414E-2</v>
      </c>
      <c r="G798" s="151">
        <f t="shared" si="234"/>
        <v>5.4440866376149949E-2</v>
      </c>
      <c r="H798" s="150">
        <f t="shared" si="235"/>
        <v>-0.11253428803151801</v>
      </c>
      <c r="I798" s="137"/>
      <c r="J798" s="151">
        <f t="shared" si="236"/>
        <v>16.304440866376151</v>
      </c>
      <c r="K798" s="150">
        <f t="shared" si="237"/>
        <v>16.137465711968481</v>
      </c>
      <c r="L798" s="135"/>
      <c r="M798" s="149">
        <f t="shared" si="239"/>
        <v>0.97355825761797676</v>
      </c>
      <c r="N798" s="149">
        <f t="shared" si="240"/>
        <v>0.9733023585415651</v>
      </c>
      <c r="O798" s="149">
        <f t="shared" si="241"/>
        <v>0.99492739861325397</v>
      </c>
      <c r="P798" s="149">
        <f t="shared" si="242"/>
        <v>0.99486846006581209</v>
      </c>
      <c r="Q798" s="140"/>
      <c r="R798" s="152">
        <f t="shared" si="243"/>
        <v>-2.679761249050178E-2</v>
      </c>
      <c r="S798" s="152">
        <f t="shared" si="244"/>
        <v>-2.7060496310495199E-2</v>
      </c>
      <c r="T798" s="152">
        <f t="shared" si="245"/>
        <v>-5.0855107035434645E-3</v>
      </c>
      <c r="U798" s="152">
        <f t="shared" si="246"/>
        <v>-5.1447515017409651E-3</v>
      </c>
    </row>
    <row r="799" spans="1:21" x14ac:dyDescent="0.25">
      <c r="A799" s="130">
        <f t="shared" si="231"/>
        <v>1937.06</v>
      </c>
      <c r="B799" s="138"/>
      <c r="C799" s="149">
        <f t="shared" si="238"/>
        <v>0.01</v>
      </c>
      <c r="D799" s="150">
        <f t="shared" si="247"/>
        <v>-0.15639999999999965</v>
      </c>
      <c r="E799" s="150">
        <f t="shared" si="232"/>
        <v>0.21437722418386501</v>
      </c>
      <c r="F799" s="150">
        <f t="shared" si="233"/>
        <v>4.844369534710042E-2</v>
      </c>
      <c r="G799" s="151">
        <f t="shared" si="234"/>
        <v>5.7977224183865361E-2</v>
      </c>
      <c r="H799" s="150">
        <f t="shared" si="235"/>
        <v>-0.10795630465289924</v>
      </c>
      <c r="I799" s="137"/>
      <c r="J799" s="151">
        <f t="shared" si="236"/>
        <v>15.697977224183866</v>
      </c>
      <c r="K799" s="150">
        <f t="shared" si="237"/>
        <v>15.532043695347101</v>
      </c>
      <c r="L799" s="135"/>
      <c r="M799" s="149">
        <f t="shared" si="239"/>
        <v>0.97786324411287517</v>
      </c>
      <c r="N799" s="149">
        <f t="shared" si="240"/>
        <v>0.97767415554912684</v>
      </c>
      <c r="O799" s="149">
        <f t="shared" si="241"/>
        <v>0.99601419406376579</v>
      </c>
      <c r="P799" s="149">
        <f t="shared" si="242"/>
        <v>0.99597146495011712</v>
      </c>
      <c r="Q799" s="140"/>
      <c r="R799" s="152">
        <f t="shared" si="243"/>
        <v>-2.238545092017679E-2</v>
      </c>
      <c r="S799" s="152">
        <f t="shared" si="244"/>
        <v>-2.2578838747349332E-2</v>
      </c>
      <c r="T799" s="152">
        <f t="shared" si="245"/>
        <v>-3.9937704310463824E-3</v>
      </c>
      <c r="U799" s="152">
        <f t="shared" si="246"/>
        <v>-4.0366714564246181E-3</v>
      </c>
    </row>
    <row r="800" spans="1:21" x14ac:dyDescent="0.25">
      <c r="A800" s="130">
        <f t="shared" si="231"/>
        <v>1937.07</v>
      </c>
      <c r="B800" s="138"/>
      <c r="C800" s="149">
        <f t="shared" si="238"/>
        <v>0.01</v>
      </c>
      <c r="D800" s="150">
        <f t="shared" si="247"/>
        <v>-0.16570000000000107</v>
      </c>
      <c r="E800" s="150">
        <f t="shared" si="232"/>
        <v>0.22802561280340164</v>
      </c>
      <c r="F800" s="150">
        <f t="shared" si="233"/>
        <v>0.28096522966234438</v>
      </c>
      <c r="G800" s="151">
        <f t="shared" si="234"/>
        <v>6.2325612803400571E-2</v>
      </c>
      <c r="H800" s="150">
        <f t="shared" si="235"/>
        <v>0.11526522966234332</v>
      </c>
      <c r="I800" s="137"/>
      <c r="J800" s="151">
        <f t="shared" si="236"/>
        <v>16.632325612803402</v>
      </c>
      <c r="K800" s="150">
        <f t="shared" si="237"/>
        <v>16.685265229662342</v>
      </c>
      <c r="L800" s="135"/>
      <c r="M800" s="149">
        <f t="shared" si="239"/>
        <v>1.0443439550004436</v>
      </c>
      <c r="N800" s="149">
        <f t="shared" si="240"/>
        <v>1.0545094005892506</v>
      </c>
      <c r="O800" s="149">
        <f t="shared" si="241"/>
        <v>1.0543361762084718</v>
      </c>
      <c r="P800" s="149">
        <f t="shared" si="242"/>
        <v>1.0668616847220338</v>
      </c>
      <c r="Q800" s="140"/>
      <c r="R800" s="152">
        <f t="shared" si="243"/>
        <v>4.3388894013495043E-2</v>
      </c>
      <c r="S800" s="152">
        <f t="shared" si="244"/>
        <v>5.3075635633087627E-2</v>
      </c>
      <c r="T800" s="152">
        <f t="shared" si="245"/>
        <v>5.2911352024013258E-2</v>
      </c>
      <c r="U800" s="152">
        <f t="shared" si="246"/>
        <v>6.4721333853215032E-2</v>
      </c>
    </row>
    <row r="801" spans="1:21" x14ac:dyDescent="0.25">
      <c r="A801" s="130">
        <f t="shared" si="231"/>
        <v>1937.08</v>
      </c>
      <c r="B801" s="138"/>
      <c r="C801" s="149">
        <f t="shared" si="238"/>
        <v>0.01</v>
      </c>
      <c r="D801" s="150">
        <f t="shared" si="247"/>
        <v>-0.16740000000000066</v>
      </c>
      <c r="E801" s="150">
        <f t="shared" si="232"/>
        <v>0.22468752819484886</v>
      </c>
      <c r="F801" s="150">
        <f t="shared" si="233"/>
        <v>0.27680488049273871</v>
      </c>
      <c r="G801" s="151">
        <f t="shared" si="234"/>
        <v>5.7287528194848197E-2</v>
      </c>
      <c r="H801" s="150">
        <f t="shared" si="235"/>
        <v>0.10940488049273805</v>
      </c>
      <c r="I801" s="137"/>
      <c r="J801" s="151">
        <f t="shared" si="236"/>
        <v>16.797287528194847</v>
      </c>
      <c r="K801" s="150">
        <f t="shared" si="237"/>
        <v>16.849404880492738</v>
      </c>
      <c r="L801" s="135"/>
      <c r="M801" s="149">
        <f t="shared" si="239"/>
        <v>1.0097499973159583</v>
      </c>
      <c r="N801" s="149">
        <f t="shared" si="240"/>
        <v>1.0096873417656114</v>
      </c>
      <c r="O801" s="149">
        <f t="shared" si="241"/>
        <v>1.011710925420543</v>
      </c>
      <c r="P801" s="149">
        <f t="shared" si="242"/>
        <v>1.0116337366140911</v>
      </c>
      <c r="Q801" s="140"/>
      <c r="R801" s="152">
        <f t="shared" si="243"/>
        <v>9.7027728032601807E-3</v>
      </c>
      <c r="S801" s="152">
        <f t="shared" si="244"/>
        <v>9.6407203204676214E-3</v>
      </c>
      <c r="T801" s="152">
        <f t="shared" si="245"/>
        <v>1.1642883242805605E-2</v>
      </c>
      <c r="U801" s="152">
        <f t="shared" si="246"/>
        <v>1.1566585014493147E-2</v>
      </c>
    </row>
    <row r="802" spans="1:21" x14ac:dyDescent="0.25">
      <c r="A802" s="130">
        <f t="shared" si="231"/>
        <v>1937.09</v>
      </c>
      <c r="B802" s="138"/>
      <c r="C802" s="149">
        <f t="shared" si="238"/>
        <v>0.01</v>
      </c>
      <c r="D802" s="150">
        <f t="shared" ref="D802:D821" si="248">(1-Epsilon)*q_SP-q_SP</f>
        <v>-0.14370000000000083</v>
      </c>
      <c r="E802" s="150">
        <f t="shared" si="232"/>
        <v>0.19060095897415325</v>
      </c>
      <c r="F802" s="150">
        <f t="shared" si="233"/>
        <v>4.2969392635343551E-2</v>
      </c>
      <c r="G802" s="151">
        <f t="shared" si="234"/>
        <v>4.6900958974152418E-2</v>
      </c>
      <c r="H802" s="150">
        <f t="shared" si="235"/>
        <v>-0.10073060736465728</v>
      </c>
      <c r="I802" s="137"/>
      <c r="J802" s="151">
        <f t="shared" si="236"/>
        <v>14.416900958974152</v>
      </c>
      <c r="K802" s="150">
        <f t="shared" si="237"/>
        <v>14.269269392635342</v>
      </c>
      <c r="L802" s="135"/>
      <c r="M802" s="149">
        <f t="shared" si="239"/>
        <v>0.90898463107602956</v>
      </c>
      <c r="N802" s="149">
        <f t="shared" si="240"/>
        <v>0.90140540124912627</v>
      </c>
      <c r="O802" s="149">
        <f t="shared" si="241"/>
        <v>0.98047855927888972</v>
      </c>
      <c r="P802" s="149">
        <f t="shared" si="242"/>
        <v>0.97876988528239695</v>
      </c>
      <c r="Q802" s="140"/>
      <c r="R802" s="152">
        <f t="shared" si="243"/>
        <v>-9.5427092454709928E-2</v>
      </c>
      <c r="S802" s="152">
        <f t="shared" si="244"/>
        <v>-0.10380017667661642</v>
      </c>
      <c r="T802" s="152">
        <f t="shared" si="245"/>
        <v>-1.9714500714973431E-2</v>
      </c>
      <c r="U802" s="152">
        <f t="shared" si="246"/>
        <v>-2.1458714864460236E-2</v>
      </c>
    </row>
    <row r="803" spans="1:21" x14ac:dyDescent="0.25">
      <c r="A803" s="130">
        <f t="shared" si="231"/>
        <v>1937.1</v>
      </c>
      <c r="B803" s="138"/>
      <c r="C803" s="149">
        <f t="shared" si="238"/>
        <v>0.01</v>
      </c>
      <c r="D803" s="150">
        <f t="shared" si="248"/>
        <v>-0.1227999999999998</v>
      </c>
      <c r="E803" s="150">
        <f t="shared" si="232"/>
        <v>0.17131771597361212</v>
      </c>
      <c r="F803" s="150">
        <f t="shared" si="233"/>
        <v>3.6705563384355509E-2</v>
      </c>
      <c r="G803" s="151">
        <f t="shared" si="234"/>
        <v>4.8517715973612319E-2</v>
      </c>
      <c r="H803" s="150">
        <f t="shared" si="235"/>
        <v>-8.6094436615644282E-2</v>
      </c>
      <c r="I803" s="137"/>
      <c r="J803" s="151">
        <f t="shared" si="236"/>
        <v>12.328517715973611</v>
      </c>
      <c r="K803" s="150">
        <f t="shared" si="237"/>
        <v>12.193905563384355</v>
      </c>
      <c r="L803" s="135"/>
      <c r="M803" s="149">
        <f t="shared" si="239"/>
        <v>0.90248736337344426</v>
      </c>
      <c r="N803" s="149">
        <f t="shared" si="240"/>
        <v>0.90211093320352553</v>
      </c>
      <c r="O803" s="149">
        <f t="shared" si="241"/>
        <v>0.98011234219963006</v>
      </c>
      <c r="P803" s="149">
        <f t="shared" si="242"/>
        <v>0.98003169040373606</v>
      </c>
      <c r="Q803" s="140"/>
      <c r="R803" s="152">
        <f t="shared" si="243"/>
        <v>-0.10260059067540504</v>
      </c>
      <c r="S803" s="152">
        <f t="shared" si="244"/>
        <v>-0.10301778066842729</v>
      </c>
      <c r="T803" s="152">
        <f t="shared" si="245"/>
        <v>-2.0088078990015523E-2</v>
      </c>
      <c r="U803" s="152">
        <f t="shared" si="246"/>
        <v>-2.0170370693684259E-2</v>
      </c>
    </row>
    <row r="804" spans="1:21" x14ac:dyDescent="0.25">
      <c r="A804" s="130">
        <f t="shared" si="231"/>
        <v>1937.11</v>
      </c>
      <c r="B804" s="138"/>
      <c r="C804" s="149">
        <f t="shared" si="238"/>
        <v>0.01</v>
      </c>
      <c r="D804" s="150">
        <f t="shared" si="248"/>
        <v>-0.1120000000000001</v>
      </c>
      <c r="E804" s="150">
        <f t="shared" si="232"/>
        <v>0.16270244480426013</v>
      </c>
      <c r="F804" s="150">
        <f t="shared" si="233"/>
        <v>3.3747120420910083E-2</v>
      </c>
      <c r="G804" s="151">
        <f t="shared" si="234"/>
        <v>5.0702444804260033E-2</v>
      </c>
      <c r="H804" s="150">
        <f t="shared" si="235"/>
        <v>-7.8252879579090023E-2</v>
      </c>
      <c r="I804" s="137"/>
      <c r="J804" s="151">
        <f t="shared" si="236"/>
        <v>11.25070244480426</v>
      </c>
      <c r="K804" s="150">
        <f t="shared" si="237"/>
        <v>11.12174712042091</v>
      </c>
      <c r="L804" s="135"/>
      <c r="M804" s="149">
        <f t="shared" si="239"/>
        <v>0.94072540342495525</v>
      </c>
      <c r="N804" s="149">
        <f t="shared" si="240"/>
        <v>0.94040417462387538</v>
      </c>
      <c r="O804" s="149">
        <f t="shared" si="241"/>
        <v>0.98871225270883656</v>
      </c>
      <c r="P804" s="149">
        <f t="shared" si="242"/>
        <v>0.98864562465634631</v>
      </c>
      <c r="Q804" s="140"/>
      <c r="R804" s="152">
        <f t="shared" si="243"/>
        <v>-6.1103995558654499E-2</v>
      </c>
      <c r="S804" s="152">
        <f t="shared" si="244"/>
        <v>-6.1445523125868068E-2</v>
      </c>
      <c r="T804" s="152">
        <f t="shared" si="245"/>
        <v>-1.1351937408962974E-2</v>
      </c>
      <c r="U804" s="152">
        <f t="shared" si="246"/>
        <v>-1.141932839900899E-2</v>
      </c>
    </row>
    <row r="805" spans="1:21" x14ac:dyDescent="0.25">
      <c r="A805" s="130">
        <f t="shared" si="231"/>
        <v>1937.12</v>
      </c>
      <c r="B805" s="138"/>
      <c r="C805" s="149">
        <f t="shared" si="238"/>
        <v>0.01</v>
      </c>
      <c r="D805" s="150">
        <f t="shared" si="248"/>
        <v>-0.11020000000000074</v>
      </c>
      <c r="E805" s="150">
        <f t="shared" si="232"/>
        <v>0.16341600439905377</v>
      </c>
      <c r="F805" s="150">
        <f t="shared" si="233"/>
        <v>3.6139068399727095E-2</v>
      </c>
      <c r="G805" s="151">
        <f t="shared" si="234"/>
        <v>5.3216004399053024E-2</v>
      </c>
      <c r="H805" s="150">
        <f t="shared" si="235"/>
        <v>-7.4060931600273647E-2</v>
      </c>
      <c r="I805" s="137"/>
      <c r="J805" s="151">
        <f t="shared" si="236"/>
        <v>11.073216004399052</v>
      </c>
      <c r="K805" s="150">
        <f t="shared" si="237"/>
        <v>10.945939068399726</v>
      </c>
      <c r="L805" s="135"/>
      <c r="M805" s="149">
        <f t="shared" si="239"/>
        <v>0.99302286264221151</v>
      </c>
      <c r="N805" s="149">
        <f t="shared" si="240"/>
        <v>0.99305007434484527</v>
      </c>
      <c r="O805" s="149">
        <f t="shared" si="241"/>
        <v>0.99943963217473253</v>
      </c>
      <c r="P805" s="149">
        <f t="shared" si="242"/>
        <v>0.99944564997933116</v>
      </c>
      <c r="Q805" s="140"/>
      <c r="R805" s="152">
        <f t="shared" si="243"/>
        <v>-7.0015913931346513E-3</v>
      </c>
      <c r="S805" s="152">
        <f t="shared" si="244"/>
        <v>-6.9741888721811763E-3</v>
      </c>
      <c r="T805" s="152">
        <f t="shared" si="245"/>
        <v>-5.6052488999602345E-4</v>
      </c>
      <c r="U805" s="152">
        <f t="shared" si="246"/>
        <v>-5.5450372944981341E-4</v>
      </c>
    </row>
    <row r="806" spans="1:21" x14ac:dyDescent="0.25">
      <c r="A806" s="130">
        <f t="shared" si="231"/>
        <v>1938.01</v>
      </c>
      <c r="B806" s="138"/>
      <c r="C806" s="149">
        <f t="shared" si="238"/>
        <v>0.01</v>
      </c>
      <c r="D806" s="150">
        <f t="shared" si="248"/>
        <v>-0.11309999999999931</v>
      </c>
      <c r="E806" s="150">
        <f t="shared" si="232"/>
        <v>0.1680572824548858</v>
      </c>
      <c r="F806" s="150">
        <f t="shared" si="233"/>
        <v>0.19053729777783396</v>
      </c>
      <c r="G806" s="151">
        <f t="shared" si="234"/>
        <v>5.4957282454886486E-2</v>
      </c>
      <c r="H806" s="150">
        <f t="shared" si="235"/>
        <v>7.7437297777834646E-2</v>
      </c>
      <c r="I806" s="137"/>
      <c r="J806" s="151">
        <f t="shared" si="236"/>
        <v>11.364957282454887</v>
      </c>
      <c r="K806" s="150">
        <f t="shared" si="237"/>
        <v>11.387437297777835</v>
      </c>
      <c r="L806" s="135"/>
      <c r="M806" s="149">
        <f t="shared" si="239"/>
        <v>1.0243322199530829</v>
      </c>
      <c r="N806" s="149">
        <f t="shared" si="240"/>
        <v>1.0347762013747528</v>
      </c>
      <c r="O806" s="149">
        <f t="shared" si="241"/>
        <v>1.0274193896285257</v>
      </c>
      <c r="P806" s="149">
        <f t="shared" si="242"/>
        <v>1.0392603998427727</v>
      </c>
      <c r="Q806" s="140"/>
      <c r="R806" s="152">
        <f t="shared" si="243"/>
        <v>2.4040907548065239E-2</v>
      </c>
      <c r="S806" s="152">
        <f t="shared" si="244"/>
        <v>3.4185172780340813E-2</v>
      </c>
      <c r="T806" s="152">
        <f t="shared" si="245"/>
        <v>2.7050211394384974E-2</v>
      </c>
      <c r="U806" s="152">
        <f t="shared" si="246"/>
        <v>3.8509306165993108E-2</v>
      </c>
    </row>
    <row r="807" spans="1:21" x14ac:dyDescent="0.25">
      <c r="A807" s="130">
        <f t="shared" si="231"/>
        <v>1938.02</v>
      </c>
      <c r="B807" s="138"/>
      <c r="C807" s="149">
        <f t="shared" si="238"/>
        <v>0.01</v>
      </c>
      <c r="D807" s="150">
        <f t="shared" si="248"/>
        <v>-0.11040000000000028</v>
      </c>
      <c r="E807" s="150">
        <f t="shared" si="232"/>
        <v>0.16316379418915083</v>
      </c>
      <c r="F807" s="150">
        <f t="shared" si="233"/>
        <v>3.502564300914647E-2</v>
      </c>
      <c r="G807" s="151">
        <f t="shared" si="234"/>
        <v>5.2763794189150559E-2</v>
      </c>
      <c r="H807" s="150">
        <f t="shared" si="235"/>
        <v>-7.5374356990853805E-2</v>
      </c>
      <c r="I807" s="137"/>
      <c r="J807" s="151">
        <f t="shared" si="236"/>
        <v>11.09276379418915</v>
      </c>
      <c r="K807" s="150">
        <f t="shared" si="237"/>
        <v>10.964625643009146</v>
      </c>
      <c r="L807" s="135"/>
      <c r="M807" s="149">
        <f t="shared" si="239"/>
        <v>0.98673849529652569</v>
      </c>
      <c r="N807" s="149">
        <f t="shared" si="240"/>
        <v>0.97699093480962773</v>
      </c>
      <c r="O807" s="149">
        <f t="shared" si="241"/>
        <v>0.99767790392561706</v>
      </c>
      <c r="P807" s="149">
        <f t="shared" si="242"/>
        <v>0.99558543864849591</v>
      </c>
      <c r="Q807" s="140"/>
      <c r="R807" s="152">
        <f t="shared" si="243"/>
        <v>-1.3350223694860906E-2</v>
      </c>
      <c r="S807" s="152">
        <f t="shared" si="244"/>
        <v>-2.3277905580530011E-2</v>
      </c>
      <c r="T807" s="152">
        <f t="shared" si="245"/>
        <v>-2.3247963204360085E-3</v>
      </c>
      <c r="U807" s="152">
        <f t="shared" si="246"/>
        <v>-4.42433430026112E-3</v>
      </c>
    </row>
    <row r="808" spans="1:21" x14ac:dyDescent="0.25">
      <c r="A808" s="130">
        <f t="shared" si="231"/>
        <v>1938.03</v>
      </c>
      <c r="B808" s="138"/>
      <c r="C808" s="149">
        <f t="shared" si="238"/>
        <v>0.01</v>
      </c>
      <c r="D808" s="150">
        <f t="shared" si="248"/>
        <v>-0.10309999999999953</v>
      </c>
      <c r="E808" s="150">
        <f t="shared" si="232"/>
        <v>0.15297356414749788</v>
      </c>
      <c r="F808" s="150">
        <f t="shared" si="233"/>
        <v>3.1258331736574475E-2</v>
      </c>
      <c r="G808" s="151">
        <f t="shared" si="234"/>
        <v>4.9873564147498356E-2</v>
      </c>
      <c r="H808" s="150">
        <f t="shared" si="235"/>
        <v>-7.1841668263425057E-2</v>
      </c>
      <c r="I808" s="137"/>
      <c r="J808" s="151">
        <f t="shared" si="236"/>
        <v>10.359873564147499</v>
      </c>
      <c r="K808" s="150">
        <f t="shared" si="237"/>
        <v>10.238158331736576</v>
      </c>
      <c r="L808" s="135"/>
      <c r="M808" s="149">
        <f t="shared" si="239"/>
        <v>0.95550096982555788</v>
      </c>
      <c r="N808" s="149">
        <f t="shared" si="240"/>
        <v>0.95541353778899463</v>
      </c>
      <c r="O808" s="149">
        <f t="shared" si="241"/>
        <v>0.99142688886785235</v>
      </c>
      <c r="P808" s="149">
        <f t="shared" si="242"/>
        <v>0.99140902316917079</v>
      </c>
      <c r="Q808" s="140"/>
      <c r="R808" s="152">
        <f t="shared" si="243"/>
        <v>-4.5519500309589865E-2</v>
      </c>
      <c r="S808" s="152">
        <f t="shared" si="244"/>
        <v>-4.5611008366361491E-2</v>
      </c>
      <c r="T808" s="152">
        <f t="shared" si="245"/>
        <v>-8.6100716453937961E-3</v>
      </c>
      <c r="U808" s="152">
        <f t="shared" si="246"/>
        <v>-8.6280919955131277E-3</v>
      </c>
    </row>
    <row r="809" spans="1:21" x14ac:dyDescent="0.25">
      <c r="A809" s="130">
        <f t="shared" si="231"/>
        <v>1938.04</v>
      </c>
      <c r="B809" s="138"/>
      <c r="C809" s="149">
        <f t="shared" si="238"/>
        <v>0.01</v>
      </c>
      <c r="D809" s="150">
        <f t="shared" si="248"/>
        <v>-9.8900000000000432E-2</v>
      </c>
      <c r="E809" s="150">
        <f t="shared" si="232"/>
        <v>0.14816737742944625</v>
      </c>
      <c r="F809" s="150">
        <f t="shared" si="233"/>
        <v>3.0465716947281098E-2</v>
      </c>
      <c r="G809" s="151">
        <f t="shared" si="234"/>
        <v>4.9267377429445813E-2</v>
      </c>
      <c r="H809" s="150">
        <f t="shared" si="235"/>
        <v>-6.8434283052719341E-2</v>
      </c>
      <c r="I809" s="137"/>
      <c r="J809" s="151">
        <f t="shared" si="236"/>
        <v>9.9392673774294469</v>
      </c>
      <c r="K809" s="150">
        <f t="shared" si="237"/>
        <v>9.8215657169472816</v>
      </c>
      <c r="L809" s="135"/>
      <c r="M809" s="149">
        <f t="shared" si="239"/>
        <v>0.97436751584302239</v>
      </c>
      <c r="N809" s="149">
        <f t="shared" si="240"/>
        <v>0.97435453643741077</v>
      </c>
      <c r="O809" s="149">
        <f t="shared" si="241"/>
        <v>0.99523659178790014</v>
      </c>
      <c r="P809" s="149">
        <f t="shared" si="242"/>
        <v>0.99523392300274405</v>
      </c>
      <c r="Q809" s="140"/>
      <c r="R809" s="152">
        <f t="shared" si="243"/>
        <v>-2.5966720181740056E-2</v>
      </c>
      <c r="S809" s="152">
        <f t="shared" si="244"/>
        <v>-2.5980041122606535E-2</v>
      </c>
      <c r="T809" s="152">
        <f t="shared" si="245"/>
        <v>-4.7747893975354037E-3</v>
      </c>
      <c r="U809" s="152">
        <f t="shared" si="246"/>
        <v>-4.7774709596447246E-3</v>
      </c>
    </row>
    <row r="810" spans="1:21" x14ac:dyDescent="0.25">
      <c r="A810" s="130">
        <f t="shared" si="231"/>
        <v>1938.05</v>
      </c>
      <c r="B810" s="138"/>
      <c r="C810" s="149">
        <f t="shared" si="238"/>
        <v>0.01</v>
      </c>
      <c r="D810" s="150">
        <f t="shared" si="248"/>
        <v>-9.9800000000000111E-2</v>
      </c>
      <c r="E810" s="150">
        <f t="shared" si="232"/>
        <v>0.15023765301931252</v>
      </c>
      <c r="F810" s="150">
        <f t="shared" si="233"/>
        <v>0.1646319827934753</v>
      </c>
      <c r="G810" s="151">
        <f t="shared" si="234"/>
        <v>5.0437653019312412E-2</v>
      </c>
      <c r="H810" s="150">
        <f t="shared" si="235"/>
        <v>6.4831982793475185E-2</v>
      </c>
      <c r="I810" s="137"/>
      <c r="J810" s="151">
        <f t="shared" si="236"/>
        <v>10.030437653019312</v>
      </c>
      <c r="K810" s="150">
        <f t="shared" si="237"/>
        <v>10.044831982793475</v>
      </c>
      <c r="L810" s="135"/>
      <c r="M810" s="149">
        <f t="shared" si="239"/>
        <v>1.0118125465457994</v>
      </c>
      <c r="N810" s="149">
        <f t="shared" si="240"/>
        <v>1.0220756783436793</v>
      </c>
      <c r="O810" s="149">
        <f t="shared" si="241"/>
        <v>1.0128845826836221</v>
      </c>
      <c r="P810" s="149">
        <f t="shared" si="242"/>
        <v>1.0241310292541002</v>
      </c>
      <c r="Q810" s="140"/>
      <c r="R810" s="152">
        <f t="shared" si="243"/>
        <v>1.1743323021982615E-2</v>
      </c>
      <c r="S810" s="152">
        <f t="shared" si="244"/>
        <v>2.1835538299961748E-2</v>
      </c>
      <c r="T810" s="152">
        <f t="shared" si="245"/>
        <v>1.2802282628856826E-2</v>
      </c>
      <c r="U810" s="152">
        <f t="shared" si="246"/>
        <v>2.3844476687313893E-2</v>
      </c>
    </row>
    <row r="811" spans="1:21" x14ac:dyDescent="0.25">
      <c r="A811" s="130">
        <f t="shared" si="231"/>
        <v>1938.06</v>
      </c>
      <c r="B811" s="138"/>
      <c r="C811" s="149">
        <f t="shared" si="238"/>
        <v>0.01</v>
      </c>
      <c r="D811" s="150">
        <f t="shared" si="248"/>
        <v>-0.10210000000000008</v>
      </c>
      <c r="E811" s="150">
        <f t="shared" si="232"/>
        <v>0.15321234639995074</v>
      </c>
      <c r="F811" s="150">
        <f t="shared" si="233"/>
        <v>0.1717872675609145</v>
      </c>
      <c r="G811" s="151">
        <f t="shared" si="234"/>
        <v>5.1112346399950659E-2</v>
      </c>
      <c r="H811" s="150">
        <f t="shared" si="235"/>
        <v>6.9687267560914423E-2</v>
      </c>
      <c r="I811" s="137"/>
      <c r="J811" s="151">
        <f t="shared" si="236"/>
        <v>10.261112346399951</v>
      </c>
      <c r="K811" s="150">
        <f t="shared" si="237"/>
        <v>10.279687267560915</v>
      </c>
      <c r="L811" s="135"/>
      <c r="M811" s="149">
        <f t="shared" si="239"/>
        <v>1.0220199047526284</v>
      </c>
      <c r="N811" s="149">
        <f t="shared" si="240"/>
        <v>1.0223008397885112</v>
      </c>
      <c r="O811" s="149">
        <f t="shared" si="241"/>
        <v>1.0246157481016795</v>
      </c>
      <c r="P811" s="149">
        <f t="shared" si="242"/>
        <v>1.0249307427043366</v>
      </c>
      <c r="Q811" s="140"/>
      <c r="R811" s="152">
        <f t="shared" si="243"/>
        <v>2.1780967866439977E-2</v>
      </c>
      <c r="S811" s="152">
        <f t="shared" si="244"/>
        <v>2.2055812250229966E-2</v>
      </c>
      <c r="T811" s="152">
        <f t="shared" si="245"/>
        <v>2.4317662404534868E-2</v>
      </c>
      <c r="U811" s="152">
        <f t="shared" si="246"/>
        <v>2.4625042214214899E-2</v>
      </c>
    </row>
    <row r="812" spans="1:21" x14ac:dyDescent="0.25">
      <c r="A812" s="130">
        <f t="shared" si="231"/>
        <v>1938.07</v>
      </c>
      <c r="B812" s="138"/>
      <c r="C812" s="149">
        <f t="shared" si="238"/>
        <v>0.01</v>
      </c>
      <c r="D812" s="150">
        <f t="shared" si="248"/>
        <v>-0.12240000000000073</v>
      </c>
      <c r="E812" s="150">
        <f t="shared" si="232"/>
        <v>0.18208324392548292</v>
      </c>
      <c r="F812" s="150">
        <f t="shared" si="233"/>
        <v>0.20835225612105057</v>
      </c>
      <c r="G812" s="151">
        <f t="shared" si="234"/>
        <v>5.9683243925482188E-2</v>
      </c>
      <c r="H812" s="150">
        <f t="shared" si="235"/>
        <v>8.5952256121049841E-2</v>
      </c>
      <c r="I812" s="137"/>
      <c r="J812" s="151">
        <f t="shared" si="236"/>
        <v>12.299683243925482</v>
      </c>
      <c r="K812" s="150">
        <f t="shared" si="237"/>
        <v>12.325952256121051</v>
      </c>
      <c r="L812" s="135"/>
      <c r="M812" s="149">
        <f t="shared" si="239"/>
        <v>1.1522323097301321</v>
      </c>
      <c r="N812" s="149">
        <f t="shared" si="240"/>
        <v>1.1525142266778332</v>
      </c>
      <c r="O812" s="149">
        <f t="shared" si="241"/>
        <v>1.1741091146978593</v>
      </c>
      <c r="P812" s="149">
        <f t="shared" si="242"/>
        <v>1.1744317035908618</v>
      </c>
      <c r="Q812" s="140"/>
      <c r="R812" s="152">
        <f t="shared" si="243"/>
        <v>0.14170119969535899</v>
      </c>
      <c r="S812" s="152">
        <f t="shared" si="244"/>
        <v>0.14194584000148694</v>
      </c>
      <c r="T812" s="152">
        <f t="shared" si="245"/>
        <v>0.16050965975979536</v>
      </c>
      <c r="U812" s="152">
        <f t="shared" si="246"/>
        <v>0.16078437407816631</v>
      </c>
    </row>
    <row r="813" spans="1:21" x14ac:dyDescent="0.25">
      <c r="A813" s="130">
        <f t="shared" si="231"/>
        <v>1938.08</v>
      </c>
      <c r="B813" s="138"/>
      <c r="C813" s="149">
        <f t="shared" si="238"/>
        <v>0.01</v>
      </c>
      <c r="D813" s="150">
        <f t="shared" si="248"/>
        <v>-0.12310000000000088</v>
      </c>
      <c r="E813" s="150">
        <f t="shared" si="232"/>
        <v>0.1755033545194051</v>
      </c>
      <c r="F813" s="150">
        <f t="shared" si="233"/>
        <v>0.19954867255557296</v>
      </c>
      <c r="G813" s="151">
        <f t="shared" si="234"/>
        <v>5.2403354519404227E-2</v>
      </c>
      <c r="H813" s="150">
        <f t="shared" si="235"/>
        <v>7.6448672555572084E-2</v>
      </c>
      <c r="I813" s="137"/>
      <c r="J813" s="151">
        <f t="shared" si="236"/>
        <v>12.362403354519405</v>
      </c>
      <c r="K813" s="150">
        <f t="shared" si="237"/>
        <v>12.386448672555572</v>
      </c>
      <c r="L813" s="135"/>
      <c r="M813" s="149">
        <f t="shared" si="239"/>
        <v>1.0071176240577169</v>
      </c>
      <c r="N813" s="149">
        <f t="shared" si="240"/>
        <v>1.0069742058870892</v>
      </c>
      <c r="O813" s="149">
        <f t="shared" si="241"/>
        <v>1.0080135123008536</v>
      </c>
      <c r="P813" s="149">
        <f t="shared" si="242"/>
        <v>1.0078504447307353</v>
      </c>
      <c r="Q813" s="140"/>
      <c r="R813" s="152">
        <f t="shared" si="243"/>
        <v>7.0924133279144687E-3</v>
      </c>
      <c r="S813" s="152">
        <f t="shared" si="244"/>
        <v>6.9499985991143274E-3</v>
      </c>
      <c r="T813" s="152">
        <f t="shared" si="245"/>
        <v>7.9815746197004541E-3</v>
      </c>
      <c r="U813" s="152">
        <f t="shared" si="246"/>
        <v>7.8197903188252076E-3</v>
      </c>
    </row>
    <row r="814" spans="1:21" x14ac:dyDescent="0.25">
      <c r="A814" s="130">
        <f t="shared" si="231"/>
        <v>1938.09</v>
      </c>
      <c r="B814" s="138"/>
      <c r="C814" s="149">
        <f t="shared" si="238"/>
        <v>0.01</v>
      </c>
      <c r="D814" s="150">
        <f t="shared" si="248"/>
        <v>-0.11749999999999972</v>
      </c>
      <c r="E814" s="150">
        <f t="shared" si="232"/>
        <v>0.16598404394882715</v>
      </c>
      <c r="F814" s="150">
        <f t="shared" si="233"/>
        <v>3.5994838237388936E-2</v>
      </c>
      <c r="G814" s="151">
        <f t="shared" si="234"/>
        <v>4.8484043948827438E-2</v>
      </c>
      <c r="H814" s="150">
        <f t="shared" si="235"/>
        <v>-8.1505161762610773E-2</v>
      </c>
      <c r="I814" s="137"/>
      <c r="J814" s="151">
        <f t="shared" si="236"/>
        <v>11.798484043948827</v>
      </c>
      <c r="K814" s="150">
        <f t="shared" si="237"/>
        <v>11.66849483823739</v>
      </c>
      <c r="L814" s="135"/>
      <c r="M814" s="149">
        <f t="shared" si="239"/>
        <v>0.9710889036877286</v>
      </c>
      <c r="N814" s="149">
        <f t="shared" si="240"/>
        <v>0.96236180583980979</v>
      </c>
      <c r="O814" s="149">
        <f t="shared" si="241"/>
        <v>0.99417191033723917</v>
      </c>
      <c r="P814" s="149">
        <f t="shared" si="242"/>
        <v>0.99227937616440898</v>
      </c>
      <c r="Q814" s="140"/>
      <c r="R814" s="152">
        <f t="shared" si="243"/>
        <v>-2.9337255986367987E-2</v>
      </c>
      <c r="S814" s="152">
        <f t="shared" si="244"/>
        <v>-3.8364801476805092E-2</v>
      </c>
      <c r="T814" s="152">
        <f t="shared" si="245"/>
        <v>-5.8451392539571106E-3</v>
      </c>
      <c r="U814" s="152">
        <f t="shared" si="246"/>
        <v>-7.7505821493296847E-3</v>
      </c>
    </row>
    <row r="815" spans="1:21" x14ac:dyDescent="0.25">
      <c r="A815" s="130">
        <f t="shared" si="231"/>
        <v>1938.1</v>
      </c>
      <c r="B815" s="138"/>
      <c r="C815" s="149">
        <f t="shared" si="238"/>
        <v>0.01</v>
      </c>
      <c r="D815" s="150">
        <f t="shared" si="248"/>
        <v>-0.13059999999999938</v>
      </c>
      <c r="E815" s="150">
        <f t="shared" si="232"/>
        <v>0.183319668526988</v>
      </c>
      <c r="F815" s="150">
        <f t="shared" si="233"/>
        <v>0.22205668496454947</v>
      </c>
      <c r="G815" s="151">
        <f t="shared" si="234"/>
        <v>5.2719668526988617E-2</v>
      </c>
      <c r="H815" s="150">
        <f t="shared" si="235"/>
        <v>9.1456684964550089E-2</v>
      </c>
      <c r="I815" s="137"/>
      <c r="J815" s="151">
        <f t="shared" si="236"/>
        <v>13.112719668526989</v>
      </c>
      <c r="K815" s="150">
        <f t="shared" si="237"/>
        <v>13.15145668496455</v>
      </c>
      <c r="L815" s="135"/>
      <c r="M815" s="149">
        <f t="shared" si="239"/>
        <v>1.0813651782423557</v>
      </c>
      <c r="N815" s="149">
        <f t="shared" si="240"/>
        <v>1.0924183201008693</v>
      </c>
      <c r="O815" s="149">
        <f t="shared" si="241"/>
        <v>1.0984423678290214</v>
      </c>
      <c r="P815" s="149">
        <f t="shared" si="242"/>
        <v>1.1118311332531914</v>
      </c>
      <c r="Q815" s="140"/>
      <c r="R815" s="152">
        <f t="shared" si="243"/>
        <v>7.8224296820679967E-2</v>
      </c>
      <c r="S815" s="152">
        <f t="shared" si="244"/>
        <v>8.8393880982894663E-2</v>
      </c>
      <c r="T815" s="152">
        <f t="shared" si="245"/>
        <v>9.3893147041116051E-2</v>
      </c>
      <c r="U815" s="152">
        <f t="shared" si="246"/>
        <v>0.10600832571144865</v>
      </c>
    </row>
    <row r="816" spans="1:21" x14ac:dyDescent="0.25">
      <c r="A816" s="130">
        <f t="shared" si="231"/>
        <v>1938.11</v>
      </c>
      <c r="B816" s="138"/>
      <c r="C816" s="149">
        <f t="shared" si="238"/>
        <v>0.01</v>
      </c>
      <c r="D816" s="150">
        <f t="shared" si="248"/>
        <v>-0.13070000000000093</v>
      </c>
      <c r="E816" s="150">
        <f t="shared" si="232"/>
        <v>0.17385713368419078</v>
      </c>
      <c r="F816" s="150">
        <f t="shared" si="233"/>
        <v>0.17294924840557696</v>
      </c>
      <c r="G816" s="151">
        <f t="shared" si="234"/>
        <v>4.3157133684189858E-2</v>
      </c>
      <c r="H816" s="150">
        <f t="shared" si="235"/>
        <v>4.2249248405576034E-2</v>
      </c>
      <c r="I816" s="137"/>
      <c r="J816" s="151">
        <f t="shared" si="236"/>
        <v>13.11315713368419</v>
      </c>
      <c r="K816" s="150">
        <f t="shared" si="237"/>
        <v>13.112249248405575</v>
      </c>
      <c r="L816" s="135"/>
      <c r="M816" s="149">
        <f t="shared" si="239"/>
        <v>1.0025680024864703</v>
      </c>
      <c r="N816" s="149">
        <f t="shared" si="240"/>
        <v>1.0005560296361449</v>
      </c>
      <c r="O816" s="149">
        <f t="shared" si="241"/>
        <v>1.0025573802984273</v>
      </c>
      <c r="P816" s="149">
        <f t="shared" si="242"/>
        <v>1.0005559140088225</v>
      </c>
      <c r="Q816" s="140"/>
      <c r="R816" s="152">
        <f t="shared" si="243"/>
        <v>2.564710802249529E-3</v>
      </c>
      <c r="S816" s="152">
        <f t="shared" si="244"/>
        <v>5.5587510894521846E-4</v>
      </c>
      <c r="T816" s="152">
        <f t="shared" si="245"/>
        <v>2.5541157660146615E-3</v>
      </c>
      <c r="U816" s="152">
        <f t="shared" si="246"/>
        <v>5.5575954587264707E-4</v>
      </c>
    </row>
    <row r="817" spans="1:21" x14ac:dyDescent="0.25">
      <c r="A817" s="130">
        <f t="shared" si="231"/>
        <v>1938.12</v>
      </c>
      <c r="B817" s="138"/>
      <c r="C817" s="149">
        <f t="shared" si="238"/>
        <v>0.01</v>
      </c>
      <c r="D817" s="150">
        <f t="shared" si="248"/>
        <v>-0.1269000000000009</v>
      </c>
      <c r="E817" s="150">
        <f t="shared" si="232"/>
        <v>0.163677790661587</v>
      </c>
      <c r="F817" s="150">
        <f t="shared" si="233"/>
        <v>3.9619637966728703E-2</v>
      </c>
      <c r="G817" s="151">
        <f t="shared" si="234"/>
        <v>3.6777790661586096E-2</v>
      </c>
      <c r="H817" s="150">
        <f t="shared" si="235"/>
        <v>-8.7280362033272191E-2</v>
      </c>
      <c r="I817" s="137"/>
      <c r="J817" s="151">
        <f t="shared" si="236"/>
        <v>12.726777790661586</v>
      </c>
      <c r="K817" s="150">
        <f t="shared" si="237"/>
        <v>12.602719637966727</v>
      </c>
      <c r="L817" s="135"/>
      <c r="M817" s="149">
        <f t="shared" si="239"/>
        <v>0.98327219881858396</v>
      </c>
      <c r="N817" s="149">
        <f t="shared" si="240"/>
        <v>0.97721404560332048</v>
      </c>
      <c r="O817" s="149">
        <f t="shared" si="241"/>
        <v>0.99634422671883915</v>
      </c>
      <c r="P817" s="149">
        <f t="shared" si="242"/>
        <v>0.99487779785170005</v>
      </c>
      <c r="Q817" s="140"/>
      <c r="R817" s="152">
        <f t="shared" si="243"/>
        <v>-1.6869290942024329E-2</v>
      </c>
      <c r="S817" s="152">
        <f t="shared" si="244"/>
        <v>-2.3049566386946545E-2</v>
      </c>
      <c r="T817" s="152">
        <f t="shared" si="245"/>
        <v>-3.6624719511650474E-3</v>
      </c>
      <c r="U817" s="152">
        <f t="shared" si="246"/>
        <v>-5.135365595522144E-3</v>
      </c>
    </row>
    <row r="818" spans="1:21" x14ac:dyDescent="0.25">
      <c r="A818" s="130">
        <f t="shared" si="231"/>
        <v>1939.01</v>
      </c>
      <c r="B818" s="138"/>
      <c r="C818" s="149">
        <f t="shared" si="238"/>
        <v>0.01</v>
      </c>
      <c r="D818" s="150">
        <f t="shared" si="248"/>
        <v>-0.125</v>
      </c>
      <c r="E818" s="150">
        <f t="shared" si="232"/>
        <v>0.16376300423573209</v>
      </c>
      <c r="F818" s="150">
        <f t="shared" si="233"/>
        <v>4.0951581171548623E-2</v>
      </c>
      <c r="G818" s="151">
        <f t="shared" si="234"/>
        <v>3.876300423573209E-2</v>
      </c>
      <c r="H818" s="150">
        <f t="shared" si="235"/>
        <v>-8.4048418828451377E-2</v>
      </c>
      <c r="I818" s="137"/>
      <c r="J818" s="151">
        <f t="shared" si="236"/>
        <v>12.538763004235733</v>
      </c>
      <c r="K818" s="150">
        <f t="shared" si="237"/>
        <v>12.415951581171548</v>
      </c>
      <c r="L818" s="135"/>
      <c r="M818" s="149">
        <f t="shared" si="239"/>
        <v>0.99269845527774681</v>
      </c>
      <c r="N818" s="149">
        <f t="shared" si="240"/>
        <v>0.99268967049689749</v>
      </c>
      <c r="O818" s="149">
        <f t="shared" si="241"/>
        <v>0.99855211093523932</v>
      </c>
      <c r="P818" s="149">
        <f t="shared" si="242"/>
        <v>0.99854991415906447</v>
      </c>
      <c r="Q818" s="140"/>
      <c r="R818" s="152">
        <f t="shared" si="243"/>
        <v>-7.3283314693208135E-3</v>
      </c>
      <c r="S818" s="152">
        <f t="shared" si="244"/>
        <v>-7.3371809035803672E-3</v>
      </c>
      <c r="T818" s="152">
        <f t="shared" si="245"/>
        <v>-1.448938269009133E-3</v>
      </c>
      <c r="U818" s="152">
        <f t="shared" si="246"/>
        <v>-1.4511382329040708E-3</v>
      </c>
    </row>
    <row r="819" spans="1:21" x14ac:dyDescent="0.25">
      <c r="A819" s="130">
        <f t="shared" si="231"/>
        <v>1939.02</v>
      </c>
      <c r="B819" s="138"/>
      <c r="C819" s="149">
        <f t="shared" si="238"/>
        <v>0.01</v>
      </c>
      <c r="D819" s="150">
        <f t="shared" si="248"/>
        <v>-0.12400000000000055</v>
      </c>
      <c r="E819" s="150">
        <f t="shared" si="232"/>
        <v>0.1640637257402657</v>
      </c>
      <c r="F819" s="150">
        <f t="shared" si="233"/>
        <v>4.3903393480380297E-2</v>
      </c>
      <c r="G819" s="151">
        <f t="shared" si="234"/>
        <v>4.0063725740265149E-2</v>
      </c>
      <c r="H819" s="150">
        <f t="shared" si="235"/>
        <v>-8.009660651962025E-2</v>
      </c>
      <c r="I819" s="137"/>
      <c r="J819" s="151">
        <f t="shared" si="236"/>
        <v>12.440063725740265</v>
      </c>
      <c r="K819" s="150">
        <f t="shared" si="237"/>
        <v>12.319903393480381</v>
      </c>
      <c r="L819" s="135"/>
      <c r="M819" s="149">
        <f t="shared" si="239"/>
        <v>0.99735301580681113</v>
      </c>
      <c r="N819" s="149">
        <f t="shared" si="240"/>
        <v>0.99746523239412843</v>
      </c>
      <c r="O819" s="149">
        <f t="shared" si="241"/>
        <v>0.99991659271289801</v>
      </c>
      <c r="P819" s="149">
        <f t="shared" si="242"/>
        <v>0.99994662183094829</v>
      </c>
      <c r="Q819" s="140"/>
      <c r="R819" s="152">
        <f t="shared" si="243"/>
        <v>-2.650493650201187E-3</v>
      </c>
      <c r="S819" s="152">
        <f t="shared" si="244"/>
        <v>-2.5379855682875802E-3</v>
      </c>
      <c r="T819" s="152">
        <f t="shared" si="245"/>
        <v>-8.3410765683186846E-5</v>
      </c>
      <c r="U819" s="152">
        <f t="shared" si="246"/>
        <v>-5.3379593716873115E-5</v>
      </c>
    </row>
    <row r="820" spans="1:21" x14ac:dyDescent="0.25">
      <c r="A820" s="130">
        <f t="shared" si="231"/>
        <v>1939.03</v>
      </c>
      <c r="B820" s="138"/>
      <c r="C820" s="149">
        <f t="shared" si="238"/>
        <v>0.01</v>
      </c>
      <c r="D820" s="150">
        <f t="shared" si="248"/>
        <v>-0.12390000000000079</v>
      </c>
      <c r="E820" s="150">
        <f t="shared" si="232"/>
        <v>0.16501598822083394</v>
      </c>
      <c r="F820" s="150">
        <f t="shared" si="233"/>
        <v>8.1959457768876906E-2</v>
      </c>
      <c r="G820" s="151">
        <f t="shared" si="234"/>
        <v>4.111598822083315E-2</v>
      </c>
      <c r="H820" s="150">
        <f t="shared" si="235"/>
        <v>-4.1940542231123881E-2</v>
      </c>
      <c r="I820" s="137"/>
      <c r="J820" s="151">
        <f t="shared" si="236"/>
        <v>12.431115988220833</v>
      </c>
      <c r="K820" s="150">
        <f t="shared" si="237"/>
        <v>12.348059457768876</v>
      </c>
      <c r="L820" s="135"/>
      <c r="M820" s="149">
        <f t="shared" si="239"/>
        <v>1.0021220739094379</v>
      </c>
      <c r="N820" s="149">
        <f t="shared" si="240"/>
        <v>1.0041455875182121</v>
      </c>
      <c r="O820" s="149">
        <f t="shared" si="241"/>
        <v>1.0014779330540455</v>
      </c>
      <c r="P820" s="149">
        <f t="shared" si="242"/>
        <v>1.0024829634147467</v>
      </c>
      <c r="Q820" s="140"/>
      <c r="R820" s="152">
        <f t="shared" si="243"/>
        <v>2.1198254909109626E-3</v>
      </c>
      <c r="S820" s="152">
        <f t="shared" si="244"/>
        <v>4.1370182452269925E-3</v>
      </c>
      <c r="T820" s="152">
        <f t="shared" si="245"/>
        <v>1.4768419858742594E-3</v>
      </c>
      <c r="U820" s="152">
        <f t="shared" si="246"/>
        <v>2.4798859541825952E-3</v>
      </c>
    </row>
    <row r="821" spans="1:21" x14ac:dyDescent="0.25">
      <c r="A821" s="130">
        <f t="shared" si="231"/>
        <v>1939.04</v>
      </c>
      <c r="B821" s="138"/>
      <c r="C821" s="149">
        <f t="shared" si="238"/>
        <v>0.01</v>
      </c>
      <c r="D821" s="150">
        <f t="shared" si="248"/>
        <v>-0.10829999999999984</v>
      </c>
      <c r="E821" s="150">
        <f t="shared" si="232"/>
        <v>0.14482882984166534</v>
      </c>
      <c r="F821" s="150">
        <f t="shared" si="233"/>
        <v>3.23870335197253E-2</v>
      </c>
      <c r="G821" s="151">
        <f t="shared" si="234"/>
        <v>3.65288298416655E-2</v>
      </c>
      <c r="H821" s="150">
        <f t="shared" si="235"/>
        <v>-7.5912966480274541E-2</v>
      </c>
      <c r="I821" s="137"/>
      <c r="J821" s="151">
        <f t="shared" si="236"/>
        <v>10.866528829841666</v>
      </c>
      <c r="K821" s="150">
        <f t="shared" si="237"/>
        <v>10.754087033519726</v>
      </c>
      <c r="L821" s="135"/>
      <c r="M821" s="149">
        <f t="shared" si="239"/>
        <v>0.91846500878628889</v>
      </c>
      <c r="N821" s="149">
        <f t="shared" si="240"/>
        <v>0.91632351862488903</v>
      </c>
      <c r="O821" s="149">
        <f t="shared" si="241"/>
        <v>0.98241235020071527</v>
      </c>
      <c r="P821" s="149">
        <f t="shared" si="242"/>
        <v>0.98193346409968663</v>
      </c>
      <c r="Q821" s="140"/>
      <c r="R821" s="152">
        <f t="shared" si="243"/>
        <v>-8.505147109368659E-2</v>
      </c>
      <c r="S821" s="152">
        <f t="shared" si="244"/>
        <v>-8.7385790391883475E-2</v>
      </c>
      <c r="T821" s="152">
        <f t="shared" si="245"/>
        <v>-1.7744150209896351E-2</v>
      </c>
      <c r="U821" s="152">
        <f t="shared" si="246"/>
        <v>-1.8231728422479485E-2</v>
      </c>
    </row>
    <row r="822" spans="1:21" x14ac:dyDescent="0.25">
      <c r="A822" s="130">
        <f t="shared" si="231"/>
        <v>1939.05</v>
      </c>
      <c r="B822" s="138"/>
      <c r="C822" s="149">
        <f t="shared" si="238"/>
        <v>0.01</v>
      </c>
      <c r="D822" s="150">
        <f t="shared" ref="D822:D841" si="249">(1-Epsilon)*q_SP-q_SP</f>
        <v>-0.1122999999999994</v>
      </c>
      <c r="E822" s="150">
        <f t="shared" si="232"/>
        <v>0.15674003132529415</v>
      </c>
      <c r="F822" s="150">
        <f t="shared" si="233"/>
        <v>0.1899853426736958</v>
      </c>
      <c r="G822" s="151">
        <f t="shared" si="234"/>
        <v>4.4440031325294754E-2</v>
      </c>
      <c r="H822" s="150">
        <f t="shared" si="235"/>
        <v>7.7685342673696395E-2</v>
      </c>
      <c r="I822" s="137"/>
      <c r="J822" s="151">
        <f t="shared" si="236"/>
        <v>11.274440031325295</v>
      </c>
      <c r="K822" s="150">
        <f t="shared" si="237"/>
        <v>11.307685342673697</v>
      </c>
      <c r="L822" s="135"/>
      <c r="M822" s="149">
        <f t="shared" si="239"/>
        <v>1.0292630760335617</v>
      </c>
      <c r="N822" s="149">
        <f t="shared" si="240"/>
        <v>1.0390204980011954</v>
      </c>
      <c r="O822" s="149">
        <f t="shared" si="241"/>
        <v>1.0352959071220977</v>
      </c>
      <c r="P822" s="149">
        <f t="shared" si="242"/>
        <v>1.0471229250221101</v>
      </c>
      <c r="Q822" s="140"/>
      <c r="R822" s="152">
        <f t="shared" si="243"/>
        <v>2.8843086016189515E-2</v>
      </c>
      <c r="S822" s="152">
        <f t="shared" si="244"/>
        <v>3.8278440508812975E-2</v>
      </c>
      <c r="T822" s="152">
        <f t="shared" si="245"/>
        <v>3.4687286456604252E-2</v>
      </c>
      <c r="U822" s="152">
        <f t="shared" si="246"/>
        <v>4.6046331894657809E-2</v>
      </c>
    </row>
    <row r="823" spans="1:21" x14ac:dyDescent="0.25">
      <c r="A823" s="130">
        <f t="shared" si="231"/>
        <v>1939.06</v>
      </c>
      <c r="B823" s="138"/>
      <c r="C823" s="149">
        <f t="shared" si="238"/>
        <v>0.01</v>
      </c>
      <c r="D823" s="150">
        <f t="shared" si="249"/>
        <v>-0.11430000000000007</v>
      </c>
      <c r="E823" s="150">
        <f t="shared" si="232"/>
        <v>0.15848428614256771</v>
      </c>
      <c r="F823" s="150">
        <f t="shared" si="233"/>
        <v>0.19181613650688084</v>
      </c>
      <c r="G823" s="151">
        <f t="shared" si="234"/>
        <v>4.4184286142567641E-2</v>
      </c>
      <c r="H823" s="150">
        <f t="shared" si="235"/>
        <v>7.7516136506880773E-2</v>
      </c>
      <c r="I823" s="137"/>
      <c r="J823" s="151">
        <f t="shared" si="236"/>
        <v>11.474184286142567</v>
      </c>
      <c r="K823" s="150">
        <f t="shared" si="237"/>
        <v>11.507516136506881</v>
      </c>
      <c r="L823" s="135"/>
      <c r="M823" s="149">
        <f t="shared" si="239"/>
        <v>1.0152467102083216</v>
      </c>
      <c r="N823" s="149">
        <f t="shared" si="240"/>
        <v>1.0152079195959594</v>
      </c>
      <c r="O823" s="149">
        <f t="shared" si="241"/>
        <v>1.0182831088569297</v>
      </c>
      <c r="P823" s="149">
        <f t="shared" si="242"/>
        <v>1.0182361599411909</v>
      </c>
      <c r="Q823" s="140"/>
      <c r="R823" s="152">
        <f t="shared" si="243"/>
        <v>1.5131647203074835E-2</v>
      </c>
      <c r="S823" s="152">
        <f t="shared" si="244"/>
        <v>1.5093438408061585E-2</v>
      </c>
      <c r="T823" s="152">
        <f t="shared" si="245"/>
        <v>1.8117982467736955E-2</v>
      </c>
      <c r="U823" s="152">
        <f t="shared" si="246"/>
        <v>1.8071875449289846E-2</v>
      </c>
    </row>
    <row r="824" spans="1:21" x14ac:dyDescent="0.25">
      <c r="A824" s="130">
        <f t="shared" si="231"/>
        <v>1939.07</v>
      </c>
      <c r="B824" s="138"/>
      <c r="C824" s="149">
        <f t="shared" si="238"/>
        <v>0.01</v>
      </c>
      <c r="D824" s="150">
        <f t="shared" si="249"/>
        <v>-0.11710000000000065</v>
      </c>
      <c r="E824" s="150">
        <f t="shared" si="232"/>
        <v>0.16264895519893913</v>
      </c>
      <c r="F824" s="150">
        <f t="shared" si="233"/>
        <v>0.19736538404422668</v>
      </c>
      <c r="G824" s="151">
        <f t="shared" si="234"/>
        <v>4.5548955198938479E-2</v>
      </c>
      <c r="H824" s="150">
        <f t="shared" si="235"/>
        <v>8.0265384044226035E-2</v>
      </c>
      <c r="I824" s="137"/>
      <c r="J824" s="151">
        <f t="shared" si="236"/>
        <v>11.75554895519894</v>
      </c>
      <c r="K824" s="150">
        <f t="shared" si="237"/>
        <v>11.790265384044227</v>
      </c>
      <c r="L824" s="135"/>
      <c r="M824" s="149">
        <f t="shared" si="239"/>
        <v>1.0199975148065747</v>
      </c>
      <c r="N824" s="149">
        <f t="shared" si="240"/>
        <v>1.0200238583839716</v>
      </c>
      <c r="O824" s="149">
        <f t="shared" si="241"/>
        <v>1.0240954359014935</v>
      </c>
      <c r="P824" s="149">
        <f t="shared" si="242"/>
        <v>1.0241274023550353</v>
      </c>
      <c r="Q824" s="140"/>
      <c r="R824" s="152">
        <f t="shared" si="243"/>
        <v>1.9800190829069125E-2</v>
      </c>
      <c r="S824" s="152">
        <f t="shared" si="244"/>
        <v>1.9826017595145698E-2</v>
      </c>
      <c r="T824" s="152">
        <f t="shared" si="245"/>
        <v>2.3809721397099935E-2</v>
      </c>
      <c r="U824" s="152">
        <f t="shared" si="246"/>
        <v>2.3840935240581496E-2</v>
      </c>
    </row>
    <row r="825" spans="1:21" x14ac:dyDescent="0.25">
      <c r="A825" s="130">
        <f t="shared" si="231"/>
        <v>1939.08</v>
      </c>
      <c r="B825" s="138"/>
      <c r="C825" s="149">
        <f t="shared" si="238"/>
        <v>0.01</v>
      </c>
      <c r="D825" s="150">
        <f t="shared" si="249"/>
        <v>-0.11539999999999928</v>
      </c>
      <c r="E825" s="150">
        <f t="shared" si="232"/>
        <v>0.16026809324369587</v>
      </c>
      <c r="F825" s="150">
        <f t="shared" si="233"/>
        <v>3.7777231379995821E-2</v>
      </c>
      <c r="G825" s="151">
        <f t="shared" si="234"/>
        <v>4.4868093243696588E-2</v>
      </c>
      <c r="H825" s="150">
        <f t="shared" si="235"/>
        <v>-7.762276862000346E-2</v>
      </c>
      <c r="I825" s="137"/>
      <c r="J825" s="151">
        <f t="shared" si="236"/>
        <v>11.584868093243696</v>
      </c>
      <c r="K825" s="150">
        <f t="shared" si="237"/>
        <v>11.462377231379996</v>
      </c>
      <c r="L825" s="135"/>
      <c r="M825" s="149">
        <f t="shared" si="239"/>
        <v>0.99286588999168079</v>
      </c>
      <c r="N825" s="149">
        <f t="shared" si="240"/>
        <v>0.98362868421146565</v>
      </c>
      <c r="O825" s="149">
        <f t="shared" si="241"/>
        <v>0.99892027285357343</v>
      </c>
      <c r="P825" s="149">
        <f t="shared" si="242"/>
        <v>0.99674294576992728</v>
      </c>
      <c r="Q825" s="140"/>
      <c r="R825" s="152">
        <f t="shared" si="243"/>
        <v>-7.1596794538575335E-3</v>
      </c>
      <c r="S825" s="152">
        <f t="shared" si="244"/>
        <v>-1.6506806589243035E-2</v>
      </c>
      <c r="T825" s="152">
        <f t="shared" si="245"/>
        <v>-1.0803104717078294E-3</v>
      </c>
      <c r="U825" s="152">
        <f t="shared" si="246"/>
        <v>-3.2623699767900778E-3</v>
      </c>
    </row>
    <row r="826" spans="1:21" x14ac:dyDescent="0.25">
      <c r="A826" s="130">
        <f t="shared" si="231"/>
        <v>1939.09</v>
      </c>
      <c r="B826" s="138"/>
      <c r="C826" s="149">
        <f t="shared" si="238"/>
        <v>0.01</v>
      </c>
      <c r="D826" s="150">
        <f t="shared" si="249"/>
        <v>-0.12770000000000081</v>
      </c>
      <c r="E826" s="150">
        <f t="shared" si="232"/>
        <v>0.17913278726033907</v>
      </c>
      <c r="F826" s="150">
        <f t="shared" si="233"/>
        <v>0.2171373202032463</v>
      </c>
      <c r="G826" s="151">
        <f t="shared" si="234"/>
        <v>5.1432787260338259E-2</v>
      </c>
      <c r="H826" s="150">
        <f t="shared" si="235"/>
        <v>8.9437320203245491E-2</v>
      </c>
      <c r="I826" s="137"/>
      <c r="J826" s="151">
        <f t="shared" si="236"/>
        <v>12.821432787260338</v>
      </c>
      <c r="K826" s="150">
        <f t="shared" si="237"/>
        <v>12.859437320203245</v>
      </c>
      <c r="L826" s="135"/>
      <c r="M826" s="149">
        <f t="shared" si="239"/>
        <v>1.0779224123728715</v>
      </c>
      <c r="N826" s="149">
        <f t="shared" si="240"/>
        <v>1.0885733312632793</v>
      </c>
      <c r="O826" s="149">
        <f t="shared" si="241"/>
        <v>1.094289562558973</v>
      </c>
      <c r="P826" s="149">
        <f t="shared" si="242"/>
        <v>1.107200163800298</v>
      </c>
      <c r="Q826" s="140"/>
      <c r="R826" s="152">
        <f t="shared" si="243"/>
        <v>7.5035496216493677E-2</v>
      </c>
      <c r="S826" s="152">
        <f t="shared" si="244"/>
        <v>8.4867968521366924E-2</v>
      </c>
      <c r="T826" s="152">
        <f t="shared" si="245"/>
        <v>9.0105351389803467E-2</v>
      </c>
      <c r="U826" s="152">
        <f t="shared" si="246"/>
        <v>0.10183445382227768</v>
      </c>
    </row>
    <row r="827" spans="1:21" x14ac:dyDescent="0.25">
      <c r="A827" s="130">
        <f t="shared" si="231"/>
        <v>1939.1</v>
      </c>
      <c r="B827" s="138"/>
      <c r="C827" s="149">
        <f t="shared" si="238"/>
        <v>0.01</v>
      </c>
      <c r="D827" s="150">
        <f t="shared" si="249"/>
        <v>-0.12899999999999956</v>
      </c>
      <c r="E827" s="150">
        <f t="shared" si="232"/>
        <v>0.17804539449873735</v>
      </c>
      <c r="F827" s="150">
        <f t="shared" si="233"/>
        <v>0.21413040269905964</v>
      </c>
      <c r="G827" s="151">
        <f t="shared" si="234"/>
        <v>4.9045394498737793E-2</v>
      </c>
      <c r="H827" s="150">
        <f t="shared" si="235"/>
        <v>8.5130402699060082E-2</v>
      </c>
      <c r="I827" s="137"/>
      <c r="J827" s="151">
        <f t="shared" si="236"/>
        <v>12.949045394498738</v>
      </c>
      <c r="K827" s="150">
        <f t="shared" si="237"/>
        <v>12.98513040269906</v>
      </c>
      <c r="L827" s="135"/>
      <c r="M827" s="149">
        <f t="shared" si="239"/>
        <v>1.0097073304826751</v>
      </c>
      <c r="N827" s="149">
        <f t="shared" si="240"/>
        <v>1.0095763319793181</v>
      </c>
      <c r="O827" s="149">
        <f t="shared" si="241"/>
        <v>1.0115195863360491</v>
      </c>
      <c r="P827" s="149">
        <f t="shared" si="242"/>
        <v>1.0113620379627493</v>
      </c>
      <c r="Q827" s="140"/>
      <c r="R827" s="152">
        <f t="shared" si="243"/>
        <v>9.6605170618764367E-3</v>
      </c>
      <c r="S827" s="152">
        <f t="shared" si="244"/>
        <v>9.5307695618336487E-3</v>
      </c>
      <c r="T827" s="152">
        <f t="shared" si="245"/>
        <v>1.1453741092217759E-2</v>
      </c>
      <c r="U827" s="152">
        <f t="shared" si="246"/>
        <v>1.1297974811357893E-2</v>
      </c>
    </row>
    <row r="828" spans="1:21" x14ac:dyDescent="0.25">
      <c r="A828" s="130">
        <f t="shared" si="231"/>
        <v>1939.11</v>
      </c>
      <c r="B828" s="138"/>
      <c r="C828" s="149">
        <f t="shared" si="238"/>
        <v>0.01</v>
      </c>
      <c r="D828" s="150">
        <f t="shared" si="249"/>
        <v>-0.12669999999999959</v>
      </c>
      <c r="E828" s="150">
        <f t="shared" si="232"/>
        <v>0.17627417331133069</v>
      </c>
      <c r="F828" s="150">
        <f t="shared" si="233"/>
        <v>4.0682307451661875E-2</v>
      </c>
      <c r="G828" s="151">
        <f t="shared" si="234"/>
        <v>4.9574173311331099E-2</v>
      </c>
      <c r="H828" s="150">
        <f t="shared" si="235"/>
        <v>-8.6017692548337715E-2</v>
      </c>
      <c r="I828" s="137"/>
      <c r="J828" s="151">
        <f t="shared" si="236"/>
        <v>12.719574173311331</v>
      </c>
      <c r="K828" s="150">
        <f t="shared" si="237"/>
        <v>12.583982307451663</v>
      </c>
      <c r="L828" s="135"/>
      <c r="M828" s="149">
        <f t="shared" si="239"/>
        <v>0.99058829166777251</v>
      </c>
      <c r="N828" s="149">
        <f t="shared" si="240"/>
        <v>0.98141805552577799</v>
      </c>
      <c r="O828" s="149">
        <f t="shared" si="241"/>
        <v>0.99840831140226638</v>
      </c>
      <c r="P828" s="149">
        <f t="shared" si="242"/>
        <v>0.99629191307161558</v>
      </c>
      <c r="Q828" s="140"/>
      <c r="R828" s="152">
        <f t="shared" si="243"/>
        <v>-9.4562783327654908E-3</v>
      </c>
      <c r="S828" s="152">
        <f t="shared" si="244"/>
        <v>-1.8756757772136212E-2</v>
      </c>
      <c r="T828" s="152">
        <f t="shared" si="245"/>
        <v>-1.592956679802844E-3</v>
      </c>
      <c r="U828" s="152">
        <f t="shared" si="246"/>
        <v>-3.7149789254098272E-3</v>
      </c>
    </row>
    <row r="829" spans="1:21" x14ac:dyDescent="0.25">
      <c r="A829" s="130">
        <f t="shared" si="231"/>
        <v>1939.12</v>
      </c>
      <c r="B829" s="138"/>
      <c r="C829" s="149">
        <f t="shared" si="238"/>
        <v>0.01</v>
      </c>
      <c r="D829" s="150">
        <f t="shared" si="249"/>
        <v>-0.12369999999999948</v>
      </c>
      <c r="E829" s="150">
        <f t="shared" si="232"/>
        <v>0.17460660360827984</v>
      </c>
      <c r="F829" s="150">
        <f t="shared" si="233"/>
        <v>3.8926566851621595E-2</v>
      </c>
      <c r="G829" s="151">
        <f t="shared" si="234"/>
        <v>5.0906603608280365E-2</v>
      </c>
      <c r="H829" s="150">
        <f t="shared" si="235"/>
        <v>-8.4773433148377875E-2</v>
      </c>
      <c r="I829" s="137"/>
      <c r="J829" s="151">
        <f t="shared" si="236"/>
        <v>12.42090660360828</v>
      </c>
      <c r="K829" s="150">
        <f t="shared" si="237"/>
        <v>12.285226566851621</v>
      </c>
      <c r="L829" s="135"/>
      <c r="M829" s="149">
        <f t="shared" si="239"/>
        <v>0.98651354842953509</v>
      </c>
      <c r="N829" s="149">
        <f t="shared" si="240"/>
        <v>0.98636092993993096</v>
      </c>
      <c r="O829" s="149">
        <f t="shared" si="241"/>
        <v>0.99757118568494507</v>
      </c>
      <c r="P829" s="149">
        <f t="shared" si="242"/>
        <v>0.99753716111934676</v>
      </c>
      <c r="Q829" s="140"/>
      <c r="R829" s="152">
        <f t="shared" si="243"/>
        <v>-1.3578219777449796E-2</v>
      </c>
      <c r="S829" s="152">
        <f t="shared" si="244"/>
        <v>-1.3732936655367648E-2</v>
      </c>
      <c r="T829" s="152">
        <f t="shared" si="245"/>
        <v>-2.4317686692313994E-3</v>
      </c>
      <c r="U829" s="152">
        <f t="shared" si="246"/>
        <v>-2.4658766570568326E-3</v>
      </c>
    </row>
    <row r="830" spans="1:21" x14ac:dyDescent="0.25">
      <c r="A830" s="130">
        <f t="shared" si="231"/>
        <v>1940.01</v>
      </c>
      <c r="B830" s="138"/>
      <c r="C830" s="149">
        <f t="shared" si="238"/>
        <v>0.01</v>
      </c>
      <c r="D830" s="150">
        <f t="shared" si="249"/>
        <v>-0.12299999999999933</v>
      </c>
      <c r="E830" s="150">
        <f t="shared" si="232"/>
        <v>0.17507999199789581</v>
      </c>
      <c r="F830" s="150">
        <f t="shared" si="233"/>
        <v>4.5789625372477154E-2</v>
      </c>
      <c r="G830" s="151">
        <f t="shared" si="234"/>
        <v>5.207999199789648E-2</v>
      </c>
      <c r="H830" s="150">
        <f t="shared" si="235"/>
        <v>-7.7210374627522171E-2</v>
      </c>
      <c r="I830" s="137"/>
      <c r="J830" s="151">
        <f t="shared" si="236"/>
        <v>12.352079991997897</v>
      </c>
      <c r="K830" s="150">
        <f t="shared" si="237"/>
        <v>12.222789625372478</v>
      </c>
      <c r="L830" s="135"/>
      <c r="M830" s="149">
        <f t="shared" si="239"/>
        <v>0.99924388087244642</v>
      </c>
      <c r="N830" s="149">
        <f t="shared" si="240"/>
        <v>0.99960336359491553</v>
      </c>
      <c r="O830" s="149">
        <f t="shared" si="241"/>
        <v>1.000343280222733</v>
      </c>
      <c r="P830" s="149">
        <f t="shared" si="242"/>
        <v>1.0004372977001266</v>
      </c>
      <c r="Q830" s="140"/>
      <c r="R830" s="152">
        <f t="shared" si="243"/>
        <v>-7.5640512979803726E-4</v>
      </c>
      <c r="S830" s="152">
        <f t="shared" si="244"/>
        <v>-3.9671508610925125E-4</v>
      </c>
      <c r="T830" s="152">
        <f t="shared" si="245"/>
        <v>3.4322131555806676E-4</v>
      </c>
      <c r="U830" s="152">
        <f t="shared" si="246"/>
        <v>4.3720211335287194E-4</v>
      </c>
    </row>
    <row r="831" spans="1:21" x14ac:dyDescent="0.25">
      <c r="A831" s="130">
        <f t="shared" si="231"/>
        <v>1940.02</v>
      </c>
      <c r="B831" s="138"/>
      <c r="C831" s="149">
        <f t="shared" si="238"/>
        <v>0.01</v>
      </c>
      <c r="D831" s="150">
        <f t="shared" si="249"/>
        <v>-0.12219999999999942</v>
      </c>
      <c r="E831" s="150">
        <f t="shared" si="232"/>
        <v>0.17461080810724336</v>
      </c>
      <c r="F831" s="150">
        <f t="shared" si="233"/>
        <v>4.4298732874341822E-2</v>
      </c>
      <c r="G831" s="151">
        <f t="shared" si="234"/>
        <v>5.2410808107243939E-2</v>
      </c>
      <c r="H831" s="150">
        <f t="shared" si="235"/>
        <v>-7.7901267125657592E-2</v>
      </c>
      <c r="I831" s="137"/>
      <c r="J831" s="151">
        <f t="shared" si="236"/>
        <v>12.272410808107244</v>
      </c>
      <c r="K831" s="150">
        <f t="shared" si="237"/>
        <v>12.142098732874343</v>
      </c>
      <c r="L831" s="135"/>
      <c r="M831" s="149">
        <f t="shared" si="239"/>
        <v>0.99838783426383459</v>
      </c>
      <c r="N831" s="149">
        <f t="shared" si="240"/>
        <v>0.99831132066381056</v>
      </c>
      <c r="O831" s="149">
        <f t="shared" si="241"/>
        <v>0.99952662415896787</v>
      </c>
      <c r="P831" s="149">
        <f t="shared" si="242"/>
        <v>0.99950721267141185</v>
      </c>
      <c r="Q831" s="140"/>
      <c r="R831" s="152">
        <f t="shared" si="243"/>
        <v>-1.6134666737518475E-3</v>
      </c>
      <c r="S831" s="152">
        <f t="shared" si="244"/>
        <v>-1.6901067623427148E-3</v>
      </c>
      <c r="T831" s="152">
        <f t="shared" si="245"/>
        <v>-4.7348791874688464E-4</v>
      </c>
      <c r="U831" s="152">
        <f t="shared" si="246"/>
        <v>-4.9290878816789338E-4</v>
      </c>
    </row>
    <row r="832" spans="1:21" x14ac:dyDescent="0.25">
      <c r="A832" s="130">
        <f t="shared" si="231"/>
        <v>1940.03</v>
      </c>
      <c r="B832" s="138"/>
      <c r="C832" s="149">
        <f t="shared" si="238"/>
        <v>0.01</v>
      </c>
      <c r="D832" s="150">
        <f t="shared" si="249"/>
        <v>-0.12149999999999928</v>
      </c>
      <c r="E832" s="150">
        <f t="shared" si="232"/>
        <v>0.17445663138044573</v>
      </c>
      <c r="F832" s="150">
        <f t="shared" si="233"/>
        <v>4.4994077611011013E-2</v>
      </c>
      <c r="G832" s="151">
        <f t="shared" si="234"/>
        <v>5.2956631380446456E-2</v>
      </c>
      <c r="H832" s="150">
        <f t="shared" si="235"/>
        <v>-7.6505922388988262E-2</v>
      </c>
      <c r="I832" s="137"/>
      <c r="J832" s="151">
        <f t="shared" si="236"/>
        <v>12.202956631380447</v>
      </c>
      <c r="K832" s="150">
        <f t="shared" si="237"/>
        <v>12.073494077611013</v>
      </c>
      <c r="L832" s="135"/>
      <c r="M832" s="149">
        <f t="shared" si="239"/>
        <v>0.99897821889234606</v>
      </c>
      <c r="N832" s="149">
        <f t="shared" si="240"/>
        <v>0.99901780438876597</v>
      </c>
      <c r="O832" s="149">
        <f t="shared" si="241"/>
        <v>0.99965762015520776</v>
      </c>
      <c r="P832" s="149">
        <f t="shared" si="242"/>
        <v>0.9996678296432856</v>
      </c>
      <c r="Q832" s="140"/>
      <c r="R832" s="152">
        <f t="shared" si="243"/>
        <v>-1.022303481834948E-3</v>
      </c>
      <c r="S832" s="152">
        <f t="shared" si="244"/>
        <v>-9.8267828142029859E-4</v>
      </c>
      <c r="T832" s="152">
        <f t="shared" si="245"/>
        <v>-3.4243847015310973E-4</v>
      </c>
      <c r="U832" s="152">
        <f t="shared" si="246"/>
        <v>-3.3222553750729471E-4</v>
      </c>
    </row>
    <row r="833" spans="1:21" x14ac:dyDescent="0.25">
      <c r="A833" s="130">
        <f t="shared" ref="A833:A896" si="250">Timecode</f>
        <v>1940.04</v>
      </c>
      <c r="B833" s="138"/>
      <c r="C833" s="149">
        <f t="shared" si="238"/>
        <v>0.01</v>
      </c>
      <c r="D833" s="150">
        <f t="shared" si="249"/>
        <v>-0.12270000000000003</v>
      </c>
      <c r="E833" s="150">
        <f t="shared" si="232"/>
        <v>0.17718400500685455</v>
      </c>
      <c r="F833" s="150">
        <f t="shared" si="233"/>
        <v>0.20373337852529655</v>
      </c>
      <c r="G833" s="151">
        <f t="shared" si="234"/>
        <v>5.4484005006854519E-2</v>
      </c>
      <c r="H833" s="150">
        <f t="shared" si="235"/>
        <v>8.1033378525296518E-2</v>
      </c>
      <c r="I833" s="137"/>
      <c r="J833" s="151">
        <f t="shared" si="236"/>
        <v>12.324484005006854</v>
      </c>
      <c r="K833" s="150">
        <f t="shared" si="237"/>
        <v>12.351033378525296</v>
      </c>
      <c r="L833" s="135"/>
      <c r="M833" s="149">
        <f t="shared" si="239"/>
        <v>1.0102945763411271</v>
      </c>
      <c r="N833" s="149">
        <f t="shared" si="240"/>
        <v>1.0197351927993998</v>
      </c>
      <c r="O833" s="149">
        <f t="shared" si="241"/>
        <v>1.0118560431804218</v>
      </c>
      <c r="P833" s="149">
        <f t="shared" si="242"/>
        <v>1.0227112481202303</v>
      </c>
      <c r="Q833" s="140"/>
      <c r="R833" s="152">
        <f t="shared" si="243"/>
        <v>1.024194807242345E-2</v>
      </c>
      <c r="S833" s="152">
        <f t="shared" si="244"/>
        <v>1.9542978687847913E-2</v>
      </c>
      <c r="T833" s="152">
        <f t="shared" si="245"/>
        <v>1.1786310925090717E-2</v>
      </c>
      <c r="U833" s="152">
        <f t="shared" si="246"/>
        <v>2.2457187224642575E-2</v>
      </c>
    </row>
    <row r="834" spans="1:21" x14ac:dyDescent="0.25">
      <c r="A834" s="130">
        <f t="shared" si="250"/>
        <v>1940.05</v>
      </c>
      <c r="B834" s="138"/>
      <c r="C834" s="149">
        <f t="shared" si="238"/>
        <v>0.01</v>
      </c>
      <c r="D834" s="150">
        <f t="shared" si="249"/>
        <v>-0.10580000000000034</v>
      </c>
      <c r="E834" s="150">
        <f t="shared" ref="E834:E897" si="251">(Epsilon*2*L_RDY_SP_set*q_SP)</f>
        <v>0.1531212958350448</v>
      </c>
      <c r="F834" s="150">
        <f t="shared" ref="F834:F897" si="252">(Epsilon*2*L_RS_SP_set*q_SP)</f>
        <v>3.1574058556333558E-2</v>
      </c>
      <c r="G834" s="151">
        <f t="shared" ref="G834:G897" si="253">Impact_neg_d+Impact_pos_RDY_d</f>
        <v>4.7321295835044463E-2</v>
      </c>
      <c r="H834" s="150">
        <f t="shared" ref="H834:H897" si="254">Impact_neg_d+Impact_pos_RS_d</f>
        <v>-7.4225941443666787E-2</v>
      </c>
      <c r="I834" s="137"/>
      <c r="J834" s="151">
        <f t="shared" ref="J834:J897" si="255">q_SP+Impact_ges_RDY_d</f>
        <v>10.627321295835044</v>
      </c>
      <c r="K834" s="150">
        <f t="shared" ref="K834:K897" si="256">q_SP+Impact_ges_RS_d</f>
        <v>10.505774058556334</v>
      </c>
      <c r="L834" s="135"/>
      <c r="M834" s="149">
        <f t="shared" si="239"/>
        <v>0.90345796531231914</v>
      </c>
      <c r="N834" s="149">
        <f t="shared" si="240"/>
        <v>0.89498855862722415</v>
      </c>
      <c r="O834" s="149">
        <f t="shared" si="241"/>
        <v>0.97997662529046337</v>
      </c>
      <c r="P834" s="149">
        <f t="shared" si="242"/>
        <v>0.97823020888800127</v>
      </c>
      <c r="Q834" s="140"/>
      <c r="R834" s="152">
        <f t="shared" si="243"/>
        <v>-0.1015256943129175</v>
      </c>
      <c r="S834" s="152">
        <f t="shared" si="244"/>
        <v>-0.11094434444572611</v>
      </c>
      <c r="T834" s="152">
        <f t="shared" si="245"/>
        <v>-2.0226559346401964E-2</v>
      </c>
      <c r="U834" s="152">
        <f t="shared" si="246"/>
        <v>-2.2010249235545488E-2</v>
      </c>
    </row>
    <row r="835" spans="1:21" x14ac:dyDescent="0.25">
      <c r="A835" s="130">
        <f t="shared" si="250"/>
        <v>1940.06</v>
      </c>
      <c r="B835" s="138"/>
      <c r="C835" s="149">
        <f t="shared" ref="C835:C898" si="257">C834</f>
        <v>0.01</v>
      </c>
      <c r="D835" s="150">
        <f t="shared" si="249"/>
        <v>-9.670000000000023E-2</v>
      </c>
      <c r="E835" s="150">
        <f t="shared" si="251"/>
        <v>0.14442729234585955</v>
      </c>
      <c r="F835" s="150">
        <f t="shared" si="252"/>
        <v>2.9042340088145331E-2</v>
      </c>
      <c r="G835" s="151">
        <f t="shared" si="253"/>
        <v>4.7727292345859318E-2</v>
      </c>
      <c r="H835" s="150">
        <f t="shared" si="254"/>
        <v>-6.7657659911854906E-2</v>
      </c>
      <c r="I835" s="137"/>
      <c r="J835" s="151">
        <f t="shared" si="255"/>
        <v>9.7177272923458595</v>
      </c>
      <c r="K835" s="150">
        <f t="shared" si="256"/>
        <v>9.6023423400881445</v>
      </c>
      <c r="L835" s="135"/>
      <c r="M835" s="149">
        <f t="shared" ref="M835:M898" si="258">(D_mon+q_impact_RDY_d)/INDEX(q_impact_RDY_d,tMinus)*L_RDY_SP_set+(R_Cash)*(1-L_RDY_SP_set)</f>
        <v>0.93984713942114539</v>
      </c>
      <c r="N835" s="149">
        <f t="shared" ref="N835:N898" si="259">(D_mon+q_impact_RS_d)/INDEX(q_impact_RS_d,tMinus)*L_RDY_SP_set+(R_Cash)*(1-L_RDY_SP_set)</f>
        <v>0.93958971692856874</v>
      </c>
      <c r="O835" s="149">
        <f t="shared" ref="O835:O898" si="260">(D_mon+q_impact_RDY_d)/INDEX(q_impact_RDY_d,tMinus)*L_RS_SP_set+(R_Cash)*(1-L_RS_SP_set)</f>
        <v>0.98777121372034271</v>
      </c>
      <c r="P835" s="149">
        <f t="shared" ref="P835:P898" si="261">(D_mon+q_impact_RS_d)/INDEX(q_impact_RS_d,tMinus)*L_RS_SP_set+(R_Cash)*(1-L_RS_SP_set)</f>
        <v>0.98771944960114955</v>
      </c>
      <c r="Q835" s="140"/>
      <c r="R835" s="152">
        <f t="shared" ref="R835:R898" si="262">LN(M835)</f>
        <v>-6.2038034578848406E-2</v>
      </c>
      <c r="S835" s="152">
        <f t="shared" ref="S835:S898" si="263">LN(N835)</f>
        <v>-6.2311970352020796E-2</v>
      </c>
      <c r="T835" s="152">
        <f t="shared" ref="T835:T898" si="264">LN(O835)</f>
        <v>-1.2304173109979446E-2</v>
      </c>
      <c r="U835" s="152">
        <f t="shared" ref="U835:U898" si="265">LN(P835)</f>
        <v>-1.2356579451518896E-2</v>
      </c>
    </row>
    <row r="836" spans="1:21" x14ac:dyDescent="0.25">
      <c r="A836" s="130">
        <f t="shared" si="250"/>
        <v>1940.07</v>
      </c>
      <c r="B836" s="138"/>
      <c r="C836" s="149">
        <f t="shared" si="257"/>
        <v>0.01</v>
      </c>
      <c r="D836" s="150">
        <f t="shared" si="249"/>
        <v>-9.9899999999999878E-2</v>
      </c>
      <c r="E836" s="150">
        <f t="shared" si="251"/>
        <v>0.15174687781384419</v>
      </c>
      <c r="F836" s="150">
        <f t="shared" si="252"/>
        <v>0.16899324592346582</v>
      </c>
      <c r="G836" s="151">
        <f t="shared" si="253"/>
        <v>5.1846877813844311E-2</v>
      </c>
      <c r="H836" s="150">
        <f t="shared" si="254"/>
        <v>6.909324592346594E-2</v>
      </c>
      <c r="I836" s="137"/>
      <c r="J836" s="151">
        <f t="shared" si="255"/>
        <v>10.041846877813844</v>
      </c>
      <c r="K836" s="150">
        <f t="shared" si="256"/>
        <v>10.059093245923465</v>
      </c>
      <c r="L836" s="135"/>
      <c r="M836" s="149">
        <f t="shared" si="258"/>
        <v>1.0295637556784296</v>
      </c>
      <c r="N836" s="149">
        <f t="shared" si="259"/>
        <v>1.0404099697397939</v>
      </c>
      <c r="O836" s="149">
        <f t="shared" si="260"/>
        <v>1.0329449213939312</v>
      </c>
      <c r="P836" s="149">
        <f t="shared" si="261"/>
        <v>1.0450238316596123</v>
      </c>
      <c r="Q836" s="140"/>
      <c r="R836" s="152">
        <f t="shared" si="262"/>
        <v>2.9135174347635639E-2</v>
      </c>
      <c r="S836" s="152">
        <f t="shared" si="263"/>
        <v>3.9614837149093585E-2</v>
      </c>
      <c r="T836" s="152">
        <f t="shared" si="264"/>
        <v>3.2413869639446154E-2</v>
      </c>
      <c r="U836" s="152">
        <f t="shared" si="265"/>
        <v>4.403969057263174E-2</v>
      </c>
    </row>
    <row r="837" spans="1:21" x14ac:dyDescent="0.25">
      <c r="A837" s="130">
        <f t="shared" si="250"/>
        <v>1940.08</v>
      </c>
      <c r="B837" s="138"/>
      <c r="C837" s="149">
        <f t="shared" si="257"/>
        <v>0.01</v>
      </c>
      <c r="D837" s="150">
        <f t="shared" si="249"/>
        <v>-0.10200000000000031</v>
      </c>
      <c r="E837" s="150">
        <f t="shared" si="251"/>
        <v>0.15466734363528023</v>
      </c>
      <c r="F837" s="150">
        <f t="shared" si="252"/>
        <v>0.17180616430934398</v>
      </c>
      <c r="G837" s="151">
        <f t="shared" si="253"/>
        <v>5.2667343635279917E-2</v>
      </c>
      <c r="H837" s="150">
        <f t="shared" si="254"/>
        <v>6.9806164309343666E-2</v>
      </c>
      <c r="I837" s="137"/>
      <c r="J837" s="151">
        <f t="shared" si="255"/>
        <v>10.252667343635279</v>
      </c>
      <c r="K837" s="150">
        <f t="shared" si="256"/>
        <v>10.269806164309342</v>
      </c>
      <c r="L837" s="135"/>
      <c r="M837" s="149">
        <f t="shared" si="258"/>
        <v>1.0200408691075609</v>
      </c>
      <c r="N837" s="149">
        <f t="shared" si="259"/>
        <v>1.0199983173000242</v>
      </c>
      <c r="O837" s="149">
        <f t="shared" si="260"/>
        <v>1.0222844859526257</v>
      </c>
      <c r="P837" s="149">
        <f t="shared" si="261"/>
        <v>1.0222372189428905</v>
      </c>
      <c r="Q837" s="140"/>
      <c r="R837" s="152">
        <f t="shared" si="262"/>
        <v>1.9842694245999413E-2</v>
      </c>
      <c r="S837" s="152">
        <f t="shared" si="263"/>
        <v>1.9800977588960333E-2</v>
      </c>
      <c r="T837" s="152">
        <f t="shared" si="264"/>
        <v>2.2039815034872946E-2</v>
      </c>
      <c r="U837" s="152">
        <f t="shared" si="265"/>
        <v>2.1993577316163124E-2</v>
      </c>
    </row>
    <row r="838" spans="1:21" x14ac:dyDescent="0.25">
      <c r="A838" s="130">
        <f t="shared" si="250"/>
        <v>1940.09</v>
      </c>
      <c r="B838" s="138"/>
      <c r="C838" s="149">
        <f t="shared" si="257"/>
        <v>0.01</v>
      </c>
      <c r="D838" s="150">
        <f t="shared" si="249"/>
        <v>-0.10630000000000095</v>
      </c>
      <c r="E838" s="150">
        <f t="shared" si="251"/>
        <v>0.16117767795844459</v>
      </c>
      <c r="F838" s="150">
        <f t="shared" si="252"/>
        <v>0.18014141119797705</v>
      </c>
      <c r="G838" s="151">
        <f t="shared" si="253"/>
        <v>5.4877677958443644E-2</v>
      </c>
      <c r="H838" s="150">
        <f t="shared" si="254"/>
        <v>7.3841411197976103E-2</v>
      </c>
      <c r="I838" s="137"/>
      <c r="J838" s="151">
        <f t="shared" si="255"/>
        <v>10.684877677958445</v>
      </c>
      <c r="K838" s="150">
        <f t="shared" si="256"/>
        <v>10.703841411197978</v>
      </c>
      <c r="L838" s="135"/>
      <c r="M838" s="149">
        <f t="shared" si="258"/>
        <v>1.0360332813168449</v>
      </c>
      <c r="N838" s="149">
        <f t="shared" si="259"/>
        <v>1.0361077722819725</v>
      </c>
      <c r="O838" s="149">
        <f t="shared" si="260"/>
        <v>1.0402995036830989</v>
      </c>
      <c r="P838" s="149">
        <f t="shared" si="261"/>
        <v>1.0403827590553658</v>
      </c>
      <c r="Q838" s="140"/>
      <c r="R838" s="152">
        <f t="shared" si="262"/>
        <v>3.539926814450961E-2</v>
      </c>
      <c r="S838" s="152">
        <f t="shared" si="263"/>
        <v>3.5471165726028285E-2</v>
      </c>
      <c r="T838" s="152">
        <f t="shared" si="264"/>
        <v>3.9508656004431292E-2</v>
      </c>
      <c r="U838" s="152">
        <f t="shared" si="265"/>
        <v>3.9588682997309874E-2</v>
      </c>
    </row>
    <row r="839" spans="1:21" x14ac:dyDescent="0.25">
      <c r="A839" s="130">
        <f t="shared" si="250"/>
        <v>1940.1</v>
      </c>
      <c r="B839" s="138"/>
      <c r="C839" s="149">
        <f t="shared" si="257"/>
        <v>0.01</v>
      </c>
      <c r="D839" s="150">
        <f t="shared" si="249"/>
        <v>-0.1073000000000004</v>
      </c>
      <c r="E839" s="150">
        <f t="shared" si="251"/>
        <v>0.16195781297787337</v>
      </c>
      <c r="F839" s="150">
        <f t="shared" si="252"/>
        <v>0.1782204345019496</v>
      </c>
      <c r="G839" s="151">
        <f t="shared" si="253"/>
        <v>5.4657812977872977E-2</v>
      </c>
      <c r="H839" s="150">
        <f t="shared" si="254"/>
        <v>7.0920434501949209E-2</v>
      </c>
      <c r="I839" s="137"/>
      <c r="J839" s="151">
        <f t="shared" si="255"/>
        <v>10.784657812977873</v>
      </c>
      <c r="K839" s="150">
        <f t="shared" si="256"/>
        <v>10.80092043450195</v>
      </c>
      <c r="L839" s="135"/>
      <c r="M839" s="149">
        <f t="shared" si="258"/>
        <v>1.0109308504880381</v>
      </c>
      <c r="N839" s="149">
        <f t="shared" si="259"/>
        <v>1.0107209300296134</v>
      </c>
      <c r="O839" s="149">
        <f t="shared" si="260"/>
        <v>1.0120531989230968</v>
      </c>
      <c r="P839" s="149">
        <f t="shared" si="261"/>
        <v>1.0118221997843493</v>
      </c>
      <c r="Q839" s="140"/>
      <c r="R839" s="152">
        <f t="shared" si="262"/>
        <v>1.0871540555758423E-2</v>
      </c>
      <c r="S839" s="152">
        <f t="shared" si="263"/>
        <v>1.0663868333269724E-2</v>
      </c>
      <c r="T839" s="152">
        <f t="shared" si="264"/>
        <v>1.1981137589446179E-2</v>
      </c>
      <c r="U839" s="152">
        <f t="shared" si="265"/>
        <v>1.1752863516943404E-2</v>
      </c>
    </row>
    <row r="840" spans="1:21" x14ac:dyDescent="0.25">
      <c r="A840" s="130">
        <f t="shared" si="250"/>
        <v>1940.11</v>
      </c>
      <c r="B840" s="138"/>
      <c r="C840" s="149">
        <f t="shared" si="257"/>
        <v>0.01</v>
      </c>
      <c r="D840" s="150">
        <f t="shared" si="249"/>
        <v>-0.1097999999999999</v>
      </c>
      <c r="E840" s="150">
        <f t="shared" si="251"/>
        <v>0.16576203249379842</v>
      </c>
      <c r="F840" s="150">
        <f t="shared" si="252"/>
        <v>0.185222551543231</v>
      </c>
      <c r="G840" s="151">
        <f t="shared" si="253"/>
        <v>5.5962032493798525E-2</v>
      </c>
      <c r="H840" s="150">
        <f t="shared" si="254"/>
        <v>7.5422551543231103E-2</v>
      </c>
      <c r="I840" s="137"/>
      <c r="J840" s="151">
        <f t="shared" si="255"/>
        <v>11.035962032493799</v>
      </c>
      <c r="K840" s="150">
        <f t="shared" si="256"/>
        <v>11.055422551543231</v>
      </c>
      <c r="L840" s="135"/>
      <c r="M840" s="149">
        <f t="shared" si="258"/>
        <v>1.0214317170052392</v>
      </c>
      <c r="N840" s="149">
        <f t="shared" si="259"/>
        <v>1.021622838692811</v>
      </c>
      <c r="O840" s="149">
        <f t="shared" si="260"/>
        <v>1.0239791032910437</v>
      </c>
      <c r="P840" s="149">
        <f t="shared" si="261"/>
        <v>1.0241926627298048</v>
      </c>
      <c r="Q840" s="140"/>
      <c r="R840" s="152">
        <f t="shared" si="262"/>
        <v>2.1205287231409894E-2</v>
      </c>
      <c r="S840" s="152">
        <f t="shared" si="263"/>
        <v>2.1392381293676925E-2</v>
      </c>
      <c r="T840" s="152">
        <f t="shared" si="264"/>
        <v>2.3696119466751417E-2</v>
      </c>
      <c r="U840" s="152">
        <f t="shared" si="265"/>
        <v>2.3904656116926947E-2</v>
      </c>
    </row>
    <row r="841" spans="1:21" x14ac:dyDescent="0.25">
      <c r="A841" s="130">
        <f t="shared" si="250"/>
        <v>1940.12</v>
      </c>
      <c r="B841" s="138"/>
      <c r="C841" s="149">
        <f t="shared" si="257"/>
        <v>0.01</v>
      </c>
      <c r="D841" s="150">
        <f t="shared" si="249"/>
        <v>-0.10529999999999973</v>
      </c>
      <c r="E841" s="150">
        <f t="shared" si="251"/>
        <v>0.15867224008500222</v>
      </c>
      <c r="F841" s="150">
        <f t="shared" si="252"/>
        <v>3.2149450395986899E-2</v>
      </c>
      <c r="G841" s="151">
        <f t="shared" si="253"/>
        <v>5.3372240085002493E-2</v>
      </c>
      <c r="H841" s="150">
        <f t="shared" si="254"/>
        <v>-7.3150549604012821E-2</v>
      </c>
      <c r="I841" s="137"/>
      <c r="J841" s="151">
        <f t="shared" si="255"/>
        <v>10.583372240085001</v>
      </c>
      <c r="K841" s="150">
        <f t="shared" si="256"/>
        <v>10.456849450395987</v>
      </c>
      <c r="L841" s="135"/>
      <c r="M841" s="149">
        <f t="shared" si="258"/>
        <v>0.97284260382991472</v>
      </c>
      <c r="N841" s="149">
        <f t="shared" si="259"/>
        <v>0.96294148965221082</v>
      </c>
      <c r="O841" s="149">
        <f t="shared" si="260"/>
        <v>0.99426892687335822</v>
      </c>
      <c r="P841" s="149">
        <f t="shared" si="261"/>
        <v>0.99226280797725785</v>
      </c>
      <c r="Q841" s="140"/>
      <c r="R841" s="152">
        <f t="shared" si="262"/>
        <v>-2.7532973673787729E-2</v>
      </c>
      <c r="S841" s="152">
        <f t="shared" si="263"/>
        <v>-3.7762627438797575E-2</v>
      </c>
      <c r="T841" s="152">
        <f t="shared" si="264"/>
        <v>-5.7475587432569567E-3</v>
      </c>
      <c r="U841" s="152">
        <f t="shared" si="265"/>
        <v>-7.7672793879007794E-3</v>
      </c>
    </row>
    <row r="842" spans="1:21" x14ac:dyDescent="0.25">
      <c r="A842" s="130">
        <f t="shared" si="250"/>
        <v>1941.01</v>
      </c>
      <c r="B842" s="138"/>
      <c r="C842" s="149">
        <f t="shared" si="257"/>
        <v>0.01</v>
      </c>
      <c r="D842" s="150">
        <f t="shared" ref="D842:D861" si="266">(1-Epsilon)*q_SP-q_SP</f>
        <v>-0.10549999999999926</v>
      </c>
      <c r="E842" s="150">
        <f t="shared" si="251"/>
        <v>0.1603240337900376</v>
      </c>
      <c r="F842" s="150">
        <f t="shared" si="252"/>
        <v>0.1607326904849076</v>
      </c>
      <c r="G842" s="151">
        <f t="shared" si="253"/>
        <v>5.4824033790038335E-2</v>
      </c>
      <c r="H842" s="150">
        <f t="shared" si="254"/>
        <v>5.5232690484908337E-2</v>
      </c>
      <c r="I842" s="137"/>
      <c r="J842" s="151">
        <f t="shared" si="255"/>
        <v>10.60482403379004</v>
      </c>
      <c r="K842" s="150">
        <f t="shared" si="256"/>
        <v>10.605232690484909</v>
      </c>
      <c r="L842" s="135"/>
      <c r="M842" s="149">
        <f t="shared" si="258"/>
        <v>1.0054949340540165</v>
      </c>
      <c r="N842" s="149">
        <f t="shared" si="259"/>
        <v>1.0147855734844087</v>
      </c>
      <c r="O842" s="149">
        <f t="shared" si="260"/>
        <v>1.0055097221428464</v>
      </c>
      <c r="P842" s="149">
        <f t="shared" si="261"/>
        <v>1.0148240428761168</v>
      </c>
      <c r="Q842" s="140"/>
      <c r="R842" s="152">
        <f t="shared" si="262"/>
        <v>5.479891982190478E-3</v>
      </c>
      <c r="S842" s="152">
        <f t="shared" si="263"/>
        <v>1.4677332524880954E-2</v>
      </c>
      <c r="T842" s="152">
        <f t="shared" si="264"/>
        <v>5.4945991473724469E-3</v>
      </c>
      <c r="U842" s="152">
        <f t="shared" si="265"/>
        <v>1.471524069342988E-2</v>
      </c>
    </row>
    <row r="843" spans="1:21" x14ac:dyDescent="0.25">
      <c r="A843" s="130">
        <f t="shared" si="250"/>
        <v>1941.02</v>
      </c>
      <c r="B843" s="138"/>
      <c r="C843" s="149">
        <f t="shared" si="257"/>
        <v>0.01</v>
      </c>
      <c r="D843" s="150">
        <f t="shared" si="266"/>
        <v>-9.8900000000000432E-2</v>
      </c>
      <c r="E843" s="150">
        <f t="shared" si="251"/>
        <v>0.15058812673188918</v>
      </c>
      <c r="F843" s="150">
        <f t="shared" si="252"/>
        <v>2.983710194787554E-2</v>
      </c>
      <c r="G843" s="151">
        <f t="shared" si="253"/>
        <v>5.1688126731888745E-2</v>
      </c>
      <c r="H843" s="150">
        <f t="shared" si="254"/>
        <v>-6.9062898052124899E-2</v>
      </c>
      <c r="I843" s="137"/>
      <c r="J843" s="151">
        <f t="shared" si="255"/>
        <v>9.94168812673189</v>
      </c>
      <c r="K843" s="150">
        <f t="shared" si="256"/>
        <v>9.8209371019478748</v>
      </c>
      <c r="L843" s="135"/>
      <c r="M843" s="149">
        <f t="shared" si="258"/>
        <v>0.95773321091952346</v>
      </c>
      <c r="N843" s="149">
        <f t="shared" si="259"/>
        <v>0.94903723060611955</v>
      </c>
      <c r="O843" s="149">
        <f t="shared" si="260"/>
        <v>0.99596343524048514</v>
      </c>
      <c r="P843" s="149">
        <f t="shared" si="261"/>
        <v>0.99424043850243748</v>
      </c>
      <c r="Q843" s="140"/>
      <c r="R843" s="152">
        <f t="shared" si="262"/>
        <v>-4.3186025265781844E-2</v>
      </c>
      <c r="S843" s="152">
        <f t="shared" si="263"/>
        <v>-5.2307249733817084E-2</v>
      </c>
      <c r="T843" s="152">
        <f t="shared" si="264"/>
        <v>-4.0447336773649315E-3</v>
      </c>
      <c r="U843" s="152">
        <f t="shared" si="265"/>
        <v>-5.7762117347074614E-3</v>
      </c>
    </row>
    <row r="844" spans="1:21" x14ac:dyDescent="0.25">
      <c r="A844" s="130">
        <f t="shared" si="250"/>
        <v>1941.03</v>
      </c>
      <c r="B844" s="138"/>
      <c r="C844" s="149">
        <f t="shared" si="257"/>
        <v>0.01</v>
      </c>
      <c r="D844" s="150">
        <f t="shared" si="266"/>
        <v>-9.950000000000081E-2</v>
      </c>
      <c r="E844" s="150">
        <f t="shared" si="251"/>
        <v>0.15248032078646578</v>
      </c>
      <c r="F844" s="150">
        <f t="shared" si="252"/>
        <v>0.16313519395537535</v>
      </c>
      <c r="G844" s="151">
        <f t="shared" si="253"/>
        <v>5.2980320786464974E-2</v>
      </c>
      <c r="H844" s="150">
        <f t="shared" si="254"/>
        <v>6.3635193955374536E-2</v>
      </c>
      <c r="I844" s="137"/>
      <c r="J844" s="151">
        <f t="shared" si="255"/>
        <v>10.002980320786465</v>
      </c>
      <c r="K844" s="150">
        <f t="shared" si="256"/>
        <v>10.013635193955373</v>
      </c>
      <c r="L844" s="135"/>
      <c r="M844" s="149">
        <f t="shared" si="258"/>
        <v>1.0103621029633716</v>
      </c>
      <c r="N844" s="149">
        <f t="shared" si="259"/>
        <v>1.0207262159479709</v>
      </c>
      <c r="O844" s="149">
        <f t="shared" si="260"/>
        <v>1.0107063435326558</v>
      </c>
      <c r="P844" s="149">
        <f t="shared" si="261"/>
        <v>1.0217946700340526</v>
      </c>
      <c r="Q844" s="140"/>
      <c r="R844" s="152">
        <f t="shared" si="262"/>
        <v>1.0308784386539807E-2</v>
      </c>
      <c r="S844" s="152">
        <f t="shared" si="263"/>
        <v>2.0514350380786521E-2</v>
      </c>
      <c r="T844" s="152">
        <f t="shared" si="264"/>
        <v>1.0649436454222033E-2</v>
      </c>
      <c r="U844" s="152">
        <f t="shared" si="265"/>
        <v>2.1560561649294627E-2</v>
      </c>
    </row>
    <row r="845" spans="1:21" x14ac:dyDescent="0.25">
      <c r="A845" s="130">
        <f t="shared" si="250"/>
        <v>1941.04</v>
      </c>
      <c r="B845" s="138"/>
      <c r="C845" s="149">
        <f t="shared" si="257"/>
        <v>0.01</v>
      </c>
      <c r="D845" s="150">
        <f t="shared" si="266"/>
        <v>-9.6400000000000929E-2</v>
      </c>
      <c r="E845" s="150">
        <f t="shared" si="251"/>
        <v>0.14730205222871537</v>
      </c>
      <c r="F845" s="150">
        <f t="shared" si="252"/>
        <v>2.9763662987382512E-2</v>
      </c>
      <c r="G845" s="151">
        <f t="shared" si="253"/>
        <v>5.0902052228714439E-2</v>
      </c>
      <c r="H845" s="150">
        <f t="shared" si="254"/>
        <v>-6.6636337012618424E-2</v>
      </c>
      <c r="I845" s="137"/>
      <c r="J845" s="151">
        <f t="shared" si="255"/>
        <v>9.690902052228715</v>
      </c>
      <c r="K845" s="150">
        <f t="shared" si="256"/>
        <v>9.5733636629873828</v>
      </c>
      <c r="L845" s="135"/>
      <c r="M845" s="149">
        <f t="shared" si="258"/>
        <v>0.98180203676458522</v>
      </c>
      <c r="N845" s="149">
        <f t="shared" si="259"/>
        <v>0.97204195286866613</v>
      </c>
      <c r="O845" s="149">
        <f t="shared" si="260"/>
        <v>1.0006808979476525</v>
      </c>
      <c r="P845" s="149">
        <f t="shared" si="261"/>
        <v>0.99870878796404094</v>
      </c>
      <c r="Q845" s="140"/>
      <c r="R845" s="152">
        <f t="shared" si="262"/>
        <v>-1.8365582839471789E-2</v>
      </c>
      <c r="S845" s="152">
        <f t="shared" si="263"/>
        <v>-2.835631406560727E-2</v>
      </c>
      <c r="T845" s="152">
        <f t="shared" si="264"/>
        <v>6.8066624181763061E-4</v>
      </c>
      <c r="U845" s="152">
        <f t="shared" si="265"/>
        <v>-1.2920463684974338E-3</v>
      </c>
    </row>
    <row r="846" spans="1:21" x14ac:dyDescent="0.25">
      <c r="A846" s="130">
        <f t="shared" si="250"/>
        <v>1941.05</v>
      </c>
      <c r="B846" s="138"/>
      <c r="C846" s="149">
        <f t="shared" si="257"/>
        <v>0.01</v>
      </c>
      <c r="D846" s="150">
        <f t="shared" si="266"/>
        <v>-9.4300000000000495E-2</v>
      </c>
      <c r="E846" s="150">
        <f t="shared" si="251"/>
        <v>0.14439832045803608</v>
      </c>
      <c r="F846" s="150">
        <f t="shared" si="252"/>
        <v>2.9694835797838711E-2</v>
      </c>
      <c r="G846" s="151">
        <f t="shared" si="253"/>
        <v>5.0098320458035583E-2</v>
      </c>
      <c r="H846" s="150">
        <f t="shared" si="254"/>
        <v>-6.460516420216178E-2</v>
      </c>
      <c r="I846" s="137"/>
      <c r="J846" s="151">
        <f t="shared" si="255"/>
        <v>9.4800983204580351</v>
      </c>
      <c r="K846" s="150">
        <f t="shared" si="256"/>
        <v>9.3653948357978383</v>
      </c>
      <c r="L846" s="135"/>
      <c r="M846" s="149">
        <f t="shared" si="258"/>
        <v>0.98915228914748476</v>
      </c>
      <c r="N846" s="149">
        <f t="shared" si="259"/>
        <v>0.98923003756960692</v>
      </c>
      <c r="O846" s="149">
        <f t="shared" si="260"/>
        <v>1.0021280714529008</v>
      </c>
      <c r="P846" s="149">
        <f t="shared" si="261"/>
        <v>1.0021440600504214</v>
      </c>
      <c r="Q846" s="140"/>
      <c r="R846" s="152">
        <f t="shared" si="262"/>
        <v>-1.0906976253538791E-2</v>
      </c>
      <c r="S846" s="152">
        <f t="shared" si="263"/>
        <v>-1.0828378278706292E-2</v>
      </c>
      <c r="T846" s="152">
        <f t="shared" si="264"/>
        <v>2.1258103161852651E-3</v>
      </c>
      <c r="U846" s="152">
        <f t="shared" si="265"/>
        <v>2.1417648338075382E-3</v>
      </c>
    </row>
    <row r="847" spans="1:21" x14ac:dyDescent="0.25">
      <c r="A847" s="130">
        <f t="shared" si="250"/>
        <v>1941.06</v>
      </c>
      <c r="B847" s="138"/>
      <c r="C847" s="149">
        <f t="shared" si="257"/>
        <v>0.01</v>
      </c>
      <c r="D847" s="150">
        <f t="shared" si="266"/>
        <v>-9.7599999999999909E-2</v>
      </c>
      <c r="E847" s="150">
        <f t="shared" si="251"/>
        <v>0.14958363400150118</v>
      </c>
      <c r="F847" s="150">
        <f t="shared" si="252"/>
        <v>0.16516146433171186</v>
      </c>
      <c r="G847" s="151">
        <f t="shared" si="253"/>
        <v>5.1983634001501272E-2</v>
      </c>
      <c r="H847" s="150">
        <f t="shared" si="254"/>
        <v>6.7561464331711951E-2</v>
      </c>
      <c r="I847" s="137"/>
      <c r="J847" s="151">
        <f t="shared" si="255"/>
        <v>9.8119836340015016</v>
      </c>
      <c r="K847" s="150">
        <f t="shared" si="256"/>
        <v>9.827561464331712</v>
      </c>
      <c r="L847" s="135"/>
      <c r="M847" s="149">
        <f t="shared" si="258"/>
        <v>1.0327637376004575</v>
      </c>
      <c r="N847" s="149">
        <f t="shared" si="259"/>
        <v>1.0438093112358509</v>
      </c>
      <c r="O847" s="149">
        <f t="shared" si="260"/>
        <v>1.0356016544851203</v>
      </c>
      <c r="P847" s="149">
        <f t="shared" si="261"/>
        <v>1.0477975282395113</v>
      </c>
      <c r="Q847" s="140"/>
      <c r="R847" s="152">
        <f t="shared" si="262"/>
        <v>3.2238449167493848E-2</v>
      </c>
      <c r="S847" s="152">
        <f t="shared" si="263"/>
        <v>4.287682070458583E-2</v>
      </c>
      <c r="T847" s="152">
        <f t="shared" si="264"/>
        <v>3.4982566504166632E-2</v>
      </c>
      <c r="U847" s="152">
        <f t="shared" si="265"/>
        <v>4.6690368988924348E-2</v>
      </c>
    </row>
    <row r="848" spans="1:21" x14ac:dyDescent="0.25">
      <c r="A848" s="130">
        <f t="shared" si="250"/>
        <v>1941.07</v>
      </c>
      <c r="B848" s="138"/>
      <c r="C848" s="149">
        <f t="shared" si="257"/>
        <v>0.01</v>
      </c>
      <c r="D848" s="150">
        <f t="shared" si="266"/>
        <v>-0.10260000000000069</v>
      </c>
      <c r="E848" s="150">
        <f t="shared" si="251"/>
        <v>0.15621509479006845</v>
      </c>
      <c r="F848" s="150">
        <f t="shared" si="252"/>
        <v>0.17401212442229608</v>
      </c>
      <c r="G848" s="151">
        <f t="shared" si="253"/>
        <v>5.3615094790067763E-2</v>
      </c>
      <c r="H848" s="150">
        <f t="shared" si="254"/>
        <v>7.1412124422295387E-2</v>
      </c>
      <c r="I848" s="137"/>
      <c r="J848" s="151">
        <f t="shared" si="255"/>
        <v>10.313615094790068</v>
      </c>
      <c r="K848" s="150">
        <f t="shared" si="256"/>
        <v>10.331412124422295</v>
      </c>
      <c r="L848" s="135"/>
      <c r="M848" s="149">
        <f t="shared" si="258"/>
        <v>1.0447251071161037</v>
      </c>
      <c r="N848" s="149">
        <f t="shared" si="259"/>
        <v>1.0448282165461256</v>
      </c>
      <c r="O848" s="149">
        <f t="shared" si="260"/>
        <v>1.0491894503968295</v>
      </c>
      <c r="P848" s="149">
        <f t="shared" si="261"/>
        <v>1.0493043067171499</v>
      </c>
      <c r="Q848" s="140"/>
      <c r="R848" s="152">
        <f t="shared" si="262"/>
        <v>4.3753795420347685E-2</v>
      </c>
      <c r="S848" s="152">
        <f t="shared" si="263"/>
        <v>4.3852485823639112E-2</v>
      </c>
      <c r="T848" s="152">
        <f t="shared" si="264"/>
        <v>4.8017914058038257E-2</v>
      </c>
      <c r="U848" s="152">
        <f t="shared" si="265"/>
        <v>4.8127379544933985E-2</v>
      </c>
    </row>
    <row r="849" spans="1:21" x14ac:dyDescent="0.25">
      <c r="A849" s="130">
        <f t="shared" si="250"/>
        <v>1941.08</v>
      </c>
      <c r="B849" s="138"/>
      <c r="C849" s="149">
        <f t="shared" si="257"/>
        <v>0.01</v>
      </c>
      <c r="D849" s="150">
        <f t="shared" si="266"/>
        <v>-0.10210000000000008</v>
      </c>
      <c r="E849" s="150">
        <f t="shared" si="251"/>
        <v>0.15401143553821048</v>
      </c>
      <c r="F849" s="150">
        <f t="shared" si="252"/>
        <v>3.9110409338611866E-2</v>
      </c>
      <c r="G849" s="151">
        <f t="shared" si="253"/>
        <v>5.1911435538210399E-2</v>
      </c>
      <c r="H849" s="150">
        <f t="shared" si="254"/>
        <v>-6.2989590661388206E-2</v>
      </c>
      <c r="I849" s="137"/>
      <c r="J849" s="151">
        <f t="shared" si="255"/>
        <v>10.261911435538211</v>
      </c>
      <c r="K849" s="150">
        <f t="shared" si="256"/>
        <v>10.147010409338613</v>
      </c>
      <c r="L849" s="135"/>
      <c r="M849" s="149">
        <f t="shared" si="258"/>
        <v>1.0018322198016922</v>
      </c>
      <c r="N849" s="149">
        <f t="shared" si="259"/>
        <v>0.99214413400650303</v>
      </c>
      <c r="O849" s="149">
        <f t="shared" si="260"/>
        <v>1.0046168974165703</v>
      </c>
      <c r="P849" s="149">
        <f t="shared" si="261"/>
        <v>1.0021566580204935</v>
      </c>
      <c r="Q849" s="140"/>
      <c r="R849" s="152">
        <f t="shared" si="262"/>
        <v>1.8305433344500065E-3</v>
      </c>
      <c r="S849" s="152">
        <f t="shared" si="263"/>
        <v>-7.8868858742373611E-3</v>
      </c>
      <c r="T849" s="152">
        <f t="shared" si="264"/>
        <v>4.6062722367181839E-3</v>
      </c>
      <c r="U849" s="152">
        <f t="shared" si="265"/>
        <v>2.1543357718495268E-3</v>
      </c>
    </row>
    <row r="850" spans="1:21" x14ac:dyDescent="0.25">
      <c r="A850" s="130">
        <f t="shared" si="250"/>
        <v>1941.09</v>
      </c>
      <c r="B850" s="138"/>
      <c r="C850" s="149">
        <f t="shared" si="257"/>
        <v>0.01</v>
      </c>
      <c r="D850" s="150">
        <f t="shared" si="266"/>
        <v>-0.10239999999999938</v>
      </c>
      <c r="E850" s="150">
        <f t="shared" si="251"/>
        <v>0.15424677083943736</v>
      </c>
      <c r="F850" s="150">
        <f t="shared" si="252"/>
        <v>0.16020336899690865</v>
      </c>
      <c r="G850" s="151">
        <f t="shared" si="253"/>
        <v>5.1846770839437978E-2</v>
      </c>
      <c r="H850" s="150">
        <f t="shared" si="254"/>
        <v>5.7803368996909271E-2</v>
      </c>
      <c r="I850" s="137"/>
      <c r="J850" s="151">
        <f t="shared" si="255"/>
        <v>10.291846770839438</v>
      </c>
      <c r="K850" s="150">
        <f t="shared" si="256"/>
        <v>10.29780336899691</v>
      </c>
      <c r="L850" s="135"/>
      <c r="M850" s="149">
        <f t="shared" si="258"/>
        <v>1.0078583481106538</v>
      </c>
      <c r="N850" s="149">
        <f t="shared" si="259"/>
        <v>1.016902318640615</v>
      </c>
      <c r="O850" s="149">
        <f t="shared" si="260"/>
        <v>1.0079459220072304</v>
      </c>
      <c r="P850" s="149">
        <f t="shared" si="261"/>
        <v>1.0173391465144503</v>
      </c>
      <c r="Q850" s="140"/>
      <c r="R850" s="152">
        <f t="shared" si="262"/>
        <v>7.8276321062367878E-3</v>
      </c>
      <c r="S850" s="152">
        <f t="shared" si="263"/>
        <v>1.6761063919165157E-2</v>
      </c>
      <c r="T850" s="152">
        <f t="shared" si="264"/>
        <v>7.9145194076776434E-3</v>
      </c>
      <c r="U850" s="152">
        <f t="shared" si="265"/>
        <v>1.7190538873866693E-2</v>
      </c>
    </row>
    <row r="851" spans="1:21" x14ac:dyDescent="0.25">
      <c r="A851" s="130">
        <f t="shared" si="250"/>
        <v>1941.1</v>
      </c>
      <c r="B851" s="138"/>
      <c r="C851" s="149">
        <f t="shared" si="257"/>
        <v>0.01</v>
      </c>
      <c r="D851" s="150">
        <f t="shared" si="266"/>
        <v>-9.8300000000000054E-2</v>
      </c>
      <c r="E851" s="150">
        <f t="shared" si="251"/>
        <v>0.1476873455375165</v>
      </c>
      <c r="F851" s="150">
        <f t="shared" si="252"/>
        <v>3.018449112048199E-2</v>
      </c>
      <c r="G851" s="151">
        <f t="shared" si="253"/>
        <v>4.9387345537516447E-2</v>
      </c>
      <c r="H851" s="150">
        <f t="shared" si="254"/>
        <v>-6.8115508879518061E-2</v>
      </c>
      <c r="I851" s="137"/>
      <c r="J851" s="151">
        <f t="shared" si="255"/>
        <v>9.8793873455375163</v>
      </c>
      <c r="K851" s="150">
        <f t="shared" si="256"/>
        <v>9.7618844911204814</v>
      </c>
      <c r="L851" s="135"/>
      <c r="M851" s="149">
        <f t="shared" si="258"/>
        <v>0.9755697663324755</v>
      </c>
      <c r="N851" s="149">
        <f t="shared" si="259"/>
        <v>0.96657854867451865</v>
      </c>
      <c r="O851" s="149">
        <f t="shared" si="260"/>
        <v>0.99947550642768457</v>
      </c>
      <c r="P851" s="149">
        <f t="shared" si="261"/>
        <v>0.99763787214310073</v>
      </c>
      <c r="Q851" s="140"/>
      <c r="R851" s="152">
        <f t="shared" si="262"/>
        <v>-2.4733602939677007E-2</v>
      </c>
      <c r="S851" s="152">
        <f t="shared" si="263"/>
        <v>-3.399271237429298E-2</v>
      </c>
      <c r="T851" s="152">
        <f t="shared" si="264"/>
        <v>-5.246311671829847E-4</v>
      </c>
      <c r="U851" s="152">
        <f t="shared" si="265"/>
        <v>-2.3649220819839572E-3</v>
      </c>
    </row>
    <row r="852" spans="1:21" x14ac:dyDescent="0.25">
      <c r="A852" s="130">
        <f t="shared" si="250"/>
        <v>1941.11</v>
      </c>
      <c r="B852" s="138"/>
      <c r="C852" s="149">
        <f t="shared" si="257"/>
        <v>0.01</v>
      </c>
      <c r="D852" s="150">
        <f t="shared" si="266"/>
        <v>-9.3700000000000117E-2</v>
      </c>
      <c r="E852" s="150">
        <f t="shared" si="251"/>
        <v>0.1413710363489088</v>
      </c>
      <c r="F852" s="150">
        <f t="shared" si="252"/>
        <v>2.8629744564510468E-2</v>
      </c>
      <c r="G852" s="151">
        <f t="shared" si="253"/>
        <v>4.767103634890868E-2</v>
      </c>
      <c r="H852" s="150">
        <f t="shared" si="254"/>
        <v>-6.5070255435489652E-2</v>
      </c>
      <c r="I852" s="137"/>
      <c r="J852" s="151">
        <f t="shared" si="255"/>
        <v>9.4176710363489082</v>
      </c>
      <c r="K852" s="150">
        <f t="shared" si="256"/>
        <v>9.3049297445645092</v>
      </c>
      <c r="L852" s="135"/>
      <c r="M852" s="149">
        <f t="shared" si="258"/>
        <v>0.97062633354403915</v>
      </c>
      <c r="N852" s="149">
        <f t="shared" si="259"/>
        <v>0.97062404910438604</v>
      </c>
      <c r="O852" s="149">
        <f t="shared" si="260"/>
        <v>0.99855110467506836</v>
      </c>
      <c r="P852" s="149">
        <f t="shared" si="261"/>
        <v>0.99855064204194743</v>
      </c>
      <c r="Q852" s="140"/>
      <c r="R852" s="152">
        <f t="shared" si="262"/>
        <v>-2.9813711177706512E-2</v>
      </c>
      <c r="S852" s="152">
        <f t="shared" si="263"/>
        <v>-2.9816064753189132E-2</v>
      </c>
      <c r="T852" s="152">
        <f t="shared" si="264"/>
        <v>-1.4499459887535114E-3</v>
      </c>
      <c r="U852" s="152">
        <f t="shared" si="265"/>
        <v>-1.4504092932613403E-3</v>
      </c>
    </row>
    <row r="853" spans="1:21" x14ac:dyDescent="0.25">
      <c r="A853" s="130">
        <f t="shared" si="250"/>
        <v>1941.12</v>
      </c>
      <c r="B853" s="138"/>
      <c r="C853" s="149">
        <f t="shared" si="257"/>
        <v>0.01</v>
      </c>
      <c r="D853" s="150">
        <f t="shared" si="266"/>
        <v>-8.7600000000000122E-2</v>
      </c>
      <c r="E853" s="150">
        <f t="shared" si="251"/>
        <v>0.13284643681379446</v>
      </c>
      <c r="F853" s="150">
        <f t="shared" si="252"/>
        <v>2.6523501186674986E-2</v>
      </c>
      <c r="G853" s="151">
        <f t="shared" si="253"/>
        <v>4.5246436813794338E-2</v>
      </c>
      <c r="H853" s="150">
        <f t="shared" si="254"/>
        <v>-6.1076498813325136E-2</v>
      </c>
      <c r="I853" s="137"/>
      <c r="J853" s="151">
        <f t="shared" si="255"/>
        <v>8.8052464368137944</v>
      </c>
      <c r="K853" s="150">
        <f t="shared" si="256"/>
        <v>8.698923501186675</v>
      </c>
      <c r="L853" s="135"/>
      <c r="M853" s="149">
        <f t="shared" si="258"/>
        <v>0.95682517331455597</v>
      </c>
      <c r="N853" s="149">
        <f t="shared" si="259"/>
        <v>0.95680848155813536</v>
      </c>
      <c r="O853" s="149">
        <f t="shared" si="260"/>
        <v>0.9959164945156036</v>
      </c>
      <c r="P853" s="149">
        <f t="shared" si="261"/>
        <v>0.99591316191721524</v>
      </c>
      <c r="Q853" s="140"/>
      <c r="R853" s="152">
        <f t="shared" si="262"/>
        <v>-4.4134586229532251E-2</v>
      </c>
      <c r="S853" s="152">
        <f t="shared" si="263"/>
        <v>-4.415203132031912E-2</v>
      </c>
      <c r="T853" s="152">
        <f t="shared" si="264"/>
        <v>-4.0918657601667057E-3</v>
      </c>
      <c r="U853" s="152">
        <f t="shared" si="265"/>
        <v>-4.0952120286366044E-3</v>
      </c>
    </row>
    <row r="854" spans="1:21" x14ac:dyDescent="0.25">
      <c r="A854" s="130">
        <f t="shared" si="250"/>
        <v>1942.01</v>
      </c>
      <c r="B854" s="138"/>
      <c r="C854" s="149">
        <f t="shared" si="257"/>
        <v>0.01</v>
      </c>
      <c r="D854" s="150">
        <f t="shared" si="266"/>
        <v>-8.9299999999999713E-2</v>
      </c>
      <c r="E854" s="150">
        <f t="shared" si="251"/>
        <v>0.13619069310558898</v>
      </c>
      <c r="F854" s="150">
        <f t="shared" si="252"/>
        <v>0.14995489061833436</v>
      </c>
      <c r="G854" s="151">
        <f t="shared" si="253"/>
        <v>4.6890693105589271E-2</v>
      </c>
      <c r="H854" s="150">
        <f t="shared" si="254"/>
        <v>6.065489061833465E-2</v>
      </c>
      <c r="I854" s="137"/>
      <c r="J854" s="151">
        <f t="shared" si="255"/>
        <v>8.9768906931055898</v>
      </c>
      <c r="K854" s="150">
        <f t="shared" si="256"/>
        <v>8.9906548906183339</v>
      </c>
      <c r="L854" s="135"/>
      <c r="M854" s="149">
        <f t="shared" si="258"/>
        <v>1.0212925265039323</v>
      </c>
      <c r="N854" s="149">
        <f t="shared" si="259"/>
        <v>1.032063062794133</v>
      </c>
      <c r="O854" s="149">
        <f t="shared" si="260"/>
        <v>1.0228689805957318</v>
      </c>
      <c r="P854" s="149">
        <f t="shared" si="261"/>
        <v>1.0347280478672791</v>
      </c>
      <c r="Q854" s="140"/>
      <c r="R854" s="152">
        <f t="shared" si="262"/>
        <v>2.1069007944604989E-2</v>
      </c>
      <c r="S854" s="152">
        <f t="shared" si="263"/>
        <v>3.1559772551048373E-2</v>
      </c>
      <c r="T854" s="152">
        <f t="shared" si="264"/>
        <v>2.2611405058389603E-2</v>
      </c>
      <c r="U854" s="152">
        <f t="shared" si="265"/>
        <v>3.41386365072213E-2</v>
      </c>
    </row>
    <row r="855" spans="1:21" x14ac:dyDescent="0.25">
      <c r="A855" s="130">
        <f t="shared" si="250"/>
        <v>1942.02</v>
      </c>
      <c r="B855" s="138"/>
      <c r="C855" s="149">
        <f t="shared" si="257"/>
        <v>0.01</v>
      </c>
      <c r="D855" s="150">
        <f t="shared" si="266"/>
        <v>-8.6500000000000909E-2</v>
      </c>
      <c r="E855" s="150">
        <f t="shared" si="251"/>
        <v>0.13107144539627211</v>
      </c>
      <c r="F855" s="150">
        <f t="shared" si="252"/>
        <v>2.6937629196125978E-2</v>
      </c>
      <c r="G855" s="151">
        <f t="shared" si="253"/>
        <v>4.4571445396271198E-2</v>
      </c>
      <c r="H855" s="150">
        <f t="shared" si="254"/>
        <v>-5.9562370803874928E-2</v>
      </c>
      <c r="I855" s="137"/>
      <c r="J855" s="151">
        <f t="shared" si="255"/>
        <v>8.6945714453962708</v>
      </c>
      <c r="K855" s="150">
        <f t="shared" si="256"/>
        <v>8.590437629196126</v>
      </c>
      <c r="L855" s="135"/>
      <c r="M855" s="149">
        <f t="shared" si="258"/>
        <v>0.98158130406846344</v>
      </c>
      <c r="N855" s="149">
        <f t="shared" si="259"/>
        <v>0.97167506896322553</v>
      </c>
      <c r="O855" s="149">
        <f t="shared" si="260"/>
        <v>0.99788275989383313</v>
      </c>
      <c r="P855" s="149">
        <f t="shared" si="261"/>
        <v>0.99584684362551268</v>
      </c>
      <c r="Q855" s="140"/>
      <c r="R855" s="152">
        <f t="shared" si="262"/>
        <v>-1.8590432151841006E-2</v>
      </c>
      <c r="S855" s="152">
        <f t="shared" si="263"/>
        <v>-2.8733821599550593E-2</v>
      </c>
      <c r="T855" s="152">
        <f t="shared" si="264"/>
        <v>-2.1194846276873817E-3</v>
      </c>
      <c r="U855" s="152">
        <f t="shared" si="265"/>
        <v>-4.1618046819106094E-3</v>
      </c>
    </row>
    <row r="856" spans="1:21" x14ac:dyDescent="0.25">
      <c r="A856" s="130">
        <f t="shared" si="250"/>
        <v>1942.03</v>
      </c>
      <c r="B856" s="138"/>
      <c r="C856" s="149">
        <f t="shared" si="257"/>
        <v>0.01</v>
      </c>
      <c r="D856" s="150">
        <f t="shared" si="266"/>
        <v>-8.1799999999999429E-2</v>
      </c>
      <c r="E856" s="150">
        <f t="shared" si="251"/>
        <v>0.12433789716976308</v>
      </c>
      <c r="F856" s="150">
        <f t="shared" si="252"/>
        <v>2.4916296237804073E-2</v>
      </c>
      <c r="G856" s="151">
        <f t="shared" si="253"/>
        <v>4.2537897169763653E-2</v>
      </c>
      <c r="H856" s="150">
        <f t="shared" si="254"/>
        <v>-5.6883703762195356E-2</v>
      </c>
      <c r="I856" s="137"/>
      <c r="J856" s="151">
        <f t="shared" si="255"/>
        <v>8.2225378971697634</v>
      </c>
      <c r="K856" s="150">
        <f t="shared" si="256"/>
        <v>8.1231162962378036</v>
      </c>
      <c r="L856" s="135"/>
      <c r="M856" s="149">
        <f t="shared" si="258"/>
        <v>0.96426876939489425</v>
      </c>
      <c r="N856" s="149">
        <f t="shared" si="259"/>
        <v>0.96424642121883319</v>
      </c>
      <c r="O856" s="149">
        <f t="shared" si="260"/>
        <v>0.99451920490095258</v>
      </c>
      <c r="P856" s="149">
        <f t="shared" si="261"/>
        <v>0.99451472650950645</v>
      </c>
      <c r="Q856" s="140"/>
      <c r="R856" s="152">
        <f t="shared" si="262"/>
        <v>-3.6385216804641594E-2</v>
      </c>
      <c r="S856" s="152">
        <f t="shared" si="263"/>
        <v>-3.6408393366766524E-2</v>
      </c>
      <c r="T856" s="152">
        <f t="shared" si="264"/>
        <v>-5.4958697624983271E-3</v>
      </c>
      <c r="U856" s="152">
        <f t="shared" si="265"/>
        <v>-5.5003728444974961E-3</v>
      </c>
    </row>
    <row r="857" spans="1:21" x14ac:dyDescent="0.25">
      <c r="A857" s="130">
        <f t="shared" si="250"/>
        <v>1942.04</v>
      </c>
      <c r="B857" s="138"/>
      <c r="C857" s="149">
        <f t="shared" si="257"/>
        <v>0.01</v>
      </c>
      <c r="D857" s="150">
        <f t="shared" si="266"/>
        <v>-7.8400000000000247E-2</v>
      </c>
      <c r="E857" s="150">
        <f t="shared" si="251"/>
        <v>0.11983847875259755</v>
      </c>
      <c r="F857" s="150">
        <f t="shared" si="252"/>
        <v>2.410594952620921E-2</v>
      </c>
      <c r="G857" s="151">
        <f t="shared" si="253"/>
        <v>4.1438478752597305E-2</v>
      </c>
      <c r="H857" s="150">
        <f t="shared" si="254"/>
        <v>-5.4294050473791038E-2</v>
      </c>
      <c r="I857" s="137"/>
      <c r="J857" s="151">
        <f t="shared" si="255"/>
        <v>7.8814384787525968</v>
      </c>
      <c r="K857" s="150">
        <f t="shared" si="256"/>
        <v>7.7857059495262089</v>
      </c>
      <c r="L857" s="135"/>
      <c r="M857" s="149">
        <f t="shared" si="258"/>
        <v>0.97405754342888695</v>
      </c>
      <c r="N857" s="149">
        <f t="shared" si="259"/>
        <v>0.97408105520248378</v>
      </c>
      <c r="O857" s="149">
        <f t="shared" si="260"/>
        <v>0.99645997027581401</v>
      </c>
      <c r="P857" s="149">
        <f t="shared" si="261"/>
        <v>0.99646469975530583</v>
      </c>
      <c r="Q857" s="140"/>
      <c r="R857" s="152">
        <f t="shared" si="262"/>
        <v>-2.6284897588949471E-2</v>
      </c>
      <c r="S857" s="152">
        <f t="shared" si="263"/>
        <v>-2.6260759908381479E-2</v>
      </c>
      <c r="T857" s="152">
        <f t="shared" si="264"/>
        <v>-3.5463104564436307E-3</v>
      </c>
      <c r="U857" s="152">
        <f t="shared" si="265"/>
        <v>-3.5415641862378924E-3</v>
      </c>
    </row>
    <row r="858" spans="1:21" x14ac:dyDescent="0.25">
      <c r="A858" s="130">
        <f t="shared" si="250"/>
        <v>1942.05</v>
      </c>
      <c r="B858" s="138"/>
      <c r="C858" s="149">
        <f t="shared" si="257"/>
        <v>0.01</v>
      </c>
      <c r="D858" s="150">
        <f t="shared" si="266"/>
        <v>-7.9299999999999926E-2</v>
      </c>
      <c r="E858" s="150">
        <f t="shared" si="251"/>
        <v>0.12164651438590868</v>
      </c>
      <c r="F858" s="150">
        <f t="shared" si="252"/>
        <v>0.13175080130151104</v>
      </c>
      <c r="G858" s="151">
        <f t="shared" si="253"/>
        <v>4.2346514385908751E-2</v>
      </c>
      <c r="H858" s="150">
        <f t="shared" si="254"/>
        <v>5.2450801301511113E-2</v>
      </c>
      <c r="I858" s="137"/>
      <c r="J858" s="151">
        <f t="shared" si="255"/>
        <v>7.972346514385908</v>
      </c>
      <c r="K858" s="150">
        <f t="shared" si="256"/>
        <v>7.9824508013015105</v>
      </c>
      <c r="L858" s="135"/>
      <c r="M858" s="149">
        <f t="shared" si="258"/>
        <v>1.0147701954066697</v>
      </c>
      <c r="N858" s="149">
        <f t="shared" si="259"/>
        <v>1.0253722085272807</v>
      </c>
      <c r="O858" s="149">
        <f t="shared" si="260"/>
        <v>1.0158224752459777</v>
      </c>
      <c r="P858" s="149">
        <f t="shared" si="261"/>
        <v>1.0273051201133712</v>
      </c>
      <c r="Q858" s="140"/>
      <c r="R858" s="152">
        <f t="shared" si="262"/>
        <v>1.4662178393149271E-2</v>
      </c>
      <c r="S858" s="152">
        <f t="shared" si="263"/>
        <v>2.5055676945049475E-2</v>
      </c>
      <c r="T858" s="152">
        <f t="shared" si="264"/>
        <v>1.5698604800779899E-2</v>
      </c>
      <c r="U858" s="152">
        <f t="shared" si="265"/>
        <v>2.69389852764985E-2</v>
      </c>
    </row>
    <row r="859" spans="1:21" x14ac:dyDescent="0.25">
      <c r="A859" s="130">
        <f t="shared" si="250"/>
        <v>1942.06</v>
      </c>
      <c r="B859" s="138"/>
      <c r="C859" s="149">
        <f t="shared" si="257"/>
        <v>0.01</v>
      </c>
      <c r="D859" s="150">
        <f t="shared" si="266"/>
        <v>-8.3299999999999486E-2</v>
      </c>
      <c r="E859" s="150">
        <f t="shared" si="251"/>
        <v>0.12733712413622827</v>
      </c>
      <c r="F859" s="150">
        <f t="shared" si="252"/>
        <v>0.14116579580386451</v>
      </c>
      <c r="G859" s="151">
        <f t="shared" si="253"/>
        <v>4.4037124136228789E-2</v>
      </c>
      <c r="H859" s="150">
        <f t="shared" si="254"/>
        <v>5.7865795803865028E-2</v>
      </c>
      <c r="I859" s="137"/>
      <c r="J859" s="151">
        <f t="shared" si="255"/>
        <v>8.3740371241362297</v>
      </c>
      <c r="K859" s="150">
        <f t="shared" si="256"/>
        <v>8.3878657958038652</v>
      </c>
      <c r="L859" s="135"/>
      <c r="M859" s="149">
        <f t="shared" si="258"/>
        <v>1.0442795210929234</v>
      </c>
      <c r="N859" s="149">
        <f t="shared" si="259"/>
        <v>1.0445807126384783</v>
      </c>
      <c r="O859" s="149">
        <f t="shared" si="260"/>
        <v>1.0488599133661312</v>
      </c>
      <c r="P859" s="149">
        <f t="shared" si="261"/>
        <v>1.0491938139823582</v>
      </c>
      <c r="Q859" s="140"/>
      <c r="R859" s="152">
        <f t="shared" si="262"/>
        <v>4.3327194134815936E-2</v>
      </c>
      <c r="S859" s="152">
        <f t="shared" si="263"/>
        <v>4.3615572976806863E-2</v>
      </c>
      <c r="T859" s="152">
        <f t="shared" si="264"/>
        <v>4.7703777470882572E-2</v>
      </c>
      <c r="U859" s="152">
        <f t="shared" si="265"/>
        <v>4.8022073055684462E-2</v>
      </c>
    </row>
    <row r="860" spans="1:21" x14ac:dyDescent="0.25">
      <c r="A860" s="130">
        <f t="shared" si="250"/>
        <v>1942.07</v>
      </c>
      <c r="B860" s="138"/>
      <c r="C860" s="149">
        <f t="shared" si="257"/>
        <v>0.01</v>
      </c>
      <c r="D860" s="150">
        <f t="shared" si="266"/>
        <v>-8.6399999999999366E-2</v>
      </c>
      <c r="E860" s="150">
        <f t="shared" si="251"/>
        <v>0.13079421311250514</v>
      </c>
      <c r="F860" s="150">
        <f t="shared" si="252"/>
        <v>0.14611017403158677</v>
      </c>
      <c r="G860" s="151">
        <f t="shared" si="253"/>
        <v>4.439421311250577E-2</v>
      </c>
      <c r="H860" s="150">
        <f t="shared" si="254"/>
        <v>5.9710174031587404E-2</v>
      </c>
      <c r="I860" s="137"/>
      <c r="J860" s="151">
        <f t="shared" si="255"/>
        <v>8.6843942131125065</v>
      </c>
      <c r="K860" s="150">
        <f t="shared" si="256"/>
        <v>8.6997101740315887</v>
      </c>
      <c r="L860" s="135"/>
      <c r="M860" s="149">
        <f t="shared" si="258"/>
        <v>1.033434629486921</v>
      </c>
      <c r="N860" s="149">
        <f t="shared" si="259"/>
        <v>1.0335145614536121</v>
      </c>
      <c r="O860" s="149">
        <f t="shared" si="260"/>
        <v>1.0371035480563009</v>
      </c>
      <c r="P860" s="149">
        <f t="shared" si="261"/>
        <v>1.0371928400309687</v>
      </c>
      <c r="Q860" s="140"/>
      <c r="R860" s="152">
        <f t="shared" si="262"/>
        <v>3.2887846554237939E-2</v>
      </c>
      <c r="S860" s="152">
        <f t="shared" si="263"/>
        <v>3.2965189497239422E-2</v>
      </c>
      <c r="T860" s="152">
        <f t="shared" si="264"/>
        <v>3.643177773999226E-2</v>
      </c>
      <c r="U860" s="152">
        <f t="shared" si="265"/>
        <v>3.6517871487477663E-2</v>
      </c>
    </row>
    <row r="861" spans="1:21" x14ac:dyDescent="0.25">
      <c r="A861" s="130">
        <f t="shared" si="250"/>
        <v>1942.08</v>
      </c>
      <c r="B861" s="138"/>
      <c r="C861" s="149">
        <f t="shared" si="257"/>
        <v>0.01</v>
      </c>
      <c r="D861" s="150">
        <f t="shared" si="266"/>
        <v>-8.5900000000000531E-2</v>
      </c>
      <c r="E861" s="150">
        <f t="shared" si="251"/>
        <v>0.12889893948744813</v>
      </c>
      <c r="F861" s="150">
        <f t="shared" si="252"/>
        <v>3.2488579815917684E-2</v>
      </c>
      <c r="G861" s="151">
        <f t="shared" si="253"/>
        <v>4.2998939487447596E-2</v>
      </c>
      <c r="H861" s="150">
        <f t="shared" si="254"/>
        <v>-5.3411420184082847E-2</v>
      </c>
      <c r="I861" s="137"/>
      <c r="J861" s="151">
        <f t="shared" si="255"/>
        <v>8.6329989394874467</v>
      </c>
      <c r="K861" s="150">
        <f t="shared" si="256"/>
        <v>8.5365885798159162</v>
      </c>
      <c r="L861" s="135"/>
      <c r="M861" s="149">
        <f t="shared" si="258"/>
        <v>1.0006447695333345</v>
      </c>
      <c r="N861" s="149">
        <f t="shared" si="259"/>
        <v>0.99100900066378916</v>
      </c>
      <c r="O861" s="149">
        <f t="shared" si="260"/>
        <v>1.0017359969262911</v>
      </c>
      <c r="P861" s="149">
        <f t="shared" si="261"/>
        <v>0.99930733112616299</v>
      </c>
      <c r="Q861" s="140"/>
      <c r="R861" s="152">
        <f t="shared" si="262"/>
        <v>6.4456175876526328E-4</v>
      </c>
      <c r="S861" s="152">
        <f t="shared" si="263"/>
        <v>-9.0316622879557506E-3</v>
      </c>
      <c r="T861" s="152">
        <f t="shared" si="264"/>
        <v>1.7344918252758001E-3</v>
      </c>
      <c r="U861" s="152">
        <f t="shared" si="265"/>
        <v>-6.92908879757555E-4</v>
      </c>
    </row>
    <row r="862" spans="1:21" x14ac:dyDescent="0.25">
      <c r="A862" s="130">
        <f t="shared" si="250"/>
        <v>1942.09</v>
      </c>
      <c r="B862" s="138"/>
      <c r="C862" s="149">
        <f t="shared" si="257"/>
        <v>0.01</v>
      </c>
      <c r="D862" s="150">
        <f t="shared" ref="D862:D881" si="267">(1-Epsilon)*q_SP-q_SP</f>
        <v>-8.680000000000021E-2</v>
      </c>
      <c r="E862" s="150">
        <f t="shared" si="251"/>
        <v>0.12991962330442391</v>
      </c>
      <c r="F862" s="150">
        <f t="shared" si="252"/>
        <v>0.14386039694288172</v>
      </c>
      <c r="G862" s="151">
        <f t="shared" si="253"/>
        <v>4.3119623304423704E-2</v>
      </c>
      <c r="H862" s="150">
        <f t="shared" si="254"/>
        <v>5.7060396942881508E-2</v>
      </c>
      <c r="I862" s="137"/>
      <c r="J862" s="151">
        <f t="shared" si="255"/>
        <v>8.7231196233044237</v>
      </c>
      <c r="K862" s="150">
        <f t="shared" si="256"/>
        <v>8.7370603969428817</v>
      </c>
      <c r="L862" s="135"/>
      <c r="M862" s="149">
        <f t="shared" si="258"/>
        <v>1.0128208832558236</v>
      </c>
      <c r="N862" s="149">
        <f t="shared" si="259"/>
        <v>1.0226339533039719</v>
      </c>
      <c r="O862" s="149">
        <f t="shared" si="260"/>
        <v>1.0139707950694226</v>
      </c>
      <c r="P862" s="149">
        <f t="shared" si="261"/>
        <v>1.0248368375997878</v>
      </c>
      <c r="Q862" s="140"/>
      <c r="R862" s="152">
        <f t="shared" si="262"/>
        <v>1.273939152361913E-2</v>
      </c>
      <c r="S862" s="152">
        <f t="shared" si="263"/>
        <v>2.2381606030581664E-2</v>
      </c>
      <c r="T862" s="152">
        <f t="shared" si="264"/>
        <v>1.3874103047530437E-2</v>
      </c>
      <c r="U862" s="152">
        <f t="shared" si="265"/>
        <v>2.4533417089964933E-2</v>
      </c>
    </row>
    <row r="863" spans="1:21" x14ac:dyDescent="0.25">
      <c r="A863" s="130">
        <f t="shared" si="250"/>
        <v>1942.1</v>
      </c>
      <c r="B863" s="138"/>
      <c r="C863" s="149">
        <f t="shared" si="257"/>
        <v>0.01</v>
      </c>
      <c r="D863" s="150">
        <f t="shared" si="267"/>
        <v>-9.3199999999999505E-2</v>
      </c>
      <c r="E863" s="150">
        <f t="shared" si="251"/>
        <v>0.13887721080656754</v>
      </c>
      <c r="F863" s="150">
        <f t="shared" si="252"/>
        <v>0.15823974695485146</v>
      </c>
      <c r="G863" s="151">
        <f t="shared" si="253"/>
        <v>4.567721080656803E-2</v>
      </c>
      <c r="H863" s="150">
        <f t="shared" si="254"/>
        <v>6.5039746954851957E-2</v>
      </c>
      <c r="I863" s="137"/>
      <c r="J863" s="151">
        <f t="shared" si="255"/>
        <v>9.3656772108065685</v>
      </c>
      <c r="K863" s="150">
        <f t="shared" si="256"/>
        <v>9.3850397469548525</v>
      </c>
      <c r="L863" s="135"/>
      <c r="M863" s="149">
        <f t="shared" si="258"/>
        <v>1.0597598254772014</v>
      </c>
      <c r="N863" s="149">
        <f t="shared" si="259"/>
        <v>1.0601276682645218</v>
      </c>
      <c r="O863" s="149">
        <f t="shared" si="260"/>
        <v>1.067798165445011</v>
      </c>
      <c r="P863" s="149">
        <f t="shared" si="261"/>
        <v>1.0682172936032359</v>
      </c>
      <c r="Q863" s="140"/>
      <c r="R863" s="152">
        <f t="shared" si="262"/>
        <v>5.8042302712419488E-2</v>
      </c>
      <c r="S863" s="152">
        <f t="shared" si="263"/>
        <v>5.8389342630432245E-2</v>
      </c>
      <c r="T863" s="152">
        <f t="shared" si="264"/>
        <v>6.5598739012619992E-2</v>
      </c>
      <c r="U863" s="152">
        <f t="shared" si="265"/>
        <v>6.5991178273139883E-2</v>
      </c>
    </row>
    <row r="864" spans="1:21" x14ac:dyDescent="0.25">
      <c r="A864" s="130">
        <f t="shared" si="250"/>
        <v>1942.11</v>
      </c>
      <c r="B864" s="138"/>
      <c r="C864" s="149">
        <f t="shared" si="257"/>
        <v>0.01</v>
      </c>
      <c r="D864" s="150">
        <f t="shared" si="267"/>
        <v>-9.4699999999999562E-2</v>
      </c>
      <c r="E864" s="150">
        <f t="shared" si="251"/>
        <v>0.13890039015063699</v>
      </c>
      <c r="F864" s="150">
        <f t="shared" si="252"/>
        <v>0.15847846362092313</v>
      </c>
      <c r="G864" s="151">
        <f t="shared" si="253"/>
        <v>4.4200390150637425E-2</v>
      </c>
      <c r="H864" s="150">
        <f t="shared" si="254"/>
        <v>6.377846362092357E-2</v>
      </c>
      <c r="I864" s="137"/>
      <c r="J864" s="151">
        <f t="shared" si="255"/>
        <v>9.5142003901506378</v>
      </c>
      <c r="K864" s="150">
        <f t="shared" si="256"/>
        <v>9.5337784636209246</v>
      </c>
      <c r="L864" s="135"/>
      <c r="M864" s="149">
        <f t="shared" si="258"/>
        <v>1.0161066263074332</v>
      </c>
      <c r="N864" s="149">
        <f t="shared" si="259"/>
        <v>1.0160913972597185</v>
      </c>
      <c r="O864" s="149">
        <f t="shared" si="260"/>
        <v>1.0180800564343397</v>
      </c>
      <c r="P864" s="149">
        <f t="shared" si="261"/>
        <v>1.0180626808453899</v>
      </c>
      <c r="Q864" s="140"/>
      <c r="R864" s="152">
        <f t="shared" si="262"/>
        <v>1.5978290802708389E-2</v>
      </c>
      <c r="S864" s="152">
        <f t="shared" si="263"/>
        <v>1.5963303043111787E-2</v>
      </c>
      <c r="T864" s="152">
        <f t="shared" si="264"/>
        <v>1.7918555934470309E-2</v>
      </c>
      <c r="U864" s="152">
        <f t="shared" si="265"/>
        <v>1.7901488772495689E-2</v>
      </c>
    </row>
    <row r="865" spans="1:21" x14ac:dyDescent="0.25">
      <c r="A865" s="130">
        <f t="shared" si="250"/>
        <v>1942.12</v>
      </c>
      <c r="B865" s="138"/>
      <c r="C865" s="149">
        <f t="shared" si="257"/>
        <v>0.01</v>
      </c>
      <c r="D865" s="150">
        <f t="shared" si="267"/>
        <v>-9.5200000000000173E-2</v>
      </c>
      <c r="E865" s="150">
        <f t="shared" si="251"/>
        <v>0.13873211848568762</v>
      </c>
      <c r="F865" s="150">
        <f t="shared" si="252"/>
        <v>0.15368731933162297</v>
      </c>
      <c r="G865" s="151">
        <f t="shared" si="253"/>
        <v>4.3532118485687443E-2</v>
      </c>
      <c r="H865" s="150">
        <f t="shared" si="254"/>
        <v>5.8487319331622795E-2</v>
      </c>
      <c r="I865" s="137"/>
      <c r="J865" s="151">
        <f t="shared" si="255"/>
        <v>9.5635321184856874</v>
      </c>
      <c r="K865" s="150">
        <f t="shared" si="256"/>
        <v>9.5784873193316216</v>
      </c>
      <c r="L865" s="135"/>
      <c r="M865" s="149">
        <f t="shared" si="258"/>
        <v>1.0081150061149744</v>
      </c>
      <c r="N865" s="149">
        <f t="shared" si="259"/>
        <v>1.0077462045605996</v>
      </c>
      <c r="O865" s="149">
        <f t="shared" si="260"/>
        <v>1.0087627259768643</v>
      </c>
      <c r="P865" s="149">
        <f t="shared" si="261"/>
        <v>1.0083541679379913</v>
      </c>
      <c r="Q865" s="140"/>
      <c r="R865" s="152">
        <f t="shared" si="262"/>
        <v>8.0822565090537379E-3</v>
      </c>
      <c r="S865" s="152">
        <f t="shared" si="263"/>
        <v>7.7163567570902791E-3</v>
      </c>
      <c r="T865" s="152">
        <f t="shared" si="264"/>
        <v>8.7245561128935292E-3</v>
      </c>
      <c r="U865" s="152">
        <f t="shared" si="265"/>
        <v>8.3194650190728543E-3</v>
      </c>
    </row>
    <row r="866" spans="1:21" x14ac:dyDescent="0.25">
      <c r="A866" s="130">
        <f t="shared" si="250"/>
        <v>1943.01</v>
      </c>
      <c r="B866" s="138"/>
      <c r="C866" s="149">
        <f t="shared" si="257"/>
        <v>0.01</v>
      </c>
      <c r="D866" s="150">
        <f t="shared" si="267"/>
        <v>-0.10089999999999932</v>
      </c>
      <c r="E866" s="150">
        <f t="shared" si="251"/>
        <v>0.14687300942392656</v>
      </c>
      <c r="F866" s="150">
        <f t="shared" si="252"/>
        <v>0.17115040758455541</v>
      </c>
      <c r="G866" s="151">
        <f t="shared" si="253"/>
        <v>4.5973009423927236E-2</v>
      </c>
      <c r="H866" s="150">
        <f t="shared" si="254"/>
        <v>7.0250407584556085E-2</v>
      </c>
      <c r="I866" s="137"/>
      <c r="J866" s="151">
        <f t="shared" si="255"/>
        <v>10.135973009423926</v>
      </c>
      <c r="K866" s="150">
        <f t="shared" si="256"/>
        <v>10.160250407584556</v>
      </c>
      <c r="L866" s="135"/>
      <c r="M866" s="149">
        <f t="shared" si="258"/>
        <v>1.0478798015102597</v>
      </c>
      <c r="N866" s="149">
        <f t="shared" si="259"/>
        <v>1.048514281387837</v>
      </c>
      <c r="O866" s="149">
        <f t="shared" si="260"/>
        <v>1.0554458077070097</v>
      </c>
      <c r="P866" s="149">
        <f t="shared" si="261"/>
        <v>1.0561851640399227</v>
      </c>
      <c r="Q866" s="140"/>
      <c r="R866" s="152">
        <f t="shared" si="262"/>
        <v>4.6768886105679607E-2</v>
      </c>
      <c r="S866" s="152">
        <f t="shared" si="263"/>
        <v>4.7374192047082257E-2</v>
      </c>
      <c r="T866" s="152">
        <f t="shared" si="264"/>
        <v>5.3963244218858682E-2</v>
      </c>
      <c r="U866" s="152">
        <f t="shared" si="265"/>
        <v>5.4663514647753798E-2</v>
      </c>
    </row>
    <row r="867" spans="1:21" x14ac:dyDescent="0.25">
      <c r="A867" s="130">
        <f t="shared" si="250"/>
        <v>1943.02</v>
      </c>
      <c r="B867" s="138"/>
      <c r="C867" s="149">
        <f t="shared" si="257"/>
        <v>0.01</v>
      </c>
      <c r="D867" s="150">
        <f t="shared" si="267"/>
        <v>-0.10689999999999955</v>
      </c>
      <c r="E867" s="150">
        <f t="shared" si="251"/>
        <v>0.15370065075411149</v>
      </c>
      <c r="F867" s="150">
        <f t="shared" si="252"/>
        <v>0.18132125083566042</v>
      </c>
      <c r="G867" s="151">
        <f t="shared" si="253"/>
        <v>4.6800650754111939E-2</v>
      </c>
      <c r="H867" s="150">
        <f t="shared" si="254"/>
        <v>7.4421250835660868E-2</v>
      </c>
      <c r="I867" s="137"/>
      <c r="J867" s="151">
        <f t="shared" si="255"/>
        <v>10.736800650754111</v>
      </c>
      <c r="K867" s="150">
        <f t="shared" si="256"/>
        <v>10.76442125083566</v>
      </c>
      <c r="L867" s="135"/>
      <c r="M867" s="149">
        <f t="shared" si="258"/>
        <v>1.0466936850573738</v>
      </c>
      <c r="N867" s="149">
        <f t="shared" si="259"/>
        <v>1.0468200803995411</v>
      </c>
      <c r="O867" s="149">
        <f t="shared" si="260"/>
        <v>1.0547059450201086</v>
      </c>
      <c r="P867" s="149">
        <f t="shared" si="261"/>
        <v>1.0548550540930315</v>
      </c>
      <c r="Q867" s="140"/>
      <c r="R867" s="152">
        <f t="shared" si="262"/>
        <v>4.563632466796648E-2</v>
      </c>
      <c r="S867" s="152">
        <f t="shared" si="263"/>
        <v>4.5757074141322136E-2</v>
      </c>
      <c r="T867" s="152">
        <f t="shared" si="264"/>
        <v>5.3262002977546838E-2</v>
      </c>
      <c r="U867" s="152">
        <f t="shared" si="265"/>
        <v>5.3403368003951734E-2</v>
      </c>
    </row>
    <row r="868" spans="1:21" x14ac:dyDescent="0.25">
      <c r="A868" s="130">
        <f t="shared" si="250"/>
        <v>1943.03</v>
      </c>
      <c r="B868" s="138"/>
      <c r="C868" s="149">
        <f t="shared" si="257"/>
        <v>0.01</v>
      </c>
      <c r="D868" s="150">
        <f t="shared" si="267"/>
        <v>-0.11069999999999958</v>
      </c>
      <c r="E868" s="150">
        <f t="shared" si="251"/>
        <v>0.15705820574082002</v>
      </c>
      <c r="F868" s="150">
        <f t="shared" si="252"/>
        <v>0.18712891015947897</v>
      </c>
      <c r="G868" s="151">
        <f t="shared" si="253"/>
        <v>4.6358205740820446E-2</v>
      </c>
      <c r="H868" s="150">
        <f t="shared" si="254"/>
        <v>7.6428910159479391E-2</v>
      </c>
      <c r="I868" s="137"/>
      <c r="J868" s="151">
        <f t="shared" si="255"/>
        <v>11.11635820574082</v>
      </c>
      <c r="K868" s="150">
        <f t="shared" si="256"/>
        <v>11.14642891015948</v>
      </c>
      <c r="L868" s="135"/>
      <c r="M868" s="149">
        <f t="shared" si="258"/>
        <v>1.0289388025267192</v>
      </c>
      <c r="N868" s="149">
        <f t="shared" si="259"/>
        <v>1.0290275846888783</v>
      </c>
      <c r="O868" s="149">
        <f t="shared" si="260"/>
        <v>1.034075799677576</v>
      </c>
      <c r="P868" s="149">
        <f t="shared" si="261"/>
        <v>1.0341815802648946</v>
      </c>
      <c r="Q868" s="140"/>
      <c r="R868" s="152">
        <f t="shared" si="262"/>
        <v>2.8527982320188199E-2</v>
      </c>
      <c r="S868" s="152">
        <f t="shared" si="263"/>
        <v>2.8614263770425419E-2</v>
      </c>
      <c r="T868" s="152">
        <f t="shared" si="264"/>
        <v>3.3508080631091862E-2</v>
      </c>
      <c r="U868" s="152">
        <f t="shared" si="265"/>
        <v>3.3610370209203995E-2</v>
      </c>
    </row>
    <row r="869" spans="1:21" x14ac:dyDescent="0.25">
      <c r="A869" s="130">
        <f t="shared" si="250"/>
        <v>1943.04</v>
      </c>
      <c r="B869" s="138"/>
      <c r="C869" s="149">
        <f t="shared" si="257"/>
        <v>0.01</v>
      </c>
      <c r="D869" s="150">
        <f t="shared" si="267"/>
        <v>-0.11439999999999984</v>
      </c>
      <c r="E869" s="150">
        <f t="shared" si="251"/>
        <v>0.16090992159636014</v>
      </c>
      <c r="F869" s="150">
        <f t="shared" si="252"/>
        <v>0.19327937133957748</v>
      </c>
      <c r="G869" s="151">
        <f t="shared" si="253"/>
        <v>4.6509921596360304E-2</v>
      </c>
      <c r="H869" s="150">
        <f t="shared" si="254"/>
        <v>7.8879371339577647E-2</v>
      </c>
      <c r="I869" s="137"/>
      <c r="J869" s="151">
        <f t="shared" si="255"/>
        <v>11.48650992159636</v>
      </c>
      <c r="K869" s="150">
        <f t="shared" si="256"/>
        <v>11.518879371339578</v>
      </c>
      <c r="L869" s="135"/>
      <c r="M869" s="149">
        <f t="shared" si="258"/>
        <v>1.0271540490032767</v>
      </c>
      <c r="N869" s="149">
        <f t="shared" si="259"/>
        <v>1.0272275195105722</v>
      </c>
      <c r="O869" s="149">
        <f t="shared" si="260"/>
        <v>1.032192211526755</v>
      </c>
      <c r="P869" s="149">
        <f t="shared" si="261"/>
        <v>1.0322804617311006</v>
      </c>
      <c r="Q869" s="140"/>
      <c r="R869" s="152">
        <f t="shared" si="262"/>
        <v>2.6791918727172299E-2</v>
      </c>
      <c r="S869" s="152">
        <f t="shared" si="263"/>
        <v>2.6863444395483303E-2</v>
      </c>
      <c r="T869" s="152">
        <f t="shared" si="264"/>
        <v>3.1684901196131321E-2</v>
      </c>
      <c r="U869" s="152">
        <f t="shared" si="265"/>
        <v>3.1770395381200911E-2</v>
      </c>
    </row>
    <row r="870" spans="1:21" x14ac:dyDescent="0.25">
      <c r="A870" s="130">
        <f t="shared" si="250"/>
        <v>1943.05</v>
      </c>
      <c r="B870" s="138"/>
      <c r="C870" s="149">
        <f t="shared" si="257"/>
        <v>0.01</v>
      </c>
      <c r="D870" s="150">
        <f t="shared" si="267"/>
        <v>-0.11890000000000001</v>
      </c>
      <c r="E870" s="150">
        <f t="shared" si="251"/>
        <v>0.16581406473277108</v>
      </c>
      <c r="F870" s="150">
        <f t="shared" si="252"/>
        <v>0.20115265238061059</v>
      </c>
      <c r="G870" s="151">
        <f t="shared" si="253"/>
        <v>4.6914064732771071E-2</v>
      </c>
      <c r="H870" s="150">
        <f t="shared" si="254"/>
        <v>8.225265238061058E-2</v>
      </c>
      <c r="I870" s="137"/>
      <c r="J870" s="151">
        <f t="shared" si="255"/>
        <v>11.936914064732772</v>
      </c>
      <c r="K870" s="150">
        <f t="shared" si="256"/>
        <v>11.972252652380611</v>
      </c>
      <c r="L870" s="135"/>
      <c r="M870" s="149">
        <f t="shared" si="258"/>
        <v>1.0309649054589523</v>
      </c>
      <c r="N870" s="149">
        <f t="shared" si="259"/>
        <v>1.0310594188175402</v>
      </c>
      <c r="O870" s="149">
        <f t="shared" si="260"/>
        <v>1.0371145560946697</v>
      </c>
      <c r="P870" s="149">
        <f t="shared" si="261"/>
        <v>1.0372292123079168</v>
      </c>
      <c r="Q870" s="140"/>
      <c r="R870" s="152">
        <f t="shared" si="262"/>
        <v>3.049516513340823E-2</v>
      </c>
      <c r="S870" s="152">
        <f t="shared" si="263"/>
        <v>3.0586835592908992E-2</v>
      </c>
      <c r="T870" s="152">
        <f t="shared" si="264"/>
        <v>3.6442391897054061E-2</v>
      </c>
      <c r="U870" s="152">
        <f t="shared" si="265"/>
        <v>3.6552938871099817E-2</v>
      </c>
    </row>
    <row r="871" spans="1:21" x14ac:dyDescent="0.25">
      <c r="A871" s="130">
        <f t="shared" si="250"/>
        <v>1943.06</v>
      </c>
      <c r="B871" s="138"/>
      <c r="C871" s="149">
        <f t="shared" si="257"/>
        <v>0.01</v>
      </c>
      <c r="D871" s="150">
        <f t="shared" si="267"/>
        <v>-0.12100000000000044</v>
      </c>
      <c r="E871" s="150">
        <f t="shared" si="251"/>
        <v>0.16696899112791247</v>
      </c>
      <c r="F871" s="150">
        <f t="shared" si="252"/>
        <v>0.20281170876082472</v>
      </c>
      <c r="G871" s="151">
        <f t="shared" si="253"/>
        <v>4.5968991127912029E-2</v>
      </c>
      <c r="H871" s="150">
        <f t="shared" si="254"/>
        <v>8.1811708760824275E-2</v>
      </c>
      <c r="I871" s="137"/>
      <c r="J871" s="151">
        <f t="shared" si="255"/>
        <v>12.145968991127912</v>
      </c>
      <c r="K871" s="150">
        <f t="shared" si="256"/>
        <v>12.181811708760824</v>
      </c>
      <c r="L871" s="135"/>
      <c r="M871" s="149">
        <f t="shared" si="258"/>
        <v>1.0155795714286397</v>
      </c>
      <c r="N871" s="149">
        <f t="shared" si="259"/>
        <v>1.0155645692655209</v>
      </c>
      <c r="O871" s="149">
        <f t="shared" si="260"/>
        <v>1.0184709399661778</v>
      </c>
      <c r="P871" s="149">
        <f t="shared" si="261"/>
        <v>1.0184527173350375</v>
      </c>
      <c r="Q871" s="140"/>
      <c r="R871" s="152">
        <f t="shared" si="262"/>
        <v>1.5459455865301321E-2</v>
      </c>
      <c r="S871" s="152">
        <f t="shared" si="263"/>
        <v>1.5444683734836923E-2</v>
      </c>
      <c r="T871" s="152">
        <f t="shared" si="264"/>
        <v>1.830242408933485E-2</v>
      </c>
      <c r="U871" s="152">
        <f t="shared" si="265"/>
        <v>1.8284531782889853E-2</v>
      </c>
    </row>
    <row r="872" spans="1:21" x14ac:dyDescent="0.25">
      <c r="A872" s="130">
        <f t="shared" si="250"/>
        <v>1943.07</v>
      </c>
      <c r="B872" s="138"/>
      <c r="C872" s="149">
        <f t="shared" si="257"/>
        <v>0.01</v>
      </c>
      <c r="D872" s="150">
        <f t="shared" si="267"/>
        <v>-0.12349999999999994</v>
      </c>
      <c r="E872" s="150">
        <f t="shared" si="251"/>
        <v>0.16983372264338714</v>
      </c>
      <c r="F872" s="150">
        <f t="shared" si="252"/>
        <v>0.20750511968126389</v>
      </c>
      <c r="G872" s="151">
        <f t="shared" si="253"/>
        <v>4.6333722643387198E-2</v>
      </c>
      <c r="H872" s="150">
        <f t="shared" si="254"/>
        <v>8.4005119681263951E-2</v>
      </c>
      <c r="I872" s="137"/>
      <c r="J872" s="151">
        <f t="shared" si="255"/>
        <v>12.396333722643387</v>
      </c>
      <c r="K872" s="150">
        <f t="shared" si="256"/>
        <v>12.434005119681263</v>
      </c>
      <c r="L872" s="135"/>
      <c r="M872" s="149">
        <f t="shared" si="258"/>
        <v>1.0176318148388088</v>
      </c>
      <c r="N872" s="149">
        <f t="shared" si="259"/>
        <v>1.0176850944567892</v>
      </c>
      <c r="O872" s="149">
        <f t="shared" si="260"/>
        <v>1.0210745054419361</v>
      </c>
      <c r="P872" s="149">
        <f t="shared" si="261"/>
        <v>1.0211396031936284</v>
      </c>
      <c r="Q872" s="140"/>
      <c r="R872" s="152">
        <f t="shared" si="262"/>
        <v>1.7478177697156542E-2</v>
      </c>
      <c r="S872" s="152">
        <f t="shared" si="263"/>
        <v>1.7530532804854258E-2</v>
      </c>
      <c r="T872" s="152">
        <f t="shared" si="264"/>
        <v>2.0855509528880344E-2</v>
      </c>
      <c r="U872" s="152">
        <f t="shared" si="265"/>
        <v>2.0919261660881643E-2</v>
      </c>
    </row>
    <row r="873" spans="1:21" x14ac:dyDescent="0.25">
      <c r="A873" s="130">
        <f t="shared" si="250"/>
        <v>1943.08</v>
      </c>
      <c r="B873" s="138"/>
      <c r="C873" s="149">
        <f t="shared" si="257"/>
        <v>0.01</v>
      </c>
      <c r="D873" s="150">
        <f t="shared" si="267"/>
        <v>-0.11739999999999995</v>
      </c>
      <c r="E873" s="150">
        <f t="shared" si="251"/>
        <v>0.16074258200515737</v>
      </c>
      <c r="F873" s="150">
        <f t="shared" si="252"/>
        <v>3.5876830700297922E-2</v>
      </c>
      <c r="G873" s="151">
        <f t="shared" si="253"/>
        <v>4.3342582005157421E-2</v>
      </c>
      <c r="H873" s="150">
        <f t="shared" si="254"/>
        <v>-8.152316929970202E-2</v>
      </c>
      <c r="I873" s="137"/>
      <c r="J873" s="151">
        <f t="shared" si="255"/>
        <v>11.783342582005158</v>
      </c>
      <c r="K873" s="150">
        <f t="shared" si="256"/>
        <v>11.658476830700298</v>
      </c>
      <c r="L873" s="135"/>
      <c r="M873" s="149">
        <f t="shared" si="258"/>
        <v>0.96955928347991638</v>
      </c>
      <c r="N873" s="149">
        <f t="shared" si="259"/>
        <v>0.96070452935446804</v>
      </c>
      <c r="O873" s="149">
        <f t="shared" si="260"/>
        <v>0.99484628673951869</v>
      </c>
      <c r="P873" s="149">
        <f t="shared" si="261"/>
        <v>0.99286995594596894</v>
      </c>
      <c r="Q873" s="140"/>
      <c r="R873" s="152">
        <f t="shared" si="262"/>
        <v>-3.0913657659469702E-2</v>
      </c>
      <c r="S873" s="152">
        <f t="shared" si="263"/>
        <v>-4.0088378937745424E-2</v>
      </c>
      <c r="T873" s="152">
        <f t="shared" si="264"/>
        <v>-5.1670394466133791E-3</v>
      </c>
      <c r="U873" s="152">
        <f t="shared" si="265"/>
        <v>-7.155584292563578E-3</v>
      </c>
    </row>
    <row r="874" spans="1:21" x14ac:dyDescent="0.25">
      <c r="A874" s="130">
        <f t="shared" si="250"/>
        <v>1943.09</v>
      </c>
      <c r="B874" s="138"/>
      <c r="C874" s="149">
        <f t="shared" si="257"/>
        <v>0.01</v>
      </c>
      <c r="D874" s="150">
        <f t="shared" si="267"/>
        <v>-0.11989999999999945</v>
      </c>
      <c r="E874" s="150">
        <f t="shared" si="251"/>
        <v>0.16674627279162024</v>
      </c>
      <c r="F874" s="150">
        <f t="shared" si="252"/>
        <v>0.20154064199307356</v>
      </c>
      <c r="G874" s="151">
        <f t="shared" si="253"/>
        <v>4.6846272791620791E-2</v>
      </c>
      <c r="H874" s="150">
        <f t="shared" si="254"/>
        <v>8.1640641993074109E-2</v>
      </c>
      <c r="I874" s="137"/>
      <c r="J874" s="151">
        <f t="shared" si="255"/>
        <v>12.036846272791621</v>
      </c>
      <c r="K874" s="150">
        <f t="shared" si="256"/>
        <v>12.071640641993074</v>
      </c>
      <c r="L874" s="135"/>
      <c r="M874" s="149">
        <f t="shared" si="258"/>
        <v>1.0185538452775937</v>
      </c>
      <c r="N874" s="149">
        <f t="shared" si="259"/>
        <v>1.0282684024465525</v>
      </c>
      <c r="O874" s="149">
        <f t="shared" si="260"/>
        <v>1.0219846028268746</v>
      </c>
      <c r="P874" s="149">
        <f t="shared" si="261"/>
        <v>1.033726263109483</v>
      </c>
      <c r="Q874" s="140"/>
      <c r="R874" s="152">
        <f t="shared" si="262"/>
        <v>1.8383822521069518E-2</v>
      </c>
      <c r="S874" s="152">
        <f t="shared" si="263"/>
        <v>2.7876224828499933E-2</v>
      </c>
      <c r="T874" s="152">
        <f t="shared" si="264"/>
        <v>2.1746425940894955E-2</v>
      </c>
      <c r="U874" s="152">
        <f t="shared" si="265"/>
        <v>3.3170005166604628E-2</v>
      </c>
    </row>
    <row r="875" spans="1:21" x14ac:dyDescent="0.25">
      <c r="A875" s="130">
        <f t="shared" si="250"/>
        <v>1943.1</v>
      </c>
      <c r="B875" s="138"/>
      <c r="C875" s="149">
        <f t="shared" si="257"/>
        <v>0.01</v>
      </c>
      <c r="D875" s="150">
        <f t="shared" si="267"/>
        <v>-0.11880000000000024</v>
      </c>
      <c r="E875" s="150">
        <f t="shared" si="251"/>
        <v>0.16450753312464064</v>
      </c>
      <c r="F875" s="150">
        <f t="shared" si="252"/>
        <v>4.1493295669243216E-2</v>
      </c>
      <c r="G875" s="151">
        <f t="shared" si="253"/>
        <v>4.5707533124640404E-2</v>
      </c>
      <c r="H875" s="150">
        <f t="shared" si="254"/>
        <v>-7.7306704330757023E-2</v>
      </c>
      <c r="I875" s="137"/>
      <c r="J875" s="151">
        <f t="shared" si="255"/>
        <v>11.92570753312464</v>
      </c>
      <c r="K875" s="150">
        <f t="shared" si="256"/>
        <v>11.802693295669243</v>
      </c>
      <c r="L875" s="135"/>
      <c r="M875" s="149">
        <f t="shared" si="258"/>
        <v>0.99714928760244081</v>
      </c>
      <c r="N875" s="149">
        <f t="shared" si="259"/>
        <v>0.98810822845691471</v>
      </c>
      <c r="O875" s="149">
        <f t="shared" si="260"/>
        <v>1.0008611518458903</v>
      </c>
      <c r="P875" s="149">
        <f t="shared" si="261"/>
        <v>0.9985807496468968</v>
      </c>
      <c r="Q875" s="140"/>
      <c r="R875" s="152">
        <f t="shared" si="262"/>
        <v>-2.8547834168568716E-3</v>
      </c>
      <c r="S875" s="152">
        <f t="shared" si="263"/>
        <v>-1.19630442610768E-2</v>
      </c>
      <c r="T875" s="152">
        <f t="shared" si="264"/>
        <v>8.607812673737885E-4</v>
      </c>
      <c r="U875" s="152">
        <f t="shared" si="265"/>
        <v>-1.4202584428196069E-3</v>
      </c>
    </row>
    <row r="876" spans="1:21" x14ac:dyDescent="0.25">
      <c r="A876" s="130">
        <f t="shared" si="250"/>
        <v>1943.11</v>
      </c>
      <c r="B876" s="138"/>
      <c r="C876" s="149">
        <f t="shared" si="257"/>
        <v>0.01</v>
      </c>
      <c r="D876" s="150">
        <f t="shared" si="267"/>
        <v>-0.11330000000000062</v>
      </c>
      <c r="E876" s="150">
        <f t="shared" si="251"/>
        <v>0.15750547374457172</v>
      </c>
      <c r="F876" s="150">
        <f t="shared" si="252"/>
        <v>3.4703451553661592E-2</v>
      </c>
      <c r="G876" s="151">
        <f t="shared" si="253"/>
        <v>4.4205473744571094E-2</v>
      </c>
      <c r="H876" s="150">
        <f t="shared" si="254"/>
        <v>-7.8596548446339037E-2</v>
      </c>
      <c r="I876" s="137"/>
      <c r="J876" s="151">
        <f t="shared" si="255"/>
        <v>11.374205473744571</v>
      </c>
      <c r="K876" s="150">
        <f t="shared" si="256"/>
        <v>11.251403451553662</v>
      </c>
      <c r="L876" s="135"/>
      <c r="M876" s="149">
        <f t="shared" si="258"/>
        <v>0.97144723900865282</v>
      </c>
      <c r="N876" s="149">
        <f t="shared" si="259"/>
        <v>0.97115542607583327</v>
      </c>
      <c r="O876" s="149">
        <f t="shared" si="260"/>
        <v>0.99535702859273734</v>
      </c>
      <c r="P876" s="149">
        <f t="shared" si="261"/>
        <v>0.99529273294804588</v>
      </c>
      <c r="Q876" s="140"/>
      <c r="R876" s="152">
        <f t="shared" si="262"/>
        <v>-2.8968320431334921E-2</v>
      </c>
      <c r="S876" s="152">
        <f t="shared" si="263"/>
        <v>-2.9268755451073561E-2</v>
      </c>
      <c r="T876" s="152">
        <f t="shared" si="264"/>
        <v>-4.6537834787470913E-3</v>
      </c>
      <c r="U876" s="152">
        <f t="shared" si="265"/>
        <v>-4.7183811251598397E-3</v>
      </c>
    </row>
    <row r="877" spans="1:21" x14ac:dyDescent="0.25">
      <c r="A877" s="130">
        <f t="shared" si="250"/>
        <v>1943.12</v>
      </c>
      <c r="B877" s="138"/>
      <c r="C877" s="149">
        <f t="shared" si="257"/>
        <v>0.01</v>
      </c>
      <c r="D877" s="150">
        <f t="shared" si="267"/>
        <v>-0.11480000000000068</v>
      </c>
      <c r="E877" s="150">
        <f t="shared" si="251"/>
        <v>0.16177414609108753</v>
      </c>
      <c r="F877" s="150">
        <f t="shared" si="252"/>
        <v>0.19134560280450047</v>
      </c>
      <c r="G877" s="151">
        <f t="shared" si="253"/>
        <v>4.6974146091086855E-2</v>
      </c>
      <c r="H877" s="150">
        <f t="shared" si="254"/>
        <v>7.654560280449979E-2</v>
      </c>
      <c r="I877" s="137"/>
      <c r="J877" s="151">
        <f t="shared" si="255"/>
        <v>11.526974146091087</v>
      </c>
      <c r="K877" s="150">
        <f t="shared" si="256"/>
        <v>11.556545602804499</v>
      </c>
      <c r="L877" s="135"/>
      <c r="M877" s="149">
        <f t="shared" si="258"/>
        <v>1.0132370654949425</v>
      </c>
      <c r="N877" s="149">
        <f t="shared" si="259"/>
        <v>1.0229167332014688</v>
      </c>
      <c r="O877" s="149">
        <f t="shared" si="260"/>
        <v>1.0152702055066301</v>
      </c>
      <c r="P877" s="149">
        <f t="shared" si="261"/>
        <v>1.0267192651802919</v>
      </c>
      <c r="Q877" s="140"/>
      <c r="R877" s="152">
        <f t="shared" si="262"/>
        <v>1.3150221080818246E-2</v>
      </c>
      <c r="S877" s="152">
        <f t="shared" si="263"/>
        <v>2.2658088936787609E-2</v>
      </c>
      <c r="T877" s="152">
        <f t="shared" si="264"/>
        <v>1.5154789387341001E-2</v>
      </c>
      <c r="U877" s="152">
        <f t="shared" si="265"/>
        <v>2.6368539323509126E-2</v>
      </c>
    </row>
    <row r="878" spans="1:21" x14ac:dyDescent="0.25">
      <c r="A878" s="130">
        <f t="shared" si="250"/>
        <v>1944.01</v>
      </c>
      <c r="B878" s="138"/>
      <c r="C878" s="149">
        <f t="shared" si="257"/>
        <v>0.01</v>
      </c>
      <c r="D878" s="150">
        <f t="shared" si="267"/>
        <v>-0.11850000000000094</v>
      </c>
      <c r="E878" s="150">
        <f t="shared" si="251"/>
        <v>0.16665254117882938</v>
      </c>
      <c r="F878" s="150">
        <f t="shared" si="252"/>
        <v>0.20013436034485627</v>
      </c>
      <c r="G878" s="151">
        <f t="shared" si="253"/>
        <v>4.8152541178828445E-2</v>
      </c>
      <c r="H878" s="150">
        <f t="shared" si="254"/>
        <v>8.1634360344855328E-2</v>
      </c>
      <c r="I878" s="137"/>
      <c r="J878" s="151">
        <f t="shared" si="255"/>
        <v>11.898152541178828</v>
      </c>
      <c r="K878" s="150">
        <f t="shared" si="256"/>
        <v>11.931634360344855</v>
      </c>
      <c r="L878" s="135"/>
      <c r="M878" s="149">
        <f t="shared" si="258"/>
        <v>1.0263885981865721</v>
      </c>
      <c r="N878" s="149">
        <f t="shared" si="259"/>
        <v>1.0265606121530424</v>
      </c>
      <c r="O878" s="149">
        <f t="shared" si="260"/>
        <v>1.0312653149348101</v>
      </c>
      <c r="P878" s="149">
        <f t="shared" si="261"/>
        <v>1.0314718878733706</v>
      </c>
      <c r="Q878" s="140"/>
      <c r="R878" s="152">
        <f t="shared" si="262"/>
        <v>2.6046425709822421E-2</v>
      </c>
      <c r="S878" s="152">
        <f t="shared" si="263"/>
        <v>2.6214003130643614E-2</v>
      </c>
      <c r="T878" s="152">
        <f t="shared" si="264"/>
        <v>3.0786509402357436E-2</v>
      </c>
      <c r="U878" s="152">
        <f t="shared" si="265"/>
        <v>3.0986799520720427E-2</v>
      </c>
    </row>
    <row r="879" spans="1:21" x14ac:dyDescent="0.25">
      <c r="A879" s="130">
        <f t="shared" si="250"/>
        <v>1944.02</v>
      </c>
      <c r="B879" s="138"/>
      <c r="C879" s="149">
        <f t="shared" si="257"/>
        <v>0.01</v>
      </c>
      <c r="D879" s="150">
        <f t="shared" si="267"/>
        <v>-0.11769999999999925</v>
      </c>
      <c r="E879" s="150">
        <f t="shared" si="251"/>
        <v>0.16439962007698514</v>
      </c>
      <c r="F879" s="150">
        <f t="shared" si="252"/>
        <v>4.3258935214037925E-2</v>
      </c>
      <c r="G879" s="151">
        <f t="shared" si="253"/>
        <v>4.6699620076985887E-2</v>
      </c>
      <c r="H879" s="150">
        <f t="shared" si="254"/>
        <v>-7.4441064785961325E-2</v>
      </c>
      <c r="I879" s="137"/>
      <c r="J879" s="151">
        <f t="shared" si="255"/>
        <v>11.816699620076985</v>
      </c>
      <c r="K879" s="150">
        <f t="shared" si="256"/>
        <v>11.695558935214038</v>
      </c>
      <c r="L879" s="135"/>
      <c r="M879" s="149">
        <f t="shared" si="258"/>
        <v>0.9986116728722465</v>
      </c>
      <c r="N879" s="149">
        <f t="shared" si="259"/>
        <v>0.98956623845173475</v>
      </c>
      <c r="O879" s="149">
        <f t="shared" si="260"/>
        <v>1.0005540971893534</v>
      </c>
      <c r="P879" s="149">
        <f t="shared" si="261"/>
        <v>0.9981739465454742</v>
      </c>
      <c r="Q879" s="140"/>
      <c r="R879" s="152">
        <f t="shared" si="262"/>
        <v>-1.3892917467681911E-3</v>
      </c>
      <c r="S879" s="152">
        <f t="shared" si="263"/>
        <v>-1.0488574844227634E-2</v>
      </c>
      <c r="T879" s="152">
        <f t="shared" si="264"/>
        <v>5.5394373418920628E-4</v>
      </c>
      <c r="U879" s="152">
        <f t="shared" si="265"/>
        <v>-1.8277227225598303E-3</v>
      </c>
    </row>
    <row r="880" spans="1:21" x14ac:dyDescent="0.25">
      <c r="A880" s="130">
        <f t="shared" si="250"/>
        <v>1944.03</v>
      </c>
      <c r="B880" s="138"/>
      <c r="C880" s="149">
        <f t="shared" si="257"/>
        <v>0.01</v>
      </c>
      <c r="D880" s="150">
        <f t="shared" si="267"/>
        <v>-0.12100000000000044</v>
      </c>
      <c r="E880" s="150">
        <f t="shared" si="251"/>
        <v>0.16970238232314785</v>
      </c>
      <c r="F880" s="150">
        <f t="shared" si="252"/>
        <v>0.20407980765237685</v>
      </c>
      <c r="G880" s="151">
        <f t="shared" si="253"/>
        <v>4.8702382323147414E-2</v>
      </c>
      <c r="H880" s="150">
        <f t="shared" si="254"/>
        <v>8.3079807652376408E-2</v>
      </c>
      <c r="I880" s="137"/>
      <c r="J880" s="151">
        <f t="shared" si="255"/>
        <v>12.148702382323147</v>
      </c>
      <c r="K880" s="150">
        <f t="shared" si="256"/>
        <v>12.183079807652376</v>
      </c>
      <c r="L880" s="135"/>
      <c r="M880" s="149">
        <f t="shared" si="258"/>
        <v>1.0231388634779675</v>
      </c>
      <c r="N880" s="149">
        <f t="shared" si="259"/>
        <v>1.032699345885947</v>
      </c>
      <c r="O880" s="149">
        <f t="shared" si="260"/>
        <v>1.0275750502206211</v>
      </c>
      <c r="P880" s="149">
        <f t="shared" si="261"/>
        <v>1.0390722453935748</v>
      </c>
      <c r="Q880" s="140"/>
      <c r="R880" s="152">
        <f t="shared" si="262"/>
        <v>2.2875219182643926E-2</v>
      </c>
      <c r="S880" s="152">
        <f t="shared" si="263"/>
        <v>3.2176098293206987E-2</v>
      </c>
      <c r="T880" s="152">
        <f t="shared" si="264"/>
        <v>2.7201706298093337E-2</v>
      </c>
      <c r="U880" s="152">
        <f t="shared" si="265"/>
        <v>3.8328243283549099E-2</v>
      </c>
    </row>
    <row r="881" spans="1:21" x14ac:dyDescent="0.25">
      <c r="A881" s="130">
        <f t="shared" si="250"/>
        <v>1944.04</v>
      </c>
      <c r="B881" s="138"/>
      <c r="C881" s="149">
        <f t="shared" si="257"/>
        <v>0.01</v>
      </c>
      <c r="D881" s="150">
        <f t="shared" si="267"/>
        <v>-0.11890000000000001</v>
      </c>
      <c r="E881" s="150">
        <f t="shared" si="251"/>
        <v>0.16595436059767896</v>
      </c>
      <c r="F881" s="150">
        <f t="shared" si="252"/>
        <v>3.8551172626213208E-2</v>
      </c>
      <c r="G881" s="151">
        <f t="shared" si="253"/>
        <v>4.7054360597678951E-2</v>
      </c>
      <c r="H881" s="150">
        <f t="shared" si="254"/>
        <v>-8.0348827373786791E-2</v>
      </c>
      <c r="I881" s="137"/>
      <c r="J881" s="151">
        <f t="shared" si="255"/>
        <v>11.93705436059768</v>
      </c>
      <c r="K881" s="150">
        <f t="shared" si="256"/>
        <v>11.809651172626214</v>
      </c>
      <c r="L881" s="135"/>
      <c r="M881" s="149">
        <f t="shared" si="258"/>
        <v>0.99119815295640923</v>
      </c>
      <c r="N881" s="149">
        <f t="shared" si="259"/>
        <v>0.98195688943541826</v>
      </c>
      <c r="O881" s="149">
        <f t="shared" si="260"/>
        <v>0.99890112560173483</v>
      </c>
      <c r="P881" s="149">
        <f t="shared" si="261"/>
        <v>0.99675438149691598</v>
      </c>
      <c r="Q881" s="140"/>
      <c r="R881" s="152">
        <f t="shared" si="262"/>
        <v>-8.8408121108198793E-3</v>
      </c>
      <c r="S881" s="152">
        <f t="shared" si="263"/>
        <v>-1.8207872369935027E-2</v>
      </c>
      <c r="T881" s="152">
        <f t="shared" si="264"/>
        <v>-1.0994786034076835E-3</v>
      </c>
      <c r="U881" s="152">
        <f t="shared" si="265"/>
        <v>-3.2508969471226642E-3</v>
      </c>
    </row>
    <row r="882" spans="1:21" x14ac:dyDescent="0.25">
      <c r="A882" s="130">
        <f t="shared" si="250"/>
        <v>1944.05</v>
      </c>
      <c r="B882" s="138"/>
      <c r="C882" s="149">
        <f t="shared" si="257"/>
        <v>0.01</v>
      </c>
      <c r="D882" s="150">
        <f t="shared" ref="D882:D901" si="268">(1-Epsilon)*q_SP-q_SP</f>
        <v>-0.12100000000000044</v>
      </c>
      <c r="E882" s="150">
        <f t="shared" si="251"/>
        <v>0.17004440483310676</v>
      </c>
      <c r="F882" s="150">
        <f t="shared" si="252"/>
        <v>0.20283995538763028</v>
      </c>
      <c r="G882" s="151">
        <f t="shared" si="253"/>
        <v>4.904440483310632E-2</v>
      </c>
      <c r="H882" s="150">
        <f t="shared" si="254"/>
        <v>8.1839955387629837E-2</v>
      </c>
      <c r="I882" s="137"/>
      <c r="J882" s="151">
        <f t="shared" si="255"/>
        <v>12.149044404833106</v>
      </c>
      <c r="K882" s="150">
        <f t="shared" si="256"/>
        <v>12.181839955387629</v>
      </c>
      <c r="L882" s="135"/>
      <c r="M882" s="149">
        <f t="shared" si="258"/>
        <v>1.0159165665215404</v>
      </c>
      <c r="N882" s="149">
        <f t="shared" si="259"/>
        <v>1.0256160188865553</v>
      </c>
      <c r="O882" s="149">
        <f t="shared" si="260"/>
        <v>1.018750222136054</v>
      </c>
      <c r="P882" s="149">
        <f t="shared" si="261"/>
        <v>1.0303203557545935</v>
      </c>
      <c r="Q882" s="140"/>
      <c r="R882" s="152">
        <f t="shared" si="262"/>
        <v>1.5791226218881026E-2</v>
      </c>
      <c r="S882" s="152">
        <f t="shared" si="263"/>
        <v>2.5293426101445596E-2</v>
      </c>
      <c r="T882" s="152">
        <f t="shared" si="264"/>
        <v>1.8576603620572046E-2</v>
      </c>
      <c r="U882" s="152">
        <f t="shared" si="265"/>
        <v>2.98697788877542E-2</v>
      </c>
    </row>
    <row r="883" spans="1:21" x14ac:dyDescent="0.25">
      <c r="A883" s="130">
        <f t="shared" si="250"/>
        <v>1944.06</v>
      </c>
      <c r="B883" s="138"/>
      <c r="C883" s="149">
        <f t="shared" si="257"/>
        <v>0.01</v>
      </c>
      <c r="D883" s="150">
        <f t="shared" si="268"/>
        <v>-0.12669999999999959</v>
      </c>
      <c r="E883" s="150">
        <f t="shared" si="251"/>
        <v>0.17767014369095011</v>
      </c>
      <c r="F883" s="150">
        <f t="shared" si="252"/>
        <v>0.21463497759452604</v>
      </c>
      <c r="G883" s="151">
        <f t="shared" si="253"/>
        <v>5.0970143690950515E-2</v>
      </c>
      <c r="H883" s="150">
        <f t="shared" si="254"/>
        <v>8.7934977594526453E-2</v>
      </c>
      <c r="I883" s="137"/>
      <c r="J883" s="151">
        <f t="shared" si="255"/>
        <v>12.72097014369095</v>
      </c>
      <c r="K883" s="150">
        <f t="shared" si="256"/>
        <v>12.757934977594527</v>
      </c>
      <c r="L883" s="135"/>
      <c r="M883" s="149">
        <f t="shared" si="258"/>
        <v>1.0364003017620904</v>
      </c>
      <c r="N883" s="149">
        <f t="shared" si="259"/>
        <v>1.0365432542780861</v>
      </c>
      <c r="O883" s="149">
        <f t="shared" si="260"/>
        <v>1.0437204586035462</v>
      </c>
      <c r="P883" s="149">
        <f t="shared" si="261"/>
        <v>1.0438931528414774</v>
      </c>
      <c r="Q883" s="140"/>
      <c r="R883" s="152">
        <f t="shared" si="262"/>
        <v>3.5753460869506086E-2</v>
      </c>
      <c r="S883" s="152">
        <f t="shared" si="263"/>
        <v>3.5891383116164265E-2</v>
      </c>
      <c r="T883" s="152">
        <f t="shared" si="264"/>
        <v>4.2791693648059959E-2</v>
      </c>
      <c r="U883" s="152">
        <f t="shared" si="265"/>
        <v>4.2957140201366907E-2</v>
      </c>
    </row>
    <row r="884" spans="1:21" x14ac:dyDescent="0.25">
      <c r="A884" s="130">
        <f t="shared" si="250"/>
        <v>1944.07</v>
      </c>
      <c r="B884" s="138"/>
      <c r="C884" s="149">
        <f t="shared" si="257"/>
        <v>0.01</v>
      </c>
      <c r="D884" s="150">
        <f t="shared" si="268"/>
        <v>-0.13000000000000078</v>
      </c>
      <c r="E884" s="150">
        <f t="shared" si="251"/>
        <v>0.18053082816194976</v>
      </c>
      <c r="F884" s="150">
        <f t="shared" si="252"/>
        <v>0.21911784724271677</v>
      </c>
      <c r="G884" s="151">
        <f t="shared" si="253"/>
        <v>5.0530828161948982E-2</v>
      </c>
      <c r="H884" s="150">
        <f t="shared" si="254"/>
        <v>8.9117847242715986E-2</v>
      </c>
      <c r="I884" s="137"/>
      <c r="J884" s="151">
        <f t="shared" si="255"/>
        <v>13.05053082816195</v>
      </c>
      <c r="K884" s="150">
        <f t="shared" si="256"/>
        <v>13.089117847242717</v>
      </c>
      <c r="L884" s="135"/>
      <c r="M884" s="149">
        <f t="shared" si="258"/>
        <v>1.0212385318784205</v>
      </c>
      <c r="N884" s="149">
        <f t="shared" si="259"/>
        <v>1.0212663527431762</v>
      </c>
      <c r="O884" s="149">
        <f t="shared" si="260"/>
        <v>1.0255198219534063</v>
      </c>
      <c r="P884" s="149">
        <f t="shared" si="261"/>
        <v>1.025553589305253</v>
      </c>
      <c r="Q884" s="140"/>
      <c r="R884" s="152">
        <f t="shared" si="262"/>
        <v>2.1016137634209658E-2</v>
      </c>
      <c r="S884" s="152">
        <f t="shared" si="263"/>
        <v>2.1043379541895571E-2</v>
      </c>
      <c r="T884" s="152">
        <f t="shared" si="264"/>
        <v>2.5199627405811539E-2</v>
      </c>
      <c r="U884" s="152">
        <f t="shared" si="265"/>
        <v>2.523255392288731E-2</v>
      </c>
    </row>
    <row r="885" spans="1:21" x14ac:dyDescent="0.25">
      <c r="A885" s="130">
        <f t="shared" si="250"/>
        <v>1944.08</v>
      </c>
      <c r="B885" s="138"/>
      <c r="C885" s="149">
        <f t="shared" si="257"/>
        <v>0.01</v>
      </c>
      <c r="D885" s="150">
        <f t="shared" si="268"/>
        <v>-0.12809999999999988</v>
      </c>
      <c r="E885" s="150">
        <f t="shared" si="251"/>
        <v>0.17708060635103176</v>
      </c>
      <c r="F885" s="150">
        <f t="shared" si="252"/>
        <v>4.2149038037296478E-2</v>
      </c>
      <c r="G885" s="151">
        <f t="shared" si="253"/>
        <v>4.898060635103188E-2</v>
      </c>
      <c r="H885" s="150">
        <f t="shared" si="254"/>
        <v>-8.5950961962703409E-2</v>
      </c>
      <c r="I885" s="137"/>
      <c r="J885" s="151">
        <f t="shared" si="255"/>
        <v>12.858980606351032</v>
      </c>
      <c r="K885" s="150">
        <f t="shared" si="256"/>
        <v>12.724049038037297</v>
      </c>
      <c r="L885" s="135"/>
      <c r="M885" s="149">
        <f t="shared" si="258"/>
        <v>0.99303578818302896</v>
      </c>
      <c r="N885" s="149">
        <f t="shared" si="259"/>
        <v>0.98389462666630711</v>
      </c>
      <c r="O885" s="149">
        <f t="shared" si="260"/>
        <v>0.99925710291765346</v>
      </c>
      <c r="P885" s="149">
        <f t="shared" si="261"/>
        <v>0.99708130754167867</v>
      </c>
      <c r="Q885" s="140"/>
      <c r="R885" s="152">
        <f t="shared" si="262"/>
        <v>-6.9885751201134542E-3</v>
      </c>
      <c r="S885" s="152">
        <f t="shared" si="263"/>
        <v>-1.6236474385308543E-2</v>
      </c>
      <c r="T885" s="152">
        <f t="shared" si="264"/>
        <v>-7.4317316712753866E-4</v>
      </c>
      <c r="U885" s="152">
        <f t="shared" si="265"/>
        <v>-2.9229601472249649E-3</v>
      </c>
    </row>
    <row r="886" spans="1:21" x14ac:dyDescent="0.25">
      <c r="A886" s="130">
        <f t="shared" si="250"/>
        <v>1944.09</v>
      </c>
      <c r="B886" s="138"/>
      <c r="C886" s="149">
        <f t="shared" si="257"/>
        <v>0.01</v>
      </c>
      <c r="D886" s="150">
        <f t="shared" si="268"/>
        <v>-0.12599999999999945</v>
      </c>
      <c r="E886" s="150">
        <f t="shared" si="251"/>
        <v>0.17530361060505936</v>
      </c>
      <c r="F886" s="150">
        <f t="shared" si="252"/>
        <v>4.0993094493469863E-2</v>
      </c>
      <c r="G886" s="151">
        <f t="shared" si="253"/>
        <v>4.9303610605059917E-2</v>
      </c>
      <c r="H886" s="150">
        <f t="shared" si="254"/>
        <v>-8.500690550652959E-2</v>
      </c>
      <c r="I886" s="137"/>
      <c r="J886" s="151">
        <f t="shared" si="255"/>
        <v>12.64930361060506</v>
      </c>
      <c r="K886" s="150">
        <f t="shared" si="256"/>
        <v>12.51499309449347</v>
      </c>
      <c r="L886" s="135"/>
      <c r="M886" s="149">
        <f t="shared" si="258"/>
        <v>0.99190503847123501</v>
      </c>
      <c r="N886" s="149">
        <f t="shared" si="259"/>
        <v>0.99184930093118728</v>
      </c>
      <c r="O886" s="149">
        <f t="shared" si="260"/>
        <v>0.99902078952907281</v>
      </c>
      <c r="P886" s="149">
        <f t="shared" si="261"/>
        <v>0.99900775583148882</v>
      </c>
      <c r="Q886" s="140"/>
      <c r="R886" s="152">
        <f t="shared" si="262"/>
        <v>-8.1279036269645711E-3</v>
      </c>
      <c r="S886" s="152">
        <f t="shared" si="263"/>
        <v>-8.1840976213068198E-3</v>
      </c>
      <c r="T886" s="152">
        <f t="shared" si="264"/>
        <v>-9.7969021070342462E-4</v>
      </c>
      <c r="U886" s="152">
        <f t="shared" si="265"/>
        <v>-9.927367686361785E-4</v>
      </c>
    </row>
    <row r="887" spans="1:21" x14ac:dyDescent="0.25">
      <c r="A887" s="130">
        <f t="shared" si="250"/>
        <v>1944.1</v>
      </c>
      <c r="B887" s="138"/>
      <c r="C887" s="149">
        <f t="shared" si="257"/>
        <v>0.01</v>
      </c>
      <c r="D887" s="150">
        <f t="shared" si="268"/>
        <v>-0.12909999999999933</v>
      </c>
      <c r="E887" s="150">
        <f t="shared" si="251"/>
        <v>0.1805794296573377</v>
      </c>
      <c r="F887" s="150">
        <f t="shared" si="252"/>
        <v>0.21748612014436336</v>
      </c>
      <c r="G887" s="151">
        <f t="shared" si="253"/>
        <v>5.1479429657338371E-2</v>
      </c>
      <c r="H887" s="150">
        <f t="shared" si="254"/>
        <v>8.8386120144364033E-2</v>
      </c>
      <c r="I887" s="137"/>
      <c r="J887" s="151">
        <f t="shared" si="255"/>
        <v>12.961479429657338</v>
      </c>
      <c r="K887" s="150">
        <f t="shared" si="256"/>
        <v>12.998386120144364</v>
      </c>
      <c r="L887" s="135"/>
      <c r="M887" s="149">
        <f t="shared" si="258"/>
        <v>1.0205650987971053</v>
      </c>
      <c r="N887" s="149">
        <f t="shared" si="259"/>
        <v>1.0303501494627787</v>
      </c>
      <c r="O887" s="149">
        <f t="shared" si="260"/>
        <v>1.0245260467573856</v>
      </c>
      <c r="P887" s="149">
        <f t="shared" si="261"/>
        <v>1.0363109588524761</v>
      </c>
      <c r="Q887" s="140"/>
      <c r="R887" s="152">
        <f t="shared" si="262"/>
        <v>2.035649231316404E-2</v>
      </c>
      <c r="S887" s="152">
        <f t="shared" si="263"/>
        <v>2.9898695406054311E-2</v>
      </c>
      <c r="T887" s="152">
        <f t="shared" si="264"/>
        <v>2.4230112246145318E-2</v>
      </c>
      <c r="U887" s="152">
        <f t="shared" si="265"/>
        <v>3.5667252132797526E-2</v>
      </c>
    </row>
    <row r="888" spans="1:21" x14ac:dyDescent="0.25">
      <c r="A888" s="130">
        <f t="shared" si="250"/>
        <v>1944.11</v>
      </c>
      <c r="B888" s="138"/>
      <c r="C888" s="149">
        <f t="shared" si="257"/>
        <v>0.01</v>
      </c>
      <c r="D888" s="150">
        <f t="shared" si="268"/>
        <v>-0.12819999999999965</v>
      </c>
      <c r="E888" s="150">
        <f t="shared" si="251"/>
        <v>0.17835298571513797</v>
      </c>
      <c r="F888" s="150">
        <f t="shared" si="252"/>
        <v>4.6565202973802067E-2</v>
      </c>
      <c r="G888" s="151">
        <f t="shared" si="253"/>
        <v>5.0152985715138321E-2</v>
      </c>
      <c r="H888" s="150">
        <f t="shared" si="254"/>
        <v>-8.1634797026197581E-2</v>
      </c>
      <c r="I888" s="137"/>
      <c r="J888" s="151">
        <f t="shared" si="255"/>
        <v>12.870152985715139</v>
      </c>
      <c r="K888" s="150">
        <f t="shared" si="256"/>
        <v>12.738365202973803</v>
      </c>
      <c r="L888" s="135"/>
      <c r="M888" s="149">
        <f t="shared" si="258"/>
        <v>0.99831924548774853</v>
      </c>
      <c r="N888" s="149">
        <f t="shared" si="259"/>
        <v>0.98929740413358336</v>
      </c>
      <c r="O888" s="149">
        <f t="shared" si="260"/>
        <v>1.0004307641869785</v>
      </c>
      <c r="P888" s="149">
        <f t="shared" si="261"/>
        <v>0.99807530110252451</v>
      </c>
      <c r="Q888" s="140"/>
      <c r="R888" s="152">
        <f t="shared" si="262"/>
        <v>-1.6821685647889406E-3</v>
      </c>
      <c r="S888" s="152">
        <f t="shared" si="263"/>
        <v>-1.0760280599005195E-2</v>
      </c>
      <c r="T888" s="152">
        <f t="shared" si="264"/>
        <v>4.3067143472140231E-4</v>
      </c>
      <c r="U888" s="152">
        <f t="shared" si="265"/>
        <v>-1.9265535104949578E-3</v>
      </c>
    </row>
    <row r="889" spans="1:21" x14ac:dyDescent="0.25">
      <c r="A889" s="130">
        <f t="shared" si="250"/>
        <v>1944.12</v>
      </c>
      <c r="B889" s="138"/>
      <c r="C889" s="149">
        <f t="shared" si="257"/>
        <v>0.01</v>
      </c>
      <c r="D889" s="150">
        <f t="shared" si="268"/>
        <v>-0.13100000000000023</v>
      </c>
      <c r="E889" s="150">
        <f t="shared" si="251"/>
        <v>0.18277075642673876</v>
      </c>
      <c r="F889" s="150">
        <f t="shared" si="252"/>
        <v>0.22038048682310649</v>
      </c>
      <c r="G889" s="151">
        <f t="shared" si="253"/>
        <v>5.1770756426738535E-2</v>
      </c>
      <c r="H889" s="150">
        <f t="shared" si="254"/>
        <v>8.9380486823106259E-2</v>
      </c>
      <c r="I889" s="137"/>
      <c r="J889" s="151">
        <f t="shared" si="255"/>
        <v>13.151770756426739</v>
      </c>
      <c r="K889" s="150">
        <f t="shared" si="256"/>
        <v>13.189380486823106</v>
      </c>
      <c r="L889" s="135"/>
      <c r="M889" s="149">
        <f t="shared" si="258"/>
        <v>1.0185087812811293</v>
      </c>
      <c r="N889" s="149">
        <f t="shared" si="259"/>
        <v>1.0279734230532429</v>
      </c>
      <c r="O889" s="149">
        <f t="shared" si="260"/>
        <v>1.0220768913234848</v>
      </c>
      <c r="P889" s="149">
        <f t="shared" si="261"/>
        <v>1.0334891237950443</v>
      </c>
      <c r="Q889" s="140"/>
      <c r="R889" s="152">
        <f t="shared" si="262"/>
        <v>1.8339578425788164E-2</v>
      </c>
      <c r="S889" s="152">
        <f t="shared" si="263"/>
        <v>2.7589313637729467E-2</v>
      </c>
      <c r="T889" s="152">
        <f t="shared" si="264"/>
        <v>2.1836725080071499E-2</v>
      </c>
      <c r="U889" s="152">
        <f t="shared" si="265"/>
        <v>3.294057642204213E-2</v>
      </c>
    </row>
    <row r="890" spans="1:21" x14ac:dyDescent="0.25">
      <c r="A890" s="130">
        <f t="shared" si="250"/>
        <v>1945.01</v>
      </c>
      <c r="B890" s="138"/>
      <c r="C890" s="149">
        <f t="shared" si="257"/>
        <v>0.01</v>
      </c>
      <c r="D890" s="150">
        <f t="shared" si="268"/>
        <v>-0.13490000000000002</v>
      </c>
      <c r="E890" s="150">
        <f t="shared" si="251"/>
        <v>0.18758253735208574</v>
      </c>
      <c r="F890" s="150">
        <f t="shared" si="252"/>
        <v>0.22774873160849177</v>
      </c>
      <c r="G890" s="151">
        <f t="shared" si="253"/>
        <v>5.2682537352085723E-2</v>
      </c>
      <c r="H890" s="150">
        <f t="shared" si="254"/>
        <v>9.2848731608491747E-2</v>
      </c>
      <c r="I890" s="137"/>
      <c r="J890" s="151">
        <f t="shared" si="255"/>
        <v>13.542682537352086</v>
      </c>
      <c r="K890" s="150">
        <f t="shared" si="256"/>
        <v>13.582848731608491</v>
      </c>
      <c r="L890" s="135"/>
      <c r="M890" s="149">
        <f t="shared" si="258"/>
        <v>1.0238534120935481</v>
      </c>
      <c r="N890" s="149">
        <f t="shared" si="259"/>
        <v>1.0239211640917594</v>
      </c>
      <c r="O890" s="149">
        <f t="shared" si="260"/>
        <v>1.0287124192870054</v>
      </c>
      <c r="P890" s="149">
        <f t="shared" si="261"/>
        <v>1.0287946787119731</v>
      </c>
      <c r="Q890" s="140"/>
      <c r="R890" s="152">
        <f t="shared" si="262"/>
        <v>2.3573364117659944E-2</v>
      </c>
      <c r="S890" s="152">
        <f t="shared" si="263"/>
        <v>2.3639535461931861E-2</v>
      </c>
      <c r="T890" s="152">
        <f t="shared" si="264"/>
        <v>2.8307941879682767E-2</v>
      </c>
      <c r="U890" s="152">
        <f t="shared" si="265"/>
        <v>2.8387902162776299E-2</v>
      </c>
    </row>
    <row r="891" spans="1:21" x14ac:dyDescent="0.25">
      <c r="A891" s="130">
        <f t="shared" si="250"/>
        <v>1945.02</v>
      </c>
      <c r="B891" s="138"/>
      <c r="C891" s="149">
        <f t="shared" si="257"/>
        <v>0.01</v>
      </c>
      <c r="D891" s="150">
        <f t="shared" si="268"/>
        <v>-0.13940000000000019</v>
      </c>
      <c r="E891" s="150">
        <f t="shared" si="251"/>
        <v>0.19276947772241756</v>
      </c>
      <c r="F891" s="150">
        <f t="shared" si="252"/>
        <v>0.23559892561582185</v>
      </c>
      <c r="G891" s="151">
        <f t="shared" si="253"/>
        <v>5.3369477722417374E-2</v>
      </c>
      <c r="H891" s="150">
        <f t="shared" si="254"/>
        <v>9.6198925615821662E-2</v>
      </c>
      <c r="I891" s="137"/>
      <c r="J891" s="151">
        <f t="shared" si="255"/>
        <v>13.993369477722418</v>
      </c>
      <c r="K891" s="150">
        <f t="shared" si="256"/>
        <v>14.036198925615821</v>
      </c>
      <c r="L891" s="135"/>
      <c r="M891" s="149">
        <f t="shared" si="258"/>
        <v>1.0259598790061406</v>
      </c>
      <c r="N891" s="149">
        <f t="shared" si="259"/>
        <v>1.0260192708008262</v>
      </c>
      <c r="O891" s="149">
        <f t="shared" si="260"/>
        <v>1.0315846324768161</v>
      </c>
      <c r="P891" s="149">
        <f t="shared" si="261"/>
        <v>1.0316572199174403</v>
      </c>
      <c r="Q891" s="140"/>
      <c r="R891" s="152">
        <f t="shared" si="262"/>
        <v>2.5628641701471375E-2</v>
      </c>
      <c r="S891" s="152">
        <f t="shared" si="263"/>
        <v>2.5686529029135291E-2</v>
      </c>
      <c r="T891" s="152">
        <f t="shared" si="264"/>
        <v>3.1096098129309746E-2</v>
      </c>
      <c r="U891" s="152">
        <f t="shared" si="265"/>
        <v>3.11664606421387E-2</v>
      </c>
    </row>
    <row r="892" spans="1:21" x14ac:dyDescent="0.25">
      <c r="A892" s="130">
        <f t="shared" si="250"/>
        <v>1945.03</v>
      </c>
      <c r="B892" s="138"/>
      <c r="C892" s="149">
        <f t="shared" si="257"/>
        <v>0.01</v>
      </c>
      <c r="D892" s="150">
        <f t="shared" si="268"/>
        <v>-0.13930000000000042</v>
      </c>
      <c r="E892" s="150">
        <f t="shared" si="251"/>
        <v>0.19147899672499735</v>
      </c>
      <c r="F892" s="150">
        <f t="shared" si="252"/>
        <v>9.5420327294438834E-2</v>
      </c>
      <c r="G892" s="151">
        <f t="shared" si="253"/>
        <v>5.2178996724996929E-2</v>
      </c>
      <c r="H892" s="150">
        <f t="shared" si="254"/>
        <v>-4.387967270556159E-2</v>
      </c>
      <c r="I892" s="137"/>
      <c r="J892" s="151">
        <f t="shared" si="255"/>
        <v>13.982178996724997</v>
      </c>
      <c r="K892" s="150">
        <f t="shared" si="256"/>
        <v>13.886120327294439</v>
      </c>
      <c r="L892" s="135"/>
      <c r="M892" s="149">
        <f t="shared" si="258"/>
        <v>1.0023078962967118</v>
      </c>
      <c r="N892" s="149">
        <f t="shared" si="259"/>
        <v>0.99550072434729753</v>
      </c>
      <c r="O892" s="149">
        <f t="shared" si="260"/>
        <v>1.0014663056974005</v>
      </c>
      <c r="P892" s="149">
        <f t="shared" si="261"/>
        <v>0.99807406641020857</v>
      </c>
      <c r="Q892" s="140"/>
      <c r="R892" s="152">
        <f t="shared" si="262"/>
        <v>2.3052371945557334E-3</v>
      </c>
      <c r="S892" s="152">
        <f t="shared" si="263"/>
        <v>-4.5094278565560829E-3</v>
      </c>
      <c r="T892" s="152">
        <f t="shared" si="264"/>
        <v>1.4652317209250571E-3</v>
      </c>
      <c r="U892" s="152">
        <f t="shared" si="265"/>
        <v>-1.9277905845697123E-3</v>
      </c>
    </row>
    <row r="893" spans="1:21" x14ac:dyDescent="0.25">
      <c r="A893" s="130">
        <f t="shared" si="250"/>
        <v>1945.04</v>
      </c>
      <c r="B893" s="138"/>
      <c r="C893" s="149">
        <f t="shared" si="257"/>
        <v>0.01</v>
      </c>
      <c r="D893" s="150">
        <f t="shared" si="268"/>
        <v>-0.14279999999999937</v>
      </c>
      <c r="E893" s="150">
        <f t="shared" si="251"/>
        <v>0.19668198983463678</v>
      </c>
      <c r="F893" s="150">
        <f t="shared" si="252"/>
        <v>0.24070082829713305</v>
      </c>
      <c r="G893" s="151">
        <f t="shared" si="253"/>
        <v>5.3881989834637406E-2</v>
      </c>
      <c r="H893" s="150">
        <f t="shared" si="254"/>
        <v>9.7900828297133674E-2</v>
      </c>
      <c r="I893" s="137"/>
      <c r="J893" s="151">
        <f t="shared" si="255"/>
        <v>14.333881989834637</v>
      </c>
      <c r="K893" s="150">
        <f t="shared" si="256"/>
        <v>14.377900828297133</v>
      </c>
      <c r="L893" s="135"/>
      <c r="M893" s="149">
        <f t="shared" si="258"/>
        <v>1.0201823337027682</v>
      </c>
      <c r="N893" s="149">
        <f t="shared" si="259"/>
        <v>1.0272675634804873</v>
      </c>
      <c r="O893" s="149">
        <f t="shared" si="260"/>
        <v>1.0245612004010949</v>
      </c>
      <c r="P893" s="149">
        <f t="shared" si="261"/>
        <v>1.0332321553655346</v>
      </c>
      <c r="Q893" s="140"/>
      <c r="R893" s="152">
        <f t="shared" si="262"/>
        <v>1.9981369852902824E-2</v>
      </c>
      <c r="S893" s="152">
        <f t="shared" si="263"/>
        <v>2.6902426206879857E-2</v>
      </c>
      <c r="T893" s="152">
        <f t="shared" si="264"/>
        <v>2.4264423760954182E-2</v>
      </c>
      <c r="U893" s="152">
        <f t="shared" si="265"/>
        <v>3.2691903866700463E-2</v>
      </c>
    </row>
    <row r="894" spans="1:21" x14ac:dyDescent="0.25">
      <c r="A894" s="130">
        <f t="shared" si="250"/>
        <v>1945.05</v>
      </c>
      <c r="B894" s="138"/>
      <c r="C894" s="149">
        <f t="shared" si="257"/>
        <v>0.01</v>
      </c>
      <c r="D894" s="150">
        <f t="shared" si="268"/>
        <v>-0.148200000000001</v>
      </c>
      <c r="E894" s="150">
        <f t="shared" si="251"/>
        <v>0.20304630316789848</v>
      </c>
      <c r="F894" s="150">
        <f t="shared" si="252"/>
        <v>0.25076238886169533</v>
      </c>
      <c r="G894" s="151">
        <f t="shared" si="253"/>
        <v>5.4846303167897487E-2</v>
      </c>
      <c r="H894" s="150">
        <f t="shared" si="254"/>
        <v>0.10256238886169433</v>
      </c>
      <c r="I894" s="137"/>
      <c r="J894" s="151">
        <f t="shared" si="255"/>
        <v>14.874846303167898</v>
      </c>
      <c r="K894" s="150">
        <f t="shared" si="256"/>
        <v>14.922562388861694</v>
      </c>
      <c r="L894" s="135"/>
      <c r="M894" s="149">
        <f t="shared" si="258"/>
        <v>1.0286324829384759</v>
      </c>
      <c r="N894" s="149">
        <f t="shared" si="259"/>
        <v>1.0287215618804439</v>
      </c>
      <c r="O894" s="149">
        <f t="shared" si="260"/>
        <v>1.0352192878277005</v>
      </c>
      <c r="P894" s="149">
        <f t="shared" si="261"/>
        <v>1.0353293004107256</v>
      </c>
      <c r="Q894" s="140"/>
      <c r="R894" s="152">
        <f t="shared" si="262"/>
        <v>2.8230233617462564E-2</v>
      </c>
      <c r="S894" s="152">
        <f t="shared" si="263"/>
        <v>2.8316829254463473E-2</v>
      </c>
      <c r="T894" s="152">
        <f t="shared" si="264"/>
        <v>3.4613276572862138E-2</v>
      </c>
      <c r="U894" s="152">
        <f t="shared" si="265"/>
        <v>3.4719540761738034E-2</v>
      </c>
    </row>
    <row r="895" spans="1:21" x14ac:dyDescent="0.25">
      <c r="A895" s="130">
        <f t="shared" si="250"/>
        <v>1945.06</v>
      </c>
      <c r="B895" s="138"/>
      <c r="C895" s="149">
        <f t="shared" si="257"/>
        <v>0.01</v>
      </c>
      <c r="D895" s="150">
        <f t="shared" si="268"/>
        <v>-0.15090000000000003</v>
      </c>
      <c r="E895" s="150">
        <f t="shared" si="251"/>
        <v>0.20487462216272442</v>
      </c>
      <c r="F895" s="150">
        <f t="shared" si="252"/>
        <v>0.25332595223051352</v>
      </c>
      <c r="G895" s="151">
        <f t="shared" si="253"/>
        <v>5.3974622162724389E-2</v>
      </c>
      <c r="H895" s="150">
        <f t="shared" si="254"/>
        <v>0.10242595223051348</v>
      </c>
      <c r="I895" s="137"/>
      <c r="J895" s="151">
        <f t="shared" si="255"/>
        <v>15.143974622162725</v>
      </c>
      <c r="K895" s="150">
        <f t="shared" si="256"/>
        <v>15.192425952230513</v>
      </c>
      <c r="L895" s="135"/>
      <c r="M895" s="149">
        <f t="shared" si="258"/>
        <v>1.014943774183386</v>
      </c>
      <c r="N895" s="149">
        <f t="shared" si="259"/>
        <v>1.0149300434826523</v>
      </c>
      <c r="O895" s="149">
        <f t="shared" si="260"/>
        <v>1.0183382619207775</v>
      </c>
      <c r="P895" s="149">
        <f t="shared" si="261"/>
        <v>1.0183212840110616</v>
      </c>
      <c r="Q895" s="140"/>
      <c r="R895" s="152">
        <f t="shared" si="262"/>
        <v>1.4833216066181125E-2</v>
      </c>
      <c r="S895" s="152">
        <f t="shared" si="263"/>
        <v>1.4819687441283902E-2</v>
      </c>
      <c r="T895" s="152">
        <f t="shared" si="264"/>
        <v>1.8172143800474178E-2</v>
      </c>
      <c r="U895" s="152">
        <f t="shared" si="265"/>
        <v>1.8155471490416079E-2</v>
      </c>
    </row>
    <row r="896" spans="1:21" x14ac:dyDescent="0.25">
      <c r="A896" s="130">
        <f t="shared" si="250"/>
        <v>1945.07</v>
      </c>
      <c r="B896" s="138"/>
      <c r="C896" s="149">
        <f t="shared" si="257"/>
        <v>0.01</v>
      </c>
      <c r="D896" s="150">
        <f t="shared" si="268"/>
        <v>-0.14780000000000015</v>
      </c>
      <c r="E896" s="150">
        <f t="shared" si="251"/>
        <v>0.20027017311646472</v>
      </c>
      <c r="F896" s="150">
        <f t="shared" si="252"/>
        <v>4.7029005532437884E-2</v>
      </c>
      <c r="G896" s="151">
        <f t="shared" si="253"/>
        <v>5.2470173116464569E-2</v>
      </c>
      <c r="H896" s="150">
        <f t="shared" si="254"/>
        <v>-0.10077099446756227</v>
      </c>
      <c r="I896" s="137"/>
      <c r="J896" s="151">
        <f t="shared" si="255"/>
        <v>14.832470173116464</v>
      </c>
      <c r="K896" s="150">
        <f t="shared" si="256"/>
        <v>14.679229005532438</v>
      </c>
      <c r="L896" s="135"/>
      <c r="M896" s="149">
        <f t="shared" si="258"/>
        <v>0.98868584130607662</v>
      </c>
      <c r="N896" s="149">
        <f t="shared" si="259"/>
        <v>0.97972807073142032</v>
      </c>
      <c r="O896" s="149">
        <f t="shared" si="260"/>
        <v>0.99778460428748383</v>
      </c>
      <c r="P896" s="149">
        <f t="shared" si="261"/>
        <v>0.99568107066908118</v>
      </c>
      <c r="Q896" s="140"/>
      <c r="R896" s="152">
        <f t="shared" si="262"/>
        <v>-1.1378650697340719E-2</v>
      </c>
      <c r="S896" s="152">
        <f t="shared" si="263"/>
        <v>-2.0480224667386696E-2</v>
      </c>
      <c r="T896" s="152">
        <f t="shared" si="264"/>
        <v>-2.2178533320016984E-3</v>
      </c>
      <c r="U896" s="152">
        <f t="shared" si="265"/>
        <v>-4.3282828473678895E-3</v>
      </c>
    </row>
    <row r="897" spans="1:21" x14ac:dyDescent="0.25">
      <c r="A897" s="130">
        <f t="shared" ref="A897:A960" si="269">Timecode</f>
        <v>1945.08</v>
      </c>
      <c r="B897" s="138"/>
      <c r="C897" s="149">
        <f t="shared" si="257"/>
        <v>0.01</v>
      </c>
      <c r="D897" s="150">
        <f t="shared" si="268"/>
        <v>-0.14830000000000076</v>
      </c>
      <c r="E897" s="150">
        <f t="shared" si="251"/>
        <v>0.20289614724971575</v>
      </c>
      <c r="F897" s="150">
        <f t="shared" si="252"/>
        <v>0.23418163801003133</v>
      </c>
      <c r="G897" s="151">
        <f t="shared" si="253"/>
        <v>5.4596147249714982E-2</v>
      </c>
      <c r="H897" s="150">
        <f t="shared" si="254"/>
        <v>8.588163801003057E-2</v>
      </c>
      <c r="I897" s="137"/>
      <c r="J897" s="151">
        <f t="shared" si="255"/>
        <v>14.884596147249715</v>
      </c>
      <c r="K897" s="150">
        <f t="shared" si="256"/>
        <v>14.915881638010031</v>
      </c>
      <c r="L897" s="135"/>
      <c r="M897" s="149">
        <f t="shared" si="258"/>
        <v>1.0051059048271176</v>
      </c>
      <c r="N897" s="149">
        <f t="shared" si="259"/>
        <v>1.0137565575170724</v>
      </c>
      <c r="O897" s="149">
        <f t="shared" si="260"/>
        <v>1.0058062988755625</v>
      </c>
      <c r="P897" s="149">
        <f t="shared" si="261"/>
        <v>1.0157908355178289</v>
      </c>
      <c r="Q897" s="140"/>
      <c r="R897" s="152">
        <f t="shared" si="262"/>
        <v>5.0929138966046899E-3</v>
      </c>
      <c r="S897" s="152">
        <f t="shared" si="263"/>
        <v>1.3662795000741936E-2</v>
      </c>
      <c r="T897" s="152">
        <f t="shared" si="264"/>
        <v>5.7895072888741426E-3</v>
      </c>
      <c r="U897" s="152">
        <f t="shared" si="265"/>
        <v>1.5667457408720872E-2</v>
      </c>
    </row>
    <row r="898" spans="1:21" x14ac:dyDescent="0.25">
      <c r="A898" s="130">
        <f t="shared" si="269"/>
        <v>1945.09</v>
      </c>
      <c r="B898" s="138"/>
      <c r="C898" s="149">
        <f t="shared" si="257"/>
        <v>0.01</v>
      </c>
      <c r="D898" s="150">
        <f t="shared" si="268"/>
        <v>-0.15840000000000032</v>
      </c>
      <c r="E898" s="150">
        <f t="shared" ref="E898:E961" si="270">(Epsilon*2*L_RDY_SP_set*q_SP)</f>
        <v>0.21723126683672567</v>
      </c>
      <c r="F898" s="150">
        <f t="shared" ref="F898:F961" si="271">(Epsilon*2*L_RS_SP_set*q_SP)</f>
        <v>0.26894513305254009</v>
      </c>
      <c r="G898" s="151">
        <f t="shared" ref="G898:G961" si="272">Impact_neg_d+Impact_pos_RDY_d</f>
        <v>5.8831266836725349E-2</v>
      </c>
      <c r="H898" s="150">
        <f t="shared" ref="H898:H961" si="273">Impact_neg_d+Impact_pos_RS_d</f>
        <v>0.11054513305253977</v>
      </c>
      <c r="I898" s="137"/>
      <c r="J898" s="151">
        <f t="shared" ref="J898:J961" si="274">q_SP+Impact_ges_RDY_d</f>
        <v>15.898831266836725</v>
      </c>
      <c r="K898" s="150">
        <f t="shared" ref="K898:K961" si="275">q_SP+Impact_ges_RS_d</f>
        <v>15.95054513305254</v>
      </c>
      <c r="L898" s="135"/>
      <c r="M898" s="149">
        <f t="shared" si="258"/>
        <v>1.0494305609963761</v>
      </c>
      <c r="N898" s="149">
        <f t="shared" si="259"/>
        <v>1.0502663671570895</v>
      </c>
      <c r="O898" s="149">
        <f t="shared" si="260"/>
        <v>1.0610669519014135</v>
      </c>
      <c r="P898" s="149">
        <f t="shared" si="261"/>
        <v>1.0621017292719666</v>
      </c>
      <c r="Q898" s="140"/>
      <c r="R898" s="152">
        <f t="shared" si="262"/>
        <v>4.8247694198605355E-2</v>
      </c>
      <c r="S898" s="152">
        <f t="shared" si="263"/>
        <v>4.9043815004090885E-2</v>
      </c>
      <c r="T898" s="152">
        <f t="shared" si="264"/>
        <v>5.9274960281310289E-2</v>
      </c>
      <c r="U898" s="152">
        <f t="shared" si="265"/>
        <v>6.0249708507073098E-2</v>
      </c>
    </row>
    <row r="899" spans="1:21" x14ac:dyDescent="0.25">
      <c r="A899" s="130">
        <f t="shared" si="269"/>
        <v>1945.1</v>
      </c>
      <c r="B899" s="138"/>
      <c r="C899" s="149">
        <f t="shared" ref="C899:C962" si="276">C898</f>
        <v>0.01</v>
      </c>
      <c r="D899" s="150">
        <f t="shared" si="268"/>
        <v>-0.16499999999999915</v>
      </c>
      <c r="E899" s="150">
        <f t="shared" si="270"/>
        <v>0.22228248288110411</v>
      </c>
      <c r="F899" s="150">
        <f t="shared" si="271"/>
        <v>0.27944258633159191</v>
      </c>
      <c r="G899" s="151">
        <f t="shared" si="272"/>
        <v>5.7282482881104962E-2</v>
      </c>
      <c r="H899" s="150">
        <f t="shared" si="273"/>
        <v>0.11444258633159277</v>
      </c>
      <c r="I899" s="137"/>
      <c r="J899" s="151">
        <f t="shared" si="274"/>
        <v>16.557282482881106</v>
      </c>
      <c r="K899" s="150">
        <f t="shared" si="275"/>
        <v>16.614442586331592</v>
      </c>
      <c r="L899" s="135"/>
      <c r="M899" s="149">
        <f t="shared" ref="M899:M962" si="277">(D_mon+q_impact_RDY_d)/INDEX(q_impact_RDY_d,tMinus)*L_RDY_SP_set+(R_Cash)*(1-L_RDY_SP_set)</f>
        <v>1.0304019415947949</v>
      </c>
      <c r="N899" s="149">
        <f t="shared" ref="N899:N962" si="278">(D_mon+q_impact_RS_d)/INDEX(q_impact_RS_d,tMinus)*L_RDY_SP_set+(R_Cash)*(1-L_RDY_SP_set)</f>
        <v>1.0305339343314062</v>
      </c>
      <c r="O899" s="149">
        <f t="shared" ref="O899:O962" si="279">(D_mon+q_impact_RDY_d)/INDEX(q_impact_RDY_d,tMinus)*L_RS_SP_set+(R_Cash)*(1-L_RS_SP_set)</f>
        <v>1.0380817486167668</v>
      </c>
      <c r="P899" s="149">
        <f t="shared" ref="P899:P962" si="280">(D_mon+q_impact_RS_d)/INDEX(q_impact_RS_d,tMinus)*L_RS_SP_set+(R_Cash)*(1-L_RS_SP_set)</f>
        <v>1.0382476833823748</v>
      </c>
      <c r="Q899" s="140"/>
      <c r="R899" s="152">
        <f t="shared" ref="R899:R962" si="281">LN(M899)</f>
        <v>2.9948960677895479E-2</v>
      </c>
      <c r="S899" s="152">
        <f t="shared" ref="S899:S962" si="282">LN(N899)</f>
        <v>3.0077050773597649E-2</v>
      </c>
      <c r="T899" s="152">
        <f t="shared" ref="T899:T962" si="283">LN(O899)</f>
        <v>3.7374537535453334E-2</v>
      </c>
      <c r="U899" s="152">
        <f t="shared" ref="U899:U962" si="284">LN(P899)</f>
        <v>3.7534372254745929E-2</v>
      </c>
    </row>
    <row r="900" spans="1:21" x14ac:dyDescent="0.25">
      <c r="A900" s="130">
        <f t="shared" si="269"/>
        <v>1945.11</v>
      </c>
      <c r="B900" s="138"/>
      <c r="C900" s="149">
        <f t="shared" si="276"/>
        <v>0.01</v>
      </c>
      <c r="D900" s="150">
        <f t="shared" si="268"/>
        <v>-0.17040000000000077</v>
      </c>
      <c r="E900" s="150">
        <f t="shared" si="270"/>
        <v>0.22704795780564241</v>
      </c>
      <c r="F900" s="150">
        <f t="shared" si="271"/>
        <v>0.28808665209521067</v>
      </c>
      <c r="G900" s="151">
        <f t="shared" si="272"/>
        <v>5.6647957805641636E-2</v>
      </c>
      <c r="H900" s="150">
        <f t="shared" si="273"/>
        <v>0.1176866520952099</v>
      </c>
      <c r="I900" s="137"/>
      <c r="J900" s="151">
        <f t="shared" si="274"/>
        <v>17.09664795780564</v>
      </c>
      <c r="K900" s="150">
        <f t="shared" si="275"/>
        <v>17.157686652095208</v>
      </c>
      <c r="L900" s="135"/>
      <c r="M900" s="149">
        <f t="shared" si="277"/>
        <v>1.0240904323960776</v>
      </c>
      <c r="N900" s="149">
        <f t="shared" si="278"/>
        <v>1.0241636804000336</v>
      </c>
      <c r="O900" s="149">
        <f t="shared" si="279"/>
        <v>1.0304260510817267</v>
      </c>
      <c r="P900" s="149">
        <f t="shared" si="280"/>
        <v>1.0305189907955927</v>
      </c>
      <c r="Q900" s="140"/>
      <c r="R900" s="152">
        <f t="shared" si="281"/>
        <v>2.3804835604757116E-2</v>
      </c>
      <c r="S900" s="152">
        <f t="shared" si="282"/>
        <v>2.3876357984260372E-2</v>
      </c>
      <c r="T900" s="152">
        <f t="shared" si="283"/>
        <v>2.9972358542267027E-2</v>
      </c>
      <c r="U900" s="152">
        <f t="shared" si="284"/>
        <v>3.0062549898213498E-2</v>
      </c>
    </row>
    <row r="901" spans="1:21" x14ac:dyDescent="0.25">
      <c r="A901" s="130">
        <f t="shared" si="269"/>
        <v>1945.12</v>
      </c>
      <c r="B901" s="138"/>
      <c r="C901" s="149">
        <f t="shared" si="276"/>
        <v>0.01</v>
      </c>
      <c r="D901" s="150">
        <f t="shared" si="268"/>
        <v>-0.17330000000000112</v>
      </c>
      <c r="E901" s="150">
        <f t="shared" si="270"/>
        <v>0.22894398562481813</v>
      </c>
      <c r="F901" s="150">
        <f t="shared" si="271"/>
        <v>0.29080131803682624</v>
      </c>
      <c r="G901" s="151">
        <f t="shared" si="272"/>
        <v>5.5643985624817011E-2</v>
      </c>
      <c r="H901" s="150">
        <f t="shared" si="273"/>
        <v>0.11750131803682512</v>
      </c>
      <c r="I901" s="137"/>
      <c r="J901" s="151">
        <f t="shared" si="274"/>
        <v>17.385643985624814</v>
      </c>
      <c r="K901" s="150">
        <f t="shared" si="275"/>
        <v>17.447501318036824</v>
      </c>
      <c r="L901" s="135"/>
      <c r="M901" s="149">
        <f t="shared" si="277"/>
        <v>1.0134637595388276</v>
      </c>
      <c r="N901" s="149">
        <f t="shared" si="278"/>
        <v>1.0134479944182302</v>
      </c>
      <c r="O901" s="149">
        <f t="shared" si="279"/>
        <v>1.0169636127666224</v>
      </c>
      <c r="P901" s="149">
        <f t="shared" si="280"/>
        <v>1.0169435881399163</v>
      </c>
      <c r="Q901" s="140"/>
      <c r="R901" s="152">
        <f t="shared" si="281"/>
        <v>1.3373928538801564E-2</v>
      </c>
      <c r="S901" s="152">
        <f t="shared" si="282"/>
        <v>1.3358372735183609E-2</v>
      </c>
      <c r="T901" s="152">
        <f t="shared" si="283"/>
        <v>1.6821337435801095E-2</v>
      </c>
      <c r="U901" s="152">
        <f t="shared" si="284"/>
        <v>1.6801646638995953E-2</v>
      </c>
    </row>
    <row r="902" spans="1:21" x14ac:dyDescent="0.25">
      <c r="A902" s="130">
        <f t="shared" si="269"/>
        <v>1946.01</v>
      </c>
      <c r="B902" s="138"/>
      <c r="C902" s="149">
        <f t="shared" si="276"/>
        <v>0.01</v>
      </c>
      <c r="D902" s="150">
        <f t="shared" ref="D902:D921" si="285">(1-Epsilon)*q_SP-q_SP</f>
        <v>-0.18019999999999925</v>
      </c>
      <c r="E902" s="150">
        <f t="shared" si="270"/>
        <v>0.23805032417977409</v>
      </c>
      <c r="F902" s="150">
        <f t="shared" si="271"/>
        <v>0.3051334471765294</v>
      </c>
      <c r="G902" s="151">
        <f t="shared" si="272"/>
        <v>5.7850324179774842E-2</v>
      </c>
      <c r="H902" s="150">
        <f t="shared" si="273"/>
        <v>0.12493344717653015</v>
      </c>
      <c r="I902" s="137"/>
      <c r="J902" s="151">
        <f t="shared" si="274"/>
        <v>18.077850324179774</v>
      </c>
      <c r="K902" s="150">
        <f t="shared" si="275"/>
        <v>18.14493344717653</v>
      </c>
      <c r="L902" s="135"/>
      <c r="M902" s="149">
        <f t="shared" si="277"/>
        <v>1.0285777226995936</v>
      </c>
      <c r="N902" s="149">
        <f t="shared" si="278"/>
        <v>1.0286748378118487</v>
      </c>
      <c r="O902" s="149">
        <f t="shared" si="279"/>
        <v>1.0364909677719814</v>
      </c>
      <c r="P902" s="149">
        <f t="shared" si="280"/>
        <v>1.0366154501438385</v>
      </c>
      <c r="Q902" s="140"/>
      <c r="R902" s="152">
        <f t="shared" si="281"/>
        <v>2.8176996239245067E-2</v>
      </c>
      <c r="S902" s="152">
        <f t="shared" si="282"/>
        <v>2.8271408674734343E-2</v>
      </c>
      <c r="T902" s="152">
        <f t="shared" si="283"/>
        <v>3.5840938694591561E-2</v>
      </c>
      <c r="U902" s="152">
        <f t="shared" si="284"/>
        <v>3.5961031296621995E-2</v>
      </c>
    </row>
    <row r="903" spans="1:21" x14ac:dyDescent="0.25">
      <c r="A903" s="130">
        <f t="shared" si="269"/>
        <v>1946.02</v>
      </c>
      <c r="B903" s="138"/>
      <c r="C903" s="149">
        <f t="shared" si="276"/>
        <v>0.01</v>
      </c>
      <c r="D903" s="150">
        <f t="shared" si="285"/>
        <v>-0.18070000000000164</v>
      </c>
      <c r="E903" s="150">
        <f t="shared" si="270"/>
        <v>0.2368697415698432</v>
      </c>
      <c r="F903" s="150">
        <f t="shared" si="271"/>
        <v>0.28200563345297719</v>
      </c>
      <c r="G903" s="151">
        <f t="shared" si="272"/>
        <v>5.6169741569841558E-2</v>
      </c>
      <c r="H903" s="150">
        <f t="shared" si="273"/>
        <v>0.10130563345297555</v>
      </c>
      <c r="I903" s="137"/>
      <c r="J903" s="151">
        <f t="shared" si="274"/>
        <v>18.126169741569843</v>
      </c>
      <c r="K903" s="150">
        <f t="shared" si="275"/>
        <v>18.171305633452977</v>
      </c>
      <c r="L903" s="135"/>
      <c r="M903" s="149">
        <f t="shared" si="277"/>
        <v>1.0045608073552923</v>
      </c>
      <c r="N903" s="149">
        <f t="shared" si="278"/>
        <v>1.0037540421286237</v>
      </c>
      <c r="O903" s="149">
        <f t="shared" si="279"/>
        <v>1.0050015103293355</v>
      </c>
      <c r="P903" s="149">
        <f t="shared" si="280"/>
        <v>1.0040410147536378</v>
      </c>
      <c r="Q903" s="140"/>
      <c r="R903" s="152">
        <f t="shared" si="281"/>
        <v>4.5504383887122034E-3</v>
      </c>
      <c r="S903" s="152">
        <f t="shared" si="282"/>
        <v>3.7470132979973919E-3</v>
      </c>
      <c r="T903" s="152">
        <f t="shared" si="283"/>
        <v>4.9890443251690416E-3</v>
      </c>
      <c r="U903" s="152">
        <f t="shared" si="284"/>
        <v>4.0328717833886989E-3</v>
      </c>
    </row>
    <row r="904" spans="1:21" x14ac:dyDescent="0.25">
      <c r="A904" s="130">
        <f t="shared" si="269"/>
        <v>1946.03</v>
      </c>
      <c r="B904" s="138"/>
      <c r="C904" s="149">
        <f t="shared" si="276"/>
        <v>0.01</v>
      </c>
      <c r="D904" s="150">
        <f t="shared" si="285"/>
        <v>-0.17530000000000001</v>
      </c>
      <c r="E904" s="150">
        <f t="shared" si="270"/>
        <v>0.23018046736621092</v>
      </c>
      <c r="F904" s="150">
        <f t="shared" si="271"/>
        <v>5.4415171072668779E-2</v>
      </c>
      <c r="G904" s="151">
        <f t="shared" si="272"/>
        <v>5.4880467366210911E-2</v>
      </c>
      <c r="H904" s="150">
        <f t="shared" si="273"/>
        <v>-0.12088482892733124</v>
      </c>
      <c r="I904" s="137"/>
      <c r="J904" s="151">
        <f t="shared" si="274"/>
        <v>17.584880467366212</v>
      </c>
      <c r="K904" s="150">
        <f t="shared" si="275"/>
        <v>17.409115171072671</v>
      </c>
      <c r="L904" s="135"/>
      <c r="M904" s="149">
        <f t="shared" si="277"/>
        <v>0.98322037100308168</v>
      </c>
      <c r="N904" s="149">
        <f t="shared" si="278"/>
        <v>0.97528276620573373</v>
      </c>
      <c r="O904" s="149">
        <f t="shared" si="279"/>
        <v>0.99775287573921789</v>
      </c>
      <c r="P904" s="149">
        <f t="shared" si="280"/>
        <v>0.99587640842686453</v>
      </c>
      <c r="Q904" s="140"/>
      <c r="R904" s="152">
        <f t="shared" si="281"/>
        <v>-1.6922001861261599E-2</v>
      </c>
      <c r="S904" s="152">
        <f t="shared" si="282"/>
        <v>-2.5027833409715518E-2</v>
      </c>
      <c r="T904" s="152">
        <f t="shared" si="283"/>
        <v>-2.2496528332249886E-3</v>
      </c>
      <c r="U904" s="152">
        <f t="shared" si="284"/>
        <v>-4.1321170219171212E-3</v>
      </c>
    </row>
    <row r="905" spans="1:21" x14ac:dyDescent="0.25">
      <c r="A905" s="130">
        <f t="shared" si="269"/>
        <v>1946.04</v>
      </c>
      <c r="B905" s="138"/>
      <c r="C905" s="149">
        <f t="shared" si="276"/>
        <v>0.01</v>
      </c>
      <c r="D905" s="150">
        <f t="shared" si="285"/>
        <v>-0.18659999999999854</v>
      </c>
      <c r="E905" s="150">
        <f t="shared" si="270"/>
        <v>0.24738962188737446</v>
      </c>
      <c r="F905" s="150">
        <f t="shared" si="271"/>
        <v>0.31679134130214415</v>
      </c>
      <c r="G905" s="151">
        <f t="shared" si="272"/>
        <v>6.0789621887375911E-2</v>
      </c>
      <c r="H905" s="150">
        <f t="shared" si="273"/>
        <v>0.1301913413021456</v>
      </c>
      <c r="I905" s="137"/>
      <c r="J905" s="151">
        <f t="shared" si="274"/>
        <v>18.720789621887377</v>
      </c>
      <c r="K905" s="150">
        <f t="shared" si="275"/>
        <v>18.790191341302148</v>
      </c>
      <c r="L905" s="135"/>
      <c r="M905" s="149">
        <f t="shared" si="277"/>
        <v>1.0457163820696396</v>
      </c>
      <c r="N905" s="149">
        <f t="shared" si="278"/>
        <v>1.0555054974296101</v>
      </c>
      <c r="O905" s="149">
        <f t="shared" si="279"/>
        <v>1.0579086007507024</v>
      </c>
      <c r="P905" s="149">
        <f t="shared" si="280"/>
        <v>1.0704439163447341</v>
      </c>
      <c r="Q905" s="140"/>
      <c r="R905" s="152">
        <f t="shared" si="281"/>
        <v>4.4702183627301419E-2</v>
      </c>
      <c r="S905" s="152">
        <f t="shared" si="282"/>
        <v>5.4019796658008809E-2</v>
      </c>
      <c r="T905" s="152">
        <f t="shared" si="283"/>
        <v>5.6293940999948486E-2</v>
      </c>
      <c r="U905" s="152">
        <f t="shared" si="284"/>
        <v>6.807343752547737E-2</v>
      </c>
    </row>
    <row r="906" spans="1:21" x14ac:dyDescent="0.25">
      <c r="A906" s="130">
        <f t="shared" si="269"/>
        <v>1946.05</v>
      </c>
      <c r="B906" s="138"/>
      <c r="C906" s="149">
        <f t="shared" si="276"/>
        <v>0.01</v>
      </c>
      <c r="D906" s="150">
        <f t="shared" si="285"/>
        <v>-0.18700000000000117</v>
      </c>
      <c r="E906" s="150">
        <f t="shared" si="270"/>
        <v>0.24233799101873416</v>
      </c>
      <c r="F906" s="150">
        <f t="shared" si="271"/>
        <v>0.28517917713046925</v>
      </c>
      <c r="G906" s="151">
        <f t="shared" si="272"/>
        <v>5.533799101873299E-2</v>
      </c>
      <c r="H906" s="150">
        <f t="shared" si="273"/>
        <v>9.8179177130468087E-2</v>
      </c>
      <c r="I906" s="137"/>
      <c r="J906" s="151">
        <f t="shared" si="274"/>
        <v>18.755337991018731</v>
      </c>
      <c r="K906" s="150">
        <f t="shared" si="275"/>
        <v>18.798179177130468</v>
      </c>
      <c r="L906" s="135"/>
      <c r="M906" s="149">
        <f t="shared" si="277"/>
        <v>1.0039527031001869</v>
      </c>
      <c r="N906" s="149">
        <f t="shared" si="278"/>
        <v>1.0030251265532788</v>
      </c>
      <c r="O906" s="149">
        <f t="shared" si="279"/>
        <v>1.0042519586484884</v>
      </c>
      <c r="P906" s="149">
        <f t="shared" si="280"/>
        <v>1.0031604025319223</v>
      </c>
      <c r="Q906" s="140"/>
      <c r="R906" s="152">
        <f t="shared" si="281"/>
        <v>3.9449116939495356E-3</v>
      </c>
      <c r="S906" s="152">
        <f t="shared" si="282"/>
        <v>3.0205600650989772E-3</v>
      </c>
      <c r="T906" s="152">
        <f t="shared" si="283"/>
        <v>4.2429446148132448E-3</v>
      </c>
      <c r="U906" s="152">
        <f t="shared" si="284"/>
        <v>3.1554189571479049E-3</v>
      </c>
    </row>
    <row r="907" spans="1:21" x14ac:dyDescent="0.25">
      <c r="A907" s="130">
        <f t="shared" si="269"/>
        <v>1946.06</v>
      </c>
      <c r="B907" s="138"/>
      <c r="C907" s="149">
        <f t="shared" si="276"/>
        <v>0.01</v>
      </c>
      <c r="D907" s="150">
        <f t="shared" si="285"/>
        <v>-0.18580000000000041</v>
      </c>
      <c r="E907" s="150">
        <f t="shared" si="270"/>
        <v>0.24039374418407949</v>
      </c>
      <c r="F907" s="150">
        <f t="shared" si="271"/>
        <v>6.7513584665867613E-2</v>
      </c>
      <c r="G907" s="151">
        <f t="shared" si="272"/>
        <v>5.4593744184079085E-2</v>
      </c>
      <c r="H907" s="150">
        <f t="shared" si="273"/>
        <v>-0.1182864153341328</v>
      </c>
      <c r="I907" s="137"/>
      <c r="J907" s="151">
        <f t="shared" si="274"/>
        <v>18.634593744184077</v>
      </c>
      <c r="K907" s="150">
        <f t="shared" si="275"/>
        <v>18.461713584665866</v>
      </c>
      <c r="L907" s="135"/>
      <c r="M907" s="149">
        <f t="shared" si="277"/>
        <v>0.99858915531457004</v>
      </c>
      <c r="N907" s="149">
        <f t="shared" si="278"/>
        <v>0.99117041748822876</v>
      </c>
      <c r="O907" s="149">
        <f t="shared" si="279"/>
        <v>1.0012318472569499</v>
      </c>
      <c r="P907" s="149">
        <f t="shared" si="280"/>
        <v>0.99914832554945898</v>
      </c>
      <c r="Q907" s="140"/>
      <c r="R907" s="152">
        <f t="shared" si="281"/>
        <v>-1.4118408638721103E-3</v>
      </c>
      <c r="S907" s="152">
        <f t="shared" si="282"/>
        <v>-8.8687942616628556E-3</v>
      </c>
      <c r="T907" s="152">
        <f t="shared" si="283"/>
        <v>1.2310891556305055E-3</v>
      </c>
      <c r="U907" s="152">
        <f t="shared" si="284"/>
        <v>-8.5203733127800127E-4</v>
      </c>
    </row>
    <row r="908" spans="1:21" x14ac:dyDescent="0.25">
      <c r="A908" s="130">
        <f t="shared" si="269"/>
        <v>1946.07</v>
      </c>
      <c r="B908" s="138"/>
      <c r="C908" s="149">
        <f t="shared" si="276"/>
        <v>0.01</v>
      </c>
      <c r="D908" s="150">
        <f t="shared" si="285"/>
        <v>-0.18049999999999855</v>
      </c>
      <c r="E908" s="150">
        <f t="shared" si="270"/>
        <v>0.23431846057754574</v>
      </c>
      <c r="F908" s="150">
        <f t="shared" si="271"/>
        <v>5.6184308233860801E-2</v>
      </c>
      <c r="G908" s="151">
        <f t="shared" si="272"/>
        <v>5.3818460577547189E-2</v>
      </c>
      <c r="H908" s="150">
        <f t="shared" si="273"/>
        <v>-0.12431569176613774</v>
      </c>
      <c r="I908" s="137"/>
      <c r="J908" s="151">
        <f t="shared" si="274"/>
        <v>18.103818460577546</v>
      </c>
      <c r="K908" s="150">
        <f t="shared" si="275"/>
        <v>17.925684308233862</v>
      </c>
      <c r="L908" s="135"/>
      <c r="M908" s="149">
        <f t="shared" si="277"/>
        <v>0.98429131308293805</v>
      </c>
      <c r="N908" s="149">
        <f t="shared" si="278"/>
        <v>0.98395203942969833</v>
      </c>
      <c r="O908" s="149">
        <f t="shared" si="279"/>
        <v>0.99795747154848635</v>
      </c>
      <c r="P908" s="149">
        <f t="shared" si="280"/>
        <v>0.99787612134047343</v>
      </c>
      <c r="Q908" s="140"/>
      <c r="R908" s="152">
        <f t="shared" si="281"/>
        <v>-1.5833375862967829E-2</v>
      </c>
      <c r="S908" s="152">
        <f t="shared" si="282"/>
        <v>-1.6178123534709588E-2</v>
      </c>
      <c r="T908" s="152">
        <f t="shared" si="283"/>
        <v>-2.0446172575330768E-3</v>
      </c>
      <c r="U908" s="152">
        <f t="shared" si="284"/>
        <v>-2.1261372884092151E-3</v>
      </c>
    </row>
    <row r="909" spans="1:21" x14ac:dyDescent="0.25">
      <c r="A909" s="130">
        <f t="shared" si="269"/>
        <v>1946.08</v>
      </c>
      <c r="B909" s="138"/>
      <c r="C909" s="149">
        <f t="shared" si="276"/>
        <v>0.01</v>
      </c>
      <c r="D909" s="150">
        <f t="shared" si="285"/>
        <v>-0.1769999999999996</v>
      </c>
      <c r="E909" s="150">
        <f t="shared" si="270"/>
        <v>0.23238434748063422</v>
      </c>
      <c r="F909" s="150">
        <f t="shared" si="271"/>
        <v>5.6420872742843818E-2</v>
      </c>
      <c r="G909" s="151">
        <f t="shared" si="272"/>
        <v>5.5384347480634616E-2</v>
      </c>
      <c r="H909" s="150">
        <f t="shared" si="273"/>
        <v>-0.12057912725715578</v>
      </c>
      <c r="I909" s="137"/>
      <c r="J909" s="151">
        <f t="shared" si="274"/>
        <v>17.755384347480636</v>
      </c>
      <c r="K909" s="150">
        <f t="shared" si="275"/>
        <v>17.579420872742844</v>
      </c>
      <c r="L909" s="135"/>
      <c r="M909" s="149">
        <f t="shared" si="277"/>
        <v>0.99022099130630192</v>
      </c>
      <c r="N909" s="149">
        <f t="shared" si="278"/>
        <v>0.99019554981801294</v>
      </c>
      <c r="O909" s="149">
        <f t="shared" si="279"/>
        <v>0.99934596989839641</v>
      </c>
      <c r="P909" s="149">
        <f t="shared" si="280"/>
        <v>0.99933979292912667</v>
      </c>
      <c r="Q909" s="140"/>
      <c r="R909" s="152">
        <f t="shared" si="281"/>
        <v>-9.8271372224500858E-3</v>
      </c>
      <c r="S909" s="152">
        <f t="shared" si="282"/>
        <v>-9.8528302903093719E-3</v>
      </c>
      <c r="T909" s="152">
        <f t="shared" si="283"/>
        <v>-6.542440725912195E-4</v>
      </c>
      <c r="U909" s="152">
        <f t="shared" si="284"/>
        <v>-6.6042510353129646E-4</v>
      </c>
    </row>
    <row r="910" spans="1:21" x14ac:dyDescent="0.25">
      <c r="A910" s="130">
        <f t="shared" si="269"/>
        <v>1946.09</v>
      </c>
      <c r="B910" s="138"/>
      <c r="C910" s="149">
        <f t="shared" si="276"/>
        <v>0.01</v>
      </c>
      <c r="D910" s="150">
        <f t="shared" si="285"/>
        <v>-0.15090000000000003</v>
      </c>
      <c r="E910" s="150">
        <f t="shared" si="270"/>
        <v>0.1996383383740627</v>
      </c>
      <c r="F910" s="150">
        <f t="shared" si="271"/>
        <v>4.5017867653030438E-2</v>
      </c>
      <c r="G910" s="151">
        <f t="shared" si="272"/>
        <v>4.8738338374062662E-2</v>
      </c>
      <c r="H910" s="150">
        <f t="shared" si="273"/>
        <v>-0.1058821323469696</v>
      </c>
      <c r="I910" s="137"/>
      <c r="J910" s="151">
        <f t="shared" si="274"/>
        <v>15.138738338374063</v>
      </c>
      <c r="K910" s="150">
        <f t="shared" si="275"/>
        <v>14.98411786765303</v>
      </c>
      <c r="L910" s="135"/>
      <c r="M910" s="149">
        <f t="shared" si="277"/>
        <v>0.90542716866244544</v>
      </c>
      <c r="N910" s="149">
        <f t="shared" si="278"/>
        <v>0.90527592991390049</v>
      </c>
      <c r="O910" s="149">
        <f t="shared" si="279"/>
        <v>0.98043668373983528</v>
      </c>
      <c r="P910" s="149">
        <f t="shared" si="280"/>
        <v>0.98040257983964529</v>
      </c>
      <c r="Q910" s="140"/>
      <c r="R910" s="152">
        <f t="shared" si="281"/>
        <v>-9.9348437071924853E-2</v>
      </c>
      <c r="S910" s="152">
        <f t="shared" si="282"/>
        <v>-9.9515486820738519E-2</v>
      </c>
      <c r="T910" s="152">
        <f t="shared" si="283"/>
        <v>-1.9757210912887277E-2</v>
      </c>
      <c r="U910" s="152">
        <f t="shared" si="284"/>
        <v>-1.9791995916254832E-2</v>
      </c>
    </row>
    <row r="911" spans="1:21" x14ac:dyDescent="0.25">
      <c r="A911" s="130">
        <f t="shared" si="269"/>
        <v>1946.1</v>
      </c>
      <c r="B911" s="138"/>
      <c r="C911" s="149">
        <f t="shared" si="276"/>
        <v>0.01</v>
      </c>
      <c r="D911" s="150">
        <f t="shared" si="285"/>
        <v>-0.14750000000000085</v>
      </c>
      <c r="E911" s="150">
        <f t="shared" si="270"/>
        <v>0.20522969781010678</v>
      </c>
      <c r="F911" s="150">
        <f t="shared" si="271"/>
        <v>4.6553528999370625E-2</v>
      </c>
      <c r="G911" s="151">
        <f t="shared" si="272"/>
        <v>5.7729697810105923E-2</v>
      </c>
      <c r="H911" s="150">
        <f t="shared" si="273"/>
        <v>-0.10094647100063023</v>
      </c>
      <c r="I911" s="137"/>
      <c r="J911" s="151">
        <f t="shared" si="274"/>
        <v>14.807729697810107</v>
      </c>
      <c r="K911" s="150">
        <f t="shared" si="275"/>
        <v>14.649053528999369</v>
      </c>
      <c r="L911" s="135"/>
      <c r="M911" s="149">
        <f t="shared" si="277"/>
        <v>0.98815029870337456</v>
      </c>
      <c r="N911" s="149">
        <f t="shared" si="278"/>
        <v>0.98783256253831975</v>
      </c>
      <c r="O911" s="149">
        <f t="shared" si="279"/>
        <v>0.99907465697197073</v>
      </c>
      <c r="P911" s="149">
        <f t="shared" si="280"/>
        <v>0.99900258290115218</v>
      </c>
      <c r="Q911" s="140"/>
      <c r="R911" s="152">
        <f t="shared" si="281"/>
        <v>-1.1920468610282101E-2</v>
      </c>
      <c r="S911" s="152">
        <f t="shared" si="282"/>
        <v>-1.2242066711182277E-2</v>
      </c>
      <c r="T911" s="152">
        <f t="shared" si="283"/>
        <v>-9.2577142218378124E-4</v>
      </c>
      <c r="U911" s="152">
        <f t="shared" si="284"/>
        <v>-9.9791485028707873E-4</v>
      </c>
    </row>
    <row r="912" spans="1:21" x14ac:dyDescent="0.25">
      <c r="A912" s="130">
        <f t="shared" si="269"/>
        <v>1946.11</v>
      </c>
      <c r="B912" s="138"/>
      <c r="C912" s="149">
        <f t="shared" si="276"/>
        <v>0.01</v>
      </c>
      <c r="D912" s="150">
        <f t="shared" si="285"/>
        <v>-0.14690000000000047</v>
      </c>
      <c r="E912" s="150">
        <f t="shared" si="270"/>
        <v>0.20601000872567551</v>
      </c>
      <c r="F912" s="150">
        <f t="shared" si="271"/>
        <v>5.87647489658151E-2</v>
      </c>
      <c r="G912" s="151">
        <f t="shared" si="272"/>
        <v>5.9110008725675039E-2</v>
      </c>
      <c r="H912" s="150">
        <f t="shared" si="273"/>
        <v>-8.8135251034185375E-2</v>
      </c>
      <c r="I912" s="137"/>
      <c r="J912" s="151">
        <f t="shared" si="274"/>
        <v>14.749110008725674</v>
      </c>
      <c r="K912" s="150">
        <f t="shared" si="275"/>
        <v>14.601864748965815</v>
      </c>
      <c r="L912" s="135"/>
      <c r="M912" s="149">
        <f t="shared" si="277"/>
        <v>1.0006819766932245</v>
      </c>
      <c r="N912" s="149">
        <f t="shared" si="278"/>
        <v>1.001229123953352</v>
      </c>
      <c r="O912" s="149">
        <f t="shared" si="279"/>
        <v>1.0018267929512541</v>
      </c>
      <c r="P912" s="149">
        <f t="shared" si="280"/>
        <v>1.0019828677535787</v>
      </c>
      <c r="Q912" s="140"/>
      <c r="R912" s="152">
        <f t="shared" si="281"/>
        <v>6.8174425279270113E-4</v>
      </c>
      <c r="S912" s="152">
        <f t="shared" si="282"/>
        <v>1.2283691989001448E-3</v>
      </c>
      <c r="T912" s="152">
        <f t="shared" si="283"/>
        <v>1.8251263943383292E-3</v>
      </c>
      <c r="U912" s="152">
        <f t="shared" si="284"/>
        <v>1.9809044661790675E-3</v>
      </c>
    </row>
    <row r="913" spans="1:21" x14ac:dyDescent="0.25">
      <c r="A913" s="130">
        <f t="shared" si="269"/>
        <v>1946.12</v>
      </c>
      <c r="B913" s="138"/>
      <c r="C913" s="149">
        <f t="shared" si="276"/>
        <v>0.01</v>
      </c>
      <c r="D913" s="150">
        <f t="shared" si="285"/>
        <v>-0.15130000000000088</v>
      </c>
      <c r="E913" s="150">
        <f t="shared" si="270"/>
        <v>0.2127898153230697</v>
      </c>
      <c r="F913" s="150">
        <f t="shared" si="271"/>
        <v>0.25559380865605213</v>
      </c>
      <c r="G913" s="151">
        <f t="shared" si="272"/>
        <v>6.1489815323068825E-2</v>
      </c>
      <c r="H913" s="150">
        <f t="shared" si="273"/>
        <v>0.10429380865605126</v>
      </c>
      <c r="I913" s="137"/>
      <c r="J913" s="151">
        <f t="shared" si="274"/>
        <v>15.19148981532307</v>
      </c>
      <c r="K913" s="150">
        <f t="shared" si="275"/>
        <v>15.234293808656052</v>
      </c>
      <c r="L913" s="135"/>
      <c r="M913" s="149">
        <f t="shared" si="277"/>
        <v>1.0245915876681677</v>
      </c>
      <c r="N913" s="149">
        <f t="shared" si="278"/>
        <v>1.0339852231505948</v>
      </c>
      <c r="O913" s="149">
        <f t="shared" si="279"/>
        <v>1.0290781646643903</v>
      </c>
      <c r="P913" s="149">
        <f t="shared" si="280"/>
        <v>1.0403613882831282</v>
      </c>
      <c r="Q913" s="140"/>
      <c r="R913" s="152">
        <f t="shared" si="281"/>
        <v>2.429408213221081E-2</v>
      </c>
      <c r="S913" s="152">
        <f t="shared" si="282"/>
        <v>3.3420485027249147E-2</v>
      </c>
      <c r="T913" s="152">
        <f t="shared" si="283"/>
        <v>2.866341573993721E-2</v>
      </c>
      <c r="U913" s="152">
        <f t="shared" si="284"/>
        <v>3.9568141526830941E-2</v>
      </c>
    </row>
    <row r="914" spans="1:21" x14ac:dyDescent="0.25">
      <c r="A914" s="130">
        <f t="shared" si="269"/>
        <v>1947.01</v>
      </c>
      <c r="B914" s="138"/>
      <c r="C914" s="149">
        <f t="shared" si="276"/>
        <v>0.01</v>
      </c>
      <c r="D914" s="150">
        <f t="shared" si="285"/>
        <v>-0.15210000000000079</v>
      </c>
      <c r="E914" s="150">
        <f t="shared" si="270"/>
        <v>0.21243531898119447</v>
      </c>
      <c r="F914" s="150">
        <f t="shared" si="271"/>
        <v>0.24669958054155725</v>
      </c>
      <c r="G914" s="151">
        <f t="shared" si="272"/>
        <v>6.0335318981193681E-2</v>
      </c>
      <c r="H914" s="150">
        <f t="shared" si="273"/>
        <v>9.4599580541556455E-2</v>
      </c>
      <c r="I914" s="137"/>
      <c r="J914" s="151">
        <f t="shared" si="274"/>
        <v>15.270335318981195</v>
      </c>
      <c r="K914" s="150">
        <f t="shared" si="275"/>
        <v>15.304599580541558</v>
      </c>
      <c r="L914" s="135"/>
      <c r="M914" s="149">
        <f t="shared" si="277"/>
        <v>1.0070483629025493</v>
      </c>
      <c r="N914" s="149">
        <f t="shared" si="278"/>
        <v>1.0066390395075406</v>
      </c>
      <c r="O914" s="149">
        <f t="shared" si="279"/>
        <v>1.0078155933463631</v>
      </c>
      <c r="P914" s="149">
        <f t="shared" si="280"/>
        <v>1.0073402490846897</v>
      </c>
      <c r="Q914" s="140"/>
      <c r="R914" s="152">
        <f t="shared" si="281"/>
        <v>7.023639298719968E-3</v>
      </c>
      <c r="S914" s="152">
        <f t="shared" si="282"/>
        <v>6.6170981442623747E-3</v>
      </c>
      <c r="T914" s="152">
        <f t="shared" si="283"/>
        <v>7.7852098042783396E-3</v>
      </c>
      <c r="U914" s="152">
        <f t="shared" si="284"/>
        <v>7.3134405639239623E-3</v>
      </c>
    </row>
    <row r="915" spans="1:21" x14ac:dyDescent="0.25">
      <c r="A915" s="130">
        <f t="shared" si="269"/>
        <v>1947.02</v>
      </c>
      <c r="B915" s="138"/>
      <c r="C915" s="149">
        <f t="shared" si="276"/>
        <v>0.01</v>
      </c>
      <c r="D915" s="150">
        <f t="shared" si="285"/>
        <v>-0.15799999999999947</v>
      </c>
      <c r="E915" s="150">
        <f t="shared" si="270"/>
        <v>0.2205129782698671</v>
      </c>
      <c r="F915" s="150">
        <f t="shared" si="271"/>
        <v>0.26745702023480583</v>
      </c>
      <c r="G915" s="151">
        <f t="shared" si="272"/>
        <v>6.2512978269867625E-2</v>
      </c>
      <c r="H915" s="150">
        <f t="shared" si="273"/>
        <v>0.10945702023480636</v>
      </c>
      <c r="I915" s="137"/>
      <c r="J915" s="151">
        <f t="shared" si="274"/>
        <v>15.862512978269868</v>
      </c>
      <c r="K915" s="150">
        <f t="shared" si="275"/>
        <v>15.909457020234807</v>
      </c>
      <c r="L915" s="135"/>
      <c r="M915" s="149">
        <f t="shared" si="277"/>
        <v>1.030772079215335</v>
      </c>
      <c r="N915" s="149">
        <f t="shared" si="278"/>
        <v>1.0312835284419584</v>
      </c>
      <c r="O915" s="149">
        <f t="shared" si="279"/>
        <v>1.0366315555767935</v>
      </c>
      <c r="P915" s="149">
        <f t="shared" si="280"/>
        <v>1.037251884988819</v>
      </c>
      <c r="Q915" s="140"/>
      <c r="R915" s="152">
        <f t="shared" si="281"/>
        <v>3.0308112909373009E-2</v>
      </c>
      <c r="S915" s="152">
        <f t="shared" si="282"/>
        <v>3.0804170566801823E-2</v>
      </c>
      <c r="T915" s="152">
        <f t="shared" si="283"/>
        <v>3.5976567730931011E-2</v>
      </c>
      <c r="U915" s="152">
        <f t="shared" si="284"/>
        <v>3.6574797523784314E-2</v>
      </c>
    </row>
    <row r="916" spans="1:21" x14ac:dyDescent="0.25">
      <c r="A916" s="130">
        <f t="shared" si="269"/>
        <v>1947.03</v>
      </c>
      <c r="B916" s="138"/>
      <c r="C916" s="149">
        <f t="shared" si="276"/>
        <v>0.01</v>
      </c>
      <c r="D916" s="150">
        <f t="shared" si="285"/>
        <v>-0.15160000000000018</v>
      </c>
      <c r="E916" s="150">
        <f t="shared" si="270"/>
        <v>0.20928219631354197</v>
      </c>
      <c r="F916" s="150">
        <f t="shared" si="271"/>
        <v>4.6511995626659378E-2</v>
      </c>
      <c r="G916" s="151">
        <f t="shared" si="272"/>
        <v>5.7682196313541795E-2</v>
      </c>
      <c r="H916" s="150">
        <f t="shared" si="273"/>
        <v>-0.1050880043733408</v>
      </c>
      <c r="I916" s="137"/>
      <c r="J916" s="151">
        <f t="shared" si="274"/>
        <v>15.217682196313541</v>
      </c>
      <c r="K916" s="150">
        <f t="shared" si="275"/>
        <v>15.054911995626659</v>
      </c>
      <c r="L916" s="135"/>
      <c r="M916" s="149">
        <f t="shared" si="277"/>
        <v>0.97556126691145328</v>
      </c>
      <c r="N916" s="149">
        <f t="shared" si="278"/>
        <v>0.96653773496284179</v>
      </c>
      <c r="O916" s="149">
        <f t="shared" si="279"/>
        <v>0.99710386874075208</v>
      </c>
      <c r="P916" s="149">
        <f t="shared" si="280"/>
        <v>0.99509843069621795</v>
      </c>
      <c r="Q916" s="140"/>
      <c r="R916" s="152">
        <f t="shared" si="281"/>
        <v>-2.4742315241288174E-2</v>
      </c>
      <c r="S916" s="152">
        <f t="shared" si="282"/>
        <v>-3.403493819591414E-2</v>
      </c>
      <c r="T916" s="152">
        <f t="shared" si="283"/>
        <v>-2.9003331621859705E-3</v>
      </c>
      <c r="U916" s="152">
        <f t="shared" si="284"/>
        <v>-4.9136213934992418E-3</v>
      </c>
    </row>
    <row r="917" spans="1:21" x14ac:dyDescent="0.25">
      <c r="A917" s="130">
        <f t="shared" si="269"/>
        <v>1947.04</v>
      </c>
      <c r="B917" s="138"/>
      <c r="C917" s="149">
        <f t="shared" si="276"/>
        <v>0.01</v>
      </c>
      <c r="D917" s="150">
        <f t="shared" si="285"/>
        <v>-0.1460000000000008</v>
      </c>
      <c r="E917" s="150">
        <f t="shared" si="270"/>
        <v>0.20442696091176157</v>
      </c>
      <c r="F917" s="150">
        <f t="shared" si="271"/>
        <v>4.4969039431216599E-2</v>
      </c>
      <c r="G917" s="151">
        <f t="shared" si="272"/>
        <v>5.8426960911760778E-2</v>
      </c>
      <c r="H917" s="150">
        <f t="shared" si="273"/>
        <v>-0.10103096056878419</v>
      </c>
      <c r="I917" s="137"/>
      <c r="J917" s="151">
        <f t="shared" si="274"/>
        <v>14.658426960911761</v>
      </c>
      <c r="K917" s="150">
        <f t="shared" si="275"/>
        <v>14.498969039431216</v>
      </c>
      <c r="L917" s="135"/>
      <c r="M917" s="149">
        <f t="shared" si="277"/>
        <v>0.97806390934131548</v>
      </c>
      <c r="N917" s="149">
        <f t="shared" si="278"/>
        <v>0.97797016329487096</v>
      </c>
      <c r="O917" s="149">
        <f t="shared" si="279"/>
        <v>0.99772637299346789</v>
      </c>
      <c r="P917" s="149">
        <f t="shared" si="280"/>
        <v>0.99770575110660775</v>
      </c>
      <c r="Q917" s="140"/>
      <c r="R917" s="152">
        <f t="shared" si="281"/>
        <v>-2.2180264107580051E-2</v>
      </c>
      <c r="S917" s="152">
        <f t="shared" si="282"/>
        <v>-2.2276117291149554E-2</v>
      </c>
      <c r="T917" s="152">
        <f t="shared" si="283"/>
        <v>-2.2762156208544675E-3</v>
      </c>
      <c r="U917" s="152">
        <f t="shared" si="284"/>
        <v>-2.2968847146430361E-3</v>
      </c>
    </row>
    <row r="918" spans="1:21" x14ac:dyDescent="0.25">
      <c r="A918" s="130">
        <f t="shared" si="269"/>
        <v>1947.05</v>
      </c>
      <c r="B918" s="138"/>
      <c r="C918" s="149">
        <f t="shared" si="276"/>
        <v>0.01</v>
      </c>
      <c r="D918" s="150">
        <f t="shared" si="285"/>
        <v>-0.14339999999999975</v>
      </c>
      <c r="E918" s="150">
        <f t="shared" si="270"/>
        <v>0.20324429900226262</v>
      </c>
      <c r="F918" s="150">
        <f t="shared" si="271"/>
        <v>4.6129021453141787E-2</v>
      </c>
      <c r="G918" s="151">
        <f t="shared" si="272"/>
        <v>5.9844299002262874E-2</v>
      </c>
      <c r="H918" s="150">
        <f t="shared" si="273"/>
        <v>-9.7270978546857956E-2</v>
      </c>
      <c r="I918" s="137"/>
      <c r="J918" s="151">
        <f t="shared" si="274"/>
        <v>14.399844299002263</v>
      </c>
      <c r="K918" s="150">
        <f t="shared" si="275"/>
        <v>14.242729021453142</v>
      </c>
      <c r="L918" s="135"/>
      <c r="M918" s="149">
        <f t="shared" si="277"/>
        <v>0.99146344769383754</v>
      </c>
      <c r="N918" s="149">
        <f t="shared" si="278"/>
        <v>0.99147354502784757</v>
      </c>
      <c r="O918" s="149">
        <f t="shared" si="279"/>
        <v>1.000600489488354</v>
      </c>
      <c r="P918" s="149">
        <f t="shared" si="280"/>
        <v>1.0006027812138265</v>
      </c>
      <c r="Q918" s="140"/>
      <c r="R918" s="152">
        <f t="shared" si="281"/>
        <v>-8.573197366150774E-3</v>
      </c>
      <c r="S918" s="152">
        <f t="shared" si="282"/>
        <v>-8.5630131454244706E-3</v>
      </c>
      <c r="T918" s="152">
        <f t="shared" si="283"/>
        <v>6.0030926668506329E-4</v>
      </c>
      <c r="U918" s="152">
        <f t="shared" si="284"/>
        <v>6.0259961420353384E-4</v>
      </c>
    </row>
    <row r="919" spans="1:21" x14ac:dyDescent="0.25">
      <c r="A919" s="130">
        <f t="shared" si="269"/>
        <v>1947.06</v>
      </c>
      <c r="B919" s="138"/>
      <c r="C919" s="149">
        <f t="shared" si="276"/>
        <v>0.01</v>
      </c>
      <c r="D919" s="150">
        <f t="shared" si="285"/>
        <v>-0.14840000000000053</v>
      </c>
      <c r="E919" s="150">
        <f t="shared" si="270"/>
        <v>0.21176633549325055</v>
      </c>
      <c r="F919" s="150">
        <f t="shared" si="271"/>
        <v>0.25095236592442016</v>
      </c>
      <c r="G919" s="151">
        <f t="shared" si="272"/>
        <v>6.336633549325002E-2</v>
      </c>
      <c r="H919" s="150">
        <f t="shared" si="273"/>
        <v>0.10255236592441963</v>
      </c>
      <c r="I919" s="137"/>
      <c r="J919" s="151">
        <f t="shared" si="274"/>
        <v>14.903366335493249</v>
      </c>
      <c r="K919" s="150">
        <f t="shared" si="275"/>
        <v>14.942552365924419</v>
      </c>
      <c r="L919" s="135"/>
      <c r="M919" s="149">
        <f t="shared" si="277"/>
        <v>1.0290311106269241</v>
      </c>
      <c r="N919" s="149">
        <f t="shared" si="278"/>
        <v>1.0391747842406169</v>
      </c>
      <c r="O919" s="149">
        <f t="shared" si="279"/>
        <v>1.0337934488150502</v>
      </c>
      <c r="P919" s="149">
        <f t="shared" si="280"/>
        <v>1.0458141455258476</v>
      </c>
      <c r="Q919" s="140"/>
      <c r="R919" s="152">
        <f t="shared" si="281"/>
        <v>2.8617690240286348E-2</v>
      </c>
      <c r="S919" s="152">
        <f t="shared" si="282"/>
        <v>3.8426921492311798E-2</v>
      </c>
      <c r="T919" s="152">
        <f t="shared" si="283"/>
        <v>3.3234996765188519E-2</v>
      </c>
      <c r="U919" s="152">
        <f t="shared" si="284"/>
        <v>4.4795668713929954E-2</v>
      </c>
    </row>
    <row r="920" spans="1:21" x14ac:dyDescent="0.25">
      <c r="A920" s="130">
        <f t="shared" si="269"/>
        <v>1947.07</v>
      </c>
      <c r="B920" s="138"/>
      <c r="C920" s="149">
        <f t="shared" si="276"/>
        <v>0.01</v>
      </c>
      <c r="D920" s="150">
        <f t="shared" si="285"/>
        <v>-0.15770000000000017</v>
      </c>
      <c r="E920" s="150">
        <f t="shared" si="270"/>
        <v>0.22356146882932923</v>
      </c>
      <c r="F920" s="150">
        <f t="shared" si="271"/>
        <v>0.2676289925018166</v>
      </c>
      <c r="G920" s="151">
        <f t="shared" si="272"/>
        <v>6.5861468829329056E-2</v>
      </c>
      <c r="H920" s="150">
        <f t="shared" si="273"/>
        <v>0.10992899250181642</v>
      </c>
      <c r="I920" s="137"/>
      <c r="J920" s="151">
        <f t="shared" si="274"/>
        <v>15.835861468829329</v>
      </c>
      <c r="K920" s="150">
        <f t="shared" si="275"/>
        <v>15.879928992501815</v>
      </c>
      <c r="L920" s="135"/>
      <c r="M920" s="149">
        <f t="shared" si="277"/>
        <v>1.0483650197011136</v>
      </c>
      <c r="N920" s="149">
        <f t="shared" si="278"/>
        <v>1.0484722697559039</v>
      </c>
      <c r="O920" s="149">
        <f t="shared" si="279"/>
        <v>1.0572467662737643</v>
      </c>
      <c r="P920" s="149">
        <f t="shared" si="280"/>
        <v>1.0573751570213274</v>
      </c>
      <c r="Q920" s="140"/>
      <c r="R920" s="152">
        <f t="shared" si="281"/>
        <v>4.7231826497574528E-2</v>
      </c>
      <c r="S920" s="152">
        <f t="shared" si="282"/>
        <v>4.7334123471615454E-2</v>
      </c>
      <c r="T920" s="152">
        <f t="shared" si="283"/>
        <v>5.5668138745555699E-2</v>
      </c>
      <c r="U920" s="152">
        <f t="shared" si="284"/>
        <v>5.5789570143108605E-2</v>
      </c>
    </row>
    <row r="921" spans="1:21" x14ac:dyDescent="0.25">
      <c r="A921" s="130">
        <f t="shared" si="269"/>
        <v>1947.08</v>
      </c>
      <c r="B921" s="138"/>
      <c r="C921" s="149">
        <f t="shared" si="276"/>
        <v>0.01</v>
      </c>
      <c r="D921" s="150">
        <f t="shared" si="285"/>
        <v>-0.15460000000000029</v>
      </c>
      <c r="E921" s="150">
        <f t="shared" si="270"/>
        <v>0.21619677197824599</v>
      </c>
      <c r="F921" s="150">
        <f t="shared" si="271"/>
        <v>4.9428468302637751E-2</v>
      </c>
      <c r="G921" s="151">
        <f t="shared" si="272"/>
        <v>6.1596771978245701E-2</v>
      </c>
      <c r="H921" s="150">
        <f t="shared" si="273"/>
        <v>-0.10517153169736254</v>
      </c>
      <c r="I921" s="137"/>
      <c r="J921" s="151">
        <f t="shared" si="274"/>
        <v>15.521596771978247</v>
      </c>
      <c r="K921" s="150">
        <f t="shared" si="275"/>
        <v>15.354828468302639</v>
      </c>
      <c r="L921" s="135"/>
      <c r="M921" s="149">
        <f t="shared" si="277"/>
        <v>0.98999209548667766</v>
      </c>
      <c r="N921" s="149">
        <f t="shared" si="278"/>
        <v>0.98073926937704359</v>
      </c>
      <c r="O921" s="149">
        <f t="shared" si="279"/>
        <v>1.0002715084590619</v>
      </c>
      <c r="P921" s="149">
        <f t="shared" si="280"/>
        <v>0.99815606049059769</v>
      </c>
      <c r="Q921" s="140"/>
      <c r="R921" s="152">
        <f t="shared" si="281"/>
        <v>-1.0058320242267842E-2</v>
      </c>
      <c r="S921" s="152">
        <f t="shared" si="282"/>
        <v>-1.9448635194193192E-2</v>
      </c>
      <c r="T921" s="152">
        <f t="shared" si="283"/>
        <v>2.7147160731042836E-4</v>
      </c>
      <c r="U921" s="152">
        <f t="shared" si="284"/>
        <v>-1.8456416586214571E-3</v>
      </c>
    </row>
    <row r="922" spans="1:21" x14ac:dyDescent="0.25">
      <c r="A922" s="130">
        <f t="shared" si="269"/>
        <v>1947.09</v>
      </c>
      <c r="B922" s="138"/>
      <c r="C922" s="149">
        <f t="shared" si="276"/>
        <v>0.01</v>
      </c>
      <c r="D922" s="150">
        <f t="shared" ref="D922:D941" si="286">(1-Epsilon)*q_SP-q_SP</f>
        <v>-0.15060000000000073</v>
      </c>
      <c r="E922" s="150">
        <f t="shared" si="270"/>
        <v>0.21200130682197868</v>
      </c>
      <c r="F922" s="150">
        <f t="shared" si="271"/>
        <v>4.7293579873348555E-2</v>
      </c>
      <c r="G922" s="151">
        <f t="shared" si="272"/>
        <v>6.1401306821977947E-2</v>
      </c>
      <c r="H922" s="150">
        <f t="shared" si="273"/>
        <v>-0.10330642012665217</v>
      </c>
      <c r="I922" s="137"/>
      <c r="J922" s="151">
        <f t="shared" si="274"/>
        <v>15.121401306821978</v>
      </c>
      <c r="K922" s="150">
        <f t="shared" si="275"/>
        <v>14.956693579873349</v>
      </c>
      <c r="L922" s="135"/>
      <c r="M922" s="149">
        <f t="shared" si="277"/>
        <v>0.98582386718769821</v>
      </c>
      <c r="N922" s="149">
        <f t="shared" si="278"/>
        <v>0.98575364577340463</v>
      </c>
      <c r="O922" s="149">
        <f t="shared" si="279"/>
        <v>0.99942464573138379</v>
      </c>
      <c r="P922" s="149">
        <f t="shared" si="280"/>
        <v>0.99940898062952432</v>
      </c>
      <c r="Q922" s="140"/>
      <c r="R922" s="152">
        <f t="shared" si="281"/>
        <v>-1.4277574020274518E-2</v>
      </c>
      <c r="S922" s="152">
        <f t="shared" si="282"/>
        <v>-1.4348807754542271E-2</v>
      </c>
      <c r="T922" s="152">
        <f t="shared" si="283"/>
        <v>-5.755198483978224E-4</v>
      </c>
      <c r="U922" s="152">
        <f t="shared" si="284"/>
        <v>-5.911940912694555E-4</v>
      </c>
    </row>
    <row r="923" spans="1:21" x14ac:dyDescent="0.25">
      <c r="A923" s="130">
        <f t="shared" si="269"/>
        <v>1947.1</v>
      </c>
      <c r="B923" s="138"/>
      <c r="C923" s="149">
        <f t="shared" si="276"/>
        <v>0.01</v>
      </c>
      <c r="D923" s="150">
        <f t="shared" si="286"/>
        <v>-0.15450000000000053</v>
      </c>
      <c r="E923" s="150">
        <f t="shared" si="270"/>
        <v>0.21964299462061579</v>
      </c>
      <c r="F923" s="150">
        <f t="shared" si="271"/>
        <v>0.26046523195593663</v>
      </c>
      <c r="G923" s="151">
        <f t="shared" si="272"/>
        <v>6.5142994620615263E-2</v>
      </c>
      <c r="H923" s="150">
        <f t="shared" si="273"/>
        <v>0.1059652319559361</v>
      </c>
      <c r="I923" s="137"/>
      <c r="J923" s="151">
        <f t="shared" si="274"/>
        <v>15.515142994620614</v>
      </c>
      <c r="K923" s="150">
        <f t="shared" si="275"/>
        <v>15.555965231955936</v>
      </c>
      <c r="L923" s="135"/>
      <c r="M923" s="149">
        <f t="shared" si="277"/>
        <v>1.0226350812927383</v>
      </c>
      <c r="N923" s="149">
        <f t="shared" si="278"/>
        <v>1.0326415417486181</v>
      </c>
      <c r="O923" s="149">
        <f t="shared" si="279"/>
        <v>1.0262209098325068</v>
      </c>
      <c r="P923" s="149">
        <f t="shared" si="280"/>
        <v>1.038087143254613</v>
      </c>
      <c r="Q923" s="140"/>
      <c r="R923" s="152">
        <f t="shared" si="281"/>
        <v>2.2382709052968755E-2</v>
      </c>
      <c r="S923" s="152">
        <f t="shared" si="282"/>
        <v>3.2120122896903067E-2</v>
      </c>
      <c r="T923" s="152">
        <f t="shared" si="283"/>
        <v>2.5883035299923932E-2</v>
      </c>
      <c r="U923" s="152">
        <f t="shared" si="284"/>
        <v>3.7379734258963973E-2</v>
      </c>
    </row>
    <row r="924" spans="1:21" x14ac:dyDescent="0.25">
      <c r="A924" s="130">
        <f t="shared" si="269"/>
        <v>1947.11</v>
      </c>
      <c r="B924" s="138"/>
      <c r="C924" s="149">
        <f t="shared" si="276"/>
        <v>0.01</v>
      </c>
      <c r="D924" s="150">
        <f t="shared" si="286"/>
        <v>-0.15269999999999939</v>
      </c>
      <c r="E924" s="150">
        <f t="shared" si="270"/>
        <v>0.21648076445237741</v>
      </c>
      <c r="F924" s="150">
        <f t="shared" si="271"/>
        <v>5.1429875539159724E-2</v>
      </c>
      <c r="G924" s="151">
        <f t="shared" si="272"/>
        <v>6.3780764452378014E-2</v>
      </c>
      <c r="H924" s="150">
        <f t="shared" si="273"/>
        <v>-0.10127012446083966</v>
      </c>
      <c r="I924" s="137"/>
      <c r="J924" s="151">
        <f t="shared" si="274"/>
        <v>15.333780764452378</v>
      </c>
      <c r="K924" s="150">
        <f t="shared" si="275"/>
        <v>15.16872987553916</v>
      </c>
      <c r="L924" s="135"/>
      <c r="M924" s="149">
        <f t="shared" si="277"/>
        <v>0.99582505840271551</v>
      </c>
      <c r="N924" s="149">
        <f t="shared" si="278"/>
        <v>0.98645749354880041</v>
      </c>
      <c r="O924" s="149">
        <f t="shared" si="279"/>
        <v>1.0015648139503028</v>
      </c>
      <c r="P924" s="149">
        <f t="shared" si="280"/>
        <v>0.99933933818685294</v>
      </c>
      <c r="Q924" s="140"/>
      <c r="R924" s="152">
        <f t="shared" si="281"/>
        <v>-4.1836809987636503E-3</v>
      </c>
      <c r="S924" s="152">
        <f t="shared" si="282"/>
        <v>-1.3635042588892131E-2</v>
      </c>
      <c r="T924" s="152">
        <f t="shared" si="283"/>
        <v>1.563590904679633E-3</v>
      </c>
      <c r="U924" s="152">
        <f t="shared" si="284"/>
        <v>-6.6088014633095948E-4</v>
      </c>
    </row>
    <row r="925" spans="1:21" x14ac:dyDescent="0.25">
      <c r="A925" s="130">
        <f t="shared" si="269"/>
        <v>1947.12</v>
      </c>
      <c r="B925" s="138"/>
      <c r="C925" s="149">
        <f t="shared" si="276"/>
        <v>0.01</v>
      </c>
      <c r="D925" s="150">
        <f t="shared" si="286"/>
        <v>-0.15029999999999966</v>
      </c>
      <c r="E925" s="150">
        <f t="shared" si="270"/>
        <v>0.2143501693870872</v>
      </c>
      <c r="F925" s="150">
        <f t="shared" si="271"/>
        <v>4.9074814189483014E-2</v>
      </c>
      <c r="G925" s="151">
        <f t="shared" si="272"/>
        <v>6.4050169387087547E-2</v>
      </c>
      <c r="H925" s="150">
        <f t="shared" si="273"/>
        <v>-0.10122518581051665</v>
      </c>
      <c r="I925" s="137"/>
      <c r="J925" s="151">
        <f t="shared" si="274"/>
        <v>15.094050169387087</v>
      </c>
      <c r="K925" s="150">
        <f t="shared" si="275"/>
        <v>14.928774814189483</v>
      </c>
      <c r="L925" s="135"/>
      <c r="M925" s="149">
        <f t="shared" si="277"/>
        <v>0.99307244458301414</v>
      </c>
      <c r="N925" s="149">
        <f t="shared" si="278"/>
        <v>0.99297600811468034</v>
      </c>
      <c r="O925" s="149">
        <f t="shared" si="279"/>
        <v>1.0010085673222771</v>
      </c>
      <c r="P925" s="149">
        <f t="shared" si="280"/>
        <v>1.0009864884884787</v>
      </c>
      <c r="Q925" s="140"/>
      <c r="R925" s="152">
        <f t="shared" si="281"/>
        <v>-6.9516623281672763E-3</v>
      </c>
      <c r="S925" s="152">
        <f t="shared" si="282"/>
        <v>-7.0487762412529253E-3</v>
      </c>
      <c r="T925" s="152">
        <f t="shared" si="283"/>
        <v>1.0080590599710663E-3</v>
      </c>
      <c r="U925" s="152">
        <f t="shared" si="284"/>
        <v>9.8600222847674635E-4</v>
      </c>
    </row>
    <row r="926" spans="1:21" x14ac:dyDescent="0.25">
      <c r="A926" s="130">
        <f t="shared" si="269"/>
        <v>1948.01</v>
      </c>
      <c r="B926" s="138"/>
      <c r="C926" s="149">
        <f t="shared" si="276"/>
        <v>0.01</v>
      </c>
      <c r="D926" s="150">
        <f t="shared" si="286"/>
        <v>-0.14830000000000076</v>
      </c>
      <c r="E926" s="150">
        <f t="shared" si="270"/>
        <v>0.21214492249259584</v>
      </c>
      <c r="F926" s="150">
        <f t="shared" si="271"/>
        <v>4.9272150461887924E-2</v>
      </c>
      <c r="G926" s="151">
        <f t="shared" si="272"/>
        <v>6.3844922492595074E-2</v>
      </c>
      <c r="H926" s="150">
        <f t="shared" si="273"/>
        <v>-9.9027849538112833E-2</v>
      </c>
      <c r="I926" s="137"/>
      <c r="J926" s="151">
        <f t="shared" si="274"/>
        <v>14.893844922492596</v>
      </c>
      <c r="K926" s="150">
        <f t="shared" si="275"/>
        <v>14.730972150461888</v>
      </c>
      <c r="L926" s="135"/>
      <c r="M926" s="149">
        <f t="shared" si="277"/>
        <v>0.99480467618944191</v>
      </c>
      <c r="N926" s="149">
        <f t="shared" si="278"/>
        <v>0.9948516251596542</v>
      </c>
      <c r="O926" s="149">
        <f t="shared" si="279"/>
        <v>1.0013858022505675</v>
      </c>
      <c r="P926" s="149">
        <f t="shared" si="280"/>
        <v>1.0013967064791354</v>
      </c>
      <c r="Q926" s="140"/>
      <c r="R926" s="152">
        <f t="shared" si="281"/>
        <v>-5.2088664312032783E-3</v>
      </c>
      <c r="S926" s="152">
        <f t="shared" si="282"/>
        <v>-5.161673385661523E-3</v>
      </c>
      <c r="T926" s="152">
        <f t="shared" si="283"/>
        <v>1.3848429128279851E-3</v>
      </c>
      <c r="U926" s="152">
        <f t="shared" si="284"/>
        <v>1.395731991917146E-3</v>
      </c>
    </row>
    <row r="927" spans="1:21" x14ac:dyDescent="0.25">
      <c r="A927" s="130">
        <f t="shared" si="269"/>
        <v>1948.02</v>
      </c>
      <c r="B927" s="138"/>
      <c r="C927" s="149">
        <f t="shared" si="276"/>
        <v>0.01</v>
      </c>
      <c r="D927" s="150">
        <f t="shared" si="286"/>
        <v>-0.14100000000000001</v>
      </c>
      <c r="E927" s="150">
        <f t="shared" si="270"/>
        <v>0.20219833685397717</v>
      </c>
      <c r="F927" s="150">
        <f t="shared" si="271"/>
        <v>4.307338621607891E-2</v>
      </c>
      <c r="G927" s="151">
        <f t="shared" si="272"/>
        <v>6.1198336853977159E-2</v>
      </c>
      <c r="H927" s="150">
        <f t="shared" si="273"/>
        <v>-9.7926613783921104E-2</v>
      </c>
      <c r="I927" s="137"/>
      <c r="J927" s="151">
        <f t="shared" si="274"/>
        <v>14.161198336853976</v>
      </c>
      <c r="K927" s="150">
        <f t="shared" si="275"/>
        <v>14.002073386216079</v>
      </c>
      <c r="L927" s="135"/>
      <c r="M927" s="149">
        <f t="shared" si="277"/>
        <v>0.96842812298527448</v>
      </c>
      <c r="N927" s="149">
        <f t="shared" si="278"/>
        <v>0.96825812781212384</v>
      </c>
      <c r="O927" s="149">
        <f t="shared" si="279"/>
        <v>0.99411514902333686</v>
      </c>
      <c r="P927" s="149">
        <f t="shared" si="280"/>
        <v>0.99407893572968709</v>
      </c>
      <c r="Q927" s="140"/>
      <c r="R927" s="152">
        <f t="shared" si="281"/>
        <v>-3.2081013669444693E-2</v>
      </c>
      <c r="S927" s="152">
        <f t="shared" si="282"/>
        <v>-3.2256566290337449E-2</v>
      </c>
      <c r="T927" s="152">
        <f t="shared" si="283"/>
        <v>-5.9022349471071558E-3</v>
      </c>
      <c r="U927" s="152">
        <f t="shared" si="284"/>
        <v>-5.9386632756405662E-3</v>
      </c>
    </row>
    <row r="928" spans="1:21" x14ac:dyDescent="0.25">
      <c r="A928" s="130">
        <f t="shared" si="269"/>
        <v>1948.03</v>
      </c>
      <c r="B928" s="138"/>
      <c r="C928" s="149">
        <f t="shared" si="276"/>
        <v>0.01</v>
      </c>
      <c r="D928" s="150">
        <f t="shared" si="286"/>
        <v>-0.14300000000000068</v>
      </c>
      <c r="E928" s="150">
        <f t="shared" si="270"/>
        <v>0.20766747033930955</v>
      </c>
      <c r="F928" s="150">
        <f t="shared" si="271"/>
        <v>0.23879732835143133</v>
      </c>
      <c r="G928" s="151">
        <f t="shared" si="272"/>
        <v>6.4667470339308863E-2</v>
      </c>
      <c r="H928" s="150">
        <f t="shared" si="273"/>
        <v>9.579732835143065E-2</v>
      </c>
      <c r="I928" s="137"/>
      <c r="J928" s="151">
        <f t="shared" si="274"/>
        <v>14.36466747033931</v>
      </c>
      <c r="K928" s="150">
        <f t="shared" si="275"/>
        <v>14.395797328351431</v>
      </c>
      <c r="L928" s="135"/>
      <c r="M928" s="149">
        <f t="shared" si="277"/>
        <v>1.0143547899036975</v>
      </c>
      <c r="N928" s="149">
        <f t="shared" si="278"/>
        <v>1.0243807321649609</v>
      </c>
      <c r="O928" s="149">
        <f t="shared" si="279"/>
        <v>1.0163478686393543</v>
      </c>
      <c r="P928" s="149">
        <f t="shared" si="280"/>
        <v>1.0278767239881654</v>
      </c>
      <c r="Q928" s="140"/>
      <c r="R928" s="152">
        <f t="shared" si="281"/>
        <v>1.4252735395026665E-2</v>
      </c>
      <c r="S928" s="152">
        <f t="shared" si="282"/>
        <v>2.4088266268414017E-2</v>
      </c>
      <c r="T928" s="152">
        <f t="shared" si="283"/>
        <v>1.6215680947140983E-2</v>
      </c>
      <c r="U928" s="152">
        <f t="shared" si="284"/>
        <v>2.7495241542749248E-2</v>
      </c>
    </row>
    <row r="929" spans="1:21" x14ac:dyDescent="0.25">
      <c r="A929" s="130">
        <f t="shared" si="269"/>
        <v>1948.04</v>
      </c>
      <c r="B929" s="138"/>
      <c r="C929" s="149">
        <f t="shared" si="276"/>
        <v>0.01</v>
      </c>
      <c r="D929" s="150">
        <f t="shared" si="286"/>
        <v>-0.15399999999999991</v>
      </c>
      <c r="E929" s="150">
        <f t="shared" si="270"/>
        <v>0.22319539467294083</v>
      </c>
      <c r="F929" s="150">
        <f t="shared" si="271"/>
        <v>0.26153333674207774</v>
      </c>
      <c r="G929" s="151">
        <f t="shared" si="272"/>
        <v>6.9195394672940919E-2</v>
      </c>
      <c r="H929" s="150">
        <f t="shared" si="273"/>
        <v>0.10753333674207782</v>
      </c>
      <c r="I929" s="137"/>
      <c r="J929" s="151">
        <f t="shared" si="274"/>
        <v>15.469195394672941</v>
      </c>
      <c r="K929" s="150">
        <f t="shared" si="275"/>
        <v>15.507533336742078</v>
      </c>
      <c r="L929" s="135"/>
      <c r="M929" s="149">
        <f t="shared" si="277"/>
        <v>1.0595829228137363</v>
      </c>
      <c r="N929" s="149">
        <f t="shared" si="278"/>
        <v>1.0598175469110345</v>
      </c>
      <c r="O929" s="149">
        <f t="shared" si="279"/>
        <v>1.0696371132263205</v>
      </c>
      <c r="P929" s="149">
        <f t="shared" si="280"/>
        <v>1.0699120383569953</v>
      </c>
      <c r="Q929" s="140"/>
      <c r="R929" s="152">
        <f t="shared" si="281"/>
        <v>5.7875361651075319E-2</v>
      </c>
      <c r="S929" s="152">
        <f t="shared" si="282"/>
        <v>5.8096767753044377E-2</v>
      </c>
      <c r="T929" s="152">
        <f t="shared" si="283"/>
        <v>6.7319444433170936E-2</v>
      </c>
      <c r="U929" s="152">
        <f t="shared" si="284"/>
        <v>6.7576437951627405E-2</v>
      </c>
    </row>
    <row r="930" spans="1:21" x14ac:dyDescent="0.25">
      <c r="A930" s="130">
        <f t="shared" si="269"/>
        <v>1948.05</v>
      </c>
      <c r="B930" s="138"/>
      <c r="C930" s="149">
        <f t="shared" si="276"/>
        <v>0.01</v>
      </c>
      <c r="D930" s="150">
        <f t="shared" si="286"/>
        <v>-0.1615000000000002</v>
      </c>
      <c r="E930" s="150">
        <f t="shared" si="270"/>
        <v>0.23051988423053205</v>
      </c>
      <c r="F930" s="150">
        <f t="shared" si="271"/>
        <v>0.27366842334034752</v>
      </c>
      <c r="G930" s="151">
        <f t="shared" si="272"/>
        <v>6.9019884230531847E-2</v>
      </c>
      <c r="H930" s="150">
        <f t="shared" si="273"/>
        <v>0.11216842334034732</v>
      </c>
      <c r="I930" s="137"/>
      <c r="J930" s="151">
        <f t="shared" si="274"/>
        <v>16.21901988423053</v>
      </c>
      <c r="K930" s="150">
        <f t="shared" si="275"/>
        <v>16.262168423340345</v>
      </c>
      <c r="L930" s="135"/>
      <c r="M930" s="149">
        <f t="shared" si="277"/>
        <v>1.0381595253298002</v>
      </c>
      <c r="N930" s="149">
        <f t="shared" si="278"/>
        <v>1.0382873151738996</v>
      </c>
      <c r="O930" s="149">
        <f t="shared" si="279"/>
        <v>1.0451075017878833</v>
      </c>
      <c r="P930" s="149">
        <f t="shared" si="280"/>
        <v>1.0452592112391974</v>
      </c>
      <c r="Q930" s="140"/>
      <c r="R930" s="152">
        <f t="shared" si="281"/>
        <v>3.7449458224147546E-2</v>
      </c>
      <c r="S930" s="152">
        <f t="shared" si="282"/>
        <v>3.7572543334508261E-2</v>
      </c>
      <c r="T930" s="152">
        <f t="shared" si="283"/>
        <v>4.4119752650049256E-2</v>
      </c>
      <c r="U930" s="152">
        <f t="shared" si="284"/>
        <v>4.4264903690424198E-2</v>
      </c>
    </row>
    <row r="931" spans="1:21" x14ac:dyDescent="0.25">
      <c r="A931" s="130">
        <f t="shared" si="269"/>
        <v>1948.06</v>
      </c>
      <c r="B931" s="138"/>
      <c r="C931" s="149">
        <f t="shared" si="276"/>
        <v>0.01</v>
      </c>
      <c r="D931" s="150">
        <f t="shared" si="286"/>
        <v>-0.16819999999999879</v>
      </c>
      <c r="E931" s="150">
        <f t="shared" si="270"/>
        <v>0.23763720254537776</v>
      </c>
      <c r="F931" s="150">
        <f t="shared" si="271"/>
        <v>0.28473265631866523</v>
      </c>
      <c r="G931" s="151">
        <f t="shared" si="272"/>
        <v>6.9437202545378968E-2</v>
      </c>
      <c r="H931" s="150">
        <f t="shared" si="273"/>
        <v>0.11653265631866644</v>
      </c>
      <c r="I931" s="137"/>
      <c r="J931" s="151">
        <f t="shared" si="274"/>
        <v>16.889437202545381</v>
      </c>
      <c r="K931" s="150">
        <f t="shared" si="275"/>
        <v>16.936532656318668</v>
      </c>
      <c r="L931" s="135"/>
      <c r="M931" s="149">
        <f t="shared" si="277"/>
        <v>1.0325874769524246</v>
      </c>
      <c r="N931" s="149">
        <f t="shared" si="278"/>
        <v>1.0326732653697488</v>
      </c>
      <c r="O931" s="149">
        <f t="shared" si="279"/>
        <v>1.0388414569686721</v>
      </c>
      <c r="P931" s="149">
        <f t="shared" si="280"/>
        <v>1.0389442471197277</v>
      </c>
      <c r="Q931" s="140"/>
      <c r="R931" s="152">
        <f t="shared" si="281"/>
        <v>3.2067765704827708E-2</v>
      </c>
      <c r="S931" s="152">
        <f t="shared" si="282"/>
        <v>3.2150843270401422E-2</v>
      </c>
      <c r="T931" s="152">
        <f t="shared" si="283"/>
        <v>3.8106108528299855E-2</v>
      </c>
      <c r="U931" s="152">
        <f t="shared" si="284"/>
        <v>3.8205050542326729E-2</v>
      </c>
    </row>
    <row r="932" spans="1:21" x14ac:dyDescent="0.25">
      <c r="A932" s="130">
        <f t="shared" si="269"/>
        <v>1948.07</v>
      </c>
      <c r="B932" s="138"/>
      <c r="C932" s="149">
        <f t="shared" si="276"/>
        <v>0.01</v>
      </c>
      <c r="D932" s="150">
        <f t="shared" si="286"/>
        <v>-0.16420000000000101</v>
      </c>
      <c r="E932" s="150">
        <f t="shared" si="270"/>
        <v>0.23034568035314523</v>
      </c>
      <c r="F932" s="150">
        <f t="shared" si="271"/>
        <v>5.1867070475288747E-2</v>
      </c>
      <c r="G932" s="151">
        <f t="shared" si="272"/>
        <v>6.6145680353144221E-2</v>
      </c>
      <c r="H932" s="150">
        <f t="shared" si="273"/>
        <v>-0.11233292952471227</v>
      </c>
      <c r="I932" s="137"/>
      <c r="J932" s="151">
        <f t="shared" si="274"/>
        <v>16.486145680353147</v>
      </c>
      <c r="K932" s="150">
        <f t="shared" si="275"/>
        <v>16.30766707047529</v>
      </c>
      <c r="L932" s="135"/>
      <c r="M932" s="149">
        <f t="shared" si="277"/>
        <v>0.9865210471036765</v>
      </c>
      <c r="N932" s="149">
        <f t="shared" si="278"/>
        <v>0.97721733904263774</v>
      </c>
      <c r="O932" s="149">
        <f t="shared" si="279"/>
        <v>0.99775630769757928</v>
      </c>
      <c r="P932" s="149">
        <f t="shared" si="280"/>
        <v>0.99566138635612578</v>
      </c>
      <c r="Q932" s="140"/>
      <c r="R932" s="152">
        <f t="shared" si="281"/>
        <v>-1.357061861915443E-2</v>
      </c>
      <c r="S932" s="152">
        <f t="shared" si="282"/>
        <v>-2.3046196159326234E-2</v>
      </c>
      <c r="T932" s="152">
        <f t="shared" si="283"/>
        <v>-2.2462131513734814E-3</v>
      </c>
      <c r="U932" s="152">
        <f t="shared" si="284"/>
        <v>-4.3480527396700412E-3</v>
      </c>
    </row>
    <row r="933" spans="1:21" x14ac:dyDescent="0.25">
      <c r="A933" s="130">
        <f t="shared" si="269"/>
        <v>1948.08</v>
      </c>
      <c r="B933" s="138"/>
      <c r="C933" s="149">
        <f t="shared" si="276"/>
        <v>0.01</v>
      </c>
      <c r="D933" s="150">
        <f t="shared" si="286"/>
        <v>-0.15939999999999976</v>
      </c>
      <c r="E933" s="150">
        <f t="shared" si="270"/>
        <v>0.22564213402202457</v>
      </c>
      <c r="F933" s="150">
        <f t="shared" si="271"/>
        <v>4.9731791117421854E-2</v>
      </c>
      <c r="G933" s="151">
        <f t="shared" si="272"/>
        <v>6.6242134022024807E-2</v>
      </c>
      <c r="H933" s="150">
        <f t="shared" si="273"/>
        <v>-0.10966820888257792</v>
      </c>
      <c r="I933" s="137"/>
      <c r="J933" s="151">
        <f t="shared" si="274"/>
        <v>16.006242134022024</v>
      </c>
      <c r="K933" s="150">
        <f t="shared" si="275"/>
        <v>15.830331791117422</v>
      </c>
      <c r="L933" s="135"/>
      <c r="M933" s="149">
        <f t="shared" si="277"/>
        <v>0.98278113764683306</v>
      </c>
      <c r="N933" s="149">
        <f t="shared" si="278"/>
        <v>0.98270091816901195</v>
      </c>
      <c r="O933" s="149">
        <f t="shared" si="279"/>
        <v>0.99699385414563857</v>
      </c>
      <c r="P933" s="149">
        <f t="shared" si="280"/>
        <v>0.99697617367859348</v>
      </c>
      <c r="Q933" s="140"/>
      <c r="R933" s="152">
        <f t="shared" si="281"/>
        <v>-1.7368830982830513E-2</v>
      </c>
      <c r="S933" s="152">
        <f t="shared" si="282"/>
        <v>-1.7450459281219993E-2</v>
      </c>
      <c r="T933" s="152">
        <f t="shared" si="283"/>
        <v>-3.0106733867020308E-3</v>
      </c>
      <c r="U933" s="152">
        <f t="shared" si="284"/>
        <v>-3.0284073213137212E-3</v>
      </c>
    </row>
    <row r="934" spans="1:21" x14ac:dyDescent="0.25">
      <c r="A934" s="130">
        <f t="shared" si="269"/>
        <v>1948.09</v>
      </c>
      <c r="B934" s="138"/>
      <c r="C934" s="149">
        <f t="shared" si="276"/>
        <v>0.01</v>
      </c>
      <c r="D934" s="150">
        <f t="shared" si="286"/>
        <v>-0.15760000000000041</v>
      </c>
      <c r="E934" s="150">
        <f t="shared" si="270"/>
        <v>0.22530199983886862</v>
      </c>
      <c r="F934" s="150">
        <f t="shared" si="271"/>
        <v>5.3204338804136032E-2</v>
      </c>
      <c r="G934" s="151">
        <f t="shared" si="272"/>
        <v>6.770199983886821E-2</v>
      </c>
      <c r="H934" s="150">
        <f t="shared" si="273"/>
        <v>-0.10439566119586438</v>
      </c>
      <c r="I934" s="137"/>
      <c r="J934" s="151">
        <f t="shared" si="274"/>
        <v>15.827701999838869</v>
      </c>
      <c r="K934" s="150">
        <f t="shared" si="275"/>
        <v>15.655604338804135</v>
      </c>
      <c r="L934" s="135"/>
      <c r="M934" s="149">
        <f t="shared" si="277"/>
        <v>0.99555050073995699</v>
      </c>
      <c r="N934" s="149">
        <f t="shared" si="278"/>
        <v>0.99567003439996871</v>
      </c>
      <c r="O934" s="149">
        <f t="shared" si="279"/>
        <v>0.99971505914406356</v>
      </c>
      <c r="P934" s="149">
        <f t="shared" si="280"/>
        <v>0.999743286631393</v>
      </c>
      <c r="Q934" s="140"/>
      <c r="R934" s="152">
        <f t="shared" si="281"/>
        <v>-4.4594277440098574E-3</v>
      </c>
      <c r="S934" s="152">
        <f t="shared" si="282"/>
        <v>-4.339367049530426E-3</v>
      </c>
      <c r="T934" s="152">
        <f t="shared" si="283"/>
        <v>-2.8498145929535545E-4</v>
      </c>
      <c r="U934" s="152">
        <f t="shared" si="284"/>
        <v>-2.5674632512418162E-4</v>
      </c>
    </row>
    <row r="935" spans="1:21" x14ac:dyDescent="0.25">
      <c r="A935" s="130">
        <f t="shared" si="269"/>
        <v>1948.1</v>
      </c>
      <c r="B935" s="138"/>
      <c r="C935" s="149">
        <f t="shared" si="276"/>
        <v>0.01</v>
      </c>
      <c r="D935" s="150">
        <f t="shared" si="286"/>
        <v>-0.16189999999999927</v>
      </c>
      <c r="E935" s="150">
        <f t="shared" si="270"/>
        <v>0.23344084642248175</v>
      </c>
      <c r="F935" s="150">
        <f t="shared" si="271"/>
        <v>0.27312247688754271</v>
      </c>
      <c r="G935" s="151">
        <f t="shared" si="272"/>
        <v>7.1540846422482485E-2</v>
      </c>
      <c r="H935" s="150">
        <f t="shared" si="273"/>
        <v>0.11122247688754344</v>
      </c>
      <c r="I935" s="137"/>
      <c r="J935" s="151">
        <f t="shared" si="274"/>
        <v>16.261540846422484</v>
      </c>
      <c r="K935" s="150">
        <f t="shared" si="275"/>
        <v>16.301222476887546</v>
      </c>
      <c r="L935" s="135"/>
      <c r="M935" s="149">
        <f t="shared" si="277"/>
        <v>1.0234164612643701</v>
      </c>
      <c r="N935" s="149">
        <f t="shared" si="278"/>
        <v>1.0334232736443221</v>
      </c>
      <c r="O935" s="149">
        <f t="shared" si="279"/>
        <v>1.0272281085278172</v>
      </c>
      <c r="P935" s="149">
        <f t="shared" si="280"/>
        <v>1.0389359369770641</v>
      </c>
      <c r="Q935" s="140"/>
      <c r="R935" s="152">
        <f t="shared" si="281"/>
        <v>2.3146502137713909E-2</v>
      </c>
      <c r="S935" s="152">
        <f t="shared" si="282"/>
        <v>3.2876858045950232E-2</v>
      </c>
      <c r="T935" s="152">
        <f t="shared" si="283"/>
        <v>2.6864017800172058E-2</v>
      </c>
      <c r="U935" s="152">
        <f t="shared" si="284"/>
        <v>3.819705186874852E-2</v>
      </c>
    </row>
    <row r="936" spans="1:21" x14ac:dyDescent="0.25">
      <c r="A936" s="130">
        <f t="shared" si="269"/>
        <v>1948.11</v>
      </c>
      <c r="B936" s="138"/>
      <c r="C936" s="149">
        <f t="shared" si="276"/>
        <v>0.01</v>
      </c>
      <c r="D936" s="150">
        <f t="shared" si="286"/>
        <v>-0.1529000000000007</v>
      </c>
      <c r="E936" s="150">
        <f t="shared" si="270"/>
        <v>0.22045770707717291</v>
      </c>
      <c r="F936" s="150">
        <f t="shared" si="271"/>
        <v>4.6474443404019211E-2</v>
      </c>
      <c r="G936" s="151">
        <f t="shared" si="272"/>
        <v>6.7557707077172208E-2</v>
      </c>
      <c r="H936" s="150">
        <f t="shared" si="273"/>
        <v>-0.10642555659598149</v>
      </c>
      <c r="I936" s="137"/>
      <c r="J936" s="151">
        <f t="shared" si="274"/>
        <v>15.357557707077172</v>
      </c>
      <c r="K936" s="150">
        <f t="shared" si="275"/>
        <v>15.183574443404018</v>
      </c>
      <c r="L936" s="135"/>
      <c r="M936" s="149">
        <f t="shared" si="277"/>
        <v>0.96356025739549178</v>
      </c>
      <c r="N936" s="149">
        <f t="shared" si="278"/>
        <v>0.95420030463837813</v>
      </c>
      <c r="O936" s="149">
        <f t="shared" si="279"/>
        <v>0.99309452712958035</v>
      </c>
      <c r="P936" s="149">
        <f t="shared" si="280"/>
        <v>0.99112136592581945</v>
      </c>
      <c r="Q936" s="140"/>
      <c r="R936" s="152">
        <f t="shared" si="281"/>
        <v>-3.7120252973778987E-2</v>
      </c>
      <c r="S936" s="152">
        <f t="shared" si="282"/>
        <v>-4.6881666639671922E-2</v>
      </c>
      <c r="T936" s="152">
        <f t="shared" si="283"/>
        <v>-6.9294259836085057E-3</v>
      </c>
      <c r="U936" s="152">
        <f t="shared" si="284"/>
        <v>-8.9182840116882912E-3</v>
      </c>
    </row>
    <row r="937" spans="1:21" x14ac:dyDescent="0.25">
      <c r="A937" s="130">
        <f t="shared" si="269"/>
        <v>1948.12</v>
      </c>
      <c r="B937" s="138"/>
      <c r="C937" s="149">
        <f t="shared" si="276"/>
        <v>0.01</v>
      </c>
      <c r="D937" s="150">
        <f t="shared" si="286"/>
        <v>-0.15189999999999948</v>
      </c>
      <c r="E937" s="150">
        <f t="shared" si="270"/>
        <v>0.22276519911743034</v>
      </c>
      <c r="F937" s="150">
        <f t="shared" si="271"/>
        <v>5.5531525724121511E-2</v>
      </c>
      <c r="G937" s="151">
        <f t="shared" si="272"/>
        <v>7.086519911743086E-2</v>
      </c>
      <c r="H937" s="150">
        <f t="shared" si="273"/>
        <v>-9.6368474275877969E-2</v>
      </c>
      <c r="I937" s="137"/>
      <c r="J937" s="151">
        <f t="shared" si="274"/>
        <v>15.260865199117431</v>
      </c>
      <c r="K937" s="150">
        <f t="shared" si="275"/>
        <v>15.093631525724122</v>
      </c>
      <c r="L937" s="135"/>
      <c r="M937" s="149">
        <f t="shared" si="277"/>
        <v>0.99934352063603171</v>
      </c>
      <c r="N937" s="149">
        <f t="shared" si="278"/>
        <v>0.99965897930440728</v>
      </c>
      <c r="O937" s="149">
        <f t="shared" si="279"/>
        <v>1.0005677884251785</v>
      </c>
      <c r="P937" s="149">
        <f t="shared" si="280"/>
        <v>1.0006464268356088</v>
      </c>
      <c r="Q937" s="140"/>
      <c r="R937" s="152">
        <f t="shared" si="281"/>
        <v>-6.5669494089897981E-4</v>
      </c>
      <c r="S937" s="152">
        <f t="shared" si="282"/>
        <v>-3.4107885637319342E-4</v>
      </c>
      <c r="T937" s="152">
        <f t="shared" si="283"/>
        <v>5.6762729431985084E-4</v>
      </c>
      <c r="U937" s="152">
        <f t="shared" si="284"/>
        <v>6.4621799177854214E-4</v>
      </c>
    </row>
    <row r="938" spans="1:21" x14ac:dyDescent="0.25">
      <c r="A938" s="130">
        <f t="shared" si="269"/>
        <v>1949.01</v>
      </c>
      <c r="B938" s="138"/>
      <c r="C938" s="149">
        <f t="shared" si="276"/>
        <v>0.01</v>
      </c>
      <c r="D938" s="150">
        <f t="shared" si="286"/>
        <v>-0.15360000000000085</v>
      </c>
      <c r="E938" s="150">
        <f t="shared" si="270"/>
        <v>0.22648268080525685</v>
      </c>
      <c r="F938" s="150">
        <f t="shared" si="271"/>
        <v>0.25540443186218686</v>
      </c>
      <c r="G938" s="151">
        <f t="shared" si="272"/>
        <v>7.2882680805256006E-2</v>
      </c>
      <c r="H938" s="150">
        <f t="shared" si="273"/>
        <v>0.10180443186218602</v>
      </c>
      <c r="I938" s="137"/>
      <c r="J938" s="151">
        <f t="shared" si="274"/>
        <v>15.432882680805255</v>
      </c>
      <c r="K938" s="150">
        <f t="shared" si="275"/>
        <v>15.461804431862186</v>
      </c>
      <c r="L938" s="135"/>
      <c r="M938" s="149">
        <f t="shared" si="277"/>
        <v>1.0123747520778692</v>
      </c>
      <c r="N938" s="149">
        <f t="shared" si="278"/>
        <v>1.0220902623049888</v>
      </c>
      <c r="O938" s="149">
        <f t="shared" si="279"/>
        <v>1.0138317847817804</v>
      </c>
      <c r="P938" s="149">
        <f t="shared" si="280"/>
        <v>1.0247879619207392</v>
      </c>
      <c r="Q938" s="140"/>
      <c r="R938" s="152">
        <f t="shared" si="281"/>
        <v>1.229881069538963E-2</v>
      </c>
      <c r="S938" s="152">
        <f t="shared" si="282"/>
        <v>2.1849807162405577E-2</v>
      </c>
      <c r="T938" s="152">
        <f t="shared" si="283"/>
        <v>1.3736998687134428E-2</v>
      </c>
      <c r="U938" s="152">
        <f t="shared" si="284"/>
        <v>2.4485724771771522E-2</v>
      </c>
    </row>
    <row r="939" spans="1:21" x14ac:dyDescent="0.25">
      <c r="A939" s="130">
        <f t="shared" si="269"/>
        <v>1949.02</v>
      </c>
      <c r="B939" s="138"/>
      <c r="C939" s="149">
        <f t="shared" si="276"/>
        <v>0.01</v>
      </c>
      <c r="D939" s="150">
        <f t="shared" si="286"/>
        <v>-0.14770000000000039</v>
      </c>
      <c r="E939" s="150">
        <f t="shared" si="270"/>
        <v>0.21821788214044444</v>
      </c>
      <c r="F939" s="150">
        <f t="shared" si="271"/>
        <v>4.5442887382574515E-2</v>
      </c>
      <c r="G939" s="151">
        <f t="shared" si="272"/>
        <v>7.0517882140444049E-2</v>
      </c>
      <c r="H939" s="150">
        <f t="shared" si="273"/>
        <v>-0.10225711261742587</v>
      </c>
      <c r="I939" s="137"/>
      <c r="J939" s="151">
        <f t="shared" si="274"/>
        <v>14.840517882140444</v>
      </c>
      <c r="K939" s="150">
        <f t="shared" si="275"/>
        <v>14.667742887382573</v>
      </c>
      <c r="L939" s="135"/>
      <c r="M939" s="149">
        <f t="shared" si="277"/>
        <v>0.97600491924905497</v>
      </c>
      <c r="N939" s="149">
        <f t="shared" si="278"/>
        <v>0.96641428639031202</v>
      </c>
      <c r="O939" s="149">
        <f t="shared" si="279"/>
        <v>0.9965691784307964</v>
      </c>
      <c r="P939" s="149">
        <f t="shared" si="280"/>
        <v>0.99457197249765938</v>
      </c>
      <c r="Q939" s="140"/>
      <c r="R939" s="152">
        <f t="shared" si="281"/>
        <v>-2.4287652367550736E-2</v>
      </c>
      <c r="S939" s="152">
        <f t="shared" si="282"/>
        <v>-3.4162668808297568E-2</v>
      </c>
      <c r="T939" s="152">
        <f t="shared" si="283"/>
        <v>-3.4367203331255067E-3</v>
      </c>
      <c r="U939" s="152">
        <f t="shared" si="284"/>
        <v>-5.4428127711258212E-3</v>
      </c>
    </row>
    <row r="940" spans="1:21" x14ac:dyDescent="0.25">
      <c r="A940" s="130">
        <f t="shared" si="269"/>
        <v>1949.03</v>
      </c>
      <c r="B940" s="138"/>
      <c r="C940" s="149">
        <f t="shared" si="276"/>
        <v>0.01</v>
      </c>
      <c r="D940" s="150">
        <f t="shared" si="286"/>
        <v>-0.14910000000000068</v>
      </c>
      <c r="E940" s="150">
        <f t="shared" si="270"/>
        <v>0.22243749340257557</v>
      </c>
      <c r="F940" s="150">
        <f t="shared" si="271"/>
        <v>0.24686708281208533</v>
      </c>
      <c r="G940" s="151">
        <f t="shared" si="272"/>
        <v>7.3337493402574894E-2</v>
      </c>
      <c r="H940" s="150">
        <f t="shared" si="273"/>
        <v>9.7767082812084655E-2</v>
      </c>
      <c r="I940" s="137"/>
      <c r="J940" s="151">
        <f t="shared" si="274"/>
        <v>14.983337493402574</v>
      </c>
      <c r="K940" s="150">
        <f t="shared" si="275"/>
        <v>15.007767082812085</v>
      </c>
      <c r="L940" s="135"/>
      <c r="M940" s="149">
        <f t="shared" si="277"/>
        <v>1.0117861291030845</v>
      </c>
      <c r="N940" s="149">
        <f t="shared" si="278"/>
        <v>1.0219479572044641</v>
      </c>
      <c r="O940" s="149">
        <f t="shared" si="279"/>
        <v>1.0128632560684834</v>
      </c>
      <c r="P940" s="149">
        <f t="shared" si="280"/>
        <v>1.024141124835352</v>
      </c>
      <c r="Q940" s="140"/>
      <c r="R940" s="152">
        <f t="shared" si="281"/>
        <v>1.1717213652536669E-2</v>
      </c>
      <c r="S940" s="152">
        <f t="shared" si="282"/>
        <v>2.1710567984393754E-2</v>
      </c>
      <c r="T940" s="152">
        <f t="shared" si="283"/>
        <v>1.2781227081140989E-2</v>
      </c>
      <c r="U940" s="152">
        <f t="shared" si="284"/>
        <v>2.3854334343418618E-2</v>
      </c>
    </row>
    <row r="941" spans="1:21" x14ac:dyDescent="0.25">
      <c r="A941" s="130">
        <f t="shared" si="269"/>
        <v>1949.04</v>
      </c>
      <c r="B941" s="138"/>
      <c r="C941" s="149">
        <f t="shared" si="276"/>
        <v>0.01</v>
      </c>
      <c r="D941" s="150">
        <f t="shared" si="286"/>
        <v>-0.14889999999999937</v>
      </c>
      <c r="E941" s="150">
        <f t="shared" si="270"/>
        <v>0.22227675953575479</v>
      </c>
      <c r="F941" s="150">
        <f t="shared" si="271"/>
        <v>8.3452175982192262E-2</v>
      </c>
      <c r="G941" s="151">
        <f t="shared" si="272"/>
        <v>7.3376759535755426E-2</v>
      </c>
      <c r="H941" s="150">
        <f t="shared" si="273"/>
        <v>-6.5447824017807105E-2</v>
      </c>
      <c r="I941" s="137"/>
      <c r="J941" s="151">
        <f t="shared" si="274"/>
        <v>14.963376759535755</v>
      </c>
      <c r="K941" s="150">
        <f t="shared" si="275"/>
        <v>14.824552175982193</v>
      </c>
      <c r="L941" s="135"/>
      <c r="M941" s="149">
        <f t="shared" si="277"/>
        <v>1.0036311917932608</v>
      </c>
      <c r="N941" s="149">
        <f t="shared" si="278"/>
        <v>0.9955068170096828</v>
      </c>
      <c r="O941" s="149">
        <f t="shared" si="279"/>
        <v>1.0025994885101597</v>
      </c>
      <c r="P941" s="149">
        <f t="shared" si="280"/>
        <v>0.99954925169907571</v>
      </c>
      <c r="Q941" s="140"/>
      <c r="R941" s="152">
        <f t="shared" si="281"/>
        <v>3.6246149327605181E-3</v>
      </c>
      <c r="S941" s="152">
        <f t="shared" si="282"/>
        <v>-4.5033076764374909E-3</v>
      </c>
      <c r="T941" s="152">
        <f t="shared" si="283"/>
        <v>2.5961156837204001E-3</v>
      </c>
      <c r="U941" s="152">
        <f t="shared" si="284"/>
        <v>-4.5084991847678607E-4</v>
      </c>
    </row>
    <row r="942" spans="1:21" x14ac:dyDescent="0.25">
      <c r="A942" s="130">
        <f t="shared" si="269"/>
        <v>1949.05</v>
      </c>
      <c r="B942" s="138"/>
      <c r="C942" s="149">
        <f t="shared" si="276"/>
        <v>0.01</v>
      </c>
      <c r="D942" s="150">
        <f t="shared" ref="D942:D961" si="287">(1-Epsilon)*q_SP-q_SP</f>
        <v>-0.14780000000000015</v>
      </c>
      <c r="E942" s="150">
        <f t="shared" si="270"/>
        <v>0.22115446770662647</v>
      </c>
      <c r="F942" s="150">
        <f t="shared" si="271"/>
        <v>5.2834574783060882E-2</v>
      </c>
      <c r="G942" s="151">
        <f t="shared" si="272"/>
        <v>7.335446770662632E-2</v>
      </c>
      <c r="H942" s="150">
        <f t="shared" si="273"/>
        <v>-9.4965425216939264E-2</v>
      </c>
      <c r="I942" s="137"/>
      <c r="J942" s="151">
        <f t="shared" si="274"/>
        <v>14.853354467706625</v>
      </c>
      <c r="K942" s="150">
        <f t="shared" si="275"/>
        <v>14.68503457478306</v>
      </c>
      <c r="L942" s="135"/>
      <c r="M942" s="149">
        <f t="shared" si="277"/>
        <v>0.99919201617039388</v>
      </c>
      <c r="N942" s="149">
        <f t="shared" si="278"/>
        <v>0.99769123284461769</v>
      </c>
      <c r="O942" s="149">
        <f t="shared" si="279"/>
        <v>1.0013139205751895</v>
      </c>
      <c r="P942" s="149">
        <f t="shared" si="280"/>
        <v>1.000955378196728</v>
      </c>
      <c r="Q942" s="140"/>
      <c r="R942" s="152">
        <f t="shared" si="281"/>
        <v>-8.083104244746693E-4</v>
      </c>
      <c r="S942" s="152">
        <f t="shared" si="282"/>
        <v>-2.3114364676095735E-3</v>
      </c>
      <c r="T942" s="152">
        <f t="shared" si="283"/>
        <v>1.3130581369181788E-3</v>
      </c>
      <c r="U942" s="152">
        <f t="shared" si="284"/>
        <v>9.5492211344348429E-4</v>
      </c>
    </row>
    <row r="943" spans="1:21" x14ac:dyDescent="0.25">
      <c r="A943" s="130">
        <f t="shared" si="269"/>
        <v>1949.06</v>
      </c>
      <c r="B943" s="138"/>
      <c r="C943" s="149">
        <f t="shared" si="276"/>
        <v>0.01</v>
      </c>
      <c r="D943" s="150">
        <f t="shared" si="287"/>
        <v>-0.13969999999999949</v>
      </c>
      <c r="E943" s="150">
        <f t="shared" si="270"/>
        <v>0.2097129121853705</v>
      </c>
      <c r="F943" s="150">
        <f t="shared" si="271"/>
        <v>4.2464510209179844E-2</v>
      </c>
      <c r="G943" s="151">
        <f t="shared" si="272"/>
        <v>7.0012912185371007E-2</v>
      </c>
      <c r="H943" s="150">
        <f t="shared" si="273"/>
        <v>-9.723548979081964E-2</v>
      </c>
      <c r="I943" s="137"/>
      <c r="J943" s="151">
        <f t="shared" si="274"/>
        <v>14.040012912185372</v>
      </c>
      <c r="K943" s="150">
        <f t="shared" si="275"/>
        <v>13.872764510209182</v>
      </c>
      <c r="L943" s="135"/>
      <c r="M943" s="149">
        <f t="shared" si="277"/>
        <v>0.96368879648193351</v>
      </c>
      <c r="N943" s="149">
        <f t="shared" si="278"/>
        <v>0.96332170124672278</v>
      </c>
      <c r="O943" s="149">
        <f t="shared" si="279"/>
        <v>0.99422697951397065</v>
      </c>
      <c r="P943" s="149">
        <f t="shared" si="280"/>
        <v>0.99415264685032634</v>
      </c>
      <c r="Q943" s="140"/>
      <c r="R943" s="152">
        <f t="shared" si="281"/>
        <v>-3.6986861717082077E-2</v>
      </c>
      <c r="S943" s="152">
        <f t="shared" si="282"/>
        <v>-3.7367861447061827E-2</v>
      </c>
      <c r="T943" s="152">
        <f t="shared" si="283"/>
        <v>-5.7897487817267805E-3</v>
      </c>
      <c r="U943" s="152">
        <f t="shared" si="284"/>
        <v>-5.8645158560755141E-3</v>
      </c>
    </row>
    <row r="944" spans="1:21" x14ac:dyDescent="0.25">
      <c r="A944" s="130">
        <f t="shared" si="269"/>
        <v>1949.07</v>
      </c>
      <c r="B944" s="138"/>
      <c r="C944" s="149">
        <f t="shared" si="276"/>
        <v>0.01</v>
      </c>
      <c r="D944" s="150">
        <f t="shared" si="287"/>
        <v>-0.14760000000000062</v>
      </c>
      <c r="E944" s="150">
        <f t="shared" si="270"/>
        <v>0.223678470093509</v>
      </c>
      <c r="F944" s="150">
        <f t="shared" si="271"/>
        <v>0.25037352484855308</v>
      </c>
      <c r="G944" s="151">
        <f t="shared" si="272"/>
        <v>7.6078470093508377E-2</v>
      </c>
      <c r="H944" s="150">
        <f t="shared" si="273"/>
        <v>0.10277352484855246</v>
      </c>
      <c r="I944" s="137"/>
      <c r="J944" s="151">
        <f t="shared" si="274"/>
        <v>14.836078470093508</v>
      </c>
      <c r="K944" s="150">
        <f t="shared" si="275"/>
        <v>14.862773524848553</v>
      </c>
      <c r="L944" s="135"/>
      <c r="M944" s="149">
        <f t="shared" si="277"/>
        <v>1.0480598203853864</v>
      </c>
      <c r="N944" s="149">
        <f t="shared" si="278"/>
        <v>1.0592264603852481</v>
      </c>
      <c r="O944" s="149">
        <f t="shared" si="279"/>
        <v>1.0535590886643178</v>
      </c>
      <c r="P944" s="149">
        <f t="shared" si="280"/>
        <v>1.0660584186906341</v>
      </c>
      <c r="Q944" s="140"/>
      <c r="R944" s="152">
        <f t="shared" si="281"/>
        <v>4.6940664790226343E-2</v>
      </c>
      <c r="S944" s="152">
        <f t="shared" si="282"/>
        <v>5.7538887370115623E-2</v>
      </c>
      <c r="T944" s="152">
        <f t="shared" si="283"/>
        <v>5.2174040647772056E-2</v>
      </c>
      <c r="U944" s="152">
        <f t="shared" si="284"/>
        <v>6.3968126015668425E-2</v>
      </c>
    </row>
    <row r="945" spans="1:21" x14ac:dyDescent="0.25">
      <c r="A945" s="130">
        <f t="shared" si="269"/>
        <v>1949.08</v>
      </c>
      <c r="B945" s="138"/>
      <c r="C945" s="149">
        <f t="shared" si="276"/>
        <v>0.01</v>
      </c>
      <c r="D945" s="150">
        <f t="shared" si="287"/>
        <v>-0.1529000000000007</v>
      </c>
      <c r="E945" s="150">
        <f t="shared" si="270"/>
        <v>0.23001843846819581</v>
      </c>
      <c r="F945" s="150">
        <f t="shared" si="271"/>
        <v>0.25862104521408108</v>
      </c>
      <c r="G945" s="151">
        <f t="shared" si="272"/>
        <v>7.7118438468195105E-2</v>
      </c>
      <c r="H945" s="150">
        <f t="shared" si="273"/>
        <v>0.10572104521408038</v>
      </c>
      <c r="I945" s="137"/>
      <c r="J945" s="151">
        <f t="shared" si="274"/>
        <v>15.367118438468195</v>
      </c>
      <c r="K945" s="150">
        <f t="shared" si="275"/>
        <v>15.39572104521408</v>
      </c>
      <c r="L945" s="135"/>
      <c r="M945" s="149">
        <f t="shared" si="277"/>
        <v>1.0317805763527099</v>
      </c>
      <c r="N945" s="149">
        <f t="shared" si="278"/>
        <v>1.0318209161446659</v>
      </c>
      <c r="O945" s="149">
        <f t="shared" si="279"/>
        <v>1.0354860048149148</v>
      </c>
      <c r="P945" s="149">
        <f t="shared" si="280"/>
        <v>1.0355313608273669</v>
      </c>
      <c r="Q945" s="140"/>
      <c r="R945" s="152">
        <f t="shared" si="281"/>
        <v>3.1286024639308421E-2</v>
      </c>
      <c r="S945" s="152">
        <f t="shared" si="282"/>
        <v>3.1325121133576085E-2</v>
      </c>
      <c r="T945" s="152">
        <f t="shared" si="283"/>
        <v>3.4870886373384737E-2</v>
      </c>
      <c r="U945" s="152">
        <f t="shared" si="284"/>
        <v>3.4914687080430204E-2</v>
      </c>
    </row>
    <row r="946" spans="1:21" x14ac:dyDescent="0.25">
      <c r="A946" s="130">
        <f t="shared" si="269"/>
        <v>1949.09</v>
      </c>
      <c r="B946" s="138"/>
      <c r="C946" s="149">
        <f t="shared" si="276"/>
        <v>0.01</v>
      </c>
      <c r="D946" s="150">
        <f t="shared" si="287"/>
        <v>-0.15489999999999959</v>
      </c>
      <c r="E946" s="150">
        <f t="shared" si="270"/>
        <v>0.23195259226996606</v>
      </c>
      <c r="F946" s="150">
        <f t="shared" si="271"/>
        <v>0.25848921361403254</v>
      </c>
      <c r="G946" s="151">
        <f t="shared" si="272"/>
        <v>7.7052592269966469E-2</v>
      </c>
      <c r="H946" s="150">
        <f t="shared" si="273"/>
        <v>0.10358921361403295</v>
      </c>
      <c r="I946" s="137"/>
      <c r="J946" s="151">
        <f t="shared" si="274"/>
        <v>15.567052592269967</v>
      </c>
      <c r="K946" s="150">
        <f t="shared" si="275"/>
        <v>15.593589213614033</v>
      </c>
      <c r="L946" s="135"/>
      <c r="M946" s="149">
        <f t="shared" si="277"/>
        <v>1.0144619872180178</v>
      </c>
      <c r="N946" s="149">
        <f t="shared" si="278"/>
        <v>1.0143355729268231</v>
      </c>
      <c r="O946" s="149">
        <f t="shared" si="279"/>
        <v>1.0158896869495284</v>
      </c>
      <c r="P946" s="149">
        <f t="shared" si="280"/>
        <v>1.015748810185011</v>
      </c>
      <c r="Q946" s="140"/>
      <c r="R946" s="152">
        <f t="shared" si="281"/>
        <v>1.4358410107133625E-2</v>
      </c>
      <c r="S946" s="152">
        <f t="shared" si="282"/>
        <v>1.4233790190546844E-2</v>
      </c>
      <c r="T946" s="152">
        <f t="shared" si="283"/>
        <v>1.5764767424428928E-2</v>
      </c>
      <c r="U946" s="152">
        <f t="shared" si="284"/>
        <v>1.5626084519038085E-2</v>
      </c>
    </row>
    <row r="947" spans="1:21" x14ac:dyDescent="0.25">
      <c r="A947" s="130">
        <f t="shared" si="269"/>
        <v>1949.1</v>
      </c>
      <c r="B947" s="138"/>
      <c r="C947" s="149">
        <f t="shared" si="276"/>
        <v>0.01</v>
      </c>
      <c r="D947" s="150">
        <f t="shared" si="287"/>
        <v>-0.15890000000000093</v>
      </c>
      <c r="E947" s="150">
        <f t="shared" si="270"/>
        <v>0.23863387400792743</v>
      </c>
      <c r="F947" s="150">
        <f t="shared" si="271"/>
        <v>0.26794897304509091</v>
      </c>
      <c r="G947" s="151">
        <f t="shared" si="272"/>
        <v>7.9733874007926503E-2</v>
      </c>
      <c r="H947" s="150">
        <f t="shared" si="273"/>
        <v>0.10904897304508998</v>
      </c>
      <c r="I947" s="137"/>
      <c r="J947" s="151">
        <f t="shared" si="274"/>
        <v>15.969733874007927</v>
      </c>
      <c r="K947" s="150">
        <f t="shared" si="275"/>
        <v>15.99904897304509</v>
      </c>
      <c r="L947" s="135"/>
      <c r="M947" s="149">
        <f t="shared" si="277"/>
        <v>1.0242322590338597</v>
      </c>
      <c r="N947" s="149">
        <f t="shared" si="278"/>
        <v>1.0243256569499888</v>
      </c>
      <c r="O947" s="149">
        <f t="shared" si="279"/>
        <v>1.0269654367255809</v>
      </c>
      <c r="P947" s="149">
        <f t="shared" si="280"/>
        <v>1.0270703081559904</v>
      </c>
      <c r="Q947" s="140"/>
      <c r="R947" s="152">
        <f t="shared" si="281"/>
        <v>2.3943316361331474E-2</v>
      </c>
      <c r="S947" s="152">
        <f t="shared" si="282"/>
        <v>2.4034500423510078E-2</v>
      </c>
      <c r="T947" s="152">
        <f t="shared" si="283"/>
        <v>2.660827577987911E-2</v>
      </c>
      <c r="U947" s="152">
        <f t="shared" si="284"/>
        <v>2.6710388346091209E-2</v>
      </c>
    </row>
    <row r="948" spans="1:21" x14ac:dyDescent="0.25">
      <c r="A948" s="130">
        <f t="shared" si="269"/>
        <v>1949.11</v>
      </c>
      <c r="B948" s="138"/>
      <c r="C948" s="149">
        <f t="shared" si="276"/>
        <v>0.01</v>
      </c>
      <c r="D948" s="150">
        <f t="shared" si="287"/>
        <v>-0.16109999999999935</v>
      </c>
      <c r="E948" s="150">
        <f t="shared" si="270"/>
        <v>0.24211780074432915</v>
      </c>
      <c r="F948" s="150">
        <f t="shared" si="271"/>
        <v>0.26914350361362477</v>
      </c>
      <c r="G948" s="151">
        <f t="shared" si="272"/>
        <v>8.1017800744329793E-2</v>
      </c>
      <c r="H948" s="150">
        <f t="shared" si="273"/>
        <v>0.10804350361362541</v>
      </c>
      <c r="I948" s="137"/>
      <c r="J948" s="151">
        <f t="shared" si="274"/>
        <v>16.19101780074433</v>
      </c>
      <c r="K948" s="150">
        <f t="shared" si="275"/>
        <v>16.218043503613625</v>
      </c>
      <c r="L948" s="135"/>
      <c r="M948" s="149">
        <f t="shared" si="277"/>
        <v>1.0152450953995222</v>
      </c>
      <c r="N948" s="149">
        <f t="shared" si="278"/>
        <v>1.015110535746109</v>
      </c>
      <c r="O948" s="149">
        <f t="shared" si="279"/>
        <v>1.0167253233178746</v>
      </c>
      <c r="P948" s="149">
        <f t="shared" si="280"/>
        <v>1.0165757438303138</v>
      </c>
      <c r="Q948" s="140"/>
      <c r="R948" s="152">
        <f t="shared" si="281"/>
        <v>1.5130056643787783E-2</v>
      </c>
      <c r="S948" s="152">
        <f t="shared" si="282"/>
        <v>1.4997508777250406E-2</v>
      </c>
      <c r="T948" s="152">
        <f t="shared" si="283"/>
        <v>1.6586995353676089E-2</v>
      </c>
      <c r="U948" s="152">
        <f t="shared" si="284"/>
        <v>1.6439865653852144E-2</v>
      </c>
    </row>
    <row r="949" spans="1:21" x14ac:dyDescent="0.25">
      <c r="A949" s="130">
        <f t="shared" si="269"/>
        <v>1949.12</v>
      </c>
      <c r="B949" s="138"/>
      <c r="C949" s="149">
        <f t="shared" si="276"/>
        <v>0.01</v>
      </c>
      <c r="D949" s="150">
        <f t="shared" si="287"/>
        <v>-0.16540000000000177</v>
      </c>
      <c r="E949" s="150">
        <f t="shared" si="270"/>
        <v>0.2491797654392327</v>
      </c>
      <c r="F949" s="150">
        <f t="shared" si="271"/>
        <v>0.27900607492446478</v>
      </c>
      <c r="G949" s="151">
        <f t="shared" si="272"/>
        <v>8.3779765439230935E-2</v>
      </c>
      <c r="H949" s="150">
        <f t="shared" si="273"/>
        <v>0.11360607492446301</v>
      </c>
      <c r="I949" s="137"/>
      <c r="J949" s="151">
        <f t="shared" si="274"/>
        <v>16.623779765439231</v>
      </c>
      <c r="K949" s="150">
        <f t="shared" si="275"/>
        <v>16.653606074924461</v>
      </c>
      <c r="L949" s="135"/>
      <c r="M949" s="149">
        <f t="shared" si="277"/>
        <v>1.025043074856637</v>
      </c>
      <c r="N949" s="149">
        <f t="shared" si="278"/>
        <v>1.0251322363017339</v>
      </c>
      <c r="O949" s="149">
        <f t="shared" si="279"/>
        <v>1.0278031141073851</v>
      </c>
      <c r="P949" s="149">
        <f t="shared" si="280"/>
        <v>1.0279029479955311</v>
      </c>
      <c r="Q949" s="140"/>
      <c r="R949" s="152">
        <f t="shared" si="281"/>
        <v>2.4734635957755026E-2</v>
      </c>
      <c r="S949" s="152">
        <f t="shared" si="282"/>
        <v>2.4821615295246596E-2</v>
      </c>
      <c r="T949" s="152">
        <f t="shared" si="283"/>
        <v>2.7423625448211912E-2</v>
      </c>
      <c r="U949" s="152">
        <f t="shared" si="284"/>
        <v>2.7520754011545814E-2</v>
      </c>
    </row>
    <row r="950" spans="1:21" x14ac:dyDescent="0.25">
      <c r="A950" s="130">
        <f t="shared" si="269"/>
        <v>1950.01</v>
      </c>
      <c r="B950" s="138"/>
      <c r="C950" s="149">
        <f t="shared" si="276"/>
        <v>0.01</v>
      </c>
      <c r="D950" s="150">
        <f t="shared" si="287"/>
        <v>-0.16880000000000095</v>
      </c>
      <c r="E950" s="150">
        <f t="shared" si="270"/>
        <v>0.25359490412323976</v>
      </c>
      <c r="F950" s="150">
        <f t="shared" si="271"/>
        <v>0.28385160573767576</v>
      </c>
      <c r="G950" s="151">
        <f t="shared" si="272"/>
        <v>8.4794904123238812E-2</v>
      </c>
      <c r="H950" s="150">
        <f t="shared" si="273"/>
        <v>0.11505160573767481</v>
      </c>
      <c r="I950" s="137"/>
      <c r="J950" s="151">
        <f t="shared" si="274"/>
        <v>16.964794904123238</v>
      </c>
      <c r="K950" s="150">
        <f t="shared" si="275"/>
        <v>16.995051605737675</v>
      </c>
      <c r="L950" s="135"/>
      <c r="M950" s="149">
        <f t="shared" si="277"/>
        <v>1.0202336597038881</v>
      </c>
      <c r="N950" s="149">
        <f t="shared" si="278"/>
        <v>1.0202177194365158</v>
      </c>
      <c r="O950" s="149">
        <f t="shared" si="279"/>
        <v>1.0224108823187714</v>
      </c>
      <c r="P950" s="149">
        <f t="shared" si="280"/>
        <v>1.0223930401996442</v>
      </c>
      <c r="Q950" s="140"/>
      <c r="R950" s="152">
        <f t="shared" si="281"/>
        <v>2.0031679202855555E-2</v>
      </c>
      <c r="S950" s="152">
        <f t="shared" si="282"/>
        <v>2.0016054946834987E-2</v>
      </c>
      <c r="T950" s="152">
        <f t="shared" si="283"/>
        <v>2.2163448479999404E-2</v>
      </c>
      <c r="U950" s="152">
        <f t="shared" si="284"/>
        <v>2.2145997301496446E-2</v>
      </c>
    </row>
    <row r="951" spans="1:21" x14ac:dyDescent="0.25">
      <c r="A951" s="130">
        <f t="shared" si="269"/>
        <v>1950.02</v>
      </c>
      <c r="B951" s="138"/>
      <c r="C951" s="149">
        <f t="shared" si="276"/>
        <v>0.01</v>
      </c>
      <c r="D951" s="150">
        <f t="shared" si="287"/>
        <v>-0.17210000000000036</v>
      </c>
      <c r="E951" s="150">
        <f t="shared" si="270"/>
        <v>0.25806009871244773</v>
      </c>
      <c r="F951" s="150">
        <f t="shared" si="271"/>
        <v>0.28919754482819054</v>
      </c>
      <c r="G951" s="151">
        <f t="shared" si="272"/>
        <v>8.5960098712447364E-2</v>
      </c>
      <c r="H951" s="150">
        <f t="shared" si="273"/>
        <v>0.11709754482819018</v>
      </c>
      <c r="I951" s="137"/>
      <c r="J951" s="151">
        <f t="shared" si="274"/>
        <v>17.295960098712449</v>
      </c>
      <c r="K951" s="150">
        <f t="shared" si="275"/>
        <v>17.327097544828192</v>
      </c>
      <c r="L951" s="135"/>
      <c r="M951" s="149">
        <f t="shared" si="277"/>
        <v>1.0198428951918819</v>
      </c>
      <c r="N951" s="149">
        <f t="shared" si="278"/>
        <v>1.0198480878345346</v>
      </c>
      <c r="O951" s="149">
        <f t="shared" si="279"/>
        <v>1.021786153911425</v>
      </c>
      <c r="P951" s="149">
        <f t="shared" si="280"/>
        <v>1.0217919730966223</v>
      </c>
      <c r="Q951" s="140"/>
      <c r="R951" s="152">
        <f t="shared" si="281"/>
        <v>1.9648591111531298E-2</v>
      </c>
      <c r="S951" s="152">
        <f t="shared" si="282"/>
        <v>1.9653682708931076E-2</v>
      </c>
      <c r="T951" s="152">
        <f t="shared" si="283"/>
        <v>2.1552227139078249E-2</v>
      </c>
      <c r="U951" s="152">
        <f t="shared" si="284"/>
        <v>2.1557922233501482E-2</v>
      </c>
    </row>
    <row r="952" spans="1:21" x14ac:dyDescent="0.25">
      <c r="A952" s="130">
        <f t="shared" si="269"/>
        <v>1950.03</v>
      </c>
      <c r="B952" s="138"/>
      <c r="C952" s="149">
        <f t="shared" si="276"/>
        <v>0.01</v>
      </c>
      <c r="D952" s="150">
        <f t="shared" si="287"/>
        <v>-0.17350000000000065</v>
      </c>
      <c r="E952" s="150">
        <f t="shared" si="270"/>
        <v>0.25933426007085186</v>
      </c>
      <c r="F952" s="150">
        <f t="shared" si="271"/>
        <v>0.28580808693123105</v>
      </c>
      <c r="G952" s="151">
        <f t="shared" si="272"/>
        <v>8.5834260070851209E-2</v>
      </c>
      <c r="H952" s="150">
        <f t="shared" si="273"/>
        <v>0.1123080869312304</v>
      </c>
      <c r="I952" s="137"/>
      <c r="J952" s="151">
        <f t="shared" si="274"/>
        <v>17.435834260070852</v>
      </c>
      <c r="K952" s="150">
        <f t="shared" si="275"/>
        <v>17.46230808693123</v>
      </c>
      <c r="L952" s="135"/>
      <c r="M952" s="149">
        <f t="shared" si="277"/>
        <v>1.0112049992760186</v>
      </c>
      <c r="N952" s="149">
        <f t="shared" si="278"/>
        <v>1.0109854135679301</v>
      </c>
      <c r="O952" s="149">
        <f t="shared" si="279"/>
        <v>1.0119657791596961</v>
      </c>
      <c r="P952" s="149">
        <f t="shared" si="280"/>
        <v>1.0117237773079966</v>
      </c>
      <c r="Q952" s="140"/>
      <c r="R952" s="152">
        <f t="shared" si="281"/>
        <v>1.1142688302525405E-2</v>
      </c>
      <c r="S952" s="152">
        <f t="shared" si="282"/>
        <v>1.0925512207181649E-2</v>
      </c>
      <c r="T952" s="152">
        <f t="shared" si="283"/>
        <v>1.189475523394295E-2</v>
      </c>
      <c r="U952" s="152">
        <f t="shared" si="284"/>
        <v>1.1655586284259261E-2</v>
      </c>
    </row>
    <row r="953" spans="1:21" x14ac:dyDescent="0.25">
      <c r="A953" s="130">
        <f t="shared" si="269"/>
        <v>1950.04</v>
      </c>
      <c r="B953" s="138"/>
      <c r="C953" s="149">
        <f t="shared" si="276"/>
        <v>0.01</v>
      </c>
      <c r="D953" s="150">
        <f t="shared" si="287"/>
        <v>-0.17839999999999989</v>
      </c>
      <c r="E953" s="150">
        <f t="shared" si="270"/>
        <v>0.26629067235408871</v>
      </c>
      <c r="F953" s="150">
        <f t="shared" si="271"/>
        <v>0.30105353987969802</v>
      </c>
      <c r="G953" s="151">
        <f t="shared" si="272"/>
        <v>8.7890672354088817E-2</v>
      </c>
      <c r="H953" s="150">
        <f t="shared" si="273"/>
        <v>0.12265353987969813</v>
      </c>
      <c r="I953" s="137"/>
      <c r="J953" s="151">
        <f t="shared" si="274"/>
        <v>17.927890672354089</v>
      </c>
      <c r="K953" s="150">
        <f t="shared" si="275"/>
        <v>17.9626535398797</v>
      </c>
      <c r="L953" s="135"/>
      <c r="M953" s="149">
        <f t="shared" si="277"/>
        <v>1.0262269477495392</v>
      </c>
      <c r="N953" s="149">
        <f t="shared" si="278"/>
        <v>1.0265429045675887</v>
      </c>
      <c r="O953" s="149">
        <f t="shared" si="279"/>
        <v>1.0291589273463417</v>
      </c>
      <c r="P953" s="149">
        <f t="shared" si="280"/>
        <v>1.029516130689899</v>
      </c>
      <c r="Q953" s="140"/>
      <c r="R953" s="152">
        <f t="shared" si="281"/>
        <v>2.5888918925186386E-2</v>
      </c>
      <c r="S953" s="152">
        <f t="shared" si="282"/>
        <v>2.6196753551837728E-2</v>
      </c>
      <c r="T953" s="152">
        <f t="shared" si="283"/>
        <v>2.8741893270350389E-2</v>
      </c>
      <c r="U953" s="152">
        <f t="shared" si="284"/>
        <v>2.9088915832990919E-2</v>
      </c>
    </row>
    <row r="954" spans="1:21" x14ac:dyDescent="0.25">
      <c r="A954" s="130">
        <f t="shared" si="269"/>
        <v>1950.05</v>
      </c>
      <c r="B954" s="138"/>
      <c r="C954" s="149">
        <f t="shared" si="276"/>
        <v>0.01</v>
      </c>
      <c r="D954" s="150">
        <f t="shared" si="287"/>
        <v>-0.18440000000000012</v>
      </c>
      <c r="E954" s="150">
        <f t="shared" si="270"/>
        <v>0.27393922253417397</v>
      </c>
      <c r="F954" s="150">
        <f t="shared" si="271"/>
        <v>0.31166109885739546</v>
      </c>
      <c r="G954" s="151">
        <f t="shared" si="272"/>
        <v>8.9539222534173846E-2</v>
      </c>
      <c r="H954" s="150">
        <f t="shared" si="273"/>
        <v>0.12726109885739534</v>
      </c>
      <c r="I954" s="137"/>
      <c r="J954" s="151">
        <f t="shared" si="274"/>
        <v>18.529539222534176</v>
      </c>
      <c r="K954" s="150">
        <f t="shared" si="275"/>
        <v>18.567261098857397</v>
      </c>
      <c r="L954" s="135"/>
      <c r="M954" s="149">
        <f t="shared" si="277"/>
        <v>1.0300089129902745</v>
      </c>
      <c r="N954" s="149">
        <f t="shared" si="278"/>
        <v>1.0300750798111502</v>
      </c>
      <c r="O954" s="149">
        <f t="shared" si="279"/>
        <v>1.0336203638481833</v>
      </c>
      <c r="P954" s="149">
        <f t="shared" si="280"/>
        <v>1.03369564194787</v>
      </c>
      <c r="Q954" s="140"/>
      <c r="R954" s="152">
        <f t="shared" si="281"/>
        <v>2.9567455592720098E-2</v>
      </c>
      <c r="S954" s="152">
        <f t="shared" si="282"/>
        <v>2.9631692605511458E-2</v>
      </c>
      <c r="T954" s="152">
        <f t="shared" si="283"/>
        <v>3.3067555717623612E-2</v>
      </c>
      <c r="U954" s="152">
        <f t="shared" si="284"/>
        <v>3.3140382609602267E-2</v>
      </c>
    </row>
    <row r="955" spans="1:21" x14ac:dyDescent="0.25">
      <c r="A955" s="130">
        <f t="shared" si="269"/>
        <v>1950.06</v>
      </c>
      <c r="B955" s="138"/>
      <c r="C955" s="149">
        <f t="shared" si="276"/>
        <v>0.01</v>
      </c>
      <c r="D955" s="150">
        <f t="shared" si="287"/>
        <v>-0.18740000000000023</v>
      </c>
      <c r="E955" s="150">
        <f t="shared" si="270"/>
        <v>0.27675868303937218</v>
      </c>
      <c r="F955" s="150">
        <f t="shared" si="271"/>
        <v>0.31381716505154467</v>
      </c>
      <c r="G955" s="151">
        <f t="shared" si="272"/>
        <v>8.9358683039371944E-2</v>
      </c>
      <c r="H955" s="150">
        <f t="shared" si="273"/>
        <v>0.12641716505154443</v>
      </c>
      <c r="I955" s="137"/>
      <c r="J955" s="151">
        <f t="shared" si="274"/>
        <v>18.82935868303937</v>
      </c>
      <c r="K955" s="150">
        <f t="shared" si="275"/>
        <v>18.866417165051544</v>
      </c>
      <c r="L955" s="135"/>
      <c r="M955" s="149">
        <f t="shared" si="277"/>
        <v>1.0169263991420079</v>
      </c>
      <c r="N955" s="149">
        <f t="shared" si="278"/>
        <v>1.0168676457796895</v>
      </c>
      <c r="O955" s="149">
        <f t="shared" si="279"/>
        <v>1.0186844272748579</v>
      </c>
      <c r="P955" s="149">
        <f t="shared" si="280"/>
        <v>1.0186178067323786</v>
      </c>
      <c r="Q955" s="140"/>
      <c r="R955" s="152">
        <f t="shared" si="281"/>
        <v>1.6784743889050022E-2</v>
      </c>
      <c r="S955" s="152">
        <f t="shared" si="282"/>
        <v>1.6726966787694586E-2</v>
      </c>
      <c r="T955" s="152">
        <f t="shared" si="283"/>
        <v>1.8512017636194023E-2</v>
      </c>
      <c r="U955" s="152">
        <f t="shared" si="284"/>
        <v>1.8446616890648273E-2</v>
      </c>
    </row>
    <row r="956" spans="1:21" x14ac:dyDescent="0.25">
      <c r="A956" s="130">
        <f t="shared" si="269"/>
        <v>1950.07</v>
      </c>
      <c r="B956" s="138"/>
      <c r="C956" s="149">
        <f t="shared" si="276"/>
        <v>0.01</v>
      </c>
      <c r="D956" s="150">
        <f t="shared" si="287"/>
        <v>-0.17379999999999995</v>
      </c>
      <c r="E956" s="150">
        <f t="shared" si="270"/>
        <v>0.25717261232748789</v>
      </c>
      <c r="F956" s="150">
        <f t="shared" si="271"/>
        <v>5.2511839181415172E-2</v>
      </c>
      <c r="G956" s="151">
        <f t="shared" si="272"/>
        <v>8.3372612327487938E-2</v>
      </c>
      <c r="H956" s="150">
        <f t="shared" si="273"/>
        <v>-0.12128816081858479</v>
      </c>
      <c r="I956" s="137"/>
      <c r="J956" s="151">
        <f t="shared" si="274"/>
        <v>17.463372612327486</v>
      </c>
      <c r="K956" s="150">
        <f t="shared" si="275"/>
        <v>17.258711839181416</v>
      </c>
      <c r="L956" s="135"/>
      <c r="M956" s="149">
        <f t="shared" si="277"/>
        <v>0.95138984594725018</v>
      </c>
      <c r="N956" s="149">
        <f t="shared" si="278"/>
        <v>0.94200818417084131</v>
      </c>
      <c r="O956" s="149">
        <f t="shared" si="279"/>
        <v>0.99310801082570055</v>
      </c>
      <c r="P956" s="149">
        <f t="shared" si="280"/>
        <v>0.99119237793618487</v>
      </c>
      <c r="Q956" s="140"/>
      <c r="R956" s="152">
        <f t="shared" si="281"/>
        <v>-4.9831367789228212E-2</v>
      </c>
      <c r="S956" s="152">
        <f t="shared" si="282"/>
        <v>-5.9741316364065759E-2</v>
      </c>
      <c r="T956" s="152">
        <f t="shared" si="283"/>
        <v>-6.9158486209148842E-3</v>
      </c>
      <c r="U956" s="152">
        <f t="shared" si="284"/>
        <v>-8.8466384302401807E-3</v>
      </c>
    </row>
    <row r="957" spans="1:21" x14ac:dyDescent="0.25">
      <c r="A957" s="130">
        <f t="shared" si="269"/>
        <v>1950.08</v>
      </c>
      <c r="B957" s="138"/>
      <c r="C957" s="149">
        <f t="shared" si="276"/>
        <v>0.01</v>
      </c>
      <c r="D957" s="150">
        <f t="shared" si="287"/>
        <v>-0.18430000000000035</v>
      </c>
      <c r="E957" s="150">
        <f t="shared" si="270"/>
        <v>0.27733389218605892</v>
      </c>
      <c r="F957" s="150">
        <f t="shared" si="271"/>
        <v>0.31264581618510767</v>
      </c>
      <c r="G957" s="151">
        <f t="shared" si="272"/>
        <v>9.3033892186058564E-2</v>
      </c>
      <c r="H957" s="150">
        <f t="shared" si="273"/>
        <v>0.12834581618510732</v>
      </c>
      <c r="I957" s="137"/>
      <c r="J957" s="151">
        <f t="shared" si="274"/>
        <v>18.52303389218606</v>
      </c>
      <c r="K957" s="150">
        <f t="shared" si="275"/>
        <v>18.558345816185106</v>
      </c>
      <c r="L957" s="135"/>
      <c r="M957" s="149">
        <f t="shared" si="277"/>
        <v>1.0512219822914497</v>
      </c>
      <c r="N957" s="149">
        <f t="shared" si="278"/>
        <v>1.0622798280111119</v>
      </c>
      <c r="O957" s="149">
        <f t="shared" si="279"/>
        <v>1.057256621640942</v>
      </c>
      <c r="P957" s="149">
        <f t="shared" si="280"/>
        <v>1.0697224229644722</v>
      </c>
      <c r="Q957" s="140"/>
      <c r="R957" s="152">
        <f t="shared" si="281"/>
        <v>4.9953280146240099E-2</v>
      </c>
      <c r="S957" s="152">
        <f t="shared" si="282"/>
        <v>6.0417379647835903E-2</v>
      </c>
      <c r="T957" s="152">
        <f t="shared" si="283"/>
        <v>5.5677460430480948E-2</v>
      </c>
      <c r="U957" s="152">
        <f t="shared" si="284"/>
        <v>6.7399197028986418E-2</v>
      </c>
    </row>
    <row r="958" spans="1:21" x14ac:dyDescent="0.25">
      <c r="A958" s="130">
        <f t="shared" si="269"/>
        <v>1950.09</v>
      </c>
      <c r="B958" s="138"/>
      <c r="C958" s="149">
        <f t="shared" si="276"/>
        <v>0.01</v>
      </c>
      <c r="D958" s="150">
        <f t="shared" si="287"/>
        <v>-0.19079999999999941</v>
      </c>
      <c r="E958" s="150">
        <f t="shared" si="270"/>
        <v>0.28557598453683847</v>
      </c>
      <c r="F958" s="150">
        <f t="shared" si="271"/>
        <v>0.32251513300431461</v>
      </c>
      <c r="G958" s="151">
        <f t="shared" si="272"/>
        <v>9.4775984536839053E-2</v>
      </c>
      <c r="H958" s="150">
        <f t="shared" si="273"/>
        <v>0.1317151330043152</v>
      </c>
      <c r="I958" s="137"/>
      <c r="J958" s="151">
        <f t="shared" si="274"/>
        <v>19.174775984536836</v>
      </c>
      <c r="K958" s="150">
        <f t="shared" si="275"/>
        <v>19.211715133004315</v>
      </c>
      <c r="L958" s="135"/>
      <c r="M958" s="149">
        <f t="shared" si="277"/>
        <v>1.0317761947433617</v>
      </c>
      <c r="N958" s="149">
        <f t="shared" si="278"/>
        <v>1.0317831897805383</v>
      </c>
      <c r="O958" s="149">
        <f t="shared" si="279"/>
        <v>1.035389494075484</v>
      </c>
      <c r="P958" s="149">
        <f t="shared" si="280"/>
        <v>1.0353973939181442</v>
      </c>
      <c r="Q958" s="140"/>
      <c r="R958" s="152">
        <f t="shared" si="281"/>
        <v>3.1281777981877319E-2</v>
      </c>
      <c r="S958" s="152">
        <f t="shared" si="282"/>
        <v>3.1288557565958192E-2</v>
      </c>
      <c r="T958" s="152">
        <f t="shared" si="283"/>
        <v>3.4777678703920852E-2</v>
      </c>
      <c r="U958" s="152">
        <f t="shared" si="284"/>
        <v>3.4785308501758663E-2</v>
      </c>
    </row>
    <row r="959" spans="1:21" x14ac:dyDescent="0.25">
      <c r="A959" s="130">
        <f t="shared" si="269"/>
        <v>1950.1</v>
      </c>
      <c r="B959" s="138"/>
      <c r="C959" s="149">
        <f t="shared" si="276"/>
        <v>0.01</v>
      </c>
      <c r="D959" s="150">
        <f t="shared" si="287"/>
        <v>-0.19869999999999877</v>
      </c>
      <c r="E959" s="150">
        <f t="shared" si="270"/>
        <v>0.29698823880997227</v>
      </c>
      <c r="F959" s="150">
        <f t="shared" si="271"/>
        <v>0.33627117797440936</v>
      </c>
      <c r="G959" s="151">
        <f t="shared" si="272"/>
        <v>9.8288238809973505E-2</v>
      </c>
      <c r="H959" s="150">
        <f t="shared" si="273"/>
        <v>0.1375711779744106</v>
      </c>
      <c r="I959" s="137"/>
      <c r="J959" s="151">
        <f t="shared" si="274"/>
        <v>19.968288238809976</v>
      </c>
      <c r="K959" s="150">
        <f t="shared" si="275"/>
        <v>20.007571177974413</v>
      </c>
      <c r="L959" s="135"/>
      <c r="M959" s="149">
        <f t="shared" si="277"/>
        <v>1.0363725245380602</v>
      </c>
      <c r="N959" s="149">
        <f t="shared" si="278"/>
        <v>1.0363956358285413</v>
      </c>
      <c r="O959" s="149">
        <f t="shared" si="279"/>
        <v>1.0406734228125929</v>
      </c>
      <c r="P959" s="149">
        <f t="shared" si="280"/>
        <v>1.0406995910571868</v>
      </c>
      <c r="Q959" s="140"/>
      <c r="R959" s="152">
        <f t="shared" si="281"/>
        <v>3.5726658873957456E-2</v>
      </c>
      <c r="S959" s="152">
        <f t="shared" si="282"/>
        <v>3.5748958802067146E-2</v>
      </c>
      <c r="T959" s="152">
        <f t="shared" si="283"/>
        <v>3.9868025536593243E-2</v>
      </c>
      <c r="U959" s="152">
        <f t="shared" si="284"/>
        <v>3.9893170711841404E-2</v>
      </c>
    </row>
    <row r="960" spans="1:21" x14ac:dyDescent="0.25">
      <c r="A960" s="130">
        <f t="shared" si="269"/>
        <v>1950.11</v>
      </c>
      <c r="B960" s="138"/>
      <c r="C960" s="149">
        <f t="shared" si="276"/>
        <v>0.01</v>
      </c>
      <c r="D960" s="150">
        <f t="shared" si="287"/>
        <v>-0.1982999999999997</v>
      </c>
      <c r="E960" s="150">
        <f t="shared" si="270"/>
        <v>0.2956292957288677</v>
      </c>
      <c r="F960" s="150">
        <f t="shared" si="271"/>
        <v>9.9973321278354982E-2</v>
      </c>
      <c r="G960" s="151">
        <f t="shared" si="272"/>
        <v>9.7329295728868004E-2</v>
      </c>
      <c r="H960" s="150">
        <f t="shared" si="273"/>
        <v>-9.8326678721644717E-2</v>
      </c>
      <c r="I960" s="137"/>
      <c r="J960" s="151">
        <f t="shared" si="274"/>
        <v>19.927329295728867</v>
      </c>
      <c r="K960" s="150">
        <f t="shared" si="275"/>
        <v>19.731673321278354</v>
      </c>
      <c r="L960" s="135"/>
      <c r="M960" s="149">
        <f t="shared" si="277"/>
        <v>1.0038843954626406</v>
      </c>
      <c r="N960" s="149">
        <f t="shared" si="278"/>
        <v>0.9951257360332153</v>
      </c>
      <c r="O960" s="149">
        <f t="shared" si="279"/>
        <v>1.0038759371412818</v>
      </c>
      <c r="P960" s="149">
        <f t="shared" si="280"/>
        <v>1.0009140105468732</v>
      </c>
      <c r="Q960" s="140"/>
      <c r="R960" s="152">
        <f t="shared" si="281"/>
        <v>3.8768706784492943E-3</v>
      </c>
      <c r="S960" s="152">
        <f t="shared" si="282"/>
        <v>-4.8861819347131132E-3</v>
      </c>
      <c r="T960" s="152">
        <f t="shared" si="283"/>
        <v>3.8684450499302239E-3</v>
      </c>
      <c r="U960" s="152">
        <f t="shared" si="284"/>
        <v>9.1359309358510969E-4</v>
      </c>
    </row>
    <row r="961" spans="1:21" x14ac:dyDescent="0.25">
      <c r="A961" s="130">
        <f t="shared" ref="A961:A1024" si="288">Timecode</f>
        <v>1950.12</v>
      </c>
      <c r="B961" s="138"/>
      <c r="C961" s="149">
        <f t="shared" si="276"/>
        <v>0.01</v>
      </c>
      <c r="D961" s="150">
        <f t="shared" si="287"/>
        <v>-0.19750000000000156</v>
      </c>
      <c r="E961" s="150">
        <f t="shared" si="270"/>
        <v>0.29570548702837474</v>
      </c>
      <c r="F961" s="150">
        <f t="shared" si="271"/>
        <v>8.1562312996117575E-2</v>
      </c>
      <c r="G961" s="151">
        <f t="shared" si="272"/>
        <v>9.8205487028373173E-2</v>
      </c>
      <c r="H961" s="150">
        <f t="shared" si="273"/>
        <v>-0.11593768700388399</v>
      </c>
      <c r="I961" s="137"/>
      <c r="J961" s="151">
        <f t="shared" si="274"/>
        <v>19.848205487028373</v>
      </c>
      <c r="K961" s="150">
        <f t="shared" si="275"/>
        <v>19.634062312996114</v>
      </c>
      <c r="L961" s="135"/>
      <c r="M961" s="149">
        <f t="shared" si="277"/>
        <v>1.0026065226483598</v>
      </c>
      <c r="N961" s="149">
        <f t="shared" si="278"/>
        <v>1.001921274840077</v>
      </c>
      <c r="O961" s="149">
        <f t="shared" si="279"/>
        <v>1.0035334577671584</v>
      </c>
      <c r="P961" s="149">
        <f t="shared" si="280"/>
        <v>1.003344450803572</v>
      </c>
      <c r="Q961" s="140"/>
      <c r="R961" s="152">
        <f t="shared" si="281"/>
        <v>2.6031315595566188E-3</v>
      </c>
      <c r="S961" s="152">
        <f t="shared" si="282"/>
        <v>1.9194315521689248E-3</v>
      </c>
      <c r="T961" s="152">
        <f t="shared" si="283"/>
        <v>3.5272297718560506E-3</v>
      </c>
      <c r="U961" s="152">
        <f t="shared" si="284"/>
        <v>3.338870566407629E-3</v>
      </c>
    </row>
    <row r="962" spans="1:21" x14ac:dyDescent="0.25">
      <c r="A962" s="130">
        <f t="shared" si="288"/>
        <v>1951.01</v>
      </c>
      <c r="B962" s="138"/>
      <c r="C962" s="149">
        <f t="shared" si="276"/>
        <v>0.01</v>
      </c>
      <c r="D962" s="150">
        <f t="shared" ref="D962:D981" si="289">(1-Epsilon)*q_SP-q_SP</f>
        <v>-0.21209999999999951</v>
      </c>
      <c r="E962" s="150">
        <f t="shared" ref="E962:E1025" si="290">(Epsilon*2*L_RDY_SP_set*q_SP)</f>
        <v>0.31793372306300371</v>
      </c>
      <c r="F962" s="150">
        <f t="shared" ref="F962:F1025" si="291">(Epsilon*2*L_RS_SP_set*q_SP)</f>
        <v>0.36006953274283043</v>
      </c>
      <c r="G962" s="151">
        <f t="shared" ref="G962:G1025" si="292">Impact_neg_d+Impact_pos_RDY_d</f>
        <v>0.1058337230630042</v>
      </c>
      <c r="H962" s="150">
        <f t="shared" ref="H962:H1025" si="293">Impact_neg_d+Impact_pos_RS_d</f>
        <v>0.14796953274283092</v>
      </c>
      <c r="I962" s="137"/>
      <c r="J962" s="151">
        <f t="shared" ref="J962:J1025" si="294">q_SP+Impact_ges_RDY_d</f>
        <v>21.315833723063005</v>
      </c>
      <c r="K962" s="150">
        <f t="shared" ref="K962:K1025" si="295">q_SP+Impact_ges_RS_d</f>
        <v>21.357969532742832</v>
      </c>
      <c r="L962" s="135"/>
      <c r="M962" s="149">
        <f t="shared" si="277"/>
        <v>1.0610747929171795</v>
      </c>
      <c r="N962" s="149">
        <f t="shared" si="278"/>
        <v>1.0715131846854498</v>
      </c>
      <c r="O962" s="149">
        <f t="shared" si="279"/>
        <v>1.0686519925418412</v>
      </c>
      <c r="P962" s="149">
        <f t="shared" si="280"/>
        <v>1.0804737861231493</v>
      </c>
      <c r="Q962" s="140"/>
      <c r="R962" s="152">
        <f t="shared" si="281"/>
        <v>5.9282350000479787E-2</v>
      </c>
      <c r="S962" s="152">
        <f t="shared" si="282"/>
        <v>6.9071840741884202E-2</v>
      </c>
      <c r="T962" s="152">
        <f t="shared" si="283"/>
        <v>6.6398034179039334E-2</v>
      </c>
      <c r="U962" s="152">
        <f t="shared" si="284"/>
        <v>7.7399635794195842E-2</v>
      </c>
    </row>
    <row r="963" spans="1:21" x14ac:dyDescent="0.25">
      <c r="A963" s="130">
        <f t="shared" si="288"/>
        <v>1951.02</v>
      </c>
      <c r="B963" s="138"/>
      <c r="C963" s="149">
        <f t="shared" ref="C963:C1026" si="296">C962</f>
        <v>0.01</v>
      </c>
      <c r="D963" s="150">
        <f t="shared" si="289"/>
        <v>-0.21999999999999886</v>
      </c>
      <c r="E963" s="150">
        <f t="shared" si="290"/>
        <v>0.32601547871239389</v>
      </c>
      <c r="F963" s="150">
        <f t="shared" si="291"/>
        <v>0.37191557644561679</v>
      </c>
      <c r="G963" s="151">
        <f t="shared" si="292"/>
        <v>0.10601547871239503</v>
      </c>
      <c r="H963" s="150">
        <f t="shared" si="293"/>
        <v>0.15191557644561793</v>
      </c>
      <c r="I963" s="137"/>
      <c r="J963" s="151">
        <f t="shared" si="294"/>
        <v>22.106015478712393</v>
      </c>
      <c r="K963" s="150">
        <f t="shared" si="295"/>
        <v>22.151915576445617</v>
      </c>
      <c r="L963" s="135"/>
      <c r="M963" s="149">
        <f t="shared" ref="M963:M1026" si="297">(D_mon+q_impact_RDY_d)/INDEX(q_impact_RDY_d,tMinus)*L_RDY_SP_set+(R_Cash)*(1-L_RDY_SP_set)</f>
        <v>1.0325751172170556</v>
      </c>
      <c r="N963" s="149">
        <f t="shared" ref="N963:N1026" si="298">(D_mon+q_impact_RS_d)/INDEX(q_impact_RS_d,tMinus)*L_RDY_SP_set+(R_Cash)*(1-L_RDY_SP_set)</f>
        <v>1.0326429278802916</v>
      </c>
      <c r="O963" s="149">
        <f t="shared" ref="O963:O1026" si="299">(D_mon+q_impact_RDY_d)/INDEX(q_impact_RDY_d,tMinus)*L_RS_SP_set+(R_Cash)*(1-L_RS_SP_set)</f>
        <v>1.0367518946109375</v>
      </c>
      <c r="P963" s="149">
        <f t="shared" ref="P963:P1026" si="300">(D_mon+q_impact_RS_d)/INDEX(q_impact_RS_d,tMinus)*L_RS_SP_set+(R_Cash)*(1-L_RS_SP_set)</f>
        <v>1.0368292524161746</v>
      </c>
      <c r="Q963" s="140"/>
      <c r="R963" s="152">
        <f t="shared" ref="R963:R1026" si="301">LN(M963)</f>
        <v>3.2055795959293878E-2</v>
      </c>
      <c r="S963" s="152">
        <f t="shared" ref="S963:S1026" si="302">LN(N963)</f>
        <v>3.2121465212398899E-2</v>
      </c>
      <c r="T963" s="152">
        <f t="shared" ref="T963:T1026" si="303">LN(O963)</f>
        <v>3.6092647594757665E-2</v>
      </c>
      <c r="U963" s="152">
        <f t="shared" ref="U963:U1026" si="304">LN(P963)</f>
        <v>3.6167260353832845E-2</v>
      </c>
    </row>
    <row r="964" spans="1:21" x14ac:dyDescent="0.25">
      <c r="A964" s="130">
        <f t="shared" si="288"/>
        <v>1951.03</v>
      </c>
      <c r="B964" s="138"/>
      <c r="C964" s="149">
        <f t="shared" si="296"/>
        <v>0.01</v>
      </c>
      <c r="D964" s="150">
        <f t="shared" si="289"/>
        <v>-0.21630000000000038</v>
      </c>
      <c r="E964" s="150">
        <f t="shared" si="290"/>
        <v>0.31885945566481189</v>
      </c>
      <c r="F964" s="150">
        <f t="shared" si="291"/>
        <v>7.0624978251157378E-2</v>
      </c>
      <c r="G964" s="151">
        <f t="shared" si="292"/>
        <v>0.10255945566481151</v>
      </c>
      <c r="H964" s="150">
        <f t="shared" si="293"/>
        <v>-0.145675021748843</v>
      </c>
      <c r="I964" s="137"/>
      <c r="J964" s="151">
        <f t="shared" si="294"/>
        <v>21.732559455664809</v>
      </c>
      <c r="K964" s="150">
        <f t="shared" si="295"/>
        <v>21.484324978251156</v>
      </c>
      <c r="L964" s="135"/>
      <c r="M964" s="149">
        <f t="shared" si="297"/>
        <v>0.99253795341371509</v>
      </c>
      <c r="N964" s="149">
        <f t="shared" si="298"/>
        <v>0.98276804902559034</v>
      </c>
      <c r="O964" s="149">
        <f t="shared" si="299"/>
        <v>1.0006171108265758</v>
      </c>
      <c r="P964" s="149">
        <f t="shared" si="300"/>
        <v>0.99845315027069836</v>
      </c>
      <c r="Q964" s="140"/>
      <c r="R964" s="152">
        <f t="shared" si="301"/>
        <v>-7.490026936599903E-3</v>
      </c>
      <c r="S964" s="152">
        <f t="shared" si="302"/>
        <v>-1.7382149012551328E-2</v>
      </c>
      <c r="T964" s="152">
        <f t="shared" si="303"/>
        <v>6.169204919906421E-4</v>
      </c>
      <c r="U964" s="152">
        <f t="shared" si="304"/>
        <v>-1.5480473365157492E-3</v>
      </c>
    </row>
    <row r="965" spans="1:21" x14ac:dyDescent="0.25">
      <c r="A965" s="130">
        <f t="shared" si="288"/>
        <v>1951.04</v>
      </c>
      <c r="B965" s="138"/>
      <c r="C965" s="149">
        <f t="shared" si="296"/>
        <v>0.01</v>
      </c>
      <c r="D965" s="150">
        <f t="shared" si="289"/>
        <v>-0.21920000000000073</v>
      </c>
      <c r="E965" s="150">
        <f t="shared" si="290"/>
        <v>0.32443438999618973</v>
      </c>
      <c r="F965" s="150">
        <f t="shared" si="291"/>
        <v>0.36510851210517165</v>
      </c>
      <c r="G965" s="151">
        <f t="shared" si="292"/>
        <v>0.105234389996189</v>
      </c>
      <c r="H965" s="150">
        <f t="shared" si="293"/>
        <v>0.14590851210517092</v>
      </c>
      <c r="I965" s="137"/>
      <c r="J965" s="151">
        <f t="shared" si="294"/>
        <v>22.025234389996189</v>
      </c>
      <c r="K965" s="150">
        <f t="shared" si="295"/>
        <v>22.065908512105171</v>
      </c>
      <c r="L965" s="135"/>
      <c r="M965" s="149">
        <f t="shared" si="297"/>
        <v>1.0150771366104057</v>
      </c>
      <c r="N965" s="149">
        <f t="shared" si="298"/>
        <v>1.0251942122161926</v>
      </c>
      <c r="O965" s="149">
        <f t="shared" si="299"/>
        <v>1.0166009217898015</v>
      </c>
      <c r="P965" s="149">
        <f t="shared" si="300"/>
        <v>1.0279863683860386</v>
      </c>
      <c r="Q965" s="140"/>
      <c r="R965" s="152">
        <f t="shared" si="301"/>
        <v>1.4964606266648937E-2</v>
      </c>
      <c r="S965" s="152">
        <f t="shared" si="302"/>
        <v>2.488206997505853E-2</v>
      </c>
      <c r="T965" s="152">
        <f t="shared" si="303"/>
        <v>1.6464632768205548E-2</v>
      </c>
      <c r="U965" s="152">
        <f t="shared" si="304"/>
        <v>2.7601906620189333E-2</v>
      </c>
    </row>
    <row r="966" spans="1:21" x14ac:dyDescent="0.25">
      <c r="A966" s="130">
        <f t="shared" si="288"/>
        <v>1951.05</v>
      </c>
      <c r="B966" s="138"/>
      <c r="C966" s="149">
        <f t="shared" si="296"/>
        <v>0.01</v>
      </c>
      <c r="D966" s="150">
        <f t="shared" si="289"/>
        <v>-0.21930000000000049</v>
      </c>
      <c r="E966" s="150">
        <f t="shared" si="290"/>
        <v>0.32410884624281605</v>
      </c>
      <c r="F966" s="150">
        <f t="shared" si="291"/>
        <v>0.26649527048461313</v>
      </c>
      <c r="G966" s="151">
        <f t="shared" si="292"/>
        <v>0.10480884624281556</v>
      </c>
      <c r="H966" s="150">
        <f t="shared" si="293"/>
        <v>4.7195270484612639E-2</v>
      </c>
      <c r="I966" s="137"/>
      <c r="J966" s="151">
        <f t="shared" si="294"/>
        <v>22.034808846242814</v>
      </c>
      <c r="K966" s="150">
        <f t="shared" si="295"/>
        <v>21.977195270484611</v>
      </c>
      <c r="L966" s="135"/>
      <c r="M966" s="149">
        <f t="shared" si="297"/>
        <v>1.0054103487478843</v>
      </c>
      <c r="N966" s="149">
        <f t="shared" si="298"/>
        <v>1.0021102420303489</v>
      </c>
      <c r="O966" s="149">
        <f t="shared" si="299"/>
        <v>1.0049694115901504</v>
      </c>
      <c r="P966" s="149">
        <f t="shared" si="300"/>
        <v>1.0022559317129032</v>
      </c>
      <c r="Q966" s="140"/>
      <c r="R966" s="152">
        <f t="shared" si="301"/>
        <v>5.3957653881579332E-3</v>
      </c>
      <c r="S966" s="152">
        <f t="shared" si="302"/>
        <v>2.1080185970743866E-3</v>
      </c>
      <c r="T966" s="152">
        <f t="shared" si="303"/>
        <v>4.9571048191416039E-3</v>
      </c>
      <c r="U966" s="152">
        <f t="shared" si="304"/>
        <v>2.2533909194766655E-3</v>
      </c>
    </row>
    <row r="967" spans="1:21" x14ac:dyDescent="0.25">
      <c r="A967" s="130">
        <f t="shared" si="288"/>
        <v>1951.06</v>
      </c>
      <c r="B967" s="138"/>
      <c r="C967" s="149">
        <f t="shared" si="296"/>
        <v>0.01</v>
      </c>
      <c r="D967" s="150">
        <f t="shared" si="289"/>
        <v>-0.21549999999999869</v>
      </c>
      <c r="E967" s="150">
        <f t="shared" si="290"/>
        <v>0.31875846456440771</v>
      </c>
      <c r="F967" s="150">
        <f t="shared" si="291"/>
        <v>7.0237492202067348E-2</v>
      </c>
      <c r="G967" s="151">
        <f t="shared" si="292"/>
        <v>0.10325846456440901</v>
      </c>
      <c r="H967" s="150">
        <f t="shared" si="293"/>
        <v>-0.14526250779793135</v>
      </c>
      <c r="I967" s="137"/>
      <c r="J967" s="151">
        <f t="shared" si="294"/>
        <v>21.653258464564409</v>
      </c>
      <c r="K967" s="150">
        <f t="shared" si="295"/>
        <v>21.40473749220207</v>
      </c>
      <c r="L967" s="135"/>
      <c r="M967" s="149">
        <f t="shared" si="297"/>
        <v>0.99232176307994324</v>
      </c>
      <c r="N967" s="149">
        <f t="shared" si="298"/>
        <v>0.98587519437483717</v>
      </c>
      <c r="O967" s="149">
        <f t="shared" si="299"/>
        <v>1.0005978779238414</v>
      </c>
      <c r="P967" s="149">
        <f t="shared" si="300"/>
        <v>0.99917739542850192</v>
      </c>
      <c r="Q967" s="140"/>
      <c r="R967" s="152">
        <f t="shared" si="301"/>
        <v>-7.7078663464385817E-3</v>
      </c>
      <c r="S967" s="152">
        <f t="shared" si="302"/>
        <v>-1.4225510104283324E-2</v>
      </c>
      <c r="T967" s="152">
        <f t="shared" si="303"/>
        <v>5.9769926604227527E-4</v>
      </c>
      <c r="U967" s="152">
        <f t="shared" si="304"/>
        <v>-8.2294309629936499E-4</v>
      </c>
    </row>
    <row r="968" spans="1:21" x14ac:dyDescent="0.25">
      <c r="A968" s="130">
        <f t="shared" si="288"/>
        <v>1951.07</v>
      </c>
      <c r="B968" s="138"/>
      <c r="C968" s="149">
        <f t="shared" si="296"/>
        <v>0.01</v>
      </c>
      <c r="D968" s="150">
        <f t="shared" si="289"/>
        <v>-0.21930000000000049</v>
      </c>
      <c r="E968" s="150">
        <f t="shared" si="290"/>
        <v>0.32469341506273153</v>
      </c>
      <c r="F968" s="150">
        <f t="shared" si="291"/>
        <v>0.36721545636905939</v>
      </c>
      <c r="G968" s="151">
        <f t="shared" si="292"/>
        <v>0.10539341506273103</v>
      </c>
      <c r="H968" s="150">
        <f t="shared" si="293"/>
        <v>0.1479154563690589</v>
      </c>
      <c r="I968" s="137"/>
      <c r="J968" s="151">
        <f t="shared" si="294"/>
        <v>22.035393415062732</v>
      </c>
      <c r="K968" s="150">
        <f t="shared" si="295"/>
        <v>22.077915456369059</v>
      </c>
      <c r="L968" s="135"/>
      <c r="M968" s="149">
        <f t="shared" si="297"/>
        <v>1.0182357688728472</v>
      </c>
      <c r="N968" s="149">
        <f t="shared" si="298"/>
        <v>1.0285045081493036</v>
      </c>
      <c r="O968" s="149">
        <f t="shared" si="299"/>
        <v>1.0202383943664874</v>
      </c>
      <c r="P968" s="149">
        <f t="shared" si="300"/>
        <v>1.0318519338003262</v>
      </c>
      <c r="Q968" s="140"/>
      <c r="R968" s="152">
        <f t="shared" si="301"/>
        <v>1.8071491384733712E-2</v>
      </c>
      <c r="S968" s="152">
        <f t="shared" si="302"/>
        <v>2.8105813328593344E-2</v>
      </c>
      <c r="T968" s="152">
        <f t="shared" si="303"/>
        <v>2.0036319955067654E-2</v>
      </c>
      <c r="U968" s="152">
        <f t="shared" si="304"/>
        <v>3.1355181766164766E-2</v>
      </c>
    </row>
    <row r="969" spans="1:21" x14ac:dyDescent="0.25">
      <c r="A969" s="130">
        <f t="shared" si="288"/>
        <v>1951.08</v>
      </c>
      <c r="B969" s="138"/>
      <c r="C969" s="149">
        <f t="shared" si="296"/>
        <v>0.01</v>
      </c>
      <c r="D969" s="150">
        <f t="shared" si="289"/>
        <v>-0.22889999999999944</v>
      </c>
      <c r="E969" s="150">
        <f t="shared" si="290"/>
        <v>0.33709203597179332</v>
      </c>
      <c r="F969" s="150">
        <f t="shared" si="291"/>
        <v>0.38738646019614398</v>
      </c>
      <c r="G969" s="151">
        <f t="shared" si="292"/>
        <v>0.10819203597179389</v>
      </c>
      <c r="H969" s="150">
        <f t="shared" si="293"/>
        <v>0.15848646019614454</v>
      </c>
      <c r="I969" s="137"/>
      <c r="J969" s="151">
        <f t="shared" si="294"/>
        <v>22.998192035971794</v>
      </c>
      <c r="K969" s="150">
        <f t="shared" si="295"/>
        <v>23.048486460196145</v>
      </c>
      <c r="L969" s="135"/>
      <c r="M969" s="149">
        <f t="shared" si="297"/>
        <v>1.037220568456573</v>
      </c>
      <c r="N969" s="149">
        <f t="shared" si="298"/>
        <v>1.037409600477835</v>
      </c>
      <c r="O969" s="149">
        <f t="shared" si="299"/>
        <v>1.0423336160531178</v>
      </c>
      <c r="P969" s="149">
        <f t="shared" si="300"/>
        <v>1.0425508518159541</v>
      </c>
      <c r="Q969" s="140"/>
      <c r="R969" s="152">
        <f t="shared" si="301"/>
        <v>3.6544605238322585E-2</v>
      </c>
      <c r="S969" s="152">
        <f t="shared" si="302"/>
        <v>3.6726837256940432E-2</v>
      </c>
      <c r="T969" s="152">
        <f t="shared" si="303"/>
        <v>4.1462061044958913E-2</v>
      </c>
      <c r="U969" s="152">
        <f t="shared" si="304"/>
        <v>4.1670452221516018E-2</v>
      </c>
    </row>
    <row r="970" spans="1:21" x14ac:dyDescent="0.25">
      <c r="A970" s="130">
        <f t="shared" si="288"/>
        <v>1951.09</v>
      </c>
      <c r="B970" s="138"/>
      <c r="C970" s="149">
        <f t="shared" si="296"/>
        <v>0.01</v>
      </c>
      <c r="D970" s="150">
        <f t="shared" si="289"/>
        <v>-0.2347999999999999</v>
      </c>
      <c r="E970" s="150">
        <f t="shared" si="290"/>
        <v>0.34213223892998662</v>
      </c>
      <c r="F970" s="150">
        <f t="shared" si="291"/>
        <v>0.39534821952107058</v>
      </c>
      <c r="G970" s="151">
        <f t="shared" si="292"/>
        <v>0.10733223892998672</v>
      </c>
      <c r="H970" s="150">
        <f t="shared" si="293"/>
        <v>0.16054821952107068</v>
      </c>
      <c r="I970" s="137"/>
      <c r="J970" s="151">
        <f t="shared" si="294"/>
        <v>23.587332238929989</v>
      </c>
      <c r="K970" s="150">
        <f t="shared" si="295"/>
        <v>23.640548219521072</v>
      </c>
      <c r="L970" s="135"/>
      <c r="M970" s="149">
        <f t="shared" si="297"/>
        <v>1.0234790212262617</v>
      </c>
      <c r="N970" s="149">
        <f t="shared" si="298"/>
        <v>1.0235218896092735</v>
      </c>
      <c r="O970" s="149">
        <f t="shared" si="299"/>
        <v>1.0266708935656781</v>
      </c>
      <c r="P970" s="149">
        <f t="shared" si="300"/>
        <v>1.0267204297887202</v>
      </c>
      <c r="Q970" s="140"/>
      <c r="R970" s="152">
        <f t="shared" si="301"/>
        <v>2.3207628817064323E-2</v>
      </c>
      <c r="S970" s="152">
        <f t="shared" si="302"/>
        <v>2.3249512904942513E-2</v>
      </c>
      <c r="T970" s="152">
        <f t="shared" si="303"/>
        <v>2.6321425418324846E-2</v>
      </c>
      <c r="U970" s="152">
        <f t="shared" si="304"/>
        <v>2.6369673623611742E-2</v>
      </c>
    </row>
    <row r="971" spans="1:21" x14ac:dyDescent="0.25">
      <c r="A971" s="130">
        <f t="shared" si="288"/>
        <v>1951.1</v>
      </c>
      <c r="B971" s="138"/>
      <c r="C971" s="149">
        <f t="shared" si="296"/>
        <v>0.01</v>
      </c>
      <c r="D971" s="150">
        <f t="shared" si="289"/>
        <v>-0.23359999999999914</v>
      </c>
      <c r="E971" s="150">
        <f t="shared" si="290"/>
        <v>0.33662330848538397</v>
      </c>
      <c r="F971" s="150">
        <f t="shared" si="291"/>
        <v>9.2107164541887901E-2</v>
      </c>
      <c r="G971" s="151">
        <f t="shared" si="292"/>
        <v>0.10302330848538482</v>
      </c>
      <c r="H971" s="150">
        <f t="shared" si="293"/>
        <v>-0.14149283545811125</v>
      </c>
      <c r="I971" s="137"/>
      <c r="J971" s="151">
        <f t="shared" si="294"/>
        <v>23.463023308485383</v>
      </c>
      <c r="K971" s="150">
        <f t="shared" si="295"/>
        <v>23.218507164541887</v>
      </c>
      <c r="L971" s="135"/>
      <c r="M971" s="149">
        <f t="shared" si="297"/>
        <v>1.0008073937379152</v>
      </c>
      <c r="N971" s="149">
        <f t="shared" si="298"/>
        <v>0.99173321759049049</v>
      </c>
      <c r="O971" s="149">
        <f t="shared" si="299"/>
        <v>1.0023747298947698</v>
      </c>
      <c r="P971" s="149">
        <f t="shared" si="300"/>
        <v>0.99989184586854618</v>
      </c>
      <c r="Q971" s="140"/>
      <c r="R971" s="152">
        <f t="shared" si="301"/>
        <v>8.0706797092750839E-4</v>
      </c>
      <c r="S971" s="152">
        <f t="shared" si="302"/>
        <v>-8.3011417470191494E-3</v>
      </c>
      <c r="T971" s="152">
        <f t="shared" si="303"/>
        <v>2.3719146797692094E-3</v>
      </c>
      <c r="U971" s="152">
        <f t="shared" si="304"/>
        <v>-1.0815998053363308E-4</v>
      </c>
    </row>
    <row r="972" spans="1:21" x14ac:dyDescent="0.25">
      <c r="A972" s="130">
        <f t="shared" si="288"/>
        <v>1951.11</v>
      </c>
      <c r="B972" s="138"/>
      <c r="C972" s="149">
        <f t="shared" si="296"/>
        <v>0.01</v>
      </c>
      <c r="D972" s="150">
        <f t="shared" si="289"/>
        <v>-0.22710000000000008</v>
      </c>
      <c r="E972" s="150">
        <f t="shared" si="290"/>
        <v>0.32558012648470203</v>
      </c>
      <c r="F972" s="150">
        <f t="shared" si="291"/>
        <v>7.1499980895173287E-2</v>
      </c>
      <c r="G972" s="151">
        <f t="shared" si="292"/>
        <v>9.8480126484701946E-2</v>
      </c>
      <c r="H972" s="150">
        <f t="shared" si="293"/>
        <v>-0.15560001910482679</v>
      </c>
      <c r="I972" s="137"/>
      <c r="J972" s="151">
        <f t="shared" si="294"/>
        <v>22.808480126484703</v>
      </c>
      <c r="K972" s="150">
        <f t="shared" si="295"/>
        <v>22.554399980895173</v>
      </c>
      <c r="L972" s="135"/>
      <c r="M972" s="149">
        <f t="shared" si="297"/>
        <v>0.9845277637466443</v>
      </c>
      <c r="N972" s="149">
        <f t="shared" si="298"/>
        <v>0.98406069283320652</v>
      </c>
      <c r="O972" s="149">
        <f t="shared" si="299"/>
        <v>0.9989216490445294</v>
      </c>
      <c r="P972" s="149">
        <f t="shared" si="300"/>
        <v>0.99881907656337687</v>
      </c>
      <c r="Q972" s="140"/>
      <c r="R972" s="152">
        <f t="shared" si="301"/>
        <v>-1.55931804406197E-2</v>
      </c>
      <c r="S972" s="152">
        <f t="shared" si="302"/>
        <v>-1.6067704123455429E-2</v>
      </c>
      <c r="T972" s="152">
        <f t="shared" si="303"/>
        <v>-1.0789327941840108E-3</v>
      </c>
      <c r="U972" s="152">
        <f t="shared" si="304"/>
        <v>-1.1816212761555161E-3</v>
      </c>
    </row>
    <row r="973" spans="1:21" x14ac:dyDescent="0.25">
      <c r="A973" s="130">
        <f t="shared" si="288"/>
        <v>1951.12</v>
      </c>
      <c r="B973" s="138"/>
      <c r="C973" s="149">
        <f t="shared" si="296"/>
        <v>0.01</v>
      </c>
      <c r="D973" s="150">
        <f t="shared" si="289"/>
        <v>-0.23410000000000153</v>
      </c>
      <c r="E973" s="150">
        <f t="shared" si="290"/>
        <v>0.33555067176499143</v>
      </c>
      <c r="F973" s="150">
        <f t="shared" si="291"/>
        <v>0.3949235645879528</v>
      </c>
      <c r="G973" s="151">
        <f t="shared" si="292"/>
        <v>0.1014506717649899</v>
      </c>
      <c r="H973" s="150">
        <f t="shared" si="293"/>
        <v>0.16082356458795127</v>
      </c>
      <c r="I973" s="137"/>
      <c r="J973" s="151">
        <f t="shared" si="294"/>
        <v>23.51145067176499</v>
      </c>
      <c r="K973" s="150">
        <f t="shared" si="295"/>
        <v>23.57082356458795</v>
      </c>
      <c r="L973" s="135"/>
      <c r="M973" s="149">
        <f t="shared" si="297"/>
        <v>1.0266246941536876</v>
      </c>
      <c r="N973" s="149">
        <f t="shared" si="298"/>
        <v>1.0368753149174523</v>
      </c>
      <c r="O973" s="149">
        <f t="shared" si="299"/>
        <v>1.0308085580520727</v>
      </c>
      <c r="P973" s="149">
        <f t="shared" si="300"/>
        <v>1.0428729406681816</v>
      </c>
      <c r="Q973" s="140"/>
      <c r="R973" s="152">
        <f t="shared" si="301"/>
        <v>2.6276425163831944E-2</v>
      </c>
      <c r="S973" s="152">
        <f t="shared" si="302"/>
        <v>3.621168568038214E-2</v>
      </c>
      <c r="T973" s="152">
        <f t="shared" si="303"/>
        <v>3.034350210160941E-2</v>
      </c>
      <c r="U973" s="152">
        <f t="shared" si="304"/>
        <v>4.1979347570221023E-2</v>
      </c>
    </row>
    <row r="974" spans="1:21" x14ac:dyDescent="0.25">
      <c r="A974" s="130">
        <f t="shared" si="288"/>
        <v>1952.01</v>
      </c>
      <c r="B974" s="138"/>
      <c r="C974" s="149">
        <f t="shared" si="296"/>
        <v>0.01</v>
      </c>
      <c r="D974" s="150">
        <f t="shared" si="289"/>
        <v>-0.24190000000000111</v>
      </c>
      <c r="E974" s="150">
        <f t="shared" si="290"/>
        <v>0.34424249317228572</v>
      </c>
      <c r="F974" s="150">
        <f t="shared" si="291"/>
        <v>0.40838764322555077</v>
      </c>
      <c r="G974" s="151">
        <f t="shared" si="292"/>
        <v>0.10234249317228461</v>
      </c>
      <c r="H974" s="150">
        <f t="shared" si="293"/>
        <v>0.16648764322554965</v>
      </c>
      <c r="I974" s="137"/>
      <c r="J974" s="151">
        <f t="shared" si="294"/>
        <v>24.292342493172285</v>
      </c>
      <c r="K974" s="150">
        <f t="shared" si="295"/>
        <v>24.356487643225552</v>
      </c>
      <c r="L974" s="135"/>
      <c r="M974" s="149">
        <f t="shared" si="297"/>
        <v>1.0280583157673548</v>
      </c>
      <c r="N974" s="149">
        <f t="shared" si="298"/>
        <v>1.0281338705683754</v>
      </c>
      <c r="O974" s="149">
        <f t="shared" si="299"/>
        <v>1.0327301606888772</v>
      </c>
      <c r="P974" s="149">
        <f t="shared" si="300"/>
        <v>1.0328197941528889</v>
      </c>
      <c r="Q974" s="140"/>
      <c r="R974" s="152">
        <f t="shared" si="301"/>
        <v>2.7671892824185876E-2</v>
      </c>
      <c r="S974" s="152">
        <f t="shared" si="302"/>
        <v>2.7745382842829663E-2</v>
      </c>
      <c r="T974" s="152">
        <f t="shared" si="303"/>
        <v>3.2205936932419223E-2</v>
      </c>
      <c r="U974" s="152">
        <f t="shared" si="304"/>
        <v>3.22927258903506E-2</v>
      </c>
    </row>
    <row r="975" spans="1:21" x14ac:dyDescent="0.25">
      <c r="A975" s="130">
        <f t="shared" si="288"/>
        <v>1952.02</v>
      </c>
      <c r="B975" s="138"/>
      <c r="C975" s="149">
        <f t="shared" si="296"/>
        <v>0.01</v>
      </c>
      <c r="D975" s="150">
        <f t="shared" si="289"/>
        <v>-0.23750000000000071</v>
      </c>
      <c r="E975" s="150">
        <f t="shared" si="290"/>
        <v>0.33524451418270129</v>
      </c>
      <c r="F975" s="150">
        <f t="shared" si="291"/>
        <v>7.725918222407463E-2</v>
      </c>
      <c r="G975" s="151">
        <f t="shared" si="292"/>
        <v>9.7744514182700581E-2</v>
      </c>
      <c r="H975" s="150">
        <f t="shared" si="293"/>
        <v>-0.16024081777592608</v>
      </c>
      <c r="I975" s="137"/>
      <c r="J975" s="151">
        <f t="shared" si="294"/>
        <v>23.8477445141827</v>
      </c>
      <c r="K975" s="150">
        <f t="shared" si="295"/>
        <v>23.589759182224075</v>
      </c>
      <c r="L975" s="135"/>
      <c r="M975" s="149">
        <f t="shared" si="297"/>
        <v>0.99147771550713293</v>
      </c>
      <c r="N975" s="149">
        <f t="shared" si="298"/>
        <v>0.98216832621045125</v>
      </c>
      <c r="O975" s="149">
        <f t="shared" si="299"/>
        <v>1.0005597346196782</v>
      </c>
      <c r="P975" s="149">
        <f t="shared" si="300"/>
        <v>0.99841432798768415</v>
      </c>
      <c r="Q975" s="140"/>
      <c r="R975" s="152">
        <f t="shared" si="301"/>
        <v>-8.5588068097788433E-3</v>
      </c>
      <c r="S975" s="152">
        <f t="shared" si="302"/>
        <v>-1.7992573697360122E-2</v>
      </c>
      <c r="T975" s="152">
        <f t="shared" si="303"/>
        <v>5.5957802668689708E-4</v>
      </c>
      <c r="U975" s="152">
        <f t="shared" si="304"/>
        <v>-1.5869305207448479E-3</v>
      </c>
    </row>
    <row r="976" spans="1:21" x14ac:dyDescent="0.25">
      <c r="A976" s="130">
        <f t="shared" si="288"/>
        <v>1952.03</v>
      </c>
      <c r="B976" s="138"/>
      <c r="C976" s="149">
        <f t="shared" si="296"/>
        <v>0.01</v>
      </c>
      <c r="D976" s="150">
        <f t="shared" si="289"/>
        <v>-0.23809999999999931</v>
      </c>
      <c r="E976" s="150">
        <f t="shared" si="290"/>
        <v>0.33741273261917532</v>
      </c>
      <c r="F976" s="150">
        <f t="shared" si="291"/>
        <v>0.36194218688477464</v>
      </c>
      <c r="G976" s="151">
        <f t="shared" si="292"/>
        <v>9.9312732619176003E-2</v>
      </c>
      <c r="H976" s="150">
        <f t="shared" si="293"/>
        <v>0.12384218688477533</v>
      </c>
      <c r="I976" s="137"/>
      <c r="J976" s="151">
        <f t="shared" si="294"/>
        <v>23.909312732619174</v>
      </c>
      <c r="K976" s="150">
        <f t="shared" si="295"/>
        <v>23.933842186884775</v>
      </c>
      <c r="L976" s="135"/>
      <c r="M976" s="149">
        <f t="shared" si="297"/>
        <v>1.0063037080081507</v>
      </c>
      <c r="N976" s="149">
        <f t="shared" si="298"/>
        <v>1.0148479048842753</v>
      </c>
      <c r="O976" s="149">
        <f t="shared" si="299"/>
        <v>1.006522875707621</v>
      </c>
      <c r="P976" s="149">
        <f t="shared" si="300"/>
        <v>1.0156882242660852</v>
      </c>
      <c r="Q976" s="140"/>
      <c r="R976" s="152">
        <f t="shared" si="301"/>
        <v>6.2839227443104908E-3</v>
      </c>
      <c r="S976" s="152">
        <f t="shared" si="302"/>
        <v>1.4738753860851782E-2</v>
      </c>
      <c r="T976" s="152">
        <f t="shared" si="303"/>
        <v>6.5016938152110361E-3</v>
      </c>
      <c r="U976" s="152">
        <f t="shared" si="304"/>
        <v>1.5566436183484229E-2</v>
      </c>
    </row>
    <row r="977" spans="1:21" x14ac:dyDescent="0.25">
      <c r="A977" s="130">
        <f t="shared" si="288"/>
        <v>1952.04</v>
      </c>
      <c r="B977" s="138"/>
      <c r="C977" s="149">
        <f t="shared" si="296"/>
        <v>0.01</v>
      </c>
      <c r="D977" s="150">
        <f t="shared" si="289"/>
        <v>-0.23740000000000094</v>
      </c>
      <c r="E977" s="150">
        <f t="shared" si="290"/>
        <v>0.33641417483896136</v>
      </c>
      <c r="F977" s="150">
        <f t="shared" si="291"/>
        <v>0.10895518689267075</v>
      </c>
      <c r="G977" s="151">
        <f t="shared" si="292"/>
        <v>9.9014174838960411E-2</v>
      </c>
      <c r="H977" s="150">
        <f t="shared" si="293"/>
        <v>-0.12844481310733019</v>
      </c>
      <c r="I977" s="137"/>
      <c r="J977" s="151">
        <f t="shared" si="294"/>
        <v>23.839014174838958</v>
      </c>
      <c r="K977" s="150">
        <f t="shared" si="295"/>
        <v>23.611555186892669</v>
      </c>
      <c r="L977" s="135"/>
      <c r="M977" s="149">
        <f t="shared" si="297"/>
        <v>1.0024095324217053</v>
      </c>
      <c r="N977" s="149">
        <f t="shared" si="298"/>
        <v>0.99494816934722896</v>
      </c>
      <c r="O977" s="149">
        <f t="shared" si="299"/>
        <v>1.0030105164364587</v>
      </c>
      <c r="P977" s="149">
        <f t="shared" si="300"/>
        <v>1.0005939886292021</v>
      </c>
      <c r="Q977" s="140"/>
      <c r="R977" s="152">
        <f t="shared" si="301"/>
        <v>2.4066341531740164E-3</v>
      </c>
      <c r="S977" s="152">
        <f t="shared" si="302"/>
        <v>-5.0646342886457845E-3</v>
      </c>
      <c r="T977" s="152">
        <f t="shared" si="303"/>
        <v>3.0059939063455678E-3</v>
      </c>
      <c r="U977" s="152">
        <f t="shared" si="304"/>
        <v>5.9381228778272374E-4</v>
      </c>
    </row>
    <row r="978" spans="1:21" x14ac:dyDescent="0.25">
      <c r="A978" s="130">
        <f t="shared" si="288"/>
        <v>1952.05</v>
      </c>
      <c r="B978" s="138"/>
      <c r="C978" s="149">
        <f t="shared" si="296"/>
        <v>0.01</v>
      </c>
      <c r="D978" s="150">
        <f t="shared" si="289"/>
        <v>-0.23730000000000118</v>
      </c>
      <c r="E978" s="150">
        <f t="shared" si="290"/>
        <v>0.33670495260301059</v>
      </c>
      <c r="F978" s="150">
        <f t="shared" si="291"/>
        <v>0.19093262836097863</v>
      </c>
      <c r="G978" s="151">
        <f t="shared" si="292"/>
        <v>9.9404952603009411E-2</v>
      </c>
      <c r="H978" s="150">
        <f t="shared" si="293"/>
        <v>-4.6367371639022548E-2</v>
      </c>
      <c r="I978" s="137"/>
      <c r="J978" s="151">
        <f t="shared" si="294"/>
        <v>23.82940495260301</v>
      </c>
      <c r="K978" s="150">
        <f t="shared" si="295"/>
        <v>23.683632628360979</v>
      </c>
      <c r="L978" s="135"/>
      <c r="M978" s="149">
        <f t="shared" si="297"/>
        <v>1.004246321326284</v>
      </c>
      <c r="N978" s="149">
        <f t="shared" si="298"/>
        <v>1.0067323861383366</v>
      </c>
      <c r="O978" s="149">
        <f t="shared" si="299"/>
        <v>1.0038400091342137</v>
      </c>
      <c r="P978" s="149">
        <f t="shared" si="300"/>
        <v>1.0052497623474388</v>
      </c>
      <c r="Q978" s="140"/>
      <c r="R978" s="152">
        <f t="shared" si="301"/>
        <v>4.2373311450277871E-3</v>
      </c>
      <c r="S978" s="152">
        <f t="shared" si="302"/>
        <v>6.7098248311258327E-3</v>
      </c>
      <c r="T978" s="152">
        <f t="shared" si="303"/>
        <v>3.8326551194487017E-3</v>
      </c>
      <c r="U978" s="152">
        <f t="shared" si="304"/>
        <v>5.2360303838170528E-3</v>
      </c>
    </row>
    <row r="979" spans="1:21" x14ac:dyDescent="0.25">
      <c r="A979" s="130">
        <f t="shared" si="288"/>
        <v>1952.06</v>
      </c>
      <c r="B979" s="138"/>
      <c r="C979" s="149">
        <f t="shared" si="296"/>
        <v>0.01</v>
      </c>
      <c r="D979" s="150">
        <f t="shared" si="289"/>
        <v>-0.24380000000000024</v>
      </c>
      <c r="E979" s="150">
        <f t="shared" si="290"/>
        <v>0.34615953834137192</v>
      </c>
      <c r="F979" s="150">
        <f t="shared" si="291"/>
        <v>0.41062927487720963</v>
      </c>
      <c r="G979" s="151">
        <f t="shared" si="292"/>
        <v>0.10235953834137168</v>
      </c>
      <c r="H979" s="150">
        <f t="shared" si="293"/>
        <v>0.16682927487720939</v>
      </c>
      <c r="I979" s="137"/>
      <c r="J979" s="151">
        <f t="shared" si="294"/>
        <v>24.48235953834137</v>
      </c>
      <c r="K979" s="150">
        <f t="shared" si="295"/>
        <v>24.546829274877208</v>
      </c>
      <c r="L979" s="135"/>
      <c r="M979" s="149">
        <f t="shared" si="297"/>
        <v>1.0240149264276255</v>
      </c>
      <c r="N979" s="149">
        <f t="shared" si="298"/>
        <v>1.0304588949826541</v>
      </c>
      <c r="O979" s="149">
        <f t="shared" si="299"/>
        <v>1.0278697208461547</v>
      </c>
      <c r="P979" s="149">
        <f t="shared" si="300"/>
        <v>1.0355138324247688</v>
      </c>
      <c r="Q979" s="140"/>
      <c r="R979" s="152">
        <f t="shared" si="301"/>
        <v>2.3731103100556605E-2</v>
      </c>
      <c r="S979" s="152">
        <f t="shared" si="302"/>
        <v>3.0004232132292412E-2</v>
      </c>
      <c r="T979" s="152">
        <f t="shared" si="303"/>
        <v>2.7488428307558335E-2</v>
      </c>
      <c r="U979" s="152">
        <f t="shared" si="304"/>
        <v>3.4897759972653333E-2</v>
      </c>
    </row>
    <row r="980" spans="1:21" x14ac:dyDescent="0.25">
      <c r="A980" s="130">
        <f t="shared" si="288"/>
        <v>1952.07</v>
      </c>
      <c r="B980" s="138"/>
      <c r="C980" s="149">
        <f t="shared" si="296"/>
        <v>0.01</v>
      </c>
      <c r="D980" s="150">
        <f t="shared" si="289"/>
        <v>-0.25080000000000169</v>
      </c>
      <c r="E980" s="150">
        <f t="shared" si="290"/>
        <v>0.35337480005078081</v>
      </c>
      <c r="F980" s="150">
        <f t="shared" si="291"/>
        <v>0.42263058771869411</v>
      </c>
      <c r="G980" s="151">
        <f t="shared" si="292"/>
        <v>0.10257480005077912</v>
      </c>
      <c r="H980" s="150">
        <f t="shared" si="293"/>
        <v>0.17183058771869242</v>
      </c>
      <c r="I980" s="137"/>
      <c r="J980" s="151">
        <f t="shared" si="294"/>
        <v>25.182574800050777</v>
      </c>
      <c r="K980" s="150">
        <f t="shared" si="295"/>
        <v>25.25183058771869</v>
      </c>
      <c r="L980" s="135"/>
      <c r="M980" s="149">
        <f t="shared" si="297"/>
        <v>1.0246092354262015</v>
      </c>
      <c r="N980" s="149">
        <f t="shared" si="298"/>
        <v>1.0246845435666381</v>
      </c>
      <c r="O980" s="149">
        <f t="shared" si="299"/>
        <v>1.0287802756234963</v>
      </c>
      <c r="P980" s="149">
        <f t="shared" si="300"/>
        <v>1.028870342950448</v>
      </c>
      <c r="Q980" s="140"/>
      <c r="R980" s="152">
        <f t="shared" si="301"/>
        <v>2.4311306171783075E-2</v>
      </c>
      <c r="S980" s="152">
        <f t="shared" si="302"/>
        <v>2.4384802847801347E-2</v>
      </c>
      <c r="T980" s="152">
        <f t="shared" si="303"/>
        <v>2.8373902100764788E-2</v>
      </c>
      <c r="U980" s="152">
        <f t="shared" si="304"/>
        <v>2.8461445949264839E-2</v>
      </c>
    </row>
    <row r="981" spans="1:21" x14ac:dyDescent="0.25">
      <c r="A981" s="130">
        <f t="shared" si="288"/>
        <v>1952.08</v>
      </c>
      <c r="B981" s="138"/>
      <c r="C981" s="149">
        <f t="shared" si="296"/>
        <v>0.01</v>
      </c>
      <c r="D981" s="150">
        <f t="shared" si="289"/>
        <v>-0.25179999999999936</v>
      </c>
      <c r="E981" s="150">
        <f t="shared" si="290"/>
        <v>0.35182781236771582</v>
      </c>
      <c r="F981" s="150">
        <f t="shared" si="291"/>
        <v>0.39698235697384454</v>
      </c>
      <c r="G981" s="151">
        <f t="shared" si="292"/>
        <v>0.10002781236771646</v>
      </c>
      <c r="H981" s="150">
        <f t="shared" si="293"/>
        <v>0.14518235697384518</v>
      </c>
      <c r="I981" s="137"/>
      <c r="J981" s="151">
        <f t="shared" si="294"/>
        <v>25.280027812367717</v>
      </c>
      <c r="K981" s="150">
        <f t="shared" si="295"/>
        <v>25.325182356973844</v>
      </c>
      <c r="L981" s="135"/>
      <c r="M981" s="149">
        <f t="shared" si="297"/>
        <v>1.0070612067904163</v>
      </c>
      <c r="N981" s="149">
        <f t="shared" si="298"/>
        <v>1.0063778051648604</v>
      </c>
      <c r="O981" s="149">
        <f t="shared" si="299"/>
        <v>1.0075392970631811</v>
      </c>
      <c r="P981" s="149">
        <f t="shared" si="300"/>
        <v>1.0067681858021151</v>
      </c>
      <c r="Q981" s="140"/>
      <c r="R981" s="152">
        <f t="shared" si="301"/>
        <v>7.03639321048374E-3</v>
      </c>
      <c r="S981" s="152">
        <f t="shared" si="302"/>
        <v>6.3575530293389021E-3</v>
      </c>
      <c r="T981" s="152">
        <f t="shared" si="303"/>
        <v>7.5110186072561624E-3</v>
      </c>
      <c r="U981" s="152">
        <f t="shared" si="304"/>
        <v>6.7453844572627217E-3</v>
      </c>
    </row>
    <row r="982" spans="1:21" x14ac:dyDescent="0.25">
      <c r="A982" s="130">
        <f t="shared" si="288"/>
        <v>1952.09</v>
      </c>
      <c r="B982" s="138"/>
      <c r="C982" s="149">
        <f t="shared" si="296"/>
        <v>0.01</v>
      </c>
      <c r="D982" s="150">
        <f t="shared" ref="D982:D1001" si="305">(1-Epsilon)*q_SP-q_SP</f>
        <v>-0.24780000000000157</v>
      </c>
      <c r="E982" s="150">
        <f t="shared" si="290"/>
        <v>0.345470779334074</v>
      </c>
      <c r="F982" s="150">
        <f t="shared" si="291"/>
        <v>8.1927996965435096E-2</v>
      </c>
      <c r="G982" s="151">
        <f t="shared" si="292"/>
        <v>9.7670779334072422E-2</v>
      </c>
      <c r="H982" s="150">
        <f t="shared" si="293"/>
        <v>-0.16587200303456648</v>
      </c>
      <c r="I982" s="137"/>
      <c r="J982" s="151">
        <f t="shared" si="294"/>
        <v>24.877670779334075</v>
      </c>
      <c r="K982" s="150">
        <f t="shared" si="295"/>
        <v>24.614127996965436</v>
      </c>
      <c r="L982" s="135"/>
      <c r="M982" s="149">
        <f t="shared" si="297"/>
        <v>0.9932506581174172</v>
      </c>
      <c r="N982" s="149">
        <f t="shared" si="298"/>
        <v>0.98476760294276411</v>
      </c>
      <c r="O982" s="149">
        <f t="shared" si="299"/>
        <v>1.000951540308634</v>
      </c>
      <c r="P982" s="149">
        <f t="shared" si="300"/>
        <v>0.99893979355556195</v>
      </c>
      <c r="Q982" s="140"/>
      <c r="R982" s="152">
        <f t="shared" si="301"/>
        <v>-6.7722216977492275E-3</v>
      </c>
      <c r="S982" s="152">
        <f t="shared" si="302"/>
        <v>-1.5349601746064786E-2</v>
      </c>
      <c r="T982" s="152">
        <f t="shared" si="303"/>
        <v>9.5108788113375839E-4</v>
      </c>
      <c r="U982" s="152">
        <f t="shared" si="304"/>
        <v>-1.0607688608439366E-3</v>
      </c>
    </row>
    <row r="983" spans="1:21" x14ac:dyDescent="0.25">
      <c r="A983" s="130">
        <f t="shared" si="288"/>
        <v>1952.1</v>
      </c>
      <c r="B983" s="138"/>
      <c r="C983" s="149">
        <f t="shared" si="296"/>
        <v>0.01</v>
      </c>
      <c r="D983" s="150">
        <f t="shared" si="305"/>
        <v>-0.24259999999999948</v>
      </c>
      <c r="E983" s="150">
        <f t="shared" si="290"/>
        <v>0.33842900168425027</v>
      </c>
      <c r="F983" s="150">
        <f t="shared" si="291"/>
        <v>7.8194608241379124E-2</v>
      </c>
      <c r="G983" s="151">
        <f t="shared" si="292"/>
        <v>9.5829001684250792E-2</v>
      </c>
      <c r="H983" s="150">
        <f t="shared" si="293"/>
        <v>-0.16440539175862035</v>
      </c>
      <c r="I983" s="137"/>
      <c r="J983" s="151">
        <f t="shared" si="294"/>
        <v>24.355829001684253</v>
      </c>
      <c r="K983" s="150">
        <f t="shared" si="295"/>
        <v>24.095594608241381</v>
      </c>
      <c r="L983" s="135"/>
      <c r="M983" s="149">
        <f t="shared" si="297"/>
        <v>0.98974049761487692</v>
      </c>
      <c r="N983" s="149">
        <f t="shared" si="298"/>
        <v>0.98971353498227055</v>
      </c>
      <c r="O983" s="149">
        <f t="shared" si="299"/>
        <v>1.0002093087706707</v>
      </c>
      <c r="P983" s="149">
        <f t="shared" si="300"/>
        <v>1.0002030790076089</v>
      </c>
      <c r="Q983" s="140"/>
      <c r="R983" s="152">
        <f t="shared" si="301"/>
        <v>-1.0312493835238893E-2</v>
      </c>
      <c r="S983" s="152">
        <f t="shared" si="302"/>
        <v>-1.0339736329546949E-2</v>
      </c>
      <c r="T983" s="152">
        <f t="shared" si="303"/>
        <v>2.0928686864611049E-4</v>
      </c>
      <c r="U983" s="152">
        <f t="shared" si="304"/>
        <v>2.0305838985849482E-4</v>
      </c>
    </row>
    <row r="984" spans="1:21" x14ac:dyDescent="0.25">
      <c r="A984" s="130">
        <f t="shared" si="288"/>
        <v>1952.11</v>
      </c>
      <c r="B984" s="138"/>
      <c r="C984" s="149">
        <f t="shared" si="296"/>
        <v>0.01</v>
      </c>
      <c r="D984" s="150">
        <f t="shared" si="305"/>
        <v>-0.2502999999999993</v>
      </c>
      <c r="E984" s="150">
        <f t="shared" si="290"/>
        <v>0.34985293980597543</v>
      </c>
      <c r="F984" s="150">
        <f t="shared" si="291"/>
        <v>0.42217231664752475</v>
      </c>
      <c r="G984" s="151">
        <f t="shared" si="292"/>
        <v>9.9552939805976126E-2</v>
      </c>
      <c r="H984" s="150">
        <f t="shared" si="293"/>
        <v>0.17187231664752545</v>
      </c>
      <c r="I984" s="137"/>
      <c r="J984" s="151">
        <f t="shared" si="294"/>
        <v>25.129552939805976</v>
      </c>
      <c r="K984" s="150">
        <f t="shared" si="295"/>
        <v>25.201872316647528</v>
      </c>
      <c r="L984" s="135"/>
      <c r="M984" s="149">
        <f t="shared" si="297"/>
        <v>1.0266178177068583</v>
      </c>
      <c r="N984" s="149">
        <f t="shared" si="298"/>
        <v>1.0365397209019043</v>
      </c>
      <c r="O984" s="149">
        <f t="shared" si="299"/>
        <v>1.0314246212136924</v>
      </c>
      <c r="P984" s="149">
        <f t="shared" si="300"/>
        <v>1.0433975171960101</v>
      </c>
      <c r="Q984" s="140"/>
      <c r="R984" s="152">
        <f t="shared" si="301"/>
        <v>2.6269727029744432E-2</v>
      </c>
      <c r="S984" s="152">
        <f t="shared" si="302"/>
        <v>3.5887974303083298E-2</v>
      </c>
      <c r="T984" s="152">
        <f t="shared" si="303"/>
        <v>3.0940973993866989E-2</v>
      </c>
      <c r="U984" s="152">
        <f t="shared" si="304"/>
        <v>4.2482232071035679E-2</v>
      </c>
    </row>
    <row r="985" spans="1:21" x14ac:dyDescent="0.25">
      <c r="A985" s="130">
        <f t="shared" si="288"/>
        <v>1952.12</v>
      </c>
      <c r="B985" s="138"/>
      <c r="C985" s="149">
        <f t="shared" si="296"/>
        <v>0.01</v>
      </c>
      <c r="D985" s="150">
        <f t="shared" si="305"/>
        <v>-0.26040000000000063</v>
      </c>
      <c r="E985" s="150">
        <f t="shared" si="290"/>
        <v>0.35957841078651182</v>
      </c>
      <c r="F985" s="150">
        <f t="shared" si="291"/>
        <v>0.4401892570223323</v>
      </c>
      <c r="G985" s="151">
        <f t="shared" si="292"/>
        <v>9.9178410786511184E-2</v>
      </c>
      <c r="H985" s="150">
        <f t="shared" si="293"/>
        <v>0.17978925702233167</v>
      </c>
      <c r="I985" s="137"/>
      <c r="J985" s="151">
        <f t="shared" si="294"/>
        <v>26.13917841078651</v>
      </c>
      <c r="K985" s="150">
        <f t="shared" si="295"/>
        <v>26.219789257022331</v>
      </c>
      <c r="L985" s="135"/>
      <c r="M985" s="149">
        <f t="shared" si="297"/>
        <v>1.0320121961760276</v>
      </c>
      <c r="N985" s="149">
        <f t="shared" si="298"/>
        <v>1.0321504854099659</v>
      </c>
      <c r="O985" s="149">
        <f t="shared" si="299"/>
        <v>1.038432395928331</v>
      </c>
      <c r="P985" s="149">
        <f t="shared" si="300"/>
        <v>1.038601687057374</v>
      </c>
      <c r="Q985" s="140"/>
      <c r="R985" s="152">
        <f t="shared" si="301"/>
        <v>3.1510484989565699E-2</v>
      </c>
      <c r="S985" s="152">
        <f t="shared" si="302"/>
        <v>3.1644475624488883E-2</v>
      </c>
      <c r="T985" s="152">
        <f t="shared" si="303"/>
        <v>3.7712264408942951E-2</v>
      </c>
      <c r="U985" s="152">
        <f t="shared" si="304"/>
        <v>3.7875276783948836E-2</v>
      </c>
    </row>
    <row r="986" spans="1:21" x14ac:dyDescent="0.25">
      <c r="A986" s="130">
        <f t="shared" si="288"/>
        <v>1953.01</v>
      </c>
      <c r="B986" s="138"/>
      <c r="C986" s="149">
        <f t="shared" si="296"/>
        <v>0.01</v>
      </c>
      <c r="D986" s="150">
        <f t="shared" si="305"/>
        <v>-0.26180000000000092</v>
      </c>
      <c r="E986" s="150">
        <f t="shared" si="290"/>
        <v>0.35697702818431004</v>
      </c>
      <c r="F986" s="150">
        <f t="shared" si="291"/>
        <v>0.42008140596353544</v>
      </c>
      <c r="G986" s="151">
        <f t="shared" si="292"/>
        <v>9.517702818430912E-2</v>
      </c>
      <c r="H986" s="150">
        <f t="shared" si="293"/>
        <v>0.15828140596353452</v>
      </c>
      <c r="I986" s="137"/>
      <c r="J986" s="151">
        <f t="shared" si="294"/>
        <v>26.275177028184309</v>
      </c>
      <c r="K986" s="150">
        <f t="shared" si="295"/>
        <v>26.338281405963535</v>
      </c>
      <c r="L986" s="135"/>
      <c r="M986" s="149">
        <f t="shared" si="297"/>
        <v>1.0076884991463504</v>
      </c>
      <c r="N986" s="149">
        <f t="shared" si="298"/>
        <v>1.0072129633312656</v>
      </c>
      <c r="O986" s="149">
        <f t="shared" si="299"/>
        <v>1.0084495610113535</v>
      </c>
      <c r="P986" s="149">
        <f t="shared" si="300"/>
        <v>1.0078899626674407</v>
      </c>
      <c r="Q986" s="140"/>
      <c r="R986" s="152">
        <f t="shared" si="301"/>
        <v>7.6590932653395E-3</v>
      </c>
      <c r="S986" s="152">
        <f t="shared" si="302"/>
        <v>7.1870743276697671E-3</v>
      </c>
      <c r="T986" s="152">
        <f t="shared" si="303"/>
        <v>8.4140632906489314E-3</v>
      </c>
      <c r="U986" s="152">
        <f t="shared" si="304"/>
        <v>7.8589996699553917E-3</v>
      </c>
    </row>
    <row r="987" spans="1:21" x14ac:dyDescent="0.25">
      <c r="A987" s="130">
        <f t="shared" si="288"/>
        <v>1953.02</v>
      </c>
      <c r="B987" s="138"/>
      <c r="C987" s="149">
        <f t="shared" si="296"/>
        <v>0.01</v>
      </c>
      <c r="D987" s="150">
        <f t="shared" si="305"/>
        <v>-0.25860000000000127</v>
      </c>
      <c r="E987" s="150">
        <f t="shared" si="290"/>
        <v>0.35159091500446404</v>
      </c>
      <c r="F987" s="150">
        <f t="shared" si="291"/>
        <v>8.8391953651314609E-2</v>
      </c>
      <c r="G987" s="151">
        <f t="shared" si="292"/>
        <v>9.2990915004462771E-2</v>
      </c>
      <c r="H987" s="150">
        <f t="shared" si="293"/>
        <v>-0.17020804634868666</v>
      </c>
      <c r="I987" s="137"/>
      <c r="J987" s="151">
        <f t="shared" si="294"/>
        <v>25.952990915004463</v>
      </c>
      <c r="K987" s="150">
        <f t="shared" si="295"/>
        <v>25.689791953651312</v>
      </c>
      <c r="L987" s="135"/>
      <c r="M987" s="149">
        <f t="shared" si="297"/>
        <v>0.99465446578596795</v>
      </c>
      <c r="N987" s="149">
        <f t="shared" si="298"/>
        <v>0.98624519306201197</v>
      </c>
      <c r="O987" s="149">
        <f t="shared" si="299"/>
        <v>0.99853955300524122</v>
      </c>
      <c r="P987" s="149">
        <f t="shared" si="300"/>
        <v>0.99642541406383045</v>
      </c>
      <c r="Q987" s="140"/>
      <c r="R987" s="152">
        <f t="shared" si="301"/>
        <v>-5.3598727027975232E-3</v>
      </c>
      <c r="S987" s="152">
        <f t="shared" si="302"/>
        <v>-1.3850280788798268E-2</v>
      </c>
      <c r="T987" s="152">
        <f t="shared" si="303"/>
        <v>-1.4615144869414537E-3</v>
      </c>
      <c r="U987" s="152">
        <f t="shared" si="304"/>
        <v>-3.5809900343647411E-3</v>
      </c>
    </row>
    <row r="988" spans="1:21" x14ac:dyDescent="0.25">
      <c r="A988" s="130">
        <f t="shared" si="288"/>
        <v>1953.03</v>
      </c>
      <c r="B988" s="138"/>
      <c r="C988" s="149">
        <f t="shared" si="296"/>
        <v>0.01</v>
      </c>
      <c r="D988" s="150">
        <f t="shared" si="305"/>
        <v>-0.2599000000000018</v>
      </c>
      <c r="E988" s="150">
        <f t="shared" si="290"/>
        <v>0.3557203795059321</v>
      </c>
      <c r="F988" s="150">
        <f t="shared" si="291"/>
        <v>0.41555061532561011</v>
      </c>
      <c r="G988" s="151">
        <f t="shared" si="292"/>
        <v>9.5820379505930309E-2</v>
      </c>
      <c r="H988" s="150">
        <f t="shared" si="293"/>
        <v>0.15565061532560831</v>
      </c>
      <c r="I988" s="137"/>
      <c r="J988" s="151">
        <f t="shared" si="294"/>
        <v>26.085820379505929</v>
      </c>
      <c r="K988" s="150">
        <f t="shared" si="295"/>
        <v>26.145650615325607</v>
      </c>
      <c r="L988" s="135"/>
      <c r="M988" s="149">
        <f t="shared" si="297"/>
        <v>1.0065429257517158</v>
      </c>
      <c r="N988" s="149">
        <f t="shared" si="298"/>
        <v>1.01521560806907</v>
      </c>
      <c r="O988" s="149">
        <f t="shared" si="299"/>
        <v>1.0076742514838921</v>
      </c>
      <c r="P988" s="149">
        <f t="shared" si="300"/>
        <v>1.017805631863351</v>
      </c>
      <c r="Q988" s="140"/>
      <c r="R988" s="152">
        <f t="shared" si="301"/>
        <v>6.5216137245164398E-3</v>
      </c>
      <c r="S988" s="152">
        <f t="shared" si="302"/>
        <v>1.5101011678372819E-2</v>
      </c>
      <c r="T988" s="152">
        <f t="shared" si="303"/>
        <v>7.6449542102695785E-3</v>
      </c>
      <c r="U988" s="152">
        <f t="shared" si="304"/>
        <v>1.7648968526662364E-2</v>
      </c>
    </row>
    <row r="989" spans="1:21" x14ac:dyDescent="0.25">
      <c r="A989" s="130">
        <f t="shared" si="288"/>
        <v>1953.04</v>
      </c>
      <c r="B989" s="138"/>
      <c r="C989" s="149">
        <f t="shared" si="296"/>
        <v>0.01</v>
      </c>
      <c r="D989" s="150">
        <f t="shared" si="305"/>
        <v>-0.24709999999999965</v>
      </c>
      <c r="E989" s="150">
        <f t="shared" si="290"/>
        <v>0.33895391707525857</v>
      </c>
      <c r="F989" s="150">
        <f t="shared" si="291"/>
        <v>7.5822915629384341E-2</v>
      </c>
      <c r="G989" s="151">
        <f t="shared" si="292"/>
        <v>9.1853917075258917E-2</v>
      </c>
      <c r="H989" s="150">
        <f t="shared" si="293"/>
        <v>-0.17127708437061531</v>
      </c>
      <c r="I989" s="137"/>
      <c r="J989" s="151">
        <f t="shared" si="294"/>
        <v>24.80185391707526</v>
      </c>
      <c r="K989" s="150">
        <f t="shared" si="295"/>
        <v>24.538722915629386</v>
      </c>
      <c r="L989" s="135"/>
      <c r="M989" s="149">
        <f t="shared" si="297"/>
        <v>0.9716193885026716</v>
      </c>
      <c r="N989" s="149">
        <f t="shared" si="298"/>
        <v>0.9632174971199936</v>
      </c>
      <c r="O989" s="149">
        <f t="shared" si="299"/>
        <v>0.9992895118694044</v>
      </c>
      <c r="P989" s="149">
        <f t="shared" si="300"/>
        <v>0.99741003542926465</v>
      </c>
      <c r="Q989" s="140"/>
      <c r="R989" s="152">
        <f t="shared" si="301"/>
        <v>-2.8791126821983818E-2</v>
      </c>
      <c r="S989" s="152">
        <f t="shared" si="302"/>
        <v>-3.7476038977961937E-2</v>
      </c>
      <c r="T989" s="152">
        <f t="shared" si="303"/>
        <v>-7.1074064690110047E-4</v>
      </c>
      <c r="U989" s="152">
        <f t="shared" si="304"/>
        <v>-2.5933243313352476E-3</v>
      </c>
    </row>
    <row r="990" spans="1:21" x14ac:dyDescent="0.25">
      <c r="A990" s="130">
        <f t="shared" si="288"/>
        <v>1953.05</v>
      </c>
      <c r="B990" s="138"/>
      <c r="C990" s="149">
        <f t="shared" si="296"/>
        <v>0.01</v>
      </c>
      <c r="D990" s="150">
        <f t="shared" si="305"/>
        <v>-0.24840000000000018</v>
      </c>
      <c r="E990" s="150">
        <f t="shared" si="290"/>
        <v>0.34384588860100085</v>
      </c>
      <c r="F990" s="150">
        <f t="shared" si="291"/>
        <v>0.39798638855178492</v>
      </c>
      <c r="G990" s="151">
        <f t="shared" si="292"/>
        <v>9.5445888601000672E-2</v>
      </c>
      <c r="H990" s="150">
        <f t="shared" si="293"/>
        <v>0.14958638855178474</v>
      </c>
      <c r="I990" s="137"/>
      <c r="J990" s="151">
        <f t="shared" si="294"/>
        <v>24.935445888601002</v>
      </c>
      <c r="K990" s="150">
        <f t="shared" si="295"/>
        <v>24.989586388551785</v>
      </c>
      <c r="L990" s="135"/>
      <c r="M990" s="149">
        <f t="shared" si="297"/>
        <v>1.0135014241049158</v>
      </c>
      <c r="N990" s="149">
        <f t="shared" si="298"/>
        <v>1.022525455925559</v>
      </c>
      <c r="O990" s="149">
        <f t="shared" si="299"/>
        <v>1.0123138362208888</v>
      </c>
      <c r="P990" s="149">
        <f t="shared" si="300"/>
        <v>1.0227587534164573</v>
      </c>
      <c r="Q990" s="140"/>
      <c r="R990" s="152">
        <f t="shared" si="301"/>
        <v>1.3411092044515906E-2</v>
      </c>
      <c r="S990" s="152">
        <f t="shared" si="302"/>
        <v>2.2275504395643041E-2</v>
      </c>
      <c r="T990" s="152">
        <f t="shared" si="303"/>
        <v>1.2238637632380478E-2</v>
      </c>
      <c r="U990" s="152">
        <f t="shared" si="304"/>
        <v>2.2503636496643477E-2</v>
      </c>
    </row>
    <row r="991" spans="1:21" x14ac:dyDescent="0.25">
      <c r="A991" s="130">
        <f t="shared" si="288"/>
        <v>1953.06</v>
      </c>
      <c r="B991" s="138"/>
      <c r="C991" s="149">
        <f t="shared" si="296"/>
        <v>0.01</v>
      </c>
      <c r="D991" s="150">
        <f t="shared" si="305"/>
        <v>-0.2394999999999996</v>
      </c>
      <c r="E991" s="150">
        <f t="shared" si="290"/>
        <v>0.32421466107774671</v>
      </c>
      <c r="F991" s="150">
        <f t="shared" si="291"/>
        <v>7.4899664366708765E-2</v>
      </c>
      <c r="G991" s="151">
        <f t="shared" si="292"/>
        <v>8.4714661077747111E-2</v>
      </c>
      <c r="H991" s="150">
        <f t="shared" si="293"/>
        <v>-0.16460033563329085</v>
      </c>
      <c r="I991" s="137"/>
      <c r="J991" s="151">
        <f t="shared" si="294"/>
        <v>24.034714661077746</v>
      </c>
      <c r="K991" s="150">
        <f t="shared" si="295"/>
        <v>23.785399664366707</v>
      </c>
      <c r="L991" s="135"/>
      <c r="M991" s="149">
        <f t="shared" si="297"/>
        <v>0.98120316447235589</v>
      </c>
      <c r="N991" s="149">
        <f t="shared" si="298"/>
        <v>0.97302990966624592</v>
      </c>
      <c r="O991" s="149">
        <f t="shared" si="299"/>
        <v>1.0014661155621654</v>
      </c>
      <c r="P991" s="149">
        <f t="shared" si="300"/>
        <v>0.99957794048789139</v>
      </c>
      <c r="Q991" s="140"/>
      <c r="R991" s="152">
        <f t="shared" si="301"/>
        <v>-1.8975741498686399E-2</v>
      </c>
      <c r="S991" s="152">
        <f t="shared" si="302"/>
        <v>-2.7340457632155417E-2</v>
      </c>
      <c r="T991" s="152">
        <f t="shared" si="303"/>
        <v>1.4650418640600987E-3</v>
      </c>
      <c r="U991" s="152">
        <f t="shared" si="304"/>
        <v>-4.2214860429350658E-4</v>
      </c>
    </row>
    <row r="992" spans="1:21" x14ac:dyDescent="0.25">
      <c r="A992" s="130">
        <f t="shared" si="288"/>
        <v>1953.07</v>
      </c>
      <c r="B992" s="138"/>
      <c r="C992" s="149">
        <f t="shared" si="296"/>
        <v>0.01</v>
      </c>
      <c r="D992" s="150">
        <f t="shared" si="305"/>
        <v>-0.24289999999999878</v>
      </c>
      <c r="E992" s="150">
        <f t="shared" si="290"/>
        <v>0.33054268782180668</v>
      </c>
      <c r="F992" s="150">
        <f t="shared" si="291"/>
        <v>0.40337382097836022</v>
      </c>
      <c r="G992" s="151">
        <f t="shared" si="292"/>
        <v>8.7642687821807896E-2</v>
      </c>
      <c r="H992" s="150">
        <f t="shared" si="293"/>
        <v>0.16047382097836144</v>
      </c>
      <c r="I992" s="137"/>
      <c r="J992" s="151">
        <f t="shared" si="294"/>
        <v>24.377642687821808</v>
      </c>
      <c r="K992" s="150">
        <f t="shared" si="295"/>
        <v>24.45047382097836</v>
      </c>
      <c r="L992" s="135"/>
      <c r="M992" s="149">
        <f t="shared" si="297"/>
        <v>1.0090467269380348</v>
      </c>
      <c r="N992" s="149">
        <f t="shared" si="298"/>
        <v>1.0183989637162862</v>
      </c>
      <c r="O992" s="149">
        <f t="shared" si="299"/>
        <v>1.0138056183688251</v>
      </c>
      <c r="P992" s="149">
        <f t="shared" si="300"/>
        <v>1.0252185088151309</v>
      </c>
      <c r="Q992" s="140"/>
      <c r="R992" s="152">
        <f t="shared" si="301"/>
        <v>9.0060504459045024E-3</v>
      </c>
      <c r="S992" s="152">
        <f t="shared" si="302"/>
        <v>1.8231750699943258E-2</v>
      </c>
      <c r="T992" s="152">
        <f t="shared" si="303"/>
        <v>1.37111889314887E-2</v>
      </c>
      <c r="U992" s="152">
        <f t="shared" si="304"/>
        <v>2.490576920272157E-2</v>
      </c>
    </row>
    <row r="993" spans="1:21" x14ac:dyDescent="0.25">
      <c r="A993" s="130">
        <f t="shared" si="288"/>
        <v>1953.08</v>
      </c>
      <c r="B993" s="138"/>
      <c r="C993" s="149">
        <f t="shared" si="296"/>
        <v>0.01</v>
      </c>
      <c r="D993" s="150">
        <f t="shared" si="305"/>
        <v>-0.24390000000000001</v>
      </c>
      <c r="E993" s="150">
        <f t="shared" si="290"/>
        <v>0.3362334973113833</v>
      </c>
      <c r="F993" s="150">
        <f t="shared" si="291"/>
        <v>0.38373210141920711</v>
      </c>
      <c r="G993" s="151">
        <f t="shared" si="292"/>
        <v>9.2333497311383295E-2</v>
      </c>
      <c r="H993" s="150">
        <f t="shared" si="293"/>
        <v>0.1398321014192071</v>
      </c>
      <c r="I993" s="137"/>
      <c r="J993" s="151">
        <f t="shared" si="294"/>
        <v>24.482333497311384</v>
      </c>
      <c r="K993" s="150">
        <f t="shared" si="295"/>
        <v>24.529832101419206</v>
      </c>
      <c r="L993" s="135"/>
      <c r="M993" s="149">
        <f t="shared" si="297"/>
        <v>1.0075809691566586</v>
      </c>
      <c r="N993" s="149">
        <f t="shared" si="298"/>
        <v>1.0068480334481331</v>
      </c>
      <c r="O993" s="149">
        <f t="shared" si="299"/>
        <v>1.0080722770043746</v>
      </c>
      <c r="P993" s="149">
        <f t="shared" si="300"/>
        <v>1.007235801870616</v>
      </c>
      <c r="Q993" s="140"/>
      <c r="R993" s="152">
        <f t="shared" si="301"/>
        <v>7.5523780180883592E-3</v>
      </c>
      <c r="S993" s="152">
        <f t="shared" si="302"/>
        <v>6.8246921677355401E-3</v>
      </c>
      <c r="T993" s="152">
        <f t="shared" si="303"/>
        <v>8.0398704559683717E-3</v>
      </c>
      <c r="U993" s="152">
        <f t="shared" si="304"/>
        <v>7.2097490561075055E-3</v>
      </c>
    </row>
    <row r="994" spans="1:21" x14ac:dyDescent="0.25">
      <c r="A994" s="130">
        <f t="shared" si="288"/>
        <v>1953.09</v>
      </c>
      <c r="B994" s="138"/>
      <c r="C994" s="149">
        <f t="shared" si="296"/>
        <v>0.01</v>
      </c>
      <c r="D994" s="150">
        <f t="shared" si="305"/>
        <v>-0.23270000000000124</v>
      </c>
      <c r="E994" s="150">
        <f t="shared" si="290"/>
        <v>0.31981316651014741</v>
      </c>
      <c r="F994" s="150">
        <f t="shared" si="291"/>
        <v>7.1782416512305339E-2</v>
      </c>
      <c r="G994" s="151">
        <f t="shared" si="292"/>
        <v>8.7113166510146167E-2</v>
      </c>
      <c r="H994" s="150">
        <f t="shared" si="293"/>
        <v>-0.16091758348769591</v>
      </c>
      <c r="I994" s="137"/>
      <c r="J994" s="151">
        <f t="shared" si="294"/>
        <v>23.357113166510146</v>
      </c>
      <c r="K994" s="150">
        <f t="shared" si="295"/>
        <v>23.109082416512305</v>
      </c>
      <c r="L994" s="135"/>
      <c r="M994" s="149">
        <f t="shared" si="297"/>
        <v>0.97037931831637569</v>
      </c>
      <c r="N994" s="149">
        <f t="shared" si="298"/>
        <v>0.96215507882031881</v>
      </c>
      <c r="O994" s="149">
        <f t="shared" si="299"/>
        <v>0.98998233901161248</v>
      </c>
      <c r="P994" s="149">
        <f t="shared" si="300"/>
        <v>0.98813639942305531</v>
      </c>
      <c r="Q994" s="140"/>
      <c r="R994" s="152">
        <f t="shared" si="301"/>
        <v>-3.0068234114061915E-2</v>
      </c>
      <c r="S994" s="152">
        <f t="shared" si="302"/>
        <v>-3.8579636713569045E-2</v>
      </c>
      <c r="T994" s="152">
        <f t="shared" si="303"/>
        <v>-1.0068175394834731E-2</v>
      </c>
      <c r="U994" s="152">
        <f t="shared" si="304"/>
        <v>-1.1934534666925256E-2</v>
      </c>
    </row>
    <row r="995" spans="1:21" x14ac:dyDescent="0.25">
      <c r="A995" s="130">
        <f t="shared" si="288"/>
        <v>1953.1</v>
      </c>
      <c r="B995" s="138"/>
      <c r="C995" s="149">
        <f t="shared" si="296"/>
        <v>0.01</v>
      </c>
      <c r="D995" s="150">
        <f t="shared" si="305"/>
        <v>-0.23969999999999914</v>
      </c>
      <c r="E995" s="150">
        <f t="shared" si="290"/>
        <v>0.33670443168969744</v>
      </c>
      <c r="F995" s="150">
        <f t="shared" si="291"/>
        <v>0.40393366494562477</v>
      </c>
      <c r="G995" s="151">
        <f t="shared" si="292"/>
        <v>9.7004431689698301E-2</v>
      </c>
      <c r="H995" s="150">
        <f t="shared" si="293"/>
        <v>0.16423366494562563</v>
      </c>
      <c r="I995" s="137"/>
      <c r="J995" s="151">
        <f t="shared" si="294"/>
        <v>24.067004431689696</v>
      </c>
      <c r="K995" s="150">
        <f t="shared" si="295"/>
        <v>24.134233664945626</v>
      </c>
      <c r="L995" s="135"/>
      <c r="M995" s="149">
        <f t="shared" si="297"/>
        <v>1.0203163036381833</v>
      </c>
      <c r="N995" s="149">
        <f t="shared" si="298"/>
        <v>1.0301654508420173</v>
      </c>
      <c r="O995" s="149">
        <f t="shared" si="299"/>
        <v>1.0274675002101656</v>
      </c>
      <c r="P995" s="149">
        <f t="shared" si="300"/>
        <v>1.0392832108221961</v>
      </c>
      <c r="Q995" s="140"/>
      <c r="R995" s="152">
        <f t="shared" si="301"/>
        <v>2.0112680830676487E-2</v>
      </c>
      <c r="S995" s="152">
        <f t="shared" si="302"/>
        <v>2.9719421227078161E-2</v>
      </c>
      <c r="T995" s="152">
        <f t="shared" si="303"/>
        <v>2.7097036922239172E-2</v>
      </c>
      <c r="U995" s="152">
        <f t="shared" si="304"/>
        <v>3.8531255168465062E-2</v>
      </c>
    </row>
    <row r="996" spans="1:21" x14ac:dyDescent="0.25">
      <c r="A996" s="130">
        <f t="shared" si="288"/>
        <v>1953.11</v>
      </c>
      <c r="B996" s="138"/>
      <c r="C996" s="149">
        <f t="shared" si="296"/>
        <v>0.01</v>
      </c>
      <c r="D996" s="150">
        <f t="shared" si="305"/>
        <v>-0.24500000000000099</v>
      </c>
      <c r="E996" s="150">
        <f t="shared" si="290"/>
        <v>0.3485779444477079</v>
      </c>
      <c r="F996" s="150">
        <f t="shared" si="291"/>
        <v>0.41162750722362051</v>
      </c>
      <c r="G996" s="151">
        <f t="shared" si="292"/>
        <v>0.1035779444477069</v>
      </c>
      <c r="H996" s="150">
        <f t="shared" si="293"/>
        <v>0.16662750722361952</v>
      </c>
      <c r="I996" s="137"/>
      <c r="J996" s="151">
        <f t="shared" si="294"/>
        <v>24.603577944447707</v>
      </c>
      <c r="K996" s="150">
        <f t="shared" si="295"/>
        <v>24.66662750722362</v>
      </c>
      <c r="L996" s="135"/>
      <c r="M996" s="149">
        <f t="shared" si="297"/>
        <v>1.020535505788305</v>
      </c>
      <c r="N996" s="149">
        <f t="shared" si="298"/>
        <v>1.02035824360953</v>
      </c>
      <c r="O996" s="149">
        <f t="shared" si="299"/>
        <v>1.0235428483037992</v>
      </c>
      <c r="P996" s="149">
        <f t="shared" si="300"/>
        <v>1.0233335235604055</v>
      </c>
      <c r="Q996" s="140"/>
      <c r="R996" s="152">
        <f t="shared" si="301"/>
        <v>2.0327495203726186E-2</v>
      </c>
      <c r="S996" s="152">
        <f t="shared" si="302"/>
        <v>2.0153784858174831E-2</v>
      </c>
      <c r="T996" s="152">
        <f t="shared" si="303"/>
        <v>2.3269989731237489E-2</v>
      </c>
      <c r="U996" s="152">
        <f t="shared" si="304"/>
        <v>2.3065458820625908E-2</v>
      </c>
    </row>
    <row r="997" spans="1:21" x14ac:dyDescent="0.25">
      <c r="A997" s="130">
        <f t="shared" si="288"/>
        <v>1953.12</v>
      </c>
      <c r="B997" s="138"/>
      <c r="C997" s="149">
        <f t="shared" si="296"/>
        <v>0.01</v>
      </c>
      <c r="D997" s="150">
        <f t="shared" si="305"/>
        <v>-0.24830000000000041</v>
      </c>
      <c r="E997" s="150">
        <f t="shared" si="290"/>
        <v>0.35139232924173086</v>
      </c>
      <c r="F997" s="150">
        <f t="shared" si="291"/>
        <v>0.4132946736107298</v>
      </c>
      <c r="G997" s="151">
        <f t="shared" si="292"/>
        <v>0.10309232924173045</v>
      </c>
      <c r="H997" s="150">
        <f t="shared" si="293"/>
        <v>0.16499467361072939</v>
      </c>
      <c r="I997" s="137"/>
      <c r="J997" s="151">
        <f t="shared" si="294"/>
        <v>24.933092329241727</v>
      </c>
      <c r="K997" s="150">
        <f t="shared" si="295"/>
        <v>24.994994673610726</v>
      </c>
      <c r="L997" s="135"/>
      <c r="M997" s="149">
        <f t="shared" si="297"/>
        <v>1.0113367009717267</v>
      </c>
      <c r="N997" s="149">
        <f t="shared" si="298"/>
        <v>1.0112706853606135</v>
      </c>
      <c r="O997" s="149">
        <f t="shared" si="299"/>
        <v>1.0143069419465802</v>
      </c>
      <c r="P997" s="149">
        <f t="shared" si="300"/>
        <v>1.014229296824084</v>
      </c>
      <c r="Q997" s="140"/>
      <c r="R997" s="152">
        <f t="shared" si="301"/>
        <v>1.1272922152218692E-2</v>
      </c>
      <c r="S997" s="152">
        <f t="shared" si="302"/>
        <v>1.1207644420531633E-2</v>
      </c>
      <c r="T997" s="152">
        <f t="shared" si="303"/>
        <v>1.4205563452681648E-2</v>
      </c>
      <c r="U997" s="152">
        <f t="shared" si="304"/>
        <v>1.412901059545375E-2</v>
      </c>
    </row>
    <row r="998" spans="1:21" x14ac:dyDescent="0.25">
      <c r="A998" s="130">
        <f t="shared" si="288"/>
        <v>1954.01</v>
      </c>
      <c r="B998" s="138"/>
      <c r="C998" s="149">
        <f t="shared" si="296"/>
        <v>0.01</v>
      </c>
      <c r="D998" s="150">
        <f t="shared" si="305"/>
        <v>-0.25459999999999994</v>
      </c>
      <c r="E998" s="150">
        <f t="shared" si="290"/>
        <v>0.36245870293575544</v>
      </c>
      <c r="F998" s="150">
        <f t="shared" si="291"/>
        <v>0.42869181794762884</v>
      </c>
      <c r="G998" s="151">
        <f t="shared" si="292"/>
        <v>0.1078587029357555</v>
      </c>
      <c r="H998" s="150">
        <f t="shared" si="293"/>
        <v>0.1740918179476289</v>
      </c>
      <c r="I998" s="137"/>
      <c r="J998" s="151">
        <f t="shared" si="294"/>
        <v>25.567858702935755</v>
      </c>
      <c r="K998" s="150">
        <f t="shared" si="295"/>
        <v>25.634091817947631</v>
      </c>
      <c r="L998" s="135"/>
      <c r="M998" s="149">
        <f t="shared" si="297"/>
        <v>1.019465768099278</v>
      </c>
      <c r="N998" s="149">
        <f t="shared" si="298"/>
        <v>1.0195356382240854</v>
      </c>
      <c r="O998" s="149">
        <f t="shared" si="299"/>
        <v>1.0243682656834672</v>
      </c>
      <c r="P998" s="149">
        <f t="shared" si="300"/>
        <v>1.0244509033759306</v>
      </c>
      <c r="Q998" s="140"/>
      <c r="R998" s="152">
        <f t="shared" si="301"/>
        <v>1.9278733322280014E-2</v>
      </c>
      <c r="S998" s="152">
        <f t="shared" si="302"/>
        <v>1.9347266992358003E-2</v>
      </c>
      <c r="T998" s="152">
        <f t="shared" si="303"/>
        <v>2.4076096420856289E-2</v>
      </c>
      <c r="U998" s="152">
        <f t="shared" si="304"/>
        <v>2.415676502622293E-2</v>
      </c>
    </row>
    <row r="999" spans="1:21" x14ac:dyDescent="0.25">
      <c r="A999" s="130">
        <f t="shared" si="288"/>
        <v>1954.02</v>
      </c>
      <c r="B999" s="138"/>
      <c r="C999" s="149">
        <f t="shared" si="296"/>
        <v>0.01</v>
      </c>
      <c r="D999" s="150">
        <f t="shared" si="305"/>
        <v>-0.2602000000000011</v>
      </c>
      <c r="E999" s="150">
        <f t="shared" si="290"/>
        <v>0.37234824868214128</v>
      </c>
      <c r="F999" s="150">
        <f t="shared" si="291"/>
        <v>0.43755643117031351</v>
      </c>
      <c r="G999" s="151">
        <f t="shared" si="292"/>
        <v>0.11214824868214018</v>
      </c>
      <c r="H999" s="150">
        <f t="shared" si="293"/>
        <v>0.17735643117031241</v>
      </c>
      <c r="I999" s="137"/>
      <c r="J999" s="151">
        <f t="shared" si="294"/>
        <v>26.132148248682139</v>
      </c>
      <c r="K999" s="150">
        <f t="shared" si="295"/>
        <v>26.197356431170313</v>
      </c>
      <c r="L999" s="135"/>
      <c r="M999" s="149">
        <f t="shared" si="297"/>
        <v>1.0195383037604564</v>
      </c>
      <c r="N999" s="149">
        <f t="shared" si="298"/>
        <v>1.0194600767564026</v>
      </c>
      <c r="O999" s="149">
        <f t="shared" si="299"/>
        <v>1.0227541449437545</v>
      </c>
      <c r="P999" s="149">
        <f t="shared" si="300"/>
        <v>1.0226622182895104</v>
      </c>
      <c r="Q999" s="140"/>
      <c r="R999" s="152">
        <f t="shared" si="301"/>
        <v>1.9349881450143058E-2</v>
      </c>
      <c r="S999" s="152">
        <f t="shared" si="302"/>
        <v>1.9273150634817594E-2</v>
      </c>
      <c r="T999" s="152">
        <f t="shared" si="303"/>
        <v>2.2499130562990861E-2</v>
      </c>
      <c r="U999" s="152">
        <f t="shared" si="304"/>
        <v>2.2409245045344323E-2</v>
      </c>
    </row>
    <row r="1000" spans="1:21" x14ac:dyDescent="0.25">
      <c r="A1000" s="130">
        <f t="shared" si="288"/>
        <v>1954.03</v>
      </c>
      <c r="B1000" s="138"/>
      <c r="C1000" s="149">
        <f t="shared" si="296"/>
        <v>0.01</v>
      </c>
      <c r="D1000" s="150">
        <f t="shared" si="305"/>
        <v>-0.26569999999999894</v>
      </c>
      <c r="E1000" s="150">
        <f t="shared" si="290"/>
        <v>0.37907099820734397</v>
      </c>
      <c r="F1000" s="150">
        <f t="shared" si="291"/>
        <v>0.44658505665952752</v>
      </c>
      <c r="G1000" s="151">
        <f t="shared" si="292"/>
        <v>0.11337099820734503</v>
      </c>
      <c r="H1000" s="150">
        <f t="shared" si="293"/>
        <v>0.18088505665952859</v>
      </c>
      <c r="I1000" s="137"/>
      <c r="J1000" s="151">
        <f t="shared" si="294"/>
        <v>26.683370998207344</v>
      </c>
      <c r="K1000" s="150">
        <f t="shared" si="295"/>
        <v>26.750885056659527</v>
      </c>
      <c r="L1000" s="135"/>
      <c r="M1000" s="149">
        <f t="shared" si="297"/>
        <v>1.0164834328712873</v>
      </c>
      <c r="N1000" s="149">
        <f t="shared" si="298"/>
        <v>1.0165004437379763</v>
      </c>
      <c r="O1000" s="149">
        <f t="shared" si="299"/>
        <v>1.0206043940402512</v>
      </c>
      <c r="P1000" s="149">
        <f t="shared" si="300"/>
        <v>1.0206244346102236</v>
      </c>
      <c r="Q1000" s="140"/>
      <c r="R1000" s="152">
        <f t="shared" si="301"/>
        <v>1.6349055745170874E-2</v>
      </c>
      <c r="S1000" s="152">
        <f t="shared" si="302"/>
        <v>1.6365790621315397E-2</v>
      </c>
      <c r="T1000" s="152">
        <f t="shared" si="303"/>
        <v>2.0394994988506363E-2</v>
      </c>
      <c r="U1000" s="152">
        <f t="shared" si="304"/>
        <v>2.0414630778175565E-2</v>
      </c>
    </row>
    <row r="1001" spans="1:21" x14ac:dyDescent="0.25">
      <c r="A1001" s="130">
        <f t="shared" si="288"/>
        <v>1954.04</v>
      </c>
      <c r="B1001" s="138"/>
      <c r="C1001" s="149">
        <f t="shared" si="296"/>
        <v>0.01</v>
      </c>
      <c r="D1001" s="150">
        <f t="shared" si="305"/>
        <v>-0.2762999999999991</v>
      </c>
      <c r="E1001" s="150">
        <f t="shared" si="290"/>
        <v>0.39558434631071682</v>
      </c>
      <c r="F1001" s="150">
        <f t="shared" si="291"/>
        <v>0.46763325621889501</v>
      </c>
      <c r="G1001" s="151">
        <f t="shared" si="292"/>
        <v>0.11928434631071771</v>
      </c>
      <c r="H1001" s="150">
        <f t="shared" si="293"/>
        <v>0.19133325621889591</v>
      </c>
      <c r="I1001" s="137"/>
      <c r="J1001" s="151">
        <f t="shared" si="294"/>
        <v>27.749284346310716</v>
      </c>
      <c r="K1001" s="150">
        <f t="shared" si="295"/>
        <v>27.821333256218896</v>
      </c>
      <c r="L1001" s="135"/>
      <c r="M1001" s="149">
        <f t="shared" si="297"/>
        <v>1.0304368362456902</v>
      </c>
      <c r="N1001" s="149">
        <f t="shared" si="298"/>
        <v>1.0304777618523897</v>
      </c>
      <c r="O1001" s="149">
        <f t="shared" si="299"/>
        <v>1.0368976184851317</v>
      </c>
      <c r="P1001" s="149">
        <f t="shared" si="300"/>
        <v>1.0369459979897864</v>
      </c>
      <c r="Q1001" s="140"/>
      <c r="R1001" s="152">
        <f t="shared" si="301"/>
        <v>2.9982825190999346E-2</v>
      </c>
      <c r="S1001" s="152">
        <f t="shared" si="302"/>
        <v>3.0022541156661094E-2</v>
      </c>
      <c r="T1001" s="152">
        <f t="shared" si="303"/>
        <v>3.6233195815191035E-2</v>
      </c>
      <c r="U1001" s="152">
        <f t="shared" si="304"/>
        <v>3.6279852664607336E-2</v>
      </c>
    </row>
    <row r="1002" spans="1:21" x14ac:dyDescent="0.25">
      <c r="A1002" s="130">
        <f t="shared" si="288"/>
        <v>1954.05</v>
      </c>
      <c r="B1002" s="138"/>
      <c r="C1002" s="149">
        <f t="shared" si="296"/>
        <v>0.01</v>
      </c>
      <c r="D1002" s="150">
        <f t="shared" ref="D1002:D1021" si="306">(1-Epsilon)*q_SP-q_SP</f>
        <v>-0.28730000000000189</v>
      </c>
      <c r="E1002" s="150">
        <f t="shared" si="290"/>
        <v>0.41042632550352243</v>
      </c>
      <c r="F1002" s="150">
        <f t="shared" si="291"/>
        <v>0.48636089587717463</v>
      </c>
      <c r="G1002" s="151">
        <f t="shared" si="292"/>
        <v>0.12312632550352054</v>
      </c>
      <c r="H1002" s="150">
        <f t="shared" si="293"/>
        <v>0.19906089587717274</v>
      </c>
      <c r="I1002" s="137"/>
      <c r="J1002" s="151">
        <f t="shared" si="294"/>
        <v>28.853126325503521</v>
      </c>
      <c r="K1002" s="150">
        <f t="shared" si="295"/>
        <v>28.929060895877175</v>
      </c>
      <c r="L1002" s="135"/>
      <c r="M1002" s="149">
        <f t="shared" si="297"/>
        <v>1.0340823354767177</v>
      </c>
      <c r="N1002" s="149">
        <f t="shared" si="298"/>
        <v>1.0341004212117868</v>
      </c>
      <c r="O1002" s="149">
        <f t="shared" si="299"/>
        <v>1.0387405615283325</v>
      </c>
      <c r="P1002" s="149">
        <f t="shared" si="300"/>
        <v>1.038761993375571</v>
      </c>
      <c r="Q1002" s="140"/>
      <c r="R1002" s="152">
        <f t="shared" si="301"/>
        <v>3.3514401036703598E-2</v>
      </c>
      <c r="S1002" s="152">
        <f t="shared" si="302"/>
        <v>3.3531890530812458E-2</v>
      </c>
      <c r="T1002" s="152">
        <f t="shared" si="303"/>
        <v>3.800898077158972E-2</v>
      </c>
      <c r="U1002" s="152">
        <f t="shared" si="304"/>
        <v>3.8029613090128755E-2</v>
      </c>
    </row>
    <row r="1003" spans="1:21" x14ac:dyDescent="0.25">
      <c r="A1003" s="130">
        <f t="shared" si="288"/>
        <v>1954.06</v>
      </c>
      <c r="B1003" s="138"/>
      <c r="C1003" s="149">
        <f t="shared" si="296"/>
        <v>0.01</v>
      </c>
      <c r="D1003" s="150">
        <f t="shared" si="306"/>
        <v>-0.28960000000000008</v>
      </c>
      <c r="E1003" s="150">
        <f t="shared" si="290"/>
        <v>0.40599981868151569</v>
      </c>
      <c r="F1003" s="150">
        <f t="shared" si="291"/>
        <v>0.47660784727859795</v>
      </c>
      <c r="G1003" s="151">
        <f t="shared" si="292"/>
        <v>0.11639981868151561</v>
      </c>
      <c r="H1003" s="150">
        <f t="shared" si="293"/>
        <v>0.18700784727859787</v>
      </c>
      <c r="I1003" s="137"/>
      <c r="J1003" s="151">
        <f t="shared" si="294"/>
        <v>29.076399818681516</v>
      </c>
      <c r="K1003" s="150">
        <f t="shared" si="295"/>
        <v>29.147007847278598</v>
      </c>
      <c r="L1003" s="135"/>
      <c r="M1003" s="149">
        <f t="shared" si="297"/>
        <v>1.0092052789750592</v>
      </c>
      <c r="N1003" s="149">
        <f t="shared" si="298"/>
        <v>1.0090542706851449</v>
      </c>
      <c r="O1003" s="149">
        <f t="shared" si="299"/>
        <v>1.010314490389348</v>
      </c>
      <c r="P1003" s="149">
        <f t="shared" si="300"/>
        <v>1.0101372200245216</v>
      </c>
      <c r="Q1003" s="140"/>
      <c r="R1003" s="152">
        <f t="shared" si="301"/>
        <v>9.1631686223126608E-3</v>
      </c>
      <c r="S1003" s="152">
        <f t="shared" si="302"/>
        <v>9.0135265307179132E-3</v>
      </c>
      <c r="T1003" s="152">
        <f t="shared" si="303"/>
        <v>1.0261659008645022E-2</v>
      </c>
      <c r="U1003" s="152">
        <f t="shared" si="304"/>
        <v>1.0086183035259882E-2</v>
      </c>
    </row>
    <row r="1004" spans="1:21" x14ac:dyDescent="0.25">
      <c r="A1004" s="130">
        <f t="shared" si="288"/>
        <v>1954.07</v>
      </c>
      <c r="B1004" s="138"/>
      <c r="C1004" s="149">
        <f t="shared" si="296"/>
        <v>0.01</v>
      </c>
      <c r="D1004" s="150">
        <f t="shared" si="306"/>
        <v>-0.30130000000000123</v>
      </c>
      <c r="E1004" s="150">
        <f t="shared" si="290"/>
        <v>0.42158123535732595</v>
      </c>
      <c r="F1004" s="150">
        <f t="shared" si="291"/>
        <v>0.50997629928792132</v>
      </c>
      <c r="G1004" s="151">
        <f t="shared" si="292"/>
        <v>0.12028123535732471</v>
      </c>
      <c r="H1004" s="150">
        <f t="shared" si="293"/>
        <v>0.20867629928792009</v>
      </c>
      <c r="I1004" s="137"/>
      <c r="J1004" s="151">
        <f t="shared" si="294"/>
        <v>30.250281235357324</v>
      </c>
      <c r="K1004" s="150">
        <f t="shared" si="295"/>
        <v>30.338676299287918</v>
      </c>
      <c r="L1004" s="135"/>
      <c r="M1004" s="149">
        <f t="shared" si="297"/>
        <v>1.0296561483489057</v>
      </c>
      <c r="N1004" s="149">
        <f t="shared" si="298"/>
        <v>1.0300075859022026</v>
      </c>
      <c r="O1004" s="149">
        <f t="shared" si="299"/>
        <v>1.0369277179929</v>
      </c>
      <c r="P1004" s="149">
        <f t="shared" si="300"/>
        <v>1.0373528432305288</v>
      </c>
      <c r="Q1004" s="140"/>
      <c r="R1004" s="152">
        <f t="shared" si="301"/>
        <v>2.9224909951256619E-2</v>
      </c>
      <c r="S1004" s="152">
        <f t="shared" si="302"/>
        <v>2.9566167168018069E-2</v>
      </c>
      <c r="T1004" s="152">
        <f t="shared" si="303"/>
        <v>3.6262223821784352E-2</v>
      </c>
      <c r="U1004" s="152">
        <f t="shared" si="304"/>
        <v>3.6672125212684453E-2</v>
      </c>
    </row>
    <row r="1005" spans="1:21" x14ac:dyDescent="0.25">
      <c r="A1005" s="130">
        <f t="shared" si="288"/>
        <v>1954.08</v>
      </c>
      <c r="B1005" s="138"/>
      <c r="C1005" s="149">
        <f t="shared" si="296"/>
        <v>0.01</v>
      </c>
      <c r="D1005" s="150">
        <f t="shared" si="306"/>
        <v>-0.30730000000000146</v>
      </c>
      <c r="E1005" s="150">
        <f t="shared" si="290"/>
        <v>0.42984126227494807</v>
      </c>
      <c r="F1005" s="150">
        <f t="shared" si="291"/>
        <v>0.51658432526898135</v>
      </c>
      <c r="G1005" s="151">
        <f t="shared" si="292"/>
        <v>0.12254126227494661</v>
      </c>
      <c r="H1005" s="150">
        <f t="shared" si="293"/>
        <v>0.20928432526897989</v>
      </c>
      <c r="I1005" s="137"/>
      <c r="J1005" s="151">
        <f t="shared" si="294"/>
        <v>30.852541262274947</v>
      </c>
      <c r="K1005" s="150">
        <f t="shared" si="295"/>
        <v>30.939284325268979</v>
      </c>
      <c r="L1005" s="135"/>
      <c r="M1005" s="149">
        <f t="shared" si="297"/>
        <v>1.0188948431839635</v>
      </c>
      <c r="N1005" s="149">
        <f t="shared" si="298"/>
        <v>1.0188079762259208</v>
      </c>
      <c r="O1005" s="149">
        <f t="shared" si="299"/>
        <v>1.0212637059096275</v>
      </c>
      <c r="P1005" s="149">
        <f t="shared" si="300"/>
        <v>1.0211593089779065</v>
      </c>
      <c r="Q1005" s="140"/>
      <c r="R1005" s="152">
        <f t="shared" si="301"/>
        <v>1.8718552825184472E-2</v>
      </c>
      <c r="S1005" s="152">
        <f t="shared" si="302"/>
        <v>1.8633293132487478E-2</v>
      </c>
      <c r="T1005" s="152">
        <f t="shared" si="303"/>
        <v>2.1040787821359985E-2</v>
      </c>
      <c r="U1005" s="152">
        <f t="shared" si="304"/>
        <v>2.0938559310369968E-2</v>
      </c>
    </row>
    <row r="1006" spans="1:21" x14ac:dyDescent="0.25">
      <c r="A1006" s="130">
        <f t="shared" si="288"/>
        <v>1954.09</v>
      </c>
      <c r="B1006" s="138"/>
      <c r="C1006" s="149">
        <f t="shared" si="296"/>
        <v>0.01</v>
      </c>
      <c r="D1006" s="150">
        <f t="shared" si="306"/>
        <v>-0.31449999999999889</v>
      </c>
      <c r="E1006" s="150">
        <f t="shared" si="290"/>
        <v>0.43515612375401508</v>
      </c>
      <c r="F1006" s="150">
        <f t="shared" si="291"/>
        <v>0.52963016548584441</v>
      </c>
      <c r="G1006" s="151">
        <f t="shared" si="292"/>
        <v>0.12065612375401619</v>
      </c>
      <c r="H1006" s="150">
        <f t="shared" si="293"/>
        <v>0.21513016548584551</v>
      </c>
      <c r="I1006" s="137"/>
      <c r="J1006" s="151">
        <f t="shared" si="294"/>
        <v>31.570656123754016</v>
      </c>
      <c r="K1006" s="150">
        <f t="shared" si="295"/>
        <v>31.665130165485845</v>
      </c>
      <c r="L1006" s="135"/>
      <c r="M1006" s="149">
        <f t="shared" si="297"/>
        <v>1.0199877503324906</v>
      </c>
      <c r="N1006" s="149">
        <f t="shared" si="298"/>
        <v>1.0201077723740528</v>
      </c>
      <c r="O1006" s="149">
        <f t="shared" si="299"/>
        <v>1.0235253196751068</v>
      </c>
      <c r="P1006" s="149">
        <f t="shared" si="300"/>
        <v>1.0236713989562305</v>
      </c>
      <c r="Q1006" s="140"/>
      <c r="R1006" s="152">
        <f t="shared" si="301"/>
        <v>1.9790617746114927E-2</v>
      </c>
      <c r="S1006" s="152">
        <f t="shared" si="302"/>
        <v>1.9908280904888484E-2</v>
      </c>
      <c r="T1006" s="152">
        <f t="shared" si="303"/>
        <v>2.3252864137701397E-2</v>
      </c>
      <c r="U1006" s="152">
        <f t="shared" si="304"/>
        <v>2.3395575661261513E-2</v>
      </c>
    </row>
    <row r="1007" spans="1:21" x14ac:dyDescent="0.25">
      <c r="A1007" s="130">
        <f t="shared" si="288"/>
        <v>1954.1</v>
      </c>
      <c r="B1007" s="138"/>
      <c r="C1007" s="149">
        <f t="shared" si="296"/>
        <v>0.01</v>
      </c>
      <c r="D1007" s="150">
        <f t="shared" si="306"/>
        <v>-0.32179999999999964</v>
      </c>
      <c r="E1007" s="150">
        <f t="shared" si="290"/>
        <v>0.44330652263794085</v>
      </c>
      <c r="F1007" s="150">
        <f t="shared" si="291"/>
        <v>0.54180612366033509</v>
      </c>
      <c r="G1007" s="151">
        <f t="shared" si="292"/>
        <v>0.12150652263794121</v>
      </c>
      <c r="H1007" s="150">
        <f t="shared" si="293"/>
        <v>0.22000612366033545</v>
      </c>
      <c r="I1007" s="137"/>
      <c r="J1007" s="151">
        <f t="shared" si="294"/>
        <v>32.301506522637943</v>
      </c>
      <c r="K1007" s="150">
        <f t="shared" si="295"/>
        <v>32.400006123660333</v>
      </c>
      <c r="L1007" s="135"/>
      <c r="M1007" s="149">
        <f t="shared" si="297"/>
        <v>1.0206289973436984</v>
      </c>
      <c r="N1007" s="149">
        <f t="shared" si="298"/>
        <v>1.0206608889748239</v>
      </c>
      <c r="O1007" s="149">
        <f t="shared" si="299"/>
        <v>1.0238070744504921</v>
      </c>
      <c r="P1007" s="149">
        <f t="shared" si="300"/>
        <v>1.0238460521784407</v>
      </c>
      <c r="Q1007" s="140"/>
      <c r="R1007" s="152">
        <f t="shared" si="301"/>
        <v>2.0419101299477237E-2</v>
      </c>
      <c r="S1007" s="152">
        <f t="shared" si="302"/>
        <v>2.0450347847399544E-2</v>
      </c>
      <c r="T1007" s="152">
        <f t="shared" si="303"/>
        <v>2.3528105010138595E-2</v>
      </c>
      <c r="U1007" s="152">
        <f t="shared" si="304"/>
        <v>2.3566175645683651E-2</v>
      </c>
    </row>
    <row r="1008" spans="1:21" x14ac:dyDescent="0.25">
      <c r="A1008" s="130">
        <f t="shared" si="288"/>
        <v>1954.11</v>
      </c>
      <c r="B1008" s="138"/>
      <c r="C1008" s="149">
        <f t="shared" si="296"/>
        <v>0.01</v>
      </c>
      <c r="D1008" s="150">
        <f t="shared" si="306"/>
        <v>-0.33440000000000225</v>
      </c>
      <c r="E1008" s="150">
        <f t="shared" si="290"/>
        <v>0.45697131435207644</v>
      </c>
      <c r="F1008" s="150">
        <f t="shared" si="291"/>
        <v>0.56578507932698607</v>
      </c>
      <c r="G1008" s="151">
        <f t="shared" si="292"/>
        <v>0.12257131435207419</v>
      </c>
      <c r="H1008" s="150">
        <f t="shared" si="293"/>
        <v>0.23138507932698382</v>
      </c>
      <c r="I1008" s="137"/>
      <c r="J1008" s="151">
        <f t="shared" si="294"/>
        <v>33.56257131435207</v>
      </c>
      <c r="K1008" s="150">
        <f t="shared" si="295"/>
        <v>33.671385079326981</v>
      </c>
      <c r="L1008" s="135"/>
      <c r="M1008" s="149">
        <f t="shared" si="297"/>
        <v>1.0313613180122156</v>
      </c>
      <c r="N1008" s="149">
        <f t="shared" si="298"/>
        <v>1.0314896059939218</v>
      </c>
      <c r="O1008" s="149">
        <f t="shared" si="299"/>
        <v>1.0373159379503243</v>
      </c>
      <c r="P1008" s="149">
        <f t="shared" si="300"/>
        <v>1.0374747737976229</v>
      </c>
      <c r="Q1008" s="140"/>
      <c r="R1008" s="152">
        <f t="shared" si="301"/>
        <v>3.0879597580257764E-2</v>
      </c>
      <c r="S1008" s="152">
        <f t="shared" si="302"/>
        <v>3.1003976885013738E-2</v>
      </c>
      <c r="T1008" s="152">
        <f t="shared" si="303"/>
        <v>3.663654817933517E-2</v>
      </c>
      <c r="U1008" s="152">
        <f t="shared" si="304"/>
        <v>3.6789658415186444E-2</v>
      </c>
    </row>
    <row r="1009" spans="1:21" x14ac:dyDescent="0.25">
      <c r="A1009" s="130">
        <f t="shared" si="288"/>
        <v>1954.12</v>
      </c>
      <c r="B1009" s="138"/>
      <c r="C1009" s="149">
        <f t="shared" si="296"/>
        <v>0.01</v>
      </c>
      <c r="D1009" s="150">
        <f t="shared" si="306"/>
        <v>-0.34969999999999857</v>
      </c>
      <c r="E1009" s="150">
        <f t="shared" si="290"/>
        <v>0.47166285398514007</v>
      </c>
      <c r="F1009" s="150">
        <f t="shared" si="291"/>
        <v>0.59223829263661876</v>
      </c>
      <c r="G1009" s="151">
        <f t="shared" si="292"/>
        <v>0.12196285398514151</v>
      </c>
      <c r="H1009" s="150">
        <f t="shared" si="293"/>
        <v>0.24253829263662019</v>
      </c>
      <c r="I1009" s="137"/>
      <c r="J1009" s="151">
        <f t="shared" si="294"/>
        <v>35.091962853985137</v>
      </c>
      <c r="K1009" s="150">
        <f t="shared" si="295"/>
        <v>35.212538292636616</v>
      </c>
      <c r="L1009" s="135"/>
      <c r="M1009" s="149">
        <f t="shared" si="297"/>
        <v>1.0348224563263486</v>
      </c>
      <c r="N1009" s="149">
        <f t="shared" si="298"/>
        <v>1.0349503801016229</v>
      </c>
      <c r="O1009" s="149">
        <f t="shared" si="299"/>
        <v>1.0425363387334807</v>
      </c>
      <c r="P1009" s="149">
        <f t="shared" si="300"/>
        <v>1.0426969648197113</v>
      </c>
      <c r="Q1009" s="140"/>
      <c r="R1009" s="152">
        <f t="shared" si="301"/>
        <v>3.4229872221395639E-2</v>
      </c>
      <c r="S1009" s="152">
        <f t="shared" si="302"/>
        <v>3.4353483637282148E-2</v>
      </c>
      <c r="T1009" s="152">
        <f t="shared" si="303"/>
        <v>4.1656531381620815E-2</v>
      </c>
      <c r="U1009" s="152">
        <f t="shared" si="304"/>
        <v>4.1810591923694997E-2</v>
      </c>
    </row>
    <row r="1010" spans="1:21" x14ac:dyDescent="0.25">
      <c r="A1010" s="130">
        <f t="shared" si="288"/>
        <v>1955.01</v>
      </c>
      <c r="B1010" s="138"/>
      <c r="C1010" s="149">
        <f t="shared" si="296"/>
        <v>0.01</v>
      </c>
      <c r="D1010" s="150">
        <f t="shared" si="306"/>
        <v>-0.35600000000000165</v>
      </c>
      <c r="E1010" s="150">
        <f t="shared" si="290"/>
        <v>0.47209623380161969</v>
      </c>
      <c r="F1010" s="150">
        <f t="shared" si="291"/>
        <v>0.59675463185067845</v>
      </c>
      <c r="G1010" s="151">
        <f t="shared" si="292"/>
        <v>0.11609623380161804</v>
      </c>
      <c r="H1010" s="150">
        <f t="shared" si="293"/>
        <v>0.2407546318506768</v>
      </c>
      <c r="I1010" s="137"/>
      <c r="J1010" s="151">
        <f t="shared" si="294"/>
        <v>35.716096233801622</v>
      </c>
      <c r="K1010" s="150">
        <f t="shared" si="295"/>
        <v>35.840754631850679</v>
      </c>
      <c r="L1010" s="135"/>
      <c r="M1010" s="149">
        <f t="shared" si="297"/>
        <v>1.0178439467067637</v>
      </c>
      <c r="N1010" s="149">
        <f t="shared" si="298"/>
        <v>1.0178721087717248</v>
      </c>
      <c r="O1010" s="149">
        <f t="shared" si="299"/>
        <v>1.019722159511963</v>
      </c>
      <c r="P1010" s="149">
        <f t="shared" si="300"/>
        <v>1.0197577578529469</v>
      </c>
      <c r="Q1010" s="140"/>
      <c r="R1010" s="152">
        <f t="shared" si="301"/>
        <v>1.7686612376390267E-2</v>
      </c>
      <c r="S1010" s="152">
        <f t="shared" si="302"/>
        <v>1.7714280345984702E-2</v>
      </c>
      <c r="T1010" s="152">
        <f t="shared" si="303"/>
        <v>1.9530197555237067E-2</v>
      </c>
      <c r="U1010" s="152">
        <f t="shared" si="304"/>
        <v>1.9565106789384848E-2</v>
      </c>
    </row>
    <row r="1011" spans="1:21" x14ac:dyDescent="0.25">
      <c r="A1011" s="130">
        <f t="shared" si="288"/>
        <v>1955.02</v>
      </c>
      <c r="B1011" s="138"/>
      <c r="C1011" s="149">
        <f t="shared" si="296"/>
        <v>0.01</v>
      </c>
      <c r="D1011" s="150">
        <f t="shared" si="306"/>
        <v>-0.36789999999999878</v>
      </c>
      <c r="E1011" s="150">
        <f t="shared" si="290"/>
        <v>0.47908745912200551</v>
      </c>
      <c r="F1011" s="150">
        <f t="shared" si="291"/>
        <v>0.62126164724552257</v>
      </c>
      <c r="G1011" s="151">
        <f t="shared" si="292"/>
        <v>0.11118745912200673</v>
      </c>
      <c r="H1011" s="150">
        <f t="shared" si="293"/>
        <v>0.25336164724552379</v>
      </c>
      <c r="I1011" s="137"/>
      <c r="J1011" s="151">
        <f t="shared" si="294"/>
        <v>36.901187459122006</v>
      </c>
      <c r="K1011" s="150">
        <f t="shared" si="295"/>
        <v>37.043361647245526</v>
      </c>
      <c r="L1011" s="135"/>
      <c r="M1011" s="149">
        <f t="shared" si="297"/>
        <v>1.0259167523608854</v>
      </c>
      <c r="N1011" s="149">
        <f t="shared" si="298"/>
        <v>1.0261516073999033</v>
      </c>
      <c r="O1011" s="149">
        <f t="shared" si="299"/>
        <v>1.0319470209130555</v>
      </c>
      <c r="P1011" s="149">
        <f t="shared" si="300"/>
        <v>1.0322515716284333</v>
      </c>
      <c r="Q1011" s="140"/>
      <c r="R1011" s="152">
        <f t="shared" si="301"/>
        <v>2.5586605406888882E-2</v>
      </c>
      <c r="S1011" s="152">
        <f t="shared" si="302"/>
        <v>2.5815501329313865E-2</v>
      </c>
      <c r="T1011" s="152">
        <f t="shared" si="303"/>
        <v>3.1447329417058113E-2</v>
      </c>
      <c r="U1011" s="152">
        <f t="shared" si="304"/>
        <v>3.1742408309843005E-2</v>
      </c>
    </row>
    <row r="1012" spans="1:21" x14ac:dyDescent="0.25">
      <c r="A1012" s="130">
        <f t="shared" si="288"/>
        <v>1955.03</v>
      </c>
      <c r="B1012" s="138"/>
      <c r="C1012" s="149">
        <f t="shared" si="296"/>
        <v>0.01</v>
      </c>
      <c r="D1012" s="150">
        <f t="shared" si="306"/>
        <v>-0.36500000000000199</v>
      </c>
      <c r="E1012" s="150">
        <f t="shared" si="290"/>
        <v>0.46765564779905794</v>
      </c>
      <c r="F1012" s="150">
        <f t="shared" si="291"/>
        <v>0.13202583155994035</v>
      </c>
      <c r="G1012" s="151">
        <f t="shared" si="292"/>
        <v>0.10265564779905595</v>
      </c>
      <c r="H1012" s="150">
        <f t="shared" si="293"/>
        <v>-0.23297416844006164</v>
      </c>
      <c r="I1012" s="137"/>
      <c r="J1012" s="151">
        <f t="shared" si="294"/>
        <v>36.602655647799054</v>
      </c>
      <c r="K1012" s="150">
        <f t="shared" si="295"/>
        <v>36.267025831559941</v>
      </c>
      <c r="L1012" s="135"/>
      <c r="M1012" s="149">
        <f t="shared" si="297"/>
        <v>0.99878541662808096</v>
      </c>
      <c r="N1012" s="149">
        <f t="shared" si="298"/>
        <v>0.99053355154129052</v>
      </c>
      <c r="O1012" s="149">
        <f t="shared" si="299"/>
        <v>1.0030744670728504</v>
      </c>
      <c r="P1012" s="149">
        <f t="shared" si="300"/>
        <v>1.0007448483563199</v>
      </c>
      <c r="Q1012" s="140"/>
      <c r="R1012" s="152">
        <f t="shared" si="301"/>
        <v>-1.215321576103605E-3</v>
      </c>
      <c r="S1012" s="152">
        <f t="shared" si="302"/>
        <v>-9.5115400792184519E-3</v>
      </c>
      <c r="T1012" s="152">
        <f t="shared" si="303"/>
        <v>3.0697505636548147E-3</v>
      </c>
      <c r="U1012" s="152">
        <f t="shared" si="304"/>
        <v>7.4457109445313669E-4</v>
      </c>
    </row>
    <row r="1013" spans="1:21" x14ac:dyDescent="0.25">
      <c r="A1013" s="130">
        <f t="shared" si="288"/>
        <v>1955.04</v>
      </c>
      <c r="B1013" s="138"/>
      <c r="C1013" s="149">
        <f t="shared" si="296"/>
        <v>0.01</v>
      </c>
      <c r="D1013" s="150">
        <f t="shared" si="306"/>
        <v>-0.37760000000000105</v>
      </c>
      <c r="E1013" s="150">
        <f t="shared" si="290"/>
        <v>0.48359963829558816</v>
      </c>
      <c r="F1013" s="150">
        <f t="shared" si="291"/>
        <v>0.63767801294003723</v>
      </c>
      <c r="G1013" s="151">
        <f t="shared" si="292"/>
        <v>0.10599963829558712</v>
      </c>
      <c r="H1013" s="150">
        <f t="shared" si="293"/>
        <v>0.26007801294003619</v>
      </c>
      <c r="I1013" s="137"/>
      <c r="J1013" s="151">
        <f t="shared" si="294"/>
        <v>37.865999638295584</v>
      </c>
      <c r="K1013" s="150">
        <f t="shared" si="295"/>
        <v>38.020078012940033</v>
      </c>
      <c r="L1013" s="135"/>
      <c r="M1013" s="149">
        <f t="shared" si="297"/>
        <v>1.0273355689460626</v>
      </c>
      <c r="N1013" s="149">
        <f t="shared" si="298"/>
        <v>1.0362078836036115</v>
      </c>
      <c r="O1013" s="149">
        <f t="shared" si="299"/>
        <v>1.0334276463630403</v>
      </c>
      <c r="P1013" s="149">
        <f t="shared" si="300"/>
        <v>1.045126745231155</v>
      </c>
      <c r="Q1013" s="140"/>
      <c r="R1013" s="152">
        <f t="shared" si="301"/>
        <v>2.6968624359240113E-2</v>
      </c>
      <c r="S1013" s="152">
        <f t="shared" si="302"/>
        <v>3.556778355684239E-2</v>
      </c>
      <c r="T1013" s="152">
        <f t="shared" si="303"/>
        <v>3.2881089331986302E-2</v>
      </c>
      <c r="U1013" s="152">
        <f t="shared" si="304"/>
        <v>4.4138165364604805E-2</v>
      </c>
    </row>
    <row r="1014" spans="1:21" x14ac:dyDescent="0.25">
      <c r="A1014" s="130">
        <f t="shared" si="288"/>
        <v>1955.05</v>
      </c>
      <c r="B1014" s="138"/>
      <c r="C1014" s="149">
        <f t="shared" si="296"/>
        <v>0.01</v>
      </c>
      <c r="D1014" s="150">
        <f t="shared" si="306"/>
        <v>-0.37599999999999767</v>
      </c>
      <c r="E1014" s="150">
        <f t="shared" si="290"/>
        <v>0.47067217290108554</v>
      </c>
      <c r="F1014" s="150">
        <f t="shared" si="291"/>
        <v>0.15662749131796011</v>
      </c>
      <c r="G1014" s="151">
        <f t="shared" si="292"/>
        <v>9.467217290108787E-2</v>
      </c>
      <c r="H1014" s="150">
        <f t="shared" si="293"/>
        <v>-0.21937250868203756</v>
      </c>
      <c r="I1014" s="137"/>
      <c r="J1014" s="151">
        <f t="shared" si="294"/>
        <v>37.694672172901086</v>
      </c>
      <c r="K1014" s="150">
        <f t="shared" si="295"/>
        <v>37.380627491317966</v>
      </c>
      <c r="L1014" s="135"/>
      <c r="M1014" s="149">
        <f t="shared" si="297"/>
        <v>1.0004927396793386</v>
      </c>
      <c r="N1014" s="149">
        <f t="shared" si="298"/>
        <v>0.99278913886962172</v>
      </c>
      <c r="O1014" s="149">
        <f t="shared" si="299"/>
        <v>1.0022447350511163</v>
      </c>
      <c r="P1014" s="149">
        <f t="shared" si="300"/>
        <v>0.99968117650992649</v>
      </c>
      <c r="Q1014" s="140"/>
      <c r="R1014" s="152">
        <f t="shared" si="301"/>
        <v>4.9261832300589168E-4</v>
      </c>
      <c r="S1014" s="152">
        <f t="shared" si="302"/>
        <v>-7.2369850492220089E-3</v>
      </c>
      <c r="T1014" s="152">
        <f t="shared" si="303"/>
        <v>2.2422193973389046E-3</v>
      </c>
      <c r="U1014" s="152">
        <f t="shared" si="304"/>
        <v>-3.1887432508763495E-4</v>
      </c>
    </row>
    <row r="1015" spans="1:21" x14ac:dyDescent="0.25">
      <c r="A1015" s="130">
        <f t="shared" si="288"/>
        <v>1955.06</v>
      </c>
      <c r="B1015" s="138"/>
      <c r="C1015" s="149">
        <f t="shared" si="296"/>
        <v>0.01</v>
      </c>
      <c r="D1015" s="150">
        <f t="shared" si="306"/>
        <v>-0.39780000000000371</v>
      </c>
      <c r="E1015" s="150">
        <f t="shared" si="290"/>
        <v>0.49853478307395277</v>
      </c>
      <c r="F1015" s="150">
        <f t="shared" si="291"/>
        <v>0.6742450984724806</v>
      </c>
      <c r="G1015" s="151">
        <f t="shared" si="292"/>
        <v>0.10073478307394906</v>
      </c>
      <c r="H1015" s="150">
        <f t="shared" si="293"/>
        <v>0.27644509847247689</v>
      </c>
      <c r="I1015" s="137"/>
      <c r="J1015" s="151">
        <f t="shared" si="294"/>
        <v>39.880734783073947</v>
      </c>
      <c r="K1015" s="150">
        <f t="shared" si="295"/>
        <v>40.05644509847248</v>
      </c>
      <c r="L1015" s="135"/>
      <c r="M1015" s="149">
        <f t="shared" si="297"/>
        <v>1.0400011706917032</v>
      </c>
      <c r="N1015" s="149">
        <f t="shared" si="298"/>
        <v>1.0485345511502207</v>
      </c>
      <c r="O1015" s="149">
        <f t="shared" si="299"/>
        <v>1.0526966429055187</v>
      </c>
      <c r="P1015" s="149">
        <f t="shared" si="300"/>
        <v>1.0642376429378129</v>
      </c>
      <c r="Q1015" s="140"/>
      <c r="R1015" s="152">
        <f t="shared" si="301"/>
        <v>3.9221838817746935E-2</v>
      </c>
      <c r="S1015" s="152">
        <f t="shared" si="302"/>
        <v>4.739352374987315E-2</v>
      </c>
      <c r="T1015" s="152">
        <f t="shared" si="303"/>
        <v>5.1355103237586949E-2</v>
      </c>
      <c r="U1015" s="152">
        <f t="shared" si="304"/>
        <v>6.2258714606625562E-2</v>
      </c>
    </row>
    <row r="1016" spans="1:21" x14ac:dyDescent="0.25">
      <c r="A1016" s="130">
        <f t="shared" si="288"/>
        <v>1955.07</v>
      </c>
      <c r="B1016" s="138"/>
      <c r="C1016" s="149">
        <f t="shared" si="296"/>
        <v>0.01</v>
      </c>
      <c r="D1016" s="150">
        <f t="shared" si="306"/>
        <v>-0.42690000000000339</v>
      </c>
      <c r="E1016" s="150">
        <f t="shared" si="290"/>
        <v>0.52304494022453307</v>
      </c>
      <c r="F1016" s="150">
        <f t="shared" si="291"/>
        <v>0.72441479513564611</v>
      </c>
      <c r="G1016" s="151">
        <f t="shared" si="292"/>
        <v>9.6144940224529685E-2</v>
      </c>
      <c r="H1016" s="150">
        <f t="shared" si="293"/>
        <v>0.29751479513564272</v>
      </c>
      <c r="I1016" s="137"/>
      <c r="J1016" s="151">
        <f t="shared" si="294"/>
        <v>42.786144940224524</v>
      </c>
      <c r="K1016" s="150">
        <f t="shared" si="295"/>
        <v>42.987514795135638</v>
      </c>
      <c r="L1016" s="135"/>
      <c r="M1016" s="149">
        <f t="shared" si="297"/>
        <v>1.051514627037673</v>
      </c>
      <c r="N1016" s="149">
        <f t="shared" si="298"/>
        <v>1.051702372350011</v>
      </c>
      <c r="O1016" s="149">
        <f t="shared" si="299"/>
        <v>1.0665240126402398</v>
      </c>
      <c r="P1016" s="149">
        <f t="shared" si="300"/>
        <v>1.0667840390194581</v>
      </c>
      <c r="Q1016" s="140"/>
      <c r="R1016" s="152">
        <f t="shared" si="301"/>
        <v>5.023162670359238E-2</v>
      </c>
      <c r="S1016" s="152">
        <f t="shared" si="302"/>
        <v>5.0410158270131962E-2</v>
      </c>
      <c r="T1016" s="152">
        <f t="shared" si="303"/>
        <v>6.4404774044052177E-2</v>
      </c>
      <c r="U1016" s="152">
        <f t="shared" si="304"/>
        <v>6.4648551664732629E-2</v>
      </c>
    </row>
    <row r="1017" spans="1:21" x14ac:dyDescent="0.25">
      <c r="A1017" s="130">
        <f t="shared" si="288"/>
        <v>1955.08</v>
      </c>
      <c r="B1017" s="138"/>
      <c r="C1017" s="149">
        <f t="shared" si="296"/>
        <v>0.01</v>
      </c>
      <c r="D1017" s="150">
        <f t="shared" si="306"/>
        <v>-0.42430000000000234</v>
      </c>
      <c r="E1017" s="150">
        <f t="shared" si="290"/>
        <v>0.4955469559638439</v>
      </c>
      <c r="F1017" s="150">
        <f t="shared" si="291"/>
        <v>0.16420681576459328</v>
      </c>
      <c r="G1017" s="151">
        <f t="shared" si="292"/>
        <v>7.1246955963841563E-2</v>
      </c>
      <c r="H1017" s="150">
        <f t="shared" si="293"/>
        <v>-0.26009318423540906</v>
      </c>
      <c r="I1017" s="137"/>
      <c r="J1017" s="151">
        <f t="shared" si="294"/>
        <v>42.501246955963843</v>
      </c>
      <c r="K1017" s="150">
        <f t="shared" si="295"/>
        <v>42.169906815764591</v>
      </c>
      <c r="L1017" s="135"/>
      <c r="M1017" s="149">
        <f t="shared" si="297"/>
        <v>1.0013971592545281</v>
      </c>
      <c r="N1017" s="149">
        <f t="shared" si="298"/>
        <v>0.99417030286301689</v>
      </c>
      <c r="O1017" s="149">
        <f t="shared" si="299"/>
        <v>1.0060268250734772</v>
      </c>
      <c r="P1017" s="149">
        <f t="shared" si="300"/>
        <v>1.0036320992825984</v>
      </c>
      <c r="Q1017" s="140"/>
      <c r="R1017" s="152">
        <f t="shared" si="301"/>
        <v>1.3961841356953757E-3</v>
      </c>
      <c r="S1017" s="152">
        <f t="shared" si="302"/>
        <v>-5.8467561529110387E-3</v>
      </c>
      <c r="T1017" s="152">
        <f t="shared" si="303"/>
        <v>6.0087364050197649E-3</v>
      </c>
      <c r="U1017" s="152">
        <f t="shared" si="304"/>
        <v>3.6255191383440214E-3</v>
      </c>
    </row>
    <row r="1018" spans="1:21" x14ac:dyDescent="0.25">
      <c r="A1018" s="130">
        <f t="shared" si="288"/>
        <v>1955.09</v>
      </c>
      <c r="B1018" s="138"/>
      <c r="C1018" s="149">
        <f t="shared" si="296"/>
        <v>0.01</v>
      </c>
      <c r="D1018" s="150">
        <f t="shared" si="306"/>
        <v>-0.44339999999999691</v>
      </c>
      <c r="E1018" s="150">
        <f t="shared" si="290"/>
        <v>0.51601998540114247</v>
      </c>
      <c r="F1018" s="150">
        <f t="shared" si="291"/>
        <v>0.74986446930593897</v>
      </c>
      <c r="G1018" s="151">
        <f t="shared" si="292"/>
        <v>7.2619985401145559E-2</v>
      </c>
      <c r="H1018" s="150">
        <f t="shared" si="293"/>
        <v>0.30646446930594207</v>
      </c>
      <c r="I1018" s="137"/>
      <c r="J1018" s="151">
        <f t="shared" si="294"/>
        <v>44.41261998540115</v>
      </c>
      <c r="K1018" s="150">
        <f t="shared" si="295"/>
        <v>44.646464469305947</v>
      </c>
      <c r="L1018" s="135"/>
      <c r="M1018" s="149">
        <f t="shared" si="297"/>
        <v>1.0290381484268996</v>
      </c>
      <c r="N1018" s="149">
        <f t="shared" si="298"/>
        <v>1.0370571001085169</v>
      </c>
      <c r="O1018" s="149">
        <f t="shared" si="299"/>
        <v>1.0410907394527489</v>
      </c>
      <c r="P1018" s="149">
        <f t="shared" si="300"/>
        <v>1.0527436349165777</v>
      </c>
      <c r="Q1018" s="140"/>
      <c r="R1018" s="152">
        <f t="shared" si="301"/>
        <v>2.8624529465880458E-2</v>
      </c>
      <c r="S1018" s="152">
        <f t="shared" si="302"/>
        <v>3.6386990516945841E-2</v>
      </c>
      <c r="T1018" s="152">
        <f t="shared" si="303"/>
        <v>4.0268951494788124E-2</v>
      </c>
      <c r="U1018" s="152">
        <f t="shared" si="304"/>
        <v>5.1399741892562696E-2</v>
      </c>
    </row>
    <row r="1019" spans="1:21" x14ac:dyDescent="0.25">
      <c r="A1019" s="130">
        <f t="shared" si="288"/>
        <v>1955.1</v>
      </c>
      <c r="B1019" s="138"/>
      <c r="C1019" s="149">
        <f t="shared" si="296"/>
        <v>0.01</v>
      </c>
      <c r="D1019" s="150">
        <f t="shared" si="306"/>
        <v>-0.42110000000000269</v>
      </c>
      <c r="E1019" s="150">
        <f t="shared" si="290"/>
        <v>0.4801148889936912</v>
      </c>
      <c r="F1019" s="150">
        <f t="shared" si="291"/>
        <v>0.12945076593787566</v>
      </c>
      <c r="G1019" s="151">
        <f t="shared" si="292"/>
        <v>5.9014888993688508E-2</v>
      </c>
      <c r="H1019" s="150">
        <f t="shared" si="293"/>
        <v>-0.29164923406212706</v>
      </c>
      <c r="I1019" s="137"/>
      <c r="J1019" s="151">
        <f t="shared" si="294"/>
        <v>42.169014888993686</v>
      </c>
      <c r="K1019" s="150">
        <f t="shared" si="295"/>
        <v>41.818350765937872</v>
      </c>
      <c r="L1019" s="135"/>
      <c r="M1019" s="149">
        <f t="shared" si="297"/>
        <v>0.97072028280939326</v>
      </c>
      <c r="N1019" s="149">
        <f t="shared" si="298"/>
        <v>0.96339865770531308</v>
      </c>
      <c r="O1019" s="149">
        <f t="shared" si="299"/>
        <v>0.98833205323156159</v>
      </c>
      <c r="P1019" s="149">
        <f t="shared" si="300"/>
        <v>0.9863579632806756</v>
      </c>
      <c r="Q1019" s="140"/>
      <c r="R1019" s="152">
        <f t="shared" si="301"/>
        <v>-2.9716923448368491E-2</v>
      </c>
      <c r="S1019" s="152">
        <f t="shared" si="302"/>
        <v>-3.7287978076054031E-2</v>
      </c>
      <c r="T1019" s="152">
        <f t="shared" si="303"/>
        <v>-1.1736551431844941E-2</v>
      </c>
      <c r="U1019" s="152">
        <f t="shared" si="304"/>
        <v>-1.3735944341121116E-2</v>
      </c>
    </row>
    <row r="1020" spans="1:21" x14ac:dyDescent="0.25">
      <c r="A1020" s="130">
        <f t="shared" si="288"/>
        <v>1955.11</v>
      </c>
      <c r="B1020" s="138"/>
      <c r="C1020" s="149">
        <f t="shared" si="296"/>
        <v>0.01</v>
      </c>
      <c r="D1020" s="150">
        <f t="shared" si="306"/>
        <v>-0.44950000000000045</v>
      </c>
      <c r="E1020" s="150">
        <f t="shared" si="290"/>
        <v>0.53507363163388622</v>
      </c>
      <c r="F1020" s="150">
        <f t="shared" si="291"/>
        <v>0.76233011771300674</v>
      </c>
      <c r="G1020" s="151">
        <f t="shared" si="292"/>
        <v>8.5573631633885761E-2</v>
      </c>
      <c r="H1020" s="150">
        <f t="shared" si="293"/>
        <v>0.31283011771300628</v>
      </c>
      <c r="I1020" s="137"/>
      <c r="J1020" s="151">
        <f t="shared" si="294"/>
        <v>45.035573631633888</v>
      </c>
      <c r="K1020" s="150">
        <f t="shared" si="295"/>
        <v>45.262830117713008</v>
      </c>
      <c r="L1020" s="135"/>
      <c r="M1020" s="149">
        <f t="shared" si="297"/>
        <v>1.0436833929989975</v>
      </c>
      <c r="N1020" s="149">
        <f t="shared" si="298"/>
        <v>1.0522641367458201</v>
      </c>
      <c r="O1020" s="149">
        <f t="shared" si="299"/>
        <v>1.0608698303534974</v>
      </c>
      <c r="P1020" s="149">
        <f t="shared" si="300"/>
        <v>1.0730949877969804</v>
      </c>
      <c r="Q1020" s="140"/>
      <c r="R1020" s="152">
        <f t="shared" si="301"/>
        <v>4.2756180055877793E-2</v>
      </c>
      <c r="S1020" s="152">
        <f t="shared" si="302"/>
        <v>5.094416335693347E-2</v>
      </c>
      <c r="T1020" s="152">
        <f t="shared" si="303"/>
        <v>5.9089166293353916E-2</v>
      </c>
      <c r="U1020" s="152">
        <f t="shared" si="304"/>
        <v>7.054698517028582E-2</v>
      </c>
    </row>
    <row r="1021" spans="1:21" x14ac:dyDescent="0.25">
      <c r="A1021" s="130">
        <f t="shared" si="288"/>
        <v>1955.12</v>
      </c>
      <c r="B1021" s="138"/>
      <c r="C1021" s="149">
        <f t="shared" si="296"/>
        <v>0.01</v>
      </c>
      <c r="D1021" s="150">
        <f t="shared" si="306"/>
        <v>-0.45369999999999777</v>
      </c>
      <c r="E1021" s="150">
        <f t="shared" si="290"/>
        <v>0.52307440322950083</v>
      </c>
      <c r="F1021" s="150">
        <f t="shared" si="291"/>
        <v>0.74560116395596165</v>
      </c>
      <c r="G1021" s="151">
        <f t="shared" si="292"/>
        <v>6.9374403229503057E-2</v>
      </c>
      <c r="H1021" s="150">
        <f t="shared" si="293"/>
        <v>0.29190116395596388</v>
      </c>
      <c r="I1021" s="137"/>
      <c r="J1021" s="151">
        <f t="shared" si="294"/>
        <v>45.4393744032295</v>
      </c>
      <c r="K1021" s="150">
        <f t="shared" si="295"/>
        <v>45.66190116395596</v>
      </c>
      <c r="L1021" s="135"/>
      <c r="M1021" s="149">
        <f t="shared" si="297"/>
        <v>1.010440322981605</v>
      </c>
      <c r="N1021" s="149">
        <f t="shared" si="298"/>
        <v>1.010345352730309</v>
      </c>
      <c r="O1021" s="149">
        <f t="shared" si="299"/>
        <v>1.0113439064631202</v>
      </c>
      <c r="P1021" s="149">
        <f t="shared" si="300"/>
        <v>1.0112085338861589</v>
      </c>
      <c r="Q1021" s="140"/>
      <c r="R1021" s="152">
        <f t="shared" si="301"/>
        <v>1.0386199196882703E-2</v>
      </c>
      <c r="S1021" s="152">
        <f t="shared" si="302"/>
        <v>1.0292205803612559E-2</v>
      </c>
      <c r="T1021" s="152">
        <f t="shared" si="303"/>
        <v>1.1280046847404962E-2</v>
      </c>
      <c r="U1021" s="152">
        <f t="shared" si="304"/>
        <v>1.1146183740112624E-2</v>
      </c>
    </row>
    <row r="1022" spans="1:21" x14ac:dyDescent="0.25">
      <c r="A1022" s="130">
        <f t="shared" si="288"/>
        <v>1956.01</v>
      </c>
      <c r="B1022" s="138"/>
      <c r="C1022" s="149">
        <f t="shared" si="296"/>
        <v>0.01</v>
      </c>
      <c r="D1022" s="150">
        <f t="shared" ref="D1022:D1041" si="307">(1-Epsilon)*q_SP-q_SP</f>
        <v>-0.44149999999999778</v>
      </c>
      <c r="E1022" s="150">
        <f t="shared" si="290"/>
        <v>0.50512910451835458</v>
      </c>
      <c r="F1022" s="150">
        <f t="shared" si="291"/>
        <v>0.14030699628504217</v>
      </c>
      <c r="G1022" s="151">
        <f t="shared" si="292"/>
        <v>6.3629104518356794E-2</v>
      </c>
      <c r="H1022" s="150">
        <f t="shared" si="293"/>
        <v>-0.30119300371495561</v>
      </c>
      <c r="I1022" s="137"/>
      <c r="J1022" s="151">
        <f t="shared" si="294"/>
        <v>44.213629104518354</v>
      </c>
      <c r="K1022" s="150">
        <f t="shared" si="295"/>
        <v>43.848806996285042</v>
      </c>
      <c r="L1022" s="135"/>
      <c r="M1022" s="149">
        <f t="shared" si="297"/>
        <v>0.9851905148395218</v>
      </c>
      <c r="N1022" s="149">
        <f t="shared" si="298"/>
        <v>0.97789877245653434</v>
      </c>
      <c r="O1022" s="149">
        <f t="shared" si="299"/>
        <v>0.9939793845663949</v>
      </c>
      <c r="P1022" s="149">
        <f t="shared" si="300"/>
        <v>0.9919539964779045</v>
      </c>
      <c r="Q1022" s="140"/>
      <c r="R1022" s="152">
        <f t="shared" si="301"/>
        <v>-1.4920240431793984E-2</v>
      </c>
      <c r="S1022" s="152">
        <f t="shared" si="302"/>
        <v>-2.2349118949965618E-2</v>
      </c>
      <c r="T1022" s="152">
        <f t="shared" si="303"/>
        <v>-6.0388124134793091E-3</v>
      </c>
      <c r="U1022" s="152">
        <f t="shared" si="304"/>
        <v>-8.0785472908369085E-3</v>
      </c>
    </row>
    <row r="1023" spans="1:21" x14ac:dyDescent="0.25">
      <c r="A1023" s="130">
        <f t="shared" si="288"/>
        <v>1956.02</v>
      </c>
      <c r="B1023" s="138"/>
      <c r="C1023" s="149">
        <f t="shared" si="296"/>
        <v>0.01</v>
      </c>
      <c r="D1023" s="150">
        <f t="shared" si="307"/>
        <v>-0.44429999999999836</v>
      </c>
      <c r="E1023" s="150">
        <f t="shared" si="290"/>
        <v>0.52530274229716345</v>
      </c>
      <c r="F1023" s="150">
        <f t="shared" si="291"/>
        <v>0.71813889144439957</v>
      </c>
      <c r="G1023" s="151">
        <f t="shared" si="292"/>
        <v>8.1002742297165087E-2</v>
      </c>
      <c r="H1023" s="150">
        <f t="shared" si="293"/>
        <v>0.27383889144440121</v>
      </c>
      <c r="I1023" s="137"/>
      <c r="J1023" s="151">
        <f t="shared" si="294"/>
        <v>44.511002742297165</v>
      </c>
      <c r="K1023" s="150">
        <f t="shared" si="295"/>
        <v>44.703838891444398</v>
      </c>
      <c r="L1023" s="135"/>
      <c r="M1023" s="149">
        <f t="shared" si="297"/>
        <v>1.0047638993958492</v>
      </c>
      <c r="N1023" s="149">
        <f t="shared" si="298"/>
        <v>1.0123309365433355</v>
      </c>
      <c r="O1023" s="149">
        <f t="shared" si="299"/>
        <v>1.0075060242591833</v>
      </c>
      <c r="P1023" s="149">
        <f t="shared" si="300"/>
        <v>1.0178508849101111</v>
      </c>
      <c r="Q1023" s="140"/>
      <c r="R1023" s="152">
        <f t="shared" si="301"/>
        <v>4.7525879373303444E-3</v>
      </c>
      <c r="S1023" s="152">
        <f t="shared" si="302"/>
        <v>1.2255529802974717E-2</v>
      </c>
      <c r="T1023" s="152">
        <f t="shared" si="303"/>
        <v>7.4779942344058532E-3</v>
      </c>
      <c r="U1023" s="152">
        <f t="shared" si="304"/>
        <v>1.7693428922013584E-2</v>
      </c>
    </row>
    <row r="1024" spans="1:21" x14ac:dyDescent="0.25">
      <c r="A1024" s="130">
        <f t="shared" si="288"/>
        <v>1956.03</v>
      </c>
      <c r="B1024" s="138"/>
      <c r="C1024" s="149">
        <f t="shared" si="296"/>
        <v>0.01</v>
      </c>
      <c r="D1024" s="150">
        <f t="shared" si="307"/>
        <v>-0.4748999999999981</v>
      </c>
      <c r="E1024" s="150">
        <f t="shared" si="290"/>
        <v>0.57004395242443351</v>
      </c>
      <c r="F1024" s="150">
        <f t="shared" si="291"/>
        <v>0.80555049883628227</v>
      </c>
      <c r="G1024" s="151">
        <f t="shared" si="292"/>
        <v>9.5143952424435407E-2</v>
      </c>
      <c r="H1024" s="150">
        <f t="shared" si="293"/>
        <v>0.33065049883628417</v>
      </c>
      <c r="I1024" s="137"/>
      <c r="J1024" s="151">
        <f t="shared" si="294"/>
        <v>47.585143952424438</v>
      </c>
      <c r="K1024" s="150">
        <f t="shared" si="295"/>
        <v>47.820650498836287</v>
      </c>
      <c r="L1024" s="135"/>
      <c r="M1024" s="149">
        <f t="shared" si="297"/>
        <v>1.0484100268203347</v>
      </c>
      <c r="N1024" s="149">
        <f t="shared" si="298"/>
        <v>1.0487957105435572</v>
      </c>
      <c r="O1024" s="149">
        <f t="shared" si="299"/>
        <v>1.0632277084711064</v>
      </c>
      <c r="P1024" s="149">
        <f t="shared" si="300"/>
        <v>1.0637727326123387</v>
      </c>
      <c r="Q1024" s="140"/>
      <c r="R1024" s="152">
        <f t="shared" si="301"/>
        <v>4.7274756347681857E-2</v>
      </c>
      <c r="S1024" s="152">
        <f t="shared" si="302"/>
        <v>4.7642563588239345E-2</v>
      </c>
      <c r="T1024" s="152">
        <f t="shared" si="303"/>
        <v>6.1309289468489937E-2</v>
      </c>
      <c r="U1024" s="152">
        <f t="shared" si="304"/>
        <v>6.1821770935473905E-2</v>
      </c>
    </row>
    <row r="1025" spans="1:21" x14ac:dyDescent="0.25">
      <c r="A1025" s="130">
        <f t="shared" ref="A1025:A1088" si="308">Timecode</f>
        <v>1956.04</v>
      </c>
      <c r="B1025" s="138"/>
      <c r="C1025" s="149">
        <f t="shared" si="296"/>
        <v>0.01</v>
      </c>
      <c r="D1025" s="150">
        <f t="shared" si="307"/>
        <v>-0.48049999999999926</v>
      </c>
      <c r="E1025" s="150">
        <f t="shared" si="290"/>
        <v>0.55061617838924426</v>
      </c>
      <c r="F1025" s="150">
        <f t="shared" si="291"/>
        <v>0.79496956722972689</v>
      </c>
      <c r="G1025" s="151">
        <f t="shared" si="292"/>
        <v>7.0116178389244999E-2</v>
      </c>
      <c r="H1025" s="150">
        <f t="shared" si="293"/>
        <v>0.31446956722972763</v>
      </c>
      <c r="I1025" s="137"/>
      <c r="J1025" s="151">
        <f t="shared" si="294"/>
        <v>48.120116178389239</v>
      </c>
      <c r="K1025" s="150">
        <f t="shared" si="295"/>
        <v>48.364469567229726</v>
      </c>
      <c r="L1025" s="135"/>
      <c r="M1025" s="149">
        <f t="shared" si="297"/>
        <v>1.0171756205544584</v>
      </c>
      <c r="N1025" s="149">
        <f t="shared" si="298"/>
        <v>1.0172412317138295</v>
      </c>
      <c r="O1025" s="149">
        <f t="shared" si="299"/>
        <v>1.0154711016464573</v>
      </c>
      <c r="P1025" s="149">
        <f t="shared" si="300"/>
        <v>1.0155658298382866</v>
      </c>
      <c r="Q1025" s="140"/>
      <c r="R1025" s="152">
        <f t="shared" si="301"/>
        <v>1.7029787069071836E-2</v>
      </c>
      <c r="S1025" s="152">
        <f t="shared" si="302"/>
        <v>1.7094288264410132E-2</v>
      </c>
      <c r="T1025" s="152">
        <f t="shared" si="303"/>
        <v>1.5352644367465688E-2</v>
      </c>
      <c r="U1025" s="152">
        <f t="shared" si="304"/>
        <v>1.5445924987260974E-2</v>
      </c>
    </row>
    <row r="1026" spans="1:21" x14ac:dyDescent="0.25">
      <c r="A1026" s="130">
        <f t="shared" si="308"/>
        <v>1956.05</v>
      </c>
      <c r="B1026" s="138"/>
      <c r="C1026" s="149">
        <f t="shared" si="296"/>
        <v>0.01</v>
      </c>
      <c r="D1026" s="150">
        <f t="shared" si="307"/>
        <v>-0.46540000000000248</v>
      </c>
      <c r="E1026" s="150">
        <f t="shared" ref="E1026:E1089" si="309">(Epsilon*2*L_RDY_SP_set*q_SP)</f>
        <v>0.51379295162424432</v>
      </c>
      <c r="F1026" s="150">
        <f t="shared" ref="F1026:F1089" si="310">(Epsilon*2*L_RS_SP_set*q_SP)</f>
        <v>0.14705728178738942</v>
      </c>
      <c r="G1026" s="151">
        <f t="shared" ref="G1026:G1089" si="311">Impact_neg_d+Impact_pos_RDY_d</f>
        <v>4.8392951624241842E-2</v>
      </c>
      <c r="H1026" s="150">
        <f t="shared" ref="H1026:H1089" si="312">Impact_neg_d+Impact_pos_RS_d</f>
        <v>-0.31834271821261306</v>
      </c>
      <c r="I1026" s="137"/>
      <c r="J1026" s="151">
        <f t="shared" ref="J1026:J1089" si="313">q_SP+Impact_ges_RDY_d</f>
        <v>46.588392951624243</v>
      </c>
      <c r="K1026" s="150">
        <f t="shared" ref="K1026:K1089" si="314">q_SP+Impact_ges_RS_d</f>
        <v>46.221657281787387</v>
      </c>
      <c r="L1026" s="135"/>
      <c r="M1026" s="149">
        <f t="shared" si="297"/>
        <v>0.98117909221681843</v>
      </c>
      <c r="N1026" s="149">
        <f t="shared" si="298"/>
        <v>0.97428483569876034</v>
      </c>
      <c r="O1026" s="149">
        <f t="shared" si="299"/>
        <v>0.98991511635351903</v>
      </c>
      <c r="P1026" s="149">
        <f t="shared" si="300"/>
        <v>0.9879418494562493</v>
      </c>
      <c r="Q1026" s="140"/>
      <c r="R1026" s="152">
        <f t="shared" si="301"/>
        <v>-1.9000275205569059E-2</v>
      </c>
      <c r="S1026" s="152">
        <f t="shared" si="302"/>
        <v>-2.6051578975815098E-2</v>
      </c>
      <c r="T1026" s="152">
        <f t="shared" si="303"/>
        <v>-1.013608058652748E-2</v>
      </c>
      <c r="U1026" s="152">
        <f t="shared" si="304"/>
        <v>-1.213143979205877E-2</v>
      </c>
    </row>
    <row r="1027" spans="1:21" x14ac:dyDescent="0.25">
      <c r="A1027" s="130">
        <f t="shared" si="308"/>
        <v>1956.06</v>
      </c>
      <c r="B1027" s="138"/>
      <c r="C1027" s="149">
        <f t="shared" ref="C1027:C1090" si="315">C1026</f>
        <v>0.01</v>
      </c>
      <c r="D1027" s="150">
        <f t="shared" si="307"/>
        <v>-0.46269999999999811</v>
      </c>
      <c r="E1027" s="150">
        <f t="shared" si="309"/>
        <v>0.53309825126009125</v>
      </c>
      <c r="F1027" s="150">
        <f t="shared" si="310"/>
        <v>0.1833189259727892</v>
      </c>
      <c r="G1027" s="151">
        <f t="shared" si="311"/>
        <v>7.0398251260093136E-2</v>
      </c>
      <c r="H1027" s="150">
        <f t="shared" si="312"/>
        <v>-0.27938107402720891</v>
      </c>
      <c r="I1027" s="137"/>
      <c r="J1027" s="151">
        <f t="shared" si="313"/>
        <v>46.340398251260098</v>
      </c>
      <c r="K1027" s="150">
        <f t="shared" si="314"/>
        <v>45.990618925972797</v>
      </c>
      <c r="L1027" s="135"/>
      <c r="M1027" s="149">
        <f t="shared" ref="M1027:M1090" si="316">(D_mon+q_impact_RDY_d)/INDEX(q_impact_RDY_d,tMinus)*L_RDY_SP_set+(R_Cash)*(1-L_RDY_SP_set)</f>
        <v>0.9973631182840641</v>
      </c>
      <c r="N1027" s="149">
        <f t="shared" ref="N1027:N1090" si="317">(D_mon+q_impact_RS_d)/INDEX(q_impact_RS_d,tMinus)*L_RDY_SP_set+(R_Cash)*(1-L_RDY_SP_set)</f>
        <v>0.99756483576814503</v>
      </c>
      <c r="O1027" s="149">
        <f t="shared" ref="O1027:O1090" si="318">(D_mon+q_impact_RDY_d)/INDEX(q_impact_RDY_d,tMinus)*L_RS_SP_set+(R_Cash)*(1-L_RS_SP_set)</f>
        <v>0.99688747470045935</v>
      </c>
      <c r="P1027" s="149">
        <f t="shared" ref="P1027:P1090" si="319">(D_mon+q_impact_RS_d)/INDEX(q_impact_RS_d,tMinus)*L_RS_SP_set+(R_Cash)*(1-L_RS_SP_set)</f>
        <v>0.99695684021130893</v>
      </c>
      <c r="Q1027" s="140"/>
      <c r="R1027" s="152">
        <f t="shared" ref="R1027:R1090" si="320">LN(M1027)</f>
        <v>-2.6403644121803975E-3</v>
      </c>
      <c r="S1027" s="152">
        <f t="shared" ref="S1027:S1090" si="321">LN(N1027)</f>
        <v>-2.4381340666096074E-3</v>
      </c>
      <c r="T1027" s="152">
        <f t="shared" ref="T1027:T1090" si="322">LN(O1027)</f>
        <v>-3.1173792811212521E-3</v>
      </c>
      <c r="U1027" s="152">
        <f t="shared" ref="U1027:U1090" si="323">LN(P1027)</f>
        <v>-3.0477996149870612E-3</v>
      </c>
    </row>
    <row r="1028" spans="1:21" x14ac:dyDescent="0.25">
      <c r="A1028" s="130">
        <f t="shared" si="308"/>
        <v>1956.07</v>
      </c>
      <c r="B1028" s="138"/>
      <c r="C1028" s="149">
        <f t="shared" si="315"/>
        <v>0.01</v>
      </c>
      <c r="D1028" s="150">
        <f t="shared" si="307"/>
        <v>-0.48780000000000001</v>
      </c>
      <c r="E1028" s="150">
        <f t="shared" si="309"/>
        <v>0.57228777356156701</v>
      </c>
      <c r="F1028" s="150">
        <f t="shared" si="310"/>
        <v>0.82602151982035044</v>
      </c>
      <c r="G1028" s="151">
        <f t="shared" si="311"/>
        <v>8.4487773561567003E-2</v>
      </c>
      <c r="H1028" s="150">
        <f t="shared" si="312"/>
        <v>0.33822151982035042</v>
      </c>
      <c r="I1028" s="137"/>
      <c r="J1028" s="151">
        <f t="shared" si="313"/>
        <v>48.864487773561571</v>
      </c>
      <c r="K1028" s="150">
        <f t="shared" si="314"/>
        <v>49.118221519820352</v>
      </c>
      <c r="L1028" s="135"/>
      <c r="M1028" s="149">
        <f t="shared" si="316"/>
        <v>1.0387181486824897</v>
      </c>
      <c r="N1028" s="149">
        <f t="shared" si="317"/>
        <v>1.0466733846235714</v>
      </c>
      <c r="O1028" s="149">
        <f t="shared" si="318"/>
        <v>1.0506785582725497</v>
      </c>
      <c r="P1028" s="149">
        <f t="shared" si="319"/>
        <v>1.0621608865454164</v>
      </c>
      <c r="Q1028" s="140"/>
      <c r="R1028" s="152">
        <f t="shared" si="320"/>
        <v>3.7987403595847527E-2</v>
      </c>
      <c r="S1028" s="152">
        <f t="shared" si="321"/>
        <v>4.5616929661618032E-2</v>
      </c>
      <c r="T1028" s="152">
        <f t="shared" si="322"/>
        <v>4.943620141628069E-2</v>
      </c>
      <c r="U1028" s="152">
        <f t="shared" si="323"/>
        <v>6.0305405267939337E-2</v>
      </c>
    </row>
    <row r="1029" spans="1:21" x14ac:dyDescent="0.25">
      <c r="A1029" s="130">
        <f t="shared" si="308"/>
        <v>1956.08</v>
      </c>
      <c r="B1029" s="138"/>
      <c r="C1029" s="149">
        <f t="shared" si="315"/>
        <v>0.01</v>
      </c>
      <c r="D1029" s="150">
        <f t="shared" si="307"/>
        <v>-0.48490000000000322</v>
      </c>
      <c r="E1029" s="150">
        <f t="shared" si="309"/>
        <v>0.54557876133044048</v>
      </c>
      <c r="F1029" s="150">
        <f t="shared" si="310"/>
        <v>0.19159903430521838</v>
      </c>
      <c r="G1029" s="151">
        <f t="shared" si="311"/>
        <v>6.0678761330437259E-2</v>
      </c>
      <c r="H1029" s="150">
        <f t="shared" si="312"/>
        <v>-0.29330096569478481</v>
      </c>
      <c r="I1029" s="137"/>
      <c r="J1029" s="151">
        <f t="shared" si="313"/>
        <v>48.550678761330438</v>
      </c>
      <c r="K1029" s="150">
        <f t="shared" si="314"/>
        <v>48.196699034305219</v>
      </c>
      <c r="L1029" s="135"/>
      <c r="M1029" s="149">
        <f t="shared" si="316"/>
        <v>1.0073198764253117</v>
      </c>
      <c r="N1029" s="149">
        <f t="shared" si="317"/>
        <v>1.0003691295387953</v>
      </c>
      <c r="O1029" s="149">
        <f t="shared" si="318"/>
        <v>1.0161870381640139</v>
      </c>
      <c r="P1029" s="149">
        <f t="shared" si="319"/>
        <v>1.0137460406664043</v>
      </c>
      <c r="Q1029" s="140"/>
      <c r="R1029" s="152">
        <f t="shared" si="320"/>
        <v>7.2932161507629888E-3</v>
      </c>
      <c r="S1029" s="152">
        <f t="shared" si="321"/>
        <v>3.6906142724791138E-4</v>
      </c>
      <c r="T1029" s="152">
        <f t="shared" si="322"/>
        <v>1.6057424894427925E-2</v>
      </c>
      <c r="U1029" s="152">
        <f t="shared" si="323"/>
        <v>1.3652420808691456E-2</v>
      </c>
    </row>
    <row r="1030" spans="1:21" x14ac:dyDescent="0.25">
      <c r="A1030" s="130">
        <f t="shared" si="308"/>
        <v>1956.09</v>
      </c>
      <c r="B1030" s="138"/>
      <c r="C1030" s="149">
        <f t="shared" si="315"/>
        <v>0.01</v>
      </c>
      <c r="D1030" s="150">
        <f t="shared" si="307"/>
        <v>-0.46840000000000259</v>
      </c>
      <c r="E1030" s="150">
        <f t="shared" si="309"/>
        <v>0.51145757901455247</v>
      </c>
      <c r="F1030" s="150">
        <f t="shared" si="310"/>
        <v>0.1476835095700656</v>
      </c>
      <c r="G1030" s="151">
        <f t="shared" si="311"/>
        <v>4.3057579014549874E-2</v>
      </c>
      <c r="H1030" s="150">
        <f t="shared" si="312"/>
        <v>-0.320716490429937</v>
      </c>
      <c r="I1030" s="137"/>
      <c r="J1030" s="151">
        <f t="shared" si="313"/>
        <v>46.883057579014555</v>
      </c>
      <c r="K1030" s="150">
        <f t="shared" si="314"/>
        <v>46.519283509570066</v>
      </c>
      <c r="L1030" s="135"/>
      <c r="M1030" s="149">
        <f t="shared" si="316"/>
        <v>0.98609336866109842</v>
      </c>
      <c r="N1030" s="149">
        <f t="shared" si="317"/>
        <v>0.98585735500381477</v>
      </c>
      <c r="O1030" s="149">
        <f t="shared" si="318"/>
        <v>1.0008748304595034</v>
      </c>
      <c r="P1030" s="149">
        <f t="shared" si="319"/>
        <v>1.0008066814542991</v>
      </c>
      <c r="Q1030" s="140"/>
      <c r="R1030" s="152">
        <f t="shared" si="320"/>
        <v>-1.4004234480278885E-2</v>
      </c>
      <c r="S1030" s="152">
        <f t="shared" si="321"/>
        <v>-1.4243605226797284E-2</v>
      </c>
      <c r="T1030" s="152">
        <f t="shared" si="322"/>
        <v>8.7444801836817384E-4</v>
      </c>
      <c r="U1030" s="152">
        <f t="shared" si="323"/>
        <v>8.0635626168753366E-4</v>
      </c>
    </row>
    <row r="1031" spans="1:21" x14ac:dyDescent="0.25">
      <c r="A1031" s="130">
        <f t="shared" si="308"/>
        <v>1956.1</v>
      </c>
      <c r="B1031" s="138"/>
      <c r="C1031" s="149">
        <f t="shared" si="315"/>
        <v>0.01</v>
      </c>
      <c r="D1031" s="150">
        <f t="shared" si="307"/>
        <v>-0.46240000000000236</v>
      </c>
      <c r="E1031" s="150">
        <f t="shared" si="309"/>
        <v>0.50538175633333704</v>
      </c>
      <c r="F1031" s="150">
        <f t="shared" si="310"/>
        <v>0.16086983064083249</v>
      </c>
      <c r="G1031" s="151">
        <f t="shared" si="311"/>
        <v>4.2981756333334675E-2</v>
      </c>
      <c r="H1031" s="150">
        <f t="shared" si="312"/>
        <v>-0.30153016935916988</v>
      </c>
      <c r="I1031" s="137"/>
      <c r="J1031" s="151">
        <f t="shared" si="313"/>
        <v>46.282981756333335</v>
      </c>
      <c r="K1031" s="150">
        <f t="shared" si="314"/>
        <v>45.938469830640834</v>
      </c>
      <c r="L1031" s="135"/>
      <c r="M1031" s="149">
        <f t="shared" si="316"/>
        <v>0.99451896381523475</v>
      </c>
      <c r="N1031" s="149">
        <f t="shared" si="317"/>
        <v>0.99470426879649254</v>
      </c>
      <c r="O1031" s="149">
        <f t="shared" si="318"/>
        <v>0.99789253301482095</v>
      </c>
      <c r="P1031" s="149">
        <f t="shared" si="319"/>
        <v>0.9979515180901195</v>
      </c>
      <c r="Q1031" s="140"/>
      <c r="R1031" s="152">
        <f t="shared" si="320"/>
        <v>-5.4961121768688764E-3</v>
      </c>
      <c r="S1031" s="152">
        <f t="shared" si="321"/>
        <v>-5.3098032913140754E-3</v>
      </c>
      <c r="T1031" s="152">
        <f t="shared" si="322"/>
        <v>-2.1096908187123679E-3</v>
      </c>
      <c r="U1031" s="152">
        <f t="shared" si="323"/>
        <v>-2.0505829186907459E-3</v>
      </c>
    </row>
    <row r="1032" spans="1:21" x14ac:dyDescent="0.25">
      <c r="A1032" s="130">
        <f t="shared" si="308"/>
        <v>1956.11</v>
      </c>
      <c r="B1032" s="138"/>
      <c r="C1032" s="149">
        <f t="shared" si="315"/>
        <v>0.01</v>
      </c>
      <c r="D1032" s="150">
        <f t="shared" si="307"/>
        <v>-0.45759999999999934</v>
      </c>
      <c r="E1032" s="150">
        <f t="shared" si="309"/>
        <v>0.50183326395780148</v>
      </c>
      <c r="F1032" s="150">
        <f t="shared" si="310"/>
        <v>0.16420270076459803</v>
      </c>
      <c r="G1032" s="151">
        <f t="shared" si="311"/>
        <v>4.4233263957802138E-2</v>
      </c>
      <c r="H1032" s="150">
        <f t="shared" si="312"/>
        <v>-0.29339729923540131</v>
      </c>
      <c r="I1032" s="137"/>
      <c r="J1032" s="151">
        <f t="shared" si="313"/>
        <v>45.804233263957798</v>
      </c>
      <c r="K1032" s="150">
        <f t="shared" si="314"/>
        <v>45.466602700764597</v>
      </c>
      <c r="L1032" s="135"/>
      <c r="M1032" s="149">
        <f t="shared" si="316"/>
        <v>1.0029243640409082</v>
      </c>
      <c r="N1032" s="149">
        <f t="shared" si="317"/>
        <v>1.0029770952568358</v>
      </c>
      <c r="O1032" s="149">
        <f t="shared" si="318"/>
        <v>1.0111537658713954</v>
      </c>
      <c r="P1032" s="149">
        <f t="shared" si="319"/>
        <v>1.0111710198254311</v>
      </c>
      <c r="Q1032" s="140"/>
      <c r="R1032" s="152">
        <f t="shared" si="320"/>
        <v>2.9200964064397864E-3</v>
      </c>
      <c r="S1032" s="152">
        <f t="shared" si="321"/>
        <v>2.9726724845868494E-3</v>
      </c>
      <c r="T1032" s="152">
        <f t="shared" si="322"/>
        <v>1.1092021323434351E-2</v>
      </c>
      <c r="U1032" s="152">
        <f t="shared" si="323"/>
        <v>1.1109084808150736E-2</v>
      </c>
    </row>
    <row r="1033" spans="1:21" x14ac:dyDescent="0.25">
      <c r="A1033" s="130">
        <f t="shared" si="308"/>
        <v>1956.12</v>
      </c>
      <c r="B1033" s="138"/>
      <c r="C1033" s="149">
        <f t="shared" si="315"/>
        <v>0.01</v>
      </c>
      <c r="D1033" s="150">
        <f t="shared" si="307"/>
        <v>-0.4643999999999977</v>
      </c>
      <c r="E1033" s="150">
        <f t="shared" si="309"/>
        <v>0.49428456170940044</v>
      </c>
      <c r="F1033" s="150">
        <f t="shared" si="310"/>
        <v>0.76982707825804042</v>
      </c>
      <c r="G1033" s="151">
        <f t="shared" si="311"/>
        <v>2.9884561709402735E-2</v>
      </c>
      <c r="H1033" s="150">
        <f t="shared" si="312"/>
        <v>0.30542707825804272</v>
      </c>
      <c r="I1033" s="137"/>
      <c r="J1033" s="151">
        <f t="shared" si="313"/>
        <v>46.469884561709399</v>
      </c>
      <c r="K1033" s="150">
        <f t="shared" si="314"/>
        <v>46.745427078258039</v>
      </c>
      <c r="L1033" s="135"/>
      <c r="M1033" s="149">
        <f t="shared" si="316"/>
        <v>1.0145992373235522</v>
      </c>
      <c r="N1033" s="149">
        <f t="shared" si="317"/>
        <v>1.021846219227583</v>
      </c>
      <c r="O1033" s="149">
        <f t="shared" si="318"/>
        <v>1.0165643892615064</v>
      </c>
      <c r="P1033" s="149">
        <f t="shared" si="319"/>
        <v>1.0278512538280937</v>
      </c>
      <c r="Q1033" s="140"/>
      <c r="R1033" s="152">
        <f t="shared" si="320"/>
        <v>1.4493694448565632E-2</v>
      </c>
      <c r="S1033" s="152">
        <f t="shared" si="321"/>
        <v>2.1611010036594228E-2</v>
      </c>
      <c r="T1033" s="152">
        <f t="shared" si="322"/>
        <v>1.6428696164230924E-2</v>
      </c>
      <c r="U1033" s="152">
        <f t="shared" si="323"/>
        <v>2.7470461843929303E-2</v>
      </c>
    </row>
    <row r="1034" spans="1:21" x14ac:dyDescent="0.25">
      <c r="A1034" s="130">
        <f t="shared" si="308"/>
        <v>1957.01</v>
      </c>
      <c r="B1034" s="138"/>
      <c r="C1034" s="149">
        <f t="shared" si="315"/>
        <v>0.01</v>
      </c>
      <c r="D1034" s="150">
        <f t="shared" si="307"/>
        <v>-0.45430000000000348</v>
      </c>
      <c r="E1034" s="150">
        <f t="shared" si="309"/>
        <v>0.47077559185322804</v>
      </c>
      <c r="F1034" s="150">
        <f t="shared" si="310"/>
        <v>0.14932526866650339</v>
      </c>
      <c r="G1034" s="151">
        <f t="shared" si="311"/>
        <v>1.6475591853224558E-2</v>
      </c>
      <c r="H1034" s="150">
        <f t="shared" si="312"/>
        <v>-0.30497473133350006</v>
      </c>
      <c r="I1034" s="137"/>
      <c r="J1034" s="151">
        <f t="shared" si="313"/>
        <v>45.446475591853222</v>
      </c>
      <c r="K1034" s="150">
        <f t="shared" si="314"/>
        <v>45.125025268666498</v>
      </c>
      <c r="L1034" s="135"/>
      <c r="M1034" s="149">
        <f t="shared" si="316"/>
        <v>0.98649989943259619</v>
      </c>
      <c r="N1034" s="149">
        <f t="shared" si="317"/>
        <v>0.9799404962756042</v>
      </c>
      <c r="O1034" s="149">
        <f t="shared" si="318"/>
        <v>0.9904709102673136</v>
      </c>
      <c r="P1034" s="149">
        <f t="shared" si="319"/>
        <v>0.98839033375557483</v>
      </c>
      <c r="Q1034" s="140"/>
      <c r="R1034" s="152">
        <f t="shared" si="320"/>
        <v>-1.3592055463115198E-2</v>
      </c>
      <c r="S1034" s="152">
        <f t="shared" si="321"/>
        <v>-2.0263427247055221E-2</v>
      </c>
      <c r="T1034" s="152">
        <f t="shared" si="322"/>
        <v>-9.5747820104765107E-3</v>
      </c>
      <c r="U1034" s="152">
        <f t="shared" si="323"/>
        <v>-1.1677584604318938E-2</v>
      </c>
    </row>
    <row r="1035" spans="1:21" x14ac:dyDescent="0.25">
      <c r="A1035" s="130">
        <f t="shared" si="308"/>
        <v>1957.02</v>
      </c>
      <c r="B1035" s="138"/>
      <c r="C1035" s="149">
        <f t="shared" si="315"/>
        <v>0.01</v>
      </c>
      <c r="D1035" s="150">
        <f t="shared" si="307"/>
        <v>-0.43469999999999942</v>
      </c>
      <c r="E1035" s="150">
        <f t="shared" si="309"/>
        <v>0.46591859949534781</v>
      </c>
      <c r="F1035" s="150">
        <f t="shared" si="310"/>
        <v>0.13549614585339104</v>
      </c>
      <c r="G1035" s="151">
        <f t="shared" si="311"/>
        <v>3.1218599495348387E-2</v>
      </c>
      <c r="H1035" s="150">
        <f t="shared" si="312"/>
        <v>-0.29920385414660838</v>
      </c>
      <c r="I1035" s="137"/>
      <c r="J1035" s="151">
        <f t="shared" si="313"/>
        <v>43.501218599495346</v>
      </c>
      <c r="K1035" s="150">
        <f t="shared" si="314"/>
        <v>43.170796145853387</v>
      </c>
      <c r="L1035" s="135"/>
      <c r="M1035" s="149">
        <f t="shared" si="316"/>
        <v>0.97549726093927802</v>
      </c>
      <c r="N1035" s="149">
        <f t="shared" si="317"/>
        <v>0.97523943641067801</v>
      </c>
      <c r="O1035" s="149">
        <f t="shared" si="318"/>
        <v>0.98788124481180017</v>
      </c>
      <c r="P1035" s="149">
        <f t="shared" si="319"/>
        <v>0.98780626555583217</v>
      </c>
      <c r="Q1035" s="140"/>
      <c r="R1035" s="152">
        <f t="shared" si="320"/>
        <v>-2.480792677603668E-2</v>
      </c>
      <c r="S1035" s="152">
        <f t="shared" si="321"/>
        <v>-2.5072262327268707E-2</v>
      </c>
      <c r="T1035" s="152">
        <f t="shared" si="322"/>
        <v>-1.2192786017481428E-2</v>
      </c>
      <c r="U1035" s="152">
        <f t="shared" si="323"/>
        <v>-1.2268687956032474E-2</v>
      </c>
    </row>
    <row r="1036" spans="1:21" x14ac:dyDescent="0.25">
      <c r="A1036" s="130">
        <f t="shared" si="308"/>
        <v>1957.03</v>
      </c>
      <c r="B1036" s="138"/>
      <c r="C1036" s="149">
        <f t="shared" si="315"/>
        <v>0.01</v>
      </c>
      <c r="D1036" s="150">
        <f t="shared" si="307"/>
        <v>-0.44030000000000058</v>
      </c>
      <c r="E1036" s="150">
        <f t="shared" si="309"/>
        <v>0.49287083044162017</v>
      </c>
      <c r="F1036" s="150">
        <f t="shared" si="310"/>
        <v>0.72780125681438568</v>
      </c>
      <c r="G1036" s="151">
        <f t="shared" si="311"/>
        <v>5.2570830441619587E-2</v>
      </c>
      <c r="H1036" s="150">
        <f t="shared" si="312"/>
        <v>0.2875012568143851</v>
      </c>
      <c r="I1036" s="137"/>
      <c r="J1036" s="151">
        <f t="shared" si="313"/>
        <v>44.082570830441618</v>
      </c>
      <c r="K1036" s="150">
        <f t="shared" si="314"/>
        <v>44.317501256814388</v>
      </c>
      <c r="L1036" s="135"/>
      <c r="M1036" s="149">
        <f t="shared" si="316"/>
        <v>1.0130936094234184</v>
      </c>
      <c r="N1036" s="149">
        <f t="shared" si="317"/>
        <v>1.0204947186086444</v>
      </c>
      <c r="O1036" s="149">
        <f t="shared" si="318"/>
        <v>1.0152655185140715</v>
      </c>
      <c r="P1036" s="149">
        <f t="shared" si="319"/>
        <v>1.0261944196259543</v>
      </c>
      <c r="Q1036" s="140"/>
      <c r="R1036" s="152">
        <f t="shared" si="320"/>
        <v>1.3008629115065118E-2</v>
      </c>
      <c r="S1036" s="152">
        <f t="shared" si="321"/>
        <v>2.0287527956618822E-2</v>
      </c>
      <c r="T1036" s="152">
        <f t="shared" si="322"/>
        <v>1.5150172878994879E-2</v>
      </c>
      <c r="U1036" s="152">
        <f t="shared" si="323"/>
        <v>2.5857221609903402E-2</v>
      </c>
    </row>
    <row r="1037" spans="1:21" x14ac:dyDescent="0.25">
      <c r="A1037" s="130">
        <f t="shared" si="308"/>
        <v>1957.04</v>
      </c>
      <c r="B1037" s="138"/>
      <c r="C1037" s="149">
        <f t="shared" si="315"/>
        <v>0.01</v>
      </c>
      <c r="D1037" s="150">
        <f t="shared" si="307"/>
        <v>-0.45049999999999812</v>
      </c>
      <c r="E1037" s="150">
        <f t="shared" si="309"/>
        <v>0.49510680829854498</v>
      </c>
      <c r="F1037" s="150">
        <f t="shared" si="310"/>
        <v>0.75450727182634025</v>
      </c>
      <c r="G1037" s="151">
        <f t="shared" si="311"/>
        <v>4.4606808298546852E-2</v>
      </c>
      <c r="H1037" s="150">
        <f t="shared" si="312"/>
        <v>0.30400727182634213</v>
      </c>
      <c r="I1037" s="137"/>
      <c r="J1037" s="151">
        <f t="shared" si="313"/>
        <v>45.094606808298543</v>
      </c>
      <c r="K1037" s="150">
        <f t="shared" si="314"/>
        <v>45.35400727182634</v>
      </c>
      <c r="L1037" s="135"/>
      <c r="M1037" s="149">
        <f t="shared" si="316"/>
        <v>1.0182740520009355</v>
      </c>
      <c r="N1037" s="149">
        <f t="shared" si="317"/>
        <v>1.0185010624272042</v>
      </c>
      <c r="O1037" s="149">
        <f t="shared" si="318"/>
        <v>1.0233573771847748</v>
      </c>
      <c r="P1037" s="149">
        <f t="shared" si="319"/>
        <v>1.0237033247955312</v>
      </c>
      <c r="Q1037" s="140"/>
      <c r="R1037" s="152">
        <f t="shared" si="320"/>
        <v>1.8109088186576167E-2</v>
      </c>
      <c r="S1037" s="152">
        <f t="shared" si="321"/>
        <v>1.83319998134913E-2</v>
      </c>
      <c r="T1037" s="152">
        <f t="shared" si="322"/>
        <v>2.3088768275279458E-2</v>
      </c>
      <c r="U1037" s="152">
        <f t="shared" si="323"/>
        <v>2.3426762760460195E-2</v>
      </c>
    </row>
    <row r="1038" spans="1:21" x14ac:dyDescent="0.25">
      <c r="A1038" s="130">
        <f t="shared" si="308"/>
        <v>1957.05</v>
      </c>
      <c r="B1038" s="138"/>
      <c r="C1038" s="149">
        <f t="shared" si="315"/>
        <v>0.01</v>
      </c>
      <c r="D1038" s="150">
        <f t="shared" si="307"/>
        <v>-0.46779999999999688</v>
      </c>
      <c r="E1038" s="150">
        <f t="shared" si="309"/>
        <v>0.50163079391184695</v>
      </c>
      <c r="F1038" s="150">
        <f t="shared" si="310"/>
        <v>0.78879742132030861</v>
      </c>
      <c r="G1038" s="151">
        <f t="shared" si="311"/>
        <v>3.3830793911850066E-2</v>
      </c>
      <c r="H1038" s="150">
        <f t="shared" si="312"/>
        <v>0.32099742132031173</v>
      </c>
      <c r="I1038" s="137"/>
      <c r="J1038" s="151">
        <f t="shared" si="313"/>
        <v>46.813830793911848</v>
      </c>
      <c r="K1038" s="150">
        <f t="shared" si="314"/>
        <v>47.100997421320315</v>
      </c>
      <c r="L1038" s="135"/>
      <c r="M1038" s="149">
        <f t="shared" si="316"/>
        <v>1.0280517193638361</v>
      </c>
      <c r="N1038" s="149">
        <f t="shared" si="317"/>
        <v>1.02825324629756</v>
      </c>
      <c r="O1038" s="149">
        <f t="shared" si="318"/>
        <v>1.0368328179792639</v>
      </c>
      <c r="P1038" s="149">
        <f t="shared" si="319"/>
        <v>1.0371497122520585</v>
      </c>
      <c r="Q1038" s="140"/>
      <c r="R1038" s="152">
        <f t="shared" si="320"/>
        <v>2.7665476432644512E-2</v>
      </c>
      <c r="S1038" s="152">
        <f t="shared" si="321"/>
        <v>2.7861485232637151E-2</v>
      </c>
      <c r="T1038" s="152">
        <f t="shared" si="322"/>
        <v>3.6170699258503122E-2</v>
      </c>
      <c r="U1038" s="152">
        <f t="shared" si="323"/>
        <v>3.6476289368970884E-2</v>
      </c>
    </row>
    <row r="1039" spans="1:21" x14ac:dyDescent="0.25">
      <c r="A1039" s="130">
        <f t="shared" si="308"/>
        <v>1957.06</v>
      </c>
      <c r="B1039" s="138"/>
      <c r="C1039" s="149">
        <f t="shared" si="315"/>
        <v>0.01</v>
      </c>
      <c r="D1039" s="150">
        <f t="shared" si="307"/>
        <v>-0.47550000000000381</v>
      </c>
      <c r="E1039" s="150">
        <f t="shared" si="309"/>
        <v>0.48855606554717096</v>
      </c>
      <c r="F1039" s="150">
        <f t="shared" si="310"/>
        <v>0.78972017809216966</v>
      </c>
      <c r="G1039" s="151">
        <f t="shared" si="311"/>
        <v>1.3056065547167151E-2</v>
      </c>
      <c r="H1039" s="150">
        <f t="shared" si="312"/>
        <v>0.31422017809216585</v>
      </c>
      <c r="I1039" s="137"/>
      <c r="J1039" s="151">
        <f t="shared" si="313"/>
        <v>47.563056065547165</v>
      </c>
      <c r="K1039" s="150">
        <f t="shared" si="314"/>
        <v>47.864220178092161</v>
      </c>
      <c r="L1039" s="135"/>
      <c r="M1039" s="149">
        <f t="shared" si="316"/>
        <v>1.0191742484879567</v>
      </c>
      <c r="N1039" s="149">
        <f t="shared" si="317"/>
        <v>1.0192671454466045</v>
      </c>
      <c r="O1039" s="149">
        <f t="shared" si="318"/>
        <v>1.0191154300124223</v>
      </c>
      <c r="P1039" s="149">
        <f t="shared" si="319"/>
        <v>1.019265592108241</v>
      </c>
      <c r="Q1039" s="140"/>
      <c r="R1039" s="152">
        <f t="shared" si="320"/>
        <v>1.89927391193443E-2</v>
      </c>
      <c r="S1039" s="152">
        <f t="shared" si="321"/>
        <v>1.9083884205966371E-2</v>
      </c>
      <c r="T1039" s="152">
        <f t="shared" si="322"/>
        <v>1.8935025560598371E-2</v>
      </c>
      <c r="U1039" s="152">
        <f t="shared" si="323"/>
        <v>1.9082360229103135E-2</v>
      </c>
    </row>
    <row r="1040" spans="1:21" x14ac:dyDescent="0.25">
      <c r="A1040" s="130">
        <f t="shared" si="308"/>
        <v>1957.07</v>
      </c>
      <c r="B1040" s="138"/>
      <c r="C1040" s="149">
        <f t="shared" si="315"/>
        <v>0.01</v>
      </c>
      <c r="D1040" s="150">
        <f t="shared" si="307"/>
        <v>-0.48510000000000275</v>
      </c>
      <c r="E1040" s="150">
        <f t="shared" si="309"/>
        <v>0.47874672163240278</v>
      </c>
      <c r="F1040" s="150">
        <f t="shared" si="310"/>
        <v>0.80856009186468503</v>
      </c>
      <c r="G1040" s="151">
        <f t="shared" si="311"/>
        <v>-6.3532783675999682E-3</v>
      </c>
      <c r="H1040" s="150">
        <f t="shared" si="312"/>
        <v>0.32346009186468228</v>
      </c>
      <c r="I1040" s="137"/>
      <c r="J1040" s="151">
        <f t="shared" si="313"/>
        <v>48.5036467216324</v>
      </c>
      <c r="K1040" s="150">
        <f t="shared" si="314"/>
        <v>48.83346009186468</v>
      </c>
      <c r="L1040" s="135"/>
      <c r="M1040" s="149">
        <f t="shared" si="316"/>
        <v>1.0181564870620103</v>
      </c>
      <c r="N1040" s="149">
        <f t="shared" si="317"/>
        <v>1.0183809786145943</v>
      </c>
      <c r="O1040" s="149">
        <f t="shared" si="318"/>
        <v>1.0212890079700865</v>
      </c>
      <c r="P1040" s="149">
        <f t="shared" si="319"/>
        <v>1.0216681539823274</v>
      </c>
      <c r="Q1040" s="140"/>
      <c r="R1040" s="152">
        <f t="shared" si="320"/>
        <v>1.7993626414813672E-2</v>
      </c>
      <c r="S1040" s="152">
        <f t="shared" si="321"/>
        <v>1.8214090371187451E-2</v>
      </c>
      <c r="T1040" s="152">
        <f t="shared" si="322"/>
        <v>2.1065562761353837E-2</v>
      </c>
      <c r="U1040" s="152">
        <f t="shared" si="323"/>
        <v>2.1436736492898397E-2</v>
      </c>
    </row>
    <row r="1041" spans="1:21" x14ac:dyDescent="0.25">
      <c r="A1041" s="130">
        <f t="shared" si="308"/>
        <v>1957.08</v>
      </c>
      <c r="B1041" s="138"/>
      <c r="C1041" s="149">
        <f t="shared" si="315"/>
        <v>0.01</v>
      </c>
      <c r="D1041" s="150">
        <f t="shared" si="307"/>
        <v>-0.45839999999999748</v>
      </c>
      <c r="E1041" s="150">
        <f t="shared" si="309"/>
        <v>0.43862455644933923</v>
      </c>
      <c r="F1041" s="150">
        <f t="shared" si="310"/>
        <v>0.14204824975640851</v>
      </c>
      <c r="G1041" s="151">
        <f t="shared" si="311"/>
        <v>-1.9775443550658245E-2</v>
      </c>
      <c r="H1041" s="150">
        <f t="shared" si="312"/>
        <v>-0.31635175024358897</v>
      </c>
      <c r="I1041" s="137"/>
      <c r="J1041" s="151">
        <f t="shared" si="313"/>
        <v>45.820224556449347</v>
      </c>
      <c r="K1041" s="150">
        <f t="shared" si="314"/>
        <v>45.523648249756413</v>
      </c>
      <c r="L1041" s="135"/>
      <c r="M1041" s="149">
        <f t="shared" si="316"/>
        <v>0.9766478744257987</v>
      </c>
      <c r="N1041" s="149">
        <f t="shared" si="317"/>
        <v>0.97068007580810256</v>
      </c>
      <c r="O1041" s="149">
        <f t="shared" si="318"/>
        <v>0.9946129112573554</v>
      </c>
      <c r="P1041" s="149">
        <f t="shared" si="319"/>
        <v>0.99268024393155696</v>
      </c>
      <c r="Q1041" s="140"/>
      <c r="R1041" s="152">
        <f t="shared" si="320"/>
        <v>-2.362910702650195E-2</v>
      </c>
      <c r="S1041" s="152">
        <f t="shared" si="321"/>
        <v>-2.9758344066344564E-2</v>
      </c>
      <c r="T1041" s="152">
        <f t="shared" si="322"/>
        <v>-5.4016514290744803E-3</v>
      </c>
      <c r="U1041" s="152">
        <f t="shared" si="323"/>
        <v>-7.3466769327808655E-3</v>
      </c>
    </row>
    <row r="1042" spans="1:21" x14ac:dyDescent="0.25">
      <c r="A1042" s="130">
        <f t="shared" si="308"/>
        <v>1957.09</v>
      </c>
      <c r="B1042" s="138"/>
      <c r="C1042" s="149">
        <f t="shared" si="315"/>
        <v>0.01</v>
      </c>
      <c r="D1042" s="150">
        <f t="shared" ref="D1042:D1061" si="324">(1-Epsilon)*q_SP-q_SP</f>
        <v>-0.43979999999999819</v>
      </c>
      <c r="E1042" s="150">
        <f t="shared" si="309"/>
        <v>0.43823673354841702</v>
      </c>
      <c r="F1042" s="150">
        <f t="shared" si="310"/>
        <v>0.13855360005980219</v>
      </c>
      <c r="G1042" s="151">
        <f t="shared" si="311"/>
        <v>-1.5632664515811689E-3</v>
      </c>
      <c r="H1042" s="150">
        <f t="shared" si="312"/>
        <v>-0.30124639994019597</v>
      </c>
      <c r="I1042" s="137"/>
      <c r="J1042" s="151">
        <f t="shared" si="313"/>
        <v>43.978436733548413</v>
      </c>
      <c r="K1042" s="150">
        <f t="shared" si="314"/>
        <v>43.6787536000598</v>
      </c>
      <c r="L1042" s="135"/>
      <c r="M1042" s="149">
        <f t="shared" si="316"/>
        <v>0.98278008124327187</v>
      </c>
      <c r="N1042" s="149">
        <f t="shared" si="317"/>
        <v>0.98262600047611104</v>
      </c>
      <c r="O1042" s="149">
        <f t="shared" si="318"/>
        <v>0.99620727717955515</v>
      </c>
      <c r="P1042" s="149">
        <f t="shared" si="319"/>
        <v>0.99615856276710213</v>
      </c>
      <c r="Q1042" s="140"/>
      <c r="R1042" s="152">
        <f t="shared" si="320"/>
        <v>-1.7369905895736844E-2</v>
      </c>
      <c r="S1042" s="152">
        <f t="shared" si="321"/>
        <v>-1.7526698701976359E-2</v>
      </c>
      <c r="T1042" s="152">
        <f t="shared" si="322"/>
        <v>-3.7999334313142028E-3</v>
      </c>
      <c r="U1042" s="152">
        <f t="shared" si="323"/>
        <v>-3.848834503081257E-3</v>
      </c>
    </row>
    <row r="1043" spans="1:21" x14ac:dyDescent="0.25">
      <c r="A1043" s="130">
        <f t="shared" si="308"/>
        <v>1957.1</v>
      </c>
      <c r="B1043" s="138"/>
      <c r="C1043" s="149">
        <f t="shared" si="315"/>
        <v>0.01</v>
      </c>
      <c r="D1043" s="150">
        <f t="shared" si="324"/>
        <v>-0.4123999999999981</v>
      </c>
      <c r="E1043" s="150">
        <f t="shared" si="309"/>
        <v>0.42394456625263166</v>
      </c>
      <c r="F1043" s="150">
        <f t="shared" si="310"/>
        <v>0.12708094000939946</v>
      </c>
      <c r="G1043" s="151">
        <f t="shared" si="311"/>
        <v>1.1544566252633559E-2</v>
      </c>
      <c r="H1043" s="150">
        <f t="shared" si="312"/>
        <v>-0.28531905999059864</v>
      </c>
      <c r="I1043" s="137"/>
      <c r="J1043" s="151">
        <f t="shared" si="313"/>
        <v>41.251544566252633</v>
      </c>
      <c r="K1043" s="150">
        <f t="shared" si="314"/>
        <v>40.954680940009403</v>
      </c>
      <c r="L1043" s="135"/>
      <c r="M1043" s="149">
        <f t="shared" si="316"/>
        <v>0.97336339805708616</v>
      </c>
      <c r="N1043" s="149">
        <f t="shared" si="317"/>
        <v>0.97318973918706697</v>
      </c>
      <c r="O1043" s="149">
        <f t="shared" si="318"/>
        <v>0.99707268675377703</v>
      </c>
      <c r="P1043" s="149">
        <f t="shared" si="319"/>
        <v>0.99702063105074479</v>
      </c>
      <c r="Q1043" s="140"/>
      <c r="R1043" s="152">
        <f t="shared" si="320"/>
        <v>-2.6997784450142025E-2</v>
      </c>
      <c r="S1043" s="152">
        <f t="shared" si="321"/>
        <v>-2.7176211503744854E-2</v>
      </c>
      <c r="T1043" s="152">
        <f t="shared" si="322"/>
        <v>-2.9316062075857617E-3</v>
      </c>
      <c r="U1043" s="152">
        <f t="shared" si="323"/>
        <v>-2.9838161042633924E-3</v>
      </c>
    </row>
    <row r="1044" spans="1:21" x14ac:dyDescent="0.25">
      <c r="A1044" s="130">
        <f t="shared" si="308"/>
        <v>1957.11</v>
      </c>
      <c r="B1044" s="138"/>
      <c r="C1044" s="149">
        <f t="shared" si="315"/>
        <v>0.01</v>
      </c>
      <c r="D1044" s="150">
        <f t="shared" si="324"/>
        <v>-0.40350000000000108</v>
      </c>
      <c r="E1044" s="150">
        <f t="shared" si="309"/>
        <v>0.42946571755726287</v>
      </c>
      <c r="F1044" s="150">
        <f t="shared" si="310"/>
        <v>0.13410251508021329</v>
      </c>
      <c r="G1044" s="151">
        <f t="shared" si="311"/>
        <v>2.5965717557261792E-2</v>
      </c>
      <c r="H1044" s="150">
        <f t="shared" si="312"/>
        <v>-0.26939748491978777</v>
      </c>
      <c r="I1044" s="137"/>
      <c r="J1044" s="151">
        <f t="shared" si="313"/>
        <v>40.375965717557264</v>
      </c>
      <c r="K1044" s="150">
        <f t="shared" si="314"/>
        <v>40.080602515080216</v>
      </c>
      <c r="L1044" s="135"/>
      <c r="M1044" s="149">
        <f t="shared" si="316"/>
        <v>0.9827646446726177</v>
      </c>
      <c r="N1044" s="149">
        <f t="shared" si="317"/>
        <v>0.98271613524775336</v>
      </c>
      <c r="O1044" s="149">
        <f t="shared" si="318"/>
        <v>0.98307302973039734</v>
      </c>
      <c r="P1044" s="149">
        <f t="shared" si="319"/>
        <v>0.98305788245411097</v>
      </c>
      <c r="Q1044" s="140"/>
      <c r="R1044" s="152">
        <f t="shared" si="320"/>
        <v>-1.738561306378136E-2</v>
      </c>
      <c r="S1044" s="152">
        <f t="shared" si="321"/>
        <v>-1.7434974446878838E-2</v>
      </c>
      <c r="T1044" s="152">
        <f t="shared" si="322"/>
        <v>-1.7071868888130691E-2</v>
      </c>
      <c r="U1044" s="152">
        <f t="shared" si="323"/>
        <v>-1.708727709537956E-2</v>
      </c>
    </row>
    <row r="1045" spans="1:21" x14ac:dyDescent="0.25">
      <c r="A1045" s="130">
        <f t="shared" si="308"/>
        <v>1957.12</v>
      </c>
      <c r="B1045" s="138"/>
      <c r="C1045" s="149">
        <f t="shared" si="315"/>
        <v>0.01</v>
      </c>
      <c r="D1045" s="150">
        <f t="shared" si="324"/>
        <v>-0.40330000000000155</v>
      </c>
      <c r="E1045" s="150">
        <f t="shared" si="309"/>
        <v>0.45207013029507687</v>
      </c>
      <c r="F1045" s="150">
        <f t="shared" si="310"/>
        <v>0.33327272649717649</v>
      </c>
      <c r="G1045" s="151">
        <f t="shared" si="311"/>
        <v>4.877013029507532E-2</v>
      </c>
      <c r="H1045" s="150">
        <f t="shared" si="312"/>
        <v>-7.002727350282506E-2</v>
      </c>
      <c r="I1045" s="137"/>
      <c r="J1045" s="151">
        <f t="shared" si="313"/>
        <v>40.378770130295074</v>
      </c>
      <c r="K1045" s="150">
        <f t="shared" si="314"/>
        <v>40.259972726497175</v>
      </c>
      <c r="L1045" s="135"/>
      <c r="M1045" s="149">
        <f t="shared" si="316"/>
        <v>0.98522032810063065</v>
      </c>
      <c r="N1045" s="149">
        <f t="shared" si="317"/>
        <v>0.98770486715537942</v>
      </c>
      <c r="O1045" s="149">
        <f t="shared" si="318"/>
        <v>0.979006667886964</v>
      </c>
      <c r="P1045" s="149">
        <f t="shared" si="319"/>
        <v>0.9808383064964965</v>
      </c>
      <c r="Q1045" s="140"/>
      <c r="R1045" s="152">
        <f t="shared" si="320"/>
        <v>-1.4889979472544862E-2</v>
      </c>
      <c r="S1045" s="152">
        <f t="shared" si="321"/>
        <v>-1.237134331328439E-2</v>
      </c>
      <c r="T1045" s="152">
        <f t="shared" si="322"/>
        <v>-2.1216825558616564E-2</v>
      </c>
      <c r="U1045" s="152">
        <f t="shared" si="323"/>
        <v>-1.9347658183897828E-2</v>
      </c>
    </row>
    <row r="1046" spans="1:21" x14ac:dyDescent="0.25">
      <c r="A1046" s="130">
        <f t="shared" si="308"/>
        <v>1958.01</v>
      </c>
      <c r="B1046" s="138"/>
      <c r="C1046" s="149">
        <f t="shared" si="315"/>
        <v>0.01</v>
      </c>
      <c r="D1046" s="150">
        <f t="shared" si="324"/>
        <v>-0.4112000000000009</v>
      </c>
      <c r="E1046" s="150">
        <f t="shared" si="309"/>
        <v>0.49504594069440971</v>
      </c>
      <c r="F1046" s="150">
        <f t="shared" si="310"/>
        <v>0.68731596073747747</v>
      </c>
      <c r="G1046" s="151">
        <f t="shared" si="311"/>
        <v>8.3845940694408816E-2</v>
      </c>
      <c r="H1046" s="150">
        <f t="shared" si="312"/>
        <v>0.27611596073747657</v>
      </c>
      <c r="I1046" s="137"/>
      <c r="J1046" s="151">
        <f t="shared" si="313"/>
        <v>41.203845940694407</v>
      </c>
      <c r="K1046" s="150">
        <f t="shared" si="314"/>
        <v>41.396115960737475</v>
      </c>
      <c r="L1046" s="135"/>
      <c r="M1046" s="149">
        <f t="shared" si="316"/>
        <v>1.0115788133564709</v>
      </c>
      <c r="N1046" s="149">
        <f t="shared" si="317"/>
        <v>1.0162726138735698</v>
      </c>
      <c r="O1046" s="149">
        <f t="shared" si="318"/>
        <v>1.0189412000313354</v>
      </c>
      <c r="P1046" s="149">
        <f t="shared" si="319"/>
        <v>1.0254580174551782</v>
      </c>
      <c r="Q1046" s="140"/>
      <c r="R1046" s="152">
        <f t="shared" si="320"/>
        <v>1.15122918977028E-2</v>
      </c>
      <c r="S1046" s="152">
        <f t="shared" si="321"/>
        <v>1.6141633906420559E-2</v>
      </c>
      <c r="T1046" s="152">
        <f t="shared" si="322"/>
        <v>1.8764048975411275E-2</v>
      </c>
      <c r="U1046" s="152">
        <f t="shared" si="323"/>
        <v>2.5139359082030282E-2</v>
      </c>
    </row>
    <row r="1047" spans="1:21" x14ac:dyDescent="0.25">
      <c r="A1047" s="130">
        <f t="shared" si="308"/>
        <v>1958.02</v>
      </c>
      <c r="B1047" s="138"/>
      <c r="C1047" s="149">
        <f t="shared" si="315"/>
        <v>0.01</v>
      </c>
      <c r="D1047" s="150">
        <f t="shared" si="324"/>
        <v>-0.41259999999999764</v>
      </c>
      <c r="E1047" s="150">
        <f t="shared" si="309"/>
        <v>0.50003245714259892</v>
      </c>
      <c r="F1047" s="150">
        <f t="shared" si="310"/>
        <v>0.63669742342243063</v>
      </c>
      <c r="G1047" s="151">
        <f t="shared" si="311"/>
        <v>8.7432457142601283E-2</v>
      </c>
      <c r="H1047" s="150">
        <f t="shared" si="312"/>
        <v>0.224097423422433</v>
      </c>
      <c r="I1047" s="137"/>
      <c r="J1047" s="151">
        <f t="shared" si="313"/>
        <v>41.347432457142602</v>
      </c>
      <c r="K1047" s="150">
        <f t="shared" si="314"/>
        <v>41.484097423422433</v>
      </c>
      <c r="L1047" s="135"/>
      <c r="M1047" s="149">
        <f t="shared" si="316"/>
        <v>1.0039660711209386</v>
      </c>
      <c r="N1047" s="149">
        <f t="shared" si="317"/>
        <v>1.0031322081071405</v>
      </c>
      <c r="O1047" s="149">
        <f t="shared" si="318"/>
        <v>1.0052740021658535</v>
      </c>
      <c r="P1047" s="149">
        <f t="shared" si="319"/>
        <v>1.0042122342250153</v>
      </c>
      <c r="Q1047" s="140"/>
      <c r="R1047" s="152">
        <f t="shared" si="320"/>
        <v>3.9582269942729509E-3</v>
      </c>
      <c r="S1047" s="152">
        <f t="shared" si="321"/>
        <v>3.1273129624050724E-3</v>
      </c>
      <c r="T1047" s="152">
        <f t="shared" si="322"/>
        <v>5.2601433227872111E-3</v>
      </c>
      <c r="U1047" s="152">
        <f t="shared" si="323"/>
        <v>4.2033876004345574E-3</v>
      </c>
    </row>
    <row r="1048" spans="1:21" x14ac:dyDescent="0.25">
      <c r="A1048" s="130">
        <f t="shared" si="308"/>
        <v>1958.03</v>
      </c>
      <c r="B1048" s="138"/>
      <c r="C1048" s="149">
        <f t="shared" si="315"/>
        <v>0.01</v>
      </c>
      <c r="D1048" s="150">
        <f t="shared" si="324"/>
        <v>-0.42110000000000269</v>
      </c>
      <c r="E1048" s="150">
        <f t="shared" si="309"/>
        <v>0.51165266931262698</v>
      </c>
      <c r="F1048" s="150">
        <f t="shared" si="310"/>
        <v>0.70517624957707259</v>
      </c>
      <c r="G1048" s="151">
        <f t="shared" si="311"/>
        <v>9.055266931262429E-2</v>
      </c>
      <c r="H1048" s="150">
        <f t="shared" si="312"/>
        <v>0.28407624957706989</v>
      </c>
      <c r="I1048" s="137"/>
      <c r="J1048" s="151">
        <f t="shared" si="313"/>
        <v>42.200552669312621</v>
      </c>
      <c r="K1048" s="150">
        <f t="shared" si="314"/>
        <v>42.394076249577068</v>
      </c>
      <c r="L1048" s="135"/>
      <c r="M1048" s="149">
        <f t="shared" si="316"/>
        <v>1.0133738148259803</v>
      </c>
      <c r="N1048" s="149">
        <f t="shared" si="317"/>
        <v>1.0141580534462826</v>
      </c>
      <c r="O1048" s="149">
        <f t="shared" si="318"/>
        <v>1.0197123319120787</v>
      </c>
      <c r="P1048" s="149">
        <f t="shared" si="319"/>
        <v>1.0207931949314806</v>
      </c>
      <c r="Q1048" s="140"/>
      <c r="R1048" s="152">
        <f t="shared" si="320"/>
        <v>1.3285174793514874E-2</v>
      </c>
      <c r="S1048" s="152">
        <f t="shared" si="321"/>
        <v>1.4058764271129948E-2</v>
      </c>
      <c r="T1048" s="152">
        <f t="shared" si="322"/>
        <v>1.952055998175704E-2</v>
      </c>
      <c r="U1048" s="152">
        <f t="shared" si="323"/>
        <v>2.0579967178919138E-2</v>
      </c>
    </row>
    <row r="1049" spans="1:21" x14ac:dyDescent="0.25">
      <c r="A1049" s="130">
        <f t="shared" si="308"/>
        <v>1958.04</v>
      </c>
      <c r="B1049" s="138"/>
      <c r="C1049" s="149">
        <f t="shared" si="315"/>
        <v>0.01</v>
      </c>
      <c r="D1049" s="150">
        <f t="shared" si="324"/>
        <v>-0.42340000000000089</v>
      </c>
      <c r="E1049" s="150">
        <f t="shared" si="309"/>
        <v>0.51327150980671743</v>
      </c>
      <c r="F1049" s="150">
        <f t="shared" si="310"/>
        <v>0.6778385505579243</v>
      </c>
      <c r="G1049" s="151">
        <f t="shared" si="311"/>
        <v>8.9871509806716543E-2</v>
      </c>
      <c r="H1049" s="150">
        <f t="shared" si="312"/>
        <v>0.25443855055792342</v>
      </c>
      <c r="I1049" s="137"/>
      <c r="J1049" s="151">
        <f t="shared" si="313"/>
        <v>42.429871509806723</v>
      </c>
      <c r="K1049" s="150">
        <f t="shared" si="314"/>
        <v>42.594438550557925</v>
      </c>
      <c r="L1049" s="135"/>
      <c r="M1049" s="149">
        <f t="shared" si="316"/>
        <v>1.003033344765156</v>
      </c>
      <c r="N1049" s="149">
        <f t="shared" si="317"/>
        <v>1.0025947040933063</v>
      </c>
      <c r="O1049" s="149">
        <f t="shared" si="318"/>
        <v>1.0059294634482574</v>
      </c>
      <c r="P1049" s="149">
        <f t="shared" si="319"/>
        <v>1.0053501841554433</v>
      </c>
      <c r="Q1049" s="140"/>
      <c r="R1049" s="152">
        <f t="shared" si="320"/>
        <v>3.0287534572605596E-3</v>
      </c>
      <c r="S1049" s="152">
        <f t="shared" si="321"/>
        <v>2.5913436602714771E-3</v>
      </c>
      <c r="T1049" s="152">
        <f t="shared" si="322"/>
        <v>5.9119533627128998E-3</v>
      </c>
      <c r="U1049" s="152">
        <f t="shared" si="323"/>
        <v>5.3359227649570073E-3</v>
      </c>
    </row>
    <row r="1050" spans="1:21" x14ac:dyDescent="0.25">
      <c r="A1050" s="130">
        <f t="shared" si="308"/>
        <v>1958.05</v>
      </c>
      <c r="B1050" s="138"/>
      <c r="C1050" s="149">
        <f t="shared" si="315"/>
        <v>0.01</v>
      </c>
      <c r="D1050" s="150">
        <f t="shared" si="324"/>
        <v>-0.43699999999999761</v>
      </c>
      <c r="E1050" s="150">
        <f t="shared" si="309"/>
        <v>0.53468570844392049</v>
      </c>
      <c r="F1050" s="150">
        <f t="shared" si="310"/>
        <v>0.73692659695854779</v>
      </c>
      <c r="G1050" s="151">
        <f t="shared" si="311"/>
        <v>9.7685708443922881E-2</v>
      </c>
      <c r="H1050" s="150">
        <f t="shared" si="312"/>
        <v>0.29992659695855017</v>
      </c>
      <c r="I1050" s="137"/>
      <c r="J1050" s="151">
        <f t="shared" si="313"/>
        <v>43.797685708443929</v>
      </c>
      <c r="K1050" s="150">
        <f t="shared" si="314"/>
        <v>43.999926596958552</v>
      </c>
      <c r="L1050" s="135"/>
      <c r="M1050" s="149">
        <f t="shared" si="316"/>
        <v>1.0240544767125312</v>
      </c>
      <c r="N1050" s="149">
        <f t="shared" si="317"/>
        <v>1.0245112836397339</v>
      </c>
      <c r="O1050" s="149">
        <f t="shared" si="318"/>
        <v>1.0309722926796774</v>
      </c>
      <c r="P1050" s="149">
        <f t="shared" si="319"/>
        <v>1.0316018834261931</v>
      </c>
      <c r="Q1050" s="140"/>
      <c r="R1050" s="152">
        <f t="shared" si="320"/>
        <v>2.376972511683207E-2</v>
      </c>
      <c r="S1050" s="152">
        <f t="shared" si="321"/>
        <v>2.4215702437760726E-2</v>
      </c>
      <c r="T1050" s="152">
        <f t="shared" si="322"/>
        <v>3.0502330454186995E-2</v>
      </c>
      <c r="U1050" s="152">
        <f t="shared" si="323"/>
        <v>3.1112820756415364E-2</v>
      </c>
    </row>
    <row r="1051" spans="1:21" x14ac:dyDescent="0.25">
      <c r="A1051" s="130">
        <f t="shared" si="308"/>
        <v>1958.06</v>
      </c>
      <c r="B1051" s="138"/>
      <c r="C1051" s="149">
        <f t="shared" si="315"/>
        <v>0.01</v>
      </c>
      <c r="D1051" s="150">
        <f t="shared" si="324"/>
        <v>-0.44749999999999801</v>
      </c>
      <c r="E1051" s="150">
        <f t="shared" si="309"/>
        <v>0.53442171982021192</v>
      </c>
      <c r="F1051" s="150">
        <f t="shared" si="310"/>
        <v>0.7517526299655094</v>
      </c>
      <c r="G1051" s="151">
        <f t="shared" si="311"/>
        <v>8.6921719820213905E-2</v>
      </c>
      <c r="H1051" s="150">
        <f t="shared" si="312"/>
        <v>0.30425262996551139</v>
      </c>
      <c r="I1051" s="137"/>
      <c r="J1051" s="151">
        <f t="shared" si="313"/>
        <v>44.836921719820211</v>
      </c>
      <c r="K1051" s="150">
        <f t="shared" si="314"/>
        <v>45.054252629965511</v>
      </c>
      <c r="L1051" s="135"/>
      <c r="M1051" s="149">
        <f t="shared" si="316"/>
        <v>1.0188079979902742</v>
      </c>
      <c r="N1051" s="149">
        <f t="shared" si="317"/>
        <v>1.0189386251347226</v>
      </c>
      <c r="O1051" s="149">
        <f t="shared" si="318"/>
        <v>1.0237574595311676</v>
      </c>
      <c r="P1051" s="149">
        <f t="shared" si="319"/>
        <v>1.0239412082369967</v>
      </c>
      <c r="Q1051" s="140"/>
      <c r="R1051" s="152">
        <f t="shared" si="320"/>
        <v>1.8633314495054034E-2</v>
      </c>
      <c r="S1051" s="152">
        <f t="shared" si="321"/>
        <v>1.8761521940616564E-2</v>
      </c>
      <c r="T1051" s="152">
        <f t="shared" si="322"/>
        <v>2.3479642635926862E-2</v>
      </c>
      <c r="U1051" s="152">
        <f t="shared" si="323"/>
        <v>2.3659111138021091E-2</v>
      </c>
    </row>
    <row r="1052" spans="1:21" x14ac:dyDescent="0.25">
      <c r="A1052" s="130">
        <f t="shared" si="308"/>
        <v>1958.07</v>
      </c>
      <c r="B1052" s="138"/>
      <c r="C1052" s="149">
        <f t="shared" si="315"/>
        <v>0.01</v>
      </c>
      <c r="D1052" s="150">
        <f t="shared" si="324"/>
        <v>-0.45980000000000132</v>
      </c>
      <c r="E1052" s="150">
        <f t="shared" si="309"/>
        <v>0.53844496738461345</v>
      </c>
      <c r="F1052" s="150">
        <f t="shared" si="310"/>
        <v>0.77366552263250721</v>
      </c>
      <c r="G1052" s="151">
        <f t="shared" si="311"/>
        <v>7.864496738461213E-2</v>
      </c>
      <c r="H1052" s="150">
        <f t="shared" si="312"/>
        <v>0.31386552263250589</v>
      </c>
      <c r="I1052" s="137"/>
      <c r="J1052" s="151">
        <f t="shared" si="313"/>
        <v>46.058644967384609</v>
      </c>
      <c r="K1052" s="150">
        <f t="shared" si="314"/>
        <v>46.293865522632501</v>
      </c>
      <c r="L1052" s="135"/>
      <c r="M1052" s="149">
        <f t="shared" si="316"/>
        <v>1.0268966263933657</v>
      </c>
      <c r="N1052" s="149">
        <f t="shared" si="317"/>
        <v>1.0270430770428838</v>
      </c>
      <c r="O1052" s="149">
        <f t="shared" si="318"/>
        <v>1.0290978404704711</v>
      </c>
      <c r="P1052" s="149">
        <f t="shared" si="319"/>
        <v>1.0293082683231998</v>
      </c>
      <c r="Q1052" s="140"/>
      <c r="R1052" s="152">
        <f t="shared" si="320"/>
        <v>2.6541269982871946E-2</v>
      </c>
      <c r="S1052" s="152">
        <f t="shared" si="321"/>
        <v>2.6683874607069339E-2</v>
      </c>
      <c r="T1052" s="152">
        <f t="shared" si="322"/>
        <v>2.8682535393487127E-2</v>
      </c>
      <c r="U1052" s="152">
        <f t="shared" si="323"/>
        <v>2.8886992475656379E-2</v>
      </c>
    </row>
    <row r="1053" spans="1:21" x14ac:dyDescent="0.25">
      <c r="A1053" s="130">
        <f t="shared" si="308"/>
        <v>1958.08</v>
      </c>
      <c r="B1053" s="138"/>
      <c r="C1053" s="149">
        <f t="shared" si="315"/>
        <v>0.01</v>
      </c>
      <c r="D1053" s="150">
        <f t="shared" si="324"/>
        <v>-0.47700000000000387</v>
      </c>
      <c r="E1053" s="150">
        <f t="shared" si="309"/>
        <v>0.52989076828848458</v>
      </c>
      <c r="F1053" s="150">
        <f t="shared" si="310"/>
        <v>0.80479111304630457</v>
      </c>
      <c r="G1053" s="151">
        <f t="shared" si="311"/>
        <v>5.2890768288480716E-2</v>
      </c>
      <c r="H1053" s="150">
        <f t="shared" si="312"/>
        <v>0.32779111304630071</v>
      </c>
      <c r="I1053" s="137"/>
      <c r="J1053" s="151">
        <f t="shared" si="313"/>
        <v>47.752890768288481</v>
      </c>
      <c r="K1053" s="150">
        <f t="shared" si="314"/>
        <v>48.027791113046305</v>
      </c>
      <c r="L1053" s="135"/>
      <c r="M1053" s="149">
        <f t="shared" si="316"/>
        <v>1.035933100856262</v>
      </c>
      <c r="N1053" s="149">
        <f t="shared" si="317"/>
        <v>1.0362965376803515</v>
      </c>
      <c r="O1053" s="149">
        <f t="shared" si="318"/>
        <v>1.0385138415379731</v>
      </c>
      <c r="P1053" s="149">
        <f t="shared" si="319"/>
        <v>1.0390658245950202</v>
      </c>
      <c r="Q1053" s="140"/>
      <c r="R1053" s="152">
        <f t="shared" si="320"/>
        <v>3.5302567289203349E-2</v>
      </c>
      <c r="S1053" s="152">
        <f t="shared" si="321"/>
        <v>3.5653336162553236E-2</v>
      </c>
      <c r="T1053" s="152">
        <f t="shared" si="322"/>
        <v>3.7790692639981971E-2</v>
      </c>
      <c r="U1053" s="152">
        <f t="shared" si="323"/>
        <v>3.8322063907262831E-2</v>
      </c>
    </row>
    <row r="1054" spans="1:21" x14ac:dyDescent="0.25">
      <c r="A1054" s="130">
        <f t="shared" si="308"/>
        <v>1958.09</v>
      </c>
      <c r="B1054" s="138"/>
      <c r="C1054" s="149">
        <f t="shared" si="315"/>
        <v>0.01</v>
      </c>
      <c r="D1054" s="150">
        <f t="shared" si="324"/>
        <v>-0.48960000000000292</v>
      </c>
      <c r="E1054" s="150">
        <f t="shared" si="309"/>
        <v>0.50213017028213136</v>
      </c>
      <c r="F1054" s="150">
        <f t="shared" si="310"/>
        <v>0.82128644142818741</v>
      </c>
      <c r="G1054" s="151">
        <f t="shared" si="311"/>
        <v>1.2530170282128439E-2</v>
      </c>
      <c r="H1054" s="150">
        <f t="shared" si="312"/>
        <v>0.33168644142818449</v>
      </c>
      <c r="I1054" s="137"/>
      <c r="J1054" s="151">
        <f t="shared" si="313"/>
        <v>48.972530170282127</v>
      </c>
      <c r="K1054" s="150">
        <f t="shared" si="314"/>
        <v>49.291686441428183</v>
      </c>
      <c r="L1054" s="135"/>
      <c r="M1054" s="149">
        <f t="shared" si="316"/>
        <v>1.0248325225476946</v>
      </c>
      <c r="N1054" s="149">
        <f t="shared" si="317"/>
        <v>1.0252212200528679</v>
      </c>
      <c r="O1054" s="149">
        <f t="shared" si="318"/>
        <v>1.0273259470073084</v>
      </c>
      <c r="P1054" s="149">
        <f t="shared" si="319"/>
        <v>1.0279617024542202</v>
      </c>
      <c r="Q1054" s="140"/>
      <c r="R1054" s="152">
        <f t="shared" si="320"/>
        <v>2.4529206603944993E-2</v>
      </c>
      <c r="S1054" s="152">
        <f t="shared" si="321"/>
        <v>2.490841374544947E-2</v>
      </c>
      <c r="T1054" s="152">
        <f t="shared" si="322"/>
        <v>2.6959258399270981E-2</v>
      </c>
      <c r="U1054" s="152">
        <f t="shared" si="323"/>
        <v>2.7577911917045415E-2</v>
      </c>
    </row>
    <row r="1055" spans="1:21" x14ac:dyDescent="0.25">
      <c r="A1055" s="130">
        <f t="shared" si="308"/>
        <v>1958.1</v>
      </c>
      <c r="B1055" s="138"/>
      <c r="C1055" s="149">
        <f t="shared" si="315"/>
        <v>0.01</v>
      </c>
      <c r="D1055" s="150">
        <f t="shared" si="324"/>
        <v>-0.50950000000000273</v>
      </c>
      <c r="E1055" s="150">
        <f t="shared" si="309"/>
        <v>0.49611052084931184</v>
      </c>
      <c r="F1055" s="150">
        <f t="shared" si="310"/>
        <v>0.85892851588187535</v>
      </c>
      <c r="G1055" s="151">
        <f t="shared" si="311"/>
        <v>-1.3389479150690886E-2</v>
      </c>
      <c r="H1055" s="150">
        <f t="shared" si="312"/>
        <v>0.34942851588187263</v>
      </c>
      <c r="I1055" s="137"/>
      <c r="J1055" s="151">
        <f t="shared" si="313"/>
        <v>50.936610520849314</v>
      </c>
      <c r="K1055" s="150">
        <f t="shared" si="314"/>
        <v>51.299428515881878</v>
      </c>
      <c r="L1055" s="135"/>
      <c r="M1055" s="149">
        <f t="shared" si="316"/>
        <v>1.0242069500853141</v>
      </c>
      <c r="N1055" s="149">
        <f t="shared" si="317"/>
        <v>1.0245024594303702</v>
      </c>
      <c r="O1055" s="149">
        <f t="shared" si="318"/>
        <v>1.0372891875882697</v>
      </c>
      <c r="P1055" s="149">
        <f t="shared" si="319"/>
        <v>1.0378008102862597</v>
      </c>
      <c r="Q1055" s="140"/>
      <c r="R1055" s="152">
        <f t="shared" si="320"/>
        <v>2.391860589061387E-2</v>
      </c>
      <c r="S1055" s="152">
        <f t="shared" si="321"/>
        <v>2.4207089309231399E-2</v>
      </c>
      <c r="T1055" s="152">
        <f t="shared" si="322"/>
        <v>3.6610759790280542E-2</v>
      </c>
      <c r="U1055" s="152">
        <f t="shared" si="323"/>
        <v>3.7103868724236239E-2</v>
      </c>
    </row>
    <row r="1056" spans="1:21" x14ac:dyDescent="0.25">
      <c r="A1056" s="130">
        <f t="shared" si="308"/>
        <v>1958.11</v>
      </c>
      <c r="B1056" s="138"/>
      <c r="C1056" s="149">
        <f t="shared" si="315"/>
        <v>0.01</v>
      </c>
      <c r="D1056" s="150">
        <f t="shared" si="324"/>
        <v>-0.52499999999999858</v>
      </c>
      <c r="E1056" s="150">
        <f t="shared" si="309"/>
        <v>0.4957728928258649</v>
      </c>
      <c r="F1056" s="150">
        <f t="shared" si="310"/>
        <v>0.88163935595173759</v>
      </c>
      <c r="G1056" s="151">
        <f t="shared" si="311"/>
        <v>-2.9227107174133682E-2</v>
      </c>
      <c r="H1056" s="150">
        <f t="shared" si="312"/>
        <v>0.35663935595173901</v>
      </c>
      <c r="I1056" s="137"/>
      <c r="J1056" s="151">
        <f t="shared" si="313"/>
        <v>52.470772892825863</v>
      </c>
      <c r="K1056" s="150">
        <f t="shared" si="314"/>
        <v>52.856639355951742</v>
      </c>
      <c r="L1056" s="135"/>
      <c r="M1056" s="149">
        <f t="shared" si="316"/>
        <v>1.0146515891902881</v>
      </c>
      <c r="N1056" s="149">
        <f t="shared" si="317"/>
        <v>1.0147536251346407</v>
      </c>
      <c r="O1056" s="149">
        <f t="shared" si="318"/>
        <v>1.02740613237873</v>
      </c>
      <c r="P1056" s="149">
        <f t="shared" si="319"/>
        <v>1.0275875842200162</v>
      </c>
      <c r="Q1056" s="140"/>
      <c r="R1056" s="152">
        <f t="shared" si="320"/>
        <v>1.4545291684415932E-2</v>
      </c>
      <c r="S1056" s="152">
        <f t="shared" si="321"/>
        <v>1.4645849171622916E-2</v>
      </c>
      <c r="T1056" s="152">
        <f t="shared" si="322"/>
        <v>2.7037307865930681E-2</v>
      </c>
      <c r="U1056" s="152">
        <f t="shared" si="323"/>
        <v>2.7213903872324356E-2</v>
      </c>
    </row>
    <row r="1057" spans="1:21" x14ac:dyDescent="0.25">
      <c r="A1057" s="130">
        <f t="shared" si="308"/>
        <v>1958.12</v>
      </c>
      <c r="B1057" s="138"/>
      <c r="C1057" s="149">
        <f t="shared" si="315"/>
        <v>0.01</v>
      </c>
      <c r="D1057" s="150">
        <f t="shared" si="324"/>
        <v>-0.53490000000000038</v>
      </c>
      <c r="E1057" s="150">
        <f t="shared" si="309"/>
        <v>0.50158415536694567</v>
      </c>
      <c r="F1057" s="150">
        <f t="shared" si="310"/>
        <v>0.89050436455394089</v>
      </c>
      <c r="G1057" s="151">
        <f t="shared" si="311"/>
        <v>-3.3315844633054703E-2</v>
      </c>
      <c r="H1057" s="150">
        <f t="shared" si="312"/>
        <v>0.35560436455394051</v>
      </c>
      <c r="I1057" s="137"/>
      <c r="J1057" s="151">
        <f t="shared" si="313"/>
        <v>53.456684155366951</v>
      </c>
      <c r="K1057" s="150">
        <f t="shared" si="314"/>
        <v>53.845604364553942</v>
      </c>
      <c r="L1057" s="135"/>
      <c r="M1057" s="149">
        <f t="shared" si="316"/>
        <v>1.016903640331928</v>
      </c>
      <c r="N1057" s="149">
        <f t="shared" si="317"/>
        <v>1.0168569021286955</v>
      </c>
      <c r="O1057" s="149">
        <f t="shared" si="318"/>
        <v>1.0200969183283617</v>
      </c>
      <c r="P1057" s="149">
        <f t="shared" si="319"/>
        <v>1.0200139400812926</v>
      </c>
      <c r="Q1057" s="140"/>
      <c r="R1057" s="152">
        <f t="shared" si="320"/>
        <v>1.6762363641301608E-2</v>
      </c>
      <c r="S1057" s="152">
        <f t="shared" si="321"/>
        <v>1.6716401294933916E-2</v>
      </c>
      <c r="T1057" s="152">
        <f t="shared" si="322"/>
        <v>1.9897640751240481E-2</v>
      </c>
      <c r="U1057" s="152">
        <f t="shared" si="323"/>
        <v>1.9816293949155926E-2</v>
      </c>
    </row>
    <row r="1058" spans="1:21" x14ac:dyDescent="0.25">
      <c r="A1058" s="130">
        <f t="shared" si="308"/>
        <v>1959.01</v>
      </c>
      <c r="B1058" s="138"/>
      <c r="C1058" s="149">
        <f t="shared" si="315"/>
        <v>0.01</v>
      </c>
      <c r="D1058" s="150">
        <f t="shared" si="324"/>
        <v>-0.55619999999999692</v>
      </c>
      <c r="E1058" s="150">
        <f t="shared" si="309"/>
        <v>0.50559257241989042</v>
      </c>
      <c r="F1058" s="150">
        <f t="shared" si="310"/>
        <v>0.93716370472681898</v>
      </c>
      <c r="G1058" s="151">
        <f t="shared" si="311"/>
        <v>-5.0607427580106501E-2</v>
      </c>
      <c r="H1058" s="150">
        <f t="shared" si="312"/>
        <v>0.38096370472682206</v>
      </c>
      <c r="I1058" s="137"/>
      <c r="J1058" s="151">
        <f t="shared" si="313"/>
        <v>55.569392572419893</v>
      </c>
      <c r="K1058" s="150">
        <f t="shared" si="314"/>
        <v>56.000963704726821</v>
      </c>
      <c r="L1058" s="135"/>
      <c r="M1058" s="149">
        <f t="shared" si="316"/>
        <v>1.0279555901766755</v>
      </c>
      <c r="N1058" s="149">
        <f t="shared" si="317"/>
        <v>1.0281768689205224</v>
      </c>
      <c r="O1058" s="149">
        <f t="shared" si="318"/>
        <v>1.0381293558256575</v>
      </c>
      <c r="P1058" s="149">
        <f t="shared" si="319"/>
        <v>1.0385395169290303</v>
      </c>
      <c r="Q1058" s="140"/>
      <c r="R1058" s="152">
        <f t="shared" si="320"/>
        <v>2.7571965882575357E-2</v>
      </c>
      <c r="S1058" s="152">
        <f t="shared" si="321"/>
        <v>2.7787203712922481E-2</v>
      </c>
      <c r="T1058" s="152">
        <f t="shared" si="322"/>
        <v>3.7420397235169912E-2</v>
      </c>
      <c r="U1058" s="152">
        <f t="shared" si="323"/>
        <v>3.7815415539809161E-2</v>
      </c>
    </row>
    <row r="1059" spans="1:21" x14ac:dyDescent="0.25">
      <c r="A1059" s="130">
        <f t="shared" si="308"/>
        <v>1959.02</v>
      </c>
      <c r="B1059" s="138"/>
      <c r="C1059" s="149">
        <f t="shared" si="315"/>
        <v>0.01</v>
      </c>
      <c r="D1059" s="150">
        <f t="shared" si="324"/>
        <v>-0.54769999999999897</v>
      </c>
      <c r="E1059" s="150">
        <f t="shared" si="309"/>
        <v>0.47271063422606446</v>
      </c>
      <c r="F1059" s="150">
        <f t="shared" si="310"/>
        <v>0.19038254313161801</v>
      </c>
      <c r="G1059" s="151">
        <f t="shared" si="311"/>
        <v>-7.4989365773934502E-2</v>
      </c>
      <c r="H1059" s="150">
        <f t="shared" si="312"/>
        <v>-0.35731745686838096</v>
      </c>
      <c r="I1059" s="137"/>
      <c r="J1059" s="151">
        <f t="shared" si="313"/>
        <v>54.695010634226065</v>
      </c>
      <c r="K1059" s="150">
        <f t="shared" si="314"/>
        <v>54.412682543131623</v>
      </c>
      <c r="L1059" s="135"/>
      <c r="M1059" s="149">
        <f t="shared" si="316"/>
        <v>0.99349695656977821</v>
      </c>
      <c r="N1059" s="149">
        <f t="shared" si="317"/>
        <v>0.98803920795393263</v>
      </c>
      <c r="O1059" s="149">
        <f t="shared" si="318"/>
        <v>0.99648377129044596</v>
      </c>
      <c r="P1059" s="149">
        <f t="shared" si="319"/>
        <v>0.99428568225663594</v>
      </c>
      <c r="Q1059" s="140"/>
      <c r="R1059" s="152">
        <f t="shared" si="320"/>
        <v>-6.5242803369019824E-3</v>
      </c>
      <c r="S1059" s="152">
        <f t="shared" si="321"/>
        <v>-1.2032897857765415E-2</v>
      </c>
      <c r="T1059" s="152">
        <f t="shared" si="322"/>
        <v>-3.522425171438668E-3</v>
      </c>
      <c r="U1059" s="152">
        <f t="shared" si="323"/>
        <v>-5.7307069221390547E-3</v>
      </c>
    </row>
    <row r="1060" spans="1:21" x14ac:dyDescent="0.25">
      <c r="A1060" s="130">
        <f t="shared" si="308"/>
        <v>1959.03</v>
      </c>
      <c r="B1060" s="138"/>
      <c r="C1060" s="149">
        <f t="shared" si="315"/>
        <v>0.01</v>
      </c>
      <c r="D1060" s="150">
        <f t="shared" si="324"/>
        <v>-0.56159999999999854</v>
      </c>
      <c r="E1060" s="150">
        <f t="shared" si="309"/>
        <v>0.49625057140955303</v>
      </c>
      <c r="F1060" s="150">
        <f t="shared" si="310"/>
        <v>0.93963745019549461</v>
      </c>
      <c r="G1060" s="151">
        <f t="shared" si="311"/>
        <v>-6.5349428590445513E-2</v>
      </c>
      <c r="H1060" s="150">
        <f t="shared" si="312"/>
        <v>0.37803745019549606</v>
      </c>
      <c r="I1060" s="137"/>
      <c r="J1060" s="151">
        <f t="shared" si="313"/>
        <v>56.094650571409552</v>
      </c>
      <c r="K1060" s="150">
        <f t="shared" si="314"/>
        <v>56.538037450195496</v>
      </c>
      <c r="L1060" s="135"/>
      <c r="M1060" s="149">
        <f t="shared" si="316"/>
        <v>1.0156481097923988</v>
      </c>
      <c r="N1060" s="149">
        <f t="shared" si="317"/>
        <v>1.0216055947399236</v>
      </c>
      <c r="O1060" s="149">
        <f t="shared" si="318"/>
        <v>1.0245862685921014</v>
      </c>
      <c r="P1060" s="149">
        <f t="shared" si="319"/>
        <v>1.0358666101940668</v>
      </c>
      <c r="Q1060" s="140"/>
      <c r="R1060" s="152">
        <f t="shared" si="320"/>
        <v>1.5526940534222232E-2</v>
      </c>
      <c r="S1060" s="152">
        <f t="shared" si="321"/>
        <v>2.1375502169829946E-2</v>
      </c>
      <c r="T1060" s="152">
        <f t="shared" si="322"/>
        <v>2.428889070770851E-2</v>
      </c>
      <c r="U1060" s="152">
        <f t="shared" si="323"/>
        <v>3.5238380908769559E-2</v>
      </c>
    </row>
    <row r="1061" spans="1:21" x14ac:dyDescent="0.25">
      <c r="A1061" s="130">
        <f t="shared" si="308"/>
        <v>1959.04</v>
      </c>
      <c r="B1061" s="138"/>
      <c r="C1061" s="149">
        <f t="shared" si="315"/>
        <v>0.01</v>
      </c>
      <c r="D1061" s="150">
        <f t="shared" si="324"/>
        <v>-0.57099999999999795</v>
      </c>
      <c r="E1061" s="150">
        <f t="shared" si="309"/>
        <v>0.49461663678824319</v>
      </c>
      <c r="F1061" s="150">
        <f t="shared" si="310"/>
        <v>0.94620662532273303</v>
      </c>
      <c r="G1061" s="151">
        <f t="shared" si="311"/>
        <v>-7.6383363211754762E-2</v>
      </c>
      <c r="H1061" s="150">
        <f t="shared" si="312"/>
        <v>0.37520662532273508</v>
      </c>
      <c r="I1061" s="137"/>
      <c r="J1061" s="151">
        <f t="shared" si="313"/>
        <v>57.023616636788248</v>
      </c>
      <c r="K1061" s="150">
        <f t="shared" si="314"/>
        <v>57.475206625322734</v>
      </c>
      <c r="L1061" s="135"/>
      <c r="M1061" s="149">
        <f t="shared" si="316"/>
        <v>1.0160573205115999</v>
      </c>
      <c r="N1061" s="149">
        <f t="shared" si="317"/>
        <v>1.0160549460771968</v>
      </c>
      <c r="O1061" s="149">
        <f t="shared" si="318"/>
        <v>1.0182495913813858</v>
      </c>
      <c r="P1061" s="149">
        <f t="shared" si="319"/>
        <v>1.0182450490643737</v>
      </c>
      <c r="Q1061" s="140"/>
      <c r="R1061" s="152">
        <f t="shared" si="320"/>
        <v>1.5929765391242308E-2</v>
      </c>
      <c r="S1061" s="152">
        <f t="shared" si="321"/>
        <v>1.5927428478619776E-2</v>
      </c>
      <c r="T1061" s="152">
        <f t="shared" si="322"/>
        <v>1.8085066251323612E-2</v>
      </c>
      <c r="U1061" s="152">
        <f t="shared" si="323"/>
        <v>1.8080605334096653E-2</v>
      </c>
    </row>
    <row r="1062" spans="1:21" x14ac:dyDescent="0.25">
      <c r="A1062" s="130">
        <f t="shared" si="308"/>
        <v>1959.05</v>
      </c>
      <c r="B1062" s="138"/>
      <c r="C1062" s="149">
        <f t="shared" si="315"/>
        <v>0.01</v>
      </c>
      <c r="D1062" s="150">
        <f t="shared" ref="D1062:D1081" si="325">(1-Epsilon)*q_SP-q_SP</f>
        <v>-0.57959999999999923</v>
      </c>
      <c r="E1062" s="150">
        <f t="shared" si="309"/>
        <v>0.48677836797820012</v>
      </c>
      <c r="F1062" s="150">
        <f t="shared" si="310"/>
        <v>0.95658672999570316</v>
      </c>
      <c r="G1062" s="151">
        <f t="shared" si="311"/>
        <v>-9.2821632021799105E-2</v>
      </c>
      <c r="H1062" s="150">
        <f t="shared" si="312"/>
        <v>0.37698672999570393</v>
      </c>
      <c r="I1062" s="137"/>
      <c r="J1062" s="151">
        <f t="shared" si="313"/>
        <v>57.867178367978205</v>
      </c>
      <c r="K1062" s="150">
        <f t="shared" si="314"/>
        <v>58.336986729995708</v>
      </c>
      <c r="L1062" s="135"/>
      <c r="M1062" s="149">
        <f t="shared" si="316"/>
        <v>1.0180073071019637</v>
      </c>
      <c r="N1062" s="149">
        <f t="shared" si="317"/>
        <v>1.0180830068637181</v>
      </c>
      <c r="O1062" s="149">
        <f t="shared" si="318"/>
        <v>1.0175825229726436</v>
      </c>
      <c r="P1062" s="149">
        <f t="shared" si="319"/>
        <v>1.0177312834606227</v>
      </c>
      <c r="Q1062" s="140"/>
      <c r="R1062" s="152">
        <f t="shared" si="320"/>
        <v>1.7847096002337921E-2</v>
      </c>
      <c r="S1062" s="152">
        <f t="shared" si="321"/>
        <v>1.7921453963053138E-2</v>
      </c>
      <c r="T1062" s="152">
        <f t="shared" si="322"/>
        <v>1.7429738704506908E-2</v>
      </c>
      <c r="U1062" s="152">
        <f t="shared" si="323"/>
        <v>1.7575918117012011E-2</v>
      </c>
    </row>
    <row r="1063" spans="1:21" x14ac:dyDescent="0.25">
      <c r="A1063" s="130">
        <f t="shared" si="308"/>
        <v>1959.06</v>
      </c>
      <c r="B1063" s="138"/>
      <c r="C1063" s="149">
        <f t="shared" si="315"/>
        <v>0.01</v>
      </c>
      <c r="D1063" s="150">
        <f t="shared" si="325"/>
        <v>-0.57460000000000377</v>
      </c>
      <c r="E1063" s="150">
        <f t="shared" si="309"/>
        <v>0.46419119283327098</v>
      </c>
      <c r="F1063" s="150">
        <f t="shared" si="310"/>
        <v>0.22442648304056134</v>
      </c>
      <c r="G1063" s="151">
        <f t="shared" si="311"/>
        <v>-0.11040880716673279</v>
      </c>
      <c r="H1063" s="150">
        <f t="shared" si="312"/>
        <v>-0.35017351695944243</v>
      </c>
      <c r="I1063" s="137"/>
      <c r="J1063" s="151">
        <f t="shared" si="313"/>
        <v>57.349591192833266</v>
      </c>
      <c r="K1063" s="150">
        <f t="shared" si="314"/>
        <v>57.109826483040557</v>
      </c>
      <c r="L1063" s="135"/>
      <c r="M1063" s="149">
        <f t="shared" si="316"/>
        <v>1.0009338608545966</v>
      </c>
      <c r="N1063" s="149">
        <f t="shared" si="317"/>
        <v>0.99604148478760834</v>
      </c>
      <c r="O1063" s="149">
        <f t="shared" si="318"/>
        <v>1.0034891662171852</v>
      </c>
      <c r="P1063" s="149">
        <f t="shared" si="319"/>
        <v>1.0011238073491631</v>
      </c>
      <c r="Q1063" s="140"/>
      <c r="R1063" s="152">
        <f t="shared" si="320"/>
        <v>9.33425077830834E-4</v>
      </c>
      <c r="S1063" s="152">
        <f t="shared" si="321"/>
        <v>-3.966370871752941E-3</v>
      </c>
      <c r="T1063" s="152">
        <f t="shared" si="322"/>
        <v>3.4830931991526796E-3</v>
      </c>
      <c r="U1063" s="152">
        <f t="shared" si="323"/>
        <v>1.1231763503871755E-3</v>
      </c>
    </row>
    <row r="1064" spans="1:21" x14ac:dyDescent="0.25">
      <c r="A1064" s="130">
        <f t="shared" si="308"/>
        <v>1959.07</v>
      </c>
      <c r="B1064" s="138"/>
      <c r="C1064" s="149">
        <f t="shared" si="315"/>
        <v>0.01</v>
      </c>
      <c r="D1064" s="150">
        <f t="shared" si="325"/>
        <v>-0.59740000000000038</v>
      </c>
      <c r="E1064" s="150">
        <f t="shared" si="309"/>
        <v>0.48450159445974078</v>
      </c>
      <c r="F1064" s="150">
        <f t="shared" si="310"/>
        <v>1.0051139977274102</v>
      </c>
      <c r="G1064" s="151">
        <f t="shared" si="311"/>
        <v>-0.11289840554025959</v>
      </c>
      <c r="H1064" s="150">
        <f t="shared" si="312"/>
        <v>0.40771399772740979</v>
      </c>
      <c r="I1064" s="137"/>
      <c r="J1064" s="151">
        <f t="shared" si="313"/>
        <v>59.627101594459745</v>
      </c>
      <c r="K1064" s="150">
        <f t="shared" si="314"/>
        <v>60.147713997727415</v>
      </c>
      <c r="L1064" s="135"/>
      <c r="M1064" s="149">
        <f t="shared" si="316"/>
        <v>1.0220702512087159</v>
      </c>
      <c r="N1064" s="149">
        <f t="shared" si="317"/>
        <v>1.0275413652644398</v>
      </c>
      <c r="O1064" s="149">
        <f t="shared" si="318"/>
        <v>1.0369148145043894</v>
      </c>
      <c r="P1064" s="149">
        <f t="shared" si="319"/>
        <v>1.048264814965592</v>
      </c>
      <c r="Q1064" s="140"/>
      <c r="R1064" s="152">
        <f t="shared" si="320"/>
        <v>2.1830228370875979E-2</v>
      </c>
      <c r="S1064" s="152">
        <f t="shared" si="321"/>
        <v>2.7168924742819404E-2</v>
      </c>
      <c r="T1064" s="152">
        <f t="shared" si="322"/>
        <v>3.6249779782944816E-2</v>
      </c>
      <c r="U1064" s="152">
        <f t="shared" si="323"/>
        <v>4.7136240014981276E-2</v>
      </c>
    </row>
    <row r="1065" spans="1:21" x14ac:dyDescent="0.25">
      <c r="A1065" s="130">
        <f t="shared" si="308"/>
        <v>1959.08</v>
      </c>
      <c r="B1065" s="138"/>
      <c r="C1065" s="149">
        <f t="shared" si="315"/>
        <v>0.01</v>
      </c>
      <c r="D1065" s="150">
        <f t="shared" si="325"/>
        <v>-0.59400000000000119</v>
      </c>
      <c r="E1065" s="150">
        <f t="shared" si="309"/>
        <v>0.46559349968813152</v>
      </c>
      <c r="F1065" s="150">
        <f t="shared" si="310"/>
        <v>0.2587717872620689</v>
      </c>
      <c r="G1065" s="151">
        <f t="shared" si="311"/>
        <v>-0.12840650031186968</v>
      </c>
      <c r="H1065" s="150">
        <f t="shared" si="312"/>
        <v>-0.3352282127379323</v>
      </c>
      <c r="I1065" s="137"/>
      <c r="J1065" s="151">
        <f t="shared" si="313"/>
        <v>59.27159349968813</v>
      </c>
      <c r="K1065" s="150">
        <f t="shared" si="314"/>
        <v>59.064771787262067</v>
      </c>
      <c r="L1065" s="135"/>
      <c r="M1065" s="149">
        <f t="shared" si="316"/>
        <v>1.002264276022085</v>
      </c>
      <c r="N1065" s="149">
        <f t="shared" si="317"/>
        <v>0.99753609729638648</v>
      </c>
      <c r="O1065" s="149">
        <f t="shared" si="318"/>
        <v>1.0038979287532581</v>
      </c>
      <c r="P1065" s="149">
        <f t="shared" si="319"/>
        <v>1.001270058604377</v>
      </c>
      <c r="Q1065" s="140"/>
      <c r="R1065" s="152">
        <f t="shared" si="320"/>
        <v>2.2617164121802955E-3</v>
      </c>
      <c r="S1065" s="152">
        <f t="shared" si="321"/>
        <v>-2.4669431070789474E-3</v>
      </c>
      <c r="T1065" s="152">
        <f t="shared" si="322"/>
        <v>3.8903515129545731E-3</v>
      </c>
      <c r="U1065" s="152">
        <f t="shared" si="323"/>
        <v>1.2692527621867744E-3</v>
      </c>
    </row>
    <row r="1066" spans="1:21" x14ac:dyDescent="0.25">
      <c r="A1066" s="130">
        <f t="shared" si="308"/>
        <v>1959.09</v>
      </c>
      <c r="B1066" s="138"/>
      <c r="C1066" s="149">
        <f t="shared" si="315"/>
        <v>0.01</v>
      </c>
      <c r="D1066" s="150">
        <f t="shared" si="325"/>
        <v>-0.57050000000000267</v>
      </c>
      <c r="E1066" s="150">
        <f t="shared" si="309"/>
        <v>0.44803072536574728</v>
      </c>
      <c r="F1066" s="150">
        <f t="shared" si="310"/>
        <v>0.18143702904157472</v>
      </c>
      <c r="G1066" s="151">
        <f t="shared" si="311"/>
        <v>-0.12246927463425539</v>
      </c>
      <c r="H1066" s="150">
        <f t="shared" si="312"/>
        <v>-0.38906297095842796</v>
      </c>
      <c r="I1066" s="137"/>
      <c r="J1066" s="151">
        <f t="shared" si="313"/>
        <v>56.927530725365742</v>
      </c>
      <c r="K1066" s="150">
        <f t="shared" si="314"/>
        <v>56.66093702904157</v>
      </c>
      <c r="L1066" s="135"/>
      <c r="M1066" s="149">
        <f t="shared" si="316"/>
        <v>0.99951718398989209</v>
      </c>
      <c r="N1066" s="149">
        <f t="shared" si="317"/>
        <v>0.99906893977988065</v>
      </c>
      <c r="O1066" s="149">
        <f t="shared" si="318"/>
        <v>1.0135669596309593</v>
      </c>
      <c r="P1066" s="149">
        <f t="shared" si="319"/>
        <v>1.0133854361479813</v>
      </c>
      <c r="Q1066" s="140"/>
      <c r="R1066" s="152">
        <f t="shared" si="320"/>
        <v>-4.8293260328793278E-4</v>
      </c>
      <c r="S1066" s="152">
        <f t="shared" si="321"/>
        <v>-9.3149392591113252E-4</v>
      </c>
      <c r="T1066" s="152">
        <f t="shared" si="322"/>
        <v>1.3475752444324959E-2</v>
      </c>
      <c r="U1066" s="152">
        <f t="shared" si="323"/>
        <v>1.3296642679496385E-2</v>
      </c>
    </row>
    <row r="1067" spans="1:21" x14ac:dyDescent="0.25">
      <c r="A1067" s="130">
        <f t="shared" si="308"/>
        <v>1959.1</v>
      </c>
      <c r="B1067" s="138"/>
      <c r="C1067" s="149">
        <f t="shared" si="315"/>
        <v>0.01</v>
      </c>
      <c r="D1067" s="150">
        <f t="shared" si="325"/>
        <v>-0.57000000000000028</v>
      </c>
      <c r="E1067" s="150">
        <f t="shared" si="309"/>
        <v>0.44459601679489857</v>
      </c>
      <c r="F1067" s="150">
        <f t="shared" si="310"/>
        <v>0.44034371231540215</v>
      </c>
      <c r="G1067" s="151">
        <f t="shared" si="311"/>
        <v>-0.12540398320510171</v>
      </c>
      <c r="H1067" s="150">
        <f t="shared" si="312"/>
        <v>-0.12965628768459814</v>
      </c>
      <c r="I1067" s="137"/>
      <c r="J1067" s="151">
        <f t="shared" si="313"/>
        <v>56.874596016794897</v>
      </c>
      <c r="K1067" s="150">
        <f t="shared" si="314"/>
        <v>56.870343712315403</v>
      </c>
      <c r="L1067" s="135"/>
      <c r="M1067" s="149">
        <f t="shared" si="316"/>
        <v>0.99594421263714983</v>
      </c>
      <c r="N1067" s="149">
        <f t="shared" si="317"/>
        <v>0.99775307859694673</v>
      </c>
      <c r="O1067" s="149">
        <f t="shared" si="318"/>
        <v>0.99590883654424889</v>
      </c>
      <c r="P1067" s="149">
        <f t="shared" si="319"/>
        <v>0.99770040174440533</v>
      </c>
      <c r="Q1067" s="140"/>
      <c r="R1067" s="152">
        <f t="shared" si="320"/>
        <v>-4.0640343747204433E-3</v>
      </c>
      <c r="S1067" s="152">
        <f t="shared" si="321"/>
        <v>-2.2494495186436451E-3</v>
      </c>
      <c r="T1067" s="152">
        <f t="shared" si="322"/>
        <v>-4.0995551606732017E-3</v>
      </c>
      <c r="U1067" s="152">
        <f t="shared" si="323"/>
        <v>-2.3022463922090716E-3</v>
      </c>
    </row>
    <row r="1068" spans="1:21" x14ac:dyDescent="0.25">
      <c r="A1068" s="130">
        <f t="shared" si="308"/>
        <v>1959.11</v>
      </c>
      <c r="B1068" s="138"/>
      <c r="C1068" s="149">
        <f t="shared" si="315"/>
        <v>0.01</v>
      </c>
      <c r="D1068" s="150">
        <f t="shared" si="325"/>
        <v>-0.57229999999999848</v>
      </c>
      <c r="E1068" s="150">
        <f t="shared" si="309"/>
        <v>0.45792761722302794</v>
      </c>
      <c r="F1068" s="150">
        <f t="shared" si="310"/>
        <v>0.86620099361853786</v>
      </c>
      <c r="G1068" s="151">
        <f t="shared" si="311"/>
        <v>-0.11437238277697054</v>
      </c>
      <c r="H1068" s="150">
        <f t="shared" si="312"/>
        <v>0.29390099361853939</v>
      </c>
      <c r="I1068" s="137"/>
      <c r="J1068" s="151">
        <f t="shared" si="313"/>
        <v>57.115627617223026</v>
      </c>
      <c r="K1068" s="150">
        <f t="shared" si="314"/>
        <v>57.52390099361854</v>
      </c>
      <c r="L1068" s="135"/>
      <c r="M1068" s="149">
        <f t="shared" si="316"/>
        <v>1.0049833415798597</v>
      </c>
      <c r="N1068" s="149">
        <f t="shared" si="317"/>
        <v>1.0078856205977085</v>
      </c>
      <c r="O1068" s="149">
        <f t="shared" si="318"/>
        <v>1.0061285814000989</v>
      </c>
      <c r="P1068" s="149">
        <f t="shared" si="319"/>
        <v>1.0116184380378446</v>
      </c>
      <c r="Q1068" s="140"/>
      <c r="R1068" s="152">
        <f t="shared" si="320"/>
        <v>4.9709658312350833E-3</v>
      </c>
      <c r="S1068" s="152">
        <f t="shared" si="321"/>
        <v>7.8546915815270318E-3</v>
      </c>
      <c r="T1068" s="152">
        <f t="shared" si="322"/>
        <v>6.1098780229892841E-3</v>
      </c>
      <c r="U1068" s="152">
        <f t="shared" si="323"/>
        <v>1.1551462256748512E-2</v>
      </c>
    </row>
    <row r="1069" spans="1:21" x14ac:dyDescent="0.25">
      <c r="A1069" s="130">
        <f t="shared" si="308"/>
        <v>1959.12</v>
      </c>
      <c r="B1069" s="138"/>
      <c r="C1069" s="149">
        <f t="shared" si="315"/>
        <v>0.01</v>
      </c>
      <c r="D1069" s="150">
        <f t="shared" si="325"/>
        <v>-0.59060000000000201</v>
      </c>
      <c r="E1069" s="150">
        <f t="shared" si="309"/>
        <v>0.47244607956215801</v>
      </c>
      <c r="F1069" s="150">
        <f t="shared" si="310"/>
        <v>0.98988238839584897</v>
      </c>
      <c r="G1069" s="151">
        <f t="shared" si="311"/>
        <v>-0.11815392043784401</v>
      </c>
      <c r="H1069" s="150">
        <f t="shared" si="312"/>
        <v>0.39928238839584695</v>
      </c>
      <c r="I1069" s="137"/>
      <c r="J1069" s="151">
        <f t="shared" si="313"/>
        <v>58.941846079562161</v>
      </c>
      <c r="K1069" s="150">
        <f t="shared" si="314"/>
        <v>59.459282388395849</v>
      </c>
      <c r="L1069" s="135"/>
      <c r="M1069" s="149">
        <f t="shared" si="316"/>
        <v>1.0235318093126444</v>
      </c>
      <c r="N1069" s="149">
        <f t="shared" si="317"/>
        <v>1.0241924867217134</v>
      </c>
      <c r="O1069" s="149">
        <f t="shared" si="318"/>
        <v>1.0316444884471463</v>
      </c>
      <c r="P1069" s="149">
        <f t="shared" si="319"/>
        <v>1.033028758440993</v>
      </c>
      <c r="Q1069" s="140"/>
      <c r="R1069" s="152">
        <f t="shared" si="320"/>
        <v>2.3259204593417755E-2</v>
      </c>
      <c r="S1069" s="152">
        <f t="shared" si="321"/>
        <v>2.390448426634359E-2</v>
      </c>
      <c r="T1069" s="152">
        <f t="shared" si="322"/>
        <v>3.1154119770958725E-2</v>
      </c>
      <c r="U1069" s="152">
        <f t="shared" si="323"/>
        <v>3.2495029479889463E-2</v>
      </c>
    </row>
    <row r="1070" spans="1:21" x14ac:dyDescent="0.25">
      <c r="A1070" s="130">
        <f t="shared" si="308"/>
        <v>1960.01</v>
      </c>
      <c r="B1070" s="138"/>
      <c r="C1070" s="149">
        <f t="shared" si="315"/>
        <v>0.01</v>
      </c>
      <c r="D1070" s="150">
        <f t="shared" si="325"/>
        <v>-0.58030000000000115</v>
      </c>
      <c r="E1070" s="150">
        <f t="shared" si="309"/>
        <v>0.4496147161618998</v>
      </c>
      <c r="F1070" s="150">
        <f t="shared" si="310"/>
        <v>0.2022744746781078</v>
      </c>
      <c r="G1070" s="151">
        <f t="shared" si="311"/>
        <v>-0.13068528383810135</v>
      </c>
      <c r="H1070" s="150">
        <f t="shared" si="312"/>
        <v>-0.37802552532189337</v>
      </c>
      <c r="I1070" s="137"/>
      <c r="J1070" s="151">
        <f t="shared" si="313"/>
        <v>57.899314716161896</v>
      </c>
      <c r="K1070" s="150">
        <f t="shared" si="314"/>
        <v>57.651974474678106</v>
      </c>
      <c r="L1070" s="135"/>
      <c r="M1070" s="149">
        <f t="shared" si="316"/>
        <v>0.99793067952369241</v>
      </c>
      <c r="N1070" s="149">
        <f t="shared" si="317"/>
        <v>0.99299861859266625</v>
      </c>
      <c r="O1070" s="149">
        <f t="shared" si="318"/>
        <v>1.0024458614542966</v>
      </c>
      <c r="P1070" s="149">
        <f t="shared" si="319"/>
        <v>1.0002270060698022</v>
      </c>
      <c r="Q1070" s="140"/>
      <c r="R1070" s="152">
        <f t="shared" si="320"/>
        <v>-2.0714644781863571E-3</v>
      </c>
      <c r="S1070" s="152">
        <f t="shared" si="321"/>
        <v>-7.026006083283313E-3</v>
      </c>
      <c r="T1070" s="152">
        <f t="shared" si="322"/>
        <v>2.4428752034824489E-3</v>
      </c>
      <c r="U1070" s="152">
        <f t="shared" si="323"/>
        <v>2.269803078230068E-4</v>
      </c>
    </row>
    <row r="1071" spans="1:21" x14ac:dyDescent="0.25">
      <c r="A1071" s="130">
        <f t="shared" si="308"/>
        <v>1960.02</v>
      </c>
      <c r="B1071" s="138"/>
      <c r="C1071" s="149">
        <f t="shared" si="315"/>
        <v>0.01</v>
      </c>
      <c r="D1071" s="150">
        <f t="shared" si="325"/>
        <v>-0.5578000000000003</v>
      </c>
      <c r="E1071" s="150">
        <f t="shared" si="309"/>
        <v>0.44159288418304177</v>
      </c>
      <c r="F1071" s="150">
        <f t="shared" si="310"/>
        <v>0.17846942802422294</v>
      </c>
      <c r="G1071" s="151">
        <f t="shared" si="311"/>
        <v>-0.11620711581695853</v>
      </c>
      <c r="H1071" s="150">
        <f t="shared" si="312"/>
        <v>-0.37933057197577735</v>
      </c>
      <c r="I1071" s="137"/>
      <c r="J1071" s="151">
        <f t="shared" si="313"/>
        <v>55.663792884183046</v>
      </c>
      <c r="K1071" s="150">
        <f t="shared" si="314"/>
        <v>55.400669428024223</v>
      </c>
      <c r="L1071" s="135"/>
      <c r="M1071" s="149">
        <f t="shared" si="316"/>
        <v>0.97742486678111118</v>
      </c>
      <c r="N1071" s="149">
        <f t="shared" si="317"/>
        <v>0.97725558331741347</v>
      </c>
      <c r="O1071" s="149">
        <f t="shared" si="318"/>
        <v>0.98261542873266294</v>
      </c>
      <c r="P1071" s="149">
        <f t="shared" si="319"/>
        <v>0.98254701294965963</v>
      </c>
      <c r="Q1071" s="140"/>
      <c r="R1071" s="152">
        <f t="shared" si="320"/>
        <v>-2.2833852704718636E-2</v>
      </c>
      <c r="S1071" s="152">
        <f t="shared" si="321"/>
        <v>-2.3007061030521869E-2</v>
      </c>
      <c r="T1071" s="152">
        <f t="shared" si="322"/>
        <v>-1.7537457424330848E-2</v>
      </c>
      <c r="U1071" s="152">
        <f t="shared" si="323"/>
        <v>-1.7607086053068925E-2</v>
      </c>
    </row>
    <row r="1072" spans="1:21" x14ac:dyDescent="0.25">
      <c r="A1072" s="130">
        <f t="shared" si="308"/>
        <v>1960.03</v>
      </c>
      <c r="B1072" s="138"/>
      <c r="C1072" s="149">
        <f t="shared" si="315"/>
        <v>0.01</v>
      </c>
      <c r="D1072" s="150">
        <f t="shared" si="325"/>
        <v>-0.5502000000000038</v>
      </c>
      <c r="E1072" s="150">
        <f t="shared" si="309"/>
        <v>0.4696456471436693</v>
      </c>
      <c r="F1072" s="150">
        <f t="shared" si="310"/>
        <v>0.19805771817173939</v>
      </c>
      <c r="G1072" s="151">
        <f t="shared" si="311"/>
        <v>-8.0554352856334499E-2</v>
      </c>
      <c r="H1072" s="150">
        <f t="shared" si="312"/>
        <v>-0.3521422818282644</v>
      </c>
      <c r="I1072" s="137"/>
      <c r="J1072" s="151">
        <f t="shared" si="313"/>
        <v>54.939445647143671</v>
      </c>
      <c r="K1072" s="150">
        <f t="shared" si="314"/>
        <v>54.667857718171739</v>
      </c>
      <c r="L1072" s="135"/>
      <c r="M1072" s="149">
        <f t="shared" si="316"/>
        <v>0.98706249168493576</v>
      </c>
      <c r="N1072" s="149">
        <f t="shared" si="317"/>
        <v>0.98697679258352644</v>
      </c>
      <c r="O1072" s="149">
        <f t="shared" si="318"/>
        <v>0.98584441164613934</v>
      </c>
      <c r="P1072" s="149">
        <f t="shared" si="319"/>
        <v>0.98580827084811906</v>
      </c>
      <c r="Q1072" s="140"/>
      <c r="R1072" s="152">
        <f t="shared" si="320"/>
        <v>-1.3021926775914119E-2</v>
      </c>
      <c r="S1072" s="152">
        <f t="shared" si="321"/>
        <v>-1.3108752911691774E-2</v>
      </c>
      <c r="T1072" s="152">
        <f t="shared" si="322"/>
        <v>-1.4256734349968492E-2</v>
      </c>
      <c r="U1072" s="152">
        <f t="shared" si="323"/>
        <v>-1.4293394760136278E-2</v>
      </c>
    </row>
    <row r="1073" spans="1:21" x14ac:dyDescent="0.25">
      <c r="A1073" s="130">
        <f t="shared" si="308"/>
        <v>1960.04</v>
      </c>
      <c r="B1073" s="138"/>
      <c r="C1073" s="149">
        <f t="shared" si="315"/>
        <v>0.01</v>
      </c>
      <c r="D1073" s="150">
        <f t="shared" si="325"/>
        <v>-0.55729999999999791</v>
      </c>
      <c r="E1073" s="150">
        <f t="shared" si="309"/>
        <v>0.49910487642785367</v>
      </c>
      <c r="F1073" s="150">
        <f t="shared" si="310"/>
        <v>0.91397069751499549</v>
      </c>
      <c r="G1073" s="151">
        <f t="shared" si="311"/>
        <v>-5.8195123572144236E-2</v>
      </c>
      <c r="H1073" s="150">
        <f t="shared" si="312"/>
        <v>0.35667069751499758</v>
      </c>
      <c r="I1073" s="137"/>
      <c r="J1073" s="151">
        <f t="shared" si="313"/>
        <v>55.671804876427849</v>
      </c>
      <c r="K1073" s="150">
        <f t="shared" si="314"/>
        <v>56.086670697514997</v>
      </c>
      <c r="L1073" s="135"/>
      <c r="M1073" s="149">
        <f t="shared" si="316"/>
        <v>1.0105142278432968</v>
      </c>
      <c r="N1073" s="149">
        <f t="shared" si="317"/>
        <v>1.0161732315575616</v>
      </c>
      <c r="O1073" s="149">
        <f t="shared" si="318"/>
        <v>1.0143992062588216</v>
      </c>
      <c r="P1073" s="149">
        <f t="shared" si="319"/>
        <v>1.0247620855177551</v>
      </c>
      <c r="Q1073" s="140"/>
      <c r="R1073" s="152">
        <f t="shared" si="320"/>
        <v>1.0459337765678886E-2</v>
      </c>
      <c r="S1073" s="152">
        <f t="shared" si="321"/>
        <v>1.6043838123757152E-2</v>
      </c>
      <c r="T1073" s="152">
        <f t="shared" si="322"/>
        <v>1.4296522226959173E-2</v>
      </c>
      <c r="U1073" s="152">
        <f t="shared" si="323"/>
        <v>2.4460473958288983E-2</v>
      </c>
    </row>
    <row r="1074" spans="1:21" x14ac:dyDescent="0.25">
      <c r="A1074" s="130">
        <f t="shared" si="308"/>
        <v>1960.05</v>
      </c>
      <c r="B1074" s="138"/>
      <c r="C1074" s="149">
        <f t="shared" si="315"/>
        <v>0.01</v>
      </c>
      <c r="D1074" s="150">
        <f t="shared" si="325"/>
        <v>-0.55219999999999914</v>
      </c>
      <c r="E1074" s="150">
        <f t="shared" si="309"/>
        <v>0.48844151645075634</v>
      </c>
      <c r="F1074" s="150">
        <f t="shared" si="310"/>
        <v>0.21259913204291284</v>
      </c>
      <c r="G1074" s="151">
        <f t="shared" si="311"/>
        <v>-6.3758483549242795E-2</v>
      </c>
      <c r="H1074" s="150">
        <f t="shared" si="312"/>
        <v>-0.33960086795708633</v>
      </c>
      <c r="I1074" s="137"/>
      <c r="J1074" s="151">
        <f t="shared" si="313"/>
        <v>55.156241516450756</v>
      </c>
      <c r="K1074" s="150">
        <f t="shared" si="314"/>
        <v>54.880399132042911</v>
      </c>
      <c r="L1074" s="135"/>
      <c r="M1074" s="149">
        <f t="shared" si="316"/>
        <v>1.0022177302686175</v>
      </c>
      <c r="N1074" s="149">
        <f t="shared" si="317"/>
        <v>0.9967919480043409</v>
      </c>
      <c r="O1074" s="149">
        <f t="shared" si="318"/>
        <v>1.0060531763576663</v>
      </c>
      <c r="P1074" s="149">
        <f t="shared" si="319"/>
        <v>1.0036915495073915</v>
      </c>
      <c r="Q1074" s="140"/>
      <c r="R1074" s="152">
        <f t="shared" si="320"/>
        <v>2.2152747346498311E-3</v>
      </c>
      <c r="S1074" s="152">
        <f t="shared" si="321"/>
        <v>-3.2132088263366583E-3</v>
      </c>
      <c r="T1074" s="152">
        <f t="shared" si="322"/>
        <v>6.0349294830006756E-3</v>
      </c>
      <c r="U1074" s="152">
        <f t="shared" si="323"/>
        <v>3.6847524611280701E-3</v>
      </c>
    </row>
    <row r="1075" spans="1:21" x14ac:dyDescent="0.25">
      <c r="A1075" s="130">
        <f t="shared" si="308"/>
        <v>1960.06</v>
      </c>
      <c r="B1075" s="138"/>
      <c r="C1075" s="149">
        <f t="shared" si="315"/>
        <v>0.01</v>
      </c>
      <c r="D1075" s="150">
        <f t="shared" si="325"/>
        <v>-0.57260000000000133</v>
      </c>
      <c r="E1075" s="150">
        <f t="shared" si="309"/>
        <v>0.50473589289018328</v>
      </c>
      <c r="F1075" s="150">
        <f t="shared" si="310"/>
        <v>0.96242868225893319</v>
      </c>
      <c r="G1075" s="151">
        <f t="shared" si="311"/>
        <v>-6.786410710981805E-2</v>
      </c>
      <c r="H1075" s="150">
        <f t="shared" si="312"/>
        <v>0.38982868225893186</v>
      </c>
      <c r="I1075" s="137"/>
      <c r="J1075" s="151">
        <f t="shared" si="313"/>
        <v>57.192135892890178</v>
      </c>
      <c r="K1075" s="150">
        <f t="shared" si="314"/>
        <v>57.649828682258928</v>
      </c>
      <c r="L1075" s="135"/>
      <c r="M1075" s="149">
        <f t="shared" si="316"/>
        <v>1.0107715289016594</v>
      </c>
      <c r="N1075" s="149">
        <f t="shared" si="317"/>
        <v>1.0167507904100859</v>
      </c>
      <c r="O1075" s="149">
        <f t="shared" si="318"/>
        <v>1.0315572002186097</v>
      </c>
      <c r="P1075" s="149">
        <f t="shared" si="319"/>
        <v>1.0429584357073018</v>
      </c>
      <c r="Q1075" s="140"/>
      <c r="R1075" s="152">
        <f t="shared" si="320"/>
        <v>1.0713929239342435E-2</v>
      </c>
      <c r="S1075" s="152">
        <f t="shared" si="321"/>
        <v>1.6612043193717778E-2</v>
      </c>
      <c r="T1075" s="152">
        <f t="shared" si="322"/>
        <v>3.1069505427079366E-2</v>
      </c>
      <c r="U1075" s="152">
        <f t="shared" si="323"/>
        <v>4.2061324512495904E-2</v>
      </c>
    </row>
    <row r="1076" spans="1:21" x14ac:dyDescent="0.25">
      <c r="A1076" s="130">
        <f t="shared" si="308"/>
        <v>1960.07</v>
      </c>
      <c r="B1076" s="138"/>
      <c r="C1076" s="149">
        <f t="shared" si="315"/>
        <v>0.01</v>
      </c>
      <c r="D1076" s="150">
        <f t="shared" si="325"/>
        <v>-0.5583999999999989</v>
      </c>
      <c r="E1076" s="150">
        <f t="shared" si="309"/>
        <v>0.49559649701644432</v>
      </c>
      <c r="F1076" s="150">
        <f t="shared" si="310"/>
        <v>0.18374711783998127</v>
      </c>
      <c r="G1076" s="151">
        <f t="shared" si="311"/>
        <v>-6.2803502983554582E-2</v>
      </c>
      <c r="H1076" s="150">
        <f t="shared" si="312"/>
        <v>-0.37465288216001763</v>
      </c>
      <c r="I1076" s="137"/>
      <c r="J1076" s="151">
        <f t="shared" si="313"/>
        <v>55.777196497016448</v>
      </c>
      <c r="K1076" s="150">
        <f t="shared" si="314"/>
        <v>55.465347117839983</v>
      </c>
      <c r="L1076" s="135"/>
      <c r="M1076" s="149">
        <f t="shared" si="316"/>
        <v>0.98113142685236332</v>
      </c>
      <c r="N1076" s="149">
        <f t="shared" si="317"/>
        <v>0.97528495876273102</v>
      </c>
      <c r="O1076" s="149">
        <f t="shared" si="318"/>
        <v>0.98265262839644019</v>
      </c>
      <c r="P1076" s="149">
        <f t="shared" si="319"/>
        <v>0.98048499471161676</v>
      </c>
      <c r="Q1076" s="140"/>
      <c r="R1076" s="152">
        <f t="shared" si="320"/>
        <v>-1.9048856063696541E-2</v>
      </c>
      <c r="S1076" s="152">
        <f t="shared" si="321"/>
        <v>-2.5025585287828514E-2</v>
      </c>
      <c r="T1076" s="152">
        <f t="shared" si="322"/>
        <v>-1.7499600335424585E-2</v>
      </c>
      <c r="U1076" s="152">
        <f t="shared" si="323"/>
        <v>-1.9707937173581779E-2</v>
      </c>
    </row>
    <row r="1077" spans="1:21" x14ac:dyDescent="0.25">
      <c r="A1077" s="130">
        <f t="shared" si="308"/>
        <v>1960.08</v>
      </c>
      <c r="B1077" s="138"/>
      <c r="C1077" s="149">
        <f t="shared" si="315"/>
        <v>0.01</v>
      </c>
      <c r="D1077" s="150">
        <f t="shared" si="325"/>
        <v>-0.56510000000000105</v>
      </c>
      <c r="E1077" s="150">
        <f t="shared" si="309"/>
        <v>0.53180842222724356</v>
      </c>
      <c r="F1077" s="150">
        <f t="shared" si="310"/>
        <v>0.92716145722116339</v>
      </c>
      <c r="G1077" s="151">
        <f t="shared" si="311"/>
        <v>-3.3291577772757486E-2</v>
      </c>
      <c r="H1077" s="150">
        <f t="shared" si="312"/>
        <v>0.36206145722116234</v>
      </c>
      <c r="I1077" s="137"/>
      <c r="J1077" s="151">
        <f t="shared" si="313"/>
        <v>56.47670842222724</v>
      </c>
      <c r="K1077" s="150">
        <f t="shared" si="314"/>
        <v>56.872061457221157</v>
      </c>
      <c r="L1077" s="135"/>
      <c r="M1077" s="149">
        <f t="shared" si="316"/>
        <v>1.0047062825318154</v>
      </c>
      <c r="N1077" s="149">
        <f t="shared" si="317"/>
        <v>1.0107467636284997</v>
      </c>
      <c r="O1077" s="149">
        <f t="shared" si="318"/>
        <v>1.0118075913299953</v>
      </c>
      <c r="P1077" s="149">
        <f t="shared" si="319"/>
        <v>1.0223386416515818</v>
      </c>
      <c r="Q1077" s="140"/>
      <c r="R1077" s="152">
        <f t="shared" si="320"/>
        <v>4.6952426086284823E-3</v>
      </c>
      <c r="S1077" s="152">
        <f t="shared" si="321"/>
        <v>1.0689427583084854E-2</v>
      </c>
      <c r="T1077" s="152">
        <f t="shared" si="322"/>
        <v>1.173842564454365E-2</v>
      </c>
      <c r="U1077" s="152">
        <f t="shared" si="323"/>
        <v>2.2092788806163787E-2</v>
      </c>
    </row>
    <row r="1078" spans="1:21" x14ac:dyDescent="0.25">
      <c r="A1078" s="130">
        <f t="shared" si="308"/>
        <v>1960.09</v>
      </c>
      <c r="B1078" s="138"/>
      <c r="C1078" s="149">
        <f t="shared" si="315"/>
        <v>0.01</v>
      </c>
      <c r="D1078" s="150">
        <f t="shared" si="325"/>
        <v>-0.54809999999999803</v>
      </c>
      <c r="E1078" s="150">
        <f t="shared" si="309"/>
        <v>0.52051312658154791</v>
      </c>
      <c r="F1078" s="150">
        <f t="shared" si="310"/>
        <v>0.17592268267325598</v>
      </c>
      <c r="G1078" s="151">
        <f t="shared" si="311"/>
        <v>-2.758687341845012E-2</v>
      </c>
      <c r="H1078" s="150">
        <f t="shared" si="312"/>
        <v>-0.37217731732674209</v>
      </c>
      <c r="I1078" s="137"/>
      <c r="J1078" s="151">
        <f t="shared" si="313"/>
        <v>54.782413126581552</v>
      </c>
      <c r="K1078" s="150">
        <f t="shared" si="314"/>
        <v>54.437822682673257</v>
      </c>
      <c r="L1078" s="135"/>
      <c r="M1078" s="149">
        <f t="shared" si="316"/>
        <v>0.98875600924055407</v>
      </c>
      <c r="N1078" s="149">
        <f t="shared" si="317"/>
        <v>0.98266762893123549</v>
      </c>
      <c r="O1078" s="149">
        <f t="shared" si="318"/>
        <v>0.99826051249538128</v>
      </c>
      <c r="P1078" s="149">
        <f t="shared" si="319"/>
        <v>0.99620276574039612</v>
      </c>
      <c r="Q1078" s="140"/>
      <c r="R1078" s="152">
        <f t="shared" si="320"/>
        <v>-1.1307682305033756E-2</v>
      </c>
      <c r="S1078" s="152">
        <f t="shared" si="321"/>
        <v>-1.7484335103470996E-2</v>
      </c>
      <c r="T1078" s="152">
        <f t="shared" si="322"/>
        <v>-1.7410021697569897E-3</v>
      </c>
      <c r="U1078" s="152">
        <f t="shared" si="323"/>
        <v>-3.8044620565086669E-3</v>
      </c>
    </row>
    <row r="1079" spans="1:21" x14ac:dyDescent="0.25">
      <c r="A1079" s="130">
        <f t="shared" si="308"/>
        <v>1960.1</v>
      </c>
      <c r="B1079" s="138"/>
      <c r="C1079" s="149">
        <f t="shared" si="315"/>
        <v>0.01</v>
      </c>
      <c r="D1079" s="150">
        <f t="shared" si="325"/>
        <v>-0.53730000000000189</v>
      </c>
      <c r="E1079" s="150">
        <f t="shared" si="309"/>
        <v>0.52065057100711509</v>
      </c>
      <c r="F1079" s="150">
        <f t="shared" si="310"/>
        <v>0.17951977872774233</v>
      </c>
      <c r="G1079" s="151">
        <f t="shared" si="311"/>
        <v>-1.6649428992886794E-2</v>
      </c>
      <c r="H1079" s="150">
        <f t="shared" si="312"/>
        <v>-0.35778022127225956</v>
      </c>
      <c r="I1079" s="137"/>
      <c r="J1079" s="151">
        <f t="shared" si="313"/>
        <v>53.713350571007112</v>
      </c>
      <c r="K1079" s="150">
        <f t="shared" si="314"/>
        <v>53.372219778727739</v>
      </c>
      <c r="L1079" s="135"/>
      <c r="M1079" s="149">
        <f t="shared" si="316"/>
        <v>0.99733351051321295</v>
      </c>
      <c r="N1079" s="149">
        <f t="shared" si="317"/>
        <v>0.99731354939653338</v>
      </c>
      <c r="O1079" s="149">
        <f t="shared" si="318"/>
        <v>1.0058822241563086</v>
      </c>
      <c r="P1079" s="149">
        <f t="shared" si="319"/>
        <v>1.0058753415839097</v>
      </c>
      <c r="Q1079" s="140"/>
      <c r="R1079" s="152">
        <f t="shared" si="320"/>
        <v>-2.6700509022720507E-3</v>
      </c>
      <c r="S1079" s="152">
        <f t="shared" si="321"/>
        <v>-2.6900655876581836E-3</v>
      </c>
      <c r="T1079" s="152">
        <f t="shared" si="322"/>
        <v>5.864991420649863E-3</v>
      </c>
      <c r="U1079" s="152">
        <f t="shared" si="323"/>
        <v>5.858149072927526E-3</v>
      </c>
    </row>
    <row r="1080" spans="1:21" x14ac:dyDescent="0.25">
      <c r="A1080" s="130">
        <f t="shared" si="308"/>
        <v>1960.11</v>
      </c>
      <c r="B1080" s="138"/>
      <c r="C1080" s="149">
        <f t="shared" si="315"/>
        <v>0.01</v>
      </c>
      <c r="D1080" s="150">
        <f t="shared" si="325"/>
        <v>-0.55470000000000397</v>
      </c>
      <c r="E1080" s="150">
        <f t="shared" si="309"/>
        <v>0.53641766549730452</v>
      </c>
      <c r="F1080" s="150">
        <f t="shared" si="310"/>
        <v>0.93205202438038504</v>
      </c>
      <c r="G1080" s="151">
        <f t="shared" si="311"/>
        <v>-1.8282334502699449E-2</v>
      </c>
      <c r="H1080" s="150">
        <f t="shared" si="312"/>
        <v>0.37735202438038107</v>
      </c>
      <c r="I1080" s="137"/>
      <c r="J1080" s="151">
        <f t="shared" si="313"/>
        <v>55.451717665497299</v>
      </c>
      <c r="K1080" s="150">
        <f t="shared" si="314"/>
        <v>55.847352024380378</v>
      </c>
      <c r="L1080" s="135"/>
      <c r="M1080" s="149">
        <f t="shared" si="316"/>
        <v>1.0204172057929533</v>
      </c>
      <c r="N1080" s="149">
        <f t="shared" si="317"/>
        <v>1.0272012271665789</v>
      </c>
      <c r="O1080" s="149">
        <f t="shared" si="318"/>
        <v>1.0307550384154811</v>
      </c>
      <c r="P1080" s="149">
        <f t="shared" si="319"/>
        <v>1.0425426085523923</v>
      </c>
      <c r="Q1080" s="140"/>
      <c r="R1080" s="152">
        <f t="shared" si="320"/>
        <v>2.0211568955349209E-2</v>
      </c>
      <c r="S1080" s="152">
        <f t="shared" si="321"/>
        <v>2.6837848624359794E-2</v>
      </c>
      <c r="T1080" s="152">
        <f t="shared" si="322"/>
        <v>3.0291580699140584E-2</v>
      </c>
      <c r="U1080" s="152">
        <f t="shared" si="323"/>
        <v>4.1662545368688103E-2</v>
      </c>
    </row>
    <row r="1081" spans="1:21" x14ac:dyDescent="0.25">
      <c r="A1081" s="130">
        <f t="shared" si="308"/>
        <v>1960.12</v>
      </c>
      <c r="B1081" s="138"/>
      <c r="C1081" s="149">
        <f t="shared" si="315"/>
        <v>0.01</v>
      </c>
      <c r="D1081" s="150">
        <f t="shared" si="325"/>
        <v>-0.56799999999999784</v>
      </c>
      <c r="E1081" s="150">
        <f t="shared" si="309"/>
        <v>0.53422225532169809</v>
      </c>
      <c r="F1081" s="150">
        <f t="shared" si="310"/>
        <v>0.94946032833808547</v>
      </c>
      <c r="G1081" s="151">
        <f t="shared" si="311"/>
        <v>-3.3777744678299748E-2</v>
      </c>
      <c r="H1081" s="150">
        <f t="shared" si="312"/>
        <v>0.38146032833808763</v>
      </c>
      <c r="I1081" s="137"/>
      <c r="J1081" s="151">
        <f t="shared" si="313"/>
        <v>56.766222255321701</v>
      </c>
      <c r="K1081" s="150">
        <f t="shared" si="314"/>
        <v>57.181460328338083</v>
      </c>
      <c r="L1081" s="135"/>
      <c r="M1081" s="149">
        <f t="shared" si="316"/>
        <v>1.0104038066556118</v>
      </c>
      <c r="N1081" s="149">
        <f t="shared" si="317"/>
        <v>1.0104801445191423</v>
      </c>
      <c r="O1081" s="149">
        <f t="shared" si="318"/>
        <v>1.0216042367424263</v>
      </c>
      <c r="P1081" s="149">
        <f t="shared" si="319"/>
        <v>1.0217399101859235</v>
      </c>
      <c r="Q1081" s="140"/>
      <c r="R1081" s="152">
        <f t="shared" si="320"/>
        <v>1.0350059520930804E-2</v>
      </c>
      <c r="S1081" s="152">
        <f t="shared" si="321"/>
        <v>1.0425608503862144E-2</v>
      </c>
      <c r="T1081" s="152">
        <f t="shared" si="322"/>
        <v>2.1374172891283592E-2</v>
      </c>
      <c r="U1081" s="152">
        <f t="shared" si="323"/>
        <v>2.1506968381363439E-2</v>
      </c>
    </row>
    <row r="1082" spans="1:21" x14ac:dyDescent="0.25">
      <c r="A1082" s="130">
        <f t="shared" si="308"/>
        <v>1961.01</v>
      </c>
      <c r="B1082" s="138"/>
      <c r="C1082" s="149">
        <f t="shared" si="315"/>
        <v>0.01</v>
      </c>
      <c r="D1082" s="150">
        <f t="shared" ref="D1082:D1101" si="326">(1-Epsilon)*q_SP-q_SP</f>
        <v>-0.59720000000000084</v>
      </c>
      <c r="E1082" s="150">
        <f t="shared" si="309"/>
        <v>0.56069486112434042</v>
      </c>
      <c r="F1082" s="150">
        <f t="shared" si="310"/>
        <v>1.0089368094723787</v>
      </c>
      <c r="G1082" s="151">
        <f t="shared" si="311"/>
        <v>-3.6505138875660426E-2</v>
      </c>
      <c r="H1082" s="150">
        <f t="shared" si="312"/>
        <v>0.4117368094723779</v>
      </c>
      <c r="I1082" s="137"/>
      <c r="J1082" s="151">
        <f t="shared" si="313"/>
        <v>59.683494861124338</v>
      </c>
      <c r="K1082" s="150">
        <f t="shared" si="314"/>
        <v>60.131736809472379</v>
      </c>
      <c r="L1082" s="135"/>
      <c r="M1082" s="149">
        <f t="shared" si="316"/>
        <v>1.0271349619587746</v>
      </c>
      <c r="N1082" s="149">
        <f t="shared" si="317"/>
        <v>1.0272209799209544</v>
      </c>
      <c r="O1082" s="149">
        <f t="shared" si="318"/>
        <v>1.0463134799127662</v>
      </c>
      <c r="P1082" s="149">
        <f t="shared" si="319"/>
        <v>1.0464682640820822</v>
      </c>
      <c r="Q1082" s="140"/>
      <c r="R1082" s="152">
        <f t="shared" si="320"/>
        <v>2.6773336098924044E-2</v>
      </c>
      <c r="S1082" s="152">
        <f t="shared" si="321"/>
        <v>2.6857078122861082E-2</v>
      </c>
      <c r="T1082" s="152">
        <f t="shared" si="322"/>
        <v>4.5273014732718296E-2</v>
      </c>
      <c r="U1082" s="152">
        <f t="shared" si="323"/>
        <v>4.5420936674451878E-2</v>
      </c>
    </row>
    <row r="1083" spans="1:21" x14ac:dyDescent="0.25">
      <c r="A1083" s="130">
        <f t="shared" si="308"/>
        <v>1961.02</v>
      </c>
      <c r="B1083" s="138"/>
      <c r="C1083" s="149">
        <f t="shared" si="315"/>
        <v>0.01</v>
      </c>
      <c r="D1083" s="150">
        <f t="shared" si="326"/>
        <v>-0.62169999999999703</v>
      </c>
      <c r="E1083" s="150">
        <f t="shared" si="309"/>
        <v>0.56355889092250266</v>
      </c>
      <c r="F1083" s="150">
        <f t="shared" si="310"/>
        <v>1.0479447891269147</v>
      </c>
      <c r="G1083" s="151">
        <f t="shared" si="311"/>
        <v>-5.8141109077494368E-2</v>
      </c>
      <c r="H1083" s="150">
        <f t="shared" si="312"/>
        <v>0.42624478912691766</v>
      </c>
      <c r="I1083" s="137"/>
      <c r="J1083" s="151">
        <f t="shared" si="313"/>
        <v>62.111858890922505</v>
      </c>
      <c r="K1083" s="150">
        <f t="shared" si="314"/>
        <v>62.596244789126921</v>
      </c>
      <c r="L1083" s="135"/>
      <c r="M1083" s="149">
        <f t="shared" si="316"/>
        <v>1.01874516608139</v>
      </c>
      <c r="N1083" s="149">
        <f t="shared" si="317"/>
        <v>1.0188709655533523</v>
      </c>
      <c r="O1083" s="149">
        <f t="shared" si="318"/>
        <v>1.0363122343705697</v>
      </c>
      <c r="P1083" s="149">
        <f t="shared" si="319"/>
        <v>1.0365461600582686</v>
      </c>
      <c r="Q1083" s="140"/>
      <c r="R1083" s="152">
        <f t="shared" si="320"/>
        <v>1.8571640610895262E-2</v>
      </c>
      <c r="S1083" s="152">
        <f t="shared" si="321"/>
        <v>1.8695117717470039E-2</v>
      </c>
      <c r="T1083" s="152">
        <f t="shared" si="322"/>
        <v>3.5668482957674677E-2</v>
      </c>
      <c r="U1083" s="152">
        <f t="shared" si="323"/>
        <v>3.5894186449356151E-2</v>
      </c>
    </row>
    <row r="1084" spans="1:21" x14ac:dyDescent="0.25">
      <c r="A1084" s="130">
        <f t="shared" si="308"/>
        <v>1961.03</v>
      </c>
      <c r="B1084" s="138"/>
      <c r="C1084" s="149">
        <f t="shared" si="315"/>
        <v>0.01</v>
      </c>
      <c r="D1084" s="150">
        <f t="shared" si="326"/>
        <v>-0.64119999999999777</v>
      </c>
      <c r="E1084" s="150">
        <f t="shared" si="309"/>
        <v>0.57078480589530245</v>
      </c>
      <c r="F1084" s="150">
        <f t="shared" si="310"/>
        <v>1.0773382504667204</v>
      </c>
      <c r="G1084" s="151">
        <f t="shared" si="311"/>
        <v>-7.0415194104695322E-2</v>
      </c>
      <c r="H1084" s="150">
        <f t="shared" si="312"/>
        <v>0.43613825046672261</v>
      </c>
      <c r="I1084" s="137"/>
      <c r="J1084" s="151">
        <f t="shared" si="313"/>
        <v>64.049584805895307</v>
      </c>
      <c r="K1084" s="150">
        <f t="shared" si="314"/>
        <v>64.556138250466731</v>
      </c>
      <c r="L1084" s="135"/>
      <c r="M1084" s="149">
        <f t="shared" si="316"/>
        <v>1.0149670818720085</v>
      </c>
      <c r="N1084" s="149">
        <f t="shared" si="317"/>
        <v>1.0150082887673464</v>
      </c>
      <c r="O1084" s="149">
        <f t="shared" si="318"/>
        <v>1.0283731691287772</v>
      </c>
      <c r="P1084" s="149">
        <f t="shared" si="319"/>
        <v>1.0284509458391449</v>
      </c>
      <c r="Q1084" s="140"/>
      <c r="R1084" s="152">
        <f t="shared" si="320"/>
        <v>1.4856180314639582E-2</v>
      </c>
      <c r="S1084" s="152">
        <f t="shared" si="321"/>
        <v>1.4896778733654501E-2</v>
      </c>
      <c r="T1084" s="152">
        <f t="shared" si="322"/>
        <v>2.7978106151685549E-2</v>
      </c>
      <c r="U1084" s="152">
        <f t="shared" si="323"/>
        <v>2.8053734116020232E-2</v>
      </c>
    </row>
    <row r="1085" spans="1:21" x14ac:dyDescent="0.25">
      <c r="A1085" s="130">
        <f t="shared" si="308"/>
        <v>1961.04</v>
      </c>
      <c r="B1085" s="138"/>
      <c r="C1085" s="149">
        <f t="shared" si="315"/>
        <v>0.01</v>
      </c>
      <c r="D1085" s="150">
        <f t="shared" si="326"/>
        <v>-0.658299999999997</v>
      </c>
      <c r="E1085" s="150">
        <f t="shared" si="309"/>
        <v>0.57779980305806944</v>
      </c>
      <c r="F1085" s="150">
        <f t="shared" si="310"/>
        <v>1.1034740406588208</v>
      </c>
      <c r="G1085" s="151">
        <f t="shared" si="311"/>
        <v>-8.050019694192756E-2</v>
      </c>
      <c r="H1085" s="150">
        <f t="shared" si="312"/>
        <v>0.44517404065882382</v>
      </c>
      <c r="I1085" s="137"/>
      <c r="J1085" s="151">
        <f t="shared" si="313"/>
        <v>65.749499803058072</v>
      </c>
      <c r="K1085" s="150">
        <f t="shared" si="314"/>
        <v>66.275174040658825</v>
      </c>
      <c r="L1085" s="135"/>
      <c r="M1085" s="149">
        <f t="shared" si="316"/>
        <v>1.0162937728460442</v>
      </c>
      <c r="N1085" s="149">
        <f t="shared" si="317"/>
        <v>1.0163236705893928</v>
      </c>
      <c r="O1085" s="149">
        <f t="shared" si="318"/>
        <v>1.0253805935189646</v>
      </c>
      <c r="P1085" s="149">
        <f t="shared" si="319"/>
        <v>1.0254376918140573</v>
      </c>
      <c r="Q1085" s="140"/>
      <c r="R1085" s="152">
        <f t="shared" si="320"/>
        <v>1.6162453863508661E-2</v>
      </c>
      <c r="S1085" s="152">
        <f t="shared" si="321"/>
        <v>1.6191871837311179E-2</v>
      </c>
      <c r="T1085" s="152">
        <f t="shared" si="322"/>
        <v>2.5063854421803918E-2</v>
      </c>
      <c r="U1085" s="152">
        <f t="shared" si="323"/>
        <v>2.5119537848771401E-2</v>
      </c>
    </row>
    <row r="1086" spans="1:21" x14ac:dyDescent="0.25">
      <c r="A1086" s="130">
        <f t="shared" si="308"/>
        <v>1961.05</v>
      </c>
      <c r="B1086" s="138"/>
      <c r="C1086" s="149">
        <f t="shared" si="315"/>
        <v>0.01</v>
      </c>
      <c r="D1086" s="150">
        <f t="shared" si="326"/>
        <v>-0.66500000000000625</v>
      </c>
      <c r="E1086" s="150">
        <f t="shared" si="309"/>
        <v>0.56895354237235007</v>
      </c>
      <c r="F1086" s="150">
        <f t="shared" si="310"/>
        <v>1.0853565403889747</v>
      </c>
      <c r="G1086" s="151">
        <f t="shared" si="311"/>
        <v>-9.6046457627656179E-2</v>
      </c>
      <c r="H1086" s="150">
        <f t="shared" si="312"/>
        <v>0.42035654038896841</v>
      </c>
      <c r="I1086" s="137"/>
      <c r="J1086" s="151">
        <f t="shared" si="313"/>
        <v>66.403953542372349</v>
      </c>
      <c r="K1086" s="150">
        <f t="shared" si="314"/>
        <v>66.920356540388966</v>
      </c>
      <c r="L1086" s="135"/>
      <c r="M1086" s="149">
        <f t="shared" si="316"/>
        <v>1.0038413908655355</v>
      </c>
      <c r="N1086" s="149">
        <f t="shared" si="317"/>
        <v>1.0037394314921264</v>
      </c>
      <c r="O1086" s="149">
        <f t="shared" si="318"/>
        <v>1.0096573087176952</v>
      </c>
      <c r="P1086" s="149">
        <f t="shared" si="319"/>
        <v>1.0094628072961522</v>
      </c>
      <c r="Q1086" s="140"/>
      <c r="R1086" s="152">
        <f t="shared" si="320"/>
        <v>3.8340315642589229E-3</v>
      </c>
      <c r="S1086" s="152">
        <f t="shared" si="321"/>
        <v>3.7324571993703503E-3</v>
      </c>
      <c r="T1086" s="152">
        <f t="shared" si="322"/>
        <v>9.6109749791647558E-3</v>
      </c>
      <c r="U1086" s="152">
        <f t="shared" si="323"/>
        <v>9.4183153938315299E-3</v>
      </c>
    </row>
    <row r="1087" spans="1:21" x14ac:dyDescent="0.25">
      <c r="A1087" s="130">
        <f t="shared" si="308"/>
        <v>1961.06</v>
      </c>
      <c r="B1087" s="138"/>
      <c r="C1087" s="149">
        <f t="shared" si="315"/>
        <v>0.01</v>
      </c>
      <c r="D1087" s="150">
        <f t="shared" si="326"/>
        <v>-0.65619999999999834</v>
      </c>
      <c r="E1087" s="150">
        <f t="shared" si="309"/>
        <v>0.56466202603494486</v>
      </c>
      <c r="F1087" s="150">
        <f t="shared" si="310"/>
        <v>0.23029945255067083</v>
      </c>
      <c r="G1087" s="151">
        <f t="shared" si="311"/>
        <v>-9.1537973965053476E-2</v>
      </c>
      <c r="H1087" s="150">
        <f t="shared" si="312"/>
        <v>-0.42590054744932748</v>
      </c>
      <c r="I1087" s="137"/>
      <c r="J1087" s="151">
        <f t="shared" si="313"/>
        <v>65.528462026034944</v>
      </c>
      <c r="K1087" s="150">
        <f t="shared" si="314"/>
        <v>65.194099452550674</v>
      </c>
      <c r="L1087" s="135"/>
      <c r="M1087" s="149">
        <f t="shared" si="316"/>
        <v>1.0049641516579924</v>
      </c>
      <c r="N1087" s="149">
        <f t="shared" si="317"/>
        <v>0.99953000957157534</v>
      </c>
      <c r="O1087" s="149">
        <f t="shared" si="318"/>
        <v>1.0119908581970953</v>
      </c>
      <c r="P1087" s="149">
        <f t="shared" si="319"/>
        <v>1.0097745236644329</v>
      </c>
      <c r="Q1087" s="140"/>
      <c r="R1087" s="152">
        <f t="shared" si="320"/>
        <v>4.9518708828023708E-3</v>
      </c>
      <c r="S1087" s="152">
        <f t="shared" si="321"/>
        <v>-4.7010090854382084E-4</v>
      </c>
      <c r="T1087" s="152">
        <f t="shared" si="322"/>
        <v>1.1919537422392669E-2</v>
      </c>
      <c r="U1087" s="152">
        <f t="shared" si="323"/>
        <v>9.7270620339390008E-3</v>
      </c>
    </row>
    <row r="1088" spans="1:21" x14ac:dyDescent="0.25">
      <c r="A1088" s="130">
        <f t="shared" si="308"/>
        <v>1961.07</v>
      </c>
      <c r="B1088" s="138"/>
      <c r="C1088" s="149">
        <f t="shared" si="315"/>
        <v>0.01</v>
      </c>
      <c r="D1088" s="150">
        <f t="shared" si="326"/>
        <v>-0.65439999999999543</v>
      </c>
      <c r="E1088" s="150">
        <f t="shared" si="309"/>
        <v>0.55249382246092738</v>
      </c>
      <c r="F1088" s="150">
        <f t="shared" si="310"/>
        <v>0.3430492342397739</v>
      </c>
      <c r="G1088" s="151">
        <f t="shared" si="311"/>
        <v>-0.10190617753906805</v>
      </c>
      <c r="H1088" s="150">
        <f t="shared" si="312"/>
        <v>-0.31135076576022153</v>
      </c>
      <c r="I1088" s="137"/>
      <c r="J1088" s="151">
        <f t="shared" si="313"/>
        <v>65.338093822460934</v>
      </c>
      <c r="K1088" s="150">
        <f t="shared" si="314"/>
        <v>65.128649234239774</v>
      </c>
      <c r="L1088" s="135"/>
      <c r="M1088" s="149">
        <f t="shared" si="316"/>
        <v>1.0035137736174948</v>
      </c>
      <c r="N1088" s="149">
        <f t="shared" si="317"/>
        <v>1.0043216989695156</v>
      </c>
      <c r="O1088" s="149">
        <f t="shared" si="318"/>
        <v>1.0046057933208794</v>
      </c>
      <c r="P1088" s="149">
        <f t="shared" si="319"/>
        <v>1.0051074426824944</v>
      </c>
      <c r="Q1088" s="140"/>
      <c r="R1088" s="152">
        <f t="shared" si="320"/>
        <v>3.5076147380328254E-3</v>
      </c>
      <c r="S1088" s="152">
        <f t="shared" si="321"/>
        <v>4.3123872471914643E-3</v>
      </c>
      <c r="T1088" s="152">
        <f t="shared" si="322"/>
        <v>4.5952191108081068E-3</v>
      </c>
      <c r="U1088" s="152">
        <f t="shared" si="323"/>
        <v>5.0944439385564319E-3</v>
      </c>
    </row>
    <row r="1089" spans="1:21" x14ac:dyDescent="0.25">
      <c r="A1089" s="130">
        <f t="shared" ref="A1089:A1152" si="327">Timecode</f>
        <v>1961.08</v>
      </c>
      <c r="B1089" s="138"/>
      <c r="C1089" s="149">
        <f t="shared" si="315"/>
        <v>0.01</v>
      </c>
      <c r="D1089" s="150">
        <f t="shared" si="326"/>
        <v>-0.67789999999999395</v>
      </c>
      <c r="E1089" s="150">
        <f t="shared" si="309"/>
        <v>0.57076975433322985</v>
      </c>
      <c r="F1089" s="150">
        <f t="shared" si="310"/>
        <v>1.1405554198204468</v>
      </c>
      <c r="G1089" s="151">
        <f t="shared" si="311"/>
        <v>-0.1071302456667641</v>
      </c>
      <c r="H1089" s="150">
        <f t="shared" si="312"/>
        <v>0.46265541982045288</v>
      </c>
      <c r="I1089" s="137"/>
      <c r="J1089" s="151">
        <f t="shared" si="313"/>
        <v>67.68286975433324</v>
      </c>
      <c r="K1089" s="150">
        <f t="shared" si="314"/>
        <v>68.252655419820456</v>
      </c>
      <c r="L1089" s="135"/>
      <c r="M1089" s="149">
        <f t="shared" si="316"/>
        <v>1.023589374426078</v>
      </c>
      <c r="N1089" s="149">
        <f t="shared" si="317"/>
        <v>1.0286781821246651</v>
      </c>
      <c r="O1089" s="149">
        <f t="shared" si="318"/>
        <v>1.0343232503002895</v>
      </c>
      <c r="P1089" s="149">
        <f t="shared" si="319"/>
        <v>1.0444920918637814</v>
      </c>
      <c r="Q1089" s="140"/>
      <c r="R1089" s="152">
        <f t="shared" si="320"/>
        <v>2.3315444657666044E-2</v>
      </c>
      <c r="S1089" s="152">
        <f t="shared" si="321"/>
        <v>2.8274659757833887E-2</v>
      </c>
      <c r="T1089" s="152">
        <f t="shared" si="322"/>
        <v>3.3747348410582134E-2</v>
      </c>
      <c r="U1089" s="152">
        <f t="shared" si="323"/>
        <v>4.3530730768762203E-2</v>
      </c>
    </row>
    <row r="1090" spans="1:21" x14ac:dyDescent="0.25">
      <c r="A1090" s="130">
        <f t="shared" si="327"/>
        <v>1961.09</v>
      </c>
      <c r="B1090" s="138"/>
      <c r="C1090" s="149">
        <f t="shared" si="315"/>
        <v>0.01</v>
      </c>
      <c r="D1090" s="150">
        <f t="shared" si="326"/>
        <v>-0.67260000000000275</v>
      </c>
      <c r="E1090" s="150">
        <f t="shared" ref="E1090:E1153" si="328">(Epsilon*2*L_RDY_SP_set*q_SP)</f>
        <v>0.54243346827994288</v>
      </c>
      <c r="F1090" s="150">
        <f t="shared" ref="F1090:F1153" si="329">(Epsilon*2*L_RS_SP_set*q_SP)</f>
        <v>0.26477158629313841</v>
      </c>
      <c r="G1090" s="151">
        <f t="shared" ref="G1090:G1153" si="330">Impact_neg_d+Impact_pos_RDY_d</f>
        <v>-0.13016653172005987</v>
      </c>
      <c r="H1090" s="150">
        <f t="shared" ref="H1090:H1153" si="331">Impact_neg_d+Impact_pos_RS_d</f>
        <v>-0.40782841370686435</v>
      </c>
      <c r="I1090" s="137"/>
      <c r="J1090" s="151">
        <f t="shared" ref="J1090:J1153" si="332">q_SP+Impact_ges_RDY_d</f>
        <v>67.129833468279941</v>
      </c>
      <c r="K1090" s="150">
        <f t="shared" ref="K1090:K1153" si="333">q_SP+Impact_ges_RS_d</f>
        <v>66.852171586293139</v>
      </c>
      <c r="L1090" s="135"/>
      <c r="M1090" s="149">
        <f t="shared" si="316"/>
        <v>0.99679447994716175</v>
      </c>
      <c r="N1090" s="149">
        <f t="shared" si="317"/>
        <v>0.99180714703368356</v>
      </c>
      <c r="O1090" s="149">
        <f t="shared" si="318"/>
        <v>0.99767725815909603</v>
      </c>
      <c r="P1090" s="149">
        <f t="shared" si="319"/>
        <v>0.99524285076336338</v>
      </c>
      <c r="Q1090" s="140"/>
      <c r="R1090" s="152">
        <f t="shared" si="320"/>
        <v>-3.2106687379960166E-3</v>
      </c>
      <c r="S1090" s="152">
        <f t="shared" si="321"/>
        <v>-8.2265988291680102E-3</v>
      </c>
      <c r="T1090" s="152">
        <f t="shared" si="322"/>
        <v>-2.3254435901885872E-3</v>
      </c>
      <c r="U1090" s="152">
        <f t="shared" si="323"/>
        <v>-4.7685004850960512E-3</v>
      </c>
    </row>
    <row r="1091" spans="1:21" x14ac:dyDescent="0.25">
      <c r="A1091" s="130">
        <f t="shared" si="327"/>
        <v>1961.1</v>
      </c>
      <c r="B1091" s="138"/>
      <c r="C1091" s="149">
        <f t="shared" ref="C1091:C1154" si="334">C1090</f>
        <v>0.01</v>
      </c>
      <c r="D1091" s="150">
        <f t="shared" si="326"/>
        <v>-0.68000000000000682</v>
      </c>
      <c r="E1091" s="150">
        <f t="shared" si="328"/>
        <v>0.56111466970436485</v>
      </c>
      <c r="F1091" s="150">
        <f t="shared" si="329"/>
        <v>1.1110810722274389</v>
      </c>
      <c r="G1091" s="151">
        <f t="shared" si="330"/>
        <v>-0.11888533029564197</v>
      </c>
      <c r="H1091" s="150">
        <f t="shared" si="331"/>
        <v>0.43108107222743208</v>
      </c>
      <c r="I1091" s="137"/>
      <c r="J1091" s="151">
        <f t="shared" si="332"/>
        <v>67.88111466970436</v>
      </c>
      <c r="K1091" s="150">
        <f t="shared" si="333"/>
        <v>68.431081072227428</v>
      </c>
      <c r="L1091" s="135"/>
      <c r="M1091" s="149">
        <f t="shared" ref="M1091:M1154" si="335">(D_mon+q_impact_RDY_d)/INDEX(q_impact_RDY_d,tMinus)*L_RDY_SP_set+(R_Cash)*(1-L_RDY_SP_set)</f>
        <v>1.0047242472311952</v>
      </c>
      <c r="N1091" s="149">
        <f t="shared" ref="N1091:N1154" si="336">(D_mon+q_impact_RS_d)/INDEX(q_impact_RS_d,tMinus)*L_RDY_SP_set+(R_Cash)*(1-L_RDY_SP_set)</f>
        <v>1.0098554209983477</v>
      </c>
      <c r="O1091" s="149">
        <f t="shared" ref="O1091:O1154" si="337">(D_mon+q_impact_RDY_d)/INDEX(q_impact_RDY_d,tMinus)*L_RS_SP_set+(R_Cash)*(1-L_RS_SP_set)</f>
        <v>1.0108684682476412</v>
      </c>
      <c r="P1091" s="149">
        <f t="shared" ref="P1091:P1154" si="338">(D_mon+q_impact_RS_d)/INDEX(q_impact_RS_d,tMinus)*L_RS_SP_set+(R_Cash)*(1-L_RS_SP_set)</f>
        <v>1.0210288692473102</v>
      </c>
      <c r="Q1091" s="140"/>
      <c r="R1091" s="152">
        <f t="shared" ref="R1091:R1154" si="339">LN(M1091)</f>
        <v>4.7131229972403408E-3</v>
      </c>
      <c r="S1091" s="152">
        <f t="shared" ref="S1091:S1154" si="340">LN(N1091)</f>
        <v>9.8071730801946363E-3</v>
      </c>
      <c r="T1091" s="152">
        <f t="shared" ref="T1091:T1154" si="341">LN(O1091)</f>
        <v>1.0809830929250383E-2</v>
      </c>
      <c r="U1091" s="152">
        <f t="shared" ref="U1091:U1154" si="342">LN(P1091)</f>
        <v>2.0810814245380817E-2</v>
      </c>
    </row>
    <row r="1092" spans="1:21" x14ac:dyDescent="0.25">
      <c r="A1092" s="130">
        <f t="shared" si="327"/>
        <v>1961.11</v>
      </c>
      <c r="B1092" s="138"/>
      <c r="C1092" s="149">
        <f t="shared" si="334"/>
        <v>0.01</v>
      </c>
      <c r="D1092" s="150">
        <f t="shared" si="326"/>
        <v>-0.71080000000000609</v>
      </c>
      <c r="E1092" s="150">
        <f t="shared" si="328"/>
        <v>0.5923219242344443</v>
      </c>
      <c r="F1092" s="150">
        <f t="shared" si="329"/>
        <v>1.1991522546508078</v>
      </c>
      <c r="G1092" s="151">
        <f t="shared" si="330"/>
        <v>-0.1184780757655618</v>
      </c>
      <c r="H1092" s="150">
        <f t="shared" si="331"/>
        <v>0.48835225465080168</v>
      </c>
      <c r="I1092" s="137"/>
      <c r="J1092" s="151">
        <f t="shared" si="332"/>
        <v>70.961521924234432</v>
      </c>
      <c r="K1092" s="150">
        <f t="shared" si="333"/>
        <v>71.568352254650804</v>
      </c>
      <c r="L1092" s="135"/>
      <c r="M1092" s="149">
        <f t="shared" si="335"/>
        <v>1.0227393646173724</v>
      </c>
      <c r="N1092" s="149">
        <f t="shared" si="336"/>
        <v>1.0229254146520834</v>
      </c>
      <c r="O1092" s="149">
        <f t="shared" si="337"/>
        <v>1.0411030733955942</v>
      </c>
      <c r="P1092" s="149">
        <f t="shared" si="338"/>
        <v>1.0414797305974866</v>
      </c>
      <c r="Q1092" s="140"/>
      <c r="R1092" s="152">
        <f t="shared" si="339"/>
        <v>2.2484678963596086E-2</v>
      </c>
      <c r="S1092" s="152">
        <f t="shared" si="340"/>
        <v>2.266657585805255E-2</v>
      </c>
      <c r="T1092" s="152">
        <f t="shared" si="341"/>
        <v>4.0280798559906954E-2</v>
      </c>
      <c r="U1092" s="152">
        <f t="shared" si="342"/>
        <v>4.0642519789216153E-2</v>
      </c>
    </row>
    <row r="1093" spans="1:21" x14ac:dyDescent="0.25">
      <c r="A1093" s="130">
        <f t="shared" si="327"/>
        <v>1961.12</v>
      </c>
      <c r="B1093" s="138"/>
      <c r="C1093" s="149">
        <f t="shared" si="334"/>
        <v>0.01</v>
      </c>
      <c r="D1093" s="150">
        <f t="shared" si="326"/>
        <v>-0.71739999999999782</v>
      </c>
      <c r="E1093" s="150">
        <f t="shared" si="328"/>
        <v>0.5815650687086612</v>
      </c>
      <c r="F1093" s="150">
        <f t="shared" si="329"/>
        <v>1.1640399125173184</v>
      </c>
      <c r="G1093" s="151">
        <f t="shared" si="330"/>
        <v>-0.13583493129133661</v>
      </c>
      <c r="H1093" s="150">
        <f t="shared" si="331"/>
        <v>0.4466399125173206</v>
      </c>
      <c r="I1093" s="137"/>
      <c r="J1093" s="151">
        <f t="shared" si="332"/>
        <v>71.604165068708653</v>
      </c>
      <c r="K1093" s="150">
        <f t="shared" si="333"/>
        <v>72.186639912517322</v>
      </c>
      <c r="L1093" s="135"/>
      <c r="M1093" s="149">
        <f t="shared" si="335"/>
        <v>1.0122694808239661</v>
      </c>
      <c r="N1093" s="149">
        <f t="shared" si="336"/>
        <v>1.0120922661798821</v>
      </c>
      <c r="O1093" s="149">
        <f t="shared" si="337"/>
        <v>1.011695301455803</v>
      </c>
      <c r="P1093" s="149">
        <f t="shared" si="338"/>
        <v>1.0113405949407535</v>
      </c>
      <c r="Q1093" s="140"/>
      <c r="R1093" s="152">
        <f t="shared" si="339"/>
        <v>1.2194820816785502E-2</v>
      </c>
      <c r="S1093" s="152">
        <f t="shared" si="340"/>
        <v>1.2019738823857202E-2</v>
      </c>
      <c r="T1093" s="152">
        <f t="shared" si="341"/>
        <v>1.16274400119479E-2</v>
      </c>
      <c r="U1093" s="152">
        <f t="shared" si="342"/>
        <v>1.1276772463916613E-2</v>
      </c>
    </row>
    <row r="1094" spans="1:21" x14ac:dyDescent="0.25">
      <c r="A1094" s="130">
        <f t="shared" si="327"/>
        <v>1962.01</v>
      </c>
      <c r="B1094" s="138"/>
      <c r="C1094" s="149">
        <f t="shared" si="334"/>
        <v>0.01</v>
      </c>
      <c r="D1094" s="150">
        <f t="shared" si="326"/>
        <v>-0.69070000000000675</v>
      </c>
      <c r="E1094" s="150">
        <f t="shared" si="328"/>
        <v>0.54619576689884741</v>
      </c>
      <c r="F1094" s="150">
        <f t="shared" si="329"/>
        <v>0.21928943335541057</v>
      </c>
      <c r="G1094" s="151">
        <f t="shared" si="330"/>
        <v>-0.14450423310115934</v>
      </c>
      <c r="H1094" s="150">
        <f t="shared" si="331"/>
        <v>-0.47141056664459619</v>
      </c>
      <c r="I1094" s="137"/>
      <c r="J1094" s="151">
        <f t="shared" si="332"/>
        <v>68.925495766898834</v>
      </c>
      <c r="K1094" s="150">
        <f t="shared" si="333"/>
        <v>68.5985894333554</v>
      </c>
      <c r="L1094" s="135"/>
      <c r="M1094" s="149">
        <f t="shared" si="335"/>
        <v>0.98911301196441448</v>
      </c>
      <c r="N1094" s="149">
        <f t="shared" si="336"/>
        <v>0.98424382208677286</v>
      </c>
      <c r="O1094" s="149">
        <f t="shared" si="337"/>
        <v>0.99857092483552001</v>
      </c>
      <c r="P1094" s="149">
        <f t="shared" si="338"/>
        <v>0.99661601790676357</v>
      </c>
      <c r="Q1094" s="140"/>
      <c r="R1094" s="152">
        <f t="shared" si="339"/>
        <v>-1.0946684965058292E-2</v>
      </c>
      <c r="S1094" s="152">
        <f t="shared" si="340"/>
        <v>-1.5881625950381492E-2</v>
      </c>
      <c r="T1094" s="152">
        <f t="shared" si="341"/>
        <v>-1.4300972662824429E-3</v>
      </c>
      <c r="U1094" s="152">
        <f t="shared" si="342"/>
        <v>-3.3897207105496778E-3</v>
      </c>
    </row>
    <row r="1095" spans="1:21" x14ac:dyDescent="0.25">
      <c r="A1095" s="130">
        <f t="shared" si="327"/>
        <v>1962.02</v>
      </c>
      <c r="B1095" s="138"/>
      <c r="C1095" s="149">
        <f t="shared" si="334"/>
        <v>0.01</v>
      </c>
      <c r="D1095" s="150">
        <f t="shared" si="326"/>
        <v>-0.70220000000000482</v>
      </c>
      <c r="E1095" s="150">
        <f t="shared" si="328"/>
        <v>0.56962945184654779</v>
      </c>
      <c r="F1095" s="150">
        <f t="shared" si="329"/>
        <v>1.1627341961651234</v>
      </c>
      <c r="G1095" s="151">
        <f t="shared" si="330"/>
        <v>-0.13257054815345704</v>
      </c>
      <c r="H1095" s="150">
        <f t="shared" si="331"/>
        <v>0.46053419616511859</v>
      </c>
      <c r="I1095" s="137"/>
      <c r="J1095" s="151">
        <f t="shared" si="332"/>
        <v>70.087429451846546</v>
      </c>
      <c r="K1095" s="150">
        <f t="shared" si="333"/>
        <v>70.680534196165112</v>
      </c>
      <c r="L1095" s="135"/>
      <c r="M1095" s="149">
        <f t="shared" si="335"/>
        <v>1.0079261778514275</v>
      </c>
      <c r="N1095" s="149">
        <f t="shared" si="336"/>
        <v>1.0134032709739738</v>
      </c>
      <c r="O1095" s="149">
        <f t="shared" si="337"/>
        <v>1.0160187839232639</v>
      </c>
      <c r="P1095" s="149">
        <f t="shared" si="338"/>
        <v>1.0271986894715484</v>
      </c>
      <c r="Q1095" s="140"/>
      <c r="R1095" s="152">
        <f t="shared" si="339"/>
        <v>7.8949307087666492E-3</v>
      </c>
      <c r="S1095" s="152">
        <f t="shared" si="340"/>
        <v>1.3314241776955614E-2</v>
      </c>
      <c r="T1095" s="152">
        <f t="shared" si="341"/>
        <v>1.5891837098835852E-2</v>
      </c>
      <c r="U1095" s="152">
        <f t="shared" si="342"/>
        <v>2.6835378126760952E-2</v>
      </c>
    </row>
    <row r="1096" spans="1:21" x14ac:dyDescent="0.25">
      <c r="A1096" s="130">
        <f t="shared" si="327"/>
        <v>1962.03</v>
      </c>
      <c r="B1096" s="138"/>
      <c r="C1096" s="149">
        <f t="shared" si="334"/>
        <v>0.01</v>
      </c>
      <c r="D1096" s="150">
        <f t="shared" si="326"/>
        <v>-0.70289999999999964</v>
      </c>
      <c r="E1096" s="150">
        <f t="shared" si="328"/>
        <v>0.56877494615840873</v>
      </c>
      <c r="F1096" s="150">
        <f t="shared" si="329"/>
        <v>0.89706605904565351</v>
      </c>
      <c r="G1096" s="151">
        <f t="shared" si="330"/>
        <v>-0.1341250538415909</v>
      </c>
      <c r="H1096" s="150">
        <f t="shared" si="331"/>
        <v>0.19416605904565387</v>
      </c>
      <c r="I1096" s="137"/>
      <c r="J1096" s="151">
        <f t="shared" si="332"/>
        <v>70.15587494615842</v>
      </c>
      <c r="K1096" s="150">
        <f t="shared" si="333"/>
        <v>70.484166059045663</v>
      </c>
      <c r="L1096" s="135"/>
      <c r="M1096" s="149">
        <f t="shared" si="335"/>
        <v>0.99811844583570786</v>
      </c>
      <c r="N1096" s="149">
        <f t="shared" si="336"/>
        <v>0.99659104121889008</v>
      </c>
      <c r="O1096" s="149">
        <f t="shared" si="337"/>
        <v>1.0001907632874463</v>
      </c>
      <c r="P1096" s="149">
        <f t="shared" si="338"/>
        <v>0.99778175626378718</v>
      </c>
      <c r="Q1096" s="140"/>
      <c r="R1096" s="152">
        <f t="shared" si="339"/>
        <v>-1.8833265108550322E-3</v>
      </c>
      <c r="S1096" s="152">
        <f t="shared" si="340"/>
        <v>-3.4147825201197822E-3</v>
      </c>
      <c r="T1096" s="152">
        <f t="shared" si="341"/>
        <v>1.9074509444402086E-4</v>
      </c>
      <c r="U1096" s="152">
        <f t="shared" si="342"/>
        <v>-2.2207076832805712E-3</v>
      </c>
    </row>
    <row r="1097" spans="1:21" x14ac:dyDescent="0.25">
      <c r="A1097" s="130">
        <f t="shared" si="327"/>
        <v>1962.04</v>
      </c>
      <c r="B1097" s="138"/>
      <c r="C1097" s="149">
        <f t="shared" si="334"/>
        <v>0.01</v>
      </c>
      <c r="D1097" s="150">
        <f t="shared" si="326"/>
        <v>-0.680499999999995</v>
      </c>
      <c r="E1097" s="150">
        <f t="shared" si="328"/>
        <v>0.56210731996639829</v>
      </c>
      <c r="F1097" s="150">
        <f t="shared" si="329"/>
        <v>0.21800153516645598</v>
      </c>
      <c r="G1097" s="151">
        <f t="shared" si="330"/>
        <v>-0.11839268003359671</v>
      </c>
      <c r="H1097" s="150">
        <f t="shared" si="331"/>
        <v>-0.46249846483353901</v>
      </c>
      <c r="I1097" s="137"/>
      <c r="J1097" s="151">
        <f t="shared" si="332"/>
        <v>67.931607319966403</v>
      </c>
      <c r="K1097" s="150">
        <f t="shared" si="333"/>
        <v>67.587501535166453</v>
      </c>
      <c r="L1097" s="135"/>
      <c r="M1097" s="149">
        <f t="shared" si="335"/>
        <v>0.9855582079492764</v>
      </c>
      <c r="N1097" s="149">
        <f t="shared" si="336"/>
        <v>0.98167452916872366</v>
      </c>
      <c r="O1097" s="149">
        <f t="shared" si="337"/>
        <v>0.99194666938993936</v>
      </c>
      <c r="P1097" s="149">
        <f t="shared" si="338"/>
        <v>0.99044046602595448</v>
      </c>
      <c r="Q1097" s="140"/>
      <c r="R1097" s="152">
        <f t="shared" si="339"/>
        <v>-1.454708975076674E-2</v>
      </c>
      <c r="S1097" s="152">
        <f t="shared" si="340"/>
        <v>-1.8495462256678061E-2</v>
      </c>
      <c r="T1097" s="152">
        <f t="shared" si="341"/>
        <v>-8.085933838047895E-3</v>
      </c>
      <c r="U1097" s="152">
        <f t="shared" si="342"/>
        <v>-9.6055196211802096E-3</v>
      </c>
    </row>
    <row r="1098" spans="1:21" x14ac:dyDescent="0.25">
      <c r="A1098" s="130">
        <f t="shared" si="327"/>
        <v>1962.05</v>
      </c>
      <c r="B1098" s="138"/>
      <c r="C1098" s="149">
        <f t="shared" si="334"/>
        <v>0.01</v>
      </c>
      <c r="D1098" s="150">
        <f t="shared" si="326"/>
        <v>-0.62989999999999924</v>
      </c>
      <c r="E1098" s="150">
        <f t="shared" si="328"/>
        <v>0.54198236034713798</v>
      </c>
      <c r="F1098" s="150">
        <f t="shared" si="329"/>
        <v>0.1926527300259068</v>
      </c>
      <c r="G1098" s="151">
        <f t="shared" si="330"/>
        <v>-8.7917639652861257E-2</v>
      </c>
      <c r="H1098" s="150">
        <f t="shared" si="331"/>
        <v>-0.43724726997409247</v>
      </c>
      <c r="I1098" s="137"/>
      <c r="J1098" s="151">
        <f t="shared" si="332"/>
        <v>62.902082360347144</v>
      </c>
      <c r="K1098" s="150">
        <f t="shared" si="333"/>
        <v>62.552752730025908</v>
      </c>
      <c r="L1098" s="135"/>
      <c r="M1098" s="149">
        <f t="shared" si="335"/>
        <v>0.97240134699012026</v>
      </c>
      <c r="N1098" s="149">
        <f t="shared" si="336"/>
        <v>0.97221144528374648</v>
      </c>
      <c r="O1098" s="149">
        <f t="shared" si="337"/>
        <v>0.99377550550100757</v>
      </c>
      <c r="P1098" s="149">
        <f t="shared" si="338"/>
        <v>0.99370800315250674</v>
      </c>
      <c r="Q1098" s="140"/>
      <c r="R1098" s="152">
        <f t="shared" si="339"/>
        <v>-2.7986651318873689E-2</v>
      </c>
      <c r="S1098" s="152">
        <f t="shared" si="340"/>
        <v>-2.8181961879137359E-2</v>
      </c>
      <c r="T1098" s="152">
        <f t="shared" si="341"/>
        <v>-6.2439474299957097E-3</v>
      </c>
      <c r="U1098" s="152">
        <f t="shared" si="342"/>
        <v>-6.3118748852252866E-3</v>
      </c>
    </row>
    <row r="1099" spans="1:21" x14ac:dyDescent="0.25">
      <c r="A1099" s="130">
        <f t="shared" si="327"/>
        <v>1962.06</v>
      </c>
      <c r="B1099" s="138"/>
      <c r="C1099" s="149">
        <f t="shared" si="334"/>
        <v>0.01</v>
      </c>
      <c r="D1099" s="150">
        <f t="shared" si="326"/>
        <v>-0.55630000000000024</v>
      </c>
      <c r="E1099" s="150">
        <f t="shared" si="328"/>
        <v>0.50336046777385135</v>
      </c>
      <c r="F1099" s="150">
        <f t="shared" si="329"/>
        <v>0.16802293239020383</v>
      </c>
      <c r="G1099" s="151">
        <f t="shared" si="330"/>
        <v>-5.2939532226148889E-2</v>
      </c>
      <c r="H1099" s="150">
        <f t="shared" si="331"/>
        <v>-0.38827706760979641</v>
      </c>
      <c r="I1099" s="137"/>
      <c r="J1099" s="151">
        <f t="shared" si="332"/>
        <v>55.577060467773855</v>
      </c>
      <c r="K1099" s="150">
        <f t="shared" si="333"/>
        <v>55.241722932390203</v>
      </c>
      <c r="L1099" s="135"/>
      <c r="M1099" s="149">
        <f t="shared" si="335"/>
        <v>0.95204806637818706</v>
      </c>
      <c r="N1099" s="149">
        <f t="shared" si="336"/>
        <v>0.95186194014681846</v>
      </c>
      <c r="O1099" s="149">
        <f t="shared" si="337"/>
        <v>0.98824925720963375</v>
      </c>
      <c r="P1099" s="149">
        <f t="shared" si="338"/>
        <v>0.9881871278268326</v>
      </c>
      <c r="Q1099" s="140"/>
      <c r="R1099" s="152">
        <f t="shared" si="339"/>
        <v>-4.9139755572289848E-2</v>
      </c>
      <c r="S1099" s="152">
        <f t="shared" si="340"/>
        <v>-4.9335275561494855E-2</v>
      </c>
      <c r="T1099" s="152">
        <f t="shared" si="341"/>
        <v>-1.1820328427548488E-2</v>
      </c>
      <c r="U1099" s="152">
        <f t="shared" si="342"/>
        <v>-1.1883198533859007E-2</v>
      </c>
    </row>
    <row r="1100" spans="1:21" x14ac:dyDescent="0.25">
      <c r="A1100" s="130">
        <f t="shared" si="327"/>
        <v>1962.07</v>
      </c>
      <c r="B1100" s="138"/>
      <c r="C1100" s="149">
        <f t="shared" si="334"/>
        <v>0.01</v>
      </c>
      <c r="D1100" s="150">
        <f t="shared" si="326"/>
        <v>-0.56969999999999743</v>
      </c>
      <c r="E1100" s="150">
        <f t="shared" si="328"/>
        <v>0.55755184641020583</v>
      </c>
      <c r="F1100" s="150">
        <f t="shared" si="329"/>
        <v>0.95247841766649322</v>
      </c>
      <c r="G1100" s="151">
        <f t="shared" si="330"/>
        <v>-1.2148153589791599E-2</v>
      </c>
      <c r="H1100" s="150">
        <f t="shared" si="331"/>
        <v>0.38277841766649578</v>
      </c>
      <c r="I1100" s="137"/>
      <c r="J1100" s="151">
        <f t="shared" si="332"/>
        <v>56.957851846410207</v>
      </c>
      <c r="K1100" s="150">
        <f t="shared" si="333"/>
        <v>57.352778417666492</v>
      </c>
      <c r="L1100" s="135"/>
      <c r="M1100" s="149">
        <f t="shared" si="335"/>
        <v>1.0194081726324271</v>
      </c>
      <c r="N1100" s="149">
        <f t="shared" si="336"/>
        <v>1.0259599486273632</v>
      </c>
      <c r="O1100" s="149">
        <f t="shared" si="337"/>
        <v>1.0252014387692454</v>
      </c>
      <c r="P1100" s="149">
        <f t="shared" si="338"/>
        <v>1.0363939857453532</v>
      </c>
      <c r="Q1100" s="140"/>
      <c r="R1100" s="152">
        <f t="shared" si="339"/>
        <v>1.9222235992341543E-2</v>
      </c>
      <c r="S1100" s="152">
        <f t="shared" si="340"/>
        <v>2.5628709561064746E-2</v>
      </c>
      <c r="T1100" s="152">
        <f t="shared" si="341"/>
        <v>2.4889118910271991E-2</v>
      </c>
      <c r="U1100" s="152">
        <f t="shared" si="342"/>
        <v>3.5747366664427217E-2</v>
      </c>
    </row>
    <row r="1101" spans="1:21" x14ac:dyDescent="0.25">
      <c r="A1101" s="130">
        <f t="shared" si="327"/>
        <v>1962.08</v>
      </c>
      <c r="B1101" s="138"/>
      <c r="C1101" s="149">
        <f t="shared" si="334"/>
        <v>0.01</v>
      </c>
      <c r="D1101" s="150">
        <f t="shared" si="326"/>
        <v>-0.58520000000000039</v>
      </c>
      <c r="E1101" s="150">
        <f t="shared" si="328"/>
        <v>0.55587963115795735</v>
      </c>
      <c r="F1101" s="150">
        <f t="shared" si="329"/>
        <v>0.98012954837720645</v>
      </c>
      <c r="G1101" s="151">
        <f t="shared" si="330"/>
        <v>-2.9320368842043032E-2</v>
      </c>
      <c r="H1101" s="150">
        <f t="shared" si="331"/>
        <v>0.39492954837720606</v>
      </c>
      <c r="I1101" s="137"/>
      <c r="J1101" s="151">
        <f t="shared" si="332"/>
        <v>58.49067963115796</v>
      </c>
      <c r="K1101" s="150">
        <f t="shared" si="333"/>
        <v>58.914929548377209</v>
      </c>
      <c r="L1101" s="135"/>
      <c r="M1101" s="149">
        <f t="shared" si="335"/>
        <v>1.0146869399344993</v>
      </c>
      <c r="N1101" s="149">
        <f t="shared" si="336"/>
        <v>1.0148318377569621</v>
      </c>
      <c r="O1101" s="149">
        <f t="shared" si="337"/>
        <v>1.0252207627462002</v>
      </c>
      <c r="P1101" s="149">
        <f t="shared" si="338"/>
        <v>1.0254762472599888</v>
      </c>
      <c r="Q1101" s="140"/>
      <c r="R1101" s="152">
        <f t="shared" si="339"/>
        <v>1.4580131356267094E-2</v>
      </c>
      <c r="S1101" s="152">
        <f t="shared" si="340"/>
        <v>1.4722921681049163E-2</v>
      </c>
      <c r="T1101" s="152">
        <f t="shared" si="341"/>
        <v>2.4907967688773416E-2</v>
      </c>
      <c r="U1101" s="152">
        <f t="shared" si="342"/>
        <v>2.515713615575195E-2</v>
      </c>
    </row>
    <row r="1102" spans="1:21" x14ac:dyDescent="0.25">
      <c r="A1102" s="130">
        <f t="shared" si="327"/>
        <v>1962.09</v>
      </c>
      <c r="B1102" s="138"/>
      <c r="C1102" s="149">
        <f t="shared" si="334"/>
        <v>0.01</v>
      </c>
      <c r="D1102" s="150">
        <f t="shared" ref="D1102:D1121" si="343">(1-Epsilon)*q_SP-q_SP</f>
        <v>-0.57999999999999829</v>
      </c>
      <c r="E1102" s="150">
        <f t="shared" si="328"/>
        <v>0.54499444560746657</v>
      </c>
      <c r="F1102" s="150">
        <f t="shared" si="329"/>
        <v>0.22133464581143131</v>
      </c>
      <c r="G1102" s="151">
        <f t="shared" si="330"/>
        <v>-3.5005554392531724E-2</v>
      </c>
      <c r="H1102" s="150">
        <f t="shared" si="331"/>
        <v>-0.35866535418856699</v>
      </c>
      <c r="I1102" s="137"/>
      <c r="J1102" s="151">
        <f t="shared" si="332"/>
        <v>57.964994445607466</v>
      </c>
      <c r="K1102" s="150">
        <f t="shared" si="333"/>
        <v>57.641334645811433</v>
      </c>
      <c r="L1102" s="135"/>
      <c r="M1102" s="149">
        <f t="shared" si="335"/>
        <v>0.99889689255253777</v>
      </c>
      <c r="N1102" s="149">
        <f t="shared" si="336"/>
        <v>0.99295299501283241</v>
      </c>
      <c r="O1102" s="149">
        <f t="shared" si="337"/>
        <v>1.0014866532639646</v>
      </c>
      <c r="P1102" s="149">
        <f t="shared" si="338"/>
        <v>0.99907270121859337</v>
      </c>
      <c r="Q1102" s="140"/>
      <c r="R1102" s="152">
        <f t="shared" si="339"/>
        <v>-1.1037163182903648E-3</v>
      </c>
      <c r="S1102" s="152">
        <f t="shared" si="340"/>
        <v>-7.0719523989229358E-3</v>
      </c>
      <c r="T1102" s="152">
        <f t="shared" si="341"/>
        <v>1.4855492890174763E-3</v>
      </c>
      <c r="U1102" s="152">
        <f t="shared" si="342"/>
        <v>-9.2772898889610829E-4</v>
      </c>
    </row>
    <row r="1103" spans="1:21" x14ac:dyDescent="0.25">
      <c r="A1103" s="130">
        <f t="shared" si="327"/>
        <v>1962.1</v>
      </c>
      <c r="B1103" s="138"/>
      <c r="C1103" s="149">
        <f t="shared" si="334"/>
        <v>0.01</v>
      </c>
      <c r="D1103" s="150">
        <f t="shared" si="343"/>
        <v>-0.56170000000000186</v>
      </c>
      <c r="E1103" s="150">
        <f t="shared" si="328"/>
        <v>0.53378857077705555</v>
      </c>
      <c r="F1103" s="150">
        <f t="shared" si="329"/>
        <v>0.18025694744669141</v>
      </c>
      <c r="G1103" s="151">
        <f t="shared" si="330"/>
        <v>-2.7911429222946316E-2</v>
      </c>
      <c r="H1103" s="150">
        <f t="shared" si="331"/>
        <v>-0.38144305255331046</v>
      </c>
      <c r="I1103" s="137"/>
      <c r="J1103" s="151">
        <f t="shared" si="332"/>
        <v>56.142088570777055</v>
      </c>
      <c r="K1103" s="150">
        <f t="shared" si="333"/>
        <v>55.788556947446693</v>
      </c>
      <c r="L1103" s="135"/>
      <c r="M1103" s="149">
        <f t="shared" si="335"/>
        <v>0.98609892612601424</v>
      </c>
      <c r="N1103" s="149">
        <f t="shared" si="336"/>
        <v>0.98577682100516395</v>
      </c>
      <c r="O1103" s="149">
        <f t="shared" si="337"/>
        <v>0.99481295321728191</v>
      </c>
      <c r="P1103" s="149">
        <f t="shared" si="338"/>
        <v>0.99470418040156405</v>
      </c>
      <c r="Q1103" s="140"/>
      <c r="R1103" s="152">
        <f t="shared" si="339"/>
        <v>-1.3998598655688633E-2</v>
      </c>
      <c r="S1103" s="152">
        <f t="shared" si="340"/>
        <v>-1.4325297864991078E-2</v>
      </c>
      <c r="T1103" s="152">
        <f t="shared" si="341"/>
        <v>-5.2005462115613512E-3</v>
      </c>
      <c r="U1103" s="152">
        <f t="shared" si="342"/>
        <v>-5.309892156854506E-3</v>
      </c>
    </row>
    <row r="1104" spans="1:21" x14ac:dyDescent="0.25">
      <c r="A1104" s="130">
        <f t="shared" si="327"/>
        <v>1962.11</v>
      </c>
      <c r="B1104" s="138"/>
      <c r="C1104" s="149">
        <f t="shared" si="334"/>
        <v>0.01</v>
      </c>
      <c r="D1104" s="150">
        <f t="shared" si="343"/>
        <v>-0.60040000000000049</v>
      </c>
      <c r="E1104" s="150">
        <f t="shared" si="328"/>
        <v>0.59051910121551787</v>
      </c>
      <c r="F1104" s="150">
        <f t="shared" si="329"/>
        <v>1.0165086680344524</v>
      </c>
      <c r="G1104" s="151">
        <f t="shared" si="330"/>
        <v>-9.8808987844826168E-3</v>
      </c>
      <c r="H1104" s="150">
        <f t="shared" si="331"/>
        <v>0.4161086680344519</v>
      </c>
      <c r="I1104" s="137"/>
      <c r="J1104" s="151">
        <f t="shared" si="332"/>
        <v>60.030119101215519</v>
      </c>
      <c r="K1104" s="150">
        <f t="shared" si="333"/>
        <v>60.456108668034453</v>
      </c>
      <c r="L1104" s="135"/>
      <c r="M1104" s="149">
        <f t="shared" si="335"/>
        <v>1.0368269022714709</v>
      </c>
      <c r="N1104" s="149">
        <f t="shared" si="336"/>
        <v>1.0439239090619004</v>
      </c>
      <c r="O1104" s="149">
        <f t="shared" si="337"/>
        <v>1.0616509247552681</v>
      </c>
      <c r="P1104" s="149">
        <f t="shared" si="338"/>
        <v>1.0738675810915683</v>
      </c>
      <c r="Q1104" s="140"/>
      <c r="R1104" s="152">
        <f t="shared" si="339"/>
        <v>3.6164993686142143E-2</v>
      </c>
      <c r="S1104" s="152">
        <f t="shared" si="340"/>
        <v>4.2986602763950922E-2</v>
      </c>
      <c r="T1104" s="152">
        <f t="shared" si="341"/>
        <v>5.9825172700029544E-2</v>
      </c>
      <c r="U1104" s="152">
        <f t="shared" si="342"/>
        <v>7.1266693412182974E-2</v>
      </c>
    </row>
    <row r="1105" spans="1:21" x14ac:dyDescent="0.25">
      <c r="A1105" s="130">
        <f t="shared" si="327"/>
        <v>1962.12</v>
      </c>
      <c r="B1105" s="138"/>
      <c r="C1105" s="149">
        <f t="shared" si="334"/>
        <v>0.01</v>
      </c>
      <c r="D1105" s="150">
        <f t="shared" si="343"/>
        <v>-0.62640000000000384</v>
      </c>
      <c r="E1105" s="150">
        <f t="shared" si="328"/>
        <v>0.59374156725712746</v>
      </c>
      <c r="F1105" s="150">
        <f t="shared" si="329"/>
        <v>1.0562614231143885</v>
      </c>
      <c r="G1105" s="151">
        <f t="shared" si="330"/>
        <v>-3.2658432742876387E-2</v>
      </c>
      <c r="H1105" s="150">
        <f t="shared" si="331"/>
        <v>0.42986142311438469</v>
      </c>
      <c r="I1105" s="137"/>
      <c r="J1105" s="151">
        <f t="shared" si="332"/>
        <v>62.607341567257123</v>
      </c>
      <c r="K1105" s="150">
        <f t="shared" si="333"/>
        <v>63.069861423114382</v>
      </c>
      <c r="L1105" s="135"/>
      <c r="M1105" s="149">
        <f t="shared" si="335"/>
        <v>1.0209022314169056</v>
      </c>
      <c r="N1105" s="149">
        <f t="shared" si="336"/>
        <v>1.0210353582719749</v>
      </c>
      <c r="O1105" s="149">
        <f t="shared" si="337"/>
        <v>1.0384376707292371</v>
      </c>
      <c r="P1105" s="149">
        <f t="shared" si="338"/>
        <v>1.038674502322551</v>
      </c>
      <c r="Q1105" s="140"/>
      <c r="R1105" s="152">
        <f t="shared" si="339"/>
        <v>2.0686776925487177E-2</v>
      </c>
      <c r="S1105" s="152">
        <f t="shared" si="340"/>
        <v>2.0817169603432033E-2</v>
      </c>
      <c r="T1105" s="152">
        <f t="shared" si="341"/>
        <v>3.7717343976500645E-2</v>
      </c>
      <c r="U1105" s="152">
        <f t="shared" si="342"/>
        <v>3.7945383268179568E-2</v>
      </c>
    </row>
    <row r="1106" spans="1:21" x14ac:dyDescent="0.25">
      <c r="A1106" s="130">
        <f t="shared" si="327"/>
        <v>1963.01</v>
      </c>
      <c r="B1106" s="138"/>
      <c r="C1106" s="149">
        <f t="shared" si="334"/>
        <v>0.01</v>
      </c>
      <c r="D1106" s="150">
        <f t="shared" si="343"/>
        <v>-0.65059999999999718</v>
      </c>
      <c r="E1106" s="150">
        <f t="shared" si="328"/>
        <v>0.60680461369783756</v>
      </c>
      <c r="F1106" s="150">
        <f t="shared" si="329"/>
        <v>1.0958310578040105</v>
      </c>
      <c r="G1106" s="151">
        <f t="shared" si="330"/>
        <v>-4.3795386302159622E-2</v>
      </c>
      <c r="H1106" s="150">
        <f t="shared" si="331"/>
        <v>0.44523105780401329</v>
      </c>
      <c r="I1106" s="137"/>
      <c r="J1106" s="151">
        <f t="shared" si="332"/>
        <v>65.016204613697838</v>
      </c>
      <c r="K1106" s="150">
        <f t="shared" si="333"/>
        <v>65.505231057804011</v>
      </c>
      <c r="L1106" s="135"/>
      <c r="M1106" s="149">
        <f t="shared" si="335"/>
        <v>1.0196666626856103</v>
      </c>
      <c r="N1106" s="149">
        <f t="shared" si="336"/>
        <v>1.019721344635877</v>
      </c>
      <c r="O1106" s="149">
        <f t="shared" si="337"/>
        <v>1.0349157931981419</v>
      </c>
      <c r="P1106" s="149">
        <f t="shared" si="338"/>
        <v>1.0350145435669609</v>
      </c>
      <c r="Q1106" s="140"/>
      <c r="R1106" s="152">
        <f t="shared" si="339"/>
        <v>1.9475772596384409E-2</v>
      </c>
      <c r="S1106" s="152">
        <f t="shared" si="340"/>
        <v>1.9529398439121045E-2</v>
      </c>
      <c r="T1106" s="152">
        <f t="shared" si="341"/>
        <v>3.4320064178642369E-2</v>
      </c>
      <c r="U1106" s="152">
        <f t="shared" si="342"/>
        <v>3.4415478374125161E-2</v>
      </c>
    </row>
    <row r="1107" spans="1:21" x14ac:dyDescent="0.25">
      <c r="A1107" s="130">
        <f t="shared" si="327"/>
        <v>1963.02</v>
      </c>
      <c r="B1107" s="138"/>
      <c r="C1107" s="149">
        <f t="shared" si="334"/>
        <v>0.01</v>
      </c>
      <c r="D1107" s="150">
        <f t="shared" si="343"/>
        <v>-0.65919999999999845</v>
      </c>
      <c r="E1107" s="150">
        <f t="shared" si="328"/>
        <v>0.60364420635700788</v>
      </c>
      <c r="F1107" s="150">
        <f t="shared" si="329"/>
        <v>1.0858977287745566</v>
      </c>
      <c r="G1107" s="151">
        <f t="shared" si="330"/>
        <v>-5.555579364299057E-2</v>
      </c>
      <c r="H1107" s="150">
        <f t="shared" si="331"/>
        <v>0.42669772877455814</v>
      </c>
      <c r="I1107" s="137"/>
      <c r="J1107" s="151">
        <f t="shared" si="332"/>
        <v>65.864444206357007</v>
      </c>
      <c r="K1107" s="150">
        <f t="shared" si="333"/>
        <v>66.346697728774558</v>
      </c>
      <c r="L1107" s="135"/>
      <c r="M1107" s="149">
        <f t="shared" si="335"/>
        <v>1.0128660475788043</v>
      </c>
      <c r="N1107" s="149">
        <f t="shared" si="336"/>
        <v>1.0127647216296725</v>
      </c>
      <c r="O1107" s="149">
        <f t="shared" si="337"/>
        <v>1.0148414080293562</v>
      </c>
      <c r="P1107" s="149">
        <f t="shared" si="338"/>
        <v>1.0146591324158913</v>
      </c>
      <c r="Q1107" s="140"/>
      <c r="R1107" s="152">
        <f t="shared" si="339"/>
        <v>1.2783983135778569E-2</v>
      </c>
      <c r="S1107" s="152">
        <f t="shared" si="340"/>
        <v>1.2683939286962114E-2</v>
      </c>
      <c r="T1107" s="152">
        <f t="shared" si="341"/>
        <v>1.4732352038781928E-2</v>
      </c>
      <c r="U1107" s="152">
        <f t="shared" si="342"/>
        <v>1.4552725958056709E-2</v>
      </c>
    </row>
    <row r="1108" spans="1:21" x14ac:dyDescent="0.25">
      <c r="A1108" s="130">
        <f t="shared" si="327"/>
        <v>1963.03</v>
      </c>
      <c r="B1108" s="138"/>
      <c r="C1108" s="149">
        <f t="shared" si="334"/>
        <v>0.01</v>
      </c>
      <c r="D1108" s="150">
        <f t="shared" si="343"/>
        <v>-0.65670000000000073</v>
      </c>
      <c r="E1108" s="150">
        <f t="shared" si="328"/>
        <v>0.58799725659911639</v>
      </c>
      <c r="F1108" s="150">
        <f t="shared" si="329"/>
        <v>0.31164769165491146</v>
      </c>
      <c r="G1108" s="151">
        <f t="shared" si="330"/>
        <v>-6.8702743400884336E-2</v>
      </c>
      <c r="H1108" s="150">
        <f t="shared" si="331"/>
        <v>-0.34505230834508926</v>
      </c>
      <c r="I1108" s="137"/>
      <c r="J1108" s="151">
        <f t="shared" si="332"/>
        <v>65.601297256599111</v>
      </c>
      <c r="K1108" s="150">
        <f t="shared" si="333"/>
        <v>65.324947691654913</v>
      </c>
      <c r="L1108" s="135"/>
      <c r="M1108" s="149">
        <f t="shared" si="335"/>
        <v>1.0016450866583426</v>
      </c>
      <c r="N1108" s="149">
        <f t="shared" si="336"/>
        <v>0.99653037193041016</v>
      </c>
      <c r="O1108" s="149">
        <f t="shared" si="337"/>
        <v>1.002757541445604</v>
      </c>
      <c r="P1108" s="149">
        <f t="shared" si="338"/>
        <v>1.0000466630859788</v>
      </c>
      <c r="Q1108" s="140"/>
      <c r="R1108" s="152">
        <f t="shared" si="339"/>
        <v>1.6437349854954901E-3</v>
      </c>
      <c r="S1108" s="152">
        <f t="shared" si="340"/>
        <v>-3.4756611882213856E-3</v>
      </c>
      <c r="T1108" s="152">
        <f t="shared" si="341"/>
        <v>2.7537464032487895E-3</v>
      </c>
      <c r="U1108" s="152">
        <f t="shared" si="342"/>
        <v>4.6661997290853021E-5</v>
      </c>
    </row>
    <row r="1109" spans="1:21" x14ac:dyDescent="0.25">
      <c r="A1109" s="130">
        <f t="shared" si="327"/>
        <v>1963.04</v>
      </c>
      <c r="B1109" s="138"/>
      <c r="C1109" s="149">
        <f t="shared" si="334"/>
        <v>0.01</v>
      </c>
      <c r="D1109" s="150">
        <f t="shared" si="343"/>
        <v>-0.68760000000000332</v>
      </c>
      <c r="E1109" s="150">
        <f t="shared" si="328"/>
        <v>0.61948767148037853</v>
      </c>
      <c r="F1109" s="150">
        <f t="shared" si="329"/>
        <v>1.1604345890571119</v>
      </c>
      <c r="G1109" s="151">
        <f t="shared" si="330"/>
        <v>-6.8112328519624787E-2</v>
      </c>
      <c r="H1109" s="150">
        <f t="shared" si="331"/>
        <v>0.47283458905710862</v>
      </c>
      <c r="I1109" s="137"/>
      <c r="J1109" s="151">
        <f t="shared" si="332"/>
        <v>68.691887671480387</v>
      </c>
      <c r="K1109" s="150">
        <f t="shared" si="333"/>
        <v>69.23283458905712</v>
      </c>
      <c r="L1109" s="135"/>
      <c r="M1109" s="149">
        <f t="shared" si="335"/>
        <v>1.0259936072226652</v>
      </c>
      <c r="N1109" s="149">
        <f t="shared" si="336"/>
        <v>1.0317245843932032</v>
      </c>
      <c r="O1109" s="149">
        <f t="shared" si="337"/>
        <v>1.0430803226025394</v>
      </c>
      <c r="P1109" s="149">
        <f t="shared" si="338"/>
        <v>1.0538156841665505</v>
      </c>
      <c r="Q1109" s="140"/>
      <c r="R1109" s="152">
        <f t="shared" si="339"/>
        <v>2.566151595203698E-2</v>
      </c>
      <c r="S1109" s="152">
        <f t="shared" si="340"/>
        <v>3.1231755853762786E-2</v>
      </c>
      <c r="T1109" s="152">
        <f t="shared" si="341"/>
        <v>4.2178184177629814E-2</v>
      </c>
      <c r="U1109" s="152">
        <f t="shared" si="342"/>
        <v>5.2417562119898294E-2</v>
      </c>
    </row>
    <row r="1110" spans="1:21" x14ac:dyDescent="0.25">
      <c r="A1110" s="130">
        <f t="shared" si="327"/>
        <v>1963.05</v>
      </c>
      <c r="B1110" s="138"/>
      <c r="C1110" s="149">
        <f t="shared" si="334"/>
        <v>0.01</v>
      </c>
      <c r="D1110" s="150">
        <f t="shared" si="343"/>
        <v>-0.70140000000000668</v>
      </c>
      <c r="E1110" s="150">
        <f t="shared" si="328"/>
        <v>0.61122446609922787</v>
      </c>
      <c r="F1110" s="150">
        <f t="shared" si="329"/>
        <v>1.1677937105986185</v>
      </c>
      <c r="G1110" s="151">
        <f t="shared" si="330"/>
        <v>-9.0175533900778815E-2</v>
      </c>
      <c r="H1110" s="150">
        <f t="shared" si="331"/>
        <v>0.46639371059861179</v>
      </c>
      <c r="I1110" s="137"/>
      <c r="J1110" s="151">
        <f t="shared" si="332"/>
        <v>70.049824466099224</v>
      </c>
      <c r="K1110" s="150">
        <f t="shared" si="333"/>
        <v>70.60639371059861</v>
      </c>
      <c r="L1110" s="135"/>
      <c r="M1110" s="149">
        <f t="shared" si="335"/>
        <v>1.0097939461502188</v>
      </c>
      <c r="N1110" s="149">
        <f t="shared" si="336"/>
        <v>1.0098159470142616</v>
      </c>
      <c r="O1110" s="149">
        <f t="shared" si="337"/>
        <v>1.0186695671032946</v>
      </c>
      <c r="P1110" s="149">
        <f t="shared" si="338"/>
        <v>1.0187116015310411</v>
      </c>
      <c r="Q1110" s="140"/>
      <c r="R1110" s="152">
        <f t="shared" si="339"/>
        <v>9.7462963268850414E-3</v>
      </c>
      <c r="S1110" s="152">
        <f t="shared" si="340"/>
        <v>9.7680835681915306E-3</v>
      </c>
      <c r="T1110" s="152">
        <f t="shared" si="341"/>
        <v>1.8497429919376487E-2</v>
      </c>
      <c r="U1110" s="152">
        <f t="shared" si="342"/>
        <v>1.8538693113912312E-2</v>
      </c>
    </row>
    <row r="1111" spans="1:21" x14ac:dyDescent="0.25">
      <c r="A1111" s="130">
        <f t="shared" si="327"/>
        <v>1963.06</v>
      </c>
      <c r="B1111" s="138"/>
      <c r="C1111" s="149">
        <f t="shared" si="334"/>
        <v>0.01</v>
      </c>
      <c r="D1111" s="150">
        <f t="shared" si="343"/>
        <v>-0.70109999999999673</v>
      </c>
      <c r="E1111" s="150">
        <f t="shared" si="328"/>
        <v>0.60998192663600492</v>
      </c>
      <c r="F1111" s="150">
        <f t="shared" si="329"/>
        <v>0.59821788816370669</v>
      </c>
      <c r="G1111" s="151">
        <f t="shared" si="330"/>
        <v>-9.1118073363991803E-2</v>
      </c>
      <c r="H1111" s="150">
        <f t="shared" si="331"/>
        <v>-0.10288211183629004</v>
      </c>
      <c r="I1111" s="137"/>
      <c r="J1111" s="151">
        <f t="shared" si="332"/>
        <v>70.018881926636013</v>
      </c>
      <c r="K1111" s="150">
        <f t="shared" si="333"/>
        <v>70.007117888163705</v>
      </c>
      <c r="L1111" s="135"/>
      <c r="M1111" s="149">
        <f t="shared" si="335"/>
        <v>1.0054831309432137</v>
      </c>
      <c r="N1111" s="149">
        <f t="shared" si="336"/>
        <v>1.0019740748097292</v>
      </c>
      <c r="O1111" s="149">
        <f t="shared" si="337"/>
        <v>1.0055322481440081</v>
      </c>
      <c r="P1111" s="149">
        <f t="shared" si="338"/>
        <v>1.0020908672473678</v>
      </c>
      <c r="Q1111" s="140"/>
      <c r="R1111" s="152">
        <f t="shared" si="339"/>
        <v>5.4681533053661888E-3</v>
      </c>
      <c r="S1111" s="152">
        <f t="shared" si="340"/>
        <v>1.9721288845657345E-3</v>
      </c>
      <c r="T1111" s="152">
        <f t="shared" si="341"/>
        <v>5.5170014656686023E-3</v>
      </c>
      <c r="U1111" s="152">
        <f t="shared" si="342"/>
        <v>2.0886844265742303E-3</v>
      </c>
    </row>
    <row r="1112" spans="1:21" x14ac:dyDescent="0.25">
      <c r="A1112" s="130">
        <f t="shared" si="327"/>
        <v>1963.07</v>
      </c>
      <c r="B1112" s="138"/>
      <c r="C1112" s="149">
        <f t="shared" si="334"/>
        <v>0.01</v>
      </c>
      <c r="D1112" s="150">
        <f t="shared" si="343"/>
        <v>-0.69070000000000675</v>
      </c>
      <c r="E1112" s="150">
        <f t="shared" si="328"/>
        <v>0.59555148471740216</v>
      </c>
      <c r="F1112" s="150">
        <f t="shared" si="329"/>
        <v>0.24087293765114859</v>
      </c>
      <c r="G1112" s="151">
        <f t="shared" si="330"/>
        <v>-9.5148515282604595E-2</v>
      </c>
      <c r="H1112" s="150">
        <f t="shared" si="331"/>
        <v>-0.44982706234885816</v>
      </c>
      <c r="I1112" s="137"/>
      <c r="J1112" s="151">
        <f t="shared" si="332"/>
        <v>68.974851484717391</v>
      </c>
      <c r="K1112" s="150">
        <f t="shared" si="333"/>
        <v>68.620172937651134</v>
      </c>
      <c r="L1112" s="135"/>
      <c r="M1112" s="149">
        <f t="shared" si="335"/>
        <v>0.99792465146090925</v>
      </c>
      <c r="N1112" s="149">
        <f t="shared" si="336"/>
        <v>0.99581200626221444</v>
      </c>
      <c r="O1112" s="149">
        <f t="shared" si="337"/>
        <v>1.0025341252397746</v>
      </c>
      <c r="P1112" s="149">
        <f t="shared" si="338"/>
        <v>1.0016796582989933</v>
      </c>
      <c r="Q1112" s="140"/>
      <c r="R1112" s="152">
        <f t="shared" si="339"/>
        <v>-2.077505059073754E-3</v>
      </c>
      <c r="S1112" s="152">
        <f t="shared" si="340"/>
        <v>-4.1967879455390676E-3</v>
      </c>
      <c r="T1112" s="152">
        <f t="shared" si="341"/>
        <v>2.5309197586608225E-3</v>
      </c>
      <c r="U1112" s="152">
        <f t="shared" si="342"/>
        <v>1.6782492505851979E-3</v>
      </c>
    </row>
    <row r="1113" spans="1:21" x14ac:dyDescent="0.25">
      <c r="A1113" s="130">
        <f t="shared" si="327"/>
        <v>1963.08</v>
      </c>
      <c r="B1113" s="138"/>
      <c r="C1113" s="149">
        <f t="shared" si="334"/>
        <v>0.01</v>
      </c>
      <c r="D1113" s="150">
        <f t="shared" si="343"/>
        <v>-0.70980000000000132</v>
      </c>
      <c r="E1113" s="150">
        <f t="shared" si="328"/>
        <v>0.61590550057454563</v>
      </c>
      <c r="F1113" s="150">
        <f t="shared" si="329"/>
        <v>1.1891019102960427</v>
      </c>
      <c r="G1113" s="151">
        <f t="shared" si="330"/>
        <v>-9.3894499425455691E-2</v>
      </c>
      <c r="H1113" s="150">
        <f t="shared" si="331"/>
        <v>0.47930191029604141</v>
      </c>
      <c r="I1113" s="137"/>
      <c r="J1113" s="151">
        <f t="shared" si="332"/>
        <v>70.886105500574544</v>
      </c>
      <c r="K1113" s="150">
        <f t="shared" si="333"/>
        <v>71.459301910296048</v>
      </c>
      <c r="L1113" s="135"/>
      <c r="M1113" s="149">
        <f t="shared" si="335"/>
        <v>1.0141370080823826</v>
      </c>
      <c r="N1113" s="149">
        <f t="shared" si="336"/>
        <v>1.020071714860681</v>
      </c>
      <c r="O1113" s="149">
        <f t="shared" si="337"/>
        <v>1.02571830566843</v>
      </c>
      <c r="P1113" s="149">
        <f t="shared" si="338"/>
        <v>1.0371761854252086</v>
      </c>
      <c r="Q1113" s="140"/>
      <c r="R1113" s="152">
        <f t="shared" si="339"/>
        <v>1.4038012493639632E-2</v>
      </c>
      <c r="S1113" s="152">
        <f t="shared" si="340"/>
        <v>1.9872933511582029E-2</v>
      </c>
      <c r="T1113" s="152">
        <f t="shared" si="341"/>
        <v>2.5393153172489174E-2</v>
      </c>
      <c r="U1113" s="152">
        <f t="shared" si="342"/>
        <v>3.6501813972584188E-2</v>
      </c>
    </row>
    <row r="1114" spans="1:21" x14ac:dyDescent="0.25">
      <c r="A1114" s="130">
        <f t="shared" si="327"/>
        <v>1963.09</v>
      </c>
      <c r="B1114" s="138"/>
      <c r="C1114" s="149">
        <f t="shared" si="334"/>
        <v>0.01</v>
      </c>
      <c r="D1114" s="150">
        <f t="shared" si="343"/>
        <v>-0.72849999999999682</v>
      </c>
      <c r="E1114" s="150">
        <f t="shared" si="328"/>
        <v>0.62301677341539918</v>
      </c>
      <c r="F1114" s="150">
        <f t="shared" si="329"/>
        <v>1.219495305916342</v>
      </c>
      <c r="G1114" s="151">
        <f t="shared" si="330"/>
        <v>-0.10548322658459763</v>
      </c>
      <c r="H1114" s="150">
        <f t="shared" si="331"/>
        <v>0.49099530591634521</v>
      </c>
      <c r="I1114" s="137"/>
      <c r="J1114" s="151">
        <f t="shared" si="332"/>
        <v>72.744516773415398</v>
      </c>
      <c r="K1114" s="150">
        <f t="shared" si="333"/>
        <v>73.340995305916337</v>
      </c>
      <c r="L1114" s="135"/>
      <c r="M1114" s="149">
        <f t="shared" si="335"/>
        <v>1.0178540558821039</v>
      </c>
      <c r="N1114" s="149">
        <f t="shared" si="336"/>
        <v>1.0178945397474519</v>
      </c>
      <c r="O1114" s="149">
        <f t="shared" si="337"/>
        <v>1.0256934511815867</v>
      </c>
      <c r="P1114" s="149">
        <f t="shared" si="338"/>
        <v>1.0257726944473609</v>
      </c>
      <c r="Q1114" s="140"/>
      <c r="R1114" s="152">
        <f t="shared" si="339"/>
        <v>1.7696544277219756E-2</v>
      </c>
      <c r="S1114" s="152">
        <f t="shared" si="340"/>
        <v>1.773631722898826E-2</v>
      </c>
      <c r="T1114" s="152">
        <f t="shared" si="341"/>
        <v>2.5368921580014841E-2</v>
      </c>
      <c r="U1114" s="152">
        <f t="shared" si="342"/>
        <v>2.544617683083376E-2</v>
      </c>
    </row>
    <row r="1115" spans="1:21" x14ac:dyDescent="0.25">
      <c r="A1115" s="130">
        <f t="shared" si="327"/>
        <v>1963.1</v>
      </c>
      <c r="B1115" s="138"/>
      <c r="C1115" s="149">
        <f t="shared" si="334"/>
        <v>0.01</v>
      </c>
      <c r="D1115" s="150">
        <f t="shared" si="343"/>
        <v>-0.73029999999999973</v>
      </c>
      <c r="E1115" s="150">
        <f t="shared" si="328"/>
        <v>0.60949087862362494</v>
      </c>
      <c r="F1115" s="150">
        <f t="shared" si="329"/>
        <v>1.0580276221195135</v>
      </c>
      <c r="G1115" s="151">
        <f t="shared" si="330"/>
        <v>-0.12080912137637478</v>
      </c>
      <c r="H1115" s="150">
        <f t="shared" si="331"/>
        <v>0.32772762211951378</v>
      </c>
      <c r="I1115" s="137"/>
      <c r="J1115" s="151">
        <f t="shared" si="332"/>
        <v>72.909190878623633</v>
      </c>
      <c r="K1115" s="150">
        <f t="shared" si="333"/>
        <v>73.357727622119512</v>
      </c>
      <c r="L1115" s="135"/>
      <c r="M1115" s="149">
        <f t="shared" si="335"/>
        <v>1.0053484877093319</v>
      </c>
      <c r="N1115" s="149">
        <f t="shared" si="336"/>
        <v>1.0044903784792516</v>
      </c>
      <c r="O1115" s="149">
        <f t="shared" si="337"/>
        <v>1.0050711061142159</v>
      </c>
      <c r="P1115" s="149">
        <f t="shared" si="338"/>
        <v>1.0035814968352865</v>
      </c>
      <c r="Q1115" s="140"/>
      <c r="R1115" s="152">
        <f t="shared" si="339"/>
        <v>5.3342353454196058E-3</v>
      </c>
      <c r="S1115" s="152">
        <f t="shared" si="340"/>
        <v>4.4803268091107209E-3</v>
      </c>
      <c r="T1115" s="152">
        <f t="shared" si="341"/>
        <v>5.0582913606630761E-3</v>
      </c>
      <c r="U1115" s="152">
        <f t="shared" si="342"/>
        <v>3.5750985479090919E-3</v>
      </c>
    </row>
    <row r="1116" spans="1:21" x14ac:dyDescent="0.25">
      <c r="A1116" s="130">
        <f t="shared" si="327"/>
        <v>1963.11</v>
      </c>
      <c r="B1116" s="138"/>
      <c r="C1116" s="149">
        <f t="shared" si="334"/>
        <v>0.01</v>
      </c>
      <c r="D1116" s="150">
        <f t="shared" si="343"/>
        <v>-0.72620000000000573</v>
      </c>
      <c r="E1116" s="150">
        <f t="shared" si="328"/>
        <v>0.60638126894053024</v>
      </c>
      <c r="F1116" s="150">
        <f t="shared" si="329"/>
        <v>0.31178217431419092</v>
      </c>
      <c r="G1116" s="151">
        <f t="shared" si="330"/>
        <v>-0.11981873105947549</v>
      </c>
      <c r="H1116" s="150">
        <f t="shared" si="331"/>
        <v>-0.41441782568581481</v>
      </c>
      <c r="I1116" s="137"/>
      <c r="J1116" s="151">
        <f t="shared" si="332"/>
        <v>72.500181268940523</v>
      </c>
      <c r="K1116" s="150">
        <f t="shared" si="333"/>
        <v>72.205582174314188</v>
      </c>
      <c r="L1116" s="135"/>
      <c r="M1116" s="149">
        <f t="shared" si="335"/>
        <v>1.0011560195696156</v>
      </c>
      <c r="N1116" s="149">
        <f t="shared" si="336"/>
        <v>0.99693432551597971</v>
      </c>
      <c r="O1116" s="149">
        <f t="shared" si="337"/>
        <v>1.0026138535674081</v>
      </c>
      <c r="P1116" s="149">
        <f t="shared" si="338"/>
        <v>1.0004431912815632</v>
      </c>
      <c r="Q1116" s="140"/>
      <c r="R1116" s="152">
        <f t="shared" si="339"/>
        <v>1.1553518935078645E-3</v>
      </c>
      <c r="S1116" s="152">
        <f t="shared" si="340"/>
        <v>-3.070383290282053E-3</v>
      </c>
      <c r="T1116" s="152">
        <f t="shared" si="341"/>
        <v>2.6104433933433085E-3</v>
      </c>
      <c r="U1116" s="152">
        <f t="shared" si="342"/>
        <v>4.4309310131454885E-4</v>
      </c>
    </row>
    <row r="1117" spans="1:21" x14ac:dyDescent="0.25">
      <c r="A1117" s="130">
        <f t="shared" si="327"/>
        <v>1963.12</v>
      </c>
      <c r="B1117" s="138"/>
      <c r="C1117" s="149">
        <f t="shared" si="334"/>
        <v>0.01</v>
      </c>
      <c r="D1117" s="150">
        <f t="shared" si="343"/>
        <v>-0.74169999999999447</v>
      </c>
      <c r="E1117" s="150">
        <f t="shared" si="328"/>
        <v>0.62521194641501343</v>
      </c>
      <c r="F1117" s="150">
        <f t="shared" si="329"/>
        <v>1.2356010127698367</v>
      </c>
      <c r="G1117" s="151">
        <f t="shared" si="330"/>
        <v>-0.11648805358498104</v>
      </c>
      <c r="H1117" s="150">
        <f t="shared" si="331"/>
        <v>0.49390101276984222</v>
      </c>
      <c r="I1117" s="137"/>
      <c r="J1117" s="151">
        <f t="shared" si="332"/>
        <v>74.053511946415014</v>
      </c>
      <c r="K1117" s="150">
        <f t="shared" si="333"/>
        <v>74.663901012769841</v>
      </c>
      <c r="L1117" s="135"/>
      <c r="M1117" s="149">
        <f t="shared" si="335"/>
        <v>1.0125438500554125</v>
      </c>
      <c r="N1117" s="149">
        <f t="shared" si="336"/>
        <v>1.0178677191587622</v>
      </c>
      <c r="O1117" s="149">
        <f t="shared" si="337"/>
        <v>1.0207247067420087</v>
      </c>
      <c r="P1117" s="149">
        <f t="shared" si="338"/>
        <v>1.0312462236350757</v>
      </c>
      <c r="Q1117" s="140"/>
      <c r="R1117" s="152">
        <f t="shared" si="339"/>
        <v>1.2465827757466304E-2</v>
      </c>
      <c r="S1117" s="152">
        <f t="shared" si="340"/>
        <v>1.7709967797885525E-2</v>
      </c>
      <c r="T1117" s="152">
        <f t="shared" si="341"/>
        <v>2.0512871818705574E-2</v>
      </c>
      <c r="U1117" s="152">
        <f t="shared" si="342"/>
        <v>3.0767996730425223E-2</v>
      </c>
    </row>
    <row r="1118" spans="1:21" x14ac:dyDescent="0.25">
      <c r="A1118" s="130">
        <f t="shared" si="327"/>
        <v>1964.01</v>
      </c>
      <c r="B1118" s="138"/>
      <c r="C1118" s="149">
        <f t="shared" si="334"/>
        <v>0.01</v>
      </c>
      <c r="D1118" s="150">
        <f t="shared" si="343"/>
        <v>-0.76449999999999818</v>
      </c>
      <c r="E1118" s="150">
        <f t="shared" si="328"/>
        <v>0.63716342777405732</v>
      </c>
      <c r="F1118" s="150">
        <f t="shared" si="329"/>
        <v>1.2824235138878322</v>
      </c>
      <c r="G1118" s="151">
        <f t="shared" si="330"/>
        <v>-0.12733657222594086</v>
      </c>
      <c r="H1118" s="150">
        <f t="shared" si="331"/>
        <v>0.51792351388783398</v>
      </c>
      <c r="I1118" s="137"/>
      <c r="J1118" s="151">
        <f t="shared" si="332"/>
        <v>76.32266342777406</v>
      </c>
      <c r="K1118" s="150">
        <f t="shared" si="333"/>
        <v>76.96792351388784</v>
      </c>
      <c r="L1118" s="135"/>
      <c r="M1118" s="149">
        <f t="shared" si="335"/>
        <v>1.0176682229488088</v>
      </c>
      <c r="N1118" s="149">
        <f t="shared" si="336"/>
        <v>1.0177496531314691</v>
      </c>
      <c r="O1118" s="149">
        <f t="shared" si="337"/>
        <v>1.0289249371658029</v>
      </c>
      <c r="P1118" s="149">
        <f t="shared" si="338"/>
        <v>1.0290888322929115</v>
      </c>
      <c r="Q1118" s="140"/>
      <c r="R1118" s="152">
        <f t="shared" si="339"/>
        <v>1.7513954348586668E-2</v>
      </c>
      <c r="S1118" s="152">
        <f t="shared" si="340"/>
        <v>1.7593967581899368E-2</v>
      </c>
      <c r="T1118" s="152">
        <f t="shared" si="341"/>
        <v>2.8514506830388683E-2</v>
      </c>
      <c r="U1118" s="152">
        <f t="shared" si="342"/>
        <v>2.867378188470298E-2</v>
      </c>
    </row>
    <row r="1119" spans="1:21" x14ac:dyDescent="0.25">
      <c r="A1119" s="130">
        <f t="shared" si="327"/>
        <v>1964.02</v>
      </c>
      <c r="B1119" s="138"/>
      <c r="C1119" s="149">
        <f t="shared" si="334"/>
        <v>0.01</v>
      </c>
      <c r="D1119" s="150">
        <f t="shared" si="343"/>
        <v>-0.77389999999999759</v>
      </c>
      <c r="E1119" s="150">
        <f t="shared" si="328"/>
        <v>0.63047294587328284</v>
      </c>
      <c r="F1119" s="150">
        <f t="shared" si="329"/>
        <v>1.2677725528100192</v>
      </c>
      <c r="G1119" s="151">
        <f t="shared" si="330"/>
        <v>-0.14342705412671475</v>
      </c>
      <c r="H1119" s="150">
        <f t="shared" si="331"/>
        <v>0.49387255281002163</v>
      </c>
      <c r="I1119" s="137"/>
      <c r="J1119" s="151">
        <f t="shared" si="332"/>
        <v>77.246572945873282</v>
      </c>
      <c r="K1119" s="150">
        <f t="shared" si="333"/>
        <v>77.883872552810018</v>
      </c>
      <c r="L1119" s="135"/>
      <c r="M1119" s="149">
        <f t="shared" si="335"/>
        <v>1.0070419598302478</v>
      </c>
      <c r="N1119" s="149">
        <f t="shared" si="336"/>
        <v>1.0069498671393595</v>
      </c>
      <c r="O1119" s="149">
        <f t="shared" si="337"/>
        <v>1.0123144271333595</v>
      </c>
      <c r="P1119" s="149">
        <f t="shared" si="338"/>
        <v>1.0121292445865318</v>
      </c>
      <c r="Q1119" s="140"/>
      <c r="R1119" s="152">
        <f t="shared" si="339"/>
        <v>7.0172810215074349E-3</v>
      </c>
      <c r="S1119" s="152">
        <f t="shared" si="340"/>
        <v>6.9258281270922336E-3</v>
      </c>
      <c r="T1119" s="152">
        <f t="shared" si="341"/>
        <v>1.2239221356791945E-2</v>
      </c>
      <c r="U1119" s="152">
        <f t="shared" si="342"/>
        <v>1.2056274752812662E-2</v>
      </c>
    </row>
    <row r="1120" spans="1:21" x14ac:dyDescent="0.25">
      <c r="A1120" s="130">
        <f t="shared" si="327"/>
        <v>1964.03</v>
      </c>
      <c r="B1120" s="138"/>
      <c r="C1120" s="149">
        <f t="shared" si="334"/>
        <v>0.01</v>
      </c>
      <c r="D1120" s="150">
        <f t="shared" si="343"/>
        <v>-0.7879999999999967</v>
      </c>
      <c r="E1120" s="150">
        <f t="shared" si="328"/>
        <v>0.64181519013782862</v>
      </c>
      <c r="F1120" s="150">
        <f t="shared" si="329"/>
        <v>1.3074297758002453</v>
      </c>
      <c r="G1120" s="151">
        <f t="shared" si="330"/>
        <v>-0.14618480986216809</v>
      </c>
      <c r="H1120" s="150">
        <f t="shared" si="331"/>
        <v>0.51942977580024863</v>
      </c>
      <c r="I1120" s="137"/>
      <c r="J1120" s="151">
        <f t="shared" si="332"/>
        <v>78.653815190137834</v>
      </c>
      <c r="K1120" s="150">
        <f t="shared" si="333"/>
        <v>79.319429775800245</v>
      </c>
      <c r="L1120" s="135"/>
      <c r="M1120" s="149">
        <f t="shared" si="335"/>
        <v>1.0137436979187546</v>
      </c>
      <c r="N1120" s="149">
        <f t="shared" si="336"/>
        <v>1.0138226694409034</v>
      </c>
      <c r="O1120" s="149">
        <f t="shared" si="337"/>
        <v>1.0187223039541311</v>
      </c>
      <c r="P1120" s="149">
        <f t="shared" si="338"/>
        <v>1.0188831753717666</v>
      </c>
      <c r="Q1120" s="140"/>
      <c r="R1120" s="152">
        <f t="shared" si="339"/>
        <v>1.3650109825207724E-2</v>
      </c>
      <c r="S1120" s="152">
        <f t="shared" si="340"/>
        <v>1.3728007667132893E-2</v>
      </c>
      <c r="T1120" s="152">
        <f t="shared" si="341"/>
        <v>1.8549198900687791E-2</v>
      </c>
      <c r="U1120" s="152">
        <f t="shared" si="342"/>
        <v>1.8707101320564499E-2</v>
      </c>
    </row>
    <row r="1121" spans="1:21" x14ac:dyDescent="0.25">
      <c r="A1121" s="130">
        <f t="shared" si="327"/>
        <v>1964.04</v>
      </c>
      <c r="B1121" s="138"/>
      <c r="C1121" s="149">
        <f t="shared" si="334"/>
        <v>0.01</v>
      </c>
      <c r="D1121" s="150">
        <f t="shared" si="343"/>
        <v>-0.79940000000000566</v>
      </c>
      <c r="E1121" s="150">
        <f t="shared" si="328"/>
        <v>0.63874029988785375</v>
      </c>
      <c r="F1121" s="150">
        <f t="shared" si="329"/>
        <v>1.3166301897298862</v>
      </c>
      <c r="G1121" s="151">
        <f t="shared" si="330"/>
        <v>-0.16065970011215192</v>
      </c>
      <c r="H1121" s="150">
        <f t="shared" si="331"/>
        <v>0.51723018972988055</v>
      </c>
      <c r="I1121" s="137"/>
      <c r="J1121" s="151">
        <f t="shared" si="332"/>
        <v>79.779340299887849</v>
      </c>
      <c r="K1121" s="150">
        <f t="shared" si="333"/>
        <v>80.457230189729884</v>
      </c>
      <c r="L1121" s="135"/>
      <c r="M1121" s="149">
        <f t="shared" si="335"/>
        <v>1.0092565680460504</v>
      </c>
      <c r="N1121" s="149">
        <f t="shared" si="336"/>
        <v>1.0092620860328068</v>
      </c>
      <c r="O1121" s="149">
        <f t="shared" si="337"/>
        <v>1.0145801989546703</v>
      </c>
      <c r="P1121" s="149">
        <f t="shared" si="338"/>
        <v>1.0145915731359318</v>
      </c>
      <c r="Q1121" s="140"/>
      <c r="R1121" s="152">
        <f t="shared" si="339"/>
        <v>9.2139885781893586E-3</v>
      </c>
      <c r="S1121" s="152">
        <f t="shared" si="340"/>
        <v>9.2194559408468931E-3</v>
      </c>
      <c r="T1121" s="152">
        <f t="shared" si="341"/>
        <v>1.4474929849888919E-2</v>
      </c>
      <c r="U1121" s="152">
        <f t="shared" si="342"/>
        <v>1.4486140513685917E-2</v>
      </c>
    </row>
    <row r="1122" spans="1:21" x14ac:dyDescent="0.25">
      <c r="A1122" s="130">
        <f t="shared" si="327"/>
        <v>1964.05</v>
      </c>
      <c r="B1122" s="138"/>
      <c r="C1122" s="149">
        <f t="shared" si="334"/>
        <v>0.01</v>
      </c>
      <c r="D1122" s="150">
        <f t="shared" ref="D1122:D1141" si="344">(1-Epsilon)*q_SP-q_SP</f>
        <v>-0.80719999999999459</v>
      </c>
      <c r="E1122" s="150">
        <f t="shared" si="328"/>
        <v>0.64064411918200337</v>
      </c>
      <c r="F1122" s="150">
        <f t="shared" si="329"/>
        <v>1.3085000991518441</v>
      </c>
      <c r="G1122" s="151">
        <f t="shared" si="330"/>
        <v>-0.16655588081799122</v>
      </c>
      <c r="H1122" s="150">
        <f t="shared" si="331"/>
        <v>0.50130009915184948</v>
      </c>
      <c r="I1122" s="137"/>
      <c r="J1122" s="151">
        <f t="shared" si="332"/>
        <v>80.553444119182004</v>
      </c>
      <c r="K1122" s="150">
        <f t="shared" si="333"/>
        <v>81.221300099151847</v>
      </c>
      <c r="L1122" s="135"/>
      <c r="M1122" s="149">
        <f t="shared" si="335"/>
        <v>1.0054871962500316</v>
      </c>
      <c r="N1122" s="149">
        <f t="shared" si="336"/>
        <v>1.0053970111659911</v>
      </c>
      <c r="O1122" s="149">
        <f t="shared" si="337"/>
        <v>1.0100717819627993</v>
      </c>
      <c r="P1122" s="149">
        <f t="shared" si="338"/>
        <v>1.0098875811126304</v>
      </c>
      <c r="Q1122" s="140"/>
      <c r="R1122" s="152">
        <f t="shared" si="339"/>
        <v>5.472196434956794E-3</v>
      </c>
      <c r="S1122" s="152">
        <f t="shared" si="340"/>
        <v>5.3824994909275658E-3</v>
      </c>
      <c r="T1122" s="152">
        <f t="shared" si="341"/>
        <v>1.0021399578022809E-2</v>
      </c>
      <c r="U1122" s="152">
        <f t="shared" si="342"/>
        <v>9.8390188291358222E-3</v>
      </c>
    </row>
    <row r="1123" spans="1:21" x14ac:dyDescent="0.25">
      <c r="A1123" s="130">
        <f t="shared" si="327"/>
        <v>1964.06</v>
      </c>
      <c r="B1123" s="138"/>
      <c r="C1123" s="149">
        <f t="shared" si="334"/>
        <v>0.01</v>
      </c>
      <c r="D1123" s="150">
        <f t="shared" si="344"/>
        <v>-0.80240000000000578</v>
      </c>
      <c r="E1123" s="150">
        <f t="shared" si="328"/>
        <v>0.63875722095249998</v>
      </c>
      <c r="F1123" s="150">
        <f t="shared" si="329"/>
        <v>0.34115783824799456</v>
      </c>
      <c r="G1123" s="151">
        <f t="shared" si="330"/>
        <v>-0.16364277904750579</v>
      </c>
      <c r="H1123" s="150">
        <f t="shared" si="331"/>
        <v>-0.46124216175201121</v>
      </c>
      <c r="I1123" s="137"/>
      <c r="J1123" s="151">
        <f t="shared" si="332"/>
        <v>80.076357220952488</v>
      </c>
      <c r="K1123" s="150">
        <f t="shared" si="333"/>
        <v>79.778757838247984</v>
      </c>
      <c r="L1123" s="135"/>
      <c r="M1123" s="149">
        <f t="shared" si="335"/>
        <v>0.99926165786204479</v>
      </c>
      <c r="N1123" s="149">
        <f t="shared" si="336"/>
        <v>0.99454171967446103</v>
      </c>
      <c r="O1123" s="149">
        <f t="shared" si="337"/>
        <v>1.0001002402733352</v>
      </c>
      <c r="P1123" s="149">
        <f t="shared" si="338"/>
        <v>0.99757933897324647</v>
      </c>
      <c r="Q1123" s="140"/>
      <c r="R1123" s="152">
        <f t="shared" si="339"/>
        <v>-7.386148467547405E-4</v>
      </c>
      <c r="S1123" s="152">
        <f t="shared" si="340"/>
        <v>-5.4732311663334351E-3</v>
      </c>
      <c r="T1123" s="152">
        <f t="shared" si="341"/>
        <v>1.0023524961473446E-4</v>
      </c>
      <c r="U1123" s="152">
        <f t="shared" si="342"/>
        <v>-2.4235955632921011E-3</v>
      </c>
    </row>
    <row r="1124" spans="1:21" x14ac:dyDescent="0.25">
      <c r="A1124" s="130">
        <f t="shared" si="327"/>
        <v>1964.07</v>
      </c>
      <c r="B1124" s="138"/>
      <c r="C1124" s="149">
        <f t="shared" si="334"/>
        <v>0.01</v>
      </c>
      <c r="D1124" s="150">
        <f t="shared" si="344"/>
        <v>-0.83220000000000027</v>
      </c>
      <c r="E1124" s="150">
        <f t="shared" si="328"/>
        <v>0.6724754463121686</v>
      </c>
      <c r="F1124" s="150">
        <f t="shared" si="329"/>
        <v>1.3996613836864256</v>
      </c>
      <c r="G1124" s="151">
        <f t="shared" si="330"/>
        <v>-0.15972455368783167</v>
      </c>
      <c r="H1124" s="150">
        <f t="shared" si="331"/>
        <v>0.56746138368642529</v>
      </c>
      <c r="I1124" s="137"/>
      <c r="J1124" s="151">
        <f t="shared" si="332"/>
        <v>83.060275446312161</v>
      </c>
      <c r="K1124" s="150">
        <f t="shared" si="333"/>
        <v>83.78746138368642</v>
      </c>
      <c r="L1124" s="135"/>
      <c r="M1124" s="149">
        <f t="shared" si="335"/>
        <v>1.019041298056321</v>
      </c>
      <c r="N1124" s="149">
        <f t="shared" si="336"/>
        <v>1.0242911889130126</v>
      </c>
      <c r="O1124" s="149">
        <f t="shared" si="337"/>
        <v>1.0342310578767515</v>
      </c>
      <c r="P1124" s="149">
        <f t="shared" si="338"/>
        <v>1.0451579542281</v>
      </c>
      <c r="Q1124" s="140"/>
      <c r="R1124" s="152">
        <f t="shared" si="339"/>
        <v>1.8862281443217152E-2</v>
      </c>
      <c r="S1124" s="152">
        <f t="shared" si="340"/>
        <v>2.4000850366351745E-2</v>
      </c>
      <c r="T1124" s="152">
        <f t="shared" si="341"/>
        <v>3.3658211351685903E-2</v>
      </c>
      <c r="U1124" s="152">
        <f t="shared" si="342"/>
        <v>4.416802636579318E-2</v>
      </c>
    </row>
    <row r="1125" spans="1:21" x14ac:dyDescent="0.25">
      <c r="A1125" s="130">
        <f t="shared" si="327"/>
        <v>1964.08</v>
      </c>
      <c r="B1125" s="138"/>
      <c r="C1125" s="149">
        <f t="shared" si="334"/>
        <v>0.01</v>
      </c>
      <c r="D1125" s="150">
        <f t="shared" si="344"/>
        <v>-0.82000000000000739</v>
      </c>
      <c r="E1125" s="150">
        <f t="shared" si="328"/>
        <v>0.64753373871368047</v>
      </c>
      <c r="F1125" s="150">
        <f t="shared" si="329"/>
        <v>0.28853816565553603</v>
      </c>
      <c r="G1125" s="151">
        <f t="shared" si="330"/>
        <v>-0.17246626128632692</v>
      </c>
      <c r="H1125" s="150">
        <f t="shared" si="331"/>
        <v>-0.53146183434447136</v>
      </c>
      <c r="I1125" s="137"/>
      <c r="J1125" s="151">
        <f t="shared" si="332"/>
        <v>81.827533738713669</v>
      </c>
      <c r="K1125" s="150">
        <f t="shared" si="333"/>
        <v>81.468538165655531</v>
      </c>
      <c r="L1125" s="135"/>
      <c r="M1125" s="149">
        <f t="shared" si="335"/>
        <v>0.99717215335543941</v>
      </c>
      <c r="N1125" s="149">
        <f t="shared" si="336"/>
        <v>0.99209620102908913</v>
      </c>
      <c r="O1125" s="149">
        <f t="shared" si="337"/>
        <v>1.0006395099130094</v>
      </c>
      <c r="P1125" s="149">
        <f t="shared" si="338"/>
        <v>0.99837768804082483</v>
      </c>
      <c r="Q1125" s="140"/>
      <c r="R1125" s="152">
        <f t="shared" si="339"/>
        <v>-2.8318525567357362E-3</v>
      </c>
      <c r="S1125" s="152">
        <f t="shared" si="340"/>
        <v>-7.9351995553745454E-3</v>
      </c>
      <c r="T1125" s="152">
        <f t="shared" si="341"/>
        <v>6.3930551368396381E-4</v>
      </c>
      <c r="U1125" s="152">
        <f t="shared" si="342"/>
        <v>-1.6236293322077512E-3</v>
      </c>
    </row>
    <row r="1126" spans="1:21" x14ac:dyDescent="0.25">
      <c r="A1126" s="130">
        <f t="shared" si="327"/>
        <v>1964.09</v>
      </c>
      <c r="B1126" s="138"/>
      <c r="C1126" s="149">
        <f t="shared" si="334"/>
        <v>0.01</v>
      </c>
      <c r="D1126" s="150">
        <f t="shared" si="344"/>
        <v>-0.8341000000000065</v>
      </c>
      <c r="E1126" s="150">
        <f t="shared" si="328"/>
        <v>0.66936669367408419</v>
      </c>
      <c r="F1126" s="150">
        <f t="shared" si="329"/>
        <v>1.3813786597300837</v>
      </c>
      <c r="G1126" s="151">
        <f t="shared" si="330"/>
        <v>-0.16473330632592231</v>
      </c>
      <c r="H1126" s="150">
        <f t="shared" si="331"/>
        <v>0.54727865973007717</v>
      </c>
      <c r="I1126" s="137"/>
      <c r="J1126" s="151">
        <f t="shared" si="332"/>
        <v>83.245266693674068</v>
      </c>
      <c r="K1126" s="150">
        <f t="shared" si="333"/>
        <v>83.957278659730079</v>
      </c>
      <c r="L1126" s="135"/>
      <c r="M1126" s="149">
        <f t="shared" si="335"/>
        <v>1.0104743564822967</v>
      </c>
      <c r="N1126" s="149">
        <f t="shared" si="336"/>
        <v>1.0157843374762205</v>
      </c>
      <c r="O1126" s="149">
        <f t="shared" si="337"/>
        <v>1.0171297580298504</v>
      </c>
      <c r="P1126" s="149">
        <f t="shared" si="338"/>
        <v>1.0280880182747953</v>
      </c>
      <c r="Q1126" s="140"/>
      <c r="R1126" s="152">
        <f t="shared" si="339"/>
        <v>1.0419880480947491E-2</v>
      </c>
      <c r="S1126" s="152">
        <f t="shared" si="340"/>
        <v>1.5661060361055839E-2</v>
      </c>
      <c r="T1126" s="152">
        <f t="shared" si="341"/>
        <v>1.6984697944205325E-2</v>
      </c>
      <c r="U1126" s="152">
        <f t="shared" si="342"/>
        <v>2.7700784257592929E-2</v>
      </c>
    </row>
    <row r="1127" spans="1:21" x14ac:dyDescent="0.25">
      <c r="A1127" s="130">
        <f t="shared" si="327"/>
        <v>1964.1</v>
      </c>
      <c r="B1127" s="138"/>
      <c r="C1127" s="149">
        <f t="shared" si="334"/>
        <v>0.01</v>
      </c>
      <c r="D1127" s="150">
        <f t="shared" si="344"/>
        <v>-0.84850000000000136</v>
      </c>
      <c r="E1127" s="150">
        <f t="shared" si="328"/>
        <v>0.67558756725099345</v>
      </c>
      <c r="F1127" s="150">
        <f t="shared" si="329"/>
        <v>1.405292800577256</v>
      </c>
      <c r="G1127" s="151">
        <f t="shared" si="330"/>
        <v>-0.17291243274900792</v>
      </c>
      <c r="H1127" s="150">
        <f t="shared" si="331"/>
        <v>0.55679280057725467</v>
      </c>
      <c r="I1127" s="137"/>
      <c r="J1127" s="151">
        <f t="shared" si="332"/>
        <v>84.677087567250993</v>
      </c>
      <c r="K1127" s="150">
        <f t="shared" si="333"/>
        <v>85.40679280057725</v>
      </c>
      <c r="L1127" s="135"/>
      <c r="M1127" s="149">
        <f t="shared" si="335"/>
        <v>1.009418940675918</v>
      </c>
      <c r="N1127" s="149">
        <f t="shared" si="336"/>
        <v>1.009436453207077</v>
      </c>
      <c r="O1127" s="149">
        <f t="shared" si="337"/>
        <v>1.016737114439751</v>
      </c>
      <c r="P1127" s="149">
        <f t="shared" si="338"/>
        <v>1.016773542336223</v>
      </c>
      <c r="Q1127" s="140"/>
      <c r="R1127" s="152">
        <f t="shared" si="339"/>
        <v>9.374859039554987E-3</v>
      </c>
      <c r="S1127" s="152">
        <f t="shared" si="340"/>
        <v>9.3922080098799588E-3</v>
      </c>
      <c r="T1127" s="152">
        <f t="shared" si="341"/>
        <v>1.6598592442127424E-2</v>
      </c>
      <c r="U1127" s="152">
        <f t="shared" si="342"/>
        <v>1.6634420035510786E-2</v>
      </c>
    </row>
    <row r="1128" spans="1:21" x14ac:dyDescent="0.25">
      <c r="A1128" s="130">
        <f t="shared" si="327"/>
        <v>1964.11</v>
      </c>
      <c r="B1128" s="138"/>
      <c r="C1128" s="149">
        <f t="shared" si="334"/>
        <v>0.01</v>
      </c>
      <c r="D1128" s="150">
        <f t="shared" si="344"/>
        <v>-0.85439999999999827</v>
      </c>
      <c r="E1128" s="150">
        <f t="shared" si="328"/>
        <v>0.67710942192064161</v>
      </c>
      <c r="F1128" s="150">
        <f t="shared" si="329"/>
        <v>1.3600448043500422</v>
      </c>
      <c r="G1128" s="151">
        <f t="shared" si="330"/>
        <v>-0.17729057807935666</v>
      </c>
      <c r="H1128" s="150">
        <f t="shared" si="331"/>
        <v>0.50564480435004389</v>
      </c>
      <c r="I1128" s="137"/>
      <c r="J1128" s="151">
        <f t="shared" si="332"/>
        <v>85.262709421920647</v>
      </c>
      <c r="K1128" s="150">
        <f t="shared" si="333"/>
        <v>85.945644804350039</v>
      </c>
      <c r="L1128" s="135"/>
      <c r="M1128" s="149">
        <f t="shared" si="335"/>
        <v>1.0038649788946514</v>
      </c>
      <c r="N1128" s="149">
        <f t="shared" si="336"/>
        <v>1.0036163114445373</v>
      </c>
      <c r="O1128" s="149">
        <f t="shared" si="337"/>
        <v>1.0075001903011673</v>
      </c>
      <c r="P1128" s="149">
        <f t="shared" si="338"/>
        <v>1.0070007158254184</v>
      </c>
      <c r="Q1128" s="140"/>
      <c r="R1128" s="152">
        <f t="shared" si="339"/>
        <v>3.8575290532068245E-3</v>
      </c>
      <c r="S1128" s="152">
        <f t="shared" si="340"/>
        <v>3.609788312027695E-3</v>
      </c>
      <c r="T1128" s="152">
        <f t="shared" si="341"/>
        <v>7.4722037232164877E-3</v>
      </c>
      <c r="U1128" s="152">
        <f t="shared" si="342"/>
        <v>6.976324585644675E-3</v>
      </c>
    </row>
    <row r="1129" spans="1:21" x14ac:dyDescent="0.25">
      <c r="A1129" s="130">
        <f t="shared" si="327"/>
        <v>1964.12</v>
      </c>
      <c r="B1129" s="138"/>
      <c r="C1129" s="149">
        <f t="shared" si="334"/>
        <v>0.01</v>
      </c>
      <c r="D1129" s="150">
        <f t="shared" si="344"/>
        <v>-0.83960000000000434</v>
      </c>
      <c r="E1129" s="150">
        <f t="shared" si="328"/>
        <v>0.67030126674279489</v>
      </c>
      <c r="F1129" s="150">
        <f t="shared" si="329"/>
        <v>0.28806065301738704</v>
      </c>
      <c r="G1129" s="151">
        <f t="shared" si="330"/>
        <v>-0.16929873325720945</v>
      </c>
      <c r="H1129" s="150">
        <f t="shared" si="331"/>
        <v>-0.55153934698261731</v>
      </c>
      <c r="I1129" s="137"/>
      <c r="J1129" s="151">
        <f t="shared" si="332"/>
        <v>83.790701266742786</v>
      </c>
      <c r="K1129" s="150">
        <f t="shared" si="333"/>
        <v>83.408460653017372</v>
      </c>
      <c r="L1129" s="135"/>
      <c r="M1129" s="149">
        <f t="shared" si="335"/>
        <v>0.99755217458114021</v>
      </c>
      <c r="N1129" s="149">
        <f t="shared" si="336"/>
        <v>0.99265192130158375</v>
      </c>
      <c r="O1129" s="149">
        <f t="shared" si="337"/>
        <v>1.0022399719572685</v>
      </c>
      <c r="P1129" s="149">
        <f t="shared" si="338"/>
        <v>1.000134097733699</v>
      </c>
      <c r="Q1129" s="140"/>
      <c r="R1129" s="152">
        <f t="shared" si="339"/>
        <v>-2.4508262414939053E-3</v>
      </c>
      <c r="S1129" s="152">
        <f t="shared" si="340"/>
        <v>-7.3752088132098574E-3</v>
      </c>
      <c r="T1129" s="152">
        <f t="shared" si="341"/>
        <v>2.2374669601353311E-3</v>
      </c>
      <c r="U1129" s="152">
        <f t="shared" si="342"/>
        <v>1.3408874340160856E-4</v>
      </c>
    </row>
    <row r="1130" spans="1:21" x14ac:dyDescent="0.25">
      <c r="A1130" s="130">
        <f t="shared" si="327"/>
        <v>1965.01</v>
      </c>
      <c r="B1130" s="138"/>
      <c r="C1130" s="149">
        <f t="shared" si="334"/>
        <v>0.01</v>
      </c>
      <c r="D1130" s="150">
        <f t="shared" si="344"/>
        <v>-0.86119999999999663</v>
      </c>
      <c r="E1130" s="150">
        <f t="shared" si="328"/>
        <v>0.69581123025769831</v>
      </c>
      <c r="F1130" s="150">
        <f t="shared" si="329"/>
        <v>1.4398424769070906</v>
      </c>
      <c r="G1130" s="151">
        <f t="shared" si="330"/>
        <v>-0.16538876974229832</v>
      </c>
      <c r="H1130" s="150">
        <f t="shared" si="331"/>
        <v>0.57864247690709392</v>
      </c>
      <c r="I1130" s="137"/>
      <c r="J1130" s="151">
        <f t="shared" si="332"/>
        <v>85.954611230257711</v>
      </c>
      <c r="K1130" s="150">
        <f t="shared" si="333"/>
        <v>86.698642476907096</v>
      </c>
      <c r="L1130" s="135"/>
      <c r="M1130" s="149">
        <f t="shared" si="335"/>
        <v>1.0139531615000839</v>
      </c>
      <c r="N1130" s="149">
        <f t="shared" si="336"/>
        <v>1.0194605533364012</v>
      </c>
      <c r="O1130" s="149">
        <f t="shared" si="337"/>
        <v>1.0243715622134089</v>
      </c>
      <c r="P1130" s="149">
        <f t="shared" si="338"/>
        <v>1.0357680105000566</v>
      </c>
      <c r="Q1130" s="140"/>
      <c r="R1130" s="152">
        <f t="shared" si="339"/>
        <v>1.385671228760374E-2</v>
      </c>
      <c r="S1130" s="152">
        <f t="shared" si="340"/>
        <v>1.9273618117456735E-2</v>
      </c>
      <c r="T1130" s="152">
        <f t="shared" si="341"/>
        <v>2.4079314525856058E-2</v>
      </c>
      <c r="U1130" s="152">
        <f t="shared" si="342"/>
        <v>3.5143190672904924E-2</v>
      </c>
    </row>
    <row r="1131" spans="1:21" x14ac:dyDescent="0.25">
      <c r="A1131" s="130">
        <f t="shared" si="327"/>
        <v>1965.02</v>
      </c>
      <c r="B1131" s="138"/>
      <c r="C1131" s="149">
        <f t="shared" si="334"/>
        <v>0.01</v>
      </c>
      <c r="D1131" s="150">
        <f t="shared" si="344"/>
        <v>-0.86750000000000682</v>
      </c>
      <c r="E1131" s="150">
        <f t="shared" si="328"/>
        <v>0.69058949069573983</v>
      </c>
      <c r="F1131" s="150">
        <f t="shared" si="329"/>
        <v>1.3852462641935095</v>
      </c>
      <c r="G1131" s="151">
        <f t="shared" si="330"/>
        <v>-0.17691050930426699</v>
      </c>
      <c r="H1131" s="150">
        <f t="shared" si="331"/>
        <v>0.51774626419350267</v>
      </c>
      <c r="I1131" s="137"/>
      <c r="J1131" s="151">
        <f t="shared" si="332"/>
        <v>86.573089490695736</v>
      </c>
      <c r="K1131" s="150">
        <f t="shared" si="333"/>
        <v>87.267746264193505</v>
      </c>
      <c r="L1131" s="135"/>
      <c r="M1131" s="149">
        <f t="shared" si="335"/>
        <v>1.0068566995351647</v>
      </c>
      <c r="N1131" s="149">
        <f t="shared" si="336"/>
        <v>1.0065970528146733</v>
      </c>
      <c r="O1131" s="149">
        <f t="shared" si="337"/>
        <v>1.0087155588764387</v>
      </c>
      <c r="P1131" s="149">
        <f t="shared" si="338"/>
        <v>1.0081947362250419</v>
      </c>
      <c r="Q1131" s="140"/>
      <c r="R1131" s="152">
        <f t="shared" si="339"/>
        <v>6.8332992757088665E-3</v>
      </c>
      <c r="S1131" s="152">
        <f t="shared" si="340"/>
        <v>6.5753874943951501E-3</v>
      </c>
      <c r="T1131" s="152">
        <f t="shared" si="341"/>
        <v>8.6777976414013306E-3</v>
      </c>
      <c r="U1131" s="152">
        <f t="shared" si="342"/>
        <v>8.1613416897030958E-3</v>
      </c>
    </row>
    <row r="1132" spans="1:21" x14ac:dyDescent="0.25">
      <c r="A1132" s="130">
        <f t="shared" si="327"/>
        <v>1965.03</v>
      </c>
      <c r="B1132" s="138"/>
      <c r="C1132" s="149">
        <f t="shared" si="334"/>
        <v>0.01</v>
      </c>
      <c r="D1132" s="150">
        <f t="shared" si="344"/>
        <v>-0.86830000000000496</v>
      </c>
      <c r="E1132" s="150">
        <f t="shared" si="328"/>
        <v>0.68861500083118687</v>
      </c>
      <c r="F1132" s="150">
        <f t="shared" si="329"/>
        <v>1.0893097351519985</v>
      </c>
      <c r="G1132" s="151">
        <f t="shared" si="330"/>
        <v>-0.17968499916881808</v>
      </c>
      <c r="H1132" s="150">
        <f t="shared" si="331"/>
        <v>0.22100973515199351</v>
      </c>
      <c r="I1132" s="137"/>
      <c r="J1132" s="151">
        <f t="shared" si="332"/>
        <v>86.650315000831185</v>
      </c>
      <c r="K1132" s="150">
        <f t="shared" si="333"/>
        <v>87.051009735151993</v>
      </c>
      <c r="L1132" s="135"/>
      <c r="M1132" s="149">
        <f t="shared" si="335"/>
        <v>1.0034044147310222</v>
      </c>
      <c r="N1132" s="149">
        <f t="shared" si="336"/>
        <v>1.0020581353546227</v>
      </c>
      <c r="O1132" s="149">
        <f t="shared" si="337"/>
        <v>1.0033823094362297</v>
      </c>
      <c r="P1132" s="149">
        <f t="shared" si="338"/>
        <v>1.0012526502955257</v>
      </c>
      <c r="Q1132" s="140"/>
      <c r="R1132" s="152">
        <f t="shared" si="339"/>
        <v>3.3986328301346207E-3</v>
      </c>
      <c r="S1132" s="152">
        <f t="shared" si="340"/>
        <v>2.0560202956083967E-3</v>
      </c>
      <c r="T1132" s="152">
        <f t="shared" si="341"/>
        <v>3.376602292930948E-3</v>
      </c>
      <c r="U1132" s="152">
        <f t="shared" si="342"/>
        <v>1.2518663837208525E-3</v>
      </c>
    </row>
    <row r="1133" spans="1:21" x14ac:dyDescent="0.25">
      <c r="A1133" s="130">
        <f t="shared" si="327"/>
        <v>1965.04</v>
      </c>
      <c r="B1133" s="138"/>
      <c r="C1133" s="149">
        <f t="shared" si="334"/>
        <v>0.01</v>
      </c>
      <c r="D1133" s="150">
        <f t="shared" si="344"/>
        <v>-0.8796999999999997</v>
      </c>
      <c r="E1133" s="150">
        <f t="shared" si="328"/>
        <v>0.70103171369698447</v>
      </c>
      <c r="F1133" s="150">
        <f t="shared" si="329"/>
        <v>1.4441160073716579</v>
      </c>
      <c r="G1133" s="151">
        <f t="shared" si="330"/>
        <v>-0.17866828630301523</v>
      </c>
      <c r="H1133" s="150">
        <f t="shared" si="331"/>
        <v>0.5644160073716582</v>
      </c>
      <c r="I1133" s="137"/>
      <c r="J1133" s="151">
        <f t="shared" si="332"/>
        <v>87.791331713696977</v>
      </c>
      <c r="K1133" s="150">
        <f t="shared" si="333"/>
        <v>88.534416007371661</v>
      </c>
      <c r="L1133" s="135"/>
      <c r="M1133" s="149">
        <f t="shared" si="335"/>
        <v>1.0078269055030149</v>
      </c>
      <c r="N1133" s="149">
        <f t="shared" si="336"/>
        <v>1.0093654046669545</v>
      </c>
      <c r="O1133" s="149">
        <f t="shared" si="337"/>
        <v>1.0133122848801508</v>
      </c>
      <c r="P1133" s="149">
        <f t="shared" si="338"/>
        <v>1.0164815726977539</v>
      </c>
      <c r="Q1133" s="140"/>
      <c r="R1133" s="152">
        <f t="shared" si="339"/>
        <v>7.7964341723479949E-3</v>
      </c>
      <c r="S1133" s="152">
        <f t="shared" si="340"/>
        <v>9.3218211713948056E-3</v>
      </c>
      <c r="T1133" s="152">
        <f t="shared" si="341"/>
        <v>1.3224455034438858E-2</v>
      </c>
      <c r="U1133" s="152">
        <f t="shared" si="342"/>
        <v>1.6347225734788664E-2</v>
      </c>
    </row>
    <row r="1134" spans="1:21" x14ac:dyDescent="0.25">
      <c r="A1134" s="130">
        <f t="shared" si="327"/>
        <v>1965.05</v>
      </c>
      <c r="B1134" s="138"/>
      <c r="C1134" s="149">
        <f t="shared" si="334"/>
        <v>0.01</v>
      </c>
      <c r="D1134" s="150">
        <f t="shared" si="344"/>
        <v>-0.89279999999999404</v>
      </c>
      <c r="E1134" s="150">
        <f t="shared" si="328"/>
        <v>0.70999826290181045</v>
      </c>
      <c r="F1134" s="150">
        <f t="shared" si="329"/>
        <v>1.4720827426586076</v>
      </c>
      <c r="G1134" s="151">
        <f t="shared" si="330"/>
        <v>-0.18280173709818359</v>
      </c>
      <c r="H1134" s="150">
        <f t="shared" si="331"/>
        <v>0.57928274265861357</v>
      </c>
      <c r="I1134" s="137"/>
      <c r="J1134" s="151">
        <f t="shared" si="332"/>
        <v>89.097198262901813</v>
      </c>
      <c r="K1134" s="150">
        <f t="shared" si="333"/>
        <v>89.859282742658621</v>
      </c>
      <c r="L1134" s="135"/>
      <c r="M1134" s="149">
        <f t="shared" si="335"/>
        <v>1.009437227097602</v>
      </c>
      <c r="N1134" s="149">
        <f t="shared" si="336"/>
        <v>1.0094647140426263</v>
      </c>
      <c r="O1134" s="149">
        <f t="shared" si="337"/>
        <v>1.0150316365161243</v>
      </c>
      <c r="P1134" s="149">
        <f t="shared" si="338"/>
        <v>1.0150886268772741</v>
      </c>
      <c r="Q1134" s="140"/>
      <c r="R1134" s="152">
        <f t="shared" si="339"/>
        <v>9.3929746655974974E-3</v>
      </c>
      <c r="S1134" s="152">
        <f t="shared" si="340"/>
        <v>9.4202042644857681E-3</v>
      </c>
      <c r="T1134" s="152">
        <f t="shared" si="341"/>
        <v>1.4919780989411269E-2</v>
      </c>
      <c r="U1134" s="152">
        <f t="shared" si="342"/>
        <v>1.4975925802299861E-2</v>
      </c>
    </row>
    <row r="1135" spans="1:21" x14ac:dyDescent="0.25">
      <c r="A1135" s="130">
        <f t="shared" si="327"/>
        <v>1965.06</v>
      </c>
      <c r="B1135" s="138"/>
      <c r="C1135" s="149">
        <f t="shared" si="334"/>
        <v>0.01</v>
      </c>
      <c r="D1135" s="150">
        <f t="shared" si="344"/>
        <v>-0.85040000000000759</v>
      </c>
      <c r="E1135" s="150">
        <f t="shared" si="328"/>
        <v>0.67183125045943715</v>
      </c>
      <c r="F1135" s="150">
        <f t="shared" si="329"/>
        <v>0.26647858542348785</v>
      </c>
      <c r="G1135" s="151">
        <f t="shared" si="330"/>
        <v>-0.17856874954057045</v>
      </c>
      <c r="H1135" s="150">
        <f t="shared" si="331"/>
        <v>-0.58392141457651969</v>
      </c>
      <c r="I1135" s="137"/>
      <c r="J1135" s="151">
        <f t="shared" si="332"/>
        <v>84.861431250459432</v>
      </c>
      <c r="K1135" s="150">
        <f t="shared" si="333"/>
        <v>84.456078585423484</v>
      </c>
      <c r="L1135" s="135"/>
      <c r="M1135" s="149">
        <f t="shared" si="335"/>
        <v>0.98426779278848031</v>
      </c>
      <c r="N1135" s="149">
        <f t="shared" si="336"/>
        <v>0.9792869859029103</v>
      </c>
      <c r="O1135" s="149">
        <f t="shared" si="337"/>
        <v>0.99583688798482317</v>
      </c>
      <c r="P1135" s="149">
        <f t="shared" si="338"/>
        <v>0.99386127525137768</v>
      </c>
      <c r="Q1135" s="140"/>
      <c r="R1135" s="152">
        <f t="shared" si="339"/>
        <v>-1.5857271812435337E-2</v>
      </c>
      <c r="S1135" s="152">
        <f t="shared" si="340"/>
        <v>-2.0930537526871792E-2</v>
      </c>
      <c r="T1135" s="152">
        <f t="shared" si="341"/>
        <v>-4.1718018923427502E-3</v>
      </c>
      <c r="U1135" s="152">
        <f t="shared" si="342"/>
        <v>-6.1576441866124975E-3</v>
      </c>
    </row>
    <row r="1136" spans="1:21" x14ac:dyDescent="0.25">
      <c r="A1136" s="130">
        <f t="shared" si="327"/>
        <v>1965.07</v>
      </c>
      <c r="B1136" s="138"/>
      <c r="C1136" s="149">
        <f t="shared" si="334"/>
        <v>0.01</v>
      </c>
      <c r="D1136" s="150">
        <f t="shared" si="344"/>
        <v>-0.84910000000000707</v>
      </c>
      <c r="E1136" s="150">
        <f t="shared" si="328"/>
        <v>0.69717525248810863</v>
      </c>
      <c r="F1136" s="150">
        <f t="shared" si="329"/>
        <v>0.55103893074913712</v>
      </c>
      <c r="G1136" s="151">
        <f t="shared" si="330"/>
        <v>-0.15192474751189844</v>
      </c>
      <c r="H1136" s="150">
        <f t="shared" si="331"/>
        <v>-0.29806106925086995</v>
      </c>
      <c r="I1136" s="137"/>
      <c r="J1136" s="151">
        <f t="shared" si="332"/>
        <v>84.758075252488098</v>
      </c>
      <c r="K1136" s="150">
        <f t="shared" si="333"/>
        <v>84.611938930749133</v>
      </c>
      <c r="L1136" s="135"/>
      <c r="M1136" s="149">
        <f t="shared" si="335"/>
        <v>1.0021221466741042</v>
      </c>
      <c r="N1136" s="149">
        <f t="shared" si="336"/>
        <v>1.003384870005259</v>
      </c>
      <c r="O1136" s="149">
        <f t="shared" si="337"/>
        <v>1.0022332007428076</v>
      </c>
      <c r="P1136" s="149">
        <f t="shared" si="338"/>
        <v>1.0032312420699321</v>
      </c>
      <c r="Q1136" s="140"/>
      <c r="R1136" s="152">
        <f t="shared" si="339"/>
        <v>2.1198981014895987E-3</v>
      </c>
      <c r="S1136" s="152">
        <f t="shared" si="340"/>
        <v>3.3791542272614337E-3</v>
      </c>
      <c r="T1136" s="152">
        <f t="shared" si="341"/>
        <v>2.2307108562840483E-3</v>
      </c>
      <c r="U1136" s="152">
        <f t="shared" si="342"/>
        <v>3.2260328258109055E-3</v>
      </c>
    </row>
    <row r="1137" spans="1:21" x14ac:dyDescent="0.25">
      <c r="A1137" s="130">
        <f t="shared" si="327"/>
        <v>1965.08</v>
      </c>
      <c r="B1137" s="138"/>
      <c r="C1137" s="149">
        <f t="shared" si="334"/>
        <v>0.01</v>
      </c>
      <c r="D1137" s="150">
        <f t="shared" si="344"/>
        <v>-0.86490000000000578</v>
      </c>
      <c r="E1137" s="150">
        <f t="shared" si="328"/>
        <v>0.71523463869211523</v>
      </c>
      <c r="F1137" s="150">
        <f t="shared" si="329"/>
        <v>1.4353734062048167</v>
      </c>
      <c r="G1137" s="151">
        <f t="shared" si="330"/>
        <v>-0.14966536130789054</v>
      </c>
      <c r="H1137" s="150">
        <f t="shared" si="331"/>
        <v>0.57047340620481091</v>
      </c>
      <c r="I1137" s="137"/>
      <c r="J1137" s="151">
        <f t="shared" si="332"/>
        <v>86.340334638692099</v>
      </c>
      <c r="K1137" s="150">
        <f t="shared" si="333"/>
        <v>87.060473406204807</v>
      </c>
      <c r="L1137" s="135"/>
      <c r="M1137" s="149">
        <f t="shared" si="335"/>
        <v>1.0131264141059382</v>
      </c>
      <c r="N1137" s="149">
        <f t="shared" si="336"/>
        <v>1.0173748798095847</v>
      </c>
      <c r="O1137" s="149">
        <f t="shared" si="337"/>
        <v>1.0189044944659105</v>
      </c>
      <c r="P1137" s="149">
        <f t="shared" si="338"/>
        <v>1.027430556206067</v>
      </c>
      <c r="Q1137" s="140"/>
      <c r="R1137" s="152">
        <f t="shared" si="339"/>
        <v>1.3041009293073117E-2</v>
      </c>
      <c r="S1137" s="152">
        <f t="shared" si="340"/>
        <v>1.7225662527289999E-2</v>
      </c>
      <c r="T1137" s="152">
        <f t="shared" si="341"/>
        <v>1.8728025084566169E-2</v>
      </c>
      <c r="U1137" s="152">
        <f t="shared" si="342"/>
        <v>2.7061079903362036E-2</v>
      </c>
    </row>
    <row r="1138" spans="1:21" x14ac:dyDescent="0.25">
      <c r="A1138" s="130">
        <f t="shared" si="327"/>
        <v>1965.09</v>
      </c>
      <c r="B1138" s="138"/>
      <c r="C1138" s="149">
        <f t="shared" si="334"/>
        <v>0.01</v>
      </c>
      <c r="D1138" s="150">
        <f t="shared" si="344"/>
        <v>-0.89379999999999882</v>
      </c>
      <c r="E1138" s="150">
        <f t="shared" si="328"/>
        <v>0.72692671323163016</v>
      </c>
      <c r="F1138" s="150">
        <f t="shared" si="329"/>
        <v>1.500607665816561</v>
      </c>
      <c r="G1138" s="151">
        <f t="shared" si="330"/>
        <v>-0.16687328676836866</v>
      </c>
      <c r="H1138" s="150">
        <f t="shared" si="331"/>
        <v>0.6068076658165622</v>
      </c>
      <c r="I1138" s="137"/>
      <c r="J1138" s="151">
        <f t="shared" si="332"/>
        <v>89.213126713231631</v>
      </c>
      <c r="K1138" s="150">
        <f t="shared" si="333"/>
        <v>89.986807665816556</v>
      </c>
      <c r="L1138" s="135"/>
      <c r="M1138" s="149">
        <f t="shared" si="335"/>
        <v>1.0185076772730099</v>
      </c>
      <c r="N1138" s="149">
        <f t="shared" si="336"/>
        <v>1.0186372113795916</v>
      </c>
      <c r="O1138" s="149">
        <f t="shared" si="337"/>
        <v>1.0311504746608835</v>
      </c>
      <c r="P1138" s="149">
        <f t="shared" si="338"/>
        <v>1.0314178742071967</v>
      </c>
      <c r="Q1138" s="140"/>
      <c r="R1138" s="152">
        <f t="shared" si="339"/>
        <v>1.833849447959349E-2</v>
      </c>
      <c r="S1138" s="152">
        <f t="shared" si="340"/>
        <v>1.8465666687596749E-2</v>
      </c>
      <c r="T1138" s="152">
        <f t="shared" si="341"/>
        <v>3.0675144589670651E-2</v>
      </c>
      <c r="U1138" s="152">
        <f t="shared" si="342"/>
        <v>3.0934432528378738E-2</v>
      </c>
    </row>
    <row r="1139" spans="1:21" x14ac:dyDescent="0.25">
      <c r="A1139" s="130">
        <f t="shared" si="327"/>
        <v>1965.1</v>
      </c>
      <c r="B1139" s="138"/>
      <c r="C1139" s="149">
        <f t="shared" si="334"/>
        <v>0.01</v>
      </c>
      <c r="D1139" s="150">
        <f t="shared" si="344"/>
        <v>-0.91389999999999816</v>
      </c>
      <c r="E1139" s="150">
        <f t="shared" si="328"/>
        <v>0.72548313803187914</v>
      </c>
      <c r="F1139" s="150">
        <f t="shared" si="329"/>
        <v>1.5228986747812718</v>
      </c>
      <c r="G1139" s="151">
        <f t="shared" si="330"/>
        <v>-0.18841686196811902</v>
      </c>
      <c r="H1139" s="150">
        <f t="shared" si="331"/>
        <v>0.60899867478127367</v>
      </c>
      <c r="I1139" s="137"/>
      <c r="J1139" s="151">
        <f t="shared" si="332"/>
        <v>91.201583138031879</v>
      </c>
      <c r="K1139" s="150">
        <f t="shared" si="333"/>
        <v>91.998998674781276</v>
      </c>
      <c r="L1139" s="135"/>
      <c r="M1139" s="149">
        <f t="shared" si="335"/>
        <v>1.0148024393225996</v>
      </c>
      <c r="N1139" s="149">
        <f t="shared" si="336"/>
        <v>1.0148225232658781</v>
      </c>
      <c r="O1139" s="149">
        <f t="shared" si="337"/>
        <v>1.022029028468515</v>
      </c>
      <c r="P1139" s="149">
        <f t="shared" si="338"/>
        <v>1.0220711876986881</v>
      </c>
      <c r="Q1139" s="140"/>
      <c r="R1139" s="152">
        <f t="shared" si="339"/>
        <v>1.4693952487242675E-2</v>
      </c>
      <c r="S1139" s="152">
        <f t="shared" si="340"/>
        <v>1.4713743279777569E-2</v>
      </c>
      <c r="T1139" s="152">
        <f t="shared" si="341"/>
        <v>2.1789894967683347E-2</v>
      </c>
      <c r="U1139" s="152">
        <f t="shared" si="342"/>
        <v>2.183114463816983E-2</v>
      </c>
    </row>
    <row r="1140" spans="1:21" x14ac:dyDescent="0.25">
      <c r="A1140" s="130">
        <f t="shared" si="327"/>
        <v>1965.11</v>
      </c>
      <c r="B1140" s="138"/>
      <c r="C1140" s="149">
        <f t="shared" si="334"/>
        <v>0.01</v>
      </c>
      <c r="D1140" s="150">
        <f t="shared" si="344"/>
        <v>-0.92149999999999466</v>
      </c>
      <c r="E1140" s="150">
        <f t="shared" si="328"/>
        <v>0.71710860103793705</v>
      </c>
      <c r="F1140" s="150">
        <f t="shared" si="329"/>
        <v>1.4793516336153425</v>
      </c>
      <c r="G1140" s="151">
        <f t="shared" si="330"/>
        <v>-0.2043913989620576</v>
      </c>
      <c r="H1140" s="150">
        <f t="shared" si="331"/>
        <v>0.55785163361534784</v>
      </c>
      <c r="I1140" s="137"/>
      <c r="J1140" s="151">
        <f t="shared" si="332"/>
        <v>91.945608601037947</v>
      </c>
      <c r="K1140" s="150">
        <f t="shared" si="333"/>
        <v>92.707851633615348</v>
      </c>
      <c r="L1140" s="135"/>
      <c r="M1140" s="149">
        <f t="shared" si="335"/>
        <v>1.0110966194170581</v>
      </c>
      <c r="N1140" s="149">
        <f t="shared" si="336"/>
        <v>1.0109120277101058</v>
      </c>
      <c r="O1140" s="149">
        <f t="shared" si="337"/>
        <v>1.0107773911276532</v>
      </c>
      <c r="P1140" s="149">
        <f t="shared" si="338"/>
        <v>1.0103965896105098</v>
      </c>
      <c r="Q1140" s="140"/>
      <c r="R1140" s="152">
        <f t="shared" si="339"/>
        <v>1.1035503639206679E-2</v>
      </c>
      <c r="S1140" s="152">
        <f t="shared" si="340"/>
        <v>1.0852921128763559E-2</v>
      </c>
      <c r="T1140" s="152">
        <f t="shared" si="341"/>
        <v>1.071972897630223E-2</v>
      </c>
      <c r="U1140" s="152">
        <f t="shared" si="342"/>
        <v>1.0342916761937538E-2</v>
      </c>
    </row>
    <row r="1141" spans="1:21" x14ac:dyDescent="0.25">
      <c r="A1141" s="130">
        <f t="shared" si="327"/>
        <v>1965.12</v>
      </c>
      <c r="B1141" s="138"/>
      <c r="C1141" s="149">
        <f t="shared" si="334"/>
        <v>0.01</v>
      </c>
      <c r="D1141" s="150">
        <f t="shared" si="344"/>
        <v>-0.91729999999999734</v>
      </c>
      <c r="E1141" s="150">
        <f t="shared" si="328"/>
        <v>0.70238081005035402</v>
      </c>
      <c r="F1141" s="150">
        <f t="shared" si="329"/>
        <v>0.42753758257579993</v>
      </c>
      <c r="G1141" s="151">
        <f t="shared" si="330"/>
        <v>-0.21491918994964332</v>
      </c>
      <c r="H1141" s="150">
        <f t="shared" si="331"/>
        <v>-0.4897624174241974</v>
      </c>
      <c r="I1141" s="137"/>
      <c r="J1141" s="151">
        <f t="shared" si="332"/>
        <v>91.515080810050364</v>
      </c>
      <c r="K1141" s="150">
        <f t="shared" si="333"/>
        <v>91.240237582575801</v>
      </c>
      <c r="L1141" s="135"/>
      <c r="M1141" s="149">
        <f t="shared" si="335"/>
        <v>1.0095761936525851</v>
      </c>
      <c r="N1141" s="149">
        <f t="shared" si="336"/>
        <v>1.0053003550219215</v>
      </c>
      <c r="O1141" s="149">
        <f t="shared" si="337"/>
        <v>1.0124390071194975</v>
      </c>
      <c r="P1141" s="149">
        <f t="shared" si="338"/>
        <v>1.0098363139856874</v>
      </c>
      <c r="Q1141" s="140"/>
      <c r="R1141" s="152">
        <f t="shared" si="339"/>
        <v>9.5306325471889389E-3</v>
      </c>
      <c r="S1141" s="152">
        <f t="shared" si="340"/>
        <v>5.2863575794003023E-3</v>
      </c>
      <c r="T1141" s="152">
        <f t="shared" si="341"/>
        <v>1.2362278302084839E-2</v>
      </c>
      <c r="U1141" s="152">
        <f t="shared" si="342"/>
        <v>9.7882523584529087E-3</v>
      </c>
    </row>
    <row r="1142" spans="1:21" x14ac:dyDescent="0.25">
      <c r="A1142" s="130">
        <f t="shared" si="327"/>
        <v>1966.01</v>
      </c>
      <c r="B1142" s="138"/>
      <c r="C1142" s="149">
        <f t="shared" si="334"/>
        <v>0.01</v>
      </c>
      <c r="D1142" s="150">
        <f t="shared" ref="D1142:D1161" si="345">(1-Epsilon)*q_SP-q_SP</f>
        <v>-0.93319999999999936</v>
      </c>
      <c r="E1142" s="150">
        <f t="shared" si="328"/>
        <v>0.70231346761461666</v>
      </c>
      <c r="F1142" s="150">
        <f t="shared" si="329"/>
        <v>1.5415230447392916</v>
      </c>
      <c r="G1142" s="151">
        <f t="shared" si="330"/>
        <v>-0.2308865323853827</v>
      </c>
      <c r="H1142" s="150">
        <f t="shared" si="331"/>
        <v>0.60832304473929222</v>
      </c>
      <c r="I1142" s="137"/>
      <c r="J1142" s="151">
        <f t="shared" si="332"/>
        <v>93.089113467614609</v>
      </c>
      <c r="K1142" s="150">
        <f t="shared" si="333"/>
        <v>93.928323044739287</v>
      </c>
      <c r="L1142" s="135"/>
      <c r="M1142" s="149">
        <f t="shared" si="335"/>
        <v>1.0092804277680958</v>
      </c>
      <c r="N1142" s="149">
        <f t="shared" si="336"/>
        <v>1.0138973300477372</v>
      </c>
      <c r="O1142" s="149">
        <f t="shared" si="337"/>
        <v>1.016788282881157</v>
      </c>
      <c r="P1142" s="149">
        <f t="shared" si="338"/>
        <v>1.0269220217136894</v>
      </c>
      <c r="Q1142" s="140"/>
      <c r="R1142" s="152">
        <f t="shared" si="339"/>
        <v>9.2376291872998464E-3</v>
      </c>
      <c r="S1142" s="152">
        <f t="shared" si="340"/>
        <v>1.3801647624214123E-2</v>
      </c>
      <c r="T1142" s="152">
        <f t="shared" si="341"/>
        <v>1.6648917303065152E-2</v>
      </c>
      <c r="U1142" s="152">
        <f t="shared" si="342"/>
        <v>2.6565999839471947E-2</v>
      </c>
    </row>
    <row r="1143" spans="1:21" x14ac:dyDescent="0.25">
      <c r="A1143" s="130">
        <f t="shared" si="327"/>
        <v>1966.02</v>
      </c>
      <c r="B1143" s="138"/>
      <c r="C1143" s="149">
        <f t="shared" si="334"/>
        <v>0.01</v>
      </c>
      <c r="D1143" s="150">
        <f t="shared" si="345"/>
        <v>-0.92690000000000339</v>
      </c>
      <c r="E1143" s="150">
        <f t="shared" si="328"/>
        <v>0.69381359440531043</v>
      </c>
      <c r="F1143" s="150">
        <f t="shared" si="329"/>
        <v>0.3904042984039513</v>
      </c>
      <c r="G1143" s="151">
        <f t="shared" si="330"/>
        <v>-0.23308640559469296</v>
      </c>
      <c r="H1143" s="150">
        <f t="shared" si="331"/>
        <v>-0.53649570159605209</v>
      </c>
      <c r="I1143" s="137"/>
      <c r="J1143" s="151">
        <f t="shared" si="332"/>
        <v>92.456913594405307</v>
      </c>
      <c r="K1143" s="150">
        <f t="shared" si="333"/>
        <v>92.153504298403945</v>
      </c>
      <c r="L1143" s="135"/>
      <c r="M1143" s="149">
        <f t="shared" si="335"/>
        <v>1.0113806412508208</v>
      </c>
      <c r="N1143" s="149">
        <f t="shared" si="336"/>
        <v>1.0068422241103532</v>
      </c>
      <c r="O1143" s="149">
        <f t="shared" si="337"/>
        <v>1.0154874992566358</v>
      </c>
      <c r="P1143" s="149">
        <f t="shared" si="338"/>
        <v>1.0129337620945567</v>
      </c>
      <c r="Q1143" s="140"/>
      <c r="R1143" s="152">
        <f t="shared" si="339"/>
        <v>1.1316368933618991E-2</v>
      </c>
      <c r="S1143" s="152">
        <f t="shared" si="340"/>
        <v>6.8189223252702958E-3</v>
      </c>
      <c r="T1143" s="152">
        <f t="shared" si="341"/>
        <v>1.5368792023229464E-2</v>
      </c>
      <c r="U1143" s="152">
        <f t="shared" si="342"/>
        <v>1.2850835265445341E-2</v>
      </c>
    </row>
    <row r="1144" spans="1:21" x14ac:dyDescent="0.25">
      <c r="A1144" s="130">
        <f t="shared" si="327"/>
        <v>1966.03</v>
      </c>
      <c r="B1144" s="138"/>
      <c r="C1144" s="149">
        <f t="shared" si="334"/>
        <v>0.01</v>
      </c>
      <c r="D1144" s="150">
        <f t="shared" si="345"/>
        <v>-0.88880000000000337</v>
      </c>
      <c r="E1144" s="150">
        <f t="shared" si="328"/>
        <v>0.65090589805807286</v>
      </c>
      <c r="F1144" s="150">
        <f t="shared" si="329"/>
        <v>0.28361330612165458</v>
      </c>
      <c r="G1144" s="151">
        <f t="shared" si="330"/>
        <v>-0.2378941019419305</v>
      </c>
      <c r="H1144" s="150">
        <f t="shared" si="331"/>
        <v>-0.60518669387834878</v>
      </c>
      <c r="I1144" s="137"/>
      <c r="J1144" s="151">
        <f t="shared" si="332"/>
        <v>88.642105898058063</v>
      </c>
      <c r="K1144" s="150">
        <f t="shared" si="333"/>
        <v>88.274813306121644</v>
      </c>
      <c r="L1144" s="135"/>
      <c r="M1144" s="149">
        <f t="shared" si="335"/>
        <v>0.99024470577432411</v>
      </c>
      <c r="N1144" s="149">
        <f t="shared" si="336"/>
        <v>0.98994414356763782</v>
      </c>
      <c r="O1144" s="149">
        <f t="shared" si="337"/>
        <v>0.9996982665812012</v>
      </c>
      <c r="P1144" s="149">
        <f t="shared" si="338"/>
        <v>0.99956730534488758</v>
      </c>
      <c r="Q1144" s="140"/>
      <c r="R1144" s="152">
        <f t="shared" si="339"/>
        <v>-9.8031888470166972E-3</v>
      </c>
      <c r="S1144" s="152">
        <f t="shared" si="340"/>
        <v>-1.0106758083955222E-2</v>
      </c>
      <c r="T1144" s="152">
        <f t="shared" si="341"/>
        <v>-3.0177894948579321E-4</v>
      </c>
      <c r="U1144" s="152">
        <f t="shared" si="342"/>
        <v>-4.3278829445717162E-4</v>
      </c>
    </row>
    <row r="1145" spans="1:21" x14ac:dyDescent="0.25">
      <c r="A1145" s="130">
        <f t="shared" si="327"/>
        <v>1966.04</v>
      </c>
      <c r="B1145" s="138"/>
      <c r="C1145" s="149">
        <f t="shared" si="334"/>
        <v>0.01</v>
      </c>
      <c r="D1145" s="150">
        <f t="shared" si="345"/>
        <v>-0.91599999999999682</v>
      </c>
      <c r="E1145" s="150">
        <f t="shared" si="328"/>
        <v>0.6895784498203722</v>
      </c>
      <c r="F1145" s="150">
        <f t="shared" si="329"/>
        <v>1.5321542961557362</v>
      </c>
      <c r="G1145" s="151">
        <f t="shared" si="330"/>
        <v>-0.22642155017962462</v>
      </c>
      <c r="H1145" s="150">
        <f t="shared" si="331"/>
        <v>0.61615429615573936</v>
      </c>
      <c r="I1145" s="137"/>
      <c r="J1145" s="151">
        <f t="shared" si="332"/>
        <v>91.373578449820371</v>
      </c>
      <c r="K1145" s="150">
        <f t="shared" si="333"/>
        <v>92.216154296155736</v>
      </c>
      <c r="L1145" s="135"/>
      <c r="M1145" s="149">
        <f t="shared" si="335"/>
        <v>1.009348774091622</v>
      </c>
      <c r="N1145" s="149">
        <f t="shared" si="336"/>
        <v>1.0145600811201294</v>
      </c>
      <c r="O1145" s="149">
        <f t="shared" si="337"/>
        <v>1.0271196943952234</v>
      </c>
      <c r="P1145" s="149">
        <f t="shared" si="338"/>
        <v>1.0386985458723745</v>
      </c>
      <c r="Q1145" s="140"/>
      <c r="R1145" s="152">
        <f t="shared" si="339"/>
        <v>9.3053447672482668E-3</v>
      </c>
      <c r="S1145" s="152">
        <f t="shared" si="340"/>
        <v>1.4455100925551721E-2</v>
      </c>
      <c r="T1145" s="152">
        <f t="shared" si="341"/>
        <v>2.6758471765036082E-2</v>
      </c>
      <c r="U1145" s="152">
        <f t="shared" si="342"/>
        <v>3.7968531301071896E-2</v>
      </c>
    </row>
    <row r="1146" spans="1:21" x14ac:dyDescent="0.25">
      <c r="A1146" s="130">
        <f t="shared" si="327"/>
        <v>1966.05</v>
      </c>
      <c r="B1146" s="138"/>
      <c r="C1146" s="149">
        <f t="shared" si="334"/>
        <v>0.01</v>
      </c>
      <c r="D1146" s="150">
        <f t="shared" si="345"/>
        <v>-0.86780000000000257</v>
      </c>
      <c r="E1146" s="150">
        <f t="shared" si="328"/>
        <v>0.65339045678675767</v>
      </c>
      <c r="F1146" s="150">
        <f t="shared" si="329"/>
        <v>0.27217760046341</v>
      </c>
      <c r="G1146" s="151">
        <f t="shared" si="330"/>
        <v>-0.2144095432132449</v>
      </c>
      <c r="H1146" s="150">
        <f t="shared" si="331"/>
        <v>-0.59562239953659257</v>
      </c>
      <c r="I1146" s="137"/>
      <c r="J1146" s="151">
        <f t="shared" si="332"/>
        <v>86.565590456786751</v>
      </c>
      <c r="K1146" s="150">
        <f t="shared" si="333"/>
        <v>86.184377600463407</v>
      </c>
      <c r="L1146" s="135"/>
      <c r="M1146" s="149">
        <f t="shared" si="335"/>
        <v>0.98500962409244774</v>
      </c>
      <c r="N1146" s="149">
        <f t="shared" si="336"/>
        <v>0.98018579233211223</v>
      </c>
      <c r="O1146" s="149">
        <f t="shared" si="337"/>
        <v>0.99736066588804873</v>
      </c>
      <c r="P1146" s="149">
        <f t="shared" si="338"/>
        <v>0.99535124114067164</v>
      </c>
      <c r="Q1146" s="140"/>
      <c r="R1146" s="152">
        <f t="shared" si="339"/>
        <v>-1.510386720554947E-2</v>
      </c>
      <c r="S1146" s="152">
        <f t="shared" si="340"/>
        <v>-2.0013141273937878E-2</v>
      </c>
      <c r="T1146" s="152">
        <f t="shared" si="341"/>
        <v>-2.6428232949939822E-3</v>
      </c>
      <c r="U1146" s="152">
        <f t="shared" si="342"/>
        <v>-4.6595979440343521E-3</v>
      </c>
    </row>
    <row r="1147" spans="1:21" x14ac:dyDescent="0.25">
      <c r="A1147" s="130">
        <f t="shared" si="327"/>
        <v>1966.06</v>
      </c>
      <c r="B1147" s="138"/>
      <c r="C1147" s="149">
        <f t="shared" si="334"/>
        <v>0.01</v>
      </c>
      <c r="D1147" s="150">
        <f t="shared" si="345"/>
        <v>-0.86060000000000514</v>
      </c>
      <c r="E1147" s="150">
        <f t="shared" si="328"/>
        <v>0.67272906757751472</v>
      </c>
      <c r="F1147" s="150">
        <f t="shared" si="329"/>
        <v>0.34724181131543341</v>
      </c>
      <c r="G1147" s="151">
        <f t="shared" si="330"/>
        <v>-0.18787093242249042</v>
      </c>
      <c r="H1147" s="150">
        <f t="shared" si="331"/>
        <v>-0.51335818868457173</v>
      </c>
      <c r="I1147" s="137"/>
      <c r="J1147" s="151">
        <f t="shared" si="332"/>
        <v>85.872129067577518</v>
      </c>
      <c r="K1147" s="150">
        <f t="shared" si="333"/>
        <v>85.546641811315425</v>
      </c>
      <c r="L1147" s="135"/>
      <c r="M1147" s="149">
        <f t="shared" si="335"/>
        <v>1.0017101381432532</v>
      </c>
      <c r="N1147" s="149">
        <f t="shared" si="336"/>
        <v>1.0019537161463616</v>
      </c>
      <c r="O1147" s="149">
        <f t="shared" si="337"/>
        <v>1.0038821707239558</v>
      </c>
      <c r="P1147" s="149">
        <f t="shared" si="338"/>
        <v>1.0040078981097227</v>
      </c>
      <c r="Q1147" s="140"/>
      <c r="R1147" s="152">
        <f t="shared" si="339"/>
        <v>1.7086775220242721E-3</v>
      </c>
      <c r="S1147" s="152">
        <f t="shared" si="340"/>
        <v>1.9518101251172534E-3</v>
      </c>
      <c r="T1147" s="152">
        <f t="shared" si="341"/>
        <v>3.8746545456355506E-3</v>
      </c>
      <c r="U1147" s="152">
        <f t="shared" si="342"/>
        <v>3.9998878817456632E-3</v>
      </c>
    </row>
    <row r="1148" spans="1:21" x14ac:dyDescent="0.25">
      <c r="A1148" s="130">
        <f t="shared" si="327"/>
        <v>1966.07</v>
      </c>
      <c r="B1148" s="138"/>
      <c r="C1148" s="149">
        <f t="shared" si="334"/>
        <v>0.01</v>
      </c>
      <c r="D1148" s="150">
        <f t="shared" si="345"/>
        <v>-0.85840000000000316</v>
      </c>
      <c r="E1148" s="150">
        <f t="shared" si="328"/>
        <v>0.67536550668149431</v>
      </c>
      <c r="F1148" s="150">
        <f t="shared" si="329"/>
        <v>0.49331362364884962</v>
      </c>
      <c r="G1148" s="151">
        <f t="shared" si="330"/>
        <v>-0.18303449331850885</v>
      </c>
      <c r="H1148" s="150">
        <f t="shared" si="331"/>
        <v>-0.36508637635115354</v>
      </c>
      <c r="I1148" s="137"/>
      <c r="J1148" s="151">
        <f t="shared" si="332"/>
        <v>85.656965506681502</v>
      </c>
      <c r="K1148" s="150">
        <f t="shared" si="333"/>
        <v>85.474913623648845</v>
      </c>
      <c r="L1148" s="135"/>
      <c r="M1148" s="149">
        <f t="shared" si="335"/>
        <v>1.0122284234937198</v>
      </c>
      <c r="N1148" s="149">
        <f t="shared" si="336"/>
        <v>1.0128884004045799</v>
      </c>
      <c r="O1148" s="149">
        <f t="shared" si="337"/>
        <v>1.0143205891692848</v>
      </c>
      <c r="P1148" s="149">
        <f t="shared" si="338"/>
        <v>1.0148026623551376</v>
      </c>
      <c r="Q1148" s="140"/>
      <c r="R1148" s="152">
        <f t="shared" si="339"/>
        <v>1.2154260310237829E-2</v>
      </c>
      <c r="S1148" s="152">
        <f t="shared" si="340"/>
        <v>1.2806051778697095E-2</v>
      </c>
      <c r="T1148" s="152">
        <f t="shared" si="341"/>
        <v>1.4219018088878252E-2</v>
      </c>
      <c r="U1148" s="152">
        <f t="shared" si="342"/>
        <v>1.4694172266487228E-2</v>
      </c>
    </row>
    <row r="1149" spans="1:21" x14ac:dyDescent="0.25">
      <c r="A1149" s="130">
        <f t="shared" si="327"/>
        <v>1966.08</v>
      </c>
      <c r="B1149" s="138"/>
      <c r="C1149" s="149">
        <f t="shared" si="334"/>
        <v>0.01</v>
      </c>
      <c r="D1149" s="150">
        <f t="shared" si="345"/>
        <v>-0.80649999999999977</v>
      </c>
      <c r="E1149" s="150">
        <f t="shared" si="328"/>
        <v>0.6203898875332704</v>
      </c>
      <c r="F1149" s="150">
        <f t="shared" si="329"/>
        <v>0.25175667895694909</v>
      </c>
      <c r="G1149" s="151">
        <f t="shared" si="330"/>
        <v>-0.18611011246672937</v>
      </c>
      <c r="H1149" s="150">
        <f t="shared" si="331"/>
        <v>-0.55474332104305069</v>
      </c>
      <c r="I1149" s="137"/>
      <c r="J1149" s="151">
        <f t="shared" si="332"/>
        <v>80.46388988753327</v>
      </c>
      <c r="K1149" s="150">
        <f t="shared" si="333"/>
        <v>80.095256678956957</v>
      </c>
      <c r="L1149" s="135"/>
      <c r="M1149" s="149">
        <f t="shared" si="335"/>
        <v>0.98958720260432831</v>
      </c>
      <c r="N1149" s="149">
        <f t="shared" si="336"/>
        <v>0.98870024942662671</v>
      </c>
      <c r="O1149" s="149">
        <f t="shared" si="337"/>
        <v>1.0071984813709989</v>
      </c>
      <c r="P1149" s="149">
        <f t="shared" si="338"/>
        <v>1.0068385522507866</v>
      </c>
      <c r="Q1149" s="140"/>
      <c r="R1149" s="152">
        <f t="shared" si="339"/>
        <v>-1.0467389874776091E-2</v>
      </c>
      <c r="S1149" s="152">
        <f t="shared" si="340"/>
        <v>-1.1364077801720716E-2</v>
      </c>
      <c r="T1149" s="152">
        <f t="shared" si="341"/>
        <v>7.1726959738283988E-3</v>
      </c>
      <c r="U1149" s="152">
        <f t="shared" si="342"/>
        <v>6.8152754120060569E-3</v>
      </c>
    </row>
    <row r="1150" spans="1:21" x14ac:dyDescent="0.25">
      <c r="A1150" s="130">
        <f t="shared" si="327"/>
        <v>1966.09</v>
      </c>
      <c r="B1150" s="138"/>
      <c r="C1150" s="149">
        <f t="shared" si="334"/>
        <v>0.01</v>
      </c>
      <c r="D1150" s="150">
        <f t="shared" si="345"/>
        <v>-0.77809999999999491</v>
      </c>
      <c r="E1150" s="150">
        <f t="shared" si="328"/>
        <v>0.61170303338967591</v>
      </c>
      <c r="F1150" s="150">
        <f t="shared" si="329"/>
        <v>0.25299871803980184</v>
      </c>
      <c r="G1150" s="151">
        <f t="shared" si="330"/>
        <v>-0.166396966610319</v>
      </c>
      <c r="H1150" s="150">
        <f t="shared" si="331"/>
        <v>-0.52510128196019301</v>
      </c>
      <c r="I1150" s="137"/>
      <c r="J1150" s="151">
        <f t="shared" si="332"/>
        <v>77.643603033389681</v>
      </c>
      <c r="K1150" s="150">
        <f t="shared" si="333"/>
        <v>77.284898718039813</v>
      </c>
      <c r="L1150" s="135"/>
      <c r="M1150" s="149">
        <f t="shared" si="335"/>
        <v>0.98815788352192024</v>
      </c>
      <c r="N1150" s="149">
        <f t="shared" si="336"/>
        <v>0.98814861560810785</v>
      </c>
      <c r="O1150" s="149">
        <f t="shared" si="337"/>
        <v>0.99583526838569925</v>
      </c>
      <c r="P1150" s="149">
        <f t="shared" si="338"/>
        <v>0.99583143520164519</v>
      </c>
      <c r="Q1150" s="140"/>
      <c r="R1150" s="152">
        <f t="shared" si="339"/>
        <v>-1.1912792865563807E-2</v>
      </c>
      <c r="S1150" s="152">
        <f t="shared" si="340"/>
        <v>-1.1922171890342141E-2</v>
      </c>
      <c r="T1150" s="152">
        <f t="shared" si="341"/>
        <v>-4.1734282635492214E-3</v>
      </c>
      <c r="U1150" s="152">
        <f t="shared" si="342"/>
        <v>-4.1772774859589338E-3</v>
      </c>
    </row>
    <row r="1151" spans="1:21" x14ac:dyDescent="0.25">
      <c r="A1151" s="130">
        <f t="shared" si="327"/>
        <v>1966.1</v>
      </c>
      <c r="B1151" s="138"/>
      <c r="C1151" s="149">
        <f t="shared" si="334"/>
        <v>0.01</v>
      </c>
      <c r="D1151" s="150">
        <f t="shared" si="345"/>
        <v>-0.77129999999999654</v>
      </c>
      <c r="E1151" s="150">
        <f t="shared" si="328"/>
        <v>0.62405060956334113</v>
      </c>
      <c r="F1151" s="150">
        <f t="shared" si="329"/>
        <v>0.31322765236933076</v>
      </c>
      <c r="G1151" s="151">
        <f t="shared" si="330"/>
        <v>-0.14724939043665541</v>
      </c>
      <c r="H1151" s="150">
        <f t="shared" si="331"/>
        <v>-0.45807234763066579</v>
      </c>
      <c r="I1151" s="137"/>
      <c r="J1151" s="151">
        <f t="shared" si="332"/>
        <v>76.98275060956334</v>
      </c>
      <c r="K1151" s="150">
        <f t="shared" si="333"/>
        <v>76.671927652369334</v>
      </c>
      <c r="L1151" s="135"/>
      <c r="M1151" s="149">
        <f t="shared" si="335"/>
        <v>0.99271028377272363</v>
      </c>
      <c r="N1151" s="149">
        <f t="shared" si="336"/>
        <v>0.99295074621222712</v>
      </c>
      <c r="O1151" s="149">
        <f t="shared" si="337"/>
        <v>0.99207649623492844</v>
      </c>
      <c r="P1151" s="149">
        <f t="shared" si="338"/>
        <v>0.99219719074953094</v>
      </c>
      <c r="Q1151" s="140"/>
      <c r="R1151" s="152">
        <f t="shared" si="339"/>
        <v>-7.3164160438023117E-3</v>
      </c>
      <c r="S1151" s="152">
        <f t="shared" si="340"/>
        <v>-7.0742171618705099E-3</v>
      </c>
      <c r="T1151" s="152">
        <f t="shared" si="341"/>
        <v>-7.9550615302807718E-3</v>
      </c>
      <c r="U1151" s="152">
        <f t="shared" si="342"/>
        <v>-7.8334104540778993E-3</v>
      </c>
    </row>
    <row r="1152" spans="1:21" x14ac:dyDescent="0.25">
      <c r="A1152" s="130">
        <f t="shared" si="327"/>
        <v>1966.11</v>
      </c>
      <c r="B1152" s="138"/>
      <c r="C1152" s="149">
        <f t="shared" si="334"/>
        <v>0.01</v>
      </c>
      <c r="D1152" s="150">
        <f t="shared" si="345"/>
        <v>-0.80989999999999895</v>
      </c>
      <c r="E1152" s="150">
        <f t="shared" si="328"/>
        <v>0.67347708243804882</v>
      </c>
      <c r="F1152" s="150">
        <f t="shared" si="329"/>
        <v>1.3641972756971208</v>
      </c>
      <c r="G1152" s="151">
        <f t="shared" si="330"/>
        <v>-0.13642291756195013</v>
      </c>
      <c r="H1152" s="150">
        <f t="shared" si="331"/>
        <v>0.55429727569712184</v>
      </c>
      <c r="I1152" s="137"/>
      <c r="J1152" s="151">
        <f t="shared" si="332"/>
        <v>80.853577082438051</v>
      </c>
      <c r="K1152" s="150">
        <f t="shared" si="333"/>
        <v>81.544297275697119</v>
      </c>
      <c r="L1152" s="135"/>
      <c r="M1152" s="149">
        <f t="shared" si="335"/>
        <v>1.0312225878395167</v>
      </c>
      <c r="N1152" s="149">
        <f t="shared" si="336"/>
        <v>1.0367437746837389</v>
      </c>
      <c r="O1152" s="149">
        <f t="shared" si="337"/>
        <v>1.0474067318002942</v>
      </c>
      <c r="P1152" s="149">
        <f t="shared" si="338"/>
        <v>1.0585904650674103</v>
      </c>
      <c r="Q1152" s="140"/>
      <c r="R1152" s="152">
        <f t="shared" si="339"/>
        <v>3.0745076824506151E-2</v>
      </c>
      <c r="S1152" s="152">
        <f t="shared" si="340"/>
        <v>3.6084815480788089E-2</v>
      </c>
      <c r="T1152" s="152">
        <f t="shared" si="341"/>
        <v>4.6317329995827244E-2</v>
      </c>
      <c r="U1152" s="152">
        <f t="shared" si="342"/>
        <v>5.693827328557112E-2</v>
      </c>
    </row>
    <row r="1153" spans="1:21" x14ac:dyDescent="0.25">
      <c r="A1153" s="130">
        <f t="shared" ref="A1153:A1216" si="346">Timecode</f>
        <v>1966.12</v>
      </c>
      <c r="B1153" s="138"/>
      <c r="C1153" s="149">
        <f t="shared" si="334"/>
        <v>0.01</v>
      </c>
      <c r="D1153" s="150">
        <f t="shared" si="345"/>
        <v>-0.81329999999999814</v>
      </c>
      <c r="E1153" s="150">
        <f t="shared" si="328"/>
        <v>0.63944067129794158</v>
      </c>
      <c r="F1153" s="150">
        <f t="shared" si="329"/>
        <v>1.2198425009694587</v>
      </c>
      <c r="G1153" s="151">
        <f t="shared" si="330"/>
        <v>-0.17385932870205656</v>
      </c>
      <c r="H1153" s="150">
        <f t="shared" si="331"/>
        <v>0.40654250096946054</v>
      </c>
      <c r="I1153" s="137"/>
      <c r="J1153" s="151">
        <f t="shared" si="332"/>
        <v>81.156140671297948</v>
      </c>
      <c r="K1153" s="150">
        <f t="shared" si="333"/>
        <v>81.736542500969463</v>
      </c>
      <c r="L1153" s="135"/>
      <c r="M1153" s="149">
        <f t="shared" si="335"/>
        <v>0.99055993097408568</v>
      </c>
      <c r="N1153" s="149">
        <f t="shared" si="336"/>
        <v>0.99000578927196492</v>
      </c>
      <c r="O1153" s="149">
        <f t="shared" si="337"/>
        <v>1.000049591213455</v>
      </c>
      <c r="P1153" s="149">
        <f t="shared" si="338"/>
        <v>0.99899247109246803</v>
      </c>
      <c r="Q1153" s="140"/>
      <c r="R1153" s="152">
        <f t="shared" si="339"/>
        <v>-9.484908894946199E-3</v>
      </c>
      <c r="S1153" s="152">
        <f t="shared" si="340"/>
        <v>-1.0044488121139946E-2</v>
      </c>
      <c r="T1153" s="152">
        <f t="shared" si="341"/>
        <v>4.9589983851472462E-5</v>
      </c>
      <c r="U1153" s="152">
        <f t="shared" si="342"/>
        <v>-1.0080368059586199E-3</v>
      </c>
    </row>
    <row r="1154" spans="1:21" x14ac:dyDescent="0.25">
      <c r="A1154" s="130">
        <f t="shared" si="346"/>
        <v>1967.01</v>
      </c>
      <c r="B1154" s="138"/>
      <c r="C1154" s="149">
        <f t="shared" si="334"/>
        <v>0.01</v>
      </c>
      <c r="D1154" s="150">
        <f t="shared" si="345"/>
        <v>-0.84449999999999648</v>
      </c>
      <c r="E1154" s="150">
        <f t="shared" ref="E1154:E1217" si="347">(Epsilon*2*L_RDY_SP_set*q_SP)</f>
        <v>0.69340447397400873</v>
      </c>
      <c r="F1154" s="150">
        <f t="shared" ref="F1154:F1217" si="348">(Epsilon*2*L_RS_SP_set*q_SP)</f>
        <v>1.4180656283966291</v>
      </c>
      <c r="G1154" s="151">
        <f t="shared" ref="G1154:G1217" si="349">Impact_neg_d+Impact_pos_RDY_d</f>
        <v>-0.15109552602598775</v>
      </c>
      <c r="H1154" s="150">
        <f t="shared" ref="H1154:H1217" si="350">Impact_neg_d+Impact_pos_RS_d</f>
        <v>0.57356562839663261</v>
      </c>
      <c r="I1154" s="137"/>
      <c r="J1154" s="151">
        <f t="shared" ref="J1154:J1217" si="351">q_SP+Impact_ges_RDY_d</f>
        <v>84.298904473974019</v>
      </c>
      <c r="K1154" s="150">
        <f t="shared" ref="K1154:K1217" si="352">q_SP+Impact_ges_RS_d</f>
        <v>85.023565628396639</v>
      </c>
      <c r="L1154" s="135"/>
      <c r="M1154" s="149">
        <f t="shared" si="335"/>
        <v>1.0077069171911526</v>
      </c>
      <c r="N1154" s="149">
        <f t="shared" si="336"/>
        <v>1.0083099821476591</v>
      </c>
      <c r="O1154" s="149">
        <f t="shared" si="337"/>
        <v>1.0324363811675747</v>
      </c>
      <c r="P1154" s="149">
        <f t="shared" si="338"/>
        <v>1.0336696955152764</v>
      </c>
      <c r="Q1154" s="140"/>
      <c r="R1154" s="152">
        <f t="shared" si="339"/>
        <v>7.6773706164274223E-3</v>
      </c>
      <c r="S1154" s="152">
        <f t="shared" si="340"/>
        <v>8.2756443458711637E-3</v>
      </c>
      <c r="T1154" s="152">
        <f t="shared" si="341"/>
        <v>3.1921427652097371E-2</v>
      </c>
      <c r="U1154" s="152">
        <f t="shared" si="342"/>
        <v>3.3115281644499728E-2</v>
      </c>
    </row>
    <row r="1155" spans="1:21" x14ac:dyDescent="0.25">
      <c r="A1155" s="130">
        <f t="shared" si="346"/>
        <v>1967.02</v>
      </c>
      <c r="B1155" s="138"/>
      <c r="C1155" s="149">
        <f t="shared" ref="C1155:C1218" si="353">C1154</f>
        <v>0.01</v>
      </c>
      <c r="D1155" s="150">
        <f t="shared" si="345"/>
        <v>-0.87359999999999616</v>
      </c>
      <c r="E1155" s="150">
        <f t="shared" si="347"/>
        <v>0.72736124130326718</v>
      </c>
      <c r="F1155" s="150">
        <f t="shared" si="348"/>
        <v>1.4657311964748256</v>
      </c>
      <c r="G1155" s="151">
        <f t="shared" si="349"/>
        <v>-0.14623875869672898</v>
      </c>
      <c r="H1155" s="150">
        <f t="shared" si="350"/>
        <v>0.59213119647482948</v>
      </c>
      <c r="I1155" s="137"/>
      <c r="J1155" s="151">
        <f t="shared" si="351"/>
        <v>87.213761241303274</v>
      </c>
      <c r="K1155" s="150">
        <f t="shared" si="352"/>
        <v>87.952131196474824</v>
      </c>
      <c r="L1155" s="135"/>
      <c r="M1155" s="149">
        <f t="shared" ref="M1155:M1218" si="354">(D_mon+q_impact_RDY_d)/INDEX(q_impact_RDY_d,tMinus)*L_RDY_SP_set+(R_Cash)*(1-L_RDY_SP_set)</f>
        <v>1.0200280313126007</v>
      </c>
      <c r="N1155" s="149">
        <f t="shared" ref="N1155:N1218" si="355">(D_mon+q_impact_RS_d)/INDEX(q_impact_RS_d,tMinus)*L_RDY_SP_set+(R_Cash)*(1-L_RDY_SP_set)</f>
        <v>1.0199623300311174</v>
      </c>
      <c r="O1155" s="149">
        <f t="shared" ref="O1155:O1218" si="356">(D_mon+q_impact_RDY_d)/INDEX(q_impact_RDY_d,tMinus)*L_RS_SP_set+(R_Cash)*(1-L_RS_SP_set)</f>
        <v>1.0326304526065808</v>
      </c>
      <c r="P1155" s="149">
        <f t="shared" ref="P1155:P1218" si="357">(D_mon+q_impact_RS_d)/INDEX(q_impact_RS_d,tMinus)*L_RS_SP_set+(R_Cash)*(1-L_RS_SP_set)</f>
        <v>1.0324980556455521</v>
      </c>
      <c r="Q1155" s="140"/>
      <c r="R1155" s="152">
        <f t="shared" ref="R1155:R1218" si="358">LN(M1155)</f>
        <v>1.9830108597585553E-2</v>
      </c>
      <c r="S1155" s="152">
        <f t="shared" ref="S1155:S1218" si="359">LN(N1155)</f>
        <v>1.9765695272159104E-2</v>
      </c>
      <c r="T1155" s="152">
        <f t="shared" ref="T1155:T1218" si="360">LN(O1155)</f>
        <v>3.2109384222222245E-2</v>
      </c>
      <c r="U1155" s="152">
        <f t="shared" ref="U1155:U1218" si="361">LN(P1155)</f>
        <v>3.1981162699269969E-2</v>
      </c>
    </row>
    <row r="1156" spans="1:21" x14ac:dyDescent="0.25">
      <c r="A1156" s="130">
        <f t="shared" si="346"/>
        <v>1967.03</v>
      </c>
      <c r="B1156" s="138"/>
      <c r="C1156" s="149">
        <f t="shared" si="353"/>
        <v>0.01</v>
      </c>
      <c r="D1156" s="150">
        <f t="shared" si="345"/>
        <v>-0.89419999999999789</v>
      </c>
      <c r="E1156" s="150">
        <f t="shared" si="347"/>
        <v>0.72339729139265196</v>
      </c>
      <c r="F1156" s="150">
        <f t="shared" si="348"/>
        <v>1.4891499938708828</v>
      </c>
      <c r="G1156" s="151">
        <f t="shared" si="349"/>
        <v>-0.17080270860734592</v>
      </c>
      <c r="H1156" s="150">
        <f t="shared" si="350"/>
        <v>0.59494999387088487</v>
      </c>
      <c r="I1156" s="137"/>
      <c r="J1156" s="151">
        <f t="shared" si="351"/>
        <v>89.249197291392662</v>
      </c>
      <c r="K1156" s="150">
        <f t="shared" si="352"/>
        <v>90.014949993870886</v>
      </c>
      <c r="L1156" s="135"/>
      <c r="M1156" s="149">
        <f t="shared" si="354"/>
        <v>1.0086664586392848</v>
      </c>
      <c r="N1156" s="149">
        <f t="shared" si="355"/>
        <v>1.00870373061244</v>
      </c>
      <c r="O1156" s="149">
        <f t="shared" si="356"/>
        <v>1.0212082223430829</v>
      </c>
      <c r="P1156" s="149">
        <f t="shared" si="357"/>
        <v>1.0212849485891664</v>
      </c>
      <c r="Q1156" s="140"/>
      <c r="R1156" s="152">
        <f t="shared" si="358"/>
        <v>8.629120458064448E-3</v>
      </c>
      <c r="S1156" s="152">
        <f t="shared" si="359"/>
        <v>8.6660715078598644E-3</v>
      </c>
      <c r="T1156" s="152">
        <f t="shared" si="360"/>
        <v>2.0986458000919698E-2</v>
      </c>
      <c r="U1156" s="152">
        <f t="shared" si="361"/>
        <v>2.1061587991278028E-2</v>
      </c>
    </row>
    <row r="1157" spans="1:21" x14ac:dyDescent="0.25">
      <c r="A1157" s="130">
        <f t="shared" si="346"/>
        <v>1967.04</v>
      </c>
      <c r="B1157" s="138"/>
      <c r="C1157" s="149">
        <f t="shared" si="353"/>
        <v>0.01</v>
      </c>
      <c r="D1157" s="150">
        <f t="shared" si="345"/>
        <v>-0.90959999999999752</v>
      </c>
      <c r="E1157" s="150">
        <f t="shared" si="347"/>
        <v>0.73375689940132249</v>
      </c>
      <c r="F1157" s="150">
        <f t="shared" si="348"/>
        <v>1.5030268502404422</v>
      </c>
      <c r="G1157" s="151">
        <f t="shared" si="349"/>
        <v>-0.17584310059867503</v>
      </c>
      <c r="H1157" s="150">
        <f t="shared" si="350"/>
        <v>0.59342685024044473</v>
      </c>
      <c r="I1157" s="137"/>
      <c r="J1157" s="151">
        <f t="shared" si="351"/>
        <v>90.784156899401324</v>
      </c>
      <c r="K1157" s="150">
        <f t="shared" si="352"/>
        <v>91.553426850240442</v>
      </c>
      <c r="L1157" s="135"/>
      <c r="M1157" s="149">
        <f t="shared" si="354"/>
        <v>1.012557490268351</v>
      </c>
      <c r="N1157" s="149">
        <f t="shared" si="355"/>
        <v>1.0125049477841466</v>
      </c>
      <c r="O1157" s="149">
        <f t="shared" si="356"/>
        <v>1.017765742465498</v>
      </c>
      <c r="P1157" s="149">
        <f t="shared" si="357"/>
        <v>1.0176581144968859</v>
      </c>
      <c r="Q1157" s="140"/>
      <c r="R1157" s="152">
        <f t="shared" si="358"/>
        <v>1.2479298898556465E-2</v>
      </c>
      <c r="S1157" s="152">
        <f t="shared" si="359"/>
        <v>1.2427406687008945E-2</v>
      </c>
      <c r="T1157" s="152">
        <f t="shared" si="360"/>
        <v>1.7609776191418111E-2</v>
      </c>
      <c r="U1157" s="152">
        <f t="shared" si="361"/>
        <v>1.7504021344982332E-2</v>
      </c>
    </row>
    <row r="1158" spans="1:21" x14ac:dyDescent="0.25">
      <c r="A1158" s="130">
        <f t="shared" si="346"/>
        <v>1967.05</v>
      </c>
      <c r="B1158" s="138"/>
      <c r="C1158" s="149">
        <f t="shared" si="353"/>
        <v>0.01</v>
      </c>
      <c r="D1158" s="150">
        <f t="shared" si="345"/>
        <v>-0.92589999999999861</v>
      </c>
      <c r="E1158" s="150">
        <f t="shared" si="347"/>
        <v>0.73249346970546281</v>
      </c>
      <c r="F1158" s="150">
        <f t="shared" si="348"/>
        <v>1.5312866733296508</v>
      </c>
      <c r="G1158" s="151">
        <f t="shared" si="349"/>
        <v>-0.19340653029453581</v>
      </c>
      <c r="H1158" s="150">
        <f t="shared" si="350"/>
        <v>0.60538667332965224</v>
      </c>
      <c r="I1158" s="137"/>
      <c r="J1158" s="151">
        <f t="shared" si="351"/>
        <v>92.396593469705465</v>
      </c>
      <c r="K1158" s="150">
        <f t="shared" si="352"/>
        <v>93.195386673329651</v>
      </c>
      <c r="L1158" s="135"/>
      <c r="M1158" s="149">
        <f t="shared" si="354"/>
        <v>1.0225042334120145</v>
      </c>
      <c r="N1158" s="149">
        <f t="shared" si="355"/>
        <v>1.0225639095858519</v>
      </c>
      <c r="O1158" s="149">
        <f t="shared" si="356"/>
        <v>1.0210191056511742</v>
      </c>
      <c r="P1158" s="149">
        <f t="shared" si="357"/>
        <v>1.0211438594319131</v>
      </c>
      <c r="Q1158" s="140"/>
      <c r="R1158" s="152">
        <f t="shared" si="358"/>
        <v>2.2254749182497785E-2</v>
      </c>
      <c r="S1158" s="152">
        <f t="shared" si="359"/>
        <v>2.2313110244019045E-2</v>
      </c>
      <c r="T1158" s="152">
        <f t="shared" si="360"/>
        <v>2.0801251692241892E-2</v>
      </c>
      <c r="U1158" s="152">
        <f t="shared" si="361"/>
        <v>2.0923429777955107E-2</v>
      </c>
    </row>
    <row r="1159" spans="1:21" x14ac:dyDescent="0.25">
      <c r="A1159" s="130">
        <f t="shared" si="346"/>
        <v>1967.06</v>
      </c>
      <c r="B1159" s="138"/>
      <c r="C1159" s="149">
        <f t="shared" si="353"/>
        <v>0.01</v>
      </c>
      <c r="D1159" s="150">
        <f t="shared" si="345"/>
        <v>-0.91429999999999723</v>
      </c>
      <c r="E1159" s="150">
        <f t="shared" si="347"/>
        <v>0.68801894125004126</v>
      </c>
      <c r="F1159" s="150">
        <f t="shared" si="348"/>
        <v>0.33867522017625035</v>
      </c>
      <c r="G1159" s="151">
        <f t="shared" si="349"/>
        <v>-0.22628105874995597</v>
      </c>
      <c r="H1159" s="150">
        <f t="shared" si="350"/>
        <v>-0.57562477982374682</v>
      </c>
      <c r="I1159" s="137"/>
      <c r="J1159" s="151">
        <f t="shared" si="351"/>
        <v>91.203718941250045</v>
      </c>
      <c r="K1159" s="150">
        <f t="shared" si="352"/>
        <v>90.854375220176266</v>
      </c>
      <c r="L1159" s="135"/>
      <c r="M1159" s="149">
        <f t="shared" si="354"/>
        <v>1.0066905262478469</v>
      </c>
      <c r="N1159" s="149">
        <f t="shared" si="355"/>
        <v>1.0020883933738545</v>
      </c>
      <c r="O1159" s="149">
        <f t="shared" si="356"/>
        <v>1.0118929008862219</v>
      </c>
      <c r="P1159" s="149">
        <f t="shared" si="357"/>
        <v>1.0096275150502623</v>
      </c>
      <c r="Q1159" s="140"/>
      <c r="R1159" s="152">
        <f t="shared" si="358"/>
        <v>6.66824400849967E-3</v>
      </c>
      <c r="S1159" s="152">
        <f t="shared" si="359"/>
        <v>2.0862157117621533E-3</v>
      </c>
      <c r="T1159" s="152">
        <f t="shared" si="360"/>
        <v>1.182273610116033E-2</v>
      </c>
      <c r="U1159" s="152">
        <f t="shared" si="361"/>
        <v>9.581465850898729E-3</v>
      </c>
    </row>
    <row r="1160" spans="1:21" x14ac:dyDescent="0.25">
      <c r="A1160" s="130">
        <f t="shared" si="346"/>
        <v>1967.07</v>
      </c>
      <c r="B1160" s="138"/>
      <c r="C1160" s="149">
        <f t="shared" si="353"/>
        <v>0.01</v>
      </c>
      <c r="D1160" s="150">
        <f t="shared" si="345"/>
        <v>-0.93009999999999593</v>
      </c>
      <c r="E1160" s="150">
        <f t="shared" si="347"/>
        <v>0.69085275838742854</v>
      </c>
      <c r="F1160" s="150">
        <f t="shared" si="348"/>
        <v>1.5322864545805588</v>
      </c>
      <c r="G1160" s="151">
        <f t="shared" si="349"/>
        <v>-0.23924724161256739</v>
      </c>
      <c r="H1160" s="150">
        <f t="shared" si="350"/>
        <v>0.60218645458056286</v>
      </c>
      <c r="I1160" s="137"/>
      <c r="J1160" s="151">
        <f t="shared" si="351"/>
        <v>92.770752758387431</v>
      </c>
      <c r="K1160" s="150">
        <f t="shared" si="352"/>
        <v>93.612186454580566</v>
      </c>
      <c r="L1160" s="135"/>
      <c r="M1160" s="149">
        <f t="shared" si="354"/>
        <v>1.016600474193982</v>
      </c>
      <c r="N1160" s="149">
        <f t="shared" si="355"/>
        <v>1.0214963544900204</v>
      </c>
      <c r="O1160" s="149">
        <f t="shared" si="356"/>
        <v>1.0189297789118386</v>
      </c>
      <c r="P1160" s="149">
        <f t="shared" si="357"/>
        <v>1.0297886644989471</v>
      </c>
      <c r="Q1160" s="140"/>
      <c r="R1160" s="152">
        <f t="shared" si="358"/>
        <v>1.6464192481453428E-2</v>
      </c>
      <c r="S1160" s="152">
        <f t="shared" si="359"/>
        <v>2.1268566487987448E-2</v>
      </c>
      <c r="T1160" s="152">
        <f t="shared" si="360"/>
        <v>1.8752840101429611E-2</v>
      </c>
      <c r="U1160" s="152">
        <f t="shared" si="361"/>
        <v>2.9353601091118758E-2</v>
      </c>
    </row>
    <row r="1161" spans="1:21" x14ac:dyDescent="0.25">
      <c r="A1161" s="130">
        <f t="shared" si="346"/>
        <v>1967.08</v>
      </c>
      <c r="B1161" s="138"/>
      <c r="C1161" s="149">
        <f t="shared" si="353"/>
        <v>0.01</v>
      </c>
      <c r="D1161" s="150">
        <f t="shared" si="345"/>
        <v>-0.94490000000000407</v>
      </c>
      <c r="E1161" s="150">
        <f t="shared" si="347"/>
        <v>0.68197577160506506</v>
      </c>
      <c r="F1161" s="150">
        <f t="shared" si="348"/>
        <v>1.5507511493972188</v>
      </c>
      <c r="G1161" s="151">
        <f t="shared" si="349"/>
        <v>-0.26292422839493901</v>
      </c>
      <c r="H1161" s="150">
        <f t="shared" si="350"/>
        <v>0.60585114939721474</v>
      </c>
      <c r="I1161" s="137"/>
      <c r="J1161" s="151">
        <f t="shared" si="351"/>
        <v>94.227075771605058</v>
      </c>
      <c r="K1161" s="150">
        <f t="shared" si="352"/>
        <v>95.095851149397205</v>
      </c>
      <c r="L1161" s="135"/>
      <c r="M1161" s="149">
        <f t="shared" si="354"/>
        <v>1.0150589274592945</v>
      </c>
      <c r="N1161" s="149">
        <f t="shared" si="355"/>
        <v>1.0151049202489975</v>
      </c>
      <c r="O1161" s="149">
        <f t="shared" si="356"/>
        <v>1.0174010188800302</v>
      </c>
      <c r="P1161" s="149">
        <f t="shared" si="357"/>
        <v>1.017505602319011</v>
      </c>
      <c r="Q1161" s="140"/>
      <c r="R1161" s="152">
        <f t="shared" si="358"/>
        <v>1.4946667418673246E-2</v>
      </c>
      <c r="S1161" s="152">
        <f t="shared" si="359"/>
        <v>1.4991976854916779E-2</v>
      </c>
      <c r="T1161" s="152">
        <f t="shared" si="360"/>
        <v>1.7251354860744247E-2</v>
      </c>
      <c r="U1161" s="152">
        <f t="shared" si="361"/>
        <v>1.7354144284085202E-2</v>
      </c>
    </row>
    <row r="1162" spans="1:21" x14ac:dyDescent="0.25">
      <c r="A1162" s="130">
        <f t="shared" si="346"/>
        <v>1967.09</v>
      </c>
      <c r="B1162" s="138"/>
      <c r="C1162" s="149">
        <f t="shared" si="353"/>
        <v>0.01</v>
      </c>
      <c r="D1162" s="150">
        <f t="shared" ref="D1162:D1181" si="362">(1-Epsilon)*q_SP-q_SP</f>
        <v>-0.95810000000000173</v>
      </c>
      <c r="E1162" s="150">
        <f t="shared" si="347"/>
        <v>0.67477523445666354</v>
      </c>
      <c r="F1162" s="150">
        <f t="shared" si="348"/>
        <v>1.5630177220687351</v>
      </c>
      <c r="G1162" s="151">
        <f t="shared" si="349"/>
        <v>-0.28332476554333819</v>
      </c>
      <c r="H1162" s="150">
        <f t="shared" si="350"/>
        <v>0.6049177220687334</v>
      </c>
      <c r="I1162" s="137"/>
      <c r="J1162" s="151">
        <f t="shared" si="351"/>
        <v>95.526675234456661</v>
      </c>
      <c r="K1162" s="150">
        <f t="shared" si="352"/>
        <v>96.414917722068736</v>
      </c>
      <c r="L1162" s="135"/>
      <c r="M1162" s="149">
        <f t="shared" si="354"/>
        <v>1.0095182392723641</v>
      </c>
      <c r="N1162" s="149">
        <f t="shared" si="355"/>
        <v>1.0095376477224689</v>
      </c>
      <c r="O1162" s="149">
        <f t="shared" si="356"/>
        <v>1.0144239984242482</v>
      </c>
      <c r="P1162" s="149">
        <f t="shared" si="357"/>
        <v>1.0144689552482729</v>
      </c>
      <c r="Q1162" s="140"/>
      <c r="R1162" s="152">
        <f t="shared" si="358"/>
        <v>9.4732262374176736E-3</v>
      </c>
      <c r="S1162" s="152">
        <f t="shared" si="359"/>
        <v>9.492451510210222E-3</v>
      </c>
      <c r="T1162" s="152">
        <f t="shared" si="360"/>
        <v>1.4320962173594857E-2</v>
      </c>
      <c r="U1162" s="152">
        <f t="shared" si="361"/>
        <v>1.4365278778816036E-2</v>
      </c>
    </row>
    <row r="1163" spans="1:21" x14ac:dyDescent="0.25">
      <c r="A1163" s="130">
        <f t="shared" si="346"/>
        <v>1967.1</v>
      </c>
      <c r="B1163" s="138"/>
      <c r="C1163" s="149">
        <f t="shared" si="353"/>
        <v>0.01</v>
      </c>
      <c r="D1163" s="150">
        <f t="shared" si="362"/>
        <v>-0.95659999999999457</v>
      </c>
      <c r="E1163" s="150">
        <f t="shared" si="347"/>
        <v>0.66577543434008901</v>
      </c>
      <c r="F1163" s="150">
        <f t="shared" si="348"/>
        <v>0.65854252521348156</v>
      </c>
      <c r="G1163" s="151">
        <f t="shared" si="349"/>
        <v>-0.29082456565990555</v>
      </c>
      <c r="H1163" s="150">
        <f t="shared" si="350"/>
        <v>-0.29805747478651301</v>
      </c>
      <c r="I1163" s="137"/>
      <c r="J1163" s="151">
        <f t="shared" si="351"/>
        <v>95.369175434340093</v>
      </c>
      <c r="K1163" s="150">
        <f t="shared" si="352"/>
        <v>95.361942525213479</v>
      </c>
      <c r="L1163" s="135"/>
      <c r="M1163" s="149">
        <f t="shared" si="354"/>
        <v>1.0118792867509969</v>
      </c>
      <c r="N1163" s="149">
        <f t="shared" si="355"/>
        <v>1.0086443654505004</v>
      </c>
      <c r="O1163" s="149">
        <f t="shared" si="356"/>
        <v>1.0119429561877828</v>
      </c>
      <c r="P1163" s="149">
        <f t="shared" si="357"/>
        <v>1.0087431787069459</v>
      </c>
      <c r="Q1163" s="140"/>
      <c r="R1163" s="152">
        <f t="shared" si="358"/>
        <v>1.1809281884022346E-2</v>
      </c>
      <c r="S1163" s="152">
        <f t="shared" si="359"/>
        <v>8.6072168539975992E-3</v>
      </c>
      <c r="T1163" s="152">
        <f t="shared" si="360"/>
        <v>1.1872201873195388E-2</v>
      </c>
      <c r="U1163" s="152">
        <f t="shared" si="361"/>
        <v>8.7051784546931573E-3</v>
      </c>
    </row>
    <row r="1164" spans="1:21" x14ac:dyDescent="0.25">
      <c r="A1164" s="130">
        <f t="shared" si="346"/>
        <v>1967.11</v>
      </c>
      <c r="B1164" s="138"/>
      <c r="C1164" s="149">
        <f t="shared" si="353"/>
        <v>0.01</v>
      </c>
      <c r="D1164" s="150">
        <f t="shared" si="362"/>
        <v>-0.92660000000000764</v>
      </c>
      <c r="E1164" s="150">
        <f t="shared" si="347"/>
        <v>0.63163339342995872</v>
      </c>
      <c r="F1164" s="150">
        <f t="shared" si="348"/>
        <v>0.30606759797609856</v>
      </c>
      <c r="G1164" s="151">
        <f t="shared" si="349"/>
        <v>-0.29496660657004892</v>
      </c>
      <c r="H1164" s="150">
        <f t="shared" si="350"/>
        <v>-0.62053240202390914</v>
      </c>
      <c r="I1164" s="137"/>
      <c r="J1164" s="151">
        <f t="shared" si="351"/>
        <v>92.365033393429954</v>
      </c>
      <c r="K1164" s="150">
        <f t="shared" si="352"/>
        <v>92.039467597976085</v>
      </c>
      <c r="L1164" s="135"/>
      <c r="M1164" s="149">
        <f t="shared" si="354"/>
        <v>1.0062185596994855</v>
      </c>
      <c r="N1164" s="149">
        <f t="shared" si="355"/>
        <v>1.0050800551474066</v>
      </c>
      <c r="O1164" s="149">
        <f t="shared" si="356"/>
        <v>1.0155911472833523</v>
      </c>
      <c r="P1164" s="149">
        <f t="shared" si="357"/>
        <v>1.0150394675318315</v>
      </c>
      <c r="Q1164" s="140"/>
      <c r="R1164" s="152">
        <f t="shared" si="358"/>
        <v>6.1993042433554331E-3</v>
      </c>
      <c r="S1164" s="152">
        <f t="shared" si="359"/>
        <v>5.0671952016907839E-3</v>
      </c>
      <c r="T1164" s="152">
        <f t="shared" si="360"/>
        <v>1.5470854074822606E-2</v>
      </c>
      <c r="U1164" s="152">
        <f t="shared" si="361"/>
        <v>1.4927496005591392E-2</v>
      </c>
    </row>
    <row r="1165" spans="1:21" x14ac:dyDescent="0.25">
      <c r="A1165" s="130">
        <f t="shared" si="346"/>
        <v>1967.12</v>
      </c>
      <c r="B1165" s="138"/>
      <c r="C1165" s="149">
        <f t="shared" si="353"/>
        <v>0.01</v>
      </c>
      <c r="D1165" s="150">
        <f t="shared" si="362"/>
        <v>-0.95300000000000296</v>
      </c>
      <c r="E1165" s="150">
        <f t="shared" si="347"/>
        <v>0.64317459200997285</v>
      </c>
      <c r="F1165" s="150">
        <f t="shared" si="348"/>
        <v>1.5862435441971507</v>
      </c>
      <c r="G1165" s="151">
        <f t="shared" si="349"/>
        <v>-0.30982540799003011</v>
      </c>
      <c r="H1165" s="150">
        <f t="shared" si="350"/>
        <v>0.63324354419714779</v>
      </c>
      <c r="I1165" s="137"/>
      <c r="J1165" s="151">
        <f t="shared" si="351"/>
        <v>94.990174592009964</v>
      </c>
      <c r="K1165" s="150">
        <f t="shared" si="352"/>
        <v>95.93324354419714</v>
      </c>
      <c r="L1165" s="135"/>
      <c r="M1165" s="149">
        <f t="shared" si="354"/>
        <v>1.0111567179514309</v>
      </c>
      <c r="N1165" s="149">
        <f t="shared" si="355"/>
        <v>1.0158450244255821</v>
      </c>
      <c r="O1165" s="149">
        <f t="shared" si="356"/>
        <v>1.0260172462309201</v>
      </c>
      <c r="P1165" s="149">
        <f t="shared" si="357"/>
        <v>1.0375798856296556</v>
      </c>
      <c r="Q1165" s="140"/>
      <c r="R1165" s="152">
        <f t="shared" si="358"/>
        <v>1.1094940835605357E-2</v>
      </c>
      <c r="S1165" s="152">
        <f t="shared" si="359"/>
        <v>1.5720802507450893E-2</v>
      </c>
      <c r="T1165" s="152">
        <f t="shared" si="360"/>
        <v>2.5684555799234787E-2</v>
      </c>
      <c r="U1165" s="152">
        <f t="shared" si="361"/>
        <v>3.6890968355765726E-2</v>
      </c>
    </row>
    <row r="1166" spans="1:21" x14ac:dyDescent="0.25">
      <c r="A1166" s="130">
        <f t="shared" si="346"/>
        <v>1968.01</v>
      </c>
      <c r="B1166" s="138"/>
      <c r="C1166" s="149">
        <f t="shared" si="353"/>
        <v>0.01</v>
      </c>
      <c r="D1166" s="150">
        <f t="shared" si="362"/>
        <v>-0.95040000000000191</v>
      </c>
      <c r="E1166" s="150">
        <f t="shared" si="347"/>
        <v>0.63462132693735307</v>
      </c>
      <c r="F1166" s="150">
        <f t="shared" si="348"/>
        <v>0.56435101246379116</v>
      </c>
      <c r="G1166" s="151">
        <f t="shared" si="349"/>
        <v>-0.31577867306264884</v>
      </c>
      <c r="H1166" s="150">
        <f t="shared" si="350"/>
        <v>-0.38604898753621075</v>
      </c>
      <c r="I1166" s="137"/>
      <c r="J1166" s="151">
        <f t="shared" si="351"/>
        <v>94.724221326937354</v>
      </c>
      <c r="K1166" s="150">
        <f t="shared" si="352"/>
        <v>94.653951012463793</v>
      </c>
      <c r="L1166" s="135"/>
      <c r="M1166" s="149">
        <f t="shared" si="354"/>
        <v>0.99472007655590899</v>
      </c>
      <c r="N1166" s="149">
        <f t="shared" si="355"/>
        <v>0.99119416615345268</v>
      </c>
      <c r="O1166" s="149">
        <f t="shared" si="356"/>
        <v>0.99443978045986681</v>
      </c>
      <c r="P1166" s="149">
        <f t="shared" si="357"/>
        <v>0.99130428686546512</v>
      </c>
      <c r="Q1166" s="140"/>
      <c r="R1166" s="152">
        <f t="shared" si="358"/>
        <v>-5.2939114988428361E-3</v>
      </c>
      <c r="S1166" s="152">
        <f t="shared" si="359"/>
        <v>-8.8448343247057182E-3</v>
      </c>
      <c r="T1166" s="152">
        <f t="shared" si="360"/>
        <v>-5.5757351008110549E-3</v>
      </c>
      <c r="U1166" s="152">
        <f t="shared" si="361"/>
        <v>-8.7337414641206253E-3</v>
      </c>
    </row>
    <row r="1167" spans="1:21" x14ac:dyDescent="0.25">
      <c r="A1167" s="130">
        <f t="shared" si="346"/>
        <v>1968.02</v>
      </c>
      <c r="B1167" s="138"/>
      <c r="C1167" s="149">
        <f t="shared" si="353"/>
        <v>0.01</v>
      </c>
      <c r="D1167" s="150">
        <f t="shared" si="362"/>
        <v>-0.90749999999999886</v>
      </c>
      <c r="E1167" s="150">
        <f t="shared" si="347"/>
        <v>0.62045617272433728</v>
      </c>
      <c r="F1167" s="150">
        <f t="shared" si="348"/>
        <v>0.2904184725176206</v>
      </c>
      <c r="G1167" s="151">
        <f t="shared" si="349"/>
        <v>-0.28704382727566158</v>
      </c>
      <c r="H1167" s="150">
        <f t="shared" si="350"/>
        <v>-0.61708152748237821</v>
      </c>
      <c r="I1167" s="137"/>
      <c r="J1167" s="151">
        <f t="shared" si="351"/>
        <v>90.462956172724333</v>
      </c>
      <c r="K1167" s="150">
        <f t="shared" si="352"/>
        <v>90.132918472517616</v>
      </c>
      <c r="L1167" s="135"/>
      <c r="M1167" s="149">
        <f t="shared" si="354"/>
        <v>0.98992088218094088</v>
      </c>
      <c r="N1167" s="149">
        <f t="shared" si="355"/>
        <v>0.98897195432565177</v>
      </c>
      <c r="O1167" s="149">
        <f t="shared" si="356"/>
        <v>0.99885062057648488</v>
      </c>
      <c r="P1167" s="149">
        <f t="shared" si="357"/>
        <v>0.99840645354200697</v>
      </c>
      <c r="Q1167" s="140"/>
      <c r="R1167" s="152">
        <f t="shared" si="358"/>
        <v>-1.0130256035982759E-2</v>
      </c>
      <c r="S1167" s="152">
        <f t="shared" si="359"/>
        <v>-1.1089305369546139E-2</v>
      </c>
      <c r="T1167" s="152">
        <f t="shared" si="360"/>
        <v>-1.1500404666194915E-3</v>
      </c>
      <c r="U1167" s="152">
        <f t="shared" si="361"/>
        <v>-1.5948175036429217E-3</v>
      </c>
    </row>
    <row r="1168" spans="1:21" x14ac:dyDescent="0.25">
      <c r="A1168" s="130">
        <f t="shared" si="346"/>
        <v>1968.03</v>
      </c>
      <c r="B1168" s="138"/>
      <c r="C1168" s="149">
        <f t="shared" si="353"/>
        <v>0.01</v>
      </c>
      <c r="D1168" s="150">
        <f t="shared" si="362"/>
        <v>-0.89090000000000202</v>
      </c>
      <c r="E1168" s="150">
        <f t="shared" si="347"/>
        <v>0.62751699924483995</v>
      </c>
      <c r="F1168" s="150">
        <f t="shared" si="348"/>
        <v>0.31621855275891503</v>
      </c>
      <c r="G1168" s="151">
        <f t="shared" si="349"/>
        <v>-0.26338300075516208</v>
      </c>
      <c r="H1168" s="150">
        <f t="shared" si="350"/>
        <v>-0.57468144724108705</v>
      </c>
      <c r="I1168" s="137"/>
      <c r="J1168" s="151">
        <f t="shared" si="351"/>
        <v>88.826616999244848</v>
      </c>
      <c r="K1168" s="150">
        <f t="shared" si="352"/>
        <v>88.515318552758913</v>
      </c>
      <c r="L1168" s="135"/>
      <c r="M1168" s="149">
        <f t="shared" si="354"/>
        <v>1.0060967766265345</v>
      </c>
      <c r="N1168" s="149">
        <f t="shared" si="355"/>
        <v>1.006150175527033</v>
      </c>
      <c r="O1168" s="149">
        <f t="shared" si="356"/>
        <v>1.0118864180031084</v>
      </c>
      <c r="P1168" s="149">
        <f t="shared" si="357"/>
        <v>1.0119133267929179</v>
      </c>
      <c r="Q1168" s="140"/>
      <c r="R1168" s="152">
        <f t="shared" si="358"/>
        <v>6.0782664806338224E-3</v>
      </c>
      <c r="S1168" s="152">
        <f t="shared" si="359"/>
        <v>6.1313403843650492E-3</v>
      </c>
      <c r="T1168" s="152">
        <f t="shared" si="360"/>
        <v>1.1816329391641206E-2</v>
      </c>
      <c r="U1168" s="152">
        <f t="shared" si="361"/>
        <v>1.1842921735948262E-2</v>
      </c>
    </row>
    <row r="1169" spans="1:21" x14ac:dyDescent="0.25">
      <c r="A1169" s="130">
        <f t="shared" si="346"/>
        <v>1968.04</v>
      </c>
      <c r="B1169" s="138"/>
      <c r="C1169" s="149">
        <f t="shared" si="353"/>
        <v>0.01</v>
      </c>
      <c r="D1169" s="150">
        <f t="shared" si="362"/>
        <v>-0.95669999999999789</v>
      </c>
      <c r="E1169" s="150">
        <f t="shared" si="347"/>
        <v>0.670181524544054</v>
      </c>
      <c r="F1169" s="150">
        <f t="shared" si="348"/>
        <v>1.6158309203267369</v>
      </c>
      <c r="G1169" s="151">
        <f t="shared" si="349"/>
        <v>-0.28651847545594389</v>
      </c>
      <c r="H1169" s="150">
        <f t="shared" si="350"/>
        <v>0.65913092032673903</v>
      </c>
      <c r="I1169" s="137"/>
      <c r="J1169" s="151">
        <f t="shared" si="351"/>
        <v>95.383481524544052</v>
      </c>
      <c r="K1169" s="150">
        <f t="shared" si="352"/>
        <v>96.329130920326747</v>
      </c>
      <c r="L1169" s="135"/>
      <c r="M1169" s="149">
        <f t="shared" si="354"/>
        <v>1.0251134906160553</v>
      </c>
      <c r="N1169" s="149">
        <f t="shared" si="355"/>
        <v>1.0301816110257118</v>
      </c>
      <c r="O1169" s="149">
        <f t="shared" si="356"/>
        <v>1.0642738517070822</v>
      </c>
      <c r="P1169" s="149">
        <f t="shared" si="357"/>
        <v>1.0764932659492663</v>
      </c>
      <c r="Q1169" s="140"/>
      <c r="R1169" s="152">
        <f t="shared" si="358"/>
        <v>2.4803329013331193E-2</v>
      </c>
      <c r="S1169" s="152">
        <f t="shared" si="359"/>
        <v>2.9735108082942364E-2</v>
      </c>
      <c r="T1169" s="152">
        <f t="shared" si="360"/>
        <v>6.2292737227000357E-2</v>
      </c>
      <c r="U1169" s="152">
        <f t="shared" si="361"/>
        <v>7.370878229808539E-2</v>
      </c>
    </row>
    <row r="1170" spans="1:21" x14ac:dyDescent="0.25">
      <c r="A1170" s="130">
        <f t="shared" si="346"/>
        <v>1968.05</v>
      </c>
      <c r="B1170" s="138"/>
      <c r="C1170" s="149">
        <f t="shared" si="353"/>
        <v>0.01</v>
      </c>
      <c r="D1170" s="150">
        <f t="shared" si="362"/>
        <v>-0.97870000000000346</v>
      </c>
      <c r="E1170" s="150">
        <f t="shared" si="347"/>
        <v>0.66318839146063213</v>
      </c>
      <c r="F1170" s="150">
        <f t="shared" si="348"/>
        <v>1.6208500634063783</v>
      </c>
      <c r="G1170" s="151">
        <f t="shared" si="349"/>
        <v>-0.31551160853937132</v>
      </c>
      <c r="H1170" s="150">
        <f t="shared" si="350"/>
        <v>0.64215006340637482</v>
      </c>
      <c r="I1170" s="137"/>
      <c r="J1170" s="151">
        <f t="shared" si="351"/>
        <v>97.554488391460637</v>
      </c>
      <c r="K1170" s="150">
        <f t="shared" si="352"/>
        <v>98.512150063406381</v>
      </c>
      <c r="L1170" s="135"/>
      <c r="M1170" s="149">
        <f t="shared" si="354"/>
        <v>1.0227673127493309</v>
      </c>
      <c r="N1170" s="149">
        <f t="shared" si="355"/>
        <v>1.0227252089490442</v>
      </c>
      <c r="O1170" s="149">
        <f t="shared" si="356"/>
        <v>1.024686858826463</v>
      </c>
      <c r="P1170" s="149">
        <f t="shared" si="357"/>
        <v>1.0245839560189911</v>
      </c>
      <c r="Q1170" s="140"/>
      <c r="R1170" s="152">
        <f t="shared" si="358"/>
        <v>2.2512005329497976E-2</v>
      </c>
      <c r="S1170" s="152">
        <f t="shared" si="359"/>
        <v>2.2470837933532457E-2</v>
      </c>
      <c r="T1170" s="152">
        <f t="shared" si="360"/>
        <v>2.4387062330706463E-2</v>
      </c>
      <c r="U1170" s="152">
        <f t="shared" si="361"/>
        <v>2.428663362522452E-2</v>
      </c>
    </row>
    <row r="1171" spans="1:21" x14ac:dyDescent="0.25">
      <c r="A1171" s="130">
        <f t="shared" si="346"/>
        <v>1968.06</v>
      </c>
      <c r="B1171" s="138"/>
      <c r="C1171" s="149">
        <f t="shared" si="353"/>
        <v>0.01</v>
      </c>
      <c r="D1171" s="150">
        <f t="shared" si="362"/>
        <v>-1.0049999999999955</v>
      </c>
      <c r="E1171" s="150">
        <f t="shared" si="347"/>
        <v>0.65594156386732483</v>
      </c>
      <c r="F1171" s="150">
        <f t="shared" si="348"/>
        <v>1.6696014929674785</v>
      </c>
      <c r="G1171" s="151">
        <f t="shared" si="349"/>
        <v>-0.34905843613267062</v>
      </c>
      <c r="H1171" s="150">
        <f t="shared" si="350"/>
        <v>0.66460149296748305</v>
      </c>
      <c r="I1171" s="137"/>
      <c r="J1171" s="151">
        <f t="shared" si="351"/>
        <v>100.15094156386733</v>
      </c>
      <c r="K1171" s="150">
        <f t="shared" si="352"/>
        <v>101.16460149296748</v>
      </c>
      <c r="L1171" s="135"/>
      <c r="M1171" s="149">
        <f t="shared" si="354"/>
        <v>1.0053983163764479</v>
      </c>
      <c r="N1171" s="149">
        <f t="shared" si="355"/>
        <v>1.005491282406356</v>
      </c>
      <c r="O1171" s="149">
        <f t="shared" si="356"/>
        <v>1.0231936634603702</v>
      </c>
      <c r="P1171" s="149">
        <f t="shared" si="357"/>
        <v>1.0234302946343647</v>
      </c>
      <c r="Q1171" s="140"/>
      <c r="R1171" s="152">
        <f t="shared" si="358"/>
        <v>5.3837976941200514E-3</v>
      </c>
      <c r="S1171" s="152">
        <f t="shared" si="359"/>
        <v>5.4762602838420871E-3</v>
      </c>
      <c r="T1171" s="152">
        <f t="shared" si="360"/>
        <v>2.29287783981619E-2</v>
      </c>
      <c r="U1171" s="152">
        <f t="shared" si="361"/>
        <v>2.3160018899489019E-2</v>
      </c>
    </row>
    <row r="1172" spans="1:21" x14ac:dyDescent="0.25">
      <c r="A1172" s="130">
        <f t="shared" si="346"/>
        <v>1968.07</v>
      </c>
      <c r="B1172" s="138"/>
      <c r="C1172" s="149">
        <f t="shared" si="353"/>
        <v>0.01</v>
      </c>
      <c r="D1172" s="150">
        <f t="shared" si="362"/>
        <v>-1.0030000000000001</v>
      </c>
      <c r="E1172" s="150">
        <f t="shared" si="347"/>
        <v>0.65597717213028883</v>
      </c>
      <c r="F1172" s="150">
        <f t="shared" si="348"/>
        <v>0.65803802999411565</v>
      </c>
      <c r="G1172" s="151">
        <f t="shared" si="349"/>
        <v>-0.34702282786971128</v>
      </c>
      <c r="H1172" s="150">
        <f t="shared" si="350"/>
        <v>-0.34496197000588447</v>
      </c>
      <c r="I1172" s="137"/>
      <c r="J1172" s="151">
        <f t="shared" si="351"/>
        <v>99.952977172130289</v>
      </c>
      <c r="K1172" s="150">
        <f t="shared" si="352"/>
        <v>99.955038029994114</v>
      </c>
      <c r="L1172" s="135"/>
      <c r="M1172" s="149">
        <f t="shared" si="354"/>
        <v>0.99247058814384959</v>
      </c>
      <c r="N1172" s="149">
        <f t="shared" si="355"/>
        <v>0.9891989527519951</v>
      </c>
      <c r="O1172" s="149">
        <f t="shared" si="356"/>
        <v>0.99248287943348568</v>
      </c>
      <c r="P1172" s="149">
        <f t="shared" si="357"/>
        <v>0.98920096567248761</v>
      </c>
      <c r="Q1172" s="140"/>
      <c r="R1172" s="152">
        <f t="shared" si="358"/>
        <v>-7.5579009718808867E-3</v>
      </c>
      <c r="S1172" s="152">
        <f t="shared" si="359"/>
        <v>-1.0859802017204313E-2</v>
      </c>
      <c r="T1172" s="152">
        <f t="shared" si="360"/>
        <v>-7.5455165106458845E-3</v>
      </c>
      <c r="U1172" s="152">
        <f t="shared" si="361"/>
        <v>-1.0857767119736145E-2</v>
      </c>
    </row>
    <row r="1173" spans="1:21" x14ac:dyDescent="0.25">
      <c r="A1173" s="130">
        <f t="shared" si="346"/>
        <v>1968.08</v>
      </c>
      <c r="B1173" s="138"/>
      <c r="C1173" s="149">
        <f t="shared" si="353"/>
        <v>0.01</v>
      </c>
      <c r="D1173" s="150">
        <f t="shared" si="362"/>
        <v>-0.98109999999999786</v>
      </c>
      <c r="E1173" s="150">
        <f t="shared" si="347"/>
        <v>0.66069487467106114</v>
      </c>
      <c r="F1173" s="150">
        <f t="shared" si="348"/>
        <v>0.33864033429888035</v>
      </c>
      <c r="G1173" s="151">
        <f t="shared" si="349"/>
        <v>-0.32040512532893672</v>
      </c>
      <c r="H1173" s="150">
        <f t="shared" si="350"/>
        <v>-0.64245966570111745</v>
      </c>
      <c r="I1173" s="137"/>
      <c r="J1173" s="151">
        <f t="shared" si="351"/>
        <v>97.789594874671067</v>
      </c>
      <c r="K1173" s="150">
        <f t="shared" si="352"/>
        <v>97.467540334298889</v>
      </c>
      <c r="L1173" s="135"/>
      <c r="M1173" s="149">
        <f t="shared" si="354"/>
        <v>0.99260308042591183</v>
      </c>
      <c r="N1173" s="149">
        <f t="shared" si="355"/>
        <v>0.99151138921052939</v>
      </c>
      <c r="O1173" s="149">
        <f t="shared" si="356"/>
        <v>0.99550613931562604</v>
      </c>
      <c r="P1173" s="149">
        <f t="shared" si="357"/>
        <v>0.9949465910395594</v>
      </c>
      <c r="Q1173" s="140"/>
      <c r="R1173" s="152">
        <f t="shared" si="358"/>
        <v>-7.4244124426068592E-3</v>
      </c>
      <c r="S1173" s="152">
        <f t="shared" si="359"/>
        <v>-8.5248442395160114E-3</v>
      </c>
      <c r="T1173" s="152">
        <f t="shared" si="360"/>
        <v>-4.503988429472883E-3</v>
      </c>
      <c r="U1173" s="152">
        <f t="shared" si="361"/>
        <v>-5.066220611401117E-3</v>
      </c>
    </row>
    <row r="1174" spans="1:21" x14ac:dyDescent="0.25">
      <c r="A1174" s="130">
        <f t="shared" si="346"/>
        <v>1968.09</v>
      </c>
      <c r="B1174" s="138"/>
      <c r="C1174" s="149">
        <f t="shared" si="353"/>
        <v>0.01</v>
      </c>
      <c r="D1174" s="150">
        <f t="shared" si="362"/>
        <v>-1.0130000000000052</v>
      </c>
      <c r="E1174" s="150">
        <f t="shared" si="347"/>
        <v>0.7009625185111813</v>
      </c>
      <c r="F1174" s="150">
        <f t="shared" si="348"/>
        <v>1.6929773789336187</v>
      </c>
      <c r="G1174" s="151">
        <f t="shared" si="349"/>
        <v>-0.31203748148882393</v>
      </c>
      <c r="H1174" s="150">
        <f t="shared" si="350"/>
        <v>0.67997737893361343</v>
      </c>
      <c r="I1174" s="137"/>
      <c r="J1174" s="151">
        <f t="shared" si="351"/>
        <v>100.98796251851117</v>
      </c>
      <c r="K1174" s="150">
        <f t="shared" si="352"/>
        <v>101.97997737893361</v>
      </c>
      <c r="L1174" s="135"/>
      <c r="M1174" s="149">
        <f t="shared" si="354"/>
        <v>1.01703291704844</v>
      </c>
      <c r="N1174" s="149">
        <f t="shared" si="355"/>
        <v>1.0217378512002251</v>
      </c>
      <c r="O1174" s="149">
        <f t="shared" si="356"/>
        <v>1.0307004607192582</v>
      </c>
      <c r="P1174" s="149">
        <f t="shared" si="357"/>
        <v>1.0420639029547467</v>
      </c>
      <c r="Q1174" s="140"/>
      <c r="R1174" s="152">
        <f t="shared" si="358"/>
        <v>1.6889483355254302E-2</v>
      </c>
      <c r="S1174" s="152">
        <f t="shared" si="359"/>
        <v>2.1504953203378835E-2</v>
      </c>
      <c r="T1174" s="152">
        <f t="shared" si="360"/>
        <v>3.0238630056976815E-2</v>
      </c>
      <c r="U1174" s="152">
        <f t="shared" si="361"/>
        <v>4.1203268662587653E-2</v>
      </c>
    </row>
    <row r="1175" spans="1:21" x14ac:dyDescent="0.25">
      <c r="A1175" s="130">
        <f t="shared" si="346"/>
        <v>1968.1</v>
      </c>
      <c r="B1175" s="138"/>
      <c r="C1175" s="149">
        <f t="shared" si="353"/>
        <v>0.01</v>
      </c>
      <c r="D1175" s="150">
        <f t="shared" si="362"/>
        <v>-1.0379999999999967</v>
      </c>
      <c r="E1175" s="150">
        <f t="shared" si="347"/>
        <v>0.70179347716929985</v>
      </c>
      <c r="F1175" s="150">
        <f t="shared" si="348"/>
        <v>1.7237878083492495</v>
      </c>
      <c r="G1175" s="151">
        <f t="shared" si="349"/>
        <v>-0.33620652283069685</v>
      </c>
      <c r="H1175" s="150">
        <f t="shared" si="350"/>
        <v>0.68578780834925279</v>
      </c>
      <c r="I1175" s="137"/>
      <c r="J1175" s="151">
        <f t="shared" si="351"/>
        <v>103.4637934771693</v>
      </c>
      <c r="K1175" s="150">
        <f t="shared" si="352"/>
        <v>104.48578780834924</v>
      </c>
      <c r="L1175" s="135"/>
      <c r="M1175" s="149">
        <f t="shared" si="354"/>
        <v>1.0179538086282851</v>
      </c>
      <c r="N1175" s="149">
        <f t="shared" si="355"/>
        <v>1.0179643097885809</v>
      </c>
      <c r="O1175" s="149">
        <f t="shared" si="356"/>
        <v>1.024701816367682</v>
      </c>
      <c r="P1175" s="149">
        <f t="shared" si="357"/>
        <v>1.0247276099560809</v>
      </c>
      <c r="Q1175" s="140"/>
      <c r="R1175" s="152">
        <f t="shared" si="358"/>
        <v>1.7794542470467779E-2</v>
      </c>
      <c r="S1175" s="152">
        <f t="shared" si="359"/>
        <v>1.7804858366967616E-2</v>
      </c>
      <c r="T1175" s="152">
        <f t="shared" si="360"/>
        <v>2.4401659406800669E-2</v>
      </c>
      <c r="U1175" s="152">
        <f t="shared" si="361"/>
        <v>2.4426830889232799E-2</v>
      </c>
    </row>
    <row r="1176" spans="1:21" x14ac:dyDescent="0.25">
      <c r="A1176" s="130">
        <f t="shared" si="346"/>
        <v>1968.11</v>
      </c>
      <c r="B1176" s="138"/>
      <c r="C1176" s="149">
        <f t="shared" si="353"/>
        <v>0.01</v>
      </c>
      <c r="D1176" s="150">
        <f t="shared" si="362"/>
        <v>-1.054000000000002</v>
      </c>
      <c r="E1176" s="150">
        <f t="shared" si="347"/>
        <v>0.69358127311581419</v>
      </c>
      <c r="F1176" s="150">
        <f t="shared" si="348"/>
        <v>1.7226193374122456</v>
      </c>
      <c r="G1176" s="151">
        <f t="shared" si="349"/>
        <v>-0.36041872688418786</v>
      </c>
      <c r="H1176" s="150">
        <f t="shared" si="350"/>
        <v>0.66861933741224355</v>
      </c>
      <c r="I1176" s="137"/>
      <c r="J1176" s="151">
        <f t="shared" si="351"/>
        <v>105.03958127311581</v>
      </c>
      <c r="K1176" s="150">
        <f t="shared" si="352"/>
        <v>106.06861933741224</v>
      </c>
      <c r="L1176" s="135"/>
      <c r="M1176" s="149">
        <f t="shared" si="354"/>
        <v>1.0147857944002221</v>
      </c>
      <c r="N1176" s="149">
        <f t="shared" si="355"/>
        <v>1.0147510370100188</v>
      </c>
      <c r="O1176" s="149">
        <f t="shared" si="356"/>
        <v>1.0169003614540701</v>
      </c>
      <c r="P1176" s="149">
        <f t="shared" si="357"/>
        <v>1.0168140359507689</v>
      </c>
      <c r="Q1176" s="140"/>
      <c r="R1176" s="152">
        <f t="shared" si="358"/>
        <v>1.4677550221895128E-2</v>
      </c>
      <c r="S1176" s="152">
        <f t="shared" si="359"/>
        <v>1.4643298672803942E-2</v>
      </c>
      <c r="T1176" s="152">
        <f t="shared" si="360"/>
        <v>1.6759139261907117E-2</v>
      </c>
      <c r="U1176" s="152">
        <f t="shared" si="361"/>
        <v>1.667424484068137E-2</v>
      </c>
    </row>
    <row r="1177" spans="1:21" x14ac:dyDescent="0.25">
      <c r="A1177" s="130">
        <f t="shared" si="346"/>
        <v>1968.12</v>
      </c>
      <c r="B1177" s="138"/>
      <c r="C1177" s="149">
        <f t="shared" si="353"/>
        <v>0.01</v>
      </c>
      <c r="D1177" s="150">
        <f t="shared" si="362"/>
        <v>-1.0649999999999977</v>
      </c>
      <c r="E1177" s="150">
        <f t="shared" si="347"/>
        <v>0.68661329753996692</v>
      </c>
      <c r="F1177" s="150">
        <f t="shared" si="348"/>
        <v>1.7060955260338357</v>
      </c>
      <c r="G1177" s="151">
        <f t="shared" si="349"/>
        <v>-0.37838670246003081</v>
      </c>
      <c r="H1177" s="150">
        <f t="shared" si="350"/>
        <v>0.64109552603383801</v>
      </c>
      <c r="I1177" s="137"/>
      <c r="J1177" s="151">
        <f t="shared" si="351"/>
        <v>106.12161329753997</v>
      </c>
      <c r="K1177" s="150">
        <f t="shared" si="352"/>
        <v>107.14109552603384</v>
      </c>
      <c r="L1177" s="135"/>
      <c r="M1177" s="149">
        <f t="shared" si="354"/>
        <v>1.0235740116356362</v>
      </c>
      <c r="N1177" s="149">
        <f t="shared" si="355"/>
        <v>1.0235051380406444</v>
      </c>
      <c r="O1177" s="149">
        <f t="shared" si="356"/>
        <v>1.0159195337041942</v>
      </c>
      <c r="P1177" s="149">
        <f t="shared" si="357"/>
        <v>1.0157483967152978</v>
      </c>
      <c r="Q1177" s="140"/>
      <c r="R1177" s="152">
        <f t="shared" si="358"/>
        <v>2.3300435801463678E-2</v>
      </c>
      <c r="S1177" s="152">
        <f t="shared" si="359"/>
        <v>2.3233146175628997E-2</v>
      </c>
      <c r="T1177" s="152">
        <f t="shared" si="360"/>
        <v>1.5794146909829943E-2</v>
      </c>
      <c r="U1177" s="152">
        <f t="shared" si="361"/>
        <v>1.5625677459937308E-2</v>
      </c>
    </row>
    <row r="1178" spans="1:21" x14ac:dyDescent="0.25">
      <c r="A1178" s="130">
        <f t="shared" si="346"/>
        <v>1969.01</v>
      </c>
      <c r="B1178" s="138"/>
      <c r="C1178" s="149">
        <f t="shared" si="353"/>
        <v>0.01</v>
      </c>
      <c r="D1178" s="150">
        <f t="shared" si="362"/>
        <v>-1.019999999999996</v>
      </c>
      <c r="E1178" s="150">
        <f t="shared" si="347"/>
        <v>0.63236775734118089</v>
      </c>
      <c r="F1178" s="150">
        <f t="shared" si="348"/>
        <v>0.33043765175415141</v>
      </c>
      <c r="G1178" s="151">
        <f t="shared" si="349"/>
        <v>-0.38763224265881513</v>
      </c>
      <c r="H1178" s="150">
        <f t="shared" si="350"/>
        <v>-0.68956234824584461</v>
      </c>
      <c r="I1178" s="137"/>
      <c r="J1178" s="151">
        <f t="shared" si="351"/>
        <v>101.61236775734119</v>
      </c>
      <c r="K1178" s="150">
        <f t="shared" si="352"/>
        <v>101.31043765175416</v>
      </c>
      <c r="L1178" s="135"/>
      <c r="M1178" s="149">
        <f t="shared" si="354"/>
        <v>0.99144930797848474</v>
      </c>
      <c r="N1178" s="149">
        <f t="shared" si="355"/>
        <v>0.98774435211189116</v>
      </c>
      <c r="O1178" s="149">
        <f t="shared" si="356"/>
        <v>0.99821062028592855</v>
      </c>
      <c r="P1178" s="149">
        <f t="shared" si="357"/>
        <v>0.99627463145316875</v>
      </c>
      <c r="Q1178" s="140"/>
      <c r="R1178" s="152">
        <f t="shared" si="358"/>
        <v>-8.5874589268902408E-3</v>
      </c>
      <c r="S1178" s="152">
        <f t="shared" si="359"/>
        <v>-1.2331367639769844E-2</v>
      </c>
      <c r="T1178" s="152">
        <f t="shared" si="360"/>
        <v>-1.7909825663115937E-3</v>
      </c>
      <c r="U1178" s="152">
        <f t="shared" si="361"/>
        <v>-3.7323250145477279E-3</v>
      </c>
    </row>
    <row r="1179" spans="1:21" x14ac:dyDescent="0.25">
      <c r="A1179" s="130">
        <f t="shared" si="346"/>
        <v>1969.02</v>
      </c>
      <c r="B1179" s="138"/>
      <c r="C1179" s="149">
        <f t="shared" si="353"/>
        <v>0.01</v>
      </c>
      <c r="D1179" s="150">
        <f t="shared" si="362"/>
        <v>-1.0150000000000006</v>
      </c>
      <c r="E1179" s="150">
        <f t="shared" si="347"/>
        <v>0.64724285288136441</v>
      </c>
      <c r="F1179" s="150">
        <f t="shared" si="348"/>
        <v>0.50740718399875651</v>
      </c>
      <c r="G1179" s="151">
        <f t="shared" si="349"/>
        <v>-0.36775714711863616</v>
      </c>
      <c r="H1179" s="150">
        <f t="shared" si="350"/>
        <v>-0.50759281600124406</v>
      </c>
      <c r="I1179" s="137"/>
      <c r="J1179" s="151">
        <f t="shared" si="351"/>
        <v>101.13224285288136</v>
      </c>
      <c r="K1179" s="150">
        <f t="shared" si="352"/>
        <v>100.99240718399875</v>
      </c>
      <c r="L1179" s="135"/>
      <c r="M1179" s="149">
        <f t="shared" si="354"/>
        <v>1.0099774512483977</v>
      </c>
      <c r="N1179" s="149">
        <f t="shared" si="355"/>
        <v>1.0104855044190455</v>
      </c>
      <c r="O1179" s="149">
        <f t="shared" si="356"/>
        <v>1.0112080164262722</v>
      </c>
      <c r="P1179" s="149">
        <f t="shared" si="357"/>
        <v>1.0116063056116877</v>
      </c>
      <c r="Q1179" s="140"/>
      <c r="R1179" s="152">
        <f t="shared" si="358"/>
        <v>9.928005107314496E-3</v>
      </c>
      <c r="S1179" s="152">
        <f t="shared" si="359"/>
        <v>1.0430912799762547E-2</v>
      </c>
      <c r="T1179" s="152">
        <f t="shared" si="360"/>
        <v>1.1145672015773109E-2</v>
      </c>
      <c r="U1179" s="152">
        <f t="shared" si="361"/>
        <v>1.1539469099591793E-2</v>
      </c>
    </row>
    <row r="1180" spans="1:21" x14ac:dyDescent="0.25">
      <c r="A1180" s="130">
        <f t="shared" si="346"/>
        <v>1969.03</v>
      </c>
      <c r="B1180" s="138"/>
      <c r="C1180" s="149">
        <f t="shared" si="353"/>
        <v>0.01</v>
      </c>
      <c r="D1180" s="150">
        <f t="shared" si="362"/>
        <v>-0.992999999999995</v>
      </c>
      <c r="E1180" s="150">
        <f t="shared" si="347"/>
        <v>0.62693575860741946</v>
      </c>
      <c r="F1180" s="150">
        <f t="shared" si="348"/>
        <v>0.34890141349832404</v>
      </c>
      <c r="G1180" s="151">
        <f t="shared" si="349"/>
        <v>-0.36606424139257554</v>
      </c>
      <c r="H1180" s="150">
        <f t="shared" si="350"/>
        <v>-0.64409858650167096</v>
      </c>
      <c r="I1180" s="137"/>
      <c r="J1180" s="151">
        <f t="shared" si="351"/>
        <v>98.933935758607419</v>
      </c>
      <c r="K1180" s="150">
        <f t="shared" si="352"/>
        <v>98.655901413498327</v>
      </c>
      <c r="L1180" s="135"/>
      <c r="M1180" s="149">
        <f t="shared" si="354"/>
        <v>1.0027448811230655</v>
      </c>
      <c r="N1180" s="149">
        <f t="shared" si="355"/>
        <v>1.0023045212414596</v>
      </c>
      <c r="O1180" s="149">
        <f t="shared" si="356"/>
        <v>1.0072307451980886</v>
      </c>
      <c r="P1180" s="149">
        <f t="shared" si="357"/>
        <v>1.0069856767312946</v>
      </c>
      <c r="Q1180" s="140"/>
      <c r="R1180" s="152">
        <f t="shared" si="358"/>
        <v>2.7411208163671723E-3</v>
      </c>
      <c r="S1180" s="152">
        <f t="shared" si="359"/>
        <v>2.3018699049763224E-3</v>
      </c>
      <c r="T1180" s="152">
        <f t="shared" si="360"/>
        <v>7.2047286972092761E-3</v>
      </c>
      <c r="U1180" s="152">
        <f t="shared" si="361"/>
        <v>6.9613899324815001E-3</v>
      </c>
    </row>
    <row r="1181" spans="1:21" x14ac:dyDescent="0.25">
      <c r="A1181" s="130">
        <f t="shared" si="346"/>
        <v>1969.04</v>
      </c>
      <c r="B1181" s="138"/>
      <c r="C1181" s="149">
        <f t="shared" si="353"/>
        <v>0.01</v>
      </c>
      <c r="D1181" s="150">
        <f t="shared" si="362"/>
        <v>-1.0130000000000052</v>
      </c>
      <c r="E1181" s="150">
        <f t="shared" si="347"/>
        <v>0.64280514178255166</v>
      </c>
      <c r="F1181" s="150">
        <f t="shared" si="348"/>
        <v>1.6649679503602584</v>
      </c>
      <c r="G1181" s="151">
        <f t="shared" si="349"/>
        <v>-0.37019485821745357</v>
      </c>
      <c r="H1181" s="150">
        <f t="shared" si="350"/>
        <v>0.65196795036025312</v>
      </c>
      <c r="I1181" s="137"/>
      <c r="J1181" s="151">
        <f t="shared" si="351"/>
        <v>100.92980514178254</v>
      </c>
      <c r="K1181" s="150">
        <f t="shared" si="352"/>
        <v>101.95196795036026</v>
      </c>
      <c r="L1181" s="135"/>
      <c r="M1181" s="149">
        <f t="shared" si="354"/>
        <v>1.0044174707096571</v>
      </c>
      <c r="N1181" s="149">
        <f t="shared" si="355"/>
        <v>1.0086192932858038</v>
      </c>
      <c r="O1181" s="149">
        <f t="shared" si="356"/>
        <v>1.0179970055097014</v>
      </c>
      <c r="P1181" s="149">
        <f t="shared" si="357"/>
        <v>1.0288803968637035</v>
      </c>
      <c r="Q1181" s="140"/>
      <c r="R1181" s="152">
        <f t="shared" si="358"/>
        <v>4.4077423253018689E-3</v>
      </c>
      <c r="S1181" s="152">
        <f t="shared" si="359"/>
        <v>8.5823592558454537E-3</v>
      </c>
      <c r="T1181" s="152">
        <f t="shared" si="360"/>
        <v>1.7836976581471653E-2</v>
      </c>
      <c r="U1181" s="152">
        <f t="shared" si="361"/>
        <v>2.8471217699614419E-2</v>
      </c>
    </row>
    <row r="1182" spans="1:21" x14ac:dyDescent="0.25">
      <c r="A1182" s="130">
        <f t="shared" si="346"/>
        <v>1969.05</v>
      </c>
      <c r="B1182" s="138"/>
      <c r="C1182" s="149">
        <f t="shared" si="353"/>
        <v>0.01</v>
      </c>
      <c r="D1182" s="150">
        <f t="shared" ref="D1182:D1201" si="363">(1-Epsilon)*q_SP-q_SP</f>
        <v>-1.0460000000000065</v>
      </c>
      <c r="E1182" s="150">
        <f t="shared" si="347"/>
        <v>0.66524248623547233</v>
      </c>
      <c r="F1182" s="150">
        <f t="shared" si="348"/>
        <v>1.7436235644945088</v>
      </c>
      <c r="G1182" s="151">
        <f t="shared" si="349"/>
        <v>-0.38075751376453415</v>
      </c>
      <c r="H1182" s="150">
        <f t="shared" si="350"/>
        <v>0.69762356449450236</v>
      </c>
      <c r="I1182" s="137"/>
      <c r="J1182" s="151">
        <f t="shared" si="351"/>
        <v>104.21924248623546</v>
      </c>
      <c r="K1182" s="150">
        <f t="shared" si="352"/>
        <v>105.2976235644945</v>
      </c>
      <c r="L1182" s="135"/>
      <c r="M1182" s="149">
        <f t="shared" si="354"/>
        <v>1.0218939239795328</v>
      </c>
      <c r="N1182" s="149">
        <f t="shared" si="355"/>
        <v>1.0219571517785184</v>
      </c>
      <c r="O1182" s="149">
        <f t="shared" si="356"/>
        <v>1.0319263572275419</v>
      </c>
      <c r="P1182" s="149">
        <f t="shared" si="357"/>
        <v>1.0320920794754793</v>
      </c>
      <c r="Q1182" s="140"/>
      <c r="R1182" s="152">
        <f t="shared" si="358"/>
        <v>2.1657693811062365E-2</v>
      </c>
      <c r="S1182" s="152">
        <f t="shared" si="359"/>
        <v>2.1719565049877865E-2</v>
      </c>
      <c r="T1182" s="152">
        <f t="shared" si="360"/>
        <v>3.1427305237539047E-2</v>
      </c>
      <c r="U1182" s="152">
        <f t="shared" si="361"/>
        <v>3.1587887377065152E-2</v>
      </c>
    </row>
    <row r="1183" spans="1:21" x14ac:dyDescent="0.25">
      <c r="A1183" s="130">
        <f t="shared" si="346"/>
        <v>1969.06</v>
      </c>
      <c r="B1183" s="138"/>
      <c r="C1183" s="149">
        <f t="shared" si="353"/>
        <v>0.01</v>
      </c>
      <c r="D1183" s="150">
        <f t="shared" si="363"/>
        <v>-0.99139999999999873</v>
      </c>
      <c r="E1183" s="150">
        <f t="shared" si="347"/>
        <v>0.61023618558683357</v>
      </c>
      <c r="F1183" s="150">
        <f t="shared" si="348"/>
        <v>0.31690308434652853</v>
      </c>
      <c r="G1183" s="151">
        <f t="shared" si="349"/>
        <v>-0.38116381441316516</v>
      </c>
      <c r="H1183" s="150">
        <f t="shared" si="350"/>
        <v>-0.67449691565347014</v>
      </c>
      <c r="I1183" s="137"/>
      <c r="J1183" s="151">
        <f t="shared" si="351"/>
        <v>98.75883618558683</v>
      </c>
      <c r="K1183" s="150">
        <f t="shared" si="352"/>
        <v>98.465503084346537</v>
      </c>
      <c r="L1183" s="135"/>
      <c r="M1183" s="149">
        <f t="shared" si="354"/>
        <v>1.0004396728743492</v>
      </c>
      <c r="N1183" s="149">
        <f t="shared" si="355"/>
        <v>0.99658766461785486</v>
      </c>
      <c r="O1183" s="149">
        <f t="shared" si="356"/>
        <v>1.0111958722243597</v>
      </c>
      <c r="P1183" s="149">
        <f t="shared" si="357"/>
        <v>1.00919547741618</v>
      </c>
      <c r="Q1183" s="140"/>
      <c r="R1183" s="152">
        <f t="shared" si="358"/>
        <v>4.3957624655303006E-4</v>
      </c>
      <c r="S1183" s="152">
        <f t="shared" si="359"/>
        <v>-3.4181706769622535E-3</v>
      </c>
      <c r="T1183" s="152">
        <f t="shared" si="360"/>
        <v>1.1133662345517992E-2</v>
      </c>
      <c r="U1183" s="152">
        <f t="shared" si="361"/>
        <v>9.1534564193735402E-3</v>
      </c>
    </row>
    <row r="1184" spans="1:21" x14ac:dyDescent="0.25">
      <c r="A1184" s="130">
        <f t="shared" si="346"/>
        <v>1969.07</v>
      </c>
      <c r="B1184" s="138"/>
      <c r="C1184" s="149">
        <f t="shared" si="353"/>
        <v>0.01</v>
      </c>
      <c r="D1184" s="150">
        <f t="shared" si="363"/>
        <v>-0.94710000000000605</v>
      </c>
      <c r="E1184" s="150">
        <f t="shared" si="347"/>
        <v>0.58952693354205954</v>
      </c>
      <c r="F1184" s="150">
        <f t="shared" si="348"/>
        <v>0.30756205005276754</v>
      </c>
      <c r="G1184" s="151">
        <f t="shared" si="349"/>
        <v>-0.35757306645794651</v>
      </c>
      <c r="H1184" s="150">
        <f t="shared" si="350"/>
        <v>-0.63953794994723845</v>
      </c>
      <c r="I1184" s="137"/>
      <c r="J1184" s="151">
        <f t="shared" si="351"/>
        <v>94.352426933542048</v>
      </c>
      <c r="K1184" s="150">
        <f t="shared" si="352"/>
        <v>94.070462050052754</v>
      </c>
      <c r="L1184" s="135"/>
      <c r="M1184" s="149">
        <f t="shared" si="354"/>
        <v>0.99782438670680929</v>
      </c>
      <c r="N1184" s="149">
        <f t="shared" si="355"/>
        <v>0.99782140513302409</v>
      </c>
      <c r="O1184" s="149">
        <f t="shared" si="356"/>
        <v>1.0064249617476873</v>
      </c>
      <c r="P1184" s="149">
        <f t="shared" si="357"/>
        <v>1.0064234062310626</v>
      </c>
      <c r="Q1184" s="140"/>
      <c r="R1184" s="152">
        <f t="shared" si="358"/>
        <v>-2.1779833780074544E-3</v>
      </c>
      <c r="S1184" s="152">
        <f t="shared" si="359"/>
        <v>-2.1809714571519524E-3</v>
      </c>
      <c r="T1184" s="152">
        <f t="shared" si="360"/>
        <v>6.404409664882778E-3</v>
      </c>
      <c r="U1184" s="152">
        <f t="shared" si="361"/>
        <v>6.4028640773965426E-3</v>
      </c>
    </row>
    <row r="1185" spans="1:21" x14ac:dyDescent="0.25">
      <c r="A1185" s="130">
        <f t="shared" si="346"/>
        <v>1969.08</v>
      </c>
      <c r="B1185" s="138"/>
      <c r="C1185" s="149">
        <f t="shared" si="353"/>
        <v>0.01</v>
      </c>
      <c r="D1185" s="150">
        <f t="shared" si="363"/>
        <v>-0.94180000000000064</v>
      </c>
      <c r="E1185" s="150">
        <f t="shared" si="347"/>
        <v>0.59584098955457776</v>
      </c>
      <c r="F1185" s="150">
        <f t="shared" si="348"/>
        <v>0.46654416043617941</v>
      </c>
      <c r="G1185" s="151">
        <f t="shared" si="349"/>
        <v>-0.34595901044542288</v>
      </c>
      <c r="H1185" s="150">
        <f t="shared" si="350"/>
        <v>-0.47525583956382123</v>
      </c>
      <c r="I1185" s="137"/>
      <c r="J1185" s="151">
        <f t="shared" si="351"/>
        <v>93.83404098955458</v>
      </c>
      <c r="K1185" s="150">
        <f t="shared" si="352"/>
        <v>93.704744160436192</v>
      </c>
      <c r="L1185" s="135"/>
      <c r="M1185" s="149">
        <f t="shared" si="354"/>
        <v>1.0014310510448472</v>
      </c>
      <c r="N1185" s="149">
        <f t="shared" si="355"/>
        <v>1.0019418512300695</v>
      </c>
      <c r="O1185" s="149">
        <f t="shared" si="356"/>
        <v>1.0018476258958293</v>
      </c>
      <c r="P1185" s="149">
        <f t="shared" si="357"/>
        <v>1.0022475830114741</v>
      </c>
      <c r="Q1185" s="140"/>
      <c r="R1185" s="152">
        <f t="shared" si="358"/>
        <v>1.4300280671399653E-3</v>
      </c>
      <c r="S1185" s="152">
        <f t="shared" si="359"/>
        <v>1.9399682741890651E-3</v>
      </c>
      <c r="T1185" s="152">
        <f t="shared" si="360"/>
        <v>1.8459211346214936E-3</v>
      </c>
      <c r="U1185" s="152">
        <f t="shared" si="361"/>
        <v>2.2450609750612081E-3</v>
      </c>
    </row>
    <row r="1186" spans="1:21" x14ac:dyDescent="0.25">
      <c r="A1186" s="130">
        <f t="shared" si="346"/>
        <v>1969.09</v>
      </c>
      <c r="B1186" s="138"/>
      <c r="C1186" s="149">
        <f t="shared" si="353"/>
        <v>0.01</v>
      </c>
      <c r="D1186" s="150">
        <f t="shared" si="363"/>
        <v>-0.9450999999999965</v>
      </c>
      <c r="E1186" s="150">
        <f t="shared" si="347"/>
        <v>0.60252303026084464</v>
      </c>
      <c r="F1186" s="150">
        <f t="shared" si="348"/>
        <v>1.3459289305110649</v>
      </c>
      <c r="G1186" s="151">
        <f t="shared" si="349"/>
        <v>-0.34257696973915186</v>
      </c>
      <c r="H1186" s="150">
        <f t="shared" si="350"/>
        <v>0.40082893051106838</v>
      </c>
      <c r="I1186" s="137"/>
      <c r="J1186" s="151">
        <f t="shared" si="351"/>
        <v>94.167423030260849</v>
      </c>
      <c r="K1186" s="150">
        <f t="shared" si="352"/>
        <v>94.910828930511073</v>
      </c>
      <c r="L1186" s="135"/>
      <c r="M1186" s="149">
        <f t="shared" si="354"/>
        <v>1.0279362054013059</v>
      </c>
      <c r="N1186" s="149">
        <f t="shared" si="355"/>
        <v>1.0309077281719077</v>
      </c>
      <c r="O1186" s="149">
        <f t="shared" si="356"/>
        <v>1.0154742071116549</v>
      </c>
      <c r="P1186" s="149">
        <f t="shared" si="357"/>
        <v>1.0221120587185784</v>
      </c>
      <c r="Q1186" s="140"/>
      <c r="R1186" s="152">
        <f t="shared" si="358"/>
        <v>2.7553108104737215E-2</v>
      </c>
      <c r="S1186" s="152">
        <f t="shared" si="359"/>
        <v>3.0439703621259886E-2</v>
      </c>
      <c r="T1186" s="152">
        <f t="shared" si="360"/>
        <v>1.5355702515003461E-2</v>
      </c>
      <c r="U1186" s="152">
        <f t="shared" si="361"/>
        <v>2.1871132266448587E-2</v>
      </c>
    </row>
    <row r="1187" spans="1:21" x14ac:dyDescent="0.25">
      <c r="A1187" s="130">
        <f t="shared" si="346"/>
        <v>1969.1</v>
      </c>
      <c r="B1187" s="138"/>
      <c r="C1187" s="149">
        <f t="shared" si="353"/>
        <v>0.01</v>
      </c>
      <c r="D1187" s="150">
        <f t="shared" si="363"/>
        <v>-0.95520000000000493</v>
      </c>
      <c r="E1187" s="150">
        <f t="shared" si="347"/>
        <v>0.58352952210882814</v>
      </c>
      <c r="F1187" s="150">
        <f t="shared" si="348"/>
        <v>1.5112254357936008</v>
      </c>
      <c r="G1187" s="151">
        <f t="shared" si="349"/>
        <v>-0.3716704778911768</v>
      </c>
      <c r="H1187" s="150">
        <f t="shared" si="350"/>
        <v>0.55602543579359587</v>
      </c>
      <c r="I1187" s="137"/>
      <c r="J1187" s="151">
        <f t="shared" si="351"/>
        <v>95.148329522108824</v>
      </c>
      <c r="K1187" s="150">
        <f t="shared" si="352"/>
        <v>96.076025435793596</v>
      </c>
      <c r="L1187" s="135"/>
      <c r="M1187" s="149">
        <f t="shared" si="354"/>
        <v>1.0052158548323167</v>
      </c>
      <c r="N1187" s="149">
        <f t="shared" si="355"/>
        <v>1.0057773523437803</v>
      </c>
      <c r="O1187" s="149">
        <f t="shared" si="356"/>
        <v>1.0108030609672529</v>
      </c>
      <c r="P1187" s="149">
        <f t="shared" si="357"/>
        <v>1.0122572278762241</v>
      </c>
      <c r="Q1187" s="140"/>
      <c r="R1187" s="152">
        <f t="shared" si="358"/>
        <v>5.2022993765960578E-3</v>
      </c>
      <c r="S1187" s="152">
        <f t="shared" si="359"/>
        <v>5.7607274449271561E-3</v>
      </c>
      <c r="T1187" s="152">
        <f t="shared" si="360"/>
        <v>1.0745124789340003E-2</v>
      </c>
      <c r="U1187" s="152">
        <f t="shared" si="361"/>
        <v>1.2182716310888415E-2</v>
      </c>
    </row>
    <row r="1188" spans="1:21" x14ac:dyDescent="0.25">
      <c r="A1188" s="130">
        <f t="shared" si="346"/>
        <v>1969.11</v>
      </c>
      <c r="B1188" s="138"/>
      <c r="C1188" s="149">
        <f t="shared" si="353"/>
        <v>0.01</v>
      </c>
      <c r="D1188" s="150">
        <f t="shared" si="363"/>
        <v>-0.96210000000000662</v>
      </c>
      <c r="E1188" s="150">
        <f t="shared" si="347"/>
        <v>0.58723483519174913</v>
      </c>
      <c r="F1188" s="150">
        <f t="shared" si="348"/>
        <v>1.4764466739267557</v>
      </c>
      <c r="G1188" s="151">
        <f t="shared" si="349"/>
        <v>-0.37486516480825749</v>
      </c>
      <c r="H1188" s="150">
        <f t="shared" si="350"/>
        <v>0.51434667392674904</v>
      </c>
      <c r="I1188" s="137"/>
      <c r="J1188" s="151">
        <f t="shared" si="351"/>
        <v>95.835134835191738</v>
      </c>
      <c r="K1188" s="150">
        <f t="shared" si="352"/>
        <v>96.724346673926746</v>
      </c>
      <c r="L1188" s="135"/>
      <c r="M1188" s="149">
        <f t="shared" si="354"/>
        <v>1.0089233731127534</v>
      </c>
      <c r="N1188" s="149">
        <f t="shared" si="355"/>
        <v>1.0087717112263723</v>
      </c>
      <c r="O1188" s="149">
        <f t="shared" si="356"/>
        <v>1.0096280956843693</v>
      </c>
      <c r="P1188" s="149">
        <f t="shared" si="357"/>
        <v>1.0092467819844835</v>
      </c>
      <c r="Q1188" s="140"/>
      <c r="R1188" s="152">
        <f t="shared" si="358"/>
        <v>8.8837950909496106E-3</v>
      </c>
      <c r="S1188" s="152">
        <f t="shared" si="359"/>
        <v>8.7334632713958662E-3</v>
      </c>
      <c r="T1188" s="152">
        <f t="shared" si="360"/>
        <v>9.5820409480819983E-3</v>
      </c>
      <c r="U1188" s="152">
        <f t="shared" si="361"/>
        <v>9.2042922241389151E-3</v>
      </c>
    </row>
    <row r="1189" spans="1:21" x14ac:dyDescent="0.25">
      <c r="A1189" s="130">
        <f t="shared" si="346"/>
        <v>1969.12</v>
      </c>
      <c r="B1189" s="138"/>
      <c r="C1189" s="149">
        <f t="shared" si="353"/>
        <v>0.01</v>
      </c>
      <c r="D1189" s="150">
        <f t="shared" si="363"/>
        <v>-0.91110000000000468</v>
      </c>
      <c r="E1189" s="150">
        <f t="shared" si="347"/>
        <v>0.55218484553350178</v>
      </c>
      <c r="F1189" s="150">
        <f t="shared" si="348"/>
        <v>0.29360172969801518</v>
      </c>
      <c r="G1189" s="151">
        <f t="shared" si="349"/>
        <v>-0.35891515446650291</v>
      </c>
      <c r="H1189" s="150">
        <f t="shared" si="350"/>
        <v>-0.61749827030198956</v>
      </c>
      <c r="I1189" s="137"/>
      <c r="J1189" s="151">
        <f t="shared" si="351"/>
        <v>90.751084845533498</v>
      </c>
      <c r="K1189" s="150">
        <f t="shared" si="352"/>
        <v>90.492501729698006</v>
      </c>
      <c r="L1189" s="135"/>
      <c r="M1189" s="149">
        <f t="shared" si="354"/>
        <v>1.0128976646710879</v>
      </c>
      <c r="N1189" s="149">
        <f t="shared" si="355"/>
        <v>1.0094418217089443</v>
      </c>
      <c r="O1189" s="149">
        <f t="shared" si="356"/>
        <v>1.0257655536262611</v>
      </c>
      <c r="P1189" s="149">
        <f t="shared" si="357"/>
        <v>1.0239280503346417</v>
      </c>
      <c r="Q1189" s="140"/>
      <c r="R1189" s="152">
        <f t="shared" si="358"/>
        <v>1.2815198121114703E-2</v>
      </c>
      <c r="S1189" s="152">
        <f t="shared" si="359"/>
        <v>9.3975263115665831E-3</v>
      </c>
      <c r="T1189" s="152">
        <f t="shared" si="360"/>
        <v>2.5439215399715921E-2</v>
      </c>
      <c r="U1189" s="152">
        <f t="shared" si="361"/>
        <v>2.3646260803655148E-2</v>
      </c>
    </row>
    <row r="1190" spans="1:21" x14ac:dyDescent="0.25">
      <c r="A1190" s="130">
        <f t="shared" si="346"/>
        <v>1970.01</v>
      </c>
      <c r="B1190" s="138"/>
      <c r="C1190" s="149">
        <f t="shared" si="353"/>
        <v>0.01</v>
      </c>
      <c r="D1190" s="150">
        <f t="shared" si="363"/>
        <v>-0.90309999999999491</v>
      </c>
      <c r="E1190" s="150">
        <f t="shared" si="347"/>
        <v>0.54360711524402283</v>
      </c>
      <c r="F1190" s="150">
        <f t="shared" si="348"/>
        <v>0.40532846023990826</v>
      </c>
      <c r="G1190" s="151">
        <f t="shared" si="349"/>
        <v>-0.35949288475597208</v>
      </c>
      <c r="H1190" s="150">
        <f t="shared" si="350"/>
        <v>-0.49777153976008665</v>
      </c>
      <c r="I1190" s="137"/>
      <c r="J1190" s="151">
        <f t="shared" si="351"/>
        <v>89.950507115244037</v>
      </c>
      <c r="K1190" s="150">
        <f t="shared" si="352"/>
        <v>89.812228460239922</v>
      </c>
      <c r="L1190" s="135"/>
      <c r="M1190" s="149">
        <f t="shared" si="354"/>
        <v>1.0090139461298104</v>
      </c>
      <c r="N1190" s="149">
        <f t="shared" si="355"/>
        <v>1.0094089757948832</v>
      </c>
      <c r="O1190" s="149">
        <f t="shared" si="356"/>
        <v>1.0106491684513819</v>
      </c>
      <c r="P1190" s="149">
        <f t="shared" si="357"/>
        <v>1.0109437134663439</v>
      </c>
      <c r="Q1190" s="140"/>
      <c r="R1190" s="152">
        <f t="shared" si="358"/>
        <v>8.9735630101552277E-3</v>
      </c>
      <c r="S1190" s="152">
        <f t="shared" si="359"/>
        <v>9.3649870926163156E-3</v>
      </c>
      <c r="T1190" s="152">
        <f t="shared" si="360"/>
        <v>1.0592865424583583E-2</v>
      </c>
      <c r="U1190" s="152">
        <f t="shared" si="361"/>
        <v>1.0884264370118937E-2</v>
      </c>
    </row>
    <row r="1191" spans="1:21" x14ac:dyDescent="0.25">
      <c r="A1191" s="130">
        <f t="shared" si="346"/>
        <v>1970.02</v>
      </c>
      <c r="B1191" s="138"/>
      <c r="C1191" s="149">
        <f t="shared" si="353"/>
        <v>0.01</v>
      </c>
      <c r="D1191" s="150">
        <f t="shared" si="363"/>
        <v>-0.87160000000000082</v>
      </c>
      <c r="E1191" s="150">
        <f t="shared" si="347"/>
        <v>0.52222805701022779</v>
      </c>
      <c r="F1191" s="150">
        <f t="shared" si="348"/>
        <v>0.29572412698558087</v>
      </c>
      <c r="G1191" s="151">
        <f t="shared" si="349"/>
        <v>-0.34937194298977303</v>
      </c>
      <c r="H1191" s="150">
        <f t="shared" si="350"/>
        <v>-0.57587587301442</v>
      </c>
      <c r="I1191" s="137"/>
      <c r="J1191" s="151">
        <f t="shared" si="351"/>
        <v>86.81062805701022</v>
      </c>
      <c r="K1191" s="150">
        <f t="shared" si="352"/>
        <v>86.584124126985571</v>
      </c>
      <c r="L1191" s="135"/>
      <c r="M1191" s="149">
        <f t="shared" si="354"/>
        <v>0.96937617075027238</v>
      </c>
      <c r="N1191" s="149">
        <f t="shared" si="355"/>
        <v>0.96906713668825795</v>
      </c>
      <c r="O1191" s="149">
        <f t="shared" si="356"/>
        <v>0.9696264617909568</v>
      </c>
      <c r="P1191" s="149">
        <f t="shared" si="357"/>
        <v>0.96945146386242487</v>
      </c>
      <c r="Q1191" s="140"/>
      <c r="R1191" s="152">
        <f t="shared" si="358"/>
        <v>-3.1102537314838204E-2</v>
      </c>
      <c r="S1191" s="152">
        <f t="shared" si="359"/>
        <v>-3.1421384983425352E-2</v>
      </c>
      <c r="T1191" s="152">
        <f t="shared" si="360"/>
        <v>-3.0844372588422622E-2</v>
      </c>
      <c r="U1191" s="152">
        <f t="shared" si="361"/>
        <v>-3.1024868613561025E-2</v>
      </c>
    </row>
    <row r="1192" spans="1:21" x14ac:dyDescent="0.25">
      <c r="A1192" s="130">
        <f t="shared" si="346"/>
        <v>1970.03</v>
      </c>
      <c r="B1192" s="138"/>
      <c r="C1192" s="149">
        <f t="shared" si="353"/>
        <v>0.01</v>
      </c>
      <c r="D1192" s="150">
        <f t="shared" si="363"/>
        <v>-0.88649999999999807</v>
      </c>
      <c r="E1192" s="150">
        <f t="shared" si="347"/>
        <v>0.56775090087504687</v>
      </c>
      <c r="F1192" s="150">
        <f t="shared" si="348"/>
        <v>1.4395150804862069</v>
      </c>
      <c r="G1192" s="151">
        <f t="shared" si="349"/>
        <v>-0.3187490991249512</v>
      </c>
      <c r="H1192" s="150">
        <f t="shared" si="350"/>
        <v>0.55301508048620884</v>
      </c>
      <c r="I1192" s="137"/>
      <c r="J1192" s="151">
        <f t="shared" si="351"/>
        <v>88.331250900875048</v>
      </c>
      <c r="K1192" s="150">
        <f t="shared" si="352"/>
        <v>89.20301508048621</v>
      </c>
      <c r="L1192" s="135"/>
      <c r="M1192" s="149">
        <f t="shared" si="354"/>
        <v>1.0027278868192808</v>
      </c>
      <c r="N1192" s="149">
        <f t="shared" si="355"/>
        <v>1.0068069157287087</v>
      </c>
      <c r="O1192" s="149">
        <f t="shared" si="356"/>
        <v>1.0156256570367845</v>
      </c>
      <c r="P1192" s="149">
        <f t="shared" si="357"/>
        <v>1.0259679103380313</v>
      </c>
      <c r="Q1192" s="140"/>
      <c r="R1192" s="152">
        <f t="shared" si="358"/>
        <v>2.7241728886199411E-3</v>
      </c>
      <c r="S1192" s="152">
        <f t="shared" si="359"/>
        <v>6.7838532748091115E-3</v>
      </c>
      <c r="T1192" s="152">
        <f t="shared" si="360"/>
        <v>1.5504833464282308E-2</v>
      </c>
      <c r="U1192" s="152">
        <f t="shared" si="361"/>
        <v>2.563646978580494E-2</v>
      </c>
    </row>
    <row r="1193" spans="1:21" x14ac:dyDescent="0.25">
      <c r="A1193" s="130">
        <f t="shared" si="346"/>
        <v>1970.04</v>
      </c>
      <c r="B1193" s="138"/>
      <c r="C1193" s="149">
        <f t="shared" si="353"/>
        <v>0.01</v>
      </c>
      <c r="D1193" s="150">
        <f t="shared" si="363"/>
        <v>-0.85949999999999704</v>
      </c>
      <c r="E1193" s="150">
        <f t="shared" si="347"/>
        <v>0.55297120513888098</v>
      </c>
      <c r="F1193" s="150">
        <f t="shared" si="348"/>
        <v>0.2931710228648684</v>
      </c>
      <c r="G1193" s="151">
        <f t="shared" si="349"/>
        <v>-0.30652879486111606</v>
      </c>
      <c r="H1193" s="150">
        <f t="shared" si="350"/>
        <v>-0.56632897713512864</v>
      </c>
      <c r="I1193" s="137"/>
      <c r="J1193" s="151">
        <f t="shared" si="351"/>
        <v>85.64347120513888</v>
      </c>
      <c r="K1193" s="150">
        <f t="shared" si="352"/>
        <v>85.383671022864874</v>
      </c>
      <c r="L1193" s="135"/>
      <c r="M1193" s="149">
        <f t="shared" si="354"/>
        <v>1.0098418264613946</v>
      </c>
      <c r="N1193" s="149">
        <f t="shared" si="355"/>
        <v>1.0058474517120251</v>
      </c>
      <c r="O1193" s="149">
        <f t="shared" si="356"/>
        <v>1.0181473084831114</v>
      </c>
      <c r="P1193" s="149">
        <f t="shared" si="357"/>
        <v>1.0160295943596713</v>
      </c>
      <c r="Q1193" s="140"/>
      <c r="R1193" s="152">
        <f t="shared" si="358"/>
        <v>9.7937111249730337E-3</v>
      </c>
      <c r="S1193" s="152">
        <f t="shared" si="359"/>
        <v>5.8304217220426493E-3</v>
      </c>
      <c r="T1193" s="152">
        <f t="shared" si="360"/>
        <v>1.7984611474195215E-2</v>
      </c>
      <c r="U1193" s="152">
        <f t="shared" si="361"/>
        <v>1.590247703883238E-2</v>
      </c>
    </row>
    <row r="1194" spans="1:21" x14ac:dyDescent="0.25">
      <c r="A1194" s="130">
        <f t="shared" si="346"/>
        <v>1970.05</v>
      </c>
      <c r="B1194" s="138"/>
      <c r="C1194" s="149">
        <f t="shared" si="353"/>
        <v>0.01</v>
      </c>
      <c r="D1194" s="150">
        <f t="shared" si="363"/>
        <v>-0.76059999999999661</v>
      </c>
      <c r="E1194" s="150">
        <f t="shared" si="347"/>
        <v>0.48594823702701556</v>
      </c>
      <c r="F1194" s="150">
        <f t="shared" si="348"/>
        <v>0.23443056216667726</v>
      </c>
      <c r="G1194" s="151">
        <f t="shared" si="349"/>
        <v>-0.27465176297298105</v>
      </c>
      <c r="H1194" s="150">
        <f t="shared" si="350"/>
        <v>-0.52616943783331938</v>
      </c>
      <c r="I1194" s="137"/>
      <c r="J1194" s="151">
        <f t="shared" si="351"/>
        <v>75.785348237027023</v>
      </c>
      <c r="K1194" s="150">
        <f t="shared" si="352"/>
        <v>75.533830562166685</v>
      </c>
      <c r="L1194" s="135"/>
      <c r="M1194" s="149">
        <f t="shared" si="354"/>
        <v>0.99199382352472953</v>
      </c>
      <c r="N1194" s="149">
        <f t="shared" si="355"/>
        <v>0.99191593169215664</v>
      </c>
      <c r="O1194" s="149">
        <f t="shared" si="356"/>
        <v>1.0172632280731879</v>
      </c>
      <c r="P1194" s="149">
        <f t="shared" si="357"/>
        <v>1.0172256515893017</v>
      </c>
      <c r="Q1194" s="140"/>
      <c r="R1194" s="152">
        <f t="shared" si="358"/>
        <v>-8.0383980022025597E-3</v>
      </c>
      <c r="S1194" s="152">
        <f t="shared" si="359"/>
        <v>-8.1169215665008801E-3</v>
      </c>
      <c r="T1194" s="152">
        <f t="shared" si="360"/>
        <v>1.7115911573470421E-2</v>
      </c>
      <c r="U1194" s="152">
        <f t="shared" si="361"/>
        <v>1.7078972090275257E-2</v>
      </c>
    </row>
    <row r="1195" spans="1:21" x14ac:dyDescent="0.25">
      <c r="A1195" s="130">
        <f t="shared" si="346"/>
        <v>1970.06</v>
      </c>
      <c r="B1195" s="138"/>
      <c r="C1195" s="149">
        <f t="shared" si="353"/>
        <v>0.01</v>
      </c>
      <c r="D1195" s="150">
        <f t="shared" si="363"/>
        <v>-0.75589999999999691</v>
      </c>
      <c r="E1195" s="150">
        <f t="shared" si="347"/>
        <v>0.50122372470491705</v>
      </c>
      <c r="F1195" s="150">
        <f t="shared" si="348"/>
        <v>0.38152071707896634</v>
      </c>
      <c r="G1195" s="151">
        <f t="shared" si="349"/>
        <v>-0.25467627529507986</v>
      </c>
      <c r="H1195" s="150">
        <f t="shared" si="350"/>
        <v>-0.37437928292103057</v>
      </c>
      <c r="I1195" s="137"/>
      <c r="J1195" s="151">
        <f t="shared" si="351"/>
        <v>75.335323724704921</v>
      </c>
      <c r="K1195" s="150">
        <f t="shared" si="352"/>
        <v>75.215620717078977</v>
      </c>
      <c r="L1195" s="135"/>
      <c r="M1195" s="149">
        <f t="shared" si="354"/>
        <v>1.0003792186874014</v>
      </c>
      <c r="N1195" s="149">
        <f t="shared" si="355"/>
        <v>1.0009550981700579</v>
      </c>
      <c r="O1195" s="149">
        <f t="shared" si="356"/>
        <v>1.0007133250435243</v>
      </c>
      <c r="P1195" s="149">
        <f t="shared" si="357"/>
        <v>1.0011516721175848</v>
      </c>
      <c r="Q1195" s="140"/>
      <c r="R1195" s="152">
        <f t="shared" si="358"/>
        <v>3.7914680216789924E-4</v>
      </c>
      <c r="S1195" s="152">
        <f t="shared" si="359"/>
        <v>9.5464235401030275E-4</v>
      </c>
      <c r="T1195" s="152">
        <f t="shared" si="360"/>
        <v>7.1307074813841504E-4</v>
      </c>
      <c r="U1195" s="152">
        <f t="shared" si="361"/>
        <v>1.1510094519851424E-3</v>
      </c>
    </row>
    <row r="1196" spans="1:21" x14ac:dyDescent="0.25">
      <c r="A1196" s="130">
        <f t="shared" si="346"/>
        <v>1970.07</v>
      </c>
      <c r="B1196" s="138"/>
      <c r="C1196" s="149">
        <f t="shared" si="353"/>
        <v>0.01</v>
      </c>
      <c r="D1196" s="150">
        <f t="shared" si="363"/>
        <v>-0.75719999999999743</v>
      </c>
      <c r="E1196" s="150">
        <f t="shared" si="347"/>
        <v>0.5073310378952911</v>
      </c>
      <c r="F1196" s="150">
        <f t="shared" si="348"/>
        <v>0.95229604788268596</v>
      </c>
      <c r="G1196" s="151">
        <f t="shared" si="349"/>
        <v>-0.24986896210470633</v>
      </c>
      <c r="H1196" s="150">
        <f t="shared" si="350"/>
        <v>0.19509604788268853</v>
      </c>
      <c r="I1196" s="137"/>
      <c r="J1196" s="151">
        <f t="shared" si="351"/>
        <v>75.4701310378953</v>
      </c>
      <c r="K1196" s="150">
        <f t="shared" si="352"/>
        <v>75.915096047882685</v>
      </c>
      <c r="L1196" s="135"/>
      <c r="M1196" s="149">
        <f t="shared" si="354"/>
        <v>0.9893415703483841</v>
      </c>
      <c r="N1196" s="149">
        <f t="shared" si="355"/>
        <v>0.99185939010190038</v>
      </c>
      <c r="O1196" s="149">
        <f t="shared" si="356"/>
        <v>0.99639740576583724</v>
      </c>
      <c r="P1196" s="149">
        <f t="shared" si="357"/>
        <v>1.0011235305669173</v>
      </c>
      <c r="Q1196" s="140"/>
      <c r="R1196" s="152">
        <f t="shared" si="358"/>
        <v>-1.0715637573796776E-2</v>
      </c>
      <c r="S1196" s="152">
        <f t="shared" si="359"/>
        <v>-8.1739255927637238E-3</v>
      </c>
      <c r="T1196" s="152">
        <f t="shared" si="360"/>
        <v>-3.6090992046495813E-3</v>
      </c>
      <c r="U1196" s="152">
        <f t="shared" si="361"/>
        <v>1.1228998788039219E-3</v>
      </c>
    </row>
    <row r="1197" spans="1:21" x14ac:dyDescent="0.25">
      <c r="A1197" s="130">
        <f t="shared" si="346"/>
        <v>1970.08</v>
      </c>
      <c r="B1197" s="138"/>
      <c r="C1197" s="149">
        <f t="shared" si="353"/>
        <v>0.01</v>
      </c>
      <c r="D1197" s="150">
        <f t="shared" si="363"/>
        <v>-0.779200000000003</v>
      </c>
      <c r="E1197" s="150">
        <f t="shared" si="347"/>
        <v>0.53877729166324173</v>
      </c>
      <c r="F1197" s="150">
        <f t="shared" si="348"/>
        <v>1.2890514455465292</v>
      </c>
      <c r="G1197" s="151">
        <f t="shared" si="349"/>
        <v>-0.24042270833676127</v>
      </c>
      <c r="H1197" s="150">
        <f t="shared" si="350"/>
        <v>0.50985144554652617</v>
      </c>
      <c r="I1197" s="137"/>
      <c r="J1197" s="151">
        <f t="shared" si="351"/>
        <v>77.679577291663236</v>
      </c>
      <c r="K1197" s="150">
        <f t="shared" si="352"/>
        <v>78.429851445546532</v>
      </c>
      <c r="L1197" s="135"/>
      <c r="M1197" s="149">
        <f t="shared" si="354"/>
        <v>1.0183378329504964</v>
      </c>
      <c r="N1197" s="149">
        <f t="shared" si="355"/>
        <v>1.0196617850214198</v>
      </c>
      <c r="O1197" s="149">
        <f t="shared" si="356"/>
        <v>1.0289755251880013</v>
      </c>
      <c r="P1197" s="149">
        <f t="shared" si="357"/>
        <v>1.0321431463132156</v>
      </c>
      <c r="Q1197" s="140"/>
      <c r="R1197" s="152">
        <f t="shared" si="358"/>
        <v>1.8171722555012364E-2</v>
      </c>
      <c r="S1197" s="152">
        <f t="shared" si="359"/>
        <v>1.9470988997944399E-2</v>
      </c>
      <c r="T1197" s="152">
        <f t="shared" si="360"/>
        <v>2.8563671523369704E-2</v>
      </c>
      <c r="U1197" s="152">
        <f t="shared" si="361"/>
        <v>3.1637365108196459E-2</v>
      </c>
    </row>
    <row r="1198" spans="1:21" x14ac:dyDescent="0.25">
      <c r="A1198" s="130">
        <f t="shared" si="346"/>
        <v>1970.09</v>
      </c>
      <c r="B1198" s="138"/>
      <c r="C1198" s="149">
        <f t="shared" si="353"/>
        <v>0.01</v>
      </c>
      <c r="D1198" s="150">
        <f t="shared" si="363"/>
        <v>-0.82580000000000098</v>
      </c>
      <c r="E1198" s="150">
        <f t="shared" si="347"/>
        <v>0.55723051908627763</v>
      </c>
      <c r="F1198" s="150">
        <f t="shared" si="348"/>
        <v>1.3869487054171756</v>
      </c>
      <c r="G1198" s="151">
        <f t="shared" si="349"/>
        <v>-0.26856948091372335</v>
      </c>
      <c r="H1198" s="150">
        <f t="shared" si="350"/>
        <v>0.56114870541717465</v>
      </c>
      <c r="I1198" s="137"/>
      <c r="J1198" s="151">
        <f t="shared" si="351"/>
        <v>82.311430519086272</v>
      </c>
      <c r="K1198" s="150">
        <f t="shared" si="352"/>
        <v>83.14114870541718</v>
      </c>
      <c r="L1198" s="135"/>
      <c r="M1198" s="149">
        <f t="shared" si="354"/>
        <v>1.0191001611657702</v>
      </c>
      <c r="N1198" s="149">
        <f t="shared" si="355"/>
        <v>1.0192384177215548</v>
      </c>
      <c r="O1198" s="149">
        <f t="shared" si="356"/>
        <v>1.0524215082782451</v>
      </c>
      <c r="P1198" s="149">
        <f t="shared" si="357"/>
        <v>1.0527656293277803</v>
      </c>
      <c r="Q1198" s="140"/>
      <c r="R1198" s="152">
        <f t="shared" si="358"/>
        <v>1.8920042997695286E-2</v>
      </c>
      <c r="S1198" s="152">
        <f t="shared" si="359"/>
        <v>1.9055699122176903E-2</v>
      </c>
      <c r="T1198" s="152">
        <f t="shared" si="360"/>
        <v>5.1093707335712772E-2</v>
      </c>
      <c r="U1198" s="152">
        <f t="shared" si="361"/>
        <v>5.1420634140891257E-2</v>
      </c>
    </row>
    <row r="1199" spans="1:21" x14ac:dyDescent="0.25">
      <c r="A1199" s="130">
        <f t="shared" si="346"/>
        <v>1970.1</v>
      </c>
      <c r="B1199" s="138"/>
      <c r="C1199" s="149">
        <f t="shared" si="353"/>
        <v>0.01</v>
      </c>
      <c r="D1199" s="150">
        <f t="shared" si="363"/>
        <v>-0.84369999999999834</v>
      </c>
      <c r="E1199" s="150">
        <f t="shared" si="347"/>
        <v>0.55270814727171547</v>
      </c>
      <c r="F1199" s="150">
        <f t="shared" si="348"/>
        <v>1.3825822114738893</v>
      </c>
      <c r="G1199" s="151">
        <f t="shared" si="349"/>
        <v>-0.29099185272828287</v>
      </c>
      <c r="H1199" s="150">
        <f t="shared" si="350"/>
        <v>0.53888221147389093</v>
      </c>
      <c r="I1199" s="137"/>
      <c r="J1199" s="151">
        <f t="shared" si="351"/>
        <v>84.079008147271722</v>
      </c>
      <c r="K1199" s="150">
        <f t="shared" si="352"/>
        <v>84.908882211473895</v>
      </c>
      <c r="L1199" s="135"/>
      <c r="M1199" s="149">
        <f t="shared" si="354"/>
        <v>1.0093821732045141</v>
      </c>
      <c r="N1199" s="149">
        <f t="shared" si="355"/>
        <v>1.0093020897139171</v>
      </c>
      <c r="O1199" s="149">
        <f t="shared" si="356"/>
        <v>1.0205755856187693</v>
      </c>
      <c r="P1199" s="149">
        <f t="shared" si="357"/>
        <v>1.0203752592619411</v>
      </c>
      <c r="Q1199" s="140"/>
      <c r="R1199" s="152">
        <f t="shared" si="358"/>
        <v>9.3384339839562205E-3</v>
      </c>
      <c r="S1199" s="152">
        <f t="shared" si="359"/>
        <v>9.2590917191850124E-3</v>
      </c>
      <c r="T1199" s="152">
        <f t="shared" si="360"/>
        <v>2.036676776526207E-2</v>
      </c>
      <c r="U1199" s="152">
        <f t="shared" si="361"/>
        <v>2.0170460874310726E-2</v>
      </c>
    </row>
    <row r="1200" spans="1:21" x14ac:dyDescent="0.25">
      <c r="A1200" s="130">
        <f t="shared" si="346"/>
        <v>1970.11</v>
      </c>
      <c r="B1200" s="138"/>
      <c r="C1200" s="149">
        <f t="shared" si="353"/>
        <v>0.01</v>
      </c>
      <c r="D1200" s="150">
        <f t="shared" si="363"/>
        <v>-0.84279999999999688</v>
      </c>
      <c r="E1200" s="150">
        <f t="shared" si="347"/>
        <v>0.5454484942750516</v>
      </c>
      <c r="F1200" s="150">
        <f t="shared" si="348"/>
        <v>0.68362036632445744</v>
      </c>
      <c r="G1200" s="151">
        <f t="shared" si="349"/>
        <v>-0.29735150572494529</v>
      </c>
      <c r="H1200" s="150">
        <f t="shared" si="350"/>
        <v>-0.15917963367553944</v>
      </c>
      <c r="I1200" s="137"/>
      <c r="J1200" s="151">
        <f t="shared" si="351"/>
        <v>83.982648494275054</v>
      </c>
      <c r="K1200" s="150">
        <f t="shared" si="352"/>
        <v>84.120820366324466</v>
      </c>
      <c r="L1200" s="135"/>
      <c r="M1200" s="149">
        <f t="shared" si="354"/>
        <v>0.98226143784359898</v>
      </c>
      <c r="N1200" s="149">
        <f t="shared" si="355"/>
        <v>0.97961904696037161</v>
      </c>
      <c r="O1200" s="149">
        <f t="shared" si="356"/>
        <v>0.9846513936976119</v>
      </c>
      <c r="P1200" s="149">
        <f t="shared" si="357"/>
        <v>0.98133963788102441</v>
      </c>
      <c r="Q1200" s="140"/>
      <c r="R1200" s="152">
        <f t="shared" si="358"/>
        <v>-1.7897776077286084E-2</v>
      </c>
      <c r="S1200" s="152">
        <f t="shared" si="359"/>
        <v>-2.0591510483132978E-2</v>
      </c>
      <c r="T1200" s="152">
        <f t="shared" si="360"/>
        <v>-1.5467615480557369E-2</v>
      </c>
      <c r="U1200" s="152">
        <f t="shared" si="361"/>
        <v>-1.8836663350964126E-2</v>
      </c>
    </row>
    <row r="1201" spans="1:21" x14ac:dyDescent="0.25">
      <c r="A1201" s="130">
        <f t="shared" si="346"/>
        <v>1970.12</v>
      </c>
      <c r="B1201" s="138"/>
      <c r="C1201" s="149">
        <f t="shared" si="353"/>
        <v>0.01</v>
      </c>
      <c r="D1201" s="150">
        <f t="shared" si="363"/>
        <v>-0.90049999999999386</v>
      </c>
      <c r="E1201" s="150">
        <f t="shared" si="347"/>
        <v>0.60717827467874452</v>
      </c>
      <c r="F1201" s="150">
        <f t="shared" si="348"/>
        <v>1.5169841654707561</v>
      </c>
      <c r="G1201" s="151">
        <f t="shared" si="349"/>
        <v>-0.29332172532124934</v>
      </c>
      <c r="H1201" s="150">
        <f t="shared" si="350"/>
        <v>0.61648416547076224</v>
      </c>
      <c r="I1201" s="137"/>
      <c r="J1201" s="151">
        <f t="shared" si="351"/>
        <v>89.756678274678748</v>
      </c>
      <c r="K1201" s="150">
        <f t="shared" si="352"/>
        <v>90.666484165470763</v>
      </c>
      <c r="L1201" s="135"/>
      <c r="M1201" s="149">
        <f t="shared" si="354"/>
        <v>1.0072612682025914</v>
      </c>
      <c r="N1201" s="149">
        <f t="shared" si="355"/>
        <v>1.0103139754052886</v>
      </c>
      <c r="O1201" s="149">
        <f t="shared" si="356"/>
        <v>1.0564980384814429</v>
      </c>
      <c r="P1201" s="149">
        <f t="shared" si="357"/>
        <v>1.0641249722526818</v>
      </c>
      <c r="Q1201" s="140"/>
      <c r="R1201" s="152">
        <f t="shared" si="358"/>
        <v>7.2350321228888854E-3</v>
      </c>
      <c r="S1201" s="152">
        <f t="shared" si="359"/>
        <v>1.0261149282024701E-2</v>
      </c>
      <c r="T1201" s="152">
        <f t="shared" si="360"/>
        <v>5.4959701452698385E-2</v>
      </c>
      <c r="U1201" s="152">
        <f t="shared" si="361"/>
        <v>6.2152839146840472E-2</v>
      </c>
    </row>
    <row r="1202" spans="1:21" x14ac:dyDescent="0.25">
      <c r="A1202" s="130">
        <f t="shared" si="346"/>
        <v>1971.01</v>
      </c>
      <c r="B1202" s="138"/>
      <c r="C1202" s="149">
        <f t="shared" si="353"/>
        <v>0.01</v>
      </c>
      <c r="D1202" s="150">
        <f t="shared" ref="D1202:D1221" si="364">(1-Epsilon)*q_SP-q_SP</f>
        <v>-0.93489999999999895</v>
      </c>
      <c r="E1202" s="150">
        <f t="shared" si="347"/>
        <v>0.62899430048481464</v>
      </c>
      <c r="F1202" s="150">
        <f t="shared" si="348"/>
        <v>1.5624763882119523</v>
      </c>
      <c r="G1202" s="151">
        <f t="shared" si="349"/>
        <v>-0.30590569951518432</v>
      </c>
      <c r="H1202" s="150">
        <f t="shared" si="350"/>
        <v>0.62757638821195338</v>
      </c>
      <c r="I1202" s="137"/>
      <c r="J1202" s="151">
        <f t="shared" si="351"/>
        <v>93.184094300484816</v>
      </c>
      <c r="K1202" s="150">
        <f t="shared" si="352"/>
        <v>94.117576388211944</v>
      </c>
      <c r="L1202" s="135"/>
      <c r="M1202" s="149">
        <f t="shared" si="354"/>
        <v>1.010224027709214</v>
      </c>
      <c r="N1202" s="149">
        <f t="shared" si="355"/>
        <v>1.0101731628812798</v>
      </c>
      <c r="O1202" s="149">
        <f t="shared" si="356"/>
        <v>1.0334463305674337</v>
      </c>
      <c r="P1202" s="149">
        <f t="shared" si="357"/>
        <v>1.0333199779238935</v>
      </c>
      <c r="Q1202" s="140"/>
      <c r="R1202" s="152">
        <f t="shared" si="358"/>
        <v>1.0172115870136104E-2</v>
      </c>
      <c r="S1202" s="152">
        <f t="shared" si="359"/>
        <v>1.0121764554877998E-2</v>
      </c>
      <c r="T1202" s="152">
        <f t="shared" si="360"/>
        <v>3.2899169006511686E-2</v>
      </c>
      <c r="U1202" s="152">
        <f t="shared" si="361"/>
        <v>3.2776898149687171E-2</v>
      </c>
    </row>
    <row r="1203" spans="1:21" x14ac:dyDescent="0.25">
      <c r="A1203" s="130">
        <f t="shared" si="346"/>
        <v>1971.02</v>
      </c>
      <c r="B1203" s="138"/>
      <c r="C1203" s="149">
        <f t="shared" si="353"/>
        <v>0.01</v>
      </c>
      <c r="D1203" s="150">
        <f t="shared" si="364"/>
        <v>-0.97110000000000696</v>
      </c>
      <c r="E1203" s="150">
        <f t="shared" si="347"/>
        <v>0.64583223024112113</v>
      </c>
      <c r="F1203" s="150">
        <f t="shared" si="348"/>
        <v>1.6241162972243486</v>
      </c>
      <c r="G1203" s="151">
        <f t="shared" si="349"/>
        <v>-0.32526776975888583</v>
      </c>
      <c r="H1203" s="150">
        <f t="shared" si="350"/>
        <v>0.65301629722434162</v>
      </c>
      <c r="I1203" s="137"/>
      <c r="J1203" s="151">
        <f t="shared" si="351"/>
        <v>96.784732230241119</v>
      </c>
      <c r="K1203" s="150">
        <f t="shared" si="352"/>
        <v>97.76301629722434</v>
      </c>
      <c r="L1203" s="135"/>
      <c r="M1203" s="149">
        <f t="shared" si="354"/>
        <v>1.0109748600783022</v>
      </c>
      <c r="N1203" s="149">
        <f t="shared" si="355"/>
        <v>1.0109965094816009</v>
      </c>
      <c r="O1203" s="149">
        <f t="shared" si="356"/>
        <v>1.0339575338882141</v>
      </c>
      <c r="P1203" s="149">
        <f t="shared" si="357"/>
        <v>1.0340119770501941</v>
      </c>
      <c r="Q1203" s="140"/>
      <c r="R1203" s="152">
        <f t="shared" si="358"/>
        <v>1.0915073337768019E-2</v>
      </c>
      <c r="S1203" s="152">
        <f t="shared" si="359"/>
        <v>1.0936487491920241E-2</v>
      </c>
      <c r="T1203" s="152">
        <f t="shared" si="360"/>
        <v>3.3393705502247177E-2</v>
      </c>
      <c r="U1203" s="152">
        <f t="shared" si="361"/>
        <v>3.3446359239843022E-2</v>
      </c>
    </row>
    <row r="1204" spans="1:21" x14ac:dyDescent="0.25">
      <c r="A1204" s="130">
        <f t="shared" si="346"/>
        <v>1971.03</v>
      </c>
      <c r="B1204" s="138"/>
      <c r="C1204" s="149">
        <f t="shared" si="353"/>
        <v>0.01</v>
      </c>
      <c r="D1204" s="150">
        <f t="shared" si="364"/>
        <v>-0.99599999999999511</v>
      </c>
      <c r="E1204" s="150">
        <f t="shared" si="347"/>
        <v>0.65349928523487577</v>
      </c>
      <c r="F1204" s="150">
        <f t="shared" si="348"/>
        <v>1.6509168639705558</v>
      </c>
      <c r="G1204" s="151">
        <f t="shared" si="349"/>
        <v>-0.34250071476511934</v>
      </c>
      <c r="H1204" s="150">
        <f t="shared" si="350"/>
        <v>0.6549168639705607</v>
      </c>
      <c r="I1204" s="137"/>
      <c r="J1204" s="151">
        <f t="shared" si="351"/>
        <v>99.257499285234871</v>
      </c>
      <c r="K1204" s="150">
        <f t="shared" si="352"/>
        <v>100.25491686397055</v>
      </c>
      <c r="L1204" s="135"/>
      <c r="M1204" s="149">
        <f t="shared" si="354"/>
        <v>0.99282359488452898</v>
      </c>
      <c r="N1204" s="149">
        <f t="shared" si="355"/>
        <v>0.99279513725772328</v>
      </c>
      <c r="O1204" s="149">
        <f t="shared" si="356"/>
        <v>1.0192052668148845</v>
      </c>
      <c r="P1204" s="149">
        <f t="shared" si="357"/>
        <v>1.0191333751126845</v>
      </c>
      <c r="Q1204" s="140"/>
      <c r="R1204" s="152">
        <f t="shared" si="358"/>
        <v>-7.2022793744194796E-3</v>
      </c>
      <c r="S1204" s="152">
        <f t="shared" si="359"/>
        <v>-7.2309431116687212E-3</v>
      </c>
      <c r="T1204" s="152">
        <f t="shared" si="360"/>
        <v>1.9023173419431594E-2</v>
      </c>
      <c r="U1204" s="152">
        <f t="shared" si="361"/>
        <v>1.8952633911666746E-2</v>
      </c>
    </row>
    <row r="1205" spans="1:21" x14ac:dyDescent="0.25">
      <c r="A1205" s="130">
        <f t="shared" si="346"/>
        <v>1971.04</v>
      </c>
      <c r="B1205" s="138"/>
      <c r="C1205" s="149">
        <f t="shared" si="353"/>
        <v>0.01</v>
      </c>
      <c r="D1205" s="150">
        <f t="shared" si="364"/>
        <v>-1.0300000000000011</v>
      </c>
      <c r="E1205" s="150">
        <f t="shared" si="347"/>
        <v>0.6943407163596117</v>
      </c>
      <c r="F1205" s="150">
        <f t="shared" si="348"/>
        <v>1.7213731454721952</v>
      </c>
      <c r="G1205" s="151">
        <f t="shared" si="349"/>
        <v>-0.33565928364038944</v>
      </c>
      <c r="H1205" s="150">
        <f t="shared" si="350"/>
        <v>0.69137314547219408</v>
      </c>
      <c r="I1205" s="137"/>
      <c r="J1205" s="151">
        <f t="shared" si="351"/>
        <v>102.6643407163596</v>
      </c>
      <c r="K1205" s="150">
        <f t="shared" si="352"/>
        <v>103.6913731454722</v>
      </c>
      <c r="L1205" s="135"/>
      <c r="M1205" s="149">
        <f t="shared" si="354"/>
        <v>1.0218167830963485</v>
      </c>
      <c r="N1205" s="149">
        <f t="shared" si="355"/>
        <v>1.0217925049737884</v>
      </c>
      <c r="O1205" s="149">
        <f t="shared" si="356"/>
        <v>1.0331836943148607</v>
      </c>
      <c r="P1205" s="149">
        <f t="shared" si="357"/>
        <v>1.0331235052647119</v>
      </c>
      <c r="Q1205" s="140"/>
      <c r="R1205" s="152">
        <f t="shared" si="358"/>
        <v>2.1582202810350878E-2</v>
      </c>
      <c r="S1205" s="152">
        <f t="shared" si="359"/>
        <v>2.1558442767075497E-2</v>
      </c>
      <c r="T1205" s="152">
        <f t="shared" si="360"/>
        <v>3.264500038336695E-2</v>
      </c>
      <c r="U1205" s="152">
        <f t="shared" si="361"/>
        <v>3.2586742782388656E-2</v>
      </c>
    </row>
    <row r="1206" spans="1:21" x14ac:dyDescent="0.25">
      <c r="A1206" s="130">
        <f t="shared" si="346"/>
        <v>1971.05</v>
      </c>
      <c r="B1206" s="138"/>
      <c r="C1206" s="149">
        <f t="shared" si="353"/>
        <v>0.01</v>
      </c>
      <c r="D1206" s="150">
        <f t="shared" si="364"/>
        <v>-1.0160000000000053</v>
      </c>
      <c r="E1206" s="150">
        <f t="shared" si="347"/>
        <v>0.66003361614305445</v>
      </c>
      <c r="F1206" s="150">
        <f t="shared" si="348"/>
        <v>0.38364610837924229</v>
      </c>
      <c r="G1206" s="151">
        <f t="shared" si="349"/>
        <v>-0.3559663838569509</v>
      </c>
      <c r="H1206" s="150">
        <f t="shared" si="350"/>
        <v>-0.63235389162076305</v>
      </c>
      <c r="I1206" s="137"/>
      <c r="J1206" s="151">
        <f t="shared" si="351"/>
        <v>101.24403361614304</v>
      </c>
      <c r="K1206" s="150">
        <f t="shared" si="352"/>
        <v>100.96764610837923</v>
      </c>
      <c r="L1206" s="135"/>
      <c r="M1206" s="149">
        <f t="shared" si="354"/>
        <v>1.0269217427818207</v>
      </c>
      <c r="N1206" s="149">
        <f t="shared" si="355"/>
        <v>1.0228751031926</v>
      </c>
      <c r="O1206" s="149">
        <f t="shared" si="356"/>
        <v>1.0346247672579194</v>
      </c>
      <c r="P1206" s="149">
        <f t="shared" si="357"/>
        <v>1.0322726483772329</v>
      </c>
      <c r="Q1206" s="140"/>
      <c r="R1206" s="152">
        <f t="shared" si="358"/>
        <v>2.6565728220107773E-2</v>
      </c>
      <c r="S1206" s="152">
        <f t="shared" si="359"/>
        <v>2.2617390750262503E-2</v>
      </c>
      <c r="T1206" s="152">
        <f t="shared" si="360"/>
        <v>3.4038817270317302E-2</v>
      </c>
      <c r="U1206" s="152">
        <f t="shared" si="361"/>
        <v>3.1762826330223759E-2</v>
      </c>
    </row>
    <row r="1207" spans="1:21" x14ac:dyDescent="0.25">
      <c r="A1207" s="130">
        <f t="shared" si="346"/>
        <v>1971.06</v>
      </c>
      <c r="B1207" s="138"/>
      <c r="C1207" s="149">
        <f t="shared" si="353"/>
        <v>0.01</v>
      </c>
      <c r="D1207" s="150">
        <f t="shared" si="364"/>
        <v>-0.99720000000000653</v>
      </c>
      <c r="E1207" s="150">
        <f t="shared" si="347"/>
        <v>0.61714236577167381</v>
      </c>
      <c r="F1207" s="150">
        <f t="shared" si="348"/>
        <v>0.36134850804009921</v>
      </c>
      <c r="G1207" s="151">
        <f t="shared" si="349"/>
        <v>-0.38005763422833272</v>
      </c>
      <c r="H1207" s="150">
        <f t="shared" si="350"/>
        <v>-0.63585149195990731</v>
      </c>
      <c r="I1207" s="137"/>
      <c r="J1207" s="151">
        <f t="shared" si="351"/>
        <v>99.339942365771662</v>
      </c>
      <c r="K1207" s="150">
        <f t="shared" si="352"/>
        <v>99.084148508040087</v>
      </c>
      <c r="L1207" s="135"/>
      <c r="M1207" s="149">
        <f t="shared" si="354"/>
        <v>1.0048792344173816</v>
      </c>
      <c r="N1207" s="149">
        <f t="shared" si="355"/>
        <v>1.0049285790900457</v>
      </c>
      <c r="O1207" s="149">
        <f t="shared" si="356"/>
        <v>1.0088044976014572</v>
      </c>
      <c r="P1207" s="149">
        <f t="shared" si="357"/>
        <v>1.0088333898390283</v>
      </c>
      <c r="Q1207" s="140"/>
      <c r="R1207" s="152">
        <f t="shared" si="358"/>
        <v>4.8673695318517196E-3</v>
      </c>
      <c r="S1207" s="152">
        <f t="shared" si="359"/>
        <v>4.9164734037169143E-3</v>
      </c>
      <c r="T1207" s="152">
        <f t="shared" si="360"/>
        <v>8.7659640264546226E-3</v>
      </c>
      <c r="U1207" s="152">
        <f t="shared" si="361"/>
        <v>8.7946036924253131E-3</v>
      </c>
    </row>
    <row r="1208" spans="1:21" x14ac:dyDescent="0.25">
      <c r="A1208" s="130">
        <f t="shared" si="346"/>
        <v>1971.07</v>
      </c>
      <c r="B1208" s="138"/>
      <c r="C1208" s="149">
        <f t="shared" si="353"/>
        <v>0.01</v>
      </c>
      <c r="D1208" s="150">
        <f t="shared" si="364"/>
        <v>-0.98999999999999488</v>
      </c>
      <c r="E1208" s="150">
        <f t="shared" si="347"/>
        <v>0.61193801125915925</v>
      </c>
      <c r="F1208" s="150">
        <f t="shared" si="348"/>
        <v>0.44962425565807473</v>
      </c>
      <c r="G1208" s="151">
        <f t="shared" si="349"/>
        <v>-0.37806198874083563</v>
      </c>
      <c r="H1208" s="150">
        <f t="shared" si="350"/>
        <v>-0.54037574434192015</v>
      </c>
      <c r="I1208" s="137"/>
      <c r="J1208" s="151">
        <f t="shared" si="351"/>
        <v>98.621938011259161</v>
      </c>
      <c r="K1208" s="150">
        <f t="shared" si="352"/>
        <v>98.459624255658085</v>
      </c>
      <c r="L1208" s="135"/>
      <c r="M1208" s="149">
        <f t="shared" si="354"/>
        <v>1.0123850435248836</v>
      </c>
      <c r="N1208" s="149">
        <f t="shared" si="355"/>
        <v>1.0126729290516647</v>
      </c>
      <c r="O1208" s="149">
        <f t="shared" si="356"/>
        <v>1.014403799352797</v>
      </c>
      <c r="P1208" s="149">
        <f t="shared" si="357"/>
        <v>1.0146153245617433</v>
      </c>
      <c r="Q1208" s="140"/>
      <c r="R1208" s="152">
        <f t="shared" si="358"/>
        <v>1.2308976293340363E-2</v>
      </c>
      <c r="S1208" s="152">
        <f t="shared" si="359"/>
        <v>1.2593299540002045E-2</v>
      </c>
      <c r="T1208" s="152">
        <f t="shared" si="360"/>
        <v>1.4301050112577129E-2</v>
      </c>
      <c r="U1208" s="152">
        <f t="shared" si="361"/>
        <v>1.4509550079107257E-2</v>
      </c>
    </row>
    <row r="1209" spans="1:21" x14ac:dyDescent="0.25">
      <c r="A1209" s="130">
        <f t="shared" si="346"/>
        <v>1971.08</v>
      </c>
      <c r="B1209" s="138"/>
      <c r="C1209" s="149">
        <f t="shared" si="353"/>
        <v>0.01</v>
      </c>
      <c r="D1209" s="150">
        <f t="shared" si="364"/>
        <v>-0.97240000000000748</v>
      </c>
      <c r="E1209" s="150">
        <f t="shared" si="347"/>
        <v>0.59202011525771969</v>
      </c>
      <c r="F1209" s="150">
        <f t="shared" si="348"/>
        <v>0.35813797778199497</v>
      </c>
      <c r="G1209" s="151">
        <f t="shared" si="349"/>
        <v>-0.38037988474228779</v>
      </c>
      <c r="H1209" s="150">
        <f t="shared" si="350"/>
        <v>-0.61426202221801252</v>
      </c>
      <c r="I1209" s="137"/>
      <c r="J1209" s="151">
        <f t="shared" si="351"/>
        <v>96.859620115257712</v>
      </c>
      <c r="K1209" s="150">
        <f t="shared" si="352"/>
        <v>96.625737977781981</v>
      </c>
      <c r="L1209" s="135"/>
      <c r="M1209" s="149">
        <f t="shared" si="354"/>
        <v>0.99189417962928172</v>
      </c>
      <c r="N1209" s="149">
        <f t="shared" si="355"/>
        <v>0.99166525283550067</v>
      </c>
      <c r="O1209" s="149">
        <f t="shared" si="356"/>
        <v>0.99313031139023766</v>
      </c>
      <c r="P1209" s="149">
        <f t="shared" si="357"/>
        <v>0.99299182390160023</v>
      </c>
      <c r="Q1209" s="140"/>
      <c r="R1209" s="152">
        <f t="shared" si="358"/>
        <v>-8.1388511481192503E-3</v>
      </c>
      <c r="S1209" s="152">
        <f t="shared" si="359"/>
        <v>-8.3696753836331062E-3</v>
      </c>
      <c r="T1209" s="152">
        <f t="shared" si="360"/>
        <v>-6.8933935466283592E-3</v>
      </c>
      <c r="U1209" s="152">
        <f t="shared" si="361"/>
        <v>-7.0328487054033941E-3</v>
      </c>
    </row>
    <row r="1210" spans="1:21" x14ac:dyDescent="0.25">
      <c r="A1210" s="130">
        <f t="shared" si="346"/>
        <v>1971.09</v>
      </c>
      <c r="B1210" s="138"/>
      <c r="C1210" s="149">
        <f t="shared" si="353"/>
        <v>0.01</v>
      </c>
      <c r="D1210" s="150">
        <f t="shared" si="364"/>
        <v>-0.99399999999999977</v>
      </c>
      <c r="E1210" s="150">
        <f t="shared" si="347"/>
        <v>0.61983388662680916</v>
      </c>
      <c r="F1210" s="150">
        <f t="shared" si="348"/>
        <v>1.6368659636903526</v>
      </c>
      <c r="G1210" s="151">
        <f t="shared" si="349"/>
        <v>-0.37416611337319061</v>
      </c>
      <c r="H1210" s="150">
        <f t="shared" si="350"/>
        <v>0.64286596369035287</v>
      </c>
      <c r="I1210" s="137"/>
      <c r="J1210" s="151">
        <f t="shared" si="351"/>
        <v>99.025833886626813</v>
      </c>
      <c r="K1210" s="150">
        <f t="shared" si="352"/>
        <v>100.04286596369036</v>
      </c>
      <c r="L1210" s="135"/>
      <c r="M1210" s="149">
        <f t="shared" si="354"/>
        <v>0.99024721220574285</v>
      </c>
      <c r="N1210" s="149">
        <f t="shared" si="355"/>
        <v>0.99430249135447135</v>
      </c>
      <c r="O1210" s="149">
        <f t="shared" si="356"/>
        <v>1.0160979068449307</v>
      </c>
      <c r="P1210" s="149">
        <f t="shared" si="357"/>
        <v>1.0268071445214013</v>
      </c>
      <c r="Q1210" s="140"/>
      <c r="R1210" s="152">
        <f t="shared" si="358"/>
        <v>-9.800657726949007E-3</v>
      </c>
      <c r="S1210" s="152">
        <f t="shared" si="359"/>
        <v>-5.7138013626482839E-3</v>
      </c>
      <c r="T1210" s="152">
        <f t="shared" si="360"/>
        <v>1.5969709518334419E-2</v>
      </c>
      <c r="U1210" s="152">
        <f t="shared" si="361"/>
        <v>2.6454128036415763E-2</v>
      </c>
    </row>
    <row r="1211" spans="1:21" x14ac:dyDescent="0.25">
      <c r="A1211" s="130">
        <f t="shared" si="346"/>
        <v>1971.1</v>
      </c>
      <c r="B1211" s="138"/>
      <c r="C1211" s="149">
        <f t="shared" si="353"/>
        <v>0.01</v>
      </c>
      <c r="D1211" s="150">
        <f t="shared" si="364"/>
        <v>-0.97289999999999566</v>
      </c>
      <c r="E1211" s="150">
        <f t="shared" si="347"/>
        <v>0.62343807654716732</v>
      </c>
      <c r="F1211" s="150">
        <f t="shared" si="348"/>
        <v>0.34251721201254653</v>
      </c>
      <c r="G1211" s="151">
        <f t="shared" si="349"/>
        <v>-0.34946192345282834</v>
      </c>
      <c r="H1211" s="150">
        <f t="shared" si="350"/>
        <v>-0.63038278798744907</v>
      </c>
      <c r="I1211" s="137"/>
      <c r="J1211" s="151">
        <f t="shared" si="351"/>
        <v>96.940538076547185</v>
      </c>
      <c r="K1211" s="150">
        <f t="shared" si="352"/>
        <v>96.659617212012563</v>
      </c>
      <c r="L1211" s="135"/>
      <c r="M1211" s="149">
        <f t="shared" si="354"/>
        <v>0.98725254125823181</v>
      </c>
      <c r="N1211" s="149">
        <f t="shared" si="355"/>
        <v>0.98315579567903755</v>
      </c>
      <c r="O1211" s="149">
        <f t="shared" si="356"/>
        <v>0.98846682430260557</v>
      </c>
      <c r="P1211" s="149">
        <f t="shared" si="357"/>
        <v>0.98621607009477508</v>
      </c>
      <c r="Q1211" s="140"/>
      <c r="R1211" s="152">
        <f t="shared" si="358"/>
        <v>-1.2829404740968412E-2</v>
      </c>
      <c r="S1211" s="152">
        <f t="shared" si="359"/>
        <v>-1.6987681383991281E-2</v>
      </c>
      <c r="T1211" s="152">
        <f t="shared" si="360"/>
        <v>-1.1600198591113971E-2</v>
      </c>
      <c r="U1211" s="152">
        <f t="shared" si="361"/>
        <v>-1.3879810359576658E-2</v>
      </c>
    </row>
    <row r="1212" spans="1:21" x14ac:dyDescent="0.25">
      <c r="A1212" s="130">
        <f t="shared" si="346"/>
        <v>1971.11</v>
      </c>
      <c r="B1212" s="138"/>
      <c r="C1212" s="149">
        <f t="shared" si="353"/>
        <v>0.01</v>
      </c>
      <c r="D1212" s="150">
        <f t="shared" si="364"/>
        <v>-0.92780000000000484</v>
      </c>
      <c r="E1212" s="150">
        <f t="shared" si="347"/>
        <v>0.61533076158893441</v>
      </c>
      <c r="F1212" s="150">
        <f t="shared" si="348"/>
        <v>0.29787041278076792</v>
      </c>
      <c r="G1212" s="151">
        <f t="shared" si="349"/>
        <v>-0.31246923841107044</v>
      </c>
      <c r="H1212" s="150">
        <f t="shared" si="350"/>
        <v>-0.62992958721923697</v>
      </c>
      <c r="I1212" s="137"/>
      <c r="J1212" s="151">
        <f t="shared" si="351"/>
        <v>92.467530761588932</v>
      </c>
      <c r="K1212" s="150">
        <f t="shared" si="352"/>
        <v>92.150070412780764</v>
      </c>
      <c r="L1212" s="135"/>
      <c r="M1212" s="149">
        <f t="shared" si="354"/>
        <v>0.98299238159712055</v>
      </c>
      <c r="N1212" s="149">
        <f t="shared" si="355"/>
        <v>0.98282510653967259</v>
      </c>
      <c r="O1212" s="149">
        <f t="shared" si="356"/>
        <v>0.9897726140923897</v>
      </c>
      <c r="P1212" s="149">
        <f t="shared" si="357"/>
        <v>0.98969163928417214</v>
      </c>
      <c r="Q1212" s="140"/>
      <c r="R1212" s="152">
        <f t="shared" si="358"/>
        <v>-1.7153909020526461E-2</v>
      </c>
      <c r="S1212" s="152">
        <f t="shared" si="359"/>
        <v>-1.7324092731741916E-2</v>
      </c>
      <c r="T1212" s="152">
        <f t="shared" si="360"/>
        <v>-1.028004496958031E-2</v>
      </c>
      <c r="U1212" s="152">
        <f t="shared" si="361"/>
        <v>-1.0361859842594159E-2</v>
      </c>
    </row>
    <row r="1213" spans="1:21" x14ac:dyDescent="0.25">
      <c r="A1213" s="130">
        <f t="shared" si="346"/>
        <v>1971.12</v>
      </c>
      <c r="B1213" s="138"/>
      <c r="C1213" s="149">
        <f t="shared" si="353"/>
        <v>0.01</v>
      </c>
      <c r="D1213" s="150">
        <f t="shared" si="364"/>
        <v>-0.99169999999999447</v>
      </c>
      <c r="E1213" s="150">
        <f t="shared" si="347"/>
        <v>0.68677549684629624</v>
      </c>
      <c r="F1213" s="150">
        <f t="shared" si="348"/>
        <v>1.6736235771185426</v>
      </c>
      <c r="G1213" s="151">
        <f t="shared" si="349"/>
        <v>-0.30492450315369823</v>
      </c>
      <c r="H1213" s="150">
        <f t="shared" si="350"/>
        <v>0.68192357711854812</v>
      </c>
      <c r="I1213" s="137"/>
      <c r="J1213" s="151">
        <f t="shared" si="351"/>
        <v>98.865075496846302</v>
      </c>
      <c r="K1213" s="150">
        <f t="shared" si="352"/>
        <v>99.851923577118555</v>
      </c>
      <c r="L1213" s="135"/>
      <c r="M1213" s="149">
        <f t="shared" si="354"/>
        <v>1.0337006159287212</v>
      </c>
      <c r="N1213" s="149">
        <f t="shared" si="355"/>
        <v>1.0386874980914522</v>
      </c>
      <c r="O1213" s="149">
        <f t="shared" si="356"/>
        <v>1.0628146358652004</v>
      </c>
      <c r="P1213" s="149">
        <f t="shared" si="357"/>
        <v>1.0749673169118958</v>
      </c>
      <c r="Q1213" s="140"/>
      <c r="R1213" s="152">
        <f t="shared" si="358"/>
        <v>3.3145194440747129E-2</v>
      </c>
      <c r="S1213" s="152">
        <f t="shared" si="359"/>
        <v>3.7957895068143961E-2</v>
      </c>
      <c r="T1213" s="152">
        <f t="shared" si="360"/>
        <v>6.0920705852360091E-2</v>
      </c>
      <c r="U1213" s="152">
        <f t="shared" si="361"/>
        <v>7.2290258244794389E-2</v>
      </c>
    </row>
    <row r="1214" spans="1:21" x14ac:dyDescent="0.25">
      <c r="A1214" s="130">
        <f t="shared" si="346"/>
        <v>1972.01</v>
      </c>
      <c r="B1214" s="138"/>
      <c r="C1214" s="149">
        <f t="shared" si="353"/>
        <v>0.01</v>
      </c>
      <c r="D1214" s="150">
        <f t="shared" si="364"/>
        <v>-1.0330000000000013</v>
      </c>
      <c r="E1214" s="150">
        <f t="shared" si="347"/>
        <v>0.6756595712244281</v>
      </c>
      <c r="F1214" s="150">
        <f t="shared" si="348"/>
        <v>1.7314029570250695</v>
      </c>
      <c r="G1214" s="151">
        <f t="shared" si="349"/>
        <v>-0.35734042877557315</v>
      </c>
      <c r="H1214" s="150">
        <f t="shared" si="350"/>
        <v>0.69840295702506827</v>
      </c>
      <c r="I1214" s="137"/>
      <c r="J1214" s="151">
        <f t="shared" si="351"/>
        <v>102.94265957122443</v>
      </c>
      <c r="K1214" s="150">
        <f t="shared" si="352"/>
        <v>103.99840295702506</v>
      </c>
      <c r="L1214" s="135"/>
      <c r="M1214" s="149">
        <f t="shared" si="354"/>
        <v>1.0185457561045737</v>
      </c>
      <c r="N1214" s="149">
        <f t="shared" si="355"/>
        <v>1.0186297333582661</v>
      </c>
      <c r="O1214" s="149">
        <f t="shared" si="356"/>
        <v>1.0377463731275347</v>
      </c>
      <c r="P1214" s="149">
        <f t="shared" si="357"/>
        <v>1.0379615679853569</v>
      </c>
      <c r="Q1214" s="140"/>
      <c r="R1214" s="152">
        <f t="shared" si="358"/>
        <v>1.8375880667843843E-2</v>
      </c>
      <c r="S1214" s="152">
        <f t="shared" si="359"/>
        <v>1.8458325458854143E-2</v>
      </c>
      <c r="T1214" s="152">
        <f t="shared" si="360"/>
        <v>3.7051413006368196E-2</v>
      </c>
      <c r="U1214" s="152">
        <f t="shared" si="361"/>
        <v>3.7258758995975749E-2</v>
      </c>
    </row>
    <row r="1215" spans="1:21" x14ac:dyDescent="0.25">
      <c r="A1215" s="130">
        <f t="shared" si="346"/>
        <v>1972.02</v>
      </c>
      <c r="B1215" s="138"/>
      <c r="C1215" s="149">
        <f t="shared" si="353"/>
        <v>0.01</v>
      </c>
      <c r="D1215" s="150">
        <f t="shared" si="364"/>
        <v>-1.0520000000000067</v>
      </c>
      <c r="E1215" s="150">
        <f t="shared" si="347"/>
        <v>0.66890575885793424</v>
      </c>
      <c r="F1215" s="150">
        <f t="shared" si="348"/>
        <v>1.7268927523826059</v>
      </c>
      <c r="G1215" s="151">
        <f t="shared" si="349"/>
        <v>-0.38309424114207247</v>
      </c>
      <c r="H1215" s="150">
        <f t="shared" si="350"/>
        <v>0.67489275238259916</v>
      </c>
      <c r="I1215" s="137"/>
      <c r="J1215" s="151">
        <f t="shared" si="351"/>
        <v>104.81690575885793</v>
      </c>
      <c r="K1215" s="150">
        <f t="shared" si="352"/>
        <v>105.87489275238261</v>
      </c>
      <c r="L1215" s="135"/>
      <c r="M1215" s="149">
        <f t="shared" si="354"/>
        <v>1.0162702219960917</v>
      </c>
      <c r="N1215" s="149">
        <f t="shared" si="355"/>
        <v>1.0162102999029394</v>
      </c>
      <c r="O1215" s="149">
        <f t="shared" si="356"/>
        <v>1.0195299946309448</v>
      </c>
      <c r="P1215" s="149">
        <f t="shared" si="357"/>
        <v>1.0193752956662521</v>
      </c>
      <c r="Q1215" s="140"/>
      <c r="R1215" s="152">
        <f t="shared" si="358"/>
        <v>1.6139280325048622E-2</v>
      </c>
      <c r="S1215" s="152">
        <f t="shared" si="359"/>
        <v>1.6080315830654668E-2</v>
      </c>
      <c r="T1215" s="152">
        <f t="shared" si="360"/>
        <v>1.9341731522533323E-2</v>
      </c>
      <c r="U1215" s="152">
        <f t="shared" si="361"/>
        <v>1.918998443969841E-2</v>
      </c>
    </row>
    <row r="1216" spans="1:21" x14ac:dyDescent="0.25">
      <c r="A1216" s="130">
        <f t="shared" si="346"/>
        <v>1972.03</v>
      </c>
      <c r="B1216" s="138"/>
      <c r="C1216" s="149">
        <f t="shared" si="353"/>
        <v>0.01</v>
      </c>
      <c r="D1216" s="150">
        <f t="shared" si="364"/>
        <v>-1.0769999999999982</v>
      </c>
      <c r="E1216" s="150">
        <f t="shared" si="347"/>
        <v>0.66811701074033303</v>
      </c>
      <c r="F1216" s="150">
        <f t="shared" si="348"/>
        <v>1.7815833848304476</v>
      </c>
      <c r="G1216" s="151">
        <f t="shared" si="349"/>
        <v>-0.40888298925966515</v>
      </c>
      <c r="H1216" s="150">
        <f t="shared" si="350"/>
        <v>0.70458338483044947</v>
      </c>
      <c r="I1216" s="137"/>
      <c r="J1216" s="151">
        <f t="shared" si="351"/>
        <v>107.29111701074034</v>
      </c>
      <c r="K1216" s="150">
        <f t="shared" si="352"/>
        <v>108.40458338483045</v>
      </c>
      <c r="L1216" s="135"/>
      <c r="M1216" s="149">
        <f t="shared" si="354"/>
        <v>1.0109852902510936</v>
      </c>
      <c r="N1216" s="149">
        <f t="shared" si="355"/>
        <v>1.0110670951511931</v>
      </c>
      <c r="O1216" s="149">
        <f t="shared" si="356"/>
        <v>1.0222711171092984</v>
      </c>
      <c r="P1216" s="149">
        <f t="shared" si="357"/>
        <v>1.0224892559210215</v>
      </c>
      <c r="Q1216" s="140"/>
      <c r="R1216" s="152">
        <f t="shared" si="358"/>
        <v>1.0925390230304054E-2</v>
      </c>
      <c r="S1216" s="152">
        <f t="shared" si="359"/>
        <v>1.1006302970977499E-2</v>
      </c>
      <c r="T1216" s="152">
        <f t="shared" si="360"/>
        <v>2.2026737529612216E-2</v>
      </c>
      <c r="U1216" s="152">
        <f t="shared" si="361"/>
        <v>2.2240101222911226E-2</v>
      </c>
    </row>
    <row r="1217" spans="1:21" x14ac:dyDescent="0.25">
      <c r="A1217" s="130">
        <f t="shared" ref="A1217:A1280" si="365">Timecode</f>
        <v>1972.04</v>
      </c>
      <c r="B1217" s="138"/>
      <c r="C1217" s="149">
        <f t="shared" si="353"/>
        <v>0.01</v>
      </c>
      <c r="D1217" s="150">
        <f t="shared" si="364"/>
        <v>-1.0879999999999939</v>
      </c>
      <c r="E1217" s="150">
        <f t="shared" si="347"/>
        <v>0.66587571192673833</v>
      </c>
      <c r="F1217" s="150">
        <f t="shared" si="348"/>
        <v>1.7342929981664474</v>
      </c>
      <c r="G1217" s="151">
        <f t="shared" si="349"/>
        <v>-0.42212428807325553</v>
      </c>
      <c r="H1217" s="150">
        <f t="shared" si="350"/>
        <v>0.64629299816645358</v>
      </c>
      <c r="I1217" s="137"/>
      <c r="J1217" s="151">
        <f t="shared" si="351"/>
        <v>108.37787571192675</v>
      </c>
      <c r="K1217" s="150">
        <f t="shared" si="352"/>
        <v>109.44629299816646</v>
      </c>
      <c r="L1217" s="135"/>
      <c r="M1217" s="149">
        <f t="shared" si="354"/>
        <v>1.0132190240027115</v>
      </c>
      <c r="N1217" s="149">
        <f t="shared" si="355"/>
        <v>1.0130525257054992</v>
      </c>
      <c r="O1217" s="149">
        <f t="shared" si="356"/>
        <v>1.0127198943465165</v>
      </c>
      <c r="P1217" s="149">
        <f t="shared" si="357"/>
        <v>1.0122862446039447</v>
      </c>
      <c r="Q1217" s="140"/>
      <c r="R1217" s="152">
        <f t="shared" si="358"/>
        <v>1.3132415126546611E-2</v>
      </c>
      <c r="S1217" s="152">
        <f t="shared" si="359"/>
        <v>1.2968075556550704E-2</v>
      </c>
      <c r="T1217" s="152">
        <f t="shared" si="360"/>
        <v>1.2639676019979337E-2</v>
      </c>
      <c r="U1217" s="152">
        <f t="shared" si="361"/>
        <v>1.2211381269795953E-2</v>
      </c>
    </row>
    <row r="1218" spans="1:21" x14ac:dyDescent="0.25">
      <c r="A1218" s="130">
        <f t="shared" si="365"/>
        <v>1972.05</v>
      </c>
      <c r="B1218" s="138"/>
      <c r="C1218" s="149">
        <f t="shared" si="353"/>
        <v>0.01</v>
      </c>
      <c r="D1218" s="150">
        <f t="shared" si="364"/>
        <v>-1.0769999999999982</v>
      </c>
      <c r="E1218" s="150">
        <f t="shared" ref="E1218:E1281" si="366">(Epsilon*2*L_RDY_SP_set*q_SP)</f>
        <v>0.64751798106814318</v>
      </c>
      <c r="F1218" s="150">
        <f t="shared" ref="F1218:F1281" si="367">(Epsilon*2*L_RS_SP_set*q_SP)</f>
        <v>0.44039261682054587</v>
      </c>
      <c r="G1218" s="151">
        <f t="shared" ref="G1218:G1281" si="368">Impact_neg_d+Impact_pos_RDY_d</f>
        <v>-0.429482018931855</v>
      </c>
      <c r="H1218" s="150">
        <f t="shared" ref="H1218:H1281" si="369">Impact_neg_d+Impact_pos_RS_d</f>
        <v>-0.63660738317945231</v>
      </c>
      <c r="I1218" s="137"/>
      <c r="J1218" s="151">
        <f t="shared" ref="J1218:J1281" si="370">q_SP+Impact_ges_RDY_d</f>
        <v>107.27051798106815</v>
      </c>
      <c r="K1218" s="150">
        <f t="shared" ref="K1218:K1281" si="371">q_SP+Impact_ges_RS_d</f>
        <v>107.06339261682055</v>
      </c>
      <c r="L1218" s="135"/>
      <c r="M1218" s="149">
        <f t="shared" si="354"/>
        <v>0.99815331688894871</v>
      </c>
      <c r="N1218" s="149">
        <f t="shared" si="355"/>
        <v>0.99467289048412733</v>
      </c>
      <c r="O1218" s="149">
        <f t="shared" si="356"/>
        <v>0.99897967124708797</v>
      </c>
      <c r="P1218" s="149">
        <f t="shared" si="357"/>
        <v>0.9966125491950607</v>
      </c>
      <c r="Q1218" s="140"/>
      <c r="R1218" s="152">
        <f t="shared" si="358"/>
        <v>-1.8483903324293049E-3</v>
      </c>
      <c r="S1218" s="152">
        <f t="shared" si="359"/>
        <v>-5.3413491570353487E-3</v>
      </c>
      <c r="T1218" s="152">
        <f t="shared" si="360"/>
        <v>-1.0208496426433581E-3</v>
      </c>
      <c r="U1218" s="152">
        <f t="shared" si="361"/>
        <v>-3.3932012062240064E-3</v>
      </c>
    </row>
    <row r="1219" spans="1:21" x14ac:dyDescent="0.25">
      <c r="A1219" s="130">
        <f t="shared" si="365"/>
        <v>1972.06</v>
      </c>
      <c r="B1219" s="138"/>
      <c r="C1219" s="149">
        <f t="shared" ref="C1219:C1282" si="372">C1218</f>
        <v>0.01</v>
      </c>
      <c r="D1219" s="150">
        <f t="shared" si="364"/>
        <v>-1.0799999999999983</v>
      </c>
      <c r="E1219" s="150">
        <f t="shared" si="366"/>
        <v>0.65711467473270202</v>
      </c>
      <c r="F1219" s="150">
        <f t="shared" si="367"/>
        <v>1.5082824656578411</v>
      </c>
      <c r="G1219" s="151">
        <f t="shared" si="368"/>
        <v>-0.42288532526729627</v>
      </c>
      <c r="H1219" s="150">
        <f t="shared" si="369"/>
        <v>0.42828246565784278</v>
      </c>
      <c r="I1219" s="137"/>
      <c r="J1219" s="151">
        <f t="shared" si="370"/>
        <v>107.5771146747327</v>
      </c>
      <c r="K1219" s="150">
        <f t="shared" si="371"/>
        <v>108.42828246565784</v>
      </c>
      <c r="L1219" s="135"/>
      <c r="M1219" s="149">
        <f t="shared" ref="M1219:M1282" si="373">(D_mon+q_impact_RDY_d)/INDEX(q_impact_RDY_d,tMinus)*L_RDY_SP_set+(R_Cash)*(1-L_RDY_SP_set)</f>
        <v>1.0040575207623841</v>
      </c>
      <c r="N1219" s="149">
        <f t="shared" ref="N1219:N1282" si="374">(D_mon+q_impact_RS_d)/INDEX(q_impact_RS_d,tMinus)*L_RDY_SP_set+(R_Cash)*(1-L_RDY_SP_set)</f>
        <v>1.0070677379307902</v>
      </c>
      <c r="O1219" s="149">
        <f t="shared" ref="O1219:O1282" si="375">(D_mon+q_impact_RDY_d)/INDEX(q_impact_RDY_d,tMinus)*L_RS_SP_set+(R_Cash)*(1-L_RS_SP_set)</f>
        <v>1.0047289802801114</v>
      </c>
      <c r="P1219" s="149">
        <f t="shared" ref="P1219:P1282" si="376">(D_mon+q_impact_RS_d)/INDEX(q_impact_RS_d,tMinus)*L_RS_SP_set+(R_Cash)*(1-L_RS_SP_set)</f>
        <v>1.0116383645131999</v>
      </c>
      <c r="Q1219" s="140"/>
      <c r="R1219" s="152">
        <f t="shared" ref="R1219:R1282" si="377">LN(M1219)</f>
        <v>4.0493112244367286E-3</v>
      </c>
      <c r="S1219" s="152">
        <f t="shared" ref="S1219:S1282" si="378">LN(N1219)</f>
        <v>7.0428785354585835E-3</v>
      </c>
      <c r="T1219" s="152">
        <f t="shared" ref="T1219:T1282" si="379">LN(O1219)</f>
        <v>4.7178337801053877E-3</v>
      </c>
      <c r="U1219" s="152">
        <f t="shared" ref="U1219:U1282" si="380">LN(P1219)</f>
        <v>1.1571159682533349E-2</v>
      </c>
    </row>
    <row r="1220" spans="1:21" x14ac:dyDescent="0.25">
      <c r="A1220" s="130">
        <f t="shared" si="365"/>
        <v>1972.07</v>
      </c>
      <c r="B1220" s="138"/>
      <c r="C1220" s="149">
        <f t="shared" si="372"/>
        <v>0.01</v>
      </c>
      <c r="D1220" s="150">
        <f t="shared" si="364"/>
        <v>-1.0720000000000027</v>
      </c>
      <c r="E1220" s="150">
        <f t="shared" si="366"/>
        <v>0.65283860694669094</v>
      </c>
      <c r="F1220" s="150">
        <f t="shared" si="367"/>
        <v>0.47456704033270708</v>
      </c>
      <c r="G1220" s="151">
        <f t="shared" si="368"/>
        <v>-0.41916139305331179</v>
      </c>
      <c r="H1220" s="150">
        <f t="shared" si="369"/>
        <v>-0.59743295966729559</v>
      </c>
      <c r="I1220" s="137"/>
      <c r="J1220" s="151">
        <f t="shared" si="370"/>
        <v>106.78083860694669</v>
      </c>
      <c r="K1220" s="150">
        <f t="shared" si="371"/>
        <v>106.6025670403327</v>
      </c>
      <c r="L1220" s="135"/>
      <c r="M1220" s="149">
        <f t="shared" si="373"/>
        <v>1.0019168819525195</v>
      </c>
      <c r="N1220" s="149">
        <f t="shared" si="374"/>
        <v>0.99903794307524985</v>
      </c>
      <c r="O1220" s="149">
        <f t="shared" si="375"/>
        <v>1.0027463435594783</v>
      </c>
      <c r="P1220" s="149">
        <f t="shared" si="376"/>
        <v>1.0006535606147402</v>
      </c>
      <c r="Q1220" s="140"/>
      <c r="R1220" s="152">
        <f t="shared" si="377"/>
        <v>1.9150470787596251E-3</v>
      </c>
      <c r="S1220" s="152">
        <f t="shared" si="378"/>
        <v>-9.6251999853943788E-4</v>
      </c>
      <c r="T1220" s="152">
        <f t="shared" si="379"/>
        <v>2.7425792484907928E-3</v>
      </c>
      <c r="U1220" s="152">
        <f t="shared" si="380"/>
        <v>6.533471370103244E-4</v>
      </c>
    </row>
    <row r="1221" spans="1:21" x14ac:dyDescent="0.25">
      <c r="A1221" s="130">
        <f t="shared" si="365"/>
        <v>1972.08</v>
      </c>
      <c r="B1221" s="138"/>
      <c r="C1221" s="149">
        <f t="shared" si="372"/>
        <v>0.01</v>
      </c>
      <c r="D1221" s="150">
        <f t="shared" si="364"/>
        <v>-1.1099999999999994</v>
      </c>
      <c r="E1221" s="150">
        <f t="shared" si="366"/>
        <v>0.67951960752029805</v>
      </c>
      <c r="F1221" s="150">
        <f t="shared" si="367"/>
        <v>1.8539702206455311</v>
      </c>
      <c r="G1221" s="151">
        <f t="shared" si="368"/>
        <v>-0.43048039247970138</v>
      </c>
      <c r="H1221" s="150">
        <f t="shared" si="369"/>
        <v>0.74397022064553164</v>
      </c>
      <c r="I1221" s="137"/>
      <c r="J1221" s="151">
        <f t="shared" si="370"/>
        <v>110.56951960752031</v>
      </c>
      <c r="K1221" s="150">
        <f t="shared" si="371"/>
        <v>111.74397022064554</v>
      </c>
      <c r="L1221" s="135"/>
      <c r="M1221" s="149">
        <f t="shared" si="373"/>
        <v>1.0200007655094692</v>
      </c>
      <c r="N1221" s="149">
        <f t="shared" si="374"/>
        <v>1.0239042524275062</v>
      </c>
      <c r="O1221" s="149">
        <f t="shared" si="375"/>
        <v>1.0336332724507051</v>
      </c>
      <c r="P1221" s="149">
        <f t="shared" si="376"/>
        <v>1.0442833676394652</v>
      </c>
      <c r="Q1221" s="140"/>
      <c r="R1221" s="152">
        <f t="shared" si="377"/>
        <v>1.9803377795377664E-2</v>
      </c>
      <c r="S1221" s="152">
        <f t="shared" si="378"/>
        <v>2.36230187568288E-2</v>
      </c>
      <c r="T1221" s="152">
        <f t="shared" si="379"/>
        <v>3.3080044366616934E-2</v>
      </c>
      <c r="U1221" s="152">
        <f t="shared" si="380"/>
        <v>4.3330877573377918E-2</v>
      </c>
    </row>
    <row r="1222" spans="1:21" x14ac:dyDescent="0.25">
      <c r="A1222" s="130">
        <f t="shared" si="365"/>
        <v>1972.09</v>
      </c>
      <c r="B1222" s="138"/>
      <c r="C1222" s="149">
        <f t="shared" si="372"/>
        <v>0.01</v>
      </c>
      <c r="D1222" s="150">
        <f t="shared" ref="D1222:D1241" si="381">(1-Epsilon)*q_SP-q_SP</f>
        <v>-1.0939999999999941</v>
      </c>
      <c r="E1222" s="150">
        <f t="shared" si="366"/>
        <v>0.6499238028507186</v>
      </c>
      <c r="F1222" s="150">
        <f t="shared" si="367"/>
        <v>0.41332910113148047</v>
      </c>
      <c r="G1222" s="151">
        <f t="shared" si="368"/>
        <v>-0.44407619714927549</v>
      </c>
      <c r="H1222" s="150">
        <f t="shared" si="369"/>
        <v>-0.68067089886851362</v>
      </c>
      <c r="I1222" s="137"/>
      <c r="J1222" s="151">
        <f t="shared" si="370"/>
        <v>108.95592380285073</v>
      </c>
      <c r="K1222" s="150">
        <f t="shared" si="371"/>
        <v>108.71932910113149</v>
      </c>
      <c r="L1222" s="135"/>
      <c r="M1222" s="149">
        <f t="shared" si="373"/>
        <v>1.0168987712618542</v>
      </c>
      <c r="N1222" s="149">
        <f t="shared" si="374"/>
        <v>1.0131862145874235</v>
      </c>
      <c r="O1222" s="149">
        <f t="shared" si="375"/>
        <v>1.0213859954448234</v>
      </c>
      <c r="P1222" s="149">
        <f t="shared" si="376"/>
        <v>1.0190249375694058</v>
      </c>
      <c r="Q1222" s="140"/>
      <c r="R1222" s="152">
        <f t="shared" si="377"/>
        <v>1.6757575496646009E-2</v>
      </c>
      <c r="S1222" s="152">
        <f t="shared" si="378"/>
        <v>1.3100033237015344E-2</v>
      </c>
      <c r="T1222" s="152">
        <f t="shared" si="379"/>
        <v>2.1160524000559983E-2</v>
      </c>
      <c r="U1222" s="152">
        <f t="shared" si="380"/>
        <v>1.884622653133098E-2</v>
      </c>
    </row>
    <row r="1223" spans="1:21" x14ac:dyDescent="0.25">
      <c r="A1223" s="130">
        <f t="shared" si="365"/>
        <v>1972.1</v>
      </c>
      <c r="B1223" s="138"/>
      <c r="C1223" s="149">
        <f t="shared" si="372"/>
        <v>0.01</v>
      </c>
      <c r="D1223" s="150">
        <f t="shared" si="381"/>
        <v>-1.0960000000000036</v>
      </c>
      <c r="E1223" s="150">
        <f t="shared" si="366"/>
        <v>0.63975006726222272</v>
      </c>
      <c r="F1223" s="150">
        <f t="shared" si="367"/>
        <v>1.4266478270524841</v>
      </c>
      <c r="G1223" s="151">
        <f t="shared" si="368"/>
        <v>-0.45624993273778092</v>
      </c>
      <c r="H1223" s="150">
        <f t="shared" si="369"/>
        <v>0.33064782705248041</v>
      </c>
      <c r="I1223" s="137"/>
      <c r="J1223" s="151">
        <f t="shared" si="370"/>
        <v>109.14375006726222</v>
      </c>
      <c r="K1223" s="150">
        <f t="shared" si="371"/>
        <v>109.93064782705247</v>
      </c>
      <c r="L1223" s="135"/>
      <c r="M1223" s="149">
        <f t="shared" si="373"/>
        <v>1.0014765141280693</v>
      </c>
      <c r="N1223" s="149">
        <f t="shared" si="374"/>
        <v>1.0042266796471333</v>
      </c>
      <c r="O1223" s="149">
        <f t="shared" si="375"/>
        <v>1.0028051514113261</v>
      </c>
      <c r="P1223" s="149">
        <f t="shared" si="376"/>
        <v>1.0089380427740389</v>
      </c>
      <c r="Q1223" s="140"/>
      <c r="R1223" s="152">
        <f t="shared" si="377"/>
        <v>1.4754251528771164E-3</v>
      </c>
      <c r="S1223" s="152">
        <f t="shared" si="378"/>
        <v>4.2177723268193249E-3</v>
      </c>
      <c r="T1223" s="152">
        <f t="shared" si="379"/>
        <v>2.8012243164554662E-3</v>
      </c>
      <c r="U1223" s="152">
        <f t="shared" si="380"/>
        <v>8.8983349014343724E-3</v>
      </c>
    </row>
    <row r="1224" spans="1:21" x14ac:dyDescent="0.25">
      <c r="A1224" s="130">
        <f t="shared" si="365"/>
        <v>1972.11</v>
      </c>
      <c r="B1224" s="138"/>
      <c r="C1224" s="149">
        <f t="shared" si="372"/>
        <v>0.01</v>
      </c>
      <c r="D1224" s="150">
        <f t="shared" si="381"/>
        <v>-1.1509999999999962</v>
      </c>
      <c r="E1224" s="150">
        <f t="shared" si="366"/>
        <v>0.67825955394602822</v>
      </c>
      <c r="F1224" s="150">
        <f t="shared" si="367"/>
        <v>1.9322667932095832</v>
      </c>
      <c r="G1224" s="151">
        <f t="shared" si="368"/>
        <v>-0.47274044605396803</v>
      </c>
      <c r="H1224" s="150">
        <f t="shared" si="369"/>
        <v>0.78126679320958692</v>
      </c>
      <c r="I1224" s="137"/>
      <c r="J1224" s="151">
        <f t="shared" si="370"/>
        <v>114.62725955394603</v>
      </c>
      <c r="K1224" s="150">
        <f t="shared" si="371"/>
        <v>115.88126679320958</v>
      </c>
      <c r="L1224" s="135"/>
      <c r="M1224" s="149">
        <f t="shared" si="373"/>
        <v>1.009281812149621</v>
      </c>
      <c r="N1224" s="149">
        <f t="shared" si="374"/>
        <v>1.010422775425849</v>
      </c>
      <c r="O1224" s="149">
        <f t="shared" si="375"/>
        <v>1.0427582125580477</v>
      </c>
      <c r="P1224" s="149">
        <f t="shared" si="376"/>
        <v>1.0460086576687737</v>
      </c>
      <c r="Q1224" s="140"/>
      <c r="R1224" s="152">
        <f t="shared" si="377"/>
        <v>9.2390008383669443E-3</v>
      </c>
      <c r="S1224" s="152">
        <f t="shared" si="378"/>
        <v>1.036883279955448E-2</v>
      </c>
      <c r="T1224" s="152">
        <f t="shared" si="379"/>
        <v>4.1869329928729472E-2</v>
      </c>
      <c r="U1224" s="152">
        <f t="shared" si="380"/>
        <v>4.4981642538471547E-2</v>
      </c>
    </row>
    <row r="1225" spans="1:21" x14ac:dyDescent="0.25">
      <c r="A1225" s="130">
        <f t="shared" si="365"/>
        <v>1972.12</v>
      </c>
      <c r="B1225" s="138"/>
      <c r="C1225" s="149">
        <f t="shared" si="372"/>
        <v>0.01</v>
      </c>
      <c r="D1225" s="150">
        <f t="shared" si="381"/>
        <v>-1.1749999999999972</v>
      </c>
      <c r="E1225" s="150">
        <f t="shared" si="366"/>
        <v>0.68790219075812942</v>
      </c>
      <c r="F1225" s="150">
        <f t="shared" si="367"/>
        <v>1.9337583912749654</v>
      </c>
      <c r="G1225" s="151">
        <f t="shared" si="368"/>
        <v>-0.48709780924186774</v>
      </c>
      <c r="H1225" s="150">
        <f t="shared" si="369"/>
        <v>0.75875839127496825</v>
      </c>
      <c r="I1225" s="137"/>
      <c r="J1225" s="151">
        <f t="shared" si="370"/>
        <v>117.01290219075813</v>
      </c>
      <c r="K1225" s="150">
        <f t="shared" si="371"/>
        <v>118.25875839127497</v>
      </c>
      <c r="L1225" s="135"/>
      <c r="M1225" s="149">
        <f t="shared" si="373"/>
        <v>1.0143777596366639</v>
      </c>
      <c r="N1225" s="149">
        <f t="shared" si="374"/>
        <v>1.0142839884032633</v>
      </c>
      <c r="O1225" s="149">
        <f t="shared" si="375"/>
        <v>1.020917330494026</v>
      </c>
      <c r="P1225" s="149">
        <f t="shared" si="376"/>
        <v>1.0206537306510763</v>
      </c>
      <c r="Q1225" s="140"/>
      <c r="R1225" s="152">
        <f t="shared" si="377"/>
        <v>1.4275379812076635E-2</v>
      </c>
      <c r="S1225" s="152">
        <f t="shared" si="378"/>
        <v>1.4182933416261284E-2</v>
      </c>
      <c r="T1225" s="152">
        <f t="shared" si="379"/>
        <v>2.0701566750604271E-2</v>
      </c>
      <c r="U1225" s="152">
        <f t="shared" si="380"/>
        <v>2.044333440255499E-2</v>
      </c>
    </row>
    <row r="1226" spans="1:21" x14ac:dyDescent="0.25">
      <c r="A1226" s="130">
        <f t="shared" si="365"/>
        <v>1973.01</v>
      </c>
      <c r="B1226" s="138"/>
      <c r="C1226" s="149">
        <f t="shared" si="372"/>
        <v>0.01</v>
      </c>
      <c r="D1226" s="150">
        <f t="shared" si="381"/>
        <v>-1.1839999999999975</v>
      </c>
      <c r="E1226" s="150">
        <f t="shared" si="366"/>
        <v>0.68083530004711401</v>
      </c>
      <c r="F1226" s="150">
        <f t="shared" si="367"/>
        <v>1.8430272230112721</v>
      </c>
      <c r="G1226" s="151">
        <f t="shared" si="368"/>
        <v>-0.50316469995288349</v>
      </c>
      <c r="H1226" s="150">
        <f t="shared" si="369"/>
        <v>0.65902722301127459</v>
      </c>
      <c r="I1226" s="137"/>
      <c r="J1226" s="151">
        <f t="shared" si="370"/>
        <v>117.89683530004712</v>
      </c>
      <c r="K1226" s="150">
        <f t="shared" si="371"/>
        <v>119.05902722301128</v>
      </c>
      <c r="L1226" s="135"/>
      <c r="M1226" s="149">
        <f t="shared" si="373"/>
        <v>1.0115251011976276</v>
      </c>
      <c r="N1226" s="149">
        <f t="shared" si="374"/>
        <v>1.0112920029240633</v>
      </c>
      <c r="O1226" s="149">
        <f t="shared" si="375"/>
        <v>1.010338322294291</v>
      </c>
      <c r="P1226" s="149">
        <f t="shared" si="376"/>
        <v>1.0097073231910041</v>
      </c>
      <c r="Q1226" s="140"/>
      <c r="R1226" s="152">
        <f t="shared" si="377"/>
        <v>1.1459193133502375E-2</v>
      </c>
      <c r="S1226" s="152">
        <f t="shared" si="378"/>
        <v>1.1228724176006285E-2</v>
      </c>
      <c r="T1226" s="152">
        <f t="shared" si="379"/>
        <v>1.0285247330987733E-2</v>
      </c>
      <c r="U1226" s="152">
        <f t="shared" si="380"/>
        <v>9.6605098403075226E-3</v>
      </c>
    </row>
    <row r="1227" spans="1:21" x14ac:dyDescent="0.25">
      <c r="A1227" s="130">
        <f t="shared" si="365"/>
        <v>1973.02</v>
      </c>
      <c r="B1227" s="138"/>
      <c r="C1227" s="149">
        <f t="shared" si="372"/>
        <v>0.01</v>
      </c>
      <c r="D1227" s="150">
        <f t="shared" si="381"/>
        <v>-1.1419999999999959</v>
      </c>
      <c r="E1227" s="150">
        <f t="shared" si="366"/>
        <v>0.64894628832351731</v>
      </c>
      <c r="F1227" s="150">
        <f t="shared" si="367"/>
        <v>0.37868479185416748</v>
      </c>
      <c r="G1227" s="151">
        <f t="shared" si="368"/>
        <v>-0.4930537116764786</v>
      </c>
      <c r="H1227" s="150">
        <f t="shared" si="369"/>
        <v>-0.76331520814582843</v>
      </c>
      <c r="I1227" s="137"/>
      <c r="J1227" s="151">
        <f t="shared" si="370"/>
        <v>113.70694628832352</v>
      </c>
      <c r="K1227" s="150">
        <f t="shared" si="371"/>
        <v>113.43668479185418</v>
      </c>
      <c r="L1227" s="135"/>
      <c r="M1227" s="149">
        <f t="shared" si="373"/>
        <v>1.0033418004424972</v>
      </c>
      <c r="N1227" s="149">
        <f t="shared" si="374"/>
        <v>1.0000157027776049</v>
      </c>
      <c r="O1227" s="149">
        <f t="shared" si="375"/>
        <v>1.0093988409836923</v>
      </c>
      <c r="P1227" s="149">
        <f t="shared" si="376"/>
        <v>1.0074579367446523</v>
      </c>
      <c r="Q1227" s="140"/>
      <c r="R1227" s="152">
        <f t="shared" si="377"/>
        <v>3.3362290362997852E-3</v>
      </c>
      <c r="S1227" s="152">
        <f t="shared" si="378"/>
        <v>1.5702654317554087E-5</v>
      </c>
      <c r="T1227" s="152">
        <f t="shared" si="379"/>
        <v>9.3549467003543121E-3</v>
      </c>
      <c r="U1227" s="152">
        <f t="shared" si="380"/>
        <v>7.4302638377627527E-3</v>
      </c>
    </row>
    <row r="1228" spans="1:21" x14ac:dyDescent="0.25">
      <c r="A1228" s="130">
        <f t="shared" si="365"/>
        <v>1973.03</v>
      </c>
      <c r="B1228" s="138"/>
      <c r="C1228" s="149">
        <f t="shared" si="372"/>
        <v>0.01</v>
      </c>
      <c r="D1228" s="150">
        <f t="shared" si="381"/>
        <v>-1.1239999999999952</v>
      </c>
      <c r="E1228" s="150">
        <f t="shared" si="366"/>
        <v>0.64293636302484525</v>
      </c>
      <c r="F1228" s="150">
        <f t="shared" si="367"/>
        <v>0.42259968150689964</v>
      </c>
      <c r="G1228" s="151">
        <f t="shared" si="368"/>
        <v>-0.48106363697514998</v>
      </c>
      <c r="H1228" s="150">
        <f t="shared" si="369"/>
        <v>-0.70140031849309559</v>
      </c>
      <c r="I1228" s="137"/>
      <c r="J1228" s="151">
        <f t="shared" si="370"/>
        <v>111.91893636302486</v>
      </c>
      <c r="K1228" s="150">
        <f t="shared" si="371"/>
        <v>111.69859968150691</v>
      </c>
      <c r="L1228" s="135"/>
      <c r="M1228" s="149">
        <f t="shared" si="373"/>
        <v>1.0034865900646159</v>
      </c>
      <c r="N1228" s="149">
        <f t="shared" si="374"/>
        <v>1.0036033318709834</v>
      </c>
      <c r="O1228" s="149">
        <f t="shared" si="375"/>
        <v>1.0058049186940672</v>
      </c>
      <c r="P1228" s="149">
        <f t="shared" si="376"/>
        <v>1.0058816526494423</v>
      </c>
      <c r="Q1228" s="140"/>
      <c r="R1228" s="152">
        <f t="shared" si="377"/>
        <v>3.4805260006589211E-3</v>
      </c>
      <c r="S1228" s="152">
        <f t="shared" si="378"/>
        <v>3.5968554238932486E-3</v>
      </c>
      <c r="T1228" s="152">
        <f t="shared" si="379"/>
        <v>5.7881350739220098E-3</v>
      </c>
      <c r="U1228" s="152">
        <f t="shared" si="380"/>
        <v>5.8644232556948547E-3</v>
      </c>
    </row>
    <row r="1229" spans="1:21" x14ac:dyDescent="0.25">
      <c r="A1229" s="130">
        <f t="shared" si="365"/>
        <v>1973.04</v>
      </c>
      <c r="B1229" s="138"/>
      <c r="C1229" s="149">
        <f t="shared" si="372"/>
        <v>0.01</v>
      </c>
      <c r="D1229" s="150">
        <f t="shared" si="381"/>
        <v>-1.1029999999999944</v>
      </c>
      <c r="E1229" s="150">
        <f t="shared" si="366"/>
        <v>0.63491179451260982</v>
      </c>
      <c r="F1229" s="150">
        <f t="shared" si="367"/>
        <v>0.40236588838644211</v>
      </c>
      <c r="G1229" s="151">
        <f t="shared" si="368"/>
        <v>-0.46808820548738461</v>
      </c>
      <c r="H1229" s="150">
        <f t="shared" si="369"/>
        <v>-0.70063411161355238</v>
      </c>
      <c r="I1229" s="137"/>
      <c r="J1229" s="151">
        <f t="shared" si="370"/>
        <v>109.83191179451261</v>
      </c>
      <c r="K1229" s="150">
        <f t="shared" si="371"/>
        <v>109.59936588838644</v>
      </c>
      <c r="L1229" s="135"/>
      <c r="M1229" s="149">
        <f t="shared" si="373"/>
        <v>0.99720091758409835</v>
      </c>
      <c r="N1229" s="149">
        <f t="shared" si="374"/>
        <v>0.99716021848900716</v>
      </c>
      <c r="O1229" s="149">
        <f t="shared" si="375"/>
        <v>0.99919555074101551</v>
      </c>
      <c r="P1229" s="149">
        <f t="shared" si="376"/>
        <v>0.99916975829599486</v>
      </c>
      <c r="Q1229" s="140"/>
      <c r="R1229" s="152">
        <f t="shared" si="377"/>
        <v>-2.8030071726097027E-3</v>
      </c>
      <c r="S1229" s="152">
        <f t="shared" si="378"/>
        <v>-2.8438213404759862E-3</v>
      </c>
      <c r="T1229" s="152">
        <f t="shared" si="379"/>
        <v>-8.0477300192444872E-4</v>
      </c>
      <c r="U1229" s="152">
        <f t="shared" si="380"/>
        <v>-8.3058654552976407E-4</v>
      </c>
    </row>
    <row r="1230" spans="1:21" x14ac:dyDescent="0.25">
      <c r="A1230" s="130">
        <f t="shared" si="365"/>
        <v>1973.05</v>
      </c>
      <c r="B1230" s="138"/>
      <c r="C1230" s="149">
        <f t="shared" si="372"/>
        <v>0.01</v>
      </c>
      <c r="D1230" s="150">
        <f t="shared" si="381"/>
        <v>-1.0720000000000027</v>
      </c>
      <c r="E1230" s="150">
        <f t="shared" si="366"/>
        <v>0.62790883533216191</v>
      </c>
      <c r="F1230" s="150">
        <f t="shared" si="367"/>
        <v>0.36679413456728455</v>
      </c>
      <c r="G1230" s="151">
        <f t="shared" si="368"/>
        <v>-0.44409116466784082</v>
      </c>
      <c r="H1230" s="150">
        <f t="shared" si="369"/>
        <v>-0.70520586543271824</v>
      </c>
      <c r="I1230" s="137"/>
      <c r="J1230" s="151">
        <f t="shared" si="370"/>
        <v>106.75590883533216</v>
      </c>
      <c r="K1230" s="150">
        <f t="shared" si="371"/>
        <v>106.49479413456729</v>
      </c>
      <c r="L1230" s="135"/>
      <c r="M1230" s="149">
        <f t="shared" si="373"/>
        <v>1.0051801901929496</v>
      </c>
      <c r="N1230" s="149">
        <f t="shared" si="374"/>
        <v>1.0050879566131512</v>
      </c>
      <c r="O1230" s="149">
        <f t="shared" si="375"/>
        <v>1.0104772913138431</v>
      </c>
      <c r="P1230" s="149">
        <f t="shared" si="376"/>
        <v>1.0104234128936387</v>
      </c>
      <c r="Q1230" s="140"/>
      <c r="R1230" s="152">
        <f t="shared" si="377"/>
        <v>5.1668191641681648E-3</v>
      </c>
      <c r="S1230" s="152">
        <f t="shared" si="378"/>
        <v>5.0750566995341473E-3</v>
      </c>
      <c r="T1230" s="152">
        <f t="shared" si="379"/>
        <v>1.0422784886453337E-2</v>
      </c>
      <c r="U1230" s="152">
        <f t="shared" si="380"/>
        <v>1.0369463691498014E-2</v>
      </c>
    </row>
    <row r="1231" spans="1:21" x14ac:dyDescent="0.25">
      <c r="A1231" s="130">
        <f t="shared" si="365"/>
        <v>1973.06</v>
      </c>
      <c r="B1231" s="138"/>
      <c r="C1231" s="149">
        <f t="shared" si="372"/>
        <v>0.01</v>
      </c>
      <c r="D1231" s="150">
        <f t="shared" si="381"/>
        <v>-1.0480000000000018</v>
      </c>
      <c r="E1231" s="150">
        <f t="shared" si="366"/>
        <v>0.61670011272145686</v>
      </c>
      <c r="F1231" s="150">
        <f t="shared" si="367"/>
        <v>0.37203703816983119</v>
      </c>
      <c r="G1231" s="151">
        <f t="shared" si="368"/>
        <v>-0.43129988727854496</v>
      </c>
      <c r="H1231" s="150">
        <f t="shared" si="369"/>
        <v>-0.67596296183017057</v>
      </c>
      <c r="I1231" s="137"/>
      <c r="J1231" s="151">
        <f t="shared" si="370"/>
        <v>104.36870011272146</v>
      </c>
      <c r="K1231" s="150">
        <f t="shared" si="371"/>
        <v>104.12403703816983</v>
      </c>
      <c r="L1231" s="135"/>
      <c r="M1231" s="149">
        <f t="shared" si="373"/>
        <v>1.0005022732558588</v>
      </c>
      <c r="N1231" s="149">
        <f t="shared" si="374"/>
        <v>1.0005334077691832</v>
      </c>
      <c r="O1231" s="149">
        <f t="shared" si="375"/>
        <v>1.0038680032545644</v>
      </c>
      <c r="P1231" s="149">
        <f t="shared" si="376"/>
        <v>1.0038867857906515</v>
      </c>
      <c r="Q1231" s="140"/>
      <c r="R1231" s="152">
        <f t="shared" si="377"/>
        <v>5.0214715886871982E-4</v>
      </c>
      <c r="S1231" s="152">
        <f t="shared" si="378"/>
        <v>5.3326555782793759E-4</v>
      </c>
      <c r="T1231" s="152">
        <f t="shared" si="379"/>
        <v>3.8605417644984583E-3</v>
      </c>
      <c r="U1231" s="152">
        <f t="shared" si="380"/>
        <v>3.879251754573087E-3</v>
      </c>
    </row>
    <row r="1232" spans="1:21" x14ac:dyDescent="0.25">
      <c r="A1232" s="130">
        <f t="shared" si="365"/>
        <v>1973.07</v>
      </c>
      <c r="B1232" s="138"/>
      <c r="C1232" s="149">
        <f t="shared" si="372"/>
        <v>0.01</v>
      </c>
      <c r="D1232" s="150">
        <f t="shared" si="381"/>
        <v>-1.0580000000000069</v>
      </c>
      <c r="E1232" s="150">
        <f t="shared" si="366"/>
        <v>0.63031787106003023</v>
      </c>
      <c r="F1232" s="150">
        <f t="shared" si="367"/>
        <v>1.6647599675296323</v>
      </c>
      <c r="G1232" s="151">
        <f t="shared" si="368"/>
        <v>-0.4276821289399767</v>
      </c>
      <c r="H1232" s="150">
        <f t="shared" si="369"/>
        <v>0.60675996752962535</v>
      </c>
      <c r="I1232" s="137"/>
      <c r="J1232" s="151">
        <f t="shared" si="370"/>
        <v>105.37231787106002</v>
      </c>
      <c r="K1232" s="150">
        <f t="shared" si="371"/>
        <v>106.40675996752962</v>
      </c>
      <c r="L1232" s="135"/>
      <c r="M1232" s="149">
        <f t="shared" si="373"/>
        <v>1.018653466644494</v>
      </c>
      <c r="N1232" s="149">
        <f t="shared" si="374"/>
        <v>1.0223213163026339</v>
      </c>
      <c r="O1232" s="149">
        <f t="shared" si="375"/>
        <v>1.0141603654647373</v>
      </c>
      <c r="P1232" s="149">
        <f t="shared" si="376"/>
        <v>1.0238476828614653</v>
      </c>
      <c r="Q1232" s="140"/>
      <c r="R1232" s="152">
        <f t="shared" si="377"/>
        <v>1.8481624415257344E-2</v>
      </c>
      <c r="S1232" s="152">
        <f t="shared" si="378"/>
        <v>2.2075841881682819E-2</v>
      </c>
      <c r="T1232" s="152">
        <f t="shared" si="379"/>
        <v>1.4061044010280499E-2</v>
      </c>
      <c r="U1232" s="152">
        <f t="shared" si="380"/>
        <v>2.3567768347753017E-2</v>
      </c>
    </row>
    <row r="1233" spans="1:21" x14ac:dyDescent="0.25">
      <c r="A1233" s="130">
        <f t="shared" si="365"/>
        <v>1973.08</v>
      </c>
      <c r="B1233" s="138"/>
      <c r="C1233" s="149">
        <f t="shared" si="372"/>
        <v>0.01</v>
      </c>
      <c r="D1233" s="150">
        <f t="shared" si="381"/>
        <v>-1.0379999999999967</v>
      </c>
      <c r="E1233" s="150">
        <f t="shared" si="366"/>
        <v>0.60530405522040198</v>
      </c>
      <c r="F1233" s="150">
        <f t="shared" si="367"/>
        <v>0.38191651979695457</v>
      </c>
      <c r="G1233" s="151">
        <f t="shared" si="368"/>
        <v>-0.43269594477959472</v>
      </c>
      <c r="H1233" s="150">
        <f t="shared" si="369"/>
        <v>-0.65608348020304219</v>
      </c>
      <c r="I1233" s="137"/>
      <c r="J1233" s="151">
        <f t="shared" si="370"/>
        <v>103.3673040552204</v>
      </c>
      <c r="K1233" s="150">
        <f t="shared" si="371"/>
        <v>103.14391651979696</v>
      </c>
      <c r="L1233" s="135"/>
      <c r="M1233" s="149">
        <f t="shared" si="373"/>
        <v>1.0122809075395953</v>
      </c>
      <c r="N1233" s="149">
        <f t="shared" si="374"/>
        <v>1.0088808868857262</v>
      </c>
      <c r="O1233" s="149">
        <f t="shared" si="375"/>
        <v>1.0166456756271769</v>
      </c>
      <c r="P1233" s="149">
        <f t="shared" si="376"/>
        <v>1.0145004330104053</v>
      </c>
      <c r="Q1233" s="140"/>
      <c r="R1233" s="152">
        <f t="shared" si="377"/>
        <v>1.2206108968164748E-2</v>
      </c>
      <c r="S1233" s="152">
        <f t="shared" si="378"/>
        <v>8.8416837445958341E-3</v>
      </c>
      <c r="T1233" s="152">
        <f t="shared" si="379"/>
        <v>1.6508654813971589E-2</v>
      </c>
      <c r="U1233" s="152">
        <f t="shared" si="380"/>
        <v>1.4396307105134903E-2</v>
      </c>
    </row>
    <row r="1234" spans="1:21" x14ac:dyDescent="0.25">
      <c r="A1234" s="130">
        <f t="shared" si="365"/>
        <v>1973.09</v>
      </c>
      <c r="B1234" s="138"/>
      <c r="C1234" s="149">
        <f t="shared" si="372"/>
        <v>0.01</v>
      </c>
      <c r="D1234" s="150">
        <f t="shared" si="381"/>
        <v>-1.0559999999999974</v>
      </c>
      <c r="E1234" s="150">
        <f t="shared" si="366"/>
        <v>0.61157389770697745</v>
      </c>
      <c r="F1234" s="150">
        <f t="shared" si="367"/>
        <v>1.7142059882815557</v>
      </c>
      <c r="G1234" s="151">
        <f t="shared" si="368"/>
        <v>-0.44442610229301993</v>
      </c>
      <c r="H1234" s="150">
        <f t="shared" si="369"/>
        <v>0.6582059882815583</v>
      </c>
      <c r="I1234" s="137"/>
      <c r="J1234" s="151">
        <f t="shared" si="370"/>
        <v>105.15557389770697</v>
      </c>
      <c r="K1234" s="150">
        <f t="shared" si="371"/>
        <v>106.25820598828155</v>
      </c>
      <c r="L1234" s="135"/>
      <c r="M1234" s="149">
        <f t="shared" si="373"/>
        <v>0.99520425745813035</v>
      </c>
      <c r="N1234" s="149">
        <f t="shared" si="374"/>
        <v>0.99893948900248231</v>
      </c>
      <c r="O1234" s="149">
        <f t="shared" si="375"/>
        <v>1.0133793823953152</v>
      </c>
      <c r="P1234" s="149">
        <f t="shared" si="376"/>
        <v>1.0238490186975728</v>
      </c>
      <c r="Q1234" s="140"/>
      <c r="R1234" s="152">
        <f t="shared" si="377"/>
        <v>-4.807279013878318E-3</v>
      </c>
      <c r="S1234" s="152">
        <f t="shared" si="378"/>
        <v>-1.0610737372018857E-3</v>
      </c>
      <c r="T1234" s="152">
        <f t="shared" si="379"/>
        <v>1.3290668870783428E-2</v>
      </c>
      <c r="U1234" s="152">
        <f t="shared" si="380"/>
        <v>2.3569073068424286E-2</v>
      </c>
    </row>
    <row r="1235" spans="1:21" x14ac:dyDescent="0.25">
      <c r="A1235" s="130">
        <f t="shared" si="365"/>
        <v>1973.1</v>
      </c>
      <c r="B1235" s="138"/>
      <c r="C1235" s="149">
        <f t="shared" si="372"/>
        <v>0.01</v>
      </c>
      <c r="D1235" s="150">
        <f t="shared" si="381"/>
        <v>-1.097999999999999</v>
      </c>
      <c r="E1235" s="150">
        <f t="shared" si="366"/>
        <v>0.64927138858890032</v>
      </c>
      <c r="F1235" s="150">
        <f t="shared" si="367"/>
        <v>1.8328290548309396</v>
      </c>
      <c r="G1235" s="151">
        <f t="shared" si="368"/>
        <v>-0.44872861141109865</v>
      </c>
      <c r="H1235" s="150">
        <f t="shared" si="369"/>
        <v>0.73482905483094063</v>
      </c>
      <c r="I1235" s="137"/>
      <c r="J1235" s="151">
        <f t="shared" si="370"/>
        <v>109.3512713885889</v>
      </c>
      <c r="K1235" s="150">
        <f t="shared" si="371"/>
        <v>110.53482905483094</v>
      </c>
      <c r="L1235" s="135"/>
      <c r="M1235" s="149">
        <f t="shared" si="373"/>
        <v>1.002177751915426</v>
      </c>
      <c r="N1235" s="149">
        <f t="shared" si="374"/>
        <v>1.0022724709020503</v>
      </c>
      <c r="O1235" s="149">
        <f t="shared" si="375"/>
        <v>1.0330479433428572</v>
      </c>
      <c r="P1235" s="149">
        <f t="shared" si="376"/>
        <v>1.0333153256944907</v>
      </c>
      <c r="Q1235" s="140"/>
      <c r="R1235" s="152">
        <f t="shared" si="377"/>
        <v>2.1753840508480378E-3</v>
      </c>
      <c r="S1235" s="152">
        <f t="shared" si="378"/>
        <v>2.2698927451688571E-3</v>
      </c>
      <c r="T1235" s="152">
        <f t="shared" si="379"/>
        <v>3.2513600815453375E-2</v>
      </c>
      <c r="U1235" s="152">
        <f t="shared" si="380"/>
        <v>3.2772395923876277E-2</v>
      </c>
    </row>
    <row r="1236" spans="1:21" x14ac:dyDescent="0.25">
      <c r="A1236" s="130">
        <f t="shared" si="365"/>
        <v>1973.11</v>
      </c>
      <c r="B1236" s="138"/>
      <c r="C1236" s="149">
        <f t="shared" si="372"/>
        <v>0.01</v>
      </c>
      <c r="D1236" s="150">
        <f t="shared" si="381"/>
        <v>-1.019999999999996</v>
      </c>
      <c r="E1236" s="150">
        <f t="shared" si="366"/>
        <v>0.60819165801864594</v>
      </c>
      <c r="F1236" s="150">
        <f t="shared" si="367"/>
        <v>0.32083061318255535</v>
      </c>
      <c r="G1236" s="151">
        <f t="shared" si="368"/>
        <v>-0.41180834198135008</v>
      </c>
      <c r="H1236" s="150">
        <f t="shared" si="369"/>
        <v>-0.69916938681744067</v>
      </c>
      <c r="I1236" s="137"/>
      <c r="J1236" s="151">
        <f t="shared" si="370"/>
        <v>101.58819165801864</v>
      </c>
      <c r="K1236" s="150">
        <f t="shared" si="371"/>
        <v>101.30083061318255</v>
      </c>
      <c r="L1236" s="135"/>
      <c r="M1236" s="149">
        <f t="shared" si="373"/>
        <v>0.98053211341361002</v>
      </c>
      <c r="N1236" s="149">
        <f t="shared" si="374"/>
        <v>0.9767832628642481</v>
      </c>
      <c r="O1236" s="149">
        <f t="shared" si="375"/>
        <v>0.99036157647998424</v>
      </c>
      <c r="P1236" s="149">
        <f t="shared" si="376"/>
        <v>0.98838399917417263</v>
      </c>
      <c r="Q1236" s="140"/>
      <c r="R1236" s="152">
        <f t="shared" si="377"/>
        <v>-1.9659881802920207E-2</v>
      </c>
      <c r="S1236" s="152">
        <f t="shared" si="378"/>
        <v>-2.3490490992302753E-2</v>
      </c>
      <c r="T1236" s="152">
        <f t="shared" si="379"/>
        <v>-9.6851737656318652E-3</v>
      </c>
      <c r="U1236" s="152">
        <f t="shared" si="380"/>
        <v>-1.1683993612465896E-2</v>
      </c>
    </row>
    <row r="1237" spans="1:21" x14ac:dyDescent="0.25">
      <c r="A1237" s="130">
        <f t="shared" si="365"/>
        <v>1973.12</v>
      </c>
      <c r="B1237" s="138"/>
      <c r="C1237" s="149">
        <f t="shared" si="372"/>
        <v>0.01</v>
      </c>
      <c r="D1237" s="150">
        <f t="shared" si="381"/>
        <v>-0.94780000000000086</v>
      </c>
      <c r="E1237" s="150">
        <f t="shared" si="366"/>
        <v>0.59850068084932695</v>
      </c>
      <c r="F1237" s="150">
        <f t="shared" si="367"/>
        <v>0.29803008979539602</v>
      </c>
      <c r="G1237" s="151">
        <f t="shared" si="368"/>
        <v>-0.34929931915067391</v>
      </c>
      <c r="H1237" s="150">
        <f t="shared" si="369"/>
        <v>-0.64976991020460484</v>
      </c>
      <c r="I1237" s="137"/>
      <c r="J1237" s="151">
        <f t="shared" si="370"/>
        <v>94.430700680849327</v>
      </c>
      <c r="K1237" s="150">
        <f t="shared" si="371"/>
        <v>94.13023008979539</v>
      </c>
      <c r="L1237" s="135"/>
      <c r="M1237" s="149">
        <f t="shared" si="373"/>
        <v>0.98282930978251226</v>
      </c>
      <c r="N1237" s="149">
        <f t="shared" si="374"/>
        <v>0.98272783054142954</v>
      </c>
      <c r="O1237" s="149">
        <f t="shared" si="375"/>
        <v>0.99453046038540127</v>
      </c>
      <c r="P1237" s="149">
        <f t="shared" si="376"/>
        <v>0.9944799276653894</v>
      </c>
      <c r="Q1237" s="140"/>
      <c r="R1237" s="152">
        <f t="shared" si="377"/>
        <v>-1.7319816046272918E-2</v>
      </c>
      <c r="S1237" s="152">
        <f t="shared" si="378"/>
        <v>-1.7423073528938789E-2</v>
      </c>
      <c r="T1237" s="152">
        <f t="shared" si="379"/>
        <v>-5.4845523131201177E-3</v>
      </c>
      <c r="U1237" s="152">
        <f t="shared" si="380"/>
        <v>-5.5353642347936586E-3</v>
      </c>
    </row>
    <row r="1238" spans="1:21" x14ac:dyDescent="0.25">
      <c r="A1238" s="130">
        <f t="shared" si="365"/>
        <v>1974.01</v>
      </c>
      <c r="B1238" s="138"/>
      <c r="C1238" s="149">
        <f t="shared" si="372"/>
        <v>0.01</v>
      </c>
      <c r="D1238" s="150">
        <f t="shared" si="381"/>
        <v>-0.96110000000000184</v>
      </c>
      <c r="E1238" s="150">
        <f t="shared" si="366"/>
        <v>0.63806684939574365</v>
      </c>
      <c r="F1238" s="150">
        <f t="shared" si="367"/>
        <v>1.5509114421655557</v>
      </c>
      <c r="G1238" s="151">
        <f t="shared" si="368"/>
        <v>-0.32303315060425819</v>
      </c>
      <c r="H1238" s="150">
        <f t="shared" si="369"/>
        <v>0.58981144216555381</v>
      </c>
      <c r="I1238" s="137"/>
      <c r="J1238" s="151">
        <f t="shared" si="370"/>
        <v>95.786966849395739</v>
      </c>
      <c r="K1238" s="150">
        <f t="shared" si="371"/>
        <v>96.699811442165554</v>
      </c>
      <c r="L1238" s="135"/>
      <c r="M1238" s="149">
        <f t="shared" si="373"/>
        <v>1.0209800164194811</v>
      </c>
      <c r="N1238" s="149">
        <f t="shared" si="374"/>
        <v>1.0252771169787041</v>
      </c>
      <c r="O1238" s="149">
        <f t="shared" si="375"/>
        <v>1.0184088023922471</v>
      </c>
      <c r="P1238" s="149">
        <f t="shared" si="376"/>
        <v>1.0288535111743227</v>
      </c>
      <c r="Q1238" s="140"/>
      <c r="R1238" s="152">
        <f t="shared" si="377"/>
        <v>2.0762966434157957E-2</v>
      </c>
      <c r="S1238" s="152">
        <f t="shared" si="378"/>
        <v>2.4962934078229599E-2</v>
      </c>
      <c r="T1238" s="152">
        <f t="shared" si="379"/>
        <v>1.824141157822997E-2</v>
      </c>
      <c r="U1238" s="152">
        <f t="shared" si="380"/>
        <v>2.8445086342904675E-2</v>
      </c>
    </row>
    <row r="1239" spans="1:21" x14ac:dyDescent="0.25">
      <c r="A1239" s="130">
        <f t="shared" si="365"/>
        <v>1974.02</v>
      </c>
      <c r="B1239" s="138"/>
      <c r="C1239" s="149">
        <f t="shared" si="372"/>
        <v>0.01</v>
      </c>
      <c r="D1239" s="150">
        <f t="shared" si="381"/>
        <v>-0.93449999999999989</v>
      </c>
      <c r="E1239" s="150">
        <f t="shared" si="366"/>
        <v>0.60319041794681683</v>
      </c>
      <c r="F1239" s="150">
        <f t="shared" si="367"/>
        <v>0.32238334422500448</v>
      </c>
      <c r="G1239" s="151">
        <f t="shared" si="368"/>
        <v>-0.33130958205318306</v>
      </c>
      <c r="H1239" s="150">
        <f t="shared" si="369"/>
        <v>-0.61211665577499541</v>
      </c>
      <c r="I1239" s="137"/>
      <c r="J1239" s="151">
        <f t="shared" si="370"/>
        <v>93.118690417946823</v>
      </c>
      <c r="K1239" s="150">
        <f t="shared" si="371"/>
        <v>92.837883344225006</v>
      </c>
      <c r="L1239" s="135"/>
      <c r="M1239" s="149">
        <f t="shared" si="373"/>
        <v>0.99440166698751409</v>
      </c>
      <c r="N1239" s="149">
        <f t="shared" si="374"/>
        <v>0.99049367342195016</v>
      </c>
      <c r="O1239" s="149">
        <f t="shared" si="375"/>
        <v>0.99867933404951215</v>
      </c>
      <c r="P1239" s="149">
        <f t="shared" si="376"/>
        <v>0.9965906535973843</v>
      </c>
      <c r="Q1239" s="140"/>
      <c r="R1239" s="152">
        <f t="shared" si="377"/>
        <v>-5.6140624118255168E-3</v>
      </c>
      <c r="S1239" s="152">
        <f t="shared" si="378"/>
        <v>-9.5518001209213017E-3</v>
      </c>
      <c r="T1239" s="152">
        <f t="shared" si="379"/>
        <v>-1.321538798342507E-3</v>
      </c>
      <c r="U1239" s="152">
        <f t="shared" si="380"/>
        <v>-3.4151714676068979E-3</v>
      </c>
    </row>
    <row r="1240" spans="1:21" x14ac:dyDescent="0.25">
      <c r="A1240" s="130">
        <f t="shared" si="365"/>
        <v>1974.03</v>
      </c>
      <c r="B1240" s="138"/>
      <c r="C1240" s="149">
        <f t="shared" si="372"/>
        <v>0.01</v>
      </c>
      <c r="D1240" s="150">
        <f t="shared" si="381"/>
        <v>-0.97440000000000282</v>
      </c>
      <c r="E1240" s="150">
        <f t="shared" si="366"/>
        <v>0.64464290231426868</v>
      </c>
      <c r="F1240" s="150">
        <f t="shared" si="367"/>
        <v>1.6293788899918875</v>
      </c>
      <c r="G1240" s="151">
        <f t="shared" si="368"/>
        <v>-0.32975709768573414</v>
      </c>
      <c r="H1240" s="150">
        <f t="shared" si="369"/>
        <v>0.65497888999188469</v>
      </c>
      <c r="I1240" s="137"/>
      <c r="J1240" s="151">
        <f t="shared" si="370"/>
        <v>97.110242902314269</v>
      </c>
      <c r="K1240" s="150">
        <f t="shared" si="371"/>
        <v>98.094978889991879</v>
      </c>
      <c r="L1240" s="135"/>
      <c r="M1240" s="149">
        <f t="shared" si="373"/>
        <v>1.0304294896196491</v>
      </c>
      <c r="N1240" s="149">
        <f t="shared" si="374"/>
        <v>1.0349847010927631</v>
      </c>
      <c r="O1240" s="149">
        <f t="shared" si="375"/>
        <v>1.0421438928806164</v>
      </c>
      <c r="P1240" s="149">
        <f t="shared" si="376"/>
        <v>1.0536575004718811</v>
      </c>
      <c r="Q1240" s="140"/>
      <c r="R1240" s="152">
        <f t="shared" si="377"/>
        <v>2.9975695542706397E-2</v>
      </c>
      <c r="S1240" s="152">
        <f t="shared" si="378"/>
        <v>3.4386645055198256E-2</v>
      </c>
      <c r="T1240" s="152">
        <f t="shared" si="379"/>
        <v>4.1280026772857435E-2</v>
      </c>
      <c r="U1240" s="152">
        <f t="shared" si="380"/>
        <v>5.2267445196827175E-2</v>
      </c>
    </row>
    <row r="1241" spans="1:21" x14ac:dyDescent="0.25">
      <c r="A1241" s="130">
        <f t="shared" si="365"/>
        <v>1974.04</v>
      </c>
      <c r="B1241" s="138"/>
      <c r="C1241" s="149">
        <f t="shared" si="372"/>
        <v>0.01</v>
      </c>
      <c r="D1241" s="150">
        <f t="shared" si="381"/>
        <v>-0.92459999999999809</v>
      </c>
      <c r="E1241" s="150">
        <f t="shared" si="366"/>
        <v>0.58470533394976598</v>
      </c>
      <c r="F1241" s="150">
        <f t="shared" si="367"/>
        <v>0.29910229837567959</v>
      </c>
      <c r="G1241" s="151">
        <f t="shared" si="368"/>
        <v>-0.33989466605023211</v>
      </c>
      <c r="H1241" s="150">
        <f t="shared" si="369"/>
        <v>-0.6254977016243185</v>
      </c>
      <c r="I1241" s="137"/>
      <c r="J1241" s="151">
        <f t="shared" si="370"/>
        <v>92.120105333949766</v>
      </c>
      <c r="K1241" s="150">
        <f t="shared" si="371"/>
        <v>91.834502298375682</v>
      </c>
      <c r="L1241" s="135"/>
      <c r="M1241" s="149">
        <f t="shared" si="373"/>
        <v>1.0025562510817272</v>
      </c>
      <c r="N1241" s="149">
        <f t="shared" si="374"/>
        <v>0.99861519685503319</v>
      </c>
      <c r="O1241" s="149">
        <f t="shared" si="375"/>
        <v>1.0140692826569819</v>
      </c>
      <c r="P1241" s="149">
        <f t="shared" si="376"/>
        <v>1.0120532614086988</v>
      </c>
      <c r="Q1241" s="140"/>
      <c r="R1241" s="152">
        <f t="shared" si="377"/>
        <v>2.552989429150282E-3</v>
      </c>
      <c r="S1241" s="152">
        <f t="shared" si="378"/>
        <v>-1.3857628709653381E-3</v>
      </c>
      <c r="T1241" s="152">
        <f t="shared" si="379"/>
        <v>1.3971228926568493E-2</v>
      </c>
      <c r="U1241" s="152">
        <f t="shared" si="380"/>
        <v>1.1981199330864676E-2</v>
      </c>
    </row>
    <row r="1242" spans="1:21" x14ac:dyDescent="0.25">
      <c r="A1242" s="130">
        <f t="shared" si="365"/>
        <v>1974.05</v>
      </c>
      <c r="B1242" s="138"/>
      <c r="C1242" s="149">
        <f t="shared" si="372"/>
        <v>0.01</v>
      </c>
      <c r="D1242" s="150">
        <f t="shared" ref="D1242:D1261" si="382">(1-Epsilon)*q_SP-q_SP</f>
        <v>-0.89669999999999561</v>
      </c>
      <c r="E1242" s="150">
        <f t="shared" si="366"/>
        <v>0.57385245077036096</v>
      </c>
      <c r="F1242" s="150">
        <f t="shared" si="367"/>
        <v>0.30862514656929119</v>
      </c>
      <c r="G1242" s="151">
        <f t="shared" si="368"/>
        <v>-0.32284754922963466</v>
      </c>
      <c r="H1242" s="150">
        <f t="shared" si="369"/>
        <v>-0.58807485343070443</v>
      </c>
      <c r="I1242" s="137"/>
      <c r="J1242" s="151">
        <f t="shared" si="370"/>
        <v>89.347152450770366</v>
      </c>
      <c r="K1242" s="150">
        <f t="shared" si="371"/>
        <v>89.081925146569304</v>
      </c>
      <c r="L1242" s="135"/>
      <c r="M1242" s="149">
        <f t="shared" si="373"/>
        <v>0.99866955923112788</v>
      </c>
      <c r="N1242" s="149">
        <f t="shared" si="374"/>
        <v>0.99871373248309414</v>
      </c>
      <c r="O1242" s="149">
        <f t="shared" si="375"/>
        <v>1.0042420492683424</v>
      </c>
      <c r="P1242" s="149">
        <f t="shared" si="376"/>
        <v>1.0042658062050676</v>
      </c>
      <c r="Q1242" s="140"/>
      <c r="R1242" s="152">
        <f t="shared" si="377"/>
        <v>-1.3313265909682512E-3</v>
      </c>
      <c r="S1242" s="152">
        <f t="shared" si="378"/>
        <v>-1.2870954690231461E-3</v>
      </c>
      <c r="T1242" s="152">
        <f t="shared" si="379"/>
        <v>4.2330771418638401E-3</v>
      </c>
      <c r="U1242" s="152">
        <f t="shared" si="380"/>
        <v>4.2567334463802014E-3</v>
      </c>
    </row>
    <row r="1243" spans="1:21" x14ac:dyDescent="0.25">
      <c r="A1243" s="130">
        <f t="shared" si="365"/>
        <v>1974.06</v>
      </c>
      <c r="B1243" s="138"/>
      <c r="C1243" s="149">
        <f t="shared" si="372"/>
        <v>0.01</v>
      </c>
      <c r="D1243" s="150">
        <f t="shared" si="382"/>
        <v>-0.89790000000000703</v>
      </c>
      <c r="E1243" s="150">
        <f t="shared" si="366"/>
        <v>0.58481508988712583</v>
      </c>
      <c r="F1243" s="150">
        <f t="shared" si="367"/>
        <v>1.0951610156716325</v>
      </c>
      <c r="G1243" s="151">
        <f t="shared" si="368"/>
        <v>-0.3130849101128812</v>
      </c>
      <c r="H1243" s="150">
        <f t="shared" si="369"/>
        <v>0.19726101567162546</v>
      </c>
      <c r="I1243" s="137"/>
      <c r="J1243" s="151">
        <f t="shared" si="370"/>
        <v>89.476915089887129</v>
      </c>
      <c r="K1243" s="150">
        <f t="shared" si="371"/>
        <v>89.987261015671635</v>
      </c>
      <c r="L1243" s="135"/>
      <c r="M1243" s="149">
        <f t="shared" si="373"/>
        <v>1.0038588564088069</v>
      </c>
      <c r="N1243" s="149">
        <f t="shared" si="374"/>
        <v>1.0066986958073929</v>
      </c>
      <c r="O1243" s="149">
        <f t="shared" si="375"/>
        <v>1.0042204042020333</v>
      </c>
      <c r="P1243" s="149">
        <f t="shared" si="376"/>
        <v>1.0095384636260814</v>
      </c>
      <c r="Q1243" s="140"/>
      <c r="R1243" s="152">
        <f t="shared" si="377"/>
        <v>3.8514301209364686E-3</v>
      </c>
      <c r="S1243" s="152">
        <f t="shared" si="378"/>
        <v>6.6763592397292015E-3</v>
      </c>
      <c r="T1243" s="152">
        <f t="shared" si="379"/>
        <v>4.2115232748522642E-3</v>
      </c>
      <c r="U1243" s="152">
        <f t="shared" si="380"/>
        <v>9.4932597052137333E-3</v>
      </c>
    </row>
    <row r="1244" spans="1:21" x14ac:dyDescent="0.25">
      <c r="A1244" s="130">
        <f t="shared" si="365"/>
        <v>1974.07</v>
      </c>
      <c r="B1244" s="138"/>
      <c r="C1244" s="149">
        <f t="shared" si="372"/>
        <v>0.01</v>
      </c>
      <c r="D1244" s="150">
        <f t="shared" si="382"/>
        <v>-0.79309999999999548</v>
      </c>
      <c r="E1244" s="150">
        <f t="shared" si="366"/>
        <v>0.52069610460799631</v>
      </c>
      <c r="F1244" s="150">
        <f t="shared" si="367"/>
        <v>0.24450113699717616</v>
      </c>
      <c r="G1244" s="151">
        <f t="shared" si="368"/>
        <v>-0.27240389539199916</v>
      </c>
      <c r="H1244" s="150">
        <f t="shared" si="369"/>
        <v>-0.54859886300281935</v>
      </c>
      <c r="I1244" s="137"/>
      <c r="J1244" s="151">
        <f t="shared" si="370"/>
        <v>79.037596104607999</v>
      </c>
      <c r="K1244" s="150">
        <f t="shared" si="371"/>
        <v>78.761401136997179</v>
      </c>
      <c r="L1244" s="135"/>
      <c r="M1244" s="149">
        <f t="shared" si="373"/>
        <v>0.97894285893523914</v>
      </c>
      <c r="N1244" s="149">
        <f t="shared" si="374"/>
        <v>0.97628470548265023</v>
      </c>
      <c r="O1244" s="149">
        <f t="shared" si="375"/>
        <v>1.0028751136502434</v>
      </c>
      <c r="P1244" s="149">
        <f t="shared" si="376"/>
        <v>1.0016269354216774</v>
      </c>
      <c r="Q1244" s="140"/>
      <c r="R1244" s="152">
        <f t="shared" si="377"/>
        <v>-2.1282004921897718E-2</v>
      </c>
      <c r="S1244" s="152">
        <f t="shared" si="378"/>
        <v>-2.4001028669953458E-2</v>
      </c>
      <c r="T1244" s="152">
        <f t="shared" si="379"/>
        <v>2.8709884161122355E-3</v>
      </c>
      <c r="U1244" s="152">
        <f t="shared" si="380"/>
        <v>1.6256133959502872E-3</v>
      </c>
    </row>
    <row r="1245" spans="1:21" x14ac:dyDescent="0.25">
      <c r="A1245" s="130">
        <f t="shared" si="365"/>
        <v>1974.08</v>
      </c>
      <c r="B1245" s="138"/>
      <c r="C1245" s="149">
        <f t="shared" si="372"/>
        <v>0.01</v>
      </c>
      <c r="D1245" s="150">
        <f t="shared" si="382"/>
        <v>-0.76030000000000086</v>
      </c>
      <c r="E1245" s="150">
        <f t="shared" si="366"/>
        <v>0.53287947342082798</v>
      </c>
      <c r="F1245" s="150">
        <f t="shared" si="367"/>
        <v>0.25294351020766187</v>
      </c>
      <c r="G1245" s="151">
        <f t="shared" si="368"/>
        <v>-0.22742052657917289</v>
      </c>
      <c r="H1245" s="150">
        <f t="shared" si="369"/>
        <v>-0.50735648979233905</v>
      </c>
      <c r="I1245" s="137"/>
      <c r="J1245" s="151">
        <f t="shared" si="370"/>
        <v>75.802579473420835</v>
      </c>
      <c r="K1245" s="150">
        <f t="shared" si="371"/>
        <v>75.522643510207658</v>
      </c>
      <c r="L1245" s="135"/>
      <c r="M1245" s="149">
        <f t="shared" si="373"/>
        <v>1.0008779897750215</v>
      </c>
      <c r="N1245" s="149">
        <f t="shared" si="374"/>
        <v>1.0008156583078134</v>
      </c>
      <c r="O1245" s="149">
        <f t="shared" si="375"/>
        <v>1.01166327876634</v>
      </c>
      <c r="P1245" s="149">
        <f t="shared" si="376"/>
        <v>1.0116336917004114</v>
      </c>
      <c r="Q1245" s="140"/>
      <c r="R1245" s="152">
        <f t="shared" si="377"/>
        <v>8.7760456745470782E-4</v>
      </c>
      <c r="S1245" s="152">
        <f t="shared" si="378"/>
        <v>8.1532583935065635E-4</v>
      </c>
      <c r="T1245" s="152">
        <f t="shared" si="379"/>
        <v>1.1595787007108624E-2</v>
      </c>
      <c r="U1245" s="152">
        <f t="shared" si="380"/>
        <v>1.1566540617317532E-2</v>
      </c>
    </row>
    <row r="1246" spans="1:21" x14ac:dyDescent="0.25">
      <c r="A1246" s="130">
        <f t="shared" si="365"/>
        <v>1974.09</v>
      </c>
      <c r="B1246" s="138"/>
      <c r="C1246" s="149">
        <f t="shared" si="372"/>
        <v>0.01</v>
      </c>
      <c r="D1246" s="150">
        <f t="shared" si="382"/>
        <v>-0.68120000000000402</v>
      </c>
      <c r="E1246" s="150">
        <f t="shared" si="366"/>
        <v>0.48481039876908549</v>
      </c>
      <c r="F1246" s="150">
        <f t="shared" si="367"/>
        <v>0.21171293246697348</v>
      </c>
      <c r="G1246" s="151">
        <f t="shared" si="368"/>
        <v>-0.19638960123091853</v>
      </c>
      <c r="H1246" s="150">
        <f t="shared" si="369"/>
        <v>-0.46948706753303054</v>
      </c>
      <c r="I1246" s="137"/>
      <c r="J1246" s="151">
        <f t="shared" si="370"/>
        <v>67.923610398769085</v>
      </c>
      <c r="K1246" s="150">
        <f t="shared" si="371"/>
        <v>67.650512932466981</v>
      </c>
      <c r="L1246" s="135"/>
      <c r="M1246" s="149">
        <f t="shared" si="373"/>
        <v>0.96858159665215049</v>
      </c>
      <c r="N1246" s="149">
        <f t="shared" si="374"/>
        <v>0.96848192523304788</v>
      </c>
      <c r="O1246" s="149">
        <f t="shared" si="375"/>
        <v>0.98992166160008677</v>
      </c>
      <c r="P1246" s="149">
        <f t="shared" si="376"/>
        <v>0.9898781358661608</v>
      </c>
      <c r="Q1246" s="140"/>
      <c r="R1246" s="152">
        <f t="shared" si="377"/>
        <v>-3.1922549139668459E-2</v>
      </c>
      <c r="S1246" s="152">
        <f t="shared" si="378"/>
        <v>-3.2025458949351486E-2</v>
      </c>
      <c r="T1246" s="152">
        <f t="shared" si="379"/>
        <v>-1.0129468681303126E-2</v>
      </c>
      <c r="U1246" s="152">
        <f t="shared" si="380"/>
        <v>-1.0173438515009223E-2</v>
      </c>
    </row>
    <row r="1247" spans="1:21" x14ac:dyDescent="0.25">
      <c r="A1247" s="130">
        <f t="shared" si="365"/>
        <v>1974.1</v>
      </c>
      <c r="B1247" s="138"/>
      <c r="C1247" s="149">
        <f t="shared" si="372"/>
        <v>0.01</v>
      </c>
      <c r="D1247" s="150">
        <f t="shared" si="382"/>
        <v>-0.69440000000000168</v>
      </c>
      <c r="E1247" s="150">
        <f t="shared" si="366"/>
        <v>0.53346019858935134</v>
      </c>
      <c r="F1247" s="150">
        <f t="shared" si="367"/>
        <v>1.1288158397409922</v>
      </c>
      <c r="G1247" s="151">
        <f t="shared" si="368"/>
        <v>-0.16093980141065034</v>
      </c>
      <c r="H1247" s="150">
        <f t="shared" si="369"/>
        <v>0.43441583974099052</v>
      </c>
      <c r="I1247" s="137"/>
      <c r="J1247" s="151">
        <f t="shared" si="370"/>
        <v>69.279060198589349</v>
      </c>
      <c r="K1247" s="150">
        <f t="shared" si="371"/>
        <v>69.87441583974099</v>
      </c>
      <c r="L1247" s="135"/>
      <c r="M1247" s="149">
        <f t="shared" si="373"/>
        <v>1.0077254507142897</v>
      </c>
      <c r="N1247" s="149">
        <f t="shared" si="374"/>
        <v>1.0126942598219428</v>
      </c>
      <c r="O1247" s="149">
        <f t="shared" si="375"/>
        <v>1.0193066743782291</v>
      </c>
      <c r="P1247" s="149">
        <f t="shared" si="376"/>
        <v>1.029820805404686</v>
      </c>
      <c r="Q1247" s="140"/>
      <c r="R1247" s="152">
        <f t="shared" si="377"/>
        <v>7.6957622265183727E-3</v>
      </c>
      <c r="S1247" s="152">
        <f t="shared" si="378"/>
        <v>1.261436314801947E-2</v>
      </c>
      <c r="T1247" s="152">
        <f t="shared" si="379"/>
        <v>1.9122665172586432E-2</v>
      </c>
      <c r="U1247" s="152">
        <f t="shared" si="380"/>
        <v>2.9384811770823974E-2</v>
      </c>
    </row>
    <row r="1248" spans="1:21" x14ac:dyDescent="0.25">
      <c r="A1248" s="130">
        <f t="shared" si="365"/>
        <v>1974.11</v>
      </c>
      <c r="B1248" s="138"/>
      <c r="C1248" s="149">
        <f t="shared" si="372"/>
        <v>0.01</v>
      </c>
      <c r="D1248" s="150">
        <f t="shared" si="382"/>
        <v>-0.71739999999999782</v>
      </c>
      <c r="E1248" s="150">
        <f t="shared" si="366"/>
        <v>0.55063042185972177</v>
      </c>
      <c r="F1248" s="150">
        <f t="shared" si="367"/>
        <v>1.1893459003004139</v>
      </c>
      <c r="G1248" s="151">
        <f t="shared" si="368"/>
        <v>-0.16676957814027604</v>
      </c>
      <c r="H1248" s="150">
        <f t="shared" si="369"/>
        <v>0.47194590030041605</v>
      </c>
      <c r="I1248" s="137"/>
      <c r="J1248" s="151">
        <f t="shared" si="370"/>
        <v>71.573230421859719</v>
      </c>
      <c r="K1248" s="150">
        <f t="shared" si="371"/>
        <v>72.211945900300407</v>
      </c>
      <c r="L1248" s="135"/>
      <c r="M1248" s="149">
        <f t="shared" si="373"/>
        <v>1.0093940628036666</v>
      </c>
      <c r="N1248" s="149">
        <f t="shared" si="374"/>
        <v>1.0095097790789656</v>
      </c>
      <c r="O1248" s="149">
        <f t="shared" si="375"/>
        <v>1.0296550575412902</v>
      </c>
      <c r="P1248" s="149">
        <f t="shared" si="376"/>
        <v>1.0299050013732345</v>
      </c>
      <c r="Q1248" s="140"/>
      <c r="R1248" s="152">
        <f t="shared" si="377"/>
        <v>9.3502130003133722E-3</v>
      </c>
      <c r="S1248" s="152">
        <f t="shared" si="378"/>
        <v>9.46484577580777E-3</v>
      </c>
      <c r="T1248" s="152">
        <f t="shared" si="379"/>
        <v>2.9223850560512327E-2</v>
      </c>
      <c r="U1248" s="152">
        <f t="shared" si="380"/>
        <v>2.9466566311470412E-2</v>
      </c>
    </row>
    <row r="1249" spans="1:21" x14ac:dyDescent="0.25">
      <c r="A1249" s="130">
        <f t="shared" si="365"/>
        <v>1974.12</v>
      </c>
      <c r="B1249" s="138"/>
      <c r="C1249" s="149">
        <f t="shared" si="372"/>
        <v>0.01</v>
      </c>
      <c r="D1249" s="150">
        <f t="shared" si="382"/>
        <v>-0.67069999999999652</v>
      </c>
      <c r="E1249" s="150">
        <f t="shared" si="366"/>
        <v>0.51322268104481295</v>
      </c>
      <c r="F1249" s="150">
        <f t="shared" si="367"/>
        <v>0.21388668725253832</v>
      </c>
      <c r="G1249" s="151">
        <f t="shared" si="368"/>
        <v>-0.15747731895518358</v>
      </c>
      <c r="H1249" s="150">
        <f t="shared" si="369"/>
        <v>-0.45681331274745818</v>
      </c>
      <c r="I1249" s="137"/>
      <c r="J1249" s="151">
        <f t="shared" si="370"/>
        <v>66.912522681044805</v>
      </c>
      <c r="K1249" s="150">
        <f t="shared" si="371"/>
        <v>66.613186687252536</v>
      </c>
      <c r="L1249" s="135"/>
      <c r="M1249" s="149">
        <f t="shared" si="373"/>
        <v>0.97027431579310652</v>
      </c>
      <c r="N1249" s="149">
        <f t="shared" si="374"/>
        <v>0.96551039814472128</v>
      </c>
      <c r="O1249" s="149">
        <f t="shared" si="375"/>
        <v>0.98155152962034364</v>
      </c>
      <c r="P1249" s="149">
        <f t="shared" si="376"/>
        <v>0.97956615640557709</v>
      </c>
      <c r="Q1249" s="140"/>
      <c r="R1249" s="152">
        <f t="shared" si="377"/>
        <v>-3.0176447678323032E-2</v>
      </c>
      <c r="S1249" s="152">
        <f t="shared" si="378"/>
        <v>-3.50984074722119E-2</v>
      </c>
      <c r="T1249" s="152">
        <f t="shared" si="379"/>
        <v>-1.8620765756996126E-2</v>
      </c>
      <c r="U1249" s="152">
        <f t="shared" si="380"/>
        <v>-2.0645502882336991E-2</v>
      </c>
    </row>
    <row r="1250" spans="1:21" x14ac:dyDescent="0.25">
      <c r="A1250" s="130">
        <f t="shared" si="365"/>
        <v>1975.01</v>
      </c>
      <c r="B1250" s="138"/>
      <c r="C1250" s="149">
        <f t="shared" si="372"/>
        <v>0.01</v>
      </c>
      <c r="D1250" s="150">
        <f t="shared" si="382"/>
        <v>-0.72560000000000002</v>
      </c>
      <c r="E1250" s="150">
        <f t="shared" si="366"/>
        <v>0.59790036017347559</v>
      </c>
      <c r="F1250" s="150">
        <f t="shared" si="367"/>
        <v>1.2237033535395427</v>
      </c>
      <c r="G1250" s="151">
        <f t="shared" si="368"/>
        <v>-0.12769963982652444</v>
      </c>
      <c r="H1250" s="150">
        <f t="shared" si="369"/>
        <v>0.49810335353954271</v>
      </c>
      <c r="I1250" s="137"/>
      <c r="J1250" s="151">
        <f t="shared" si="370"/>
        <v>72.432300360173471</v>
      </c>
      <c r="K1250" s="150">
        <f t="shared" si="371"/>
        <v>73.058103353539551</v>
      </c>
      <c r="L1250" s="135"/>
      <c r="M1250" s="149">
        <f t="shared" si="373"/>
        <v>1.0421275734571389</v>
      </c>
      <c r="N1250" s="149">
        <f t="shared" si="374"/>
        <v>1.0480106605863579</v>
      </c>
      <c r="O1250" s="149">
        <f t="shared" si="375"/>
        <v>1.0750402879029801</v>
      </c>
      <c r="P1250" s="149">
        <f t="shared" si="376"/>
        <v>1.0870810122924119</v>
      </c>
      <c r="Q1250" s="140"/>
      <c r="R1250" s="152">
        <f t="shared" si="377"/>
        <v>4.1264367177894529E-2</v>
      </c>
      <c r="S1250" s="152">
        <f t="shared" si="378"/>
        <v>4.6893758162339823E-2</v>
      </c>
      <c r="T1250" s="152">
        <f t="shared" si="379"/>
        <v>7.2358137996427707E-2</v>
      </c>
      <c r="U1250" s="152">
        <f t="shared" si="380"/>
        <v>8.3496133689860419E-2</v>
      </c>
    </row>
    <row r="1251" spans="1:21" x14ac:dyDescent="0.25">
      <c r="A1251" s="130">
        <f t="shared" si="365"/>
        <v>1975.02</v>
      </c>
      <c r="B1251" s="138"/>
      <c r="C1251" s="149">
        <f t="shared" si="372"/>
        <v>0.01</v>
      </c>
      <c r="D1251" s="150">
        <f t="shared" si="382"/>
        <v>-0.80100000000000193</v>
      </c>
      <c r="E1251" s="150">
        <f t="shared" si="366"/>
        <v>0.62347965482630119</v>
      </c>
      <c r="F1251" s="150">
        <f t="shared" si="367"/>
        <v>1.3538439923425192</v>
      </c>
      <c r="G1251" s="151">
        <f t="shared" si="368"/>
        <v>-0.17752034517370074</v>
      </c>
      <c r="H1251" s="150">
        <f t="shared" si="369"/>
        <v>0.55284399234251724</v>
      </c>
      <c r="I1251" s="137"/>
      <c r="J1251" s="151">
        <f t="shared" si="370"/>
        <v>79.92247965482629</v>
      </c>
      <c r="K1251" s="150">
        <f t="shared" si="371"/>
        <v>80.652843992342511</v>
      </c>
      <c r="L1251" s="135"/>
      <c r="M1251" s="149">
        <f t="shared" si="373"/>
        <v>1.0410792549923193</v>
      </c>
      <c r="N1251" s="149">
        <f t="shared" si="374"/>
        <v>1.0412775399796945</v>
      </c>
      <c r="O1251" s="149">
        <f t="shared" si="375"/>
        <v>1.0907337552402343</v>
      </c>
      <c r="P1251" s="149">
        <f t="shared" si="376"/>
        <v>1.0911643177082342</v>
      </c>
      <c r="Q1251" s="140"/>
      <c r="R1251" s="152">
        <f t="shared" si="377"/>
        <v>4.0257920252900779E-2</v>
      </c>
      <c r="S1251" s="152">
        <f t="shared" si="378"/>
        <v>4.0448363109238591E-2</v>
      </c>
      <c r="T1251" s="152">
        <f t="shared" si="379"/>
        <v>8.6850639708966629E-2</v>
      </c>
      <c r="U1251" s="152">
        <f t="shared" si="380"/>
        <v>8.7245307524963053E-2</v>
      </c>
    </row>
    <row r="1252" spans="1:21" x14ac:dyDescent="0.25">
      <c r="A1252" s="130">
        <f t="shared" si="365"/>
        <v>1975.03</v>
      </c>
      <c r="B1252" s="138"/>
      <c r="C1252" s="149">
        <f t="shared" si="372"/>
        <v>0.01</v>
      </c>
      <c r="D1252" s="150">
        <f t="shared" si="382"/>
        <v>-0.83780000000000143</v>
      </c>
      <c r="E1252" s="150">
        <f t="shared" si="366"/>
        <v>0.61763736524827539</v>
      </c>
      <c r="F1252" s="150">
        <f t="shared" si="367"/>
        <v>1.4013592575684948</v>
      </c>
      <c r="G1252" s="151">
        <f t="shared" si="368"/>
        <v>-0.22016263475172604</v>
      </c>
      <c r="H1252" s="150">
        <f t="shared" si="369"/>
        <v>0.56355925756849334</v>
      </c>
      <c r="I1252" s="137"/>
      <c r="J1252" s="151">
        <f t="shared" si="370"/>
        <v>83.559837365248271</v>
      </c>
      <c r="K1252" s="150">
        <f t="shared" si="371"/>
        <v>84.343559257568501</v>
      </c>
      <c r="L1252" s="135"/>
      <c r="M1252" s="149">
        <f t="shared" si="373"/>
        <v>1.0363498494261678</v>
      </c>
      <c r="N1252" s="149">
        <f t="shared" si="374"/>
        <v>1.0364290207949287</v>
      </c>
      <c r="O1252" s="149">
        <f t="shared" si="375"/>
        <v>1.045971039950188</v>
      </c>
      <c r="P1252" s="149">
        <f t="shared" si="376"/>
        <v>1.0461506721045715</v>
      </c>
      <c r="Q1252" s="140"/>
      <c r="R1252" s="152">
        <f t="shared" si="377"/>
        <v>3.5704779328314409E-2</v>
      </c>
      <c r="S1252" s="152">
        <f t="shared" si="378"/>
        <v>3.5781170852694388E-2</v>
      </c>
      <c r="T1252" s="152">
        <f t="shared" si="379"/>
        <v>4.494567878735814E-2</v>
      </c>
      <c r="U1252" s="152">
        <f t="shared" si="380"/>
        <v>4.5117401258177911E-2</v>
      </c>
    </row>
    <row r="1253" spans="1:21" x14ac:dyDescent="0.25">
      <c r="A1253" s="130">
        <f t="shared" si="365"/>
        <v>1975.04</v>
      </c>
      <c r="B1253" s="138"/>
      <c r="C1253" s="149">
        <f t="shared" si="372"/>
        <v>0.01</v>
      </c>
      <c r="D1253" s="150">
        <f t="shared" si="382"/>
        <v>-0.84720000000000084</v>
      </c>
      <c r="E1253" s="150">
        <f t="shared" si="366"/>
        <v>0.58946846954000121</v>
      </c>
      <c r="F1253" s="150">
        <f t="shared" si="367"/>
        <v>1.3380070701974391</v>
      </c>
      <c r="G1253" s="151">
        <f t="shared" si="368"/>
        <v>-0.25773153045999964</v>
      </c>
      <c r="H1253" s="150">
        <f t="shared" si="369"/>
        <v>0.4908070701974383</v>
      </c>
      <c r="I1253" s="137"/>
      <c r="J1253" s="151">
        <f t="shared" si="370"/>
        <v>84.462268469539993</v>
      </c>
      <c r="K1253" s="150">
        <f t="shared" si="371"/>
        <v>85.210807070197433</v>
      </c>
      <c r="L1253" s="135"/>
      <c r="M1253" s="149">
        <f t="shared" si="373"/>
        <v>1.0305907529298723</v>
      </c>
      <c r="N1253" s="149">
        <f t="shared" si="374"/>
        <v>1.030398846046193</v>
      </c>
      <c r="O1253" s="149">
        <f t="shared" si="375"/>
        <v>1.0196718527409974</v>
      </c>
      <c r="P1253" s="149">
        <f t="shared" si="376"/>
        <v>1.0192362522289244</v>
      </c>
      <c r="Q1253" s="140"/>
      <c r="R1253" s="152">
        <f t="shared" si="377"/>
        <v>3.013218436045121E-2</v>
      </c>
      <c r="S1253" s="152">
        <f t="shared" si="378"/>
        <v>2.994595645873906E-2</v>
      </c>
      <c r="T1253" s="152">
        <f t="shared" si="379"/>
        <v>1.9480862536428955E-2</v>
      </c>
      <c r="U1253" s="152">
        <f t="shared" si="380"/>
        <v>1.9053574501584607E-2</v>
      </c>
    </row>
    <row r="1254" spans="1:21" x14ac:dyDescent="0.25">
      <c r="A1254" s="130">
        <f t="shared" si="365"/>
        <v>1975.05</v>
      </c>
      <c r="B1254" s="138"/>
      <c r="C1254" s="149">
        <f t="shared" si="372"/>
        <v>0.01</v>
      </c>
      <c r="D1254" s="150">
        <f t="shared" si="382"/>
        <v>-0.90099999999999625</v>
      </c>
      <c r="E1254" s="150">
        <f t="shared" si="366"/>
        <v>0.59917643245344787</v>
      </c>
      <c r="F1254" s="150">
        <f t="shared" si="367"/>
        <v>1.5126638092834337</v>
      </c>
      <c r="G1254" s="151">
        <f t="shared" si="368"/>
        <v>-0.30182356754654838</v>
      </c>
      <c r="H1254" s="150">
        <f t="shared" si="369"/>
        <v>0.61166380928343744</v>
      </c>
      <c r="I1254" s="137"/>
      <c r="J1254" s="151">
        <f t="shared" si="370"/>
        <v>89.798176432453445</v>
      </c>
      <c r="K1254" s="150">
        <f t="shared" si="371"/>
        <v>90.711663809283436</v>
      </c>
      <c r="L1254" s="135"/>
      <c r="M1254" s="149">
        <f t="shared" si="373"/>
        <v>1.0193098415593851</v>
      </c>
      <c r="N1254" s="149">
        <f t="shared" si="374"/>
        <v>1.019758315822616</v>
      </c>
      <c r="O1254" s="149">
        <f t="shared" si="375"/>
        <v>1.0553933041322128</v>
      </c>
      <c r="P1254" s="149">
        <f t="shared" si="376"/>
        <v>1.0565255095238808</v>
      </c>
      <c r="Q1254" s="140"/>
      <c r="R1254" s="152">
        <f t="shared" si="377"/>
        <v>1.9125772359378304E-2</v>
      </c>
      <c r="S1254" s="152">
        <f t="shared" si="378"/>
        <v>1.9565653948268601E-2</v>
      </c>
      <c r="T1254" s="152">
        <f t="shared" si="379"/>
        <v>5.3913497580649013E-2</v>
      </c>
      <c r="U1254" s="152">
        <f t="shared" si="380"/>
        <v>5.498570309614001E-2</v>
      </c>
    </row>
    <row r="1255" spans="1:21" x14ac:dyDescent="0.25">
      <c r="A1255" s="130">
        <f t="shared" si="365"/>
        <v>1975.06</v>
      </c>
      <c r="B1255" s="138"/>
      <c r="C1255" s="149">
        <f t="shared" si="372"/>
        <v>0.01</v>
      </c>
      <c r="D1255" s="150">
        <f t="shared" si="382"/>
        <v>-0.92400000000000659</v>
      </c>
      <c r="E1255" s="150">
        <f t="shared" si="366"/>
        <v>0.59954810987359919</v>
      </c>
      <c r="F1255" s="150">
        <f t="shared" si="367"/>
        <v>1.5185934025923191</v>
      </c>
      <c r="G1255" s="151">
        <f t="shared" si="368"/>
        <v>-0.32445189012640741</v>
      </c>
      <c r="H1255" s="150">
        <f t="shared" si="369"/>
        <v>0.59459340259231253</v>
      </c>
      <c r="I1255" s="137"/>
      <c r="J1255" s="151">
        <f t="shared" si="370"/>
        <v>92.075548109873594</v>
      </c>
      <c r="K1255" s="150">
        <f t="shared" si="371"/>
        <v>92.994593402592315</v>
      </c>
      <c r="L1255" s="135"/>
      <c r="M1255" s="149">
        <f t="shared" si="373"/>
        <v>1.0049306166133798</v>
      </c>
      <c r="N1255" s="149">
        <f t="shared" si="374"/>
        <v>1.004856389490087</v>
      </c>
      <c r="O1255" s="149">
        <f t="shared" si="375"/>
        <v>1.0225048904349261</v>
      </c>
      <c r="P1255" s="149">
        <f t="shared" si="376"/>
        <v>1.0223168808025551</v>
      </c>
      <c r="Q1255" s="140"/>
      <c r="R1255" s="152">
        <f t="shared" si="377"/>
        <v>4.9185009321511541E-3</v>
      </c>
      <c r="S1255" s="152">
        <f t="shared" si="378"/>
        <v>4.844635270664561E-3</v>
      </c>
      <c r="T1255" s="152">
        <f t="shared" si="379"/>
        <v>2.2255391744825718E-2</v>
      </c>
      <c r="U1255" s="152">
        <f t="shared" si="380"/>
        <v>2.207150321669547E-2</v>
      </c>
    </row>
    <row r="1256" spans="1:21" x14ac:dyDescent="0.25">
      <c r="A1256" s="130">
        <f t="shared" si="365"/>
        <v>1975.07</v>
      </c>
      <c r="B1256" s="138"/>
      <c r="C1256" s="149">
        <f t="shared" si="372"/>
        <v>0.01</v>
      </c>
      <c r="D1256" s="150">
        <f t="shared" si="382"/>
        <v>-0.92489999999999384</v>
      </c>
      <c r="E1256" s="150">
        <f t="shared" si="366"/>
        <v>0.59976851238723583</v>
      </c>
      <c r="F1256" s="150">
        <f t="shared" si="367"/>
        <v>1.0784641445687908</v>
      </c>
      <c r="G1256" s="151">
        <f t="shared" si="368"/>
        <v>-0.32513148761275801</v>
      </c>
      <c r="H1256" s="150">
        <f t="shared" si="369"/>
        <v>0.15356414456879697</v>
      </c>
      <c r="I1256" s="137"/>
      <c r="J1256" s="151">
        <f t="shared" si="370"/>
        <v>92.164868512387244</v>
      </c>
      <c r="K1256" s="150">
        <f t="shared" si="371"/>
        <v>92.643564144568785</v>
      </c>
      <c r="L1256" s="135"/>
      <c r="M1256" s="149">
        <f t="shared" si="373"/>
        <v>1.0145433033703277</v>
      </c>
      <c r="N1256" s="149">
        <f t="shared" si="374"/>
        <v>1.0129941157494158</v>
      </c>
      <c r="O1256" s="149">
        <f t="shared" si="375"/>
        <v>1.0106313188865312</v>
      </c>
      <c r="P1256" s="149">
        <f t="shared" si="376"/>
        <v>1.007845671978004</v>
      </c>
      <c r="Q1256" s="140"/>
      <c r="R1256" s="152">
        <f t="shared" si="377"/>
        <v>1.4438563818640055E-2</v>
      </c>
      <c r="S1256" s="152">
        <f t="shared" si="378"/>
        <v>1.2910416512672371E-2</v>
      </c>
      <c r="T1256" s="152">
        <f t="shared" si="379"/>
        <v>1.0575203783893036E-2</v>
      </c>
      <c r="U1256" s="152">
        <f t="shared" si="380"/>
        <v>7.815054731261489E-3</v>
      </c>
    </row>
    <row r="1257" spans="1:21" x14ac:dyDescent="0.25">
      <c r="A1257" s="130">
        <f t="shared" si="365"/>
        <v>1975.08</v>
      </c>
      <c r="B1257" s="138"/>
      <c r="C1257" s="149">
        <f t="shared" si="372"/>
        <v>0.01</v>
      </c>
      <c r="D1257" s="150">
        <f t="shared" si="382"/>
        <v>-0.85710000000000264</v>
      </c>
      <c r="E1257" s="150">
        <f t="shared" si="366"/>
        <v>0.54689389550950118</v>
      </c>
      <c r="F1257" s="150">
        <f t="shared" si="367"/>
        <v>0.27194032849240951</v>
      </c>
      <c r="G1257" s="151">
        <f t="shared" si="368"/>
        <v>-0.31020610449050146</v>
      </c>
      <c r="H1257" s="150">
        <f t="shared" si="369"/>
        <v>-0.58515967150759307</v>
      </c>
      <c r="I1257" s="137"/>
      <c r="J1257" s="151">
        <f t="shared" si="370"/>
        <v>85.39979389550949</v>
      </c>
      <c r="K1257" s="150">
        <f t="shared" si="371"/>
        <v>85.124840328492397</v>
      </c>
      <c r="L1257" s="135"/>
      <c r="M1257" s="149">
        <f t="shared" si="373"/>
        <v>0.99709721148805586</v>
      </c>
      <c r="N1257" s="149">
        <f t="shared" si="374"/>
        <v>0.99461733592066814</v>
      </c>
      <c r="O1257" s="149">
        <f t="shared" si="375"/>
        <v>1.0129128111895793</v>
      </c>
      <c r="P1257" s="149">
        <f t="shared" si="376"/>
        <v>1.0116797051301536</v>
      </c>
      <c r="Q1257" s="140"/>
      <c r="R1257" s="152">
        <f t="shared" si="377"/>
        <v>-2.907009773448742E-3</v>
      </c>
      <c r="S1257" s="152">
        <f t="shared" si="378"/>
        <v>-5.3972028105005116E-3</v>
      </c>
      <c r="T1257" s="152">
        <f t="shared" si="379"/>
        <v>1.2830151660621191E-2</v>
      </c>
      <c r="U1257" s="152">
        <f t="shared" si="380"/>
        <v>1.1612023862594521E-2</v>
      </c>
    </row>
    <row r="1258" spans="1:21" x14ac:dyDescent="0.25">
      <c r="A1258" s="130">
        <f t="shared" si="365"/>
        <v>1975.09</v>
      </c>
      <c r="B1258" s="138"/>
      <c r="C1258" s="149">
        <f t="shared" si="372"/>
        <v>0.01</v>
      </c>
      <c r="D1258" s="150">
        <f t="shared" si="382"/>
        <v>-0.84669999999999845</v>
      </c>
      <c r="E1258" s="150">
        <f t="shared" si="366"/>
        <v>0.55298420234385437</v>
      </c>
      <c r="F1258" s="150">
        <f t="shared" si="367"/>
        <v>0.35636169333947632</v>
      </c>
      <c r="G1258" s="151">
        <f t="shared" si="368"/>
        <v>-0.29371579765614408</v>
      </c>
      <c r="H1258" s="150">
        <f t="shared" si="369"/>
        <v>-0.49033830666052214</v>
      </c>
      <c r="I1258" s="137"/>
      <c r="J1258" s="151">
        <f t="shared" si="370"/>
        <v>84.376284202343854</v>
      </c>
      <c r="K1258" s="150">
        <f t="shared" si="371"/>
        <v>84.179661693339483</v>
      </c>
      <c r="L1258" s="135"/>
      <c r="M1258" s="149">
        <f t="shared" si="373"/>
        <v>1.0031023614686465</v>
      </c>
      <c r="N1258" s="149">
        <f t="shared" si="374"/>
        <v>1.0033940292460102</v>
      </c>
      <c r="O1258" s="149">
        <f t="shared" si="375"/>
        <v>1.0050794306675854</v>
      </c>
      <c r="P1258" s="149">
        <f t="shared" si="376"/>
        <v>1.0052673912324503</v>
      </c>
      <c r="Q1258" s="140"/>
      <c r="R1258" s="152">
        <f t="shared" si="377"/>
        <v>3.0975590752486486E-3</v>
      </c>
      <c r="S1258" s="152">
        <f t="shared" si="378"/>
        <v>3.3882825280968257E-3</v>
      </c>
      <c r="T1258" s="152">
        <f t="shared" si="379"/>
        <v>5.0665738780340348E-3</v>
      </c>
      <c r="U1258" s="152">
        <f t="shared" si="380"/>
        <v>5.253567050918468E-3</v>
      </c>
    </row>
    <row r="1259" spans="1:21" x14ac:dyDescent="0.25">
      <c r="A1259" s="130">
        <f t="shared" si="365"/>
        <v>1975.1</v>
      </c>
      <c r="B1259" s="138"/>
      <c r="C1259" s="149">
        <f t="shared" si="372"/>
        <v>0.01</v>
      </c>
      <c r="D1259" s="150">
        <f t="shared" si="382"/>
        <v>-0.88569999999999993</v>
      </c>
      <c r="E1259" s="150">
        <f t="shared" si="366"/>
        <v>0.58073714127971177</v>
      </c>
      <c r="F1259" s="150">
        <f t="shared" si="367"/>
        <v>1.4778144175741059</v>
      </c>
      <c r="G1259" s="151">
        <f t="shared" si="368"/>
        <v>-0.30496285872028817</v>
      </c>
      <c r="H1259" s="150">
        <f t="shared" si="369"/>
        <v>0.59211441757410599</v>
      </c>
      <c r="I1259" s="137"/>
      <c r="J1259" s="151">
        <f t="shared" si="370"/>
        <v>88.265037141279706</v>
      </c>
      <c r="K1259" s="150">
        <f t="shared" si="371"/>
        <v>89.162114417574102</v>
      </c>
      <c r="L1259" s="135"/>
      <c r="M1259" s="149">
        <f t="shared" si="373"/>
        <v>1.0083914572151895</v>
      </c>
      <c r="N1259" s="149">
        <f t="shared" si="374"/>
        <v>1.0126890015098458</v>
      </c>
      <c r="O1259" s="149">
        <f t="shared" si="375"/>
        <v>1.0395464306444047</v>
      </c>
      <c r="P1259" s="149">
        <f t="shared" si="376"/>
        <v>1.0504824849577403</v>
      </c>
      <c r="Q1259" s="140"/>
      <c r="R1259" s="152">
        <f t="shared" si="377"/>
        <v>8.3564446725675062E-3</v>
      </c>
      <c r="S1259" s="152">
        <f t="shared" si="378"/>
        <v>1.2609170736096768E-2</v>
      </c>
      <c r="T1259" s="152">
        <f t="shared" si="379"/>
        <v>3.8784493643003598E-2</v>
      </c>
      <c r="U1259" s="152">
        <f t="shared" si="380"/>
        <v>4.9249568110841982E-2</v>
      </c>
    </row>
    <row r="1260" spans="1:21" x14ac:dyDescent="0.25">
      <c r="A1260" s="130">
        <f t="shared" si="365"/>
        <v>1975.11</v>
      </c>
      <c r="B1260" s="138"/>
      <c r="C1260" s="149">
        <f t="shared" si="372"/>
        <v>0.01</v>
      </c>
      <c r="D1260" s="150">
        <f t="shared" si="382"/>
        <v>-0.9007000000000005</v>
      </c>
      <c r="E1260" s="150">
        <f t="shared" si="366"/>
        <v>0.58525493850306731</v>
      </c>
      <c r="F1260" s="150">
        <f t="shared" si="367"/>
        <v>1.4538476454374876</v>
      </c>
      <c r="G1260" s="151">
        <f t="shared" si="368"/>
        <v>-0.31544506149693319</v>
      </c>
      <c r="H1260" s="150">
        <f t="shared" si="369"/>
        <v>0.55314764543748707</v>
      </c>
      <c r="I1260" s="137"/>
      <c r="J1260" s="151">
        <f t="shared" si="370"/>
        <v>89.754554938503063</v>
      </c>
      <c r="K1260" s="150">
        <f t="shared" si="371"/>
        <v>90.623147645437484</v>
      </c>
      <c r="L1260" s="135"/>
      <c r="M1260" s="149">
        <f t="shared" si="373"/>
        <v>1.0070948057250042</v>
      </c>
      <c r="N1260" s="149">
        <f t="shared" si="374"/>
        <v>1.0069244636365711</v>
      </c>
      <c r="O1260" s="149">
        <f t="shared" si="375"/>
        <v>1.016568574170067</v>
      </c>
      <c r="P1260" s="149">
        <f t="shared" si="376"/>
        <v>1.0161454227741626</v>
      </c>
      <c r="Q1260" s="140"/>
      <c r="R1260" s="152">
        <f t="shared" si="377"/>
        <v>7.0697560030203825E-3</v>
      </c>
      <c r="S1260" s="152">
        <f t="shared" si="378"/>
        <v>6.9005996385002799E-3</v>
      </c>
      <c r="T1260" s="152">
        <f t="shared" si="379"/>
        <v>1.643281287340426E-2</v>
      </c>
      <c r="U1260" s="152">
        <f t="shared" si="380"/>
        <v>1.6016471565524385E-2</v>
      </c>
    </row>
    <row r="1261" spans="1:21" x14ac:dyDescent="0.25">
      <c r="A1261" s="130">
        <f t="shared" si="365"/>
        <v>1975.12</v>
      </c>
      <c r="B1261" s="138"/>
      <c r="C1261" s="149">
        <f t="shared" si="372"/>
        <v>0.01</v>
      </c>
      <c r="D1261" s="150">
        <f t="shared" si="382"/>
        <v>-0.88700000000000045</v>
      </c>
      <c r="E1261" s="150">
        <f t="shared" si="366"/>
        <v>0.57310613705345537</v>
      </c>
      <c r="F1261" s="150">
        <f t="shared" si="367"/>
        <v>0.3496791193871675</v>
      </c>
      <c r="G1261" s="151">
        <f t="shared" si="368"/>
        <v>-0.31389386294654509</v>
      </c>
      <c r="H1261" s="150">
        <f t="shared" si="369"/>
        <v>-0.5373208806128329</v>
      </c>
      <c r="I1261" s="137"/>
      <c r="J1261" s="151">
        <f t="shared" si="370"/>
        <v>88.38610613705346</v>
      </c>
      <c r="K1261" s="150">
        <f t="shared" si="371"/>
        <v>88.162679119387164</v>
      </c>
      <c r="L1261" s="135"/>
      <c r="M1261" s="149">
        <f t="shared" si="373"/>
        <v>0.99835778749845583</v>
      </c>
      <c r="N1261" s="149">
        <f t="shared" si="374"/>
        <v>0.99450152169724171</v>
      </c>
      <c r="O1261" s="149">
        <f t="shared" si="375"/>
        <v>1.000253201884854</v>
      </c>
      <c r="P1261" s="149">
        <f t="shared" si="376"/>
        <v>0.99790031200580942</v>
      </c>
      <c r="Q1261" s="140"/>
      <c r="R1261" s="152">
        <f t="shared" si="377"/>
        <v>-1.6435624105883859E-3</v>
      </c>
      <c r="S1261" s="152">
        <f t="shared" si="378"/>
        <v>-5.5136505764183325E-3</v>
      </c>
      <c r="T1261" s="152">
        <f t="shared" si="379"/>
        <v>2.5316983466675501E-4</v>
      </c>
      <c r="U1261" s="152">
        <f t="shared" si="380"/>
        <v>-2.1018954295186254E-3</v>
      </c>
    </row>
    <row r="1262" spans="1:21" x14ac:dyDescent="0.25">
      <c r="A1262" s="130">
        <f t="shared" si="365"/>
        <v>1976.01</v>
      </c>
      <c r="B1262" s="138"/>
      <c r="C1262" s="149">
        <f t="shared" si="372"/>
        <v>0.01</v>
      </c>
      <c r="D1262" s="150">
        <f t="shared" ref="D1262:D1281" si="383">(1-Epsilon)*q_SP-q_SP</f>
        <v>-0.96859999999999502</v>
      </c>
      <c r="E1262" s="150">
        <f t="shared" si="366"/>
        <v>0.63488454262992999</v>
      </c>
      <c r="F1262" s="150">
        <f t="shared" si="367"/>
        <v>1.6342928186692205</v>
      </c>
      <c r="G1262" s="151">
        <f t="shared" si="368"/>
        <v>-0.33371545737006503</v>
      </c>
      <c r="H1262" s="150">
        <f t="shared" si="369"/>
        <v>0.66569281866922547</v>
      </c>
      <c r="I1262" s="137"/>
      <c r="J1262" s="151">
        <f t="shared" si="370"/>
        <v>96.526284542629938</v>
      </c>
      <c r="K1262" s="150">
        <f t="shared" si="371"/>
        <v>97.525692818669228</v>
      </c>
      <c r="L1262" s="135"/>
      <c r="M1262" s="149">
        <f t="shared" si="373"/>
        <v>1.0242368208735719</v>
      </c>
      <c r="N1262" s="149">
        <f t="shared" si="374"/>
        <v>1.0288619264631373</v>
      </c>
      <c r="O1262" s="149">
        <f t="shared" si="375"/>
        <v>1.0789790684956113</v>
      </c>
      <c r="P1262" s="149">
        <f t="shared" si="376"/>
        <v>1.0908848188219662</v>
      </c>
      <c r="Q1262" s="140"/>
      <c r="R1262" s="152">
        <f t="shared" si="377"/>
        <v>2.3947770262790817E-2</v>
      </c>
      <c r="S1262" s="152">
        <f t="shared" si="378"/>
        <v>2.8453265597101637E-2</v>
      </c>
      <c r="T1262" s="152">
        <f t="shared" si="379"/>
        <v>7.6015287103229981E-2</v>
      </c>
      <c r="U1262" s="152">
        <f t="shared" si="380"/>
        <v>8.6989127328910246E-2</v>
      </c>
    </row>
    <row r="1263" spans="1:21" x14ac:dyDescent="0.25">
      <c r="A1263" s="130">
        <f t="shared" si="365"/>
        <v>1976.02</v>
      </c>
      <c r="B1263" s="138"/>
      <c r="C1263" s="149">
        <f t="shared" si="372"/>
        <v>0.01</v>
      </c>
      <c r="D1263" s="150">
        <f t="shared" si="383"/>
        <v>-1.0060000000000002</v>
      </c>
      <c r="E1263" s="150">
        <f t="shared" si="366"/>
        <v>0.63649611250594107</v>
      </c>
      <c r="F1263" s="150">
        <f t="shared" si="367"/>
        <v>1.6750609392422975</v>
      </c>
      <c r="G1263" s="151">
        <f t="shared" si="368"/>
        <v>-0.36950388749405916</v>
      </c>
      <c r="H1263" s="150">
        <f t="shared" si="369"/>
        <v>0.66906093924229726</v>
      </c>
      <c r="I1263" s="137"/>
      <c r="J1263" s="151">
        <f t="shared" si="370"/>
        <v>100.23049611250593</v>
      </c>
      <c r="K1263" s="150">
        <f t="shared" si="371"/>
        <v>101.26906093924229</v>
      </c>
      <c r="L1263" s="135"/>
      <c r="M1263" s="149">
        <f t="shared" si="373"/>
        <v>1.0196641651525096</v>
      </c>
      <c r="N1263" s="149">
        <f t="shared" si="374"/>
        <v>1.019656455370574</v>
      </c>
      <c r="O1263" s="149">
        <f t="shared" si="375"/>
        <v>1.0361949146279676</v>
      </c>
      <c r="P1263" s="149">
        <f t="shared" si="376"/>
        <v>1.0361746248660719</v>
      </c>
      <c r="Q1263" s="140"/>
      <c r="R1263" s="152">
        <f t="shared" si="377"/>
        <v>1.9473323231066448E-2</v>
      </c>
      <c r="S1263" s="152">
        <f t="shared" si="378"/>
        <v>1.9465762103249677E-2</v>
      </c>
      <c r="T1263" s="152">
        <f t="shared" si="379"/>
        <v>3.5555267673680023E-2</v>
      </c>
      <c r="U1263" s="152">
        <f t="shared" si="380"/>
        <v>3.5535686453719295E-2</v>
      </c>
    </row>
    <row r="1264" spans="1:21" x14ac:dyDescent="0.25">
      <c r="A1264" s="130">
        <f t="shared" si="365"/>
        <v>1976.03</v>
      </c>
      <c r="B1264" s="138"/>
      <c r="C1264" s="149">
        <f t="shared" si="372"/>
        <v>0.01</v>
      </c>
      <c r="D1264" s="150">
        <f t="shared" si="383"/>
        <v>-1.0109999999999957</v>
      </c>
      <c r="E1264" s="150">
        <f t="shared" si="366"/>
        <v>0.62262117378539805</v>
      </c>
      <c r="F1264" s="150">
        <f t="shared" si="367"/>
        <v>1.4770283462019542</v>
      </c>
      <c r="G1264" s="151">
        <f t="shared" si="368"/>
        <v>-0.38837882621459763</v>
      </c>
      <c r="H1264" s="150">
        <f t="shared" si="369"/>
        <v>0.46602834620195854</v>
      </c>
      <c r="I1264" s="137"/>
      <c r="J1264" s="151">
        <f t="shared" si="370"/>
        <v>100.7116211737854</v>
      </c>
      <c r="K1264" s="150">
        <f t="shared" si="371"/>
        <v>101.56602834620195</v>
      </c>
      <c r="L1264" s="135"/>
      <c r="M1264" s="149">
        <f t="shared" si="373"/>
        <v>1.0040264252032121</v>
      </c>
      <c r="N1264" s="149">
        <f t="shared" si="374"/>
        <v>1.0034416200635687</v>
      </c>
      <c r="O1264" s="149">
        <f t="shared" si="375"/>
        <v>1.0063720139611871</v>
      </c>
      <c r="P1264" s="149">
        <f t="shared" si="376"/>
        <v>1.0049846956292292</v>
      </c>
      <c r="Q1264" s="140"/>
      <c r="R1264" s="152">
        <f t="shared" si="377"/>
        <v>4.0183408466923295E-3</v>
      </c>
      <c r="S1264" s="152">
        <f t="shared" si="378"/>
        <v>3.4357112426344183E-3</v>
      </c>
      <c r="T1264" s="152">
        <f t="shared" si="379"/>
        <v>6.3517985102046681E-3</v>
      </c>
      <c r="U1264" s="152">
        <f t="shared" si="380"/>
        <v>4.9723131654657287E-3</v>
      </c>
    </row>
    <row r="1265" spans="1:21" x14ac:dyDescent="0.25">
      <c r="A1265" s="130">
        <f t="shared" si="365"/>
        <v>1976.04</v>
      </c>
      <c r="B1265" s="138"/>
      <c r="C1265" s="149">
        <f t="shared" si="372"/>
        <v>0.01</v>
      </c>
      <c r="D1265" s="150">
        <f t="shared" si="383"/>
        <v>-1.0190000000000055</v>
      </c>
      <c r="E1265" s="150">
        <f t="shared" si="366"/>
        <v>0.6309834073169801</v>
      </c>
      <c r="F1265" s="150">
        <f t="shared" si="367"/>
        <v>1.565025726733275</v>
      </c>
      <c r="G1265" s="151">
        <f t="shared" si="368"/>
        <v>-0.38801659268302535</v>
      </c>
      <c r="H1265" s="150">
        <f t="shared" si="369"/>
        <v>0.54602572673326955</v>
      </c>
      <c r="I1265" s="137"/>
      <c r="J1265" s="151">
        <f t="shared" si="370"/>
        <v>101.51198340731698</v>
      </c>
      <c r="K1265" s="150">
        <f t="shared" si="371"/>
        <v>102.44602572673328</v>
      </c>
      <c r="L1265" s="135"/>
      <c r="M1265" s="149">
        <f t="shared" si="373"/>
        <v>0.99994878060440717</v>
      </c>
      <c r="N1265" s="149">
        <f t="shared" si="374"/>
        <v>1.0001628356098695</v>
      </c>
      <c r="O1265" s="149">
        <f t="shared" si="375"/>
        <v>1.0072981300884036</v>
      </c>
      <c r="P1265" s="149">
        <f t="shared" si="376"/>
        <v>1.0078290498980214</v>
      </c>
      <c r="Q1265" s="140"/>
      <c r="R1265" s="152">
        <f t="shared" si="377"/>
        <v>-5.1220707350861784E-5</v>
      </c>
      <c r="S1265" s="152">
        <f t="shared" si="378"/>
        <v>1.6282235359063859E-4</v>
      </c>
      <c r="T1265" s="152">
        <f t="shared" si="379"/>
        <v>7.2716276046081987E-3</v>
      </c>
      <c r="U1265" s="152">
        <f t="shared" si="380"/>
        <v>7.7985619114601269E-3</v>
      </c>
    </row>
    <row r="1266" spans="1:21" x14ac:dyDescent="0.25">
      <c r="A1266" s="130">
        <f t="shared" si="365"/>
        <v>1976.05</v>
      </c>
      <c r="B1266" s="138"/>
      <c r="C1266" s="149">
        <f t="shared" si="372"/>
        <v>0.01</v>
      </c>
      <c r="D1266" s="150">
        <f t="shared" si="383"/>
        <v>-1.0120000000000005</v>
      </c>
      <c r="E1266" s="150">
        <f t="shared" si="366"/>
        <v>0.63447341809169777</v>
      </c>
      <c r="F1266" s="150">
        <f t="shared" si="367"/>
        <v>0.48723791497970403</v>
      </c>
      <c r="G1266" s="151">
        <f t="shared" si="368"/>
        <v>-0.37752658190830268</v>
      </c>
      <c r="H1266" s="150">
        <f t="shared" si="369"/>
        <v>-0.52476208502029642</v>
      </c>
      <c r="I1266" s="137"/>
      <c r="J1266" s="151">
        <f t="shared" si="370"/>
        <v>100.8224734180917</v>
      </c>
      <c r="K1266" s="150">
        <f t="shared" si="371"/>
        <v>100.6752379149797</v>
      </c>
      <c r="L1266" s="135"/>
      <c r="M1266" s="149">
        <f t="shared" si="373"/>
        <v>1.0185428451748268</v>
      </c>
      <c r="N1266" s="149">
        <f t="shared" si="374"/>
        <v>1.0152448848163795</v>
      </c>
      <c r="O1266" s="149">
        <f t="shared" si="375"/>
        <v>1.0209023545341631</v>
      </c>
      <c r="P1266" s="149">
        <f t="shared" si="376"/>
        <v>1.0183697167862042</v>
      </c>
      <c r="Q1266" s="140"/>
      <c r="R1266" s="152">
        <f t="shared" si="377"/>
        <v>1.8373022736436269E-2</v>
      </c>
      <c r="S1266" s="152">
        <f t="shared" si="378"/>
        <v>1.512984922277635E-2</v>
      </c>
      <c r="T1266" s="152">
        <f t="shared" si="379"/>
        <v>2.0686897522001015E-2</v>
      </c>
      <c r="U1266" s="152">
        <f t="shared" si="380"/>
        <v>1.8203031748828209E-2</v>
      </c>
    </row>
    <row r="1267" spans="1:21" x14ac:dyDescent="0.25">
      <c r="A1267" s="130">
        <f t="shared" si="365"/>
        <v>1976.06</v>
      </c>
      <c r="B1267" s="138"/>
      <c r="C1267" s="149">
        <f t="shared" si="372"/>
        <v>0.01</v>
      </c>
      <c r="D1267" s="150">
        <f t="shared" si="383"/>
        <v>-1.0180000000000007</v>
      </c>
      <c r="E1267" s="150">
        <f t="shared" si="366"/>
        <v>0.626660377641717</v>
      </c>
      <c r="F1267" s="150">
        <f t="shared" si="367"/>
        <v>1.5155259854970973</v>
      </c>
      <c r="G1267" s="151">
        <f t="shared" si="368"/>
        <v>-0.39133962235828368</v>
      </c>
      <c r="H1267" s="150">
        <f t="shared" si="369"/>
        <v>0.49752598549709659</v>
      </c>
      <c r="I1267" s="137"/>
      <c r="J1267" s="151">
        <f t="shared" si="370"/>
        <v>101.40866037764171</v>
      </c>
      <c r="K1267" s="150">
        <f t="shared" si="371"/>
        <v>102.29752598549709</v>
      </c>
      <c r="L1267" s="135"/>
      <c r="M1267" s="149">
        <f t="shared" si="373"/>
        <v>1.0053313673107707</v>
      </c>
      <c r="N1267" s="149">
        <f t="shared" si="374"/>
        <v>1.0085030096286025</v>
      </c>
      <c r="O1267" s="149">
        <f t="shared" si="375"/>
        <v>1.0075958554426931</v>
      </c>
      <c r="P1267" s="149">
        <f t="shared" si="376"/>
        <v>1.0152662085093178</v>
      </c>
      <c r="Q1267" s="140"/>
      <c r="R1267" s="152">
        <f t="shared" si="377"/>
        <v>5.3172058829530225E-3</v>
      </c>
      <c r="S1267" s="152">
        <f t="shared" si="378"/>
        <v>8.4670626700488524E-3</v>
      </c>
      <c r="T1267" s="152">
        <f t="shared" si="379"/>
        <v>7.5671521916031341E-3</v>
      </c>
      <c r="U1267" s="152">
        <f t="shared" si="380"/>
        <v>1.5150852499251081E-2</v>
      </c>
    </row>
    <row r="1268" spans="1:21" x14ac:dyDescent="0.25">
      <c r="A1268" s="130">
        <f t="shared" si="365"/>
        <v>1976.07</v>
      </c>
      <c r="B1268" s="138"/>
      <c r="C1268" s="149">
        <f t="shared" si="372"/>
        <v>0.01</v>
      </c>
      <c r="D1268" s="150">
        <f t="shared" si="383"/>
        <v>-1.0420000000000016</v>
      </c>
      <c r="E1268" s="150">
        <f t="shared" si="366"/>
        <v>0.64419364699760073</v>
      </c>
      <c r="F1268" s="150">
        <f t="shared" si="367"/>
        <v>1.7091029624095559</v>
      </c>
      <c r="G1268" s="151">
        <f t="shared" si="368"/>
        <v>-0.39780635300240086</v>
      </c>
      <c r="H1268" s="150">
        <f t="shared" si="369"/>
        <v>0.66710296240955436</v>
      </c>
      <c r="I1268" s="137"/>
      <c r="J1268" s="151">
        <f t="shared" si="370"/>
        <v>103.80219364699761</v>
      </c>
      <c r="K1268" s="150">
        <f t="shared" si="371"/>
        <v>104.86710296240956</v>
      </c>
      <c r="L1268" s="135"/>
      <c r="M1268" s="149">
        <f t="shared" si="373"/>
        <v>1.0112677815950706</v>
      </c>
      <c r="N1268" s="149">
        <f t="shared" si="374"/>
        <v>1.0117279756205411</v>
      </c>
      <c r="O1268" s="149">
        <f t="shared" si="375"/>
        <v>1.0226945589134966</v>
      </c>
      <c r="P1268" s="149">
        <f t="shared" si="376"/>
        <v>1.0239154945372502</v>
      </c>
      <c r="Q1268" s="140"/>
      <c r="R1268" s="152">
        <f t="shared" si="377"/>
        <v>1.1204773013544474E-2</v>
      </c>
      <c r="S1268" s="152">
        <f t="shared" si="378"/>
        <v>1.1659735938471111E-2</v>
      </c>
      <c r="T1268" s="152">
        <f t="shared" si="379"/>
        <v>2.2440868500332042E-2</v>
      </c>
      <c r="U1268" s="152">
        <f t="shared" si="380"/>
        <v>2.3633998345985306E-2</v>
      </c>
    </row>
    <row r="1269" spans="1:21" x14ac:dyDescent="0.25">
      <c r="A1269" s="130">
        <f t="shared" si="365"/>
        <v>1976.08</v>
      </c>
      <c r="B1269" s="138"/>
      <c r="C1269" s="149">
        <f t="shared" si="372"/>
        <v>0.01</v>
      </c>
      <c r="D1269" s="150">
        <f t="shared" si="383"/>
        <v>-1.0330000000000013</v>
      </c>
      <c r="E1269" s="150">
        <f t="shared" si="366"/>
        <v>0.63402147140817289</v>
      </c>
      <c r="F1269" s="150">
        <f t="shared" si="367"/>
        <v>0.46890867495164579</v>
      </c>
      <c r="G1269" s="151">
        <f t="shared" si="368"/>
        <v>-0.39897852859182836</v>
      </c>
      <c r="H1269" s="150">
        <f t="shared" si="369"/>
        <v>-0.56409132504835546</v>
      </c>
      <c r="I1269" s="137"/>
      <c r="J1269" s="151">
        <f t="shared" si="370"/>
        <v>102.90102147140817</v>
      </c>
      <c r="K1269" s="150">
        <f t="shared" si="371"/>
        <v>102.73590867495165</v>
      </c>
      <c r="L1269" s="135"/>
      <c r="M1269" s="149">
        <f t="shared" si="373"/>
        <v>0.99990983951487522</v>
      </c>
      <c r="N1269" s="149">
        <f t="shared" si="374"/>
        <v>0.99632779511031588</v>
      </c>
      <c r="O1269" s="149">
        <f t="shared" si="375"/>
        <v>1.0005468637592367</v>
      </c>
      <c r="P1269" s="149">
        <f t="shared" si="376"/>
        <v>0.99789766058378371</v>
      </c>
      <c r="Q1269" s="140"/>
      <c r="R1269" s="152">
        <f t="shared" si="377"/>
        <v>-9.0164549825637208E-5</v>
      </c>
      <c r="S1269" s="152">
        <f t="shared" si="378"/>
        <v>-3.6789639863255147E-3</v>
      </c>
      <c r="T1269" s="152">
        <f t="shared" si="379"/>
        <v>5.4671428374382489E-4</v>
      </c>
      <c r="U1269" s="152">
        <f t="shared" si="380"/>
        <v>-2.1045524339470584E-3</v>
      </c>
    </row>
    <row r="1270" spans="1:21" x14ac:dyDescent="0.25">
      <c r="A1270" s="130">
        <f t="shared" si="365"/>
        <v>1976.09</v>
      </c>
      <c r="B1270" s="138"/>
      <c r="C1270" s="149">
        <f t="shared" si="372"/>
        <v>0.01</v>
      </c>
      <c r="D1270" s="150">
        <f t="shared" si="383"/>
        <v>-1.0550000000000068</v>
      </c>
      <c r="E1270" s="150">
        <f t="shared" si="366"/>
        <v>0.6572006658794487</v>
      </c>
      <c r="F1270" s="150">
        <f t="shared" si="367"/>
        <v>1.7243734207439532</v>
      </c>
      <c r="G1270" s="151">
        <f t="shared" si="368"/>
        <v>-0.39779933412055812</v>
      </c>
      <c r="H1270" s="150">
        <f t="shared" si="369"/>
        <v>0.66937342074394635</v>
      </c>
      <c r="I1270" s="137"/>
      <c r="J1270" s="151">
        <f t="shared" si="370"/>
        <v>105.10220066587944</v>
      </c>
      <c r="K1270" s="150">
        <f t="shared" si="371"/>
        <v>106.16937342074395</v>
      </c>
      <c r="L1270" s="135"/>
      <c r="M1270" s="149">
        <f t="shared" si="373"/>
        <v>1.0037619935636872</v>
      </c>
      <c r="N1270" s="149">
        <f t="shared" si="374"/>
        <v>1.0075102430946823</v>
      </c>
      <c r="O1270" s="149">
        <f t="shared" si="375"/>
        <v>1.0190020598581644</v>
      </c>
      <c r="P1270" s="149">
        <f t="shared" si="376"/>
        <v>1.0288367757997785</v>
      </c>
      <c r="Q1270" s="140"/>
      <c r="R1270" s="152">
        <f t="shared" si="377"/>
        <v>3.7549349633013416E-3</v>
      </c>
      <c r="S1270" s="152">
        <f t="shared" si="378"/>
        <v>7.4821816303761047E-3</v>
      </c>
      <c r="T1270" s="152">
        <f t="shared" si="379"/>
        <v>1.8823775689147566E-2</v>
      </c>
      <c r="U1270" s="152">
        <f t="shared" si="380"/>
        <v>2.8428820168494975E-2</v>
      </c>
    </row>
    <row r="1271" spans="1:21" x14ac:dyDescent="0.25">
      <c r="A1271" s="130">
        <f t="shared" si="365"/>
        <v>1976.1</v>
      </c>
      <c r="B1271" s="138"/>
      <c r="C1271" s="149">
        <f t="shared" si="372"/>
        <v>0.01</v>
      </c>
      <c r="D1271" s="150">
        <f t="shared" si="383"/>
        <v>-1.0190000000000055</v>
      </c>
      <c r="E1271" s="150">
        <f t="shared" si="366"/>
        <v>0.64228368328218843</v>
      </c>
      <c r="F1271" s="150">
        <f t="shared" si="367"/>
        <v>0.34559640736691222</v>
      </c>
      <c r="G1271" s="151">
        <f t="shared" si="368"/>
        <v>-0.37671631671781702</v>
      </c>
      <c r="H1271" s="150">
        <f t="shared" si="369"/>
        <v>-0.67340359263309324</v>
      </c>
      <c r="I1271" s="137"/>
      <c r="J1271" s="151">
        <f t="shared" si="370"/>
        <v>101.52328368328219</v>
      </c>
      <c r="K1271" s="150">
        <f t="shared" si="371"/>
        <v>101.22659640736691</v>
      </c>
      <c r="L1271" s="135"/>
      <c r="M1271" s="149">
        <f t="shared" si="373"/>
        <v>0.98622811342286454</v>
      </c>
      <c r="N1271" s="149">
        <f t="shared" si="374"/>
        <v>0.98227765357801977</v>
      </c>
      <c r="O1271" s="149">
        <f t="shared" si="375"/>
        <v>0.98987888399021062</v>
      </c>
      <c r="P1271" s="149">
        <f t="shared" si="376"/>
        <v>0.98775324268036302</v>
      </c>
      <c r="Q1271" s="140"/>
      <c r="R1271" s="152">
        <f t="shared" si="377"/>
        <v>-1.3867598781484613E-2</v>
      </c>
      <c r="S1271" s="152">
        <f t="shared" si="378"/>
        <v>-1.788126764078618E-2</v>
      </c>
      <c r="T1271" s="152">
        <f t="shared" si="379"/>
        <v>-1.0172682741404364E-2</v>
      </c>
      <c r="U1271" s="152">
        <f t="shared" si="380"/>
        <v>-1.2322366800188606E-2</v>
      </c>
    </row>
    <row r="1272" spans="1:21" x14ac:dyDescent="0.25">
      <c r="A1272" s="130">
        <f t="shared" si="365"/>
        <v>1976.11</v>
      </c>
      <c r="B1272" s="138"/>
      <c r="C1272" s="149">
        <f t="shared" si="372"/>
        <v>0.01</v>
      </c>
      <c r="D1272" s="150">
        <f t="shared" si="383"/>
        <v>-1.0120000000000005</v>
      </c>
      <c r="E1272" s="150">
        <f t="shared" si="366"/>
        <v>0.66924664740028406</v>
      </c>
      <c r="F1272" s="150">
        <f t="shared" si="367"/>
        <v>0.4843227000254221</v>
      </c>
      <c r="G1272" s="151">
        <f t="shared" si="368"/>
        <v>-0.3427533525997164</v>
      </c>
      <c r="H1272" s="150">
        <f t="shared" si="369"/>
        <v>-0.52767729997457835</v>
      </c>
      <c r="I1272" s="137"/>
      <c r="J1272" s="151">
        <f t="shared" si="370"/>
        <v>100.85724664740029</v>
      </c>
      <c r="K1272" s="150">
        <f t="shared" si="371"/>
        <v>100.67232270002542</v>
      </c>
      <c r="L1272" s="135"/>
      <c r="M1272" s="149">
        <f t="shared" si="373"/>
        <v>0.99751748982029831</v>
      </c>
      <c r="N1272" s="149">
        <f t="shared" si="374"/>
        <v>0.99787937418876616</v>
      </c>
      <c r="O1272" s="149">
        <f t="shared" si="375"/>
        <v>0.99762782151278551</v>
      </c>
      <c r="P1272" s="149">
        <f t="shared" si="376"/>
        <v>0.99788971122880299</v>
      </c>
      <c r="Q1272" s="140"/>
      <c r="R1272" s="152">
        <f t="shared" si="377"/>
        <v>-2.4855967173968577E-3</v>
      </c>
      <c r="S1272" s="152">
        <f t="shared" si="378"/>
        <v>-2.1228775220700894E-3</v>
      </c>
      <c r="T1272" s="152">
        <f t="shared" si="379"/>
        <v>-2.3749965601321758E-3</v>
      </c>
      <c r="U1272" s="152">
        <f t="shared" si="380"/>
        <v>-2.1125185681084755E-3</v>
      </c>
    </row>
    <row r="1273" spans="1:21" x14ac:dyDescent="0.25">
      <c r="A1273" s="130">
        <f t="shared" si="365"/>
        <v>1976.12</v>
      </c>
      <c r="B1273" s="138"/>
      <c r="C1273" s="149">
        <f t="shared" si="372"/>
        <v>0.01</v>
      </c>
      <c r="D1273" s="150">
        <f t="shared" si="383"/>
        <v>-1.046999999999997</v>
      </c>
      <c r="E1273" s="150">
        <f t="shared" si="366"/>
        <v>0.71054497811145478</v>
      </c>
      <c r="F1273" s="150">
        <f t="shared" si="367"/>
        <v>1.7411773894053042</v>
      </c>
      <c r="G1273" s="151">
        <f t="shared" si="368"/>
        <v>-0.33645502188854226</v>
      </c>
      <c r="H1273" s="150">
        <f t="shared" si="369"/>
        <v>0.69417738940530715</v>
      </c>
      <c r="I1273" s="137"/>
      <c r="J1273" s="151">
        <f t="shared" si="370"/>
        <v>104.36354497811146</v>
      </c>
      <c r="K1273" s="150">
        <f t="shared" si="371"/>
        <v>105.39417738940531</v>
      </c>
      <c r="L1273" s="135"/>
      <c r="M1273" s="149">
        <f t="shared" si="373"/>
        <v>0.99805007933088719</v>
      </c>
      <c r="N1273" s="149">
        <f t="shared" si="374"/>
        <v>1.0021709656786792</v>
      </c>
      <c r="O1273" s="149">
        <f t="shared" si="375"/>
        <v>1.0278944665594461</v>
      </c>
      <c r="P1273" s="149">
        <f t="shared" si="376"/>
        <v>1.0379926226989145</v>
      </c>
      <c r="Q1273" s="140"/>
      <c r="R1273" s="152">
        <f t="shared" si="377"/>
        <v>-1.9518242393638983E-3</v>
      </c>
      <c r="S1273" s="152">
        <f t="shared" si="378"/>
        <v>2.168612537800207E-3</v>
      </c>
      <c r="T1273" s="152">
        <f t="shared" si="379"/>
        <v>2.7512502774312993E-2</v>
      </c>
      <c r="U1273" s="152">
        <f t="shared" si="380"/>
        <v>3.7288677491961117E-2</v>
      </c>
    </row>
    <row r="1274" spans="1:21" x14ac:dyDescent="0.25">
      <c r="A1274" s="130">
        <f t="shared" si="365"/>
        <v>1977.01</v>
      </c>
      <c r="B1274" s="138"/>
      <c r="C1274" s="149">
        <f t="shared" si="372"/>
        <v>0.01</v>
      </c>
      <c r="D1274" s="150">
        <f t="shared" si="383"/>
        <v>-1.0379999999999967</v>
      </c>
      <c r="E1274" s="150">
        <f t="shared" si="366"/>
        <v>0.72109616770076135</v>
      </c>
      <c r="F1274" s="150">
        <f t="shared" si="367"/>
        <v>0.45502359662796427</v>
      </c>
      <c r="G1274" s="151">
        <f t="shared" si="368"/>
        <v>-0.31690383229923536</v>
      </c>
      <c r="H1274" s="150">
        <f t="shared" si="369"/>
        <v>-0.58297640337203238</v>
      </c>
      <c r="I1274" s="137"/>
      <c r="J1274" s="151">
        <f t="shared" si="370"/>
        <v>103.48309616770077</v>
      </c>
      <c r="K1274" s="150">
        <f t="shared" si="371"/>
        <v>103.21702359662797</v>
      </c>
      <c r="L1274" s="135"/>
      <c r="M1274" s="149">
        <f t="shared" si="373"/>
        <v>1.0171037695852454</v>
      </c>
      <c r="N1274" s="149">
        <f t="shared" si="374"/>
        <v>1.0128477482445888</v>
      </c>
      <c r="O1274" s="149">
        <f t="shared" si="375"/>
        <v>1.0214768952322504</v>
      </c>
      <c r="P1274" s="149">
        <f t="shared" si="376"/>
        <v>1.018791275443248</v>
      </c>
      <c r="Q1274" s="140"/>
      <c r="R1274" s="152">
        <f t="shared" si="377"/>
        <v>1.6959146851615793E-2</v>
      </c>
      <c r="S1274" s="152">
        <f t="shared" si="378"/>
        <v>1.2765916087754594E-2</v>
      </c>
      <c r="T1274" s="152">
        <f t="shared" si="379"/>
        <v>2.1249516549107183E-2</v>
      </c>
      <c r="U1274" s="152">
        <f t="shared" si="380"/>
        <v>1.8616900524707033E-2</v>
      </c>
    </row>
    <row r="1275" spans="1:21" x14ac:dyDescent="0.25">
      <c r="A1275" s="130">
        <f t="shared" si="365"/>
        <v>1977.02</v>
      </c>
      <c r="B1275" s="138"/>
      <c r="C1275" s="149">
        <f t="shared" si="372"/>
        <v>0.01</v>
      </c>
      <c r="D1275" s="150">
        <f t="shared" si="383"/>
        <v>-1.0100000000000051</v>
      </c>
      <c r="E1275" s="150">
        <f t="shared" si="366"/>
        <v>0.68913823674612062</v>
      </c>
      <c r="F1275" s="150">
        <f t="shared" si="367"/>
        <v>0.35118045660901703</v>
      </c>
      <c r="G1275" s="151">
        <f t="shared" si="368"/>
        <v>-0.32086176325388449</v>
      </c>
      <c r="H1275" s="150">
        <f t="shared" si="369"/>
        <v>-0.65881954339098803</v>
      </c>
      <c r="I1275" s="137"/>
      <c r="J1275" s="151">
        <f t="shared" si="370"/>
        <v>100.67913823674611</v>
      </c>
      <c r="K1275" s="150">
        <f t="shared" si="371"/>
        <v>100.34118045660901</v>
      </c>
      <c r="L1275" s="135"/>
      <c r="M1275" s="149">
        <f t="shared" si="373"/>
        <v>1.0037597920295542</v>
      </c>
      <c r="N1275" s="149">
        <f t="shared" si="374"/>
        <v>1.0035012990938181</v>
      </c>
      <c r="O1275" s="149">
        <f t="shared" si="375"/>
        <v>1.0107479508016253</v>
      </c>
      <c r="P1275" s="149">
        <f t="shared" si="376"/>
        <v>1.0106162244478092</v>
      </c>
      <c r="Q1275" s="140"/>
      <c r="R1275" s="152">
        <f t="shared" si="377"/>
        <v>3.7527416778796886E-3</v>
      </c>
      <c r="S1275" s="152">
        <f t="shared" si="378"/>
        <v>3.495183816265999E-3</v>
      </c>
      <c r="T1275" s="152">
        <f t="shared" si="379"/>
        <v>1.0690602132903964E-2</v>
      </c>
      <c r="U1275" s="152">
        <f t="shared" si="380"/>
        <v>1.0560268019323169E-2</v>
      </c>
    </row>
    <row r="1276" spans="1:21" x14ac:dyDescent="0.25">
      <c r="A1276" s="130">
        <f t="shared" si="365"/>
        <v>1977.03</v>
      </c>
      <c r="B1276" s="138"/>
      <c r="C1276" s="149">
        <f t="shared" si="372"/>
        <v>0.01</v>
      </c>
      <c r="D1276" s="150">
        <f t="shared" si="383"/>
        <v>-1.0060000000000002</v>
      </c>
      <c r="E1276" s="150">
        <f t="shared" si="366"/>
        <v>0.69316451586718197</v>
      </c>
      <c r="F1276" s="150">
        <f t="shared" si="367"/>
        <v>0.57445226190421728</v>
      </c>
      <c r="G1276" s="151">
        <f t="shared" si="368"/>
        <v>-0.31283548413281825</v>
      </c>
      <c r="H1276" s="150">
        <f t="shared" si="369"/>
        <v>-0.43154773809578295</v>
      </c>
      <c r="I1276" s="137"/>
      <c r="J1276" s="151">
        <f t="shared" si="370"/>
        <v>100.28716451586718</v>
      </c>
      <c r="K1276" s="150">
        <f t="shared" si="371"/>
        <v>100.16845226190421</v>
      </c>
      <c r="L1276" s="135"/>
      <c r="M1276" s="149">
        <f t="shared" si="373"/>
        <v>1.0068412215320515</v>
      </c>
      <c r="N1276" s="149">
        <f t="shared" si="374"/>
        <v>1.0075934939687616</v>
      </c>
      <c r="O1276" s="149">
        <f t="shared" si="375"/>
        <v>1.0074952919343723</v>
      </c>
      <c r="P1276" s="149">
        <f t="shared" si="376"/>
        <v>1.0081187292179379</v>
      </c>
      <c r="Q1276" s="140"/>
      <c r="R1276" s="152">
        <f t="shared" si="377"/>
        <v>6.8179265597204707E-3</v>
      </c>
      <c r="S1276" s="152">
        <f t="shared" si="378"/>
        <v>7.5648085171169605E-3</v>
      </c>
      <c r="T1276" s="152">
        <f t="shared" si="379"/>
        <v>7.4673418097896196E-3</v>
      </c>
      <c r="U1276" s="152">
        <f t="shared" si="380"/>
        <v>8.0859496353994E-3</v>
      </c>
    </row>
    <row r="1277" spans="1:21" x14ac:dyDescent="0.25">
      <c r="A1277" s="130">
        <f t="shared" si="365"/>
        <v>1977.04</v>
      </c>
      <c r="B1277" s="138"/>
      <c r="C1277" s="149">
        <f t="shared" si="372"/>
        <v>0.01</v>
      </c>
      <c r="D1277" s="150">
        <f t="shared" si="383"/>
        <v>-0.99049999999999727</v>
      </c>
      <c r="E1277" s="150">
        <f t="shared" si="366"/>
        <v>0.68628352146459703</v>
      </c>
      <c r="F1277" s="150">
        <f t="shared" si="367"/>
        <v>0.38305147790070587</v>
      </c>
      <c r="G1277" s="151">
        <f t="shared" si="368"/>
        <v>-0.30421647853540024</v>
      </c>
      <c r="H1277" s="150">
        <f t="shared" si="369"/>
        <v>-0.60744852209929134</v>
      </c>
      <c r="I1277" s="137"/>
      <c r="J1277" s="151">
        <f t="shared" si="370"/>
        <v>98.745783521464602</v>
      </c>
      <c r="K1277" s="150">
        <f t="shared" si="371"/>
        <v>98.442551477900707</v>
      </c>
      <c r="L1277" s="135"/>
      <c r="M1277" s="149">
        <f t="shared" si="373"/>
        <v>0.99588869728524243</v>
      </c>
      <c r="N1277" s="149">
        <f t="shared" si="374"/>
        <v>0.99524567359039051</v>
      </c>
      <c r="O1277" s="149">
        <f t="shared" si="375"/>
        <v>0.99769902895266427</v>
      </c>
      <c r="P1277" s="149">
        <f t="shared" si="376"/>
        <v>0.99734012309388365</v>
      </c>
      <c r="Q1277" s="140"/>
      <c r="R1277" s="152">
        <f t="shared" si="377"/>
        <v>-4.1197773556152983E-3</v>
      </c>
      <c r="S1277" s="152">
        <f t="shared" si="378"/>
        <v>-4.7656641692945872E-3</v>
      </c>
      <c r="T1277" s="152">
        <f t="shared" si="379"/>
        <v>-2.3036223490425179E-3</v>
      </c>
      <c r="U1277" s="152">
        <f t="shared" si="380"/>
        <v>-2.663420664062343E-3</v>
      </c>
    </row>
    <row r="1278" spans="1:21" x14ac:dyDescent="0.25">
      <c r="A1278" s="130">
        <f t="shared" si="365"/>
        <v>1977.05</v>
      </c>
      <c r="B1278" s="138"/>
      <c r="C1278" s="149">
        <f t="shared" si="372"/>
        <v>0.01</v>
      </c>
      <c r="D1278" s="150">
        <f t="shared" si="383"/>
        <v>-0.98760000000000048</v>
      </c>
      <c r="E1278" s="150">
        <f t="shared" si="366"/>
        <v>0.70328796916064829</v>
      </c>
      <c r="F1278" s="150">
        <f t="shared" si="367"/>
        <v>0.62079000399606088</v>
      </c>
      <c r="G1278" s="151">
        <f t="shared" si="368"/>
        <v>-0.28431203083935219</v>
      </c>
      <c r="H1278" s="150">
        <f t="shared" si="369"/>
        <v>-0.3668099960039396</v>
      </c>
      <c r="I1278" s="137"/>
      <c r="J1278" s="151">
        <f t="shared" si="370"/>
        <v>98.47568796916066</v>
      </c>
      <c r="K1278" s="150">
        <f t="shared" si="371"/>
        <v>98.393190003996068</v>
      </c>
      <c r="L1278" s="135"/>
      <c r="M1278" s="149">
        <f t="shared" si="373"/>
        <v>1.0080422119670382</v>
      </c>
      <c r="N1278" s="149">
        <f t="shared" si="374"/>
        <v>1.0088415732444509</v>
      </c>
      <c r="O1278" s="149">
        <f t="shared" si="375"/>
        <v>1.0085056994563211</v>
      </c>
      <c r="P1278" s="149">
        <f t="shared" si="376"/>
        <v>1.0092112930571779</v>
      </c>
      <c r="Q1278" s="140"/>
      <c r="R1278" s="152">
        <f t="shared" si="377"/>
        <v>8.0100457237886561E-3</v>
      </c>
      <c r="S1278" s="152">
        <f t="shared" si="378"/>
        <v>8.8027154106875768E-3</v>
      </c>
      <c r="T1278" s="152">
        <f t="shared" si="379"/>
        <v>8.4697298154175829E-3</v>
      </c>
      <c r="U1278" s="152">
        <f t="shared" si="380"/>
        <v>9.1691278303394925E-3</v>
      </c>
    </row>
    <row r="1279" spans="1:21" x14ac:dyDescent="0.25">
      <c r="A1279" s="130">
        <f t="shared" si="365"/>
        <v>1977.06</v>
      </c>
      <c r="B1279" s="138"/>
      <c r="C1279" s="149">
        <f t="shared" si="372"/>
        <v>0.01</v>
      </c>
      <c r="D1279" s="150">
        <f t="shared" si="383"/>
        <v>-0.99290000000000589</v>
      </c>
      <c r="E1279" s="150">
        <f t="shared" si="366"/>
        <v>0.70911963712503912</v>
      </c>
      <c r="F1279" s="150">
        <f t="shared" si="367"/>
        <v>1.4708561344790696</v>
      </c>
      <c r="G1279" s="151">
        <f t="shared" si="368"/>
        <v>-0.28378036287496677</v>
      </c>
      <c r="H1279" s="150">
        <f t="shared" si="369"/>
        <v>0.47795613447906371</v>
      </c>
      <c r="I1279" s="137"/>
      <c r="J1279" s="151">
        <f t="shared" si="370"/>
        <v>99.006219637125042</v>
      </c>
      <c r="K1279" s="150">
        <f t="shared" si="371"/>
        <v>99.767956134479064</v>
      </c>
      <c r="L1279" s="135"/>
      <c r="M1279" s="149">
        <f t="shared" si="373"/>
        <v>0.99935399008273862</v>
      </c>
      <c r="N1279" s="149">
        <f t="shared" si="374"/>
        <v>1.0024206603972525</v>
      </c>
      <c r="O1279" s="149">
        <f t="shared" si="375"/>
        <v>1.0051552703980777</v>
      </c>
      <c r="P1279" s="149">
        <f t="shared" si="376"/>
        <v>1.0115161587565147</v>
      </c>
      <c r="Q1279" s="140"/>
      <c r="R1279" s="152">
        <f t="shared" si="377"/>
        <v>-6.4621867157772827E-4</v>
      </c>
      <c r="S1279" s="152">
        <f t="shared" si="378"/>
        <v>2.4177353183372574E-3</v>
      </c>
      <c r="T1279" s="152">
        <f t="shared" si="379"/>
        <v>5.1420274860013802E-3</v>
      </c>
      <c r="U1279" s="152">
        <f t="shared" si="380"/>
        <v>1.1450352541577724E-2</v>
      </c>
    </row>
    <row r="1280" spans="1:21" x14ac:dyDescent="0.25">
      <c r="A1280" s="130">
        <f t="shared" si="365"/>
        <v>1977.07</v>
      </c>
      <c r="B1280" s="138"/>
      <c r="C1280" s="149">
        <f t="shared" si="372"/>
        <v>0.01</v>
      </c>
      <c r="D1280" s="150">
        <f t="shared" si="383"/>
        <v>-1.0019999999999953</v>
      </c>
      <c r="E1280" s="150">
        <f t="shared" si="366"/>
        <v>0.72993232715556466</v>
      </c>
      <c r="F1280" s="150">
        <f t="shared" si="367"/>
        <v>1.5657269925274273</v>
      </c>
      <c r="G1280" s="151">
        <f t="shared" si="368"/>
        <v>-0.27206767284443067</v>
      </c>
      <c r="H1280" s="150">
        <f t="shared" si="369"/>
        <v>0.56372699252743197</v>
      </c>
      <c r="I1280" s="137"/>
      <c r="J1280" s="151">
        <f t="shared" si="370"/>
        <v>99.927932327155574</v>
      </c>
      <c r="K1280" s="150">
        <f t="shared" si="371"/>
        <v>100.76372699252744</v>
      </c>
      <c r="L1280" s="135"/>
      <c r="M1280" s="149">
        <f t="shared" si="373"/>
        <v>1.0106225696919413</v>
      </c>
      <c r="N1280" s="149">
        <f t="shared" si="374"/>
        <v>1.0108567399549551</v>
      </c>
      <c r="O1280" s="149">
        <f t="shared" si="375"/>
        <v>1.0121944623069934</v>
      </c>
      <c r="P1280" s="149">
        <f t="shared" si="376"/>
        <v>1.0126967646273692</v>
      </c>
      <c r="Q1280" s="140"/>
      <c r="R1280" s="152">
        <f t="shared" si="377"/>
        <v>1.0566546588832659E-2</v>
      </c>
      <c r="S1280" s="152">
        <f t="shared" si="378"/>
        <v>1.0798228667341902E-2</v>
      </c>
      <c r="T1280" s="152">
        <f t="shared" si="379"/>
        <v>1.2120708835427133E-2</v>
      </c>
      <c r="U1280" s="152">
        <f t="shared" si="380"/>
        <v>1.2616836552311453E-2</v>
      </c>
    </row>
    <row r="1281" spans="1:21" x14ac:dyDescent="0.25">
      <c r="A1281" s="130">
        <f t="shared" ref="A1281:A1344" si="384">Timecode</f>
        <v>1977.08</v>
      </c>
      <c r="B1281" s="138"/>
      <c r="C1281" s="149">
        <f t="shared" si="372"/>
        <v>0.01</v>
      </c>
      <c r="D1281" s="150">
        <f t="shared" si="383"/>
        <v>-0.97750000000000625</v>
      </c>
      <c r="E1281" s="150">
        <f t="shared" si="366"/>
        <v>0.7095380548400495</v>
      </c>
      <c r="F1281" s="150">
        <f t="shared" si="367"/>
        <v>0.34577562201026507</v>
      </c>
      <c r="G1281" s="151">
        <f t="shared" si="368"/>
        <v>-0.26796194515995675</v>
      </c>
      <c r="H1281" s="150">
        <f t="shared" si="369"/>
        <v>-0.63172437798974124</v>
      </c>
      <c r="I1281" s="137"/>
      <c r="J1281" s="151">
        <f t="shared" si="370"/>
        <v>97.482038054840046</v>
      </c>
      <c r="K1281" s="150">
        <f t="shared" si="371"/>
        <v>97.118275622010259</v>
      </c>
      <c r="L1281" s="135"/>
      <c r="M1281" s="149">
        <f t="shared" si="373"/>
        <v>0.99923481171680217</v>
      </c>
      <c r="N1281" s="149">
        <f t="shared" si="374"/>
        <v>0.9949767004138812</v>
      </c>
      <c r="O1281" s="149">
        <f t="shared" si="375"/>
        <v>1.0050755193065464</v>
      </c>
      <c r="P1281" s="149">
        <f t="shared" si="376"/>
        <v>1.0030004352792516</v>
      </c>
      <c r="Q1281" s="140"/>
      <c r="R1281" s="152">
        <f t="shared" si="377"/>
        <v>-7.6548118918054692E-4</v>
      </c>
      <c r="S1281" s="152">
        <f t="shared" si="378"/>
        <v>-5.0359587671848982E-3</v>
      </c>
      <c r="T1281" s="152">
        <f t="shared" si="379"/>
        <v>5.0626822765044016E-3</v>
      </c>
      <c r="U1281" s="152">
        <f t="shared" si="380"/>
        <v>2.9959429570239971E-3</v>
      </c>
    </row>
    <row r="1282" spans="1:21" x14ac:dyDescent="0.25">
      <c r="A1282" s="130">
        <f t="shared" si="384"/>
        <v>1977.09</v>
      </c>
      <c r="B1282" s="138"/>
      <c r="C1282" s="149">
        <f t="shared" si="372"/>
        <v>0.01</v>
      </c>
      <c r="D1282" s="150">
        <f t="shared" ref="D1282:D1301" si="385">(1-Epsilon)*q_SP-q_SP</f>
        <v>-0.96229999999999905</v>
      </c>
      <c r="E1282" s="150">
        <f t="shared" ref="E1282:E1345" si="386">(Epsilon*2*L_RDY_SP_set*q_SP)</f>
        <v>0.71110624768038622</v>
      </c>
      <c r="F1282" s="150">
        <f t="shared" ref="F1282:F1345" si="387">(Epsilon*2*L_RS_SP_set*q_SP)</f>
        <v>0.37078419309413685</v>
      </c>
      <c r="G1282" s="151">
        <f t="shared" ref="G1282:G1345" si="388">Impact_neg_d+Impact_pos_RDY_d</f>
        <v>-0.25119375231961283</v>
      </c>
      <c r="H1282" s="150">
        <f t="shared" ref="H1282:H1345" si="389">Impact_neg_d+Impact_pos_RS_d</f>
        <v>-0.59151580690586214</v>
      </c>
      <c r="I1282" s="137"/>
      <c r="J1282" s="151">
        <f t="shared" ref="J1282:J1345" si="390">q_SP+Impact_ges_RDY_d</f>
        <v>95.978806247680396</v>
      </c>
      <c r="K1282" s="150">
        <f t="shared" ref="K1282:K1345" si="391">q_SP+Impact_ges_RS_d</f>
        <v>95.638484193094143</v>
      </c>
      <c r="L1282" s="135"/>
      <c r="M1282" s="149">
        <f t="shared" si="373"/>
        <v>0.99694500874444514</v>
      </c>
      <c r="N1282" s="149">
        <f t="shared" si="374"/>
        <v>0.99701816960399947</v>
      </c>
      <c r="O1282" s="149">
        <f t="shared" si="375"/>
        <v>0.99933407603336288</v>
      </c>
      <c r="P1282" s="149">
        <f t="shared" si="376"/>
        <v>0.99937222348371146</v>
      </c>
      <c r="Q1282" s="140"/>
      <c r="R1282" s="152">
        <f t="shared" si="377"/>
        <v>-3.0596672672189127E-3</v>
      </c>
      <c r="S1282" s="152">
        <f t="shared" si="378"/>
        <v>-2.9862849095288763E-3</v>
      </c>
      <c r="T1282" s="152">
        <f t="shared" si="379"/>
        <v>-6.6614579248668732E-4</v>
      </c>
      <c r="U1282" s="152">
        <f t="shared" si="380"/>
        <v>-6.2797365047419706E-4</v>
      </c>
    </row>
    <row r="1283" spans="1:21" x14ac:dyDescent="0.25">
      <c r="A1283" s="130">
        <f t="shared" si="384"/>
        <v>1977.1</v>
      </c>
      <c r="B1283" s="138"/>
      <c r="C1283" s="149">
        <f t="shared" ref="C1283:C1346" si="392">C1282</f>
        <v>0.01</v>
      </c>
      <c r="D1283" s="150">
        <f t="shared" si="385"/>
        <v>-0.93739999999999668</v>
      </c>
      <c r="E1283" s="150">
        <f t="shared" si="386"/>
        <v>0.71023695225468997</v>
      </c>
      <c r="F1283" s="150">
        <f t="shared" si="387"/>
        <v>0.32878111861334813</v>
      </c>
      <c r="G1283" s="151">
        <f t="shared" si="388"/>
        <v>-0.22716304774530671</v>
      </c>
      <c r="H1283" s="150">
        <f t="shared" si="389"/>
        <v>-0.60861888138664855</v>
      </c>
      <c r="I1283" s="137"/>
      <c r="J1283" s="151">
        <f t="shared" si="390"/>
        <v>93.512836952254688</v>
      </c>
      <c r="K1283" s="150">
        <f t="shared" si="391"/>
        <v>93.131381118613348</v>
      </c>
      <c r="L1283" s="135"/>
      <c r="M1283" s="149">
        <f t="shared" ref="M1283:M1346" si="393">(D_mon+q_impact_RDY_d)/INDEX(q_impact_RDY_d,tMinus)*L_RDY_SP_set+(R_Cash)*(1-L_RDY_SP_set)</f>
        <v>1.0029670587575095</v>
      </c>
      <c r="N1283" s="149">
        <f t="shared" ref="N1283:N1346" si="394">(D_mon+q_impact_RS_d)/INDEX(q_impact_RS_d,tMinus)*L_RDY_SP_set+(R_Cash)*(1-L_RDY_SP_set)</f>
        <v>1.0027748218903441</v>
      </c>
      <c r="O1283" s="149">
        <f t="shared" ref="O1283:O1346" si="395">(D_mon+q_impact_RDY_d)/INDEX(q_impact_RDY_d,tMinus)*L_RS_SP_set+(R_Cash)*(1-L_RS_SP_set)</f>
        <v>1.0110587893191874</v>
      </c>
      <c r="P1283" s="149">
        <f t="shared" ref="P1283:P1346" si="396">(D_mon+q_impact_RS_d)/INDEX(q_impact_RS_d,tMinus)*L_RS_SP_set+(R_Cash)*(1-L_RS_SP_set)</f>
        <v>1.0109697995080762</v>
      </c>
      <c r="Q1283" s="140"/>
      <c r="R1283" s="152">
        <f t="shared" ref="R1283:R1346" si="397">LN(M1283)</f>
        <v>2.962665726117236E-3</v>
      </c>
      <c r="S1283" s="152">
        <f t="shared" ref="S1283:S1346" si="398">LN(N1283)</f>
        <v>2.7709791790008743E-3</v>
      </c>
      <c r="T1283" s="152">
        <f t="shared" ref="T1283:T1346" si="399">LN(O1283)</f>
        <v>1.0998088020494384E-2</v>
      </c>
      <c r="U1283" s="152">
        <f t="shared" ref="U1283:U1346" si="400">LN(P1283)</f>
        <v>1.0910067691147577E-2</v>
      </c>
    </row>
    <row r="1284" spans="1:21" x14ac:dyDescent="0.25">
      <c r="A1284" s="130">
        <f t="shared" si="384"/>
        <v>1977.11</v>
      </c>
      <c r="B1284" s="138"/>
      <c r="C1284" s="149">
        <f t="shared" si="392"/>
        <v>0.01</v>
      </c>
      <c r="D1284" s="150">
        <f t="shared" si="385"/>
        <v>-0.94280000000000541</v>
      </c>
      <c r="E1284" s="150">
        <f t="shared" si="386"/>
        <v>0.72188865569978433</v>
      </c>
      <c r="F1284" s="150">
        <f t="shared" si="387"/>
        <v>1.4064890351431083</v>
      </c>
      <c r="G1284" s="151">
        <f t="shared" si="388"/>
        <v>-0.22091134430022108</v>
      </c>
      <c r="H1284" s="150">
        <f t="shared" si="389"/>
        <v>0.46368903514310289</v>
      </c>
      <c r="I1284" s="137"/>
      <c r="J1284" s="151">
        <f t="shared" si="390"/>
        <v>94.059088655699782</v>
      </c>
      <c r="K1284" s="150">
        <f t="shared" si="391"/>
        <v>94.743689035143106</v>
      </c>
      <c r="L1284" s="135"/>
      <c r="M1284" s="149">
        <f t="shared" si="393"/>
        <v>1.0100217718536426</v>
      </c>
      <c r="N1284" s="149">
        <f t="shared" si="394"/>
        <v>1.0144197046343995</v>
      </c>
      <c r="O1284" s="149">
        <f t="shared" si="395"/>
        <v>1.0099810787632559</v>
      </c>
      <c r="P1284" s="149">
        <f t="shared" si="396"/>
        <v>1.0185497744818983</v>
      </c>
      <c r="Q1284" s="140"/>
      <c r="R1284" s="152">
        <f t="shared" si="397"/>
        <v>9.9718869115698484E-3</v>
      </c>
      <c r="S1284" s="152">
        <f t="shared" si="398"/>
        <v>1.43167294277778E-2</v>
      </c>
      <c r="T1284" s="152">
        <f t="shared" si="399"/>
        <v>9.931596779920027E-3</v>
      </c>
      <c r="U1284" s="152">
        <f t="shared" si="400"/>
        <v>1.8379825870476058E-2</v>
      </c>
    </row>
    <row r="1285" spans="1:21" x14ac:dyDescent="0.25">
      <c r="A1285" s="130">
        <f t="shared" si="384"/>
        <v>1977.12</v>
      </c>
      <c r="B1285" s="138"/>
      <c r="C1285" s="149">
        <f t="shared" si="392"/>
        <v>0.01</v>
      </c>
      <c r="D1285" s="150">
        <f t="shared" si="385"/>
        <v>-0.93819999999999482</v>
      </c>
      <c r="E1285" s="150">
        <f t="shared" si="386"/>
        <v>0.717754574238336</v>
      </c>
      <c r="F1285" s="150">
        <f t="shared" si="387"/>
        <v>0.5044212272514077</v>
      </c>
      <c r="G1285" s="151">
        <f t="shared" si="388"/>
        <v>-0.22044542576165882</v>
      </c>
      <c r="H1285" s="150">
        <f t="shared" si="389"/>
        <v>-0.43377877274858712</v>
      </c>
      <c r="I1285" s="137"/>
      <c r="J1285" s="151">
        <f t="shared" si="390"/>
        <v>93.59955457423834</v>
      </c>
      <c r="K1285" s="150">
        <f t="shared" si="391"/>
        <v>93.386221227251411</v>
      </c>
      <c r="L1285" s="135"/>
      <c r="M1285" s="149">
        <f t="shared" si="393"/>
        <v>1.0080036273305968</v>
      </c>
      <c r="N1285" s="149">
        <f t="shared" si="394"/>
        <v>1.0043803902310753</v>
      </c>
      <c r="O1285" s="149">
        <f t="shared" si="395"/>
        <v>1.0096150257345933</v>
      </c>
      <c r="P1285" s="149">
        <f t="shared" si="396"/>
        <v>1.0070686989399464</v>
      </c>
      <c r="Q1285" s="140"/>
      <c r="R1285" s="152">
        <f t="shared" si="397"/>
        <v>7.9717681849608511E-3</v>
      </c>
      <c r="S1285" s="152">
        <f t="shared" si="398"/>
        <v>4.3708242467763274E-3</v>
      </c>
      <c r="T1285" s="152">
        <f t="shared" si="399"/>
        <v>9.5690955532084874E-3</v>
      </c>
      <c r="U1285" s="152">
        <f t="shared" si="400"/>
        <v>7.0438327996669671E-3</v>
      </c>
    </row>
    <row r="1286" spans="1:21" x14ac:dyDescent="0.25">
      <c r="A1286" s="130">
        <f t="shared" si="384"/>
        <v>1978.01</v>
      </c>
      <c r="B1286" s="138"/>
      <c r="C1286" s="149">
        <f t="shared" si="392"/>
        <v>0.01</v>
      </c>
      <c r="D1286" s="150">
        <f t="shared" si="385"/>
        <v>-0.90250000000000341</v>
      </c>
      <c r="E1286" s="150">
        <f t="shared" si="386"/>
        <v>0.69053604607165808</v>
      </c>
      <c r="F1286" s="150">
        <f t="shared" si="387"/>
        <v>0.30256506887179307</v>
      </c>
      <c r="G1286" s="151">
        <f t="shared" si="388"/>
        <v>-0.21196395392834533</v>
      </c>
      <c r="H1286" s="150">
        <f t="shared" si="389"/>
        <v>-0.59993493112821028</v>
      </c>
      <c r="I1286" s="137"/>
      <c r="J1286" s="151">
        <f t="shared" si="390"/>
        <v>90.038036046071653</v>
      </c>
      <c r="K1286" s="150">
        <f t="shared" si="391"/>
        <v>89.650065068871783</v>
      </c>
      <c r="L1286" s="135"/>
      <c r="M1286" s="149">
        <f t="shared" si="393"/>
        <v>1.0018954446200483</v>
      </c>
      <c r="N1286" s="149">
        <f t="shared" si="394"/>
        <v>1.0011504327132701</v>
      </c>
      <c r="O1286" s="149">
        <f t="shared" si="395"/>
        <v>1.0143407434499829</v>
      </c>
      <c r="P1286" s="149">
        <f t="shared" si="396"/>
        <v>1.0140143092541622</v>
      </c>
      <c r="Q1286" s="140"/>
      <c r="R1286" s="152">
        <f t="shared" si="397"/>
        <v>1.8936505316002809E-3</v>
      </c>
      <c r="S1286" s="152">
        <f t="shared" si="398"/>
        <v>1.1497714726495124E-3</v>
      </c>
      <c r="T1286" s="152">
        <f t="shared" si="399"/>
        <v>1.4238887625872646E-2</v>
      </c>
      <c r="U1286" s="152">
        <f t="shared" si="400"/>
        <v>1.3917016759917768E-2</v>
      </c>
    </row>
    <row r="1287" spans="1:21" x14ac:dyDescent="0.25">
      <c r="A1287" s="130">
        <f t="shared" si="384"/>
        <v>1978.02</v>
      </c>
      <c r="B1287" s="138"/>
      <c r="C1287" s="149">
        <f t="shared" si="392"/>
        <v>0.01</v>
      </c>
      <c r="D1287" s="150">
        <f t="shared" si="385"/>
        <v>-0.88979999999999393</v>
      </c>
      <c r="E1287" s="150">
        <f t="shared" si="386"/>
        <v>0.68778844629740676</v>
      </c>
      <c r="F1287" s="150">
        <f t="shared" si="387"/>
        <v>0.35627735323901383</v>
      </c>
      <c r="G1287" s="151">
        <f t="shared" si="388"/>
        <v>-0.20201155370258717</v>
      </c>
      <c r="H1287" s="150">
        <f t="shared" si="389"/>
        <v>-0.53352264676098016</v>
      </c>
      <c r="I1287" s="137"/>
      <c r="J1287" s="151">
        <f t="shared" si="390"/>
        <v>88.777988446297414</v>
      </c>
      <c r="K1287" s="150">
        <f t="shared" si="391"/>
        <v>88.446477353239018</v>
      </c>
      <c r="L1287" s="135"/>
      <c r="M1287" s="149">
        <f t="shared" si="393"/>
        <v>1.0030261253507942</v>
      </c>
      <c r="N1287" s="149">
        <f t="shared" si="394"/>
        <v>1.0032534826414981</v>
      </c>
      <c r="O1287" s="149">
        <f t="shared" si="395"/>
        <v>1.0068574628698157</v>
      </c>
      <c r="P1287" s="149">
        <f t="shared" si="396"/>
        <v>1.0069752349176126</v>
      </c>
      <c r="Q1287" s="140"/>
      <c r="R1287" s="152">
        <f t="shared" si="397"/>
        <v>3.0215558497424786E-3</v>
      </c>
      <c r="S1287" s="152">
        <f t="shared" si="398"/>
        <v>3.2482015184433174E-3</v>
      </c>
      <c r="T1287" s="152">
        <f t="shared" si="399"/>
        <v>6.8340574117594487E-3</v>
      </c>
      <c r="U1287" s="152">
        <f t="shared" si="400"/>
        <v>6.9510205021498343E-3</v>
      </c>
    </row>
    <row r="1288" spans="1:21" x14ac:dyDescent="0.25">
      <c r="A1288" s="130">
        <f t="shared" si="384"/>
        <v>1978.03</v>
      </c>
      <c r="B1288" s="138"/>
      <c r="C1288" s="149">
        <f t="shared" si="392"/>
        <v>0.01</v>
      </c>
      <c r="D1288" s="150">
        <f t="shared" si="385"/>
        <v>-0.88819999999999766</v>
      </c>
      <c r="E1288" s="150">
        <f t="shared" si="386"/>
        <v>0.69368113695559586</v>
      </c>
      <c r="F1288" s="150">
        <f t="shared" si="387"/>
        <v>0.65589364997603383</v>
      </c>
      <c r="G1288" s="151">
        <f t="shared" si="388"/>
        <v>-0.1945188630444018</v>
      </c>
      <c r="H1288" s="150">
        <f t="shared" si="389"/>
        <v>-0.23230635002396383</v>
      </c>
      <c r="I1288" s="137"/>
      <c r="J1288" s="151">
        <f t="shared" si="390"/>
        <v>88.625481136955585</v>
      </c>
      <c r="K1288" s="150">
        <f t="shared" si="391"/>
        <v>88.587693649976032</v>
      </c>
      <c r="L1288" s="135"/>
      <c r="M1288" s="149">
        <f t="shared" si="393"/>
        <v>1.0054212186287717</v>
      </c>
      <c r="N1288" s="149">
        <f t="shared" si="394"/>
        <v>1.0067221121709804</v>
      </c>
      <c r="O1288" s="149">
        <f t="shared" si="395"/>
        <v>1.0055131274114204</v>
      </c>
      <c r="P1288" s="149">
        <f t="shared" si="396"/>
        <v>1.0067431562649858</v>
      </c>
      <c r="Q1288" s="140"/>
      <c r="R1288" s="152">
        <f t="shared" si="397"/>
        <v>5.4065767172258123E-3</v>
      </c>
      <c r="S1288" s="152">
        <f t="shared" si="398"/>
        <v>6.6996195174572927E-3</v>
      </c>
      <c r="T1288" s="152">
        <f t="shared" si="399"/>
        <v>5.4979857509356699E-3</v>
      </c>
      <c r="U1288" s="152">
        <f t="shared" si="400"/>
        <v>6.720522876791122E-3</v>
      </c>
    </row>
    <row r="1289" spans="1:21" x14ac:dyDescent="0.25">
      <c r="A1289" s="130">
        <f t="shared" si="384"/>
        <v>1978.04</v>
      </c>
      <c r="B1289" s="138"/>
      <c r="C1289" s="149">
        <f t="shared" si="392"/>
        <v>0.01</v>
      </c>
      <c r="D1289" s="150">
        <f t="shared" si="385"/>
        <v>-0.92709999999999582</v>
      </c>
      <c r="E1289" s="150">
        <f t="shared" si="386"/>
        <v>0.72823143334132656</v>
      </c>
      <c r="F1289" s="150">
        <f t="shared" si="387"/>
        <v>1.5467369220738449</v>
      </c>
      <c r="G1289" s="151">
        <f t="shared" si="388"/>
        <v>-0.19886856665866925</v>
      </c>
      <c r="H1289" s="150">
        <f t="shared" si="389"/>
        <v>0.61963692207384913</v>
      </c>
      <c r="I1289" s="137"/>
      <c r="J1289" s="151">
        <f t="shared" si="390"/>
        <v>92.511131433341319</v>
      </c>
      <c r="K1289" s="150">
        <f t="shared" si="391"/>
        <v>93.329636922073846</v>
      </c>
      <c r="L1289" s="135"/>
      <c r="M1289" s="149">
        <f t="shared" si="393"/>
        <v>1.0272767766807007</v>
      </c>
      <c r="N1289" s="149">
        <f t="shared" si="394"/>
        <v>1.0310811949987999</v>
      </c>
      <c r="O1289" s="149">
        <f t="shared" si="395"/>
        <v>1.0426256857132798</v>
      </c>
      <c r="P1289" s="149">
        <f t="shared" si="396"/>
        <v>1.0507061310362991</v>
      </c>
      <c r="Q1289" s="140"/>
      <c r="R1289" s="152">
        <f t="shared" si="397"/>
        <v>2.691139481372214E-2</v>
      </c>
      <c r="S1289" s="152">
        <f t="shared" si="398"/>
        <v>3.0607955569999467E-2</v>
      </c>
      <c r="T1289" s="152">
        <f t="shared" si="399"/>
        <v>4.1742229259105902E-2</v>
      </c>
      <c r="U1289" s="152">
        <f t="shared" si="400"/>
        <v>4.9462443887629395E-2</v>
      </c>
    </row>
    <row r="1290" spans="1:21" x14ac:dyDescent="0.25">
      <c r="A1290" s="130">
        <f t="shared" si="384"/>
        <v>1978.05</v>
      </c>
      <c r="B1290" s="138"/>
      <c r="C1290" s="149">
        <f t="shared" si="392"/>
        <v>0.01</v>
      </c>
      <c r="D1290" s="150">
        <f t="shared" si="385"/>
        <v>-0.97410000000000707</v>
      </c>
      <c r="E1290" s="150">
        <f t="shared" si="386"/>
        <v>0.73972012036665036</v>
      </c>
      <c r="F1290" s="150">
        <f t="shared" si="387"/>
        <v>1.6294602967717264</v>
      </c>
      <c r="G1290" s="151">
        <f t="shared" si="388"/>
        <v>-0.23437987963335671</v>
      </c>
      <c r="H1290" s="150">
        <f t="shared" si="389"/>
        <v>0.65536029677171936</v>
      </c>
      <c r="I1290" s="137"/>
      <c r="J1290" s="151">
        <f t="shared" si="390"/>
        <v>97.175620120366645</v>
      </c>
      <c r="K1290" s="150">
        <f t="shared" si="391"/>
        <v>98.065360296771715</v>
      </c>
      <c r="L1290" s="135"/>
      <c r="M1290" s="149">
        <f t="shared" si="393"/>
        <v>1.0328989903852608</v>
      </c>
      <c r="N1290" s="149">
        <f t="shared" si="394"/>
        <v>1.0330062792417762</v>
      </c>
      <c r="O1290" s="149">
        <f t="shared" si="395"/>
        <v>1.0490314269511369</v>
      </c>
      <c r="P1290" s="149">
        <f t="shared" si="396"/>
        <v>1.049267763542727</v>
      </c>
      <c r="Q1290" s="140"/>
      <c r="R1290" s="152">
        <f t="shared" si="397"/>
        <v>3.2369402573550102E-2</v>
      </c>
      <c r="S1290" s="152">
        <f t="shared" si="398"/>
        <v>3.2473268765470194E-2</v>
      </c>
      <c r="T1290" s="152">
        <f t="shared" si="399"/>
        <v>4.7867287927398368E-2</v>
      </c>
      <c r="U1290" s="152">
        <f t="shared" si="400"/>
        <v>4.8092552840676851E-2</v>
      </c>
    </row>
    <row r="1291" spans="1:21" x14ac:dyDescent="0.25">
      <c r="A1291" s="130">
        <f t="shared" si="384"/>
        <v>1978.06</v>
      </c>
      <c r="B1291" s="138"/>
      <c r="C1291" s="149">
        <f t="shared" si="392"/>
        <v>0.01</v>
      </c>
      <c r="D1291" s="150">
        <f t="shared" si="385"/>
        <v>-0.9766000000000048</v>
      </c>
      <c r="E1291" s="150">
        <f t="shared" si="386"/>
        <v>0.70886985455185791</v>
      </c>
      <c r="F1291" s="150">
        <f t="shared" si="387"/>
        <v>1.2909459485058425</v>
      </c>
      <c r="G1291" s="151">
        <f t="shared" si="388"/>
        <v>-0.26773014544814688</v>
      </c>
      <c r="H1291" s="150">
        <f t="shared" si="389"/>
        <v>0.31434594850583775</v>
      </c>
      <c r="I1291" s="137"/>
      <c r="J1291" s="151">
        <f t="shared" si="390"/>
        <v>97.392269854551856</v>
      </c>
      <c r="K1291" s="150">
        <f t="shared" si="391"/>
        <v>97.974345948505828</v>
      </c>
      <c r="L1291" s="135"/>
      <c r="M1291" s="149">
        <f t="shared" si="393"/>
        <v>1.0111000361786653</v>
      </c>
      <c r="N1291" s="149">
        <f t="shared" si="394"/>
        <v>1.0099402046165415</v>
      </c>
      <c r="O1291" s="149">
        <f t="shared" si="395"/>
        <v>1.0089201779816881</v>
      </c>
      <c r="P1291" s="149">
        <f t="shared" si="396"/>
        <v>1.0068079709997459</v>
      </c>
      <c r="Q1291" s="140"/>
      <c r="R1291" s="152">
        <f t="shared" si="397"/>
        <v>1.1038882896706436E-2</v>
      </c>
      <c r="S1291" s="152">
        <f t="shared" si="398"/>
        <v>9.8911257506217234E-3</v>
      </c>
      <c r="T1291" s="152">
        <f t="shared" si="399"/>
        <v>8.8806282140492191E-3</v>
      </c>
      <c r="U1291" s="152">
        <f t="shared" si="400"/>
        <v>6.784901410720477E-3</v>
      </c>
    </row>
    <row r="1292" spans="1:21" x14ac:dyDescent="0.25">
      <c r="A1292" s="130">
        <f t="shared" si="384"/>
        <v>1978.07</v>
      </c>
      <c r="B1292" s="138"/>
      <c r="C1292" s="149">
        <f t="shared" si="392"/>
        <v>0.01</v>
      </c>
      <c r="D1292" s="150">
        <f t="shared" si="385"/>
        <v>-0.97190000000000509</v>
      </c>
      <c r="E1292" s="150">
        <f t="shared" si="386"/>
        <v>0.70172708088038904</v>
      </c>
      <c r="F1292" s="150">
        <f t="shared" si="387"/>
        <v>0.54343383771036191</v>
      </c>
      <c r="G1292" s="151">
        <f t="shared" si="388"/>
        <v>-0.27017291911961605</v>
      </c>
      <c r="H1292" s="150">
        <f t="shared" si="389"/>
        <v>-0.42846616228964318</v>
      </c>
      <c r="I1292" s="137"/>
      <c r="J1292" s="151">
        <f t="shared" si="390"/>
        <v>96.919827080880381</v>
      </c>
      <c r="K1292" s="150">
        <f t="shared" si="391"/>
        <v>96.76153383771036</v>
      </c>
      <c r="L1292" s="135"/>
      <c r="M1292" s="149">
        <f t="shared" si="393"/>
        <v>1.0114457869890439</v>
      </c>
      <c r="N1292" s="149">
        <f t="shared" si="394"/>
        <v>1.0087190607542169</v>
      </c>
      <c r="O1292" s="149">
        <f t="shared" si="395"/>
        <v>1.0129832713877462</v>
      </c>
      <c r="P1292" s="149">
        <f t="shared" si="396"/>
        <v>1.0108716309187502</v>
      </c>
      <c r="Q1292" s="140"/>
      <c r="R1292" s="152">
        <f t="shared" si="397"/>
        <v>1.1380779539824325E-2</v>
      </c>
      <c r="S1292" s="152">
        <f t="shared" si="398"/>
        <v>8.6812692560391778E-3</v>
      </c>
      <c r="T1292" s="152">
        <f t="shared" si="399"/>
        <v>1.2899711199041044E-2</v>
      </c>
      <c r="U1292" s="152">
        <f t="shared" si="400"/>
        <v>1.0812959591644042E-2</v>
      </c>
    </row>
    <row r="1293" spans="1:21" x14ac:dyDescent="0.25">
      <c r="A1293" s="130">
        <f t="shared" si="384"/>
        <v>1978.08</v>
      </c>
      <c r="B1293" s="138"/>
      <c r="C1293" s="149">
        <f t="shared" si="392"/>
        <v>0.01</v>
      </c>
      <c r="D1293" s="150">
        <f t="shared" si="385"/>
        <v>-1.0390000000000015</v>
      </c>
      <c r="E1293" s="150">
        <f t="shared" si="386"/>
        <v>0.74604373893201903</v>
      </c>
      <c r="F1293" s="150">
        <f t="shared" si="387"/>
        <v>1.745300927143427</v>
      </c>
      <c r="G1293" s="151">
        <f t="shared" si="388"/>
        <v>-0.29295626106798245</v>
      </c>
      <c r="H1293" s="150">
        <f t="shared" si="389"/>
        <v>0.70630092714342552</v>
      </c>
      <c r="I1293" s="137"/>
      <c r="J1293" s="151">
        <f t="shared" si="390"/>
        <v>103.60704373893202</v>
      </c>
      <c r="K1293" s="150">
        <f t="shared" si="391"/>
        <v>104.60630092714344</v>
      </c>
      <c r="L1293" s="135"/>
      <c r="M1293" s="149">
        <f t="shared" si="393"/>
        <v>1.0214209522830997</v>
      </c>
      <c r="N1293" s="149">
        <f t="shared" si="394"/>
        <v>1.0257589210733804</v>
      </c>
      <c r="O1293" s="149">
        <f t="shared" si="395"/>
        <v>1.0603281483421503</v>
      </c>
      <c r="P1293" s="149">
        <f t="shared" si="396"/>
        <v>1.0704764286057638</v>
      </c>
      <c r="Q1293" s="140"/>
      <c r="R1293" s="152">
        <f t="shared" si="397"/>
        <v>2.1194748319523209E-2</v>
      </c>
      <c r="S1293" s="152">
        <f t="shared" si="398"/>
        <v>2.5432749424815295E-2</v>
      </c>
      <c r="T1293" s="152">
        <f t="shared" si="399"/>
        <v>5.8578434123549704E-2</v>
      </c>
      <c r="U1293" s="152">
        <f t="shared" si="400"/>
        <v>6.8103809754046091E-2</v>
      </c>
    </row>
    <row r="1294" spans="1:21" x14ac:dyDescent="0.25">
      <c r="A1294" s="130">
        <f t="shared" si="384"/>
        <v>1978.09</v>
      </c>
      <c r="B1294" s="138"/>
      <c r="C1294" s="149">
        <f t="shared" si="392"/>
        <v>0.01</v>
      </c>
      <c r="D1294" s="150">
        <f t="shared" si="385"/>
        <v>-1.0390000000000015</v>
      </c>
      <c r="E1294" s="150">
        <f t="shared" si="386"/>
        <v>0.72928248152262765</v>
      </c>
      <c r="F1294" s="150">
        <f t="shared" si="387"/>
        <v>1.0390000000000001</v>
      </c>
      <c r="G1294" s="151">
        <f t="shared" si="388"/>
        <v>-0.30971751847737383</v>
      </c>
      <c r="H1294" s="150">
        <f t="shared" si="389"/>
        <v>0</v>
      </c>
      <c r="I1294" s="137"/>
      <c r="J1294" s="151">
        <f t="shared" si="390"/>
        <v>103.59028248152264</v>
      </c>
      <c r="K1294" s="150">
        <f t="shared" si="391"/>
        <v>103.9</v>
      </c>
      <c r="L1294" s="135"/>
      <c r="M1294" s="149">
        <f t="shared" si="393"/>
        <v>1.0061574581825106</v>
      </c>
      <c r="N1294" s="149">
        <f t="shared" si="394"/>
        <v>1.0038310592593132</v>
      </c>
      <c r="O1294" s="149">
        <f t="shared" si="395"/>
        <v>1.0056335279006456</v>
      </c>
      <c r="P1294" s="149">
        <f t="shared" si="396"/>
        <v>1.0023191352716667</v>
      </c>
      <c r="Q1294" s="140"/>
      <c r="R1294" s="152">
        <f t="shared" si="397"/>
        <v>6.1385784978180754E-3</v>
      </c>
      <c r="S1294" s="152">
        <f t="shared" si="398"/>
        <v>3.8237394409379364E-3</v>
      </c>
      <c r="T1294" s="152">
        <f t="shared" si="399"/>
        <v>5.6177189280772373E-3</v>
      </c>
      <c r="U1294" s="152">
        <f t="shared" si="400"/>
        <v>2.3164502279809525E-3</v>
      </c>
    </row>
    <row r="1295" spans="1:21" x14ac:dyDescent="0.25">
      <c r="A1295" s="130">
        <f t="shared" si="384"/>
        <v>1978.1</v>
      </c>
      <c r="B1295" s="138"/>
      <c r="C1295" s="149">
        <f t="shared" si="392"/>
        <v>0.01</v>
      </c>
      <c r="D1295" s="150">
        <f t="shared" si="385"/>
        <v>-1.0060000000000002</v>
      </c>
      <c r="E1295" s="150">
        <f t="shared" si="386"/>
        <v>0.7071564378663715</v>
      </c>
      <c r="F1295" s="150">
        <f t="shared" si="387"/>
        <v>0.34911723283740409</v>
      </c>
      <c r="G1295" s="151">
        <f t="shared" si="388"/>
        <v>-0.29884356213362873</v>
      </c>
      <c r="H1295" s="150">
        <f t="shared" si="389"/>
        <v>-0.65688276716259608</v>
      </c>
      <c r="I1295" s="137"/>
      <c r="J1295" s="151">
        <f t="shared" si="390"/>
        <v>100.30115643786637</v>
      </c>
      <c r="K1295" s="150">
        <f t="shared" si="391"/>
        <v>99.943117232837395</v>
      </c>
      <c r="L1295" s="135"/>
      <c r="M1295" s="149">
        <f t="shared" si="393"/>
        <v>1.0037567038047583</v>
      </c>
      <c r="N1295" s="149">
        <f t="shared" si="394"/>
        <v>1.0015268598324829</v>
      </c>
      <c r="O1295" s="149">
        <f t="shared" si="395"/>
        <v>1.0123880601851485</v>
      </c>
      <c r="P1295" s="149">
        <f t="shared" si="396"/>
        <v>1.0112872048219295</v>
      </c>
      <c r="Q1295" s="140"/>
      <c r="R1295" s="152">
        <f t="shared" si="397"/>
        <v>3.7496650159421162E-3</v>
      </c>
      <c r="S1295" s="152">
        <f t="shared" si="398"/>
        <v>1.5256953671750574E-3</v>
      </c>
      <c r="T1295" s="152">
        <f t="shared" si="399"/>
        <v>1.2311956044759815E-2</v>
      </c>
      <c r="U1295" s="152">
        <f t="shared" si="400"/>
        <v>1.1223979637829028E-2</v>
      </c>
    </row>
    <row r="1296" spans="1:21" x14ac:dyDescent="0.25">
      <c r="A1296" s="130">
        <f t="shared" si="384"/>
        <v>1978.11</v>
      </c>
      <c r="B1296" s="138"/>
      <c r="C1296" s="149">
        <f t="shared" si="392"/>
        <v>0.01</v>
      </c>
      <c r="D1296" s="150">
        <f t="shared" si="385"/>
        <v>-0.94710000000000605</v>
      </c>
      <c r="E1296" s="150">
        <f t="shared" si="386"/>
        <v>0.67061180164785938</v>
      </c>
      <c r="F1296" s="150">
        <f t="shared" si="387"/>
        <v>0.30741810681745529</v>
      </c>
      <c r="G1296" s="151">
        <f t="shared" si="388"/>
        <v>-0.27648819835214666</v>
      </c>
      <c r="H1296" s="150">
        <f t="shared" si="389"/>
        <v>-0.63968189318255075</v>
      </c>
      <c r="I1296" s="137"/>
      <c r="J1296" s="151">
        <f t="shared" si="390"/>
        <v>94.433511801647853</v>
      </c>
      <c r="K1296" s="150">
        <f t="shared" si="391"/>
        <v>94.070318106817439</v>
      </c>
      <c r="L1296" s="135"/>
      <c r="M1296" s="149">
        <f t="shared" si="393"/>
        <v>0.99219009714736606</v>
      </c>
      <c r="N1296" s="149">
        <f t="shared" si="394"/>
        <v>0.99210296695138811</v>
      </c>
      <c r="O1296" s="149">
        <f t="shared" si="395"/>
        <v>1.0059901367485915</v>
      </c>
      <c r="P1296" s="149">
        <f t="shared" si="396"/>
        <v>1.0059501950120633</v>
      </c>
      <c r="Q1296" s="140"/>
      <c r="R1296" s="152">
        <f t="shared" si="397"/>
        <v>-7.8405598671064773E-3</v>
      </c>
      <c r="S1296" s="152">
        <f t="shared" si="398"/>
        <v>-7.9283797538060446E-3</v>
      </c>
      <c r="T1296" s="152">
        <f t="shared" si="399"/>
        <v>5.9722672046244336E-3</v>
      </c>
      <c r="U1296" s="152">
        <f t="shared" si="400"/>
        <v>5.9325625116939933E-3</v>
      </c>
    </row>
    <row r="1297" spans="1:21" x14ac:dyDescent="0.25">
      <c r="A1297" s="130">
        <f t="shared" si="384"/>
        <v>1978.12</v>
      </c>
      <c r="B1297" s="138"/>
      <c r="C1297" s="149">
        <f t="shared" si="392"/>
        <v>0.01</v>
      </c>
      <c r="D1297" s="150">
        <f t="shared" si="385"/>
        <v>-0.96110000000000184</v>
      </c>
      <c r="E1297" s="150">
        <f t="shared" si="386"/>
        <v>0.70171347669057405</v>
      </c>
      <c r="F1297" s="150">
        <f t="shared" si="387"/>
        <v>1.5328660445926383</v>
      </c>
      <c r="G1297" s="151">
        <f t="shared" si="388"/>
        <v>-0.2593865233094278</v>
      </c>
      <c r="H1297" s="150">
        <f t="shared" si="389"/>
        <v>0.57176604459263647</v>
      </c>
      <c r="I1297" s="137"/>
      <c r="J1297" s="151">
        <f t="shared" si="390"/>
        <v>95.850613476690569</v>
      </c>
      <c r="K1297" s="150">
        <f t="shared" si="391"/>
        <v>96.681766044592635</v>
      </c>
      <c r="L1297" s="135"/>
      <c r="M1297" s="149">
        <f t="shared" si="393"/>
        <v>1.0195525293780368</v>
      </c>
      <c r="N1297" s="149">
        <f t="shared" si="394"/>
        <v>1.0242148700279217</v>
      </c>
      <c r="O1297" s="149">
        <f t="shared" si="395"/>
        <v>1.0195034026481411</v>
      </c>
      <c r="P1297" s="149">
        <f t="shared" si="396"/>
        <v>1.0296881061032297</v>
      </c>
      <c r="Q1297" s="140"/>
      <c r="R1297" s="152">
        <f t="shared" si="397"/>
        <v>1.936383435243598E-2</v>
      </c>
      <c r="S1297" s="152">
        <f t="shared" si="398"/>
        <v>2.3926338616881274E-2</v>
      </c>
      <c r="T1297" s="152">
        <f t="shared" si="399"/>
        <v>1.9315648592414827E-2</v>
      </c>
      <c r="U1297" s="152">
        <f t="shared" si="400"/>
        <v>2.9255946776942696E-2</v>
      </c>
    </row>
    <row r="1298" spans="1:21" x14ac:dyDescent="0.25">
      <c r="A1298" s="130">
        <f t="shared" si="384"/>
        <v>1979.01</v>
      </c>
      <c r="B1298" s="138"/>
      <c r="C1298" s="149">
        <f t="shared" si="392"/>
        <v>0.01</v>
      </c>
      <c r="D1298" s="150">
        <f t="shared" si="385"/>
        <v>-0.99710000000000321</v>
      </c>
      <c r="E1298" s="150">
        <f t="shared" si="386"/>
        <v>0.71428644244260275</v>
      </c>
      <c r="F1298" s="150">
        <f t="shared" si="387"/>
        <v>1.6528808226875145</v>
      </c>
      <c r="G1298" s="151">
        <f t="shared" si="388"/>
        <v>-0.28281355755740045</v>
      </c>
      <c r="H1298" s="150">
        <f t="shared" si="389"/>
        <v>0.65578082268751126</v>
      </c>
      <c r="I1298" s="137"/>
      <c r="J1298" s="151">
        <f t="shared" si="390"/>
        <v>99.42718644244259</v>
      </c>
      <c r="K1298" s="150">
        <f t="shared" si="391"/>
        <v>100.36578082268751</v>
      </c>
      <c r="L1298" s="135"/>
      <c r="M1298" s="149">
        <f t="shared" si="393"/>
        <v>1.0231755007106389</v>
      </c>
      <c r="N1298" s="149">
        <f t="shared" si="394"/>
        <v>1.0234449591993771</v>
      </c>
      <c r="O1298" s="149">
        <f t="shared" si="395"/>
        <v>1.0368037150140339</v>
      </c>
      <c r="P1298" s="149">
        <f t="shared" si="396"/>
        <v>1.037427250254354</v>
      </c>
      <c r="Q1298" s="140"/>
      <c r="R1298" s="152">
        <f t="shared" si="397"/>
        <v>2.2911027202483426E-2</v>
      </c>
      <c r="S1298" s="152">
        <f t="shared" si="398"/>
        <v>2.3174347632991556E-2</v>
      </c>
      <c r="T1298" s="152">
        <f t="shared" si="399"/>
        <v>3.6142629763421599E-2</v>
      </c>
      <c r="U1298" s="152">
        <f t="shared" si="400"/>
        <v>3.6743850427410359E-2</v>
      </c>
    </row>
    <row r="1299" spans="1:21" x14ac:dyDescent="0.25">
      <c r="A1299" s="130">
        <f t="shared" si="384"/>
        <v>1979.02</v>
      </c>
      <c r="B1299" s="138"/>
      <c r="C1299" s="149">
        <f t="shared" si="392"/>
        <v>0.01</v>
      </c>
      <c r="D1299" s="150">
        <f t="shared" si="385"/>
        <v>-0.98229999999999507</v>
      </c>
      <c r="E1299" s="150">
        <f t="shared" si="386"/>
        <v>0.68582716896938023</v>
      </c>
      <c r="F1299" s="150">
        <f t="shared" si="387"/>
        <v>0.40056024808336754</v>
      </c>
      <c r="G1299" s="151">
        <f t="shared" si="388"/>
        <v>-0.29647283103061484</v>
      </c>
      <c r="H1299" s="150">
        <f t="shared" si="389"/>
        <v>-0.58173975191662752</v>
      </c>
      <c r="I1299" s="137"/>
      <c r="J1299" s="151">
        <f t="shared" si="390"/>
        <v>97.933527168969391</v>
      </c>
      <c r="K1299" s="150">
        <f t="shared" si="391"/>
        <v>97.648260248083375</v>
      </c>
      <c r="L1299" s="135"/>
      <c r="M1299" s="149">
        <f t="shared" si="393"/>
        <v>1.0010058805204491</v>
      </c>
      <c r="N1299" s="149">
        <f t="shared" si="394"/>
        <v>0.99678397654498652</v>
      </c>
      <c r="O1299" s="149">
        <f t="shared" si="395"/>
        <v>1.003617360389008</v>
      </c>
      <c r="P1299" s="149">
        <f t="shared" si="396"/>
        <v>1.0011515395812136</v>
      </c>
      <c r="Q1299" s="140"/>
      <c r="R1299" s="152">
        <f t="shared" si="397"/>
        <v>1.0053749616312085E-3</v>
      </c>
      <c r="S1299" s="152">
        <f t="shared" si="398"/>
        <v>-3.2212059728273074E-3</v>
      </c>
      <c r="T1299" s="152">
        <f t="shared" si="399"/>
        <v>3.6108334763105938E-3</v>
      </c>
      <c r="U1299" s="152">
        <f t="shared" si="400"/>
        <v>1.1508770680680245E-3</v>
      </c>
    </row>
    <row r="1300" spans="1:21" x14ac:dyDescent="0.25">
      <c r="A1300" s="130">
        <f t="shared" si="384"/>
        <v>1979.03</v>
      </c>
      <c r="B1300" s="138"/>
      <c r="C1300" s="149">
        <f t="shared" si="392"/>
        <v>0.01</v>
      </c>
      <c r="D1300" s="150">
        <f t="shared" si="385"/>
        <v>-1.0010000000000048</v>
      </c>
      <c r="E1300" s="150">
        <f t="shared" si="386"/>
        <v>0.71000341411495393</v>
      </c>
      <c r="F1300" s="150">
        <f t="shared" si="387"/>
        <v>1.6165385351608041</v>
      </c>
      <c r="G1300" s="151">
        <f t="shared" si="388"/>
        <v>-0.29099658588505084</v>
      </c>
      <c r="H1300" s="150">
        <f t="shared" si="389"/>
        <v>0.61553853516079937</v>
      </c>
      <c r="I1300" s="137"/>
      <c r="J1300" s="151">
        <f t="shared" si="390"/>
        <v>99.80900341411494</v>
      </c>
      <c r="K1300" s="150">
        <f t="shared" si="391"/>
        <v>100.71553853516079</v>
      </c>
      <c r="L1300" s="135"/>
      <c r="M1300" s="149">
        <f t="shared" si="393"/>
        <v>1.0138602227857827</v>
      </c>
      <c r="N1300" s="149">
        <f t="shared" si="394"/>
        <v>1.018213133710008</v>
      </c>
      <c r="O1300" s="149">
        <f t="shared" si="395"/>
        <v>1.0206768303211193</v>
      </c>
      <c r="P1300" s="149">
        <f t="shared" si="396"/>
        <v>1.0305875548461614</v>
      </c>
      <c r="Q1300" s="140"/>
      <c r="R1300" s="152">
        <f t="shared" si="397"/>
        <v>1.3765048315872962E-2</v>
      </c>
      <c r="S1300" s="152">
        <f t="shared" si="398"/>
        <v>1.8049261352041605E-2</v>
      </c>
      <c r="T1300" s="152">
        <f t="shared" si="399"/>
        <v>2.0465966376509249E-2</v>
      </c>
      <c r="U1300" s="152">
        <f t="shared" si="400"/>
        <v>3.0129081199798975E-2</v>
      </c>
    </row>
    <row r="1301" spans="1:21" x14ac:dyDescent="0.25">
      <c r="A1301" s="130">
        <f t="shared" si="384"/>
        <v>1979.04</v>
      </c>
      <c r="B1301" s="138"/>
      <c r="C1301" s="149">
        <f t="shared" si="392"/>
        <v>0.01</v>
      </c>
      <c r="D1301" s="150">
        <f t="shared" si="385"/>
        <v>-1.0210000000000008</v>
      </c>
      <c r="E1301" s="150">
        <f t="shared" si="386"/>
        <v>0.71830400158675611</v>
      </c>
      <c r="F1301" s="150">
        <f t="shared" si="387"/>
        <v>1.6526546101261219</v>
      </c>
      <c r="G1301" s="151">
        <f t="shared" si="388"/>
        <v>-0.30269599841324468</v>
      </c>
      <c r="H1301" s="150">
        <f t="shared" si="389"/>
        <v>0.63165461012612112</v>
      </c>
      <c r="I1301" s="137"/>
      <c r="J1301" s="151">
        <f t="shared" si="390"/>
        <v>101.79730400158675</v>
      </c>
      <c r="K1301" s="150">
        <f t="shared" si="391"/>
        <v>102.73165461012611</v>
      </c>
      <c r="L1301" s="135"/>
      <c r="M1301" s="149">
        <f t="shared" si="393"/>
        <v>1.0156835383606879</v>
      </c>
      <c r="N1301" s="149">
        <f t="shared" si="394"/>
        <v>1.0157037440571721</v>
      </c>
      <c r="O1301" s="149">
        <f t="shared" si="395"/>
        <v>1.0217667586044077</v>
      </c>
      <c r="P1301" s="149">
        <f t="shared" si="396"/>
        <v>1.0218132473297548</v>
      </c>
      <c r="Q1301" s="140"/>
      <c r="R1301" s="152">
        <f t="shared" si="397"/>
        <v>1.5561822645496274E-2</v>
      </c>
      <c r="S1301" s="152">
        <f t="shared" si="398"/>
        <v>1.5581716140606487E-2</v>
      </c>
      <c r="T1301" s="152">
        <f t="shared" si="399"/>
        <v>2.1533245191609086E-2</v>
      </c>
      <c r="U1301" s="152">
        <f t="shared" si="400"/>
        <v>2.1578742529829362E-2</v>
      </c>
    </row>
    <row r="1302" spans="1:21" x14ac:dyDescent="0.25">
      <c r="A1302" s="130">
        <f t="shared" si="384"/>
        <v>1979.05</v>
      </c>
      <c r="B1302" s="138"/>
      <c r="C1302" s="149">
        <f t="shared" si="392"/>
        <v>0.01</v>
      </c>
      <c r="D1302" s="150">
        <f t="shared" ref="D1302:D1321" si="401">(1-Epsilon)*q_SP-q_SP</f>
        <v>-0.99729999999999563</v>
      </c>
      <c r="E1302" s="150">
        <f t="shared" si="386"/>
        <v>0.69351873573174672</v>
      </c>
      <c r="F1302" s="150">
        <f t="shared" si="387"/>
        <v>0.36960048173918941</v>
      </c>
      <c r="G1302" s="151">
        <f t="shared" si="388"/>
        <v>-0.30378126426824892</v>
      </c>
      <c r="H1302" s="150">
        <f t="shared" si="389"/>
        <v>-0.62769951826080628</v>
      </c>
      <c r="I1302" s="137"/>
      <c r="J1302" s="151">
        <f t="shared" si="390"/>
        <v>99.426218735731752</v>
      </c>
      <c r="K1302" s="150">
        <f t="shared" si="391"/>
        <v>99.102300481739192</v>
      </c>
      <c r="L1302" s="135"/>
      <c r="M1302" s="149">
        <f t="shared" si="393"/>
        <v>1.0010128661939315</v>
      </c>
      <c r="N1302" s="149">
        <f t="shared" si="394"/>
        <v>0.99681417480549195</v>
      </c>
      <c r="O1302" s="149">
        <f t="shared" si="395"/>
        <v>1.0059850767106862</v>
      </c>
      <c r="P1302" s="149">
        <f t="shared" si="396"/>
        <v>1.0037474466656893</v>
      </c>
      <c r="Q1302" s="140"/>
      <c r="R1302" s="152">
        <f t="shared" si="397"/>
        <v>1.012353591070951E-3</v>
      </c>
      <c r="S1302" s="152">
        <f t="shared" si="398"/>
        <v>-3.1909107395705098E-3</v>
      </c>
      <c r="T1302" s="152">
        <f t="shared" si="399"/>
        <v>5.9672372839062182E-3</v>
      </c>
      <c r="U1302" s="152">
        <f t="shared" si="400"/>
        <v>3.7404424805197408E-3</v>
      </c>
    </row>
    <row r="1303" spans="1:21" x14ac:dyDescent="0.25">
      <c r="A1303" s="130">
        <f t="shared" si="384"/>
        <v>1979.06</v>
      </c>
      <c r="B1303" s="138"/>
      <c r="C1303" s="149">
        <f t="shared" si="392"/>
        <v>0.01</v>
      </c>
      <c r="D1303" s="150">
        <f t="shared" si="401"/>
        <v>-1.0169999999999959</v>
      </c>
      <c r="E1303" s="150">
        <f t="shared" si="386"/>
        <v>0.71925052569153558</v>
      </c>
      <c r="F1303" s="150">
        <f t="shared" si="387"/>
        <v>1.6441412777925124</v>
      </c>
      <c r="G1303" s="151">
        <f t="shared" si="388"/>
        <v>-0.29774947430846033</v>
      </c>
      <c r="H1303" s="150">
        <f t="shared" si="389"/>
        <v>0.62714127779251649</v>
      </c>
      <c r="I1303" s="137"/>
      <c r="J1303" s="151">
        <f t="shared" si="390"/>
        <v>101.40225052569154</v>
      </c>
      <c r="K1303" s="150">
        <f t="shared" si="391"/>
        <v>102.32714127779252</v>
      </c>
      <c r="L1303" s="135"/>
      <c r="M1303" s="149">
        <f t="shared" si="393"/>
        <v>0.99987479690166414</v>
      </c>
      <c r="N1303" s="149">
        <f t="shared" si="394"/>
        <v>1.0043589030382218</v>
      </c>
      <c r="O1303" s="149">
        <f t="shared" si="395"/>
        <v>1.0170924651603668</v>
      </c>
      <c r="P1303" s="149">
        <f t="shared" si="396"/>
        <v>1.0273427239085668</v>
      </c>
      <c r="Q1303" s="140"/>
      <c r="R1303" s="152">
        <f t="shared" si="397"/>
        <v>-1.2521093689805575E-4</v>
      </c>
      <c r="S1303" s="152">
        <f t="shared" si="398"/>
        <v>4.349430536874541E-3</v>
      </c>
      <c r="T1303" s="152">
        <f t="shared" si="399"/>
        <v>1.694803246187733E-2</v>
      </c>
      <c r="U1303" s="152">
        <f t="shared" si="400"/>
        <v>2.6975588916688512E-2</v>
      </c>
    </row>
    <row r="1304" spans="1:21" x14ac:dyDescent="0.25">
      <c r="A1304" s="130">
        <f t="shared" si="384"/>
        <v>1979.07</v>
      </c>
      <c r="B1304" s="138"/>
      <c r="C1304" s="149">
        <f t="shared" si="392"/>
        <v>0.01</v>
      </c>
      <c r="D1304" s="150">
        <f t="shared" si="401"/>
        <v>-1.027000000000001</v>
      </c>
      <c r="E1304" s="150">
        <f t="shared" si="386"/>
        <v>0.73980388281280507</v>
      </c>
      <c r="F1304" s="150">
        <f t="shared" si="387"/>
        <v>1.5885053006791983</v>
      </c>
      <c r="G1304" s="151">
        <f t="shared" si="388"/>
        <v>-0.28719611718719595</v>
      </c>
      <c r="H1304" s="150">
        <f t="shared" si="389"/>
        <v>0.56150530067919724</v>
      </c>
      <c r="I1304" s="137"/>
      <c r="J1304" s="151">
        <f t="shared" si="390"/>
        <v>102.41280388281281</v>
      </c>
      <c r="K1304" s="150">
        <f t="shared" si="391"/>
        <v>103.2615053006792</v>
      </c>
      <c r="L1304" s="135"/>
      <c r="M1304" s="149">
        <f t="shared" si="393"/>
        <v>1.0113511604134391</v>
      </c>
      <c r="N1304" s="149">
        <f t="shared" si="394"/>
        <v>1.0110361029931336</v>
      </c>
      <c r="O1304" s="149">
        <f t="shared" si="395"/>
        <v>1.0133206175513108</v>
      </c>
      <c r="P1304" s="149">
        <f t="shared" si="396"/>
        <v>1.0126441269383246</v>
      </c>
      <c r="Q1304" s="140"/>
      <c r="R1304" s="152">
        <f t="shared" si="397"/>
        <v>1.1287219406865541E-2</v>
      </c>
      <c r="S1304" s="152">
        <f t="shared" si="398"/>
        <v>1.0975649581882095E-2</v>
      </c>
      <c r="T1304" s="152">
        <f t="shared" si="399"/>
        <v>1.3232678202186711E-2</v>
      </c>
      <c r="U1304" s="152">
        <f t="shared" si="400"/>
        <v>1.2564857461506861E-2</v>
      </c>
    </row>
    <row r="1305" spans="1:21" x14ac:dyDescent="0.25">
      <c r="A1305" s="130">
        <f t="shared" si="384"/>
        <v>1979.08</v>
      </c>
      <c r="B1305" s="138"/>
      <c r="C1305" s="149">
        <f t="shared" si="392"/>
        <v>0.01</v>
      </c>
      <c r="D1305" s="150">
        <f t="shared" si="401"/>
        <v>-1.0739999999999981</v>
      </c>
      <c r="E1305" s="150">
        <f t="shared" si="386"/>
        <v>0.77173310660904193</v>
      </c>
      <c r="F1305" s="150">
        <f t="shared" si="387"/>
        <v>1.7895013453566933</v>
      </c>
      <c r="G1305" s="151">
        <f t="shared" si="388"/>
        <v>-0.30226689339095614</v>
      </c>
      <c r="H1305" s="150">
        <f t="shared" si="389"/>
        <v>0.71550134535669518</v>
      </c>
      <c r="I1305" s="137"/>
      <c r="J1305" s="151">
        <f t="shared" si="390"/>
        <v>107.09773310660906</v>
      </c>
      <c r="K1305" s="150">
        <f t="shared" si="391"/>
        <v>108.11550134535671</v>
      </c>
      <c r="L1305" s="135"/>
      <c r="M1305" s="149">
        <f t="shared" si="393"/>
        <v>1.0258153122335387</v>
      </c>
      <c r="N1305" s="149">
        <f t="shared" si="394"/>
        <v>1.0262553645027745</v>
      </c>
      <c r="O1305" s="149">
        <f t="shared" si="395"/>
        <v>1.0438354911900842</v>
      </c>
      <c r="P1305" s="149">
        <f t="shared" si="396"/>
        <v>1.0448558881655163</v>
      </c>
      <c r="Q1305" s="140"/>
      <c r="R1305" s="152">
        <f t="shared" si="397"/>
        <v>2.5487722975620349E-2</v>
      </c>
      <c r="S1305" s="152">
        <f t="shared" si="398"/>
        <v>2.5916609057342534E-2</v>
      </c>
      <c r="T1305" s="152">
        <f t="shared" si="399"/>
        <v>4.2901901555700277E-2</v>
      </c>
      <c r="U1305" s="152">
        <f t="shared" si="400"/>
        <v>4.3878969845152216E-2</v>
      </c>
    </row>
    <row r="1306" spans="1:21" x14ac:dyDescent="0.25">
      <c r="A1306" s="130">
        <f t="shared" si="384"/>
        <v>1979.09</v>
      </c>
      <c r="B1306" s="138"/>
      <c r="C1306" s="149">
        <f t="shared" si="392"/>
        <v>0.01</v>
      </c>
      <c r="D1306" s="150">
        <f t="shared" si="401"/>
        <v>-1.0859999999999985</v>
      </c>
      <c r="E1306" s="150">
        <f t="shared" si="386"/>
        <v>0.75792366097310271</v>
      </c>
      <c r="F1306" s="150">
        <f t="shared" si="387"/>
        <v>1.6956858223218474</v>
      </c>
      <c r="G1306" s="151">
        <f t="shared" si="388"/>
        <v>-0.32807633902689581</v>
      </c>
      <c r="H1306" s="150">
        <f t="shared" si="389"/>
        <v>0.60968582232184887</v>
      </c>
      <c r="I1306" s="137"/>
      <c r="J1306" s="151">
        <f t="shared" si="390"/>
        <v>108.2719236609731</v>
      </c>
      <c r="K1306" s="150">
        <f t="shared" si="391"/>
        <v>109.20968582232184</v>
      </c>
      <c r="L1306" s="135"/>
      <c r="M1306" s="149">
        <f t="shared" si="393"/>
        <v>1.0221364863804179</v>
      </c>
      <c r="N1306" s="149">
        <f t="shared" si="394"/>
        <v>1.0218281611545854</v>
      </c>
      <c r="O1306" s="149">
        <f t="shared" si="395"/>
        <v>1.0175703512044516</v>
      </c>
      <c r="P1306" s="149">
        <f t="shared" si="396"/>
        <v>1.0168805420046216</v>
      </c>
      <c r="Q1306" s="140"/>
      <c r="R1306" s="152">
        <f t="shared" si="397"/>
        <v>2.1895031182164338E-2</v>
      </c>
      <c r="S1306" s="152">
        <f t="shared" si="398"/>
        <v>2.1593337873972423E-2</v>
      </c>
      <c r="T1306" s="152">
        <f t="shared" si="399"/>
        <v>1.7417777177344402E-2</v>
      </c>
      <c r="U1306" s="152">
        <f t="shared" si="400"/>
        <v>1.6739649011590151E-2</v>
      </c>
    </row>
    <row r="1307" spans="1:21" x14ac:dyDescent="0.25">
      <c r="A1307" s="130">
        <f t="shared" si="384"/>
        <v>1979.1</v>
      </c>
      <c r="B1307" s="138"/>
      <c r="C1307" s="149">
        <f t="shared" si="392"/>
        <v>0.01</v>
      </c>
      <c r="D1307" s="150">
        <f t="shared" si="401"/>
        <v>-1.0450000000000017</v>
      </c>
      <c r="E1307" s="150">
        <f t="shared" si="386"/>
        <v>0.71284415115823119</v>
      </c>
      <c r="F1307" s="150">
        <f t="shared" si="387"/>
        <v>0.35894309269030195</v>
      </c>
      <c r="G1307" s="151">
        <f t="shared" si="388"/>
        <v>-0.33215584884177052</v>
      </c>
      <c r="H1307" s="150">
        <f t="shared" si="389"/>
        <v>-0.68605690730969981</v>
      </c>
      <c r="I1307" s="137"/>
      <c r="J1307" s="151">
        <f t="shared" si="390"/>
        <v>104.16784415115823</v>
      </c>
      <c r="K1307" s="150">
        <f t="shared" si="391"/>
        <v>103.81394309269029</v>
      </c>
      <c r="L1307" s="135"/>
      <c r="M1307" s="149">
        <f t="shared" si="393"/>
        <v>1.0324010489726039</v>
      </c>
      <c r="N1307" s="149">
        <f t="shared" si="394"/>
        <v>1.0284655328489571</v>
      </c>
      <c r="O1307" s="149">
        <f t="shared" si="395"/>
        <v>1.0493693038822722</v>
      </c>
      <c r="P1307" s="149">
        <f t="shared" si="396"/>
        <v>1.0473876276260259</v>
      </c>
      <c r="Q1307" s="140"/>
      <c r="R1307" s="152">
        <f t="shared" si="397"/>
        <v>3.1887204914308354E-2</v>
      </c>
      <c r="S1307" s="152">
        <f t="shared" si="398"/>
        <v>2.8067917491926501E-2</v>
      </c>
      <c r="T1307" s="152">
        <f t="shared" si="399"/>
        <v>4.8189320729894645E-2</v>
      </c>
      <c r="U1307" s="152">
        <f t="shared" si="400"/>
        <v>4.6299090330264962E-2</v>
      </c>
    </row>
    <row r="1308" spans="1:21" x14ac:dyDescent="0.25">
      <c r="A1308" s="130">
        <f t="shared" si="384"/>
        <v>1979.11</v>
      </c>
      <c r="B1308" s="138"/>
      <c r="C1308" s="149">
        <f t="shared" si="392"/>
        <v>0.01</v>
      </c>
      <c r="D1308" s="150">
        <f t="shared" si="401"/>
        <v>-1.0370000000000061</v>
      </c>
      <c r="E1308" s="150">
        <f t="shared" si="386"/>
        <v>0.68537190795988923</v>
      </c>
      <c r="F1308" s="150">
        <f t="shared" si="387"/>
        <v>0.53009363035860624</v>
      </c>
      <c r="G1308" s="151">
        <f t="shared" si="388"/>
        <v>-0.35162809204011691</v>
      </c>
      <c r="H1308" s="150">
        <f t="shared" si="389"/>
        <v>-0.5069063696413999</v>
      </c>
      <c r="I1308" s="137"/>
      <c r="J1308" s="151">
        <f t="shared" si="390"/>
        <v>103.34837190795989</v>
      </c>
      <c r="K1308" s="150">
        <f t="shared" si="391"/>
        <v>103.1930936303586</v>
      </c>
      <c r="L1308" s="135"/>
      <c r="M1308" s="149">
        <f t="shared" si="393"/>
        <v>1.018061725399857</v>
      </c>
      <c r="N1308" s="149">
        <f t="shared" si="394"/>
        <v>1.0186901659824694</v>
      </c>
      <c r="O1308" s="149">
        <f t="shared" si="395"/>
        <v>1.0204598413776531</v>
      </c>
      <c r="P1308" s="149">
        <f t="shared" si="396"/>
        <v>1.0209459020784677</v>
      </c>
      <c r="Q1308" s="140"/>
      <c r="R1308" s="152">
        <f t="shared" si="397"/>
        <v>1.7900550278236713E-2</v>
      </c>
      <c r="S1308" s="152">
        <f t="shared" si="398"/>
        <v>1.8517651070154146E-2</v>
      </c>
      <c r="T1308" s="152">
        <f t="shared" si="399"/>
        <v>2.0253350585227564E-2</v>
      </c>
      <c r="U1308" s="152">
        <f t="shared" si="400"/>
        <v>2.0729552547094236E-2</v>
      </c>
    </row>
    <row r="1309" spans="1:21" x14ac:dyDescent="0.25">
      <c r="A1309" s="130">
        <f t="shared" si="384"/>
        <v>1979.12</v>
      </c>
      <c r="B1309" s="138"/>
      <c r="C1309" s="149">
        <f t="shared" si="392"/>
        <v>0.01</v>
      </c>
      <c r="D1309" s="150">
        <f t="shared" si="401"/>
        <v>-1.078000000000003</v>
      </c>
      <c r="E1309" s="150">
        <f t="shared" si="386"/>
        <v>0.70511239460863839</v>
      </c>
      <c r="F1309" s="150">
        <f t="shared" si="387"/>
        <v>1.7815495595730173</v>
      </c>
      <c r="G1309" s="151">
        <f t="shared" si="388"/>
        <v>-0.37288760539136456</v>
      </c>
      <c r="H1309" s="150">
        <f t="shared" si="389"/>
        <v>0.70354955957301435</v>
      </c>
      <c r="I1309" s="137"/>
      <c r="J1309" s="151">
        <f t="shared" si="390"/>
        <v>107.42711239460863</v>
      </c>
      <c r="K1309" s="150">
        <f t="shared" si="391"/>
        <v>108.50354955957302</v>
      </c>
      <c r="L1309" s="135"/>
      <c r="M1309" s="149">
        <f t="shared" si="393"/>
        <v>1.0100135359394238</v>
      </c>
      <c r="N1309" s="149">
        <f t="shared" si="394"/>
        <v>1.0139388361309307</v>
      </c>
      <c r="O1309" s="149">
        <f t="shared" si="395"/>
        <v>1.0352447672882974</v>
      </c>
      <c r="P1309" s="149">
        <f t="shared" si="396"/>
        <v>1.0451625008026157</v>
      </c>
      <c r="Q1309" s="140"/>
      <c r="R1309" s="152">
        <f t="shared" si="397"/>
        <v>9.9637326835847161E-3</v>
      </c>
      <c r="S1309" s="152">
        <f t="shared" si="398"/>
        <v>1.3842583952199184E-2</v>
      </c>
      <c r="T1309" s="152">
        <f t="shared" si="399"/>
        <v>3.4637888891569414E-2</v>
      </c>
      <c r="U1309" s="152">
        <f t="shared" si="400"/>
        <v>4.4172376487808994E-2</v>
      </c>
    </row>
    <row r="1310" spans="1:21" x14ac:dyDescent="0.25">
      <c r="A1310" s="130">
        <f t="shared" si="384"/>
        <v>1980.01</v>
      </c>
      <c r="B1310" s="138"/>
      <c r="C1310" s="149">
        <f t="shared" si="392"/>
        <v>0.01</v>
      </c>
      <c r="D1310" s="150">
        <f t="shared" si="401"/>
        <v>-1.1089999999999947</v>
      </c>
      <c r="E1310" s="150">
        <f t="shared" si="386"/>
        <v>0.7224161170313752</v>
      </c>
      <c r="F1310" s="150">
        <f t="shared" si="387"/>
        <v>1.8141500616319368</v>
      </c>
      <c r="G1310" s="151">
        <f t="shared" si="388"/>
        <v>-0.38658388296861945</v>
      </c>
      <c r="H1310" s="150">
        <f t="shared" si="389"/>
        <v>0.70515006163194216</v>
      </c>
      <c r="I1310" s="137"/>
      <c r="J1310" s="151">
        <f t="shared" si="390"/>
        <v>110.51341611703138</v>
      </c>
      <c r="K1310" s="150">
        <f t="shared" si="391"/>
        <v>111.60515006163195</v>
      </c>
      <c r="L1310" s="135"/>
      <c r="M1310" s="149">
        <f t="shared" si="393"/>
        <v>1.0324524481189534</v>
      </c>
      <c r="N1310" s="149">
        <f t="shared" si="394"/>
        <v>1.0323912472030008</v>
      </c>
      <c r="O1310" s="149">
        <f t="shared" si="395"/>
        <v>1.032962286433472</v>
      </c>
      <c r="P1310" s="149">
        <f t="shared" si="396"/>
        <v>1.0328085971084</v>
      </c>
      <c r="Q1310" s="140"/>
      <c r="R1310" s="152">
        <f t="shared" si="397"/>
        <v>3.1936989701880511E-2</v>
      </c>
      <c r="S1310" s="152">
        <f t="shared" si="398"/>
        <v>3.1877710720029047E-2</v>
      </c>
      <c r="T1310" s="152">
        <f t="shared" si="399"/>
        <v>3.2430680694149255E-2</v>
      </c>
      <c r="U1310" s="152">
        <f t="shared" si="400"/>
        <v>3.2281884594271969E-2</v>
      </c>
    </row>
    <row r="1311" spans="1:21" x14ac:dyDescent="0.25">
      <c r="A1311" s="130">
        <f t="shared" si="384"/>
        <v>1980.02</v>
      </c>
      <c r="B1311" s="138"/>
      <c r="C1311" s="149">
        <f t="shared" si="392"/>
        <v>0.01</v>
      </c>
      <c r="D1311" s="150">
        <f t="shared" si="401"/>
        <v>-1.1530000000000058</v>
      </c>
      <c r="E1311" s="150">
        <f t="shared" si="386"/>
        <v>0.72446848530276653</v>
      </c>
      <c r="F1311" s="150">
        <f t="shared" si="387"/>
        <v>1.9049286988565686</v>
      </c>
      <c r="G1311" s="151">
        <f t="shared" si="388"/>
        <v>-0.42853151469723927</v>
      </c>
      <c r="H1311" s="150">
        <f t="shared" si="389"/>
        <v>0.75192869885656277</v>
      </c>
      <c r="I1311" s="137"/>
      <c r="J1311" s="151">
        <f t="shared" si="390"/>
        <v>114.87146848530276</v>
      </c>
      <c r="K1311" s="150">
        <f t="shared" si="391"/>
        <v>116.05192869885656</v>
      </c>
      <c r="L1311" s="135"/>
      <c r="M1311" s="149">
        <f t="shared" si="393"/>
        <v>1.0823518420746017</v>
      </c>
      <c r="N1311" s="149">
        <f t="shared" si="394"/>
        <v>1.082467089249294</v>
      </c>
      <c r="O1311" s="149">
        <f t="shared" si="395"/>
        <v>1.053554547117324</v>
      </c>
      <c r="P1311" s="149">
        <f t="shared" si="396"/>
        <v>1.0538575798302545</v>
      </c>
      <c r="Q1311" s="140"/>
      <c r="R1311" s="152">
        <f t="shared" si="397"/>
        <v>7.9136305083655448E-2</v>
      </c>
      <c r="S1311" s="152">
        <f t="shared" si="398"/>
        <v>7.9242777891273361E-2</v>
      </c>
      <c r="T1311" s="152">
        <f t="shared" si="399"/>
        <v>5.2169729967117065E-2</v>
      </c>
      <c r="U1311" s="152">
        <f t="shared" si="400"/>
        <v>5.2457317488460616E-2</v>
      </c>
    </row>
    <row r="1312" spans="1:21" x14ac:dyDescent="0.25">
      <c r="A1312" s="130">
        <f t="shared" si="384"/>
        <v>1980.03</v>
      </c>
      <c r="B1312" s="138"/>
      <c r="C1312" s="149">
        <f t="shared" si="392"/>
        <v>0.01</v>
      </c>
      <c r="D1312" s="150">
        <f t="shared" si="401"/>
        <v>-1.046999999999997</v>
      </c>
      <c r="E1312" s="150">
        <f t="shared" si="386"/>
        <v>0.59673543696398401</v>
      </c>
      <c r="F1312" s="150">
        <f t="shared" si="387"/>
        <v>0.33684101412298112</v>
      </c>
      <c r="G1312" s="151">
        <f t="shared" si="388"/>
        <v>-0.45026456303601303</v>
      </c>
      <c r="H1312" s="150">
        <f t="shared" si="389"/>
        <v>-0.71015898587701587</v>
      </c>
      <c r="I1312" s="137"/>
      <c r="J1312" s="151">
        <f t="shared" si="390"/>
        <v>104.24973543696399</v>
      </c>
      <c r="K1312" s="150">
        <f t="shared" si="391"/>
        <v>103.98984101412299</v>
      </c>
      <c r="L1312" s="135"/>
      <c r="M1312" s="149">
        <f t="shared" si="393"/>
        <v>0.99477146697349283</v>
      </c>
      <c r="N1312" s="149">
        <f t="shared" si="394"/>
        <v>0.9914904073461428</v>
      </c>
      <c r="O1312" s="149">
        <f t="shared" si="395"/>
        <v>1.0091837909949017</v>
      </c>
      <c r="P1312" s="149">
        <f t="shared" si="396"/>
        <v>1.0073317215788511</v>
      </c>
      <c r="Q1312" s="140"/>
      <c r="R1312" s="152">
        <f t="shared" si="397"/>
        <v>-5.2422496380398458E-3</v>
      </c>
      <c r="S1312" s="152">
        <f t="shared" si="398"/>
        <v>-8.5460059595142586E-3</v>
      </c>
      <c r="T1312" s="152">
        <f t="shared" si="399"/>
        <v>9.1418764141076563E-3</v>
      </c>
      <c r="U1312" s="152">
        <f t="shared" si="400"/>
        <v>7.3049751601631545E-3</v>
      </c>
    </row>
    <row r="1313" spans="1:21" x14ac:dyDescent="0.25">
      <c r="A1313" s="130">
        <f t="shared" si="384"/>
        <v>1980.04</v>
      </c>
      <c r="B1313" s="138"/>
      <c r="C1313" s="149">
        <f t="shared" si="392"/>
        <v>0.01</v>
      </c>
      <c r="D1313" s="150">
        <f t="shared" si="401"/>
        <v>-1.0300000000000011</v>
      </c>
      <c r="E1313" s="150">
        <f t="shared" si="386"/>
        <v>0.61477854232808593</v>
      </c>
      <c r="F1313" s="150">
        <f t="shared" si="387"/>
        <v>0.44621816564177846</v>
      </c>
      <c r="G1313" s="151">
        <f t="shared" si="388"/>
        <v>-0.41522145767191521</v>
      </c>
      <c r="H1313" s="150">
        <f t="shared" si="389"/>
        <v>-0.58378183435822262</v>
      </c>
      <c r="I1313" s="137"/>
      <c r="J1313" s="151">
        <f t="shared" si="390"/>
        <v>102.58477854232808</v>
      </c>
      <c r="K1313" s="150">
        <f t="shared" si="391"/>
        <v>102.41621816564178</v>
      </c>
      <c r="L1313" s="135"/>
      <c r="M1313" s="149">
        <f t="shared" si="393"/>
        <v>0.9563519396005824</v>
      </c>
      <c r="N1313" s="149">
        <f t="shared" si="394"/>
        <v>0.95660562927455672</v>
      </c>
      <c r="O1313" s="149">
        <f t="shared" si="395"/>
        <v>0.95257876957170939</v>
      </c>
      <c r="P1313" s="149">
        <f t="shared" si="396"/>
        <v>0.95276290244748352</v>
      </c>
      <c r="Q1313" s="140"/>
      <c r="R1313" s="152">
        <f t="shared" si="397"/>
        <v>-4.4629296019264166E-2</v>
      </c>
      <c r="S1313" s="152">
        <f t="shared" si="398"/>
        <v>-4.4364063084055126E-2</v>
      </c>
      <c r="T1313" s="152">
        <f t="shared" si="399"/>
        <v>-4.8582477687467658E-2</v>
      </c>
      <c r="U1313" s="152">
        <f t="shared" si="400"/>
        <v>-4.8389196997656037E-2</v>
      </c>
    </row>
    <row r="1314" spans="1:21" x14ac:dyDescent="0.25">
      <c r="A1314" s="130">
        <f t="shared" si="384"/>
        <v>1980.05</v>
      </c>
      <c r="B1314" s="138"/>
      <c r="C1314" s="149">
        <f t="shared" si="392"/>
        <v>0.01</v>
      </c>
      <c r="D1314" s="150">
        <f t="shared" si="401"/>
        <v>-1.0769999999999982</v>
      </c>
      <c r="E1314" s="150">
        <f t="shared" si="386"/>
        <v>0.69463036954946999</v>
      </c>
      <c r="F1314" s="150">
        <f t="shared" si="387"/>
        <v>1.7836680167977925</v>
      </c>
      <c r="G1314" s="151">
        <f t="shared" si="388"/>
        <v>-0.38236963045052819</v>
      </c>
      <c r="H1314" s="150">
        <f t="shared" si="389"/>
        <v>0.70666801679779434</v>
      </c>
      <c r="I1314" s="137"/>
      <c r="J1314" s="151">
        <f t="shared" si="390"/>
        <v>107.31763036954948</v>
      </c>
      <c r="K1314" s="150">
        <f t="shared" si="391"/>
        <v>108.40666801679779</v>
      </c>
      <c r="L1314" s="135"/>
      <c r="M1314" s="149">
        <f t="shared" si="393"/>
        <v>0.97383892007883466</v>
      </c>
      <c r="N1314" s="149">
        <f t="shared" si="394"/>
        <v>0.97782582024395026</v>
      </c>
      <c r="O1314" s="149">
        <f t="shared" si="395"/>
        <v>1.0313622962756701</v>
      </c>
      <c r="P1314" s="149">
        <f t="shared" si="396"/>
        <v>1.0415998364444004</v>
      </c>
      <c r="Q1314" s="140"/>
      <c r="R1314" s="152">
        <f t="shared" si="397"/>
        <v>-2.6509368812205957E-2</v>
      </c>
      <c r="S1314" s="152">
        <f t="shared" si="398"/>
        <v>-2.2423722718707084E-2</v>
      </c>
      <c r="T1314" s="152">
        <f t="shared" si="399"/>
        <v>3.0880546096527892E-2</v>
      </c>
      <c r="U1314" s="152">
        <f t="shared" si="400"/>
        <v>4.0757835448730254E-2</v>
      </c>
    </row>
    <row r="1315" spans="1:21" x14ac:dyDescent="0.25">
      <c r="A1315" s="130">
        <f t="shared" si="384"/>
        <v>1980.06</v>
      </c>
      <c r="B1315" s="138"/>
      <c r="C1315" s="149">
        <f t="shared" si="392"/>
        <v>0.01</v>
      </c>
      <c r="D1315" s="150">
        <f t="shared" si="401"/>
        <v>-1.1460000000000008</v>
      </c>
      <c r="E1315" s="150">
        <f t="shared" si="386"/>
        <v>0.77731132874988407</v>
      </c>
      <c r="F1315" s="150">
        <f t="shared" si="387"/>
        <v>1.917732020083124</v>
      </c>
      <c r="G1315" s="151">
        <f t="shared" si="388"/>
        <v>-0.36868867125011673</v>
      </c>
      <c r="H1315" s="150">
        <f t="shared" si="389"/>
        <v>0.77173202008312325</v>
      </c>
      <c r="I1315" s="137"/>
      <c r="J1315" s="151">
        <f t="shared" si="390"/>
        <v>114.23131132874988</v>
      </c>
      <c r="K1315" s="150">
        <f t="shared" si="391"/>
        <v>115.37173202008312</v>
      </c>
      <c r="L1315" s="135"/>
      <c r="M1315" s="149">
        <f t="shared" si="393"/>
        <v>1.0131987120666563</v>
      </c>
      <c r="N1315" s="149">
        <f t="shared" si="394"/>
        <v>1.0131242596809624</v>
      </c>
      <c r="O1315" s="149">
        <f t="shared" si="395"/>
        <v>1.0552383390813584</v>
      </c>
      <c r="P1315" s="149">
        <f t="shared" si="396"/>
        <v>1.0550546549914246</v>
      </c>
      <c r="Q1315" s="140"/>
      <c r="R1315" s="152">
        <f t="shared" si="397"/>
        <v>1.311236799046578E-2</v>
      </c>
      <c r="S1315" s="152">
        <f t="shared" si="398"/>
        <v>1.3038882779306952E-2</v>
      </c>
      <c r="T1315" s="152">
        <f t="shared" si="399"/>
        <v>5.3766655234538031E-2</v>
      </c>
      <c r="U1315" s="152">
        <f t="shared" si="400"/>
        <v>5.3592571265237414E-2</v>
      </c>
    </row>
    <row r="1316" spans="1:21" x14ac:dyDescent="0.25">
      <c r="A1316" s="130">
        <f t="shared" si="384"/>
        <v>1980.07</v>
      </c>
      <c r="B1316" s="138"/>
      <c r="C1316" s="149">
        <f t="shared" si="392"/>
        <v>0.01</v>
      </c>
      <c r="D1316" s="150">
        <f t="shared" si="401"/>
        <v>-1.1980000000000075</v>
      </c>
      <c r="E1316" s="150">
        <f t="shared" si="386"/>
        <v>0.80379393894056783</v>
      </c>
      <c r="F1316" s="150">
        <f t="shared" si="387"/>
        <v>1.9917284367703323</v>
      </c>
      <c r="G1316" s="151">
        <f t="shared" si="388"/>
        <v>-0.39420606105943967</v>
      </c>
      <c r="H1316" s="150">
        <f t="shared" si="389"/>
        <v>0.79372843677032479</v>
      </c>
      <c r="I1316" s="137"/>
      <c r="J1316" s="151">
        <f t="shared" si="390"/>
        <v>119.40579393894056</v>
      </c>
      <c r="K1316" s="150">
        <f t="shared" si="391"/>
        <v>120.59372843677032</v>
      </c>
      <c r="L1316" s="135"/>
      <c r="M1316" s="149">
        <f t="shared" si="393"/>
        <v>1.040525805630433</v>
      </c>
      <c r="N1316" s="149">
        <f t="shared" si="394"/>
        <v>1.0404992777201687</v>
      </c>
      <c r="O1316" s="149">
        <f t="shared" si="395"/>
        <v>1.0473431620500957</v>
      </c>
      <c r="P1316" s="149">
        <f t="shared" si="396"/>
        <v>1.0472774282958559</v>
      </c>
      <c r="Q1316" s="140"/>
      <c r="R1316" s="152">
        <f t="shared" si="397"/>
        <v>3.9726167726547905E-2</v>
      </c>
      <c r="S1316" s="152">
        <f t="shared" si="398"/>
        <v>3.970067268520705E-2</v>
      </c>
      <c r="T1316" s="152">
        <f t="shared" si="399"/>
        <v>4.6256635637608498E-2</v>
      </c>
      <c r="U1316" s="152">
        <f t="shared" si="400"/>
        <v>4.6193871283467858E-2</v>
      </c>
    </row>
    <row r="1317" spans="1:21" x14ac:dyDescent="0.25">
      <c r="A1317" s="130">
        <f t="shared" si="384"/>
        <v>1980.08</v>
      </c>
      <c r="B1317" s="138"/>
      <c r="C1317" s="149">
        <f t="shared" si="392"/>
        <v>0.01</v>
      </c>
      <c r="D1317" s="150">
        <f t="shared" si="401"/>
        <v>-1.2349999999999994</v>
      </c>
      <c r="E1317" s="150">
        <f t="shared" si="386"/>
        <v>0.78573042995150977</v>
      </c>
      <c r="F1317" s="150">
        <f t="shared" si="387"/>
        <v>2.0267674589249252</v>
      </c>
      <c r="G1317" s="151">
        <f t="shared" si="388"/>
        <v>-0.44926957004848966</v>
      </c>
      <c r="H1317" s="150">
        <f t="shared" si="389"/>
        <v>0.79176745892492573</v>
      </c>
      <c r="I1317" s="137"/>
      <c r="J1317" s="151">
        <f t="shared" si="390"/>
        <v>123.05073042995151</v>
      </c>
      <c r="K1317" s="150">
        <f t="shared" si="391"/>
        <v>124.29176745892492</v>
      </c>
      <c r="L1317" s="135"/>
      <c r="M1317" s="149">
        <f t="shared" si="393"/>
        <v>1.0504788911827414</v>
      </c>
      <c r="N1317" s="149">
        <f t="shared" si="394"/>
        <v>1.0505101330010986</v>
      </c>
      <c r="O1317" s="149">
        <f t="shared" si="395"/>
        <v>1.0388756877688805</v>
      </c>
      <c r="P1317" s="149">
        <f t="shared" si="396"/>
        <v>1.0389562750776959</v>
      </c>
      <c r="Q1317" s="140"/>
      <c r="R1317" s="152">
        <f t="shared" si="397"/>
        <v>4.9246147034148487E-2</v>
      </c>
      <c r="S1317" s="152">
        <f t="shared" si="398"/>
        <v>4.9275887140355537E-2</v>
      </c>
      <c r="T1317" s="152">
        <f t="shared" si="399"/>
        <v>3.8139058923206265E-2</v>
      </c>
      <c r="U1317" s="152">
        <f t="shared" si="400"/>
        <v>3.8216627571967879E-2</v>
      </c>
    </row>
    <row r="1318" spans="1:21" x14ac:dyDescent="0.25">
      <c r="A1318" s="130">
        <f t="shared" si="384"/>
        <v>1980.09</v>
      </c>
      <c r="B1318" s="138"/>
      <c r="C1318" s="149">
        <f t="shared" si="392"/>
        <v>0.01</v>
      </c>
      <c r="D1318" s="150">
        <f t="shared" si="401"/>
        <v>-1.2650000000000006</v>
      </c>
      <c r="E1318" s="150">
        <f t="shared" si="386"/>
        <v>0.75687563567208205</v>
      </c>
      <c r="F1318" s="150">
        <f t="shared" si="387"/>
        <v>2.0483389743769389</v>
      </c>
      <c r="G1318" s="151">
        <f t="shared" si="388"/>
        <v>-0.50812436432791852</v>
      </c>
      <c r="H1318" s="150">
        <f t="shared" si="389"/>
        <v>0.78333897437693834</v>
      </c>
      <c r="I1318" s="137"/>
      <c r="J1318" s="151">
        <f t="shared" si="390"/>
        <v>125.99187563567209</v>
      </c>
      <c r="K1318" s="150">
        <f t="shared" si="391"/>
        <v>127.28333897437693</v>
      </c>
      <c r="L1318" s="135"/>
      <c r="M1318" s="149">
        <f t="shared" si="393"/>
        <v>1.0307343831069957</v>
      </c>
      <c r="N1318" s="149">
        <f t="shared" si="394"/>
        <v>1.0307720792245736</v>
      </c>
      <c r="O1318" s="149">
        <f t="shared" si="395"/>
        <v>1.028752005050122</v>
      </c>
      <c r="P1318" s="149">
        <f t="shared" si="396"/>
        <v>1.028854022373944</v>
      </c>
      <c r="Q1318" s="140"/>
      <c r="R1318" s="152">
        <f t="shared" si="397"/>
        <v>3.0271541490333176E-2</v>
      </c>
      <c r="S1318" s="152">
        <f t="shared" si="398"/>
        <v>3.0308112918335815E-2</v>
      </c>
      <c r="T1318" s="152">
        <f t="shared" si="399"/>
        <v>2.8346422023157632E-2</v>
      </c>
      <c r="U1318" s="152">
        <f t="shared" si="400"/>
        <v>2.8445583206149781E-2</v>
      </c>
    </row>
    <row r="1319" spans="1:21" x14ac:dyDescent="0.25">
      <c r="A1319" s="130">
        <f t="shared" si="384"/>
        <v>1980.1</v>
      </c>
      <c r="B1319" s="138"/>
      <c r="C1319" s="149">
        <f t="shared" si="392"/>
        <v>0.01</v>
      </c>
      <c r="D1319" s="150">
        <f t="shared" si="401"/>
        <v>-1.3019999999999925</v>
      </c>
      <c r="E1319" s="150">
        <f t="shared" si="386"/>
        <v>0.75469152580591559</v>
      </c>
      <c r="F1319" s="150">
        <f t="shared" si="387"/>
        <v>2.1228244318542249</v>
      </c>
      <c r="G1319" s="151">
        <f t="shared" si="388"/>
        <v>-0.54730847419407691</v>
      </c>
      <c r="H1319" s="150">
        <f t="shared" si="389"/>
        <v>0.82082443185423237</v>
      </c>
      <c r="I1319" s="137"/>
      <c r="J1319" s="151">
        <f t="shared" si="390"/>
        <v>129.65269152580592</v>
      </c>
      <c r="K1319" s="150">
        <f t="shared" si="391"/>
        <v>131.02082443185421</v>
      </c>
      <c r="L1319" s="135"/>
      <c r="M1319" s="149">
        <f t="shared" si="393"/>
        <v>1.0254958403581944</v>
      </c>
      <c r="N1319" s="149">
        <f t="shared" si="394"/>
        <v>1.0255731075501582</v>
      </c>
      <c r="O1319" s="149">
        <f t="shared" si="395"/>
        <v>1.0311145175426637</v>
      </c>
      <c r="P1319" s="149">
        <f t="shared" si="396"/>
        <v>1.0313318575779931</v>
      </c>
      <c r="Q1319" s="140"/>
      <c r="R1319" s="152">
        <f t="shared" si="397"/>
        <v>2.5176242313582696E-2</v>
      </c>
      <c r="S1319" s="152">
        <f t="shared" si="398"/>
        <v>2.5251585653043924E-2</v>
      </c>
      <c r="T1319" s="152">
        <f t="shared" si="399"/>
        <v>3.0640273107723007E-2</v>
      </c>
      <c r="U1319" s="152">
        <f t="shared" si="400"/>
        <v>3.0851032561889331E-2</v>
      </c>
    </row>
    <row r="1320" spans="1:21" x14ac:dyDescent="0.25">
      <c r="A1320" s="130">
        <f t="shared" si="384"/>
        <v>1980.11</v>
      </c>
      <c r="B1320" s="138"/>
      <c r="C1320" s="149">
        <f t="shared" si="392"/>
        <v>0.01</v>
      </c>
      <c r="D1320" s="150">
        <f t="shared" si="401"/>
        <v>-1.3569999999999993</v>
      </c>
      <c r="E1320" s="150">
        <f t="shared" si="386"/>
        <v>0.76715727569200209</v>
      </c>
      <c r="F1320" s="150">
        <f t="shared" si="387"/>
        <v>2.2407558592252466</v>
      </c>
      <c r="G1320" s="151">
        <f t="shared" si="388"/>
        <v>-0.58984272430799722</v>
      </c>
      <c r="H1320" s="150">
        <f t="shared" si="389"/>
        <v>0.88375585922524724</v>
      </c>
      <c r="I1320" s="137"/>
      <c r="J1320" s="151">
        <f t="shared" si="390"/>
        <v>135.11015727569199</v>
      </c>
      <c r="K1320" s="150">
        <f t="shared" si="391"/>
        <v>136.58375585922525</v>
      </c>
      <c r="L1320" s="135"/>
      <c r="M1320" s="149">
        <f t="shared" si="393"/>
        <v>1.056092492325821</v>
      </c>
      <c r="N1320" s="149">
        <f t="shared" si="394"/>
        <v>1.05618415334472</v>
      </c>
      <c r="O1320" s="149">
        <f t="shared" si="395"/>
        <v>1.0484782713230665</v>
      </c>
      <c r="P1320" s="149">
        <f t="shared" si="396"/>
        <v>1.0487459999514304</v>
      </c>
      <c r="Q1320" s="140"/>
      <c r="R1320" s="152">
        <f t="shared" si="397"/>
        <v>5.457576887826953E-2</v>
      </c>
      <c r="S1320" s="152">
        <f t="shared" si="398"/>
        <v>5.4662557717358791E-2</v>
      </c>
      <c r="T1320" s="152">
        <f t="shared" si="399"/>
        <v>4.7339847561950463E-2</v>
      </c>
      <c r="U1320" s="152">
        <f t="shared" si="400"/>
        <v>4.7595164681330876E-2</v>
      </c>
    </row>
    <row r="1321" spans="1:21" x14ac:dyDescent="0.25">
      <c r="A1321" s="130">
        <f t="shared" si="384"/>
        <v>1980.12</v>
      </c>
      <c r="B1321" s="138"/>
      <c r="C1321" s="149">
        <f t="shared" si="392"/>
        <v>0.01</v>
      </c>
      <c r="D1321" s="150">
        <f t="shared" si="401"/>
        <v>-1.335000000000008</v>
      </c>
      <c r="E1321" s="150">
        <f t="shared" si="386"/>
        <v>0.71124798000012146</v>
      </c>
      <c r="F1321" s="150">
        <f t="shared" si="387"/>
        <v>0.57776413753027644</v>
      </c>
      <c r="G1321" s="151">
        <f t="shared" si="388"/>
        <v>-0.6237520199998865</v>
      </c>
      <c r="H1321" s="150">
        <f t="shared" si="389"/>
        <v>-0.75723586246973151</v>
      </c>
      <c r="I1321" s="137"/>
      <c r="J1321" s="151">
        <f t="shared" si="390"/>
        <v>132.8762479800001</v>
      </c>
      <c r="K1321" s="150">
        <f t="shared" si="391"/>
        <v>132.74276413753026</v>
      </c>
      <c r="L1321" s="135"/>
      <c r="M1321" s="149">
        <f t="shared" si="393"/>
        <v>1.0101111731295125</v>
      </c>
      <c r="N1321" s="149">
        <f t="shared" si="394"/>
        <v>1.0070134126158858</v>
      </c>
      <c r="O1321" s="149">
        <f t="shared" si="395"/>
        <v>1.0116680540812502</v>
      </c>
      <c r="P1321" s="149">
        <f t="shared" si="396"/>
        <v>1.0091516674175853</v>
      </c>
      <c r="Q1321" s="140"/>
      <c r="R1321" s="152">
        <f t="shared" si="397"/>
        <v>1.0060397201103273E-2</v>
      </c>
      <c r="S1321" s="152">
        <f t="shared" si="398"/>
        <v>6.9889330279473538E-3</v>
      </c>
      <c r="T1321" s="152">
        <f t="shared" si="399"/>
        <v>1.1600507257156306E-2</v>
      </c>
      <c r="U1321" s="152">
        <f t="shared" si="400"/>
        <v>9.1100446616749937E-3</v>
      </c>
    </row>
    <row r="1322" spans="1:21" x14ac:dyDescent="0.25">
      <c r="A1322" s="130">
        <f t="shared" si="384"/>
        <v>1981.01</v>
      </c>
      <c r="B1322" s="138"/>
      <c r="C1322" s="149">
        <f t="shared" si="392"/>
        <v>0.01</v>
      </c>
      <c r="D1322" s="150">
        <f t="shared" ref="D1322:D1341" si="402">(1-Epsilon)*q_SP-q_SP</f>
        <v>-1.3300000000000125</v>
      </c>
      <c r="E1322" s="150">
        <f t="shared" si="386"/>
        <v>0.71268150128151408</v>
      </c>
      <c r="F1322" s="150">
        <f t="shared" si="387"/>
        <v>0.91054727490182863</v>
      </c>
      <c r="G1322" s="151">
        <f t="shared" si="388"/>
        <v>-0.61731849871849842</v>
      </c>
      <c r="H1322" s="150">
        <f t="shared" si="389"/>
        <v>-0.41945272509818388</v>
      </c>
      <c r="I1322" s="137"/>
      <c r="J1322" s="151">
        <f t="shared" si="390"/>
        <v>132.3826815012815</v>
      </c>
      <c r="K1322" s="150">
        <f t="shared" si="391"/>
        <v>132.58054727490182</v>
      </c>
      <c r="L1322" s="135"/>
      <c r="M1322" s="149">
        <f t="shared" si="393"/>
        <v>0.99711944574698386</v>
      </c>
      <c r="N1322" s="149">
        <f t="shared" si="394"/>
        <v>0.99778828211348669</v>
      </c>
      <c r="O1322" s="149">
        <f t="shared" si="395"/>
        <v>0.99742980152238281</v>
      </c>
      <c r="P1322" s="149">
        <f t="shared" si="396"/>
        <v>0.99828433069113398</v>
      </c>
      <c r="Q1322" s="140"/>
      <c r="R1322" s="152">
        <f t="shared" si="397"/>
        <v>-2.8847110338927812E-3</v>
      </c>
      <c r="S1322" s="152">
        <f t="shared" si="398"/>
        <v>-2.2141673468613673E-3</v>
      </c>
      <c r="T1322" s="152">
        <f t="shared" si="399"/>
        <v>-2.5735071081650824E-3</v>
      </c>
      <c r="U1322" s="152">
        <f t="shared" si="400"/>
        <v>-1.7171427549934159E-3</v>
      </c>
    </row>
    <row r="1323" spans="1:21" x14ac:dyDescent="0.25">
      <c r="A1323" s="130">
        <f t="shared" si="384"/>
        <v>1981.02</v>
      </c>
      <c r="B1323" s="138"/>
      <c r="C1323" s="149">
        <f t="shared" si="392"/>
        <v>0.01</v>
      </c>
      <c r="D1323" s="150">
        <f t="shared" si="402"/>
        <v>-1.284000000000006</v>
      </c>
      <c r="E1323" s="150">
        <f t="shared" si="386"/>
        <v>0.69927521977183216</v>
      </c>
      <c r="F1323" s="150">
        <f t="shared" si="387"/>
        <v>0.46730747033686493</v>
      </c>
      <c r="G1323" s="151">
        <f t="shared" si="388"/>
        <v>-0.58472478022817387</v>
      </c>
      <c r="H1323" s="150">
        <f t="shared" si="389"/>
        <v>-0.8166925296631411</v>
      </c>
      <c r="I1323" s="137"/>
      <c r="J1323" s="151">
        <f t="shared" si="390"/>
        <v>127.81527521977183</v>
      </c>
      <c r="K1323" s="150">
        <f t="shared" si="391"/>
        <v>127.58330747033686</v>
      </c>
      <c r="L1323" s="135"/>
      <c r="M1323" s="149">
        <f t="shared" si="393"/>
        <v>1.0226708391729189</v>
      </c>
      <c r="N1323" s="149">
        <f t="shared" si="394"/>
        <v>1.0218004410686798</v>
      </c>
      <c r="O1323" s="149">
        <f t="shared" si="395"/>
        <v>1.0292801469285131</v>
      </c>
      <c r="P1323" s="149">
        <f t="shared" si="396"/>
        <v>1.0286984824782688</v>
      </c>
      <c r="Q1323" s="140"/>
      <c r="R1323" s="152">
        <f t="shared" si="397"/>
        <v>2.2417674854247151E-2</v>
      </c>
      <c r="S1323" s="152">
        <f t="shared" si="398"/>
        <v>2.15662095729914E-2</v>
      </c>
      <c r="T1323" s="152">
        <f t="shared" si="399"/>
        <v>2.8859671429370425E-2</v>
      </c>
      <c r="U1323" s="152">
        <f t="shared" si="400"/>
        <v>2.8294393969807416E-2</v>
      </c>
    </row>
    <row r="1324" spans="1:21" x14ac:dyDescent="0.25">
      <c r="A1324" s="130">
        <f t="shared" si="384"/>
        <v>1981.03</v>
      </c>
      <c r="B1324" s="138"/>
      <c r="C1324" s="149">
        <f t="shared" si="392"/>
        <v>0.01</v>
      </c>
      <c r="D1324" s="150">
        <f t="shared" si="402"/>
        <v>-1.3319999999999936</v>
      </c>
      <c r="E1324" s="150">
        <f t="shared" si="386"/>
        <v>0.72385802901096175</v>
      </c>
      <c r="F1324" s="150">
        <f t="shared" si="387"/>
        <v>2.1819517031493256</v>
      </c>
      <c r="G1324" s="151">
        <f t="shared" si="388"/>
        <v>-0.60814197098903189</v>
      </c>
      <c r="H1324" s="150">
        <f t="shared" si="389"/>
        <v>0.84995170314933199</v>
      </c>
      <c r="I1324" s="137"/>
      <c r="J1324" s="151">
        <f t="shared" si="390"/>
        <v>132.59185802901095</v>
      </c>
      <c r="K1324" s="150">
        <f t="shared" si="391"/>
        <v>134.04995170314933</v>
      </c>
      <c r="L1324" s="135"/>
      <c r="M1324" s="149">
        <f t="shared" si="393"/>
        <v>1.016202066226142</v>
      </c>
      <c r="N1324" s="149">
        <f t="shared" si="394"/>
        <v>1.019821932276741</v>
      </c>
      <c r="O1324" s="149">
        <f t="shared" si="395"/>
        <v>1.035188491202425</v>
      </c>
      <c r="P1324" s="149">
        <f t="shared" si="396"/>
        <v>1.0460999856912943</v>
      </c>
      <c r="Q1324" s="140"/>
      <c r="R1324" s="152">
        <f t="shared" si="397"/>
        <v>1.607221346232161E-2</v>
      </c>
      <c r="S1324" s="152">
        <f t="shared" si="398"/>
        <v>1.9628035856707769E-2</v>
      </c>
      <c r="T1324" s="152">
        <f t="shared" si="399"/>
        <v>3.4583527239818002E-2</v>
      </c>
      <c r="U1324" s="152">
        <f t="shared" si="400"/>
        <v>4.506894968943468E-2</v>
      </c>
    </row>
    <row r="1325" spans="1:21" x14ac:dyDescent="0.25">
      <c r="A1325" s="130">
        <f t="shared" si="384"/>
        <v>1981.04</v>
      </c>
      <c r="B1325" s="138"/>
      <c r="C1325" s="149">
        <f t="shared" si="392"/>
        <v>0.01</v>
      </c>
      <c r="D1325" s="150">
        <f t="shared" si="402"/>
        <v>-1.3439999999999941</v>
      </c>
      <c r="E1325" s="150">
        <f t="shared" si="386"/>
        <v>0.72036671936115115</v>
      </c>
      <c r="F1325" s="150">
        <f t="shared" si="387"/>
        <v>1.9858407282076072</v>
      </c>
      <c r="G1325" s="151">
        <f t="shared" si="388"/>
        <v>-0.62363328063884294</v>
      </c>
      <c r="H1325" s="150">
        <f t="shared" si="389"/>
        <v>0.64184072820761306</v>
      </c>
      <c r="I1325" s="137"/>
      <c r="J1325" s="151">
        <f t="shared" si="390"/>
        <v>133.77636671936116</v>
      </c>
      <c r="K1325" s="150">
        <f t="shared" si="391"/>
        <v>135.04184072820763</v>
      </c>
      <c r="L1325" s="135"/>
      <c r="M1325" s="149">
        <f t="shared" si="393"/>
        <v>1.0321194378336767</v>
      </c>
      <c r="N1325" s="149">
        <f t="shared" si="394"/>
        <v>1.0316967372212267</v>
      </c>
      <c r="O1325" s="149">
        <f t="shared" si="395"/>
        <v>1.01976079284902</v>
      </c>
      <c r="P1325" s="149">
        <f t="shared" si="396"/>
        <v>1.0185955306714647</v>
      </c>
      <c r="Q1325" s="140"/>
      <c r="R1325" s="152">
        <f t="shared" si="397"/>
        <v>3.1614394697627536E-2</v>
      </c>
      <c r="S1325" s="152">
        <f t="shared" si="398"/>
        <v>3.1204764592514724E-2</v>
      </c>
      <c r="T1325" s="152">
        <f t="shared" si="399"/>
        <v>1.9568082978125161E-2</v>
      </c>
      <c r="U1325" s="152">
        <f t="shared" si="400"/>
        <v>1.8424747741742006E-2</v>
      </c>
    </row>
    <row r="1326" spans="1:21" x14ac:dyDescent="0.25">
      <c r="A1326" s="130">
        <f t="shared" si="384"/>
        <v>1981.05</v>
      </c>
      <c r="B1326" s="138"/>
      <c r="C1326" s="149">
        <f t="shared" si="392"/>
        <v>0.01</v>
      </c>
      <c r="D1326" s="150">
        <f t="shared" si="402"/>
        <v>-1.3170000000000073</v>
      </c>
      <c r="E1326" s="150">
        <f t="shared" si="386"/>
        <v>0.69037420430273666</v>
      </c>
      <c r="F1326" s="150">
        <f t="shared" si="387"/>
        <v>0.54876634385855427</v>
      </c>
      <c r="G1326" s="151">
        <f t="shared" si="388"/>
        <v>-0.62662579569727062</v>
      </c>
      <c r="H1326" s="150">
        <f t="shared" si="389"/>
        <v>-0.768233656141453</v>
      </c>
      <c r="I1326" s="137"/>
      <c r="J1326" s="151">
        <f t="shared" si="390"/>
        <v>131.07337420430272</v>
      </c>
      <c r="K1326" s="150">
        <f t="shared" si="391"/>
        <v>130.93176634385853</v>
      </c>
      <c r="L1326" s="135"/>
      <c r="M1326" s="149">
        <f t="shared" si="393"/>
        <v>1.0192534111050326</v>
      </c>
      <c r="N1326" s="149">
        <f t="shared" si="394"/>
        <v>1.0165623295288748</v>
      </c>
      <c r="O1326" s="149">
        <f t="shared" si="395"/>
        <v>1.021839930532751</v>
      </c>
      <c r="P1326" s="149">
        <f t="shared" si="396"/>
        <v>1.0197008369971445</v>
      </c>
      <c r="Q1326" s="140"/>
      <c r="R1326" s="152">
        <f t="shared" si="397"/>
        <v>1.9070409393041006E-2</v>
      </c>
      <c r="S1326" s="152">
        <f t="shared" si="398"/>
        <v>1.6426669991821179E-2</v>
      </c>
      <c r="T1326" s="152">
        <f t="shared" si="399"/>
        <v>2.1604855769871083E-2</v>
      </c>
      <c r="U1326" s="152">
        <f t="shared" si="400"/>
        <v>1.9509287214561563E-2</v>
      </c>
    </row>
    <row r="1327" spans="1:21" x14ac:dyDescent="0.25">
      <c r="A1327" s="130">
        <f t="shared" si="384"/>
        <v>1981.06</v>
      </c>
      <c r="B1327" s="138"/>
      <c r="C1327" s="149">
        <f t="shared" si="392"/>
        <v>0.01</v>
      </c>
      <c r="D1327" s="150">
        <f t="shared" si="402"/>
        <v>-1.3230000000000075</v>
      </c>
      <c r="E1327" s="150">
        <f t="shared" si="386"/>
        <v>0.6926450742403506</v>
      </c>
      <c r="F1327" s="150">
        <f t="shared" si="387"/>
        <v>1.7680369009781487</v>
      </c>
      <c r="G1327" s="151">
        <f t="shared" si="388"/>
        <v>-0.6303549257596569</v>
      </c>
      <c r="H1327" s="150">
        <f t="shared" si="389"/>
        <v>0.44503690097814119</v>
      </c>
      <c r="I1327" s="137"/>
      <c r="J1327" s="151">
        <f t="shared" si="390"/>
        <v>131.66964507424035</v>
      </c>
      <c r="K1327" s="150">
        <f t="shared" si="391"/>
        <v>132.74503690097816</v>
      </c>
      <c r="L1327" s="135"/>
      <c r="M1327" s="149">
        <f t="shared" si="393"/>
        <v>0.98733999553850715</v>
      </c>
      <c r="N1327" s="149">
        <f t="shared" si="394"/>
        <v>0.98977556946258582</v>
      </c>
      <c r="O1327" s="149">
        <f t="shared" si="395"/>
        <v>0.99905085691368234</v>
      </c>
      <c r="P1327" s="149">
        <f t="shared" si="396"/>
        <v>1.0052678715622796</v>
      </c>
      <c r="Q1327" s="140"/>
      <c r="R1327" s="152">
        <f t="shared" si="397"/>
        <v>-1.2740825169535007E-2</v>
      </c>
      <c r="S1327" s="152">
        <f t="shared" si="398"/>
        <v>-1.027705906580623E-2</v>
      </c>
      <c r="T1327" s="152">
        <f t="shared" si="399"/>
        <v>-9.495938078388597E-4</v>
      </c>
      <c r="U1327" s="152">
        <f t="shared" si="400"/>
        <v>5.2540448638055464E-3</v>
      </c>
    </row>
    <row r="1328" spans="1:21" x14ac:dyDescent="0.25">
      <c r="A1328" s="130">
        <f t="shared" si="384"/>
        <v>1981.07</v>
      </c>
      <c r="B1328" s="138"/>
      <c r="C1328" s="149">
        <f t="shared" si="392"/>
        <v>0.01</v>
      </c>
      <c r="D1328" s="150">
        <f t="shared" si="402"/>
        <v>-1.2909999999999968</v>
      </c>
      <c r="E1328" s="150">
        <f t="shared" si="386"/>
        <v>0.69203279565370168</v>
      </c>
      <c r="F1328" s="150">
        <f t="shared" si="387"/>
        <v>0.51224108712549565</v>
      </c>
      <c r="G1328" s="151">
        <f t="shared" si="388"/>
        <v>-0.59896720434629513</v>
      </c>
      <c r="H1328" s="150">
        <f t="shared" si="389"/>
        <v>-0.77875891287450116</v>
      </c>
      <c r="I1328" s="137"/>
      <c r="J1328" s="151">
        <f t="shared" si="390"/>
        <v>128.50103279565369</v>
      </c>
      <c r="K1328" s="150">
        <f t="shared" si="391"/>
        <v>128.32124108712549</v>
      </c>
      <c r="L1328" s="135"/>
      <c r="M1328" s="149">
        <f t="shared" si="393"/>
        <v>1.0324275602022261</v>
      </c>
      <c r="N1328" s="149">
        <f t="shared" si="394"/>
        <v>1.0299366634931637</v>
      </c>
      <c r="O1328" s="149">
        <f t="shared" si="395"/>
        <v>1.0374143257604724</v>
      </c>
      <c r="P1328" s="149">
        <f t="shared" si="396"/>
        <v>1.03557056973304</v>
      </c>
      <c r="Q1328" s="140"/>
      <c r="R1328" s="152">
        <f t="shared" si="397"/>
        <v>3.1912883781315453E-2</v>
      </c>
      <c r="S1328" s="152">
        <f t="shared" si="398"/>
        <v>2.9497308596638981E-2</v>
      </c>
      <c r="T1328" s="152">
        <f t="shared" si="399"/>
        <v>3.6731392132732681E-2</v>
      </c>
      <c r="U1328" s="152">
        <f t="shared" si="400"/>
        <v>3.4952549925420337E-2</v>
      </c>
    </row>
    <row r="1329" spans="1:21" x14ac:dyDescent="0.25">
      <c r="A1329" s="130">
        <f t="shared" si="384"/>
        <v>1981.08</v>
      </c>
      <c r="B1329" s="138"/>
      <c r="C1329" s="149">
        <f t="shared" si="392"/>
        <v>0.01</v>
      </c>
      <c r="D1329" s="150">
        <f t="shared" si="402"/>
        <v>-1.2959999999999923</v>
      </c>
      <c r="E1329" s="150">
        <f t="shared" si="386"/>
        <v>0.68606958751616598</v>
      </c>
      <c r="F1329" s="150">
        <f t="shared" si="387"/>
        <v>1.6879794253888611</v>
      </c>
      <c r="G1329" s="151">
        <f t="shared" si="388"/>
        <v>-0.60993041248382629</v>
      </c>
      <c r="H1329" s="150">
        <f t="shared" si="389"/>
        <v>0.39197942538886887</v>
      </c>
      <c r="I1329" s="137"/>
      <c r="J1329" s="151">
        <f t="shared" si="390"/>
        <v>128.99006958751616</v>
      </c>
      <c r="K1329" s="150">
        <f t="shared" si="391"/>
        <v>129.99197942538888</v>
      </c>
      <c r="L1329" s="135"/>
      <c r="M1329" s="149">
        <f t="shared" si="393"/>
        <v>1.0341160209655356</v>
      </c>
      <c r="N1329" s="149">
        <f t="shared" si="394"/>
        <v>1.0365564776210703</v>
      </c>
      <c r="O1329" s="149">
        <f t="shared" si="395"/>
        <v>1.0203904187832975</v>
      </c>
      <c r="P1329" s="149">
        <f t="shared" si="396"/>
        <v>1.0263948251847097</v>
      </c>
      <c r="Q1329" s="140"/>
      <c r="R1329" s="152">
        <f t="shared" si="397"/>
        <v>3.3546975754419554E-2</v>
      </c>
      <c r="S1329" s="152">
        <f t="shared" si="398"/>
        <v>3.5904140189816691E-2</v>
      </c>
      <c r="T1329" s="152">
        <f t="shared" si="399"/>
        <v>2.0185317573950288E-2</v>
      </c>
      <c r="U1329" s="152">
        <f t="shared" si="400"/>
        <v>2.6052492592540485E-2</v>
      </c>
    </row>
    <row r="1330" spans="1:21" x14ac:dyDescent="0.25">
      <c r="A1330" s="130">
        <f t="shared" si="384"/>
        <v>1981.09</v>
      </c>
      <c r="B1330" s="138"/>
      <c r="C1330" s="149">
        <f t="shared" si="392"/>
        <v>0.01</v>
      </c>
      <c r="D1330" s="150">
        <f t="shared" si="402"/>
        <v>-1.1830000000000069</v>
      </c>
      <c r="E1330" s="150">
        <f t="shared" si="386"/>
        <v>0.61363838585182295</v>
      </c>
      <c r="F1330" s="150">
        <f t="shared" si="387"/>
        <v>0.3884192951871428</v>
      </c>
      <c r="G1330" s="151">
        <f t="shared" si="388"/>
        <v>-0.56936161414818398</v>
      </c>
      <c r="H1330" s="150">
        <f t="shared" si="389"/>
        <v>-0.79458070481286414</v>
      </c>
      <c r="I1330" s="137"/>
      <c r="J1330" s="151">
        <f t="shared" si="390"/>
        <v>117.73063838585182</v>
      </c>
      <c r="K1330" s="150">
        <f t="shared" si="391"/>
        <v>117.50541929518714</v>
      </c>
      <c r="L1330" s="135"/>
      <c r="M1330" s="149">
        <f t="shared" si="393"/>
        <v>1.0005250051392687</v>
      </c>
      <c r="N1330" s="149">
        <f t="shared" si="394"/>
        <v>0.99824273654278617</v>
      </c>
      <c r="O1330" s="149">
        <f t="shared" si="395"/>
        <v>1.011269790755255</v>
      </c>
      <c r="P1330" s="149">
        <f t="shared" si="396"/>
        <v>1.0098251660705673</v>
      </c>
      <c r="Q1330" s="140"/>
      <c r="R1330" s="152">
        <f t="shared" si="397"/>
        <v>5.2486737228735214E-4</v>
      </c>
      <c r="S1330" s="152">
        <f t="shared" si="398"/>
        <v>-1.7588092558252391E-3</v>
      </c>
      <c r="T1330" s="152">
        <f t="shared" si="399"/>
        <v>1.1206759785223688E-2</v>
      </c>
      <c r="U1330" s="152">
        <f t="shared" si="400"/>
        <v>9.7772129687033575E-3</v>
      </c>
    </row>
    <row r="1331" spans="1:21" x14ac:dyDescent="0.25">
      <c r="A1331" s="130">
        <f t="shared" si="384"/>
        <v>1981.1</v>
      </c>
      <c r="B1331" s="138"/>
      <c r="C1331" s="149">
        <f t="shared" si="392"/>
        <v>0.01</v>
      </c>
      <c r="D1331" s="150">
        <f t="shared" si="402"/>
        <v>-1.1980000000000075</v>
      </c>
      <c r="E1331" s="150">
        <f t="shared" si="386"/>
        <v>0.64550999896408112</v>
      </c>
      <c r="F1331" s="150">
        <f t="shared" si="387"/>
        <v>1.8081430902317719</v>
      </c>
      <c r="G1331" s="151">
        <f t="shared" si="388"/>
        <v>-0.55249000103592638</v>
      </c>
      <c r="H1331" s="150">
        <f t="shared" si="389"/>
        <v>0.61014309023176438</v>
      </c>
      <c r="I1331" s="137"/>
      <c r="J1331" s="151">
        <f t="shared" si="390"/>
        <v>119.24750999896408</v>
      </c>
      <c r="K1331" s="150">
        <f t="shared" si="391"/>
        <v>120.41014309023176</v>
      </c>
      <c r="L1331" s="135"/>
      <c r="M1331" s="149">
        <f t="shared" si="393"/>
        <v>1.0076051004681812</v>
      </c>
      <c r="N1331" s="149">
        <f t="shared" si="394"/>
        <v>1.0107961595723274</v>
      </c>
      <c r="O1331" s="149">
        <f t="shared" si="395"/>
        <v>1.0141938344599697</v>
      </c>
      <c r="P1331" s="149">
        <f t="shared" si="396"/>
        <v>1.0231323349927932</v>
      </c>
      <c r="Q1331" s="140"/>
      <c r="R1331" s="152">
        <f t="shared" si="397"/>
        <v>7.5763274805101732E-3</v>
      </c>
      <c r="S1331" s="152">
        <f t="shared" si="398"/>
        <v>1.0738297130469294E-2</v>
      </c>
      <c r="T1331" s="152">
        <f t="shared" si="399"/>
        <v>1.4094045145128305E-2</v>
      </c>
      <c r="U1331" s="152">
        <f t="shared" si="400"/>
        <v>2.2868838322492896E-2</v>
      </c>
    </row>
    <row r="1332" spans="1:21" x14ac:dyDescent="0.25">
      <c r="A1332" s="130">
        <f t="shared" si="384"/>
        <v>1981.11</v>
      </c>
      <c r="B1332" s="138"/>
      <c r="C1332" s="149">
        <f t="shared" si="392"/>
        <v>0.01</v>
      </c>
      <c r="D1332" s="150">
        <f t="shared" si="402"/>
        <v>-1.2289999999999992</v>
      </c>
      <c r="E1332" s="150">
        <f t="shared" si="386"/>
        <v>0.66343040232082606</v>
      </c>
      <c r="F1332" s="150">
        <f t="shared" si="387"/>
        <v>1.9654056627170948</v>
      </c>
      <c r="G1332" s="151">
        <f t="shared" si="388"/>
        <v>-0.56556959767917314</v>
      </c>
      <c r="H1332" s="150">
        <f t="shared" si="389"/>
        <v>0.73640566271709562</v>
      </c>
      <c r="I1332" s="137"/>
      <c r="J1332" s="151">
        <f t="shared" si="390"/>
        <v>122.33443040232083</v>
      </c>
      <c r="K1332" s="150">
        <f t="shared" si="391"/>
        <v>123.6364056627171</v>
      </c>
      <c r="L1332" s="135"/>
      <c r="M1332" s="149">
        <f t="shared" si="393"/>
        <v>0.95556461671059989</v>
      </c>
      <c r="N1332" s="149">
        <f t="shared" si="394"/>
        <v>0.95579748911855356</v>
      </c>
      <c r="O1332" s="149">
        <f t="shared" si="395"/>
        <v>1.0099266999159624</v>
      </c>
      <c r="P1332" s="149">
        <f t="shared" si="396"/>
        <v>1.0106165820010788</v>
      </c>
      <c r="Q1332" s="140"/>
      <c r="R1332" s="152">
        <f t="shared" si="397"/>
        <v>-4.5452891517600777E-2</v>
      </c>
      <c r="S1332" s="152">
        <f t="shared" si="398"/>
        <v>-4.520921983613789E-2</v>
      </c>
      <c r="T1332" s="152">
        <f t="shared" si="399"/>
        <v>9.8777538788919136E-3</v>
      </c>
      <c r="U1332" s="152">
        <f t="shared" si="400"/>
        <v>1.0560621816538926E-2</v>
      </c>
    </row>
    <row r="1333" spans="1:21" x14ac:dyDescent="0.25">
      <c r="A1333" s="130">
        <f t="shared" si="384"/>
        <v>1981.12</v>
      </c>
      <c r="B1333" s="138"/>
      <c r="C1333" s="149">
        <f t="shared" si="392"/>
        <v>0.01</v>
      </c>
      <c r="D1333" s="150">
        <f t="shared" si="402"/>
        <v>-1.2379999999999995</v>
      </c>
      <c r="E1333" s="150">
        <f t="shared" si="386"/>
        <v>0.70477989712152334</v>
      </c>
      <c r="F1333" s="150">
        <f t="shared" si="387"/>
        <v>1.7795448927184927</v>
      </c>
      <c r="G1333" s="151">
        <f t="shared" si="388"/>
        <v>-0.53322010287847621</v>
      </c>
      <c r="H1333" s="150">
        <f t="shared" si="389"/>
        <v>0.54154489271849315</v>
      </c>
      <c r="I1333" s="137"/>
      <c r="J1333" s="151">
        <f t="shared" si="390"/>
        <v>123.26677989712152</v>
      </c>
      <c r="K1333" s="150">
        <f t="shared" si="391"/>
        <v>124.34154489271849</v>
      </c>
      <c r="L1333" s="135"/>
      <c r="M1333" s="149">
        <f t="shared" si="393"/>
        <v>1.0230090761691737</v>
      </c>
      <c r="N1333" s="149">
        <f t="shared" si="394"/>
        <v>1.0224495939655882</v>
      </c>
      <c r="O1333" s="149">
        <f t="shared" si="395"/>
        <v>1.0164123496106479</v>
      </c>
      <c r="P1333" s="149">
        <f t="shared" si="396"/>
        <v>1.0149996763746154</v>
      </c>
      <c r="Q1333" s="140"/>
      <c r="R1333" s="152">
        <f t="shared" si="397"/>
        <v>2.2748359040761709E-2</v>
      </c>
      <c r="S1333" s="152">
        <f t="shared" si="398"/>
        <v>2.2201310864519406E-2</v>
      </c>
      <c r="T1333" s="152">
        <f t="shared" si="399"/>
        <v>1.6279122735047145E-2</v>
      </c>
      <c r="U1333" s="152">
        <f t="shared" si="400"/>
        <v>1.4888293650956388E-2</v>
      </c>
    </row>
    <row r="1334" spans="1:21" x14ac:dyDescent="0.25">
      <c r="A1334" s="130">
        <f t="shared" si="384"/>
        <v>1982.01</v>
      </c>
      <c r="B1334" s="138"/>
      <c r="C1334" s="149">
        <f t="shared" si="392"/>
        <v>0.01</v>
      </c>
      <c r="D1334" s="150">
        <f t="shared" si="402"/>
        <v>-1.1730000000000018</v>
      </c>
      <c r="E1334" s="150">
        <f t="shared" si="386"/>
        <v>0.6581168046295135</v>
      </c>
      <c r="F1334" s="150">
        <f t="shared" si="387"/>
        <v>0.4049758010153468</v>
      </c>
      <c r="G1334" s="151">
        <f t="shared" si="388"/>
        <v>-0.51488319537048832</v>
      </c>
      <c r="H1334" s="150">
        <f t="shared" si="389"/>
        <v>-0.76802419898465502</v>
      </c>
      <c r="I1334" s="137"/>
      <c r="J1334" s="151">
        <f t="shared" si="390"/>
        <v>116.78511680462951</v>
      </c>
      <c r="K1334" s="150">
        <f t="shared" si="391"/>
        <v>116.53197580101534</v>
      </c>
      <c r="L1334" s="135"/>
      <c r="M1334" s="149">
        <f t="shared" si="393"/>
        <v>1.0256298879916717</v>
      </c>
      <c r="N1334" s="149">
        <f t="shared" si="394"/>
        <v>1.0227505800468453</v>
      </c>
      <c r="O1334" s="149">
        <f t="shared" si="395"/>
        <v>1.0366845554628745</v>
      </c>
      <c r="P1334" s="149">
        <f t="shared" si="396"/>
        <v>1.0349127574581385</v>
      </c>
      <c r="Q1334" s="140"/>
      <c r="R1334" s="152">
        <f t="shared" si="397"/>
        <v>2.5306948717208108E-2</v>
      </c>
      <c r="S1334" s="152">
        <f t="shared" si="398"/>
        <v>2.2495644971522236E-2</v>
      </c>
      <c r="T1334" s="152">
        <f t="shared" si="399"/>
        <v>3.6027693447661151E-2</v>
      </c>
      <c r="U1334" s="152">
        <f t="shared" si="400"/>
        <v>3.4317130853558593E-2</v>
      </c>
    </row>
    <row r="1335" spans="1:21" x14ac:dyDescent="0.25">
      <c r="A1335" s="130">
        <f t="shared" si="384"/>
        <v>1982.02</v>
      </c>
      <c r="B1335" s="138"/>
      <c r="C1335" s="149">
        <f t="shared" si="392"/>
        <v>0.01</v>
      </c>
      <c r="D1335" s="150">
        <f t="shared" si="402"/>
        <v>-1.144999999999996</v>
      </c>
      <c r="E1335" s="150">
        <f t="shared" si="386"/>
        <v>0.64259529124982218</v>
      </c>
      <c r="F1335" s="150">
        <f t="shared" si="387"/>
        <v>0.46394557048101287</v>
      </c>
      <c r="G1335" s="151">
        <f t="shared" si="388"/>
        <v>-0.50240470875017385</v>
      </c>
      <c r="H1335" s="150">
        <f t="shared" si="389"/>
        <v>-0.6810544295189831</v>
      </c>
      <c r="I1335" s="137"/>
      <c r="J1335" s="151">
        <f t="shared" si="390"/>
        <v>113.99759529124982</v>
      </c>
      <c r="K1335" s="150">
        <f t="shared" si="391"/>
        <v>113.81894557048102</v>
      </c>
      <c r="L1335" s="135"/>
      <c r="M1335" s="149">
        <f t="shared" si="393"/>
        <v>0.99726891447570121</v>
      </c>
      <c r="N1335" s="149">
        <f t="shared" si="394"/>
        <v>0.99743664999757131</v>
      </c>
      <c r="O1335" s="149">
        <f t="shared" si="395"/>
        <v>0.9990434775729502</v>
      </c>
      <c r="P1335" s="149">
        <f t="shared" si="396"/>
        <v>0.99916458047152978</v>
      </c>
      <c r="Q1335" s="140"/>
      <c r="R1335" s="152">
        <f t="shared" si="397"/>
        <v>-2.7348217425408185E-3</v>
      </c>
      <c r="S1335" s="152">
        <f t="shared" si="398"/>
        <v>-2.5666410092507292E-3</v>
      </c>
      <c r="T1335" s="152">
        <f t="shared" si="399"/>
        <v>-9.5698018655462566E-4</v>
      </c>
      <c r="U1335" s="152">
        <f t="shared" si="400"/>
        <v>-8.3576868583995826E-4</v>
      </c>
    </row>
    <row r="1336" spans="1:21" x14ac:dyDescent="0.25">
      <c r="A1336" s="130">
        <f t="shared" si="384"/>
        <v>1982.03</v>
      </c>
      <c r="B1336" s="138"/>
      <c r="C1336" s="149">
        <f t="shared" si="392"/>
        <v>0.01</v>
      </c>
      <c r="D1336" s="150">
        <f t="shared" si="402"/>
        <v>-1.1080000000000041</v>
      </c>
      <c r="E1336" s="150">
        <f t="shared" si="386"/>
        <v>0.63576436349302479</v>
      </c>
      <c r="F1336" s="150">
        <f t="shared" si="387"/>
        <v>0.4187113054015959</v>
      </c>
      <c r="G1336" s="151">
        <f t="shared" si="388"/>
        <v>-0.47223563650697931</v>
      </c>
      <c r="H1336" s="150">
        <f t="shared" si="389"/>
        <v>-0.68928869459840825</v>
      </c>
      <c r="I1336" s="137"/>
      <c r="J1336" s="151">
        <f t="shared" si="390"/>
        <v>110.32776436349302</v>
      </c>
      <c r="K1336" s="150">
        <f t="shared" si="391"/>
        <v>110.11071130540159</v>
      </c>
      <c r="L1336" s="135"/>
      <c r="M1336" s="149">
        <f t="shared" si="393"/>
        <v>0.98034536994528687</v>
      </c>
      <c r="N1336" s="149">
        <f t="shared" si="394"/>
        <v>0.98023628428652221</v>
      </c>
      <c r="O1336" s="149">
        <f t="shared" si="395"/>
        <v>0.98139272335059224</v>
      </c>
      <c r="P1336" s="149">
        <f t="shared" si="396"/>
        <v>0.9813208800683878</v>
      </c>
      <c r="Q1336" s="140"/>
      <c r="R1336" s="152">
        <f t="shared" si="397"/>
        <v>-1.9850351090749275E-2</v>
      </c>
      <c r="S1336" s="152">
        <f t="shared" si="398"/>
        <v>-1.9961629964181323E-2</v>
      </c>
      <c r="T1336" s="152">
        <f t="shared" si="399"/>
        <v>-1.8782569914050015E-2</v>
      </c>
      <c r="U1336" s="152">
        <f t="shared" si="400"/>
        <v>-1.8855778029703139E-2</v>
      </c>
    </row>
    <row r="1337" spans="1:21" x14ac:dyDescent="0.25">
      <c r="A1337" s="130">
        <f t="shared" si="384"/>
        <v>1982.04</v>
      </c>
      <c r="B1337" s="138"/>
      <c r="C1337" s="149">
        <f t="shared" si="392"/>
        <v>0.01</v>
      </c>
      <c r="D1337" s="150">
        <f t="shared" si="402"/>
        <v>-1.1629999999999967</v>
      </c>
      <c r="E1337" s="150">
        <f t="shared" si="386"/>
        <v>0.6975754769184408</v>
      </c>
      <c r="F1337" s="150">
        <f t="shared" si="387"/>
        <v>1.9207054089845035</v>
      </c>
      <c r="G1337" s="151">
        <f t="shared" si="388"/>
        <v>-0.46542452308155591</v>
      </c>
      <c r="H1337" s="150">
        <f t="shared" si="389"/>
        <v>0.75770540898450678</v>
      </c>
      <c r="I1337" s="137"/>
      <c r="J1337" s="151">
        <f t="shared" si="390"/>
        <v>115.83457547691845</v>
      </c>
      <c r="K1337" s="150">
        <f t="shared" si="391"/>
        <v>117.0577054089845</v>
      </c>
      <c r="L1337" s="135"/>
      <c r="M1337" s="149">
        <f t="shared" si="393"/>
        <v>1.0244619306067304</v>
      </c>
      <c r="N1337" s="149">
        <f t="shared" si="394"/>
        <v>1.0284170123175904</v>
      </c>
      <c r="O1337" s="149">
        <f t="shared" si="395"/>
        <v>1.0474081966901583</v>
      </c>
      <c r="P1337" s="149">
        <f t="shared" si="396"/>
        <v>1.0582981248576195</v>
      </c>
      <c r="Q1337" s="140"/>
      <c r="R1337" s="152">
        <f t="shared" si="397"/>
        <v>2.4167529008581802E-2</v>
      </c>
      <c r="S1337" s="152">
        <f t="shared" si="398"/>
        <v>2.8020738783069505E-2</v>
      </c>
      <c r="T1337" s="152">
        <f t="shared" si="399"/>
        <v>4.6318728582255241E-2</v>
      </c>
      <c r="U1337" s="152">
        <f t="shared" si="400"/>
        <v>5.6662075272089892E-2</v>
      </c>
    </row>
    <row r="1338" spans="1:21" x14ac:dyDescent="0.25">
      <c r="A1338" s="130">
        <f t="shared" si="384"/>
        <v>1982.05</v>
      </c>
      <c r="B1338" s="138"/>
      <c r="C1338" s="149">
        <f t="shared" si="392"/>
        <v>0.01</v>
      </c>
      <c r="D1338" s="150">
        <f t="shared" si="402"/>
        <v>-1.1640000000000015</v>
      </c>
      <c r="E1338" s="150">
        <f t="shared" si="386"/>
        <v>0.67986525386226404</v>
      </c>
      <c r="F1338" s="150">
        <f t="shared" si="387"/>
        <v>1.2717565610283619</v>
      </c>
      <c r="G1338" s="151">
        <f t="shared" si="388"/>
        <v>-0.48413474613773744</v>
      </c>
      <c r="H1338" s="150">
        <f t="shared" si="389"/>
        <v>0.1077565610283604</v>
      </c>
      <c r="I1338" s="137"/>
      <c r="J1338" s="151">
        <f t="shared" si="390"/>
        <v>115.91586525386226</v>
      </c>
      <c r="K1338" s="150">
        <f t="shared" si="391"/>
        <v>116.50775656102837</v>
      </c>
      <c r="L1338" s="135"/>
      <c r="M1338" s="149">
        <f t="shared" si="393"/>
        <v>1.0004809533536978</v>
      </c>
      <c r="N1338" s="149">
        <f t="shared" si="394"/>
        <v>0.99888909869851816</v>
      </c>
      <c r="O1338" s="149">
        <f t="shared" si="395"/>
        <v>1.0023119554895077</v>
      </c>
      <c r="P1338" s="149">
        <f t="shared" si="396"/>
        <v>0.99933423072650862</v>
      </c>
      <c r="Q1338" s="140"/>
      <c r="R1338" s="152">
        <f t="shared" si="397"/>
        <v>4.8083773270430046E-4</v>
      </c>
      <c r="S1338" s="152">
        <f t="shared" si="398"/>
        <v>-1.1115188097021399E-3</v>
      </c>
      <c r="T1338" s="152">
        <f t="shared" si="399"/>
        <v>2.3092870325260397E-3</v>
      </c>
      <c r="U1338" s="152">
        <f t="shared" si="400"/>
        <v>-6.659909962704124E-4</v>
      </c>
    </row>
    <row r="1339" spans="1:21" x14ac:dyDescent="0.25">
      <c r="A1339" s="130">
        <f t="shared" si="384"/>
        <v>1982.06</v>
      </c>
      <c r="B1339" s="138"/>
      <c r="C1339" s="149">
        <f t="shared" si="392"/>
        <v>0.01</v>
      </c>
      <c r="D1339" s="150">
        <f t="shared" si="402"/>
        <v>-1.0969999999999942</v>
      </c>
      <c r="E1339" s="150">
        <f t="shared" si="386"/>
        <v>0.64861512712469527</v>
      </c>
      <c r="F1339" s="150">
        <f t="shared" si="387"/>
        <v>0.37376956411791418</v>
      </c>
      <c r="G1339" s="151">
        <f t="shared" si="388"/>
        <v>-0.44838487287529893</v>
      </c>
      <c r="H1339" s="150">
        <f t="shared" si="389"/>
        <v>-0.72323043588208002</v>
      </c>
      <c r="I1339" s="137"/>
      <c r="J1339" s="151">
        <f t="shared" si="390"/>
        <v>109.25161512712471</v>
      </c>
      <c r="K1339" s="150">
        <f t="shared" si="391"/>
        <v>108.97676956411792</v>
      </c>
      <c r="L1339" s="135"/>
      <c r="M1339" s="149">
        <f t="shared" si="393"/>
        <v>1.0161091269431655</v>
      </c>
      <c r="N1339" s="149">
        <f t="shared" si="394"/>
        <v>1.0139888288226742</v>
      </c>
      <c r="O1339" s="149">
        <f t="shared" si="395"/>
        <v>1.0283283435010766</v>
      </c>
      <c r="P1339" s="149">
        <f t="shared" si="396"/>
        <v>1.0271065050468777</v>
      </c>
      <c r="Q1339" s="140"/>
      <c r="R1339" s="152">
        <f t="shared" si="397"/>
        <v>1.5980751797047461E-2</v>
      </c>
      <c r="S1339" s="152">
        <f t="shared" si="398"/>
        <v>1.3891888168140938E-2</v>
      </c>
      <c r="T1339" s="152">
        <f t="shared" si="399"/>
        <v>2.7934516328434664E-2</v>
      </c>
      <c r="U1339" s="152">
        <f t="shared" si="400"/>
        <v>2.6745630580993669E-2</v>
      </c>
    </row>
    <row r="1340" spans="1:21" x14ac:dyDescent="0.25">
      <c r="A1340" s="130">
        <f t="shared" si="384"/>
        <v>1982.07</v>
      </c>
      <c r="B1340" s="138"/>
      <c r="C1340" s="149">
        <f t="shared" si="392"/>
        <v>0.01</v>
      </c>
      <c r="D1340" s="150">
        <f t="shared" si="402"/>
        <v>-1.0939999999999941</v>
      </c>
      <c r="E1340" s="150">
        <f t="shared" si="386"/>
        <v>0.65278184481067336</v>
      </c>
      <c r="F1340" s="150">
        <f t="shared" si="387"/>
        <v>0.83350782603182094</v>
      </c>
      <c r="G1340" s="151">
        <f t="shared" si="388"/>
        <v>-0.44121815518932073</v>
      </c>
      <c r="H1340" s="150">
        <f t="shared" si="389"/>
        <v>-0.26049217396817315</v>
      </c>
      <c r="I1340" s="137"/>
      <c r="J1340" s="151">
        <f t="shared" si="390"/>
        <v>108.95878184481069</v>
      </c>
      <c r="K1340" s="150">
        <f t="shared" si="391"/>
        <v>109.13950782603183</v>
      </c>
      <c r="L1340" s="135"/>
      <c r="M1340" s="149">
        <f t="shared" si="393"/>
        <v>0.99654382402358799</v>
      </c>
      <c r="N1340" s="149">
        <f t="shared" si="394"/>
        <v>0.99779294436521992</v>
      </c>
      <c r="O1340" s="149">
        <f t="shared" si="395"/>
        <v>0.99724783925559257</v>
      </c>
      <c r="P1340" s="149">
        <f t="shared" si="396"/>
        <v>0.99884278493106193</v>
      </c>
      <c r="Q1340" s="140"/>
      <c r="R1340" s="152">
        <f t="shared" si="397"/>
        <v>-3.4621623498887876E-3</v>
      </c>
      <c r="S1340" s="152">
        <f t="shared" si="398"/>
        <v>-2.209494771602209E-3</v>
      </c>
      <c r="T1340" s="152">
        <f t="shared" si="399"/>
        <v>-2.7559549018085884E-3</v>
      </c>
      <c r="U1340" s="152">
        <f t="shared" si="400"/>
        <v>-1.1578851593049522E-3</v>
      </c>
    </row>
    <row r="1341" spans="1:21" x14ac:dyDescent="0.25">
      <c r="A1341" s="130">
        <f t="shared" si="384"/>
        <v>1982.08</v>
      </c>
      <c r="B1341" s="138"/>
      <c r="C1341" s="149">
        <f t="shared" si="392"/>
        <v>0.01</v>
      </c>
      <c r="D1341" s="150">
        <f t="shared" si="402"/>
        <v>-1.0969999999999942</v>
      </c>
      <c r="E1341" s="150">
        <f t="shared" si="386"/>
        <v>0.6657586178473629</v>
      </c>
      <c r="F1341" s="150">
        <f t="shared" si="387"/>
        <v>1.3632104735947133</v>
      </c>
      <c r="G1341" s="151">
        <f t="shared" si="388"/>
        <v>-0.4312413821526313</v>
      </c>
      <c r="H1341" s="150">
        <f t="shared" si="389"/>
        <v>0.26621047359471905</v>
      </c>
      <c r="I1341" s="137"/>
      <c r="J1341" s="151">
        <f t="shared" si="390"/>
        <v>109.26875861784737</v>
      </c>
      <c r="K1341" s="150">
        <f t="shared" si="391"/>
        <v>109.96621047359473</v>
      </c>
      <c r="L1341" s="135"/>
      <c r="M1341" s="149">
        <f t="shared" si="393"/>
        <v>0.97908746250420908</v>
      </c>
      <c r="N1341" s="149">
        <f t="shared" si="394"/>
        <v>0.9805200801642826</v>
      </c>
      <c r="O1341" s="149">
        <f t="shared" si="395"/>
        <v>0.99231606461255928</v>
      </c>
      <c r="P1341" s="149">
        <f t="shared" si="396"/>
        <v>0.99524949926367001</v>
      </c>
      <c r="Q1341" s="140"/>
      <c r="R1341" s="152">
        <f t="shared" si="397"/>
        <v>-2.1134301826956334E-2</v>
      </c>
      <c r="S1341" s="152">
        <f t="shared" si="398"/>
        <v>-1.9672154040616858E-2</v>
      </c>
      <c r="T1341" s="152">
        <f t="shared" si="399"/>
        <v>-7.713608923048244E-3</v>
      </c>
      <c r="U1341" s="152">
        <f t="shared" si="400"/>
        <v>-4.7618202280163774E-3</v>
      </c>
    </row>
    <row r="1342" spans="1:21" x14ac:dyDescent="0.25">
      <c r="A1342" s="130">
        <f t="shared" si="384"/>
        <v>1982.09</v>
      </c>
      <c r="B1342" s="138"/>
      <c r="C1342" s="149">
        <f t="shared" si="392"/>
        <v>0.01</v>
      </c>
      <c r="D1342" s="150">
        <f t="shared" ref="D1342:D1361" si="403">(1-Epsilon)*q_SP-q_SP</f>
        <v>-1.2240000000000038</v>
      </c>
      <c r="E1342" s="150">
        <f t="shared" si="386"/>
        <v>0.77168007445699593</v>
      </c>
      <c r="F1342" s="150">
        <f t="shared" si="387"/>
        <v>2.0595283921488057</v>
      </c>
      <c r="G1342" s="151">
        <f t="shared" si="388"/>
        <v>-0.45231992554300782</v>
      </c>
      <c r="H1342" s="150">
        <f t="shared" si="389"/>
        <v>0.83552839214880192</v>
      </c>
      <c r="I1342" s="137"/>
      <c r="J1342" s="151">
        <f t="shared" si="390"/>
        <v>121.947680074457</v>
      </c>
      <c r="K1342" s="150">
        <f t="shared" si="391"/>
        <v>123.23552839214881</v>
      </c>
      <c r="L1342" s="135"/>
      <c r="M1342" s="149">
        <f t="shared" si="393"/>
        <v>1.0196854122087662</v>
      </c>
      <c r="N1342" s="149">
        <f t="shared" si="394"/>
        <v>1.0211354072985332</v>
      </c>
      <c r="O1342" s="149">
        <f t="shared" si="395"/>
        <v>1.097719801030866</v>
      </c>
      <c r="P1342" s="149">
        <f t="shared" si="396"/>
        <v>1.1015896768443019</v>
      </c>
      <c r="Q1342" s="140"/>
      <c r="R1342" s="152">
        <f t="shared" si="397"/>
        <v>1.9494160321963706E-2</v>
      </c>
      <c r="S1342" s="152">
        <f t="shared" si="398"/>
        <v>2.0915152620646024E-2</v>
      </c>
      <c r="T1342" s="152">
        <f t="shared" si="399"/>
        <v>9.3235120202776425E-2</v>
      </c>
      <c r="U1342" s="152">
        <f t="shared" si="400"/>
        <v>9.675429733202856E-2</v>
      </c>
    </row>
    <row r="1343" spans="1:21" x14ac:dyDescent="0.25">
      <c r="A1343" s="130">
        <f t="shared" si="384"/>
        <v>1982.1</v>
      </c>
      <c r="B1343" s="138"/>
      <c r="C1343" s="149">
        <f t="shared" si="392"/>
        <v>0.01</v>
      </c>
      <c r="D1343" s="150">
        <f t="shared" si="403"/>
        <v>-1.3269999999999982</v>
      </c>
      <c r="E1343" s="150">
        <f t="shared" si="386"/>
        <v>0.80859709852994743</v>
      </c>
      <c r="F1343" s="150">
        <f t="shared" si="387"/>
        <v>2.2240970885687372</v>
      </c>
      <c r="G1343" s="151">
        <f t="shared" si="388"/>
        <v>-0.51840290147005075</v>
      </c>
      <c r="H1343" s="150">
        <f t="shared" si="389"/>
        <v>0.89709708856873904</v>
      </c>
      <c r="I1343" s="137"/>
      <c r="J1343" s="151">
        <f t="shared" si="390"/>
        <v>132.18159709852995</v>
      </c>
      <c r="K1343" s="150">
        <f t="shared" si="391"/>
        <v>133.59709708856872</v>
      </c>
      <c r="L1343" s="135"/>
      <c r="M1343" s="149">
        <f t="shared" si="393"/>
        <v>0.98038675090763217</v>
      </c>
      <c r="N1343" s="149">
        <f t="shared" si="394"/>
        <v>0.9804202265816464</v>
      </c>
      <c r="O1343" s="149">
        <f t="shared" si="395"/>
        <v>1.0633954329389046</v>
      </c>
      <c r="P1343" s="149">
        <f t="shared" si="396"/>
        <v>1.0634875098821046</v>
      </c>
      <c r="Q1343" s="140"/>
      <c r="R1343" s="152">
        <f t="shared" si="397"/>
        <v>-1.9808141385597468E-2</v>
      </c>
      <c r="S1343" s="152">
        <f t="shared" si="398"/>
        <v>-1.9773996592762882E-2</v>
      </c>
      <c r="T1343" s="152">
        <f t="shared" si="399"/>
        <v>6.1467027306360715E-2</v>
      </c>
      <c r="U1343" s="152">
        <f t="shared" si="400"/>
        <v>6.1553611237618738E-2</v>
      </c>
    </row>
    <row r="1344" spans="1:21" x14ac:dyDescent="0.25">
      <c r="A1344" s="130">
        <f t="shared" si="384"/>
        <v>1982.11</v>
      </c>
      <c r="B1344" s="138"/>
      <c r="C1344" s="149">
        <f t="shared" si="392"/>
        <v>0.01</v>
      </c>
      <c r="D1344" s="150">
        <f t="shared" si="403"/>
        <v>-1.3810000000000002</v>
      </c>
      <c r="E1344" s="150">
        <f t="shared" si="386"/>
        <v>0.86115523024056451</v>
      </c>
      <c r="F1344" s="150">
        <f t="shared" si="387"/>
        <v>2.2826984367993171</v>
      </c>
      <c r="G1344" s="151">
        <f t="shared" si="388"/>
        <v>-0.51984476975943572</v>
      </c>
      <c r="H1344" s="150">
        <f t="shared" si="389"/>
        <v>0.90169843679931683</v>
      </c>
      <c r="I1344" s="137"/>
      <c r="J1344" s="151">
        <f t="shared" si="390"/>
        <v>137.58015523024056</v>
      </c>
      <c r="K1344" s="150">
        <f t="shared" si="391"/>
        <v>139.0016984367993</v>
      </c>
      <c r="L1344" s="135"/>
      <c r="M1344" s="149">
        <f t="shared" si="393"/>
        <v>1.0059317805444365</v>
      </c>
      <c r="N1344" s="149">
        <f t="shared" si="394"/>
        <v>1.0057966697930514</v>
      </c>
      <c r="O1344" s="149">
        <f t="shared" si="395"/>
        <v>1.0352752150038664</v>
      </c>
      <c r="P1344" s="149">
        <f t="shared" si="396"/>
        <v>1.0349170715586999</v>
      </c>
      <c r="Q1344" s="140"/>
      <c r="R1344" s="152">
        <f t="shared" si="397"/>
        <v>5.9142567980875497E-3</v>
      </c>
      <c r="S1344" s="152">
        <f t="shared" si="398"/>
        <v>5.7799337471154859E-3</v>
      </c>
      <c r="T1344" s="152">
        <f t="shared" si="399"/>
        <v>3.4667299586304677E-2</v>
      </c>
      <c r="U1344" s="152">
        <f t="shared" si="400"/>
        <v>3.4321299409350942E-2</v>
      </c>
    </row>
    <row r="1345" spans="1:21" x14ac:dyDescent="0.25">
      <c r="A1345" s="130">
        <f t="shared" ref="A1345:A1408" si="404">Timecode</f>
        <v>1982.12</v>
      </c>
      <c r="B1345" s="138"/>
      <c r="C1345" s="149">
        <f t="shared" si="392"/>
        <v>0.01</v>
      </c>
      <c r="D1345" s="150">
        <f t="shared" si="403"/>
        <v>-1.3940000000000055</v>
      </c>
      <c r="E1345" s="150">
        <f t="shared" si="386"/>
        <v>0.86554274422252619</v>
      </c>
      <c r="F1345" s="150">
        <f t="shared" si="387"/>
        <v>2.115710325936619</v>
      </c>
      <c r="G1345" s="151">
        <f t="shared" si="388"/>
        <v>-0.52845725577747926</v>
      </c>
      <c r="H1345" s="150">
        <f t="shared" si="389"/>
        <v>0.72171032593661355</v>
      </c>
      <c r="I1345" s="137"/>
      <c r="J1345" s="151">
        <f t="shared" si="390"/>
        <v>138.87154274422252</v>
      </c>
      <c r="K1345" s="150">
        <f t="shared" si="391"/>
        <v>140.12171032593662</v>
      </c>
      <c r="L1345" s="135"/>
      <c r="M1345" s="149">
        <f t="shared" si="393"/>
        <v>1.0095946193798941</v>
      </c>
      <c r="N1345" s="149">
        <f t="shared" si="394"/>
        <v>1.0091688480232168</v>
      </c>
      <c r="O1345" s="149">
        <f t="shared" si="395"/>
        <v>1.0121652607857059</v>
      </c>
      <c r="P1345" s="149">
        <f t="shared" si="396"/>
        <v>1.0111245162796456</v>
      </c>
      <c r="Q1345" s="140"/>
      <c r="R1345" s="152">
        <f t="shared" si="397"/>
        <v>9.5488833332944226E-3</v>
      </c>
      <c r="S1345" s="152">
        <f t="shared" si="398"/>
        <v>9.1270693170758307E-3</v>
      </c>
      <c r="T1345" s="152">
        <f t="shared" si="399"/>
        <v>1.2091858704735038E-2</v>
      </c>
      <c r="U1345" s="152">
        <f t="shared" si="400"/>
        <v>1.1063093957690506E-2</v>
      </c>
    </row>
    <row r="1346" spans="1:21" x14ac:dyDescent="0.25">
      <c r="A1346" s="130">
        <f t="shared" si="404"/>
        <v>1983.01</v>
      </c>
      <c r="B1346" s="138"/>
      <c r="C1346" s="149">
        <f t="shared" si="392"/>
        <v>0.01</v>
      </c>
      <c r="D1346" s="150">
        <f t="shared" si="403"/>
        <v>-1.4430000000000121</v>
      </c>
      <c r="E1346" s="150">
        <f t="shared" ref="E1346:E1409" si="405">(Epsilon*2*L_RDY_SP_set*q_SP)</f>
        <v>0.8923441148657123</v>
      </c>
      <c r="F1346" s="150">
        <f t="shared" ref="F1346:F1409" si="406">(Epsilon*2*L_RS_SP_set*q_SP)</f>
        <v>2.3766350646987826</v>
      </c>
      <c r="G1346" s="151">
        <f t="shared" ref="G1346:G1409" si="407">Impact_neg_d+Impact_pos_RDY_d</f>
        <v>-0.55065588513429975</v>
      </c>
      <c r="H1346" s="150">
        <f t="shared" ref="H1346:H1409" si="408">Impact_neg_d+Impact_pos_RS_d</f>
        <v>0.93363506469877056</v>
      </c>
      <c r="I1346" s="137"/>
      <c r="J1346" s="151">
        <f t="shared" ref="J1346:J1409" si="409">q_SP+Impact_ges_RDY_d</f>
        <v>143.74934411486572</v>
      </c>
      <c r="K1346" s="150">
        <f t="shared" ref="K1346:K1409" si="410">q_SP+Impact_ges_RS_d</f>
        <v>145.23363506469877</v>
      </c>
      <c r="L1346" s="135"/>
      <c r="M1346" s="149">
        <f t="shared" si="393"/>
        <v>1.0147319567130544</v>
      </c>
      <c r="N1346" s="149">
        <f t="shared" si="394"/>
        <v>1.0151402900982824</v>
      </c>
      <c r="O1346" s="149">
        <f t="shared" si="395"/>
        <v>1.0329895889154446</v>
      </c>
      <c r="P1346" s="149">
        <f t="shared" si="396"/>
        <v>1.0340771283806045</v>
      </c>
      <c r="Q1346" s="140"/>
      <c r="R1346" s="152">
        <f t="shared" si="397"/>
        <v>1.4624495561840237E-2</v>
      </c>
      <c r="S1346" s="152">
        <f t="shared" si="398"/>
        <v>1.5026819788280982E-2</v>
      </c>
      <c r="T1346" s="152">
        <f t="shared" si="399"/>
        <v>3.2457111592467794E-2</v>
      </c>
      <c r="U1346" s="152">
        <f t="shared" si="400"/>
        <v>3.3509365548672627E-2</v>
      </c>
    </row>
    <row r="1347" spans="1:21" x14ac:dyDescent="0.25">
      <c r="A1347" s="130">
        <f t="shared" si="404"/>
        <v>1983.02</v>
      </c>
      <c r="B1347" s="138"/>
      <c r="C1347" s="149">
        <f t="shared" ref="C1347:C1410" si="411">C1346</f>
        <v>0.01</v>
      </c>
      <c r="D1347" s="150">
        <f t="shared" si="403"/>
        <v>-1.4679999999999893</v>
      </c>
      <c r="E1347" s="150">
        <f t="shared" si="405"/>
        <v>0.89375902469549118</v>
      </c>
      <c r="F1347" s="150">
        <f t="shared" si="406"/>
        <v>2.3404689095348608</v>
      </c>
      <c r="G1347" s="151">
        <f t="shared" si="407"/>
        <v>-0.57424097530449814</v>
      </c>
      <c r="H1347" s="150">
        <f t="shared" si="408"/>
        <v>0.87246890953487144</v>
      </c>
      <c r="I1347" s="137"/>
      <c r="J1347" s="151">
        <f t="shared" si="409"/>
        <v>146.22575902469552</v>
      </c>
      <c r="K1347" s="150">
        <f t="shared" si="410"/>
        <v>147.67246890953487</v>
      </c>
      <c r="L1347" s="135"/>
      <c r="M1347" s="149">
        <f t="shared" ref="M1347:M1410" si="412">(D_mon+q_impact_RDY_d)/INDEX(q_impact_RDY_d,tMinus)*L_RDY_SP_set+(R_Cash)*(1-L_RDY_SP_set)</f>
        <v>1.0227422011727612</v>
      </c>
      <c r="N1347" s="149">
        <f t="shared" ref="N1347:N1410" si="413">(D_mon+q_impact_RS_d)/INDEX(q_impact_RS_d,tMinus)*L_RDY_SP_set+(R_Cash)*(1-L_RDY_SP_set)</f>
        <v>1.0225973955040588</v>
      </c>
      <c r="O1347" s="149">
        <f t="shared" ref="O1347:O1410" si="414">(D_mon+q_impact_RDY_d)/INDEX(q_impact_RDY_d,tMinus)*L_RS_SP_set+(R_Cash)*(1-L_RS_SP_set)</f>
        <v>1.0216677097396962</v>
      </c>
      <c r="P1347" s="149">
        <f t="shared" ref="P1347:P1410" si="415">(D_mon+q_impact_RS_d)/INDEX(q_impact_RS_d,tMinus)*L_RS_SP_set+(R_Cash)*(1-L_RS_SP_set)</f>
        <v>1.0212885100268461</v>
      </c>
      <c r="Q1347" s="140"/>
      <c r="R1347" s="152">
        <f t="shared" ref="R1347:R1410" si="416">LN(M1347)</f>
        <v>2.2487452447783125E-2</v>
      </c>
      <c r="S1347" s="152">
        <f t="shared" ref="S1347:S1410" si="417">LN(N1347)</f>
        <v>2.2345856725312828E-2</v>
      </c>
      <c r="T1347" s="152">
        <f t="shared" ref="T1347:T1410" si="418">LN(O1347)</f>
        <v>2.1436301671938211E-2</v>
      </c>
      <c r="U1347" s="152">
        <f t="shared" ref="U1347:U1410" si="419">LN(P1347)</f>
        <v>2.1065075197737738E-2</v>
      </c>
    </row>
    <row r="1348" spans="1:21" x14ac:dyDescent="0.25">
      <c r="A1348" s="130">
        <f t="shared" si="404"/>
        <v>1983.03</v>
      </c>
      <c r="B1348" s="138"/>
      <c r="C1348" s="149">
        <f t="shared" si="411"/>
        <v>0.01</v>
      </c>
      <c r="D1348" s="150">
        <f t="shared" si="403"/>
        <v>-1.5190000000000055</v>
      </c>
      <c r="E1348" s="150">
        <f t="shared" si="405"/>
        <v>0.90342613570494879</v>
      </c>
      <c r="F1348" s="150">
        <f t="shared" si="406"/>
        <v>2.4994531439936232</v>
      </c>
      <c r="G1348" s="151">
        <f t="shared" si="407"/>
        <v>-0.61557386429505667</v>
      </c>
      <c r="H1348" s="150">
        <f t="shared" si="408"/>
        <v>0.98045314399361772</v>
      </c>
      <c r="I1348" s="137"/>
      <c r="J1348" s="151">
        <f t="shared" si="409"/>
        <v>151.28442613570496</v>
      </c>
      <c r="K1348" s="150">
        <f t="shared" si="410"/>
        <v>152.88045314399363</v>
      </c>
      <c r="L1348" s="135"/>
      <c r="M1348" s="149">
        <f t="shared" si="412"/>
        <v>1.0089725406793617</v>
      </c>
      <c r="N1348" s="149">
        <f t="shared" si="413"/>
        <v>1.0091609696270785</v>
      </c>
      <c r="O1348" s="149">
        <f t="shared" si="414"/>
        <v>1.0310748954667064</v>
      </c>
      <c r="P1348" s="149">
        <f t="shared" si="415"/>
        <v>1.0315962101676834</v>
      </c>
      <c r="Q1348" s="140"/>
      <c r="R1348" s="152">
        <f t="shared" si="416"/>
        <v>8.9325266100354142E-3</v>
      </c>
      <c r="S1348" s="152">
        <f t="shared" si="417"/>
        <v>9.1192624699792824E-3</v>
      </c>
      <c r="T1348" s="152">
        <f t="shared" si="418"/>
        <v>3.0601845914069278E-2</v>
      </c>
      <c r="U1348" s="152">
        <f t="shared" si="419"/>
        <v>3.1107321276237214E-2</v>
      </c>
    </row>
    <row r="1349" spans="1:21" x14ac:dyDescent="0.25">
      <c r="A1349" s="130">
        <f t="shared" si="404"/>
        <v>1983.04</v>
      </c>
      <c r="B1349" s="138"/>
      <c r="C1349" s="149">
        <f t="shared" si="411"/>
        <v>0.01</v>
      </c>
      <c r="D1349" s="150">
        <f t="shared" si="403"/>
        <v>-1.5769999999999982</v>
      </c>
      <c r="E1349" s="150">
        <f t="shared" si="405"/>
        <v>0.93024617810845156</v>
      </c>
      <c r="F1349" s="150">
        <f t="shared" si="406"/>
        <v>2.6044561639208137</v>
      </c>
      <c r="G1349" s="151">
        <f t="shared" si="407"/>
        <v>-0.64675382189154662</v>
      </c>
      <c r="H1349" s="150">
        <f t="shared" si="408"/>
        <v>1.0274561639208155</v>
      </c>
      <c r="I1349" s="137"/>
      <c r="J1349" s="151">
        <f t="shared" si="409"/>
        <v>157.05324617810845</v>
      </c>
      <c r="K1349" s="150">
        <f t="shared" si="410"/>
        <v>158.72745616392081</v>
      </c>
      <c r="L1349" s="135"/>
      <c r="M1349" s="149">
        <f t="shared" si="412"/>
        <v>1.0137720345108567</v>
      </c>
      <c r="N1349" s="149">
        <f t="shared" si="413"/>
        <v>1.0137937173051554</v>
      </c>
      <c r="O1349" s="149">
        <f t="shared" si="414"/>
        <v>1.0349820832392984</v>
      </c>
      <c r="P1349" s="149">
        <f t="shared" si="415"/>
        <v>1.0350427896292744</v>
      </c>
      <c r="Q1349" s="140"/>
      <c r="R1349" s="152">
        <f t="shared" si="416"/>
        <v>1.3678061856997875E-2</v>
      </c>
      <c r="S1349" s="152">
        <f t="shared" si="417"/>
        <v>1.369944986306388E-2</v>
      </c>
      <c r="T1349" s="152">
        <f t="shared" si="418"/>
        <v>3.4384115687592469E-2</v>
      </c>
      <c r="U1349" s="152">
        <f t="shared" si="419"/>
        <v>3.4442768499729257E-2</v>
      </c>
    </row>
    <row r="1350" spans="1:21" x14ac:dyDescent="0.25">
      <c r="A1350" s="130">
        <f t="shared" si="404"/>
        <v>1983.05</v>
      </c>
      <c r="B1350" s="138"/>
      <c r="C1350" s="149">
        <f t="shared" si="411"/>
        <v>0.01</v>
      </c>
      <c r="D1350" s="150">
        <f t="shared" si="403"/>
        <v>-1.6409999999999911</v>
      </c>
      <c r="E1350" s="150">
        <f t="shared" si="405"/>
        <v>0.95332965201176012</v>
      </c>
      <c r="F1350" s="150">
        <f t="shared" si="406"/>
        <v>2.7158919013188467</v>
      </c>
      <c r="G1350" s="151">
        <f t="shared" si="407"/>
        <v>-0.68767034798823101</v>
      </c>
      <c r="H1350" s="150">
        <f t="shared" si="408"/>
        <v>1.0748919013188556</v>
      </c>
      <c r="I1350" s="137"/>
      <c r="J1350" s="151">
        <f t="shared" si="409"/>
        <v>163.41232965201175</v>
      </c>
      <c r="K1350" s="150">
        <f t="shared" si="410"/>
        <v>165.17489190131886</v>
      </c>
      <c r="L1350" s="135"/>
      <c r="M1350" s="149">
        <f t="shared" si="412"/>
        <v>1.0178771975589684</v>
      </c>
      <c r="N1350" s="149">
        <f t="shared" si="413"/>
        <v>1.0179035629927708</v>
      </c>
      <c r="O1350" s="149">
        <f t="shared" si="414"/>
        <v>1.0377759163507099</v>
      </c>
      <c r="P1350" s="149">
        <f t="shared" si="415"/>
        <v>1.0378510274814585</v>
      </c>
      <c r="Q1350" s="140"/>
      <c r="R1350" s="152">
        <f t="shared" si="416"/>
        <v>1.7719279770253473E-2</v>
      </c>
      <c r="S1350" s="152">
        <f t="shared" si="417"/>
        <v>1.7745181806774084E-2</v>
      </c>
      <c r="T1350" s="152">
        <f t="shared" si="418"/>
        <v>3.7079881236583727E-2</v>
      </c>
      <c r="U1350" s="152">
        <f t="shared" si="419"/>
        <v>3.7152255639897991E-2</v>
      </c>
    </row>
    <row r="1351" spans="1:21" x14ac:dyDescent="0.25">
      <c r="A1351" s="130">
        <f t="shared" si="404"/>
        <v>1983.06</v>
      </c>
      <c r="B1351" s="138"/>
      <c r="C1351" s="149">
        <f t="shared" si="411"/>
        <v>0.01</v>
      </c>
      <c r="D1351" s="150">
        <f t="shared" si="403"/>
        <v>-1.6640000000000157</v>
      </c>
      <c r="E1351" s="150">
        <f t="shared" si="405"/>
        <v>0.94656206449696512</v>
      </c>
      <c r="F1351" s="150">
        <f t="shared" si="406"/>
        <v>2.6165878414972417</v>
      </c>
      <c r="G1351" s="151">
        <f t="shared" si="407"/>
        <v>-0.71743793550305057</v>
      </c>
      <c r="H1351" s="150">
        <f t="shared" si="408"/>
        <v>0.95258784149722597</v>
      </c>
      <c r="I1351" s="137"/>
      <c r="J1351" s="151">
        <f t="shared" si="409"/>
        <v>165.68256206449695</v>
      </c>
      <c r="K1351" s="150">
        <f t="shared" si="410"/>
        <v>167.35258784149724</v>
      </c>
      <c r="L1351" s="135"/>
      <c r="M1351" s="149">
        <f t="shared" si="412"/>
        <v>1.0304343332407226</v>
      </c>
      <c r="N1351" s="149">
        <f t="shared" si="413"/>
        <v>1.0302220832884332</v>
      </c>
      <c r="O1351" s="149">
        <f t="shared" si="414"/>
        <v>1.021316052414841</v>
      </c>
      <c r="P1351" s="149">
        <f t="shared" si="415"/>
        <v>1.0207293284530965</v>
      </c>
      <c r="Q1351" s="140"/>
      <c r="R1351" s="152">
        <f t="shared" si="416"/>
        <v>2.998039611633949E-2</v>
      </c>
      <c r="S1351" s="152">
        <f t="shared" si="417"/>
        <v>2.9774393843143926E-2</v>
      </c>
      <c r="T1351" s="152">
        <f t="shared" si="418"/>
        <v>2.1092043107731738E-2</v>
      </c>
      <c r="U1351" s="152">
        <f t="shared" si="419"/>
        <v>2.0517399680717814E-2</v>
      </c>
    </row>
    <row r="1352" spans="1:21" x14ac:dyDescent="0.25">
      <c r="A1352" s="130">
        <f t="shared" si="404"/>
        <v>1983.07</v>
      </c>
      <c r="B1352" s="138"/>
      <c r="C1352" s="149">
        <f t="shared" si="411"/>
        <v>0.01</v>
      </c>
      <c r="D1352" s="150">
        <f t="shared" si="403"/>
        <v>-1.6699999999999875</v>
      </c>
      <c r="E1352" s="150">
        <f t="shared" si="405"/>
        <v>0.92202529108369002</v>
      </c>
      <c r="F1352" s="150">
        <f t="shared" si="406"/>
        <v>2.2365551761979634</v>
      </c>
      <c r="G1352" s="151">
        <f t="shared" si="407"/>
        <v>-0.74797470891629747</v>
      </c>
      <c r="H1352" s="150">
        <f t="shared" si="408"/>
        <v>0.56655517619797591</v>
      </c>
      <c r="I1352" s="137"/>
      <c r="J1352" s="151">
        <f t="shared" si="409"/>
        <v>166.2520252910837</v>
      </c>
      <c r="K1352" s="150">
        <f t="shared" si="410"/>
        <v>167.56655517619797</v>
      </c>
      <c r="L1352" s="135"/>
      <c r="M1352" s="149">
        <f t="shared" si="412"/>
        <v>1.0299957048883108</v>
      </c>
      <c r="N1352" s="149">
        <f t="shared" si="413"/>
        <v>1.0293901867648967</v>
      </c>
      <c r="O1352" s="149">
        <f t="shared" si="414"/>
        <v>1.0174602642314445</v>
      </c>
      <c r="P1352" s="149">
        <f t="shared" si="415"/>
        <v>1.0159914599521043</v>
      </c>
      <c r="Q1352" s="140"/>
      <c r="R1352" s="152">
        <f t="shared" si="416"/>
        <v>2.9554632221501169E-2</v>
      </c>
      <c r="S1352" s="152">
        <f t="shared" si="417"/>
        <v>2.8966575225172403E-2</v>
      </c>
      <c r="T1352" s="152">
        <f t="shared" si="418"/>
        <v>1.7309585219661371E-2</v>
      </c>
      <c r="U1352" s="152">
        <f t="shared" si="419"/>
        <v>1.586494356201075E-2</v>
      </c>
    </row>
    <row r="1353" spans="1:21" x14ac:dyDescent="0.25">
      <c r="A1353" s="130">
        <f t="shared" si="404"/>
        <v>1983.08</v>
      </c>
      <c r="B1353" s="138"/>
      <c r="C1353" s="149">
        <f t="shared" si="411"/>
        <v>0.01</v>
      </c>
      <c r="D1353" s="150">
        <f t="shared" si="403"/>
        <v>-1.6239999999999952</v>
      </c>
      <c r="E1353" s="150">
        <f t="shared" si="405"/>
        <v>0.8744916428004661</v>
      </c>
      <c r="F1353" s="150">
        <f t="shared" si="406"/>
        <v>0.60584065399809417</v>
      </c>
      <c r="G1353" s="151">
        <f t="shared" si="407"/>
        <v>-0.74950835719952913</v>
      </c>
      <c r="H1353" s="150">
        <f t="shared" si="408"/>
        <v>-1.0181593460019012</v>
      </c>
      <c r="I1353" s="137"/>
      <c r="J1353" s="151">
        <f t="shared" si="409"/>
        <v>161.65049164280049</v>
      </c>
      <c r="K1353" s="150">
        <f t="shared" si="410"/>
        <v>161.3818406539981</v>
      </c>
      <c r="L1353" s="135"/>
      <c r="M1353" s="149">
        <f t="shared" si="412"/>
        <v>1.0191751986050583</v>
      </c>
      <c r="N1353" s="149">
        <f t="shared" si="413"/>
        <v>1.0166824695427545</v>
      </c>
      <c r="O1353" s="149">
        <f t="shared" si="414"/>
        <v>1.0240823833856953</v>
      </c>
      <c r="P1353" s="149">
        <f t="shared" si="415"/>
        <v>1.0223554410898146</v>
      </c>
      <c r="Q1353" s="140"/>
      <c r="R1353" s="152">
        <f t="shared" si="416"/>
        <v>1.89936713609705E-2</v>
      </c>
      <c r="S1353" s="152">
        <f t="shared" si="417"/>
        <v>1.6544845642952211E-2</v>
      </c>
      <c r="T1353" s="152">
        <f t="shared" si="418"/>
        <v>2.3796975906278328E-2</v>
      </c>
      <c r="U1353" s="152">
        <f t="shared" si="419"/>
        <v>2.2109221032749579E-2</v>
      </c>
    </row>
    <row r="1354" spans="1:21" x14ac:dyDescent="0.25">
      <c r="A1354" s="130">
        <f t="shared" si="404"/>
        <v>1983.09</v>
      </c>
      <c r="B1354" s="138"/>
      <c r="C1354" s="149">
        <f t="shared" si="411"/>
        <v>0.01</v>
      </c>
      <c r="D1354" s="150">
        <f t="shared" si="403"/>
        <v>-1.671999999999997</v>
      </c>
      <c r="E1354" s="150">
        <f t="shared" si="405"/>
        <v>0.89666045172160791</v>
      </c>
      <c r="F1354" s="150">
        <f t="shared" si="406"/>
        <v>2.7240713445611693</v>
      </c>
      <c r="G1354" s="151">
        <f t="shared" si="407"/>
        <v>-0.77533954827838913</v>
      </c>
      <c r="H1354" s="150">
        <f t="shared" si="408"/>
        <v>1.0520713445611722</v>
      </c>
      <c r="I1354" s="137"/>
      <c r="J1354" s="151">
        <f t="shared" si="409"/>
        <v>166.42466045172159</v>
      </c>
      <c r="K1354" s="150">
        <f t="shared" si="410"/>
        <v>168.25207134456116</v>
      </c>
      <c r="L1354" s="135"/>
      <c r="M1354" s="149">
        <f t="shared" si="412"/>
        <v>1.0077589557074935</v>
      </c>
      <c r="N1354" s="149">
        <f t="shared" si="413"/>
        <v>1.0112564103793655</v>
      </c>
      <c r="O1354" s="149">
        <f t="shared" si="414"/>
        <v>1.0267126695657689</v>
      </c>
      <c r="P1354" s="149">
        <f t="shared" si="415"/>
        <v>1.0373380027476384</v>
      </c>
      <c r="Q1354" s="140"/>
      <c r="R1354" s="152">
        <f t="shared" si="416"/>
        <v>7.7290098101763776E-3</v>
      </c>
      <c r="S1354" s="152">
        <f t="shared" si="417"/>
        <v>1.1193528435358178E-2</v>
      </c>
      <c r="T1354" s="152">
        <f t="shared" si="418"/>
        <v>2.63621153321302E-2</v>
      </c>
      <c r="U1354" s="152">
        <f t="shared" si="419"/>
        <v>3.665781900130903E-2</v>
      </c>
    </row>
    <row r="1355" spans="1:21" x14ac:dyDescent="0.25">
      <c r="A1355" s="130">
        <f t="shared" si="404"/>
        <v>1983.1</v>
      </c>
      <c r="B1355" s="138"/>
      <c r="C1355" s="149">
        <f t="shared" si="411"/>
        <v>0.01</v>
      </c>
      <c r="D1355" s="150">
        <f t="shared" si="403"/>
        <v>-1.6769999999999925</v>
      </c>
      <c r="E1355" s="150">
        <f t="shared" si="405"/>
        <v>0.89523651538399118</v>
      </c>
      <c r="F1355" s="150">
        <f t="shared" si="406"/>
        <v>2.1630709483281962</v>
      </c>
      <c r="G1355" s="151">
        <f t="shared" si="407"/>
        <v>-0.78176348461600131</v>
      </c>
      <c r="H1355" s="150">
        <f t="shared" si="408"/>
        <v>0.48607094832820374</v>
      </c>
      <c r="I1355" s="137"/>
      <c r="J1355" s="151">
        <f t="shared" si="409"/>
        <v>166.918236515384</v>
      </c>
      <c r="K1355" s="150">
        <f t="shared" si="410"/>
        <v>168.18607094832819</v>
      </c>
      <c r="L1355" s="135"/>
      <c r="M1355" s="149">
        <f t="shared" si="412"/>
        <v>1.0040548350842475</v>
      </c>
      <c r="N1355" s="149">
        <f t="shared" si="413"/>
        <v>1.003148317050315</v>
      </c>
      <c r="O1355" s="149">
        <f t="shared" si="414"/>
        <v>1.0053083737055188</v>
      </c>
      <c r="P1355" s="149">
        <f t="shared" si="415"/>
        <v>1.0031180443460268</v>
      </c>
      <c r="Q1355" s="140"/>
      <c r="R1355" s="152">
        <f t="shared" si="416"/>
        <v>4.0466363958807155E-3</v>
      </c>
      <c r="S1355" s="152">
        <f t="shared" si="417"/>
        <v>3.1433714776254993E-3</v>
      </c>
      <c r="T1355" s="152">
        <f t="shared" si="418"/>
        <v>5.2943339534036737E-3</v>
      </c>
      <c r="U1355" s="152">
        <f t="shared" si="419"/>
        <v>3.1131933269342178E-3</v>
      </c>
    </row>
    <row r="1356" spans="1:21" x14ac:dyDescent="0.25">
      <c r="A1356" s="130">
        <f t="shared" si="404"/>
        <v>1983.11</v>
      </c>
      <c r="B1356" s="138"/>
      <c r="C1356" s="149">
        <f t="shared" si="411"/>
        <v>0.01</v>
      </c>
      <c r="D1356" s="150">
        <f t="shared" si="403"/>
        <v>-1.6520000000000152</v>
      </c>
      <c r="E1356" s="150">
        <f t="shared" si="405"/>
        <v>0.8867011730135812</v>
      </c>
      <c r="F1356" s="150">
        <f t="shared" si="406"/>
        <v>0.71386902793436291</v>
      </c>
      <c r="G1356" s="151">
        <f t="shared" si="407"/>
        <v>-0.76529882698643403</v>
      </c>
      <c r="H1356" s="150">
        <f t="shared" si="408"/>
        <v>-0.93813097206565232</v>
      </c>
      <c r="I1356" s="137"/>
      <c r="J1356" s="151">
        <f t="shared" si="409"/>
        <v>164.43470117301356</v>
      </c>
      <c r="K1356" s="150">
        <f t="shared" si="410"/>
        <v>164.26186902793432</v>
      </c>
      <c r="L1356" s="135"/>
      <c r="M1356" s="149">
        <f t="shared" si="412"/>
        <v>1.009706884435861</v>
      </c>
      <c r="N1356" s="149">
        <f t="shared" si="413"/>
        <v>1.007431004112324</v>
      </c>
      <c r="O1356" s="149">
        <f t="shared" si="414"/>
        <v>1.0112127018312687</v>
      </c>
      <c r="P1356" s="149">
        <f t="shared" si="415"/>
        <v>1.0093804267382556</v>
      </c>
      <c r="Q1356" s="140"/>
      <c r="R1356" s="152">
        <f t="shared" si="416"/>
        <v>9.6600753032606412E-3</v>
      </c>
      <c r="S1356" s="152">
        <f t="shared" si="417"/>
        <v>7.4035302230370846E-3</v>
      </c>
      <c r="T1356" s="152">
        <f t="shared" si="418"/>
        <v>1.1150305477994041E-2</v>
      </c>
      <c r="U1356" s="152">
        <f t="shared" si="419"/>
        <v>9.3367037495457432E-3</v>
      </c>
    </row>
    <row r="1357" spans="1:21" x14ac:dyDescent="0.25">
      <c r="A1357" s="130">
        <f t="shared" si="404"/>
        <v>1983.12</v>
      </c>
      <c r="B1357" s="138"/>
      <c r="C1357" s="149">
        <f t="shared" si="411"/>
        <v>0.01</v>
      </c>
      <c r="D1357" s="150">
        <f t="shared" si="403"/>
        <v>-1.6440000000000055</v>
      </c>
      <c r="E1357" s="150">
        <f t="shared" si="405"/>
        <v>0.88568382902515752</v>
      </c>
      <c r="F1357" s="150">
        <f t="shared" si="406"/>
        <v>1.0140138899464965</v>
      </c>
      <c r="G1357" s="151">
        <f t="shared" si="407"/>
        <v>-0.75831617097484794</v>
      </c>
      <c r="H1357" s="150">
        <f t="shared" si="408"/>
        <v>-0.62998611005350891</v>
      </c>
      <c r="I1357" s="137"/>
      <c r="J1357" s="151">
        <f t="shared" si="409"/>
        <v>163.64168382902517</v>
      </c>
      <c r="K1357" s="150">
        <f t="shared" si="410"/>
        <v>163.77001388994648</v>
      </c>
      <c r="L1357" s="135"/>
      <c r="M1357" s="149">
        <f t="shared" si="412"/>
        <v>1.0120467646769191</v>
      </c>
      <c r="N1357" s="149">
        <f t="shared" si="413"/>
        <v>1.0125402838805337</v>
      </c>
      <c r="O1357" s="149">
        <f t="shared" si="414"/>
        <v>1.0113375520903722</v>
      </c>
      <c r="P1357" s="149">
        <f t="shared" si="415"/>
        <v>1.0119025791474556</v>
      </c>
      <c r="Q1357" s="140"/>
      <c r="R1357" s="152">
        <f t="shared" si="416"/>
        <v>1.1974779952675896E-2</v>
      </c>
      <c r="S1357" s="152">
        <f t="shared" si="417"/>
        <v>1.246230575576872E-2</v>
      </c>
      <c r="T1357" s="152">
        <f t="shared" si="418"/>
        <v>1.127376372979281E-2</v>
      </c>
      <c r="U1357" s="152">
        <f t="shared" si="419"/>
        <v>1.1832300566867788E-2</v>
      </c>
    </row>
    <row r="1358" spans="1:21" x14ac:dyDescent="0.25">
      <c r="A1358" s="130">
        <f t="shared" si="404"/>
        <v>1984.01</v>
      </c>
      <c r="B1358" s="138"/>
      <c r="C1358" s="149">
        <f t="shared" si="411"/>
        <v>0.01</v>
      </c>
      <c r="D1358" s="150">
        <f t="shared" si="403"/>
        <v>-1.6640000000000157</v>
      </c>
      <c r="E1358" s="150">
        <f t="shared" si="405"/>
        <v>0.89538900067843574</v>
      </c>
      <c r="F1358" s="150">
        <f t="shared" si="406"/>
        <v>2.5607036948206354</v>
      </c>
      <c r="G1358" s="151">
        <f t="shared" si="407"/>
        <v>-0.76861099932157995</v>
      </c>
      <c r="H1358" s="150">
        <f t="shared" si="408"/>
        <v>0.89670369482061973</v>
      </c>
      <c r="I1358" s="137"/>
      <c r="J1358" s="151">
        <f t="shared" si="409"/>
        <v>165.63138900067844</v>
      </c>
      <c r="K1358" s="150">
        <f t="shared" si="410"/>
        <v>167.29670369482062</v>
      </c>
      <c r="L1358" s="135"/>
      <c r="M1358" s="149">
        <f t="shared" si="412"/>
        <v>1.0047007280749829</v>
      </c>
      <c r="N1358" s="149">
        <f t="shared" si="413"/>
        <v>1.0072224130174685</v>
      </c>
      <c r="O1358" s="149">
        <f t="shared" si="414"/>
        <v>1.0122885989441024</v>
      </c>
      <c r="P1358" s="149">
        <f t="shared" si="415"/>
        <v>1.0195003113333585</v>
      </c>
      <c r="Q1358" s="140"/>
      <c r="R1358" s="152">
        <f t="shared" si="416"/>
        <v>4.6897141549073857E-3</v>
      </c>
      <c r="S1358" s="152">
        <f t="shared" si="417"/>
        <v>7.1964562977382875E-3</v>
      </c>
      <c r="T1358" s="152">
        <f t="shared" si="418"/>
        <v>1.221370703232849E-2</v>
      </c>
      <c r="U1358" s="152">
        <f t="shared" si="419"/>
        <v>1.931261641080436E-2</v>
      </c>
    </row>
    <row r="1359" spans="1:21" x14ac:dyDescent="0.25">
      <c r="A1359" s="130">
        <f t="shared" si="404"/>
        <v>1984.02</v>
      </c>
      <c r="B1359" s="138"/>
      <c r="C1359" s="149">
        <f t="shared" si="411"/>
        <v>0.01</v>
      </c>
      <c r="D1359" s="150">
        <f t="shared" si="403"/>
        <v>-1.5730000000000075</v>
      </c>
      <c r="E1359" s="150">
        <f t="shared" si="405"/>
        <v>0.84870804394425015</v>
      </c>
      <c r="F1359" s="150">
        <f t="shared" si="406"/>
        <v>0.52967564197455408</v>
      </c>
      <c r="G1359" s="151">
        <f t="shared" si="407"/>
        <v>-0.72429195605575736</v>
      </c>
      <c r="H1359" s="150">
        <f t="shared" si="408"/>
        <v>-1.0433243580254534</v>
      </c>
      <c r="I1359" s="137"/>
      <c r="J1359" s="151">
        <f t="shared" si="409"/>
        <v>156.57570804394425</v>
      </c>
      <c r="K1359" s="150">
        <f t="shared" si="410"/>
        <v>156.25667564197457</v>
      </c>
      <c r="L1359" s="135"/>
      <c r="M1359" s="149">
        <f t="shared" si="412"/>
        <v>0.99978893971875404</v>
      </c>
      <c r="N1359" s="149">
        <f t="shared" si="413"/>
        <v>0.99672624828175183</v>
      </c>
      <c r="O1359" s="149">
        <f t="shared" si="414"/>
        <v>1.0068527685488631</v>
      </c>
      <c r="P1359" s="149">
        <f t="shared" si="415"/>
        <v>1.0049413538231053</v>
      </c>
      <c r="Q1359" s="140"/>
      <c r="R1359" s="152">
        <f t="shared" si="416"/>
        <v>-2.1108255760160697E-4</v>
      </c>
      <c r="S1359" s="152">
        <f t="shared" si="417"/>
        <v>-3.2791221676196814E-3</v>
      </c>
      <c r="T1359" s="152">
        <f t="shared" si="418"/>
        <v>6.8293950518236533E-3</v>
      </c>
      <c r="U1359" s="152">
        <f t="shared" si="419"/>
        <v>4.9291854034842451E-3</v>
      </c>
    </row>
    <row r="1360" spans="1:21" x14ac:dyDescent="0.25">
      <c r="A1360" s="130">
        <f t="shared" si="404"/>
        <v>1984.03</v>
      </c>
      <c r="B1360" s="138"/>
      <c r="C1360" s="149">
        <f t="shared" si="411"/>
        <v>0.01</v>
      </c>
      <c r="D1360" s="150">
        <f t="shared" si="403"/>
        <v>-1.5740000000000123</v>
      </c>
      <c r="E1360" s="150">
        <f t="shared" si="405"/>
        <v>0.87103250983905534</v>
      </c>
      <c r="F1360" s="150">
        <f t="shared" si="406"/>
        <v>1.7006714892557651</v>
      </c>
      <c r="G1360" s="151">
        <f t="shared" si="407"/>
        <v>-0.70296749016095694</v>
      </c>
      <c r="H1360" s="150">
        <f t="shared" si="408"/>
        <v>0.12667148925575278</v>
      </c>
      <c r="I1360" s="137"/>
      <c r="J1360" s="151">
        <f t="shared" si="409"/>
        <v>156.69703250983906</v>
      </c>
      <c r="K1360" s="150">
        <f t="shared" si="410"/>
        <v>157.52667148925576</v>
      </c>
      <c r="L1360" s="135"/>
      <c r="M1360" s="149">
        <f t="shared" si="412"/>
        <v>1.02695526177298</v>
      </c>
      <c r="N1360" s="149">
        <f t="shared" si="413"/>
        <v>1.0289918860206242</v>
      </c>
      <c r="O1360" s="149">
        <f t="shared" si="414"/>
        <v>1.0188084940796378</v>
      </c>
      <c r="P1360" s="149">
        <f t="shared" si="415"/>
        <v>1.0227849573610548</v>
      </c>
      <c r="Q1360" s="140"/>
      <c r="R1360" s="152">
        <f t="shared" si="416"/>
        <v>2.6598367945941375E-2</v>
      </c>
      <c r="S1360" s="152">
        <f t="shared" si="417"/>
        <v>2.857957151530752E-2</v>
      </c>
      <c r="T1360" s="152">
        <f t="shared" si="418"/>
        <v>1.8633801426098731E-2</v>
      </c>
      <c r="U1360" s="152">
        <f t="shared" si="419"/>
        <v>2.252925701451448E-2</v>
      </c>
    </row>
    <row r="1361" spans="1:21" x14ac:dyDescent="0.25">
      <c r="A1361" s="130">
        <f t="shared" si="404"/>
        <v>1984.04</v>
      </c>
      <c r="B1361" s="138"/>
      <c r="C1361" s="149">
        <f t="shared" si="411"/>
        <v>0.01</v>
      </c>
      <c r="D1361" s="150">
        <f t="shared" si="403"/>
        <v>-1.5759999999999934</v>
      </c>
      <c r="E1361" s="150">
        <f t="shared" si="405"/>
        <v>0.85688524316786985</v>
      </c>
      <c r="F1361" s="150">
        <f t="shared" si="406"/>
        <v>1.8038060074635693</v>
      </c>
      <c r="G1361" s="151">
        <f t="shared" si="407"/>
        <v>-0.71911475683212356</v>
      </c>
      <c r="H1361" s="150">
        <f t="shared" si="408"/>
        <v>0.22780600746357593</v>
      </c>
      <c r="I1361" s="137"/>
      <c r="J1361" s="151">
        <f t="shared" si="409"/>
        <v>156.88088524316788</v>
      </c>
      <c r="K1361" s="150">
        <f t="shared" si="410"/>
        <v>157.82780600746358</v>
      </c>
      <c r="L1361" s="135"/>
      <c r="M1361" s="149">
        <f t="shared" si="412"/>
        <v>1.0204907363668529</v>
      </c>
      <c r="N1361" s="149">
        <f t="shared" si="413"/>
        <v>1.0206859575494311</v>
      </c>
      <c r="O1361" s="149">
        <f t="shared" si="414"/>
        <v>1.0141056394830539</v>
      </c>
      <c r="P1361" s="149">
        <f t="shared" si="415"/>
        <v>1.0145165943276215</v>
      </c>
      <c r="Q1361" s="140"/>
      <c r="R1361" s="152">
        <f t="shared" si="416"/>
        <v>2.0283625683056087E-2</v>
      </c>
      <c r="S1361" s="152">
        <f t="shared" si="417"/>
        <v>2.0474908665813338E-2</v>
      </c>
      <c r="T1361" s="152">
        <f t="shared" si="418"/>
        <v>1.4007080692290437E-2</v>
      </c>
      <c r="U1361" s="152">
        <f t="shared" si="419"/>
        <v>1.4412237298917271E-2</v>
      </c>
    </row>
    <row r="1362" spans="1:21" x14ac:dyDescent="0.25">
      <c r="A1362" s="130">
        <f t="shared" si="404"/>
        <v>1984.05</v>
      </c>
      <c r="B1362" s="138"/>
      <c r="C1362" s="149">
        <f t="shared" si="411"/>
        <v>0.01</v>
      </c>
      <c r="D1362" s="150">
        <f t="shared" ref="D1362:D1381" si="420">(1-Epsilon)*q_SP-q_SP</f>
        <v>-1.5660000000000025</v>
      </c>
      <c r="E1362" s="150">
        <f t="shared" si="405"/>
        <v>0.84289412922245066</v>
      </c>
      <c r="F1362" s="150">
        <f t="shared" si="406"/>
        <v>0.90667259491281782</v>
      </c>
      <c r="G1362" s="151">
        <f t="shared" si="407"/>
        <v>-0.72310587077755184</v>
      </c>
      <c r="H1362" s="150">
        <f t="shared" si="408"/>
        <v>-0.65932740508718468</v>
      </c>
      <c r="I1362" s="137"/>
      <c r="J1362" s="151">
        <f t="shared" si="409"/>
        <v>155.87689412922245</v>
      </c>
      <c r="K1362" s="150">
        <f t="shared" si="410"/>
        <v>155.9406725949128</v>
      </c>
      <c r="L1362" s="135"/>
      <c r="M1362" s="149">
        <f t="shared" si="412"/>
        <v>1.0365466714083125</v>
      </c>
      <c r="N1362" s="149">
        <f t="shared" si="413"/>
        <v>1.0350448642072716</v>
      </c>
      <c r="O1362" s="149">
        <f t="shared" si="414"/>
        <v>1.0354576563390581</v>
      </c>
      <c r="P1362" s="149">
        <f t="shared" si="415"/>
        <v>1.0338422133257312</v>
      </c>
      <c r="Q1362" s="140"/>
      <c r="R1362" s="152">
        <f t="shared" si="416"/>
        <v>3.5894679770288145E-2</v>
      </c>
      <c r="S1362" s="152">
        <f t="shared" si="417"/>
        <v>3.4444772838041524E-2</v>
      </c>
      <c r="T1362" s="152">
        <f t="shared" si="418"/>
        <v>3.4843509022286029E-2</v>
      </c>
      <c r="U1362" s="152">
        <f t="shared" si="419"/>
        <v>3.3282166110913169E-2</v>
      </c>
    </row>
    <row r="1363" spans="1:21" x14ac:dyDescent="0.25">
      <c r="A1363" s="130">
        <f t="shared" si="404"/>
        <v>1984.06</v>
      </c>
      <c r="B1363" s="138"/>
      <c r="C1363" s="149">
        <f t="shared" si="411"/>
        <v>0.01</v>
      </c>
      <c r="D1363" s="150">
        <f t="shared" si="420"/>
        <v>-1.5310000000000059</v>
      </c>
      <c r="E1363" s="150">
        <f t="shared" si="405"/>
        <v>0.80512014176729529</v>
      </c>
      <c r="F1363" s="150">
        <f t="shared" si="406"/>
        <v>0.61830173789318543</v>
      </c>
      <c r="G1363" s="151">
        <f t="shared" si="407"/>
        <v>-0.72587985823271062</v>
      </c>
      <c r="H1363" s="150">
        <f t="shared" si="408"/>
        <v>-0.91269826210682048</v>
      </c>
      <c r="I1363" s="137"/>
      <c r="J1363" s="151">
        <f t="shared" si="409"/>
        <v>152.37412014176729</v>
      </c>
      <c r="K1363" s="150">
        <f t="shared" si="410"/>
        <v>152.18730173789316</v>
      </c>
      <c r="L1363" s="135"/>
      <c r="M1363" s="149">
        <f t="shared" si="412"/>
        <v>1.008519289051782</v>
      </c>
      <c r="N1363" s="149">
        <f t="shared" si="413"/>
        <v>1.0080987415522371</v>
      </c>
      <c r="O1363" s="149">
        <f t="shared" si="414"/>
        <v>1.0107611218816117</v>
      </c>
      <c r="P1363" s="149">
        <f t="shared" si="415"/>
        <v>1.0104381573495551</v>
      </c>
      <c r="Q1363" s="140"/>
      <c r="R1363" s="152">
        <f t="shared" si="416"/>
        <v>8.4832047059504919E-3</v>
      </c>
      <c r="S1363" s="152">
        <f t="shared" si="417"/>
        <v>8.0661227407402732E-3</v>
      </c>
      <c r="T1363" s="152">
        <f t="shared" si="418"/>
        <v>1.0703633071191215E-2</v>
      </c>
      <c r="U1363" s="152">
        <f t="shared" si="419"/>
        <v>1.0384055938818462E-2</v>
      </c>
    </row>
    <row r="1364" spans="1:21" x14ac:dyDescent="0.25">
      <c r="A1364" s="130">
        <f t="shared" si="404"/>
        <v>1984.07</v>
      </c>
      <c r="B1364" s="138"/>
      <c r="C1364" s="149">
        <f t="shared" si="411"/>
        <v>0.01</v>
      </c>
      <c r="D1364" s="150">
        <f t="shared" si="420"/>
        <v>-1.5109999999999957</v>
      </c>
      <c r="E1364" s="150">
        <f t="shared" si="405"/>
        <v>0.80092289539633399</v>
      </c>
      <c r="F1364" s="150">
        <f t="shared" si="406"/>
        <v>0.70902034568570738</v>
      </c>
      <c r="G1364" s="151">
        <f t="shared" si="407"/>
        <v>-0.71007710460366169</v>
      </c>
      <c r="H1364" s="150">
        <f t="shared" si="408"/>
        <v>-0.8019796543142883</v>
      </c>
      <c r="I1364" s="137"/>
      <c r="J1364" s="151">
        <f t="shared" si="409"/>
        <v>150.38992289539632</v>
      </c>
      <c r="K1364" s="150">
        <f t="shared" si="410"/>
        <v>150.2980203456857</v>
      </c>
      <c r="L1364" s="135"/>
      <c r="M1364" s="149">
        <f t="shared" si="412"/>
        <v>0.99799283486667956</v>
      </c>
      <c r="N1364" s="149">
        <f t="shared" si="413"/>
        <v>0.99815519694615151</v>
      </c>
      <c r="O1364" s="149">
        <f t="shared" si="414"/>
        <v>0.99828264756436691</v>
      </c>
      <c r="P1364" s="149">
        <f t="shared" si="415"/>
        <v>0.99842637927484135</v>
      </c>
      <c r="Q1364" s="140"/>
      <c r="R1364" s="152">
        <f t="shared" si="416"/>
        <v>-2.0091821887508088E-3</v>
      </c>
      <c r="S1364" s="152">
        <f t="shared" si="417"/>
        <v>-1.8465067987071583E-3</v>
      </c>
      <c r="T1364" s="152">
        <f t="shared" si="418"/>
        <v>-1.7188287758335909E-3</v>
      </c>
      <c r="U1364" s="152">
        <f t="shared" si="419"/>
        <v>-1.5748601666965602E-3</v>
      </c>
    </row>
    <row r="1365" spans="1:21" x14ac:dyDescent="0.25">
      <c r="A1365" s="130">
        <f t="shared" si="404"/>
        <v>1984.08</v>
      </c>
      <c r="B1365" s="138"/>
      <c r="C1365" s="149">
        <f t="shared" si="411"/>
        <v>0.01</v>
      </c>
      <c r="D1365" s="150">
        <f t="shared" si="420"/>
        <v>-1.6440000000000055</v>
      </c>
      <c r="E1365" s="150">
        <f t="shared" si="405"/>
        <v>0.88547287310407008</v>
      </c>
      <c r="F1365" s="150">
        <f t="shared" si="406"/>
        <v>2.7539834479481677</v>
      </c>
      <c r="G1365" s="151">
        <f t="shared" si="407"/>
        <v>-0.75852712689593538</v>
      </c>
      <c r="H1365" s="150">
        <f t="shared" si="408"/>
        <v>1.1099834479481623</v>
      </c>
      <c r="I1365" s="137"/>
      <c r="J1365" s="151">
        <f t="shared" si="409"/>
        <v>163.64147287310408</v>
      </c>
      <c r="K1365" s="150">
        <f t="shared" si="410"/>
        <v>165.50998344794817</v>
      </c>
      <c r="L1365" s="135"/>
      <c r="M1365" s="149">
        <f t="shared" si="412"/>
        <v>1.0085600624204489</v>
      </c>
      <c r="N1365" s="149">
        <f t="shared" si="413"/>
        <v>1.0120879172064308</v>
      </c>
      <c r="O1365" s="149">
        <f t="shared" si="414"/>
        <v>1.073602156735481</v>
      </c>
      <c r="P1365" s="149">
        <f t="shared" si="415"/>
        <v>1.0845744337893217</v>
      </c>
      <c r="Q1365" s="140"/>
      <c r="R1365" s="152">
        <f t="shared" si="416"/>
        <v>8.5236328315398176E-3</v>
      </c>
      <c r="S1365" s="152">
        <f t="shared" si="417"/>
        <v>1.2015441801796553E-2</v>
      </c>
      <c r="T1365" s="152">
        <f t="shared" si="418"/>
        <v>7.1019496115044337E-2</v>
      </c>
      <c r="U1365" s="152">
        <f t="shared" si="419"/>
        <v>8.11876831290399E-2</v>
      </c>
    </row>
    <row r="1366" spans="1:21" x14ac:dyDescent="0.25">
      <c r="A1366" s="130">
        <f t="shared" si="404"/>
        <v>1984.09</v>
      </c>
      <c r="B1366" s="138"/>
      <c r="C1366" s="149">
        <f t="shared" si="411"/>
        <v>0.01</v>
      </c>
      <c r="D1366" s="150">
        <f t="shared" si="420"/>
        <v>-1.6610000000000014</v>
      </c>
      <c r="E1366" s="150">
        <f t="shared" si="405"/>
        <v>0.87841992659821932</v>
      </c>
      <c r="F1366" s="150">
        <f t="shared" si="406"/>
        <v>2.499553015116736</v>
      </c>
      <c r="G1366" s="151">
        <f t="shared" si="407"/>
        <v>-0.78258007340178204</v>
      </c>
      <c r="H1366" s="150">
        <f t="shared" si="408"/>
        <v>0.83855301511673463</v>
      </c>
      <c r="I1366" s="137"/>
      <c r="J1366" s="151">
        <f t="shared" si="409"/>
        <v>165.31741992659821</v>
      </c>
      <c r="K1366" s="150">
        <f t="shared" si="410"/>
        <v>166.93855301511672</v>
      </c>
      <c r="L1366" s="135"/>
      <c r="M1366" s="149">
        <f t="shared" si="412"/>
        <v>1.0033488911282697</v>
      </c>
      <c r="N1366" s="149">
        <f t="shared" si="413"/>
        <v>1.0029118792453797</v>
      </c>
      <c r="O1366" s="149">
        <f t="shared" si="414"/>
        <v>1.0104149712116084</v>
      </c>
      <c r="P1366" s="149">
        <f t="shared" si="415"/>
        <v>1.00917144936466</v>
      </c>
      <c r="Q1366" s="140"/>
      <c r="R1366" s="152">
        <f t="shared" si="416"/>
        <v>3.3432960803662691E-3</v>
      </c>
      <c r="S1366" s="152">
        <f t="shared" si="417"/>
        <v>2.9076479370590382E-3</v>
      </c>
      <c r="T1366" s="152">
        <f t="shared" si="418"/>
        <v>1.0361109057998632E-2</v>
      </c>
      <c r="U1366" s="152">
        <f t="shared" si="419"/>
        <v>9.1296470205944214E-3</v>
      </c>
    </row>
    <row r="1367" spans="1:21" x14ac:dyDescent="0.25">
      <c r="A1367" s="130">
        <f t="shared" si="404"/>
        <v>1984.1</v>
      </c>
      <c r="B1367" s="138"/>
      <c r="C1367" s="149">
        <f t="shared" si="411"/>
        <v>0.01</v>
      </c>
      <c r="D1367" s="150">
        <f t="shared" si="420"/>
        <v>-1.6479999999999961</v>
      </c>
      <c r="E1367" s="150">
        <f t="shared" si="405"/>
        <v>0.87678078218377631</v>
      </c>
      <c r="F1367" s="150">
        <f t="shared" si="406"/>
        <v>0.88845374205441596</v>
      </c>
      <c r="G1367" s="151">
        <f t="shared" si="407"/>
        <v>-0.77121921781621983</v>
      </c>
      <c r="H1367" s="150">
        <f t="shared" si="408"/>
        <v>-0.75954625794558017</v>
      </c>
      <c r="I1367" s="137"/>
      <c r="J1367" s="151">
        <f t="shared" si="409"/>
        <v>164.02878078218379</v>
      </c>
      <c r="K1367" s="150">
        <f t="shared" si="410"/>
        <v>164.04045374205444</v>
      </c>
      <c r="L1367" s="135"/>
      <c r="M1367" s="149">
        <f t="shared" si="412"/>
        <v>0.99215998954198814</v>
      </c>
      <c r="N1367" s="149">
        <f t="shared" si="413"/>
        <v>0.98960580488766214</v>
      </c>
      <c r="O1367" s="149">
        <f t="shared" si="414"/>
        <v>0.99217827853919927</v>
      </c>
      <c r="P1367" s="149">
        <f t="shared" si="415"/>
        <v>0.98959008892539213</v>
      </c>
      <c r="Q1367" s="140"/>
      <c r="R1367" s="152">
        <f t="shared" si="416"/>
        <v>-7.8709049212198449E-3</v>
      </c>
      <c r="S1367" s="152">
        <f t="shared" si="417"/>
        <v>-1.044859202811438E-2</v>
      </c>
      <c r="T1367" s="152">
        <f t="shared" si="418"/>
        <v>-7.852471574944335E-3</v>
      </c>
      <c r="U1367" s="152">
        <f t="shared" si="419"/>
        <v>-1.0464473187043086E-2</v>
      </c>
    </row>
    <row r="1368" spans="1:21" x14ac:dyDescent="0.25">
      <c r="A1368" s="130">
        <f t="shared" si="404"/>
        <v>1984.11</v>
      </c>
      <c r="B1368" s="138"/>
      <c r="C1368" s="149">
        <f t="shared" si="411"/>
        <v>0.01</v>
      </c>
      <c r="D1368" s="150">
        <f t="shared" si="420"/>
        <v>-1.6630000000000109</v>
      </c>
      <c r="E1368" s="150">
        <f t="shared" si="405"/>
        <v>0.90486114142957497</v>
      </c>
      <c r="F1368" s="150">
        <f t="shared" si="406"/>
        <v>2.4799618048284109</v>
      </c>
      <c r="G1368" s="151">
        <f t="shared" si="407"/>
        <v>-0.75813885857043595</v>
      </c>
      <c r="H1368" s="150">
        <f t="shared" si="408"/>
        <v>0.81696180482839997</v>
      </c>
      <c r="I1368" s="137"/>
      <c r="J1368" s="151">
        <f t="shared" si="409"/>
        <v>165.54186114142956</v>
      </c>
      <c r="K1368" s="150">
        <f t="shared" si="410"/>
        <v>167.11696180482841</v>
      </c>
      <c r="L1368" s="135"/>
      <c r="M1368" s="149">
        <f t="shared" si="412"/>
        <v>0.9873763390931376</v>
      </c>
      <c r="N1368" s="149">
        <f t="shared" si="413"/>
        <v>0.98996899152439677</v>
      </c>
      <c r="O1368" s="149">
        <f t="shared" si="414"/>
        <v>1.0040621376825769</v>
      </c>
      <c r="P1368" s="149">
        <f t="shared" si="415"/>
        <v>1.0111678456286164</v>
      </c>
      <c r="Q1368" s="140"/>
      <c r="R1368" s="152">
        <f t="shared" si="416"/>
        <v>-1.270401628311707E-2</v>
      </c>
      <c r="S1368" s="152">
        <f t="shared" si="417"/>
        <v>-1.0081658036564412E-2</v>
      </c>
      <c r="T1368" s="152">
        <f t="shared" si="418"/>
        <v>4.053909476511415E-3</v>
      </c>
      <c r="U1368" s="152">
        <f t="shared" si="419"/>
        <v>1.110594567368722E-2</v>
      </c>
    </row>
    <row r="1369" spans="1:21" x14ac:dyDescent="0.25">
      <c r="A1369" s="130">
        <f t="shared" si="404"/>
        <v>1984.12</v>
      </c>
      <c r="B1369" s="138"/>
      <c r="C1369" s="149">
        <f t="shared" si="411"/>
        <v>0.01</v>
      </c>
      <c r="D1369" s="150">
        <f t="shared" si="420"/>
        <v>-1.6450000000000102</v>
      </c>
      <c r="E1369" s="150">
        <f t="shared" si="405"/>
        <v>0.91735818033725991</v>
      </c>
      <c r="F1369" s="150">
        <f t="shared" si="406"/>
        <v>0.78080605686437132</v>
      </c>
      <c r="G1369" s="151">
        <f t="shared" si="407"/>
        <v>-0.72764181966275032</v>
      </c>
      <c r="H1369" s="150">
        <f t="shared" si="408"/>
        <v>-0.86419394313563891</v>
      </c>
      <c r="I1369" s="137"/>
      <c r="J1369" s="151">
        <f t="shared" si="409"/>
        <v>163.77235818033725</v>
      </c>
      <c r="K1369" s="150">
        <f t="shared" si="410"/>
        <v>163.63580605686437</v>
      </c>
      <c r="L1369" s="135"/>
      <c r="M1369" s="149">
        <f t="shared" si="412"/>
        <v>1.001897485591198</v>
      </c>
      <c r="N1369" s="149">
        <f t="shared" si="413"/>
        <v>0.99905974694664446</v>
      </c>
      <c r="O1369" s="149">
        <f t="shared" si="414"/>
        <v>1.0024037233028795</v>
      </c>
      <c r="P1369" s="149">
        <f t="shared" si="415"/>
        <v>0.99998839244416216</v>
      </c>
      <c r="Q1369" s="140"/>
      <c r="R1369" s="152">
        <f t="shared" si="416"/>
        <v>1.8956876394459776E-3</v>
      </c>
      <c r="S1369" s="152">
        <f t="shared" si="417"/>
        <v>-9.4069536853825251E-4</v>
      </c>
      <c r="T1369" s="152">
        <f t="shared" si="418"/>
        <v>2.4008389811706597E-3</v>
      </c>
      <c r="U1369" s="152">
        <f t="shared" si="419"/>
        <v>-1.160762320604237E-5</v>
      </c>
    </row>
    <row r="1370" spans="1:21" x14ac:dyDescent="0.25">
      <c r="A1370" s="130">
        <f t="shared" si="404"/>
        <v>1985.01</v>
      </c>
      <c r="B1370" s="138"/>
      <c r="C1370" s="149">
        <f t="shared" si="411"/>
        <v>0.01</v>
      </c>
      <c r="D1370" s="150">
        <f t="shared" si="420"/>
        <v>-1.7160000000000082</v>
      </c>
      <c r="E1370" s="150">
        <f t="shared" si="405"/>
        <v>0.96904770647016591</v>
      </c>
      <c r="F1370" s="150">
        <f t="shared" si="406"/>
        <v>2.8371664172232083</v>
      </c>
      <c r="G1370" s="151">
        <f t="shared" si="407"/>
        <v>-0.74695229352984227</v>
      </c>
      <c r="H1370" s="150">
        <f t="shared" si="408"/>
        <v>1.1211664172232001</v>
      </c>
      <c r="I1370" s="137"/>
      <c r="J1370" s="151">
        <f t="shared" si="409"/>
        <v>170.85304770647016</v>
      </c>
      <c r="K1370" s="150">
        <f t="shared" si="410"/>
        <v>172.7211664172232</v>
      </c>
      <c r="L1370" s="135"/>
      <c r="M1370" s="149">
        <f t="shared" si="412"/>
        <v>1.0150621973777538</v>
      </c>
      <c r="N1370" s="149">
        <f t="shared" si="413"/>
        <v>1.0185323884918291</v>
      </c>
      <c r="O1370" s="149">
        <f t="shared" si="414"/>
        <v>1.0393537762334715</v>
      </c>
      <c r="P1370" s="149">
        <f t="shared" si="415"/>
        <v>1.0495137607465803</v>
      </c>
      <c r="Q1370" s="140"/>
      <c r="R1370" s="152">
        <f t="shared" si="416"/>
        <v>1.494988882100174E-2</v>
      </c>
      <c r="S1370" s="152">
        <f t="shared" si="417"/>
        <v>1.8362756367452951E-2</v>
      </c>
      <c r="T1370" s="152">
        <f t="shared" si="418"/>
        <v>3.859915101727552E-2</v>
      </c>
      <c r="U1370" s="152">
        <f t="shared" si="419"/>
        <v>4.832697190920103E-2</v>
      </c>
    </row>
    <row r="1371" spans="1:21" x14ac:dyDescent="0.25">
      <c r="A1371" s="130">
        <f t="shared" si="404"/>
        <v>1985.02</v>
      </c>
      <c r="B1371" s="138"/>
      <c r="C1371" s="149">
        <f t="shared" si="411"/>
        <v>0.01</v>
      </c>
      <c r="D1371" s="150">
        <f t="shared" si="420"/>
        <v>-1.8089999999999975</v>
      </c>
      <c r="E1371" s="150">
        <f t="shared" si="405"/>
        <v>1.0064811918988743</v>
      </c>
      <c r="F1371" s="150">
        <f t="shared" si="406"/>
        <v>3.0099305473946285</v>
      </c>
      <c r="G1371" s="151">
        <f t="shared" si="407"/>
        <v>-0.80251880810112319</v>
      </c>
      <c r="H1371" s="150">
        <f t="shared" si="408"/>
        <v>1.200930547394631</v>
      </c>
      <c r="I1371" s="137"/>
      <c r="J1371" s="151">
        <f t="shared" si="409"/>
        <v>180.09748119189888</v>
      </c>
      <c r="K1371" s="150">
        <f t="shared" si="410"/>
        <v>182.10093054739463</v>
      </c>
      <c r="L1371" s="135"/>
      <c r="M1371" s="149">
        <f t="shared" si="412"/>
        <v>1.0278211292024446</v>
      </c>
      <c r="N1371" s="149">
        <f t="shared" si="413"/>
        <v>1.0278651171538384</v>
      </c>
      <c r="O1371" s="149">
        <f t="shared" si="414"/>
        <v>1.0508369669103701</v>
      </c>
      <c r="P1371" s="149">
        <f t="shared" si="415"/>
        <v>1.0509685150005716</v>
      </c>
      <c r="Q1371" s="140"/>
      <c r="R1371" s="152">
        <f t="shared" si="416"/>
        <v>2.7441153063113895E-2</v>
      </c>
      <c r="S1371" s="152">
        <f t="shared" si="417"/>
        <v>2.7483949429999655E-2</v>
      </c>
      <c r="T1371" s="152">
        <f t="shared" si="418"/>
        <v>4.9586957988118609E-2</v>
      </c>
      <c r="U1371" s="152">
        <f t="shared" si="419"/>
        <v>4.9712134262997976E-2</v>
      </c>
    </row>
    <row r="1372" spans="1:21" x14ac:dyDescent="0.25">
      <c r="A1372" s="130">
        <f t="shared" si="404"/>
        <v>1985.03</v>
      </c>
      <c r="B1372" s="138"/>
      <c r="C1372" s="149">
        <f t="shared" si="411"/>
        <v>0.01</v>
      </c>
      <c r="D1372" s="150">
        <f t="shared" si="420"/>
        <v>-1.7940000000000111</v>
      </c>
      <c r="E1372" s="150">
        <f t="shared" si="405"/>
        <v>0.96716578839142631</v>
      </c>
      <c r="F1372" s="150">
        <f t="shared" si="406"/>
        <v>0.92481603867549089</v>
      </c>
      <c r="G1372" s="151">
        <f t="shared" si="407"/>
        <v>-0.82683421160858483</v>
      </c>
      <c r="H1372" s="150">
        <f t="shared" si="408"/>
        <v>-0.86918396132452025</v>
      </c>
      <c r="I1372" s="137"/>
      <c r="J1372" s="151">
        <f t="shared" si="409"/>
        <v>178.57316578839141</v>
      </c>
      <c r="K1372" s="150">
        <f t="shared" si="410"/>
        <v>178.53081603867548</v>
      </c>
      <c r="L1372" s="135"/>
      <c r="M1372" s="149">
        <f t="shared" si="412"/>
        <v>1.0194716996419746</v>
      </c>
      <c r="N1372" s="149">
        <f t="shared" si="413"/>
        <v>1.0164579859714702</v>
      </c>
      <c r="O1372" s="149">
        <f t="shared" si="414"/>
        <v>1.0198658334771515</v>
      </c>
      <c r="P1372" s="149">
        <f t="shared" si="415"/>
        <v>1.0169840827246837</v>
      </c>
      <c r="Q1372" s="140"/>
      <c r="R1372" s="152">
        <f t="shared" si="416"/>
        <v>1.9284551590657961E-2</v>
      </c>
      <c r="S1372" s="152">
        <f t="shared" si="417"/>
        <v>1.6324021182361967E-2</v>
      </c>
      <c r="T1372" s="152">
        <f t="shared" si="418"/>
        <v>1.9671082837872642E-2</v>
      </c>
      <c r="U1372" s="152">
        <f t="shared" si="419"/>
        <v>1.6841465739107355E-2</v>
      </c>
    </row>
    <row r="1373" spans="1:21" x14ac:dyDescent="0.25">
      <c r="A1373" s="130">
        <f t="shared" si="404"/>
        <v>1985.04</v>
      </c>
      <c r="B1373" s="138"/>
      <c r="C1373" s="149">
        <f t="shared" si="411"/>
        <v>0.01</v>
      </c>
      <c r="D1373" s="150">
        <f t="shared" si="420"/>
        <v>-1.8060000000000116</v>
      </c>
      <c r="E1373" s="150">
        <f t="shared" si="405"/>
        <v>0.96505943335845878</v>
      </c>
      <c r="F1373" s="150">
        <f t="shared" si="406"/>
        <v>2.604095345457484</v>
      </c>
      <c r="G1373" s="151">
        <f t="shared" si="407"/>
        <v>-0.84094056664155281</v>
      </c>
      <c r="H1373" s="150">
        <f t="shared" si="408"/>
        <v>0.7980953454574724</v>
      </c>
      <c r="I1373" s="137"/>
      <c r="J1373" s="151">
        <f t="shared" si="409"/>
        <v>179.75905943335843</v>
      </c>
      <c r="K1373" s="150">
        <f t="shared" si="410"/>
        <v>181.39809534545748</v>
      </c>
      <c r="L1373" s="135"/>
      <c r="M1373" s="149">
        <f t="shared" si="412"/>
        <v>0.99239992129502141</v>
      </c>
      <c r="N1373" s="149">
        <f t="shared" si="413"/>
        <v>0.99491685823933129</v>
      </c>
      <c r="O1373" s="149">
        <f t="shared" si="414"/>
        <v>1.0034394173899766</v>
      </c>
      <c r="P1373" s="149">
        <f t="shared" si="415"/>
        <v>1.0102310651941726</v>
      </c>
      <c r="Q1373" s="140"/>
      <c r="R1373" s="152">
        <f t="shared" si="416"/>
        <v>-7.6291064722114931E-3</v>
      </c>
      <c r="S1373" s="152">
        <f t="shared" si="417"/>
        <v>-5.0961048732996892E-3</v>
      </c>
      <c r="T1373" s="152">
        <f t="shared" si="418"/>
        <v>3.43351612139795E-3</v>
      </c>
      <c r="U1373" s="152">
        <f t="shared" si="419"/>
        <v>1.0179082107577666E-2</v>
      </c>
    </row>
    <row r="1374" spans="1:21" x14ac:dyDescent="0.25">
      <c r="A1374" s="130">
        <f t="shared" si="404"/>
        <v>1985.05</v>
      </c>
      <c r="B1374" s="138"/>
      <c r="C1374" s="149">
        <f t="shared" si="411"/>
        <v>0.01</v>
      </c>
      <c r="D1374" s="150">
        <f t="shared" si="420"/>
        <v>-1.8489999999999895</v>
      </c>
      <c r="E1374" s="150">
        <f t="shared" si="405"/>
        <v>1.0049937376203482</v>
      </c>
      <c r="F1374" s="150">
        <f t="shared" si="406"/>
        <v>2.9868440092990056</v>
      </c>
      <c r="G1374" s="151">
        <f t="shared" si="407"/>
        <v>-0.84400626237964138</v>
      </c>
      <c r="H1374" s="150">
        <f t="shared" si="408"/>
        <v>1.1378440092990161</v>
      </c>
      <c r="I1374" s="137"/>
      <c r="J1374" s="151">
        <f t="shared" si="409"/>
        <v>184.05599373762035</v>
      </c>
      <c r="K1374" s="150">
        <f t="shared" si="410"/>
        <v>186.03784400929902</v>
      </c>
      <c r="L1374" s="135"/>
      <c r="M1374" s="149">
        <f t="shared" si="412"/>
        <v>0.99053732898143654</v>
      </c>
      <c r="N1374" s="149">
        <f t="shared" si="413"/>
        <v>0.99098344815328776</v>
      </c>
      <c r="O1374" s="149">
        <f t="shared" si="414"/>
        <v>1.0177240842807505</v>
      </c>
      <c r="P1374" s="149">
        <f t="shared" si="415"/>
        <v>1.0190499516230007</v>
      </c>
      <c r="Q1374" s="140"/>
      <c r="R1374" s="152">
        <f t="shared" si="416"/>
        <v>-9.5077265456562175E-3</v>
      </c>
      <c r="S1374" s="152">
        <f t="shared" si="417"/>
        <v>-9.0574469578399066E-3</v>
      </c>
      <c r="T1374" s="152">
        <f t="shared" si="418"/>
        <v>1.7568844338842891E-2</v>
      </c>
      <c r="U1374" s="152">
        <f t="shared" si="419"/>
        <v>1.8870773277604926E-2</v>
      </c>
    </row>
    <row r="1375" spans="1:21" x14ac:dyDescent="0.25">
      <c r="A1375" s="130">
        <f t="shared" si="404"/>
        <v>1985.06</v>
      </c>
      <c r="B1375" s="138"/>
      <c r="C1375" s="149">
        <f t="shared" si="411"/>
        <v>0.01</v>
      </c>
      <c r="D1375" s="150">
        <f t="shared" si="420"/>
        <v>-1.88900000000001</v>
      </c>
      <c r="E1375" s="150">
        <f t="shared" si="405"/>
        <v>1.0433975073240953</v>
      </c>
      <c r="F1375" s="150">
        <f t="shared" si="406"/>
        <v>3.0441609598737736</v>
      </c>
      <c r="G1375" s="151">
        <f t="shared" si="407"/>
        <v>-0.8456024926759147</v>
      </c>
      <c r="H1375" s="150">
        <f t="shared" si="408"/>
        <v>1.1551609598737635</v>
      </c>
      <c r="I1375" s="137"/>
      <c r="J1375" s="151">
        <f t="shared" si="409"/>
        <v>188.0543975073241</v>
      </c>
      <c r="K1375" s="150">
        <f t="shared" si="410"/>
        <v>190.05516095987377</v>
      </c>
      <c r="L1375" s="135"/>
      <c r="M1375" s="149">
        <f t="shared" si="412"/>
        <v>0.98463594918648933</v>
      </c>
      <c r="N1375" s="149">
        <f t="shared" si="413"/>
        <v>0.98458980229657422</v>
      </c>
      <c r="O1375" s="149">
        <f t="shared" si="414"/>
        <v>1.0143351532320455</v>
      </c>
      <c r="P1375" s="149">
        <f t="shared" si="415"/>
        <v>1.014200517525411</v>
      </c>
      <c r="Q1375" s="140"/>
      <c r="R1375" s="152">
        <f t="shared" si="416"/>
        <v>-1.5483300861544241E-2</v>
      </c>
      <c r="S1375" s="152">
        <f t="shared" si="417"/>
        <v>-1.5530168916046172E-2</v>
      </c>
      <c r="T1375" s="152">
        <f t="shared" si="418"/>
        <v>1.4233376427216811E-2</v>
      </c>
      <c r="U1375" s="152">
        <f t="shared" si="419"/>
        <v>1.4100634658094314E-2</v>
      </c>
    </row>
    <row r="1376" spans="1:21" x14ac:dyDescent="0.25">
      <c r="A1376" s="130">
        <f t="shared" si="404"/>
        <v>1985.07</v>
      </c>
      <c r="B1376" s="138"/>
      <c r="C1376" s="149">
        <f t="shared" si="411"/>
        <v>0.01</v>
      </c>
      <c r="D1376" s="150">
        <f t="shared" si="420"/>
        <v>-1.9250000000000114</v>
      </c>
      <c r="E1376" s="150">
        <f t="shared" si="405"/>
        <v>1.0907732325423256</v>
      </c>
      <c r="F1376" s="150">
        <f t="shared" si="406"/>
        <v>3.0914089213676208</v>
      </c>
      <c r="G1376" s="151">
        <f t="shared" si="407"/>
        <v>-0.83422676745768576</v>
      </c>
      <c r="H1376" s="150">
        <f t="shared" si="408"/>
        <v>1.1664089213676094</v>
      </c>
      <c r="I1376" s="137"/>
      <c r="J1376" s="151">
        <f t="shared" si="409"/>
        <v>191.66577323254231</v>
      </c>
      <c r="K1376" s="150">
        <f t="shared" si="410"/>
        <v>193.6664089213676</v>
      </c>
      <c r="L1376" s="135"/>
      <c r="M1376" s="149">
        <f t="shared" si="412"/>
        <v>1.0185442695776246</v>
      </c>
      <c r="N1376" s="149">
        <f t="shared" si="413"/>
        <v>1.0184765284593764</v>
      </c>
      <c r="O1376" s="149">
        <f t="shared" si="414"/>
        <v>1.021520140946139</v>
      </c>
      <c r="P1376" s="149">
        <f t="shared" si="415"/>
        <v>1.0213281528306917</v>
      </c>
      <c r="Q1376" s="140"/>
      <c r="R1376" s="152">
        <f t="shared" si="416"/>
        <v>1.8374421206621853E-2</v>
      </c>
      <c r="S1376" s="152">
        <f t="shared" si="417"/>
        <v>1.8307911214835423E-2</v>
      </c>
      <c r="T1376" s="152">
        <f t="shared" si="418"/>
        <v>2.129185211115571E-2</v>
      </c>
      <c r="U1376" s="152">
        <f t="shared" si="419"/>
        <v>2.110389090366185E-2</v>
      </c>
    </row>
    <row r="1377" spans="1:21" x14ac:dyDescent="0.25">
      <c r="A1377" s="130">
        <f t="shared" si="404"/>
        <v>1985.08</v>
      </c>
      <c r="B1377" s="138"/>
      <c r="C1377" s="149">
        <f t="shared" si="411"/>
        <v>0.01</v>
      </c>
      <c r="D1377" s="150">
        <f t="shared" si="420"/>
        <v>-1.8830000000000098</v>
      </c>
      <c r="E1377" s="150">
        <f t="shared" si="405"/>
        <v>1.0499530710696594</v>
      </c>
      <c r="F1377" s="150">
        <f t="shared" si="406"/>
        <v>0.72253091519787416</v>
      </c>
      <c r="G1377" s="151">
        <f t="shared" si="407"/>
        <v>-0.83304692893035037</v>
      </c>
      <c r="H1377" s="150">
        <f t="shared" si="408"/>
        <v>-1.1604690848021355</v>
      </c>
      <c r="I1377" s="137"/>
      <c r="J1377" s="151">
        <f t="shared" si="409"/>
        <v>187.46695307106967</v>
      </c>
      <c r="K1377" s="150">
        <f t="shared" si="410"/>
        <v>187.13953091519787</v>
      </c>
      <c r="L1377" s="135"/>
      <c r="M1377" s="149">
        <f t="shared" si="412"/>
        <v>1.0016034296186351</v>
      </c>
      <c r="N1377" s="149">
        <f t="shared" si="413"/>
        <v>0.99830532631106084</v>
      </c>
      <c r="O1377" s="149">
        <f t="shared" si="414"/>
        <v>1.0040284574390026</v>
      </c>
      <c r="P1377" s="149">
        <f t="shared" si="415"/>
        <v>1.0017588497137631</v>
      </c>
      <c r="Q1377" s="140"/>
      <c r="R1377" s="152">
        <f t="shared" si="416"/>
        <v>1.6021454978457886E-3</v>
      </c>
      <c r="S1377" s="152">
        <f t="shared" si="417"/>
        <v>-1.6961112727817394E-3</v>
      </c>
      <c r="T1377" s="152">
        <f t="shared" si="418"/>
        <v>4.0203649306036872E-3</v>
      </c>
      <c r="U1377" s="152">
        <f t="shared" si="419"/>
        <v>1.7573047489139665E-3</v>
      </c>
    </row>
    <row r="1378" spans="1:21" x14ac:dyDescent="0.25">
      <c r="A1378" s="130">
        <f t="shared" si="404"/>
        <v>1985.09</v>
      </c>
      <c r="B1378" s="138"/>
      <c r="C1378" s="149">
        <f t="shared" si="411"/>
        <v>0.01</v>
      </c>
      <c r="D1378" s="150">
        <f t="shared" si="420"/>
        <v>-1.8410000000000082</v>
      </c>
      <c r="E1378" s="150">
        <f t="shared" si="405"/>
        <v>1.0407245524572726</v>
      </c>
      <c r="F1378" s="150">
        <f t="shared" si="406"/>
        <v>0.70341610492204465</v>
      </c>
      <c r="G1378" s="151">
        <f t="shared" si="407"/>
        <v>-0.80027544754273561</v>
      </c>
      <c r="H1378" s="150">
        <f t="shared" si="408"/>
        <v>-1.1375838950779635</v>
      </c>
      <c r="I1378" s="137"/>
      <c r="J1378" s="151">
        <f t="shared" si="409"/>
        <v>183.29972455245726</v>
      </c>
      <c r="K1378" s="150">
        <f t="shared" si="410"/>
        <v>182.96241610492203</v>
      </c>
      <c r="L1378" s="135"/>
      <c r="M1378" s="149">
        <f t="shared" si="412"/>
        <v>1.0022785727173218</v>
      </c>
      <c r="N1378" s="149">
        <f t="shared" si="413"/>
        <v>1.0022543711019525</v>
      </c>
      <c r="O1378" s="149">
        <f t="shared" si="414"/>
        <v>1.0049633050776756</v>
      </c>
      <c r="P1378" s="149">
        <f t="shared" si="415"/>
        <v>1.0049469474295585</v>
      </c>
      <c r="Q1378" s="140"/>
      <c r="R1378" s="152">
        <f t="shared" si="416"/>
        <v>2.2759807071501088E-3</v>
      </c>
      <c r="S1378" s="152">
        <f t="shared" si="417"/>
        <v>2.2518338200210033E-3</v>
      </c>
      <c r="T1378" s="152">
        <f t="shared" si="418"/>
        <v>4.9510284839248382E-3</v>
      </c>
      <c r="U1378" s="152">
        <f t="shared" si="419"/>
        <v>4.9347514903654551E-3</v>
      </c>
    </row>
    <row r="1379" spans="1:21" x14ac:dyDescent="0.25">
      <c r="A1379" s="130">
        <f t="shared" si="404"/>
        <v>1985.1</v>
      </c>
      <c r="B1379" s="138"/>
      <c r="C1379" s="149">
        <f t="shared" si="411"/>
        <v>0.01</v>
      </c>
      <c r="D1379" s="150">
        <f t="shared" si="420"/>
        <v>-1.8619999999999948</v>
      </c>
      <c r="E1379" s="150">
        <f t="shared" si="405"/>
        <v>1.0655124320075957</v>
      </c>
      <c r="F1379" s="150">
        <f t="shared" si="406"/>
        <v>2.880762098534158</v>
      </c>
      <c r="G1379" s="151">
        <f t="shared" si="407"/>
        <v>-0.79648756799239906</v>
      </c>
      <c r="H1379" s="150">
        <f t="shared" si="408"/>
        <v>1.0187620985341632</v>
      </c>
      <c r="I1379" s="137"/>
      <c r="J1379" s="151">
        <f t="shared" si="409"/>
        <v>185.4035124320076</v>
      </c>
      <c r="K1379" s="150">
        <f t="shared" si="410"/>
        <v>187.21876209853414</v>
      </c>
      <c r="L1379" s="135"/>
      <c r="M1379" s="149">
        <f t="shared" si="412"/>
        <v>1.0047861550601704</v>
      </c>
      <c r="N1379" s="149">
        <f t="shared" si="413"/>
        <v>1.0081603091228506</v>
      </c>
      <c r="O1379" s="149">
        <f t="shared" si="414"/>
        <v>1.0117949142058169</v>
      </c>
      <c r="P1379" s="149">
        <f t="shared" si="415"/>
        <v>1.0209174123075708</v>
      </c>
      <c r="Q1379" s="140"/>
      <c r="R1379" s="152">
        <f t="shared" si="416"/>
        <v>4.7747378352866509E-3</v>
      </c>
      <c r="S1379" s="152">
        <f t="shared" si="417"/>
        <v>8.1271938323859687E-3</v>
      </c>
      <c r="T1379" s="152">
        <f t="shared" si="418"/>
        <v>1.1725896381366823E-2</v>
      </c>
      <c r="U1379" s="152">
        <f t="shared" si="419"/>
        <v>2.0701646887887774E-2</v>
      </c>
    </row>
    <row r="1380" spans="1:21" x14ac:dyDescent="0.25">
      <c r="A1380" s="130">
        <f t="shared" si="404"/>
        <v>1985.11</v>
      </c>
      <c r="B1380" s="138"/>
      <c r="C1380" s="149">
        <f t="shared" si="411"/>
        <v>0.01</v>
      </c>
      <c r="D1380" s="150">
        <f t="shared" si="420"/>
        <v>-1.9749999999999943</v>
      </c>
      <c r="E1380" s="150">
        <f t="shared" si="405"/>
        <v>1.1322964031060425</v>
      </c>
      <c r="F1380" s="150">
        <f t="shared" si="406"/>
        <v>3.3012738272717774</v>
      </c>
      <c r="G1380" s="151">
        <f t="shared" si="407"/>
        <v>-0.8427035968939518</v>
      </c>
      <c r="H1380" s="150">
        <f t="shared" si="408"/>
        <v>1.3262738272717831</v>
      </c>
      <c r="I1380" s="137"/>
      <c r="J1380" s="151">
        <f t="shared" si="409"/>
        <v>196.65729640310605</v>
      </c>
      <c r="K1380" s="150">
        <f t="shared" si="410"/>
        <v>198.82627382727179</v>
      </c>
      <c r="L1380" s="135"/>
      <c r="M1380" s="149">
        <f t="shared" si="412"/>
        <v>1.0049494660509493</v>
      </c>
      <c r="N1380" s="149">
        <f t="shared" si="413"/>
        <v>1.0053125210554446</v>
      </c>
      <c r="O1380" s="149">
        <f t="shared" si="414"/>
        <v>1.050589943943762</v>
      </c>
      <c r="P1380" s="149">
        <f t="shared" si="415"/>
        <v>1.0516484512223445</v>
      </c>
      <c r="Q1380" s="140"/>
      <c r="R1380" s="152">
        <f t="shared" si="416"/>
        <v>4.9372577104610663E-3</v>
      </c>
      <c r="S1380" s="152">
        <f t="shared" si="417"/>
        <v>5.2984593953868163E-3</v>
      </c>
      <c r="T1380" s="152">
        <f t="shared" si="418"/>
        <v>4.9351857765055948E-2</v>
      </c>
      <c r="U1380" s="152">
        <f t="shared" si="419"/>
        <v>5.0358886625788128E-2</v>
      </c>
    </row>
    <row r="1381" spans="1:21" x14ac:dyDescent="0.25">
      <c r="A1381" s="130">
        <f t="shared" si="404"/>
        <v>1985.12</v>
      </c>
      <c r="B1381" s="138"/>
      <c r="C1381" s="149">
        <f t="shared" si="411"/>
        <v>0.01</v>
      </c>
      <c r="D1381" s="150">
        <f t="shared" si="420"/>
        <v>-2.0730000000000075</v>
      </c>
      <c r="E1381" s="150">
        <f t="shared" si="405"/>
        <v>1.1800936703749945</v>
      </c>
      <c r="F1381" s="150">
        <f t="shared" si="406"/>
        <v>3.4537070505527625</v>
      </c>
      <c r="G1381" s="151">
        <f t="shared" si="407"/>
        <v>-0.89290632962501304</v>
      </c>
      <c r="H1381" s="150">
        <f t="shared" si="408"/>
        <v>1.380707050552755</v>
      </c>
      <c r="I1381" s="137"/>
      <c r="J1381" s="151">
        <f t="shared" si="409"/>
        <v>206.40709367037499</v>
      </c>
      <c r="K1381" s="150">
        <f t="shared" si="410"/>
        <v>208.68070705055277</v>
      </c>
      <c r="L1381" s="135"/>
      <c r="M1381" s="149">
        <f t="shared" si="412"/>
        <v>0.99831052757715333</v>
      </c>
      <c r="N1381" s="149">
        <f t="shared" si="413"/>
        <v>0.99829598616194404</v>
      </c>
      <c r="O1381" s="149">
        <f t="shared" si="414"/>
        <v>1.0401772221946908</v>
      </c>
      <c r="P1381" s="149">
        <f t="shared" si="415"/>
        <v>1.0401346647354872</v>
      </c>
      <c r="Q1381" s="140"/>
      <c r="R1381" s="152">
        <f t="shared" si="416"/>
        <v>-1.6909011908499802E-3</v>
      </c>
      <c r="S1381" s="152">
        <f t="shared" si="417"/>
        <v>-1.7054673210408664E-3</v>
      </c>
      <c r="T1381" s="152">
        <f t="shared" si="418"/>
        <v>3.9391104592268959E-2</v>
      </c>
      <c r="U1381" s="152">
        <f t="shared" si="419"/>
        <v>3.9350190093364372E-2</v>
      </c>
    </row>
    <row r="1382" spans="1:21" x14ac:dyDescent="0.25">
      <c r="A1382" s="130">
        <f t="shared" si="404"/>
        <v>1986.01</v>
      </c>
      <c r="B1382" s="138"/>
      <c r="C1382" s="149">
        <f t="shared" si="411"/>
        <v>0.01</v>
      </c>
      <c r="D1382" s="150">
        <f t="shared" ref="D1382:D1401" si="421">(1-Epsilon)*q_SP-q_SP</f>
        <v>-2.0819999999999936</v>
      </c>
      <c r="E1382" s="150">
        <f t="shared" si="405"/>
        <v>1.1913648104502819</v>
      </c>
      <c r="F1382" s="150">
        <f t="shared" si="406"/>
        <v>2.9255919732938427</v>
      </c>
      <c r="G1382" s="151">
        <f t="shared" si="407"/>
        <v>-0.89063518954971177</v>
      </c>
      <c r="H1382" s="150">
        <f t="shared" si="408"/>
        <v>0.84359197329384905</v>
      </c>
      <c r="I1382" s="137"/>
      <c r="J1382" s="151">
        <f t="shared" si="409"/>
        <v>207.30936481045029</v>
      </c>
      <c r="K1382" s="150">
        <f t="shared" si="410"/>
        <v>209.04359197329384</v>
      </c>
      <c r="L1382" s="135"/>
      <c r="M1382" s="149">
        <f t="shared" si="412"/>
        <v>1.0043868532141906</v>
      </c>
      <c r="N1382" s="149">
        <f t="shared" si="413"/>
        <v>1.0036237112789441</v>
      </c>
      <c r="O1382" s="149">
        <f t="shared" si="414"/>
        <v>1.0062479513330613</v>
      </c>
      <c r="P1382" s="149">
        <f t="shared" si="415"/>
        <v>1.0043739309652806</v>
      </c>
      <c r="Q1382" s="140"/>
      <c r="R1382" s="152">
        <f t="shared" si="416"/>
        <v>4.3772590222700665E-3</v>
      </c>
      <c r="S1382" s="152">
        <f t="shared" si="417"/>
        <v>3.6171614555711145E-3</v>
      </c>
      <c r="T1382" s="152">
        <f t="shared" si="418"/>
        <v>6.2285138062642418E-3</v>
      </c>
      <c r="U1382" s="152">
        <f t="shared" si="419"/>
        <v>4.3643931310081699E-3</v>
      </c>
    </row>
    <row r="1383" spans="1:21" x14ac:dyDescent="0.25">
      <c r="A1383" s="130">
        <f t="shared" si="404"/>
        <v>1986.02</v>
      </c>
      <c r="B1383" s="138"/>
      <c r="C1383" s="149">
        <f t="shared" si="411"/>
        <v>0.01</v>
      </c>
      <c r="D1383" s="150">
        <f t="shared" si="421"/>
        <v>-2.1939999999999884</v>
      </c>
      <c r="E1383" s="150">
        <f t="shared" si="405"/>
        <v>1.2612303646681315</v>
      </c>
      <c r="F1383" s="150">
        <f t="shared" si="406"/>
        <v>3.6661335270187481</v>
      </c>
      <c r="G1383" s="151">
        <f t="shared" si="407"/>
        <v>-0.93276963533185686</v>
      </c>
      <c r="H1383" s="150">
        <f t="shared" si="408"/>
        <v>1.4721335270187597</v>
      </c>
      <c r="I1383" s="137"/>
      <c r="J1383" s="151">
        <f t="shared" si="409"/>
        <v>218.46723036466815</v>
      </c>
      <c r="K1383" s="150">
        <f t="shared" si="410"/>
        <v>220.87213352701878</v>
      </c>
      <c r="L1383" s="135"/>
      <c r="M1383" s="149">
        <f t="shared" si="412"/>
        <v>1.0000796091284394</v>
      </c>
      <c r="N1383" s="149">
        <f t="shared" si="413"/>
        <v>1.0008657756081991</v>
      </c>
      <c r="O1383" s="149">
        <f t="shared" si="414"/>
        <v>1.0438821068630639</v>
      </c>
      <c r="P1383" s="149">
        <f t="shared" si="415"/>
        <v>1.0461673287939703</v>
      </c>
      <c r="Q1383" s="140"/>
      <c r="R1383" s="152">
        <f t="shared" si="416"/>
        <v>7.9605959800908071E-5</v>
      </c>
      <c r="S1383" s="152">
        <f t="shared" si="417"/>
        <v>8.6540104067593172E-4</v>
      </c>
      <c r="T1383" s="152">
        <f t="shared" si="418"/>
        <v>4.294655862333329E-2</v>
      </c>
      <c r="U1383" s="152">
        <f t="shared" si="419"/>
        <v>4.5133323015188145E-2</v>
      </c>
    </row>
    <row r="1384" spans="1:21" x14ac:dyDescent="0.25">
      <c r="A1384" s="130">
        <f t="shared" si="404"/>
        <v>1986.03</v>
      </c>
      <c r="B1384" s="138"/>
      <c r="C1384" s="149">
        <f t="shared" si="411"/>
        <v>0.01</v>
      </c>
      <c r="D1384" s="150">
        <f t="shared" si="421"/>
        <v>-2.3230000000000075</v>
      </c>
      <c r="E1384" s="150">
        <f t="shared" si="405"/>
        <v>1.3394821072664667</v>
      </c>
      <c r="F1384" s="150">
        <f t="shared" si="406"/>
        <v>3.8918174484298143</v>
      </c>
      <c r="G1384" s="151">
        <f t="shared" si="407"/>
        <v>-0.98351789273354084</v>
      </c>
      <c r="H1384" s="150">
        <f t="shared" si="408"/>
        <v>1.5688174484298067</v>
      </c>
      <c r="I1384" s="137"/>
      <c r="J1384" s="151">
        <f t="shared" si="409"/>
        <v>231.31648210726647</v>
      </c>
      <c r="K1384" s="150">
        <f t="shared" si="410"/>
        <v>233.86881744842981</v>
      </c>
      <c r="L1384" s="135"/>
      <c r="M1384" s="149">
        <f t="shared" si="412"/>
        <v>0.98136170537620893</v>
      </c>
      <c r="N1384" s="149">
        <f t="shared" si="413"/>
        <v>0.98135991659143762</v>
      </c>
      <c r="O1384" s="149">
        <f t="shared" si="414"/>
        <v>1.0435104854681767</v>
      </c>
      <c r="P1384" s="149">
        <f t="shared" si="415"/>
        <v>1.0435052882178764</v>
      </c>
      <c r="Q1384" s="140"/>
      <c r="R1384" s="152">
        <f t="shared" si="416"/>
        <v>-1.8814176490942084E-2</v>
      </c>
      <c r="S1384" s="152">
        <f t="shared" si="417"/>
        <v>-1.8815999250472813E-2</v>
      </c>
      <c r="T1384" s="152">
        <f t="shared" si="418"/>
        <v>4.2590495848962337E-2</v>
      </c>
      <c r="U1384" s="152">
        <f t="shared" si="419"/>
        <v>4.2585515292163589E-2</v>
      </c>
    </row>
    <row r="1385" spans="1:21" x14ac:dyDescent="0.25">
      <c r="A1385" s="130">
        <f t="shared" si="404"/>
        <v>1986.04</v>
      </c>
      <c r="B1385" s="138"/>
      <c r="C1385" s="149">
        <f t="shared" si="411"/>
        <v>0.01</v>
      </c>
      <c r="D1385" s="150">
        <f t="shared" si="421"/>
        <v>-2.3799999999999955</v>
      </c>
      <c r="E1385" s="150">
        <f t="shared" si="405"/>
        <v>1.4166521456171153</v>
      </c>
      <c r="F1385" s="150">
        <f t="shared" si="406"/>
        <v>3.9107810413155923</v>
      </c>
      <c r="G1385" s="151">
        <f t="shared" si="407"/>
        <v>-0.96334785438288018</v>
      </c>
      <c r="H1385" s="150">
        <f t="shared" si="408"/>
        <v>1.5307810413155969</v>
      </c>
      <c r="I1385" s="137"/>
      <c r="J1385" s="151">
        <f t="shared" si="409"/>
        <v>237.03665214561713</v>
      </c>
      <c r="K1385" s="150">
        <f t="shared" si="410"/>
        <v>239.53078104131561</v>
      </c>
      <c r="L1385" s="135"/>
      <c r="M1385" s="149">
        <f t="shared" si="412"/>
        <v>0.99035497363231917</v>
      </c>
      <c r="N1385" s="149">
        <f t="shared" si="413"/>
        <v>0.99019116576038124</v>
      </c>
      <c r="O1385" s="149">
        <f t="shared" si="414"/>
        <v>1.0181602783701411</v>
      </c>
      <c r="P1385" s="149">
        <f t="shared" si="415"/>
        <v>1.0177080736973323</v>
      </c>
      <c r="Q1385" s="140"/>
      <c r="R1385" s="152">
        <f t="shared" si="416"/>
        <v>-9.6918408959334942E-3</v>
      </c>
      <c r="S1385" s="152">
        <f t="shared" si="417"/>
        <v>-9.8572577666171269E-3</v>
      </c>
      <c r="T1385" s="152">
        <f t="shared" si="418"/>
        <v>1.7997350106721668E-2</v>
      </c>
      <c r="U1385" s="152">
        <f t="shared" si="419"/>
        <v>1.7553112462586805E-2</v>
      </c>
    </row>
    <row r="1386" spans="1:21" x14ac:dyDescent="0.25">
      <c r="A1386" s="130">
        <f t="shared" si="404"/>
        <v>1986.05</v>
      </c>
      <c r="B1386" s="138"/>
      <c r="C1386" s="149">
        <f t="shared" si="411"/>
        <v>0.01</v>
      </c>
      <c r="D1386" s="150">
        <f t="shared" si="421"/>
        <v>-2.3849999999999909</v>
      </c>
      <c r="E1386" s="150">
        <f t="shared" si="405"/>
        <v>1.4550136400051727</v>
      </c>
      <c r="F1386" s="150">
        <f t="shared" si="406"/>
        <v>3.1200955035798668</v>
      </c>
      <c r="G1386" s="151">
        <f t="shared" si="407"/>
        <v>-0.92998635999481816</v>
      </c>
      <c r="H1386" s="150">
        <f t="shared" si="408"/>
        <v>0.73509550357987585</v>
      </c>
      <c r="I1386" s="137"/>
      <c r="J1386" s="151">
        <f t="shared" si="409"/>
        <v>237.57001364000519</v>
      </c>
      <c r="K1386" s="150">
        <f t="shared" si="410"/>
        <v>239.23509550357988</v>
      </c>
      <c r="L1386" s="135"/>
      <c r="M1386" s="149">
        <f t="shared" si="412"/>
        <v>1.024838431573988</v>
      </c>
      <c r="N1386" s="149">
        <f t="shared" si="413"/>
        <v>1.0237665066250368</v>
      </c>
      <c r="O1386" s="149">
        <f t="shared" si="414"/>
        <v>1.0149182075034331</v>
      </c>
      <c r="P1386" s="149">
        <f t="shared" si="415"/>
        <v>1.0126195979774177</v>
      </c>
      <c r="Q1386" s="140"/>
      <c r="R1386" s="152">
        <f t="shared" si="416"/>
        <v>2.4534972433120174E-2</v>
      </c>
      <c r="S1386" s="152">
        <f t="shared" si="417"/>
        <v>2.3488479742616475E-2</v>
      </c>
      <c r="T1386" s="152">
        <f t="shared" si="418"/>
        <v>1.480802550624659E-2</v>
      </c>
      <c r="U1386" s="152">
        <f t="shared" si="419"/>
        <v>1.254063448194493E-2</v>
      </c>
    </row>
    <row r="1387" spans="1:21" x14ac:dyDescent="0.25">
      <c r="A1387" s="130">
        <f t="shared" si="404"/>
        <v>1986.06</v>
      </c>
      <c r="B1387" s="138"/>
      <c r="C1387" s="149">
        <f t="shared" si="411"/>
        <v>0.01</v>
      </c>
      <c r="D1387" s="150">
        <f t="shared" si="421"/>
        <v>-2.453000000000003</v>
      </c>
      <c r="E1387" s="150">
        <f t="shared" si="405"/>
        <v>1.4505630077686307</v>
      </c>
      <c r="F1387" s="150">
        <f t="shared" si="406"/>
        <v>4.0519115011788971</v>
      </c>
      <c r="G1387" s="151">
        <f t="shared" si="407"/>
        <v>-1.0024369922313723</v>
      </c>
      <c r="H1387" s="150">
        <f t="shared" si="408"/>
        <v>1.5989115011788941</v>
      </c>
      <c r="I1387" s="137"/>
      <c r="J1387" s="151">
        <f t="shared" si="409"/>
        <v>244.29756300776864</v>
      </c>
      <c r="K1387" s="150">
        <f t="shared" si="410"/>
        <v>246.8989115011789</v>
      </c>
      <c r="L1387" s="135"/>
      <c r="M1387" s="149">
        <f t="shared" si="412"/>
        <v>1.0177764799302642</v>
      </c>
      <c r="N1387" s="149">
        <f t="shared" si="413"/>
        <v>1.0188694917210506</v>
      </c>
      <c r="O1387" s="149">
        <f t="shared" si="414"/>
        <v>1.0278515447209813</v>
      </c>
      <c r="P1387" s="149">
        <f t="shared" si="415"/>
        <v>1.0309046951338157</v>
      </c>
      <c r="Q1387" s="140"/>
      <c r="R1387" s="152">
        <f t="shared" si="416"/>
        <v>1.7620326171318475E-2</v>
      </c>
      <c r="S1387" s="152">
        <f t="shared" si="417"/>
        <v>1.869367118163031E-2</v>
      </c>
      <c r="T1387" s="152">
        <f t="shared" si="418"/>
        <v>2.7470744854574385E-2</v>
      </c>
      <c r="U1387" s="152">
        <f t="shared" si="419"/>
        <v>3.0436761512600791E-2</v>
      </c>
    </row>
    <row r="1388" spans="1:21" x14ac:dyDescent="0.25">
      <c r="A1388" s="130">
        <f t="shared" si="404"/>
        <v>1986.07</v>
      </c>
      <c r="B1388" s="138"/>
      <c r="C1388" s="149">
        <f t="shared" si="411"/>
        <v>0.01</v>
      </c>
      <c r="D1388" s="150">
        <f t="shared" si="421"/>
        <v>-2.4020000000000152</v>
      </c>
      <c r="E1388" s="150">
        <f t="shared" si="405"/>
        <v>1.392293438416139</v>
      </c>
      <c r="F1388" s="150">
        <f t="shared" si="406"/>
        <v>0.88243815810543735</v>
      </c>
      <c r="G1388" s="151">
        <f t="shared" si="407"/>
        <v>-1.0097065615838763</v>
      </c>
      <c r="H1388" s="150">
        <f t="shared" si="408"/>
        <v>-1.519561841894578</v>
      </c>
      <c r="I1388" s="137"/>
      <c r="J1388" s="151">
        <f t="shared" si="409"/>
        <v>239.19029343841612</v>
      </c>
      <c r="K1388" s="150">
        <f t="shared" si="410"/>
        <v>238.6804381581054</v>
      </c>
      <c r="L1388" s="135"/>
      <c r="M1388" s="149">
        <f t="shared" si="412"/>
        <v>0.97577418253104908</v>
      </c>
      <c r="N1388" s="149">
        <f t="shared" si="413"/>
        <v>0.97217748506288526</v>
      </c>
      <c r="O1388" s="149">
        <f t="shared" si="414"/>
        <v>0.97486292696975374</v>
      </c>
      <c r="P1388" s="149">
        <f t="shared" si="415"/>
        <v>0.97258333345771397</v>
      </c>
      <c r="Q1388" s="140"/>
      <c r="R1388" s="152">
        <f t="shared" si="416"/>
        <v>-2.4524089696826724E-2</v>
      </c>
      <c r="S1388" s="152">
        <f t="shared" si="417"/>
        <v>-2.8216893389325103E-2</v>
      </c>
      <c r="T1388" s="152">
        <f t="shared" si="418"/>
        <v>-2.545840559099968E-2</v>
      </c>
      <c r="U1388" s="152">
        <f t="shared" si="419"/>
        <v>-2.7799517229896813E-2</v>
      </c>
    </row>
    <row r="1389" spans="1:21" x14ac:dyDescent="0.25">
      <c r="A1389" s="130">
        <f t="shared" si="404"/>
        <v>1986.08</v>
      </c>
      <c r="B1389" s="138"/>
      <c r="C1389" s="149">
        <f t="shared" si="411"/>
        <v>0.01</v>
      </c>
      <c r="D1389" s="150">
        <f t="shared" si="421"/>
        <v>-2.4499999999999886</v>
      </c>
      <c r="E1389" s="150">
        <f t="shared" si="405"/>
        <v>1.4990186908715823</v>
      </c>
      <c r="F1389" s="150">
        <f t="shared" si="406"/>
        <v>4.0039338541560729</v>
      </c>
      <c r="G1389" s="151">
        <f t="shared" si="407"/>
        <v>-0.95098130912840628</v>
      </c>
      <c r="H1389" s="150">
        <f t="shared" si="408"/>
        <v>1.5539338541560843</v>
      </c>
      <c r="I1389" s="137"/>
      <c r="J1389" s="151">
        <f t="shared" si="409"/>
        <v>244.04901869087161</v>
      </c>
      <c r="K1389" s="150">
        <f t="shared" si="410"/>
        <v>246.55393385415607</v>
      </c>
      <c r="L1389" s="135"/>
      <c r="M1389" s="149">
        <f t="shared" si="412"/>
        <v>1.0050820375325153</v>
      </c>
      <c r="N1389" s="149">
        <f t="shared" si="413"/>
        <v>1.0089612762840512</v>
      </c>
      <c r="O1389" s="149">
        <f t="shared" si="414"/>
        <v>1.0184009529389144</v>
      </c>
      <c r="P1389" s="149">
        <f t="shared" si="415"/>
        <v>1.0287625417971547</v>
      </c>
      <c r="Q1389" s="140"/>
      <c r="R1389" s="152">
        <f t="shared" si="416"/>
        <v>5.0691675651294869E-3</v>
      </c>
      <c r="S1389" s="152">
        <f t="shared" si="417"/>
        <v>8.9213623238572036E-3</v>
      </c>
      <c r="T1389" s="152">
        <f t="shared" si="418"/>
        <v>1.8233703982258233E-2</v>
      </c>
      <c r="U1389" s="152">
        <f t="shared" si="419"/>
        <v>2.8356664232184928E-2</v>
      </c>
    </row>
    <row r="1390" spans="1:21" x14ac:dyDescent="0.25">
      <c r="A1390" s="130">
        <f t="shared" si="404"/>
        <v>1986.09</v>
      </c>
      <c r="B1390" s="138"/>
      <c r="C1390" s="149">
        <f t="shared" si="411"/>
        <v>0.01</v>
      </c>
      <c r="D1390" s="150">
        <f t="shared" si="421"/>
        <v>-2.3830000000000098</v>
      </c>
      <c r="E1390" s="150">
        <f t="shared" si="405"/>
        <v>1.4606244365068919</v>
      </c>
      <c r="F1390" s="150">
        <f t="shared" si="406"/>
        <v>0.82631659091215526</v>
      </c>
      <c r="G1390" s="151">
        <f t="shared" si="407"/>
        <v>-0.92237556349311789</v>
      </c>
      <c r="H1390" s="150">
        <f t="shared" si="408"/>
        <v>-1.5566834090878545</v>
      </c>
      <c r="I1390" s="137"/>
      <c r="J1390" s="151">
        <f t="shared" si="409"/>
        <v>237.37762443650689</v>
      </c>
      <c r="K1390" s="150">
        <f t="shared" si="410"/>
        <v>236.74331659091214</v>
      </c>
      <c r="L1390" s="135"/>
      <c r="M1390" s="149">
        <f t="shared" si="412"/>
        <v>1.0096696282042328</v>
      </c>
      <c r="N1390" s="149">
        <f t="shared" si="413"/>
        <v>1.0058439257244478</v>
      </c>
      <c r="O1390" s="149">
        <f t="shared" si="414"/>
        <v>1.0162318457240038</v>
      </c>
      <c r="P1390" s="149">
        <f t="shared" si="415"/>
        <v>1.0140675375336656</v>
      </c>
      <c r="Q1390" s="140"/>
      <c r="R1390" s="152">
        <f t="shared" si="416"/>
        <v>9.6231765561481265E-3</v>
      </c>
      <c r="S1390" s="152">
        <f t="shared" si="417"/>
        <v>5.8269162265011379E-3</v>
      </c>
      <c r="T1390" s="152">
        <f t="shared" si="418"/>
        <v>1.6101517734100294E-2</v>
      </c>
      <c r="U1390" s="152">
        <f t="shared" si="419"/>
        <v>1.3969508013759331E-2</v>
      </c>
    </row>
    <row r="1391" spans="1:21" x14ac:dyDescent="0.25">
      <c r="A1391" s="130">
        <f t="shared" si="404"/>
        <v>1986.1</v>
      </c>
      <c r="B1391" s="138"/>
      <c r="C1391" s="149">
        <f t="shared" si="411"/>
        <v>0.01</v>
      </c>
      <c r="D1391" s="150">
        <f t="shared" si="421"/>
        <v>-2.3739999999999952</v>
      </c>
      <c r="E1391" s="150">
        <f t="shared" si="405"/>
        <v>1.4485624006405577</v>
      </c>
      <c r="F1391" s="150">
        <f t="shared" si="406"/>
        <v>1.3802739004513072</v>
      </c>
      <c r="G1391" s="151">
        <f t="shared" si="407"/>
        <v>-0.92543759935943748</v>
      </c>
      <c r="H1391" s="150">
        <f t="shared" si="408"/>
        <v>-0.99372609954868807</v>
      </c>
      <c r="I1391" s="137"/>
      <c r="J1391" s="151">
        <f t="shared" si="409"/>
        <v>236.47456240064056</v>
      </c>
      <c r="K1391" s="150">
        <f t="shared" si="410"/>
        <v>236.40627390045131</v>
      </c>
      <c r="L1391" s="135"/>
      <c r="M1391" s="149">
        <f t="shared" si="412"/>
        <v>1.0029651460379969</v>
      </c>
      <c r="N1391" s="149">
        <f t="shared" si="413"/>
        <v>1.0036938267736044</v>
      </c>
      <c r="O1391" s="149">
        <f t="shared" si="414"/>
        <v>1.0030453348027266</v>
      </c>
      <c r="P1391" s="149">
        <f t="shared" si="415"/>
        <v>1.0037396638842186</v>
      </c>
      <c r="Q1391" s="140"/>
      <c r="R1391" s="152">
        <f t="shared" si="416"/>
        <v>2.9607586631487256E-3</v>
      </c>
      <c r="S1391" s="152">
        <f t="shared" si="417"/>
        <v>3.6870213490455021E-3</v>
      </c>
      <c r="T1391" s="152">
        <f t="shared" si="418"/>
        <v>3.0407071634564707E-3</v>
      </c>
      <c r="U1391" s="152">
        <f t="shared" si="419"/>
        <v>3.7326887256589891E-3</v>
      </c>
    </row>
    <row r="1392" spans="1:21" x14ac:dyDescent="0.25">
      <c r="A1392" s="130">
        <f t="shared" si="404"/>
        <v>1986.11</v>
      </c>
      <c r="B1392" s="138"/>
      <c r="C1392" s="149">
        <f t="shared" si="411"/>
        <v>0.01</v>
      </c>
      <c r="D1392" s="150">
        <f t="shared" si="421"/>
        <v>-2.4509999999999934</v>
      </c>
      <c r="E1392" s="150">
        <f t="shared" si="405"/>
        <v>1.5032820377619212</v>
      </c>
      <c r="F1392" s="150">
        <f t="shared" si="406"/>
        <v>4.0675670840645815</v>
      </c>
      <c r="G1392" s="151">
        <f t="shared" si="407"/>
        <v>-0.94771796223807225</v>
      </c>
      <c r="H1392" s="150">
        <f t="shared" si="408"/>
        <v>1.616567084064588</v>
      </c>
      <c r="I1392" s="137"/>
      <c r="J1392" s="151">
        <f t="shared" si="409"/>
        <v>244.15228203776192</v>
      </c>
      <c r="K1392" s="150">
        <f t="shared" si="410"/>
        <v>246.71656708406459</v>
      </c>
      <c r="L1392" s="135"/>
      <c r="M1392" s="149">
        <f t="shared" si="412"/>
        <v>1.0066288448296565</v>
      </c>
      <c r="N1392" s="149">
        <f t="shared" si="413"/>
        <v>1.0100469629068742</v>
      </c>
      <c r="O1392" s="149">
        <f t="shared" si="414"/>
        <v>1.0283207430284131</v>
      </c>
      <c r="P1392" s="149">
        <f t="shared" si="415"/>
        <v>1.0375694563310986</v>
      </c>
      <c r="Q1392" s="140"/>
      <c r="R1392" s="152">
        <f t="shared" si="416"/>
        <v>6.6069706515789611E-3</v>
      </c>
      <c r="S1392" s="152">
        <f t="shared" si="417"/>
        <v>9.9968276997712095E-3</v>
      </c>
      <c r="T1392" s="152">
        <f t="shared" si="418"/>
        <v>2.7927125205940043E-2</v>
      </c>
      <c r="U1392" s="152">
        <f t="shared" si="419"/>
        <v>3.6880916743242051E-2</v>
      </c>
    </row>
    <row r="1393" spans="1:21" x14ac:dyDescent="0.25">
      <c r="A1393" s="130">
        <f t="shared" si="404"/>
        <v>1986.12</v>
      </c>
      <c r="B1393" s="138"/>
      <c r="C1393" s="149">
        <f t="shared" si="411"/>
        <v>0.01</v>
      </c>
      <c r="D1393" s="150">
        <f t="shared" si="421"/>
        <v>-2.48599999999999</v>
      </c>
      <c r="E1393" s="150">
        <f t="shared" si="405"/>
        <v>1.5189911305608201</v>
      </c>
      <c r="F1393" s="150">
        <f t="shared" si="406"/>
        <v>4.0003297969013989</v>
      </c>
      <c r="G1393" s="151">
        <f t="shared" si="407"/>
        <v>-0.96700886943916986</v>
      </c>
      <c r="H1393" s="150">
        <f t="shared" si="408"/>
        <v>1.5143297969014089</v>
      </c>
      <c r="I1393" s="137"/>
      <c r="J1393" s="151">
        <f t="shared" si="409"/>
        <v>247.63299113056081</v>
      </c>
      <c r="K1393" s="150">
        <f t="shared" si="410"/>
        <v>250.11432979690142</v>
      </c>
      <c r="L1393" s="135"/>
      <c r="M1393" s="149">
        <f t="shared" si="412"/>
        <v>1.0027003178414629</v>
      </c>
      <c r="N1393" s="149">
        <f t="shared" si="413"/>
        <v>1.0025433626657698</v>
      </c>
      <c r="O1393" s="149">
        <f t="shared" si="414"/>
        <v>1.0130353154518421</v>
      </c>
      <c r="P1393" s="149">
        <f t="shared" si="415"/>
        <v>1.0126219671093333</v>
      </c>
      <c r="Q1393" s="140"/>
      <c r="R1393" s="152">
        <f t="shared" si="416"/>
        <v>2.6966785332940952E-3</v>
      </c>
      <c r="S1393" s="152">
        <f t="shared" si="417"/>
        <v>2.5401337925832213E-3</v>
      </c>
      <c r="T1393" s="152">
        <f t="shared" si="418"/>
        <v>1.2951086901559647E-2</v>
      </c>
      <c r="U1393" s="152">
        <f t="shared" si="419"/>
        <v>1.2542974086223629E-2</v>
      </c>
    </row>
    <row r="1394" spans="1:21" x14ac:dyDescent="0.25">
      <c r="A1394" s="130">
        <f t="shared" si="404"/>
        <v>1987.01</v>
      </c>
      <c r="B1394" s="138"/>
      <c r="C1394" s="149">
        <f t="shared" si="411"/>
        <v>0.01</v>
      </c>
      <c r="D1394" s="150">
        <f t="shared" si="421"/>
        <v>-2.6449999999999818</v>
      </c>
      <c r="E1394" s="150">
        <f t="shared" si="405"/>
        <v>1.6232359478622815</v>
      </c>
      <c r="F1394" s="150">
        <f t="shared" si="406"/>
        <v>4.4499225307774868</v>
      </c>
      <c r="G1394" s="151">
        <f t="shared" si="407"/>
        <v>-1.0217640521377003</v>
      </c>
      <c r="H1394" s="150">
        <f t="shared" si="408"/>
        <v>1.804922530777505</v>
      </c>
      <c r="I1394" s="137"/>
      <c r="J1394" s="151">
        <f t="shared" si="409"/>
        <v>263.47823594786229</v>
      </c>
      <c r="K1394" s="150">
        <f t="shared" si="410"/>
        <v>266.3049225307775</v>
      </c>
      <c r="L1394" s="135"/>
      <c r="M1394" s="149">
        <f t="shared" si="412"/>
        <v>1.0230536436868718</v>
      </c>
      <c r="N1394" s="149">
        <f t="shared" si="413"/>
        <v>1.0232740382564698</v>
      </c>
      <c r="O1394" s="149">
        <f t="shared" si="414"/>
        <v>1.0567619702916444</v>
      </c>
      <c r="P1394" s="149">
        <f t="shared" si="415"/>
        <v>1.0573661577249056</v>
      </c>
      <c r="Q1394" s="140"/>
      <c r="R1394" s="152">
        <f t="shared" si="416"/>
        <v>2.279192321626097E-2</v>
      </c>
      <c r="S1394" s="152">
        <f t="shared" si="417"/>
        <v>2.3007328180377828E-2</v>
      </c>
      <c r="T1394" s="152">
        <f t="shared" si="418"/>
        <v>5.5209487858988354E-2</v>
      </c>
      <c r="U1394" s="152">
        <f t="shared" si="419"/>
        <v>5.5781059129152294E-2</v>
      </c>
    </row>
    <row r="1395" spans="1:21" x14ac:dyDescent="0.25">
      <c r="A1395" s="130">
        <f t="shared" si="404"/>
        <v>1987.02</v>
      </c>
      <c r="B1395" s="138"/>
      <c r="C1395" s="149">
        <f t="shared" si="411"/>
        <v>0.01</v>
      </c>
      <c r="D1395" s="150">
        <f t="shared" si="421"/>
        <v>-2.8090000000000259</v>
      </c>
      <c r="E1395" s="150">
        <f t="shared" si="405"/>
        <v>1.6668720469155267</v>
      </c>
      <c r="F1395" s="150">
        <f t="shared" si="406"/>
        <v>4.7241460637194175</v>
      </c>
      <c r="G1395" s="151">
        <f t="shared" si="407"/>
        <v>-1.1421279530844992</v>
      </c>
      <c r="H1395" s="150">
        <f t="shared" si="408"/>
        <v>1.9151460637193916</v>
      </c>
      <c r="I1395" s="137"/>
      <c r="J1395" s="151">
        <f t="shared" si="409"/>
        <v>279.75787204691545</v>
      </c>
      <c r="K1395" s="150">
        <f t="shared" si="410"/>
        <v>282.8151460637194</v>
      </c>
      <c r="L1395" s="135"/>
      <c r="M1395" s="149">
        <f t="shared" si="412"/>
        <v>1.0312840444362708</v>
      </c>
      <c r="N1395" s="149">
        <f t="shared" si="413"/>
        <v>1.0313380753931343</v>
      </c>
      <c r="O1395" s="149">
        <f t="shared" si="414"/>
        <v>1.0569228577580725</v>
      </c>
      <c r="P1395" s="149">
        <f t="shared" si="415"/>
        <v>1.0570759889673083</v>
      </c>
      <c r="Q1395" s="140"/>
      <c r="R1395" s="152">
        <f t="shared" si="416"/>
        <v>3.0804670908530431E-2</v>
      </c>
      <c r="S1395" s="152">
        <f t="shared" si="417"/>
        <v>3.0857061461658352E-2</v>
      </c>
      <c r="T1395" s="152">
        <f t="shared" si="418"/>
        <v>5.5361721971287137E-2</v>
      </c>
      <c r="U1395" s="152">
        <f t="shared" si="419"/>
        <v>5.5506595474639139E-2</v>
      </c>
    </row>
    <row r="1396" spans="1:21" x14ac:dyDescent="0.25">
      <c r="A1396" s="130">
        <f t="shared" si="404"/>
        <v>1987.03</v>
      </c>
      <c r="B1396" s="138"/>
      <c r="C1396" s="149">
        <f t="shared" si="411"/>
        <v>0.01</v>
      </c>
      <c r="D1396" s="150">
        <f t="shared" si="421"/>
        <v>-2.9250000000000114</v>
      </c>
      <c r="E1396" s="150">
        <f t="shared" si="405"/>
        <v>1.6560801795496196</v>
      </c>
      <c r="F1396" s="150">
        <f t="shared" si="406"/>
        <v>4.8841356773725435</v>
      </c>
      <c r="G1396" s="151">
        <f t="shared" si="407"/>
        <v>-1.2689198204503918</v>
      </c>
      <c r="H1396" s="150">
        <f t="shared" si="408"/>
        <v>1.9591356773725321</v>
      </c>
      <c r="I1396" s="137"/>
      <c r="J1396" s="151">
        <f t="shared" si="409"/>
        <v>291.23108017954962</v>
      </c>
      <c r="K1396" s="150">
        <f t="shared" si="410"/>
        <v>294.45913567737256</v>
      </c>
      <c r="L1396" s="135"/>
      <c r="M1396" s="149">
        <f t="shared" si="412"/>
        <v>1.0165069021642574</v>
      </c>
      <c r="N1396" s="149">
        <f t="shared" si="413"/>
        <v>1.0165447428112779</v>
      </c>
      <c r="O1396" s="149">
        <f t="shared" si="414"/>
        <v>1.0372799953182885</v>
      </c>
      <c r="P1396" s="149">
        <f t="shared" si="415"/>
        <v>1.0373915955031403</v>
      </c>
      <c r="Q1396" s="140"/>
      <c r="R1396" s="152">
        <f t="shared" si="416"/>
        <v>1.6372144190370766E-2</v>
      </c>
      <c r="S1396" s="152">
        <f t="shared" si="417"/>
        <v>1.6409369655959297E-2</v>
      </c>
      <c r="T1396" s="152">
        <f t="shared" si="418"/>
        <v>3.6601897931098408E-2</v>
      </c>
      <c r="U1396" s="152">
        <f t="shared" si="419"/>
        <v>3.6709481401613127E-2</v>
      </c>
    </row>
    <row r="1397" spans="1:21" x14ac:dyDescent="0.25">
      <c r="A1397" s="130">
        <f t="shared" si="404"/>
        <v>1987.04</v>
      </c>
      <c r="B1397" s="138"/>
      <c r="C1397" s="149">
        <f t="shared" si="411"/>
        <v>0.01</v>
      </c>
      <c r="D1397" s="150">
        <f t="shared" si="421"/>
        <v>-2.8930000000000291</v>
      </c>
      <c r="E1397" s="150">
        <f t="shared" si="405"/>
        <v>1.6076759830042733</v>
      </c>
      <c r="F1397" s="150">
        <f t="shared" si="406"/>
        <v>1.2054450136337111</v>
      </c>
      <c r="G1397" s="151">
        <f t="shared" si="407"/>
        <v>-1.2853240169957558</v>
      </c>
      <c r="H1397" s="150">
        <f t="shared" si="408"/>
        <v>-1.687554986366318</v>
      </c>
      <c r="I1397" s="137"/>
      <c r="J1397" s="151">
        <f t="shared" si="409"/>
        <v>288.01467598300428</v>
      </c>
      <c r="K1397" s="150">
        <f t="shared" si="410"/>
        <v>287.6124450136337</v>
      </c>
      <c r="L1397" s="135"/>
      <c r="M1397" s="149">
        <f t="shared" si="412"/>
        <v>1.0393150973534964</v>
      </c>
      <c r="N1397" s="149">
        <f t="shared" si="413"/>
        <v>1.0359158223753451</v>
      </c>
      <c r="O1397" s="149">
        <f t="shared" si="414"/>
        <v>1.0439316031064039</v>
      </c>
      <c r="P1397" s="149">
        <f t="shared" si="415"/>
        <v>1.0413828065107584</v>
      </c>
      <c r="Q1397" s="140"/>
      <c r="R1397" s="152">
        <f t="shared" si="416"/>
        <v>3.8561935970212423E-2</v>
      </c>
      <c r="S1397" s="152">
        <f t="shared" si="417"/>
        <v>3.5285888002674702E-2</v>
      </c>
      <c r="T1397" s="152">
        <f t="shared" si="418"/>
        <v>4.2993973048397048E-2</v>
      </c>
      <c r="U1397" s="152">
        <f t="shared" si="419"/>
        <v>4.0549451634144675E-2</v>
      </c>
    </row>
    <row r="1398" spans="1:21" x14ac:dyDescent="0.25">
      <c r="A1398" s="130">
        <f t="shared" si="404"/>
        <v>1987.05</v>
      </c>
      <c r="B1398" s="138"/>
      <c r="C1398" s="149">
        <f t="shared" si="411"/>
        <v>0.01</v>
      </c>
      <c r="D1398" s="150">
        <f t="shared" si="421"/>
        <v>-2.8910000000000196</v>
      </c>
      <c r="E1398" s="150">
        <f t="shared" si="405"/>
        <v>1.5391404021599502</v>
      </c>
      <c r="F1398" s="150">
        <f t="shared" si="406"/>
        <v>2.5389967227098365</v>
      </c>
      <c r="G1398" s="151">
        <f t="shared" si="407"/>
        <v>-1.3518595978400694</v>
      </c>
      <c r="H1398" s="150">
        <f t="shared" si="408"/>
        <v>-0.3520032772901831</v>
      </c>
      <c r="I1398" s="137"/>
      <c r="J1398" s="151">
        <f t="shared" si="409"/>
        <v>287.74814040215995</v>
      </c>
      <c r="K1398" s="150">
        <f t="shared" si="410"/>
        <v>288.74799672270984</v>
      </c>
      <c r="L1398" s="135"/>
      <c r="M1398" s="149">
        <f t="shared" si="412"/>
        <v>1.0332716614004509</v>
      </c>
      <c r="N1398" s="149">
        <f t="shared" si="413"/>
        <v>1.0345699079010087</v>
      </c>
      <c r="O1398" s="149">
        <f t="shared" si="414"/>
        <v>1.0257897425141751</v>
      </c>
      <c r="P1398" s="149">
        <f t="shared" si="415"/>
        <v>1.0279313558494882</v>
      </c>
      <c r="Q1398" s="140"/>
      <c r="R1398" s="152">
        <f t="shared" si="416"/>
        <v>3.2730138526225992E-2</v>
      </c>
      <c r="S1398" s="152">
        <f t="shared" si="417"/>
        <v>3.3985792431637608E-2</v>
      </c>
      <c r="T1398" s="152">
        <f t="shared" si="418"/>
        <v>2.5462796424278726E-2</v>
      </c>
      <c r="U1398" s="152">
        <f t="shared" si="419"/>
        <v>2.7548390337981139E-2</v>
      </c>
    </row>
    <row r="1399" spans="1:21" x14ac:dyDescent="0.25">
      <c r="A1399" s="130">
        <f t="shared" si="404"/>
        <v>1987.06</v>
      </c>
      <c r="B1399" s="138"/>
      <c r="C1399" s="149">
        <f t="shared" si="411"/>
        <v>0.01</v>
      </c>
      <c r="D1399" s="150">
        <f t="shared" si="421"/>
        <v>-3.01400000000001</v>
      </c>
      <c r="E1399" s="150">
        <f t="shared" si="405"/>
        <v>1.5554408116630101</v>
      </c>
      <c r="F1399" s="150">
        <f t="shared" si="406"/>
        <v>5.0178518477467282</v>
      </c>
      <c r="G1399" s="151">
        <f t="shared" si="407"/>
        <v>-1.4585591883369999</v>
      </c>
      <c r="H1399" s="150">
        <f t="shared" si="408"/>
        <v>2.0038518477467182</v>
      </c>
      <c r="I1399" s="137"/>
      <c r="J1399" s="151">
        <f t="shared" si="409"/>
        <v>299.94144081166297</v>
      </c>
      <c r="K1399" s="150">
        <f t="shared" si="410"/>
        <v>303.40385184774669</v>
      </c>
      <c r="L1399" s="135"/>
      <c r="M1399" s="149">
        <f t="shared" si="412"/>
        <v>1.0068205738030525</v>
      </c>
      <c r="N1399" s="149">
        <f t="shared" si="413"/>
        <v>1.0089811374120041</v>
      </c>
      <c r="O1399" s="149">
        <f t="shared" si="414"/>
        <v>1.0362549497211722</v>
      </c>
      <c r="P1399" s="149">
        <f t="shared" si="415"/>
        <v>1.0432249276310108</v>
      </c>
      <c r="Q1399" s="140"/>
      <c r="R1399" s="152">
        <f t="shared" si="416"/>
        <v>6.7974189163341097E-3</v>
      </c>
      <c r="S1399" s="152">
        <f t="shared" si="417"/>
        <v>8.9410468577852068E-3</v>
      </c>
      <c r="T1399" s="152">
        <f t="shared" si="418"/>
        <v>3.5613204026451732E-2</v>
      </c>
      <c r="U1399" s="152">
        <f t="shared" si="419"/>
        <v>4.2316807256574607E-2</v>
      </c>
    </row>
    <row r="1400" spans="1:21" x14ac:dyDescent="0.25">
      <c r="A1400" s="130">
        <f t="shared" si="404"/>
        <v>1987.07</v>
      </c>
      <c r="B1400" s="138"/>
      <c r="C1400" s="149">
        <f t="shared" si="411"/>
        <v>0.01</v>
      </c>
      <c r="D1400" s="150">
        <f t="shared" si="421"/>
        <v>-3.1009999999999991</v>
      </c>
      <c r="E1400" s="150">
        <f t="shared" si="405"/>
        <v>1.5904554849095252</v>
      </c>
      <c r="F1400" s="150">
        <f t="shared" si="406"/>
        <v>5.1108908438161382</v>
      </c>
      <c r="G1400" s="151">
        <f t="shared" si="407"/>
        <v>-1.5105445150904739</v>
      </c>
      <c r="H1400" s="150">
        <f t="shared" si="408"/>
        <v>2.0098908438161391</v>
      </c>
      <c r="I1400" s="137"/>
      <c r="J1400" s="151">
        <f t="shared" si="409"/>
        <v>308.58945548490954</v>
      </c>
      <c r="K1400" s="150">
        <f t="shared" si="410"/>
        <v>312.10989084381617</v>
      </c>
      <c r="L1400" s="135"/>
      <c r="M1400" s="149">
        <f t="shared" si="412"/>
        <v>1.0153962531466767</v>
      </c>
      <c r="N1400" s="149">
        <f t="shared" si="413"/>
        <v>1.0153539533993925</v>
      </c>
      <c r="O1400" s="149">
        <f t="shared" si="414"/>
        <v>1.0274702684231871</v>
      </c>
      <c r="P1400" s="149">
        <f t="shared" si="415"/>
        <v>1.0273343391921319</v>
      </c>
      <c r="Q1400" s="140"/>
      <c r="R1400" s="152">
        <f t="shared" si="416"/>
        <v>1.5278933497439832E-2</v>
      </c>
      <c r="S1400" s="152">
        <f t="shared" si="417"/>
        <v>1.523727426514827E-2</v>
      </c>
      <c r="T1400" s="152">
        <f t="shared" si="418"/>
        <v>2.709973112842267E-2</v>
      </c>
      <c r="U1400" s="152">
        <f t="shared" si="419"/>
        <v>2.696742732615386E-2</v>
      </c>
    </row>
    <row r="1401" spans="1:21" x14ac:dyDescent="0.25">
      <c r="A1401" s="130">
        <f t="shared" si="404"/>
        <v>1987.08</v>
      </c>
      <c r="B1401" s="138"/>
      <c r="C1401" s="149">
        <f t="shared" si="411"/>
        <v>0.01</v>
      </c>
      <c r="D1401" s="150">
        <f t="shared" si="421"/>
        <v>-3.2939999999999827</v>
      </c>
      <c r="E1401" s="150">
        <f t="shared" si="405"/>
        <v>1.6657412049064406</v>
      </c>
      <c r="F1401" s="150">
        <f t="shared" si="406"/>
        <v>5.5263081464859942</v>
      </c>
      <c r="G1401" s="151">
        <f t="shared" si="407"/>
        <v>-1.6282587950935421</v>
      </c>
      <c r="H1401" s="150">
        <f t="shared" si="408"/>
        <v>2.2323081464860115</v>
      </c>
      <c r="I1401" s="137"/>
      <c r="J1401" s="151">
        <f t="shared" si="409"/>
        <v>327.77174120490645</v>
      </c>
      <c r="K1401" s="150">
        <f t="shared" si="410"/>
        <v>331.63230814648597</v>
      </c>
      <c r="L1401" s="135"/>
      <c r="M1401" s="149">
        <f t="shared" si="412"/>
        <v>1.0361325966331876</v>
      </c>
      <c r="N1401" s="149">
        <f t="shared" si="413"/>
        <v>1.0362242275828983</v>
      </c>
      <c r="O1401" s="149">
        <f t="shared" si="414"/>
        <v>1.0583713217723791</v>
      </c>
      <c r="P1401" s="149">
        <f t="shared" si="415"/>
        <v>1.0586753190934304</v>
      </c>
      <c r="Q1401" s="140"/>
      <c r="R1401" s="152">
        <f t="shared" si="416"/>
        <v>3.5495124675567785E-2</v>
      </c>
      <c r="S1401" s="152">
        <f t="shared" si="417"/>
        <v>3.5583556309251467E-2</v>
      </c>
      <c r="T1401" s="152">
        <f t="shared" si="418"/>
        <v>5.6731237620424743E-2</v>
      </c>
      <c r="U1401" s="152">
        <f t="shared" si="419"/>
        <v>5.7018427630576185E-2</v>
      </c>
    </row>
    <row r="1402" spans="1:21" x14ac:dyDescent="0.25">
      <c r="A1402" s="130">
        <f t="shared" si="404"/>
        <v>1987.09</v>
      </c>
      <c r="B1402" s="138"/>
      <c r="C1402" s="149">
        <f t="shared" si="411"/>
        <v>0.01</v>
      </c>
      <c r="D1402" s="150">
        <f t="shared" ref="D1402:D1421" si="422">(1-Epsilon)*q_SP-q_SP</f>
        <v>-3.1870000000000118</v>
      </c>
      <c r="E1402" s="150">
        <f t="shared" si="405"/>
        <v>1.545165286355245</v>
      </c>
      <c r="F1402" s="150">
        <f t="shared" si="406"/>
        <v>1.1084889671635452</v>
      </c>
      <c r="G1402" s="151">
        <f t="shared" si="407"/>
        <v>-1.6418347136447669</v>
      </c>
      <c r="H1402" s="150">
        <f t="shared" si="408"/>
        <v>-2.0785110328364667</v>
      </c>
      <c r="I1402" s="137"/>
      <c r="J1402" s="151">
        <f t="shared" si="409"/>
        <v>317.05816528635523</v>
      </c>
      <c r="K1402" s="150">
        <f t="shared" si="410"/>
        <v>316.62148896716354</v>
      </c>
      <c r="L1402" s="135"/>
      <c r="M1402" s="149">
        <f t="shared" si="412"/>
        <v>1.0292772118937163</v>
      </c>
      <c r="N1402" s="149">
        <f t="shared" si="413"/>
        <v>1.0262220358654977</v>
      </c>
      <c r="O1402" s="149">
        <f t="shared" si="414"/>
        <v>1.0346815095046569</v>
      </c>
      <c r="P1402" s="149">
        <f t="shared" si="415"/>
        <v>1.0324897511536706</v>
      </c>
      <c r="Q1402" s="140"/>
      <c r="R1402" s="152">
        <f t="shared" si="416"/>
        <v>2.8856819884054787E-2</v>
      </c>
      <c r="S1402" s="152">
        <f t="shared" si="417"/>
        <v>2.5884132561110374E-2</v>
      </c>
      <c r="T1402" s="152">
        <f t="shared" si="418"/>
        <v>3.4093659076374606E-2</v>
      </c>
      <c r="U1402" s="152">
        <f t="shared" si="419"/>
        <v>3.1973119560366969E-2</v>
      </c>
    </row>
    <row r="1403" spans="1:21" x14ac:dyDescent="0.25">
      <c r="A1403" s="130">
        <f t="shared" si="404"/>
        <v>1987.1</v>
      </c>
      <c r="B1403" s="138"/>
      <c r="C1403" s="149">
        <f t="shared" si="411"/>
        <v>0.01</v>
      </c>
      <c r="D1403" s="150">
        <f t="shared" si="422"/>
        <v>-2.8020000000000209</v>
      </c>
      <c r="E1403" s="150">
        <f t="shared" si="405"/>
        <v>1.3397527095442907</v>
      </c>
      <c r="F1403" s="150">
        <f t="shared" si="406"/>
        <v>0.87097893509246604</v>
      </c>
      <c r="G1403" s="151">
        <f t="shared" si="407"/>
        <v>-1.4622472904557302</v>
      </c>
      <c r="H1403" s="150">
        <f t="shared" si="408"/>
        <v>-1.9310210649075548</v>
      </c>
      <c r="I1403" s="137"/>
      <c r="J1403" s="151">
        <f t="shared" si="409"/>
        <v>278.73775270954428</v>
      </c>
      <c r="K1403" s="150">
        <f t="shared" si="410"/>
        <v>278.26897893509243</v>
      </c>
      <c r="L1403" s="135"/>
      <c r="M1403" s="149">
        <f t="shared" si="412"/>
        <v>0.98201740160360584</v>
      </c>
      <c r="N1403" s="149">
        <f t="shared" si="413"/>
        <v>0.98195406986274958</v>
      </c>
      <c r="O1403" s="149">
        <f t="shared" si="414"/>
        <v>0.99307543840307755</v>
      </c>
      <c r="P1403" s="149">
        <f t="shared" si="415"/>
        <v>0.99303426616896617</v>
      </c>
      <c r="Q1403" s="140"/>
      <c r="R1403" s="152">
        <f t="shared" si="416"/>
        <v>-1.8146250210741975E-2</v>
      </c>
      <c r="S1403" s="152">
        <f t="shared" si="417"/>
        <v>-1.8210743755376745E-2</v>
      </c>
      <c r="T1403" s="152">
        <f t="shared" si="418"/>
        <v>-6.9486476281149182E-3</v>
      </c>
      <c r="U1403" s="152">
        <f t="shared" si="419"/>
        <v>-6.9901078093148727E-3</v>
      </c>
    </row>
    <row r="1404" spans="1:21" x14ac:dyDescent="0.25">
      <c r="A1404" s="130">
        <f t="shared" si="404"/>
        <v>1987.11</v>
      </c>
      <c r="B1404" s="138"/>
      <c r="C1404" s="149">
        <f t="shared" si="411"/>
        <v>0.01</v>
      </c>
      <c r="D1404" s="150">
        <f t="shared" si="422"/>
        <v>-2.4499999999999886</v>
      </c>
      <c r="E1404" s="150">
        <f t="shared" si="405"/>
        <v>1.2411230643260482</v>
      </c>
      <c r="F1404" s="150">
        <f t="shared" si="406"/>
        <v>0.76047845248494428</v>
      </c>
      <c r="G1404" s="151">
        <f t="shared" si="407"/>
        <v>-1.2088769356739404</v>
      </c>
      <c r="H1404" s="150">
        <f t="shared" si="408"/>
        <v>-1.6895215475150445</v>
      </c>
      <c r="I1404" s="137"/>
      <c r="J1404" s="151">
        <f t="shared" si="409"/>
        <v>243.79112306432606</v>
      </c>
      <c r="K1404" s="150">
        <f t="shared" si="410"/>
        <v>243.31047845248494</v>
      </c>
      <c r="L1404" s="135"/>
      <c r="M1404" s="149">
        <f t="shared" si="412"/>
        <v>0.94461392125525734</v>
      </c>
      <c r="N1404" s="149">
        <f t="shared" si="413"/>
        <v>0.94455073681037205</v>
      </c>
      <c r="O1404" s="149">
        <f t="shared" si="414"/>
        <v>0.9534638537517155</v>
      </c>
      <c r="P1404" s="149">
        <f t="shared" si="415"/>
        <v>0.95342513848628485</v>
      </c>
      <c r="Q1404" s="140"/>
      <c r="R1404" s="152">
        <f t="shared" si="416"/>
        <v>-5.6978983903484139E-2</v>
      </c>
      <c r="S1404" s="152">
        <f t="shared" si="417"/>
        <v>-5.7045875314605018E-2</v>
      </c>
      <c r="T1404" s="152">
        <f t="shared" si="418"/>
        <v>-4.7653763677831307E-2</v>
      </c>
      <c r="U1404" s="152">
        <f t="shared" si="419"/>
        <v>-4.7694369361322646E-2</v>
      </c>
    </row>
    <row r="1405" spans="1:21" x14ac:dyDescent="0.25">
      <c r="A1405" s="130">
        <f t="shared" si="404"/>
        <v>1987.12</v>
      </c>
      <c r="B1405" s="138"/>
      <c r="C1405" s="149">
        <f t="shared" si="411"/>
        <v>0.01</v>
      </c>
      <c r="D1405" s="150">
        <f t="shared" si="422"/>
        <v>-2.4099999999999966</v>
      </c>
      <c r="E1405" s="150">
        <f t="shared" si="405"/>
        <v>1.3629090696961705</v>
      </c>
      <c r="F1405" s="150">
        <f t="shared" si="406"/>
        <v>0.95480033067588965</v>
      </c>
      <c r="G1405" s="151">
        <f t="shared" si="407"/>
        <v>-1.0470909303038261</v>
      </c>
      <c r="H1405" s="150">
        <f t="shared" si="408"/>
        <v>-1.4551996693241069</v>
      </c>
      <c r="I1405" s="137"/>
      <c r="J1405" s="151">
        <f t="shared" si="409"/>
        <v>239.95290906969618</v>
      </c>
      <c r="K1405" s="150">
        <f t="shared" si="410"/>
        <v>239.54480033067588</v>
      </c>
      <c r="L1405" s="135"/>
      <c r="M1405" s="149">
        <f t="shared" si="412"/>
        <v>1.0073226090402454</v>
      </c>
      <c r="N1405" s="149">
        <f t="shared" si="413"/>
        <v>1.0073997939626849</v>
      </c>
      <c r="O1405" s="149">
        <f t="shared" si="414"/>
        <v>1.0096900985506294</v>
      </c>
      <c r="P1405" s="149">
        <f t="shared" si="415"/>
        <v>1.009744171262527</v>
      </c>
      <c r="Q1405" s="140"/>
      <c r="R1405" s="152">
        <f t="shared" si="416"/>
        <v>7.295928904964671E-3</v>
      </c>
      <c r="S1405" s="152">
        <f t="shared" si="417"/>
        <v>7.3725498055534407E-3</v>
      </c>
      <c r="T1405" s="152">
        <f t="shared" si="418"/>
        <v>9.6434506520668619E-3</v>
      </c>
      <c r="U1405" s="152">
        <f t="shared" si="419"/>
        <v>9.6970029886977917E-3</v>
      </c>
    </row>
    <row r="1406" spans="1:21" x14ac:dyDescent="0.25">
      <c r="A1406" s="130">
        <f t="shared" si="404"/>
        <v>1988.01</v>
      </c>
      <c r="B1406" s="138"/>
      <c r="C1406" s="149">
        <f t="shared" si="411"/>
        <v>0.01</v>
      </c>
      <c r="D1406" s="150">
        <f t="shared" si="422"/>
        <v>-2.5049999999999955</v>
      </c>
      <c r="E1406" s="150">
        <f t="shared" si="405"/>
        <v>1.4228638661434365</v>
      </c>
      <c r="F1406" s="150">
        <f t="shared" si="406"/>
        <v>4.1583907685664272</v>
      </c>
      <c r="G1406" s="151">
        <f t="shared" si="407"/>
        <v>-1.0821361338565589</v>
      </c>
      <c r="H1406" s="150">
        <f t="shared" si="408"/>
        <v>1.6533907685664317</v>
      </c>
      <c r="I1406" s="137"/>
      <c r="J1406" s="151">
        <f t="shared" si="409"/>
        <v>249.41786386614345</v>
      </c>
      <c r="K1406" s="150">
        <f t="shared" si="410"/>
        <v>252.15339076856642</v>
      </c>
      <c r="L1406" s="135"/>
      <c r="M1406" s="149">
        <f t="shared" si="412"/>
        <v>1.0029642442493691</v>
      </c>
      <c r="N1406" s="149">
        <f t="shared" si="413"/>
        <v>1.0067119184728452</v>
      </c>
      <c r="O1406" s="149">
        <f t="shared" si="414"/>
        <v>1.0331298854439546</v>
      </c>
      <c r="P1406" s="149">
        <f t="shared" si="415"/>
        <v>1.0440826506840595</v>
      </c>
      <c r="Q1406" s="140"/>
      <c r="R1406" s="152">
        <f t="shared" si="416"/>
        <v>2.9598595401465521E-3</v>
      </c>
      <c r="S1406" s="152">
        <f t="shared" si="417"/>
        <v>6.6894938336950292E-3</v>
      </c>
      <c r="T1406" s="152">
        <f t="shared" si="418"/>
        <v>3.2592918384346685E-2</v>
      </c>
      <c r="U1406" s="152">
        <f t="shared" si="419"/>
        <v>4.3138653648775983E-2</v>
      </c>
    </row>
    <row r="1407" spans="1:21" x14ac:dyDescent="0.25">
      <c r="A1407" s="130">
        <f t="shared" si="404"/>
        <v>1988.02</v>
      </c>
      <c r="B1407" s="138"/>
      <c r="C1407" s="149">
        <f t="shared" si="411"/>
        <v>0.01</v>
      </c>
      <c r="D1407" s="150">
        <f t="shared" si="422"/>
        <v>-2.5809999999999889</v>
      </c>
      <c r="E1407" s="150">
        <f t="shared" si="405"/>
        <v>1.4672581578914994</v>
      </c>
      <c r="F1407" s="150">
        <f t="shared" si="406"/>
        <v>4.2565204688053342</v>
      </c>
      <c r="G1407" s="151">
        <f t="shared" si="407"/>
        <v>-1.1137418421084895</v>
      </c>
      <c r="H1407" s="150">
        <f t="shared" si="408"/>
        <v>1.6755204688053453</v>
      </c>
      <c r="I1407" s="137"/>
      <c r="J1407" s="151">
        <f t="shared" si="409"/>
        <v>256.98625815789154</v>
      </c>
      <c r="K1407" s="150">
        <f t="shared" si="410"/>
        <v>259.77552046880538</v>
      </c>
      <c r="L1407" s="135"/>
      <c r="M1407" s="149">
        <f t="shared" si="412"/>
        <v>0.99361854897405655</v>
      </c>
      <c r="N1407" s="149">
        <f t="shared" si="413"/>
        <v>0.99357637884073413</v>
      </c>
      <c r="O1407" s="149">
        <f t="shared" si="414"/>
        <v>1.0235894657173452</v>
      </c>
      <c r="P1407" s="149">
        <f t="shared" si="415"/>
        <v>1.0234671300297269</v>
      </c>
      <c r="Q1407" s="140"/>
      <c r="R1407" s="152">
        <f t="shared" si="416"/>
        <v>-6.4018995250258075E-3</v>
      </c>
      <c r="S1407" s="152">
        <f t="shared" si="417"/>
        <v>-6.444341393952193E-3</v>
      </c>
      <c r="T1407" s="152">
        <f t="shared" si="418"/>
        <v>2.3315533845054484E-2</v>
      </c>
      <c r="U1407" s="152">
        <f t="shared" si="419"/>
        <v>2.3196010341876187E-2</v>
      </c>
    </row>
    <row r="1408" spans="1:21" x14ac:dyDescent="0.25">
      <c r="A1408" s="130">
        <f t="shared" si="404"/>
        <v>1988.03</v>
      </c>
      <c r="B1408" s="138"/>
      <c r="C1408" s="149">
        <f t="shared" si="411"/>
        <v>0.01</v>
      </c>
      <c r="D1408" s="150">
        <f t="shared" si="422"/>
        <v>-2.6569999999999823</v>
      </c>
      <c r="E1408" s="150">
        <f t="shared" si="405"/>
        <v>1.5348549474850097</v>
      </c>
      <c r="F1408" s="150">
        <f t="shared" si="406"/>
        <v>4.3850127006436699</v>
      </c>
      <c r="G1408" s="151">
        <f t="shared" si="407"/>
        <v>-1.1221450525149725</v>
      </c>
      <c r="H1408" s="150">
        <f t="shared" si="408"/>
        <v>1.7280127006436876</v>
      </c>
      <c r="I1408" s="137"/>
      <c r="J1408" s="151">
        <f t="shared" si="409"/>
        <v>264.57785494748504</v>
      </c>
      <c r="K1408" s="150">
        <f t="shared" si="410"/>
        <v>267.42801270064365</v>
      </c>
      <c r="L1408" s="135"/>
      <c r="M1408" s="149">
        <f t="shared" si="412"/>
        <v>1.0214019617663079</v>
      </c>
      <c r="N1408" s="149">
        <f t="shared" si="413"/>
        <v>1.0213690543877953</v>
      </c>
      <c r="O1408" s="149">
        <f t="shared" si="414"/>
        <v>1.0297289714457316</v>
      </c>
      <c r="P1408" s="149">
        <f t="shared" si="415"/>
        <v>1.0296349565207645</v>
      </c>
      <c r="Q1408" s="140"/>
      <c r="R1408" s="152">
        <f t="shared" si="416"/>
        <v>2.1176155893658281E-2</v>
      </c>
      <c r="S1408" s="152">
        <f t="shared" si="417"/>
        <v>2.114393752140295E-2</v>
      </c>
      <c r="T1408" s="152">
        <f t="shared" si="418"/>
        <v>2.9295633096875436E-2</v>
      </c>
      <c r="U1408" s="152">
        <f t="shared" si="419"/>
        <v>2.9204328278182971E-2</v>
      </c>
    </row>
    <row r="1409" spans="1:21" x14ac:dyDescent="0.25">
      <c r="A1409" s="130">
        <f t="shared" ref="A1409:A1472" si="423">Timecode</f>
        <v>1988.04</v>
      </c>
      <c r="B1409" s="138"/>
      <c r="C1409" s="149">
        <f t="shared" si="411"/>
        <v>0.01</v>
      </c>
      <c r="D1409" s="150">
        <f t="shared" si="422"/>
        <v>-2.6259999999999764</v>
      </c>
      <c r="E1409" s="150">
        <f t="shared" si="405"/>
        <v>1.484914609453579</v>
      </c>
      <c r="F1409" s="150">
        <f t="shared" si="406"/>
        <v>1.1157273529949727</v>
      </c>
      <c r="G1409" s="151">
        <f t="shared" si="407"/>
        <v>-1.1410853905463973</v>
      </c>
      <c r="H1409" s="150">
        <f t="shared" si="408"/>
        <v>-1.5102726470050036</v>
      </c>
      <c r="I1409" s="137"/>
      <c r="J1409" s="151">
        <f t="shared" si="409"/>
        <v>261.45891460945364</v>
      </c>
      <c r="K1409" s="150">
        <f t="shared" si="410"/>
        <v>261.089727352995</v>
      </c>
      <c r="L1409" s="135"/>
      <c r="M1409" s="149">
        <f t="shared" si="412"/>
        <v>1.0183493167486464</v>
      </c>
      <c r="N1409" s="149">
        <f t="shared" si="413"/>
        <v>1.0149726643053874</v>
      </c>
      <c r="O1409" s="149">
        <f t="shared" si="414"/>
        <v>1.0210237644434939</v>
      </c>
      <c r="P1409" s="149">
        <f t="shared" si="415"/>
        <v>1.0184866330363973</v>
      </c>
      <c r="Q1409" s="140"/>
      <c r="R1409" s="152">
        <f t="shared" si="416"/>
        <v>1.8182999493791881E-2</v>
      </c>
      <c r="S1409" s="152">
        <f t="shared" si="417"/>
        <v>1.4861680412255208E-2</v>
      </c>
      <c r="T1409" s="152">
        <f t="shared" si="418"/>
        <v>2.0805814566398878E-2</v>
      </c>
      <c r="U1409" s="152">
        <f t="shared" si="419"/>
        <v>1.8317832432078792E-2</v>
      </c>
    </row>
    <row r="1410" spans="1:21" x14ac:dyDescent="0.25">
      <c r="A1410" s="130">
        <f t="shared" si="423"/>
        <v>1988.05</v>
      </c>
      <c r="B1410" s="138"/>
      <c r="C1410" s="149">
        <f t="shared" si="411"/>
        <v>0.01</v>
      </c>
      <c r="D1410" s="150">
        <f t="shared" si="422"/>
        <v>-2.561000000000007</v>
      </c>
      <c r="E1410" s="150">
        <f t="shared" ref="E1410:E1473" si="424">(Epsilon*2*L_RDY_SP_set*q_SP)</f>
        <v>1.4340019353289952</v>
      </c>
      <c r="F1410" s="150">
        <f t="shared" ref="F1410:F1473" si="425">(Epsilon*2*L_RS_SP_set*q_SP)</f>
        <v>0.92961761888375993</v>
      </c>
      <c r="G1410" s="151">
        <f t="shared" ref="G1410:G1473" si="426">Impact_neg_d+Impact_pos_RDY_d</f>
        <v>-1.1269980646710118</v>
      </c>
      <c r="H1410" s="150">
        <f t="shared" ref="H1410:H1473" si="427">Impact_neg_d+Impact_pos_RS_d</f>
        <v>-1.6313823811162471</v>
      </c>
      <c r="I1410" s="137"/>
      <c r="J1410" s="151">
        <f t="shared" ref="J1410:J1473" si="428">q_SP+Impact_ges_RDY_d</f>
        <v>254.97300193532902</v>
      </c>
      <c r="K1410" s="150">
        <f t="shared" ref="K1410:K1473" si="429">q_SP+Impact_ges_RS_d</f>
        <v>254.46861761888377</v>
      </c>
      <c r="L1410" s="135"/>
      <c r="M1410" s="149">
        <f t="shared" si="412"/>
        <v>1.0156588387552199</v>
      </c>
      <c r="N1410" s="149">
        <f t="shared" si="413"/>
        <v>1.0155051979063132</v>
      </c>
      <c r="O1410" s="149">
        <f t="shared" si="414"/>
        <v>1.0207947787877563</v>
      </c>
      <c r="P1410" s="149">
        <f t="shared" si="415"/>
        <v>1.0206951783363167</v>
      </c>
      <c r="Q1410" s="140"/>
      <c r="R1410" s="152">
        <f t="shared" si="416"/>
        <v>1.5537504139913467E-2</v>
      </c>
      <c r="S1410" s="152">
        <f t="shared" si="417"/>
        <v>1.5386220593703941E-2</v>
      </c>
      <c r="T1410" s="152">
        <f t="shared" si="418"/>
        <v>2.0581518771401144E-2</v>
      </c>
      <c r="U1410" s="152">
        <f t="shared" si="419"/>
        <v>2.0483942536778009E-2</v>
      </c>
    </row>
    <row r="1411" spans="1:21" x14ac:dyDescent="0.25">
      <c r="A1411" s="130">
        <f t="shared" si="423"/>
        <v>1988.06</v>
      </c>
      <c r="B1411" s="138"/>
      <c r="C1411" s="149">
        <f t="shared" ref="C1411:C1474" si="430">C1410</f>
        <v>0.01</v>
      </c>
      <c r="D1411" s="150">
        <f t="shared" si="422"/>
        <v>-2.7069999999999936</v>
      </c>
      <c r="E1411" s="150">
        <f t="shared" si="424"/>
        <v>1.5117393911160713</v>
      </c>
      <c r="F1411" s="150">
        <f t="shared" si="425"/>
        <v>4.5292572509386932</v>
      </c>
      <c r="G1411" s="151">
        <f t="shared" si="426"/>
        <v>-1.1952606088839224</v>
      </c>
      <c r="H1411" s="150">
        <f t="shared" si="427"/>
        <v>1.8222572509386996</v>
      </c>
      <c r="I1411" s="137"/>
      <c r="J1411" s="151">
        <f t="shared" si="428"/>
        <v>269.50473939111606</v>
      </c>
      <c r="K1411" s="150">
        <f t="shared" si="429"/>
        <v>272.52225725093871</v>
      </c>
      <c r="L1411" s="135"/>
      <c r="M1411" s="149">
        <f t="shared" ref="M1411:M1474" si="431">(D_mon+q_impact_RDY_d)/INDEX(q_impact_RDY_d,tMinus)*L_RDY_SP_set+(R_Cash)*(1-L_RDY_SP_set)</f>
        <v>1.0144122489978307</v>
      </c>
      <c r="N1411" s="149">
        <f t="shared" ref="N1411:N1474" si="432">(D_mon+q_impact_RS_d)/INDEX(q_impact_RS_d,tMinus)*L_RDY_SP_set+(R_Cash)*(1-L_RDY_SP_set)</f>
        <v>1.0183100370279456</v>
      </c>
      <c r="O1411" s="149">
        <f t="shared" ref="O1411:O1474" si="433">(D_mon+q_impact_RDY_d)/INDEX(q_impact_RDY_d,tMinus)*L_RS_SP_set+(R_Cash)*(1-L_RS_SP_set)</f>
        <v>1.0496717401944387</v>
      </c>
      <c r="P1411" s="149">
        <f t="shared" ref="P1411:P1474" si="434">(D_mon+q_impact_RS_d)/INDEX(q_impact_RS_d,tMinus)*L_RS_SP_set+(R_Cash)*(1-L_RS_SP_set)</f>
        <v>1.0613497349611078</v>
      </c>
      <c r="Q1411" s="140"/>
      <c r="R1411" s="152">
        <f t="shared" ref="R1411:R1474" si="435">LN(M1411)</f>
        <v>1.430937974407879E-2</v>
      </c>
      <c r="S1411" s="152">
        <f t="shared" ref="S1411:S1474" si="436">LN(N1411)</f>
        <v>1.8144426798134397E-2</v>
      </c>
      <c r="T1411" s="152">
        <f t="shared" ref="T1411:T1474" si="437">LN(O1411)</f>
        <v>4.8477486904741698E-2</v>
      </c>
      <c r="U1411" s="152">
        <f t="shared" ref="U1411:U1474" si="438">LN(P1411)</f>
        <v>5.9541432989631909E-2</v>
      </c>
    </row>
    <row r="1412" spans="1:21" x14ac:dyDescent="0.25">
      <c r="A1412" s="130">
        <f t="shared" si="423"/>
        <v>1988.07</v>
      </c>
      <c r="B1412" s="138"/>
      <c r="C1412" s="149">
        <f t="shared" si="430"/>
        <v>0.01</v>
      </c>
      <c r="D1412" s="150">
        <f t="shared" si="422"/>
        <v>-2.6910000000000309</v>
      </c>
      <c r="E1412" s="150">
        <f t="shared" si="424"/>
        <v>1.4789175899077449</v>
      </c>
      <c r="F1412" s="150">
        <f t="shared" si="425"/>
        <v>1.4304829487930848</v>
      </c>
      <c r="G1412" s="151">
        <f t="shared" si="426"/>
        <v>-1.212082410092286</v>
      </c>
      <c r="H1412" s="150">
        <f t="shared" si="427"/>
        <v>-1.2605170512069461</v>
      </c>
      <c r="I1412" s="137"/>
      <c r="J1412" s="151">
        <f t="shared" si="428"/>
        <v>267.88791758990772</v>
      </c>
      <c r="K1412" s="150">
        <f t="shared" si="429"/>
        <v>267.83948294879309</v>
      </c>
      <c r="L1412" s="135"/>
      <c r="M1412" s="149">
        <f t="shared" si="431"/>
        <v>1.0106551860721797</v>
      </c>
      <c r="N1412" s="149">
        <f t="shared" si="432"/>
        <v>1.0075732230278083</v>
      </c>
      <c r="O1412" s="149">
        <f t="shared" si="433"/>
        <v>1.0108261458470151</v>
      </c>
      <c r="P1412" s="149">
        <f t="shared" si="434"/>
        <v>1.0078451172799947</v>
      </c>
      <c r="Q1412" s="140"/>
      <c r="R1412" s="152">
        <f t="shared" si="435"/>
        <v>1.0598819620233966E-2</v>
      </c>
      <c r="S1412" s="152">
        <f t="shared" si="436"/>
        <v>7.5446901410212534E-3</v>
      </c>
      <c r="T1412" s="152">
        <f t="shared" si="437"/>
        <v>1.0767962686304892E-2</v>
      </c>
      <c r="U1412" s="152">
        <f t="shared" si="438"/>
        <v>7.8145043512009571E-3</v>
      </c>
    </row>
    <row r="1413" spans="1:21" x14ac:dyDescent="0.25">
      <c r="A1413" s="130">
        <f t="shared" si="423"/>
        <v>1988.08</v>
      </c>
      <c r="B1413" s="138"/>
      <c r="C1413" s="149">
        <f t="shared" si="430"/>
        <v>0.01</v>
      </c>
      <c r="D1413" s="150">
        <f t="shared" si="422"/>
        <v>-2.6370000000000005</v>
      </c>
      <c r="E1413" s="150">
        <f t="shared" si="424"/>
        <v>1.4485721309076531</v>
      </c>
      <c r="F1413" s="150">
        <f t="shared" si="425"/>
        <v>1.0033616784356567</v>
      </c>
      <c r="G1413" s="151">
        <f t="shared" si="426"/>
        <v>-1.1884278690923473</v>
      </c>
      <c r="H1413" s="150">
        <f t="shared" si="427"/>
        <v>-1.6336383215643437</v>
      </c>
      <c r="I1413" s="137"/>
      <c r="J1413" s="151">
        <f t="shared" si="428"/>
        <v>262.51157213090767</v>
      </c>
      <c r="K1413" s="150">
        <f t="shared" si="429"/>
        <v>262.06636167843567</v>
      </c>
      <c r="L1413" s="135"/>
      <c r="M1413" s="149">
        <f t="shared" si="431"/>
        <v>1.0095341593912188</v>
      </c>
      <c r="N1413" s="149">
        <f t="shared" si="432"/>
        <v>1.0091264235730621</v>
      </c>
      <c r="O1413" s="149">
        <f t="shared" si="433"/>
        <v>1.0126397654411776</v>
      </c>
      <c r="P1413" s="149">
        <f t="shared" si="434"/>
        <v>1.0123573449209045</v>
      </c>
      <c r="Q1413" s="140"/>
      <c r="R1413" s="152">
        <f t="shared" si="435"/>
        <v>9.4889961291407705E-3</v>
      </c>
      <c r="S1413" s="152">
        <f t="shared" si="436"/>
        <v>9.0850294324682918E-3</v>
      </c>
      <c r="T1413" s="152">
        <f t="shared" si="437"/>
        <v>1.2560550413824889E-2</v>
      </c>
      <c r="U1413" s="152">
        <f t="shared" si="438"/>
        <v>1.2281616166798933E-2</v>
      </c>
    </row>
    <row r="1414" spans="1:21" x14ac:dyDescent="0.25">
      <c r="A1414" s="130">
        <f t="shared" si="423"/>
        <v>1988.09</v>
      </c>
      <c r="B1414" s="138"/>
      <c r="C1414" s="149">
        <f t="shared" si="430"/>
        <v>0.01</v>
      </c>
      <c r="D1414" s="150">
        <f t="shared" si="422"/>
        <v>-2.6800000000000068</v>
      </c>
      <c r="E1414" s="150">
        <f t="shared" si="424"/>
        <v>1.4781945612143521</v>
      </c>
      <c r="F1414" s="150">
        <f t="shared" si="425"/>
        <v>4.2873453635666978</v>
      </c>
      <c r="G1414" s="151">
        <f t="shared" si="426"/>
        <v>-1.2018054387856547</v>
      </c>
      <c r="H1414" s="150">
        <f t="shared" si="427"/>
        <v>1.607345363566691</v>
      </c>
      <c r="I1414" s="137"/>
      <c r="J1414" s="151">
        <f t="shared" si="428"/>
        <v>266.79819456121436</v>
      </c>
      <c r="K1414" s="150">
        <f t="shared" si="429"/>
        <v>269.60734536356671</v>
      </c>
      <c r="L1414" s="135"/>
      <c r="M1414" s="149">
        <f t="shared" si="431"/>
        <v>0.9982314385678146</v>
      </c>
      <c r="N1414" s="149">
        <f t="shared" si="432"/>
        <v>1.0016651861973158</v>
      </c>
      <c r="O1414" s="149">
        <f t="shared" si="433"/>
        <v>1.0135015333849116</v>
      </c>
      <c r="P1414" s="149">
        <f t="shared" si="434"/>
        <v>1.0234607514508376</v>
      </c>
      <c r="Q1414" s="140"/>
      <c r="R1414" s="152">
        <f t="shared" si="435"/>
        <v>-1.7701271833121437E-3</v>
      </c>
      <c r="S1414" s="152">
        <f t="shared" si="436"/>
        <v>1.6638013119614531E-3</v>
      </c>
      <c r="T1414" s="152">
        <f t="shared" si="437"/>
        <v>1.3411199868725354E-2</v>
      </c>
      <c r="U1414" s="152">
        <f t="shared" si="438"/>
        <v>2.318977799832659E-2</v>
      </c>
    </row>
    <row r="1415" spans="1:21" x14ac:dyDescent="0.25">
      <c r="A1415" s="130">
        <f t="shared" si="423"/>
        <v>1988.1</v>
      </c>
      <c r="B1415" s="138"/>
      <c r="C1415" s="149">
        <f t="shared" si="430"/>
        <v>0.01</v>
      </c>
      <c r="D1415" s="150">
        <f t="shared" si="422"/>
        <v>-2.7740000000000009</v>
      </c>
      <c r="E1415" s="150">
        <f t="shared" si="424"/>
        <v>1.5494743306916163</v>
      </c>
      <c r="F1415" s="150">
        <f t="shared" si="425"/>
        <v>4.5903555302307995</v>
      </c>
      <c r="G1415" s="151">
        <f t="shared" si="426"/>
        <v>-1.2245256693083846</v>
      </c>
      <c r="H1415" s="150">
        <f t="shared" si="427"/>
        <v>1.8163555302307985</v>
      </c>
      <c r="I1415" s="137"/>
      <c r="J1415" s="151">
        <f t="shared" si="428"/>
        <v>276.1754743306916</v>
      </c>
      <c r="K1415" s="150">
        <f t="shared" si="429"/>
        <v>279.21635553023077</v>
      </c>
      <c r="L1415" s="135"/>
      <c r="M1415" s="149">
        <f t="shared" si="431"/>
        <v>1.0077555410308365</v>
      </c>
      <c r="N1415" s="149">
        <f t="shared" si="432"/>
        <v>1.0078846307256</v>
      </c>
      <c r="O1415" s="149">
        <f t="shared" si="433"/>
        <v>1.0308556147083199</v>
      </c>
      <c r="P1415" s="149">
        <f t="shared" si="434"/>
        <v>1.0312380460803769</v>
      </c>
      <c r="Q1415" s="140"/>
      <c r="R1415" s="152">
        <f t="shared" si="435"/>
        <v>7.725621418118154E-3</v>
      </c>
      <c r="S1415" s="152">
        <f t="shared" si="436"/>
        <v>7.853709453620487E-3</v>
      </c>
      <c r="T1415" s="152">
        <f t="shared" si="437"/>
        <v>3.0389151297901477E-2</v>
      </c>
      <c r="U1415" s="152">
        <f t="shared" si="438"/>
        <v>3.0760066919935176E-2</v>
      </c>
    </row>
    <row r="1416" spans="1:21" x14ac:dyDescent="0.25">
      <c r="A1416" s="130">
        <f t="shared" si="423"/>
        <v>1988.11</v>
      </c>
      <c r="B1416" s="138"/>
      <c r="C1416" s="149">
        <f t="shared" si="430"/>
        <v>0.01</v>
      </c>
      <c r="D1416" s="150">
        <f t="shared" si="422"/>
        <v>-2.7099999999999795</v>
      </c>
      <c r="E1416" s="150">
        <f t="shared" si="424"/>
        <v>1.5090019043532412</v>
      </c>
      <c r="F1416" s="150">
        <f t="shared" si="425"/>
        <v>0.99784437331000841</v>
      </c>
      <c r="G1416" s="151">
        <f t="shared" si="426"/>
        <v>-1.2009980956467383</v>
      </c>
      <c r="H1416" s="150">
        <f t="shared" si="427"/>
        <v>-1.7121556266899711</v>
      </c>
      <c r="I1416" s="137"/>
      <c r="J1416" s="151">
        <f t="shared" si="428"/>
        <v>269.79900190435325</v>
      </c>
      <c r="K1416" s="150">
        <f t="shared" si="429"/>
        <v>269.28784437331001</v>
      </c>
      <c r="L1416" s="135"/>
      <c r="M1416" s="149">
        <f t="shared" si="431"/>
        <v>1.0067108161884646</v>
      </c>
      <c r="N1416" s="149">
        <f t="shared" si="432"/>
        <v>1.003230176890151</v>
      </c>
      <c r="O1416" s="149">
        <f t="shared" si="433"/>
        <v>1.0102253388612497</v>
      </c>
      <c r="P1416" s="149">
        <f t="shared" si="434"/>
        <v>1.0079237272268811</v>
      </c>
      <c r="Q1416" s="140"/>
      <c r="R1416" s="152">
        <f t="shared" si="435"/>
        <v>6.6883988978311548E-3</v>
      </c>
      <c r="S1416" s="152">
        <f t="shared" si="436"/>
        <v>3.224971076234282E-3</v>
      </c>
      <c r="T1416" s="152">
        <f t="shared" si="437"/>
        <v>1.0173413751743339E-2</v>
      </c>
      <c r="U1416" s="152">
        <f t="shared" si="438"/>
        <v>7.8924993526024532E-3</v>
      </c>
    </row>
    <row r="1417" spans="1:21" x14ac:dyDescent="0.25">
      <c r="A1417" s="130">
        <f t="shared" si="423"/>
        <v>1988.12</v>
      </c>
      <c r="B1417" s="138"/>
      <c r="C1417" s="149">
        <f t="shared" si="430"/>
        <v>0.01</v>
      </c>
      <c r="D1417" s="150">
        <f t="shared" si="422"/>
        <v>-2.7649999999999864</v>
      </c>
      <c r="E1417" s="150">
        <f t="shared" si="424"/>
        <v>1.554631855100137</v>
      </c>
      <c r="F1417" s="150">
        <f t="shared" si="425"/>
        <v>4.4826711343659431</v>
      </c>
      <c r="G1417" s="151">
        <f t="shared" si="426"/>
        <v>-1.2103681448998493</v>
      </c>
      <c r="H1417" s="150">
        <f t="shared" si="427"/>
        <v>1.7176711343659568</v>
      </c>
      <c r="I1417" s="137"/>
      <c r="J1417" s="151">
        <f t="shared" si="428"/>
        <v>275.28963185510014</v>
      </c>
      <c r="K1417" s="150">
        <f t="shared" si="429"/>
        <v>278.21767113436596</v>
      </c>
      <c r="L1417" s="135"/>
      <c r="M1417" s="149">
        <f t="shared" si="431"/>
        <v>1.0184374887334171</v>
      </c>
      <c r="N1417" s="149">
        <f t="shared" si="432"/>
        <v>1.022040354541812</v>
      </c>
      <c r="O1417" s="149">
        <f t="shared" si="433"/>
        <v>1.0220648489233124</v>
      </c>
      <c r="P1417" s="149">
        <f t="shared" si="434"/>
        <v>1.0324534579739393</v>
      </c>
      <c r="Q1417" s="140"/>
      <c r="R1417" s="152">
        <f t="shared" si="435"/>
        <v>1.8269578987127652E-2</v>
      </c>
      <c r="S1417" s="152">
        <f t="shared" si="436"/>
        <v>2.1800976855011894E-2</v>
      </c>
      <c r="T1417" s="152">
        <f t="shared" si="437"/>
        <v>2.1824942726690201E-2</v>
      </c>
      <c r="U1417" s="152">
        <f t="shared" si="438"/>
        <v>3.1937967814232145E-2</v>
      </c>
    </row>
    <row r="1418" spans="1:21" x14ac:dyDescent="0.25">
      <c r="A1418" s="130">
        <f t="shared" si="423"/>
        <v>1989.01</v>
      </c>
      <c r="B1418" s="138"/>
      <c r="C1418" s="149">
        <f t="shared" si="430"/>
        <v>0.01</v>
      </c>
      <c r="D1418" s="150">
        <f t="shared" si="422"/>
        <v>-2.853999999999985</v>
      </c>
      <c r="E1418" s="150">
        <f t="shared" si="424"/>
        <v>1.5784698900822491</v>
      </c>
      <c r="F1418" s="150">
        <f t="shared" si="425"/>
        <v>4.7084782232701547</v>
      </c>
      <c r="G1418" s="151">
        <f t="shared" si="426"/>
        <v>-1.2755301099177359</v>
      </c>
      <c r="H1418" s="150">
        <f t="shared" si="427"/>
        <v>1.8544782232701698</v>
      </c>
      <c r="I1418" s="137"/>
      <c r="J1418" s="151">
        <f t="shared" si="428"/>
        <v>284.12446989008225</v>
      </c>
      <c r="K1418" s="150">
        <f t="shared" si="429"/>
        <v>287.25447822327016</v>
      </c>
      <c r="L1418" s="135"/>
      <c r="M1418" s="149">
        <f t="shared" si="431"/>
        <v>1.0140770795516305</v>
      </c>
      <c r="N1418" s="149">
        <f t="shared" si="432"/>
        <v>1.0141757812527561</v>
      </c>
      <c r="O1418" s="149">
        <f t="shared" si="433"/>
        <v>1.029983887599353</v>
      </c>
      <c r="P1418" s="149">
        <f t="shared" si="434"/>
        <v>1.0302783086797103</v>
      </c>
      <c r="Q1418" s="140"/>
      <c r="R1418" s="152">
        <f t="shared" si="435"/>
        <v>1.3978917616885822E-2</v>
      </c>
      <c r="S1418" s="152">
        <f t="shared" si="436"/>
        <v>1.4076244437531202E-2</v>
      </c>
      <c r="T1418" s="152">
        <f t="shared" si="437"/>
        <v>2.9543159011765449E-2</v>
      </c>
      <c r="U1418" s="152">
        <f t="shared" si="438"/>
        <v>2.9828968345056328E-2</v>
      </c>
    </row>
    <row r="1419" spans="1:21" x14ac:dyDescent="0.25">
      <c r="A1419" s="130">
        <f t="shared" si="423"/>
        <v>1989.02</v>
      </c>
      <c r="B1419" s="138"/>
      <c r="C1419" s="149">
        <f t="shared" si="430"/>
        <v>0.01</v>
      </c>
      <c r="D1419" s="150">
        <f t="shared" si="422"/>
        <v>-2.9399999999999977</v>
      </c>
      <c r="E1419" s="150">
        <f t="shared" si="424"/>
        <v>1.6073620193804539</v>
      </c>
      <c r="F1419" s="150">
        <f t="shared" si="425"/>
        <v>4.8402343114175936</v>
      </c>
      <c r="G1419" s="151">
        <f t="shared" si="426"/>
        <v>-1.3326379806195439</v>
      </c>
      <c r="H1419" s="150">
        <f t="shared" si="427"/>
        <v>1.9002343114175959</v>
      </c>
      <c r="I1419" s="137"/>
      <c r="J1419" s="151">
        <f t="shared" si="428"/>
        <v>292.66736201938045</v>
      </c>
      <c r="K1419" s="150">
        <f t="shared" si="429"/>
        <v>295.90023431141759</v>
      </c>
      <c r="L1419" s="135"/>
      <c r="M1419" s="149">
        <f t="shared" si="431"/>
        <v>1.0178967620390922</v>
      </c>
      <c r="N1419" s="149">
        <f t="shared" si="432"/>
        <v>1.017896445377612</v>
      </c>
      <c r="O1419" s="149">
        <f t="shared" si="433"/>
        <v>1.0293019418550842</v>
      </c>
      <c r="P1419" s="149">
        <f t="shared" si="434"/>
        <v>1.0293009882953119</v>
      </c>
      <c r="Q1419" s="140"/>
      <c r="R1419" s="152">
        <f t="shared" si="435"/>
        <v>1.7738500450459257E-2</v>
      </c>
      <c r="S1419" s="152">
        <f t="shared" si="436"/>
        <v>1.7738189356504334E-2</v>
      </c>
      <c r="T1419" s="152">
        <f t="shared" si="437"/>
        <v>2.8880846126935925E-2</v>
      </c>
      <c r="U1419" s="152">
        <f t="shared" si="438"/>
        <v>2.8879919712464938E-2</v>
      </c>
    </row>
    <row r="1420" spans="1:21" x14ac:dyDescent="0.25">
      <c r="A1420" s="130">
        <f t="shared" si="423"/>
        <v>1989.03</v>
      </c>
      <c r="B1420" s="138"/>
      <c r="C1420" s="149">
        <f t="shared" si="430"/>
        <v>0.01</v>
      </c>
      <c r="D1420" s="150">
        <f t="shared" si="422"/>
        <v>-2.9270000000000209</v>
      </c>
      <c r="E1420" s="150">
        <f t="shared" si="424"/>
        <v>1.5774097429789222</v>
      </c>
      <c r="F1420" s="150">
        <f t="shared" si="425"/>
        <v>1.7255171332022075</v>
      </c>
      <c r="G1420" s="151">
        <f t="shared" si="426"/>
        <v>-1.3495902570210987</v>
      </c>
      <c r="H1420" s="150">
        <f t="shared" si="427"/>
        <v>-1.2014828667978135</v>
      </c>
      <c r="I1420" s="137"/>
      <c r="J1420" s="151">
        <f t="shared" si="428"/>
        <v>291.35040974297891</v>
      </c>
      <c r="K1420" s="150">
        <f t="shared" si="429"/>
        <v>291.4985171332022</v>
      </c>
      <c r="L1420" s="135"/>
      <c r="M1420" s="149">
        <f t="shared" si="431"/>
        <v>1.0134676786847707</v>
      </c>
      <c r="N1420" s="149">
        <f t="shared" si="432"/>
        <v>1.0106634262759502</v>
      </c>
      <c r="O1420" s="149">
        <f t="shared" si="433"/>
        <v>1.0129441350828214</v>
      </c>
      <c r="P1420" s="149">
        <f t="shared" si="434"/>
        <v>1.009876583611949</v>
      </c>
      <c r="Q1420" s="140"/>
      <c r="R1420" s="152">
        <f t="shared" si="435"/>
        <v>1.3377795611825552E-2</v>
      </c>
      <c r="S1420" s="152">
        <f t="shared" si="436"/>
        <v>1.0606972915533523E-2</v>
      </c>
      <c r="T1420" s="152">
        <f t="shared" si="437"/>
        <v>1.2861075752573737E-2</v>
      </c>
      <c r="U1420" s="152">
        <f t="shared" si="438"/>
        <v>9.8281289432039544E-3</v>
      </c>
    </row>
    <row r="1421" spans="1:21" x14ac:dyDescent="0.25">
      <c r="A1421" s="130">
        <f t="shared" si="423"/>
        <v>1989.04</v>
      </c>
      <c r="B1421" s="138"/>
      <c r="C1421" s="149">
        <f t="shared" si="430"/>
        <v>0.01</v>
      </c>
      <c r="D1421" s="150">
        <f t="shared" si="422"/>
        <v>-3.0230000000000246</v>
      </c>
      <c r="E1421" s="150">
        <f t="shared" si="424"/>
        <v>1.6225482407832104</v>
      </c>
      <c r="F1421" s="150">
        <f t="shared" si="425"/>
        <v>4.9861419657841193</v>
      </c>
      <c r="G1421" s="151">
        <f t="shared" si="426"/>
        <v>-1.4004517592168142</v>
      </c>
      <c r="H1421" s="150">
        <f t="shared" si="427"/>
        <v>1.9631419657840947</v>
      </c>
      <c r="I1421" s="137"/>
      <c r="J1421" s="151">
        <f t="shared" si="428"/>
        <v>300.89954824078319</v>
      </c>
      <c r="K1421" s="150">
        <f t="shared" si="429"/>
        <v>304.26314196578409</v>
      </c>
      <c r="L1421" s="135"/>
      <c r="M1421" s="149">
        <f t="shared" si="431"/>
        <v>1.0069921265042487</v>
      </c>
      <c r="N1421" s="149">
        <f t="shared" si="432"/>
        <v>1.0099475917635816</v>
      </c>
      <c r="O1421" s="149">
        <f t="shared" si="433"/>
        <v>1.0287915526101887</v>
      </c>
      <c r="P1421" s="149">
        <f t="shared" si="434"/>
        <v>1.0378737906525308</v>
      </c>
      <c r="Q1421" s="140"/>
      <c r="R1421" s="152">
        <f t="shared" si="435"/>
        <v>6.9677949414580888E-3</v>
      </c>
      <c r="S1421" s="152">
        <f t="shared" si="436"/>
        <v>9.8984401638810577E-3</v>
      </c>
      <c r="T1421" s="152">
        <f t="shared" si="437"/>
        <v>2.8384863552061726E-2</v>
      </c>
      <c r="U1421" s="152">
        <f t="shared" si="438"/>
        <v>3.7174188384425932E-2</v>
      </c>
    </row>
    <row r="1422" spans="1:21" x14ac:dyDescent="0.25">
      <c r="A1422" s="130">
        <f t="shared" si="423"/>
        <v>1989.05</v>
      </c>
      <c r="B1422" s="138"/>
      <c r="C1422" s="149">
        <f t="shared" si="430"/>
        <v>0.01</v>
      </c>
      <c r="D1422" s="150">
        <f t="shared" ref="D1422:D1441" si="439">(1-Epsilon)*q_SP-q_SP</f>
        <v>-3.13900000000001</v>
      </c>
      <c r="E1422" s="150">
        <f t="shared" si="424"/>
        <v>1.6820389062655057</v>
      </c>
      <c r="F1422" s="150">
        <f t="shared" si="425"/>
        <v>5.2043576643494625</v>
      </c>
      <c r="G1422" s="151">
        <f t="shared" si="426"/>
        <v>-1.4569610937345043</v>
      </c>
      <c r="H1422" s="150">
        <f t="shared" si="427"/>
        <v>2.0653576643494524</v>
      </c>
      <c r="I1422" s="137"/>
      <c r="J1422" s="151">
        <f t="shared" si="428"/>
        <v>312.44303890626549</v>
      </c>
      <c r="K1422" s="150">
        <f t="shared" si="429"/>
        <v>315.96535766434943</v>
      </c>
      <c r="L1422" s="135"/>
      <c r="M1422" s="149">
        <f t="shared" si="431"/>
        <v>1.001955922442332</v>
      </c>
      <c r="N1422" s="149">
        <f t="shared" si="432"/>
        <v>1.001973702205182</v>
      </c>
      <c r="O1422" s="149">
        <f t="shared" si="433"/>
        <v>1.0320218462263859</v>
      </c>
      <c r="P1422" s="149">
        <f t="shared" si="434"/>
        <v>1.0320768581792685</v>
      </c>
      <c r="Q1422" s="140"/>
      <c r="R1422" s="152">
        <f t="shared" si="435"/>
        <v>1.954012116592197E-3</v>
      </c>
      <c r="S1422" s="152">
        <f t="shared" si="436"/>
        <v>1.9717570140494567E-3</v>
      </c>
      <c r="T1422" s="152">
        <f t="shared" si="437"/>
        <v>3.1519835659331974E-2</v>
      </c>
      <c r="U1422" s="152">
        <f t="shared" si="438"/>
        <v>3.1573139266158727E-2</v>
      </c>
    </row>
    <row r="1423" spans="1:21" x14ac:dyDescent="0.25">
      <c r="A1423" s="130">
        <f t="shared" si="423"/>
        <v>1989.06</v>
      </c>
      <c r="B1423" s="138"/>
      <c r="C1423" s="149">
        <f t="shared" si="430"/>
        <v>0.01</v>
      </c>
      <c r="D1423" s="150">
        <f t="shared" si="439"/>
        <v>-3.2370000000000232</v>
      </c>
      <c r="E1423" s="150">
        <f t="shared" si="424"/>
        <v>1.7471797061906802</v>
      </c>
      <c r="F1423" s="150">
        <f t="shared" si="425"/>
        <v>5.3397034766797775</v>
      </c>
      <c r="G1423" s="151">
        <f t="shared" si="426"/>
        <v>-1.489820293809343</v>
      </c>
      <c r="H1423" s="150">
        <f t="shared" si="427"/>
        <v>2.1027034766797543</v>
      </c>
      <c r="I1423" s="137"/>
      <c r="J1423" s="151">
        <f t="shared" si="428"/>
        <v>322.21017970619067</v>
      </c>
      <c r="K1423" s="150">
        <f t="shared" si="429"/>
        <v>325.80270347667977</v>
      </c>
      <c r="L1423" s="135"/>
      <c r="M1423" s="149">
        <f t="shared" si="431"/>
        <v>0.9878051491772657</v>
      </c>
      <c r="N1423" s="149">
        <f t="shared" si="432"/>
        <v>0.98776274424520305</v>
      </c>
      <c r="O1423" s="149">
        <f t="shared" si="433"/>
        <v>1.0229346616012283</v>
      </c>
      <c r="P1423" s="149">
        <f t="shared" si="434"/>
        <v>1.0228050643065938</v>
      </c>
      <c r="Q1423" s="140"/>
      <c r="R1423" s="152">
        <f t="shared" si="435"/>
        <v>-1.2269818116101559E-2</v>
      </c>
      <c r="S1423" s="152">
        <f t="shared" si="436"/>
        <v>-1.2312747475512939E-2</v>
      </c>
      <c r="T1423" s="152">
        <f t="shared" si="437"/>
        <v>2.2675615527238367E-2</v>
      </c>
      <c r="U1423" s="152">
        <f t="shared" si="438"/>
        <v>2.2548915836982979E-2</v>
      </c>
    </row>
    <row r="1424" spans="1:21" x14ac:dyDescent="0.25">
      <c r="A1424" s="130">
        <f t="shared" si="423"/>
        <v>1989.07</v>
      </c>
      <c r="B1424" s="138"/>
      <c r="C1424" s="149">
        <f t="shared" si="430"/>
        <v>0.01</v>
      </c>
      <c r="D1424" s="150">
        <f t="shared" si="439"/>
        <v>-3.3190000000000168</v>
      </c>
      <c r="E1424" s="150">
        <f t="shared" si="424"/>
        <v>1.8302779257617103</v>
      </c>
      <c r="F1424" s="150">
        <f t="shared" si="425"/>
        <v>5.4481970851428176</v>
      </c>
      <c r="G1424" s="151">
        <f t="shared" si="426"/>
        <v>-1.4887220742383065</v>
      </c>
      <c r="H1424" s="150">
        <f t="shared" si="427"/>
        <v>2.1291970851428008</v>
      </c>
      <c r="I1424" s="137"/>
      <c r="J1424" s="151">
        <f t="shared" si="428"/>
        <v>330.41127792576168</v>
      </c>
      <c r="K1424" s="150">
        <f t="shared" si="429"/>
        <v>334.02919708514275</v>
      </c>
      <c r="L1424" s="135"/>
      <c r="M1424" s="149">
        <f t="shared" si="431"/>
        <v>1.000451011146118</v>
      </c>
      <c r="N1424" s="149">
        <f t="shared" si="432"/>
        <v>1.0003869220293962</v>
      </c>
      <c r="O1424" s="149">
        <f t="shared" si="433"/>
        <v>1.0212939330851234</v>
      </c>
      <c r="P1424" s="149">
        <f t="shared" si="434"/>
        <v>1.0211031587038131</v>
      </c>
      <c r="Q1424" s="140"/>
      <c r="R1424" s="152">
        <f t="shared" si="435"/>
        <v>4.5090947116092363E-4</v>
      </c>
      <c r="S1424" s="152">
        <f t="shared" si="436"/>
        <v>3.8684719437067223E-4</v>
      </c>
      <c r="T1424" s="152">
        <f t="shared" si="437"/>
        <v>2.10703851995892E-2</v>
      </c>
      <c r="U1424" s="152">
        <f t="shared" si="438"/>
        <v>2.0883571006960235E-2</v>
      </c>
    </row>
    <row r="1425" spans="1:21" x14ac:dyDescent="0.25">
      <c r="A1425" s="130">
        <f t="shared" si="423"/>
        <v>1989.08</v>
      </c>
      <c r="B1425" s="138"/>
      <c r="C1425" s="149">
        <f t="shared" si="430"/>
        <v>0.01</v>
      </c>
      <c r="D1425" s="150">
        <f t="shared" si="439"/>
        <v>-3.4660000000000082</v>
      </c>
      <c r="E1425" s="150">
        <f t="shared" si="424"/>
        <v>1.929948569880122</v>
      </c>
      <c r="F1425" s="150">
        <f t="shared" si="425"/>
        <v>5.784195379696504</v>
      </c>
      <c r="G1425" s="151">
        <f t="shared" si="426"/>
        <v>-1.5360514301198862</v>
      </c>
      <c r="H1425" s="150">
        <f t="shared" si="427"/>
        <v>2.3181953796964958</v>
      </c>
      <c r="I1425" s="137"/>
      <c r="J1425" s="151">
        <f t="shared" si="428"/>
        <v>345.06394856988015</v>
      </c>
      <c r="K1425" s="150">
        <f t="shared" si="429"/>
        <v>348.9181953796965</v>
      </c>
      <c r="L1425" s="135"/>
      <c r="M1425" s="149">
        <f t="shared" si="431"/>
        <v>1.0219702244207842</v>
      </c>
      <c r="N1425" s="149">
        <f t="shared" si="432"/>
        <v>1.0220254526077732</v>
      </c>
      <c r="O1425" s="149">
        <f t="shared" si="433"/>
        <v>1.0412617037659642</v>
      </c>
      <c r="P1425" s="149">
        <f t="shared" si="434"/>
        <v>1.0414272266348095</v>
      </c>
      <c r="Q1425" s="140"/>
      <c r="R1425" s="152">
        <f t="shared" si="435"/>
        <v>2.1732356739463516E-2</v>
      </c>
      <c r="S1425" s="152">
        <f t="shared" si="436"/>
        <v>2.1786396175674773E-2</v>
      </c>
      <c r="T1425" s="152">
        <f t="shared" si="437"/>
        <v>4.0433154547115963E-2</v>
      </c>
      <c r="U1425" s="152">
        <f t="shared" si="438"/>
        <v>4.059210566725463E-2</v>
      </c>
    </row>
    <row r="1426" spans="1:21" x14ac:dyDescent="0.25">
      <c r="A1426" s="130">
        <f t="shared" si="423"/>
        <v>1989.09</v>
      </c>
      <c r="B1426" s="138"/>
      <c r="C1426" s="149">
        <f t="shared" si="430"/>
        <v>0.01</v>
      </c>
      <c r="D1426" s="150">
        <f t="shared" si="439"/>
        <v>-3.4730000000000132</v>
      </c>
      <c r="E1426" s="150">
        <f t="shared" si="424"/>
        <v>1.8951067728935362</v>
      </c>
      <c r="F1426" s="150">
        <f t="shared" si="425"/>
        <v>4.4499033219122124</v>
      </c>
      <c r="G1426" s="151">
        <f t="shared" si="426"/>
        <v>-1.5778932271064769</v>
      </c>
      <c r="H1426" s="150">
        <f t="shared" si="427"/>
        <v>0.9769033219121992</v>
      </c>
      <c r="I1426" s="137"/>
      <c r="J1426" s="151">
        <f t="shared" si="428"/>
        <v>345.72210677289354</v>
      </c>
      <c r="K1426" s="150">
        <f t="shared" si="429"/>
        <v>348.27690332191219</v>
      </c>
      <c r="L1426" s="135"/>
      <c r="M1426" s="149">
        <f t="shared" si="431"/>
        <v>1.0097399945855021</v>
      </c>
      <c r="N1426" s="149">
        <f t="shared" si="432"/>
        <v>1.008710340034523</v>
      </c>
      <c r="O1426" s="149">
        <f t="shared" si="433"/>
        <v>1.0070888699806442</v>
      </c>
      <c r="P1426" s="149">
        <f t="shared" si="434"/>
        <v>1.004671136440582</v>
      </c>
      <c r="Q1426" s="140"/>
      <c r="R1426" s="152">
        <f t="shared" si="435"/>
        <v>9.6928666086305033E-3</v>
      </c>
      <c r="S1426" s="152">
        <f t="shared" si="436"/>
        <v>8.6726238782226569E-3</v>
      </c>
      <c r="T1426" s="152">
        <f t="shared" si="437"/>
        <v>7.0638620575658121E-3</v>
      </c>
      <c r="U1426" s="152">
        <f t="shared" si="438"/>
        <v>4.660260538157223E-3</v>
      </c>
    </row>
    <row r="1427" spans="1:21" x14ac:dyDescent="0.25">
      <c r="A1427" s="130">
        <f t="shared" si="423"/>
        <v>1989.1</v>
      </c>
      <c r="B1427" s="138"/>
      <c r="C1427" s="149">
        <f t="shared" si="430"/>
        <v>0.01</v>
      </c>
      <c r="D1427" s="150">
        <f t="shared" si="439"/>
        <v>-3.4739999999999895</v>
      </c>
      <c r="E1427" s="150">
        <f t="shared" si="424"/>
        <v>1.8902345322017038</v>
      </c>
      <c r="F1427" s="150">
        <f t="shared" si="425"/>
        <v>3.658970462351943</v>
      </c>
      <c r="G1427" s="151">
        <f t="shared" si="426"/>
        <v>-1.5837654677982858</v>
      </c>
      <c r="H1427" s="150">
        <f t="shared" si="427"/>
        <v>0.18497046235195347</v>
      </c>
      <c r="I1427" s="137"/>
      <c r="J1427" s="151">
        <f t="shared" si="428"/>
        <v>345.81623453220169</v>
      </c>
      <c r="K1427" s="150">
        <f t="shared" si="429"/>
        <v>347.58497046235192</v>
      </c>
      <c r="L1427" s="135"/>
      <c r="M1427" s="149">
        <f t="shared" si="431"/>
        <v>0.99710058280585001</v>
      </c>
      <c r="N1427" s="149">
        <f t="shared" si="432"/>
        <v>0.9964808191497313</v>
      </c>
      <c r="O1427" s="149">
        <f t="shared" si="433"/>
        <v>0.99911983742233934</v>
      </c>
      <c r="P1427" s="149">
        <f t="shared" si="434"/>
        <v>0.99792014665765083</v>
      </c>
      <c r="Q1427" s="140"/>
      <c r="R1427" s="152">
        <f t="shared" si="435"/>
        <v>-2.9036286466580055E-3</v>
      </c>
      <c r="S1427" s="152">
        <f t="shared" si="436"/>
        <v>-3.525387733572311E-3</v>
      </c>
      <c r="T1427" s="152">
        <f t="shared" si="437"/>
        <v>-8.805501481756134E-4</v>
      </c>
      <c r="U1427" s="152">
        <f t="shared" si="438"/>
        <v>-2.0820192410008001E-3</v>
      </c>
    </row>
    <row r="1428" spans="1:21" x14ac:dyDescent="0.25">
      <c r="A1428" s="130">
        <f t="shared" si="423"/>
        <v>1989.11</v>
      </c>
      <c r="B1428" s="138"/>
      <c r="C1428" s="149">
        <f t="shared" si="430"/>
        <v>0.01</v>
      </c>
      <c r="D1428" s="150">
        <f t="shared" si="439"/>
        <v>-3.4019999999999868</v>
      </c>
      <c r="E1428" s="150">
        <f t="shared" si="424"/>
        <v>1.884523659314483</v>
      </c>
      <c r="F1428" s="150">
        <f t="shared" si="425"/>
        <v>1.2565161081219027</v>
      </c>
      <c r="G1428" s="151">
        <f t="shared" si="426"/>
        <v>-1.5174763406855039</v>
      </c>
      <c r="H1428" s="150">
        <f t="shared" si="427"/>
        <v>-2.1454838918780839</v>
      </c>
      <c r="I1428" s="137"/>
      <c r="J1428" s="151">
        <f t="shared" si="428"/>
        <v>338.68252365931448</v>
      </c>
      <c r="K1428" s="150">
        <f t="shared" si="429"/>
        <v>338.0545161081219</v>
      </c>
      <c r="L1428" s="135"/>
      <c r="M1428" s="149">
        <f t="shared" si="431"/>
        <v>0.99307177281712966</v>
      </c>
      <c r="N1428" s="149">
        <f t="shared" si="432"/>
        <v>0.99118729336592271</v>
      </c>
      <c r="O1428" s="149">
        <f t="shared" si="433"/>
        <v>0.99448470275204803</v>
      </c>
      <c r="P1428" s="149">
        <f t="shared" si="434"/>
        <v>0.99322821611991552</v>
      </c>
      <c r="Q1428" s="140"/>
      <c r="R1428" s="152">
        <f t="shared" si="435"/>
        <v>-6.9523387804395634E-3</v>
      </c>
      <c r="S1428" s="152">
        <f t="shared" si="436"/>
        <v>-8.8517681945691606E-3</v>
      </c>
      <c r="T1428" s="152">
        <f t="shared" si="437"/>
        <v>-5.5305626545286094E-3</v>
      </c>
      <c r="U1428" s="152">
        <f t="shared" si="438"/>
        <v>-6.7948164484849952E-3</v>
      </c>
    </row>
    <row r="1429" spans="1:21" x14ac:dyDescent="0.25">
      <c r="A1429" s="130">
        <f t="shared" si="423"/>
        <v>1989.12</v>
      </c>
      <c r="B1429" s="138"/>
      <c r="C1429" s="149">
        <f t="shared" si="430"/>
        <v>0.01</v>
      </c>
      <c r="D1429" s="150">
        <f t="shared" si="439"/>
        <v>-3.48599999999999</v>
      </c>
      <c r="E1429" s="150">
        <f t="shared" si="424"/>
        <v>1.9864995413584363</v>
      </c>
      <c r="F1429" s="150">
        <f t="shared" si="425"/>
        <v>5.7271559062289032</v>
      </c>
      <c r="G1429" s="151">
        <f t="shared" si="426"/>
        <v>-1.4995004586415537</v>
      </c>
      <c r="H1429" s="150">
        <f t="shared" si="427"/>
        <v>2.2411559062289133</v>
      </c>
      <c r="I1429" s="137"/>
      <c r="J1429" s="151">
        <f t="shared" si="428"/>
        <v>347.10049954135849</v>
      </c>
      <c r="K1429" s="150">
        <f t="shared" si="429"/>
        <v>350.84115590622895</v>
      </c>
      <c r="L1429" s="135"/>
      <c r="M1429" s="149">
        <f t="shared" si="431"/>
        <v>1.0109778960511342</v>
      </c>
      <c r="N1429" s="149">
        <f t="shared" si="432"/>
        <v>1.0146745704807143</v>
      </c>
      <c r="O1429" s="149">
        <f t="shared" si="433"/>
        <v>1.0234318664592137</v>
      </c>
      <c r="P1429" s="149">
        <f t="shared" si="434"/>
        <v>1.0340895234845446</v>
      </c>
      <c r="Q1429" s="140"/>
      <c r="R1429" s="152">
        <f t="shared" si="435"/>
        <v>1.0918076348419797E-2</v>
      </c>
      <c r="S1429" s="152">
        <f t="shared" si="436"/>
        <v>1.4567940868055219E-2</v>
      </c>
      <c r="T1429" s="152">
        <f t="shared" si="437"/>
        <v>2.3161554737982516E-2</v>
      </c>
      <c r="U1429" s="152">
        <f t="shared" si="438"/>
        <v>3.352135211071211E-2</v>
      </c>
    </row>
    <row r="1430" spans="1:21" x14ac:dyDescent="0.25">
      <c r="A1430" s="130">
        <f t="shared" si="423"/>
        <v>1990.01</v>
      </c>
      <c r="B1430" s="138"/>
      <c r="C1430" s="149">
        <f t="shared" si="430"/>
        <v>0.01</v>
      </c>
      <c r="D1430" s="150">
        <f t="shared" si="439"/>
        <v>-3.3996999999999957</v>
      </c>
      <c r="E1430" s="150">
        <f t="shared" si="424"/>
        <v>1.9225180436370273</v>
      </c>
      <c r="F1430" s="150">
        <f t="shared" si="425"/>
        <v>1.212773992133487</v>
      </c>
      <c r="G1430" s="151">
        <f t="shared" si="426"/>
        <v>-1.4771819563629685</v>
      </c>
      <c r="H1430" s="150">
        <f t="shared" si="427"/>
        <v>-2.1869260078665089</v>
      </c>
      <c r="I1430" s="137"/>
      <c r="J1430" s="151">
        <f t="shared" si="428"/>
        <v>338.49281804363704</v>
      </c>
      <c r="K1430" s="150">
        <f t="shared" si="429"/>
        <v>337.7830739921335</v>
      </c>
      <c r="L1430" s="135"/>
      <c r="M1430" s="149">
        <f t="shared" si="431"/>
        <v>1.0156828732348691</v>
      </c>
      <c r="N1430" s="149">
        <f t="shared" si="432"/>
        <v>1.0121629252666939</v>
      </c>
      <c r="O1430" s="149">
        <f t="shared" si="433"/>
        <v>1.0211850365802855</v>
      </c>
      <c r="P1430" s="149">
        <f t="shared" si="434"/>
        <v>1.0189645625703823</v>
      </c>
      <c r="Q1430" s="140"/>
      <c r="R1430" s="152">
        <f t="shared" si="435"/>
        <v>1.55611677899123E-2</v>
      </c>
      <c r="S1430" s="152">
        <f t="shared" si="436"/>
        <v>1.2089551253771251E-2</v>
      </c>
      <c r="T1430" s="152">
        <f t="shared" si="437"/>
        <v>2.0963753497076309E-2</v>
      </c>
      <c r="U1430" s="152">
        <f t="shared" si="438"/>
        <v>1.8786976963031356E-2</v>
      </c>
    </row>
    <row r="1431" spans="1:21" x14ac:dyDescent="0.25">
      <c r="A1431" s="130">
        <f t="shared" si="423"/>
        <v>1990.02</v>
      </c>
      <c r="B1431" s="138"/>
      <c r="C1431" s="149">
        <f t="shared" si="430"/>
        <v>0.01</v>
      </c>
      <c r="D1431" s="150">
        <f t="shared" si="439"/>
        <v>-3.3045000000000186</v>
      </c>
      <c r="E1431" s="150">
        <f t="shared" si="424"/>
        <v>1.8567023244657055</v>
      </c>
      <c r="F1431" s="150">
        <f t="shared" si="425"/>
        <v>1.1641923541617971</v>
      </c>
      <c r="G1431" s="151">
        <f t="shared" si="426"/>
        <v>-1.4477976755343132</v>
      </c>
      <c r="H1431" s="150">
        <f t="shared" si="427"/>
        <v>-2.1403076458382215</v>
      </c>
      <c r="I1431" s="137"/>
      <c r="J1431" s="151">
        <f t="shared" si="428"/>
        <v>329.00220232446566</v>
      </c>
      <c r="K1431" s="150">
        <f t="shared" si="429"/>
        <v>328.30969235416177</v>
      </c>
      <c r="L1431" s="135"/>
      <c r="M1431" s="149">
        <f t="shared" si="431"/>
        <v>1.0096980325561942</v>
      </c>
      <c r="N1431" s="149">
        <f t="shared" si="432"/>
        <v>1.0096974475423057</v>
      </c>
      <c r="O1431" s="149">
        <f t="shared" si="433"/>
        <v>1.0147940723268905</v>
      </c>
      <c r="P1431" s="149">
        <f t="shared" si="434"/>
        <v>1.0147937055105802</v>
      </c>
      <c r="Q1431" s="140"/>
      <c r="R1431" s="152">
        <f t="shared" si="435"/>
        <v>9.651308483300574E-3</v>
      </c>
      <c r="S1431" s="152">
        <f t="shared" si="436"/>
        <v>9.6507290882348624E-3</v>
      </c>
      <c r="T1431" s="152">
        <f t="shared" si="437"/>
        <v>1.4685707502920732E-2</v>
      </c>
      <c r="U1431" s="152">
        <f t="shared" si="438"/>
        <v>1.4685346034139513E-2</v>
      </c>
    </row>
    <row r="1432" spans="1:21" x14ac:dyDescent="0.25">
      <c r="A1432" s="130">
        <f t="shared" si="423"/>
        <v>1990.03</v>
      </c>
      <c r="B1432" s="138"/>
      <c r="C1432" s="149">
        <f t="shared" si="430"/>
        <v>0.01</v>
      </c>
      <c r="D1432" s="150">
        <f t="shared" si="439"/>
        <v>-3.3845999999999776</v>
      </c>
      <c r="E1432" s="150">
        <f t="shared" si="424"/>
        <v>1.9084877472860098</v>
      </c>
      <c r="F1432" s="150">
        <f t="shared" si="425"/>
        <v>5.5421464180382056</v>
      </c>
      <c r="G1432" s="151">
        <f t="shared" si="426"/>
        <v>-1.4761122527139678</v>
      </c>
      <c r="H1432" s="150">
        <f t="shared" si="427"/>
        <v>2.157546418038228</v>
      </c>
      <c r="I1432" s="137"/>
      <c r="J1432" s="151">
        <f t="shared" si="428"/>
        <v>336.98388774728602</v>
      </c>
      <c r="K1432" s="150">
        <f t="shared" si="429"/>
        <v>340.61754641803822</v>
      </c>
      <c r="L1432" s="135"/>
      <c r="M1432" s="149">
        <f t="shared" si="431"/>
        <v>1.0180198928267299</v>
      </c>
      <c r="N1432" s="149">
        <f t="shared" si="432"/>
        <v>1.0217511362415528</v>
      </c>
      <c r="O1432" s="149">
        <f t="shared" si="433"/>
        <v>1.0248283729845791</v>
      </c>
      <c r="P1432" s="149">
        <f t="shared" si="434"/>
        <v>1.0356637044430579</v>
      </c>
      <c r="Q1432" s="140"/>
      <c r="R1432" s="152">
        <f t="shared" si="435"/>
        <v>1.7859459024567436E-2</v>
      </c>
      <c r="S1432" s="152">
        <f t="shared" si="436"/>
        <v>2.1517955516001535E-2</v>
      </c>
      <c r="T1432" s="152">
        <f t="shared" si="437"/>
        <v>2.4525157579909248E-2</v>
      </c>
      <c r="U1432" s="152">
        <f t="shared" si="438"/>
        <v>3.5042481529239271E-2</v>
      </c>
    </row>
    <row r="1433" spans="1:21" x14ac:dyDescent="0.25">
      <c r="A1433" s="130">
        <f t="shared" si="423"/>
        <v>1990.04</v>
      </c>
      <c r="B1433" s="138"/>
      <c r="C1433" s="149">
        <f t="shared" si="430"/>
        <v>0.01</v>
      </c>
      <c r="D1433" s="150">
        <f t="shared" si="439"/>
        <v>-3.3817999999999984</v>
      </c>
      <c r="E1433" s="150">
        <f t="shared" si="424"/>
        <v>1.878086777480857</v>
      </c>
      <c r="F1433" s="150">
        <f t="shared" si="425"/>
        <v>2.9271666087948018</v>
      </c>
      <c r="G1433" s="151">
        <f t="shared" si="426"/>
        <v>-1.5037132225191414</v>
      </c>
      <c r="H1433" s="150">
        <f t="shared" si="427"/>
        <v>-0.45463339120519652</v>
      </c>
      <c r="I1433" s="137"/>
      <c r="J1433" s="151">
        <f t="shared" si="428"/>
        <v>336.67628677748087</v>
      </c>
      <c r="K1433" s="150">
        <f t="shared" si="429"/>
        <v>337.72536660879479</v>
      </c>
      <c r="L1433" s="135"/>
      <c r="M1433" s="149">
        <f t="shared" si="431"/>
        <v>1.0146579480546025</v>
      </c>
      <c r="N1433" s="149">
        <f t="shared" si="432"/>
        <v>1.0125452938058752</v>
      </c>
      <c r="O1433" s="149">
        <f t="shared" si="433"/>
        <v>1.0119217042951107</v>
      </c>
      <c r="P1433" s="149">
        <f t="shared" si="434"/>
        <v>1.0086289432539526</v>
      </c>
      <c r="Q1433" s="140"/>
      <c r="R1433" s="152">
        <f t="shared" si="435"/>
        <v>1.4551558706964982E-2</v>
      </c>
      <c r="S1433" s="152">
        <f t="shared" si="436"/>
        <v>1.2467253621080372E-2</v>
      </c>
      <c r="T1433" s="152">
        <f t="shared" si="437"/>
        <v>1.1851200574948683E-2</v>
      </c>
      <c r="U1433" s="152">
        <f t="shared" si="438"/>
        <v>8.5919267131113093E-3</v>
      </c>
    </row>
    <row r="1434" spans="1:21" x14ac:dyDescent="0.25">
      <c r="A1434" s="130">
        <f t="shared" si="423"/>
        <v>1990.05</v>
      </c>
      <c r="B1434" s="138"/>
      <c r="C1434" s="149">
        <f t="shared" si="430"/>
        <v>0.01</v>
      </c>
      <c r="D1434" s="150">
        <f t="shared" si="439"/>
        <v>-3.5024999999999977</v>
      </c>
      <c r="E1434" s="150">
        <f t="shared" si="424"/>
        <v>1.933147085094008</v>
      </c>
      <c r="F1434" s="150">
        <f t="shared" si="425"/>
        <v>5.8021250615301687</v>
      </c>
      <c r="G1434" s="151">
        <f t="shared" si="426"/>
        <v>-1.5693529149059897</v>
      </c>
      <c r="H1434" s="150">
        <f t="shared" si="427"/>
        <v>2.299625061530171</v>
      </c>
      <c r="I1434" s="137"/>
      <c r="J1434" s="151">
        <f t="shared" si="428"/>
        <v>348.68064708509399</v>
      </c>
      <c r="K1434" s="150">
        <f t="shared" si="429"/>
        <v>352.54962506153015</v>
      </c>
      <c r="L1434" s="135"/>
      <c r="M1434" s="149">
        <f t="shared" si="431"/>
        <v>1.0143662809326941</v>
      </c>
      <c r="N1434" s="149">
        <f t="shared" si="432"/>
        <v>1.0166374978427339</v>
      </c>
      <c r="O1434" s="149">
        <f t="shared" si="433"/>
        <v>1.0327878355016751</v>
      </c>
      <c r="P1434" s="149">
        <f t="shared" si="434"/>
        <v>1.0396046393835547</v>
      </c>
      <c r="Q1434" s="140"/>
      <c r="R1434" s="152">
        <f t="shared" si="435"/>
        <v>1.426406374288273E-2</v>
      </c>
      <c r="S1434" s="152">
        <f t="shared" si="436"/>
        <v>1.6500610893134888E-2</v>
      </c>
      <c r="T1434" s="152">
        <f t="shared" si="437"/>
        <v>3.2261782306721644E-2</v>
      </c>
      <c r="U1434" s="152">
        <f t="shared" si="438"/>
        <v>3.884048643737472E-2</v>
      </c>
    </row>
    <row r="1435" spans="1:21" x14ac:dyDescent="0.25">
      <c r="A1435" s="130">
        <f t="shared" si="423"/>
        <v>1990.06</v>
      </c>
      <c r="B1435" s="138"/>
      <c r="C1435" s="149">
        <f t="shared" si="430"/>
        <v>0.01</v>
      </c>
      <c r="D1435" s="150">
        <f t="shared" si="439"/>
        <v>-3.6039000000000101</v>
      </c>
      <c r="E1435" s="150">
        <f t="shared" si="424"/>
        <v>1.9647620625082058</v>
      </c>
      <c r="F1435" s="150">
        <f t="shared" si="425"/>
        <v>5.9323444800552778</v>
      </c>
      <c r="G1435" s="151">
        <f t="shared" si="426"/>
        <v>-1.6391379374918043</v>
      </c>
      <c r="H1435" s="150">
        <f t="shared" si="427"/>
        <v>2.3284444800552677</v>
      </c>
      <c r="I1435" s="137"/>
      <c r="J1435" s="151">
        <f t="shared" si="428"/>
        <v>358.75086206250819</v>
      </c>
      <c r="K1435" s="150">
        <f t="shared" si="429"/>
        <v>362.71844448005527</v>
      </c>
      <c r="L1435" s="135"/>
      <c r="M1435" s="149">
        <f t="shared" si="431"/>
        <v>1.0009205828584633</v>
      </c>
      <c r="N1435" s="149">
        <f t="shared" si="432"/>
        <v>1.0009020905709218</v>
      </c>
      <c r="O1435" s="149">
        <f t="shared" si="433"/>
        <v>1.0241878857445854</v>
      </c>
      <c r="P1435" s="149">
        <f t="shared" si="434"/>
        <v>1.0241320506783382</v>
      </c>
      <c r="Q1435" s="140"/>
      <c r="R1435" s="152">
        <f t="shared" si="435"/>
        <v>9.2015938194054563E-4</v>
      </c>
      <c r="S1435" s="152">
        <f t="shared" si="436"/>
        <v>9.016839317546228E-4</v>
      </c>
      <c r="T1435" s="152">
        <f t="shared" si="437"/>
        <v>2.3899991958967668E-2</v>
      </c>
      <c r="U1435" s="152">
        <f t="shared" si="438"/>
        <v>2.3845474043803969E-2</v>
      </c>
    </row>
    <row r="1436" spans="1:21" x14ac:dyDescent="0.25">
      <c r="A1436" s="130">
        <f t="shared" si="423"/>
        <v>1990.07</v>
      </c>
      <c r="B1436" s="138"/>
      <c r="C1436" s="149">
        <f t="shared" si="430"/>
        <v>0.01</v>
      </c>
      <c r="D1436" s="150">
        <f t="shared" si="439"/>
        <v>-3.6003000000000043</v>
      </c>
      <c r="E1436" s="150">
        <f t="shared" si="424"/>
        <v>1.9718224737797245</v>
      </c>
      <c r="F1436" s="150">
        <f t="shared" si="425"/>
        <v>3.0259420677943334</v>
      </c>
      <c r="G1436" s="151">
        <f t="shared" si="426"/>
        <v>-1.6284775262202797</v>
      </c>
      <c r="H1436" s="150">
        <f t="shared" si="427"/>
        <v>-0.57435793220567088</v>
      </c>
      <c r="I1436" s="137"/>
      <c r="J1436" s="151">
        <f t="shared" si="428"/>
        <v>358.40152247377972</v>
      </c>
      <c r="K1436" s="150">
        <f t="shared" si="429"/>
        <v>359.45564206779432</v>
      </c>
      <c r="L1436" s="135"/>
      <c r="M1436" s="149">
        <f t="shared" si="431"/>
        <v>1.0049588384108628</v>
      </c>
      <c r="N1436" s="149">
        <f t="shared" si="432"/>
        <v>1.0027540198870228</v>
      </c>
      <c r="O1436" s="149">
        <f t="shared" si="433"/>
        <v>1.0043119779118017</v>
      </c>
      <c r="P1436" s="149">
        <f t="shared" si="434"/>
        <v>1.000928482078959</v>
      </c>
      <c r="Q1436" s="140"/>
      <c r="R1436" s="152">
        <f t="shared" si="435"/>
        <v>4.9465838671745414E-3</v>
      </c>
      <c r="S1436" s="152">
        <f t="shared" si="436"/>
        <v>2.7502345226402816E-3</v>
      </c>
      <c r="T1436" s="152">
        <f t="shared" si="437"/>
        <v>4.3027079733389253E-3</v>
      </c>
      <c r="U1436" s="152">
        <f t="shared" si="438"/>
        <v>9.2805130609617482E-4</v>
      </c>
    </row>
    <row r="1437" spans="1:21" x14ac:dyDescent="0.25">
      <c r="A1437" s="130">
        <f t="shared" si="423"/>
        <v>1990.08</v>
      </c>
      <c r="B1437" s="138"/>
      <c r="C1437" s="149">
        <f t="shared" si="430"/>
        <v>0.01</v>
      </c>
      <c r="D1437" s="150">
        <f t="shared" si="439"/>
        <v>-3.3075000000000045</v>
      </c>
      <c r="E1437" s="150">
        <f t="shared" si="424"/>
        <v>1.8183446767277893</v>
      </c>
      <c r="F1437" s="150">
        <f t="shared" si="425"/>
        <v>1.0454885894973651</v>
      </c>
      <c r="G1437" s="151">
        <f t="shared" si="426"/>
        <v>-1.4891553232722152</v>
      </c>
      <c r="H1437" s="150">
        <f t="shared" si="427"/>
        <v>-2.2620114105026392</v>
      </c>
      <c r="I1437" s="137"/>
      <c r="J1437" s="151">
        <f t="shared" si="428"/>
        <v>329.2608446767278</v>
      </c>
      <c r="K1437" s="150">
        <f t="shared" si="429"/>
        <v>328.48798858949738</v>
      </c>
      <c r="L1437" s="135"/>
      <c r="M1437" s="149">
        <f t="shared" si="431"/>
        <v>0.99625996269659656</v>
      </c>
      <c r="N1437" s="149">
        <f t="shared" si="432"/>
        <v>0.9949261759445942</v>
      </c>
      <c r="O1437" s="149">
        <f t="shared" si="433"/>
        <v>1.0083164706172676</v>
      </c>
      <c r="P1437" s="149">
        <f t="shared" si="434"/>
        <v>1.0075495869522022</v>
      </c>
      <c r="Q1437" s="140"/>
      <c r="R1437" s="152">
        <f t="shared" si="435"/>
        <v>-3.7470487303773278E-3</v>
      </c>
      <c r="S1437" s="152">
        <f t="shared" si="436"/>
        <v>-5.0867396066903037E-3</v>
      </c>
      <c r="T1437" s="152">
        <f t="shared" si="437"/>
        <v>8.2820793200822935E-3</v>
      </c>
      <c r="U1437" s="152">
        <f t="shared" si="438"/>
        <v>7.5212314461068838E-3</v>
      </c>
    </row>
    <row r="1438" spans="1:21" x14ac:dyDescent="0.25">
      <c r="A1438" s="130">
        <f t="shared" si="423"/>
        <v>1990.09</v>
      </c>
      <c r="B1438" s="138"/>
      <c r="C1438" s="149">
        <f t="shared" si="430"/>
        <v>0.01</v>
      </c>
      <c r="D1438" s="150">
        <f t="shared" si="439"/>
        <v>-3.1541000000000281</v>
      </c>
      <c r="E1438" s="150">
        <f t="shared" si="424"/>
        <v>1.7904744606779275</v>
      </c>
      <c r="F1438" s="150">
        <f t="shared" si="425"/>
        <v>1.0487619857416419</v>
      </c>
      <c r="G1438" s="151">
        <f t="shared" si="426"/>
        <v>-1.3636255393221006</v>
      </c>
      <c r="H1438" s="150">
        <f t="shared" si="427"/>
        <v>-2.1053380142583862</v>
      </c>
      <c r="I1438" s="137"/>
      <c r="J1438" s="151">
        <f t="shared" si="428"/>
        <v>314.04637446067795</v>
      </c>
      <c r="K1438" s="150">
        <f t="shared" si="429"/>
        <v>313.30466198574163</v>
      </c>
      <c r="L1438" s="135"/>
      <c r="M1438" s="149">
        <f t="shared" si="431"/>
        <v>0.9990607480213437</v>
      </c>
      <c r="N1438" s="149">
        <f t="shared" si="432"/>
        <v>0.99905880000663982</v>
      </c>
      <c r="O1438" s="149">
        <f t="shared" si="433"/>
        <v>1.0060013234871419</v>
      </c>
      <c r="P1438" s="149">
        <f t="shared" si="434"/>
        <v>1.0060001824467002</v>
      </c>
      <c r="Q1438" s="140"/>
      <c r="R1438" s="152">
        <f t="shared" si="435"/>
        <v>-9.3969335219162235E-4</v>
      </c>
      <c r="S1438" s="152">
        <f t="shared" si="436"/>
        <v>-9.4164320019326153E-4</v>
      </c>
      <c r="T1438" s="152">
        <f t="shared" si="437"/>
        <v>5.9833872702624745E-3</v>
      </c>
      <c r="U1438" s="152">
        <f t="shared" si="438"/>
        <v>5.9822530360799219E-3</v>
      </c>
    </row>
    <row r="1439" spans="1:21" x14ac:dyDescent="0.25">
      <c r="A1439" s="130">
        <f t="shared" si="423"/>
        <v>1990.1</v>
      </c>
      <c r="B1439" s="138"/>
      <c r="C1439" s="149">
        <f t="shared" si="430"/>
        <v>0.01</v>
      </c>
      <c r="D1439" s="150">
        <f t="shared" si="439"/>
        <v>-3.0711999999999762</v>
      </c>
      <c r="E1439" s="150">
        <f t="shared" si="424"/>
        <v>1.784407097135349</v>
      </c>
      <c r="F1439" s="150">
        <f t="shared" si="425"/>
        <v>1.1068542744140772</v>
      </c>
      <c r="G1439" s="151">
        <f t="shared" si="426"/>
        <v>-1.2867929028646272</v>
      </c>
      <c r="H1439" s="150">
        <f t="shared" si="427"/>
        <v>-1.9643457255858989</v>
      </c>
      <c r="I1439" s="137"/>
      <c r="J1439" s="151">
        <f t="shared" si="428"/>
        <v>305.83320709713536</v>
      </c>
      <c r="K1439" s="150">
        <f t="shared" si="429"/>
        <v>305.15565427441413</v>
      </c>
      <c r="L1439" s="135"/>
      <c r="M1439" s="149">
        <f t="shared" si="431"/>
        <v>0.99083391123283615</v>
      </c>
      <c r="N1439" s="149">
        <f t="shared" si="432"/>
        <v>0.99087759246605644</v>
      </c>
      <c r="O1439" s="149">
        <f t="shared" si="433"/>
        <v>0.9929828423899254</v>
      </c>
      <c r="P1439" s="149">
        <f t="shared" si="434"/>
        <v>0.99300993752969424</v>
      </c>
      <c r="Q1439" s="140"/>
      <c r="R1439" s="152">
        <f t="shared" si="435"/>
        <v>-9.20835583955615E-3</v>
      </c>
      <c r="S1439" s="152">
        <f t="shared" si="436"/>
        <v>-9.1642714880793216E-3</v>
      </c>
      <c r="T1439" s="152">
        <f t="shared" si="437"/>
        <v>-7.0418936462350572E-3</v>
      </c>
      <c r="U1439" s="152">
        <f t="shared" si="438"/>
        <v>-7.0146074042663244E-3</v>
      </c>
    </row>
    <row r="1440" spans="1:21" x14ac:dyDescent="0.25">
      <c r="A1440" s="130">
        <f t="shared" si="423"/>
        <v>1990.11</v>
      </c>
      <c r="B1440" s="138"/>
      <c r="C1440" s="149">
        <f t="shared" si="430"/>
        <v>0.01</v>
      </c>
      <c r="D1440" s="150">
        <f t="shared" si="439"/>
        <v>-3.1528999999999883</v>
      </c>
      <c r="E1440" s="150">
        <f t="shared" si="424"/>
        <v>1.8897281351180091</v>
      </c>
      <c r="F1440" s="150">
        <f t="shared" si="425"/>
        <v>5.1753568678294508</v>
      </c>
      <c r="G1440" s="151">
        <f t="shared" si="426"/>
        <v>-1.2631718648819792</v>
      </c>
      <c r="H1440" s="150">
        <f t="shared" si="427"/>
        <v>2.0224568678294625</v>
      </c>
      <c r="I1440" s="137"/>
      <c r="J1440" s="151">
        <f t="shared" si="428"/>
        <v>314.02682813511802</v>
      </c>
      <c r="K1440" s="150">
        <f t="shared" si="429"/>
        <v>317.3124568678295</v>
      </c>
      <c r="L1440" s="135"/>
      <c r="M1440" s="149">
        <f t="shared" si="431"/>
        <v>0.99932889680202153</v>
      </c>
      <c r="N1440" s="149">
        <f t="shared" si="432"/>
        <v>1.0032409809751983</v>
      </c>
      <c r="O1440" s="149">
        <f t="shared" si="433"/>
        <v>1.0221966984094675</v>
      </c>
      <c r="P1440" s="149">
        <f t="shared" si="434"/>
        <v>1.0329106372649695</v>
      </c>
      <c r="Q1440" s="140"/>
      <c r="R1440" s="152">
        <f t="shared" si="435"/>
        <v>-6.7132848853075405E-4</v>
      </c>
      <c r="S1440" s="152">
        <f t="shared" si="436"/>
        <v>3.2357403165545633E-3</v>
      </c>
      <c r="T1440" s="152">
        <f t="shared" si="437"/>
        <v>2.195393745978581E-2</v>
      </c>
      <c r="U1440" s="152">
        <f t="shared" si="438"/>
        <v>3.238067842351508E-2</v>
      </c>
    </row>
    <row r="1441" spans="1:21" x14ac:dyDescent="0.25">
      <c r="A1441" s="130">
        <f t="shared" si="423"/>
        <v>1990.12</v>
      </c>
      <c r="B1441" s="138"/>
      <c r="C1441" s="149">
        <f t="shared" si="430"/>
        <v>0.01</v>
      </c>
      <c r="D1441" s="150">
        <f t="shared" si="439"/>
        <v>-3.2875000000000227</v>
      </c>
      <c r="E1441" s="150">
        <f t="shared" si="424"/>
        <v>1.991111202280293</v>
      </c>
      <c r="F1441" s="150">
        <f t="shared" si="425"/>
        <v>5.4767398705805057</v>
      </c>
      <c r="G1441" s="151">
        <f t="shared" si="426"/>
        <v>-1.2963887977197297</v>
      </c>
      <c r="H1441" s="150">
        <f t="shared" si="427"/>
        <v>2.189239870580483</v>
      </c>
      <c r="I1441" s="137"/>
      <c r="J1441" s="151">
        <f t="shared" si="428"/>
        <v>327.45361120228029</v>
      </c>
      <c r="K1441" s="150">
        <f t="shared" si="429"/>
        <v>330.93923987058048</v>
      </c>
      <c r="L1441" s="135"/>
      <c r="M1441" s="149">
        <f t="shared" si="431"/>
        <v>1.0047679543254486</v>
      </c>
      <c r="N1441" s="149">
        <f t="shared" si="432"/>
        <v>1.0048146947166192</v>
      </c>
      <c r="O1441" s="149">
        <f t="shared" si="433"/>
        <v>1.0360946406398239</v>
      </c>
      <c r="P1441" s="149">
        <f t="shared" si="434"/>
        <v>1.0362232045108906</v>
      </c>
      <c r="Q1441" s="140"/>
      <c r="R1441" s="152">
        <f t="shared" si="435"/>
        <v>4.7566236330989133E-3</v>
      </c>
      <c r="S1441" s="152">
        <f t="shared" si="436"/>
        <v>4.8031411437883037E-3</v>
      </c>
      <c r="T1441" s="152">
        <f t="shared" si="437"/>
        <v>3.5458491633896312E-2</v>
      </c>
      <c r="U1441" s="152">
        <f t="shared" si="438"/>
        <v>3.5582569001209846E-2</v>
      </c>
    </row>
    <row r="1442" spans="1:21" x14ac:dyDescent="0.25">
      <c r="A1442" s="130">
        <f t="shared" si="423"/>
        <v>1991.01</v>
      </c>
      <c r="B1442" s="138"/>
      <c r="C1442" s="149">
        <f t="shared" si="430"/>
        <v>0.01</v>
      </c>
      <c r="D1442" s="150">
        <f t="shared" ref="D1442:D1461" si="440">(1-Epsilon)*q_SP-q_SP</f>
        <v>-3.2549000000000206</v>
      </c>
      <c r="E1442" s="150">
        <f t="shared" si="424"/>
        <v>1.9664536453778603</v>
      </c>
      <c r="F1442" s="150">
        <f t="shared" si="425"/>
        <v>1.4324939134660712</v>
      </c>
      <c r="G1442" s="151">
        <f t="shared" si="426"/>
        <v>-1.2884463546221603</v>
      </c>
      <c r="H1442" s="150">
        <f t="shared" si="427"/>
        <v>-1.8224060865339493</v>
      </c>
      <c r="I1442" s="137"/>
      <c r="J1442" s="151">
        <f t="shared" si="428"/>
        <v>324.20155364537783</v>
      </c>
      <c r="K1442" s="150">
        <f t="shared" si="429"/>
        <v>323.66759391346608</v>
      </c>
      <c r="L1442" s="135"/>
      <c r="M1442" s="149">
        <f t="shared" si="431"/>
        <v>1.0029178099972564</v>
      </c>
      <c r="N1442" s="149">
        <f t="shared" si="432"/>
        <v>0.99927059103122906</v>
      </c>
      <c r="O1442" s="149">
        <f t="shared" si="433"/>
        <v>1.0040658172094283</v>
      </c>
      <c r="P1442" s="149">
        <f t="shared" si="434"/>
        <v>1.0014089435108324</v>
      </c>
      <c r="Q1442" s="140"/>
      <c r="R1442" s="152">
        <f t="shared" si="435"/>
        <v>2.9135614519586717E-3</v>
      </c>
      <c r="S1442" s="152">
        <f t="shared" si="436"/>
        <v>-7.2967511692123609E-4</v>
      </c>
      <c r="T1442" s="152">
        <f t="shared" si="437"/>
        <v>4.0575741103734859E-3</v>
      </c>
      <c r="U1442" s="152">
        <f t="shared" si="438"/>
        <v>1.4079518812481686E-3</v>
      </c>
    </row>
    <row r="1443" spans="1:21" x14ac:dyDescent="0.25">
      <c r="A1443" s="130">
        <f t="shared" si="423"/>
        <v>1991.02</v>
      </c>
      <c r="B1443" s="138"/>
      <c r="C1443" s="149">
        <f t="shared" si="430"/>
        <v>0.01</v>
      </c>
      <c r="D1443" s="150">
        <f t="shared" si="440"/>
        <v>-3.6225999999999772</v>
      </c>
      <c r="E1443" s="150">
        <f t="shared" si="424"/>
        <v>2.2010424265868682</v>
      </c>
      <c r="F1443" s="150">
        <f t="shared" si="425"/>
        <v>6.1234306120131796</v>
      </c>
      <c r="G1443" s="151">
        <f t="shared" si="426"/>
        <v>-1.421557573413109</v>
      </c>
      <c r="H1443" s="150">
        <f t="shared" si="427"/>
        <v>2.5008306120132024</v>
      </c>
      <c r="I1443" s="137"/>
      <c r="J1443" s="151">
        <f t="shared" si="428"/>
        <v>360.83844242658688</v>
      </c>
      <c r="K1443" s="150">
        <f t="shared" si="429"/>
        <v>364.76083061201319</v>
      </c>
      <c r="L1443" s="135"/>
      <c r="M1443" s="149">
        <f t="shared" si="431"/>
        <v>1.0289453650376599</v>
      </c>
      <c r="N1443" s="149">
        <f t="shared" si="432"/>
        <v>1.0331862727290981</v>
      </c>
      <c r="O1443" s="149">
        <f t="shared" si="433"/>
        <v>1.0967333574370579</v>
      </c>
      <c r="P1443" s="149">
        <f t="shared" si="434"/>
        <v>1.1085318142349787</v>
      </c>
      <c r="Q1443" s="140"/>
      <c r="R1443" s="152">
        <f t="shared" si="435"/>
        <v>2.853436024081573E-2</v>
      </c>
      <c r="S1443" s="152">
        <f t="shared" si="436"/>
        <v>3.2647495981230429E-2</v>
      </c>
      <c r="T1443" s="152">
        <f t="shared" si="437"/>
        <v>9.2336086512817148E-2</v>
      </c>
      <c r="U1443" s="152">
        <f t="shared" si="438"/>
        <v>0.10303644991946959</v>
      </c>
    </row>
    <row r="1444" spans="1:21" x14ac:dyDescent="0.25">
      <c r="A1444" s="130">
        <f t="shared" si="423"/>
        <v>1991.03</v>
      </c>
      <c r="B1444" s="138"/>
      <c r="C1444" s="149">
        <f t="shared" si="430"/>
        <v>0.01</v>
      </c>
      <c r="D1444" s="150">
        <f t="shared" si="440"/>
        <v>-3.7228000000000065</v>
      </c>
      <c r="E1444" s="150">
        <f t="shared" si="424"/>
        <v>2.1588578803509058</v>
      </c>
      <c r="F1444" s="150">
        <f t="shared" si="425"/>
        <v>6.1402107806333728</v>
      </c>
      <c r="G1444" s="151">
        <f t="shared" si="426"/>
        <v>-1.5639421196491008</v>
      </c>
      <c r="H1444" s="150">
        <f t="shared" si="427"/>
        <v>2.4174107806333662</v>
      </c>
      <c r="I1444" s="137"/>
      <c r="J1444" s="151">
        <f t="shared" si="428"/>
        <v>370.71605788035089</v>
      </c>
      <c r="K1444" s="150">
        <f t="shared" si="429"/>
        <v>374.69741078063333</v>
      </c>
      <c r="L1444" s="135"/>
      <c r="M1444" s="149">
        <f t="shared" si="431"/>
        <v>1.0253466840644225</v>
      </c>
      <c r="N1444" s="149">
        <f t="shared" si="432"/>
        <v>1.0252994850094741</v>
      </c>
      <c r="O1444" s="149">
        <f t="shared" si="433"/>
        <v>1.0289796363658181</v>
      </c>
      <c r="P1444" s="149">
        <f t="shared" si="434"/>
        <v>1.0288453930936383</v>
      </c>
      <c r="Q1444" s="140"/>
      <c r="R1444" s="152">
        <f t="shared" si="435"/>
        <v>2.503078375958976E-2</v>
      </c>
      <c r="S1444" s="152">
        <f t="shared" si="436"/>
        <v>2.4984750411010583E-2</v>
      </c>
      <c r="T1444" s="152">
        <f t="shared" si="437"/>
        <v>2.8567666924138056E-2</v>
      </c>
      <c r="U1444" s="152">
        <f t="shared" si="438"/>
        <v>2.8437195897254387E-2</v>
      </c>
    </row>
    <row r="1445" spans="1:21" x14ac:dyDescent="0.25">
      <c r="A1445" s="130">
        <f t="shared" si="423"/>
        <v>1991.04</v>
      </c>
      <c r="B1445" s="138"/>
      <c r="C1445" s="149">
        <f t="shared" si="430"/>
        <v>0.01</v>
      </c>
      <c r="D1445" s="150">
        <f t="shared" si="440"/>
        <v>-3.7968000000000188</v>
      </c>
      <c r="E1445" s="150">
        <f t="shared" si="424"/>
        <v>2.1310725185757837</v>
      </c>
      <c r="F1445" s="150">
        <f t="shared" si="425"/>
        <v>6.1768135547359408</v>
      </c>
      <c r="G1445" s="151">
        <f t="shared" si="426"/>
        <v>-1.6657274814242351</v>
      </c>
      <c r="H1445" s="150">
        <f t="shared" si="427"/>
        <v>2.380013554735922</v>
      </c>
      <c r="I1445" s="137"/>
      <c r="J1445" s="151">
        <f t="shared" si="428"/>
        <v>378.01427251857575</v>
      </c>
      <c r="K1445" s="150">
        <f t="shared" si="429"/>
        <v>382.06001355473592</v>
      </c>
      <c r="L1445" s="135"/>
      <c r="M1445" s="149">
        <f t="shared" si="431"/>
        <v>1.00771287245275</v>
      </c>
      <c r="N1445" s="149">
        <f t="shared" si="432"/>
        <v>1.0076942618477649</v>
      </c>
      <c r="O1445" s="149">
        <f t="shared" si="433"/>
        <v>1.0186006843137447</v>
      </c>
      <c r="P1445" s="149">
        <f t="shared" si="434"/>
        <v>1.0185467423497185</v>
      </c>
      <c r="Q1445" s="140"/>
      <c r="R1445" s="152">
        <f t="shared" si="435"/>
        <v>7.6832803148714187E-3</v>
      </c>
      <c r="S1445" s="152">
        <f t="shared" si="436"/>
        <v>7.6648119819287749E-3</v>
      </c>
      <c r="T1445" s="152">
        <f t="shared" si="437"/>
        <v>1.8429807286072731E-2</v>
      </c>
      <c r="U1445" s="152">
        <f t="shared" si="438"/>
        <v>1.837684895489574E-2</v>
      </c>
    </row>
    <row r="1446" spans="1:21" x14ac:dyDescent="0.25">
      <c r="A1446" s="130">
        <f t="shared" si="423"/>
        <v>1991.05</v>
      </c>
      <c r="B1446" s="138"/>
      <c r="C1446" s="149">
        <f t="shared" si="430"/>
        <v>0.01</v>
      </c>
      <c r="D1446" s="150">
        <f t="shared" si="440"/>
        <v>-3.7798999999999978</v>
      </c>
      <c r="E1446" s="150">
        <f t="shared" si="424"/>
        <v>2.1091814564322116</v>
      </c>
      <c r="F1446" s="150">
        <f t="shared" si="425"/>
        <v>2.1336502013057186</v>
      </c>
      <c r="G1446" s="151">
        <f t="shared" si="426"/>
        <v>-1.6707185435677863</v>
      </c>
      <c r="H1446" s="150">
        <f t="shared" si="427"/>
        <v>-1.6462497986942792</v>
      </c>
      <c r="I1446" s="137"/>
      <c r="J1446" s="151">
        <f t="shared" si="428"/>
        <v>376.31928145643224</v>
      </c>
      <c r="K1446" s="150">
        <f t="shared" si="429"/>
        <v>376.34375020130574</v>
      </c>
      <c r="L1446" s="135"/>
      <c r="M1446" s="149">
        <f t="shared" si="431"/>
        <v>1.0055645271670401</v>
      </c>
      <c r="N1446" s="149">
        <f t="shared" si="432"/>
        <v>1.002633330375847</v>
      </c>
      <c r="O1446" s="149">
        <f t="shared" si="433"/>
        <v>1.0055314321399016</v>
      </c>
      <c r="P1446" s="149">
        <f t="shared" si="434"/>
        <v>1.0025662303529606</v>
      </c>
      <c r="Q1446" s="140"/>
      <c r="R1446" s="152">
        <f t="shared" si="435"/>
        <v>5.5491023803844776E-3</v>
      </c>
      <c r="S1446" s="152">
        <f t="shared" si="436"/>
        <v>2.6298692362972504E-3</v>
      </c>
      <c r="T1446" s="152">
        <f t="shared" si="437"/>
        <v>5.5161899507329909E-3</v>
      </c>
      <c r="U1446" s="152">
        <f t="shared" si="438"/>
        <v>2.562943206364235E-3</v>
      </c>
    </row>
    <row r="1447" spans="1:21" x14ac:dyDescent="0.25">
      <c r="A1447" s="130">
        <f t="shared" si="423"/>
        <v>1991.06</v>
      </c>
      <c r="B1447" s="138"/>
      <c r="C1447" s="149">
        <f t="shared" si="430"/>
        <v>0.01</v>
      </c>
      <c r="D1447" s="150">
        <f t="shared" si="440"/>
        <v>-3.7828999999999837</v>
      </c>
      <c r="E1447" s="150">
        <f t="shared" si="424"/>
        <v>2.1128435946679618</v>
      </c>
      <c r="F1447" s="150">
        <f t="shared" si="425"/>
        <v>4.2997703236933464</v>
      </c>
      <c r="G1447" s="151">
        <f t="shared" si="426"/>
        <v>-1.6700564053320219</v>
      </c>
      <c r="H1447" s="150">
        <f t="shared" si="427"/>
        <v>0.51687032369336272</v>
      </c>
      <c r="I1447" s="137"/>
      <c r="J1447" s="151">
        <f t="shared" si="428"/>
        <v>376.61994359466797</v>
      </c>
      <c r="K1447" s="150">
        <f t="shared" si="429"/>
        <v>378.80687032369337</v>
      </c>
      <c r="L1447" s="135"/>
      <c r="M1447" s="149">
        <f t="shared" si="431"/>
        <v>1.0154782504283619</v>
      </c>
      <c r="N1447" s="149">
        <f t="shared" si="432"/>
        <v>1.0170828191202754</v>
      </c>
      <c r="O1447" s="149">
        <f t="shared" si="433"/>
        <v>1.0106701170006502</v>
      </c>
      <c r="P1447" s="149">
        <f t="shared" si="434"/>
        <v>1.0139355157557823</v>
      </c>
      <c r="Q1447" s="140"/>
      <c r="R1447" s="152">
        <f t="shared" si="435"/>
        <v>1.5359684210086471E-2</v>
      </c>
      <c r="S1447" s="152">
        <f t="shared" si="436"/>
        <v>1.6938548480662965E-2</v>
      </c>
      <c r="T1447" s="152">
        <f t="shared" si="437"/>
        <v>1.0613593025037303E-2</v>
      </c>
      <c r="U1447" s="152">
        <f t="shared" si="438"/>
        <v>1.383930921760303E-2</v>
      </c>
    </row>
    <row r="1448" spans="1:21" x14ac:dyDescent="0.25">
      <c r="A1448" s="130">
        <f t="shared" si="423"/>
        <v>1991.07</v>
      </c>
      <c r="B1448" s="138"/>
      <c r="C1448" s="149">
        <f t="shared" si="430"/>
        <v>0.01</v>
      </c>
      <c r="D1448" s="150">
        <f t="shared" si="440"/>
        <v>-3.8023000000000025</v>
      </c>
      <c r="E1448" s="150">
        <f t="shared" si="424"/>
        <v>2.097946732795386</v>
      </c>
      <c r="F1448" s="150">
        <f t="shared" si="425"/>
        <v>5.5364323851512296</v>
      </c>
      <c r="G1448" s="151">
        <f t="shared" si="426"/>
        <v>-1.7043532672046164</v>
      </c>
      <c r="H1448" s="150">
        <f t="shared" si="427"/>
        <v>1.7341323851512271</v>
      </c>
      <c r="I1448" s="137"/>
      <c r="J1448" s="151">
        <f t="shared" si="428"/>
        <v>378.52564673279539</v>
      </c>
      <c r="K1448" s="150">
        <f t="shared" si="429"/>
        <v>381.96413238515123</v>
      </c>
      <c r="L1448" s="135"/>
      <c r="M1448" s="149">
        <f t="shared" si="431"/>
        <v>1.0064906927593398</v>
      </c>
      <c r="N1448" s="149">
        <f t="shared" si="432"/>
        <v>1.0073898258227132</v>
      </c>
      <c r="O1448" s="149">
        <f t="shared" si="433"/>
        <v>1.0072820195976973</v>
      </c>
      <c r="P1448" s="149">
        <f t="shared" si="434"/>
        <v>1.0096548107333367</v>
      </c>
      <c r="Q1448" s="140"/>
      <c r="R1448" s="152">
        <f t="shared" si="435"/>
        <v>6.4697189206667583E-3</v>
      </c>
      <c r="S1448" s="152">
        <f t="shared" si="436"/>
        <v>7.3626548369930848E-3</v>
      </c>
      <c r="T1448" s="152">
        <f t="shared" si="437"/>
        <v>7.2556337105859313E-3</v>
      </c>
      <c r="U1448" s="152">
        <f t="shared" si="438"/>
        <v>9.6085008848091451E-3</v>
      </c>
    </row>
    <row r="1449" spans="1:21" x14ac:dyDescent="0.25">
      <c r="A1449" s="130">
        <f t="shared" si="423"/>
        <v>1991.08</v>
      </c>
      <c r="B1449" s="138"/>
      <c r="C1449" s="149">
        <f t="shared" si="430"/>
        <v>0.01</v>
      </c>
      <c r="D1449" s="150">
        <f t="shared" si="440"/>
        <v>-3.8940000000000055</v>
      </c>
      <c r="E1449" s="150">
        <f t="shared" si="424"/>
        <v>2.1480747062008221</v>
      </c>
      <c r="F1449" s="150">
        <f t="shared" si="425"/>
        <v>6.3806630269771931</v>
      </c>
      <c r="G1449" s="151">
        <f t="shared" si="426"/>
        <v>-1.7459252937991834</v>
      </c>
      <c r="H1449" s="150">
        <f t="shared" si="427"/>
        <v>2.4866630269771877</v>
      </c>
      <c r="I1449" s="137"/>
      <c r="J1449" s="151">
        <f t="shared" si="428"/>
        <v>387.65407470620079</v>
      </c>
      <c r="K1449" s="150">
        <f t="shared" si="429"/>
        <v>391.88666302697715</v>
      </c>
      <c r="L1449" s="135"/>
      <c r="M1449" s="149">
        <f t="shared" si="431"/>
        <v>0.99493301089727493</v>
      </c>
      <c r="N1449" s="149">
        <f t="shared" si="432"/>
        <v>0.99543986994902511</v>
      </c>
      <c r="O1449" s="149">
        <f t="shared" si="433"/>
        <v>1.0188554615035843</v>
      </c>
      <c r="P1449" s="149">
        <f t="shared" si="434"/>
        <v>1.0203610408030637</v>
      </c>
      <c r="Q1449" s="140"/>
      <c r="R1449" s="152">
        <f t="shared" si="435"/>
        <v>-5.0798698214050463E-3</v>
      </c>
      <c r="S1449" s="152">
        <f t="shared" si="436"/>
        <v>-4.5705591614937612E-3</v>
      </c>
      <c r="T1449" s="152">
        <f t="shared" si="437"/>
        <v>1.8679900709374683E-2</v>
      </c>
      <c r="U1449" s="152">
        <f t="shared" si="438"/>
        <v>2.0156526238192213E-2</v>
      </c>
    </row>
    <row r="1450" spans="1:21" x14ac:dyDescent="0.25">
      <c r="A1450" s="130">
        <f t="shared" si="423"/>
        <v>1991.09</v>
      </c>
      <c r="B1450" s="138"/>
      <c r="C1450" s="149">
        <f t="shared" si="430"/>
        <v>0.01</v>
      </c>
      <c r="D1450" s="150">
        <f t="shared" si="440"/>
        <v>-3.8720000000000141</v>
      </c>
      <c r="E1450" s="150">
        <f t="shared" si="424"/>
        <v>2.1643736532905851</v>
      </c>
      <c r="F1450" s="150">
        <f t="shared" si="425"/>
        <v>2.0107156744378964</v>
      </c>
      <c r="G1450" s="151">
        <f t="shared" si="426"/>
        <v>-1.707626346709429</v>
      </c>
      <c r="H1450" s="150">
        <f t="shared" si="427"/>
        <v>-1.8612843255621176</v>
      </c>
      <c r="I1450" s="137"/>
      <c r="J1450" s="151">
        <f t="shared" si="428"/>
        <v>385.49237365329054</v>
      </c>
      <c r="K1450" s="150">
        <f t="shared" si="429"/>
        <v>385.33871567443788</v>
      </c>
      <c r="L1450" s="135"/>
      <c r="M1450" s="149">
        <f t="shared" si="431"/>
        <v>0.99194358640193925</v>
      </c>
      <c r="N1450" s="149">
        <f t="shared" si="432"/>
        <v>0.98882421543316479</v>
      </c>
      <c r="O1450" s="149">
        <f t="shared" si="433"/>
        <v>0.99180259003537863</v>
      </c>
      <c r="P1450" s="149">
        <f t="shared" si="434"/>
        <v>0.98890467631712331</v>
      </c>
      <c r="Q1450" s="140"/>
      <c r="R1450" s="152">
        <f t="shared" si="435"/>
        <v>-8.0890418607735635E-3</v>
      </c>
      <c r="S1450" s="152">
        <f t="shared" si="436"/>
        <v>-1.1238702860572514E-2</v>
      </c>
      <c r="T1450" s="152">
        <f t="shared" si="437"/>
        <v>-8.2311934812508026E-3</v>
      </c>
      <c r="U1450" s="152">
        <f t="shared" si="438"/>
        <v>-1.1157335910493017E-2</v>
      </c>
    </row>
    <row r="1451" spans="1:21" x14ac:dyDescent="0.25">
      <c r="A1451" s="130">
        <f t="shared" si="423"/>
        <v>1991.1</v>
      </c>
      <c r="B1451" s="138"/>
      <c r="C1451" s="149">
        <f t="shared" si="430"/>
        <v>0.01</v>
      </c>
      <c r="D1451" s="150">
        <f t="shared" si="440"/>
        <v>-3.8688000000000216</v>
      </c>
      <c r="E1451" s="150">
        <f t="shared" si="424"/>
        <v>2.2052133789184638</v>
      </c>
      <c r="F1451" s="150">
        <f t="shared" si="425"/>
        <v>3.2967652705451593</v>
      </c>
      <c r="G1451" s="151">
        <f t="shared" si="426"/>
        <v>-1.6635866210815577</v>
      </c>
      <c r="H1451" s="150">
        <f t="shared" si="427"/>
        <v>-0.57203472945486222</v>
      </c>
      <c r="I1451" s="137"/>
      <c r="J1451" s="151">
        <f t="shared" si="428"/>
        <v>385.21641337891845</v>
      </c>
      <c r="K1451" s="150">
        <f t="shared" si="429"/>
        <v>386.30796527054514</v>
      </c>
      <c r="L1451" s="135"/>
      <c r="M1451" s="149">
        <f t="shared" si="431"/>
        <v>0.99926263562687612</v>
      </c>
      <c r="N1451" s="149">
        <f t="shared" si="432"/>
        <v>1.0001838226934687</v>
      </c>
      <c r="O1451" s="149">
        <f t="shared" si="433"/>
        <v>0.99978949986281529</v>
      </c>
      <c r="P1451" s="149">
        <f t="shared" si="434"/>
        <v>1.0011666625255535</v>
      </c>
      <c r="Q1451" s="140"/>
      <c r="R1451" s="152">
        <f t="shared" si="435"/>
        <v>-7.3763635994373894E-4</v>
      </c>
      <c r="S1451" s="152">
        <f t="shared" si="436"/>
        <v>1.8380580014762881E-4</v>
      </c>
      <c r="T1451" s="152">
        <f t="shared" si="437"/>
        <v>-2.1052229544818733E-4</v>
      </c>
      <c r="U1451" s="152">
        <f t="shared" si="438"/>
        <v>1.1659825036818984E-3</v>
      </c>
    </row>
    <row r="1452" spans="1:21" x14ac:dyDescent="0.25">
      <c r="A1452" s="130">
        <f t="shared" si="423"/>
        <v>1991.11</v>
      </c>
      <c r="B1452" s="138"/>
      <c r="C1452" s="149">
        <f t="shared" si="430"/>
        <v>0.01</v>
      </c>
      <c r="D1452" s="150">
        <f t="shared" si="440"/>
        <v>-3.8591999999999871</v>
      </c>
      <c r="E1452" s="150">
        <f t="shared" si="424"/>
        <v>2.2174114566455656</v>
      </c>
      <c r="F1452" s="150">
        <f t="shared" si="425"/>
        <v>2.5670735134644151</v>
      </c>
      <c r="G1452" s="151">
        <f t="shared" si="426"/>
        <v>-1.6417885433544215</v>
      </c>
      <c r="H1452" s="150">
        <f t="shared" si="427"/>
        <v>-1.2921264865355719</v>
      </c>
      <c r="I1452" s="137"/>
      <c r="J1452" s="151">
        <f t="shared" si="428"/>
        <v>384.27821145664558</v>
      </c>
      <c r="K1452" s="150">
        <f t="shared" si="429"/>
        <v>384.62787351346446</v>
      </c>
      <c r="L1452" s="135"/>
      <c r="M1452" s="149">
        <f t="shared" si="431"/>
        <v>0.99915191434355344</v>
      </c>
      <c r="N1452" s="149">
        <f t="shared" si="432"/>
        <v>0.99860001663939701</v>
      </c>
      <c r="O1452" s="149">
        <f t="shared" si="433"/>
        <v>0.99921913602331691</v>
      </c>
      <c r="P1452" s="149">
        <f t="shared" si="434"/>
        <v>0.99858020995741437</v>
      </c>
      <c r="Q1452" s="140"/>
      <c r="R1452" s="152">
        <f t="shared" si="435"/>
        <v>-8.4844548454464787E-4</v>
      </c>
      <c r="S1452" s="152">
        <f t="shared" si="436"/>
        <v>-1.4009642529034532E-3</v>
      </c>
      <c r="T1452" s="152">
        <f t="shared" si="437"/>
        <v>-7.8116900976136117E-4</v>
      </c>
      <c r="U1452" s="152">
        <f t="shared" si="438"/>
        <v>-1.4207988994912055E-3</v>
      </c>
    </row>
    <row r="1453" spans="1:21" x14ac:dyDescent="0.25">
      <c r="A1453" s="130">
        <f t="shared" si="423"/>
        <v>1991.12</v>
      </c>
      <c r="B1453" s="138"/>
      <c r="C1453" s="149">
        <f t="shared" si="430"/>
        <v>0.01</v>
      </c>
      <c r="D1453" s="150">
        <f t="shared" si="440"/>
        <v>-3.8851000000000226</v>
      </c>
      <c r="E1453" s="150">
        <f t="shared" si="424"/>
        <v>2.251161845361441</v>
      </c>
      <c r="F1453" s="150">
        <f t="shared" si="425"/>
        <v>5.8966461683630929</v>
      </c>
      <c r="G1453" s="151">
        <f t="shared" si="426"/>
        <v>-1.6339381546385816</v>
      </c>
      <c r="H1453" s="150">
        <f t="shared" si="427"/>
        <v>2.0115461683630702</v>
      </c>
      <c r="I1453" s="137"/>
      <c r="J1453" s="151">
        <f t="shared" si="428"/>
        <v>386.87606184536139</v>
      </c>
      <c r="K1453" s="150">
        <f t="shared" si="429"/>
        <v>390.52154616836305</v>
      </c>
      <c r="L1453" s="135"/>
      <c r="M1453" s="149">
        <f t="shared" si="431"/>
        <v>0.99122861570512</v>
      </c>
      <c r="N1453" s="149">
        <f t="shared" si="432"/>
        <v>0.99370868577103222</v>
      </c>
      <c r="O1453" s="149">
        <f t="shared" si="433"/>
        <v>1.0032352972245262</v>
      </c>
      <c r="P1453" s="149">
        <f t="shared" si="434"/>
        <v>1.0097315407894065</v>
      </c>
      <c r="Q1453" s="140"/>
      <c r="R1453" s="152">
        <f t="shared" si="435"/>
        <v>-8.8100793249286415E-3</v>
      </c>
      <c r="S1453" s="152">
        <f t="shared" si="436"/>
        <v>-6.3111879447066855E-3</v>
      </c>
      <c r="T1453" s="152">
        <f t="shared" si="437"/>
        <v>3.2300749112528578E-3</v>
      </c>
      <c r="U1453" s="152">
        <f t="shared" si="438"/>
        <v>9.6844943231611993E-3</v>
      </c>
    </row>
    <row r="1454" spans="1:21" x14ac:dyDescent="0.25">
      <c r="A1454" s="130">
        <f t="shared" si="423"/>
        <v>1992.01</v>
      </c>
      <c r="B1454" s="138"/>
      <c r="C1454" s="149">
        <f t="shared" si="430"/>
        <v>0.01</v>
      </c>
      <c r="D1454" s="150">
        <f t="shared" si="440"/>
        <v>-4.1607999999999947</v>
      </c>
      <c r="E1454" s="150">
        <f t="shared" si="424"/>
        <v>2.4693320019393994</v>
      </c>
      <c r="F1454" s="150">
        <f t="shared" si="425"/>
        <v>7.0093807032940436</v>
      </c>
      <c r="G1454" s="151">
        <f t="shared" si="426"/>
        <v>-1.6914679980605953</v>
      </c>
      <c r="H1454" s="150">
        <f t="shared" si="427"/>
        <v>2.8485807032940489</v>
      </c>
      <c r="I1454" s="137"/>
      <c r="J1454" s="151">
        <f t="shared" si="428"/>
        <v>414.38853200193938</v>
      </c>
      <c r="K1454" s="150">
        <f t="shared" si="429"/>
        <v>418.92858070329402</v>
      </c>
      <c r="L1454" s="135"/>
      <c r="M1454" s="149">
        <f t="shared" si="431"/>
        <v>1.0230327668406376</v>
      </c>
      <c r="N1454" s="149">
        <f t="shared" si="432"/>
        <v>1.0235082096931807</v>
      </c>
      <c r="O1454" s="149">
        <f t="shared" si="433"/>
        <v>1.062378699094582</v>
      </c>
      <c r="P1454" s="149">
        <f t="shared" si="434"/>
        <v>1.0637282786381659</v>
      </c>
      <c r="Q1454" s="140"/>
      <c r="R1454" s="152">
        <f t="shared" si="435"/>
        <v>2.2771516603786044E-2</v>
      </c>
      <c r="S1454" s="152">
        <f t="shared" si="436"/>
        <v>2.3236147282133482E-2</v>
      </c>
      <c r="T1454" s="152">
        <f t="shared" si="437"/>
        <v>6.0510449741011052E-2</v>
      </c>
      <c r="U1454" s="152">
        <f t="shared" si="438"/>
        <v>6.1779981085368793E-2</v>
      </c>
    </row>
    <row r="1455" spans="1:21" x14ac:dyDescent="0.25">
      <c r="A1455" s="130">
        <f t="shared" si="423"/>
        <v>1992.02</v>
      </c>
      <c r="B1455" s="138"/>
      <c r="C1455" s="149">
        <f t="shared" si="430"/>
        <v>0.01</v>
      </c>
      <c r="D1455" s="150">
        <f t="shared" si="440"/>
        <v>-4.1256000000000199</v>
      </c>
      <c r="E1455" s="150">
        <f t="shared" si="424"/>
        <v>2.3679301471452332</v>
      </c>
      <c r="F1455" s="150">
        <f t="shared" si="425"/>
        <v>1.8281371132030693</v>
      </c>
      <c r="G1455" s="151">
        <f t="shared" si="426"/>
        <v>-1.7576698528547867</v>
      </c>
      <c r="H1455" s="150">
        <f t="shared" si="427"/>
        <v>-2.2974628867969509</v>
      </c>
      <c r="I1455" s="137"/>
      <c r="J1455" s="151">
        <f t="shared" si="428"/>
        <v>410.8023301471452</v>
      </c>
      <c r="K1455" s="150">
        <f t="shared" si="429"/>
        <v>410.26253711320305</v>
      </c>
      <c r="L1455" s="135"/>
      <c r="M1455" s="149">
        <f t="shared" si="431"/>
        <v>1.0173694040229262</v>
      </c>
      <c r="N1455" s="149">
        <f t="shared" si="432"/>
        <v>1.0139087774255517</v>
      </c>
      <c r="O1455" s="149">
        <f t="shared" si="433"/>
        <v>1.0195305051261518</v>
      </c>
      <c r="P1455" s="149">
        <f t="shared" si="434"/>
        <v>1.0168587624967398</v>
      </c>
      <c r="Q1455" s="140"/>
      <c r="R1455" s="152">
        <f t="shared" si="435"/>
        <v>1.7220280242447553E-2</v>
      </c>
      <c r="S1455" s="152">
        <f t="shared" si="436"/>
        <v>1.3812938030897967E-2</v>
      </c>
      <c r="T1455" s="152">
        <f t="shared" si="437"/>
        <v>1.9342232238629836E-2</v>
      </c>
      <c r="U1455" s="152">
        <f t="shared" si="438"/>
        <v>1.6718230821132333E-2</v>
      </c>
    </row>
    <row r="1456" spans="1:21" x14ac:dyDescent="0.25">
      <c r="A1456" s="130">
        <f t="shared" si="423"/>
        <v>1992.03</v>
      </c>
      <c r="B1456" s="138"/>
      <c r="C1456" s="149">
        <f t="shared" si="430"/>
        <v>0.01</v>
      </c>
      <c r="D1456" s="150">
        <f t="shared" si="440"/>
        <v>-4.073599999999999</v>
      </c>
      <c r="E1456" s="150">
        <f t="shared" si="424"/>
        <v>2.2983614330147768</v>
      </c>
      <c r="F1456" s="150">
        <f t="shared" si="425"/>
        <v>1.6434749561885262</v>
      </c>
      <c r="G1456" s="151">
        <f t="shared" si="426"/>
        <v>-1.7752385669852222</v>
      </c>
      <c r="H1456" s="150">
        <f t="shared" si="427"/>
        <v>-2.430125043811473</v>
      </c>
      <c r="I1456" s="137"/>
      <c r="J1456" s="151">
        <f t="shared" si="428"/>
        <v>405.58476143301482</v>
      </c>
      <c r="K1456" s="150">
        <f t="shared" si="429"/>
        <v>404.92987495618854</v>
      </c>
      <c r="L1456" s="135"/>
      <c r="M1456" s="149">
        <f t="shared" si="431"/>
        <v>1.0110333458601481</v>
      </c>
      <c r="N1456" s="149">
        <f t="shared" si="432"/>
        <v>1.0109504187775802</v>
      </c>
      <c r="O1456" s="149">
        <f t="shared" si="433"/>
        <v>1.0134110104099059</v>
      </c>
      <c r="P1456" s="149">
        <f t="shared" si="434"/>
        <v>1.01335171225887</v>
      </c>
      <c r="Q1456" s="140"/>
      <c r="R1456" s="152">
        <f t="shared" si="435"/>
        <v>1.0972922541040802E-2</v>
      </c>
      <c r="S1456" s="152">
        <f t="shared" si="436"/>
        <v>1.0890897072721261E-2</v>
      </c>
      <c r="T1456" s="152">
        <f t="shared" si="437"/>
        <v>1.3321878821951056E-2</v>
      </c>
      <c r="U1456" s="152">
        <f t="shared" si="438"/>
        <v>1.3263363683114548E-2</v>
      </c>
    </row>
    <row r="1457" spans="1:21" x14ac:dyDescent="0.25">
      <c r="A1457" s="130">
        <f t="shared" si="423"/>
        <v>1992.04</v>
      </c>
      <c r="B1457" s="138"/>
      <c r="C1457" s="149">
        <f t="shared" si="430"/>
        <v>0.01</v>
      </c>
      <c r="D1457" s="150">
        <f t="shared" si="440"/>
        <v>-4.0740999999999872</v>
      </c>
      <c r="E1457" s="150">
        <f t="shared" si="424"/>
        <v>2.2814836577802016</v>
      </c>
      <c r="F1457" s="150">
        <f t="shared" si="425"/>
        <v>4.1767586125412475</v>
      </c>
      <c r="G1457" s="151">
        <f t="shared" si="426"/>
        <v>-1.7926163422197856</v>
      </c>
      <c r="H1457" s="150">
        <f t="shared" si="427"/>
        <v>0.1026586125412603</v>
      </c>
      <c r="I1457" s="137"/>
      <c r="J1457" s="151">
        <f t="shared" si="428"/>
        <v>405.61738365778024</v>
      </c>
      <c r="K1457" s="150">
        <f t="shared" si="429"/>
        <v>407.51265861254126</v>
      </c>
      <c r="L1457" s="135"/>
      <c r="M1457" s="149">
        <f t="shared" si="431"/>
        <v>1.0022244438001418</v>
      </c>
      <c r="N1457" s="149">
        <f t="shared" si="432"/>
        <v>1.0039889968571267</v>
      </c>
      <c r="O1457" s="149">
        <f t="shared" si="433"/>
        <v>1.0023495674989797</v>
      </c>
      <c r="P1457" s="149">
        <f t="shared" si="434"/>
        <v>1.005579970729314</v>
      </c>
      <c r="Q1457" s="140"/>
      <c r="R1457" s="152">
        <f t="shared" si="435"/>
        <v>2.2219733878822744E-3</v>
      </c>
      <c r="S1457" s="152">
        <f t="shared" si="436"/>
        <v>3.9810619038331517E-3</v>
      </c>
      <c r="T1457" s="152">
        <f t="shared" si="437"/>
        <v>2.3468115812293011E-3</v>
      </c>
      <c r="U1457" s="152">
        <f t="shared" si="438"/>
        <v>5.5644603641497974E-3</v>
      </c>
    </row>
    <row r="1458" spans="1:21" x14ac:dyDescent="0.25">
      <c r="A1458" s="130">
        <f t="shared" si="423"/>
        <v>1992.05</v>
      </c>
      <c r="B1458" s="138"/>
      <c r="C1458" s="149">
        <f t="shared" si="430"/>
        <v>0.01</v>
      </c>
      <c r="D1458" s="150">
        <f t="shared" si="440"/>
        <v>-4.1480999999999995</v>
      </c>
      <c r="E1458" s="150">
        <f t="shared" si="424"/>
        <v>2.3328559999938201</v>
      </c>
      <c r="F1458" s="150">
        <f t="shared" si="425"/>
        <v>6.7446927633281959</v>
      </c>
      <c r="G1458" s="151">
        <f t="shared" si="426"/>
        <v>-1.8152440000061794</v>
      </c>
      <c r="H1458" s="150">
        <f t="shared" si="427"/>
        <v>2.5965927633281964</v>
      </c>
      <c r="I1458" s="137"/>
      <c r="J1458" s="151">
        <f t="shared" si="428"/>
        <v>412.9947559999938</v>
      </c>
      <c r="K1458" s="150">
        <f t="shared" si="429"/>
        <v>417.40659276332821</v>
      </c>
      <c r="L1458" s="135"/>
      <c r="M1458" s="149">
        <f t="shared" si="431"/>
        <v>1.0058314599084832</v>
      </c>
      <c r="N1458" s="149">
        <f t="shared" si="432"/>
        <v>1.0075408652386406</v>
      </c>
      <c r="O1458" s="149">
        <f t="shared" si="433"/>
        <v>1.0168457443500607</v>
      </c>
      <c r="P1458" s="149">
        <f t="shared" si="434"/>
        <v>1.0217879327062804</v>
      </c>
      <c r="Q1458" s="140"/>
      <c r="R1458" s="152">
        <f t="shared" si="435"/>
        <v>5.8145227597879903E-3</v>
      </c>
      <c r="S1458" s="152">
        <f t="shared" si="436"/>
        <v>7.5125750470334228E-3</v>
      </c>
      <c r="T1458" s="152">
        <f t="shared" si="437"/>
        <v>1.6705428423699039E-2</v>
      </c>
      <c r="U1458" s="152">
        <f t="shared" si="438"/>
        <v>2.1553968005599371E-2</v>
      </c>
    </row>
    <row r="1459" spans="1:21" x14ac:dyDescent="0.25">
      <c r="A1459" s="130">
        <f t="shared" si="423"/>
        <v>1992.06</v>
      </c>
      <c r="B1459" s="138"/>
      <c r="C1459" s="149">
        <f t="shared" si="430"/>
        <v>0.01</v>
      </c>
      <c r="D1459" s="150">
        <f t="shared" si="440"/>
        <v>-4.0826999999999884</v>
      </c>
      <c r="E1459" s="150">
        <f t="shared" si="424"/>
        <v>2.2879933434978175</v>
      </c>
      <c r="F1459" s="150">
        <f t="shared" si="425"/>
        <v>1.5680363011458061</v>
      </c>
      <c r="G1459" s="151">
        <f t="shared" si="426"/>
        <v>-1.794706656502171</v>
      </c>
      <c r="H1459" s="150">
        <f t="shared" si="427"/>
        <v>-2.5146636988541822</v>
      </c>
      <c r="I1459" s="137"/>
      <c r="J1459" s="151">
        <f t="shared" si="428"/>
        <v>406.47529334349781</v>
      </c>
      <c r="K1459" s="150">
        <f t="shared" si="429"/>
        <v>405.7553363011458</v>
      </c>
      <c r="L1459" s="135"/>
      <c r="M1459" s="149">
        <f t="shared" si="431"/>
        <v>0.99427276841693535</v>
      </c>
      <c r="N1459" s="149">
        <f t="shared" si="432"/>
        <v>0.99086717463426077</v>
      </c>
      <c r="O1459" s="149">
        <f t="shared" si="433"/>
        <v>0.99520038982171011</v>
      </c>
      <c r="P1459" s="149">
        <f t="shared" si="434"/>
        <v>0.9928664255672397</v>
      </c>
      <c r="Q1459" s="140"/>
      <c r="R1459" s="152">
        <f t="shared" si="435"/>
        <v>-5.7436950640731253E-3</v>
      </c>
      <c r="S1459" s="152">
        <f t="shared" si="436"/>
        <v>-9.1747852857880056E-3</v>
      </c>
      <c r="T1459" s="152">
        <f t="shared" si="437"/>
        <v>-4.8111652954196428E-3</v>
      </c>
      <c r="U1459" s="152">
        <f t="shared" si="438"/>
        <v>-7.1591400301349037E-3</v>
      </c>
    </row>
    <row r="1460" spans="1:21" x14ac:dyDescent="0.25">
      <c r="A1460" s="130">
        <f t="shared" si="423"/>
        <v>1992.07</v>
      </c>
      <c r="B1460" s="138"/>
      <c r="C1460" s="149">
        <f t="shared" si="430"/>
        <v>0.01</v>
      </c>
      <c r="D1460" s="150">
        <f t="shared" si="440"/>
        <v>-4.1505000000000223</v>
      </c>
      <c r="E1460" s="150">
        <f t="shared" si="424"/>
        <v>2.3725195888703481</v>
      </c>
      <c r="F1460" s="150">
        <f t="shared" si="425"/>
        <v>6.7296707726769256</v>
      </c>
      <c r="G1460" s="151">
        <f t="shared" si="426"/>
        <v>-1.7779804111296742</v>
      </c>
      <c r="H1460" s="150">
        <f t="shared" si="427"/>
        <v>2.5791707726769033</v>
      </c>
      <c r="I1460" s="137"/>
      <c r="J1460" s="151">
        <f t="shared" si="428"/>
        <v>413.27201958887036</v>
      </c>
      <c r="K1460" s="150">
        <f t="shared" si="429"/>
        <v>417.6291707726769</v>
      </c>
      <c r="L1460" s="135"/>
      <c r="M1460" s="149">
        <f t="shared" si="431"/>
        <v>0.98936813381416178</v>
      </c>
      <c r="N1460" s="149">
        <f t="shared" si="432"/>
        <v>0.99295417747074977</v>
      </c>
      <c r="O1460" s="149">
        <f t="shared" si="433"/>
        <v>1.0113311233664166</v>
      </c>
      <c r="P1460" s="149">
        <f t="shared" si="434"/>
        <v>1.0215029648544673</v>
      </c>
      <c r="Q1460" s="140"/>
      <c r="R1460" s="152">
        <f t="shared" si="435"/>
        <v>-1.0688788293456776E-2</v>
      </c>
      <c r="S1460" s="152">
        <f t="shared" si="436"/>
        <v>-7.0707615497898613E-3</v>
      </c>
      <c r="T1460" s="152">
        <f t="shared" si="437"/>
        <v>1.1267407054541299E-2</v>
      </c>
      <c r="U1460" s="152">
        <f t="shared" si="438"/>
        <v>2.1275037723082212E-2</v>
      </c>
    </row>
    <row r="1461" spans="1:21" x14ac:dyDescent="0.25">
      <c r="A1461" s="130">
        <f t="shared" si="423"/>
        <v>1992.08</v>
      </c>
      <c r="B1461" s="138"/>
      <c r="C1461" s="149">
        <f t="shared" si="430"/>
        <v>0.01</v>
      </c>
      <c r="D1461" s="150">
        <f t="shared" si="440"/>
        <v>-4.179300000000012</v>
      </c>
      <c r="E1461" s="150">
        <f t="shared" si="424"/>
        <v>2.4496838743308493</v>
      </c>
      <c r="F1461" s="150">
        <f t="shared" si="425"/>
        <v>6.4112277298251428</v>
      </c>
      <c r="G1461" s="151">
        <f t="shared" si="426"/>
        <v>-1.7296161256691627</v>
      </c>
      <c r="H1461" s="150">
        <f t="shared" si="427"/>
        <v>2.2319277298251308</v>
      </c>
      <c r="I1461" s="137"/>
      <c r="J1461" s="151">
        <f t="shared" si="428"/>
        <v>416.20038387433084</v>
      </c>
      <c r="K1461" s="150">
        <f t="shared" si="429"/>
        <v>420.16192772982515</v>
      </c>
      <c r="L1461" s="135"/>
      <c r="M1461" s="149">
        <f t="shared" si="431"/>
        <v>0.99450181589345188</v>
      </c>
      <c r="N1461" s="149">
        <f t="shared" si="432"/>
        <v>0.99419490570041025</v>
      </c>
      <c r="O1461" s="149">
        <f t="shared" si="433"/>
        <v>1.0046103951223002</v>
      </c>
      <c r="P1461" s="149">
        <f t="shared" si="434"/>
        <v>1.0038071604025829</v>
      </c>
      <c r="Q1461" s="140"/>
      <c r="R1461" s="152">
        <f t="shared" si="435"/>
        <v>-5.5133547536767502E-3</v>
      </c>
      <c r="S1461" s="152">
        <f t="shared" si="436"/>
        <v>-5.8220093535920215E-3</v>
      </c>
      <c r="T1461" s="152">
        <f t="shared" si="437"/>
        <v>4.5997998039632674E-3</v>
      </c>
      <c r="U1461" s="152">
        <f t="shared" si="438"/>
        <v>3.7999315093122693E-3</v>
      </c>
    </row>
    <row r="1462" spans="1:21" x14ac:dyDescent="0.25">
      <c r="A1462" s="130">
        <f t="shared" si="423"/>
        <v>1992.09</v>
      </c>
      <c r="B1462" s="138"/>
      <c r="C1462" s="149">
        <f t="shared" si="430"/>
        <v>0.01</v>
      </c>
      <c r="D1462" s="150">
        <f t="shared" ref="D1462:D1481" si="441">(1-Epsilon)*q_SP-q_SP</f>
        <v>-4.1847999999999956</v>
      </c>
      <c r="E1462" s="150">
        <f t="shared" si="424"/>
        <v>2.4999044855969736</v>
      </c>
      <c r="F1462" s="150">
        <f t="shared" si="425"/>
        <v>5.1890495664298983</v>
      </c>
      <c r="G1462" s="151">
        <f t="shared" si="426"/>
        <v>-1.684895514403022</v>
      </c>
      <c r="H1462" s="150">
        <f t="shared" si="427"/>
        <v>1.0042495664299027</v>
      </c>
      <c r="I1462" s="137"/>
      <c r="J1462" s="151">
        <f t="shared" si="428"/>
        <v>416.79510448559699</v>
      </c>
      <c r="K1462" s="150">
        <f t="shared" si="429"/>
        <v>419.48424956642992</v>
      </c>
      <c r="L1462" s="135"/>
      <c r="M1462" s="149">
        <f t="shared" si="431"/>
        <v>0.99656767378646194</v>
      </c>
      <c r="N1462" s="149">
        <f t="shared" si="432"/>
        <v>0.99565212280664983</v>
      </c>
      <c r="O1462" s="149">
        <f t="shared" si="433"/>
        <v>0.99993227262706186</v>
      </c>
      <c r="P1462" s="149">
        <f t="shared" si="434"/>
        <v>0.99803186425457802</v>
      </c>
      <c r="Q1462" s="140"/>
      <c r="R1462" s="152">
        <f t="shared" si="435"/>
        <v>-3.4382301585374315E-3</v>
      </c>
      <c r="S1462" s="152">
        <f t="shared" si="436"/>
        <v>-4.357356698522716E-3</v>
      </c>
      <c r="T1462" s="152">
        <f t="shared" si="437"/>
        <v>-6.7729666540225142E-5</v>
      </c>
      <c r="U1462" s="152">
        <f t="shared" si="438"/>
        <v>-1.9700750695647428E-3</v>
      </c>
    </row>
    <row r="1463" spans="1:21" x14ac:dyDescent="0.25">
      <c r="A1463" s="130">
        <f t="shared" si="423"/>
        <v>1992.1</v>
      </c>
      <c r="B1463" s="138"/>
      <c r="C1463" s="149">
        <f t="shared" si="430"/>
        <v>0.01</v>
      </c>
      <c r="D1463" s="150">
        <f t="shared" si="441"/>
        <v>-4.125</v>
      </c>
      <c r="E1463" s="150">
        <f t="shared" si="424"/>
        <v>2.498680066059503</v>
      </c>
      <c r="F1463" s="150">
        <f t="shared" si="425"/>
        <v>1.5716355717201123</v>
      </c>
      <c r="G1463" s="151">
        <f t="shared" si="426"/>
        <v>-1.626319933940497</v>
      </c>
      <c r="H1463" s="150">
        <f t="shared" si="427"/>
        <v>-2.5533644282798877</v>
      </c>
      <c r="I1463" s="137"/>
      <c r="J1463" s="151">
        <f t="shared" si="428"/>
        <v>410.87368006605948</v>
      </c>
      <c r="K1463" s="150">
        <f t="shared" si="429"/>
        <v>409.94663557172009</v>
      </c>
      <c r="L1463" s="135"/>
      <c r="M1463" s="149">
        <f t="shared" si="431"/>
        <v>1.0084210032868655</v>
      </c>
      <c r="N1463" s="149">
        <f t="shared" si="432"/>
        <v>1.0058328669170284</v>
      </c>
      <c r="O1463" s="149">
        <f t="shared" si="433"/>
        <v>1.0116691803652766</v>
      </c>
      <c r="P1463" s="149">
        <f t="shared" si="434"/>
        <v>1.0100412780025252</v>
      </c>
      <c r="Q1463" s="140"/>
      <c r="R1463" s="152">
        <f t="shared" si="435"/>
        <v>8.3857444436237528E-3</v>
      </c>
      <c r="S1463" s="152">
        <f t="shared" si="436"/>
        <v>5.8159216100101335E-3</v>
      </c>
      <c r="T1463" s="152">
        <f t="shared" si="437"/>
        <v>1.1601620550587883E-2</v>
      </c>
      <c r="U1463" s="152">
        <f t="shared" si="438"/>
        <v>9.9911993274714901E-3</v>
      </c>
    </row>
    <row r="1464" spans="1:21" x14ac:dyDescent="0.25">
      <c r="A1464" s="130">
        <f t="shared" si="423"/>
        <v>1992.11</v>
      </c>
      <c r="B1464" s="138"/>
      <c r="C1464" s="149">
        <f t="shared" si="430"/>
        <v>0.01</v>
      </c>
      <c r="D1464" s="150">
        <f t="shared" si="441"/>
        <v>-4.2284000000000219</v>
      </c>
      <c r="E1464" s="150">
        <f t="shared" si="424"/>
        <v>2.5438594491817459</v>
      </c>
      <c r="F1464" s="150">
        <f t="shared" si="425"/>
        <v>6.989489773588061</v>
      </c>
      <c r="G1464" s="151">
        <f t="shared" si="426"/>
        <v>-1.684540550818276</v>
      </c>
      <c r="H1464" s="150">
        <f t="shared" si="427"/>
        <v>2.7610897735880391</v>
      </c>
      <c r="I1464" s="137"/>
      <c r="J1464" s="151">
        <f t="shared" si="428"/>
        <v>421.15545944918171</v>
      </c>
      <c r="K1464" s="150">
        <f t="shared" si="429"/>
        <v>425.601089773588</v>
      </c>
      <c r="L1464" s="135"/>
      <c r="M1464" s="149">
        <f t="shared" si="431"/>
        <v>1.0256805776725026</v>
      </c>
      <c r="N1464" s="149">
        <f t="shared" si="432"/>
        <v>1.0296416140742093</v>
      </c>
      <c r="O1464" s="149">
        <f t="shared" si="433"/>
        <v>1.027075395773142</v>
      </c>
      <c r="P1464" s="149">
        <f t="shared" si="434"/>
        <v>1.0379587106636103</v>
      </c>
      <c r="Q1464" s="140"/>
      <c r="R1464" s="152">
        <f t="shared" si="435"/>
        <v>2.5356370471437691E-2</v>
      </c>
      <c r="S1464" s="152">
        <f t="shared" si="436"/>
        <v>2.9210794192999705E-2</v>
      </c>
      <c r="T1464" s="152">
        <f t="shared" si="437"/>
        <v>2.6715341857560082E-2</v>
      </c>
      <c r="U1464" s="152">
        <f t="shared" si="438"/>
        <v>3.7256006171817777E-2</v>
      </c>
    </row>
    <row r="1465" spans="1:21" x14ac:dyDescent="0.25">
      <c r="A1465" s="130">
        <f t="shared" si="423"/>
        <v>1992.12</v>
      </c>
      <c r="B1465" s="138"/>
      <c r="C1465" s="149">
        <f t="shared" si="430"/>
        <v>0.01</v>
      </c>
      <c r="D1465" s="150">
        <f t="shared" si="441"/>
        <v>-4.3564000000000078</v>
      </c>
      <c r="E1465" s="150">
        <f t="shared" si="424"/>
        <v>2.5223759453096926</v>
      </c>
      <c r="F1465" s="150">
        <f t="shared" si="425"/>
        <v>7.2309880776103164</v>
      </c>
      <c r="G1465" s="151">
        <f t="shared" si="426"/>
        <v>-1.8340240546903153</v>
      </c>
      <c r="H1465" s="150">
        <f t="shared" si="427"/>
        <v>2.8745880776103085</v>
      </c>
      <c r="I1465" s="137"/>
      <c r="J1465" s="151">
        <f t="shared" si="428"/>
        <v>433.80597594530968</v>
      </c>
      <c r="K1465" s="150">
        <f t="shared" si="429"/>
        <v>438.51458807761031</v>
      </c>
      <c r="L1465" s="135"/>
      <c r="M1465" s="149">
        <f t="shared" si="431"/>
        <v>1.0084507646002043</v>
      </c>
      <c r="N1465" s="149">
        <f t="shared" si="432"/>
        <v>1.0085314024277192</v>
      </c>
      <c r="O1465" s="149">
        <f t="shared" si="433"/>
        <v>1.0267351030879195</v>
      </c>
      <c r="P1465" s="149">
        <f t="shared" si="434"/>
        <v>1.0269662705197409</v>
      </c>
      <c r="Q1465" s="140"/>
      <c r="R1465" s="152">
        <f t="shared" si="435"/>
        <v>8.4152567942004184E-3</v>
      </c>
      <c r="S1465" s="152">
        <f t="shared" si="436"/>
        <v>8.4952156841460544E-3</v>
      </c>
      <c r="T1465" s="152">
        <f t="shared" si="437"/>
        <v>2.63839649476405E-2</v>
      </c>
      <c r="U1465" s="152">
        <f t="shared" si="438"/>
        <v>2.6609087680447174E-2</v>
      </c>
    </row>
    <row r="1466" spans="1:21" x14ac:dyDescent="0.25">
      <c r="A1466" s="130">
        <f t="shared" si="423"/>
        <v>1993.01</v>
      </c>
      <c r="B1466" s="138"/>
      <c r="C1466" s="149">
        <f t="shared" si="430"/>
        <v>0.01</v>
      </c>
      <c r="D1466" s="150">
        <f t="shared" si="441"/>
        <v>-4.3523000000000138</v>
      </c>
      <c r="E1466" s="150">
        <f t="shared" si="424"/>
        <v>2.5000836316374246</v>
      </c>
      <c r="F1466" s="150">
        <f t="shared" si="425"/>
        <v>3.5614965909377228</v>
      </c>
      <c r="G1466" s="151">
        <f t="shared" si="426"/>
        <v>-1.8522163683625892</v>
      </c>
      <c r="H1466" s="150">
        <f t="shared" si="427"/>
        <v>-0.79080340906229107</v>
      </c>
      <c r="I1466" s="137"/>
      <c r="J1466" s="151">
        <f t="shared" si="428"/>
        <v>433.37778363163744</v>
      </c>
      <c r="K1466" s="150">
        <f t="shared" si="429"/>
        <v>434.43919659093774</v>
      </c>
      <c r="L1466" s="135"/>
      <c r="M1466" s="149">
        <f t="shared" si="431"/>
        <v>0.99590220990935019</v>
      </c>
      <c r="N1466" s="149">
        <f t="shared" si="432"/>
        <v>0.99350909248351471</v>
      </c>
      <c r="O1466" s="149">
        <f t="shared" si="433"/>
        <v>0.99684229697368854</v>
      </c>
      <c r="P1466" s="149">
        <f t="shared" si="434"/>
        <v>0.99343317919619878</v>
      </c>
      <c r="Q1466" s="140"/>
      <c r="R1466" s="152">
        <f t="shared" si="435"/>
        <v>-4.1062090397251541E-3</v>
      </c>
      <c r="S1466" s="152">
        <f t="shared" si="436"/>
        <v>-6.5120650608162019E-3</v>
      </c>
      <c r="T1466" s="152">
        <f t="shared" si="437"/>
        <v>-3.1626990906766005E-3</v>
      </c>
      <c r="U1466" s="152">
        <f t="shared" si="438"/>
        <v>-6.58847723286053E-3</v>
      </c>
    </row>
    <row r="1467" spans="1:21" x14ac:dyDescent="0.25">
      <c r="A1467" s="130">
        <f t="shared" si="423"/>
        <v>1993.02</v>
      </c>
      <c r="B1467" s="138"/>
      <c r="C1467" s="149">
        <f t="shared" si="430"/>
        <v>0.01</v>
      </c>
      <c r="D1467" s="150">
        <f t="shared" si="441"/>
        <v>-4.41700000000003</v>
      </c>
      <c r="E1467" s="150">
        <f t="shared" si="424"/>
        <v>2.579365038346165</v>
      </c>
      <c r="F1467" s="150">
        <f t="shared" si="425"/>
        <v>7.1555024952846047</v>
      </c>
      <c r="G1467" s="151">
        <f t="shared" si="426"/>
        <v>-1.837634961653865</v>
      </c>
      <c r="H1467" s="150">
        <f t="shared" si="427"/>
        <v>2.7385024952845747</v>
      </c>
      <c r="I1467" s="137"/>
      <c r="J1467" s="151">
        <f t="shared" si="428"/>
        <v>439.86236503834613</v>
      </c>
      <c r="K1467" s="150">
        <f t="shared" si="429"/>
        <v>444.43850249528458</v>
      </c>
      <c r="L1467" s="135"/>
      <c r="M1467" s="149">
        <f t="shared" si="431"/>
        <v>0.99200448245083894</v>
      </c>
      <c r="N1467" s="149">
        <f t="shared" si="432"/>
        <v>0.99435430678093428</v>
      </c>
      <c r="O1467" s="149">
        <f t="shared" si="433"/>
        <v>1.0105528234032704</v>
      </c>
      <c r="P1467" s="149">
        <f t="shared" si="434"/>
        <v>1.0170715493716806</v>
      </c>
      <c r="Q1467" s="140"/>
      <c r="R1467" s="152">
        <f t="shared" si="435"/>
        <v>-8.0276531078370683E-3</v>
      </c>
      <c r="S1467" s="152">
        <f t="shared" si="436"/>
        <v>-5.6616903834956827E-3</v>
      </c>
      <c r="T1467" s="152">
        <f t="shared" si="437"/>
        <v>1.049753101607543E-2</v>
      </c>
      <c r="U1467" s="152">
        <f t="shared" si="438"/>
        <v>1.6927467956225434E-2</v>
      </c>
    </row>
    <row r="1468" spans="1:21" x14ac:dyDescent="0.25">
      <c r="A1468" s="130">
        <f t="shared" si="423"/>
        <v>1993.03</v>
      </c>
      <c r="B1468" s="138"/>
      <c r="C1468" s="149">
        <f t="shared" si="430"/>
        <v>0.01</v>
      </c>
      <c r="D1468" s="150">
        <f t="shared" si="441"/>
        <v>-4.5015999999999963</v>
      </c>
      <c r="E1468" s="150">
        <f t="shared" si="424"/>
        <v>2.6908493652797856</v>
      </c>
      <c r="F1468" s="150">
        <f t="shared" si="425"/>
        <v>7.3871128256429834</v>
      </c>
      <c r="G1468" s="151">
        <f t="shared" si="426"/>
        <v>-1.8107506347202107</v>
      </c>
      <c r="H1468" s="150">
        <f t="shared" si="427"/>
        <v>2.8855128256429872</v>
      </c>
      <c r="I1468" s="137"/>
      <c r="J1468" s="151">
        <f t="shared" si="428"/>
        <v>448.34924936527983</v>
      </c>
      <c r="K1468" s="150">
        <f t="shared" si="429"/>
        <v>453.04551282564302</v>
      </c>
      <c r="L1468" s="135"/>
      <c r="M1468" s="149">
        <f t="shared" si="431"/>
        <v>0.99605962647790092</v>
      </c>
      <c r="N1468" s="149">
        <f t="shared" si="432"/>
        <v>0.99607375696154943</v>
      </c>
      <c r="O1468" s="149">
        <f t="shared" si="433"/>
        <v>1.0151048917086594</v>
      </c>
      <c r="P1468" s="149">
        <f t="shared" si="434"/>
        <v>1.0151436837266514</v>
      </c>
      <c r="Q1468" s="140"/>
      <c r="R1468" s="152">
        <f t="shared" si="435"/>
        <v>-3.9481572477652015E-3</v>
      </c>
      <c r="S1468" s="152">
        <f t="shared" si="436"/>
        <v>-3.9339709650933544E-3</v>
      </c>
      <c r="T1468" s="152">
        <f t="shared" si="437"/>
        <v>1.4991948739262993E-2</v>
      </c>
      <c r="U1468" s="152">
        <f t="shared" si="438"/>
        <v>1.5030162796857852E-2</v>
      </c>
    </row>
    <row r="1469" spans="1:21" x14ac:dyDescent="0.25">
      <c r="A1469" s="130">
        <f t="shared" si="423"/>
        <v>1993.04</v>
      </c>
      <c r="B1469" s="138"/>
      <c r="C1469" s="149">
        <f t="shared" si="430"/>
        <v>0.01</v>
      </c>
      <c r="D1469" s="150">
        <f t="shared" si="441"/>
        <v>-4.4307999999999765</v>
      </c>
      <c r="E1469" s="150">
        <f t="shared" si="424"/>
        <v>2.6915666116840526</v>
      </c>
      <c r="F1469" s="150">
        <f t="shared" si="425"/>
        <v>1.6341965865353061</v>
      </c>
      <c r="G1469" s="151">
        <f t="shared" si="426"/>
        <v>-1.7392333883159239</v>
      </c>
      <c r="H1469" s="150">
        <f t="shared" si="427"/>
        <v>-2.7966034134646707</v>
      </c>
      <c r="I1469" s="137"/>
      <c r="J1469" s="151">
        <f t="shared" si="428"/>
        <v>441.34076661168405</v>
      </c>
      <c r="K1469" s="150">
        <f t="shared" si="429"/>
        <v>440.28339658653533</v>
      </c>
      <c r="L1469" s="135"/>
      <c r="M1469" s="149">
        <f t="shared" si="431"/>
        <v>0.9988335337531109</v>
      </c>
      <c r="N1469" s="149">
        <f t="shared" si="432"/>
        <v>0.9950180509799087</v>
      </c>
      <c r="O1469" s="149">
        <f t="shared" si="433"/>
        <v>1.0009145346788149</v>
      </c>
      <c r="P1469" s="149">
        <f t="shared" si="434"/>
        <v>0.99859794741811536</v>
      </c>
      <c r="Q1469" s="140"/>
      <c r="R1469" s="152">
        <f t="shared" si="435"/>
        <v>-1.1671470981531741E-3</v>
      </c>
      <c r="S1469" s="152">
        <f t="shared" si="436"/>
        <v>-4.9944002997522703E-3</v>
      </c>
      <c r="T1469" s="152">
        <f t="shared" si="437"/>
        <v>9.141167467649747E-4</v>
      </c>
      <c r="U1469" s="152">
        <f t="shared" si="438"/>
        <v>-1.403036377268581E-3</v>
      </c>
    </row>
    <row r="1470" spans="1:21" x14ac:dyDescent="0.25">
      <c r="A1470" s="130">
        <f t="shared" si="423"/>
        <v>1993.05</v>
      </c>
      <c r="B1470" s="138"/>
      <c r="C1470" s="149">
        <f t="shared" si="430"/>
        <v>0.01</v>
      </c>
      <c r="D1470" s="150">
        <f t="shared" si="441"/>
        <v>-4.4524999999999864</v>
      </c>
      <c r="E1470" s="150">
        <f t="shared" si="424"/>
        <v>2.7356963259083891</v>
      </c>
      <c r="F1470" s="150">
        <f t="shared" si="425"/>
        <v>6.6865395363521261</v>
      </c>
      <c r="G1470" s="151">
        <f t="shared" si="426"/>
        <v>-1.7168036740915973</v>
      </c>
      <c r="H1470" s="150">
        <f t="shared" si="427"/>
        <v>2.2340395363521397</v>
      </c>
      <c r="I1470" s="137"/>
      <c r="J1470" s="151">
        <f t="shared" si="428"/>
        <v>443.53319632590842</v>
      </c>
      <c r="K1470" s="150">
        <f t="shared" si="429"/>
        <v>447.48403953635216</v>
      </c>
      <c r="L1470" s="135"/>
      <c r="M1470" s="149">
        <f t="shared" si="431"/>
        <v>1.0091042795837901</v>
      </c>
      <c r="N1470" s="149">
        <f t="shared" si="432"/>
        <v>1.0126041822585912</v>
      </c>
      <c r="O1470" s="149">
        <f t="shared" si="433"/>
        <v>1.0079674834686045</v>
      </c>
      <c r="P1470" s="149">
        <f t="shared" si="434"/>
        <v>1.0165218823566722</v>
      </c>
      <c r="Q1470" s="140"/>
      <c r="R1470" s="152">
        <f t="shared" si="435"/>
        <v>9.0630854701271388E-3</v>
      </c>
      <c r="S1470" s="152">
        <f t="shared" si="436"/>
        <v>1.2525410762988723E-2</v>
      </c>
      <c r="T1470" s="152">
        <f t="shared" si="437"/>
        <v>7.9359106651754729E-3</v>
      </c>
      <c r="U1470" s="152">
        <f t="shared" si="438"/>
        <v>1.6386881013114325E-2</v>
      </c>
    </row>
    <row r="1471" spans="1:21" x14ac:dyDescent="0.25">
      <c r="A1471" s="130">
        <f t="shared" si="423"/>
        <v>1993.06</v>
      </c>
      <c r="B1471" s="138"/>
      <c r="C1471" s="149">
        <f t="shared" si="430"/>
        <v>0.01</v>
      </c>
      <c r="D1471" s="150">
        <f t="shared" si="441"/>
        <v>-4.4805999999999813</v>
      </c>
      <c r="E1471" s="150">
        <f t="shared" si="424"/>
        <v>2.7274423304237212</v>
      </c>
      <c r="F1471" s="150">
        <f t="shared" si="425"/>
        <v>6.8896918634427564</v>
      </c>
      <c r="G1471" s="151">
        <f t="shared" si="426"/>
        <v>-1.7531576695762601</v>
      </c>
      <c r="H1471" s="150">
        <f t="shared" si="427"/>
        <v>2.4090918634427751</v>
      </c>
      <c r="I1471" s="137"/>
      <c r="J1471" s="151">
        <f t="shared" si="428"/>
        <v>446.30684233042376</v>
      </c>
      <c r="K1471" s="150">
        <f t="shared" si="429"/>
        <v>450.46909186344277</v>
      </c>
      <c r="L1471" s="135"/>
      <c r="M1471" s="149">
        <f t="shared" si="431"/>
        <v>1.0020260786510664</v>
      </c>
      <c r="N1471" s="149">
        <f t="shared" si="432"/>
        <v>1.0021467433063982</v>
      </c>
      <c r="O1471" s="149">
        <f t="shared" si="433"/>
        <v>1.006419358592846</v>
      </c>
      <c r="P1471" s="149">
        <f t="shared" si="434"/>
        <v>1.0067241651454069</v>
      </c>
      <c r="Q1471" s="140"/>
      <c r="R1471" s="152">
        <f t="shared" si="435"/>
        <v>2.0240289218577028E-3</v>
      </c>
      <c r="S1471" s="152">
        <f t="shared" si="436"/>
        <v>2.144442345446319E-3</v>
      </c>
      <c r="T1471" s="152">
        <f t="shared" si="437"/>
        <v>6.3988422647767605E-3</v>
      </c>
      <c r="U1471" s="152">
        <f t="shared" si="438"/>
        <v>6.7016587816279725E-3</v>
      </c>
    </row>
    <row r="1472" spans="1:21" x14ac:dyDescent="0.25">
      <c r="A1472" s="130">
        <f t="shared" si="423"/>
        <v>1993.07</v>
      </c>
      <c r="B1472" s="138"/>
      <c r="C1472" s="149">
        <f t="shared" si="430"/>
        <v>0.01</v>
      </c>
      <c r="D1472" s="150">
        <f t="shared" si="441"/>
        <v>-4.4728999999999814</v>
      </c>
      <c r="E1472" s="150">
        <f t="shared" si="424"/>
        <v>2.733935579757981</v>
      </c>
      <c r="F1472" s="150">
        <f t="shared" si="425"/>
        <v>3.0976482193608166</v>
      </c>
      <c r="G1472" s="151">
        <f t="shared" si="426"/>
        <v>-1.7389644202420005</v>
      </c>
      <c r="H1472" s="150">
        <f t="shared" si="427"/>
        <v>-1.3752517806391649</v>
      </c>
      <c r="I1472" s="137"/>
      <c r="J1472" s="151">
        <f t="shared" si="428"/>
        <v>445.55103557975804</v>
      </c>
      <c r="K1472" s="150">
        <f t="shared" si="429"/>
        <v>445.91474821936083</v>
      </c>
      <c r="L1472" s="135"/>
      <c r="M1472" s="149">
        <f t="shared" si="431"/>
        <v>0.99603324077555189</v>
      </c>
      <c r="N1472" s="149">
        <f t="shared" si="432"/>
        <v>0.99345438584128931</v>
      </c>
      <c r="O1472" s="149">
        <f t="shared" si="433"/>
        <v>0.99630322042156383</v>
      </c>
      <c r="P1472" s="149">
        <f t="shared" si="434"/>
        <v>0.99338128420102745</v>
      </c>
      <c r="Q1472" s="140"/>
      <c r="R1472" s="152">
        <f t="shared" si="435"/>
        <v>-3.9746476818050078E-3</v>
      </c>
      <c r="S1472" s="152">
        <f t="shared" si="436"/>
        <v>-6.5671306348300193E-3</v>
      </c>
      <c r="T1472" s="152">
        <f t="shared" si="437"/>
        <v>-3.7036295551756927E-3</v>
      </c>
      <c r="U1472" s="152">
        <f t="shared" si="438"/>
        <v>-6.6407166302870999E-3</v>
      </c>
    </row>
    <row r="1473" spans="1:21" x14ac:dyDescent="0.25">
      <c r="A1473" s="130">
        <f t="shared" ref="A1473:A1536" si="442">Timecode</f>
        <v>1993.08</v>
      </c>
      <c r="B1473" s="138"/>
      <c r="C1473" s="149">
        <f t="shared" si="430"/>
        <v>0.01</v>
      </c>
      <c r="D1473" s="150">
        <f t="shared" si="441"/>
        <v>-4.5412999999999784</v>
      </c>
      <c r="E1473" s="150">
        <f t="shared" si="424"/>
        <v>2.8216675438719805</v>
      </c>
      <c r="F1473" s="150">
        <f t="shared" si="425"/>
        <v>7.4076500621751569</v>
      </c>
      <c r="G1473" s="151">
        <f t="shared" si="426"/>
        <v>-1.7196324561279979</v>
      </c>
      <c r="H1473" s="150">
        <f t="shared" si="427"/>
        <v>2.8663500621751785</v>
      </c>
      <c r="I1473" s="137"/>
      <c r="J1473" s="151">
        <f t="shared" si="428"/>
        <v>452.41036754387198</v>
      </c>
      <c r="K1473" s="150">
        <f t="shared" si="429"/>
        <v>456.99635006217517</v>
      </c>
      <c r="L1473" s="135"/>
      <c r="M1473" s="149">
        <f t="shared" si="431"/>
        <v>1.0022416056757795</v>
      </c>
      <c r="N1473" s="149">
        <f t="shared" si="432"/>
        <v>1.0051787531361449</v>
      </c>
      <c r="O1473" s="149">
        <f t="shared" si="433"/>
        <v>1.013591488824451</v>
      </c>
      <c r="P1473" s="149">
        <f t="shared" si="434"/>
        <v>1.0213023052934733</v>
      </c>
      <c r="Q1473" s="140"/>
      <c r="R1473" s="152">
        <f t="shared" si="435"/>
        <v>2.2390970260128609E-3</v>
      </c>
      <c r="S1473" s="152">
        <f t="shared" si="436"/>
        <v>5.1653895122053305E-3</v>
      </c>
      <c r="T1473" s="152">
        <f t="shared" si="437"/>
        <v>1.3499953012871147E-2</v>
      </c>
      <c r="U1473" s="152">
        <f t="shared" si="438"/>
        <v>2.1078582814166833E-2</v>
      </c>
    </row>
    <row r="1474" spans="1:21" x14ac:dyDescent="0.25">
      <c r="A1474" s="130">
        <f t="shared" si="442"/>
        <v>1993.09</v>
      </c>
      <c r="B1474" s="138"/>
      <c r="C1474" s="149">
        <f t="shared" si="430"/>
        <v>0.01</v>
      </c>
      <c r="D1474" s="150">
        <f t="shared" si="441"/>
        <v>-4.5923999999999978</v>
      </c>
      <c r="E1474" s="150">
        <f t="shared" ref="E1474:E1537" si="443">(Epsilon*2*L_RDY_SP_set*q_SP)</f>
        <v>2.8656932686274876</v>
      </c>
      <c r="F1474" s="150">
        <f t="shared" ref="F1474:F1537" si="444">(Epsilon*2*L_RS_SP_set*q_SP)</f>
        <v>7.3894022203663114</v>
      </c>
      <c r="G1474" s="151">
        <f t="shared" ref="G1474:G1537" si="445">Impact_neg_d+Impact_pos_RDY_d</f>
        <v>-1.7267067313725102</v>
      </c>
      <c r="H1474" s="150">
        <f t="shared" ref="H1474:H1537" si="446">Impact_neg_d+Impact_pos_RS_d</f>
        <v>2.7970022203663136</v>
      </c>
      <c r="I1474" s="137"/>
      <c r="J1474" s="151">
        <f t="shared" ref="J1474:J1537" si="447">q_SP+Impact_ges_RDY_d</f>
        <v>457.51329326862748</v>
      </c>
      <c r="K1474" s="150">
        <f t="shared" ref="K1474:K1537" si="448">q_SP+Impact_ges_RS_d</f>
        <v>462.03700222036633</v>
      </c>
      <c r="L1474" s="135"/>
      <c r="M1474" s="149">
        <f t="shared" si="431"/>
        <v>0.9912739401783599</v>
      </c>
      <c r="N1474" s="149">
        <f t="shared" si="432"/>
        <v>0.99118888818440221</v>
      </c>
      <c r="O1474" s="149">
        <f t="shared" si="433"/>
        <v>1.0072463532500313</v>
      </c>
      <c r="P1474" s="149">
        <f t="shared" si="434"/>
        <v>1.0070270403878077</v>
      </c>
      <c r="Q1474" s="140"/>
      <c r="R1474" s="152">
        <f t="shared" si="435"/>
        <v>-8.7643548207021107E-3</v>
      </c>
      <c r="S1474" s="152">
        <f t="shared" si="436"/>
        <v>-8.8501591977557977E-3</v>
      </c>
      <c r="T1474" s="152">
        <f t="shared" si="437"/>
        <v>7.2202245814315478E-3</v>
      </c>
      <c r="U1474" s="152">
        <f t="shared" si="438"/>
        <v>7.002465796767071E-3</v>
      </c>
    </row>
    <row r="1475" spans="1:21" x14ac:dyDescent="0.25">
      <c r="A1475" s="130">
        <f t="shared" si="442"/>
        <v>1993.1</v>
      </c>
      <c r="B1475" s="138"/>
      <c r="C1475" s="149">
        <f t="shared" ref="C1475:C1538" si="449">C1474</f>
        <v>0.01</v>
      </c>
      <c r="D1475" s="150">
        <f t="shared" si="441"/>
        <v>-4.63900000000001</v>
      </c>
      <c r="E1475" s="150">
        <f t="shared" si="443"/>
        <v>2.9820866309657132</v>
      </c>
      <c r="F1475" s="150">
        <f t="shared" si="444"/>
        <v>7.4450980010023189</v>
      </c>
      <c r="G1475" s="151">
        <f t="shared" si="445"/>
        <v>-1.6569133690342968</v>
      </c>
      <c r="H1475" s="150">
        <f t="shared" si="446"/>
        <v>2.8060980010023089</v>
      </c>
      <c r="I1475" s="137"/>
      <c r="J1475" s="151">
        <f t="shared" si="447"/>
        <v>462.24308663096571</v>
      </c>
      <c r="K1475" s="150">
        <f t="shared" si="448"/>
        <v>466.70609800100226</v>
      </c>
      <c r="L1475" s="135"/>
      <c r="M1475" s="149">
        <f t="shared" ref="M1475:M1538" si="450">(D_mon+q_impact_RDY_d)/INDEX(q_impact_RDY_d,tMinus)*L_RDY_SP_set+(R_Cash)*(1-L_RDY_SP_set)</f>
        <v>1.0055006978572734</v>
      </c>
      <c r="N1475" s="149">
        <f t="shared" ref="N1475:N1538" si="451">(D_mon+q_impact_RS_d)/INDEX(q_impact_RS_d,tMinus)*L_RDY_SP_set+(R_Cash)*(1-L_RDY_SP_set)</f>
        <v>1.0054187530803318</v>
      </c>
      <c r="O1475" s="149">
        <f t="shared" ref="O1475:O1538" si="452">(D_mon+q_impact_RDY_d)/INDEX(q_impact_RDY_d,tMinus)*L_RS_SP_set+(R_Cash)*(1-L_RS_SP_set)</f>
        <v>1.0105488999959673</v>
      </c>
      <c r="P1475" s="149">
        <f t="shared" ref="P1475:P1538" si="453">(D_mon+q_impact_RS_d)/INDEX(q_impact_RS_d,tMinus)*L_RS_SP_set+(R_Cash)*(1-L_RS_SP_set)</f>
        <v>1.0103443161020369</v>
      </c>
      <c r="Q1475" s="140"/>
      <c r="R1475" s="152">
        <f t="shared" ref="R1475:R1538" si="454">LN(M1475)</f>
        <v>5.4856242703819101E-3</v>
      </c>
      <c r="S1475" s="152">
        <f t="shared" ref="S1475:S1538" si="455">LN(N1475)</f>
        <v>5.4041244599855086E-3</v>
      </c>
      <c r="T1475" s="152">
        <f t="shared" ref="T1475:T1538" si="456">LN(O1475)</f>
        <v>1.0493648571903894E-2</v>
      </c>
      <c r="U1475" s="152">
        <f t="shared" ref="U1475:U1538" si="457">LN(P1475)</f>
        <v>1.0291179789288738E-2</v>
      </c>
    </row>
    <row r="1476" spans="1:21" x14ac:dyDescent="0.25">
      <c r="A1476" s="130">
        <f t="shared" si="442"/>
        <v>1993.11</v>
      </c>
      <c r="B1476" s="138"/>
      <c r="C1476" s="149">
        <f t="shared" si="449"/>
        <v>0.01</v>
      </c>
      <c r="D1476" s="150">
        <f t="shared" si="441"/>
        <v>-4.6288999999999874</v>
      </c>
      <c r="E1476" s="150">
        <f t="shared" si="443"/>
        <v>2.9698508615132475</v>
      </c>
      <c r="F1476" s="150">
        <f t="shared" si="444"/>
        <v>2.8924587672799036</v>
      </c>
      <c r="G1476" s="151">
        <f t="shared" si="445"/>
        <v>-1.6590491384867398</v>
      </c>
      <c r="H1476" s="150">
        <f t="shared" si="446"/>
        <v>-1.7364412327200838</v>
      </c>
      <c r="I1476" s="137"/>
      <c r="J1476" s="151">
        <f t="shared" si="447"/>
        <v>461.23095086151324</v>
      </c>
      <c r="K1476" s="150">
        <f t="shared" si="448"/>
        <v>461.15355876727989</v>
      </c>
      <c r="L1476" s="135"/>
      <c r="M1476" s="149">
        <f t="shared" si="450"/>
        <v>1.0226803075568944</v>
      </c>
      <c r="N1476" s="149">
        <f t="shared" si="451"/>
        <v>1.0195591930218657</v>
      </c>
      <c r="O1476" s="149">
        <f t="shared" si="452"/>
        <v>1.0229585373974337</v>
      </c>
      <c r="P1476" s="149">
        <f t="shared" si="453"/>
        <v>1.0199187567749384</v>
      </c>
      <c r="Q1476" s="140"/>
      <c r="R1476" s="152">
        <f t="shared" si="454"/>
        <v>2.2426933297708791E-2</v>
      </c>
      <c r="S1476" s="152">
        <f t="shared" si="455"/>
        <v>1.937037018247979E-2</v>
      </c>
      <c r="T1476" s="152">
        <f t="shared" si="456"/>
        <v>2.2698955744819824E-2</v>
      </c>
      <c r="U1476" s="152">
        <f t="shared" si="457"/>
        <v>1.9722973903283786E-2</v>
      </c>
    </row>
    <row r="1477" spans="1:21" x14ac:dyDescent="0.25">
      <c r="A1477" s="130">
        <f t="shared" si="442"/>
        <v>1993.12</v>
      </c>
      <c r="B1477" s="138"/>
      <c r="C1477" s="149">
        <f t="shared" si="449"/>
        <v>0.01</v>
      </c>
      <c r="D1477" s="150">
        <f t="shared" si="441"/>
        <v>-4.65949999999998</v>
      </c>
      <c r="E1477" s="150">
        <f t="shared" si="443"/>
        <v>2.8695816844520547</v>
      </c>
      <c r="F1477" s="150">
        <f t="shared" si="444"/>
        <v>7.2268125724725341</v>
      </c>
      <c r="G1477" s="151">
        <f t="shared" si="445"/>
        <v>-1.7899183155479252</v>
      </c>
      <c r="H1477" s="150">
        <f t="shared" si="446"/>
        <v>2.5673125724725541</v>
      </c>
      <c r="I1477" s="137"/>
      <c r="J1477" s="151">
        <f t="shared" si="447"/>
        <v>464.16008168445205</v>
      </c>
      <c r="K1477" s="150">
        <f t="shared" si="448"/>
        <v>468.51731257247252</v>
      </c>
      <c r="L1477" s="135"/>
      <c r="M1477" s="149">
        <f t="shared" si="450"/>
        <v>1.0083983497967259</v>
      </c>
      <c r="N1477" s="149">
        <f t="shared" si="451"/>
        <v>1.011359945518046</v>
      </c>
      <c r="O1477" s="149">
        <f t="shared" si="452"/>
        <v>1.0085505186110759</v>
      </c>
      <c r="P1477" s="149">
        <f t="shared" si="453"/>
        <v>1.0160090611956558</v>
      </c>
      <c r="Q1477" s="140"/>
      <c r="R1477" s="152">
        <f t="shared" si="454"/>
        <v>8.3632798732537379E-3</v>
      </c>
      <c r="S1477" s="152">
        <f t="shared" si="455"/>
        <v>1.1295905871859167E-2</v>
      </c>
      <c r="T1477" s="152">
        <f t="shared" si="456"/>
        <v>8.5141699796140655E-3</v>
      </c>
      <c r="U1477" s="152">
        <f t="shared" si="457"/>
        <v>1.5882267616181805E-2</v>
      </c>
    </row>
    <row r="1478" spans="1:21" x14ac:dyDescent="0.25">
      <c r="A1478" s="130">
        <f t="shared" si="442"/>
        <v>1994.01</v>
      </c>
      <c r="B1478" s="138"/>
      <c r="C1478" s="149">
        <f t="shared" si="449"/>
        <v>0.01</v>
      </c>
      <c r="D1478" s="150">
        <f t="shared" si="441"/>
        <v>-4.7298999999999864</v>
      </c>
      <c r="E1478" s="150">
        <f t="shared" si="443"/>
        <v>2.8921428989104574</v>
      </c>
      <c r="F1478" s="150">
        <f t="shared" si="444"/>
        <v>7.7135561471978837</v>
      </c>
      <c r="G1478" s="151">
        <f t="shared" si="445"/>
        <v>-1.8377571010895291</v>
      </c>
      <c r="H1478" s="150">
        <f t="shared" si="446"/>
        <v>2.9836561471978973</v>
      </c>
      <c r="I1478" s="137"/>
      <c r="J1478" s="151">
        <f t="shared" si="447"/>
        <v>471.15224289891046</v>
      </c>
      <c r="K1478" s="150">
        <f t="shared" si="448"/>
        <v>475.97365614719791</v>
      </c>
      <c r="L1478" s="135"/>
      <c r="M1478" s="149">
        <f t="shared" si="450"/>
        <v>1.0075396387781246</v>
      </c>
      <c r="N1478" s="149">
        <f t="shared" si="451"/>
        <v>1.0077932641586629</v>
      </c>
      <c r="O1478" s="149">
        <f t="shared" si="452"/>
        <v>1.0147272163366075</v>
      </c>
      <c r="P1478" s="149">
        <f t="shared" si="453"/>
        <v>1.0154036537332078</v>
      </c>
      <c r="Q1478" s="140"/>
      <c r="R1478" s="152">
        <f t="shared" si="454"/>
        <v>7.5113577651297067E-3</v>
      </c>
      <c r="S1478" s="152">
        <f t="shared" si="455"/>
        <v>7.7630535336130789E-3</v>
      </c>
      <c r="T1478" s="152">
        <f t="shared" si="456"/>
        <v>1.4619823995631966E-2</v>
      </c>
      <c r="U1478" s="152">
        <f t="shared" si="457"/>
        <v>1.5286221843776768E-2</v>
      </c>
    </row>
    <row r="1479" spans="1:21" x14ac:dyDescent="0.25">
      <c r="A1479" s="130">
        <f t="shared" si="442"/>
        <v>1994.02</v>
      </c>
      <c r="B1479" s="138"/>
      <c r="C1479" s="149">
        <f t="shared" si="449"/>
        <v>0.01</v>
      </c>
      <c r="D1479" s="150">
        <f t="shared" si="441"/>
        <v>-4.7158000000000015</v>
      </c>
      <c r="E1479" s="150">
        <f t="shared" si="443"/>
        <v>2.869117872130555</v>
      </c>
      <c r="F1479" s="150">
        <f t="shared" si="444"/>
        <v>2.7284520813886846</v>
      </c>
      <c r="G1479" s="151">
        <f t="shared" si="445"/>
        <v>-1.8466821278694465</v>
      </c>
      <c r="H1479" s="150">
        <f t="shared" si="446"/>
        <v>-1.987347918611317</v>
      </c>
      <c r="I1479" s="137"/>
      <c r="J1479" s="151">
        <f t="shared" si="447"/>
        <v>469.73331787213056</v>
      </c>
      <c r="K1479" s="150">
        <f t="shared" si="448"/>
        <v>469.59265208138868</v>
      </c>
      <c r="L1479" s="135"/>
      <c r="M1479" s="149">
        <f t="shared" si="450"/>
        <v>1.0141700606574326</v>
      </c>
      <c r="N1479" s="149">
        <f t="shared" si="451"/>
        <v>1.011001090055057</v>
      </c>
      <c r="O1479" s="149">
        <f t="shared" si="452"/>
        <v>1.0144903249124659</v>
      </c>
      <c r="P1479" s="149">
        <f t="shared" si="453"/>
        <v>1.0114767211425064</v>
      </c>
      <c r="Q1479" s="140"/>
      <c r="R1479" s="152">
        <f t="shared" si="454"/>
        <v>1.4070603786706024E-2</v>
      </c>
      <c r="S1479" s="152">
        <f t="shared" si="455"/>
        <v>1.0941018232666076E-2</v>
      </c>
      <c r="T1479" s="152">
        <f t="shared" si="456"/>
        <v>1.4386343434378942E-2</v>
      </c>
      <c r="U1479" s="152">
        <f t="shared" si="457"/>
        <v>1.1411363166572876E-2</v>
      </c>
    </row>
    <row r="1480" spans="1:21" x14ac:dyDescent="0.25">
      <c r="A1480" s="130">
        <f t="shared" si="442"/>
        <v>1994.03</v>
      </c>
      <c r="B1480" s="138"/>
      <c r="C1480" s="149">
        <f t="shared" si="449"/>
        <v>0.01</v>
      </c>
      <c r="D1480" s="150">
        <f t="shared" si="441"/>
        <v>-4.6381000000000085</v>
      </c>
      <c r="E1480" s="150">
        <f t="shared" si="443"/>
        <v>2.7707306474668285</v>
      </c>
      <c r="F1480" s="150">
        <f t="shared" si="444"/>
        <v>1.6956151408585516</v>
      </c>
      <c r="G1480" s="151">
        <f t="shared" si="445"/>
        <v>-1.86736935253318</v>
      </c>
      <c r="H1480" s="150">
        <f t="shared" si="446"/>
        <v>-2.942484859141457</v>
      </c>
      <c r="I1480" s="137"/>
      <c r="J1480" s="151">
        <f t="shared" si="447"/>
        <v>461.94263064746684</v>
      </c>
      <c r="K1480" s="150">
        <f t="shared" si="448"/>
        <v>460.86751514085853</v>
      </c>
      <c r="L1480" s="135"/>
      <c r="M1480" s="149">
        <f t="shared" si="450"/>
        <v>1.024858468789031</v>
      </c>
      <c r="N1480" s="149">
        <f t="shared" si="451"/>
        <v>1.0242628139038126</v>
      </c>
      <c r="O1480" s="149">
        <f t="shared" si="452"/>
        <v>1.0313349706884187</v>
      </c>
      <c r="P1480" s="149">
        <f t="shared" si="453"/>
        <v>1.0309704453806172</v>
      </c>
      <c r="Q1480" s="140"/>
      <c r="R1480" s="152">
        <f t="shared" si="454"/>
        <v>2.4554523826343284E-2</v>
      </c>
      <c r="S1480" s="152">
        <f t="shared" si="455"/>
        <v>2.397314789020237E-2</v>
      </c>
      <c r="T1480" s="152">
        <f t="shared" si="456"/>
        <v>3.0854051091477347E-2</v>
      </c>
      <c r="U1480" s="152">
        <f t="shared" si="457"/>
        <v>3.0500538649762876E-2</v>
      </c>
    </row>
    <row r="1481" spans="1:21" x14ac:dyDescent="0.25">
      <c r="A1481" s="130">
        <f t="shared" si="442"/>
        <v>1994.04</v>
      </c>
      <c r="B1481" s="138"/>
      <c r="C1481" s="149">
        <f t="shared" si="449"/>
        <v>0.01</v>
      </c>
      <c r="D1481" s="150">
        <f t="shared" si="441"/>
        <v>-4.4723000000000184</v>
      </c>
      <c r="E1481" s="150">
        <f t="shared" si="443"/>
        <v>2.5792435173941639</v>
      </c>
      <c r="F1481" s="150">
        <f t="shared" si="444"/>
        <v>1.4822643199312053</v>
      </c>
      <c r="G1481" s="151">
        <f t="shared" si="445"/>
        <v>-1.8930564826058545</v>
      </c>
      <c r="H1481" s="150">
        <f t="shared" si="446"/>
        <v>-2.990035680068813</v>
      </c>
      <c r="I1481" s="137"/>
      <c r="J1481" s="151">
        <f t="shared" si="447"/>
        <v>445.33694351739416</v>
      </c>
      <c r="K1481" s="150">
        <f t="shared" si="448"/>
        <v>444.23996431993123</v>
      </c>
      <c r="L1481" s="135"/>
      <c r="M1481" s="149">
        <f t="shared" si="450"/>
        <v>1.0184907713986668</v>
      </c>
      <c r="N1481" s="149">
        <f t="shared" si="451"/>
        <v>1.0184544579677013</v>
      </c>
      <c r="O1481" s="149">
        <f t="shared" si="452"/>
        <v>1.0274759524864283</v>
      </c>
      <c r="P1481" s="149">
        <f t="shared" si="453"/>
        <v>1.0274550835367957</v>
      </c>
      <c r="Q1481" s="140"/>
      <c r="R1481" s="152">
        <f t="shared" si="454"/>
        <v>1.8321895670345971E-2</v>
      </c>
      <c r="S1481" s="152">
        <f t="shared" si="455"/>
        <v>1.8286240876642271E-2</v>
      </c>
      <c r="T1481" s="152">
        <f t="shared" si="456"/>
        <v>2.7105263208224442E-2</v>
      </c>
      <c r="U1481" s="152">
        <f t="shared" si="457"/>
        <v>2.7084952113333678E-2</v>
      </c>
    </row>
    <row r="1482" spans="1:21" x14ac:dyDescent="0.25">
      <c r="A1482" s="130">
        <f t="shared" si="442"/>
        <v>1994.05</v>
      </c>
      <c r="B1482" s="138"/>
      <c r="C1482" s="149">
        <f t="shared" si="449"/>
        <v>0.01</v>
      </c>
      <c r="D1482" s="150">
        <f t="shared" ref="D1482:D1501" si="458">(1-Epsilon)*q_SP-q_SP</f>
        <v>-4.5090000000000146</v>
      </c>
      <c r="E1482" s="150">
        <f t="shared" si="443"/>
        <v>2.554682139875541</v>
      </c>
      <c r="F1482" s="150">
        <f t="shared" si="444"/>
        <v>7.0073113221800973</v>
      </c>
      <c r="G1482" s="151">
        <f t="shared" si="445"/>
        <v>-1.9543178601244735</v>
      </c>
      <c r="H1482" s="150">
        <f t="shared" si="446"/>
        <v>2.4983113221800828</v>
      </c>
      <c r="I1482" s="137"/>
      <c r="J1482" s="151">
        <f t="shared" si="447"/>
        <v>448.94568213987549</v>
      </c>
      <c r="K1482" s="150">
        <f t="shared" si="448"/>
        <v>453.39831132218006</v>
      </c>
      <c r="L1482" s="135"/>
      <c r="M1482" s="149">
        <f t="shared" si="450"/>
        <v>1.0173238833794089</v>
      </c>
      <c r="N1482" s="149">
        <f t="shared" si="451"/>
        <v>1.0208701519855425</v>
      </c>
      <c r="O1482" s="149">
        <f t="shared" si="452"/>
        <v>1.0126214538225264</v>
      </c>
      <c r="P1482" s="149">
        <f t="shared" si="453"/>
        <v>1.0223486162617885</v>
      </c>
      <c r="Q1482" s="140"/>
      <c r="R1482" s="152">
        <f t="shared" si="454"/>
        <v>1.7175535765423234E-2</v>
      </c>
      <c r="S1482" s="152">
        <f t="shared" si="455"/>
        <v>2.0655353803471731E-2</v>
      </c>
      <c r="T1482" s="152">
        <f t="shared" si="456"/>
        <v>1.2542467197222998E-2</v>
      </c>
      <c r="U1482" s="152">
        <f t="shared" si="457"/>
        <v>2.2102545418250217E-2</v>
      </c>
    </row>
    <row r="1483" spans="1:21" x14ac:dyDescent="0.25">
      <c r="A1483" s="130">
        <f t="shared" si="442"/>
        <v>1994.06</v>
      </c>
      <c r="B1483" s="138"/>
      <c r="C1483" s="149">
        <f t="shared" si="449"/>
        <v>0.01</v>
      </c>
      <c r="D1483" s="150">
        <f t="shared" si="458"/>
        <v>-4.5482999999999834</v>
      </c>
      <c r="E1483" s="150">
        <f t="shared" si="443"/>
        <v>2.5288808710967432</v>
      </c>
      <c r="F1483" s="150">
        <f t="shared" si="444"/>
        <v>7.0864875605980586</v>
      </c>
      <c r="G1483" s="151">
        <f t="shared" si="445"/>
        <v>-2.0194191289032402</v>
      </c>
      <c r="H1483" s="150">
        <f t="shared" si="446"/>
        <v>2.5381875605980753</v>
      </c>
      <c r="I1483" s="137"/>
      <c r="J1483" s="151">
        <f t="shared" si="447"/>
        <v>452.81058087109676</v>
      </c>
      <c r="K1483" s="150">
        <f t="shared" si="448"/>
        <v>457.36818756059807</v>
      </c>
      <c r="L1483" s="135"/>
      <c r="M1483" s="149">
        <f t="shared" si="450"/>
        <v>1.0033177270188203</v>
      </c>
      <c r="N1483" s="149">
        <f t="shared" si="451"/>
        <v>1.0033520840681291</v>
      </c>
      <c r="O1483" s="149">
        <f t="shared" si="452"/>
        <v>1.0086433520109939</v>
      </c>
      <c r="P1483" s="149">
        <f t="shared" si="453"/>
        <v>1.008739628116891</v>
      </c>
      <c r="Q1483" s="140"/>
      <c r="R1483" s="152">
        <f t="shared" si="454"/>
        <v>3.3122355054106154E-3</v>
      </c>
      <c r="S1483" s="152">
        <f t="shared" si="455"/>
        <v>3.3464783580437769E-3</v>
      </c>
      <c r="T1483" s="152">
        <f t="shared" si="456"/>
        <v>8.6062120994474522E-3</v>
      </c>
      <c r="U1483" s="152">
        <f t="shared" si="457"/>
        <v>8.7016586328212166E-3</v>
      </c>
    </row>
    <row r="1484" spans="1:21" x14ac:dyDescent="0.25">
      <c r="A1484" s="130">
        <f t="shared" si="442"/>
        <v>1994.07</v>
      </c>
      <c r="B1484" s="138"/>
      <c r="C1484" s="149">
        <f t="shared" si="449"/>
        <v>0.01</v>
      </c>
      <c r="D1484" s="150">
        <f t="shared" si="458"/>
        <v>-4.51400000000001</v>
      </c>
      <c r="E1484" s="150">
        <f t="shared" si="443"/>
        <v>2.5161105152271723</v>
      </c>
      <c r="F1484" s="150">
        <f t="shared" si="444"/>
        <v>2.0739347335460812</v>
      </c>
      <c r="G1484" s="151">
        <f t="shared" si="445"/>
        <v>-1.9978894847728377</v>
      </c>
      <c r="H1484" s="150">
        <f t="shared" si="446"/>
        <v>-2.4400652664539288</v>
      </c>
      <c r="I1484" s="137"/>
      <c r="J1484" s="151">
        <f t="shared" si="447"/>
        <v>449.40211051522715</v>
      </c>
      <c r="K1484" s="150">
        <f t="shared" si="448"/>
        <v>448.95993473354605</v>
      </c>
      <c r="L1484" s="135"/>
      <c r="M1484" s="149">
        <f t="shared" si="450"/>
        <v>1.0125199629471537</v>
      </c>
      <c r="N1484" s="149">
        <f t="shared" si="451"/>
        <v>1.0094876348153725</v>
      </c>
      <c r="O1484" s="149">
        <f t="shared" si="452"/>
        <v>1.0137204028061886</v>
      </c>
      <c r="P1484" s="149">
        <f t="shared" si="453"/>
        <v>1.0112209694156638</v>
      </c>
      <c r="Q1484" s="140"/>
      <c r="R1484" s="152">
        <f t="shared" si="454"/>
        <v>1.2442236295205739E-2</v>
      </c>
      <c r="S1484" s="152">
        <f t="shared" si="455"/>
        <v>9.4429098749081123E-3</v>
      </c>
      <c r="T1484" s="152">
        <f t="shared" si="456"/>
        <v>1.362713026906294E-2</v>
      </c>
      <c r="U1484" s="152">
        <f t="shared" si="457"/>
        <v>1.1158481354921607E-2</v>
      </c>
    </row>
    <row r="1485" spans="1:21" x14ac:dyDescent="0.25">
      <c r="A1485" s="130">
        <f t="shared" si="442"/>
        <v>1994.08</v>
      </c>
      <c r="B1485" s="138"/>
      <c r="C1485" s="149">
        <f t="shared" si="449"/>
        <v>0.01</v>
      </c>
      <c r="D1485" s="150">
        <f t="shared" si="458"/>
        <v>-4.6424000000000092</v>
      </c>
      <c r="E1485" s="150">
        <f t="shared" si="443"/>
        <v>2.5634401566933747</v>
      </c>
      <c r="F1485" s="150">
        <f t="shared" si="444"/>
        <v>7.6799987143481037</v>
      </c>
      <c r="G1485" s="151">
        <f t="shared" si="445"/>
        <v>-2.0789598433066345</v>
      </c>
      <c r="H1485" s="150">
        <f t="shared" si="446"/>
        <v>3.0375987143480945</v>
      </c>
      <c r="I1485" s="137"/>
      <c r="J1485" s="151">
        <f t="shared" si="447"/>
        <v>462.16104015669339</v>
      </c>
      <c r="K1485" s="150">
        <f t="shared" si="448"/>
        <v>467.27759871434813</v>
      </c>
      <c r="L1485" s="135"/>
      <c r="M1485" s="149">
        <f t="shared" si="450"/>
        <v>1.0098301355172068</v>
      </c>
      <c r="N1485" s="149">
        <f t="shared" si="451"/>
        <v>1.0132568751291633</v>
      </c>
      <c r="O1485" s="149">
        <f t="shared" si="452"/>
        <v>1.0257802384431955</v>
      </c>
      <c r="P1485" s="149">
        <f t="shared" si="453"/>
        <v>1.0360466594265429</v>
      </c>
      <c r="Q1485" s="140"/>
      <c r="R1485" s="152">
        <f t="shared" si="454"/>
        <v>9.782134052648354E-3</v>
      </c>
      <c r="S1485" s="152">
        <f t="shared" si="455"/>
        <v>1.3169771728194274E-2</v>
      </c>
      <c r="T1485" s="152">
        <f t="shared" si="456"/>
        <v>2.5453531255585644E-2</v>
      </c>
      <c r="U1485" s="152">
        <f t="shared" si="457"/>
        <v>3.5412180879617138E-2</v>
      </c>
    </row>
    <row r="1486" spans="1:21" x14ac:dyDescent="0.25">
      <c r="A1486" s="130">
        <f t="shared" si="442"/>
        <v>1994.09</v>
      </c>
      <c r="B1486" s="138"/>
      <c r="C1486" s="149">
        <f t="shared" si="449"/>
        <v>0.01</v>
      </c>
      <c r="D1486" s="150">
        <f t="shared" si="458"/>
        <v>-4.6696000000000026</v>
      </c>
      <c r="E1486" s="150">
        <f t="shared" si="443"/>
        <v>2.5525167373218358</v>
      </c>
      <c r="F1486" s="150">
        <f t="shared" si="444"/>
        <v>7.0065723191639355</v>
      </c>
      <c r="G1486" s="151">
        <f t="shared" si="445"/>
        <v>-2.1170832626781668</v>
      </c>
      <c r="H1486" s="150">
        <f t="shared" si="446"/>
        <v>2.3369723191639329</v>
      </c>
      <c r="I1486" s="137"/>
      <c r="J1486" s="151">
        <f t="shared" si="447"/>
        <v>464.84291673732179</v>
      </c>
      <c r="K1486" s="150">
        <f t="shared" si="448"/>
        <v>469.2969723191639</v>
      </c>
      <c r="L1486" s="135"/>
      <c r="M1486" s="149">
        <f t="shared" si="450"/>
        <v>1.0172778692437521</v>
      </c>
      <c r="N1486" s="149">
        <f t="shared" si="451"/>
        <v>1.0168660309838276</v>
      </c>
      <c r="O1486" s="149">
        <f t="shared" si="452"/>
        <v>1.0112758499644623</v>
      </c>
      <c r="P1486" s="149">
        <f t="shared" si="453"/>
        <v>1.0101453678368557</v>
      </c>
      <c r="Q1486" s="140"/>
      <c r="R1486" s="152">
        <f t="shared" si="454"/>
        <v>1.7130304175894347E-2</v>
      </c>
      <c r="S1486" s="152">
        <f t="shared" si="455"/>
        <v>1.6725378776559829E-2</v>
      </c>
      <c r="T1486" s="152">
        <f t="shared" si="456"/>
        <v>1.1212751451453904E-2</v>
      </c>
      <c r="U1486" s="152">
        <f t="shared" si="457"/>
        <v>1.0094249047790166E-2</v>
      </c>
    </row>
    <row r="1487" spans="1:21" x14ac:dyDescent="0.25">
      <c r="A1487" s="130">
        <f t="shared" si="442"/>
        <v>1994.1</v>
      </c>
      <c r="B1487" s="138"/>
      <c r="C1487" s="149">
        <f t="shared" si="449"/>
        <v>0.01</v>
      </c>
      <c r="D1487" s="150">
        <f t="shared" si="458"/>
        <v>-4.6381000000000085</v>
      </c>
      <c r="E1487" s="150">
        <f t="shared" si="443"/>
        <v>2.4979063558817334</v>
      </c>
      <c r="F1487" s="150">
        <f t="shared" si="444"/>
        <v>2.2367314982402284</v>
      </c>
      <c r="G1487" s="151">
        <f t="shared" si="445"/>
        <v>-2.1401936441182752</v>
      </c>
      <c r="H1487" s="150">
        <f t="shared" si="446"/>
        <v>-2.4013685017597801</v>
      </c>
      <c r="I1487" s="137"/>
      <c r="J1487" s="151">
        <f t="shared" si="447"/>
        <v>461.66980635588175</v>
      </c>
      <c r="K1487" s="150">
        <f t="shared" si="448"/>
        <v>461.4086314982402</v>
      </c>
      <c r="L1487" s="135"/>
      <c r="M1487" s="149">
        <f t="shared" si="450"/>
        <v>1.0168661318862231</v>
      </c>
      <c r="N1487" s="149">
        <f t="shared" si="451"/>
        <v>1.0141720302372459</v>
      </c>
      <c r="O1487" s="149">
        <f t="shared" si="452"/>
        <v>1.0176891326703887</v>
      </c>
      <c r="P1487" s="149">
        <f t="shared" si="453"/>
        <v>1.0152767195694976</v>
      </c>
      <c r="Q1487" s="140"/>
      <c r="R1487" s="152">
        <f t="shared" si="454"/>
        <v>1.6725478005354448E-2</v>
      </c>
      <c r="S1487" s="152">
        <f t="shared" si="455"/>
        <v>1.4072545845515616E-2</v>
      </c>
      <c r="T1487" s="152">
        <f t="shared" si="456"/>
        <v>1.7534500835446075E-2</v>
      </c>
      <c r="U1487" s="152">
        <f t="shared" si="457"/>
        <v>1.5161205454644971E-2</v>
      </c>
    </row>
    <row r="1488" spans="1:21" x14ac:dyDescent="0.25">
      <c r="A1488" s="130">
        <f t="shared" si="442"/>
        <v>1994.11</v>
      </c>
      <c r="B1488" s="138"/>
      <c r="C1488" s="149">
        <f t="shared" si="449"/>
        <v>0.01</v>
      </c>
      <c r="D1488" s="150">
        <f t="shared" si="458"/>
        <v>-4.6100999999999885</v>
      </c>
      <c r="E1488" s="150">
        <f t="shared" si="443"/>
        <v>2.4535122563054741</v>
      </c>
      <c r="F1488" s="150">
        <f t="shared" si="444"/>
        <v>2.3285529014218658</v>
      </c>
      <c r="G1488" s="151">
        <f t="shared" si="445"/>
        <v>-2.1565877436945144</v>
      </c>
      <c r="H1488" s="150">
        <f t="shared" si="446"/>
        <v>-2.2815470985781228</v>
      </c>
      <c r="I1488" s="137"/>
      <c r="J1488" s="151">
        <f t="shared" si="447"/>
        <v>458.85341225630549</v>
      </c>
      <c r="K1488" s="150">
        <f t="shared" si="448"/>
        <v>458.72845290142186</v>
      </c>
      <c r="L1488" s="135"/>
      <c r="M1488" s="149">
        <f t="shared" si="450"/>
        <v>1.0142317175667261</v>
      </c>
      <c r="N1488" s="149">
        <f t="shared" si="451"/>
        <v>1.0143097124613079</v>
      </c>
      <c r="O1488" s="149">
        <f t="shared" si="452"/>
        <v>1.0145635327334781</v>
      </c>
      <c r="P1488" s="149">
        <f t="shared" si="453"/>
        <v>1.0146375552852742</v>
      </c>
      <c r="Q1488" s="140"/>
      <c r="R1488" s="152">
        <f t="shared" si="454"/>
        <v>1.413139737304025E-2</v>
      </c>
      <c r="S1488" s="152">
        <f t="shared" si="455"/>
        <v>1.4208294885179372E-2</v>
      </c>
      <c r="T1488" s="152">
        <f t="shared" si="456"/>
        <v>1.4458502998569975E-2</v>
      </c>
      <c r="U1488" s="152">
        <f t="shared" si="457"/>
        <v>1.4531460333617753E-2</v>
      </c>
    </row>
    <row r="1489" spans="1:21" x14ac:dyDescent="0.25">
      <c r="A1489" s="130">
        <f t="shared" si="442"/>
        <v>1994.12</v>
      </c>
      <c r="B1489" s="138"/>
      <c r="C1489" s="149">
        <f t="shared" si="449"/>
        <v>0.01</v>
      </c>
      <c r="D1489" s="150">
        <f t="shared" si="458"/>
        <v>-4.5518999999999892</v>
      </c>
      <c r="E1489" s="150">
        <f t="shared" si="443"/>
        <v>2.4031184162741357</v>
      </c>
      <c r="F1489" s="150">
        <f t="shared" si="444"/>
        <v>1.8714097703346844</v>
      </c>
      <c r="G1489" s="151">
        <f t="shared" si="445"/>
        <v>-2.1487815837258535</v>
      </c>
      <c r="H1489" s="150">
        <f t="shared" si="446"/>
        <v>-2.6804902296653048</v>
      </c>
      <c r="I1489" s="137"/>
      <c r="J1489" s="151">
        <f t="shared" si="447"/>
        <v>453.04121841627415</v>
      </c>
      <c r="K1489" s="150">
        <f t="shared" si="448"/>
        <v>452.50950977033472</v>
      </c>
      <c r="L1489" s="135"/>
      <c r="M1489" s="149">
        <f t="shared" si="450"/>
        <v>0.99478266694976458</v>
      </c>
      <c r="N1489" s="149">
        <f t="shared" si="451"/>
        <v>0.99454787006486967</v>
      </c>
      <c r="O1489" s="149">
        <f t="shared" si="452"/>
        <v>0.99518399572149796</v>
      </c>
      <c r="P1489" s="149">
        <f t="shared" si="453"/>
        <v>0.99500114947411333</v>
      </c>
      <c r="Q1489" s="140"/>
      <c r="R1489" s="152">
        <f t="shared" si="454"/>
        <v>-5.230990857913286E-3</v>
      </c>
      <c r="S1489" s="152">
        <f t="shared" si="455"/>
        <v>-5.4670470402484374E-3</v>
      </c>
      <c r="T1489" s="152">
        <f t="shared" si="456"/>
        <v>-4.8276385960861808E-3</v>
      </c>
      <c r="U1489" s="152">
        <f t="shared" si="457"/>
        <v>-5.011386573846424E-3</v>
      </c>
    </row>
    <row r="1490" spans="1:21" x14ac:dyDescent="0.25">
      <c r="A1490" s="130">
        <f t="shared" si="442"/>
        <v>1995.01</v>
      </c>
      <c r="B1490" s="138"/>
      <c r="C1490" s="149">
        <f t="shared" si="449"/>
        <v>0.01</v>
      </c>
      <c r="D1490" s="150">
        <f t="shared" si="458"/>
        <v>-4.6525000000000318</v>
      </c>
      <c r="E1490" s="150">
        <f t="shared" si="443"/>
        <v>2.4975761793039211</v>
      </c>
      <c r="F1490" s="150">
        <f t="shared" si="444"/>
        <v>7.6141039474758738</v>
      </c>
      <c r="G1490" s="151">
        <f t="shared" si="445"/>
        <v>-2.1549238206961108</v>
      </c>
      <c r="H1490" s="150">
        <f t="shared" si="446"/>
        <v>2.961603947475842</v>
      </c>
      <c r="I1490" s="137"/>
      <c r="J1490" s="151">
        <f t="shared" si="447"/>
        <v>463.09507617930387</v>
      </c>
      <c r="K1490" s="150">
        <f t="shared" si="448"/>
        <v>468.21160394747585</v>
      </c>
      <c r="L1490" s="135"/>
      <c r="M1490" s="149">
        <f t="shared" si="450"/>
        <v>1.0097617110160368</v>
      </c>
      <c r="N1490" s="149">
        <f t="shared" si="451"/>
        <v>1.0131198042583627</v>
      </c>
      <c r="O1490" s="149">
        <f t="shared" si="452"/>
        <v>1.0209265561764551</v>
      </c>
      <c r="P1490" s="149">
        <f t="shared" si="453"/>
        <v>1.0311640301018796</v>
      </c>
      <c r="Q1490" s="140"/>
      <c r="R1490" s="152">
        <f t="shared" si="454"/>
        <v>9.7143733302889456E-3</v>
      </c>
      <c r="S1490" s="152">
        <f t="shared" si="455"/>
        <v>1.3034485063672349E-2</v>
      </c>
      <c r="T1490" s="152">
        <f t="shared" si="456"/>
        <v>2.0710603369406916E-2</v>
      </c>
      <c r="U1490" s="152">
        <f t="shared" si="457"/>
        <v>3.0688290442027328E-2</v>
      </c>
    </row>
    <row r="1491" spans="1:21" x14ac:dyDescent="0.25">
      <c r="A1491" s="130">
        <f t="shared" si="442"/>
        <v>1995.02</v>
      </c>
      <c r="B1491" s="138"/>
      <c r="C1491" s="149">
        <f t="shared" si="449"/>
        <v>0.01</v>
      </c>
      <c r="D1491" s="150">
        <f t="shared" si="458"/>
        <v>-4.8192000000000235</v>
      </c>
      <c r="E1491" s="150">
        <f t="shared" si="443"/>
        <v>2.5624571918325265</v>
      </c>
      <c r="F1491" s="150">
        <f t="shared" si="444"/>
        <v>8.008979190933907</v>
      </c>
      <c r="G1491" s="151">
        <f t="shared" si="445"/>
        <v>-2.2567428081674969</v>
      </c>
      <c r="H1491" s="150">
        <f t="shared" si="446"/>
        <v>3.1897791909338835</v>
      </c>
      <c r="I1491" s="137"/>
      <c r="J1491" s="151">
        <f t="shared" si="447"/>
        <v>479.66325719183254</v>
      </c>
      <c r="K1491" s="150">
        <f t="shared" si="448"/>
        <v>485.10977919093392</v>
      </c>
      <c r="L1491" s="135"/>
      <c r="M1491" s="149">
        <f t="shared" si="450"/>
        <v>0.99972041301170189</v>
      </c>
      <c r="N1491" s="149">
        <f t="shared" si="451"/>
        <v>0.99979695772953214</v>
      </c>
      <c r="O1491" s="149">
        <f t="shared" si="452"/>
        <v>1.0292996475159428</v>
      </c>
      <c r="P1491" s="149">
        <f t="shared" si="453"/>
        <v>1.0295388886061874</v>
      </c>
      <c r="Q1491" s="140"/>
      <c r="R1491" s="152">
        <f t="shared" si="454"/>
        <v>-2.7962608002665007E-4</v>
      </c>
      <c r="S1491" s="152">
        <f t="shared" si="455"/>
        <v>-2.0306288634029825E-4</v>
      </c>
      <c r="T1491" s="152">
        <f t="shared" si="456"/>
        <v>2.887861710005361E-2</v>
      </c>
      <c r="U1491" s="152">
        <f t="shared" si="457"/>
        <v>2.9111021037636756E-2</v>
      </c>
    </row>
    <row r="1492" spans="1:21" x14ac:dyDescent="0.25">
      <c r="A1492" s="130">
        <f t="shared" si="442"/>
        <v>1995.03</v>
      </c>
      <c r="B1492" s="138"/>
      <c r="C1492" s="149">
        <f t="shared" si="449"/>
        <v>0.01</v>
      </c>
      <c r="D1492" s="150">
        <f t="shared" si="458"/>
        <v>-4.9315000000000282</v>
      </c>
      <c r="E1492" s="150">
        <f t="shared" si="443"/>
        <v>2.6267923906438755</v>
      </c>
      <c r="F1492" s="150">
        <f t="shared" si="444"/>
        <v>8.0998128523761448</v>
      </c>
      <c r="G1492" s="151">
        <f t="shared" si="445"/>
        <v>-2.3047076093561527</v>
      </c>
      <c r="H1492" s="150">
        <f t="shared" si="446"/>
        <v>3.1683128523761166</v>
      </c>
      <c r="I1492" s="137"/>
      <c r="J1492" s="151">
        <f t="shared" si="447"/>
        <v>490.84529239064381</v>
      </c>
      <c r="K1492" s="150">
        <f t="shared" si="448"/>
        <v>496.3183128523761</v>
      </c>
      <c r="L1492" s="135"/>
      <c r="M1492" s="149">
        <f t="shared" si="450"/>
        <v>0.99796487898127428</v>
      </c>
      <c r="N1492" s="149">
        <f t="shared" si="451"/>
        <v>0.99790287744721229</v>
      </c>
      <c r="O1492" s="149">
        <f t="shared" si="452"/>
        <v>1.0188666232137742</v>
      </c>
      <c r="P1492" s="149">
        <f t="shared" si="453"/>
        <v>1.018675439158174</v>
      </c>
      <c r="Q1492" s="140"/>
      <c r="R1492" s="152">
        <f t="shared" si="454"/>
        <v>-2.0371946914337496E-3</v>
      </c>
      <c r="S1492" s="152">
        <f t="shared" si="455"/>
        <v>-2.0993245934598122E-3</v>
      </c>
      <c r="T1492" s="152">
        <f t="shared" si="456"/>
        <v>1.8690855795226394E-2</v>
      </c>
      <c r="U1492" s="152">
        <f t="shared" si="457"/>
        <v>1.8503194338128758E-2</v>
      </c>
    </row>
    <row r="1493" spans="1:21" x14ac:dyDescent="0.25">
      <c r="A1493" s="130">
        <f t="shared" si="442"/>
        <v>1995.04</v>
      </c>
      <c r="B1493" s="138"/>
      <c r="C1493" s="149">
        <f t="shared" si="449"/>
        <v>0.01</v>
      </c>
      <c r="D1493" s="150">
        <f t="shared" si="458"/>
        <v>-5.0790999999999826</v>
      </c>
      <c r="E1493" s="150">
        <f t="shared" si="443"/>
        <v>2.7314856591729324</v>
      </c>
      <c r="F1493" s="150">
        <f t="shared" si="444"/>
        <v>8.4177513278939546</v>
      </c>
      <c r="G1493" s="151">
        <f t="shared" si="445"/>
        <v>-2.3476143408270502</v>
      </c>
      <c r="H1493" s="150">
        <f t="shared" si="446"/>
        <v>3.338651327893972</v>
      </c>
      <c r="I1493" s="137"/>
      <c r="J1493" s="151">
        <f t="shared" si="447"/>
        <v>505.56238565917295</v>
      </c>
      <c r="K1493" s="150">
        <f t="shared" si="448"/>
        <v>511.24865132789398</v>
      </c>
      <c r="L1493" s="135"/>
      <c r="M1493" s="149">
        <f t="shared" si="450"/>
        <v>1.005969881678499</v>
      </c>
      <c r="N1493" s="149">
        <f t="shared" si="451"/>
        <v>1.0059898415114175</v>
      </c>
      <c r="O1493" s="149">
        <f t="shared" si="452"/>
        <v>1.0260771298612543</v>
      </c>
      <c r="P1493" s="149">
        <f t="shared" si="453"/>
        <v>1.0261386410427207</v>
      </c>
      <c r="Q1493" s="140"/>
      <c r="R1493" s="152">
        <f t="shared" si="454"/>
        <v>5.9521325400111362E-3</v>
      </c>
      <c r="S1493" s="152">
        <f t="shared" si="455"/>
        <v>5.971973725387829E-3</v>
      </c>
      <c r="T1493" s="152">
        <f t="shared" si="456"/>
        <v>2.5742919226423064E-2</v>
      </c>
      <c r="U1493" s="152">
        <f t="shared" si="457"/>
        <v>2.5802865341599521E-2</v>
      </c>
    </row>
    <row r="1494" spans="1:21" x14ac:dyDescent="0.25">
      <c r="A1494" s="130">
        <f t="shared" si="442"/>
        <v>1995.05</v>
      </c>
      <c r="B1494" s="138"/>
      <c r="C1494" s="149">
        <f t="shared" si="449"/>
        <v>0.01</v>
      </c>
      <c r="D1494" s="150">
        <f t="shared" si="458"/>
        <v>-5.2381000000000313</v>
      </c>
      <c r="E1494" s="150">
        <f t="shared" si="443"/>
        <v>2.808511062662189</v>
      </c>
      <c r="F1494" s="150">
        <f t="shared" si="444"/>
        <v>8.6960858456490691</v>
      </c>
      <c r="G1494" s="151">
        <f t="shared" si="445"/>
        <v>-2.4295889373378423</v>
      </c>
      <c r="H1494" s="150">
        <f t="shared" si="446"/>
        <v>3.4579858456490378</v>
      </c>
      <c r="I1494" s="137"/>
      <c r="J1494" s="151">
        <f t="shared" si="447"/>
        <v>521.38041106266212</v>
      </c>
      <c r="K1494" s="150">
        <f t="shared" si="448"/>
        <v>527.26798584564904</v>
      </c>
      <c r="L1494" s="135"/>
      <c r="M1494" s="149">
        <f t="shared" si="450"/>
        <v>0.99161787713445793</v>
      </c>
      <c r="N1494" s="149">
        <f t="shared" si="451"/>
        <v>0.9916236060109398</v>
      </c>
      <c r="O1494" s="149">
        <f t="shared" si="452"/>
        <v>1.0237624252202433</v>
      </c>
      <c r="P1494" s="149">
        <f t="shared" si="453"/>
        <v>1.0237801637302846</v>
      </c>
      <c r="Q1494" s="140"/>
      <c r="R1494" s="152">
        <f t="shared" si="454"/>
        <v>-8.4174504091308212E-3</v>
      </c>
      <c r="S1494" s="152">
        <f t="shared" si="455"/>
        <v>-8.4116731232777645E-3</v>
      </c>
      <c r="T1494" s="152">
        <f t="shared" si="456"/>
        <v>2.3484493078760358E-2</v>
      </c>
      <c r="U1494" s="152">
        <f t="shared" si="457"/>
        <v>2.3501819712294085E-2</v>
      </c>
    </row>
    <row r="1495" spans="1:21" x14ac:dyDescent="0.25">
      <c r="A1495" s="130">
        <f t="shared" si="442"/>
        <v>1995.06</v>
      </c>
      <c r="B1495" s="138"/>
      <c r="C1495" s="149">
        <f t="shared" si="449"/>
        <v>0.01</v>
      </c>
      <c r="D1495" s="150">
        <f t="shared" si="458"/>
        <v>-5.3935000000000173</v>
      </c>
      <c r="E1495" s="150">
        <f t="shared" si="443"/>
        <v>2.9452304416796551</v>
      </c>
      <c r="F1495" s="150">
        <f t="shared" si="444"/>
        <v>8.9557484061774471</v>
      </c>
      <c r="G1495" s="151">
        <f t="shared" si="445"/>
        <v>-2.4482695583203622</v>
      </c>
      <c r="H1495" s="150">
        <f t="shared" si="446"/>
        <v>3.5622484061774298</v>
      </c>
      <c r="I1495" s="137"/>
      <c r="J1495" s="151">
        <f t="shared" si="447"/>
        <v>536.90173044167966</v>
      </c>
      <c r="K1495" s="150">
        <f t="shared" si="448"/>
        <v>542.91224840617747</v>
      </c>
      <c r="L1495" s="135"/>
      <c r="M1495" s="149">
        <f t="shared" si="450"/>
        <v>0.98923450679004832</v>
      </c>
      <c r="N1495" s="149">
        <f t="shared" si="451"/>
        <v>0.989200899617102</v>
      </c>
      <c r="O1495" s="149">
        <f t="shared" si="452"/>
        <v>1.0219403759698911</v>
      </c>
      <c r="P1495" s="149">
        <f t="shared" si="453"/>
        <v>1.0218381845144142</v>
      </c>
      <c r="Q1495" s="140"/>
      <c r="R1495" s="152">
        <f t="shared" si="454"/>
        <v>-1.0823860411096137E-2</v>
      </c>
      <c r="S1495" s="152">
        <f t="shared" si="455"/>
        <v>-1.0857833896245776E-2</v>
      </c>
      <c r="T1495" s="152">
        <f t="shared" si="456"/>
        <v>2.1703149541370238E-2</v>
      </c>
      <c r="U1495" s="152">
        <f t="shared" si="457"/>
        <v>2.1603147067973318E-2</v>
      </c>
    </row>
    <row r="1496" spans="1:21" x14ac:dyDescent="0.25">
      <c r="A1496" s="130">
        <f t="shared" si="442"/>
        <v>1995.07</v>
      </c>
      <c r="B1496" s="138"/>
      <c r="C1496" s="149">
        <f t="shared" si="449"/>
        <v>0.01</v>
      </c>
      <c r="D1496" s="150">
        <f t="shared" si="458"/>
        <v>-5.5737000000000307</v>
      </c>
      <c r="E1496" s="150">
        <f t="shared" si="443"/>
        <v>3.1228635029929488</v>
      </c>
      <c r="F1496" s="150">
        <f t="shared" si="444"/>
        <v>9.296153633101838</v>
      </c>
      <c r="G1496" s="151">
        <f t="shared" si="445"/>
        <v>-2.4508364970070819</v>
      </c>
      <c r="H1496" s="150">
        <f t="shared" si="446"/>
        <v>3.7224536331018072</v>
      </c>
      <c r="I1496" s="137"/>
      <c r="J1496" s="151">
        <f t="shared" si="447"/>
        <v>554.91916350299289</v>
      </c>
      <c r="K1496" s="150">
        <f t="shared" si="448"/>
        <v>561.09245363310185</v>
      </c>
      <c r="L1496" s="135"/>
      <c r="M1496" s="149">
        <f t="shared" si="450"/>
        <v>1.0192371898860739</v>
      </c>
      <c r="N1496" s="149">
        <f t="shared" si="451"/>
        <v>1.0192106324226993</v>
      </c>
      <c r="O1496" s="149">
        <f t="shared" si="452"/>
        <v>1.0318591323808912</v>
      </c>
      <c r="P1496" s="149">
        <f t="shared" si="453"/>
        <v>1.0317800760086229</v>
      </c>
      <c r="Q1496" s="140"/>
      <c r="R1496" s="152">
        <f t="shared" si="454"/>
        <v>1.9054494461717628E-2</v>
      </c>
      <c r="S1496" s="152">
        <f t="shared" si="455"/>
        <v>1.9028437907229929E-2</v>
      </c>
      <c r="T1496" s="152">
        <f t="shared" si="456"/>
        <v>3.1362158111529162E-2</v>
      </c>
      <c r="U1496" s="152">
        <f t="shared" si="457"/>
        <v>3.1285539706542839E-2</v>
      </c>
    </row>
    <row r="1497" spans="1:21" x14ac:dyDescent="0.25">
      <c r="A1497" s="130">
        <f t="shared" si="442"/>
        <v>1995.08</v>
      </c>
      <c r="B1497" s="138"/>
      <c r="C1497" s="149">
        <f t="shared" si="449"/>
        <v>0.01</v>
      </c>
      <c r="D1497" s="150">
        <f t="shared" si="458"/>
        <v>-5.5910999999999831</v>
      </c>
      <c r="E1497" s="150">
        <f t="shared" si="443"/>
        <v>3.0560769549495546</v>
      </c>
      <c r="F1497" s="150">
        <f t="shared" si="444"/>
        <v>7.9052938349253621</v>
      </c>
      <c r="G1497" s="151">
        <f t="shared" si="445"/>
        <v>-2.5350230450504285</v>
      </c>
      <c r="H1497" s="150">
        <f t="shared" si="446"/>
        <v>2.314193834925379</v>
      </c>
      <c r="I1497" s="137"/>
      <c r="J1497" s="151">
        <f t="shared" si="447"/>
        <v>556.57497695494953</v>
      </c>
      <c r="K1497" s="150">
        <f t="shared" si="448"/>
        <v>561.4241938349254</v>
      </c>
      <c r="L1497" s="135"/>
      <c r="M1497" s="149">
        <f t="shared" si="450"/>
        <v>1.0158938546736702</v>
      </c>
      <c r="N1497" s="149">
        <f t="shared" si="451"/>
        <v>1.0152338489344275</v>
      </c>
      <c r="O1497" s="149">
        <f t="shared" si="452"/>
        <v>1.0094005923776761</v>
      </c>
      <c r="P1497" s="149">
        <f t="shared" si="453"/>
        <v>1.0076933253885374</v>
      </c>
      <c r="Q1497" s="140"/>
      <c r="R1497" s="152">
        <f t="shared" si="454"/>
        <v>1.5768869952140593E-2</v>
      </c>
      <c r="S1497" s="152">
        <f t="shared" si="455"/>
        <v>1.5118978996195073E-2</v>
      </c>
      <c r="T1497" s="152">
        <f t="shared" si="456"/>
        <v>9.3566817850337484E-3</v>
      </c>
      <c r="U1497" s="152">
        <f t="shared" si="457"/>
        <v>7.663882672615344E-3</v>
      </c>
    </row>
    <row r="1498" spans="1:21" x14ac:dyDescent="0.25">
      <c r="A1498" s="130">
        <f t="shared" si="442"/>
        <v>1995.09</v>
      </c>
      <c r="B1498" s="138"/>
      <c r="C1498" s="149">
        <f t="shared" si="449"/>
        <v>0.01</v>
      </c>
      <c r="D1498" s="150">
        <f t="shared" si="458"/>
        <v>-5.7876999999999725</v>
      </c>
      <c r="E1498" s="150">
        <f t="shared" si="443"/>
        <v>3.1130759812852653</v>
      </c>
      <c r="F1498" s="150">
        <f t="shared" si="444"/>
        <v>9.6534803046343445</v>
      </c>
      <c r="G1498" s="151">
        <f t="shared" si="445"/>
        <v>-2.6746240187147072</v>
      </c>
      <c r="H1498" s="150">
        <f t="shared" si="446"/>
        <v>3.8657803046343719</v>
      </c>
      <c r="I1498" s="137"/>
      <c r="J1498" s="151">
        <f t="shared" si="447"/>
        <v>576.09537598128531</v>
      </c>
      <c r="K1498" s="150">
        <f t="shared" si="448"/>
        <v>582.63578030463441</v>
      </c>
      <c r="L1498" s="135"/>
      <c r="M1498" s="149">
        <f t="shared" si="450"/>
        <v>0.9989062965378922</v>
      </c>
      <c r="N1498" s="149">
        <f t="shared" si="451"/>
        <v>0.99963023242745008</v>
      </c>
      <c r="O1498" s="149">
        <f t="shared" si="452"/>
        <v>1.0284299937409587</v>
      </c>
      <c r="P1498" s="149">
        <f t="shared" si="453"/>
        <v>1.0306748797937495</v>
      </c>
      <c r="Q1498" s="140"/>
      <c r="R1498" s="152">
        <f t="shared" si="454"/>
        <v>-1.0943019921887242E-3</v>
      </c>
      <c r="S1498" s="152">
        <f t="shared" si="455"/>
        <v>-3.6983595343598099E-4</v>
      </c>
      <c r="T1498" s="152">
        <f t="shared" si="456"/>
        <v>2.8033361426688781E-2</v>
      </c>
      <c r="U1498" s="152">
        <f t="shared" si="457"/>
        <v>3.0213810777336359E-2</v>
      </c>
    </row>
    <row r="1499" spans="1:21" x14ac:dyDescent="0.25">
      <c r="A1499" s="130">
        <f t="shared" si="442"/>
        <v>1995.1</v>
      </c>
      <c r="B1499" s="138"/>
      <c r="C1499" s="149">
        <f t="shared" si="449"/>
        <v>0.01</v>
      </c>
      <c r="D1499" s="150">
        <f t="shared" si="458"/>
        <v>-5.8292000000000144</v>
      </c>
      <c r="E1499" s="150">
        <f t="shared" si="443"/>
        <v>3.1606907614987585</v>
      </c>
      <c r="F1499" s="150">
        <f t="shared" si="444"/>
        <v>9.0431105229045201</v>
      </c>
      <c r="G1499" s="151">
        <f t="shared" si="445"/>
        <v>-2.6685092385012559</v>
      </c>
      <c r="H1499" s="150">
        <f t="shared" si="446"/>
        <v>3.2139105229045057</v>
      </c>
      <c r="I1499" s="137"/>
      <c r="J1499" s="151">
        <f t="shared" si="447"/>
        <v>580.25149076149876</v>
      </c>
      <c r="K1499" s="150">
        <f t="shared" si="448"/>
        <v>586.13391052290444</v>
      </c>
      <c r="L1499" s="135"/>
      <c r="M1499" s="149">
        <f t="shared" si="450"/>
        <v>0.99783402369446617</v>
      </c>
      <c r="N1499" s="149">
        <f t="shared" si="451"/>
        <v>0.99749988982894144</v>
      </c>
      <c r="O1499" s="149">
        <f t="shared" si="452"/>
        <v>1.0056941954596221</v>
      </c>
      <c r="P1499" s="149">
        <f t="shared" si="453"/>
        <v>1.0047381989058966</v>
      </c>
      <c r="Q1499" s="140"/>
      <c r="R1499" s="152">
        <f t="shared" si="454"/>
        <v>-2.1683254249161561E-3</v>
      </c>
      <c r="S1499" s="152">
        <f t="shared" si="455"/>
        <v>-2.503240665301127E-3</v>
      </c>
      <c r="T1499" s="152">
        <f t="shared" si="456"/>
        <v>5.6780448096233165E-3</v>
      </c>
      <c r="U1499" s="152">
        <f t="shared" si="457"/>
        <v>4.7270089742869397E-3</v>
      </c>
    </row>
    <row r="1500" spans="1:21" x14ac:dyDescent="0.25">
      <c r="A1500" s="130">
        <f t="shared" si="442"/>
        <v>1995.11</v>
      </c>
      <c r="B1500" s="138"/>
      <c r="C1500" s="149">
        <f t="shared" si="449"/>
        <v>0.01</v>
      </c>
      <c r="D1500" s="150">
        <f t="shared" si="458"/>
        <v>-5.9552999999999656</v>
      </c>
      <c r="E1500" s="150">
        <f t="shared" si="443"/>
        <v>3.270289264470271</v>
      </c>
      <c r="F1500" s="150">
        <f t="shared" si="444"/>
        <v>9.8250459604611002</v>
      </c>
      <c r="G1500" s="151">
        <f t="shared" si="445"/>
        <v>-2.6850107355296946</v>
      </c>
      <c r="H1500" s="150">
        <f t="shared" si="446"/>
        <v>3.8697459604611346</v>
      </c>
      <c r="I1500" s="137"/>
      <c r="J1500" s="151">
        <f t="shared" si="447"/>
        <v>592.84498926447031</v>
      </c>
      <c r="K1500" s="150">
        <f t="shared" si="448"/>
        <v>599.39974596046113</v>
      </c>
      <c r="L1500" s="135"/>
      <c r="M1500" s="149">
        <f t="shared" si="450"/>
        <v>1.0043160586564372</v>
      </c>
      <c r="N1500" s="149">
        <f t="shared" si="451"/>
        <v>1.0045657742074319</v>
      </c>
      <c r="O1500" s="149">
        <f t="shared" si="452"/>
        <v>1.0190014242149597</v>
      </c>
      <c r="P1500" s="149">
        <f t="shared" si="453"/>
        <v>1.0197516534965774</v>
      </c>
      <c r="Q1500" s="140"/>
      <c r="R1500" s="152">
        <f t="shared" si="454"/>
        <v>4.3067711891870072E-3</v>
      </c>
      <c r="S1500" s="152">
        <f t="shared" si="455"/>
        <v>4.5553826786192374E-3</v>
      </c>
      <c r="T1500" s="152">
        <f t="shared" si="456"/>
        <v>1.8823151899041508E-2</v>
      </c>
      <c r="U1500" s="152">
        <f t="shared" si="457"/>
        <v>1.955912068671178E-2</v>
      </c>
    </row>
    <row r="1501" spans="1:21" x14ac:dyDescent="0.25">
      <c r="A1501" s="130">
        <f t="shared" si="442"/>
        <v>1995.12</v>
      </c>
      <c r="B1501" s="138"/>
      <c r="C1501" s="149">
        <f t="shared" si="449"/>
        <v>0.01</v>
      </c>
      <c r="D1501" s="150">
        <f t="shared" si="458"/>
        <v>-6.1457000000000335</v>
      </c>
      <c r="E1501" s="150">
        <f t="shared" si="443"/>
        <v>3.3777722101383536</v>
      </c>
      <c r="F1501" s="150">
        <f t="shared" si="444"/>
        <v>10.248977942411495</v>
      </c>
      <c r="G1501" s="151">
        <f t="shared" si="445"/>
        <v>-2.7679277898616799</v>
      </c>
      <c r="H1501" s="150">
        <f t="shared" si="446"/>
        <v>4.1032779424114612</v>
      </c>
      <c r="I1501" s="137"/>
      <c r="J1501" s="151">
        <f t="shared" si="447"/>
        <v>611.80207221013836</v>
      </c>
      <c r="K1501" s="150">
        <f t="shared" si="448"/>
        <v>618.67327794241146</v>
      </c>
      <c r="L1501" s="135"/>
      <c r="M1501" s="149">
        <f t="shared" si="450"/>
        <v>1.0012675799788842</v>
      </c>
      <c r="N1501" s="149">
        <f t="shared" si="451"/>
        <v>1.0013107429898245</v>
      </c>
      <c r="O1501" s="149">
        <f t="shared" si="452"/>
        <v>1.0264342262244299</v>
      </c>
      <c r="P1501" s="149">
        <f t="shared" si="453"/>
        <v>1.0265651932404194</v>
      </c>
      <c r="Q1501" s="140"/>
      <c r="R1501" s="152">
        <f t="shared" si="454"/>
        <v>1.2667772776364745E-3</v>
      </c>
      <c r="S1501" s="152">
        <f t="shared" si="455"/>
        <v>1.3098847161340753E-3</v>
      </c>
      <c r="T1501" s="152">
        <f t="shared" si="456"/>
        <v>2.6090879656186155E-2</v>
      </c>
      <c r="U1501" s="152">
        <f t="shared" si="457"/>
        <v>2.6218465679762593E-2</v>
      </c>
    </row>
    <row r="1502" spans="1:21" x14ac:dyDescent="0.25">
      <c r="A1502" s="130">
        <f t="shared" si="442"/>
        <v>1996.01</v>
      </c>
      <c r="B1502" s="138"/>
      <c r="C1502" s="149">
        <f t="shared" si="449"/>
        <v>0.01</v>
      </c>
      <c r="D1502" s="150">
        <f t="shared" ref="D1502:D1521" si="459">(1-Epsilon)*q_SP-q_SP</f>
        <v>-6.1441999999999553</v>
      </c>
      <c r="E1502" s="150">
        <f t="shared" si="443"/>
        <v>3.4008333213149067</v>
      </c>
      <c r="F1502" s="150">
        <f t="shared" si="444"/>
        <v>5.754405777411705</v>
      </c>
      <c r="G1502" s="151">
        <f t="shared" si="445"/>
        <v>-2.7433666786850486</v>
      </c>
      <c r="H1502" s="150">
        <f t="shared" si="446"/>
        <v>-0.38979422258825025</v>
      </c>
      <c r="I1502" s="137"/>
      <c r="J1502" s="151">
        <f t="shared" si="447"/>
        <v>611.67663332131497</v>
      </c>
      <c r="K1502" s="150">
        <f t="shared" si="448"/>
        <v>614.03020577741177</v>
      </c>
      <c r="L1502" s="135"/>
      <c r="M1502" s="149">
        <f t="shared" si="450"/>
        <v>1.0006487845922265</v>
      </c>
      <c r="N1502" s="149">
        <f t="shared" si="451"/>
        <v>0.99862272232413174</v>
      </c>
      <c r="O1502" s="149">
        <f t="shared" si="452"/>
        <v>1.0009238187771232</v>
      </c>
      <c r="P1502" s="149">
        <f t="shared" si="453"/>
        <v>0.99749560477208843</v>
      </c>
      <c r="Q1502" s="140"/>
      <c r="R1502" s="152">
        <f t="shared" si="454"/>
        <v>6.4857422248779388E-4</v>
      </c>
      <c r="S1502" s="152">
        <f t="shared" si="455"/>
        <v>-1.3782269945168532E-3</v>
      </c>
      <c r="T1502" s="152">
        <f t="shared" si="456"/>
        <v>9.2339231918309574E-4</v>
      </c>
      <c r="U1502" s="152">
        <f t="shared" si="457"/>
        <v>-2.5075364713464218E-3</v>
      </c>
    </row>
    <row r="1503" spans="1:21" x14ac:dyDescent="0.25">
      <c r="A1503" s="130">
        <f t="shared" si="442"/>
        <v>1996.02</v>
      </c>
      <c r="B1503" s="138"/>
      <c r="C1503" s="149">
        <f t="shared" si="449"/>
        <v>0.01</v>
      </c>
      <c r="D1503" s="150">
        <f t="shared" si="459"/>
        <v>-6.4954000000000178</v>
      </c>
      <c r="E1503" s="150">
        <f t="shared" si="443"/>
        <v>3.6312346498365091</v>
      </c>
      <c r="F1503" s="150">
        <f t="shared" si="444"/>
        <v>10.942874075601186</v>
      </c>
      <c r="G1503" s="151">
        <f t="shared" si="445"/>
        <v>-2.8641653501635087</v>
      </c>
      <c r="H1503" s="150">
        <f t="shared" si="446"/>
        <v>4.4474740756011677</v>
      </c>
      <c r="I1503" s="137"/>
      <c r="J1503" s="151">
        <f t="shared" si="447"/>
        <v>646.67583464983647</v>
      </c>
      <c r="K1503" s="150">
        <f t="shared" si="448"/>
        <v>653.98747407560109</v>
      </c>
      <c r="L1503" s="135"/>
      <c r="M1503" s="149">
        <f t="shared" si="450"/>
        <v>1.0282804940112495</v>
      </c>
      <c r="N1503" s="149">
        <f t="shared" si="451"/>
        <v>1.0304741958704544</v>
      </c>
      <c r="O1503" s="149">
        <f t="shared" si="452"/>
        <v>1.0523763181596646</v>
      </c>
      <c r="P1503" s="149">
        <f t="shared" si="453"/>
        <v>1.058987128399034</v>
      </c>
      <c r="Q1503" s="140"/>
      <c r="R1503" s="152">
        <f t="shared" si="454"/>
        <v>2.78879839116105E-2</v>
      </c>
      <c r="S1503" s="152">
        <f t="shared" si="455"/>
        <v>3.0019080637436534E-2</v>
      </c>
      <c r="T1503" s="152">
        <f t="shared" si="456"/>
        <v>5.1050767231898692E-2</v>
      </c>
      <c r="U1503" s="152">
        <f t="shared" si="457"/>
        <v>5.731291205912728E-2</v>
      </c>
    </row>
    <row r="1504" spans="1:21" x14ac:dyDescent="0.25">
      <c r="A1504" s="130">
        <f t="shared" si="442"/>
        <v>1996.03</v>
      </c>
      <c r="B1504" s="138"/>
      <c r="C1504" s="149">
        <f t="shared" si="449"/>
        <v>0.01</v>
      </c>
      <c r="D1504" s="150">
        <f t="shared" si="459"/>
        <v>-6.4706999999999653</v>
      </c>
      <c r="E1504" s="150">
        <f t="shared" si="443"/>
        <v>3.4719087307554561</v>
      </c>
      <c r="F1504" s="150">
        <f t="shared" si="444"/>
        <v>3.4687521769780867</v>
      </c>
      <c r="G1504" s="151">
        <f t="shared" si="445"/>
        <v>-2.9987912692445091</v>
      </c>
      <c r="H1504" s="150">
        <f t="shared" si="446"/>
        <v>-3.0019478230218786</v>
      </c>
      <c r="I1504" s="137"/>
      <c r="J1504" s="151">
        <f t="shared" si="447"/>
        <v>644.07120873075553</v>
      </c>
      <c r="K1504" s="150">
        <f t="shared" si="448"/>
        <v>644.0680521769782</v>
      </c>
      <c r="L1504" s="135"/>
      <c r="M1504" s="149">
        <f t="shared" si="450"/>
        <v>1.0272873946572607</v>
      </c>
      <c r="N1504" s="149">
        <f t="shared" si="451"/>
        <v>1.02429334450528</v>
      </c>
      <c r="O1504" s="149">
        <f t="shared" si="452"/>
        <v>1.0272972275421952</v>
      </c>
      <c r="P1504" s="149">
        <f t="shared" si="453"/>
        <v>1.0243058994895118</v>
      </c>
      <c r="Q1504" s="140"/>
      <c r="R1504" s="152">
        <f t="shared" si="454"/>
        <v>2.6921730802938939E-2</v>
      </c>
      <c r="S1504" s="152">
        <f t="shared" si="455"/>
        <v>2.4002954836274452E-2</v>
      </c>
      <c r="T1504" s="152">
        <f t="shared" si="456"/>
        <v>2.6931302455357957E-2</v>
      </c>
      <c r="U1504" s="152">
        <f t="shared" si="457"/>
        <v>2.4015211976629029E-2</v>
      </c>
    </row>
    <row r="1505" spans="1:21" x14ac:dyDescent="0.25">
      <c r="A1505" s="130">
        <f t="shared" si="442"/>
        <v>1996.04</v>
      </c>
      <c r="B1505" s="138"/>
      <c r="C1505" s="149">
        <f t="shared" si="449"/>
        <v>0.01</v>
      </c>
      <c r="D1505" s="150">
        <f t="shared" si="459"/>
        <v>-6.4717000000000553</v>
      </c>
      <c r="E1505" s="150">
        <f t="shared" si="443"/>
        <v>3.3552356367087426</v>
      </c>
      <c r="F1505" s="150">
        <f t="shared" si="444"/>
        <v>6.7146656609974427</v>
      </c>
      <c r="G1505" s="151">
        <f t="shared" si="445"/>
        <v>-3.1164643632913127</v>
      </c>
      <c r="H1505" s="150">
        <f t="shared" si="446"/>
        <v>0.24296566099738737</v>
      </c>
      <c r="I1505" s="137"/>
      <c r="J1505" s="151">
        <f t="shared" si="447"/>
        <v>644.0535356367086</v>
      </c>
      <c r="K1505" s="150">
        <f t="shared" si="448"/>
        <v>647.41296566099732</v>
      </c>
      <c r="L1505" s="135"/>
      <c r="M1505" s="149">
        <f t="shared" si="450"/>
        <v>1.0168483305861811</v>
      </c>
      <c r="N1505" s="149">
        <f t="shared" si="451"/>
        <v>1.0182017023351819</v>
      </c>
      <c r="O1505" s="149">
        <f t="shared" si="452"/>
        <v>1.0115772896562603</v>
      </c>
      <c r="P1505" s="149">
        <f t="shared" si="453"/>
        <v>1.0142857250073152</v>
      </c>
      <c r="Q1505" s="140"/>
      <c r="R1505" s="152">
        <f t="shared" si="454"/>
        <v>1.6707971811273647E-2</v>
      </c>
      <c r="S1505" s="152">
        <f t="shared" si="455"/>
        <v>1.8038034391184864E-2</v>
      </c>
      <c r="T1505" s="152">
        <f t="shared" si="456"/>
        <v>1.1510785637055486E-2</v>
      </c>
      <c r="U1505" s="152">
        <f t="shared" si="457"/>
        <v>1.4184645562548804E-2</v>
      </c>
    </row>
    <row r="1506" spans="1:21" x14ac:dyDescent="0.25">
      <c r="A1506" s="130">
        <f t="shared" si="442"/>
        <v>1996.05</v>
      </c>
      <c r="B1506" s="138"/>
      <c r="C1506" s="149">
        <f t="shared" si="449"/>
        <v>0.01</v>
      </c>
      <c r="D1506" s="150">
        <f t="shared" si="459"/>
        <v>-6.6123000000000047</v>
      </c>
      <c r="E1506" s="150">
        <f t="shared" si="443"/>
        <v>3.3726967049718724</v>
      </c>
      <c r="F1506" s="150">
        <f t="shared" si="444"/>
        <v>10.884454029465207</v>
      </c>
      <c r="G1506" s="151">
        <f t="shared" si="445"/>
        <v>-3.2396032950281324</v>
      </c>
      <c r="H1506" s="150">
        <f t="shared" si="446"/>
        <v>4.2721540294652023</v>
      </c>
      <c r="I1506" s="137"/>
      <c r="J1506" s="151">
        <f t="shared" si="447"/>
        <v>657.99039670497189</v>
      </c>
      <c r="K1506" s="150">
        <f t="shared" si="448"/>
        <v>665.50215402946526</v>
      </c>
      <c r="L1506" s="135"/>
      <c r="M1506" s="149">
        <f t="shared" si="450"/>
        <v>1.0219274753900867</v>
      </c>
      <c r="N1506" s="149">
        <f t="shared" si="451"/>
        <v>1.0235321098417012</v>
      </c>
      <c r="O1506" s="149">
        <f t="shared" si="452"/>
        <v>1.0231099533482837</v>
      </c>
      <c r="P1506" s="149">
        <f t="shared" si="453"/>
        <v>1.0282884711488758</v>
      </c>
      <c r="Q1506" s="140"/>
      <c r="R1506" s="152">
        <f t="shared" si="454"/>
        <v>2.169052584870244E-2</v>
      </c>
      <c r="S1506" s="152">
        <f t="shared" si="455"/>
        <v>2.3259498213029667E-2</v>
      </c>
      <c r="T1506" s="152">
        <f t="shared" si="456"/>
        <v>2.2846962472660319E-2</v>
      </c>
      <c r="U1506" s="152">
        <f t="shared" si="457"/>
        <v>2.7895741626291035E-2</v>
      </c>
    </row>
    <row r="1507" spans="1:21" x14ac:dyDescent="0.25">
      <c r="A1507" s="130">
        <f t="shared" si="442"/>
        <v>1996.06</v>
      </c>
      <c r="B1507" s="138"/>
      <c r="C1507" s="149">
        <f t="shared" si="449"/>
        <v>0.01</v>
      </c>
      <c r="D1507" s="150">
        <f t="shared" si="459"/>
        <v>-6.6850000000000591</v>
      </c>
      <c r="E1507" s="150">
        <f t="shared" si="443"/>
        <v>3.3264059214223041</v>
      </c>
      <c r="F1507" s="150">
        <f t="shared" si="444"/>
        <v>10.637219739264115</v>
      </c>
      <c r="G1507" s="151">
        <f t="shared" si="445"/>
        <v>-3.358594078577755</v>
      </c>
      <c r="H1507" s="150">
        <f t="shared" si="446"/>
        <v>3.9522197392640557</v>
      </c>
      <c r="I1507" s="137"/>
      <c r="J1507" s="151">
        <f t="shared" si="447"/>
        <v>665.14140592142223</v>
      </c>
      <c r="K1507" s="150">
        <f t="shared" si="448"/>
        <v>672.45221973926402</v>
      </c>
      <c r="L1507" s="135"/>
      <c r="M1507" s="149">
        <f t="shared" si="450"/>
        <v>1.01610179946492</v>
      </c>
      <c r="N1507" s="149">
        <f t="shared" si="451"/>
        <v>1.0159910820447444</v>
      </c>
      <c r="O1507" s="149">
        <f t="shared" si="452"/>
        <v>1.0136075675523561</v>
      </c>
      <c r="P1507" s="149">
        <f t="shared" si="453"/>
        <v>1.0132535140918966</v>
      </c>
      <c r="Q1507" s="140"/>
      <c r="R1507" s="152">
        <f t="shared" si="454"/>
        <v>1.5973540460713899E-2</v>
      </c>
      <c r="S1507" s="152">
        <f t="shared" si="455"/>
        <v>1.5864571602752203E-2</v>
      </c>
      <c r="T1507" s="152">
        <f t="shared" si="456"/>
        <v>1.3515816011479853E-2</v>
      </c>
      <c r="U1507" s="152">
        <f t="shared" si="457"/>
        <v>1.3166454659320998E-2</v>
      </c>
    </row>
    <row r="1508" spans="1:21" x14ac:dyDescent="0.25">
      <c r="A1508" s="130">
        <f t="shared" si="442"/>
        <v>1996.07</v>
      </c>
      <c r="B1508" s="138"/>
      <c r="C1508" s="149">
        <f t="shared" si="449"/>
        <v>0.01</v>
      </c>
      <c r="D1508" s="150">
        <f t="shared" si="459"/>
        <v>-6.4406999999999925</v>
      </c>
      <c r="E1508" s="150">
        <f t="shared" si="443"/>
        <v>3.1659496608253233</v>
      </c>
      <c r="F1508" s="150">
        <f t="shared" si="444"/>
        <v>2.1439608753867683</v>
      </c>
      <c r="G1508" s="151">
        <f t="shared" si="445"/>
        <v>-3.2747503391746693</v>
      </c>
      <c r="H1508" s="150">
        <f t="shared" si="446"/>
        <v>-4.2967391246132243</v>
      </c>
      <c r="I1508" s="137"/>
      <c r="J1508" s="151">
        <f t="shared" si="447"/>
        <v>640.79524966082533</v>
      </c>
      <c r="K1508" s="150">
        <f t="shared" si="448"/>
        <v>639.77326087538688</v>
      </c>
      <c r="L1508" s="135"/>
      <c r="M1508" s="149">
        <f t="shared" si="450"/>
        <v>0.99358268104332259</v>
      </c>
      <c r="N1508" s="149">
        <f t="shared" si="451"/>
        <v>0.99063008131771035</v>
      </c>
      <c r="O1508" s="149">
        <f t="shared" si="452"/>
        <v>0.99656819440677835</v>
      </c>
      <c r="P1508" s="149">
        <f t="shared" si="453"/>
        <v>0.99456871274390801</v>
      </c>
      <c r="Q1508" s="140"/>
      <c r="R1508" s="152">
        <f t="shared" si="454"/>
        <v>-6.437998466789786E-3</v>
      </c>
      <c r="S1508" s="152">
        <f t="shared" si="455"/>
        <v>-9.4140925237563965E-3</v>
      </c>
      <c r="T1508" s="152">
        <f t="shared" si="456"/>
        <v>-3.4377077452642357E-3</v>
      </c>
      <c r="U1508" s="152">
        <f t="shared" si="457"/>
        <v>-5.4460903208492376E-3</v>
      </c>
    </row>
    <row r="1509" spans="1:21" x14ac:dyDescent="0.25">
      <c r="A1509" s="130">
        <f t="shared" si="442"/>
        <v>1996.08</v>
      </c>
      <c r="B1509" s="138"/>
      <c r="C1509" s="149">
        <f t="shared" si="449"/>
        <v>0.01</v>
      </c>
      <c r="D1509" s="150">
        <f t="shared" si="459"/>
        <v>-6.6268000000000029</v>
      </c>
      <c r="E1509" s="150">
        <f t="shared" si="443"/>
        <v>3.3384220968776686</v>
      </c>
      <c r="F1509" s="150">
        <f t="shared" si="444"/>
        <v>10.985889097963719</v>
      </c>
      <c r="G1509" s="151">
        <f t="shared" si="445"/>
        <v>-3.2883779031223344</v>
      </c>
      <c r="H1509" s="150">
        <f t="shared" si="446"/>
        <v>4.3590890979637162</v>
      </c>
      <c r="I1509" s="137"/>
      <c r="J1509" s="151">
        <f t="shared" si="447"/>
        <v>659.39162209687765</v>
      </c>
      <c r="K1509" s="150">
        <f t="shared" si="448"/>
        <v>667.03908909796371</v>
      </c>
      <c r="L1509" s="135"/>
      <c r="M1509" s="149">
        <f t="shared" si="450"/>
        <v>1.0000668351625419</v>
      </c>
      <c r="N1509" s="149">
        <f t="shared" si="451"/>
        <v>1.0034925622186048</v>
      </c>
      <c r="O1509" s="149">
        <f t="shared" si="452"/>
        <v>1.0238560972502952</v>
      </c>
      <c r="P1509" s="149">
        <f t="shared" si="453"/>
        <v>1.0351292845302975</v>
      </c>
      <c r="Q1509" s="140"/>
      <c r="R1509" s="152">
        <f t="shared" si="454"/>
        <v>6.683292917194689E-5</v>
      </c>
      <c r="S1509" s="152">
        <f t="shared" si="455"/>
        <v>3.4864773868326353E-3</v>
      </c>
      <c r="T1509" s="152">
        <f t="shared" si="456"/>
        <v>2.3575986713037778E-2</v>
      </c>
      <c r="U1509" s="152">
        <f t="shared" si="457"/>
        <v>3.4526331506063913E-2</v>
      </c>
    </row>
    <row r="1510" spans="1:21" x14ac:dyDescent="0.25">
      <c r="A1510" s="130">
        <f t="shared" si="442"/>
        <v>1996.09</v>
      </c>
      <c r="B1510" s="138"/>
      <c r="C1510" s="149">
        <f t="shared" si="449"/>
        <v>0.01</v>
      </c>
      <c r="D1510" s="150">
        <f t="shared" si="459"/>
        <v>-6.7487999999999602</v>
      </c>
      <c r="E1510" s="150">
        <f t="shared" si="443"/>
        <v>3.4222105383413139</v>
      </c>
      <c r="F1510" s="150">
        <f t="shared" si="444"/>
        <v>11.03368270046518</v>
      </c>
      <c r="G1510" s="151">
        <f t="shared" si="445"/>
        <v>-3.3265894616586462</v>
      </c>
      <c r="H1510" s="150">
        <f t="shared" si="446"/>
        <v>4.2848827004652197</v>
      </c>
      <c r="I1510" s="137"/>
      <c r="J1510" s="151">
        <f t="shared" si="447"/>
        <v>671.55341053834138</v>
      </c>
      <c r="K1510" s="150">
        <f t="shared" si="448"/>
        <v>679.16488270046523</v>
      </c>
      <c r="L1510" s="135"/>
      <c r="M1510" s="149">
        <f t="shared" si="450"/>
        <v>1.0190374299911182</v>
      </c>
      <c r="N1510" s="149">
        <f t="shared" si="451"/>
        <v>1.0189647497733942</v>
      </c>
      <c r="O1510" s="149">
        <f t="shared" si="452"/>
        <v>1.0199887263472378</v>
      </c>
      <c r="P1510" s="149">
        <f t="shared" si="453"/>
        <v>1.0197543952176997</v>
      </c>
      <c r="Q1510" s="140"/>
      <c r="R1510" s="152">
        <f t="shared" si="454"/>
        <v>1.885848564754981E-2</v>
      </c>
      <c r="S1510" s="152">
        <f t="shared" si="455"/>
        <v>1.8787160681878568E-2</v>
      </c>
      <c r="T1510" s="152">
        <f t="shared" si="456"/>
        <v>1.9791574634352022E-2</v>
      </c>
      <c r="U1510" s="152">
        <f t="shared" si="457"/>
        <v>1.9561809299598304E-2</v>
      </c>
    </row>
    <row r="1511" spans="1:21" x14ac:dyDescent="0.25">
      <c r="A1511" s="130">
        <f t="shared" si="442"/>
        <v>1996.1</v>
      </c>
      <c r="B1511" s="138"/>
      <c r="C1511" s="149">
        <f t="shared" si="449"/>
        <v>0.01</v>
      </c>
      <c r="D1511" s="150">
        <f t="shared" si="459"/>
        <v>-7.0145999999999731</v>
      </c>
      <c r="E1511" s="150">
        <f t="shared" si="443"/>
        <v>3.4889224782178276</v>
      </c>
      <c r="F1511" s="150">
        <f t="shared" si="444"/>
        <v>11.715395173926396</v>
      </c>
      <c r="G1511" s="151">
        <f t="shared" si="445"/>
        <v>-3.5256775217821454</v>
      </c>
      <c r="H1511" s="150">
        <f t="shared" si="446"/>
        <v>4.7007951739264229</v>
      </c>
      <c r="I1511" s="137"/>
      <c r="J1511" s="151">
        <f t="shared" si="447"/>
        <v>697.93432247821784</v>
      </c>
      <c r="K1511" s="150">
        <f t="shared" si="448"/>
        <v>706.16079517392643</v>
      </c>
      <c r="L1511" s="135"/>
      <c r="M1511" s="149">
        <f t="shared" si="450"/>
        <v>0.99878394075881505</v>
      </c>
      <c r="N1511" s="149">
        <f t="shared" si="451"/>
        <v>0.99889455123929016</v>
      </c>
      <c r="O1511" s="149">
        <f t="shared" si="452"/>
        <v>1.0318205288122362</v>
      </c>
      <c r="P1511" s="149">
        <f t="shared" si="453"/>
        <v>1.032191945918014</v>
      </c>
      <c r="Q1511" s="140"/>
      <c r="R1511" s="152">
        <f t="shared" si="454"/>
        <v>-1.2167992412073999E-3</v>
      </c>
      <c r="S1511" s="152">
        <f t="shared" si="455"/>
        <v>-1.1060602198571556E-3</v>
      </c>
      <c r="T1511" s="152">
        <f t="shared" si="456"/>
        <v>3.1324745746242562E-2</v>
      </c>
      <c r="U1511" s="152">
        <f t="shared" si="457"/>
        <v>3.1684643871214307E-2</v>
      </c>
    </row>
    <row r="1512" spans="1:21" x14ac:dyDescent="0.25">
      <c r="A1512" s="130">
        <f t="shared" si="442"/>
        <v>1996.11</v>
      </c>
      <c r="B1512" s="138"/>
      <c r="C1512" s="149">
        <f t="shared" si="449"/>
        <v>0.01</v>
      </c>
      <c r="D1512" s="150">
        <f t="shared" si="459"/>
        <v>-7.3567000000000462</v>
      </c>
      <c r="E1512" s="150">
        <f t="shared" si="443"/>
        <v>3.6772042718542925</v>
      </c>
      <c r="F1512" s="150">
        <f t="shared" si="444"/>
        <v>12.343347985983129</v>
      </c>
      <c r="G1512" s="151">
        <f t="shared" si="445"/>
        <v>-3.6794957281457537</v>
      </c>
      <c r="H1512" s="150">
        <f t="shared" si="446"/>
        <v>4.9866479859830832</v>
      </c>
      <c r="I1512" s="137"/>
      <c r="J1512" s="151">
        <f t="shared" si="447"/>
        <v>731.99050427185421</v>
      </c>
      <c r="K1512" s="150">
        <f t="shared" si="448"/>
        <v>740.656647985983</v>
      </c>
      <c r="L1512" s="135"/>
      <c r="M1512" s="149">
        <f t="shared" si="450"/>
        <v>0.9992214750024051</v>
      </c>
      <c r="N1512" s="149">
        <f t="shared" si="451"/>
        <v>0.99922986207242781</v>
      </c>
      <c r="O1512" s="149">
        <f t="shared" si="452"/>
        <v>1.0395389925653258</v>
      </c>
      <c r="P1512" s="149">
        <f t="shared" si="453"/>
        <v>1.0395671456175415</v>
      </c>
      <c r="Q1512" s="140"/>
      <c r="R1512" s="152">
        <f t="shared" si="454"/>
        <v>-7.7882820556103962E-4</v>
      </c>
      <c r="S1512" s="152">
        <f t="shared" si="455"/>
        <v>-7.7043463613339072E-4</v>
      </c>
      <c r="T1512" s="152">
        <f t="shared" si="456"/>
        <v>3.8777338497769182E-2</v>
      </c>
      <c r="U1512" s="152">
        <f t="shared" si="457"/>
        <v>3.8804420378487435E-2</v>
      </c>
    </row>
    <row r="1513" spans="1:21" x14ac:dyDescent="0.25">
      <c r="A1513" s="130">
        <f t="shared" si="442"/>
        <v>1996.12</v>
      </c>
      <c r="B1513" s="138"/>
      <c r="C1513" s="149">
        <f t="shared" si="449"/>
        <v>0.01</v>
      </c>
      <c r="D1513" s="150">
        <f t="shared" si="459"/>
        <v>-7.4325000000000045</v>
      </c>
      <c r="E1513" s="150">
        <f t="shared" si="443"/>
        <v>3.7296795479741593</v>
      </c>
      <c r="F1513" s="150">
        <f t="shared" si="444"/>
        <v>11.838783824591804</v>
      </c>
      <c r="G1513" s="151">
        <f t="shared" si="445"/>
        <v>-3.7028204520258452</v>
      </c>
      <c r="H1513" s="150">
        <f t="shared" si="446"/>
        <v>4.4062838245917995</v>
      </c>
      <c r="I1513" s="137"/>
      <c r="J1513" s="151">
        <f t="shared" si="447"/>
        <v>739.54717954797411</v>
      </c>
      <c r="K1513" s="150">
        <f t="shared" si="448"/>
        <v>747.65628382459181</v>
      </c>
      <c r="L1513" s="135"/>
      <c r="M1513" s="149">
        <f t="shared" si="450"/>
        <v>1.0121185381729649</v>
      </c>
      <c r="N1513" s="149">
        <f t="shared" si="451"/>
        <v>1.0118945498622516</v>
      </c>
      <c r="O1513" s="149">
        <f t="shared" si="452"/>
        <v>1.0120465964806193</v>
      </c>
      <c r="P1513" s="149">
        <f t="shared" si="453"/>
        <v>1.0113356106826008</v>
      </c>
      <c r="Q1513" s="140"/>
      <c r="R1513" s="152">
        <f t="shared" si="454"/>
        <v>1.204569658776972E-2</v>
      </c>
      <c r="S1513" s="152">
        <f t="shared" si="455"/>
        <v>1.1824365695245533E-2</v>
      </c>
      <c r="T1513" s="152">
        <f t="shared" si="456"/>
        <v>1.1974613758464696E-2</v>
      </c>
      <c r="U1513" s="152">
        <f t="shared" si="457"/>
        <v>1.1271844084239426E-2</v>
      </c>
    </row>
    <row r="1514" spans="1:21" x14ac:dyDescent="0.25">
      <c r="A1514" s="130">
        <f t="shared" si="442"/>
        <v>1997.01</v>
      </c>
      <c r="B1514" s="138"/>
      <c r="C1514" s="149">
        <f t="shared" si="449"/>
        <v>0.01</v>
      </c>
      <c r="D1514" s="150">
        <f t="shared" si="459"/>
        <v>-7.6621999999999844</v>
      </c>
      <c r="E1514" s="150">
        <f t="shared" si="443"/>
        <v>3.8044358696789717</v>
      </c>
      <c r="F1514" s="150">
        <f t="shared" si="444"/>
        <v>12.751243911818941</v>
      </c>
      <c r="G1514" s="151">
        <f t="shared" si="445"/>
        <v>-3.8577641303210126</v>
      </c>
      <c r="H1514" s="150">
        <f t="shared" si="446"/>
        <v>5.0890439118189565</v>
      </c>
      <c r="I1514" s="137"/>
      <c r="J1514" s="151">
        <f t="shared" si="447"/>
        <v>762.36223586967901</v>
      </c>
      <c r="K1514" s="150">
        <f t="shared" si="448"/>
        <v>771.309043911819</v>
      </c>
      <c r="L1514" s="135"/>
      <c r="M1514" s="149">
        <f t="shared" si="450"/>
        <v>1.0268267547665406</v>
      </c>
      <c r="N1514" s="149">
        <f t="shared" si="451"/>
        <v>1.0270173102351379</v>
      </c>
      <c r="O1514" s="149">
        <f t="shared" si="452"/>
        <v>1.0312599751766236</v>
      </c>
      <c r="P1514" s="149">
        <f t="shared" si="453"/>
        <v>1.0318986557437433</v>
      </c>
      <c r="Q1514" s="140"/>
      <c r="R1514" s="152">
        <f t="shared" si="454"/>
        <v>2.6473226128969352E-2</v>
      </c>
      <c r="S1514" s="152">
        <f t="shared" si="455"/>
        <v>2.6658785950565519E-2</v>
      </c>
      <c r="T1514" s="152">
        <f t="shared" si="456"/>
        <v>3.0781331518515604E-2</v>
      </c>
      <c r="U1514" s="152">
        <f t="shared" si="457"/>
        <v>3.1400460438560297E-2</v>
      </c>
    </row>
    <row r="1515" spans="1:21" x14ac:dyDescent="0.25">
      <c r="A1515" s="130">
        <f t="shared" si="442"/>
        <v>1997.02</v>
      </c>
      <c r="B1515" s="138"/>
      <c r="C1515" s="149">
        <f t="shared" si="449"/>
        <v>0.01</v>
      </c>
      <c r="D1515" s="150">
        <f t="shared" si="459"/>
        <v>-7.9839000000000624</v>
      </c>
      <c r="E1515" s="150">
        <f t="shared" si="443"/>
        <v>3.8402199894539706</v>
      </c>
      <c r="F1515" s="150">
        <f t="shared" si="444"/>
        <v>13.359960568135946</v>
      </c>
      <c r="G1515" s="151">
        <f t="shared" si="445"/>
        <v>-4.1436800105460918</v>
      </c>
      <c r="H1515" s="150">
        <f t="shared" si="446"/>
        <v>5.376060568135884</v>
      </c>
      <c r="I1515" s="137"/>
      <c r="J1515" s="151">
        <f t="shared" si="447"/>
        <v>794.24631998945392</v>
      </c>
      <c r="K1515" s="150">
        <f t="shared" si="448"/>
        <v>803.76606056813591</v>
      </c>
      <c r="L1515" s="135"/>
      <c r="M1515" s="149">
        <f t="shared" si="450"/>
        <v>1.0059917845981781</v>
      </c>
      <c r="N1515" s="149">
        <f t="shared" si="451"/>
        <v>1.006049180455526</v>
      </c>
      <c r="O1515" s="149">
        <f t="shared" si="452"/>
        <v>1.0354055180666939</v>
      </c>
      <c r="P1515" s="149">
        <f t="shared" si="453"/>
        <v>1.035605195791681</v>
      </c>
      <c r="Q1515" s="140"/>
      <c r="R1515" s="152">
        <f t="shared" si="454"/>
        <v>5.9739052408006822E-3</v>
      </c>
      <c r="S1515" s="152">
        <f t="shared" si="455"/>
        <v>6.0309576153402059E-3</v>
      </c>
      <c r="T1515" s="152">
        <f t="shared" si="456"/>
        <v>3.4793154877193713E-2</v>
      </c>
      <c r="U1515" s="152">
        <f t="shared" si="457"/>
        <v>3.4985986062729985E-2</v>
      </c>
    </row>
    <row r="1516" spans="1:21" x14ac:dyDescent="0.25">
      <c r="A1516" s="130">
        <f t="shared" si="442"/>
        <v>1997.03</v>
      </c>
      <c r="B1516" s="138"/>
      <c r="C1516" s="149">
        <f t="shared" si="449"/>
        <v>0.01</v>
      </c>
      <c r="D1516" s="150">
        <f t="shared" si="459"/>
        <v>-7.9216000000000122</v>
      </c>
      <c r="E1516" s="150">
        <f t="shared" si="443"/>
        <v>3.7871834469392205</v>
      </c>
      <c r="F1516" s="150">
        <f t="shared" si="444"/>
        <v>3.5029512470333186</v>
      </c>
      <c r="G1516" s="151">
        <f t="shared" si="445"/>
        <v>-4.1344165530607917</v>
      </c>
      <c r="H1516" s="150">
        <f t="shared" si="446"/>
        <v>-4.4186487529666936</v>
      </c>
      <c r="I1516" s="137"/>
      <c r="J1516" s="151">
        <f t="shared" si="447"/>
        <v>788.02558344693921</v>
      </c>
      <c r="K1516" s="150">
        <f t="shared" si="448"/>
        <v>787.74135124703332</v>
      </c>
      <c r="L1516" s="135"/>
      <c r="M1516" s="149">
        <f t="shared" si="450"/>
        <v>1.0169306173721333</v>
      </c>
      <c r="N1516" s="149">
        <f t="shared" si="451"/>
        <v>1.0140325979866676</v>
      </c>
      <c r="O1516" s="149">
        <f t="shared" si="452"/>
        <v>1.0174771731231458</v>
      </c>
      <c r="P1516" s="149">
        <f t="shared" si="453"/>
        <v>1.0147966532163406</v>
      </c>
      <c r="Q1516" s="140"/>
      <c r="R1516" s="152">
        <f t="shared" si="454"/>
        <v>1.6788891899545525E-2</v>
      </c>
      <c r="S1516" s="152">
        <f t="shared" si="455"/>
        <v>1.393505256810397E-2</v>
      </c>
      <c r="T1516" s="152">
        <f t="shared" si="456"/>
        <v>1.7326203805954246E-2</v>
      </c>
      <c r="U1516" s="152">
        <f t="shared" si="457"/>
        <v>1.4688250763902046E-2</v>
      </c>
    </row>
    <row r="1517" spans="1:21" x14ac:dyDescent="0.25">
      <c r="A1517" s="130">
        <f t="shared" si="442"/>
        <v>1997.04</v>
      </c>
      <c r="B1517" s="138"/>
      <c r="C1517" s="149">
        <f t="shared" si="449"/>
        <v>0.01</v>
      </c>
      <c r="D1517" s="150">
        <f t="shared" si="459"/>
        <v>-7.6393000000000484</v>
      </c>
      <c r="E1517" s="150">
        <f t="shared" si="443"/>
        <v>3.6047095813812828</v>
      </c>
      <c r="F1517" s="150">
        <f t="shared" si="444"/>
        <v>2.5412102100516347</v>
      </c>
      <c r="G1517" s="151">
        <f t="shared" si="445"/>
        <v>-4.034590418618766</v>
      </c>
      <c r="H1517" s="150">
        <f t="shared" si="446"/>
        <v>-5.0980897899484141</v>
      </c>
      <c r="I1517" s="137"/>
      <c r="J1517" s="151">
        <f t="shared" si="447"/>
        <v>759.89540958138116</v>
      </c>
      <c r="K1517" s="150">
        <f t="shared" si="448"/>
        <v>758.83191021005155</v>
      </c>
      <c r="L1517" s="135"/>
      <c r="M1517" s="149">
        <f t="shared" si="450"/>
        <v>1.0067088792291141</v>
      </c>
      <c r="N1517" s="149">
        <f t="shared" si="451"/>
        <v>1.0064725823832787</v>
      </c>
      <c r="O1517" s="149">
        <f t="shared" si="452"/>
        <v>1.0104266799171477</v>
      </c>
      <c r="P1517" s="149">
        <f t="shared" si="453"/>
        <v>1.01026009785452</v>
      </c>
      <c r="Q1517" s="140"/>
      <c r="R1517" s="152">
        <f t="shared" si="454"/>
        <v>6.6864748485582909E-3</v>
      </c>
      <c r="S1517" s="152">
        <f t="shared" si="455"/>
        <v>6.4517251735525822E-3</v>
      </c>
      <c r="T1517" s="152">
        <f t="shared" si="456"/>
        <v>1.037269700753732E-2</v>
      </c>
      <c r="U1517" s="152">
        <f t="shared" si="457"/>
        <v>1.0207820328145345E-2</v>
      </c>
    </row>
    <row r="1518" spans="1:21" x14ac:dyDescent="0.25">
      <c r="A1518" s="130">
        <f t="shared" si="442"/>
        <v>1997.05</v>
      </c>
      <c r="B1518" s="138"/>
      <c r="C1518" s="149">
        <f t="shared" si="449"/>
        <v>0.01</v>
      </c>
      <c r="D1518" s="150">
        <f t="shared" si="459"/>
        <v>-8.3309000000000424</v>
      </c>
      <c r="E1518" s="150">
        <f t="shared" si="443"/>
        <v>3.9479628528460164</v>
      </c>
      <c r="F1518" s="150">
        <f t="shared" si="444"/>
        <v>14.073927445427755</v>
      </c>
      <c r="G1518" s="151">
        <f t="shared" si="445"/>
        <v>-4.3829371471540259</v>
      </c>
      <c r="H1518" s="150">
        <f t="shared" si="446"/>
        <v>5.7430274454277122</v>
      </c>
      <c r="I1518" s="137"/>
      <c r="J1518" s="151">
        <f t="shared" si="447"/>
        <v>828.70706285284598</v>
      </c>
      <c r="K1518" s="150">
        <f t="shared" si="448"/>
        <v>838.83302744542777</v>
      </c>
      <c r="L1518" s="135"/>
      <c r="M1518" s="149">
        <f t="shared" si="450"/>
        <v>1.0166323456567368</v>
      </c>
      <c r="N1518" s="149">
        <f t="shared" si="451"/>
        <v>1.0201569028716808</v>
      </c>
      <c r="O1518" s="149">
        <f t="shared" si="452"/>
        <v>1.0768287052430638</v>
      </c>
      <c r="P1518" s="149">
        <f t="shared" si="453"/>
        <v>1.0893932516608762</v>
      </c>
      <c r="Q1518" s="140"/>
      <c r="R1518" s="152">
        <f t="shared" si="454"/>
        <v>1.6495543010961101E-2</v>
      </c>
      <c r="S1518" s="152">
        <f t="shared" si="455"/>
        <v>1.995644181090582E-2</v>
      </c>
      <c r="T1518" s="152">
        <f t="shared" si="456"/>
        <v>7.4020337468188563E-2</v>
      </c>
      <c r="U1518" s="152">
        <f t="shared" si="457"/>
        <v>8.5620891401597732E-2</v>
      </c>
    </row>
    <row r="1519" spans="1:21" x14ac:dyDescent="0.25">
      <c r="A1519" s="130">
        <f t="shared" si="442"/>
        <v>1997.06</v>
      </c>
      <c r="B1519" s="138"/>
      <c r="C1519" s="149">
        <f t="shared" si="449"/>
        <v>0.01</v>
      </c>
      <c r="D1519" s="150">
        <f t="shared" si="459"/>
        <v>-8.7629000000000588</v>
      </c>
      <c r="E1519" s="150">
        <f t="shared" si="443"/>
        <v>4.0503044718493326</v>
      </c>
      <c r="F1519" s="150">
        <f t="shared" si="444"/>
        <v>14.71066916834407</v>
      </c>
      <c r="G1519" s="151">
        <f t="shared" si="445"/>
        <v>-4.7125955281507261</v>
      </c>
      <c r="H1519" s="150">
        <f t="shared" si="446"/>
        <v>5.9477691683440117</v>
      </c>
      <c r="I1519" s="137"/>
      <c r="J1519" s="151">
        <f t="shared" si="447"/>
        <v>871.57740447184926</v>
      </c>
      <c r="K1519" s="150">
        <f t="shared" si="448"/>
        <v>882.23776916834402</v>
      </c>
      <c r="L1519" s="135"/>
      <c r="M1519" s="149">
        <f t="shared" si="450"/>
        <v>1.0047151091342184</v>
      </c>
      <c r="N1519" s="149">
        <f t="shared" si="451"/>
        <v>1.0047137677138585</v>
      </c>
      <c r="O1519" s="149">
        <f t="shared" si="452"/>
        <v>1.0431154976159291</v>
      </c>
      <c r="P1519" s="149">
        <f t="shared" si="453"/>
        <v>1.0431106255893279</v>
      </c>
      <c r="Q1519" s="140"/>
      <c r="R1519" s="152">
        <f t="shared" si="454"/>
        <v>4.704027826542099E-3</v>
      </c>
      <c r="S1519" s="152">
        <f t="shared" si="455"/>
        <v>4.7026927005514689E-3</v>
      </c>
      <c r="T1519" s="152">
        <f t="shared" si="456"/>
        <v>4.2211905857111882E-2</v>
      </c>
      <c r="U1519" s="152">
        <f t="shared" si="457"/>
        <v>4.2207235196969069E-2</v>
      </c>
    </row>
    <row r="1520" spans="1:21" x14ac:dyDescent="0.25">
      <c r="A1520" s="130">
        <f t="shared" si="442"/>
        <v>1997.07</v>
      </c>
      <c r="B1520" s="138"/>
      <c r="C1520" s="149">
        <f t="shared" si="449"/>
        <v>0.01</v>
      </c>
      <c r="D1520" s="150">
        <f t="shared" si="459"/>
        <v>-9.2528999999999542</v>
      </c>
      <c r="E1520" s="150">
        <f t="shared" si="443"/>
        <v>4.2514100429773745</v>
      </c>
      <c r="F1520" s="150">
        <f t="shared" si="444"/>
        <v>15.557445255686863</v>
      </c>
      <c r="G1520" s="151">
        <f t="shared" si="445"/>
        <v>-5.0014899570225797</v>
      </c>
      <c r="H1520" s="150">
        <f t="shared" si="446"/>
        <v>6.304545255686909</v>
      </c>
      <c r="I1520" s="137"/>
      <c r="J1520" s="151">
        <f t="shared" si="447"/>
        <v>920.28851004297735</v>
      </c>
      <c r="K1520" s="150">
        <f t="shared" si="448"/>
        <v>931.59454525568685</v>
      </c>
      <c r="L1520" s="135"/>
      <c r="M1520" s="149">
        <f t="shared" si="450"/>
        <v>1.0025920005853424</v>
      </c>
      <c r="N1520" s="149">
        <f t="shared" si="451"/>
        <v>1.0026009503838447</v>
      </c>
      <c r="O1520" s="149">
        <f t="shared" si="452"/>
        <v>1.0460186664147368</v>
      </c>
      <c r="P1520" s="149">
        <f t="shared" si="453"/>
        <v>1.0460514169607531</v>
      </c>
      <c r="Q1520" s="140"/>
      <c r="R1520" s="152">
        <f t="shared" si="454"/>
        <v>2.5886471453208889E-3</v>
      </c>
      <c r="S1520" s="152">
        <f t="shared" si="455"/>
        <v>2.5975737660713098E-3</v>
      </c>
      <c r="T1520" s="152">
        <f t="shared" si="456"/>
        <v>4.4991211004282668E-2</v>
      </c>
      <c r="U1520" s="152">
        <f t="shared" si="457"/>
        <v>4.5022520228843718E-2</v>
      </c>
    </row>
    <row r="1521" spans="1:21" x14ac:dyDescent="0.25">
      <c r="A1521" s="130">
        <f t="shared" si="442"/>
        <v>1997.08</v>
      </c>
      <c r="B1521" s="138"/>
      <c r="C1521" s="149">
        <f t="shared" si="449"/>
        <v>0.01</v>
      </c>
      <c r="D1521" s="150">
        <f t="shared" si="459"/>
        <v>-9.2724000000000615</v>
      </c>
      <c r="E1521" s="150">
        <f t="shared" si="443"/>
        <v>4.2440931633361894</v>
      </c>
      <c r="F1521" s="150">
        <f t="shared" si="444"/>
        <v>12.417182978240458</v>
      </c>
      <c r="G1521" s="151">
        <f t="shared" si="445"/>
        <v>-5.0283068366638721</v>
      </c>
      <c r="H1521" s="150">
        <f t="shared" si="446"/>
        <v>3.1447829782403964</v>
      </c>
      <c r="I1521" s="137"/>
      <c r="J1521" s="151">
        <f t="shared" si="447"/>
        <v>922.21169316333612</v>
      </c>
      <c r="K1521" s="150">
        <f t="shared" si="448"/>
        <v>930.38478297824042</v>
      </c>
      <c r="L1521" s="135"/>
      <c r="M1521" s="149">
        <f t="shared" si="450"/>
        <v>1.0090744437804267</v>
      </c>
      <c r="N1521" s="149">
        <f t="shared" si="451"/>
        <v>1.0082951565193459</v>
      </c>
      <c r="O1521" s="149">
        <f t="shared" si="452"/>
        <v>1.0058729996665652</v>
      </c>
      <c r="P1521" s="149">
        <f t="shared" si="453"/>
        <v>1.0035929949303248</v>
      </c>
      <c r="Q1521" s="140"/>
      <c r="R1521" s="152">
        <f t="shared" si="454"/>
        <v>9.0335184124426711E-3</v>
      </c>
      <c r="S1521" s="152">
        <f t="shared" si="455"/>
        <v>8.2609407948098026E-3</v>
      </c>
      <c r="T1521" s="152">
        <f t="shared" si="456"/>
        <v>5.8558208320671004E-3</v>
      </c>
      <c r="U1521" s="152">
        <f t="shared" si="457"/>
        <v>3.5865555438858799E-3</v>
      </c>
    </row>
    <row r="1522" spans="1:21" x14ac:dyDescent="0.25">
      <c r="A1522" s="130">
        <f t="shared" si="442"/>
        <v>1997.09</v>
      </c>
      <c r="B1522" s="138"/>
      <c r="C1522" s="149">
        <f t="shared" si="449"/>
        <v>0.01</v>
      </c>
      <c r="D1522" s="150">
        <f t="shared" ref="D1522:D1541" si="460">(1-Epsilon)*q_SP-q_SP</f>
        <v>-9.3701999999999543</v>
      </c>
      <c r="E1522" s="150">
        <f t="shared" si="443"/>
        <v>4.2701044081138031</v>
      </c>
      <c r="F1522" s="150">
        <f t="shared" si="444"/>
        <v>14.932542184949558</v>
      </c>
      <c r="G1522" s="151">
        <f t="shared" si="445"/>
        <v>-5.1000955918861512</v>
      </c>
      <c r="H1522" s="150">
        <f t="shared" si="446"/>
        <v>5.5623421849496033</v>
      </c>
      <c r="I1522" s="137"/>
      <c r="J1522" s="151">
        <f t="shared" si="447"/>
        <v>931.91990440811378</v>
      </c>
      <c r="K1522" s="150">
        <f t="shared" si="448"/>
        <v>942.58234218494954</v>
      </c>
      <c r="L1522" s="135"/>
      <c r="M1522" s="149">
        <f t="shared" si="450"/>
        <v>1.0017242260857671</v>
      </c>
      <c r="N1522" s="149">
        <f t="shared" si="451"/>
        <v>1.0023100348920675</v>
      </c>
      <c r="O1522" s="149">
        <f t="shared" si="452"/>
        <v>1.0092313477454566</v>
      </c>
      <c r="P1522" s="149">
        <f t="shared" si="453"/>
        <v>1.0112799193672126</v>
      </c>
      <c r="Q1522" s="140"/>
      <c r="R1522" s="152">
        <f t="shared" si="454"/>
        <v>1.7227413144455925E-3</v>
      </c>
      <c r="S1522" s="152">
        <f t="shared" si="455"/>
        <v>2.3073708633436075E-3</v>
      </c>
      <c r="T1522" s="152">
        <f t="shared" si="456"/>
        <v>9.1889992776364934E-3</v>
      </c>
      <c r="U1522" s="152">
        <f t="shared" si="457"/>
        <v>1.121677547176725E-2</v>
      </c>
    </row>
    <row r="1523" spans="1:21" x14ac:dyDescent="0.25">
      <c r="A1523" s="130">
        <f t="shared" si="442"/>
        <v>1997.1</v>
      </c>
      <c r="B1523" s="138"/>
      <c r="C1523" s="149">
        <f t="shared" si="449"/>
        <v>0.01</v>
      </c>
      <c r="D1523" s="150">
        <f t="shared" si="460"/>
        <v>-9.511600000000044</v>
      </c>
      <c r="E1523" s="150">
        <f t="shared" si="443"/>
        <v>4.347161035555704</v>
      </c>
      <c r="F1523" s="150">
        <f t="shared" si="444"/>
        <v>15.462244044139828</v>
      </c>
      <c r="G1523" s="151">
        <f t="shared" si="445"/>
        <v>-5.16443896444434</v>
      </c>
      <c r="H1523" s="150">
        <f t="shared" si="446"/>
        <v>5.9506440441397839</v>
      </c>
      <c r="I1523" s="137"/>
      <c r="J1523" s="151">
        <f t="shared" si="447"/>
        <v>945.99556103555562</v>
      </c>
      <c r="K1523" s="150">
        <f t="shared" si="448"/>
        <v>957.1106440441398</v>
      </c>
      <c r="L1523" s="135"/>
      <c r="M1523" s="149">
        <f t="shared" si="450"/>
        <v>0.99774616120667725</v>
      </c>
      <c r="N1523" s="149">
        <f t="shared" si="451"/>
        <v>0.99781329991312639</v>
      </c>
      <c r="O1523" s="149">
        <f t="shared" si="452"/>
        <v>1.0119343413106963</v>
      </c>
      <c r="P1523" s="149">
        <f t="shared" si="453"/>
        <v>1.0121731443031399</v>
      </c>
      <c r="Q1523" s="140"/>
      <c r="R1523" s="152">
        <f t="shared" si="454"/>
        <v>-2.2563825107806772E-3</v>
      </c>
      <c r="S1523" s="152">
        <f t="shared" si="455"/>
        <v>-2.1890944065847736E-3</v>
      </c>
      <c r="T1523" s="152">
        <f t="shared" si="456"/>
        <v>1.1863688632696779E-2</v>
      </c>
      <c r="U1523" s="152">
        <f t="shared" si="457"/>
        <v>1.2099647439478393E-2</v>
      </c>
    </row>
    <row r="1524" spans="1:21" x14ac:dyDescent="0.25">
      <c r="A1524" s="130">
        <f t="shared" si="442"/>
        <v>1997.11</v>
      </c>
      <c r="B1524" s="138"/>
      <c r="C1524" s="149">
        <f t="shared" si="449"/>
        <v>0.01</v>
      </c>
      <c r="D1524" s="150">
        <f t="shared" si="460"/>
        <v>-9.3891999999999598</v>
      </c>
      <c r="E1524" s="150">
        <f t="shared" si="443"/>
        <v>4.3216652451785071</v>
      </c>
      <c r="F1524" s="150">
        <f t="shared" si="444"/>
        <v>3.6104095390932462</v>
      </c>
      <c r="G1524" s="151">
        <f t="shared" si="445"/>
        <v>-5.0675347548214527</v>
      </c>
      <c r="H1524" s="150">
        <f t="shared" si="446"/>
        <v>-5.7787904609067136</v>
      </c>
      <c r="I1524" s="137"/>
      <c r="J1524" s="151">
        <f t="shared" si="447"/>
        <v>933.85246524517845</v>
      </c>
      <c r="K1524" s="150">
        <f t="shared" si="448"/>
        <v>933.14120953909321</v>
      </c>
      <c r="L1524" s="135"/>
      <c r="M1524" s="149">
        <f t="shared" si="450"/>
        <v>0.99281497899856874</v>
      </c>
      <c r="N1524" s="149">
        <f t="shared" si="451"/>
        <v>0.99000197026560166</v>
      </c>
      <c r="O1524" s="149">
        <f t="shared" si="452"/>
        <v>0.9930260857926716</v>
      </c>
      <c r="P1524" s="149">
        <f t="shared" si="453"/>
        <v>0.99067603945940053</v>
      </c>
      <c r="Q1524" s="140"/>
      <c r="R1524" s="152">
        <f t="shared" si="454"/>
        <v>-7.2109575760555848E-3</v>
      </c>
      <c r="S1524" s="152">
        <f t="shared" si="455"/>
        <v>-1.0048345688207417E-2</v>
      </c>
      <c r="T1524" s="152">
        <f t="shared" si="456"/>
        <v>-6.9983456015718318E-3</v>
      </c>
      <c r="U1524" s="152">
        <f t="shared" si="457"/>
        <v>-9.3677007610535289E-3</v>
      </c>
    </row>
    <row r="1525" spans="1:21" x14ac:dyDescent="0.25">
      <c r="A1525" s="130">
        <f t="shared" si="442"/>
        <v>1997.12</v>
      </c>
      <c r="B1525" s="138"/>
      <c r="C1525" s="149">
        <f t="shared" si="449"/>
        <v>0.01</v>
      </c>
      <c r="D1525" s="150">
        <f t="shared" si="460"/>
        <v>-9.6236999999999853</v>
      </c>
      <c r="E1525" s="150">
        <f t="shared" si="443"/>
        <v>4.5064814671754618</v>
      </c>
      <c r="F1525" s="150">
        <f t="shared" si="444"/>
        <v>15.956542120560057</v>
      </c>
      <c r="G1525" s="151">
        <f t="shared" si="445"/>
        <v>-5.1172185328245234</v>
      </c>
      <c r="H1525" s="150">
        <f t="shared" si="446"/>
        <v>6.3328421205600716</v>
      </c>
      <c r="I1525" s="137"/>
      <c r="J1525" s="151">
        <f t="shared" si="447"/>
        <v>957.25278146717551</v>
      </c>
      <c r="K1525" s="150">
        <f t="shared" si="448"/>
        <v>968.70284212056004</v>
      </c>
      <c r="L1525" s="135"/>
      <c r="M1525" s="149">
        <f t="shared" si="450"/>
        <v>1.0059601001940657</v>
      </c>
      <c r="N1525" s="149">
        <f t="shared" si="451"/>
        <v>1.0090162160226781</v>
      </c>
      <c r="O1525" s="149">
        <f t="shared" si="452"/>
        <v>1.0218687031826914</v>
      </c>
      <c r="P1525" s="149">
        <f t="shared" si="453"/>
        <v>1.0326897930506431</v>
      </c>
      <c r="Q1525" s="140"/>
      <c r="R1525" s="152">
        <f t="shared" si="454"/>
        <v>5.9424090560713161E-3</v>
      </c>
      <c r="S1525" s="152">
        <f t="shared" si="455"/>
        <v>8.9758126225844576E-3</v>
      </c>
      <c r="T1525" s="152">
        <f t="shared" si="456"/>
        <v>2.1633013061441539E-2</v>
      </c>
      <c r="U1525" s="152">
        <f t="shared" si="457"/>
        <v>3.2166847895667962E-2</v>
      </c>
    </row>
    <row r="1526" spans="1:21" x14ac:dyDescent="0.25">
      <c r="A1526" s="130">
        <f t="shared" si="442"/>
        <v>1998.01</v>
      </c>
      <c r="B1526" s="138"/>
      <c r="C1526" s="149">
        <f t="shared" si="449"/>
        <v>0.01</v>
      </c>
      <c r="D1526" s="150">
        <f t="shared" si="460"/>
        <v>-9.6336000000000013</v>
      </c>
      <c r="E1526" s="150">
        <f t="shared" si="443"/>
        <v>4.4924727237549433</v>
      </c>
      <c r="F1526" s="150">
        <f t="shared" si="444"/>
        <v>11.742326596839733</v>
      </c>
      <c r="G1526" s="151">
        <f t="shared" si="445"/>
        <v>-5.1411272762450579</v>
      </c>
      <c r="H1526" s="150">
        <f t="shared" si="446"/>
        <v>2.1087265968397322</v>
      </c>
      <c r="I1526" s="137"/>
      <c r="J1526" s="151">
        <f t="shared" si="447"/>
        <v>958.218872723755</v>
      </c>
      <c r="K1526" s="150">
        <f t="shared" si="448"/>
        <v>965.4687265968397</v>
      </c>
      <c r="L1526" s="135"/>
      <c r="M1526" s="149">
        <f t="shared" si="450"/>
        <v>0.9890941572116394</v>
      </c>
      <c r="N1526" s="149">
        <f t="shared" si="451"/>
        <v>0.9880766547052926</v>
      </c>
      <c r="O1526" s="149">
        <f t="shared" si="452"/>
        <v>0.99560505157846824</v>
      </c>
      <c r="P1526" s="149">
        <f t="shared" si="453"/>
        <v>0.99294552586127249</v>
      </c>
      <c r="Q1526" s="140"/>
      <c r="R1526" s="152">
        <f t="shared" si="454"/>
        <v>-1.0965747430374805E-2</v>
      </c>
      <c r="S1526" s="152">
        <f t="shared" si="455"/>
        <v>-1.1994998509784815E-2</v>
      </c>
      <c r="T1526" s="152">
        <f t="shared" si="456"/>
        <v>-4.4046345979280475E-3</v>
      </c>
      <c r="U1526" s="152">
        <f t="shared" si="457"/>
        <v>-7.0794745874753111E-3</v>
      </c>
    </row>
    <row r="1527" spans="1:21" x14ac:dyDescent="0.25">
      <c r="A1527" s="130">
        <f t="shared" si="442"/>
        <v>1998.02</v>
      </c>
      <c r="B1527" s="138"/>
      <c r="C1527" s="149">
        <f t="shared" si="449"/>
        <v>0.01</v>
      </c>
      <c r="D1527" s="150">
        <f t="shared" si="460"/>
        <v>-10.23739999999998</v>
      </c>
      <c r="E1527" s="150">
        <f t="shared" si="443"/>
        <v>4.8749135130634462</v>
      </c>
      <c r="F1527" s="150">
        <f t="shared" si="444"/>
        <v>17.268444621005166</v>
      </c>
      <c r="G1527" s="151">
        <f t="shared" si="445"/>
        <v>-5.3624864869365334</v>
      </c>
      <c r="H1527" s="150">
        <f t="shared" si="446"/>
        <v>7.0310446210051865</v>
      </c>
      <c r="I1527" s="137"/>
      <c r="J1527" s="151">
        <f t="shared" si="447"/>
        <v>1018.3775135130635</v>
      </c>
      <c r="K1527" s="150">
        <f t="shared" si="448"/>
        <v>1030.7710446210051</v>
      </c>
      <c r="L1527" s="135"/>
      <c r="M1527" s="149">
        <f t="shared" si="450"/>
        <v>1.020387274974575</v>
      </c>
      <c r="N1527" s="149">
        <f t="shared" si="451"/>
        <v>1.021541080636021</v>
      </c>
      <c r="O1527" s="149">
        <f t="shared" si="452"/>
        <v>1.0551459335842237</v>
      </c>
      <c r="P1527" s="149">
        <f t="shared" si="453"/>
        <v>1.059233068487168</v>
      </c>
      <c r="Q1527" s="140"/>
      <c r="R1527" s="152">
        <f t="shared" si="454"/>
        <v>2.0182236583078935E-2</v>
      </c>
      <c r="S1527" s="152">
        <f t="shared" si="455"/>
        <v>2.1312350459087304E-2</v>
      </c>
      <c r="T1527" s="152">
        <f t="shared" si="456"/>
        <v>5.3679083034166124E-2</v>
      </c>
      <c r="U1527" s="152">
        <f t="shared" si="457"/>
        <v>5.754512596172414E-2</v>
      </c>
    </row>
    <row r="1528" spans="1:21" x14ac:dyDescent="0.25">
      <c r="A1528" s="130">
        <f t="shared" si="442"/>
        <v>1998.03</v>
      </c>
      <c r="B1528" s="138"/>
      <c r="C1528" s="149">
        <f t="shared" si="449"/>
        <v>0.01</v>
      </c>
      <c r="D1528" s="150">
        <f t="shared" si="460"/>
        <v>-10.768299999999954</v>
      </c>
      <c r="E1528" s="150">
        <f t="shared" si="443"/>
        <v>4.9903195295286409</v>
      </c>
      <c r="F1528" s="150">
        <f t="shared" si="444"/>
        <v>18.122966387081679</v>
      </c>
      <c r="G1528" s="151">
        <f t="shared" si="445"/>
        <v>-5.7779804704713129</v>
      </c>
      <c r="H1528" s="150">
        <f t="shared" si="446"/>
        <v>7.3546663870817248</v>
      </c>
      <c r="I1528" s="137"/>
      <c r="J1528" s="151">
        <f t="shared" si="447"/>
        <v>1071.0520195295287</v>
      </c>
      <c r="K1528" s="150">
        <f t="shared" si="448"/>
        <v>1084.1846663870817</v>
      </c>
      <c r="L1528" s="135"/>
      <c r="M1528" s="149">
        <f t="shared" si="450"/>
        <v>1.020283289067849</v>
      </c>
      <c r="N1528" s="149">
        <f t="shared" si="451"/>
        <v>1.0203017700093058</v>
      </c>
      <c r="O1528" s="149">
        <f t="shared" si="452"/>
        <v>1.0462532595855976</v>
      </c>
      <c r="P1528" s="149">
        <f t="shared" si="453"/>
        <v>1.0463203754243404</v>
      </c>
      <c r="Q1528" s="140"/>
      <c r="R1528" s="152">
        <f t="shared" si="454"/>
        <v>2.008032311537054E-2</v>
      </c>
      <c r="S1528" s="152">
        <f t="shared" si="455"/>
        <v>2.0098436490625378E-2</v>
      </c>
      <c r="T1528" s="152">
        <f t="shared" si="456"/>
        <v>4.5215458310694942E-2</v>
      </c>
      <c r="U1528" s="152">
        <f t="shared" si="457"/>
        <v>4.5279605003210786E-2</v>
      </c>
    </row>
    <row r="1529" spans="1:21" x14ac:dyDescent="0.25">
      <c r="A1529" s="130">
        <f t="shared" si="442"/>
        <v>1998.04</v>
      </c>
      <c r="B1529" s="138"/>
      <c r="C1529" s="149">
        <f t="shared" si="449"/>
        <v>0.01</v>
      </c>
      <c r="D1529" s="150">
        <f t="shared" si="460"/>
        <v>-11.122000000000071</v>
      </c>
      <c r="E1529" s="150">
        <f t="shared" si="443"/>
        <v>5.0351123492704106</v>
      </c>
      <c r="F1529" s="150">
        <f t="shared" si="444"/>
        <v>18.576463175487472</v>
      </c>
      <c r="G1529" s="151">
        <f t="shared" si="445"/>
        <v>-6.0868876507296603</v>
      </c>
      <c r="H1529" s="150">
        <f t="shared" si="446"/>
        <v>7.4544631754874011</v>
      </c>
      <c r="I1529" s="137"/>
      <c r="J1529" s="151">
        <f t="shared" si="447"/>
        <v>1106.1131123492703</v>
      </c>
      <c r="K1529" s="150">
        <f t="shared" si="448"/>
        <v>1119.6544631754875</v>
      </c>
      <c r="L1529" s="135"/>
      <c r="M1529" s="149">
        <f t="shared" si="450"/>
        <v>1.0106715187835213</v>
      </c>
      <c r="N1529" s="149">
        <f t="shared" si="451"/>
        <v>1.0106637335356132</v>
      </c>
      <c r="O1529" s="149">
        <f t="shared" si="452"/>
        <v>1.0289972771948741</v>
      </c>
      <c r="P1529" s="149">
        <f t="shared" si="453"/>
        <v>1.0289685544254412</v>
      </c>
      <c r="Q1529" s="140"/>
      <c r="R1529" s="152">
        <f t="shared" si="454"/>
        <v>1.0614980007669332E-2</v>
      </c>
      <c r="S1529" s="152">
        <f t="shared" si="455"/>
        <v>1.0607276933279047E-2</v>
      </c>
      <c r="T1529" s="152">
        <f t="shared" si="456"/>
        <v>2.8584810779290332E-2</v>
      </c>
      <c r="U1529" s="152">
        <f t="shared" si="457"/>
        <v>2.8556897031653289E-2</v>
      </c>
    </row>
    <row r="1530" spans="1:21" x14ac:dyDescent="0.25">
      <c r="A1530" s="130">
        <f t="shared" si="442"/>
        <v>1998.05</v>
      </c>
      <c r="B1530" s="138"/>
      <c r="C1530" s="149">
        <f t="shared" si="449"/>
        <v>0.01</v>
      </c>
      <c r="D1530" s="150">
        <f t="shared" si="460"/>
        <v>-11.08420000000001</v>
      </c>
      <c r="E1530" s="150">
        <f t="shared" si="443"/>
        <v>4.9703530632378268</v>
      </c>
      <c r="F1530" s="150">
        <f t="shared" si="444"/>
        <v>6.106241225048187</v>
      </c>
      <c r="G1530" s="151">
        <f t="shared" si="445"/>
        <v>-6.113846936762183</v>
      </c>
      <c r="H1530" s="150">
        <f t="shared" si="446"/>
        <v>-4.9779587749518228</v>
      </c>
      <c r="I1530" s="137"/>
      <c r="J1530" s="151">
        <f t="shared" si="447"/>
        <v>1102.3061530632378</v>
      </c>
      <c r="K1530" s="150">
        <f t="shared" si="448"/>
        <v>1103.4420412250483</v>
      </c>
      <c r="L1530" s="135"/>
      <c r="M1530" s="149">
        <f t="shared" si="450"/>
        <v>1.0036203611175736</v>
      </c>
      <c r="N1530" s="149">
        <f t="shared" si="451"/>
        <v>1.0011422828273404</v>
      </c>
      <c r="O1530" s="149">
        <f t="shared" si="452"/>
        <v>1.0032327953424329</v>
      </c>
      <c r="P1530" s="149">
        <f t="shared" si="453"/>
        <v>1.0001883951515016</v>
      </c>
      <c r="Q1530" s="140"/>
      <c r="R1530" s="152">
        <f t="shared" si="454"/>
        <v>3.6138233848136861E-3</v>
      </c>
      <c r="S1530" s="152">
        <f t="shared" si="455"/>
        <v>1.1416309187070579E-3</v>
      </c>
      <c r="T1530" s="152">
        <f t="shared" si="456"/>
        <v>3.2275810942790969E-3</v>
      </c>
      <c r="U1530" s="152">
        <f t="shared" si="457"/>
        <v>1.8837740736361364E-4</v>
      </c>
    </row>
    <row r="1531" spans="1:21" x14ac:dyDescent="0.25">
      <c r="A1531" s="130">
        <f t="shared" si="442"/>
        <v>1998.06</v>
      </c>
      <c r="B1531" s="138"/>
      <c r="C1531" s="149">
        <f t="shared" si="449"/>
        <v>0.01</v>
      </c>
      <c r="D1531" s="150">
        <f t="shared" si="460"/>
        <v>-11.083900000000085</v>
      </c>
      <c r="E1531" s="150">
        <f t="shared" si="443"/>
        <v>4.9857053531013831</v>
      </c>
      <c r="F1531" s="150">
        <f t="shared" si="444"/>
        <v>11.001186958351305</v>
      </c>
      <c r="G1531" s="151">
        <f t="shared" si="445"/>
        <v>-6.0981946468987021</v>
      </c>
      <c r="H1531" s="150">
        <f t="shared" si="446"/>
        <v>-8.2713041648780461E-2</v>
      </c>
      <c r="I1531" s="137"/>
      <c r="J1531" s="151">
        <f t="shared" si="447"/>
        <v>1102.2918053531014</v>
      </c>
      <c r="K1531" s="150">
        <f t="shared" si="448"/>
        <v>1108.3072869583514</v>
      </c>
      <c r="L1531" s="135"/>
      <c r="M1531" s="149">
        <f t="shared" si="450"/>
        <v>0.99529648486873201</v>
      </c>
      <c r="N1531" s="149">
        <f t="shared" si="451"/>
        <v>0.99629078506054736</v>
      </c>
      <c r="O1531" s="149">
        <f t="shared" si="452"/>
        <v>0.99736079142858047</v>
      </c>
      <c r="P1531" s="149">
        <f t="shared" si="453"/>
        <v>0.99955476029119694</v>
      </c>
      <c r="Q1531" s="140"/>
      <c r="R1531" s="152">
        <f t="shared" si="454"/>
        <v>-4.7146114667566321E-3</v>
      </c>
      <c r="S1531" s="152">
        <f t="shared" si="455"/>
        <v>-3.7161111354498686E-3</v>
      </c>
      <c r="T1531" s="152">
        <f t="shared" si="456"/>
        <v>-2.6426974222499081E-3</v>
      </c>
      <c r="U1531" s="152">
        <f t="shared" si="457"/>
        <v>-4.4533885743323583E-4</v>
      </c>
    </row>
    <row r="1532" spans="1:21" x14ac:dyDescent="0.25">
      <c r="A1532" s="130">
        <f t="shared" si="442"/>
        <v>1998.07</v>
      </c>
      <c r="B1532" s="138"/>
      <c r="C1532" s="149">
        <f t="shared" si="449"/>
        <v>0.01</v>
      </c>
      <c r="D1532" s="150">
        <f t="shared" si="460"/>
        <v>-11.565800000000081</v>
      </c>
      <c r="E1532" s="150">
        <f t="shared" si="443"/>
        <v>5.26572915212369</v>
      </c>
      <c r="F1532" s="150">
        <f t="shared" si="444"/>
        <v>19.421103619427349</v>
      </c>
      <c r="G1532" s="151">
        <f t="shared" si="445"/>
        <v>-6.3000708478763912</v>
      </c>
      <c r="H1532" s="150">
        <f t="shared" si="446"/>
        <v>7.8553036194272678</v>
      </c>
      <c r="I1532" s="137"/>
      <c r="J1532" s="151">
        <f t="shared" si="447"/>
        <v>1150.2799291521235</v>
      </c>
      <c r="K1532" s="150">
        <f t="shared" si="448"/>
        <v>1164.4353036194273</v>
      </c>
      <c r="L1532" s="135"/>
      <c r="M1532" s="149">
        <f t="shared" si="450"/>
        <v>1.011356692673556</v>
      </c>
      <c r="N1532" s="149">
        <f t="shared" si="451"/>
        <v>1.0129733107669994</v>
      </c>
      <c r="O1532" s="149">
        <f t="shared" si="452"/>
        <v>1.0378112828668997</v>
      </c>
      <c r="P1532" s="149">
        <f t="shared" si="453"/>
        <v>1.0437737064171393</v>
      </c>
      <c r="Q1532" s="140"/>
      <c r="R1532" s="152">
        <f t="shared" si="454"/>
        <v>1.1292689559273832E-2</v>
      </c>
      <c r="S1532" s="152">
        <f t="shared" si="455"/>
        <v>1.2889878193897013E-2</v>
      </c>
      <c r="T1532" s="152">
        <f t="shared" si="456"/>
        <v>3.7113959801152445E-2</v>
      </c>
      <c r="U1532" s="152">
        <f t="shared" si="457"/>
        <v>4.284270965998168E-2</v>
      </c>
    </row>
    <row r="1533" spans="1:21" x14ac:dyDescent="0.25">
      <c r="A1533" s="130">
        <f t="shared" si="442"/>
        <v>1998.08</v>
      </c>
      <c r="B1533" s="138"/>
      <c r="C1533" s="149">
        <f t="shared" si="449"/>
        <v>0.01</v>
      </c>
      <c r="D1533" s="150">
        <f t="shared" si="460"/>
        <v>-10.746200000000044</v>
      </c>
      <c r="E1533" s="150">
        <f t="shared" si="443"/>
        <v>4.8322211414918614</v>
      </c>
      <c r="F1533" s="150">
        <f t="shared" si="444"/>
        <v>3.3412236369389468</v>
      </c>
      <c r="G1533" s="151">
        <f t="shared" si="445"/>
        <v>-5.9139788585081829</v>
      </c>
      <c r="H1533" s="150">
        <f t="shared" si="446"/>
        <v>-7.4049763630610972</v>
      </c>
      <c r="I1533" s="137"/>
      <c r="J1533" s="151">
        <f t="shared" si="447"/>
        <v>1068.7060211414916</v>
      </c>
      <c r="K1533" s="150">
        <f t="shared" si="448"/>
        <v>1067.2150236369389</v>
      </c>
      <c r="L1533" s="135"/>
      <c r="M1533" s="149">
        <f t="shared" si="450"/>
        <v>0.98086851568390165</v>
      </c>
      <c r="N1533" s="149">
        <f t="shared" si="451"/>
        <v>0.97803809293499189</v>
      </c>
      <c r="O1533" s="149">
        <f t="shared" si="452"/>
        <v>0.98539872904139947</v>
      </c>
      <c r="P1533" s="149">
        <f t="shared" si="453"/>
        <v>0.98344164241099186</v>
      </c>
      <c r="Q1533" s="140"/>
      <c r="R1533" s="152">
        <f t="shared" si="454"/>
        <v>-1.9316859302978447E-2</v>
      </c>
      <c r="S1533" s="152">
        <f t="shared" si="455"/>
        <v>-2.220665987456465E-2</v>
      </c>
      <c r="T1533" s="152">
        <f t="shared" si="456"/>
        <v>-1.4708918662633757E-2</v>
      </c>
      <c r="U1533" s="152">
        <f t="shared" si="457"/>
        <v>-1.6696979557139578E-2</v>
      </c>
    </row>
    <row r="1534" spans="1:21" x14ac:dyDescent="0.25">
      <c r="A1534" s="130">
        <f t="shared" si="442"/>
        <v>1998.09</v>
      </c>
      <c r="B1534" s="138"/>
      <c r="C1534" s="149">
        <f t="shared" si="449"/>
        <v>0.01</v>
      </c>
      <c r="D1534" s="150">
        <f t="shared" si="460"/>
        <v>-10.206400000000031</v>
      </c>
      <c r="E1534" s="150">
        <f t="shared" si="443"/>
        <v>4.7781899092485247</v>
      </c>
      <c r="F1534" s="150">
        <f t="shared" si="444"/>
        <v>3.233484383848531</v>
      </c>
      <c r="G1534" s="151">
        <f t="shared" si="445"/>
        <v>-5.4282100907515058</v>
      </c>
      <c r="H1534" s="150">
        <f t="shared" si="446"/>
        <v>-6.9729156161515</v>
      </c>
      <c r="I1534" s="137"/>
      <c r="J1534" s="151">
        <f t="shared" si="447"/>
        <v>1015.2117899092485</v>
      </c>
      <c r="K1534" s="150">
        <f t="shared" si="448"/>
        <v>1013.6670843838485</v>
      </c>
      <c r="L1534" s="135"/>
      <c r="M1534" s="149">
        <f t="shared" si="450"/>
        <v>0.96159347842856524</v>
      </c>
      <c r="N1534" s="149">
        <f t="shared" si="451"/>
        <v>0.96156574046386256</v>
      </c>
      <c r="O1534" s="149">
        <f t="shared" si="452"/>
        <v>0.9626200232138602</v>
      </c>
      <c r="P1534" s="149">
        <f t="shared" si="453"/>
        <v>0.96260125244974049</v>
      </c>
      <c r="Q1534" s="140"/>
      <c r="R1534" s="152">
        <f t="shared" si="454"/>
        <v>-3.916349722443592E-2</v>
      </c>
      <c r="S1534" s="152">
        <f t="shared" si="455"/>
        <v>-3.9192343473287407E-2</v>
      </c>
      <c r="T1534" s="152">
        <f t="shared" si="456"/>
        <v>-3.8096521151555374E-2</v>
      </c>
      <c r="U1534" s="152">
        <f t="shared" si="457"/>
        <v>-3.811602100267128E-2</v>
      </c>
    </row>
    <row r="1535" spans="1:21" x14ac:dyDescent="0.25">
      <c r="A1535" s="130">
        <f t="shared" si="442"/>
        <v>1998.1</v>
      </c>
      <c r="B1535" s="138"/>
      <c r="C1535" s="149">
        <f t="shared" si="449"/>
        <v>0.01</v>
      </c>
      <c r="D1535" s="150">
        <f t="shared" si="460"/>
        <v>-10.324700000000007</v>
      </c>
      <c r="E1535" s="150">
        <f t="shared" si="443"/>
        <v>5.1858486067796026</v>
      </c>
      <c r="F1535" s="150">
        <f t="shared" si="444"/>
        <v>16.772944704535945</v>
      </c>
      <c r="G1535" s="151">
        <f t="shared" si="445"/>
        <v>-5.1388513932204045</v>
      </c>
      <c r="H1535" s="150">
        <f t="shared" si="446"/>
        <v>6.4482447045359379</v>
      </c>
      <c r="I1535" s="137"/>
      <c r="J1535" s="151">
        <f t="shared" si="447"/>
        <v>1027.3311486067796</v>
      </c>
      <c r="K1535" s="150">
        <f t="shared" si="448"/>
        <v>1038.9182447045359</v>
      </c>
      <c r="L1535" s="135"/>
      <c r="M1535" s="149">
        <f t="shared" si="450"/>
        <v>0.99019150269028511</v>
      </c>
      <c r="N1535" s="149">
        <f t="shared" si="451"/>
        <v>0.99345000842331133</v>
      </c>
      <c r="O1535" s="149">
        <f t="shared" si="452"/>
        <v>1.007480709626376</v>
      </c>
      <c r="P1535" s="149">
        <f t="shared" si="453"/>
        <v>1.0180199175022113</v>
      </c>
      <c r="Q1535" s="140"/>
      <c r="R1535" s="152">
        <f t="shared" si="454"/>
        <v>-9.8569174991433375E-3</v>
      </c>
      <c r="S1535" s="152">
        <f t="shared" si="455"/>
        <v>-6.5715369041911709E-3</v>
      </c>
      <c r="T1535" s="152">
        <f t="shared" si="456"/>
        <v>7.4528678825714449E-3</v>
      </c>
      <c r="U1535" s="152">
        <f t="shared" si="457"/>
        <v>1.7859483263269752E-2</v>
      </c>
    </row>
    <row r="1536" spans="1:21" x14ac:dyDescent="0.25">
      <c r="A1536" s="130">
        <f t="shared" si="442"/>
        <v>1998.11</v>
      </c>
      <c r="B1536" s="138"/>
      <c r="C1536" s="149">
        <f t="shared" si="449"/>
        <v>0.01</v>
      </c>
      <c r="D1536" s="150">
        <f t="shared" si="460"/>
        <v>-11.444300000000112</v>
      </c>
      <c r="E1536" s="150">
        <f t="shared" si="443"/>
        <v>5.8856705733556369</v>
      </c>
      <c r="F1536" s="150">
        <f t="shared" si="444"/>
        <v>19.411892513036246</v>
      </c>
      <c r="G1536" s="151">
        <f t="shared" si="445"/>
        <v>-5.5586294266444751</v>
      </c>
      <c r="H1536" s="150">
        <f t="shared" si="446"/>
        <v>7.9675925130361342</v>
      </c>
      <c r="I1536" s="137"/>
      <c r="J1536" s="151">
        <f t="shared" si="447"/>
        <v>1138.8713705733555</v>
      </c>
      <c r="K1536" s="150">
        <f t="shared" si="448"/>
        <v>1152.3975925130362</v>
      </c>
      <c r="L1536" s="135"/>
      <c r="M1536" s="149">
        <f t="shared" si="450"/>
        <v>1.0483007020038264</v>
      </c>
      <c r="N1536" s="149">
        <f t="shared" si="451"/>
        <v>1.0484655128736633</v>
      </c>
      <c r="O1536" s="149">
        <f t="shared" si="452"/>
        <v>1.0972928529598149</v>
      </c>
      <c r="P1536" s="149">
        <f t="shared" si="453"/>
        <v>1.0978364258374296</v>
      </c>
      <c r="Q1536" s="140"/>
      <c r="R1536" s="152">
        <f t="shared" si="454"/>
        <v>4.7170474135448739E-2</v>
      </c>
      <c r="S1536" s="152">
        <f t="shared" si="455"/>
        <v>4.7327678948276129E-2</v>
      </c>
      <c r="T1536" s="152">
        <f t="shared" si="456"/>
        <v>9.2846103696963458E-2</v>
      </c>
      <c r="U1536" s="152">
        <f t="shared" si="457"/>
        <v>9.3341357342364178E-2</v>
      </c>
    </row>
    <row r="1537" spans="1:21" x14ac:dyDescent="0.25">
      <c r="A1537" s="130">
        <f t="shared" ref="A1537:A1600" si="461">Timecode</f>
        <v>1998.12</v>
      </c>
      <c r="B1537" s="138"/>
      <c r="C1537" s="149">
        <f t="shared" si="449"/>
        <v>0.01</v>
      </c>
      <c r="D1537" s="150">
        <f t="shared" si="460"/>
        <v>-11.900499999999965</v>
      </c>
      <c r="E1537" s="150">
        <f t="shared" si="443"/>
        <v>5.6656948479075</v>
      </c>
      <c r="F1537" s="150">
        <f t="shared" si="444"/>
        <v>19.994894540321813</v>
      </c>
      <c r="G1537" s="151">
        <f t="shared" si="445"/>
        <v>-6.2348051520924654</v>
      </c>
      <c r="H1537" s="150">
        <f t="shared" si="446"/>
        <v>8.0943945403218471</v>
      </c>
      <c r="I1537" s="137"/>
      <c r="J1537" s="151">
        <f t="shared" si="447"/>
        <v>1183.8151948479074</v>
      </c>
      <c r="K1537" s="150">
        <f t="shared" si="448"/>
        <v>1198.1443945403219</v>
      </c>
      <c r="L1537" s="135"/>
      <c r="M1537" s="149">
        <f t="shared" si="450"/>
        <v>1.0021767378934132</v>
      </c>
      <c r="N1537" s="149">
        <f t="shared" si="451"/>
        <v>1.0022290301517796</v>
      </c>
      <c r="O1537" s="149">
        <f t="shared" si="452"/>
        <v>1.0325746128076683</v>
      </c>
      <c r="P1537" s="149">
        <f t="shared" si="453"/>
        <v>1.0327591582552047</v>
      </c>
      <c r="Q1537" s="140"/>
      <c r="R1537" s="152">
        <f t="shared" si="454"/>
        <v>2.1743722318130739E-3</v>
      </c>
      <c r="S1537" s="152">
        <f t="shared" si="455"/>
        <v>2.226549549611555E-3</v>
      </c>
      <c r="T1537" s="152">
        <f t="shared" si="456"/>
        <v>3.2055307462619725E-2</v>
      </c>
      <c r="U1537" s="152">
        <f t="shared" si="457"/>
        <v>3.2234015089070443E-2</v>
      </c>
    </row>
    <row r="1538" spans="1:21" x14ac:dyDescent="0.25">
      <c r="A1538" s="130">
        <f t="shared" si="461"/>
        <v>1999.01</v>
      </c>
      <c r="B1538" s="138"/>
      <c r="C1538" s="149">
        <f t="shared" si="449"/>
        <v>0.01</v>
      </c>
      <c r="D1538" s="150">
        <f t="shared" si="460"/>
        <v>-12.487699999999904</v>
      </c>
      <c r="E1538" s="150">
        <f t="shared" ref="E1538:E1601" si="462">(Epsilon*2*L_RDY_SP_set*q_SP)</f>
        <v>5.9536887829424021</v>
      </c>
      <c r="F1538" s="150">
        <f t="shared" ref="F1538:F1601" si="463">(Epsilon*2*L_RS_SP_set*q_SP)</f>
        <v>21.048656391088514</v>
      </c>
      <c r="G1538" s="151">
        <f t="shared" ref="G1538:G1601" si="464">Impact_neg_d+Impact_pos_RDY_d</f>
        <v>-6.5340112170575022</v>
      </c>
      <c r="H1538" s="150">
        <f t="shared" ref="H1538:H1601" si="465">Impact_neg_d+Impact_pos_RS_d</f>
        <v>8.5609563910886095</v>
      </c>
      <c r="I1538" s="137"/>
      <c r="J1538" s="151">
        <f t="shared" ref="J1538:J1601" si="466">q_SP+Impact_ges_RDY_d</f>
        <v>1242.2359887829425</v>
      </c>
      <c r="K1538" s="150">
        <f t="shared" ref="K1538:K1601" si="467">q_SP+Impact_ges_RS_d</f>
        <v>1257.3309563910886</v>
      </c>
      <c r="L1538" s="135"/>
      <c r="M1538" s="149">
        <f t="shared" si="450"/>
        <v>1.0190433899570945</v>
      </c>
      <c r="N1538" s="149">
        <f t="shared" si="451"/>
        <v>1.0190517866402296</v>
      </c>
      <c r="O1538" s="149">
        <f t="shared" si="452"/>
        <v>1.0440029561329287</v>
      </c>
      <c r="P1538" s="149">
        <f t="shared" si="453"/>
        <v>1.0440326417454251</v>
      </c>
      <c r="Q1538" s="140"/>
      <c r="R1538" s="152">
        <f t="shared" si="454"/>
        <v>1.8864334253667861E-2</v>
      </c>
      <c r="S1538" s="152">
        <f t="shared" si="455"/>
        <v>1.8872573989703233E-2</v>
      </c>
      <c r="T1538" s="152">
        <f t="shared" si="456"/>
        <v>4.3062321001389028E-2</v>
      </c>
      <c r="U1538" s="152">
        <f t="shared" si="457"/>
        <v>4.3090755011353753E-2</v>
      </c>
    </row>
    <row r="1539" spans="1:21" x14ac:dyDescent="0.25">
      <c r="A1539" s="130">
        <f t="shared" si="461"/>
        <v>1999.02</v>
      </c>
      <c r="B1539" s="138"/>
      <c r="C1539" s="149">
        <f t="shared" ref="C1539:C1602" si="468">C1538</f>
        <v>0.01</v>
      </c>
      <c r="D1539" s="150">
        <f t="shared" si="460"/>
        <v>-12.465799999999945</v>
      </c>
      <c r="E1539" s="150">
        <f t="shared" si="462"/>
        <v>5.7977181198656664</v>
      </c>
      <c r="F1539" s="150">
        <f t="shared" si="463"/>
        <v>8.0280155377113971</v>
      </c>
      <c r="G1539" s="151">
        <f t="shared" si="464"/>
        <v>-6.6680818801342783</v>
      </c>
      <c r="H1539" s="150">
        <f t="shared" si="465"/>
        <v>-4.4377844622885476</v>
      </c>
      <c r="I1539" s="137"/>
      <c r="J1539" s="151">
        <f t="shared" si="466"/>
        <v>1239.9119181198657</v>
      </c>
      <c r="K1539" s="150">
        <f t="shared" si="467"/>
        <v>1242.1422155377113</v>
      </c>
      <c r="L1539" s="135"/>
      <c r="M1539" s="149">
        <f t="shared" ref="M1539:M1602" si="469">(D_mon+q_impact_RDY_d)/INDEX(q_impact_RDY_d,tMinus)*L_RDY_SP_set+(R_Cash)*(1-L_RDY_SP_set)</f>
        <v>1.0192893182897838</v>
      </c>
      <c r="N1539" s="149">
        <f t="shared" ref="N1539:N1602" si="470">(D_mon+q_impact_RS_d)/INDEX(q_impact_RS_d,tMinus)*L_RDY_SP_set+(R_Cash)*(1-L_RDY_SP_set)</f>
        <v>1.0169121390287346</v>
      </c>
      <c r="O1539" s="149">
        <f t="shared" ref="O1539:O1602" si="471">(D_mon+q_impact_RDY_d)/INDEX(q_impact_RDY_d,tMinus)*L_RS_SP_set+(R_Cash)*(1-L_RS_SP_set)</f>
        <v>1.0169508060472849</v>
      </c>
      <c r="P1539" s="149">
        <f t="shared" ref="P1539:P1602" si="472">(D_mon+q_impact_RS_d)/INDEX(q_impact_RS_d,tMinus)*L_RS_SP_set+(R_Cash)*(1-L_RS_SP_set)</f>
        <v>1.0136591606707639</v>
      </c>
      <c r="Q1539" s="140"/>
      <c r="R1539" s="152">
        <f t="shared" ref="R1539:R1602" si="473">LN(M1539)</f>
        <v>1.9105637680618258E-2</v>
      </c>
      <c r="S1539" s="152">
        <f t="shared" ref="S1539:S1602" si="474">LN(N1539)</f>
        <v>1.6770721032263777E-2</v>
      </c>
      <c r="T1539" s="152">
        <f t="shared" ref="T1539:T1602" si="475">LN(O1539)</f>
        <v>1.6808744261556242E-2</v>
      </c>
      <c r="U1539" s="152">
        <f t="shared" ref="U1539:U1602" si="476">LN(P1539)</f>
        <v>1.3566715202691957E-2</v>
      </c>
    </row>
    <row r="1540" spans="1:21" x14ac:dyDescent="0.25">
      <c r="A1540" s="130">
        <f t="shared" si="461"/>
        <v>1999.03</v>
      </c>
      <c r="B1540" s="138"/>
      <c r="C1540" s="149">
        <f t="shared" si="468"/>
        <v>0.01</v>
      </c>
      <c r="D1540" s="150">
        <f t="shared" si="460"/>
        <v>-12.816600000000108</v>
      </c>
      <c r="E1540" s="150">
        <f t="shared" si="462"/>
        <v>5.8406275988981573</v>
      </c>
      <c r="F1540" s="150">
        <f t="shared" si="463"/>
        <v>21.391433561235981</v>
      </c>
      <c r="G1540" s="151">
        <f t="shared" si="464"/>
        <v>-6.9759724011019504</v>
      </c>
      <c r="H1540" s="150">
        <f t="shared" si="465"/>
        <v>8.5748335612358737</v>
      </c>
      <c r="I1540" s="137"/>
      <c r="J1540" s="151">
        <f t="shared" si="466"/>
        <v>1274.6840275988982</v>
      </c>
      <c r="K1540" s="150">
        <f t="shared" si="467"/>
        <v>1290.234833561236</v>
      </c>
      <c r="L1540" s="135"/>
      <c r="M1540" s="149">
        <f t="shared" si="469"/>
        <v>1.0232401823218984</v>
      </c>
      <c r="N1540" s="149">
        <f t="shared" si="470"/>
        <v>1.0256717219931955</v>
      </c>
      <c r="O1540" s="149">
        <f t="shared" si="471"/>
        <v>1.027883150684773</v>
      </c>
      <c r="P1540" s="149">
        <f t="shared" si="472"/>
        <v>1.0367887209251827</v>
      </c>
      <c r="Q1540" s="140"/>
      <c r="R1540" s="152">
        <f t="shared" si="473"/>
        <v>2.2974241740778195E-2</v>
      </c>
      <c r="S1540" s="152">
        <f t="shared" si="474"/>
        <v>2.5347736479793551E-2</v>
      </c>
      <c r="T1540" s="152">
        <f t="shared" si="475"/>
        <v>2.7501493923376724E-2</v>
      </c>
      <c r="U1540" s="152">
        <f t="shared" si="476"/>
        <v>3.6128167819414102E-2</v>
      </c>
    </row>
    <row r="1541" spans="1:21" x14ac:dyDescent="0.25">
      <c r="A1541" s="130">
        <f t="shared" si="461"/>
        <v>1999.04</v>
      </c>
      <c r="B1541" s="138"/>
      <c r="C1541" s="149">
        <f t="shared" si="468"/>
        <v>0.01</v>
      </c>
      <c r="D1541" s="150">
        <f t="shared" si="460"/>
        <v>-13.347600000000057</v>
      </c>
      <c r="E1541" s="150">
        <f t="shared" si="462"/>
        <v>5.9144752072589473</v>
      </c>
      <c r="F1541" s="150">
        <f t="shared" si="463"/>
        <v>22.413384429677269</v>
      </c>
      <c r="G1541" s="151">
        <f t="shared" si="464"/>
        <v>-7.4331247927411095</v>
      </c>
      <c r="H1541" s="150">
        <f t="shared" si="465"/>
        <v>9.0657844296772119</v>
      </c>
      <c r="I1541" s="137"/>
      <c r="J1541" s="151">
        <f t="shared" si="466"/>
        <v>1327.3268752072588</v>
      </c>
      <c r="K1541" s="150">
        <f t="shared" si="467"/>
        <v>1343.8257844296772</v>
      </c>
      <c r="L1541" s="135"/>
      <c r="M1541" s="149">
        <f t="shared" si="469"/>
        <v>1.0097854013644627</v>
      </c>
      <c r="N1541" s="149">
        <f t="shared" si="470"/>
        <v>1.0098350535716876</v>
      </c>
      <c r="O1541" s="149">
        <f t="shared" si="471"/>
        <v>1.0356593390132103</v>
      </c>
      <c r="P1541" s="149">
        <f t="shared" si="472"/>
        <v>1.0358475000874086</v>
      </c>
      <c r="Q1541" s="140"/>
      <c r="R1541" s="152">
        <f t="shared" si="473"/>
        <v>9.7378343808202476E-3</v>
      </c>
      <c r="S1541" s="152">
        <f t="shared" si="474"/>
        <v>9.7870042207409188E-3</v>
      </c>
      <c r="T1541" s="152">
        <f t="shared" si="475"/>
        <v>3.5038266416718408E-2</v>
      </c>
      <c r="U1541" s="152">
        <f t="shared" si="476"/>
        <v>3.5219932314377186E-2</v>
      </c>
    </row>
    <row r="1542" spans="1:21" x14ac:dyDescent="0.25">
      <c r="A1542" s="130">
        <f t="shared" si="461"/>
        <v>1999.05</v>
      </c>
      <c r="B1542" s="138"/>
      <c r="C1542" s="149">
        <f t="shared" si="468"/>
        <v>0.01</v>
      </c>
      <c r="D1542" s="150">
        <f t="shared" ref="D1542:D1561" si="477">(1-Epsilon)*q_SP-q_SP</f>
        <v>-13.320699999999988</v>
      </c>
      <c r="E1542" s="150">
        <f t="shared" si="462"/>
        <v>5.834036017036385</v>
      </c>
      <c r="F1542" s="150">
        <f t="shared" si="463"/>
        <v>8.4526715594128561</v>
      </c>
      <c r="G1542" s="151">
        <f t="shared" si="464"/>
        <v>-7.486663982963603</v>
      </c>
      <c r="H1542" s="150">
        <f t="shared" si="465"/>
        <v>-4.8680284405871319</v>
      </c>
      <c r="I1542" s="137"/>
      <c r="J1542" s="151">
        <f t="shared" si="466"/>
        <v>1324.5833360170363</v>
      </c>
      <c r="K1542" s="150">
        <f t="shared" si="467"/>
        <v>1327.2019715594129</v>
      </c>
      <c r="L1542" s="135"/>
      <c r="M1542" s="149">
        <f t="shared" si="469"/>
        <v>1.0241551700153022</v>
      </c>
      <c r="N1542" s="149">
        <f t="shared" si="470"/>
        <v>1.0218960832205117</v>
      </c>
      <c r="O1542" s="149">
        <f t="shared" si="471"/>
        <v>1.0209850544305266</v>
      </c>
      <c r="P1542" s="149">
        <f t="shared" si="472"/>
        <v>1.0177119655012143</v>
      </c>
      <c r="Q1542" s="140"/>
      <c r="R1542" s="152">
        <f t="shared" si="473"/>
        <v>2.3868048355386234E-2</v>
      </c>
      <c r="S1542" s="152">
        <f t="shared" si="474"/>
        <v>2.1659806788394968E-2</v>
      </c>
      <c r="T1542" s="152">
        <f t="shared" si="475"/>
        <v>2.0767900907442918E-2</v>
      </c>
      <c r="U1542" s="152">
        <f t="shared" si="476"/>
        <v>1.7556936541948415E-2</v>
      </c>
    </row>
    <row r="1543" spans="1:21" x14ac:dyDescent="0.25">
      <c r="A1543" s="130">
        <f t="shared" si="461"/>
        <v>1999.06</v>
      </c>
      <c r="B1543" s="138"/>
      <c r="C1543" s="149">
        <f t="shared" si="468"/>
        <v>0.01</v>
      </c>
      <c r="D1543" s="150">
        <f t="shared" si="477"/>
        <v>-13.225500000000011</v>
      </c>
      <c r="E1543" s="150">
        <f t="shared" si="462"/>
        <v>5.6615189096291259</v>
      </c>
      <c r="F1543" s="150">
        <f t="shared" si="463"/>
        <v>5.7578472676867865</v>
      </c>
      <c r="G1543" s="151">
        <f t="shared" si="464"/>
        <v>-7.5639810903708851</v>
      </c>
      <c r="H1543" s="150">
        <f t="shared" si="465"/>
        <v>-7.4676527323132245</v>
      </c>
      <c r="I1543" s="137"/>
      <c r="J1543" s="151">
        <f t="shared" si="466"/>
        <v>1314.9860189096291</v>
      </c>
      <c r="K1543" s="150">
        <f t="shared" si="467"/>
        <v>1315.0823472676868</v>
      </c>
      <c r="L1543" s="135"/>
      <c r="M1543" s="149">
        <f t="shared" si="469"/>
        <v>1.0230406639086131</v>
      </c>
      <c r="N1543" s="149">
        <f t="shared" si="470"/>
        <v>1.0226365139751419</v>
      </c>
      <c r="O1543" s="149">
        <f t="shared" si="471"/>
        <v>1.022905127666083</v>
      </c>
      <c r="P1543" s="149">
        <f t="shared" si="472"/>
        <v>1.0224941012918329</v>
      </c>
      <c r="Q1543" s="140"/>
      <c r="R1543" s="152">
        <f t="shared" si="473"/>
        <v>2.2779235845780888E-2</v>
      </c>
      <c r="S1543" s="152">
        <f t="shared" si="474"/>
        <v>2.2384110023291638E-2</v>
      </c>
      <c r="T1543" s="152">
        <f t="shared" si="475"/>
        <v>2.2646743339589798E-2</v>
      </c>
      <c r="U1543" s="152">
        <f t="shared" si="476"/>
        <v>2.2244840010436695E-2</v>
      </c>
    </row>
    <row r="1544" spans="1:21" x14ac:dyDescent="0.25">
      <c r="A1544" s="130">
        <f t="shared" si="461"/>
        <v>1999.07</v>
      </c>
      <c r="B1544" s="138"/>
      <c r="C1544" s="149">
        <f t="shared" si="468"/>
        <v>0.01</v>
      </c>
      <c r="D1544" s="150">
        <f t="shared" si="477"/>
        <v>-13.809899999999971</v>
      </c>
      <c r="E1544" s="150">
        <f t="shared" si="462"/>
        <v>5.810760400717113</v>
      </c>
      <c r="F1544" s="150">
        <f t="shared" si="463"/>
        <v>23.170782786401627</v>
      </c>
      <c r="G1544" s="151">
        <f t="shared" si="464"/>
        <v>-7.9991395992828576</v>
      </c>
      <c r="H1544" s="150">
        <f t="shared" si="465"/>
        <v>9.3608827864016568</v>
      </c>
      <c r="I1544" s="137"/>
      <c r="J1544" s="151">
        <f t="shared" si="466"/>
        <v>1372.9908604007171</v>
      </c>
      <c r="K1544" s="150">
        <f t="shared" si="467"/>
        <v>1390.3508827864016</v>
      </c>
      <c r="L1544" s="135"/>
      <c r="M1544" s="149">
        <f t="shared" si="469"/>
        <v>1.0069909661538667</v>
      </c>
      <c r="N1544" s="149">
        <f t="shared" si="470"/>
        <v>1.0097520765964316</v>
      </c>
      <c r="O1544" s="149">
        <f t="shared" si="471"/>
        <v>1.0373712541639351</v>
      </c>
      <c r="P1544" s="149">
        <f t="shared" si="472"/>
        <v>1.0483813605703252</v>
      </c>
      <c r="Q1544" s="140"/>
      <c r="R1544" s="152">
        <f t="shared" si="473"/>
        <v>6.9666426473934256E-3</v>
      </c>
      <c r="S1544" s="152">
        <f t="shared" si="474"/>
        <v>9.7048320043872458E-3</v>
      </c>
      <c r="T1544" s="152">
        <f t="shared" si="475"/>
        <v>3.6689873050510087E-2</v>
      </c>
      <c r="U1544" s="152">
        <f t="shared" si="476"/>
        <v>4.7247413379579543E-2</v>
      </c>
    </row>
    <row r="1545" spans="1:21" x14ac:dyDescent="0.25">
      <c r="A1545" s="130">
        <f t="shared" si="461"/>
        <v>1999.08</v>
      </c>
      <c r="B1545" s="138"/>
      <c r="C1545" s="149">
        <f t="shared" si="468"/>
        <v>0.01</v>
      </c>
      <c r="D1545" s="150">
        <f t="shared" si="477"/>
        <v>-13.274900000000116</v>
      </c>
      <c r="E1545" s="150">
        <f t="shared" si="462"/>
        <v>5.5467860779362708</v>
      </c>
      <c r="F1545" s="150">
        <f t="shared" si="463"/>
        <v>4.3185409216442485</v>
      </c>
      <c r="G1545" s="151">
        <f t="shared" si="464"/>
        <v>-7.7281139220638453</v>
      </c>
      <c r="H1545" s="150">
        <f t="shared" si="465"/>
        <v>-8.9563590783558666</v>
      </c>
      <c r="I1545" s="137"/>
      <c r="J1545" s="151">
        <f t="shared" si="466"/>
        <v>1319.7618860779362</v>
      </c>
      <c r="K1545" s="150">
        <f t="shared" si="467"/>
        <v>1318.5336409216441</v>
      </c>
      <c r="L1545" s="135"/>
      <c r="M1545" s="149">
        <f t="shared" si="469"/>
        <v>1.0044623817772276</v>
      </c>
      <c r="N1545" s="149">
        <f t="shared" si="470"/>
        <v>1.001767736154962</v>
      </c>
      <c r="O1545" s="149">
        <f t="shared" si="471"/>
        <v>1.0069316713217449</v>
      </c>
      <c r="P1545" s="149">
        <f t="shared" si="472"/>
        <v>1.0048337109487331</v>
      </c>
      <c r="Q1545" s="140"/>
      <c r="R1545" s="152">
        <f t="shared" si="473"/>
        <v>4.452454872468206E-3</v>
      </c>
      <c r="S1545" s="152">
        <f t="shared" si="474"/>
        <v>1.7661755482950505E-3</v>
      </c>
      <c r="T1545" s="152">
        <f t="shared" si="475"/>
        <v>6.9077577319198932E-3</v>
      </c>
      <c r="U1545" s="152">
        <f t="shared" si="476"/>
        <v>4.8220660781806346E-3</v>
      </c>
    </row>
    <row r="1546" spans="1:21" x14ac:dyDescent="0.25">
      <c r="A1546" s="130">
        <f t="shared" si="461"/>
        <v>1999.09</v>
      </c>
      <c r="B1546" s="138"/>
      <c r="C1546" s="149">
        <f t="shared" si="468"/>
        <v>0.01</v>
      </c>
      <c r="D1546" s="150">
        <f t="shared" si="477"/>
        <v>-13.181700000000092</v>
      </c>
      <c r="E1546" s="150">
        <f t="shared" si="462"/>
        <v>5.5414918695425879</v>
      </c>
      <c r="F1546" s="150">
        <f t="shared" si="463"/>
        <v>5.8790631397814561</v>
      </c>
      <c r="G1546" s="151">
        <f t="shared" si="464"/>
        <v>-7.6402081304575038</v>
      </c>
      <c r="H1546" s="150">
        <f t="shared" si="465"/>
        <v>-7.3026368602186356</v>
      </c>
      <c r="I1546" s="137"/>
      <c r="J1546" s="151">
        <f t="shared" si="466"/>
        <v>1310.5297918695426</v>
      </c>
      <c r="K1546" s="150">
        <f t="shared" si="467"/>
        <v>1310.8673631397814</v>
      </c>
      <c r="L1546" s="135"/>
      <c r="M1546" s="149">
        <f t="shared" si="469"/>
        <v>1.0014162191615388</v>
      </c>
      <c r="N1546" s="149">
        <f t="shared" si="470"/>
        <v>1.0016646726281053</v>
      </c>
      <c r="O1546" s="149">
        <f t="shared" si="471"/>
        <v>1.0012968836208309</v>
      </c>
      <c r="P1546" s="149">
        <f t="shared" si="472"/>
        <v>1.0015604721366369</v>
      </c>
      <c r="Q1546" s="140"/>
      <c r="R1546" s="152">
        <f t="shared" si="473"/>
        <v>1.4152172690034084E-3</v>
      </c>
      <c r="S1546" s="152">
        <f t="shared" si="474"/>
        <v>1.663288596386203E-3</v>
      </c>
      <c r="T1546" s="152">
        <f t="shared" si="475"/>
        <v>1.2960433936407213E-3</v>
      </c>
      <c r="U1546" s="152">
        <f t="shared" si="476"/>
        <v>1.5592558651330855E-3</v>
      </c>
    </row>
    <row r="1547" spans="1:21" x14ac:dyDescent="0.25">
      <c r="A1547" s="130">
        <f t="shared" si="461"/>
        <v>1999.1</v>
      </c>
      <c r="B1547" s="138"/>
      <c r="C1547" s="149">
        <f t="shared" si="468"/>
        <v>0.01</v>
      </c>
      <c r="D1547" s="150">
        <f t="shared" si="477"/>
        <v>-13.000099999999975</v>
      </c>
      <c r="E1547" s="150">
        <f t="shared" si="462"/>
        <v>5.4859531494847893</v>
      </c>
      <c r="F1547" s="150">
        <f t="shared" si="463"/>
        <v>4.9103303175866646</v>
      </c>
      <c r="G1547" s="151">
        <f t="shared" si="464"/>
        <v>-7.5141468505151856</v>
      </c>
      <c r="H1547" s="150">
        <f t="shared" si="465"/>
        <v>-8.0897696824133103</v>
      </c>
      <c r="I1547" s="137"/>
      <c r="J1547" s="151">
        <f t="shared" si="466"/>
        <v>1292.4958531494849</v>
      </c>
      <c r="K1547" s="150">
        <f t="shared" si="467"/>
        <v>1291.9202303175866</v>
      </c>
      <c r="L1547" s="135"/>
      <c r="M1547" s="149">
        <f t="shared" si="469"/>
        <v>1.0119423889861072</v>
      </c>
      <c r="N1547" s="149">
        <f t="shared" si="470"/>
        <v>1.0117960918540723</v>
      </c>
      <c r="O1547" s="149">
        <f t="shared" si="471"/>
        <v>1.0126338922272731</v>
      </c>
      <c r="P1547" s="149">
        <f t="shared" si="472"/>
        <v>1.0125029455670973</v>
      </c>
      <c r="Q1547" s="140"/>
      <c r="R1547" s="152">
        <f t="shared" si="473"/>
        <v>1.187164136547989E-2</v>
      </c>
      <c r="S1547" s="152">
        <f t="shared" si="474"/>
        <v>1.1727060300609229E-2</v>
      </c>
      <c r="T1547" s="152">
        <f t="shared" si="475"/>
        <v>1.255475049253294E-2</v>
      </c>
      <c r="U1547" s="152">
        <f t="shared" si="476"/>
        <v>1.2425429196396841E-2</v>
      </c>
    </row>
    <row r="1548" spans="1:21" x14ac:dyDescent="0.25">
      <c r="A1548" s="130">
        <f t="shared" si="461"/>
        <v>1999.11</v>
      </c>
      <c r="B1548" s="138"/>
      <c r="C1548" s="149">
        <f t="shared" si="468"/>
        <v>0.01</v>
      </c>
      <c r="D1548" s="150">
        <f t="shared" si="477"/>
        <v>-13.910000000000082</v>
      </c>
      <c r="E1548" s="150">
        <f t="shared" si="462"/>
        <v>5.8388001355468653</v>
      </c>
      <c r="F1548" s="150">
        <f t="shared" si="463"/>
        <v>23.467054750137116</v>
      </c>
      <c r="G1548" s="151">
        <f t="shared" si="464"/>
        <v>-8.0711998644532166</v>
      </c>
      <c r="H1548" s="150">
        <f t="shared" si="465"/>
        <v>9.5570547501370342</v>
      </c>
      <c r="I1548" s="137"/>
      <c r="J1548" s="151">
        <f t="shared" si="466"/>
        <v>1382.9288001355467</v>
      </c>
      <c r="K1548" s="150">
        <f t="shared" si="467"/>
        <v>1400.557054750137</v>
      </c>
      <c r="L1548" s="135"/>
      <c r="M1548" s="149">
        <f t="shared" si="469"/>
        <v>1.0142962964181708</v>
      </c>
      <c r="N1548" s="149">
        <f t="shared" si="470"/>
        <v>1.0172602350497781</v>
      </c>
      <c r="O1548" s="149">
        <f t="shared" si="471"/>
        <v>1.0598051861188524</v>
      </c>
      <c r="P1548" s="149">
        <f t="shared" si="472"/>
        <v>1.0717177209769173</v>
      </c>
      <c r="Q1548" s="140"/>
      <c r="R1548" s="152">
        <f t="shared" si="473"/>
        <v>1.4195068025869515E-2</v>
      </c>
      <c r="S1548" s="152">
        <f t="shared" si="474"/>
        <v>1.7112969338137152E-2</v>
      </c>
      <c r="T1548" s="152">
        <f t="shared" si="475"/>
        <v>5.8085104552806383E-2</v>
      </c>
      <c r="U1548" s="152">
        <f t="shared" si="476"/>
        <v>6.9262707989597092E-2</v>
      </c>
    </row>
    <row r="1549" spans="1:21" x14ac:dyDescent="0.25">
      <c r="A1549" s="130">
        <f t="shared" si="461"/>
        <v>1999.12</v>
      </c>
      <c r="B1549" s="138"/>
      <c r="C1549" s="149">
        <f t="shared" si="468"/>
        <v>0.01</v>
      </c>
      <c r="D1549" s="150">
        <f t="shared" si="477"/>
        <v>-14.286800000000085</v>
      </c>
      <c r="E1549" s="150">
        <f t="shared" si="462"/>
        <v>5.8931206570837551</v>
      </c>
      <c r="F1549" s="150">
        <f t="shared" si="463"/>
        <v>23.723607613057379</v>
      </c>
      <c r="G1549" s="151">
        <f t="shared" si="464"/>
        <v>-8.3936793429163288</v>
      </c>
      <c r="H1549" s="150">
        <f t="shared" si="465"/>
        <v>9.4368076130572938</v>
      </c>
      <c r="I1549" s="137"/>
      <c r="J1549" s="151">
        <f t="shared" si="466"/>
        <v>1420.2863206570837</v>
      </c>
      <c r="K1549" s="150">
        <f t="shared" si="467"/>
        <v>1438.1168076130573</v>
      </c>
      <c r="L1549" s="135"/>
      <c r="M1549" s="149">
        <f t="shared" si="469"/>
        <v>1.0239156466278447</v>
      </c>
      <c r="N1549" s="149">
        <f t="shared" si="470"/>
        <v>1.0238726921923833</v>
      </c>
      <c r="O1549" s="149">
        <f t="shared" si="471"/>
        <v>1.0271415799716292</v>
      </c>
      <c r="P1549" s="149">
        <f t="shared" si="472"/>
        <v>1.026968660693131</v>
      </c>
      <c r="Q1549" s="140"/>
      <c r="R1549" s="152">
        <f t="shared" si="473"/>
        <v>2.3634146884203625E-2</v>
      </c>
      <c r="S1549" s="152">
        <f t="shared" si="474"/>
        <v>2.3592194857567441E-2</v>
      </c>
      <c r="T1549" s="152">
        <f t="shared" si="475"/>
        <v>2.6779779255645703E-2</v>
      </c>
      <c r="U1549" s="152">
        <f t="shared" si="476"/>
        <v>2.661141508951333E-2</v>
      </c>
    </row>
    <row r="1550" spans="1:21" x14ac:dyDescent="0.25">
      <c r="A1550" s="130">
        <f t="shared" si="461"/>
        <v>2000.01</v>
      </c>
      <c r="B1550" s="138"/>
      <c r="C1550" s="149">
        <f t="shared" si="468"/>
        <v>0.01</v>
      </c>
      <c r="D1550" s="150">
        <f t="shared" si="477"/>
        <v>-14.255900000000111</v>
      </c>
      <c r="E1550" s="150">
        <f t="shared" si="462"/>
        <v>5.7640905893101753</v>
      </c>
      <c r="F1550" s="150">
        <f t="shared" si="463"/>
        <v>9.3744266188776546</v>
      </c>
      <c r="G1550" s="151">
        <f t="shared" si="464"/>
        <v>-8.4918094106899353</v>
      </c>
      <c r="H1550" s="150">
        <f t="shared" si="465"/>
        <v>-4.881473381122456</v>
      </c>
      <c r="I1550" s="137"/>
      <c r="J1550" s="151">
        <f t="shared" si="466"/>
        <v>1417.09819058931</v>
      </c>
      <c r="K1550" s="150">
        <f t="shared" si="467"/>
        <v>1420.7085266188774</v>
      </c>
      <c r="L1550" s="135"/>
      <c r="M1550" s="149">
        <f t="shared" si="469"/>
        <v>1.0252961187596048</v>
      </c>
      <c r="N1550" s="149">
        <f t="shared" si="470"/>
        <v>1.02330027152289</v>
      </c>
      <c r="O1550" s="149">
        <f t="shared" si="471"/>
        <v>1.0210806950190692</v>
      </c>
      <c r="P1550" s="149">
        <f t="shared" si="472"/>
        <v>1.0178347495965996</v>
      </c>
      <c r="Q1550" s="140"/>
      <c r="R1550" s="152">
        <f t="shared" si="473"/>
        <v>2.4981467218690153E-2</v>
      </c>
      <c r="S1550" s="152">
        <f t="shared" si="474"/>
        <v>2.3032964450994873E-2</v>
      </c>
      <c r="T1550" s="152">
        <f t="shared" si="475"/>
        <v>2.0861571337631876E-2</v>
      </c>
      <c r="U1550" s="152">
        <f t="shared" si="476"/>
        <v>1.7677576461065436E-2</v>
      </c>
    </row>
    <row r="1551" spans="1:21" x14ac:dyDescent="0.25">
      <c r="A1551" s="130">
        <f t="shared" si="461"/>
        <v>2000.02</v>
      </c>
      <c r="B1551" s="138"/>
      <c r="C1551" s="149">
        <f t="shared" si="468"/>
        <v>0.01</v>
      </c>
      <c r="D1551" s="150">
        <f t="shared" si="477"/>
        <v>-13.888699999999972</v>
      </c>
      <c r="E1551" s="150">
        <f t="shared" si="462"/>
        <v>5.5285077286482522</v>
      </c>
      <c r="F1551" s="150">
        <f t="shared" si="463"/>
        <v>4.8080046749400678</v>
      </c>
      <c r="G1551" s="151">
        <f t="shared" si="464"/>
        <v>-8.3601922713517194</v>
      </c>
      <c r="H1551" s="150">
        <f t="shared" si="465"/>
        <v>-9.080695325059903</v>
      </c>
      <c r="I1551" s="137"/>
      <c r="J1551" s="151">
        <f t="shared" si="466"/>
        <v>1380.5098077286482</v>
      </c>
      <c r="K1551" s="150">
        <f t="shared" si="467"/>
        <v>1379.78930467494</v>
      </c>
      <c r="L1551" s="135"/>
      <c r="M1551" s="149">
        <f t="shared" si="469"/>
        <v>0.99155615693668819</v>
      </c>
      <c r="N1551" s="149">
        <f t="shared" si="470"/>
        <v>0.99096200479198737</v>
      </c>
      <c r="O1551" s="149">
        <f t="shared" si="471"/>
        <v>0.99208696504383476</v>
      </c>
      <c r="P1551" s="149">
        <f t="shared" si="472"/>
        <v>0.99157024580791076</v>
      </c>
      <c r="Q1551" s="140"/>
      <c r="R1551" s="152">
        <f t="shared" si="473"/>
        <v>-8.4796942634061383E-3</v>
      </c>
      <c r="S1551" s="152">
        <f t="shared" si="474"/>
        <v>-9.0790856576026657E-3</v>
      </c>
      <c r="T1551" s="152">
        <f t="shared" si="475"/>
        <v>-7.9445091649029045E-3</v>
      </c>
      <c r="U1551" s="152">
        <f t="shared" si="476"/>
        <v>-8.4654855158413835E-3</v>
      </c>
    </row>
    <row r="1552" spans="1:21" x14ac:dyDescent="0.25">
      <c r="A1552" s="130">
        <f t="shared" si="461"/>
        <v>2000.03</v>
      </c>
      <c r="B1552" s="138"/>
      <c r="C1552" s="149">
        <f t="shared" si="468"/>
        <v>0.01</v>
      </c>
      <c r="D1552" s="150">
        <f t="shared" si="477"/>
        <v>-14.4221</v>
      </c>
      <c r="E1552" s="150">
        <f t="shared" si="462"/>
        <v>5.8218843202063555</v>
      </c>
      <c r="F1552" s="150">
        <f t="shared" si="463"/>
        <v>24.096574409822747</v>
      </c>
      <c r="G1552" s="151">
        <f t="shared" si="464"/>
        <v>-8.6002156797936458</v>
      </c>
      <c r="H1552" s="150">
        <f t="shared" si="465"/>
        <v>9.6744744098227464</v>
      </c>
      <c r="I1552" s="137"/>
      <c r="J1552" s="151">
        <f t="shared" si="466"/>
        <v>1433.6097843202065</v>
      </c>
      <c r="K1552" s="150">
        <f t="shared" si="467"/>
        <v>1451.8844744098228</v>
      </c>
      <c r="L1552" s="135"/>
      <c r="M1552" s="149">
        <f t="shared" si="469"/>
        <v>0.99760569966865487</v>
      </c>
      <c r="N1552" s="149">
        <f t="shared" si="470"/>
        <v>1.0003885241560153</v>
      </c>
      <c r="O1552" s="149">
        <f t="shared" si="471"/>
        <v>1.0308413646773713</v>
      </c>
      <c r="P1552" s="149">
        <f t="shared" si="472"/>
        <v>1.0423593773414881</v>
      </c>
      <c r="Q1552" s="140"/>
      <c r="R1552" s="152">
        <f t="shared" si="473"/>
        <v>-2.3971712518629437E-3</v>
      </c>
      <c r="S1552" s="152">
        <f t="shared" si="474"/>
        <v>3.8844870004908701E-4</v>
      </c>
      <c r="T1552" s="152">
        <f t="shared" si="475"/>
        <v>3.0375327703948261E-2</v>
      </c>
      <c r="U1552" s="152">
        <f t="shared" si="476"/>
        <v>4.1486775752067558E-2</v>
      </c>
    </row>
    <row r="1553" spans="1:21" x14ac:dyDescent="0.25">
      <c r="A1553" s="130">
        <f t="shared" si="461"/>
        <v>2000.04</v>
      </c>
      <c r="B1553" s="138"/>
      <c r="C1553" s="149">
        <f t="shared" si="468"/>
        <v>0.01</v>
      </c>
      <c r="D1553" s="150">
        <f t="shared" si="477"/>
        <v>-14.613599999999906</v>
      </c>
      <c r="E1553" s="150">
        <f t="shared" si="462"/>
        <v>5.9003855605984787</v>
      </c>
      <c r="F1553" s="150">
        <f t="shared" si="463"/>
        <v>23.60175886186002</v>
      </c>
      <c r="G1553" s="151">
        <f t="shared" si="464"/>
        <v>-8.7132144394014261</v>
      </c>
      <c r="H1553" s="150">
        <f t="shared" si="465"/>
        <v>8.9881588618601143</v>
      </c>
      <c r="I1553" s="137"/>
      <c r="J1553" s="151">
        <f t="shared" si="466"/>
        <v>1452.6467855605986</v>
      </c>
      <c r="K1553" s="150">
        <f t="shared" si="467"/>
        <v>1470.3481588618599</v>
      </c>
      <c r="L1553" s="135"/>
      <c r="M1553" s="149">
        <f t="shared" si="469"/>
        <v>0.99159147755739407</v>
      </c>
      <c r="N1553" s="149">
        <f t="shared" si="470"/>
        <v>0.99147554445367647</v>
      </c>
      <c r="O1553" s="149">
        <f t="shared" si="471"/>
        <v>1.0087873433167798</v>
      </c>
      <c r="P1553" s="149">
        <f t="shared" si="472"/>
        <v>1.0083236066456844</v>
      </c>
      <c r="Q1553" s="140"/>
      <c r="R1553" s="152">
        <f t="shared" si="473"/>
        <v>-8.4440734955971639E-3</v>
      </c>
      <c r="S1553" s="152">
        <f t="shared" si="474"/>
        <v>-8.5609965270054614E-3</v>
      </c>
      <c r="T1553" s="152">
        <f t="shared" si="475"/>
        <v>8.7489593138760681E-3</v>
      </c>
      <c r="U1553" s="152">
        <f t="shared" si="476"/>
        <v>8.2891564663686631E-3</v>
      </c>
    </row>
    <row r="1554" spans="1:21" x14ac:dyDescent="0.25">
      <c r="A1554" s="130">
        <f t="shared" si="461"/>
        <v>2000.05</v>
      </c>
      <c r="B1554" s="138"/>
      <c r="C1554" s="149">
        <f t="shared" si="468"/>
        <v>0.01</v>
      </c>
      <c r="D1554" s="150">
        <f t="shared" si="477"/>
        <v>-14.184799999999996</v>
      </c>
      <c r="E1554" s="150">
        <f t="shared" si="462"/>
        <v>5.7767483621429987</v>
      </c>
      <c r="F1554" s="150">
        <f t="shared" si="463"/>
        <v>4.7651497638350131</v>
      </c>
      <c r="G1554" s="151">
        <f t="shared" si="464"/>
        <v>-8.4080516378569961</v>
      </c>
      <c r="H1554" s="150">
        <f t="shared" si="465"/>
        <v>-9.4196502361649834</v>
      </c>
      <c r="I1554" s="137"/>
      <c r="J1554" s="151">
        <f t="shared" si="466"/>
        <v>1410.0719483621431</v>
      </c>
      <c r="K1554" s="150">
        <f t="shared" si="467"/>
        <v>1409.0603497638351</v>
      </c>
      <c r="L1554" s="135"/>
      <c r="M1554" s="149">
        <f t="shared" si="469"/>
        <v>1.0238703122207387</v>
      </c>
      <c r="N1554" s="149">
        <f t="shared" si="470"/>
        <v>1.0213482985290978</v>
      </c>
      <c r="O1554" s="149">
        <f t="shared" si="471"/>
        <v>1.0262084533493177</v>
      </c>
      <c r="P1554" s="149">
        <f t="shared" si="472"/>
        <v>1.0241280835298761</v>
      </c>
      <c r="Q1554" s="140"/>
      <c r="R1554" s="152">
        <f t="shared" si="473"/>
        <v>2.3589870374817874E-2</v>
      </c>
      <c r="S1554" s="152">
        <f t="shared" si="474"/>
        <v>2.1123615709705782E-2</v>
      </c>
      <c r="T1554" s="152">
        <f t="shared" si="475"/>
        <v>2.5870897017932104E-2</v>
      </c>
      <c r="U1554" s="152">
        <f t="shared" si="476"/>
        <v>2.3841600367413038E-2</v>
      </c>
    </row>
    <row r="1555" spans="1:21" x14ac:dyDescent="0.25">
      <c r="A1555" s="130">
        <f t="shared" si="461"/>
        <v>2000.06</v>
      </c>
      <c r="B1555" s="138"/>
      <c r="C1555" s="149">
        <f t="shared" si="468"/>
        <v>0.01</v>
      </c>
      <c r="D1555" s="150">
        <f t="shared" si="477"/>
        <v>-14.619599999999991</v>
      </c>
      <c r="E1555" s="150">
        <f t="shared" si="462"/>
        <v>5.8794963582622861</v>
      </c>
      <c r="F1555" s="150">
        <f t="shared" si="463"/>
        <v>24.312376832986899</v>
      </c>
      <c r="G1555" s="151">
        <f t="shared" si="464"/>
        <v>-8.7401036417377043</v>
      </c>
      <c r="H1555" s="150">
        <f t="shared" si="465"/>
        <v>9.6927768329869082</v>
      </c>
      <c r="I1555" s="137"/>
      <c r="J1555" s="151">
        <f t="shared" si="466"/>
        <v>1453.2198963582623</v>
      </c>
      <c r="K1555" s="150">
        <f t="shared" si="467"/>
        <v>1471.652776832987</v>
      </c>
      <c r="L1555" s="135"/>
      <c r="M1555" s="149">
        <f t="shared" si="469"/>
        <v>0.99135722446434649</v>
      </c>
      <c r="N1555" s="149">
        <f t="shared" si="470"/>
        <v>0.9941366461968042</v>
      </c>
      <c r="O1555" s="149">
        <f t="shared" si="471"/>
        <v>1.0231019061616582</v>
      </c>
      <c r="P1555" s="149">
        <f t="shared" si="472"/>
        <v>1.0345951267403808</v>
      </c>
      <c r="Q1555" s="140"/>
      <c r="R1555" s="152">
        <f t="shared" si="473"/>
        <v>-8.6803409228871017E-3</v>
      </c>
      <c r="S1555" s="152">
        <f t="shared" si="474"/>
        <v>-5.880610750896343E-3</v>
      </c>
      <c r="T1555" s="152">
        <f t="shared" si="475"/>
        <v>2.2839097024526835E-2</v>
      </c>
      <c r="U1555" s="152">
        <f t="shared" si="476"/>
        <v>3.4010168292384492E-2</v>
      </c>
    </row>
    <row r="1556" spans="1:21" x14ac:dyDescent="0.25">
      <c r="A1556" s="130">
        <f t="shared" si="461"/>
        <v>2000.07</v>
      </c>
      <c r="B1556" s="138"/>
      <c r="C1556" s="149">
        <f t="shared" si="468"/>
        <v>0.01</v>
      </c>
      <c r="D1556" s="150">
        <f t="shared" si="477"/>
        <v>-14.730000000000018</v>
      </c>
      <c r="E1556" s="150">
        <f t="shared" si="462"/>
        <v>5.9512659318854837</v>
      </c>
      <c r="F1556" s="150">
        <f t="shared" si="463"/>
        <v>22.977427721021868</v>
      </c>
      <c r="G1556" s="151">
        <f t="shared" si="464"/>
        <v>-8.7787340681145345</v>
      </c>
      <c r="H1556" s="150">
        <f t="shared" si="465"/>
        <v>8.2474277210218503</v>
      </c>
      <c r="I1556" s="137"/>
      <c r="J1556" s="151">
        <f t="shared" si="466"/>
        <v>1464.2212659318855</v>
      </c>
      <c r="K1556" s="150">
        <f t="shared" si="467"/>
        <v>1481.2474277210219</v>
      </c>
      <c r="L1556" s="135"/>
      <c r="M1556" s="149">
        <f t="shared" si="469"/>
        <v>1.0028090450354683</v>
      </c>
      <c r="N1556" s="149">
        <f t="shared" si="470"/>
        <v>1.0025943856504602</v>
      </c>
      <c r="O1556" s="149">
        <f t="shared" si="471"/>
        <v>1.00694613192296</v>
      </c>
      <c r="P1556" s="149">
        <f t="shared" si="472"/>
        <v>1.0061173468274669</v>
      </c>
      <c r="Q1556" s="140"/>
      <c r="R1556" s="152">
        <f t="shared" si="473"/>
        <v>2.8051070414073717E-3</v>
      </c>
      <c r="S1556" s="152">
        <f t="shared" si="474"/>
        <v>2.5910260415015355E-3</v>
      </c>
      <c r="T1556" s="152">
        <f t="shared" si="475"/>
        <v>6.92211868390226E-3</v>
      </c>
      <c r="U1556" s="152">
        <f t="shared" si="476"/>
        <v>6.0987118206136323E-3</v>
      </c>
    </row>
    <row r="1557" spans="1:21" x14ac:dyDescent="0.25">
      <c r="A1557" s="130">
        <f t="shared" si="461"/>
        <v>2000.08</v>
      </c>
      <c r="B1557" s="138"/>
      <c r="C1557" s="149">
        <f t="shared" si="468"/>
        <v>0.01</v>
      </c>
      <c r="D1557" s="150">
        <f t="shared" si="477"/>
        <v>-14.854600000000119</v>
      </c>
      <c r="E1557" s="150">
        <f t="shared" si="462"/>
        <v>5.9898843259021231</v>
      </c>
      <c r="F1557" s="150">
        <f t="shared" si="463"/>
        <v>23.386003380326557</v>
      </c>
      <c r="G1557" s="151">
        <f t="shared" si="464"/>
        <v>-8.8647156740979955</v>
      </c>
      <c r="H1557" s="150">
        <f t="shared" si="465"/>
        <v>8.531403380326438</v>
      </c>
      <c r="I1557" s="137"/>
      <c r="J1557" s="151">
        <f t="shared" si="466"/>
        <v>1476.595284325902</v>
      </c>
      <c r="K1557" s="150">
        <f t="shared" si="467"/>
        <v>1493.9914033803266</v>
      </c>
      <c r="L1557" s="135"/>
      <c r="M1557" s="149">
        <f t="shared" si="469"/>
        <v>0.99318066905741198</v>
      </c>
      <c r="N1557" s="149">
        <f t="shared" si="470"/>
        <v>0.99320926833940448</v>
      </c>
      <c r="O1557" s="149">
        <f t="shared" si="471"/>
        <v>1.0050674462016642</v>
      </c>
      <c r="P1557" s="149">
        <f t="shared" si="472"/>
        <v>1.0051791049364516</v>
      </c>
      <c r="Q1557" s="140"/>
      <c r="R1557" s="152">
        <f t="shared" si="473"/>
        <v>-6.8426888305181391E-3</v>
      </c>
      <c r="S1557" s="152">
        <f t="shared" si="474"/>
        <v>-6.8138935960517797E-3</v>
      </c>
      <c r="T1557" s="152">
        <f t="shared" si="475"/>
        <v>5.0546499076423602E-3</v>
      </c>
      <c r="U1557" s="152">
        <f t="shared" si="476"/>
        <v>5.1657394999502998E-3</v>
      </c>
    </row>
    <row r="1558" spans="1:21" x14ac:dyDescent="0.25">
      <c r="A1558" s="130">
        <f t="shared" si="461"/>
        <v>2000.09</v>
      </c>
      <c r="B1558" s="138"/>
      <c r="C1558" s="149">
        <f t="shared" si="468"/>
        <v>0.01</v>
      </c>
      <c r="D1558" s="150">
        <f t="shared" si="477"/>
        <v>-14.680499999999938</v>
      </c>
      <c r="E1558" s="150">
        <f t="shared" si="462"/>
        <v>5.9562106750611221</v>
      </c>
      <c r="F1558" s="150">
        <f t="shared" si="463"/>
        <v>5.7198238786416065</v>
      </c>
      <c r="G1558" s="151">
        <f t="shared" si="464"/>
        <v>-8.724289324938816</v>
      </c>
      <c r="H1558" s="150">
        <f t="shared" si="465"/>
        <v>-8.9606761213583326</v>
      </c>
      <c r="I1558" s="137"/>
      <c r="J1558" s="151">
        <f t="shared" si="466"/>
        <v>1459.3257106750611</v>
      </c>
      <c r="K1558" s="150">
        <f t="shared" si="467"/>
        <v>1459.0893238786416</v>
      </c>
      <c r="L1558" s="135"/>
      <c r="M1558" s="149">
        <f t="shared" si="469"/>
        <v>0.99985007705983397</v>
      </c>
      <c r="N1558" s="149">
        <f t="shared" si="470"/>
        <v>0.99748129779152839</v>
      </c>
      <c r="O1558" s="149">
        <f t="shared" si="471"/>
        <v>0.99995736745746477</v>
      </c>
      <c r="P1558" s="149">
        <f t="shared" si="472"/>
        <v>0.99768259899119549</v>
      </c>
      <c r="Q1558" s="140"/>
      <c r="R1558" s="152">
        <f t="shared" si="473"/>
        <v>-1.4993417973341251E-4</v>
      </c>
      <c r="S1558" s="152">
        <f t="shared" si="474"/>
        <v>-2.5218794750592986E-3</v>
      </c>
      <c r="T1558" s="152">
        <f t="shared" si="475"/>
        <v>-4.2633451327896886E-5</v>
      </c>
      <c r="U1558" s="152">
        <f t="shared" si="476"/>
        <v>-2.3200903381620525E-3</v>
      </c>
    </row>
    <row r="1559" spans="1:21" x14ac:dyDescent="0.25">
      <c r="A1559" s="130">
        <f t="shared" si="461"/>
        <v>2000.1</v>
      </c>
      <c r="B1559" s="138"/>
      <c r="C1559" s="149">
        <f t="shared" si="468"/>
        <v>0.01</v>
      </c>
      <c r="D1559" s="150">
        <f t="shared" si="477"/>
        <v>-13.901399999999967</v>
      </c>
      <c r="E1559" s="150">
        <f t="shared" si="462"/>
        <v>5.6662288817808868</v>
      </c>
      <c r="F1559" s="150">
        <f t="shared" si="463"/>
        <v>4.4117676319807435</v>
      </c>
      <c r="G1559" s="151">
        <f t="shared" si="464"/>
        <v>-8.2351711182190801</v>
      </c>
      <c r="H1559" s="150">
        <f t="shared" si="465"/>
        <v>-9.4896323680192225</v>
      </c>
      <c r="I1559" s="137"/>
      <c r="J1559" s="151">
        <f t="shared" si="466"/>
        <v>1381.904828881781</v>
      </c>
      <c r="K1559" s="150">
        <f t="shared" si="467"/>
        <v>1380.6503676319808</v>
      </c>
      <c r="L1559" s="135"/>
      <c r="M1559" s="149">
        <f t="shared" si="469"/>
        <v>0.98965075076952735</v>
      </c>
      <c r="N1559" s="149">
        <f t="shared" si="470"/>
        <v>0.98950682868189554</v>
      </c>
      <c r="O1559" s="149">
        <f t="shared" si="471"/>
        <v>0.99201788608530583</v>
      </c>
      <c r="P1559" s="149">
        <f t="shared" si="472"/>
        <v>0.99190582728553123</v>
      </c>
      <c r="Q1559" s="140"/>
      <c r="R1559" s="152">
        <f t="shared" si="473"/>
        <v>-1.0403175094423322E-2</v>
      </c>
      <c r="S1559" s="152">
        <f t="shared" si="474"/>
        <v>-1.0548612819422855E-2</v>
      </c>
      <c r="T1559" s="152">
        <f t="shared" si="475"/>
        <v>-8.0141415318794006E-3</v>
      </c>
      <c r="U1559" s="152">
        <f t="shared" si="476"/>
        <v>-8.1271083754516048E-3</v>
      </c>
    </row>
    <row r="1560" spans="1:21" x14ac:dyDescent="0.25">
      <c r="A1560" s="130">
        <f t="shared" si="461"/>
        <v>2000.11</v>
      </c>
      <c r="B1560" s="138"/>
      <c r="C1560" s="149">
        <f t="shared" si="468"/>
        <v>0.01</v>
      </c>
      <c r="D1560" s="150">
        <f t="shared" si="477"/>
        <v>-13.7804000000001</v>
      </c>
      <c r="E1560" s="150">
        <f t="shared" si="462"/>
        <v>5.7295623169233094</v>
      </c>
      <c r="F1560" s="150">
        <f t="shared" si="463"/>
        <v>5.7444363766165463</v>
      </c>
      <c r="G1560" s="151">
        <f t="shared" si="464"/>
        <v>-8.0508376830767894</v>
      </c>
      <c r="H1560" s="150">
        <f t="shared" si="465"/>
        <v>-8.0359636233835534</v>
      </c>
      <c r="I1560" s="137"/>
      <c r="J1560" s="151">
        <f t="shared" si="466"/>
        <v>1369.9891623169233</v>
      </c>
      <c r="K1560" s="150">
        <f t="shared" si="467"/>
        <v>1370.0040363766163</v>
      </c>
      <c r="L1560" s="135"/>
      <c r="M1560" s="149">
        <f t="shared" si="469"/>
        <v>1.0009482207216167</v>
      </c>
      <c r="N1560" s="149">
        <f t="shared" si="470"/>
        <v>1.0011379047432312</v>
      </c>
      <c r="O1560" s="149">
        <f t="shared" si="471"/>
        <v>1.0009423694646988</v>
      </c>
      <c r="P1560" s="149">
        <f t="shared" si="472"/>
        <v>1.001132545909871</v>
      </c>
      <c r="Q1560" s="140"/>
      <c r="R1560" s="152">
        <f t="shared" si="473"/>
        <v>9.4777144433518022E-4</v>
      </c>
      <c r="S1560" s="152">
        <f t="shared" si="474"/>
        <v>1.137257820340075E-3</v>
      </c>
      <c r="T1560" s="152">
        <f t="shared" si="475"/>
        <v>9.4192571335809507E-4</v>
      </c>
      <c r="U1560" s="152">
        <f t="shared" si="476"/>
        <v>1.1319050635649507E-3</v>
      </c>
    </row>
    <row r="1561" spans="1:21" x14ac:dyDescent="0.25">
      <c r="A1561" s="130">
        <f t="shared" si="461"/>
        <v>2000.12</v>
      </c>
      <c r="B1561" s="138"/>
      <c r="C1561" s="149">
        <f t="shared" si="468"/>
        <v>0.01</v>
      </c>
      <c r="D1561" s="150">
        <f t="shared" si="477"/>
        <v>-13.309300000000121</v>
      </c>
      <c r="E1561" s="150">
        <f t="shared" si="462"/>
        <v>5.552644173438174</v>
      </c>
      <c r="F1561" s="150">
        <f t="shared" si="463"/>
        <v>4.3764705435730198</v>
      </c>
      <c r="G1561" s="151">
        <f t="shared" si="464"/>
        <v>-7.7566558265619472</v>
      </c>
      <c r="H1561" s="150">
        <f t="shared" si="465"/>
        <v>-8.9328294564271005</v>
      </c>
      <c r="I1561" s="137"/>
      <c r="J1561" s="151">
        <f t="shared" si="466"/>
        <v>1323.1733441734382</v>
      </c>
      <c r="K1561" s="150">
        <f t="shared" si="467"/>
        <v>1321.997170543573</v>
      </c>
      <c r="L1561" s="135"/>
      <c r="M1561" s="149">
        <f t="shared" si="469"/>
        <v>0.96894483239304952</v>
      </c>
      <c r="N1561" s="149">
        <f t="shared" si="470"/>
        <v>0.96876355571584571</v>
      </c>
      <c r="O1561" s="149">
        <f t="shared" si="471"/>
        <v>0.96906362057071926</v>
      </c>
      <c r="P1561" s="149">
        <f t="shared" si="472"/>
        <v>0.96892074232870717</v>
      </c>
      <c r="Q1561" s="140"/>
      <c r="R1561" s="152">
        <f t="shared" si="473"/>
        <v>-3.1547601227000746E-2</v>
      </c>
      <c r="S1561" s="152">
        <f t="shared" si="474"/>
        <v>-3.173470541547934E-2</v>
      </c>
      <c r="T1561" s="152">
        <f t="shared" si="475"/>
        <v>-3.142501334289028E-2</v>
      </c>
      <c r="U1561" s="152">
        <f t="shared" si="476"/>
        <v>-3.1572463699050222E-2</v>
      </c>
    </row>
    <row r="1562" spans="1:21" x14ac:dyDescent="0.25">
      <c r="A1562" s="130">
        <f t="shared" si="461"/>
        <v>2001.01</v>
      </c>
      <c r="B1562" s="138"/>
      <c r="C1562" s="149">
        <f t="shared" si="468"/>
        <v>0.01</v>
      </c>
      <c r="D1562" s="150">
        <f t="shared" ref="D1562:D1581" si="478">(1-Epsilon)*q_SP-q_SP</f>
        <v>-13.356299999999919</v>
      </c>
      <c r="E1562" s="150">
        <f t="shared" si="462"/>
        <v>5.7953143294312062</v>
      </c>
      <c r="F1562" s="150">
        <f t="shared" si="463"/>
        <v>19.614884188957049</v>
      </c>
      <c r="G1562" s="151">
        <f t="shared" si="464"/>
        <v>-7.5609856705687131</v>
      </c>
      <c r="H1562" s="150">
        <f t="shared" si="465"/>
        <v>6.2585841889571299</v>
      </c>
      <c r="I1562" s="137"/>
      <c r="J1562" s="151">
        <f t="shared" si="466"/>
        <v>1328.0690143294314</v>
      </c>
      <c r="K1562" s="150">
        <f t="shared" si="467"/>
        <v>1341.8885841889573</v>
      </c>
      <c r="L1562" s="135"/>
      <c r="M1562" s="149">
        <f t="shared" si="469"/>
        <v>0.99967073481642055</v>
      </c>
      <c r="N1562" s="149">
        <f t="shared" si="470"/>
        <v>1.0021325701769104</v>
      </c>
      <c r="O1562" s="149">
        <f t="shared" si="471"/>
        <v>1.0030055657697683</v>
      </c>
      <c r="P1562" s="149">
        <f t="shared" si="472"/>
        <v>1.0113379206246305</v>
      </c>
      <c r="Q1562" s="140"/>
      <c r="R1562" s="152">
        <f t="shared" si="473"/>
        <v>-3.2931940326210704E-4</v>
      </c>
      <c r="S1562" s="152">
        <f t="shared" si="474"/>
        <v>2.1302994768424219E-3</v>
      </c>
      <c r="T1562" s="152">
        <f t="shared" si="475"/>
        <v>3.0010580868032452E-3</v>
      </c>
      <c r="U1562" s="152">
        <f t="shared" si="476"/>
        <v>1.1274128132548657E-2</v>
      </c>
    </row>
    <row r="1563" spans="1:21" x14ac:dyDescent="0.25">
      <c r="A1563" s="130">
        <f t="shared" si="461"/>
        <v>2001.02</v>
      </c>
      <c r="B1563" s="138"/>
      <c r="C1563" s="149">
        <f t="shared" si="468"/>
        <v>0.01</v>
      </c>
      <c r="D1563" s="150">
        <f t="shared" si="478"/>
        <v>-13.057500000000118</v>
      </c>
      <c r="E1563" s="150">
        <f t="shared" si="462"/>
        <v>5.6765537379323971</v>
      </c>
      <c r="F1563" s="150">
        <f t="shared" si="463"/>
        <v>4.4549639693112564</v>
      </c>
      <c r="G1563" s="151">
        <f t="shared" si="464"/>
        <v>-7.3809462620677211</v>
      </c>
      <c r="H1563" s="150">
        <f t="shared" si="465"/>
        <v>-8.6025360306888619</v>
      </c>
      <c r="I1563" s="137"/>
      <c r="J1563" s="151">
        <f t="shared" si="466"/>
        <v>1298.3690537379323</v>
      </c>
      <c r="K1563" s="150">
        <f t="shared" si="467"/>
        <v>1297.147463969311</v>
      </c>
      <c r="L1563" s="135"/>
      <c r="M1563" s="149">
        <f t="shared" si="469"/>
        <v>0.99511438920042783</v>
      </c>
      <c r="N1563" s="149">
        <f t="shared" si="470"/>
        <v>0.9927257322123455</v>
      </c>
      <c r="O1563" s="149">
        <f t="shared" si="471"/>
        <v>0.99609874617256422</v>
      </c>
      <c r="P1563" s="149">
        <f t="shared" si="472"/>
        <v>0.99422412623444201</v>
      </c>
      <c r="Q1563" s="140"/>
      <c r="R1563" s="152">
        <f t="shared" si="473"/>
        <v>-4.8975844108703698E-3</v>
      </c>
      <c r="S1563" s="152">
        <f t="shared" si="474"/>
        <v>-7.3008542835664731E-3</v>
      </c>
      <c r="T1563" s="152">
        <f t="shared" si="475"/>
        <v>-3.9088835683174332E-3</v>
      </c>
      <c r="U1563" s="152">
        <f t="shared" si="476"/>
        <v>-5.7926186330602139E-3</v>
      </c>
    </row>
    <row r="1564" spans="1:21" x14ac:dyDescent="0.25">
      <c r="A1564" s="130">
        <f t="shared" si="461"/>
        <v>2001.03</v>
      </c>
      <c r="B1564" s="138"/>
      <c r="C1564" s="149">
        <f t="shared" si="468"/>
        <v>0.01</v>
      </c>
      <c r="D1564" s="150">
        <f t="shared" si="478"/>
        <v>-11.858500000000049</v>
      </c>
      <c r="E1564" s="150">
        <f t="shared" si="462"/>
        <v>5.2082271106997871</v>
      </c>
      <c r="F1564" s="150">
        <f t="shared" si="463"/>
        <v>3.635602397900962</v>
      </c>
      <c r="G1564" s="151">
        <f t="shared" si="464"/>
        <v>-6.6502728893002621</v>
      </c>
      <c r="H1564" s="150">
        <f t="shared" si="465"/>
        <v>-8.2228976020990867</v>
      </c>
      <c r="I1564" s="137"/>
      <c r="J1564" s="151">
        <f t="shared" si="466"/>
        <v>1179.1997271106995</v>
      </c>
      <c r="K1564" s="150">
        <f t="shared" si="467"/>
        <v>1177.6271023979009</v>
      </c>
      <c r="L1564" s="135"/>
      <c r="M1564" s="149">
        <f t="shared" si="469"/>
        <v>0.97093772245117682</v>
      </c>
      <c r="N1564" s="149">
        <f t="shared" si="470"/>
        <v>0.97085952483611915</v>
      </c>
      <c r="O1564" s="149">
        <f t="shared" si="471"/>
        <v>0.97617986187111294</v>
      </c>
      <c r="P1564" s="149">
        <f t="shared" si="472"/>
        <v>0.97612527603398047</v>
      </c>
      <c r="Q1564" s="140"/>
      <c r="R1564" s="152">
        <f t="shared" si="473"/>
        <v>-2.9492950285119956E-2</v>
      </c>
      <c r="S1564" s="152">
        <f t="shared" si="474"/>
        <v>-2.9573491768232249E-2</v>
      </c>
      <c r="T1564" s="152">
        <f t="shared" si="475"/>
        <v>-2.4108424843375602E-2</v>
      </c>
      <c r="U1564" s="152">
        <f t="shared" si="476"/>
        <v>-2.4164344213853998E-2</v>
      </c>
    </row>
    <row r="1565" spans="1:21" x14ac:dyDescent="0.25">
      <c r="A1565" s="130">
        <f t="shared" si="461"/>
        <v>2001.04</v>
      </c>
      <c r="B1565" s="138"/>
      <c r="C1565" s="149">
        <f t="shared" si="468"/>
        <v>0.01</v>
      </c>
      <c r="D1565" s="150">
        <f t="shared" si="478"/>
        <v>-11.898400000000038</v>
      </c>
      <c r="E1565" s="150">
        <f t="shared" si="462"/>
        <v>5.5031222825918347</v>
      </c>
      <c r="F1565" s="150">
        <f t="shared" si="463"/>
        <v>17.513339223764969</v>
      </c>
      <c r="G1565" s="151">
        <f t="shared" si="464"/>
        <v>-6.3952777174082032</v>
      </c>
      <c r="H1565" s="150">
        <f t="shared" si="465"/>
        <v>5.6149392237649316</v>
      </c>
      <c r="I1565" s="137"/>
      <c r="J1565" s="151">
        <f t="shared" si="466"/>
        <v>1183.4447222825918</v>
      </c>
      <c r="K1565" s="150">
        <f t="shared" si="467"/>
        <v>1195.4549392237648</v>
      </c>
      <c r="L1565" s="135"/>
      <c r="M1565" s="149">
        <f t="shared" si="469"/>
        <v>1.0187968787380455</v>
      </c>
      <c r="N1565" s="149">
        <f t="shared" si="470"/>
        <v>1.0214656466844272</v>
      </c>
      <c r="O1565" s="149">
        <f t="shared" si="471"/>
        <v>1.0095563270215373</v>
      </c>
      <c r="P1565" s="149">
        <f t="shared" si="472"/>
        <v>1.018049512517768</v>
      </c>
      <c r="Q1565" s="140"/>
      <c r="R1565" s="152">
        <f t="shared" si="473"/>
        <v>1.8622400453420302E-2</v>
      </c>
      <c r="S1565" s="152">
        <f t="shared" si="474"/>
        <v>2.1238504445151723E-2</v>
      </c>
      <c r="T1565" s="152">
        <f t="shared" si="475"/>
        <v>9.5109541646706749E-3</v>
      </c>
      <c r="U1565" s="152">
        <f t="shared" si="476"/>
        <v>1.7888553996440629E-2</v>
      </c>
    </row>
    <row r="1566" spans="1:21" x14ac:dyDescent="0.25">
      <c r="A1566" s="130">
        <f t="shared" si="461"/>
        <v>2001.05</v>
      </c>
      <c r="B1566" s="138"/>
      <c r="C1566" s="149">
        <f t="shared" si="468"/>
        <v>0.01</v>
      </c>
      <c r="D1566" s="150">
        <f t="shared" si="478"/>
        <v>-12.703700000000026</v>
      </c>
      <c r="E1566" s="150">
        <f t="shared" si="462"/>
        <v>5.7390602282084187</v>
      </c>
      <c r="F1566" s="150">
        <f t="shared" si="463"/>
        <v>21.4601072275326</v>
      </c>
      <c r="G1566" s="151">
        <f t="shared" si="464"/>
        <v>-6.9646397717916075</v>
      </c>
      <c r="H1566" s="150">
        <f t="shared" si="465"/>
        <v>8.7564072275325735</v>
      </c>
      <c r="I1566" s="137"/>
      <c r="J1566" s="151">
        <f t="shared" si="466"/>
        <v>1263.4053602282083</v>
      </c>
      <c r="K1566" s="150">
        <f t="shared" si="467"/>
        <v>1279.1264072275324</v>
      </c>
      <c r="L1566" s="135"/>
      <c r="M1566" s="149">
        <f t="shared" si="469"/>
        <v>1.03330516600039</v>
      </c>
      <c r="N1566" s="149">
        <f t="shared" si="470"/>
        <v>1.0338504761701732</v>
      </c>
      <c r="O1566" s="149">
        <f t="shared" si="471"/>
        <v>1.0615784560302017</v>
      </c>
      <c r="P1566" s="149">
        <f t="shared" si="472"/>
        <v>1.0636175380837918</v>
      </c>
      <c r="Q1566" s="140"/>
      <c r="R1566" s="152">
        <f t="shared" si="473"/>
        <v>3.2762563742165518E-2</v>
      </c>
      <c r="S1566" s="152">
        <f t="shared" si="474"/>
        <v>3.3290158444091132E-2</v>
      </c>
      <c r="T1566" s="152">
        <f t="shared" si="475"/>
        <v>5.9756909962380617E-2</v>
      </c>
      <c r="U1566" s="152">
        <f t="shared" si="476"/>
        <v>6.1675869611245819E-2</v>
      </c>
    </row>
    <row r="1567" spans="1:21" x14ac:dyDescent="0.25">
      <c r="A1567" s="130">
        <f t="shared" si="461"/>
        <v>2001.06</v>
      </c>
      <c r="B1567" s="138"/>
      <c r="C1567" s="149">
        <f t="shared" si="468"/>
        <v>0.01</v>
      </c>
      <c r="D1567" s="150">
        <f t="shared" si="478"/>
        <v>-12.387099999999919</v>
      </c>
      <c r="E1567" s="150">
        <f t="shared" si="462"/>
        <v>5.3533207335366981</v>
      </c>
      <c r="F1567" s="150">
        <f t="shared" si="463"/>
        <v>4.1915099845081132</v>
      </c>
      <c r="G1567" s="151">
        <f t="shared" si="464"/>
        <v>-7.0337792664632204</v>
      </c>
      <c r="H1567" s="150">
        <f t="shared" si="465"/>
        <v>-8.1955900154918062</v>
      </c>
      <c r="I1567" s="137"/>
      <c r="J1567" s="151">
        <f t="shared" si="466"/>
        <v>1231.6762207335369</v>
      </c>
      <c r="K1567" s="150">
        <f t="shared" si="467"/>
        <v>1230.5144099845081</v>
      </c>
      <c r="L1567" s="135"/>
      <c r="M1567" s="149">
        <f t="shared" si="469"/>
        <v>0.99182326800630327</v>
      </c>
      <c r="N1567" s="149">
        <f t="shared" si="470"/>
        <v>0.9890351733363274</v>
      </c>
      <c r="O1567" s="149">
        <f t="shared" si="471"/>
        <v>0.99277459051275385</v>
      </c>
      <c r="P1567" s="149">
        <f t="shared" si="472"/>
        <v>0.99059158537843661</v>
      </c>
      <c r="Q1567" s="140"/>
      <c r="R1567" s="152">
        <f t="shared" si="473"/>
        <v>-8.2103448208629953E-3</v>
      </c>
      <c r="S1567" s="152">
        <f t="shared" si="474"/>
        <v>-1.1025383445491314E-2</v>
      </c>
      <c r="T1567" s="152">
        <f t="shared" si="475"/>
        <v>-7.2516391816004819E-3</v>
      </c>
      <c r="U1567" s="152">
        <f t="shared" si="476"/>
        <v>-9.4529533336553534E-3</v>
      </c>
    </row>
    <row r="1568" spans="1:21" x14ac:dyDescent="0.25">
      <c r="A1568" s="130">
        <f t="shared" si="461"/>
        <v>2001.07</v>
      </c>
      <c r="B1568" s="138"/>
      <c r="C1568" s="149">
        <f t="shared" si="468"/>
        <v>0.01</v>
      </c>
      <c r="D1568" s="150">
        <f t="shared" si="478"/>
        <v>-12.044499999999971</v>
      </c>
      <c r="E1568" s="150">
        <f t="shared" si="462"/>
        <v>5.2942208908665966</v>
      </c>
      <c r="F1568" s="150">
        <f t="shared" si="463"/>
        <v>4.016735781456136</v>
      </c>
      <c r="G1568" s="151">
        <f t="shared" si="464"/>
        <v>-6.7502791091333743</v>
      </c>
      <c r="H1568" s="150">
        <f t="shared" si="465"/>
        <v>-8.0277642185438349</v>
      </c>
      <c r="I1568" s="137"/>
      <c r="J1568" s="151">
        <f t="shared" si="466"/>
        <v>1197.6997208908667</v>
      </c>
      <c r="K1568" s="150">
        <f t="shared" si="467"/>
        <v>1196.4222357814563</v>
      </c>
      <c r="L1568" s="135"/>
      <c r="M1568" s="149">
        <f t="shared" si="469"/>
        <v>0.99519080230149837</v>
      </c>
      <c r="N1568" s="149">
        <f t="shared" si="470"/>
        <v>0.99516463846598668</v>
      </c>
      <c r="O1568" s="149">
        <f t="shared" si="471"/>
        <v>0.99666668644927214</v>
      </c>
      <c r="P1568" s="149">
        <f t="shared" si="472"/>
        <v>0.99664683589591463</v>
      </c>
      <c r="Q1568" s="140"/>
      <c r="R1568" s="152">
        <f t="shared" si="473"/>
        <v>-4.82079910032167E-3</v>
      </c>
      <c r="S1568" s="152">
        <f t="shared" si="474"/>
        <v>-4.8470897165375374E-3</v>
      </c>
      <c r="T1568" s="152">
        <f t="shared" si="475"/>
        <v>-3.3388814167467926E-3</v>
      </c>
      <c r="U1568" s="152">
        <f t="shared" si="476"/>
        <v>-3.3587985578644791E-3</v>
      </c>
    </row>
    <row r="1569" spans="1:21" x14ac:dyDescent="0.25">
      <c r="A1569" s="130">
        <f t="shared" si="461"/>
        <v>2001.08</v>
      </c>
      <c r="B1569" s="138"/>
      <c r="C1569" s="149">
        <f t="shared" si="468"/>
        <v>0.01</v>
      </c>
      <c r="D1569" s="150">
        <f t="shared" si="478"/>
        <v>-11.785000000000082</v>
      </c>
      <c r="E1569" s="150">
        <f t="shared" si="462"/>
        <v>5.252218892581852</v>
      </c>
      <c r="F1569" s="150">
        <f t="shared" si="463"/>
        <v>4.0489161817618839</v>
      </c>
      <c r="G1569" s="151">
        <f t="shared" si="464"/>
        <v>-6.5327811074182298</v>
      </c>
      <c r="H1569" s="150">
        <f t="shared" si="465"/>
        <v>-7.7360838182381979</v>
      </c>
      <c r="I1569" s="137"/>
      <c r="J1569" s="151">
        <f t="shared" si="466"/>
        <v>1171.9672188925817</v>
      </c>
      <c r="K1569" s="150">
        <f t="shared" si="467"/>
        <v>1170.7639161817617</v>
      </c>
      <c r="L1569" s="135"/>
      <c r="M1569" s="149">
        <f t="shared" si="469"/>
        <v>0.98303887618405117</v>
      </c>
      <c r="N1569" s="149">
        <f t="shared" si="470"/>
        <v>0.98304784105770793</v>
      </c>
      <c r="O1569" s="149">
        <f t="shared" si="471"/>
        <v>0.98326418230418167</v>
      </c>
      <c r="P1569" s="149">
        <f t="shared" si="472"/>
        <v>0.98327109329223428</v>
      </c>
      <c r="Q1569" s="140"/>
      <c r="R1569" s="152">
        <f t="shared" si="473"/>
        <v>-1.7106611108293097E-2</v>
      </c>
      <c r="S1569" s="152">
        <f t="shared" si="474"/>
        <v>-1.709749159837708E-2</v>
      </c>
      <c r="T1569" s="152">
        <f t="shared" si="475"/>
        <v>-1.6877443869658209E-2</v>
      </c>
      <c r="U1569" s="152">
        <f t="shared" si="476"/>
        <v>-1.6870415276641446E-2</v>
      </c>
    </row>
    <row r="1570" spans="1:21" x14ac:dyDescent="0.25">
      <c r="A1570" s="130">
        <f t="shared" si="461"/>
        <v>2001.09</v>
      </c>
      <c r="B1570" s="138"/>
      <c r="C1570" s="149">
        <f t="shared" si="468"/>
        <v>0.01</v>
      </c>
      <c r="D1570" s="150">
        <f t="shared" si="478"/>
        <v>-10.44640000000004</v>
      </c>
      <c r="E1570" s="150">
        <f t="shared" si="462"/>
        <v>4.7952661196768105</v>
      </c>
      <c r="F1570" s="150">
        <f t="shared" si="463"/>
        <v>3.1776127463373571</v>
      </c>
      <c r="G1570" s="151">
        <f t="shared" si="464"/>
        <v>-5.6511338803232292</v>
      </c>
      <c r="H1570" s="150">
        <f t="shared" si="465"/>
        <v>-7.2687872536626825</v>
      </c>
      <c r="I1570" s="137"/>
      <c r="J1570" s="151">
        <f t="shared" si="466"/>
        <v>1038.9888661196769</v>
      </c>
      <c r="K1570" s="150">
        <f t="shared" si="467"/>
        <v>1037.3712127463375</v>
      </c>
      <c r="L1570" s="135"/>
      <c r="M1570" s="149">
        <f t="shared" si="469"/>
        <v>0.96327717205349261</v>
      </c>
      <c r="N1570" s="149">
        <f t="shared" si="470"/>
        <v>0.96316944015823847</v>
      </c>
      <c r="O1570" s="149">
        <f t="shared" si="471"/>
        <v>0.97087667537486677</v>
      </c>
      <c r="P1570" s="149">
        <f t="shared" si="472"/>
        <v>0.97080528616830275</v>
      </c>
      <c r="Q1570" s="140"/>
      <c r="R1570" s="152">
        <f t="shared" si="473"/>
        <v>-3.7414087149625248E-2</v>
      </c>
      <c r="S1570" s="152">
        <f t="shared" si="474"/>
        <v>-3.7525932341372102E-2</v>
      </c>
      <c r="T1570" s="152">
        <f t="shared" si="475"/>
        <v>-2.9555826609858823E-2</v>
      </c>
      <c r="U1570" s="152">
        <f t="shared" si="476"/>
        <v>-2.9629359977331068E-2</v>
      </c>
    </row>
    <row r="1571" spans="1:21" x14ac:dyDescent="0.25">
      <c r="A1571" s="130">
        <f t="shared" si="461"/>
        <v>2001.1</v>
      </c>
      <c r="B1571" s="138"/>
      <c r="C1571" s="149">
        <f t="shared" si="468"/>
        <v>0.01</v>
      </c>
      <c r="D1571" s="150">
        <f t="shared" si="478"/>
        <v>-10.765900000000101</v>
      </c>
      <c r="E1571" s="150">
        <f t="shared" si="462"/>
        <v>5.3219459311002462</v>
      </c>
      <c r="F1571" s="150">
        <f t="shared" si="463"/>
        <v>18.016961546166005</v>
      </c>
      <c r="G1571" s="151">
        <f t="shared" si="464"/>
        <v>-5.4439540688998553</v>
      </c>
      <c r="H1571" s="150">
        <f t="shared" si="465"/>
        <v>7.2510615461659036</v>
      </c>
      <c r="I1571" s="137"/>
      <c r="J1571" s="151">
        <f t="shared" si="466"/>
        <v>1071.1460459311002</v>
      </c>
      <c r="K1571" s="150">
        <f t="shared" si="467"/>
        <v>1083.8410615461657</v>
      </c>
      <c r="L1571" s="135"/>
      <c r="M1571" s="149">
        <f t="shared" si="469"/>
        <v>1.001597279230328</v>
      </c>
      <c r="N1571" s="149">
        <f t="shared" si="470"/>
        <v>1.005019869066514</v>
      </c>
      <c r="O1571" s="149">
        <f t="shared" si="471"/>
        <v>1.0255744110984035</v>
      </c>
      <c r="P1571" s="149">
        <f t="shared" si="472"/>
        <v>1.037161276178431</v>
      </c>
      <c r="Q1571" s="140"/>
      <c r="R1571" s="152">
        <f t="shared" si="473"/>
        <v>1.5960049366130157E-3</v>
      </c>
      <c r="S1571" s="152">
        <f t="shared" si="474"/>
        <v>5.007311531047727E-3</v>
      </c>
      <c r="T1571" s="152">
        <f t="shared" si="475"/>
        <v>2.5252856695944053E-2</v>
      </c>
      <c r="U1571" s="152">
        <f t="shared" si="476"/>
        <v>3.6487439024386184E-2</v>
      </c>
    </row>
    <row r="1572" spans="1:21" x14ac:dyDescent="0.25">
      <c r="A1572" s="130">
        <f t="shared" si="461"/>
        <v>2001.11</v>
      </c>
      <c r="B1572" s="138"/>
      <c r="C1572" s="149">
        <f t="shared" si="468"/>
        <v>0.01</v>
      </c>
      <c r="D1572" s="150">
        <f t="shared" si="478"/>
        <v>-11.296800000000076</v>
      </c>
      <c r="E1572" s="150">
        <f t="shared" si="462"/>
        <v>5.593774993542505</v>
      </c>
      <c r="F1572" s="150">
        <f t="shared" si="463"/>
        <v>19.044823001264412</v>
      </c>
      <c r="G1572" s="151">
        <f t="shared" si="464"/>
        <v>-5.7030250064575707</v>
      </c>
      <c r="H1572" s="150">
        <f t="shared" si="465"/>
        <v>7.7480230012643361</v>
      </c>
      <c r="I1572" s="137"/>
      <c r="J1572" s="151">
        <f t="shared" si="466"/>
        <v>1123.9769749935424</v>
      </c>
      <c r="K1572" s="150">
        <f t="shared" si="467"/>
        <v>1137.4280230012644</v>
      </c>
      <c r="L1572" s="135"/>
      <c r="M1572" s="149">
        <f t="shared" si="469"/>
        <v>1.0199879882648464</v>
      </c>
      <c r="N1572" s="149">
        <f t="shared" si="470"/>
        <v>1.0200141081029339</v>
      </c>
      <c r="O1572" s="149">
        <f t="shared" si="471"/>
        <v>1.0441672315602699</v>
      </c>
      <c r="P1572" s="149">
        <f t="shared" si="472"/>
        <v>1.0442561603594749</v>
      </c>
      <c r="Q1572" s="140"/>
      <c r="R1572" s="152">
        <f t="shared" si="473"/>
        <v>1.9790851015904675E-2</v>
      </c>
      <c r="S1572" s="152">
        <f t="shared" si="474"/>
        <v>1.9816458673990386E-2</v>
      </c>
      <c r="T1572" s="152">
        <f t="shared" si="475"/>
        <v>4.3219660119290695E-2</v>
      </c>
      <c r="U1572" s="152">
        <f t="shared" si="476"/>
        <v>4.3304823692541974E-2</v>
      </c>
    </row>
    <row r="1573" spans="1:21" x14ac:dyDescent="0.25">
      <c r="A1573" s="130">
        <f t="shared" si="461"/>
        <v>2001.12</v>
      </c>
      <c r="B1573" s="138"/>
      <c r="C1573" s="149">
        <f t="shared" si="468"/>
        <v>0.01</v>
      </c>
      <c r="D1573" s="150">
        <f t="shared" si="478"/>
        <v>-11.449299999999994</v>
      </c>
      <c r="E1573" s="150">
        <f t="shared" si="462"/>
        <v>5.5026295023106346</v>
      </c>
      <c r="F1573" s="150">
        <f t="shared" si="463"/>
        <v>18.746097464369221</v>
      </c>
      <c r="G1573" s="151">
        <f t="shared" si="464"/>
        <v>-5.9466704976893592</v>
      </c>
      <c r="H1573" s="150">
        <f t="shared" si="465"/>
        <v>7.2967974643692273</v>
      </c>
      <c r="I1573" s="137"/>
      <c r="J1573" s="151">
        <f t="shared" si="466"/>
        <v>1138.9833295023107</v>
      </c>
      <c r="K1573" s="150">
        <f t="shared" si="467"/>
        <v>1152.2267974643694</v>
      </c>
      <c r="L1573" s="135"/>
      <c r="M1573" s="149">
        <f t="shared" si="469"/>
        <v>1.0321360737531196</v>
      </c>
      <c r="N1573" s="149">
        <f t="shared" si="470"/>
        <v>1.0320509607913133</v>
      </c>
      <c r="O1573" s="149">
        <f t="shared" si="471"/>
        <v>1.0187236032771665</v>
      </c>
      <c r="P1573" s="149">
        <f t="shared" si="472"/>
        <v>1.0184336444716839</v>
      </c>
      <c r="Q1573" s="140"/>
      <c r="R1573" s="152">
        <f t="shared" si="473"/>
        <v>3.163051277927962E-2</v>
      </c>
      <c r="S1573" s="152">
        <f t="shared" si="474"/>
        <v>3.1548046451926423E-2</v>
      </c>
      <c r="T1573" s="152">
        <f t="shared" si="475"/>
        <v>1.8550474343663505E-2</v>
      </c>
      <c r="U1573" s="152">
        <f t="shared" si="476"/>
        <v>1.8265804313638986E-2</v>
      </c>
    </row>
    <row r="1574" spans="1:21" x14ac:dyDescent="0.25">
      <c r="A1574" s="130">
        <f t="shared" si="461"/>
        <v>2002.01</v>
      </c>
      <c r="B1574" s="138"/>
      <c r="C1574" s="149">
        <f t="shared" si="468"/>
        <v>0.01</v>
      </c>
      <c r="D1574" s="150">
        <f t="shared" si="478"/>
        <v>-11.402100000000019</v>
      </c>
      <c r="E1574" s="150">
        <f t="shared" si="462"/>
        <v>5.2454682104443719</v>
      </c>
      <c r="F1574" s="150">
        <f t="shared" si="463"/>
        <v>5.7112886666163938</v>
      </c>
      <c r="G1574" s="151">
        <f t="shared" si="464"/>
        <v>-6.1566317895556466</v>
      </c>
      <c r="H1574" s="150">
        <f t="shared" si="465"/>
        <v>-5.6908113333836248</v>
      </c>
      <c r="I1574" s="137"/>
      <c r="J1574" s="151">
        <f t="shared" si="466"/>
        <v>1134.0533682104444</v>
      </c>
      <c r="K1574" s="150">
        <f t="shared" si="467"/>
        <v>1134.5191886666164</v>
      </c>
      <c r="L1574" s="135"/>
      <c r="M1574" s="149">
        <f t="shared" si="469"/>
        <v>0.99955523432439342</v>
      </c>
      <c r="N1574" s="149">
        <f t="shared" si="470"/>
        <v>0.99701279891980987</v>
      </c>
      <c r="O1574" s="149">
        <f t="shared" si="471"/>
        <v>0.99948274960274652</v>
      </c>
      <c r="P1574" s="149">
        <f t="shared" si="472"/>
        <v>0.99671453484493144</v>
      </c>
      <c r="Q1574" s="140"/>
      <c r="R1574" s="152">
        <f t="shared" si="473"/>
        <v>-4.448646131968002E-4</v>
      </c>
      <c r="S1574" s="152">
        <f t="shared" si="474"/>
        <v>-2.9916716705916569E-3</v>
      </c>
      <c r="T1574" s="152">
        <f t="shared" si="475"/>
        <v>-5.1738421738787448E-4</v>
      </c>
      <c r="U1574" s="152">
        <f t="shared" si="476"/>
        <v>-3.2908741463287196E-3</v>
      </c>
    </row>
    <row r="1575" spans="1:21" x14ac:dyDescent="0.25">
      <c r="A1575" s="130">
        <f t="shared" si="461"/>
        <v>2002.02</v>
      </c>
      <c r="B1575" s="138"/>
      <c r="C1575" s="149">
        <f t="shared" si="468"/>
        <v>0.01</v>
      </c>
      <c r="D1575" s="150">
        <f t="shared" si="478"/>
        <v>-11.00669999999991</v>
      </c>
      <c r="E1575" s="150">
        <f t="shared" si="462"/>
        <v>5.092024563587187</v>
      </c>
      <c r="F1575" s="150">
        <f t="shared" si="463"/>
        <v>3.572775831254972</v>
      </c>
      <c r="G1575" s="151">
        <f t="shared" si="464"/>
        <v>-5.9146754364127228</v>
      </c>
      <c r="H1575" s="150">
        <f t="shared" si="465"/>
        <v>-7.4339241687449373</v>
      </c>
      <c r="I1575" s="137"/>
      <c r="J1575" s="151">
        <f t="shared" si="466"/>
        <v>1094.7553245635872</v>
      </c>
      <c r="K1575" s="150">
        <f t="shared" si="467"/>
        <v>1093.2360758312552</v>
      </c>
      <c r="L1575" s="135"/>
      <c r="M1575" s="149">
        <f t="shared" si="469"/>
        <v>0.98784232154723617</v>
      </c>
      <c r="N1575" s="149">
        <f t="shared" si="470"/>
        <v>0.98744077124243934</v>
      </c>
      <c r="O1575" s="149">
        <f t="shared" si="471"/>
        <v>0.98975819004608945</v>
      </c>
      <c r="P1575" s="149">
        <f t="shared" si="472"/>
        <v>0.98947644568172199</v>
      </c>
      <c r="Q1575" s="140"/>
      <c r="R1575" s="152">
        <f t="shared" si="473"/>
        <v>-1.2232187546350947E-2</v>
      </c>
      <c r="S1575" s="152">
        <f t="shared" si="474"/>
        <v>-1.2638762494310616E-2</v>
      </c>
      <c r="T1575" s="152">
        <f t="shared" si="475"/>
        <v>-1.0294618166693843E-2</v>
      </c>
      <c r="U1575" s="152">
        <f t="shared" si="476"/>
        <v>-1.0579318485882524E-2</v>
      </c>
    </row>
    <row r="1576" spans="1:21" x14ac:dyDescent="0.25">
      <c r="A1576" s="130">
        <f t="shared" si="461"/>
        <v>2002.03</v>
      </c>
      <c r="B1576" s="138"/>
      <c r="C1576" s="149">
        <f t="shared" si="468"/>
        <v>0.01</v>
      </c>
      <c r="D1576" s="150">
        <f t="shared" si="478"/>
        <v>-11.537900000000036</v>
      </c>
      <c r="E1576" s="150">
        <f t="shared" si="462"/>
        <v>5.4773950059208643</v>
      </c>
      <c r="F1576" s="150">
        <f t="shared" si="463"/>
        <v>19.43059065264621</v>
      </c>
      <c r="G1576" s="151">
        <f t="shared" si="464"/>
        <v>-6.0605049940791718</v>
      </c>
      <c r="H1576" s="150">
        <f t="shared" si="465"/>
        <v>7.8926906526461735</v>
      </c>
      <c r="I1576" s="137"/>
      <c r="J1576" s="151">
        <f t="shared" si="466"/>
        <v>1147.7294950059209</v>
      </c>
      <c r="K1576" s="150">
        <f t="shared" si="467"/>
        <v>1161.6826906526462</v>
      </c>
      <c r="L1576" s="135"/>
      <c r="M1576" s="149">
        <f t="shared" si="469"/>
        <v>1.0362843094763481</v>
      </c>
      <c r="N1576" s="149">
        <f t="shared" si="470"/>
        <v>1.0396600704286312</v>
      </c>
      <c r="O1576" s="149">
        <f t="shared" si="471"/>
        <v>1.0468311194276274</v>
      </c>
      <c r="P1576" s="149">
        <f t="shared" si="472"/>
        <v>1.0588063428931793</v>
      </c>
      <c r="Q1576" s="140"/>
      <c r="R1576" s="152">
        <f t="shared" si="473"/>
        <v>3.5641536184742681E-2</v>
      </c>
      <c r="S1576" s="152">
        <f t="shared" si="474"/>
        <v>3.8893804367341009E-2</v>
      </c>
      <c r="T1576" s="152">
        <f t="shared" si="475"/>
        <v>4.576761938217918E-2</v>
      </c>
      <c r="U1576" s="152">
        <f t="shared" si="476"/>
        <v>5.7142181996215638E-2</v>
      </c>
    </row>
    <row r="1577" spans="1:21" x14ac:dyDescent="0.25">
      <c r="A1577" s="130">
        <f t="shared" si="461"/>
        <v>2002.04</v>
      </c>
      <c r="B1577" s="138"/>
      <c r="C1577" s="149">
        <f t="shared" si="468"/>
        <v>0.01</v>
      </c>
      <c r="D1577" s="150">
        <f t="shared" si="478"/>
        <v>-11.119300000000067</v>
      </c>
      <c r="E1577" s="150">
        <f t="shared" si="462"/>
        <v>5.0386012017863031</v>
      </c>
      <c r="F1577" s="150">
        <f t="shared" si="463"/>
        <v>3.6094172171270062</v>
      </c>
      <c r="G1577" s="151">
        <f t="shared" si="464"/>
        <v>-6.0806987982137635</v>
      </c>
      <c r="H1577" s="150">
        <f t="shared" si="465"/>
        <v>-7.5098827828730599</v>
      </c>
      <c r="I1577" s="137"/>
      <c r="J1577" s="151">
        <f t="shared" si="466"/>
        <v>1105.8493012017864</v>
      </c>
      <c r="K1577" s="150">
        <f t="shared" si="467"/>
        <v>1104.420117217127</v>
      </c>
      <c r="L1577" s="135"/>
      <c r="M1577" s="149">
        <f t="shared" si="469"/>
        <v>0.99126927883942761</v>
      </c>
      <c r="N1577" s="149">
        <f t="shared" si="470"/>
        <v>0.98836533280484984</v>
      </c>
      <c r="O1577" s="149">
        <f t="shared" si="471"/>
        <v>0.99348029884687028</v>
      </c>
      <c r="P1577" s="149">
        <f t="shared" si="472"/>
        <v>0.99140004831799389</v>
      </c>
      <c r="Q1577" s="140"/>
      <c r="R1577" s="152">
        <f t="shared" si="473"/>
        <v>-8.7690572038709447E-3</v>
      </c>
      <c r="S1577" s="152">
        <f t="shared" si="474"/>
        <v>-1.1702879536969699E-2</v>
      </c>
      <c r="T1577" s="152">
        <f t="shared" si="475"/>
        <v>-6.5410472353281332E-3</v>
      </c>
      <c r="U1577" s="152">
        <f t="shared" si="476"/>
        <v>-8.6371446585314909E-3</v>
      </c>
    </row>
    <row r="1578" spans="1:21" x14ac:dyDescent="0.25">
      <c r="A1578" s="130">
        <f t="shared" si="461"/>
        <v>2002.05</v>
      </c>
      <c r="B1578" s="138"/>
      <c r="C1578" s="149">
        <f t="shared" si="468"/>
        <v>0.01</v>
      </c>
      <c r="D1578" s="150">
        <f t="shared" si="478"/>
        <v>-10.792500000000018</v>
      </c>
      <c r="E1578" s="150">
        <f t="shared" si="462"/>
        <v>5.0044358653900147</v>
      </c>
      <c r="F1578" s="150">
        <f t="shared" si="463"/>
        <v>3.5706680324240172</v>
      </c>
      <c r="G1578" s="151">
        <f t="shared" si="464"/>
        <v>-5.7880641346100035</v>
      </c>
      <c r="H1578" s="150">
        <f t="shared" si="465"/>
        <v>-7.2218319675760014</v>
      </c>
      <c r="I1578" s="137"/>
      <c r="J1578" s="151">
        <f t="shared" si="466"/>
        <v>1073.4619358653899</v>
      </c>
      <c r="K1578" s="150">
        <f t="shared" si="467"/>
        <v>1072.028168032424</v>
      </c>
      <c r="L1578" s="135"/>
      <c r="M1578" s="149">
        <f t="shared" si="469"/>
        <v>0.99386493643257245</v>
      </c>
      <c r="N1578" s="149">
        <f t="shared" si="470"/>
        <v>0.99385554755063232</v>
      </c>
      <c r="O1578" s="149">
        <f t="shared" si="471"/>
        <v>0.99576312873927408</v>
      </c>
      <c r="P1578" s="149">
        <f t="shared" si="472"/>
        <v>0.99575642976630185</v>
      </c>
      <c r="Q1578" s="140"/>
      <c r="R1578" s="152">
        <f t="shared" si="473"/>
        <v>-6.1539603983993595E-3</v>
      </c>
      <c r="S1578" s="152">
        <f t="shared" si="474"/>
        <v>-6.1634072819183004E-3</v>
      </c>
      <c r="T1578" s="152">
        <f t="shared" si="475"/>
        <v>-4.2458722327358318E-3</v>
      </c>
      <c r="U1578" s="152">
        <f t="shared" si="476"/>
        <v>-4.2525997317891494E-3</v>
      </c>
    </row>
    <row r="1579" spans="1:21" x14ac:dyDescent="0.25">
      <c r="A1579" s="130">
        <f t="shared" si="461"/>
        <v>2002.06</v>
      </c>
      <c r="B1579" s="138"/>
      <c r="C1579" s="149">
        <f t="shared" si="468"/>
        <v>0.01</v>
      </c>
      <c r="D1579" s="150">
        <f t="shared" si="478"/>
        <v>-10.14020000000005</v>
      </c>
      <c r="E1579" s="150">
        <f t="shared" si="462"/>
        <v>4.7942448962396975</v>
      </c>
      <c r="F1579" s="150">
        <f t="shared" si="463"/>
        <v>3.1700510720640653</v>
      </c>
      <c r="G1579" s="151">
        <f t="shared" si="464"/>
        <v>-5.3459551037603523</v>
      </c>
      <c r="H1579" s="150">
        <f t="shared" si="465"/>
        <v>-6.9701489279359841</v>
      </c>
      <c r="I1579" s="137"/>
      <c r="J1579" s="151">
        <f t="shared" si="466"/>
        <v>1008.6740448962396</v>
      </c>
      <c r="K1579" s="150">
        <f t="shared" si="467"/>
        <v>1007.049851072064</v>
      </c>
      <c r="L1579" s="135"/>
      <c r="M1579" s="149">
        <f t="shared" si="469"/>
        <v>0.97601513036470799</v>
      </c>
      <c r="N1579" s="149">
        <f t="shared" si="470"/>
        <v>0.97595445034326445</v>
      </c>
      <c r="O1579" s="149">
        <f t="shared" si="471"/>
        <v>0.9796989588458741</v>
      </c>
      <c r="P1579" s="149">
        <f t="shared" si="472"/>
        <v>0.97965883599625059</v>
      </c>
      <c r="Q1579" s="140"/>
      <c r="R1579" s="152">
        <f t="shared" si="473"/>
        <v>-2.4277190266349329E-2</v>
      </c>
      <c r="S1579" s="152">
        <f t="shared" si="474"/>
        <v>-2.433936338837215E-2</v>
      </c>
      <c r="T1579" s="152">
        <f t="shared" si="475"/>
        <v>-2.0509939359599185E-2</v>
      </c>
      <c r="U1579" s="152">
        <f t="shared" si="476"/>
        <v>-2.055089446206668E-2</v>
      </c>
    </row>
    <row r="1580" spans="1:21" x14ac:dyDescent="0.25">
      <c r="A1580" s="130">
        <f t="shared" si="461"/>
        <v>2002.07</v>
      </c>
      <c r="B1580" s="138"/>
      <c r="C1580" s="149">
        <f t="shared" si="468"/>
        <v>0.01</v>
      </c>
      <c r="D1580" s="150">
        <f t="shared" si="478"/>
        <v>-9.0358999999999696</v>
      </c>
      <c r="E1580" s="150">
        <f t="shared" si="462"/>
        <v>4.4732463219982765</v>
      </c>
      <c r="F1580" s="150">
        <f t="shared" si="463"/>
        <v>2.7513752676908712</v>
      </c>
      <c r="G1580" s="151">
        <f t="shared" si="464"/>
        <v>-4.5626536780016931</v>
      </c>
      <c r="H1580" s="150">
        <f t="shared" si="465"/>
        <v>-6.284524732309098</v>
      </c>
      <c r="I1580" s="137"/>
      <c r="J1580" s="151">
        <f t="shared" si="466"/>
        <v>899.02734632199838</v>
      </c>
      <c r="K1580" s="150">
        <f t="shared" si="467"/>
        <v>897.30547526769089</v>
      </c>
      <c r="L1580" s="135"/>
      <c r="M1580" s="149">
        <f t="shared" si="469"/>
        <v>0.9603892117160282</v>
      </c>
      <c r="N1580" s="149">
        <f t="shared" si="470"/>
        <v>0.96032233334758643</v>
      </c>
      <c r="O1580" s="149">
        <f t="shared" si="471"/>
        <v>0.96897092264365814</v>
      </c>
      <c r="P1580" s="149">
        <f t="shared" si="472"/>
        <v>0.96892978753156533</v>
      </c>
      <c r="Q1580" s="140"/>
      <c r="R1580" s="152">
        <f t="shared" si="473"/>
        <v>-4.0416647813470041E-2</v>
      </c>
      <c r="S1580" s="152">
        <f t="shared" si="474"/>
        <v>-4.048628697260425E-2</v>
      </c>
      <c r="T1580" s="152">
        <f t="shared" si="475"/>
        <v>-3.1520675133291674E-2</v>
      </c>
      <c r="U1580" s="152">
        <f t="shared" si="476"/>
        <v>-3.1563128404383425E-2</v>
      </c>
    </row>
    <row r="1581" spans="1:21" x14ac:dyDescent="0.25">
      <c r="A1581" s="130">
        <f t="shared" si="461"/>
        <v>2002.08</v>
      </c>
      <c r="B1581" s="138"/>
      <c r="C1581" s="149">
        <f t="shared" si="468"/>
        <v>0.01</v>
      </c>
      <c r="D1581" s="150">
        <f t="shared" si="478"/>
        <v>-9.1254999999999882</v>
      </c>
      <c r="E1581" s="150">
        <f t="shared" si="462"/>
        <v>4.9130065921544492</v>
      </c>
      <c r="F1581" s="150">
        <f t="shared" si="463"/>
        <v>14.736880117723812</v>
      </c>
      <c r="G1581" s="151">
        <f t="shared" si="464"/>
        <v>-4.2124934078455389</v>
      </c>
      <c r="H1581" s="150">
        <f t="shared" si="465"/>
        <v>5.6113801177238241</v>
      </c>
      <c r="I1581" s="137"/>
      <c r="J1581" s="151">
        <f t="shared" si="466"/>
        <v>908.33750659215445</v>
      </c>
      <c r="K1581" s="150">
        <f t="shared" si="467"/>
        <v>918.16138011772375</v>
      </c>
      <c r="L1581" s="135"/>
      <c r="M1581" s="149">
        <f t="shared" si="469"/>
        <v>0.98390890484173177</v>
      </c>
      <c r="N1581" s="149">
        <f t="shared" si="470"/>
        <v>0.98737873087035122</v>
      </c>
      <c r="O1581" s="149">
        <f t="shared" si="471"/>
        <v>1.0044720769583584</v>
      </c>
      <c r="P1581" s="149">
        <f t="shared" si="472"/>
        <v>1.0148800439036458</v>
      </c>
      <c r="Q1581" s="140"/>
      <c r="R1581" s="152">
        <f t="shared" si="473"/>
        <v>-1.6221962595695111E-2</v>
      </c>
      <c r="S1581" s="152">
        <f t="shared" si="474"/>
        <v>-1.2701593929833872E-2</v>
      </c>
      <c r="T1581" s="152">
        <f t="shared" si="475"/>
        <v>4.4621069356191225E-3</v>
      </c>
      <c r="U1581" s="152">
        <f t="shared" si="476"/>
        <v>1.4770422163386978E-2</v>
      </c>
    </row>
    <row r="1582" spans="1:21" x14ac:dyDescent="0.25">
      <c r="A1582" s="130">
        <f t="shared" si="461"/>
        <v>2002.09</v>
      </c>
      <c r="B1582" s="138"/>
      <c r="C1582" s="149">
        <f t="shared" si="468"/>
        <v>0.01</v>
      </c>
      <c r="D1582" s="150">
        <f t="shared" ref="D1582:D1601" si="479">(1-Epsilon)*q_SP-q_SP</f>
        <v>-8.6780999999999722</v>
      </c>
      <c r="E1582" s="150">
        <f t="shared" si="462"/>
        <v>4.8565851052238456</v>
      </c>
      <c r="F1582" s="150">
        <f t="shared" si="463"/>
        <v>2.7162222569306143</v>
      </c>
      <c r="G1582" s="151">
        <f t="shared" si="464"/>
        <v>-3.8215148947761266</v>
      </c>
      <c r="H1582" s="150">
        <f t="shared" si="465"/>
        <v>-5.9618777430693584</v>
      </c>
      <c r="I1582" s="137"/>
      <c r="J1582" s="151">
        <f t="shared" si="466"/>
        <v>863.98848510522384</v>
      </c>
      <c r="K1582" s="150">
        <f t="shared" si="467"/>
        <v>861.84812225693054</v>
      </c>
      <c r="L1582" s="135"/>
      <c r="M1582" s="149">
        <f t="shared" si="469"/>
        <v>0.96707200867804322</v>
      </c>
      <c r="N1582" s="149">
        <f t="shared" si="470"/>
        <v>0.96356762976568588</v>
      </c>
      <c r="O1582" s="149">
        <f t="shared" si="471"/>
        <v>0.96954580677869728</v>
      </c>
      <c r="P1582" s="149">
        <f t="shared" si="472"/>
        <v>0.96758585512702655</v>
      </c>
      <c r="Q1582" s="140"/>
      <c r="R1582" s="152">
        <f t="shared" si="473"/>
        <v>-3.3482320243346228E-2</v>
      </c>
      <c r="S1582" s="152">
        <f t="shared" si="474"/>
        <v>-3.7112601825930153E-2</v>
      </c>
      <c r="T1582" s="152">
        <f t="shared" si="475"/>
        <v>-3.0927557577825868E-2</v>
      </c>
      <c r="U1582" s="152">
        <f t="shared" si="476"/>
        <v>-3.2951118865904135E-2</v>
      </c>
    </row>
    <row r="1583" spans="1:21" x14ac:dyDescent="0.25">
      <c r="A1583" s="130">
        <f t="shared" si="461"/>
        <v>2002.1</v>
      </c>
      <c r="B1583" s="138"/>
      <c r="C1583" s="149">
        <f t="shared" si="468"/>
        <v>0.01</v>
      </c>
      <c r="D1583" s="150">
        <f t="shared" si="479"/>
        <v>-8.5462999999999738</v>
      </c>
      <c r="E1583" s="150">
        <f t="shared" si="462"/>
        <v>5.2234418831430265</v>
      </c>
      <c r="F1583" s="150">
        <f t="shared" si="463"/>
        <v>2.957588393033741</v>
      </c>
      <c r="G1583" s="151">
        <f t="shared" si="464"/>
        <v>-3.3228581168569473</v>
      </c>
      <c r="H1583" s="150">
        <f t="shared" si="465"/>
        <v>-5.5887116069662328</v>
      </c>
      <c r="I1583" s="137"/>
      <c r="J1583" s="151">
        <f t="shared" si="466"/>
        <v>851.307141883143</v>
      </c>
      <c r="K1583" s="150">
        <f t="shared" si="467"/>
        <v>849.04128839303371</v>
      </c>
      <c r="L1583" s="135"/>
      <c r="M1583" s="149">
        <f t="shared" si="469"/>
        <v>1.0020947238647522</v>
      </c>
      <c r="N1583" s="149">
        <f t="shared" si="470"/>
        <v>1.0020402507585484</v>
      </c>
      <c r="O1583" s="149">
        <f t="shared" si="471"/>
        <v>1.005004037805683</v>
      </c>
      <c r="P1583" s="149">
        <f t="shared" si="472"/>
        <v>1.0049731943445619</v>
      </c>
      <c r="Q1583" s="140"/>
      <c r="R1583" s="152">
        <f t="shared" si="473"/>
        <v>2.0925329897027571E-3</v>
      </c>
      <c r="S1583" s="152">
        <f t="shared" si="474"/>
        <v>2.0381722735764189E-3</v>
      </c>
      <c r="T1583" s="152">
        <f t="shared" si="475"/>
        <v>4.991559220065619E-3</v>
      </c>
      <c r="U1583" s="152">
        <f t="shared" si="476"/>
        <v>4.9608688613588499E-3</v>
      </c>
    </row>
    <row r="1584" spans="1:21" x14ac:dyDescent="0.25">
      <c r="A1584" s="130">
        <f t="shared" si="461"/>
        <v>2002.11</v>
      </c>
      <c r="B1584" s="138"/>
      <c r="C1584" s="149">
        <f t="shared" si="468"/>
        <v>0.01</v>
      </c>
      <c r="D1584" s="150">
        <f t="shared" si="479"/>
        <v>-9.0992999999999711</v>
      </c>
      <c r="E1584" s="150">
        <f t="shared" si="462"/>
        <v>5.5728375838788216</v>
      </c>
      <c r="F1584" s="150">
        <f t="shared" si="463"/>
        <v>15.398435758814824</v>
      </c>
      <c r="G1584" s="151">
        <f t="shared" si="464"/>
        <v>-3.5264624161211495</v>
      </c>
      <c r="H1584" s="150">
        <f t="shared" si="465"/>
        <v>6.2991357588148524</v>
      </c>
      <c r="I1584" s="137"/>
      <c r="J1584" s="151">
        <f t="shared" si="466"/>
        <v>906.4035375838788</v>
      </c>
      <c r="K1584" s="150">
        <f t="shared" si="467"/>
        <v>916.22913575881478</v>
      </c>
      <c r="L1584" s="135"/>
      <c r="M1584" s="149">
        <f t="shared" si="469"/>
        <v>1.0286519785922135</v>
      </c>
      <c r="N1584" s="149">
        <f t="shared" si="470"/>
        <v>1.0330671671450635</v>
      </c>
      <c r="O1584" s="149">
        <f t="shared" si="471"/>
        <v>1.0579379208516657</v>
      </c>
      <c r="P1584" s="149">
        <f t="shared" si="472"/>
        <v>1.0701376299353813</v>
      </c>
      <c r="Q1584" s="140"/>
      <c r="R1584" s="152">
        <f t="shared" si="473"/>
        <v>2.8249186420638533E-2</v>
      </c>
      <c r="S1584" s="152">
        <f t="shared" si="474"/>
        <v>3.2532209461321446E-2</v>
      </c>
      <c r="T1584" s="152">
        <f t="shared" si="475"/>
        <v>5.6321655771001934E-2</v>
      </c>
      <c r="U1584" s="152">
        <f t="shared" si="476"/>
        <v>6.7787266310019287E-2</v>
      </c>
    </row>
    <row r="1585" spans="1:21" x14ac:dyDescent="0.25">
      <c r="A1585" s="130">
        <f t="shared" si="461"/>
        <v>2002.12</v>
      </c>
      <c r="B1585" s="138"/>
      <c r="C1585" s="149">
        <f t="shared" si="468"/>
        <v>0.01</v>
      </c>
      <c r="D1585" s="150">
        <f t="shared" si="479"/>
        <v>-8.991800000000012</v>
      </c>
      <c r="E1585" s="150">
        <f t="shared" si="462"/>
        <v>5.2360104889892369</v>
      </c>
      <c r="F1585" s="150">
        <f t="shared" si="463"/>
        <v>3.2599798980308732</v>
      </c>
      <c r="G1585" s="151">
        <f t="shared" si="464"/>
        <v>-3.7557895110107751</v>
      </c>
      <c r="H1585" s="150">
        <f t="shared" si="465"/>
        <v>-5.7318201019691388</v>
      </c>
      <c r="I1585" s="137"/>
      <c r="J1585" s="151">
        <f t="shared" si="466"/>
        <v>895.42421048898916</v>
      </c>
      <c r="K1585" s="150">
        <f t="shared" si="467"/>
        <v>893.44817989803084</v>
      </c>
      <c r="L1585" s="135"/>
      <c r="M1585" s="149">
        <f t="shared" si="469"/>
        <v>0.9981222104558235</v>
      </c>
      <c r="N1585" s="149">
        <f t="shared" si="470"/>
        <v>0.99440515536089191</v>
      </c>
      <c r="O1585" s="149">
        <f t="shared" si="471"/>
        <v>0.99947977958511158</v>
      </c>
      <c r="P1585" s="149">
        <f t="shared" si="472"/>
        <v>0.99716551285191235</v>
      </c>
      <c r="Q1585" s="140"/>
      <c r="R1585" s="152">
        <f t="shared" si="473"/>
        <v>-1.8795548011628341E-3</v>
      </c>
      <c r="S1585" s="152">
        <f t="shared" si="474"/>
        <v>-5.6105544055791295E-3</v>
      </c>
      <c r="T1585" s="152">
        <f t="shared" si="475"/>
        <v>-5.2035577647572683E-4</v>
      </c>
      <c r="U1585" s="152">
        <f t="shared" si="476"/>
        <v>-2.8385119140146953E-3</v>
      </c>
    </row>
    <row r="1586" spans="1:21" x14ac:dyDescent="0.25">
      <c r="A1586" s="130">
        <f t="shared" si="461"/>
        <v>2003.01</v>
      </c>
      <c r="B1586" s="138"/>
      <c r="C1586" s="149">
        <f t="shared" si="468"/>
        <v>0.01</v>
      </c>
      <c r="D1586" s="150">
        <f t="shared" si="479"/>
        <v>-8.9583999999999833</v>
      </c>
      <c r="E1586" s="150">
        <f t="shared" si="462"/>
        <v>5.2778455418350152</v>
      </c>
      <c r="F1586" s="150">
        <f t="shared" si="463"/>
        <v>4.3147077892081178</v>
      </c>
      <c r="G1586" s="151">
        <f t="shared" si="464"/>
        <v>-3.6805544581649681</v>
      </c>
      <c r="H1586" s="150">
        <f t="shared" si="465"/>
        <v>-4.6436922107918654</v>
      </c>
      <c r="I1586" s="137"/>
      <c r="J1586" s="151">
        <f t="shared" si="466"/>
        <v>892.15944554183511</v>
      </c>
      <c r="K1586" s="150">
        <f t="shared" si="467"/>
        <v>891.19630778920816</v>
      </c>
      <c r="L1586" s="135"/>
      <c r="M1586" s="149">
        <f t="shared" si="469"/>
        <v>1.0028200658405535</v>
      </c>
      <c r="N1586" s="149">
        <f t="shared" si="470"/>
        <v>1.0031526246651215</v>
      </c>
      <c r="O1586" s="149">
        <f t="shared" si="471"/>
        <v>1.0031984868182451</v>
      </c>
      <c r="P1586" s="149">
        <f t="shared" si="472"/>
        <v>1.003470358008745</v>
      </c>
      <c r="Q1586" s="140"/>
      <c r="R1586" s="152">
        <f t="shared" si="473"/>
        <v>2.8160969148845181E-3</v>
      </c>
      <c r="S1586" s="152">
        <f t="shared" si="474"/>
        <v>3.147665564037813E-3</v>
      </c>
      <c r="T1586" s="152">
        <f t="shared" si="475"/>
        <v>3.1933825403627721E-3</v>
      </c>
      <c r="U1586" s="152">
        <f t="shared" si="476"/>
        <v>3.464350211848986E-3</v>
      </c>
    </row>
    <row r="1587" spans="1:21" x14ac:dyDescent="0.25">
      <c r="A1587" s="130">
        <f t="shared" si="461"/>
        <v>2003.02</v>
      </c>
      <c r="B1587" s="138"/>
      <c r="C1587" s="149">
        <f t="shared" si="468"/>
        <v>0.01</v>
      </c>
      <c r="D1587" s="150">
        <f t="shared" si="479"/>
        <v>-8.3703000000000429</v>
      </c>
      <c r="E1587" s="150">
        <f t="shared" si="462"/>
        <v>4.9370838997069715</v>
      </c>
      <c r="F1587" s="150">
        <f t="shared" si="463"/>
        <v>2.5771464302739311</v>
      </c>
      <c r="G1587" s="151">
        <f t="shared" si="464"/>
        <v>-3.4332161002930714</v>
      </c>
      <c r="H1587" s="150">
        <f t="shared" si="465"/>
        <v>-5.7931535697261118</v>
      </c>
      <c r="I1587" s="137"/>
      <c r="J1587" s="151">
        <f t="shared" si="466"/>
        <v>833.59678389970691</v>
      </c>
      <c r="K1587" s="150">
        <f t="shared" si="467"/>
        <v>831.23684643027389</v>
      </c>
      <c r="L1587" s="135"/>
      <c r="M1587" s="149">
        <f t="shared" si="469"/>
        <v>0.97498661206797277</v>
      </c>
      <c r="N1587" s="149">
        <f t="shared" si="470"/>
        <v>0.97450393970567251</v>
      </c>
      <c r="O1587" s="149">
        <f t="shared" si="471"/>
        <v>0.98280761561311836</v>
      </c>
      <c r="P1587" s="149">
        <f t="shared" si="472"/>
        <v>0.98255566175112952</v>
      </c>
      <c r="Q1587" s="140"/>
      <c r="R1587" s="152">
        <f t="shared" si="473"/>
        <v>-2.5331539290899457E-2</v>
      </c>
      <c r="S1587" s="152">
        <f t="shared" si="474"/>
        <v>-2.5826717245697732E-2</v>
      </c>
      <c r="T1587" s="152">
        <f t="shared" si="475"/>
        <v>-1.7341889471038704E-2</v>
      </c>
      <c r="U1587" s="152">
        <f t="shared" si="476"/>
        <v>-1.7598283661640436E-2</v>
      </c>
    </row>
    <row r="1588" spans="1:21" x14ac:dyDescent="0.25">
      <c r="A1588" s="130">
        <f t="shared" si="461"/>
        <v>2003.03</v>
      </c>
      <c r="B1588" s="138"/>
      <c r="C1588" s="149">
        <f t="shared" si="468"/>
        <v>0.01</v>
      </c>
      <c r="D1588" s="150">
        <f t="shared" si="479"/>
        <v>-8.4663000000000466</v>
      </c>
      <c r="E1588" s="150">
        <f t="shared" si="462"/>
        <v>5.3348733191151734</v>
      </c>
      <c r="F1588" s="150">
        <f t="shared" si="463"/>
        <v>13.867116126129872</v>
      </c>
      <c r="G1588" s="151">
        <f t="shared" si="464"/>
        <v>-3.1314266808848732</v>
      </c>
      <c r="H1588" s="150">
        <f t="shared" si="465"/>
        <v>5.4008161261298255</v>
      </c>
      <c r="I1588" s="137"/>
      <c r="J1588" s="151">
        <f t="shared" si="466"/>
        <v>843.49857331911517</v>
      </c>
      <c r="K1588" s="150">
        <f t="shared" si="467"/>
        <v>852.03081612612982</v>
      </c>
      <c r="L1588" s="135"/>
      <c r="M1588" s="149">
        <f t="shared" si="469"/>
        <v>1.0014849892398954</v>
      </c>
      <c r="N1588" s="149">
        <f t="shared" si="470"/>
        <v>1.0056255477293297</v>
      </c>
      <c r="O1588" s="149">
        <f t="shared" si="471"/>
        <v>1.0103241318862628</v>
      </c>
      <c r="P1588" s="149">
        <f t="shared" si="472"/>
        <v>1.021086825199764</v>
      </c>
      <c r="Q1588" s="140"/>
      <c r="R1588" s="152">
        <f t="shared" si="473"/>
        <v>1.483887733722441E-3</v>
      </c>
      <c r="S1588" s="152">
        <f t="shared" si="474"/>
        <v>5.609783429948014E-3</v>
      </c>
      <c r="T1588" s="152">
        <f t="shared" si="475"/>
        <v>1.0271202028172246E-2</v>
      </c>
      <c r="U1588" s="152">
        <f t="shared" si="476"/>
        <v>2.0867574939818442E-2</v>
      </c>
    </row>
    <row r="1589" spans="1:21" x14ac:dyDescent="0.25">
      <c r="A1589" s="130">
        <f t="shared" si="461"/>
        <v>2003.04</v>
      </c>
      <c r="B1589" s="138"/>
      <c r="C1589" s="149">
        <f t="shared" si="468"/>
        <v>0.01</v>
      </c>
      <c r="D1589" s="150">
        <f t="shared" si="479"/>
        <v>-8.9003000000000156</v>
      </c>
      <c r="E1589" s="150">
        <f t="shared" si="462"/>
        <v>5.645721089445332</v>
      </c>
      <c r="F1589" s="150">
        <f t="shared" si="463"/>
        <v>15.037226633606403</v>
      </c>
      <c r="G1589" s="151">
        <f t="shared" si="464"/>
        <v>-3.2545789105546836</v>
      </c>
      <c r="H1589" s="150">
        <f t="shared" si="465"/>
        <v>6.1369266336063877</v>
      </c>
      <c r="I1589" s="137"/>
      <c r="J1589" s="151">
        <f t="shared" si="466"/>
        <v>886.77542108944533</v>
      </c>
      <c r="K1589" s="150">
        <f t="shared" si="467"/>
        <v>896.16692663360641</v>
      </c>
      <c r="L1589" s="135"/>
      <c r="M1589" s="149">
        <f t="shared" si="469"/>
        <v>1.0271762999180771</v>
      </c>
      <c r="N1589" s="149">
        <f t="shared" si="470"/>
        <v>1.027328118720074</v>
      </c>
      <c r="O1589" s="149">
        <f t="shared" si="471"/>
        <v>1.0470573407504111</v>
      </c>
      <c r="P1589" s="149">
        <f t="shared" si="472"/>
        <v>1.0474617060558704</v>
      </c>
      <c r="Q1589" s="140"/>
      <c r="R1589" s="152">
        <f t="shared" si="473"/>
        <v>2.6813581177725115E-2</v>
      </c>
      <c r="S1589" s="152">
        <f t="shared" si="474"/>
        <v>2.6961372344194212E-2</v>
      </c>
      <c r="T1589" s="152">
        <f t="shared" si="475"/>
        <v>4.5983697103572856E-2</v>
      </c>
      <c r="U1589" s="152">
        <f t="shared" si="476"/>
        <v>4.6369814681352498E-2</v>
      </c>
    </row>
    <row r="1590" spans="1:21" x14ac:dyDescent="0.25">
      <c r="A1590" s="130">
        <f t="shared" si="461"/>
        <v>2003.05</v>
      </c>
      <c r="B1590" s="138"/>
      <c r="C1590" s="149">
        <f t="shared" si="468"/>
        <v>0.01</v>
      </c>
      <c r="D1590" s="150">
        <f t="shared" si="479"/>
        <v>-9.3596000000000004</v>
      </c>
      <c r="E1590" s="150">
        <f t="shared" si="462"/>
        <v>5.6192144014562455</v>
      </c>
      <c r="F1590" s="150">
        <f t="shared" si="463"/>
        <v>15.808726725578831</v>
      </c>
      <c r="G1590" s="151">
        <f t="shared" si="464"/>
        <v>-3.7403855985437549</v>
      </c>
      <c r="H1590" s="150">
        <f t="shared" si="465"/>
        <v>6.4491267255788305</v>
      </c>
      <c r="I1590" s="137"/>
      <c r="J1590" s="151">
        <f t="shared" si="466"/>
        <v>932.21961440145628</v>
      </c>
      <c r="K1590" s="150">
        <f t="shared" si="467"/>
        <v>942.40912672557886</v>
      </c>
      <c r="L1590" s="135"/>
      <c r="M1590" s="149">
        <f t="shared" si="469"/>
        <v>0.99620914319550247</v>
      </c>
      <c r="N1590" s="149">
        <f t="shared" si="470"/>
        <v>0.99631044960749071</v>
      </c>
      <c r="O1590" s="149">
        <f t="shared" si="471"/>
        <v>1.0402018567581781</v>
      </c>
      <c r="P1590" s="149">
        <f t="shared" si="472"/>
        <v>1.040486865527777</v>
      </c>
      <c r="Q1590" s="140"/>
      <c r="R1590" s="152">
        <f t="shared" si="473"/>
        <v>-3.7980603128955487E-3</v>
      </c>
      <c r="S1590" s="152">
        <f t="shared" si="474"/>
        <v>-3.6963735717046881E-3</v>
      </c>
      <c r="T1590" s="152">
        <f t="shared" si="475"/>
        <v>3.9414787356374513E-2</v>
      </c>
      <c r="U1590" s="152">
        <f t="shared" si="476"/>
        <v>3.9688743540525241E-2</v>
      </c>
    </row>
    <row r="1591" spans="1:21" x14ac:dyDescent="0.25">
      <c r="A1591" s="130">
        <f t="shared" si="461"/>
        <v>2003.06</v>
      </c>
      <c r="B1591" s="138"/>
      <c r="C1591" s="149">
        <f t="shared" si="468"/>
        <v>0.01</v>
      </c>
      <c r="D1591" s="150">
        <f t="shared" si="479"/>
        <v>-9.8799999999999955</v>
      </c>
      <c r="E1591" s="150">
        <f t="shared" si="462"/>
        <v>6.1181857254919843</v>
      </c>
      <c r="F1591" s="150">
        <f t="shared" si="463"/>
        <v>16.712682465331167</v>
      </c>
      <c r="G1591" s="151">
        <f t="shared" si="464"/>
        <v>-3.7618142745080112</v>
      </c>
      <c r="H1591" s="150">
        <f t="shared" si="465"/>
        <v>6.8326824653311711</v>
      </c>
      <c r="I1591" s="137"/>
      <c r="J1591" s="151">
        <f t="shared" si="466"/>
        <v>984.23818572549203</v>
      </c>
      <c r="K1591" s="150">
        <f t="shared" si="467"/>
        <v>994.83268246533112</v>
      </c>
      <c r="L1591" s="135"/>
      <c r="M1591" s="149">
        <f t="shared" si="469"/>
        <v>1.0061789002075536</v>
      </c>
      <c r="N1591" s="149">
        <f t="shared" si="470"/>
        <v>1.0061203116142434</v>
      </c>
      <c r="O1591" s="149">
        <f t="shared" si="471"/>
        <v>1.0458387866675256</v>
      </c>
      <c r="P1591" s="149">
        <f t="shared" si="472"/>
        <v>1.0456787437070765</v>
      </c>
      <c r="Q1591" s="140"/>
      <c r="R1591" s="152">
        <f t="shared" si="473"/>
        <v>6.1598890754006692E-3</v>
      </c>
      <c r="S1591" s="152">
        <f t="shared" si="474"/>
        <v>6.1016585766929567E-3</v>
      </c>
      <c r="T1591" s="152">
        <f t="shared" si="475"/>
        <v>4.4819230119648723E-2</v>
      </c>
      <c r="U1591" s="152">
        <f t="shared" si="476"/>
        <v>4.4666190082032743E-2</v>
      </c>
    </row>
    <row r="1592" spans="1:21" x14ac:dyDescent="0.25">
      <c r="A1592" s="130">
        <f t="shared" si="461"/>
        <v>2003.07</v>
      </c>
      <c r="B1592" s="138"/>
      <c r="C1592" s="149">
        <f t="shared" si="468"/>
        <v>0.01</v>
      </c>
      <c r="D1592" s="150">
        <f t="shared" si="479"/>
        <v>-9.9253999999999678</v>
      </c>
      <c r="E1592" s="150">
        <f t="shared" si="462"/>
        <v>6.2353505579798281</v>
      </c>
      <c r="F1592" s="150">
        <f t="shared" si="463"/>
        <v>15.597199380518324</v>
      </c>
      <c r="G1592" s="151">
        <f t="shared" si="464"/>
        <v>-3.6900494420201397</v>
      </c>
      <c r="H1592" s="150">
        <f t="shared" si="465"/>
        <v>5.6717993805183564</v>
      </c>
      <c r="I1592" s="137"/>
      <c r="J1592" s="151">
        <f t="shared" si="466"/>
        <v>988.84995055797981</v>
      </c>
      <c r="K1592" s="150">
        <f t="shared" si="467"/>
        <v>998.2117993805183</v>
      </c>
      <c r="L1592" s="135"/>
      <c r="M1592" s="149">
        <f t="shared" si="469"/>
        <v>1.0406169369212739</v>
      </c>
      <c r="N1592" s="149">
        <f t="shared" si="470"/>
        <v>1.0402074443793607</v>
      </c>
      <c r="O1592" s="149">
        <f t="shared" si="471"/>
        <v>1.0168604323849944</v>
      </c>
      <c r="P1592" s="149">
        <f t="shared" si="472"/>
        <v>1.015836121600594</v>
      </c>
      <c r="Q1592" s="140"/>
      <c r="R1592" s="152">
        <f t="shared" si="473"/>
        <v>3.9813745852772378E-2</v>
      </c>
      <c r="S1592" s="152">
        <f t="shared" si="474"/>
        <v>3.9420159012019E-2</v>
      </c>
      <c r="T1592" s="152">
        <f t="shared" si="475"/>
        <v>1.6719873022532375E-2</v>
      </c>
      <c r="U1592" s="152">
        <f t="shared" si="476"/>
        <v>1.5712038509216642E-2</v>
      </c>
    </row>
    <row r="1593" spans="1:21" x14ac:dyDescent="0.25">
      <c r="A1593" s="130">
        <f t="shared" si="461"/>
        <v>2003.08</v>
      </c>
      <c r="B1593" s="138"/>
      <c r="C1593" s="149">
        <f t="shared" si="468"/>
        <v>0.01</v>
      </c>
      <c r="D1593" s="150">
        <f t="shared" si="479"/>
        <v>-9.8953000000000202</v>
      </c>
      <c r="E1593" s="150">
        <f t="shared" si="462"/>
        <v>5.6101068619433709</v>
      </c>
      <c r="F1593" s="150">
        <f t="shared" si="463"/>
        <v>5.0623737664377675</v>
      </c>
      <c r="G1593" s="151">
        <f t="shared" si="464"/>
        <v>-4.2851931380566493</v>
      </c>
      <c r="H1593" s="150">
        <f t="shared" si="465"/>
        <v>-4.8329262335622527</v>
      </c>
      <c r="I1593" s="137"/>
      <c r="J1593" s="151">
        <f t="shared" si="466"/>
        <v>985.24480686194329</v>
      </c>
      <c r="K1593" s="150">
        <f t="shared" si="467"/>
        <v>984.69707376643771</v>
      </c>
      <c r="L1593" s="135"/>
      <c r="M1593" s="149">
        <f t="shared" si="469"/>
        <v>1.028584550447039</v>
      </c>
      <c r="N1593" s="149">
        <f t="shared" si="470"/>
        <v>1.0257764233278286</v>
      </c>
      <c r="O1593" s="149">
        <f t="shared" si="471"/>
        <v>1.0297759271660807</v>
      </c>
      <c r="P1593" s="149">
        <f t="shared" si="472"/>
        <v>1.0272419666888664</v>
      </c>
      <c r="Q1593" s="140"/>
      <c r="R1593" s="152">
        <f t="shared" si="473"/>
        <v>2.8183634264387351E-2</v>
      </c>
      <c r="S1593" s="152">
        <f t="shared" si="474"/>
        <v>2.544981201600718E-2</v>
      </c>
      <c r="T1593" s="152">
        <f t="shared" si="475"/>
        <v>2.9341232134186646E-2</v>
      </c>
      <c r="U1593" s="152">
        <f t="shared" si="476"/>
        <v>2.6877508540403845E-2</v>
      </c>
    </row>
    <row r="1594" spans="1:21" x14ac:dyDescent="0.25">
      <c r="A1594" s="130">
        <f t="shared" si="461"/>
        <v>2003.09</v>
      </c>
      <c r="B1594" s="138"/>
      <c r="C1594" s="149">
        <f t="shared" si="468"/>
        <v>0.01</v>
      </c>
      <c r="D1594" s="150">
        <f t="shared" si="479"/>
        <v>-10.194399999999973</v>
      </c>
      <c r="E1594" s="150">
        <f t="shared" si="462"/>
        <v>5.4767227087976593</v>
      </c>
      <c r="F1594" s="150">
        <f t="shared" si="463"/>
        <v>17.075131435500595</v>
      </c>
      <c r="G1594" s="151">
        <f t="shared" si="464"/>
        <v>-4.7176772912023139</v>
      </c>
      <c r="H1594" s="150">
        <f t="shared" si="465"/>
        <v>6.8807314355006213</v>
      </c>
      <c r="I1594" s="137"/>
      <c r="J1594" s="151">
        <f t="shared" si="466"/>
        <v>1014.7223227087977</v>
      </c>
      <c r="K1594" s="150">
        <f t="shared" si="467"/>
        <v>1026.3207314355006</v>
      </c>
      <c r="L1594" s="135"/>
      <c r="M1594" s="149">
        <f t="shared" si="469"/>
        <v>1.0007894895314982</v>
      </c>
      <c r="N1594" s="149">
        <f t="shared" si="470"/>
        <v>1.0041075002708599</v>
      </c>
      <c r="O1594" s="149">
        <f t="shared" si="471"/>
        <v>1.0245373969799598</v>
      </c>
      <c r="P1594" s="149">
        <f t="shared" si="472"/>
        <v>1.0348821729511799</v>
      </c>
      <c r="Q1594" s="140"/>
      <c r="R1594" s="152">
        <f t="shared" si="473"/>
        <v>7.8917804856887611E-4</v>
      </c>
      <c r="S1594" s="152">
        <f t="shared" si="474"/>
        <v>4.0990875206700474E-3</v>
      </c>
      <c r="T1594" s="152">
        <f t="shared" si="475"/>
        <v>2.4241190695286623E-2</v>
      </c>
      <c r="U1594" s="152">
        <f t="shared" si="476"/>
        <v>3.4287577677529928E-2</v>
      </c>
    </row>
    <row r="1595" spans="1:21" x14ac:dyDescent="0.25">
      <c r="A1595" s="130">
        <f t="shared" si="461"/>
        <v>2003.1</v>
      </c>
      <c r="B1595" s="138"/>
      <c r="C1595" s="149">
        <f t="shared" si="468"/>
        <v>0.01</v>
      </c>
      <c r="D1595" s="150">
        <f t="shared" si="479"/>
        <v>-10.387300000000096</v>
      </c>
      <c r="E1595" s="150">
        <f t="shared" si="462"/>
        <v>5.6606461689058847</v>
      </c>
      <c r="F1595" s="150">
        <f t="shared" si="463"/>
        <v>17.238824863975918</v>
      </c>
      <c r="G1595" s="151">
        <f t="shared" si="464"/>
        <v>-4.726653831094211</v>
      </c>
      <c r="H1595" s="150">
        <f t="shared" si="465"/>
        <v>6.8515248639758219</v>
      </c>
      <c r="I1595" s="137"/>
      <c r="J1595" s="151">
        <f t="shared" si="466"/>
        <v>1034.0033461689059</v>
      </c>
      <c r="K1595" s="150">
        <f t="shared" si="467"/>
        <v>1045.5815248639758</v>
      </c>
      <c r="L1595" s="135"/>
      <c r="M1595" s="149">
        <f t="shared" si="469"/>
        <v>1.009240426179665</v>
      </c>
      <c r="N1595" s="149">
        <f t="shared" si="470"/>
        <v>1.0091722823222629</v>
      </c>
      <c r="O1595" s="149">
        <f t="shared" si="471"/>
        <v>1.017778302500765</v>
      </c>
      <c r="P1595" s="149">
        <f t="shared" si="472"/>
        <v>1.0175707784852619</v>
      </c>
      <c r="Q1595" s="140"/>
      <c r="R1595" s="152">
        <f t="shared" si="473"/>
        <v>9.1979946317709664E-3</v>
      </c>
      <c r="S1595" s="152">
        <f t="shared" si="474"/>
        <v>9.1304724078560794E-3</v>
      </c>
      <c r="T1595" s="152">
        <f t="shared" si="475"/>
        <v>1.7622116907206768E-2</v>
      </c>
      <c r="U1595" s="152">
        <f t="shared" si="476"/>
        <v>1.7418197080223918E-2</v>
      </c>
    </row>
    <row r="1596" spans="1:21" x14ac:dyDescent="0.25">
      <c r="A1596" s="130">
        <f t="shared" si="461"/>
        <v>2003.11</v>
      </c>
      <c r="B1596" s="138"/>
      <c r="C1596" s="149">
        <f t="shared" si="468"/>
        <v>0.01</v>
      </c>
      <c r="D1596" s="150">
        <f t="shared" si="479"/>
        <v>-10.499000000000024</v>
      </c>
      <c r="E1596" s="150">
        <f t="shared" si="462"/>
        <v>5.6980061944562612</v>
      </c>
      <c r="F1596" s="150">
        <f t="shared" si="463"/>
        <v>17.084661475786216</v>
      </c>
      <c r="G1596" s="151">
        <f t="shared" si="464"/>
        <v>-4.8009938055437624</v>
      </c>
      <c r="H1596" s="150">
        <f t="shared" si="465"/>
        <v>6.5856614757861927</v>
      </c>
      <c r="I1596" s="137"/>
      <c r="J1596" s="151">
        <f t="shared" si="466"/>
        <v>1045.0990061944563</v>
      </c>
      <c r="K1596" s="150">
        <f t="shared" si="467"/>
        <v>1056.4856614757862</v>
      </c>
      <c r="L1596" s="135"/>
      <c r="M1596" s="149">
        <f t="shared" si="469"/>
        <v>1.0064148765027314</v>
      </c>
      <c r="N1596" s="149">
        <f t="shared" si="470"/>
        <v>1.0063287789783224</v>
      </c>
      <c r="O1596" s="149">
        <f t="shared" si="471"/>
        <v>1.0106539292993633</v>
      </c>
      <c r="P1596" s="149">
        <f t="shared" si="472"/>
        <v>1.0103957781131006</v>
      </c>
      <c r="Q1596" s="140"/>
      <c r="R1596" s="152">
        <f t="shared" si="473"/>
        <v>6.3943887533683503E-3</v>
      </c>
      <c r="S1596" s="152">
        <f t="shared" si="474"/>
        <v>6.3088363540580077E-3</v>
      </c>
      <c r="T1596" s="152">
        <f t="shared" si="475"/>
        <v>1.059757609661165E-2</v>
      </c>
      <c r="U1596" s="152">
        <f t="shared" si="476"/>
        <v>1.0342113614199818E-2</v>
      </c>
    </row>
    <row r="1597" spans="1:21" x14ac:dyDescent="0.25">
      <c r="A1597" s="130">
        <f t="shared" si="461"/>
        <v>2003.12</v>
      </c>
      <c r="B1597" s="138"/>
      <c r="C1597" s="149">
        <f t="shared" si="468"/>
        <v>0.01</v>
      </c>
      <c r="D1597" s="150">
        <f t="shared" si="479"/>
        <v>-10.80639999999994</v>
      </c>
      <c r="E1597" s="150">
        <f t="shared" si="462"/>
        <v>5.8726531453029835</v>
      </c>
      <c r="F1597" s="150">
        <f t="shared" si="463"/>
        <v>18.100761148253216</v>
      </c>
      <c r="G1597" s="151">
        <f t="shared" si="464"/>
        <v>-4.9337468546969561</v>
      </c>
      <c r="H1597" s="150">
        <f t="shared" si="465"/>
        <v>7.2943611482532766</v>
      </c>
      <c r="I1597" s="137"/>
      <c r="J1597" s="151">
        <f t="shared" si="466"/>
        <v>1075.7062531453032</v>
      </c>
      <c r="K1597" s="150">
        <f t="shared" si="467"/>
        <v>1087.9343611482534</v>
      </c>
      <c r="L1597" s="135"/>
      <c r="M1597" s="149">
        <f t="shared" si="469"/>
        <v>1.0091751972663845</v>
      </c>
      <c r="N1597" s="149">
        <f t="shared" si="470"/>
        <v>1.009301784956391</v>
      </c>
      <c r="O1597" s="149">
        <f t="shared" si="471"/>
        <v>1.0258763456219222</v>
      </c>
      <c r="P1597" s="149">
        <f t="shared" si="472"/>
        <v>1.0262665157008328</v>
      </c>
      <c r="Q1597" s="140"/>
      <c r="R1597" s="152">
        <f t="shared" si="473"/>
        <v>9.1333608541232514E-3</v>
      </c>
      <c r="S1597" s="152">
        <f t="shared" si="474"/>
        <v>9.258789770367884E-3</v>
      </c>
      <c r="T1597" s="152">
        <f t="shared" si="475"/>
        <v>2.5547218649025077E-2</v>
      </c>
      <c r="U1597" s="152">
        <f t="shared" si="476"/>
        <v>2.5927474907948989E-2</v>
      </c>
    </row>
    <row r="1598" spans="1:21" x14ac:dyDescent="0.25">
      <c r="A1598" s="130">
        <f t="shared" si="461"/>
        <v>2004.01</v>
      </c>
      <c r="B1598" s="138"/>
      <c r="C1598" s="149">
        <f t="shared" si="468"/>
        <v>0.01</v>
      </c>
      <c r="D1598" s="150">
        <f t="shared" si="479"/>
        <v>-11.325199999999995</v>
      </c>
      <c r="E1598" s="150">
        <f t="shared" si="462"/>
        <v>6.1216716444570718</v>
      </c>
      <c r="F1598" s="150">
        <f t="shared" si="463"/>
        <v>19.100952869626703</v>
      </c>
      <c r="G1598" s="151">
        <f t="shared" si="464"/>
        <v>-5.2035283555429235</v>
      </c>
      <c r="H1598" s="150">
        <f t="shared" si="465"/>
        <v>7.7757528696267073</v>
      </c>
      <c r="I1598" s="137"/>
      <c r="J1598" s="151">
        <f t="shared" si="466"/>
        <v>1127.3164716444571</v>
      </c>
      <c r="K1598" s="150">
        <f t="shared" si="467"/>
        <v>1140.2957528696268</v>
      </c>
      <c r="L1598" s="135"/>
      <c r="M1598" s="149">
        <f t="shared" si="469"/>
        <v>1.0089794128769096</v>
      </c>
      <c r="N1598" s="149">
        <f t="shared" si="470"/>
        <v>1.0090161349553006</v>
      </c>
      <c r="O1598" s="149">
        <f t="shared" si="471"/>
        <v>1.0406739246578491</v>
      </c>
      <c r="P1598" s="149">
        <f t="shared" si="472"/>
        <v>1.0407885055647252</v>
      </c>
      <c r="Q1598" s="140"/>
      <c r="R1598" s="152">
        <f t="shared" si="473"/>
        <v>8.9393376716524458E-3</v>
      </c>
      <c r="S1598" s="152">
        <f t="shared" si="474"/>
        <v>8.9757322795934857E-3</v>
      </c>
      <c r="T1598" s="152">
        <f t="shared" si="475"/>
        <v>3.9868507767737267E-2</v>
      </c>
      <c r="U1598" s="152">
        <f t="shared" si="476"/>
        <v>3.9978604308830823E-2</v>
      </c>
    </row>
    <row r="1599" spans="1:21" x14ac:dyDescent="0.25">
      <c r="A1599" s="130">
        <f t="shared" si="461"/>
        <v>2004.02</v>
      </c>
      <c r="B1599" s="138"/>
      <c r="C1599" s="149">
        <f t="shared" si="468"/>
        <v>0.01</v>
      </c>
      <c r="D1599" s="150">
        <f t="shared" si="479"/>
        <v>-11.433600000000069</v>
      </c>
      <c r="E1599" s="150">
        <f t="shared" si="462"/>
        <v>6.1570282850957998</v>
      </c>
      <c r="F1599" s="150">
        <f t="shared" si="463"/>
        <v>18.53384975453379</v>
      </c>
      <c r="G1599" s="151">
        <f t="shared" si="464"/>
        <v>-5.2765717149042697</v>
      </c>
      <c r="H1599" s="150">
        <f t="shared" si="465"/>
        <v>7.1002497545337206</v>
      </c>
      <c r="I1599" s="137"/>
      <c r="J1599" s="151">
        <f t="shared" si="466"/>
        <v>1138.0834282850956</v>
      </c>
      <c r="K1599" s="150">
        <f t="shared" si="467"/>
        <v>1150.4602497545336</v>
      </c>
      <c r="L1599" s="135"/>
      <c r="M1599" s="149">
        <f t="shared" si="469"/>
        <v>1.0013491147347131</v>
      </c>
      <c r="N1599" s="149">
        <f t="shared" si="470"/>
        <v>1.001173553443268</v>
      </c>
      <c r="O1599" s="149">
        <f t="shared" si="471"/>
        <v>1.0083991608947453</v>
      </c>
      <c r="P1599" s="149">
        <f t="shared" si="472"/>
        <v>1.0078706873442447</v>
      </c>
      <c r="Q1599" s="140"/>
      <c r="R1599" s="152">
        <f t="shared" si="473"/>
        <v>1.3482054971147522E-3</v>
      </c>
      <c r="S1599" s="152">
        <f t="shared" si="474"/>
        <v>1.1728653677022215E-3</v>
      </c>
      <c r="T1599" s="152">
        <f t="shared" si="475"/>
        <v>8.3640842157969193E-3</v>
      </c>
      <c r="U1599" s="152">
        <f t="shared" si="476"/>
        <v>7.83987505494072E-3</v>
      </c>
    </row>
    <row r="1600" spans="1:21" x14ac:dyDescent="0.25">
      <c r="A1600" s="130">
        <f t="shared" si="461"/>
        <v>2004.03</v>
      </c>
      <c r="B1600" s="138"/>
      <c r="C1600" s="149">
        <f t="shared" si="468"/>
        <v>0.01</v>
      </c>
      <c r="D1600" s="150">
        <f t="shared" si="479"/>
        <v>-11.239800000000059</v>
      </c>
      <c r="E1600" s="150">
        <f t="shared" si="462"/>
        <v>6.1142896812956442</v>
      </c>
      <c r="F1600" s="150">
        <f t="shared" si="463"/>
        <v>3.8588876288744172</v>
      </c>
      <c r="G1600" s="151">
        <f t="shared" si="464"/>
        <v>-5.1255103187044151</v>
      </c>
      <c r="H1600" s="150">
        <f t="shared" si="465"/>
        <v>-7.3809123711256426</v>
      </c>
      <c r="I1600" s="137"/>
      <c r="J1600" s="151">
        <f t="shared" si="466"/>
        <v>1118.8544896812955</v>
      </c>
      <c r="K1600" s="150">
        <f t="shared" si="467"/>
        <v>1116.5990876288745</v>
      </c>
      <c r="L1600" s="135"/>
      <c r="M1600" s="149">
        <f t="shared" si="469"/>
        <v>0.98369199038587141</v>
      </c>
      <c r="N1600" s="149">
        <f t="shared" si="470"/>
        <v>0.98027820613419459</v>
      </c>
      <c r="O1600" s="149">
        <f t="shared" si="471"/>
        <v>0.98359116639434441</v>
      </c>
      <c r="P1600" s="149">
        <f t="shared" si="472"/>
        <v>0.98143663814934801</v>
      </c>
      <c r="Q1600" s="140"/>
      <c r="R1600" s="152">
        <f t="shared" si="473"/>
        <v>-1.6442448830749433E-2</v>
      </c>
      <c r="S1600" s="152">
        <f t="shared" si="474"/>
        <v>-1.9918863794501272E-2</v>
      </c>
      <c r="T1600" s="152">
        <f t="shared" si="475"/>
        <v>-1.6544949572717141E-2</v>
      </c>
      <c r="U1600" s="152">
        <f t="shared" si="476"/>
        <v>-1.8737823488686241E-2</v>
      </c>
    </row>
    <row r="1601" spans="1:21" x14ac:dyDescent="0.25">
      <c r="A1601" s="130">
        <f t="shared" ref="A1601:A1664" si="480">Timecode</f>
        <v>2004.04</v>
      </c>
      <c r="B1601" s="138"/>
      <c r="C1601" s="149">
        <f t="shared" si="468"/>
        <v>0.01</v>
      </c>
      <c r="D1601" s="150">
        <f t="shared" si="479"/>
        <v>-11.333599999999933</v>
      </c>
      <c r="E1601" s="150">
        <f t="shared" si="462"/>
        <v>6.4815574453589182</v>
      </c>
      <c r="F1601" s="150">
        <f t="shared" si="463"/>
        <v>18.319387933466338</v>
      </c>
      <c r="G1601" s="151">
        <f t="shared" si="464"/>
        <v>-4.8520425546410149</v>
      </c>
      <c r="H1601" s="150">
        <f t="shared" si="465"/>
        <v>6.9857879334664048</v>
      </c>
      <c r="I1601" s="137"/>
      <c r="J1601" s="151">
        <f t="shared" si="466"/>
        <v>1128.5079574453589</v>
      </c>
      <c r="K1601" s="150">
        <f t="shared" si="467"/>
        <v>1140.3457879334662</v>
      </c>
      <c r="L1601" s="135"/>
      <c r="M1601" s="149">
        <f t="shared" si="469"/>
        <v>1.0349761127648152</v>
      </c>
      <c r="N1601" s="149">
        <f t="shared" si="470"/>
        <v>1.038590945773155</v>
      </c>
      <c r="O1601" s="149">
        <f t="shared" si="471"/>
        <v>1.0166978132935411</v>
      </c>
      <c r="P1601" s="149">
        <f t="shared" si="472"/>
        <v>1.0269147293284207</v>
      </c>
      <c r="Q1601" s="140"/>
      <c r="R1601" s="152">
        <f t="shared" si="473"/>
        <v>3.4378346996712821E-2</v>
      </c>
      <c r="S1601" s="152">
        <f t="shared" si="474"/>
        <v>3.786493466733501E-2</v>
      </c>
      <c r="T1601" s="152">
        <f t="shared" si="475"/>
        <v>1.6559937508371002E-2</v>
      </c>
      <c r="U1601" s="152">
        <f t="shared" si="476"/>
        <v>2.6558898607823341E-2</v>
      </c>
    </row>
    <row r="1602" spans="1:21" x14ac:dyDescent="0.25">
      <c r="A1602" s="130">
        <f t="shared" si="480"/>
        <v>2004.05</v>
      </c>
      <c r="B1602" s="138"/>
      <c r="C1602" s="149">
        <f t="shared" si="468"/>
        <v>0.01</v>
      </c>
      <c r="D1602" s="150">
        <f t="shared" ref="D1602:D1621" si="481">(1-Epsilon)*q_SP-q_SP</f>
        <v>-11.02780000000007</v>
      </c>
      <c r="E1602" s="150">
        <f t="shared" ref="E1602:E1665" si="482">(Epsilon*2*L_RDY_SP_set*q_SP)</f>
        <v>5.8947086420818966</v>
      </c>
      <c r="F1602" s="150">
        <f t="shared" ref="F1602:F1665" si="483">(Epsilon*2*L_RS_SP_set*q_SP)</f>
        <v>3.6151948509839658</v>
      </c>
      <c r="G1602" s="151">
        <f t="shared" ref="G1602:G1665" si="484">Impact_neg_d+Impact_pos_RDY_d</f>
        <v>-5.1330913579181736</v>
      </c>
      <c r="H1602" s="150">
        <f t="shared" ref="H1602:H1665" si="485">Impact_neg_d+Impact_pos_RS_d</f>
        <v>-7.4126051490161045</v>
      </c>
      <c r="I1602" s="137"/>
      <c r="J1602" s="151">
        <f t="shared" ref="J1602:J1665" si="486">q_SP+Impact_ges_RDY_d</f>
        <v>1097.6469086420818</v>
      </c>
      <c r="K1602" s="150">
        <f t="shared" ref="K1602:K1665" si="487">q_SP+Impact_ges_RS_d</f>
        <v>1095.3673948509838</v>
      </c>
      <c r="L1602" s="135"/>
      <c r="M1602" s="149">
        <f t="shared" si="469"/>
        <v>1.016895204073911</v>
      </c>
      <c r="N1602" s="149">
        <f t="shared" si="470"/>
        <v>1.0136585863995342</v>
      </c>
      <c r="O1602" s="149">
        <f t="shared" si="471"/>
        <v>1.0229438701465476</v>
      </c>
      <c r="P1602" s="149">
        <f t="shared" si="472"/>
        <v>1.0209588689766038</v>
      </c>
      <c r="Q1602" s="140"/>
      <c r="R1602" s="152">
        <f t="shared" si="473"/>
        <v>1.675406758189504E-2</v>
      </c>
      <c r="S1602" s="152">
        <f t="shared" si="474"/>
        <v>1.3566148669665242E-2</v>
      </c>
      <c r="T1602" s="152">
        <f t="shared" si="475"/>
        <v>2.2684617572253794E-2</v>
      </c>
      <c r="U1602" s="152">
        <f t="shared" si="476"/>
        <v>2.0742253333458135E-2</v>
      </c>
    </row>
    <row r="1603" spans="1:21" x14ac:dyDescent="0.25">
      <c r="A1603" s="130">
        <f t="shared" si="480"/>
        <v>2004.06</v>
      </c>
      <c r="B1603" s="138"/>
      <c r="C1603" s="149">
        <f t="shared" ref="C1603:C1666" si="488">C1602</f>
        <v>0.01</v>
      </c>
      <c r="D1603" s="150">
        <f t="shared" si="481"/>
        <v>-11.327600000000075</v>
      </c>
      <c r="E1603" s="150">
        <f t="shared" si="482"/>
        <v>5.9237335538494431</v>
      </c>
      <c r="F1603" s="150">
        <f t="shared" si="483"/>
        <v>18.914740287016638</v>
      </c>
      <c r="G1603" s="151">
        <f t="shared" si="484"/>
        <v>-5.4038664461506318</v>
      </c>
      <c r="H1603" s="150">
        <f t="shared" si="485"/>
        <v>7.5871402870165632</v>
      </c>
      <c r="I1603" s="137"/>
      <c r="J1603" s="151">
        <f t="shared" si="486"/>
        <v>1127.3561335538493</v>
      </c>
      <c r="K1603" s="150">
        <f t="shared" si="487"/>
        <v>1140.3471402870166</v>
      </c>
      <c r="L1603" s="135"/>
      <c r="M1603" s="149">
        <f t="shared" ref="M1603:M1666" si="489">(D_mon+q_impact_RDY_d)/INDEX(q_impact_RDY_d,tMinus)*L_RDY_SP_set+(R_Cash)*(1-L_RDY_SP_set)</f>
        <v>1.0108584242508862</v>
      </c>
      <c r="N1603" s="149">
        <f t="shared" ref="N1603:N1666" si="490">(D_mon+q_impact_RS_d)/INDEX(q_impact_RS_d,tMinus)*L_RDY_SP_set+(R_Cash)*(1-L_RDY_SP_set)</f>
        <v>1.0145191228604866</v>
      </c>
      <c r="O1603" s="149">
        <f t="shared" ref="O1603:O1666" si="491">(D_mon+q_impact_RDY_d)/INDEX(q_impact_RDY_d,tMinus)*L_RS_SP_set+(R_Cash)*(1-L_RS_SP_set)</f>
        <v>1.0245393045884812</v>
      </c>
      <c r="P1603" s="149">
        <f t="shared" ref="P1603:P1666" si="492">(D_mon+q_impact_RS_d)/INDEX(q_impact_RS_d,tMinus)*L_RS_SP_set+(R_Cash)*(1-L_RS_SP_set)</f>
        <v>1.0362280753341946</v>
      </c>
      <c r="Q1603" s="140"/>
      <c r="R1603" s="152">
        <f t="shared" ref="R1603:R1666" si="493">LN(M1603)</f>
        <v>1.0799894872315769E-2</v>
      </c>
      <c r="S1603" s="152">
        <f t="shared" ref="S1603:S1666" si="494">LN(N1603)</f>
        <v>1.4414729648207792E-2</v>
      </c>
      <c r="T1603" s="152">
        <f t="shared" ref="T1603:T1666" si="495">LN(O1603)</f>
        <v>2.4243052615360094E-2</v>
      </c>
      <c r="U1603" s="152">
        <f t="shared" ref="U1603:U1666" si="496">LN(P1603)</f>
        <v>3.5587269544331321E-2</v>
      </c>
    </row>
    <row r="1604" spans="1:21" x14ac:dyDescent="0.25">
      <c r="A1604" s="130">
        <f t="shared" si="480"/>
        <v>2004.07</v>
      </c>
      <c r="B1604" s="138"/>
      <c r="C1604" s="149">
        <f t="shared" si="488"/>
        <v>0.01</v>
      </c>
      <c r="D1604" s="150">
        <f t="shared" si="481"/>
        <v>-11.058500000000095</v>
      </c>
      <c r="E1604" s="150">
        <f t="shared" si="482"/>
        <v>5.7277488665161629</v>
      </c>
      <c r="F1604" s="150">
        <f t="shared" si="483"/>
        <v>3.7065386872789561</v>
      </c>
      <c r="G1604" s="151">
        <f t="shared" si="484"/>
        <v>-5.3307511334839317</v>
      </c>
      <c r="H1604" s="150">
        <f t="shared" si="485"/>
        <v>-7.351961312721139</v>
      </c>
      <c r="I1604" s="137"/>
      <c r="J1604" s="151">
        <f t="shared" si="486"/>
        <v>1100.5192488665159</v>
      </c>
      <c r="K1604" s="150">
        <f t="shared" si="487"/>
        <v>1098.4980386872787</v>
      </c>
      <c r="L1604" s="135"/>
      <c r="M1604" s="149">
        <f t="shared" si="489"/>
        <v>0.98393396369230968</v>
      </c>
      <c r="N1604" s="149">
        <f t="shared" si="490"/>
        <v>0.98059079631584967</v>
      </c>
      <c r="O1604" s="149">
        <f t="shared" si="491"/>
        <v>0.98471713143816708</v>
      </c>
      <c r="P1604" s="149">
        <f t="shared" si="492"/>
        <v>0.98255370222580452</v>
      </c>
      <c r="Q1604" s="140"/>
      <c r="R1604" s="152">
        <f t="shared" si="493"/>
        <v>-1.6196494250656029E-2</v>
      </c>
      <c r="S1604" s="152">
        <f t="shared" si="494"/>
        <v>-1.9600035577101285E-2</v>
      </c>
      <c r="T1604" s="152">
        <f t="shared" si="495"/>
        <v>-1.540085525793721E-2</v>
      </c>
      <c r="U1604" s="152">
        <f t="shared" si="496"/>
        <v>-1.7600277978456508E-2</v>
      </c>
    </row>
    <row r="1605" spans="1:21" x14ac:dyDescent="0.25">
      <c r="A1605" s="130">
        <f t="shared" si="480"/>
        <v>2004.08</v>
      </c>
      <c r="B1605" s="138"/>
      <c r="C1605" s="149">
        <f t="shared" si="488"/>
        <v>0.01</v>
      </c>
      <c r="D1605" s="150">
        <f t="shared" si="481"/>
        <v>-10.889400000000023</v>
      </c>
      <c r="E1605" s="150">
        <f t="shared" si="482"/>
        <v>5.8880881003995214</v>
      </c>
      <c r="F1605" s="150">
        <f t="shared" si="483"/>
        <v>3.8482541661716025</v>
      </c>
      <c r="G1605" s="151">
        <f t="shared" si="484"/>
        <v>-5.0013118996005019</v>
      </c>
      <c r="H1605" s="150">
        <f t="shared" si="485"/>
        <v>-7.0411458338284207</v>
      </c>
      <c r="I1605" s="137"/>
      <c r="J1605" s="151">
        <f t="shared" si="486"/>
        <v>1083.9386881003995</v>
      </c>
      <c r="K1605" s="150">
        <f t="shared" si="487"/>
        <v>1081.8988541661715</v>
      </c>
      <c r="L1605" s="135"/>
      <c r="M1605" s="149">
        <f t="shared" si="489"/>
        <v>0.98648973825583464</v>
      </c>
      <c r="N1605" s="149">
        <f t="shared" si="490"/>
        <v>0.98647837463059074</v>
      </c>
      <c r="O1605" s="149">
        <f t="shared" si="491"/>
        <v>0.98650503541128864</v>
      </c>
      <c r="P1605" s="149">
        <f t="shared" si="492"/>
        <v>0.98649760853223345</v>
      </c>
      <c r="Q1605" s="140"/>
      <c r="R1605" s="152">
        <f t="shared" si="493"/>
        <v>-1.3602355747077716E-2</v>
      </c>
      <c r="S1605" s="152">
        <f t="shared" si="494"/>
        <v>-1.3613875066796876E-2</v>
      </c>
      <c r="T1605" s="152">
        <f t="shared" si="495"/>
        <v>-1.3586849212890722E-2</v>
      </c>
      <c r="U1605" s="152">
        <f t="shared" si="496"/>
        <v>-1.3594377716796205E-2</v>
      </c>
    </row>
    <row r="1606" spans="1:21" x14ac:dyDescent="0.25">
      <c r="A1606" s="130">
        <f t="shared" si="480"/>
        <v>2004.09</v>
      </c>
      <c r="B1606" s="138"/>
      <c r="C1606" s="149">
        <f t="shared" si="488"/>
        <v>0.01</v>
      </c>
      <c r="D1606" s="150">
        <f t="shared" si="481"/>
        <v>-11.176600000000008</v>
      </c>
      <c r="E1606" s="150">
        <f t="shared" si="482"/>
        <v>6.2953415962367627</v>
      </c>
      <c r="F1606" s="150">
        <f t="shared" si="483"/>
        <v>18.686782260413153</v>
      </c>
      <c r="G1606" s="151">
        <f t="shared" si="484"/>
        <v>-4.8812584037632449</v>
      </c>
      <c r="H1606" s="150">
        <f t="shared" si="485"/>
        <v>7.5101822604131456</v>
      </c>
      <c r="I1606" s="137"/>
      <c r="J1606" s="151">
        <f t="shared" si="486"/>
        <v>1112.7787415962368</v>
      </c>
      <c r="K1606" s="150">
        <f t="shared" si="487"/>
        <v>1125.1701822604132</v>
      </c>
      <c r="L1606" s="135"/>
      <c r="M1606" s="149">
        <f t="shared" si="489"/>
        <v>1.0019301853631546</v>
      </c>
      <c r="N1606" s="149">
        <f t="shared" si="490"/>
        <v>1.0057017185895292</v>
      </c>
      <c r="O1606" s="149">
        <f t="shared" si="491"/>
        <v>1.022109133761298</v>
      </c>
      <c r="P1606" s="149">
        <f t="shared" si="492"/>
        <v>1.0333043674292068</v>
      </c>
      <c r="Q1606" s="140"/>
      <c r="R1606" s="152">
        <f t="shared" si="493"/>
        <v>1.9283249489646782E-3</v>
      </c>
      <c r="S1606" s="152">
        <f t="shared" si="494"/>
        <v>5.6855253159269507E-3</v>
      </c>
      <c r="T1606" s="152">
        <f t="shared" si="495"/>
        <v>2.186827058270209E-2</v>
      </c>
      <c r="U1606" s="152">
        <f t="shared" si="496"/>
        <v>3.276179090997805E-2</v>
      </c>
    </row>
    <row r="1607" spans="1:21" x14ac:dyDescent="0.25">
      <c r="A1607" s="130">
        <f t="shared" si="480"/>
        <v>2004.1</v>
      </c>
      <c r="B1607" s="138"/>
      <c r="C1607" s="149">
        <f t="shared" si="488"/>
        <v>0.01</v>
      </c>
      <c r="D1607" s="150">
        <f t="shared" si="481"/>
        <v>-11.1721</v>
      </c>
      <c r="E1607" s="150">
        <f t="shared" si="482"/>
        <v>6.3422771593814335</v>
      </c>
      <c r="F1607" s="150">
        <f t="shared" si="483"/>
        <v>9.6795767431925714</v>
      </c>
      <c r="G1607" s="151">
        <f t="shared" si="484"/>
        <v>-4.8298228406185668</v>
      </c>
      <c r="H1607" s="150">
        <f t="shared" si="485"/>
        <v>-1.4925232568074289</v>
      </c>
      <c r="I1607" s="137"/>
      <c r="J1607" s="151">
        <f t="shared" si="486"/>
        <v>1112.3801771593814</v>
      </c>
      <c r="K1607" s="150">
        <f t="shared" si="487"/>
        <v>1115.7174767431927</v>
      </c>
      <c r="L1607" s="135"/>
      <c r="M1607" s="149">
        <f t="shared" si="489"/>
        <v>1.0010212608447797</v>
      </c>
      <c r="N1607" s="149">
        <f t="shared" si="490"/>
        <v>0.99873380313454629</v>
      </c>
      <c r="O1607" s="149">
        <f t="shared" si="491"/>
        <v>1.0010342757343316</v>
      </c>
      <c r="P1607" s="149">
        <f t="shared" si="492"/>
        <v>0.99754316017810574</v>
      </c>
      <c r="Q1607" s="140"/>
      <c r="R1607" s="152">
        <f t="shared" si="493"/>
        <v>1.0207397127008529E-3</v>
      </c>
      <c r="S1607" s="152">
        <f t="shared" si="494"/>
        <v>-1.2669991700266145E-3</v>
      </c>
      <c r="T1607" s="152">
        <f t="shared" si="495"/>
        <v>1.0337412396957295E-3</v>
      </c>
      <c r="U1607" s="152">
        <f t="shared" si="496"/>
        <v>-2.4598628051883593E-3</v>
      </c>
    </row>
    <row r="1608" spans="1:21" x14ac:dyDescent="0.25">
      <c r="A1608" s="130">
        <f t="shared" si="480"/>
        <v>2004.11</v>
      </c>
      <c r="B1608" s="138"/>
      <c r="C1608" s="149">
        <f t="shared" si="488"/>
        <v>0.01</v>
      </c>
      <c r="D1608" s="150">
        <f t="shared" si="481"/>
        <v>-11.689399999999978</v>
      </c>
      <c r="E1608" s="150">
        <f t="shared" si="482"/>
        <v>6.6830592615278768</v>
      </c>
      <c r="F1608" s="150">
        <f t="shared" si="483"/>
        <v>19.715983730439632</v>
      </c>
      <c r="G1608" s="151">
        <f t="shared" si="484"/>
        <v>-5.006340738472101</v>
      </c>
      <c r="H1608" s="150">
        <f t="shared" si="485"/>
        <v>8.0265837304396541</v>
      </c>
      <c r="I1608" s="137"/>
      <c r="J1608" s="151">
        <f t="shared" si="486"/>
        <v>1163.933659261528</v>
      </c>
      <c r="K1608" s="150">
        <f t="shared" si="487"/>
        <v>1176.9665837304397</v>
      </c>
      <c r="L1608" s="135"/>
      <c r="M1608" s="149">
        <f t="shared" si="489"/>
        <v>1.021165804916695</v>
      </c>
      <c r="N1608" s="149">
        <f t="shared" si="490"/>
        <v>1.0236090699282507</v>
      </c>
      <c r="O1608" s="149">
        <f t="shared" si="491"/>
        <v>1.0419525649865669</v>
      </c>
      <c r="P1608" s="149">
        <f t="shared" si="492"/>
        <v>1.0491605473389445</v>
      </c>
      <c r="Q1608" s="140"/>
      <c r="R1608" s="152">
        <f t="shared" si="493"/>
        <v>2.0944920627424004E-2</v>
      </c>
      <c r="S1608" s="152">
        <f t="shared" si="494"/>
        <v>2.3334686077302384E-2</v>
      </c>
      <c r="T1608" s="152">
        <f t="shared" si="495"/>
        <v>4.1096419249448637E-2</v>
      </c>
      <c r="U1608" s="152">
        <f t="shared" si="496"/>
        <v>4.7990365691066045E-2</v>
      </c>
    </row>
    <row r="1609" spans="1:21" x14ac:dyDescent="0.25">
      <c r="A1609" s="130">
        <f t="shared" si="480"/>
        <v>2004.12</v>
      </c>
      <c r="B1609" s="138"/>
      <c r="C1609" s="149">
        <f t="shared" si="488"/>
        <v>0.01</v>
      </c>
      <c r="D1609" s="150">
        <f t="shared" si="481"/>
        <v>-11.992099999999937</v>
      </c>
      <c r="E1609" s="150">
        <f t="shared" si="482"/>
        <v>6.6223940238311982</v>
      </c>
      <c r="F1609" s="150">
        <f t="shared" si="483"/>
        <v>20.051228950853844</v>
      </c>
      <c r="G1609" s="151">
        <f t="shared" si="484"/>
        <v>-5.3697059761687385</v>
      </c>
      <c r="H1609" s="150">
        <f t="shared" si="485"/>
        <v>8.059128950853907</v>
      </c>
      <c r="I1609" s="137"/>
      <c r="J1609" s="151">
        <f t="shared" si="486"/>
        <v>1193.8402940238313</v>
      </c>
      <c r="K1609" s="150">
        <f t="shared" si="487"/>
        <v>1207.2691289508539</v>
      </c>
      <c r="L1609" s="135"/>
      <c r="M1609" s="149">
        <f t="shared" si="489"/>
        <v>1.0122499183045137</v>
      </c>
      <c r="N1609" s="149">
        <f t="shared" si="490"/>
        <v>1.012259981885306</v>
      </c>
      <c r="O1609" s="149">
        <f t="shared" si="491"/>
        <v>1.0237253991834214</v>
      </c>
      <c r="P1609" s="149">
        <f t="shared" si="492"/>
        <v>1.0237558696087397</v>
      </c>
      <c r="Q1609" s="140"/>
      <c r="R1609" s="152">
        <f t="shared" si="493"/>
        <v>1.2175495223302552E-2</v>
      </c>
      <c r="S1609" s="152">
        <f t="shared" si="494"/>
        <v>1.2185436968503591E-2</v>
      </c>
      <c r="T1609" s="152">
        <f t="shared" si="495"/>
        <v>2.3448325794750556E-2</v>
      </c>
      <c r="U1609" s="152">
        <f t="shared" si="496"/>
        <v>2.3478089608256359E-2</v>
      </c>
    </row>
    <row r="1610" spans="1:21" x14ac:dyDescent="0.25">
      <c r="A1610" s="130">
        <f t="shared" si="480"/>
        <v>2005.01</v>
      </c>
      <c r="B1610" s="138"/>
      <c r="C1610" s="149">
        <f t="shared" si="488"/>
        <v>0.01</v>
      </c>
      <c r="D1610" s="150">
        <f t="shared" si="481"/>
        <v>-11.814100000000053</v>
      </c>
      <c r="E1610" s="150">
        <f t="shared" si="482"/>
        <v>6.4481927485139474</v>
      </c>
      <c r="F1610" s="150">
        <f t="shared" si="483"/>
        <v>4.1551295613360937</v>
      </c>
      <c r="G1610" s="151">
        <f t="shared" si="484"/>
        <v>-5.3659072514861057</v>
      </c>
      <c r="H1610" s="150">
        <f t="shared" si="485"/>
        <v>-7.6589704386639594</v>
      </c>
      <c r="I1610" s="137"/>
      <c r="J1610" s="151">
        <f t="shared" si="486"/>
        <v>1176.044092748514</v>
      </c>
      <c r="K1610" s="150">
        <f t="shared" si="487"/>
        <v>1173.7510295613361</v>
      </c>
      <c r="L1610" s="135"/>
      <c r="M1610" s="149">
        <f t="shared" si="489"/>
        <v>0.99824777229662742</v>
      </c>
      <c r="N1610" s="149">
        <f t="shared" si="490"/>
        <v>0.99473492278090059</v>
      </c>
      <c r="O1610" s="149">
        <f t="shared" si="491"/>
        <v>0.99981996283002017</v>
      </c>
      <c r="P1610" s="149">
        <f t="shared" si="492"/>
        <v>0.99755632936920491</v>
      </c>
      <c r="Q1610" s="140"/>
      <c r="R1610" s="152">
        <f t="shared" si="493"/>
        <v>-1.7537646499841708E-3</v>
      </c>
      <c r="S1610" s="152">
        <f t="shared" si="494"/>
        <v>-5.2789865822231406E-3</v>
      </c>
      <c r="T1610" s="152">
        <f t="shared" si="495"/>
        <v>-1.8005337861658419E-4</v>
      </c>
      <c r="U1610" s="152">
        <f t="shared" si="496"/>
        <v>-2.4466612669509342E-3</v>
      </c>
    </row>
    <row r="1611" spans="1:21" x14ac:dyDescent="0.25">
      <c r="A1611" s="130">
        <f t="shared" si="480"/>
        <v>2005.02</v>
      </c>
      <c r="B1611" s="138"/>
      <c r="C1611" s="149">
        <f t="shared" si="488"/>
        <v>0.01</v>
      </c>
      <c r="D1611" s="150">
        <f t="shared" si="481"/>
        <v>-11.996300000000019</v>
      </c>
      <c r="E1611" s="150">
        <f t="shared" si="482"/>
        <v>6.6581256002005933</v>
      </c>
      <c r="F1611" s="150">
        <f t="shared" si="483"/>
        <v>19.799091376337753</v>
      </c>
      <c r="G1611" s="151">
        <f t="shared" si="484"/>
        <v>-5.338174399799426</v>
      </c>
      <c r="H1611" s="150">
        <f t="shared" si="485"/>
        <v>7.8027913763377335</v>
      </c>
      <c r="I1611" s="137"/>
      <c r="J1611" s="151">
        <f t="shared" si="486"/>
        <v>1194.2918256002006</v>
      </c>
      <c r="K1611" s="150">
        <f t="shared" si="487"/>
        <v>1207.4327913763379</v>
      </c>
      <c r="L1611" s="135"/>
      <c r="M1611" s="149">
        <f t="shared" si="489"/>
        <v>1.0043369356096339</v>
      </c>
      <c r="N1611" s="149">
        <f t="shared" si="490"/>
        <v>1.0079951493710153</v>
      </c>
      <c r="O1611" s="149">
        <f t="shared" si="491"/>
        <v>1.0138842907775736</v>
      </c>
      <c r="P1611" s="149">
        <f t="shared" si="492"/>
        <v>1.0247626239429295</v>
      </c>
      <c r="Q1611" s="140"/>
      <c r="R1611" s="152">
        <f t="shared" si="493"/>
        <v>4.3275582074096498E-3</v>
      </c>
      <c r="S1611" s="152">
        <f t="shared" si="494"/>
        <v>7.9633575056692728E-3</v>
      </c>
      <c r="T1611" s="152">
        <f t="shared" si="495"/>
        <v>1.3788786998563046E-2</v>
      </c>
      <c r="U1611" s="152">
        <f t="shared" si="496"/>
        <v>2.4460999372958987E-2</v>
      </c>
    </row>
    <row r="1612" spans="1:21" x14ac:dyDescent="0.25">
      <c r="A1612" s="130">
        <f t="shared" si="480"/>
        <v>2005.03</v>
      </c>
      <c r="B1612" s="138"/>
      <c r="C1612" s="149">
        <f t="shared" si="488"/>
        <v>0.01</v>
      </c>
      <c r="D1612" s="150">
        <f t="shared" si="481"/>
        <v>-11.949000000000069</v>
      </c>
      <c r="E1612" s="150">
        <f t="shared" si="482"/>
        <v>6.6669283426929269</v>
      </c>
      <c r="F1612" s="150">
        <f t="shared" si="483"/>
        <v>5.7087546805601281</v>
      </c>
      <c r="G1612" s="151">
        <f t="shared" si="484"/>
        <v>-5.2820716573071422</v>
      </c>
      <c r="H1612" s="150">
        <f t="shared" si="485"/>
        <v>-6.240245319439941</v>
      </c>
      <c r="I1612" s="137"/>
      <c r="J1612" s="151">
        <f t="shared" si="486"/>
        <v>1189.6179283426929</v>
      </c>
      <c r="K1612" s="150">
        <f t="shared" si="487"/>
        <v>1188.6597546805601</v>
      </c>
      <c r="L1612" s="135"/>
      <c r="M1612" s="149">
        <f t="shared" si="489"/>
        <v>1.0205806298915927</v>
      </c>
      <c r="N1612" s="149">
        <f t="shared" si="490"/>
        <v>1.0173306554454868</v>
      </c>
      <c r="O1612" s="149">
        <f t="shared" si="491"/>
        <v>1.0218641904821095</v>
      </c>
      <c r="P1612" s="149">
        <f t="shared" si="492"/>
        <v>1.0190813036896869</v>
      </c>
      <c r="Q1612" s="140"/>
      <c r="R1612" s="152">
        <f t="shared" si="493"/>
        <v>2.0371710329466729E-2</v>
      </c>
      <c r="S1612" s="152">
        <f t="shared" si="494"/>
        <v>1.7182192488664167E-2</v>
      </c>
      <c r="T1612" s="152">
        <f t="shared" si="495"/>
        <v>2.1628596926049404E-2</v>
      </c>
      <c r="U1612" s="152">
        <f t="shared" si="496"/>
        <v>1.8901538780667488E-2</v>
      </c>
    </row>
    <row r="1613" spans="1:21" x14ac:dyDescent="0.25">
      <c r="A1613" s="130">
        <f t="shared" si="480"/>
        <v>2005.04</v>
      </c>
      <c r="B1613" s="138"/>
      <c r="C1613" s="149">
        <f t="shared" si="488"/>
        <v>0.01</v>
      </c>
      <c r="D1613" s="150">
        <f t="shared" si="481"/>
        <v>-11.64429999999993</v>
      </c>
      <c r="E1613" s="150">
        <f t="shared" si="482"/>
        <v>6.2900531908221495</v>
      </c>
      <c r="F1613" s="150">
        <f t="shared" si="483"/>
        <v>3.8519253116754952</v>
      </c>
      <c r="G1613" s="151">
        <f t="shared" si="484"/>
        <v>-5.3542468091777806</v>
      </c>
      <c r="H1613" s="150">
        <f t="shared" si="485"/>
        <v>-7.7923746883244345</v>
      </c>
      <c r="I1613" s="137"/>
      <c r="J1613" s="151">
        <f t="shared" si="486"/>
        <v>1159.0757531908223</v>
      </c>
      <c r="K1613" s="150">
        <f t="shared" si="487"/>
        <v>1156.6376253116757</v>
      </c>
      <c r="L1613" s="135"/>
      <c r="M1613" s="149">
        <f t="shared" si="489"/>
        <v>0.98703840036228774</v>
      </c>
      <c r="N1613" s="149">
        <f t="shared" si="490"/>
        <v>0.9866968422563045</v>
      </c>
      <c r="O1613" s="149">
        <f t="shared" si="491"/>
        <v>0.98865614615604591</v>
      </c>
      <c r="P1613" s="149">
        <f t="shared" si="492"/>
        <v>0.98844698157922406</v>
      </c>
      <c r="Q1613" s="140"/>
      <c r="R1613" s="152">
        <f t="shared" si="493"/>
        <v>-1.3046334163344287E-2</v>
      </c>
      <c r="S1613" s="152">
        <f t="shared" si="494"/>
        <v>-1.3392437431926169E-2</v>
      </c>
      <c r="T1613" s="152">
        <f t="shared" si="495"/>
        <v>-1.1408686118852252E-2</v>
      </c>
      <c r="U1613" s="152">
        <f t="shared" si="496"/>
        <v>-1.1620273035759097E-2</v>
      </c>
    </row>
    <row r="1614" spans="1:21" x14ac:dyDescent="0.25">
      <c r="A1614" s="130">
        <f t="shared" si="480"/>
        <v>2005.05</v>
      </c>
      <c r="B1614" s="138"/>
      <c r="C1614" s="149">
        <f t="shared" si="488"/>
        <v>0.01</v>
      </c>
      <c r="D1614" s="150">
        <f t="shared" si="481"/>
        <v>-11.782799999999952</v>
      </c>
      <c r="E1614" s="150">
        <f t="shared" si="482"/>
        <v>6.6236040449082028</v>
      </c>
      <c r="F1614" s="150">
        <f t="shared" si="483"/>
        <v>19.246907701472992</v>
      </c>
      <c r="G1614" s="151">
        <f t="shared" si="484"/>
        <v>-5.1591959550917492</v>
      </c>
      <c r="H1614" s="150">
        <f t="shared" si="485"/>
        <v>7.4641077014730399</v>
      </c>
      <c r="I1614" s="137"/>
      <c r="J1614" s="151">
        <f t="shared" si="486"/>
        <v>1173.1208040449083</v>
      </c>
      <c r="K1614" s="150">
        <f t="shared" si="487"/>
        <v>1185.744107701473</v>
      </c>
      <c r="L1614" s="135"/>
      <c r="M1614" s="149">
        <f t="shared" si="489"/>
        <v>0.99507697209644053</v>
      </c>
      <c r="N1614" s="149">
        <f t="shared" si="490"/>
        <v>0.99874506437238075</v>
      </c>
      <c r="O1614" s="149">
        <f t="shared" si="491"/>
        <v>1.0088823634586572</v>
      </c>
      <c r="P1614" s="149">
        <f t="shared" si="492"/>
        <v>1.0195411276294681</v>
      </c>
      <c r="Q1614" s="140"/>
      <c r="R1614" s="152">
        <f t="shared" si="493"/>
        <v>-4.9351859246939741E-3</v>
      </c>
      <c r="S1614" s="152">
        <f t="shared" si="494"/>
        <v>-1.2557237187387283E-3</v>
      </c>
      <c r="T1614" s="152">
        <f t="shared" si="495"/>
        <v>8.8431473186110551E-3</v>
      </c>
      <c r="U1614" s="152">
        <f t="shared" si="496"/>
        <v>1.9352651199048634E-2</v>
      </c>
    </row>
    <row r="1615" spans="1:21" x14ac:dyDescent="0.25">
      <c r="A1615" s="130">
        <f t="shared" si="480"/>
        <v>2005.06</v>
      </c>
      <c r="B1615" s="138"/>
      <c r="C1615" s="149">
        <f t="shared" si="488"/>
        <v>0.01</v>
      </c>
      <c r="D1615" s="150">
        <f t="shared" si="481"/>
        <v>-12.022500000000036</v>
      </c>
      <c r="E1615" s="150">
        <f t="shared" si="482"/>
        <v>6.9367799533583323</v>
      </c>
      <c r="F1615" s="150">
        <f t="shared" si="483"/>
        <v>20.003850384553534</v>
      </c>
      <c r="G1615" s="151">
        <f t="shared" si="484"/>
        <v>-5.0857200466417041</v>
      </c>
      <c r="H1615" s="150">
        <f t="shared" si="485"/>
        <v>7.9813503845534974</v>
      </c>
      <c r="I1615" s="137"/>
      <c r="J1615" s="151">
        <f t="shared" si="486"/>
        <v>1197.1642799533583</v>
      </c>
      <c r="K1615" s="150">
        <f t="shared" si="487"/>
        <v>1210.2313503845535</v>
      </c>
      <c r="L1615" s="135"/>
      <c r="M1615" s="149">
        <f t="shared" si="489"/>
        <v>1.0008433429375154</v>
      </c>
      <c r="N1615" s="149">
        <f t="shared" si="490"/>
        <v>1.0008837989214492</v>
      </c>
      <c r="O1615" s="149">
        <f t="shared" si="491"/>
        <v>1.0169888826599176</v>
      </c>
      <c r="P1615" s="149">
        <f t="shared" si="492"/>
        <v>1.017105547085662</v>
      </c>
      <c r="Q1615" s="140"/>
      <c r="R1615" s="152">
        <f t="shared" si="493"/>
        <v>8.4298752367009525E-4</v>
      </c>
      <c r="S1615" s="152">
        <f t="shared" si="494"/>
        <v>8.8340860114192316E-4</v>
      </c>
      <c r="T1615" s="152">
        <f t="shared" si="495"/>
        <v>1.6846185502167772E-2</v>
      </c>
      <c r="U1615" s="152">
        <f t="shared" si="496"/>
        <v>1.6960894459791674E-2</v>
      </c>
    </row>
    <row r="1616" spans="1:21" x14ac:dyDescent="0.25">
      <c r="A1616" s="130">
        <f t="shared" si="480"/>
        <v>2005.07</v>
      </c>
      <c r="B1616" s="138"/>
      <c r="C1616" s="149">
        <f t="shared" si="488"/>
        <v>0.01</v>
      </c>
      <c r="D1616" s="150">
        <f t="shared" si="481"/>
        <v>-12.222400000000107</v>
      </c>
      <c r="E1616" s="150">
        <f t="shared" si="482"/>
        <v>7.144001766412071</v>
      </c>
      <c r="F1616" s="150">
        <f t="shared" si="483"/>
        <v>20.248683800720361</v>
      </c>
      <c r="G1616" s="151">
        <f t="shared" si="484"/>
        <v>-5.078398233588036</v>
      </c>
      <c r="H1616" s="150">
        <f t="shared" si="485"/>
        <v>8.0262838007202539</v>
      </c>
      <c r="I1616" s="137"/>
      <c r="J1616" s="151">
        <f t="shared" si="486"/>
        <v>1217.1616017664119</v>
      </c>
      <c r="K1616" s="150">
        <f t="shared" si="487"/>
        <v>1230.2662838007202</v>
      </c>
      <c r="L1616" s="135"/>
      <c r="M1616" s="149">
        <f t="shared" si="489"/>
        <v>1.0178027454960135</v>
      </c>
      <c r="N1616" s="149">
        <f t="shared" si="490"/>
        <v>1.0177544824810345</v>
      </c>
      <c r="O1616" s="149">
        <f t="shared" si="491"/>
        <v>1.0180834659053966</v>
      </c>
      <c r="P1616" s="149">
        <f t="shared" si="492"/>
        <v>1.017946671072258</v>
      </c>
      <c r="Q1616" s="140"/>
      <c r="R1616" s="152">
        <f t="shared" si="493"/>
        <v>1.7646132649811304E-2</v>
      </c>
      <c r="S1616" s="152">
        <f t="shared" si="494"/>
        <v>1.759871269587961E-2</v>
      </c>
      <c r="T1616" s="152">
        <f t="shared" si="495"/>
        <v>1.7921904851214383E-2</v>
      </c>
      <c r="U1616" s="152">
        <f t="shared" si="496"/>
        <v>1.7787530776037428E-2</v>
      </c>
    </row>
    <row r="1617" spans="1:21" x14ac:dyDescent="0.25">
      <c r="A1617" s="130">
        <f t="shared" si="480"/>
        <v>2005.08</v>
      </c>
      <c r="B1617" s="138"/>
      <c r="C1617" s="149">
        <f t="shared" si="488"/>
        <v>0.01</v>
      </c>
      <c r="D1617" s="150">
        <f t="shared" si="481"/>
        <v>-12.242700000000013</v>
      </c>
      <c r="E1617" s="150">
        <f t="shared" si="482"/>
        <v>6.9472530716016738</v>
      </c>
      <c r="F1617" s="150">
        <f t="shared" si="483"/>
        <v>16.756774766682337</v>
      </c>
      <c r="G1617" s="151">
        <f t="shared" si="484"/>
        <v>-5.2954469283983396</v>
      </c>
      <c r="H1617" s="150">
        <f t="shared" si="485"/>
        <v>4.5140747666823238</v>
      </c>
      <c r="I1617" s="137"/>
      <c r="J1617" s="151">
        <f t="shared" si="486"/>
        <v>1218.9745530716016</v>
      </c>
      <c r="K1617" s="150">
        <f t="shared" si="487"/>
        <v>1228.7840747666824</v>
      </c>
      <c r="L1617" s="135"/>
      <c r="M1617" s="149">
        <f t="shared" si="489"/>
        <v>1.0078194571784989</v>
      </c>
      <c r="N1617" s="149">
        <f t="shared" si="490"/>
        <v>1.0070506031220061</v>
      </c>
      <c r="O1617" s="149">
        <f t="shared" si="491"/>
        <v>1.0050942363057132</v>
      </c>
      <c r="P1617" s="149">
        <f t="shared" si="492"/>
        <v>1.0032397602818353</v>
      </c>
      <c r="Q1617" s="140"/>
      <c r="R1617" s="152">
        <f t="shared" si="493"/>
        <v>7.7890436651102358E-3</v>
      </c>
      <c r="S1617" s="152">
        <f t="shared" si="494"/>
        <v>7.0258638363366582E-3</v>
      </c>
      <c r="T1617" s="152">
        <f t="shared" si="495"/>
        <v>5.0813045835160983E-3</v>
      </c>
      <c r="U1617" s="152">
        <f t="shared" si="496"/>
        <v>3.2345235659145418E-3</v>
      </c>
    </row>
    <row r="1618" spans="1:21" x14ac:dyDescent="0.25">
      <c r="A1618" s="130">
        <f t="shared" si="480"/>
        <v>2005.09</v>
      </c>
      <c r="B1618" s="138"/>
      <c r="C1618" s="149">
        <f t="shared" si="488"/>
        <v>0.01</v>
      </c>
      <c r="D1618" s="150">
        <f t="shared" si="481"/>
        <v>-12.259199999999964</v>
      </c>
      <c r="E1618" s="150">
        <f t="shared" si="482"/>
        <v>6.9101382635724375</v>
      </c>
      <c r="F1618" s="150">
        <f t="shared" si="483"/>
        <v>16.23163376389854</v>
      </c>
      <c r="G1618" s="151">
        <f t="shared" si="484"/>
        <v>-5.3490617364275268</v>
      </c>
      <c r="H1618" s="150">
        <f t="shared" si="485"/>
        <v>3.9724337638985752</v>
      </c>
      <c r="I1618" s="137"/>
      <c r="J1618" s="151">
        <f t="shared" si="486"/>
        <v>1220.5709382635725</v>
      </c>
      <c r="K1618" s="150">
        <f t="shared" si="487"/>
        <v>1229.8924337638987</v>
      </c>
      <c r="L1618" s="135"/>
      <c r="M1618" s="149">
        <f t="shared" si="489"/>
        <v>0.99988602026952456</v>
      </c>
      <c r="N1618" s="149">
        <f t="shared" si="490"/>
        <v>0.99976783735870367</v>
      </c>
      <c r="O1618" s="149">
        <f t="shared" si="491"/>
        <v>1.0014166522499732</v>
      </c>
      <c r="P1618" s="149">
        <f t="shared" si="492"/>
        <v>1.0011390453986444</v>
      </c>
      <c r="Q1618" s="140"/>
      <c r="R1618" s="152">
        <f t="shared" si="493"/>
        <v>-1.1398622665855064E-4</v>
      </c>
      <c r="S1618" s="152">
        <f t="shared" si="494"/>
        <v>-2.3218959521421233E-4</v>
      </c>
      <c r="T1618" s="152">
        <f t="shared" si="495"/>
        <v>1.4156497448636065E-3</v>
      </c>
      <c r="U1618" s="152">
        <f t="shared" si="496"/>
        <v>1.1383971786223081E-3</v>
      </c>
    </row>
    <row r="1619" spans="1:21" x14ac:dyDescent="0.25">
      <c r="A1619" s="130">
        <f t="shared" si="480"/>
        <v>2005.1</v>
      </c>
      <c r="B1619" s="138"/>
      <c r="C1619" s="149">
        <f t="shared" si="488"/>
        <v>0.01</v>
      </c>
      <c r="D1619" s="150">
        <f t="shared" si="481"/>
        <v>-11.919599999999946</v>
      </c>
      <c r="E1619" s="150">
        <f t="shared" si="482"/>
        <v>6.8115544239255108</v>
      </c>
      <c r="F1619" s="150">
        <f t="shared" si="483"/>
        <v>3.885193061807878</v>
      </c>
      <c r="G1619" s="151">
        <f t="shared" si="484"/>
        <v>-5.108045576074435</v>
      </c>
      <c r="H1619" s="150">
        <f t="shared" si="485"/>
        <v>-8.0344069381920669</v>
      </c>
      <c r="I1619" s="137"/>
      <c r="J1619" s="151">
        <f t="shared" si="486"/>
        <v>1186.8519544239257</v>
      </c>
      <c r="K1619" s="150">
        <f t="shared" si="487"/>
        <v>1183.9255930618081</v>
      </c>
      <c r="L1619" s="135"/>
      <c r="M1619" s="149">
        <f t="shared" si="489"/>
        <v>1.0096532049775933</v>
      </c>
      <c r="N1619" s="149">
        <f t="shared" si="490"/>
        <v>1.0068643913522206</v>
      </c>
      <c r="O1619" s="149">
        <f t="shared" si="491"/>
        <v>1.0158050635185669</v>
      </c>
      <c r="P1619" s="149">
        <f t="shared" si="492"/>
        <v>1.0142143723673791</v>
      </c>
      <c r="Q1619" s="140"/>
      <c r="R1619" s="152">
        <f t="shared" si="493"/>
        <v>9.6069104828189669E-3</v>
      </c>
      <c r="S1619" s="152">
        <f t="shared" si="494"/>
        <v>6.84093868226899E-3</v>
      </c>
      <c r="T1619" s="152">
        <f t="shared" si="495"/>
        <v>1.5681464131952601E-2</v>
      </c>
      <c r="U1619" s="152">
        <f t="shared" si="496"/>
        <v>1.4114295415602449E-2</v>
      </c>
    </row>
    <row r="1620" spans="1:21" x14ac:dyDescent="0.25">
      <c r="A1620" s="130">
        <f t="shared" si="480"/>
        <v>2005.11</v>
      </c>
      <c r="B1620" s="138"/>
      <c r="C1620" s="149">
        <f t="shared" si="488"/>
        <v>0.01</v>
      </c>
      <c r="D1620" s="150">
        <f t="shared" si="481"/>
        <v>-12.373700000000099</v>
      </c>
      <c r="E1620" s="150">
        <f t="shared" si="482"/>
        <v>6.9935001471726732</v>
      </c>
      <c r="F1620" s="150">
        <f t="shared" si="483"/>
        <v>20.799592143498188</v>
      </c>
      <c r="G1620" s="151">
        <f t="shared" si="484"/>
        <v>-5.3801998528274257</v>
      </c>
      <c r="H1620" s="150">
        <f t="shared" si="485"/>
        <v>8.4258921434980891</v>
      </c>
      <c r="I1620" s="137"/>
      <c r="J1620" s="151">
        <f t="shared" si="486"/>
        <v>1231.9898001471724</v>
      </c>
      <c r="K1620" s="150">
        <f t="shared" si="487"/>
        <v>1245.7958921434979</v>
      </c>
      <c r="L1620" s="135"/>
      <c r="M1620" s="149">
        <f t="shared" si="489"/>
        <v>1.0182720040948106</v>
      </c>
      <c r="N1620" s="149">
        <f t="shared" si="490"/>
        <v>1.0222935747248971</v>
      </c>
      <c r="O1620" s="149">
        <f t="shared" si="491"/>
        <v>1.0348373582948476</v>
      </c>
      <c r="P1620" s="149">
        <f t="shared" si="492"/>
        <v>1.0467980399452068</v>
      </c>
      <c r="Q1620" s="140"/>
      <c r="R1620" s="152">
        <f t="shared" si="493"/>
        <v>1.8107077030365116E-2</v>
      </c>
      <c r="S1620" s="152">
        <f t="shared" si="494"/>
        <v>2.2048705644085984E-2</v>
      </c>
      <c r="T1620" s="152">
        <f t="shared" si="495"/>
        <v>3.4244272625166286E-2</v>
      </c>
      <c r="U1620" s="152">
        <f t="shared" si="496"/>
        <v>4.5736019246811123E-2</v>
      </c>
    </row>
    <row r="1621" spans="1:21" x14ac:dyDescent="0.25">
      <c r="A1621" s="130">
        <f t="shared" si="480"/>
        <v>2005.12</v>
      </c>
      <c r="B1621" s="138"/>
      <c r="C1621" s="149">
        <f t="shared" si="488"/>
        <v>0.01</v>
      </c>
      <c r="D1621" s="150">
        <f t="shared" si="481"/>
        <v>-12.620699999999943</v>
      </c>
      <c r="E1621" s="150">
        <f t="shared" si="482"/>
        <v>6.9622197541962301</v>
      </c>
      <c r="F1621" s="150">
        <f t="shared" si="483"/>
        <v>20.941736399181334</v>
      </c>
      <c r="G1621" s="151">
        <f t="shared" si="484"/>
        <v>-5.6584802458037124</v>
      </c>
      <c r="H1621" s="150">
        <f t="shared" si="485"/>
        <v>8.3210363991813914</v>
      </c>
      <c r="I1621" s="137"/>
      <c r="J1621" s="151">
        <f t="shared" si="486"/>
        <v>1256.4115197541962</v>
      </c>
      <c r="K1621" s="150">
        <f t="shared" si="487"/>
        <v>1270.3910363991813</v>
      </c>
      <c r="L1621" s="135"/>
      <c r="M1621" s="149">
        <f t="shared" si="489"/>
        <v>1.004627946856818</v>
      </c>
      <c r="N1621" s="149">
        <f t="shared" si="490"/>
        <v>1.0046011560227459</v>
      </c>
      <c r="O1621" s="149">
        <f t="shared" si="491"/>
        <v>1.0173982346201877</v>
      </c>
      <c r="P1621" s="149">
        <f t="shared" si="492"/>
        <v>1.0173176501794692</v>
      </c>
      <c r="Q1621" s="140"/>
      <c r="R1621" s="152">
        <f t="shared" si="493"/>
        <v>4.6172708367934918E-3</v>
      </c>
      <c r="S1621" s="152">
        <f t="shared" si="494"/>
        <v>4.5906030625359117E-3</v>
      </c>
      <c r="T1621" s="152">
        <f t="shared" si="495"/>
        <v>1.7248618217473251E-2</v>
      </c>
      <c r="U1621" s="152">
        <f t="shared" si="496"/>
        <v>1.7169408691108702E-2</v>
      </c>
    </row>
    <row r="1622" spans="1:21" x14ac:dyDescent="0.25">
      <c r="A1622" s="130">
        <f t="shared" si="480"/>
        <v>2006.01</v>
      </c>
      <c r="B1622" s="138"/>
      <c r="C1622" s="149">
        <f t="shared" si="488"/>
        <v>0.01</v>
      </c>
      <c r="D1622" s="150">
        <f t="shared" ref="D1622:D1641" si="497">(1-Epsilon)*q_SP-q_SP</f>
        <v>-12.787299999999959</v>
      </c>
      <c r="E1622" s="150">
        <f t="shared" si="482"/>
        <v>7.0689994250719108</v>
      </c>
      <c r="F1622" s="150">
        <f t="shared" si="483"/>
        <v>20.949950718298641</v>
      </c>
      <c r="G1622" s="151">
        <f t="shared" si="484"/>
        <v>-5.7183005749280484</v>
      </c>
      <c r="H1622" s="150">
        <f t="shared" si="485"/>
        <v>8.1626507182986821</v>
      </c>
      <c r="I1622" s="137"/>
      <c r="J1622" s="151">
        <f t="shared" si="486"/>
        <v>1273.011699425072</v>
      </c>
      <c r="K1622" s="150">
        <f t="shared" si="487"/>
        <v>1286.8926507182987</v>
      </c>
      <c r="L1622" s="135"/>
      <c r="M1622" s="149">
        <f t="shared" si="489"/>
        <v>1.0038832353182645</v>
      </c>
      <c r="N1622" s="149">
        <f t="shared" si="490"/>
        <v>1.0038170826034978</v>
      </c>
      <c r="O1622" s="149">
        <f t="shared" si="491"/>
        <v>1.0119957292803052</v>
      </c>
      <c r="P1622" s="149">
        <f t="shared" si="492"/>
        <v>1.0117996766240653</v>
      </c>
      <c r="Q1622" s="140"/>
      <c r="R1622" s="152">
        <f t="shared" si="493"/>
        <v>3.875715022427814E-3</v>
      </c>
      <c r="S1622" s="152">
        <f t="shared" si="494"/>
        <v>3.8098160292362919E-3</v>
      </c>
      <c r="T1622" s="152">
        <f t="shared" si="495"/>
        <v>1.1924350777619476E-2</v>
      </c>
      <c r="U1622" s="152">
        <f t="shared" si="496"/>
        <v>1.1730603271047213E-2</v>
      </c>
    </row>
    <row r="1623" spans="1:21" x14ac:dyDescent="0.25">
      <c r="A1623" s="130">
        <f t="shared" si="480"/>
        <v>2006.02</v>
      </c>
      <c r="B1623" s="138"/>
      <c r="C1623" s="149">
        <f t="shared" si="488"/>
        <v>0.01</v>
      </c>
      <c r="D1623" s="150">
        <f t="shared" si="497"/>
        <v>-12.766499999999951</v>
      </c>
      <c r="E1623" s="150">
        <f t="shared" si="482"/>
        <v>7.0817291084536027</v>
      </c>
      <c r="F1623" s="150">
        <f t="shared" si="483"/>
        <v>8.2490370734597072</v>
      </c>
      <c r="G1623" s="151">
        <f t="shared" si="484"/>
        <v>-5.6847708915463482</v>
      </c>
      <c r="H1623" s="150">
        <f t="shared" si="485"/>
        <v>-4.5174629265402437</v>
      </c>
      <c r="I1623" s="137"/>
      <c r="J1623" s="151">
        <f t="shared" si="486"/>
        <v>1270.9652291084537</v>
      </c>
      <c r="K1623" s="150">
        <f t="shared" si="487"/>
        <v>1272.1325370734598</v>
      </c>
      <c r="L1623" s="135"/>
      <c r="M1623" s="149">
        <f t="shared" si="489"/>
        <v>1.0110411297300497</v>
      </c>
      <c r="N1623" s="149">
        <f t="shared" si="490"/>
        <v>1.0083014222758975</v>
      </c>
      <c r="O1623" s="149">
        <f t="shared" si="491"/>
        <v>1.0103344846873361</v>
      </c>
      <c r="P1623" s="149">
        <f t="shared" si="492"/>
        <v>1.0071431809797773</v>
      </c>
      <c r="Q1623" s="140"/>
      <c r="R1623" s="152">
        <f t="shared" si="493"/>
        <v>1.0980621436403486E-2</v>
      </c>
      <c r="S1623" s="152">
        <f t="shared" si="494"/>
        <v>8.267154984219335E-3</v>
      </c>
      <c r="T1623" s="152">
        <f t="shared" si="495"/>
        <v>1.0281448985266815E-2</v>
      </c>
      <c r="U1623" s="152">
        <f t="shared" si="496"/>
        <v>7.1177893090166831E-3</v>
      </c>
    </row>
    <row r="1624" spans="1:21" x14ac:dyDescent="0.25">
      <c r="A1624" s="130">
        <f t="shared" si="480"/>
        <v>2006.03</v>
      </c>
      <c r="B1624" s="138"/>
      <c r="C1624" s="149">
        <f t="shared" si="488"/>
        <v>0.01</v>
      </c>
      <c r="D1624" s="150">
        <f t="shared" si="497"/>
        <v>-12.937400000000025</v>
      </c>
      <c r="E1624" s="150">
        <f t="shared" si="482"/>
        <v>7.0870864188382932</v>
      </c>
      <c r="F1624" s="150">
        <f t="shared" si="483"/>
        <v>21.189624776926919</v>
      </c>
      <c r="G1624" s="151">
        <f t="shared" si="484"/>
        <v>-5.8503135811617319</v>
      </c>
      <c r="H1624" s="150">
        <f t="shared" si="485"/>
        <v>8.2522247769268944</v>
      </c>
      <c r="I1624" s="137"/>
      <c r="J1624" s="151">
        <f t="shared" si="486"/>
        <v>1287.8896864188382</v>
      </c>
      <c r="K1624" s="150">
        <f t="shared" si="487"/>
        <v>1301.9922247769268</v>
      </c>
      <c r="L1624" s="135"/>
      <c r="M1624" s="149">
        <f t="shared" si="489"/>
        <v>1.0152063417475736</v>
      </c>
      <c r="N1624" s="149">
        <f t="shared" si="490"/>
        <v>1.0179876666343348</v>
      </c>
      <c r="O1624" s="149">
        <f t="shared" si="491"/>
        <v>1.0149087167771562</v>
      </c>
      <c r="P1624" s="149">
        <f t="shared" si="492"/>
        <v>1.0232245785079432</v>
      </c>
      <c r="Q1624" s="140"/>
      <c r="R1624" s="152">
        <f t="shared" si="493"/>
        <v>1.509188419480002E-2</v>
      </c>
      <c r="S1624" s="152">
        <f t="shared" si="494"/>
        <v>1.7827802764502968E-2</v>
      </c>
      <c r="T1624" s="152">
        <f t="shared" si="495"/>
        <v>1.4798674239728825E-2</v>
      </c>
      <c r="U1624" s="152">
        <f t="shared" si="496"/>
        <v>2.2958992209729214E-2</v>
      </c>
    </row>
    <row r="1625" spans="1:21" x14ac:dyDescent="0.25">
      <c r="A1625" s="130">
        <f t="shared" si="480"/>
        <v>2006.04</v>
      </c>
      <c r="B1625" s="138"/>
      <c r="C1625" s="149">
        <f t="shared" si="488"/>
        <v>0.01</v>
      </c>
      <c r="D1625" s="150">
        <f t="shared" si="497"/>
        <v>-13.02170000000001</v>
      </c>
      <c r="E1625" s="150">
        <f t="shared" si="482"/>
        <v>6.9990463828513505</v>
      </c>
      <c r="F1625" s="150">
        <f t="shared" si="483"/>
        <v>20.472769761162798</v>
      </c>
      <c r="G1625" s="151">
        <f t="shared" si="484"/>
        <v>-6.0226536171486593</v>
      </c>
      <c r="H1625" s="150">
        <f t="shared" si="485"/>
        <v>7.4510697611627883</v>
      </c>
      <c r="I1625" s="137"/>
      <c r="J1625" s="151">
        <f t="shared" si="486"/>
        <v>1296.1473463828513</v>
      </c>
      <c r="K1625" s="150">
        <f t="shared" si="487"/>
        <v>1309.621069761163</v>
      </c>
      <c r="L1625" s="135"/>
      <c r="M1625" s="149">
        <f t="shared" si="489"/>
        <v>1.0201125081854594</v>
      </c>
      <c r="N1625" s="149">
        <f t="shared" si="490"/>
        <v>1.0199597176139676</v>
      </c>
      <c r="O1625" s="149">
        <f t="shared" si="491"/>
        <v>1.0114722581592144</v>
      </c>
      <c r="P1625" s="149">
        <f t="shared" si="492"/>
        <v>1.0110253335325261</v>
      </c>
      <c r="Q1625" s="140"/>
      <c r="R1625" s="152">
        <f t="shared" si="493"/>
        <v>1.9912923355952929E-2</v>
      </c>
      <c r="S1625" s="152">
        <f t="shared" si="494"/>
        <v>1.9763133981003166E-2</v>
      </c>
      <c r="T1625" s="152">
        <f t="shared" si="495"/>
        <v>1.140695081278866E-2</v>
      </c>
      <c r="U1625" s="152">
        <f t="shared" si="496"/>
        <v>1.0964997620064235E-2</v>
      </c>
    </row>
    <row r="1626" spans="1:21" x14ac:dyDescent="0.25">
      <c r="A1626" s="130">
        <f t="shared" si="480"/>
        <v>2006.05</v>
      </c>
      <c r="B1626" s="138"/>
      <c r="C1626" s="149">
        <f t="shared" si="488"/>
        <v>0.01</v>
      </c>
      <c r="D1626" s="150">
        <f t="shared" si="497"/>
        <v>-12.900100000000066</v>
      </c>
      <c r="E1626" s="150">
        <f t="shared" si="482"/>
        <v>6.7502712527694282</v>
      </c>
      <c r="F1626" s="150">
        <f t="shared" si="483"/>
        <v>5.1123905061396497</v>
      </c>
      <c r="G1626" s="151">
        <f t="shared" si="484"/>
        <v>-6.1498287472306377</v>
      </c>
      <c r="H1626" s="150">
        <f t="shared" si="485"/>
        <v>-7.7877094938604161</v>
      </c>
      <c r="I1626" s="137"/>
      <c r="J1626" s="151">
        <f t="shared" si="486"/>
        <v>1283.8601712527693</v>
      </c>
      <c r="K1626" s="150">
        <f t="shared" si="487"/>
        <v>1282.2222905061396</v>
      </c>
      <c r="L1626" s="135"/>
      <c r="M1626" s="149">
        <f t="shared" si="489"/>
        <v>1.0076309833086281</v>
      </c>
      <c r="N1626" s="149">
        <f t="shared" si="490"/>
        <v>1.0046334825864147</v>
      </c>
      <c r="O1626" s="149">
        <f t="shared" si="491"/>
        <v>1.0089737809771189</v>
      </c>
      <c r="P1626" s="149">
        <f t="shared" si="492"/>
        <v>1.0067035915787144</v>
      </c>
      <c r="Q1626" s="140"/>
      <c r="R1626" s="152">
        <f t="shared" si="493"/>
        <v>7.6020146351385553E-3</v>
      </c>
      <c r="S1626" s="152">
        <f t="shared" si="494"/>
        <v>4.6227810501640485E-3</v>
      </c>
      <c r="T1626" s="152">
        <f t="shared" si="495"/>
        <v>8.9337558773790061E-3</v>
      </c>
      <c r="U1626" s="152">
        <f t="shared" si="496"/>
        <v>6.6812224221663502E-3</v>
      </c>
    </row>
    <row r="1627" spans="1:21" x14ac:dyDescent="0.25">
      <c r="A1627" s="130">
        <f t="shared" si="480"/>
        <v>2006.06</v>
      </c>
      <c r="B1627" s="138"/>
      <c r="C1627" s="149">
        <f t="shared" si="488"/>
        <v>0.01</v>
      </c>
      <c r="D1627" s="150">
        <f t="shared" si="497"/>
        <v>-12.531700000000001</v>
      </c>
      <c r="E1627" s="150">
        <f t="shared" si="482"/>
        <v>6.5426944907517424</v>
      </c>
      <c r="F1627" s="150">
        <f t="shared" si="483"/>
        <v>4.1503431690101724</v>
      </c>
      <c r="G1627" s="151">
        <f t="shared" si="484"/>
        <v>-5.9890055092482584</v>
      </c>
      <c r="H1627" s="150">
        <f t="shared" si="485"/>
        <v>-8.3813568309898283</v>
      </c>
      <c r="I1627" s="137"/>
      <c r="J1627" s="151">
        <f t="shared" si="486"/>
        <v>1247.1809944907518</v>
      </c>
      <c r="K1627" s="150">
        <f t="shared" si="487"/>
        <v>1244.7886431690104</v>
      </c>
      <c r="L1627" s="135"/>
      <c r="M1627" s="149">
        <f t="shared" si="489"/>
        <v>0.99601457003606209</v>
      </c>
      <c r="N1627" s="149">
        <f t="shared" si="490"/>
        <v>0.99585194921568843</v>
      </c>
      <c r="O1627" s="149">
        <f t="shared" si="491"/>
        <v>0.99899360114261748</v>
      </c>
      <c r="P1627" s="149">
        <f t="shared" si="492"/>
        <v>0.99889044300006158</v>
      </c>
      <c r="Q1627" s="140"/>
      <c r="R1627" s="152">
        <f t="shared" si="493"/>
        <v>-3.9933929542718778E-3</v>
      </c>
      <c r="S1627" s="152">
        <f t="shared" si="494"/>
        <v>-4.1566778121307916E-3</v>
      </c>
      <c r="T1627" s="152">
        <f t="shared" si="495"/>
        <v>-1.0069056167424789E-3</v>
      </c>
      <c r="U1627" s="152">
        <f t="shared" si="496"/>
        <v>-1.1101730140171237E-3</v>
      </c>
    </row>
    <row r="1628" spans="1:21" x14ac:dyDescent="0.25">
      <c r="A1628" s="130">
        <f t="shared" si="480"/>
        <v>2006.07</v>
      </c>
      <c r="B1628" s="138"/>
      <c r="C1628" s="149">
        <f t="shared" si="488"/>
        <v>0.01</v>
      </c>
      <c r="D1628" s="150">
        <f t="shared" si="497"/>
        <v>-12.602399999999989</v>
      </c>
      <c r="E1628" s="150">
        <f t="shared" si="482"/>
        <v>6.7113249316483001</v>
      </c>
      <c r="F1628" s="150">
        <f t="shared" si="483"/>
        <v>19.465758674179654</v>
      </c>
      <c r="G1628" s="151">
        <f t="shared" si="484"/>
        <v>-5.8910750683516886</v>
      </c>
      <c r="H1628" s="150">
        <f t="shared" si="485"/>
        <v>6.8633586741796648</v>
      </c>
      <c r="I1628" s="137"/>
      <c r="J1628" s="151">
        <f t="shared" si="486"/>
        <v>1254.3489249316483</v>
      </c>
      <c r="K1628" s="150">
        <f t="shared" si="487"/>
        <v>1267.1033586741796</v>
      </c>
      <c r="L1628" s="135"/>
      <c r="M1628" s="149">
        <f t="shared" si="489"/>
        <v>1.0038984353097473</v>
      </c>
      <c r="N1628" s="149">
        <f t="shared" si="490"/>
        <v>1.00714222163653</v>
      </c>
      <c r="O1628" s="149">
        <f t="shared" si="491"/>
        <v>1.0062638512729951</v>
      </c>
      <c r="P1628" s="149">
        <f t="shared" si="492"/>
        <v>1.0156722411916532</v>
      </c>
      <c r="Q1628" s="140"/>
      <c r="R1628" s="152">
        <f t="shared" si="493"/>
        <v>3.8908561024620213E-3</v>
      </c>
      <c r="S1628" s="152">
        <f t="shared" si="494"/>
        <v>7.1168367694748281E-3</v>
      </c>
      <c r="T1628" s="152">
        <f t="shared" si="495"/>
        <v>6.2443148961396156E-3</v>
      </c>
      <c r="U1628" s="152">
        <f t="shared" si="496"/>
        <v>1.5550699858293235E-2</v>
      </c>
    </row>
    <row r="1629" spans="1:21" x14ac:dyDescent="0.25">
      <c r="A1629" s="130">
        <f t="shared" si="480"/>
        <v>2006.08</v>
      </c>
      <c r="B1629" s="138"/>
      <c r="C1629" s="149">
        <f t="shared" si="488"/>
        <v>0.01</v>
      </c>
      <c r="D1629" s="150">
        <f t="shared" si="497"/>
        <v>-12.871499999999969</v>
      </c>
      <c r="E1629" s="150">
        <f t="shared" si="482"/>
        <v>6.8815913020396646</v>
      </c>
      <c r="F1629" s="150">
        <f t="shared" si="483"/>
        <v>21.332296815454185</v>
      </c>
      <c r="G1629" s="151">
        <f t="shared" si="484"/>
        <v>-5.9899086979603045</v>
      </c>
      <c r="H1629" s="150">
        <f t="shared" si="485"/>
        <v>8.4607968154542164</v>
      </c>
      <c r="I1629" s="137"/>
      <c r="J1629" s="151">
        <f t="shared" si="486"/>
        <v>1281.1600913020397</v>
      </c>
      <c r="K1629" s="150">
        <f t="shared" si="487"/>
        <v>1295.6107968154543</v>
      </c>
      <c r="L1629" s="135"/>
      <c r="M1629" s="149">
        <f t="shared" si="489"/>
        <v>0.99755270436714882</v>
      </c>
      <c r="N1629" s="149">
        <f t="shared" si="490"/>
        <v>0.99784878110481756</v>
      </c>
      <c r="O1629" s="149">
        <f t="shared" si="491"/>
        <v>1.0170193573101578</v>
      </c>
      <c r="P1629" s="149">
        <f t="shared" si="492"/>
        <v>1.0179371678238727</v>
      </c>
      <c r="Q1629" s="140"/>
      <c r="R1629" s="152">
        <f t="shared" si="493"/>
        <v>-2.4502951556204669E-3</v>
      </c>
      <c r="S1629" s="152">
        <f t="shared" si="494"/>
        <v>-2.1535360903423692E-3</v>
      </c>
      <c r="T1629" s="152">
        <f t="shared" si="495"/>
        <v>1.6876150621918638E-2</v>
      </c>
      <c r="U1629" s="152">
        <f t="shared" si="496"/>
        <v>1.777819502887559E-2</v>
      </c>
    </row>
    <row r="1630" spans="1:21" x14ac:dyDescent="0.25">
      <c r="A1630" s="130">
        <f t="shared" si="480"/>
        <v>2006.09</v>
      </c>
      <c r="B1630" s="138"/>
      <c r="C1630" s="149">
        <f t="shared" si="488"/>
        <v>0.01</v>
      </c>
      <c r="D1630" s="150">
        <f t="shared" si="497"/>
        <v>-13.177400000000034</v>
      </c>
      <c r="E1630" s="150">
        <f t="shared" si="482"/>
        <v>7.1558064468765679</v>
      </c>
      <c r="F1630" s="150">
        <f t="shared" si="483"/>
        <v>21.922482802473837</v>
      </c>
      <c r="G1630" s="151">
        <f t="shared" si="484"/>
        <v>-6.0215935531234663</v>
      </c>
      <c r="H1630" s="150">
        <f t="shared" si="485"/>
        <v>8.745082802473803</v>
      </c>
      <c r="I1630" s="137"/>
      <c r="J1630" s="151">
        <f t="shared" si="486"/>
        <v>1311.7184064468765</v>
      </c>
      <c r="K1630" s="150">
        <f t="shared" si="487"/>
        <v>1326.4850828024737</v>
      </c>
      <c r="L1630" s="135"/>
      <c r="M1630" s="149">
        <f t="shared" si="489"/>
        <v>1.000900470538411</v>
      </c>
      <c r="N1630" s="149">
        <f t="shared" si="490"/>
        <v>1.0008897069083162</v>
      </c>
      <c r="O1630" s="149">
        <f t="shared" si="491"/>
        <v>1.0197591086999296</v>
      </c>
      <c r="P1630" s="149">
        <f t="shared" si="492"/>
        <v>1.0197261333117051</v>
      </c>
      <c r="Q1630" s="140"/>
      <c r="R1630" s="152">
        <f t="shared" si="493"/>
        <v>9.0006535803283691E-4</v>
      </c>
      <c r="S1630" s="152">
        <f t="shared" si="494"/>
        <v>8.893113537259403E-4</v>
      </c>
      <c r="T1630" s="152">
        <f t="shared" si="495"/>
        <v>1.9566431462894412E-2</v>
      </c>
      <c r="U1630" s="152">
        <f t="shared" si="496"/>
        <v>1.9534094491242888E-2</v>
      </c>
    </row>
    <row r="1631" spans="1:21" x14ac:dyDescent="0.25">
      <c r="A1631" s="130">
        <f t="shared" si="480"/>
        <v>2006.1</v>
      </c>
      <c r="B1631" s="138"/>
      <c r="C1631" s="149">
        <f t="shared" si="488"/>
        <v>0.01</v>
      </c>
      <c r="D1631" s="150">
        <f t="shared" si="497"/>
        <v>-13.633800000000065</v>
      </c>
      <c r="E1631" s="150">
        <f t="shared" si="482"/>
        <v>7.4838475165697611</v>
      </c>
      <c r="F1631" s="150">
        <f t="shared" si="483"/>
        <v>22.865986674991515</v>
      </c>
      <c r="G1631" s="151">
        <f t="shared" si="484"/>
        <v>-6.1499524834303037</v>
      </c>
      <c r="H1631" s="150">
        <f t="shared" si="485"/>
        <v>9.2321866749914498</v>
      </c>
      <c r="I1631" s="137"/>
      <c r="J1631" s="151">
        <f t="shared" si="486"/>
        <v>1357.2300475165698</v>
      </c>
      <c r="K1631" s="150">
        <f t="shared" si="487"/>
        <v>1372.6121866749916</v>
      </c>
      <c r="L1631" s="135"/>
      <c r="M1631" s="149">
        <f t="shared" si="489"/>
        <v>1.0132995284007742</v>
      </c>
      <c r="N1631" s="149">
        <f t="shared" si="490"/>
        <v>1.013316135301169</v>
      </c>
      <c r="O1631" s="149">
        <f t="shared" si="491"/>
        <v>1.0311390035894918</v>
      </c>
      <c r="P1631" s="149">
        <f t="shared" si="492"/>
        <v>1.0311897439556335</v>
      </c>
      <c r="Q1631" s="140"/>
      <c r="R1631" s="152">
        <f t="shared" si="493"/>
        <v>1.3211866062744161E-2</v>
      </c>
      <c r="S1631" s="152">
        <f t="shared" si="494"/>
        <v>1.3228254863731597E-2</v>
      </c>
      <c r="T1631" s="152">
        <f t="shared" si="495"/>
        <v>3.0664019991002274E-2</v>
      </c>
      <c r="U1631" s="152">
        <f t="shared" si="496"/>
        <v>3.0713226856020518E-2</v>
      </c>
    </row>
    <row r="1632" spans="1:21" x14ac:dyDescent="0.25">
      <c r="A1632" s="130">
        <f t="shared" si="480"/>
        <v>2006.11</v>
      </c>
      <c r="B1632" s="138"/>
      <c r="C1632" s="149">
        <f t="shared" si="488"/>
        <v>0.01</v>
      </c>
      <c r="D1632" s="150">
        <f t="shared" si="497"/>
        <v>-13.886400000000094</v>
      </c>
      <c r="E1632" s="150">
        <f t="shared" si="482"/>
        <v>7.5180388197120926</v>
      </c>
      <c r="F1632" s="150">
        <f t="shared" si="483"/>
        <v>22.968470610205593</v>
      </c>
      <c r="G1632" s="151">
        <f t="shared" si="484"/>
        <v>-6.3683611802880016</v>
      </c>
      <c r="H1632" s="150">
        <f t="shared" si="485"/>
        <v>9.0820706102054984</v>
      </c>
      <c r="I1632" s="137"/>
      <c r="J1632" s="151">
        <f t="shared" si="486"/>
        <v>1382.2716388197121</v>
      </c>
      <c r="K1632" s="150">
        <f t="shared" si="487"/>
        <v>1397.7220706102055</v>
      </c>
      <c r="L1632" s="135"/>
      <c r="M1632" s="149">
        <f t="shared" si="489"/>
        <v>1.0009226681656664</v>
      </c>
      <c r="N1632" s="149">
        <f t="shared" si="490"/>
        <v>1.0008755797980924</v>
      </c>
      <c r="O1632" s="149">
        <f t="shared" si="491"/>
        <v>1.01544609470958</v>
      </c>
      <c r="P1632" s="149">
        <f t="shared" si="492"/>
        <v>1.0153022343475029</v>
      </c>
      <c r="Q1632" s="140"/>
      <c r="R1632" s="152">
        <f t="shared" si="493"/>
        <v>9.2224276904097997E-4</v>
      </c>
      <c r="S1632" s="152">
        <f t="shared" si="494"/>
        <v>8.7519670170563388E-4</v>
      </c>
      <c r="T1632" s="152">
        <f t="shared" si="495"/>
        <v>1.5328018117884101E-2</v>
      </c>
      <c r="U1632" s="152">
        <f t="shared" si="496"/>
        <v>1.5186335999761083E-2</v>
      </c>
    </row>
    <row r="1633" spans="1:21" x14ac:dyDescent="0.25">
      <c r="A1633" s="130">
        <f t="shared" si="480"/>
        <v>2006.12</v>
      </c>
      <c r="B1633" s="138"/>
      <c r="C1633" s="149">
        <f t="shared" si="488"/>
        <v>0.01</v>
      </c>
      <c r="D1633" s="150">
        <f t="shared" si="497"/>
        <v>-14.164199999999937</v>
      </c>
      <c r="E1633" s="150">
        <f t="shared" si="482"/>
        <v>7.74936106505442</v>
      </c>
      <c r="F1633" s="150">
        <f t="shared" si="483"/>
        <v>23.496237836570881</v>
      </c>
      <c r="G1633" s="151">
        <f t="shared" si="484"/>
        <v>-6.414838934945517</v>
      </c>
      <c r="H1633" s="150">
        <f t="shared" si="485"/>
        <v>9.3320378365709438</v>
      </c>
      <c r="I1633" s="137"/>
      <c r="J1633" s="151">
        <f t="shared" si="486"/>
        <v>1410.0051610650546</v>
      </c>
      <c r="K1633" s="150">
        <f t="shared" si="487"/>
        <v>1425.7520378365709</v>
      </c>
      <c r="L1633" s="135"/>
      <c r="M1633" s="149">
        <f t="shared" si="489"/>
        <v>1.0063761871736887</v>
      </c>
      <c r="N1633" s="149">
        <f t="shared" si="490"/>
        <v>1.0063689999301735</v>
      </c>
      <c r="O1633" s="149">
        <f t="shared" si="491"/>
        <v>1.0179975019922853</v>
      </c>
      <c r="P1633" s="149">
        <f t="shared" si="492"/>
        <v>1.0179757101075608</v>
      </c>
      <c r="Q1633" s="140"/>
      <c r="R1633" s="152">
        <f t="shared" si="493"/>
        <v>6.3559452907102684E-3</v>
      </c>
      <c r="S1633" s="152">
        <f t="shared" si="494"/>
        <v>6.3488035585513155E-3</v>
      </c>
      <c r="T1633" s="152">
        <f t="shared" si="495"/>
        <v>1.783746428670082E-2</v>
      </c>
      <c r="U1633" s="152">
        <f t="shared" si="496"/>
        <v>1.781605743852047E-2</v>
      </c>
    </row>
    <row r="1634" spans="1:21" x14ac:dyDescent="0.25">
      <c r="A1634" s="130">
        <f t="shared" si="480"/>
        <v>2007.01</v>
      </c>
      <c r="B1634" s="138"/>
      <c r="C1634" s="149">
        <f t="shared" si="488"/>
        <v>0.01</v>
      </c>
      <c r="D1634" s="150">
        <f t="shared" si="497"/>
        <v>-14.241600000000062</v>
      </c>
      <c r="E1634" s="150">
        <f t="shared" si="482"/>
        <v>7.7785542377921129</v>
      </c>
      <c r="F1634" s="150">
        <f t="shared" si="483"/>
        <v>22.145421502491889</v>
      </c>
      <c r="G1634" s="151">
        <f t="shared" si="484"/>
        <v>-6.4630457622079494</v>
      </c>
      <c r="H1634" s="150">
        <f t="shared" si="485"/>
        <v>7.9038215024918266</v>
      </c>
      <c r="I1634" s="137"/>
      <c r="J1634" s="151">
        <f t="shared" si="486"/>
        <v>1417.6969542377922</v>
      </c>
      <c r="K1634" s="150">
        <f t="shared" si="487"/>
        <v>1432.0638215024919</v>
      </c>
      <c r="L1634" s="135"/>
      <c r="M1634" s="149">
        <f t="shared" si="489"/>
        <v>1.015871372683492</v>
      </c>
      <c r="N1634" s="149">
        <f t="shared" si="490"/>
        <v>1.0155861163836353</v>
      </c>
      <c r="O1634" s="149">
        <f t="shared" si="491"/>
        <v>1.009672274533401</v>
      </c>
      <c r="P1634" s="149">
        <f t="shared" si="492"/>
        <v>1.0088601543368383</v>
      </c>
      <c r="Q1634" s="140"/>
      <c r="R1634" s="152">
        <f t="shared" si="493"/>
        <v>1.5746739452143464E-2</v>
      </c>
      <c r="S1634" s="152">
        <f t="shared" si="494"/>
        <v>1.5465900396178166E-2</v>
      </c>
      <c r="T1634" s="152">
        <f t="shared" si="495"/>
        <v>9.6257975379290296E-3</v>
      </c>
      <c r="U1634" s="152">
        <f t="shared" si="496"/>
        <v>8.8211334871890947E-3</v>
      </c>
    </row>
    <row r="1635" spans="1:21" x14ac:dyDescent="0.25">
      <c r="A1635" s="130">
        <f t="shared" si="480"/>
        <v>2007.02</v>
      </c>
      <c r="B1635" s="138"/>
      <c r="C1635" s="149">
        <f t="shared" si="488"/>
        <v>0.01</v>
      </c>
      <c r="D1635" s="150">
        <f t="shared" si="497"/>
        <v>-14.448000000000093</v>
      </c>
      <c r="E1635" s="150">
        <f t="shared" si="482"/>
        <v>7.7266162040729043</v>
      </c>
      <c r="F1635" s="150">
        <f t="shared" si="483"/>
        <v>23.699095879076488</v>
      </c>
      <c r="G1635" s="151">
        <f t="shared" si="484"/>
        <v>-6.7213837959271885</v>
      </c>
      <c r="H1635" s="150">
        <f t="shared" si="485"/>
        <v>9.2510958790763951</v>
      </c>
      <c r="I1635" s="137"/>
      <c r="J1635" s="151">
        <f t="shared" si="486"/>
        <v>1438.0786162040727</v>
      </c>
      <c r="K1635" s="150">
        <f t="shared" si="487"/>
        <v>1454.0510958790765</v>
      </c>
      <c r="L1635" s="135"/>
      <c r="M1635" s="149">
        <f t="shared" si="489"/>
        <v>1.0048357099091849</v>
      </c>
      <c r="N1635" s="149">
        <f t="shared" si="490"/>
        <v>1.005092955201671</v>
      </c>
      <c r="O1635" s="149">
        <f t="shared" si="491"/>
        <v>1.013155871167994</v>
      </c>
      <c r="P1635" s="149">
        <f t="shared" si="492"/>
        <v>1.0139448945502931</v>
      </c>
      <c r="Q1635" s="140"/>
      <c r="R1635" s="152">
        <f t="shared" si="493"/>
        <v>4.8240554207372617E-3</v>
      </c>
      <c r="S1635" s="152">
        <f t="shared" si="494"/>
        <v>5.0800299718305837E-3</v>
      </c>
      <c r="T1635" s="152">
        <f t="shared" si="495"/>
        <v>1.3070084276624984E-2</v>
      </c>
      <c r="U1635" s="152">
        <f t="shared" si="496"/>
        <v>1.3848559067311323E-2</v>
      </c>
    </row>
    <row r="1636" spans="1:21" x14ac:dyDescent="0.25">
      <c r="A1636" s="130">
        <f t="shared" si="480"/>
        <v>2007.03</v>
      </c>
      <c r="B1636" s="138"/>
      <c r="C1636" s="149">
        <f t="shared" si="488"/>
        <v>0.01</v>
      </c>
      <c r="D1636" s="150">
        <f t="shared" si="497"/>
        <v>-14.069500000000062</v>
      </c>
      <c r="E1636" s="150">
        <f t="shared" si="482"/>
        <v>7.5316805886589036</v>
      </c>
      <c r="F1636" s="150">
        <f t="shared" si="483"/>
        <v>4.6638874166982909</v>
      </c>
      <c r="G1636" s="151">
        <f t="shared" si="484"/>
        <v>-6.5378194113411583</v>
      </c>
      <c r="H1636" s="150">
        <f t="shared" si="485"/>
        <v>-9.405612583301771</v>
      </c>
      <c r="I1636" s="137"/>
      <c r="J1636" s="151">
        <f t="shared" si="486"/>
        <v>1400.4121805886589</v>
      </c>
      <c r="K1636" s="150">
        <f t="shared" si="487"/>
        <v>1397.5443874166983</v>
      </c>
      <c r="L1636" s="135"/>
      <c r="M1636" s="149">
        <f t="shared" si="489"/>
        <v>0.98718275150004331</v>
      </c>
      <c r="N1636" s="149">
        <f t="shared" si="490"/>
        <v>0.98378732554709503</v>
      </c>
      <c r="O1636" s="149">
        <f t="shared" si="491"/>
        <v>0.98883850307179977</v>
      </c>
      <c r="P1636" s="149">
        <f t="shared" si="492"/>
        <v>0.98673593324161701</v>
      </c>
      <c r="Q1636" s="140"/>
      <c r="R1636" s="152">
        <f t="shared" si="493"/>
        <v>-1.2900098127045468E-2</v>
      </c>
      <c r="S1636" s="152">
        <f t="shared" si="494"/>
        <v>-1.6345537863984808E-2</v>
      </c>
      <c r="T1636" s="152">
        <f t="shared" si="495"/>
        <v>-1.1224253846085323E-2</v>
      </c>
      <c r="U1636" s="152">
        <f t="shared" si="496"/>
        <v>-1.3352820186481599E-2</v>
      </c>
    </row>
    <row r="1637" spans="1:21" x14ac:dyDescent="0.25">
      <c r="A1637" s="130">
        <f t="shared" si="480"/>
        <v>2007.04</v>
      </c>
      <c r="B1637" s="138"/>
      <c r="C1637" s="149">
        <f t="shared" si="488"/>
        <v>0.01</v>
      </c>
      <c r="D1637" s="150">
        <f t="shared" si="497"/>
        <v>-14.636400000000094</v>
      </c>
      <c r="E1637" s="150">
        <f t="shared" si="482"/>
        <v>8.1341195642566309</v>
      </c>
      <c r="F1637" s="150">
        <f t="shared" si="483"/>
        <v>24.61464590694024</v>
      </c>
      <c r="G1637" s="151">
        <f t="shared" si="484"/>
        <v>-6.5022804357434634</v>
      </c>
      <c r="H1637" s="150">
        <f t="shared" si="485"/>
        <v>9.9782459069401455</v>
      </c>
      <c r="I1637" s="137"/>
      <c r="J1637" s="151">
        <f t="shared" si="486"/>
        <v>1457.1377195642567</v>
      </c>
      <c r="K1637" s="150">
        <f t="shared" si="487"/>
        <v>1473.6182459069403</v>
      </c>
      <c r="L1637" s="135"/>
      <c r="M1637" s="149">
        <f t="shared" si="489"/>
        <v>1.0216491435805923</v>
      </c>
      <c r="N1637" s="149">
        <f t="shared" si="490"/>
        <v>1.0255201283476376</v>
      </c>
      <c r="O1637" s="149">
        <f t="shared" si="491"/>
        <v>1.0375440023668328</v>
      </c>
      <c r="P1637" s="149">
        <f t="shared" si="492"/>
        <v>1.0492579830379161</v>
      </c>
      <c r="Q1637" s="140"/>
      <c r="R1637" s="152">
        <f t="shared" si="493"/>
        <v>2.1418129102104767E-2</v>
      </c>
      <c r="S1637" s="152">
        <f t="shared" si="494"/>
        <v>2.5199926175449132E-2</v>
      </c>
      <c r="T1637" s="152">
        <f t="shared" si="495"/>
        <v>3.6856384143195066E-2</v>
      </c>
      <c r="U1637" s="152">
        <f t="shared" si="496"/>
        <v>4.8083231530393247E-2</v>
      </c>
    </row>
    <row r="1638" spans="1:21" x14ac:dyDescent="0.25">
      <c r="A1638" s="130">
        <f t="shared" si="480"/>
        <v>2007.05</v>
      </c>
      <c r="B1638" s="138"/>
      <c r="C1638" s="149">
        <f t="shared" si="488"/>
        <v>0.01</v>
      </c>
      <c r="D1638" s="150">
        <f t="shared" si="497"/>
        <v>-15.111400000000003</v>
      </c>
      <c r="E1638" s="150">
        <f t="shared" si="482"/>
        <v>8.1363989173358515</v>
      </c>
      <c r="F1638" s="150">
        <f t="shared" si="483"/>
        <v>25.319428032597578</v>
      </c>
      <c r="G1638" s="151">
        <f t="shared" si="484"/>
        <v>-6.9750010826641518</v>
      </c>
      <c r="H1638" s="150">
        <f t="shared" si="485"/>
        <v>10.208028032597575</v>
      </c>
      <c r="I1638" s="137"/>
      <c r="J1638" s="151">
        <f t="shared" si="486"/>
        <v>1504.1649989173359</v>
      </c>
      <c r="K1638" s="150">
        <f t="shared" si="487"/>
        <v>1521.3480280325978</v>
      </c>
      <c r="L1638" s="135"/>
      <c r="M1638" s="149">
        <f t="shared" si="489"/>
        <v>1.0152626589050109</v>
      </c>
      <c r="N1638" s="149">
        <f t="shared" si="490"/>
        <v>1.0152893612072609</v>
      </c>
      <c r="O1638" s="149">
        <f t="shared" si="491"/>
        <v>1.0296514305262305</v>
      </c>
      <c r="P1638" s="149">
        <f t="shared" si="492"/>
        <v>1.0297345246600109</v>
      </c>
      <c r="Q1638" s="140"/>
      <c r="R1638" s="152">
        <f t="shared" si="493"/>
        <v>1.5147356263010467E-2</v>
      </c>
      <c r="S1638" s="152">
        <f t="shared" si="494"/>
        <v>1.517365679802464E-2</v>
      </c>
      <c r="T1638" s="152">
        <f t="shared" si="495"/>
        <v>2.9220328000776178E-2</v>
      </c>
      <c r="U1638" s="152">
        <f t="shared" si="496"/>
        <v>2.9301025971563262E-2</v>
      </c>
    </row>
    <row r="1639" spans="1:21" x14ac:dyDescent="0.25">
      <c r="A1639" s="130">
        <f t="shared" si="480"/>
        <v>2007.06</v>
      </c>
      <c r="B1639" s="138"/>
      <c r="C1639" s="149">
        <f t="shared" si="488"/>
        <v>0.01</v>
      </c>
      <c r="D1639" s="150">
        <f t="shared" si="497"/>
        <v>-15.141900000000078</v>
      </c>
      <c r="E1639" s="150">
        <f t="shared" si="482"/>
        <v>8.0013114444031714</v>
      </c>
      <c r="F1639" s="150">
        <f t="shared" si="483"/>
        <v>20.931304087588867</v>
      </c>
      <c r="G1639" s="151">
        <f t="shared" si="484"/>
        <v>-7.1405885555969064</v>
      </c>
      <c r="H1639" s="150">
        <f t="shared" si="485"/>
        <v>5.7894040875887889</v>
      </c>
      <c r="I1639" s="137"/>
      <c r="J1639" s="151">
        <f t="shared" si="486"/>
        <v>1507.0494114444032</v>
      </c>
      <c r="K1639" s="150">
        <f t="shared" si="487"/>
        <v>1519.9794040875888</v>
      </c>
      <c r="L1639" s="135"/>
      <c r="M1639" s="149">
        <f t="shared" si="489"/>
        <v>1.023494082014671</v>
      </c>
      <c r="N1639" s="149">
        <f t="shared" si="490"/>
        <v>1.0227454124524105</v>
      </c>
      <c r="O1639" s="149">
        <f t="shared" si="491"/>
        <v>1.0118150986430772</v>
      </c>
      <c r="P1639" s="149">
        <f t="shared" si="492"/>
        <v>1.0098565909187267</v>
      </c>
      <c r="Q1639" s="140"/>
      <c r="R1639" s="152">
        <f t="shared" si="493"/>
        <v>2.3222343996648968E-2</v>
      </c>
      <c r="S1639" s="152">
        <f t="shared" si="494"/>
        <v>2.2490592314901282E-2</v>
      </c>
      <c r="T1639" s="152">
        <f t="shared" si="495"/>
        <v>1.1745845321264107E-2</v>
      </c>
      <c r="U1639" s="152">
        <f t="shared" si="496"/>
        <v>9.8083315823693194E-3</v>
      </c>
    </row>
    <row r="1640" spans="1:21" x14ac:dyDescent="0.25">
      <c r="A1640" s="130">
        <f t="shared" si="480"/>
        <v>2007.07</v>
      </c>
      <c r="B1640" s="138"/>
      <c r="C1640" s="149">
        <f t="shared" si="488"/>
        <v>0.01</v>
      </c>
      <c r="D1640" s="150">
        <f t="shared" si="497"/>
        <v>-15.207100000000082</v>
      </c>
      <c r="E1640" s="150">
        <f t="shared" si="482"/>
        <v>7.7896456435067245</v>
      </c>
      <c r="F1640" s="150">
        <f t="shared" si="483"/>
        <v>22.896933539615684</v>
      </c>
      <c r="G1640" s="151">
        <f t="shared" si="484"/>
        <v>-7.4174543564933577</v>
      </c>
      <c r="H1640" s="150">
        <f t="shared" si="485"/>
        <v>7.6898335396156021</v>
      </c>
      <c r="I1640" s="137"/>
      <c r="J1640" s="151">
        <f t="shared" si="486"/>
        <v>1513.2925456435066</v>
      </c>
      <c r="K1640" s="150">
        <f t="shared" si="487"/>
        <v>1528.3998335396157</v>
      </c>
      <c r="L1640" s="135"/>
      <c r="M1640" s="149">
        <f t="shared" si="489"/>
        <v>0.99891172458078015</v>
      </c>
      <c r="N1640" s="149">
        <f t="shared" si="490"/>
        <v>0.99926639100155745</v>
      </c>
      <c r="O1640" s="149">
        <f t="shared" si="491"/>
        <v>1.0033808416141643</v>
      </c>
      <c r="P1640" s="149">
        <f t="shared" si="492"/>
        <v>1.0044233503285422</v>
      </c>
      <c r="Q1640" s="140"/>
      <c r="R1640" s="152">
        <f t="shared" si="493"/>
        <v>-1.088868020895464E-3</v>
      </c>
      <c r="S1640" s="152">
        <f t="shared" si="494"/>
        <v>-7.3387822120139041E-4</v>
      </c>
      <c r="T1640" s="152">
        <f t="shared" si="495"/>
        <v>3.3751394176886151E-3</v>
      </c>
      <c r="U1640" s="152">
        <f t="shared" si="496"/>
        <v>4.4135960682401216E-3</v>
      </c>
    </row>
    <row r="1641" spans="1:21" x14ac:dyDescent="0.25">
      <c r="A1641" s="130">
        <f t="shared" si="480"/>
        <v>2007.08</v>
      </c>
      <c r="B1641" s="138"/>
      <c r="C1641" s="149">
        <f t="shared" si="488"/>
        <v>0.01</v>
      </c>
      <c r="D1641" s="150">
        <f t="shared" si="497"/>
        <v>-14.546199999999999</v>
      </c>
      <c r="E1641" s="150">
        <f t="shared" si="482"/>
        <v>7.5458033958900828</v>
      </c>
      <c r="F1641" s="150">
        <f t="shared" si="483"/>
        <v>4.634261055233619</v>
      </c>
      <c r="G1641" s="151">
        <f t="shared" si="484"/>
        <v>-7.0003966041099162</v>
      </c>
      <c r="H1641" s="150">
        <f t="shared" si="485"/>
        <v>-9.9119389447663799</v>
      </c>
      <c r="I1641" s="137"/>
      <c r="J1641" s="151">
        <f t="shared" si="486"/>
        <v>1447.61960339589</v>
      </c>
      <c r="K1641" s="150">
        <f t="shared" si="487"/>
        <v>1444.7080610552334</v>
      </c>
      <c r="L1641" s="135"/>
      <c r="M1641" s="149">
        <f t="shared" si="489"/>
        <v>0.97358390981067233</v>
      </c>
      <c r="N1641" s="149">
        <f t="shared" si="490"/>
        <v>0.97063355334359058</v>
      </c>
      <c r="O1641" s="149">
        <f t="shared" si="491"/>
        <v>0.97567980040481894</v>
      </c>
      <c r="P1641" s="149">
        <f t="shared" si="492"/>
        <v>0.97386783667383958</v>
      </c>
      <c r="Q1641" s="140"/>
      <c r="R1641" s="152">
        <f t="shared" si="493"/>
        <v>-2.6771263934010983E-2</v>
      </c>
      <c r="S1641" s="152">
        <f t="shared" si="494"/>
        <v>-2.980627291598769E-2</v>
      </c>
      <c r="T1641" s="152">
        <f t="shared" si="495"/>
        <v>-2.4620819752599537E-2</v>
      </c>
      <c r="U1641" s="152">
        <f t="shared" si="496"/>
        <v>-2.647967584645863E-2</v>
      </c>
    </row>
    <row r="1642" spans="1:21" x14ac:dyDescent="0.25">
      <c r="A1642" s="130">
        <f t="shared" si="480"/>
        <v>2007.09</v>
      </c>
      <c r="B1642" s="138"/>
      <c r="C1642" s="149">
        <f t="shared" si="488"/>
        <v>0.01</v>
      </c>
      <c r="D1642" s="150">
        <f t="shared" ref="D1642:D1661" si="498">(1-Epsilon)*q_SP-q_SP</f>
        <v>-14.971199999999953</v>
      </c>
      <c r="E1642" s="150">
        <f t="shared" si="482"/>
        <v>8.2802068146369496</v>
      </c>
      <c r="F1642" s="150">
        <f t="shared" si="483"/>
        <v>25.039205573105622</v>
      </c>
      <c r="G1642" s="151">
        <f t="shared" si="484"/>
        <v>-6.6909931853630038</v>
      </c>
      <c r="H1642" s="150">
        <f t="shared" si="485"/>
        <v>10.068005573105669</v>
      </c>
      <c r="I1642" s="137"/>
      <c r="J1642" s="151">
        <f t="shared" si="486"/>
        <v>1490.429006814637</v>
      </c>
      <c r="K1642" s="150">
        <f t="shared" si="487"/>
        <v>1507.1880055731056</v>
      </c>
      <c r="L1642" s="135"/>
      <c r="M1642" s="149">
        <f t="shared" si="489"/>
        <v>1.0029870812431643</v>
      </c>
      <c r="N1642" s="149">
        <f t="shared" si="490"/>
        <v>1.0067696514992974</v>
      </c>
      <c r="O1642" s="149">
        <f t="shared" si="491"/>
        <v>1.0247563460953248</v>
      </c>
      <c r="P1642" s="149">
        <f t="shared" si="492"/>
        <v>1.0361947746706361</v>
      </c>
      <c r="Q1642" s="140"/>
      <c r="R1642" s="152">
        <f t="shared" si="493"/>
        <v>2.9826287803627941E-3</v>
      </c>
      <c r="S1642" s="152">
        <f t="shared" si="494"/>
        <v>6.7468402999641981E-3</v>
      </c>
      <c r="T1642" s="152">
        <f t="shared" si="495"/>
        <v>2.4454873206091108E-2</v>
      </c>
      <c r="U1642" s="152">
        <f t="shared" si="496"/>
        <v>3.5555132605133578E-2</v>
      </c>
    </row>
    <row r="1643" spans="1:21" x14ac:dyDescent="0.25">
      <c r="A1643" s="130">
        <f t="shared" si="480"/>
        <v>2007.1</v>
      </c>
      <c r="B1643" s="138"/>
      <c r="C1643" s="149">
        <f t="shared" si="488"/>
        <v>0.01</v>
      </c>
      <c r="D1643" s="150">
        <f t="shared" si="498"/>
        <v>-15.396600000000035</v>
      </c>
      <c r="E1643" s="150">
        <f t="shared" si="482"/>
        <v>8.5741624100840337</v>
      </c>
      <c r="F1643" s="150">
        <f t="shared" si="483"/>
        <v>25.752678735921585</v>
      </c>
      <c r="G1643" s="151">
        <f t="shared" si="484"/>
        <v>-6.8224375899160012</v>
      </c>
      <c r="H1643" s="150">
        <f t="shared" si="485"/>
        <v>10.35607873592155</v>
      </c>
      <c r="I1643" s="137"/>
      <c r="J1643" s="151">
        <f t="shared" si="486"/>
        <v>1532.837562410084</v>
      </c>
      <c r="K1643" s="150">
        <f t="shared" si="487"/>
        <v>1550.0160787359216</v>
      </c>
      <c r="L1643" s="135"/>
      <c r="M1643" s="149">
        <f t="shared" si="489"/>
        <v>1.0115708963875918</v>
      </c>
      <c r="N1643" s="149">
        <f t="shared" si="490"/>
        <v>1.0115555890525403</v>
      </c>
      <c r="O1643" s="149">
        <f t="shared" si="491"/>
        <v>1.0258010152568269</v>
      </c>
      <c r="P1643" s="149">
        <f t="shared" si="492"/>
        <v>1.0257550393511892</v>
      </c>
      <c r="Q1643" s="140"/>
      <c r="R1643" s="152">
        <f t="shared" si="493"/>
        <v>1.1504465518032476E-2</v>
      </c>
      <c r="S1643" s="152">
        <f t="shared" si="494"/>
        <v>1.1489333162085421E-2</v>
      </c>
      <c r="T1643" s="152">
        <f t="shared" si="495"/>
        <v>2.5473785694540542E-2</v>
      </c>
      <c r="U1643" s="152">
        <f t="shared" si="496"/>
        <v>2.5428965173510041E-2</v>
      </c>
    </row>
    <row r="1644" spans="1:21" x14ac:dyDescent="0.25">
      <c r="A1644" s="130">
        <f t="shared" si="480"/>
        <v>2007.11</v>
      </c>
      <c r="B1644" s="138"/>
      <c r="C1644" s="149">
        <f t="shared" si="488"/>
        <v>0.01</v>
      </c>
      <c r="D1644" s="150">
        <f t="shared" si="498"/>
        <v>-14.63390000000004</v>
      </c>
      <c r="E1644" s="150">
        <f t="shared" si="482"/>
        <v>8.0553442091494478</v>
      </c>
      <c r="F1644" s="150">
        <f t="shared" si="483"/>
        <v>4.5935239596925603</v>
      </c>
      <c r="G1644" s="151">
        <f t="shared" si="484"/>
        <v>-6.5785557908505918</v>
      </c>
      <c r="H1644" s="150">
        <f t="shared" si="485"/>
        <v>-10.040376040307478</v>
      </c>
      <c r="I1644" s="137"/>
      <c r="J1644" s="151">
        <f t="shared" si="486"/>
        <v>1456.8114442091496</v>
      </c>
      <c r="K1644" s="150">
        <f t="shared" si="487"/>
        <v>1453.3496239596925</v>
      </c>
      <c r="L1644" s="135"/>
      <c r="M1644" s="149">
        <f t="shared" si="489"/>
        <v>0.96800160731535279</v>
      </c>
      <c r="N1644" s="149">
        <f t="shared" si="490"/>
        <v>0.96448333504650852</v>
      </c>
      <c r="O1644" s="149">
        <f t="shared" si="491"/>
        <v>0.97063005578574246</v>
      </c>
      <c r="P1644" s="149">
        <f t="shared" si="492"/>
        <v>0.96862377678089229</v>
      </c>
      <c r="Q1644" s="140"/>
      <c r="R1644" s="152">
        <f t="shared" si="493"/>
        <v>-3.2521531257193967E-2</v>
      </c>
      <c r="S1644" s="152">
        <f t="shared" si="494"/>
        <v>-3.6162725119986729E-2</v>
      </c>
      <c r="T1644" s="152">
        <f t="shared" si="495"/>
        <v>-2.9809876298683039E-2</v>
      </c>
      <c r="U1644" s="152">
        <f t="shared" si="496"/>
        <v>-3.1879001739555983E-2</v>
      </c>
    </row>
    <row r="1645" spans="1:21" x14ac:dyDescent="0.25">
      <c r="A1645" s="130">
        <f t="shared" si="480"/>
        <v>2007.12</v>
      </c>
      <c r="B1645" s="138"/>
      <c r="C1645" s="149">
        <f t="shared" si="488"/>
        <v>0.01</v>
      </c>
      <c r="D1645" s="150">
        <f t="shared" si="498"/>
        <v>-14.792200000000093</v>
      </c>
      <c r="E1645" s="150">
        <f t="shared" si="482"/>
        <v>8.8543410934229065</v>
      </c>
      <c r="F1645" s="150">
        <f t="shared" si="483"/>
        <v>24.111208561714367</v>
      </c>
      <c r="G1645" s="151">
        <f t="shared" si="484"/>
        <v>-5.937858906577187</v>
      </c>
      <c r="H1645" s="150">
        <f t="shared" si="485"/>
        <v>9.3190085617142735</v>
      </c>
      <c r="I1645" s="137"/>
      <c r="J1645" s="151">
        <f t="shared" si="486"/>
        <v>1473.2821410934228</v>
      </c>
      <c r="K1645" s="150">
        <f t="shared" si="487"/>
        <v>1488.5390085617144</v>
      </c>
      <c r="L1645" s="135"/>
      <c r="M1645" s="149">
        <f t="shared" si="489"/>
        <v>1.003458195468776</v>
      </c>
      <c r="N1645" s="149">
        <f t="shared" si="490"/>
        <v>1.0073221590532124</v>
      </c>
      <c r="O1645" s="149">
        <f t="shared" si="491"/>
        <v>1.0104014283269578</v>
      </c>
      <c r="P1645" s="149">
        <f t="shared" si="492"/>
        <v>1.0209233667610236</v>
      </c>
      <c r="Q1645" s="140"/>
      <c r="R1645" s="152">
        <f t="shared" si="493"/>
        <v>3.4522296608228771E-3</v>
      </c>
      <c r="S1645" s="152">
        <f t="shared" si="494"/>
        <v>7.2954821889578639E-3</v>
      </c>
      <c r="T1645" s="152">
        <f t="shared" si="495"/>
        <v>1.0347705678400265E-2</v>
      </c>
      <c r="U1645" s="152">
        <f t="shared" si="496"/>
        <v>2.070747932449479E-2</v>
      </c>
    </row>
    <row r="1646" spans="1:21" x14ac:dyDescent="0.25">
      <c r="A1646" s="130">
        <f t="shared" si="480"/>
        <v>2008.01</v>
      </c>
      <c r="B1646" s="138"/>
      <c r="C1646" s="149">
        <f t="shared" si="488"/>
        <v>0.01</v>
      </c>
      <c r="D1646" s="150">
        <f t="shared" si="498"/>
        <v>-13.787600000000111</v>
      </c>
      <c r="E1646" s="150">
        <f t="shared" si="482"/>
        <v>8.2927473459498042</v>
      </c>
      <c r="F1646" s="150">
        <f t="shared" si="483"/>
        <v>4.2413277597429504</v>
      </c>
      <c r="G1646" s="151">
        <f t="shared" si="484"/>
        <v>-5.4948526540503071</v>
      </c>
      <c r="H1646" s="150">
        <f t="shared" si="485"/>
        <v>-9.54627224025716</v>
      </c>
      <c r="I1646" s="137"/>
      <c r="J1646" s="151">
        <f t="shared" si="486"/>
        <v>1373.2651473459496</v>
      </c>
      <c r="K1646" s="150">
        <f t="shared" si="487"/>
        <v>1369.2137277597428</v>
      </c>
      <c r="L1646" s="135"/>
      <c r="M1646" s="149">
        <f t="shared" si="489"/>
        <v>0.96235837827994852</v>
      </c>
      <c r="N1646" s="149">
        <f t="shared" si="490"/>
        <v>0.95866187772504619</v>
      </c>
      <c r="O1646" s="149">
        <f t="shared" si="491"/>
        <v>0.96838143714116443</v>
      </c>
      <c r="P1646" s="149">
        <f t="shared" si="492"/>
        <v>0.96649086098306292</v>
      </c>
      <c r="Q1646" s="140"/>
      <c r="R1646" s="152">
        <f t="shared" si="493"/>
        <v>-3.8368363095672653E-2</v>
      </c>
      <c r="S1646" s="152">
        <f t="shared" si="494"/>
        <v>-4.2216844240723105E-2</v>
      </c>
      <c r="T1646" s="152">
        <f t="shared" si="495"/>
        <v>-3.2129222688111497E-2</v>
      </c>
      <c r="U1646" s="152">
        <f t="shared" si="496"/>
        <v>-3.4083436164217731E-2</v>
      </c>
    </row>
    <row r="1647" spans="1:21" x14ac:dyDescent="0.25">
      <c r="A1647" s="130">
        <f t="shared" si="480"/>
        <v>2008.02</v>
      </c>
      <c r="B1647" s="138"/>
      <c r="C1647" s="149">
        <f t="shared" si="488"/>
        <v>0.01</v>
      </c>
      <c r="D1647" s="150">
        <f t="shared" si="498"/>
        <v>-13.548700000000053</v>
      </c>
      <c r="E1647" s="150">
        <f t="shared" si="482"/>
        <v>9.0585938544678086</v>
      </c>
      <c r="F1647" s="150">
        <f t="shared" si="483"/>
        <v>4.5875650049761472</v>
      </c>
      <c r="G1647" s="151">
        <f t="shared" si="484"/>
        <v>-4.4901061455322449</v>
      </c>
      <c r="H1647" s="150">
        <f t="shared" si="485"/>
        <v>-8.9611349950239063</v>
      </c>
      <c r="I1647" s="137"/>
      <c r="J1647" s="151">
        <f t="shared" si="486"/>
        <v>1350.3798938544676</v>
      </c>
      <c r="K1647" s="150">
        <f t="shared" si="487"/>
        <v>1345.908865004976</v>
      </c>
      <c r="L1647" s="135"/>
      <c r="M1647" s="149">
        <f t="shared" si="489"/>
        <v>0.99703925868767296</v>
      </c>
      <c r="N1647" s="149">
        <f t="shared" si="490"/>
        <v>0.99692201287038018</v>
      </c>
      <c r="O1647" s="149">
        <f t="shared" si="491"/>
        <v>1.0000131152312066</v>
      </c>
      <c r="P1647" s="149">
        <f t="shared" si="492"/>
        <v>0.99995373815601885</v>
      </c>
      <c r="Q1647" s="140"/>
      <c r="R1647" s="152">
        <f t="shared" si="493"/>
        <v>-2.9651329774179336E-3</v>
      </c>
      <c r="S1647" s="152">
        <f t="shared" si="494"/>
        <v>-3.0827338747877091E-3</v>
      </c>
      <c r="T1647" s="152">
        <f t="shared" si="495"/>
        <v>1.3115145202724567E-5</v>
      </c>
      <c r="U1647" s="152">
        <f t="shared" si="496"/>
        <v>-4.6262914093262595E-5</v>
      </c>
    </row>
    <row r="1648" spans="1:21" x14ac:dyDescent="0.25">
      <c r="A1648" s="130">
        <f t="shared" si="480"/>
        <v>2008.03</v>
      </c>
      <c r="B1648" s="138"/>
      <c r="C1648" s="149">
        <f t="shared" si="488"/>
        <v>0.01</v>
      </c>
      <c r="D1648" s="150">
        <f t="shared" si="498"/>
        <v>-13.169399999999996</v>
      </c>
      <c r="E1648" s="150">
        <f t="shared" si="482"/>
        <v>8.9470718085368688</v>
      </c>
      <c r="F1648" s="150">
        <f t="shared" si="483"/>
        <v>4.2461860928643018</v>
      </c>
      <c r="G1648" s="151">
        <f t="shared" si="484"/>
        <v>-4.2223281914631272</v>
      </c>
      <c r="H1648" s="150">
        <f t="shared" si="485"/>
        <v>-8.9232139071356933</v>
      </c>
      <c r="I1648" s="137"/>
      <c r="J1648" s="151">
        <f t="shared" si="486"/>
        <v>1312.717671808537</v>
      </c>
      <c r="K1648" s="150">
        <f t="shared" si="487"/>
        <v>1308.0167860928643</v>
      </c>
      <c r="L1648" s="135"/>
      <c r="M1648" s="149">
        <f t="shared" si="489"/>
        <v>0.98082106715785433</v>
      </c>
      <c r="N1648" s="149">
        <f t="shared" si="490"/>
        <v>0.98073355251683858</v>
      </c>
      <c r="O1648" s="149">
        <f t="shared" si="491"/>
        <v>0.9827035966792943</v>
      </c>
      <c r="P1648" s="149">
        <f t="shared" si="492"/>
        <v>0.98266206315195093</v>
      </c>
      <c r="Q1648" s="140"/>
      <c r="R1648" s="152">
        <f t="shared" si="493"/>
        <v>-1.9365234465360499E-2</v>
      </c>
      <c r="S1648" s="152">
        <f t="shared" si="494"/>
        <v>-1.9454464344759247E-2</v>
      </c>
      <c r="T1648" s="152">
        <f t="shared" si="495"/>
        <v>-1.7447733623206983E-2</v>
      </c>
      <c r="U1648" s="152">
        <f t="shared" si="496"/>
        <v>-1.7489999068460688E-2</v>
      </c>
    </row>
    <row r="1649" spans="1:21" x14ac:dyDescent="0.25">
      <c r="A1649" s="130">
        <f t="shared" si="480"/>
        <v>2008.04</v>
      </c>
      <c r="B1649" s="138"/>
      <c r="C1649" s="149">
        <f t="shared" si="488"/>
        <v>0.01</v>
      </c>
      <c r="D1649" s="150">
        <f t="shared" si="498"/>
        <v>-13.704700000000003</v>
      </c>
      <c r="E1649" s="150">
        <f t="shared" si="482"/>
        <v>9.9322962732424624</v>
      </c>
      <c r="F1649" s="150">
        <f t="shared" si="483"/>
        <v>23.120556027006817</v>
      </c>
      <c r="G1649" s="151">
        <f t="shared" si="484"/>
        <v>-3.7724037267575401</v>
      </c>
      <c r="H1649" s="150">
        <f t="shared" si="485"/>
        <v>9.4158560270068143</v>
      </c>
      <c r="I1649" s="137"/>
      <c r="J1649" s="151">
        <f t="shared" si="486"/>
        <v>1366.6975962732424</v>
      </c>
      <c r="K1649" s="150">
        <f t="shared" si="487"/>
        <v>1379.8858560270069</v>
      </c>
      <c r="L1649" s="135"/>
      <c r="M1649" s="149">
        <f t="shared" si="489"/>
        <v>1.0262790998354159</v>
      </c>
      <c r="N1649" s="149">
        <f t="shared" si="490"/>
        <v>1.0312909472807945</v>
      </c>
      <c r="O1649" s="149">
        <f t="shared" si="491"/>
        <v>1.0388408447682174</v>
      </c>
      <c r="P1649" s="149">
        <f t="shared" si="492"/>
        <v>1.0505075023539214</v>
      </c>
      <c r="Q1649" s="140"/>
      <c r="R1649" s="152">
        <f t="shared" si="493"/>
        <v>2.593973688594154E-2</v>
      </c>
      <c r="S1649" s="152">
        <f t="shared" si="494"/>
        <v>3.0811364332577074E-2</v>
      </c>
      <c r="T1649" s="152">
        <f t="shared" si="495"/>
        <v>3.810551921736019E-2</v>
      </c>
      <c r="U1649" s="152">
        <f t="shared" si="496"/>
        <v>4.9273382975580392E-2</v>
      </c>
    </row>
    <row r="1650" spans="1:21" x14ac:dyDescent="0.25">
      <c r="A1650" s="130">
        <f t="shared" si="480"/>
        <v>2008.05</v>
      </c>
      <c r="B1650" s="138"/>
      <c r="C1650" s="149">
        <f t="shared" si="488"/>
        <v>0.01</v>
      </c>
      <c r="D1650" s="150">
        <f t="shared" si="498"/>
        <v>-14.032200000000103</v>
      </c>
      <c r="E1650" s="150">
        <f t="shared" si="482"/>
        <v>9.6230028473332876</v>
      </c>
      <c r="F1650" s="150">
        <f t="shared" si="483"/>
        <v>23.483016470997288</v>
      </c>
      <c r="G1650" s="151">
        <f t="shared" si="484"/>
        <v>-4.409197152666815</v>
      </c>
      <c r="H1650" s="150">
        <f t="shared" si="485"/>
        <v>9.4508164709971858</v>
      </c>
      <c r="I1650" s="137"/>
      <c r="J1650" s="151">
        <f t="shared" si="486"/>
        <v>1398.8108028473332</v>
      </c>
      <c r="K1650" s="150">
        <f t="shared" si="487"/>
        <v>1412.6708164709971</v>
      </c>
      <c r="L1650" s="135"/>
      <c r="M1650" s="149">
        <f t="shared" si="489"/>
        <v>1.0213128852036486</v>
      </c>
      <c r="N1650" s="149">
        <f t="shared" si="490"/>
        <v>1.0213970972864737</v>
      </c>
      <c r="O1650" s="149">
        <f t="shared" si="491"/>
        <v>1.024263768378382</v>
      </c>
      <c r="P1650" s="149">
        <f t="shared" si="492"/>
        <v>1.0244692711470513</v>
      </c>
      <c r="Q1650" s="140"/>
      <c r="R1650" s="152">
        <f t="shared" si="493"/>
        <v>2.1088941995107614E-2</v>
      </c>
      <c r="S1650" s="152">
        <f t="shared" si="494"/>
        <v>2.1171393330436286E-2</v>
      </c>
      <c r="T1650" s="152">
        <f t="shared" si="495"/>
        <v>2.3974079754672802E-2</v>
      </c>
      <c r="U1650" s="152">
        <f t="shared" si="496"/>
        <v>2.4174694247038483E-2</v>
      </c>
    </row>
    <row r="1651" spans="1:21" x14ac:dyDescent="0.25">
      <c r="A1651" s="130">
        <f t="shared" si="480"/>
        <v>2008.06</v>
      </c>
      <c r="B1651" s="138"/>
      <c r="C1651" s="149">
        <f t="shared" si="488"/>
        <v>0.01</v>
      </c>
      <c r="D1651" s="150">
        <f t="shared" si="498"/>
        <v>-13.412499999999909</v>
      </c>
      <c r="E1651" s="150">
        <f t="shared" si="482"/>
        <v>8.7786615114891404</v>
      </c>
      <c r="F1651" s="150">
        <f t="shared" si="483"/>
        <v>4.2011006594346982</v>
      </c>
      <c r="G1651" s="151">
        <f t="shared" si="484"/>
        <v>-4.6338384885107686</v>
      </c>
      <c r="H1651" s="150">
        <f t="shared" si="485"/>
        <v>-9.2113993405652117</v>
      </c>
      <c r="I1651" s="137"/>
      <c r="J1651" s="151">
        <f t="shared" si="486"/>
        <v>1336.6161615114893</v>
      </c>
      <c r="K1651" s="150">
        <f t="shared" si="487"/>
        <v>1332.0386006594347</v>
      </c>
      <c r="L1651" s="135"/>
      <c r="M1651" s="149">
        <f t="shared" si="489"/>
        <v>1.0000409847903597</v>
      </c>
      <c r="N1651" s="149">
        <f t="shared" si="490"/>
        <v>0.99590703814794301</v>
      </c>
      <c r="O1651" s="149">
        <f t="shared" si="491"/>
        <v>1.0108957123175366</v>
      </c>
      <c r="P1651" s="149">
        <f t="shared" si="492"/>
        <v>1.0089173781554557</v>
      </c>
      <c r="Q1651" s="140"/>
      <c r="R1651" s="152">
        <f t="shared" si="493"/>
        <v>4.0983950506170771E-5</v>
      </c>
      <c r="S1651" s="152">
        <f t="shared" si="494"/>
        <v>-4.1013609463672754E-3</v>
      </c>
      <c r="T1651" s="152">
        <f t="shared" si="495"/>
        <v>1.083678171822859E-2</v>
      </c>
      <c r="U1651" s="152">
        <f t="shared" si="496"/>
        <v>8.877853138103289E-3</v>
      </c>
    </row>
    <row r="1652" spans="1:21" x14ac:dyDescent="0.25">
      <c r="A1652" s="130">
        <f t="shared" si="480"/>
        <v>2008.07</v>
      </c>
      <c r="B1652" s="138"/>
      <c r="C1652" s="149">
        <f t="shared" si="488"/>
        <v>0.01</v>
      </c>
      <c r="D1652" s="150">
        <f t="shared" si="498"/>
        <v>-12.573300000000017</v>
      </c>
      <c r="E1652" s="150">
        <f t="shared" si="482"/>
        <v>8.1901567474503825</v>
      </c>
      <c r="F1652" s="150">
        <f t="shared" si="483"/>
        <v>3.8810163188168896</v>
      </c>
      <c r="G1652" s="151">
        <f t="shared" si="484"/>
        <v>-4.383143252549635</v>
      </c>
      <c r="H1652" s="150">
        <f t="shared" si="485"/>
        <v>-8.6922836811831274</v>
      </c>
      <c r="I1652" s="137"/>
      <c r="J1652" s="151">
        <f t="shared" si="486"/>
        <v>1252.9468567474503</v>
      </c>
      <c r="K1652" s="150">
        <f t="shared" si="487"/>
        <v>1248.6377163188167</v>
      </c>
      <c r="L1652" s="135"/>
      <c r="M1652" s="149">
        <f t="shared" si="489"/>
        <v>0.97763085726566268</v>
      </c>
      <c r="N1652" s="149">
        <f t="shared" si="490"/>
        <v>0.97762843220308193</v>
      </c>
      <c r="O1652" s="149">
        <f t="shared" si="491"/>
        <v>0.98739855487952466</v>
      </c>
      <c r="P1652" s="149">
        <f t="shared" si="492"/>
        <v>0.9873974057308893</v>
      </c>
      <c r="Q1652" s="140"/>
      <c r="R1652" s="152">
        <f t="shared" si="493"/>
        <v>-2.2623126756828642E-2</v>
      </c>
      <c r="S1652" s="152">
        <f t="shared" si="494"/>
        <v>-2.2625607310271155E-2</v>
      </c>
      <c r="T1652" s="152">
        <f t="shared" si="495"/>
        <v>-1.2681516719793876E-2</v>
      </c>
      <c r="U1652" s="152">
        <f t="shared" si="496"/>
        <v>-1.2682680534849488E-2</v>
      </c>
    </row>
    <row r="1653" spans="1:21" x14ac:dyDescent="0.25">
      <c r="A1653" s="130">
        <f t="shared" si="480"/>
        <v>2008.08</v>
      </c>
      <c r="B1653" s="138"/>
      <c r="C1653" s="149">
        <f t="shared" si="488"/>
        <v>0.01</v>
      </c>
      <c r="D1653" s="150">
        <f t="shared" si="498"/>
        <v>-12.814699999999903</v>
      </c>
      <c r="E1653" s="150">
        <f t="shared" si="482"/>
        <v>8.8456898666809227</v>
      </c>
      <c r="F1653" s="150">
        <f t="shared" si="483"/>
        <v>21.308353687580841</v>
      </c>
      <c r="G1653" s="151">
        <f t="shared" si="484"/>
        <v>-3.9690101333189798</v>
      </c>
      <c r="H1653" s="150">
        <f t="shared" si="485"/>
        <v>8.4936536875809381</v>
      </c>
      <c r="I1653" s="137"/>
      <c r="J1653" s="151">
        <f t="shared" si="486"/>
        <v>1277.500989866681</v>
      </c>
      <c r="K1653" s="150">
        <f t="shared" si="487"/>
        <v>1289.963653687581</v>
      </c>
      <c r="L1653" s="135"/>
      <c r="M1653" s="149">
        <f t="shared" si="489"/>
        <v>1.0032928779081147</v>
      </c>
      <c r="N1653" s="149">
        <f t="shared" si="490"/>
        <v>1.0079544289530755</v>
      </c>
      <c r="O1653" s="149">
        <f t="shared" si="491"/>
        <v>1.016822003399561</v>
      </c>
      <c r="P1653" s="149">
        <f t="shared" si="492"/>
        <v>1.028051198622975</v>
      </c>
      <c r="Q1653" s="140"/>
      <c r="R1653" s="152">
        <f t="shared" si="493"/>
        <v>3.287468257947848E-3</v>
      </c>
      <c r="S1653" s="152">
        <f t="shared" si="494"/>
        <v>7.9229592552535269E-3</v>
      </c>
      <c r="T1653" s="152">
        <f t="shared" si="495"/>
        <v>1.6682080509048697E-2</v>
      </c>
      <c r="U1653" s="152">
        <f t="shared" si="496"/>
        <v>2.7664969900742298E-2</v>
      </c>
    </row>
    <row r="1654" spans="1:21" x14ac:dyDescent="0.25">
      <c r="A1654" s="130">
        <f t="shared" si="480"/>
        <v>2008.09</v>
      </c>
      <c r="B1654" s="138"/>
      <c r="C1654" s="149">
        <f t="shared" si="488"/>
        <v>0.01</v>
      </c>
      <c r="D1654" s="150">
        <f t="shared" si="498"/>
        <v>-12.169499999999971</v>
      </c>
      <c r="E1654" s="150">
        <f t="shared" si="482"/>
        <v>8.4708767296368155</v>
      </c>
      <c r="F1654" s="150">
        <f t="shared" si="483"/>
        <v>3.7856004409923325</v>
      </c>
      <c r="G1654" s="151">
        <f t="shared" si="484"/>
        <v>-3.6986232703631554</v>
      </c>
      <c r="H1654" s="150">
        <f t="shared" si="485"/>
        <v>-8.3838995590076379</v>
      </c>
      <c r="I1654" s="137"/>
      <c r="J1654" s="151">
        <f t="shared" si="486"/>
        <v>1213.2513767296368</v>
      </c>
      <c r="K1654" s="150">
        <f t="shared" si="487"/>
        <v>1208.5661004409924</v>
      </c>
      <c r="L1654" s="135"/>
      <c r="M1654" s="149">
        <f t="shared" si="489"/>
        <v>0.97473480434013671</v>
      </c>
      <c r="N1654" s="149">
        <f t="shared" si="490"/>
        <v>0.97027100559910262</v>
      </c>
      <c r="O1654" s="149">
        <f t="shared" si="491"/>
        <v>0.98156899358596705</v>
      </c>
      <c r="P1654" s="149">
        <f t="shared" si="492"/>
        <v>0.97957414003988275</v>
      </c>
      <c r="Q1654" s="140"/>
      <c r="R1654" s="152">
        <f t="shared" si="493"/>
        <v>-2.5589840530365757E-2</v>
      </c>
      <c r="S1654" s="152">
        <f t="shared" si="494"/>
        <v>-3.0179859290479071E-2</v>
      </c>
      <c r="T1654" s="152">
        <f t="shared" si="495"/>
        <v>-1.8602973710692878E-2</v>
      </c>
      <c r="U1654" s="152">
        <f t="shared" si="496"/>
        <v>-2.0637352741869581E-2</v>
      </c>
    </row>
    <row r="1655" spans="1:21" x14ac:dyDescent="0.25">
      <c r="A1655" s="130">
        <f t="shared" si="480"/>
        <v>2008.1</v>
      </c>
      <c r="B1655" s="138"/>
      <c r="C1655" s="149">
        <f t="shared" si="488"/>
        <v>0.01</v>
      </c>
      <c r="D1655" s="150">
        <f t="shared" si="498"/>
        <v>-9.6879999999999882</v>
      </c>
      <c r="E1655" s="150">
        <f t="shared" si="482"/>
        <v>7.2117297350960863</v>
      </c>
      <c r="F1655" s="150">
        <f t="shared" si="483"/>
        <v>2.8960597815748703</v>
      </c>
      <c r="G1655" s="151">
        <f t="shared" si="484"/>
        <v>-2.4762702649039019</v>
      </c>
      <c r="H1655" s="150">
        <f t="shared" si="485"/>
        <v>-6.7919402184251183</v>
      </c>
      <c r="I1655" s="137"/>
      <c r="J1655" s="151">
        <f t="shared" si="486"/>
        <v>966.32372973509609</v>
      </c>
      <c r="K1655" s="150">
        <f t="shared" si="487"/>
        <v>962.00805978157484</v>
      </c>
      <c r="L1655" s="135"/>
      <c r="M1655" s="149">
        <f t="shared" si="489"/>
        <v>0.93299935256442212</v>
      </c>
      <c r="N1655" s="149">
        <f t="shared" si="490"/>
        <v>0.93282235374138733</v>
      </c>
      <c r="O1655" s="149">
        <f t="shared" si="491"/>
        <v>0.98073669704012367</v>
      </c>
      <c r="P1655" s="149">
        <f t="shared" si="492"/>
        <v>0.98066561850673351</v>
      </c>
      <c r="Q1655" s="140"/>
      <c r="R1655" s="152">
        <f t="shared" si="493"/>
        <v>-6.9350772063842006E-2</v>
      </c>
      <c r="S1655" s="152">
        <f t="shared" si="494"/>
        <v>-6.9540499542054462E-2</v>
      </c>
      <c r="T1655" s="152">
        <f t="shared" si="495"/>
        <v>-1.9451258052656878E-2</v>
      </c>
      <c r="U1655" s="152">
        <f t="shared" si="496"/>
        <v>-1.9523735313296254E-2</v>
      </c>
    </row>
    <row r="1656" spans="1:21" x14ac:dyDescent="0.25">
      <c r="A1656" s="130">
        <f t="shared" si="480"/>
        <v>2008.11</v>
      </c>
      <c r="B1656" s="138"/>
      <c r="C1656" s="149">
        <f t="shared" si="488"/>
        <v>0.01</v>
      </c>
      <c r="D1656" s="150">
        <f t="shared" si="498"/>
        <v>-8.8304000000000542</v>
      </c>
      <c r="E1656" s="150">
        <f t="shared" si="482"/>
        <v>7.5128838492435692</v>
      </c>
      <c r="F1656" s="150">
        <f t="shared" si="483"/>
        <v>2.6851612247237608</v>
      </c>
      <c r="G1656" s="151">
        <f t="shared" si="484"/>
        <v>-1.317516150756485</v>
      </c>
      <c r="H1656" s="150">
        <f t="shared" si="485"/>
        <v>-6.1452387752762938</v>
      </c>
      <c r="I1656" s="137"/>
      <c r="J1656" s="151">
        <f t="shared" si="486"/>
        <v>881.72248384924353</v>
      </c>
      <c r="K1656" s="150">
        <f t="shared" si="487"/>
        <v>876.89476122472365</v>
      </c>
      <c r="L1656" s="135"/>
      <c r="M1656" s="149">
        <f t="shared" si="489"/>
        <v>0.95258968589939097</v>
      </c>
      <c r="N1656" s="149">
        <f t="shared" si="490"/>
        <v>0.95220087604953962</v>
      </c>
      <c r="O1656" s="149">
        <f t="shared" si="491"/>
        <v>0.97051433367154172</v>
      </c>
      <c r="P1656" s="149">
        <f t="shared" si="492"/>
        <v>0.97037537010527863</v>
      </c>
      <c r="Q1656" s="140"/>
      <c r="R1656" s="152">
        <f t="shared" si="493"/>
        <v>-4.8571017989349791E-2</v>
      </c>
      <c r="S1656" s="152">
        <f t="shared" si="494"/>
        <v>-4.8979262195320186E-2</v>
      </c>
      <c r="T1656" s="152">
        <f t="shared" si="495"/>
        <v>-2.9929107114243538E-2</v>
      </c>
      <c r="U1656" s="152">
        <f t="shared" si="496"/>
        <v>-3.007230285198188E-2</v>
      </c>
    </row>
    <row r="1657" spans="1:21" x14ac:dyDescent="0.25">
      <c r="A1657" s="130">
        <f t="shared" si="480"/>
        <v>2008.12</v>
      </c>
      <c r="B1657" s="138"/>
      <c r="C1657" s="149">
        <f t="shared" si="488"/>
        <v>0.01</v>
      </c>
      <c r="D1657" s="150">
        <f t="shared" si="498"/>
        <v>-8.775600000000054</v>
      </c>
      <c r="E1657" s="150">
        <f t="shared" si="482"/>
        <v>8.3436457128062322</v>
      </c>
      <c r="F1657" s="150">
        <f t="shared" si="483"/>
        <v>3.5347167086941527</v>
      </c>
      <c r="G1657" s="151">
        <f t="shared" si="484"/>
        <v>-0.43195428719382178</v>
      </c>
      <c r="H1657" s="150">
        <f t="shared" si="485"/>
        <v>-5.2408832913059014</v>
      </c>
      <c r="I1657" s="137"/>
      <c r="J1657" s="151">
        <f t="shared" si="486"/>
        <v>877.12804571280617</v>
      </c>
      <c r="K1657" s="150">
        <f t="shared" si="487"/>
        <v>872.31911670869408</v>
      </c>
      <c r="L1657" s="135"/>
      <c r="M1657" s="149">
        <f t="shared" si="489"/>
        <v>0.95234770908919286</v>
      </c>
      <c r="N1657" s="149">
        <f t="shared" si="490"/>
        <v>0.95235128239950073</v>
      </c>
      <c r="O1657" s="149">
        <f t="shared" si="491"/>
        <v>0.92877992662883457</v>
      </c>
      <c r="P1657" s="149">
        <f t="shared" si="492"/>
        <v>0.92878144043228272</v>
      </c>
      <c r="Q1657" s="140"/>
      <c r="R1657" s="152">
        <f t="shared" si="493"/>
        <v>-4.8825070234989117E-2</v>
      </c>
      <c r="S1657" s="152">
        <f t="shared" si="494"/>
        <v>-4.8821318135235992E-2</v>
      </c>
      <c r="T1657" s="152">
        <f t="shared" si="495"/>
        <v>-7.3883460988725516E-2</v>
      </c>
      <c r="U1657" s="152">
        <f t="shared" si="496"/>
        <v>-7.3881831106154761E-2</v>
      </c>
    </row>
    <row r="1658" spans="1:21" x14ac:dyDescent="0.25">
      <c r="A1658" s="130">
        <f t="shared" si="480"/>
        <v>2009.01</v>
      </c>
      <c r="B1658" s="138"/>
      <c r="C1658" s="149">
        <f t="shared" si="488"/>
        <v>0.01</v>
      </c>
      <c r="D1658" s="150">
        <f t="shared" si="498"/>
        <v>-8.6557999999999993</v>
      </c>
      <c r="E1658" s="150">
        <f t="shared" si="482"/>
        <v>10.19055033866421</v>
      </c>
      <c r="F1658" s="150">
        <f t="shared" si="483"/>
        <v>2.8674849338229031</v>
      </c>
      <c r="G1658" s="151">
        <f t="shared" si="484"/>
        <v>1.5347503386642103</v>
      </c>
      <c r="H1658" s="150">
        <f t="shared" si="485"/>
        <v>-5.7883150661770966</v>
      </c>
      <c r="I1658" s="137"/>
      <c r="J1658" s="151">
        <f t="shared" si="486"/>
        <v>867.11475033866429</v>
      </c>
      <c r="K1658" s="150">
        <f t="shared" si="487"/>
        <v>859.79168493382292</v>
      </c>
      <c r="L1658" s="135"/>
      <c r="M1658" s="149">
        <f t="shared" si="489"/>
        <v>0.9992483498291187</v>
      </c>
      <c r="N1658" s="149">
        <f t="shared" si="490"/>
        <v>0.99752336195474844</v>
      </c>
      <c r="O1658" s="149">
        <f t="shared" si="491"/>
        <v>1.0074782702497485</v>
      </c>
      <c r="P1658" s="149">
        <f t="shared" si="492"/>
        <v>1.0069928816714675</v>
      </c>
      <c r="Q1658" s="140"/>
      <c r="R1658" s="152">
        <f t="shared" si="493"/>
        <v>-7.5193280150610766E-4</v>
      </c>
      <c r="S1658" s="152">
        <f t="shared" si="494"/>
        <v>-2.4797099863608212E-3</v>
      </c>
      <c r="T1658" s="152">
        <f t="shared" si="495"/>
        <v>7.4504466157844316E-3</v>
      </c>
      <c r="U1658" s="152">
        <f t="shared" si="496"/>
        <v>6.9685448648345713E-3</v>
      </c>
    </row>
    <row r="1659" spans="1:21" x14ac:dyDescent="0.25">
      <c r="A1659" s="130">
        <f t="shared" si="480"/>
        <v>2009.02</v>
      </c>
      <c r="B1659" s="138"/>
      <c r="C1659" s="149">
        <f t="shared" si="488"/>
        <v>0.01</v>
      </c>
      <c r="D1659" s="150">
        <f t="shared" si="498"/>
        <v>-8.0523000000000593</v>
      </c>
      <c r="E1659" s="150">
        <f t="shared" si="482"/>
        <v>9.292781878429194</v>
      </c>
      <c r="F1659" s="150">
        <f t="shared" si="483"/>
        <v>2.437469048286184</v>
      </c>
      <c r="G1659" s="151">
        <f t="shared" si="484"/>
        <v>1.2404818784291347</v>
      </c>
      <c r="H1659" s="150">
        <f t="shared" si="485"/>
        <v>-5.6148309517138753</v>
      </c>
      <c r="I1659" s="137"/>
      <c r="J1659" s="151">
        <f t="shared" si="486"/>
        <v>806.47048187842915</v>
      </c>
      <c r="K1659" s="150">
        <f t="shared" si="487"/>
        <v>799.61516904828613</v>
      </c>
      <c r="L1659" s="135"/>
      <c r="M1659" s="149">
        <f t="shared" si="489"/>
        <v>0.97485795611739146</v>
      </c>
      <c r="N1659" s="149">
        <f t="shared" si="490"/>
        <v>0.97484120628162063</v>
      </c>
      <c r="O1659" s="149">
        <f t="shared" si="491"/>
        <v>1.0172669815815558</v>
      </c>
      <c r="P1659" s="149">
        <f t="shared" si="492"/>
        <v>1.0172625881494501</v>
      </c>
      <c r="Q1659" s="140"/>
      <c r="R1659" s="152">
        <f t="shared" si="493"/>
        <v>-2.546350463097552E-2</v>
      </c>
      <c r="S1659" s="152">
        <f t="shared" si="494"/>
        <v>-2.5480686600475498E-2</v>
      </c>
      <c r="T1659" s="152">
        <f t="shared" si="495"/>
        <v>1.7119601376993705E-2</v>
      </c>
      <c r="U1659" s="152">
        <f t="shared" si="496"/>
        <v>1.7115282509211148E-2</v>
      </c>
    </row>
    <row r="1660" spans="1:21" x14ac:dyDescent="0.25">
      <c r="A1660" s="130">
        <f t="shared" si="480"/>
        <v>2009.03</v>
      </c>
      <c r="B1660" s="138"/>
      <c r="C1660" s="149">
        <f t="shared" si="488"/>
        <v>0.01</v>
      </c>
      <c r="D1660" s="150">
        <f t="shared" si="498"/>
        <v>-7.5712999999999511</v>
      </c>
      <c r="E1660" s="150">
        <f t="shared" si="482"/>
        <v>8.418893067542971</v>
      </c>
      <c r="F1660" s="150">
        <f t="shared" si="483"/>
        <v>2.3103931954521588</v>
      </c>
      <c r="G1660" s="151">
        <f t="shared" si="484"/>
        <v>0.84759306754301988</v>
      </c>
      <c r="H1660" s="150">
        <f t="shared" si="485"/>
        <v>-5.2609068045477922</v>
      </c>
      <c r="I1660" s="137"/>
      <c r="J1660" s="151">
        <f t="shared" si="486"/>
        <v>757.97759306754301</v>
      </c>
      <c r="K1660" s="150">
        <f t="shared" si="487"/>
        <v>751.86909319545225</v>
      </c>
      <c r="L1660" s="135"/>
      <c r="M1660" s="149">
        <f t="shared" si="489"/>
        <v>0.9672969127130272</v>
      </c>
      <c r="N1660" s="149">
        <f t="shared" si="490"/>
        <v>0.96754299025716173</v>
      </c>
      <c r="O1660" s="149">
        <f t="shared" si="491"/>
        <v>0.98965503960070667</v>
      </c>
      <c r="P1660" s="149">
        <f t="shared" si="492"/>
        <v>0.98972257055506851</v>
      </c>
      <c r="Q1660" s="140"/>
      <c r="R1660" s="152">
        <f t="shared" si="493"/>
        <v>-3.324978545278965E-2</v>
      </c>
      <c r="S1660" s="152">
        <f t="shared" si="494"/>
        <v>-3.2995420691050381E-2</v>
      </c>
      <c r="T1660" s="152">
        <f t="shared" si="495"/>
        <v>-1.0398841422284148E-2</v>
      </c>
      <c r="U1660" s="152">
        <f t="shared" si="496"/>
        <v>-1.033060688831593E-2</v>
      </c>
    </row>
    <row r="1661" spans="1:21" x14ac:dyDescent="0.25">
      <c r="A1661" s="130">
        <f t="shared" si="480"/>
        <v>2009.04</v>
      </c>
      <c r="B1661" s="138"/>
      <c r="C1661" s="149">
        <f t="shared" si="488"/>
        <v>0.01</v>
      </c>
      <c r="D1661" s="150">
        <f t="shared" si="498"/>
        <v>-8.4814999999999827</v>
      </c>
      <c r="E1661" s="150">
        <f t="shared" si="482"/>
        <v>9.7296556738037481</v>
      </c>
      <c r="F1661" s="150">
        <f t="shared" si="483"/>
        <v>14.41801663027513</v>
      </c>
      <c r="G1661" s="151">
        <f t="shared" si="484"/>
        <v>1.2481556738037654</v>
      </c>
      <c r="H1661" s="150">
        <f t="shared" si="485"/>
        <v>5.9365166302751469</v>
      </c>
      <c r="I1661" s="137"/>
      <c r="J1661" s="151">
        <f t="shared" si="486"/>
        <v>849.39815567380379</v>
      </c>
      <c r="K1661" s="150">
        <f t="shared" si="487"/>
        <v>854.08651663027513</v>
      </c>
      <c r="L1661" s="135"/>
      <c r="M1661" s="149">
        <f t="shared" si="489"/>
        <v>1.0758480358798743</v>
      </c>
      <c r="N1661" s="149">
        <f t="shared" si="490"/>
        <v>1.0846604063269785</v>
      </c>
      <c r="O1661" s="149">
        <f t="shared" si="491"/>
        <v>1.1067645585714703</v>
      </c>
      <c r="P1661" s="149">
        <f t="shared" si="492"/>
        <v>1.1198232841747395</v>
      </c>
      <c r="Q1661" s="140"/>
      <c r="R1661" s="152">
        <f t="shared" si="493"/>
        <v>7.3109221170700761E-2</v>
      </c>
      <c r="S1661" s="152">
        <f t="shared" si="494"/>
        <v>8.1266948440579093E-2</v>
      </c>
      <c r="T1661" s="152">
        <f t="shared" si="495"/>
        <v>0.10144094688872358</v>
      </c>
      <c r="U1661" s="152">
        <f t="shared" si="496"/>
        <v>0.1131708908712763</v>
      </c>
    </row>
    <row r="1662" spans="1:21" x14ac:dyDescent="0.25">
      <c r="A1662" s="130">
        <f t="shared" si="480"/>
        <v>2009.05</v>
      </c>
      <c r="B1662" s="138"/>
      <c r="C1662" s="149">
        <f t="shared" si="488"/>
        <v>0.01</v>
      </c>
      <c r="D1662" s="150">
        <f t="shared" ref="D1662:D1681" si="499">(1-Epsilon)*q_SP-q_SP</f>
        <v>-9.0240999999999758</v>
      </c>
      <c r="E1662" s="150">
        <f t="shared" si="482"/>
        <v>9.3917360073773946</v>
      </c>
      <c r="F1662" s="150">
        <f t="shared" si="483"/>
        <v>15.298686250614034</v>
      </c>
      <c r="G1662" s="151">
        <f t="shared" si="484"/>
        <v>0.36763600737741875</v>
      </c>
      <c r="H1662" s="150">
        <f t="shared" si="485"/>
        <v>6.2745862506140586</v>
      </c>
      <c r="I1662" s="137"/>
      <c r="J1662" s="151">
        <f t="shared" si="486"/>
        <v>902.7776360073774</v>
      </c>
      <c r="K1662" s="150">
        <f t="shared" si="487"/>
        <v>908.68458625061407</v>
      </c>
      <c r="L1662" s="135"/>
      <c r="M1662" s="149">
        <f t="shared" si="489"/>
        <v>1.0497920671351619</v>
      </c>
      <c r="N1662" s="149">
        <f t="shared" si="490"/>
        <v>1.0503476778058851</v>
      </c>
      <c r="O1662" s="149">
        <f t="shared" si="491"/>
        <v>1.0604487323013214</v>
      </c>
      <c r="P1662" s="149">
        <f t="shared" si="492"/>
        <v>1.0613537953612509</v>
      </c>
      <c r="Q1662" s="140"/>
      <c r="R1662" s="152">
        <f t="shared" si="493"/>
        <v>4.8592113258799287E-2</v>
      </c>
      <c r="S1662" s="152">
        <f t="shared" si="494"/>
        <v>4.9121231080624467E-2</v>
      </c>
      <c r="T1662" s="152">
        <f t="shared" si="495"/>
        <v>5.8692150903850042E-2</v>
      </c>
      <c r="U1662" s="152">
        <f t="shared" si="496"/>
        <v>5.9545258677096036E-2</v>
      </c>
    </row>
    <row r="1663" spans="1:21" x14ac:dyDescent="0.25">
      <c r="A1663" s="130">
        <f t="shared" si="480"/>
        <v>2009.06</v>
      </c>
      <c r="B1663" s="138"/>
      <c r="C1663" s="149">
        <f t="shared" si="488"/>
        <v>0.01</v>
      </c>
      <c r="D1663" s="150">
        <f t="shared" si="499"/>
        <v>-9.2612000000000307</v>
      </c>
      <c r="E1663" s="150">
        <f t="shared" si="482"/>
        <v>8.4786936500410377</v>
      </c>
      <c r="F1663" s="150">
        <f t="shared" si="483"/>
        <v>15.551354892070011</v>
      </c>
      <c r="G1663" s="151">
        <f t="shared" si="484"/>
        <v>-0.78250634995899304</v>
      </c>
      <c r="H1663" s="150">
        <f t="shared" si="485"/>
        <v>6.2901548920699799</v>
      </c>
      <c r="I1663" s="137"/>
      <c r="J1663" s="151">
        <f t="shared" si="486"/>
        <v>925.33749365004098</v>
      </c>
      <c r="K1663" s="150">
        <f t="shared" si="487"/>
        <v>932.41015489206995</v>
      </c>
      <c r="L1663" s="135"/>
      <c r="M1663" s="149">
        <f t="shared" si="489"/>
        <v>1.033310873363771</v>
      </c>
      <c r="N1663" s="149">
        <f t="shared" si="490"/>
        <v>1.0338167163592842</v>
      </c>
      <c r="O1663" s="149">
        <f t="shared" si="491"/>
        <v>1.0291143793289046</v>
      </c>
      <c r="P1663" s="149">
        <f t="shared" si="492"/>
        <v>1.0300421807411957</v>
      </c>
      <c r="Q1663" s="140"/>
      <c r="R1663" s="152">
        <f t="shared" si="493"/>
        <v>3.2768087132357328E-2</v>
      </c>
      <c r="S1663" s="152">
        <f t="shared" si="494"/>
        <v>3.3257503468460604E-2</v>
      </c>
      <c r="T1663" s="152">
        <f t="shared" si="495"/>
        <v>2.8698606484966131E-2</v>
      </c>
      <c r="U1663" s="152">
        <f t="shared" si="496"/>
        <v>2.9599753578945086E-2</v>
      </c>
    </row>
    <row r="1664" spans="1:21" x14ac:dyDescent="0.25">
      <c r="A1664" s="130">
        <f t="shared" si="480"/>
        <v>2009.07</v>
      </c>
      <c r="B1664" s="138"/>
      <c r="C1664" s="149">
        <f t="shared" si="488"/>
        <v>0.01</v>
      </c>
      <c r="D1664" s="150">
        <f t="shared" si="499"/>
        <v>-9.3582000000000107</v>
      </c>
      <c r="E1664" s="150">
        <f t="shared" si="482"/>
        <v>7.6189345530476658</v>
      </c>
      <c r="F1664" s="150">
        <f t="shared" si="483"/>
        <v>15.301365054376811</v>
      </c>
      <c r="G1664" s="151">
        <f t="shared" si="484"/>
        <v>-1.739265446952345</v>
      </c>
      <c r="H1664" s="150">
        <f t="shared" si="485"/>
        <v>5.9431650543768004</v>
      </c>
      <c r="I1664" s="137"/>
      <c r="J1664" s="151">
        <f t="shared" si="486"/>
        <v>934.08073455304771</v>
      </c>
      <c r="K1664" s="150">
        <f t="shared" si="487"/>
        <v>941.76316505437683</v>
      </c>
      <c r="L1664" s="135"/>
      <c r="M1664" s="149">
        <f t="shared" si="489"/>
        <v>0.99886845999477492</v>
      </c>
      <c r="N1664" s="149">
        <f t="shared" si="490"/>
        <v>0.99909853874830956</v>
      </c>
      <c r="O1664" s="149">
        <f t="shared" si="491"/>
        <v>1.0077530928676319</v>
      </c>
      <c r="P1664" s="149">
        <f t="shared" si="492"/>
        <v>1.0082151678434144</v>
      </c>
      <c r="Q1664" s="140"/>
      <c r="R1664" s="152">
        <f t="shared" si="493"/>
        <v>-1.1321806799617939E-3</v>
      </c>
      <c r="S1664" s="152">
        <f t="shared" si="494"/>
        <v>-9.0186781223533681E-4</v>
      </c>
      <c r="T1664" s="152">
        <f t="shared" si="495"/>
        <v>7.7231920926730232E-3</v>
      </c>
      <c r="U1664" s="152">
        <f t="shared" si="496"/>
        <v>8.1816070319154915E-3</v>
      </c>
    </row>
    <row r="1665" spans="1:21" x14ac:dyDescent="0.25">
      <c r="A1665" s="130">
        <f t="shared" ref="A1665:A1728" si="500">Timecode</f>
        <v>2009.08</v>
      </c>
      <c r="B1665" s="138"/>
      <c r="C1665" s="149">
        <f t="shared" si="488"/>
        <v>0.01</v>
      </c>
      <c r="D1665" s="150">
        <f t="shared" si="499"/>
        <v>-10.097300000000018</v>
      </c>
      <c r="E1665" s="150">
        <f t="shared" si="482"/>
        <v>8.2788698244238432</v>
      </c>
      <c r="F1665" s="150">
        <f t="shared" si="483"/>
        <v>17.119869528658754</v>
      </c>
      <c r="G1665" s="151">
        <f t="shared" si="484"/>
        <v>-1.8184301755761751</v>
      </c>
      <c r="H1665" s="150">
        <f t="shared" si="485"/>
        <v>7.0225695286587353</v>
      </c>
      <c r="I1665" s="137"/>
      <c r="J1665" s="151">
        <f t="shared" si="486"/>
        <v>1007.9115698244239</v>
      </c>
      <c r="K1665" s="150">
        <f t="shared" si="487"/>
        <v>1016.7525695286588</v>
      </c>
      <c r="L1665" s="135"/>
      <c r="M1665" s="149">
        <f t="shared" si="489"/>
        <v>1.0364690146382185</v>
      </c>
      <c r="N1665" s="149">
        <f t="shared" si="490"/>
        <v>1.0367017176798001</v>
      </c>
      <c r="O1665" s="149">
        <f t="shared" si="491"/>
        <v>1.0696751807385225</v>
      </c>
      <c r="P1665" s="149">
        <f t="shared" si="492"/>
        <v>1.0701563872069522</v>
      </c>
      <c r="Q1665" s="140"/>
      <c r="R1665" s="152">
        <f t="shared" si="493"/>
        <v>3.5819758224201442E-2</v>
      </c>
      <c r="S1665" s="152">
        <f t="shared" si="494"/>
        <v>3.6044248218133304E-2</v>
      </c>
      <c r="T1665" s="152">
        <f t="shared" si="495"/>
        <v>6.7355032984046326E-2</v>
      </c>
      <c r="U1665" s="152">
        <f t="shared" si="496"/>
        <v>6.780479406220763E-2</v>
      </c>
    </row>
    <row r="1666" spans="1:21" x14ac:dyDescent="0.25">
      <c r="A1666" s="130">
        <f t="shared" si="500"/>
        <v>2009.09</v>
      </c>
      <c r="B1666" s="138"/>
      <c r="C1666" s="149">
        <f t="shared" si="488"/>
        <v>0.01</v>
      </c>
      <c r="D1666" s="150">
        <f t="shared" si="499"/>
        <v>-10.445500000000038</v>
      </c>
      <c r="E1666" s="150">
        <f t="shared" ref="E1666:E1729" si="501">(Epsilon*2*L_RDY_SP_set*q_SP)</f>
        <v>7.9435563144879318</v>
      </c>
      <c r="F1666" s="150">
        <f t="shared" ref="F1666:F1729" si="502">(Epsilon*2*L_RS_SP_set*q_SP)</f>
        <v>17.584678336472578</v>
      </c>
      <c r="G1666" s="151">
        <f t="shared" ref="G1666:G1729" si="503">Impact_neg_d+Impact_pos_RDY_d</f>
        <v>-2.5019436855121064</v>
      </c>
      <c r="H1666" s="150">
        <f t="shared" ref="H1666:H1729" si="504">Impact_neg_d+Impact_pos_RS_d</f>
        <v>7.1391783364725399</v>
      </c>
      <c r="I1666" s="137"/>
      <c r="J1666" s="151">
        <f t="shared" ref="J1666:J1729" si="505">q_SP+Impact_ges_RDY_d</f>
        <v>1042.0480563144879</v>
      </c>
      <c r="K1666" s="150">
        <f t="shared" ref="K1666:K1729" si="506">q_SP+Impact_ges_RS_d</f>
        <v>1051.6891783364724</v>
      </c>
      <c r="L1666" s="135"/>
      <c r="M1666" s="149">
        <f t="shared" si="489"/>
        <v>1.0058243479915672</v>
      </c>
      <c r="N1666" s="149">
        <f t="shared" si="490"/>
        <v>1.0060050595107137</v>
      </c>
      <c r="O1666" s="149">
        <f t="shared" si="491"/>
        <v>1.0281784586187421</v>
      </c>
      <c r="P1666" s="149">
        <f t="shared" si="492"/>
        <v>1.0285785003393622</v>
      </c>
      <c r="Q1666" s="140"/>
      <c r="R1666" s="152">
        <f t="shared" si="493"/>
        <v>5.8074520502877395E-3</v>
      </c>
      <c r="S1666" s="152">
        <f t="shared" si="494"/>
        <v>5.9871009996058976E-3</v>
      </c>
      <c r="T1666" s="152">
        <f t="shared" si="495"/>
        <v>2.7788749844759174E-2</v>
      </c>
      <c r="U1666" s="152">
        <f t="shared" si="496"/>
        <v>2.8177752272996778E-2</v>
      </c>
    </row>
    <row r="1667" spans="1:21" x14ac:dyDescent="0.25">
      <c r="A1667" s="130">
        <f t="shared" si="500"/>
        <v>2009.1</v>
      </c>
      <c r="B1667" s="138"/>
      <c r="C1667" s="149">
        <f t="shared" ref="C1667:C1730" si="507">C1666</f>
        <v>0.01</v>
      </c>
      <c r="D1667" s="150">
        <f t="shared" si="499"/>
        <v>-10.676600000000008</v>
      </c>
      <c r="E1667" s="150">
        <f t="shared" si="501"/>
        <v>8.1115492144946995</v>
      </c>
      <c r="F1667" s="150">
        <f t="shared" si="502"/>
        <v>17.867655820591139</v>
      </c>
      <c r="G1667" s="151">
        <f t="shared" si="503"/>
        <v>-2.5650507855053082</v>
      </c>
      <c r="H1667" s="150">
        <f t="shared" si="504"/>
        <v>7.1910558205911315</v>
      </c>
      <c r="I1667" s="137"/>
      <c r="J1667" s="151">
        <f t="shared" si="505"/>
        <v>1065.0949492144948</v>
      </c>
      <c r="K1667" s="150">
        <f t="shared" si="506"/>
        <v>1074.8510558205912</v>
      </c>
      <c r="L1667" s="135"/>
      <c r="M1667" s="149">
        <f t="shared" ref="M1667:M1730" si="508">(D_mon+q_impact_RDY_d)/INDEX(q_impact_RDY_d,tMinus)*L_RDY_SP_set+(R_Cash)*(1-L_RDY_SP_set)</f>
        <v>1.010330924474629</v>
      </c>
      <c r="N1667" s="149">
        <f t="shared" ref="N1667:N1730" si="509">(D_mon+q_impact_RS_d)/INDEX(q_impact_RS_d,tMinus)*L_RDY_SP_set+(R_Cash)*(1-L_RDY_SP_set)</f>
        <v>1.010288919441567</v>
      </c>
      <c r="O1667" s="149">
        <f t="shared" ref="O1667:O1730" si="510">(D_mon+q_impact_RDY_d)/INDEX(q_impact_RDY_d,tMinus)*L_RS_SP_set+(R_Cash)*(1-L_RS_SP_set)</f>
        <v>1.0203934743177865</v>
      </c>
      <c r="P1667" s="149">
        <f t="shared" ref="P1667:P1730" si="511">(D_mon+q_impact_RS_d)/INDEX(q_impact_RS_d,tMinus)*L_RS_SP_set+(R_Cash)*(1-L_RS_SP_set)</f>
        <v>1.020300948037832</v>
      </c>
      <c r="Q1667" s="140"/>
      <c r="R1667" s="152">
        <f t="shared" ref="R1667:R1730" si="512">LN(M1667)</f>
        <v>1.0277925182967881E-2</v>
      </c>
      <c r="S1667" s="152">
        <f t="shared" ref="S1667:S1730" si="513">LN(N1667)</f>
        <v>1.0236348799172E-2</v>
      </c>
      <c r="T1667" s="152">
        <f t="shared" ref="T1667:T1730" si="514">LN(O1667)</f>
        <v>2.0188312045338771E-2</v>
      </c>
      <c r="U1667" s="152">
        <f t="shared" ref="U1667:U1730" si="515">LN(P1667)</f>
        <v>2.0097630874258698E-2</v>
      </c>
    </row>
    <row r="1668" spans="1:21" x14ac:dyDescent="0.25">
      <c r="A1668" s="130">
        <f t="shared" si="500"/>
        <v>2009.11</v>
      </c>
      <c r="B1668" s="138"/>
      <c r="C1668" s="149">
        <f t="shared" si="507"/>
        <v>0.01</v>
      </c>
      <c r="D1668" s="150">
        <f t="shared" si="499"/>
        <v>-10.880699999999933</v>
      </c>
      <c r="E1668" s="150">
        <f t="shared" si="501"/>
        <v>8.0381497511186062</v>
      </c>
      <c r="F1668" s="150">
        <f t="shared" si="502"/>
        <v>18.158368531960825</v>
      </c>
      <c r="G1668" s="151">
        <f t="shared" si="503"/>
        <v>-2.8425502488813272</v>
      </c>
      <c r="H1668" s="150">
        <f t="shared" si="504"/>
        <v>7.2776685319608916</v>
      </c>
      <c r="I1668" s="137"/>
      <c r="J1668" s="151">
        <f t="shared" si="505"/>
        <v>1085.2274497511187</v>
      </c>
      <c r="K1668" s="150">
        <f t="shared" si="506"/>
        <v>1095.3476685319608</v>
      </c>
      <c r="L1668" s="135"/>
      <c r="M1668" s="149">
        <f t="shared" si="508"/>
        <v>1.0099192358342615</v>
      </c>
      <c r="N1668" s="149">
        <f t="shared" si="509"/>
        <v>1.009974982101886</v>
      </c>
      <c r="O1668" s="149">
        <f t="shared" si="510"/>
        <v>1.0178653096447363</v>
      </c>
      <c r="P1668" s="149">
        <f t="shared" si="511"/>
        <v>1.0179912417688133</v>
      </c>
      <c r="Q1668" s="140"/>
      <c r="R1668" s="152">
        <f t="shared" si="512"/>
        <v>9.8703631353021567E-3</v>
      </c>
      <c r="S1668" s="152">
        <f t="shared" si="513"/>
        <v>9.925560350229198E-3</v>
      </c>
      <c r="T1668" s="152">
        <f t="shared" si="514"/>
        <v>1.7707600577830863E-2</v>
      </c>
      <c r="U1668" s="152">
        <f t="shared" si="515"/>
        <v>1.7831314720804393E-2</v>
      </c>
    </row>
    <row r="1669" spans="1:21" x14ac:dyDescent="0.25">
      <c r="A1669" s="130">
        <f t="shared" si="500"/>
        <v>2009.12</v>
      </c>
      <c r="B1669" s="138"/>
      <c r="C1669" s="149">
        <f t="shared" si="507"/>
        <v>0.01</v>
      </c>
      <c r="D1669" s="150">
        <f t="shared" si="499"/>
        <v>-11.103800000000092</v>
      </c>
      <c r="E1669" s="150">
        <f t="shared" si="501"/>
        <v>7.9601784506379456</v>
      </c>
      <c r="F1669" s="150">
        <f t="shared" si="502"/>
        <v>18.555904638846705</v>
      </c>
      <c r="G1669" s="151">
        <f t="shared" si="503"/>
        <v>-3.1436215493621464</v>
      </c>
      <c r="H1669" s="150">
        <f t="shared" si="504"/>
        <v>7.4521046388466132</v>
      </c>
      <c r="I1669" s="137"/>
      <c r="J1669" s="151">
        <f t="shared" si="505"/>
        <v>1107.2363784506379</v>
      </c>
      <c r="K1669" s="150">
        <f t="shared" si="506"/>
        <v>1117.8321046388467</v>
      </c>
      <c r="L1669" s="135"/>
      <c r="M1669" s="149">
        <f t="shared" si="508"/>
        <v>1.0197301730620212</v>
      </c>
      <c r="N1669" s="149">
        <f t="shared" si="509"/>
        <v>1.0198129160037928</v>
      </c>
      <c r="O1669" s="149">
        <f t="shared" si="510"/>
        <v>1.0214192068195618</v>
      </c>
      <c r="P1669" s="149">
        <f t="shared" si="511"/>
        <v>1.0216120881910751</v>
      </c>
      <c r="Q1669" s="140"/>
      <c r="R1669" s="152">
        <f t="shared" si="512"/>
        <v>1.9538056086598889E-2</v>
      </c>
      <c r="S1669" s="152">
        <f t="shared" si="513"/>
        <v>1.9619194790910226E-2</v>
      </c>
      <c r="T1669" s="152">
        <f t="shared" si="514"/>
        <v>2.119303945989447E-2</v>
      </c>
      <c r="U1669" s="152">
        <f t="shared" si="515"/>
        <v>2.1381858272956609E-2</v>
      </c>
    </row>
    <row r="1670" spans="1:21" x14ac:dyDescent="0.25">
      <c r="A1670" s="130">
        <f t="shared" si="500"/>
        <v>2010.01</v>
      </c>
      <c r="B1670" s="138"/>
      <c r="C1670" s="149">
        <f t="shared" si="507"/>
        <v>0.01</v>
      </c>
      <c r="D1670" s="150">
        <f t="shared" si="499"/>
        <v>-11.235799999999927</v>
      </c>
      <c r="E1670" s="150">
        <f t="shared" si="501"/>
        <v>7.6248028467515407</v>
      </c>
      <c r="F1670" s="150">
        <f t="shared" si="502"/>
        <v>18.482127287991016</v>
      </c>
      <c r="G1670" s="151">
        <f t="shared" si="503"/>
        <v>-3.6109971532483858</v>
      </c>
      <c r="H1670" s="150">
        <f t="shared" si="504"/>
        <v>7.2463272879910896</v>
      </c>
      <c r="I1670" s="137"/>
      <c r="J1670" s="151">
        <f t="shared" si="505"/>
        <v>1119.9690028467514</v>
      </c>
      <c r="K1670" s="150">
        <f t="shared" si="506"/>
        <v>1130.826327287991</v>
      </c>
      <c r="L1670" s="135"/>
      <c r="M1670" s="149">
        <f t="shared" si="508"/>
        <v>1.0139674949845079</v>
      </c>
      <c r="N1670" s="149">
        <f t="shared" si="509"/>
        <v>1.0140045323768585</v>
      </c>
      <c r="O1670" s="149">
        <f t="shared" si="510"/>
        <v>1.0133867080834611</v>
      </c>
      <c r="P1670" s="149">
        <f t="shared" si="511"/>
        <v>1.0134764848047217</v>
      </c>
      <c r="Q1670" s="140"/>
      <c r="R1670" s="152">
        <f t="shared" si="512"/>
        <v>1.3870848426883586E-2</v>
      </c>
      <c r="S1670" s="152">
        <f t="shared" si="513"/>
        <v>1.3907374958665114E-2</v>
      </c>
      <c r="T1670" s="152">
        <f t="shared" si="514"/>
        <v>1.3297897813659788E-2</v>
      </c>
      <c r="U1670" s="152">
        <f t="shared" si="515"/>
        <v>1.338648467204704E-2</v>
      </c>
    </row>
    <row r="1671" spans="1:21" x14ac:dyDescent="0.25">
      <c r="A1671" s="130">
        <f t="shared" si="500"/>
        <v>2010.02</v>
      </c>
      <c r="B1671" s="138"/>
      <c r="C1671" s="149">
        <f t="shared" si="507"/>
        <v>0.01</v>
      </c>
      <c r="D1671" s="150">
        <f t="shared" si="499"/>
        <v>-10.891599999999926</v>
      </c>
      <c r="E1671" s="150">
        <f t="shared" si="501"/>
        <v>7.1193882083561446</v>
      </c>
      <c r="F1671" s="150">
        <f t="shared" si="502"/>
        <v>3.4860103744590427</v>
      </c>
      <c r="G1671" s="151">
        <f t="shared" si="503"/>
        <v>-3.7722117916437812</v>
      </c>
      <c r="H1671" s="150">
        <f t="shared" si="504"/>
        <v>-7.4055896255408831</v>
      </c>
      <c r="I1671" s="137"/>
      <c r="J1671" s="151">
        <f t="shared" si="505"/>
        <v>1085.3877882083564</v>
      </c>
      <c r="K1671" s="150">
        <f t="shared" si="506"/>
        <v>1081.7544103744592</v>
      </c>
      <c r="L1671" s="135"/>
      <c r="M1671" s="149">
        <f t="shared" si="508"/>
        <v>0.99031873861245379</v>
      </c>
      <c r="N1671" s="149">
        <f t="shared" si="509"/>
        <v>0.98622240063156497</v>
      </c>
      <c r="O1671" s="149">
        <f t="shared" si="510"/>
        <v>0.99516368097458185</v>
      </c>
      <c r="P1671" s="149">
        <f t="shared" si="511"/>
        <v>0.99315790796702075</v>
      </c>
      <c r="Q1671" s="140"/>
      <c r="R1671" s="152">
        <f t="shared" si="512"/>
        <v>-9.7284294765214181E-3</v>
      </c>
      <c r="S1671" s="152">
        <f t="shared" si="513"/>
        <v>-1.387339136412117E-2</v>
      </c>
      <c r="T1671" s="152">
        <f t="shared" si="514"/>
        <v>-4.8480518607179491E-3</v>
      </c>
      <c r="U1671" s="152">
        <f t="shared" si="515"/>
        <v>-6.8656064646571537E-3</v>
      </c>
    </row>
    <row r="1672" spans="1:21" x14ac:dyDescent="0.25">
      <c r="A1672" s="130">
        <f t="shared" si="500"/>
        <v>2010.03</v>
      </c>
      <c r="B1672" s="138"/>
      <c r="C1672" s="149">
        <f t="shared" si="507"/>
        <v>0.01</v>
      </c>
      <c r="D1672" s="150">
        <f t="shared" si="499"/>
        <v>-11.520500000000084</v>
      </c>
      <c r="E1672" s="150">
        <f t="shared" si="501"/>
        <v>7.699387963883944</v>
      </c>
      <c r="F1672" s="150">
        <f t="shared" si="502"/>
        <v>19.488491212178694</v>
      </c>
      <c r="G1672" s="151">
        <f t="shared" si="503"/>
        <v>-3.8211120361161397</v>
      </c>
      <c r="H1672" s="150">
        <f t="shared" si="504"/>
        <v>7.9679912121786103</v>
      </c>
      <c r="I1672" s="137"/>
      <c r="J1672" s="151">
        <f t="shared" si="505"/>
        <v>1148.2288879638838</v>
      </c>
      <c r="K1672" s="150">
        <f t="shared" si="506"/>
        <v>1160.0179912121785</v>
      </c>
      <c r="L1672" s="135"/>
      <c r="M1672" s="149">
        <f t="shared" si="508"/>
        <v>1.0240865679534898</v>
      </c>
      <c r="N1672" s="149">
        <f t="shared" si="509"/>
        <v>1.0289175329415208</v>
      </c>
      <c r="O1672" s="149">
        <f t="shared" si="510"/>
        <v>1.0513602053797126</v>
      </c>
      <c r="P1672" s="149">
        <f t="shared" si="511"/>
        <v>1.0635882187175536</v>
      </c>
      <c r="Q1672" s="140"/>
      <c r="R1672" s="152">
        <f t="shared" si="512"/>
        <v>2.3801062061174647E-2</v>
      </c>
      <c r="S1672" s="152">
        <f t="shared" si="513"/>
        <v>2.8507310726323652E-2</v>
      </c>
      <c r="T1672" s="152">
        <f t="shared" si="514"/>
        <v>5.0084759514107437E-2</v>
      </c>
      <c r="U1672" s="152">
        <f t="shared" si="515"/>
        <v>6.1648303527291511E-2</v>
      </c>
    </row>
    <row r="1673" spans="1:21" x14ac:dyDescent="0.25">
      <c r="A1673" s="130">
        <f t="shared" si="500"/>
        <v>2010.04</v>
      </c>
      <c r="B1673" s="138"/>
      <c r="C1673" s="149">
        <f t="shared" si="507"/>
        <v>0.01</v>
      </c>
      <c r="D1673" s="150">
        <f t="shared" si="499"/>
        <v>-11.973199999999906</v>
      </c>
      <c r="E1673" s="150">
        <f t="shared" si="501"/>
        <v>7.6737327367563433</v>
      </c>
      <c r="F1673" s="150">
        <f t="shared" si="502"/>
        <v>20.178858232794411</v>
      </c>
      <c r="G1673" s="151">
        <f t="shared" si="503"/>
        <v>-4.2994672632435629</v>
      </c>
      <c r="H1673" s="150">
        <f t="shared" si="504"/>
        <v>8.2056582327945051</v>
      </c>
      <c r="I1673" s="137"/>
      <c r="J1673" s="151">
        <f t="shared" si="505"/>
        <v>1193.0205327367564</v>
      </c>
      <c r="K1673" s="150">
        <f t="shared" si="506"/>
        <v>1205.5256582327945</v>
      </c>
      <c r="L1673" s="135"/>
      <c r="M1673" s="149">
        <f t="shared" si="508"/>
        <v>1.0216974143968525</v>
      </c>
      <c r="N1673" s="149">
        <f t="shared" si="509"/>
        <v>1.0217629848983223</v>
      </c>
      <c r="O1673" s="149">
        <f t="shared" si="510"/>
        <v>1.0362251979315831</v>
      </c>
      <c r="P1673" s="149">
        <f t="shared" si="511"/>
        <v>1.0363976222130642</v>
      </c>
      <c r="Q1673" s="140"/>
      <c r="R1673" s="152">
        <f t="shared" si="512"/>
        <v>2.1465375924804183E-2</v>
      </c>
      <c r="S1673" s="152">
        <f t="shared" si="513"/>
        <v>2.1529551870190691E-2</v>
      </c>
      <c r="T1673" s="152">
        <f t="shared" si="514"/>
        <v>3.5584492736141109E-2</v>
      </c>
      <c r="U1673" s="152">
        <f t="shared" si="515"/>
        <v>3.5750875427871642E-2</v>
      </c>
    </row>
    <row r="1674" spans="1:21" x14ac:dyDescent="0.25">
      <c r="A1674" s="130">
        <f t="shared" si="500"/>
        <v>2010.05</v>
      </c>
      <c r="B1674" s="138"/>
      <c r="C1674" s="149">
        <f t="shared" si="507"/>
        <v>0.01</v>
      </c>
      <c r="D1674" s="150">
        <f t="shared" si="499"/>
        <v>-11.250600000000077</v>
      </c>
      <c r="E1674" s="150">
        <f t="shared" si="501"/>
        <v>6.9113605269284406</v>
      </c>
      <c r="F1674" s="150">
        <f t="shared" si="502"/>
        <v>3.4689190299038999</v>
      </c>
      <c r="G1674" s="151">
        <f t="shared" si="503"/>
        <v>-4.3392394730716362</v>
      </c>
      <c r="H1674" s="150">
        <f t="shared" si="504"/>
        <v>-7.7816809700961773</v>
      </c>
      <c r="I1674" s="137"/>
      <c r="J1674" s="151">
        <f t="shared" si="505"/>
        <v>1120.7207605269284</v>
      </c>
      <c r="K1674" s="150">
        <f t="shared" si="506"/>
        <v>1117.2783190299037</v>
      </c>
      <c r="L1674" s="135"/>
      <c r="M1674" s="149">
        <f t="shared" si="508"/>
        <v>0.9599918202983011</v>
      </c>
      <c r="N1674" s="149">
        <f t="shared" si="509"/>
        <v>0.95611674342642572</v>
      </c>
      <c r="O1674" s="149">
        <f t="shared" si="510"/>
        <v>0.964200045629241</v>
      </c>
      <c r="P1674" s="149">
        <f t="shared" si="511"/>
        <v>0.96225508445252128</v>
      </c>
      <c r="Q1674" s="140"/>
      <c r="R1674" s="152">
        <f t="shared" si="512"/>
        <v>-4.0830515079158004E-2</v>
      </c>
      <c r="S1674" s="152">
        <f t="shared" si="513"/>
        <v>-4.487525683151667E-2</v>
      </c>
      <c r="T1674" s="152">
        <f t="shared" si="514"/>
        <v>-3.6456489687196857E-2</v>
      </c>
      <c r="U1674" s="152">
        <f t="shared" si="515"/>
        <v>-3.8475702911720464E-2</v>
      </c>
    </row>
    <row r="1675" spans="1:21" x14ac:dyDescent="0.25">
      <c r="A1675" s="130">
        <f t="shared" si="500"/>
        <v>2010.06</v>
      </c>
      <c r="B1675" s="138"/>
      <c r="C1675" s="149">
        <f t="shared" si="507"/>
        <v>0.01</v>
      </c>
      <c r="D1675" s="150">
        <f t="shared" si="499"/>
        <v>-10.833599999999933</v>
      </c>
      <c r="E1675" s="150">
        <f t="shared" si="501"/>
        <v>7.4784237789476169</v>
      </c>
      <c r="F1675" s="150">
        <f t="shared" si="502"/>
        <v>3.4034205367524972</v>
      </c>
      <c r="G1675" s="151">
        <f t="shared" si="503"/>
        <v>-3.3551762210523162</v>
      </c>
      <c r="H1675" s="150">
        <f t="shared" si="504"/>
        <v>-7.4301794632474358</v>
      </c>
      <c r="I1675" s="137"/>
      <c r="J1675" s="151">
        <f t="shared" si="505"/>
        <v>1080.0048237789476</v>
      </c>
      <c r="K1675" s="150">
        <f t="shared" si="506"/>
        <v>1075.9298205367525</v>
      </c>
      <c r="L1675" s="135"/>
      <c r="M1675" s="149">
        <f t="shared" si="508"/>
        <v>0.97797265096326635</v>
      </c>
      <c r="N1675" s="149">
        <f t="shared" si="509"/>
        <v>0.97774034796025855</v>
      </c>
      <c r="O1675" s="149">
        <f t="shared" si="510"/>
        <v>0.98160972837229932</v>
      </c>
      <c r="P1675" s="149">
        <f t="shared" si="511"/>
        <v>0.98150400759014578</v>
      </c>
      <c r="Q1675" s="140"/>
      <c r="R1675" s="152">
        <f t="shared" si="512"/>
        <v>-2.2273573588565555E-2</v>
      </c>
      <c r="S1675" s="152">
        <f t="shared" si="513"/>
        <v>-2.2511137079965569E-2</v>
      </c>
      <c r="T1675" s="152">
        <f t="shared" si="514"/>
        <v>-1.8561474904820047E-2</v>
      </c>
      <c r="U1675" s="152">
        <f t="shared" si="515"/>
        <v>-1.8669182145943205E-2</v>
      </c>
    </row>
    <row r="1676" spans="1:21" x14ac:dyDescent="0.25">
      <c r="A1676" s="130">
        <f t="shared" si="500"/>
        <v>2010.07</v>
      </c>
      <c r="B1676" s="138"/>
      <c r="C1676" s="149">
        <f t="shared" si="507"/>
        <v>0.01</v>
      </c>
      <c r="D1676" s="150">
        <f t="shared" si="499"/>
        <v>-10.798000000000002</v>
      </c>
      <c r="E1676" s="150">
        <f t="shared" si="501"/>
        <v>8.0231639421277148</v>
      </c>
      <c r="F1676" s="150">
        <f t="shared" si="502"/>
        <v>5.0372311273107071</v>
      </c>
      <c r="G1676" s="151">
        <f t="shared" si="503"/>
        <v>-2.774836057872287</v>
      </c>
      <c r="H1676" s="150">
        <f t="shared" si="504"/>
        <v>-5.7607688726892947</v>
      </c>
      <c r="I1676" s="137"/>
      <c r="J1676" s="151">
        <f t="shared" si="505"/>
        <v>1077.0251639421276</v>
      </c>
      <c r="K1676" s="150">
        <f t="shared" si="506"/>
        <v>1074.0392311273106</v>
      </c>
      <c r="L1676" s="135"/>
      <c r="M1676" s="149">
        <f t="shared" si="508"/>
        <v>0.99128826363217815</v>
      </c>
      <c r="N1676" s="149">
        <f t="shared" si="509"/>
        <v>0.99166283465494387</v>
      </c>
      <c r="O1676" s="149">
        <f t="shared" si="510"/>
        <v>0.98960280985885318</v>
      </c>
      <c r="P1676" s="149">
        <f t="shared" si="511"/>
        <v>0.98983797903012694</v>
      </c>
      <c r="Q1676" s="140"/>
      <c r="R1676" s="152">
        <f t="shared" si="512"/>
        <v>-8.7499053837150013E-3</v>
      </c>
      <c r="S1676" s="152">
        <f t="shared" si="513"/>
        <v>-8.3721138914846817E-3</v>
      </c>
      <c r="T1676" s="152">
        <f t="shared" si="514"/>
        <v>-1.0451618519396449E-2</v>
      </c>
      <c r="U1676" s="152">
        <f t="shared" si="515"/>
        <v>-1.0214006792185143E-2</v>
      </c>
    </row>
    <row r="1677" spans="1:21" x14ac:dyDescent="0.25">
      <c r="A1677" s="130">
        <f t="shared" si="500"/>
        <v>2010.08</v>
      </c>
      <c r="B1677" s="138"/>
      <c r="C1677" s="149">
        <f t="shared" si="507"/>
        <v>0.01</v>
      </c>
      <c r="D1677" s="150">
        <f t="shared" si="499"/>
        <v>-10.872800000000097</v>
      </c>
      <c r="E1677" s="150">
        <f t="shared" si="501"/>
        <v>8.4719438169235204</v>
      </c>
      <c r="F1677" s="150">
        <f t="shared" si="502"/>
        <v>17.61867633851795</v>
      </c>
      <c r="G1677" s="151">
        <f t="shared" si="503"/>
        <v>-2.4008561830765771</v>
      </c>
      <c r="H1677" s="150">
        <f t="shared" si="504"/>
        <v>6.7458763385178528</v>
      </c>
      <c r="I1677" s="137"/>
      <c r="J1677" s="151">
        <f t="shared" si="505"/>
        <v>1084.8791438169235</v>
      </c>
      <c r="K1677" s="150">
        <f t="shared" si="506"/>
        <v>1094.0258763385177</v>
      </c>
      <c r="L1677" s="135"/>
      <c r="M1677" s="149">
        <f t="shared" si="508"/>
        <v>0.98904467783461758</v>
      </c>
      <c r="N1677" s="149">
        <f t="shared" si="509"/>
        <v>0.99345540380919206</v>
      </c>
      <c r="O1677" s="149">
        <f t="shared" si="510"/>
        <v>1.0028050421722066</v>
      </c>
      <c r="P1677" s="149">
        <f t="shared" si="511"/>
        <v>1.0119778076016333</v>
      </c>
      <c r="Q1677" s="140"/>
      <c r="R1677" s="152">
        <f t="shared" si="512"/>
        <v>-1.1015773622829577E-2</v>
      </c>
      <c r="S1677" s="152">
        <f t="shared" si="513"/>
        <v>-6.5661059603248631E-3</v>
      </c>
      <c r="T1677" s="152">
        <f t="shared" si="514"/>
        <v>2.8011153829050912E-3</v>
      </c>
      <c r="U1677" s="152">
        <f t="shared" si="515"/>
        <v>1.1906641377426367E-2</v>
      </c>
    </row>
    <row r="1678" spans="1:21" x14ac:dyDescent="0.25">
      <c r="A1678" s="130">
        <f t="shared" si="500"/>
        <v>2010.09</v>
      </c>
      <c r="B1678" s="138"/>
      <c r="C1678" s="149">
        <f t="shared" si="507"/>
        <v>0.01</v>
      </c>
      <c r="D1678" s="150">
        <f t="shared" si="499"/>
        <v>-11.220800000000054</v>
      </c>
      <c r="E1678" s="150">
        <f t="shared" si="501"/>
        <v>9.4105305587704038</v>
      </c>
      <c r="F1678" s="150">
        <f t="shared" si="502"/>
        <v>18.933931171933313</v>
      </c>
      <c r="G1678" s="151">
        <f t="shared" si="503"/>
        <v>-1.8102694412296501</v>
      </c>
      <c r="H1678" s="150">
        <f t="shared" si="504"/>
        <v>7.7131311719332594</v>
      </c>
      <c r="I1678" s="137"/>
      <c r="J1678" s="151">
        <f t="shared" si="505"/>
        <v>1120.2697305587703</v>
      </c>
      <c r="K1678" s="150">
        <f t="shared" si="506"/>
        <v>1129.7931311719333</v>
      </c>
      <c r="L1678" s="135"/>
      <c r="M1678" s="149">
        <f t="shared" si="508"/>
        <v>1.0131993181707823</v>
      </c>
      <c r="N1678" s="149">
        <f t="shared" si="509"/>
        <v>1.0132233060185327</v>
      </c>
      <c r="O1678" s="149">
        <f t="shared" si="510"/>
        <v>1.0286482868361724</v>
      </c>
      <c r="P1678" s="149">
        <f t="shared" si="511"/>
        <v>1.0286965502423038</v>
      </c>
      <c r="Q1678" s="140"/>
      <c r="R1678" s="152">
        <f t="shared" si="512"/>
        <v>1.3112966198830529E-2</v>
      </c>
      <c r="S1678" s="152">
        <f t="shared" si="513"/>
        <v>1.3136641267856261E-2</v>
      </c>
      <c r="T1678" s="152">
        <f t="shared" si="514"/>
        <v>2.8245597487994007E-2</v>
      </c>
      <c r="U1678" s="152">
        <f t="shared" si="515"/>
        <v>2.8292515637319705E-2</v>
      </c>
    </row>
    <row r="1679" spans="1:21" x14ac:dyDescent="0.25">
      <c r="A1679" s="130">
        <f t="shared" si="500"/>
        <v>2010.1</v>
      </c>
      <c r="B1679" s="138"/>
      <c r="C1679" s="149">
        <f t="shared" si="507"/>
        <v>0.01</v>
      </c>
      <c r="D1679" s="150">
        <f t="shared" si="499"/>
        <v>-11.715799999999945</v>
      </c>
      <c r="E1679" s="150">
        <f t="shared" si="501"/>
        <v>9.7750281824469294</v>
      </c>
      <c r="F1679" s="150">
        <f t="shared" si="502"/>
        <v>19.82738103983159</v>
      </c>
      <c r="G1679" s="151">
        <f t="shared" si="503"/>
        <v>-1.9407718175530153</v>
      </c>
      <c r="H1679" s="150">
        <f t="shared" si="504"/>
        <v>8.1115810398316448</v>
      </c>
      <c r="I1679" s="137"/>
      <c r="J1679" s="151">
        <f t="shared" si="505"/>
        <v>1169.6392281824469</v>
      </c>
      <c r="K1679" s="150">
        <f t="shared" si="506"/>
        <v>1179.6915810398316</v>
      </c>
      <c r="L1679" s="135"/>
      <c r="M1679" s="149">
        <f t="shared" si="508"/>
        <v>1.0148374033429077</v>
      </c>
      <c r="N1679" s="149">
        <f t="shared" si="509"/>
        <v>1.0148718688214609</v>
      </c>
      <c r="O1679" s="149">
        <f t="shared" si="510"/>
        <v>1.0375851700066161</v>
      </c>
      <c r="P1679" s="149">
        <f t="shared" si="511"/>
        <v>1.0376550787744723</v>
      </c>
      <c r="Q1679" s="140"/>
      <c r="R1679" s="152">
        <f t="shared" si="512"/>
        <v>1.4728405910531464E-2</v>
      </c>
      <c r="S1679" s="152">
        <f t="shared" si="513"/>
        <v>1.4762366910788104E-2</v>
      </c>
      <c r="T1679" s="152">
        <f t="shared" si="514"/>
        <v>3.6896061326029579E-2</v>
      </c>
      <c r="U1679" s="152">
        <f t="shared" si="515"/>
        <v>3.6963435470226791E-2</v>
      </c>
    </row>
    <row r="1680" spans="1:21" x14ac:dyDescent="0.25">
      <c r="A1680" s="130">
        <f t="shared" si="500"/>
        <v>2010.11</v>
      </c>
      <c r="B1680" s="138"/>
      <c r="C1680" s="149">
        <f t="shared" si="507"/>
        <v>0.01</v>
      </c>
      <c r="D1680" s="150">
        <f t="shared" si="499"/>
        <v>-11.988900000000058</v>
      </c>
      <c r="E1680" s="150">
        <f t="shared" si="501"/>
        <v>10.03339931718509</v>
      </c>
      <c r="F1680" s="150">
        <f t="shared" si="502"/>
        <v>20.169971507184094</v>
      </c>
      <c r="G1680" s="151">
        <f t="shared" si="503"/>
        <v>-1.9555006828149679</v>
      </c>
      <c r="H1680" s="150">
        <f t="shared" si="504"/>
        <v>8.1810715071840363</v>
      </c>
      <c r="I1680" s="137"/>
      <c r="J1680" s="151">
        <f t="shared" si="505"/>
        <v>1196.9344993171851</v>
      </c>
      <c r="K1680" s="150">
        <f t="shared" si="506"/>
        <v>1207.0710715071841</v>
      </c>
      <c r="L1680" s="135"/>
      <c r="M1680" s="149">
        <f t="shared" si="508"/>
        <v>1.0227150340556241</v>
      </c>
      <c r="N1680" s="149">
        <f t="shared" si="509"/>
        <v>1.0226559554798564</v>
      </c>
      <c r="O1680" s="149">
        <f t="shared" si="510"/>
        <v>1.0243374452374594</v>
      </c>
      <c r="P1680" s="149">
        <f t="shared" si="511"/>
        <v>1.0242186805842997</v>
      </c>
      <c r="Q1680" s="140"/>
      <c r="R1680" s="152">
        <f t="shared" si="512"/>
        <v>2.2460889079289545E-2</v>
      </c>
      <c r="S1680" s="152">
        <f t="shared" si="513"/>
        <v>2.2403121000944454E-2</v>
      </c>
      <c r="T1680" s="152">
        <f t="shared" si="514"/>
        <v>2.4046008696840288E-2</v>
      </c>
      <c r="U1680" s="152">
        <f t="shared" si="515"/>
        <v>2.3930059075742981E-2</v>
      </c>
    </row>
    <row r="1681" spans="1:21" x14ac:dyDescent="0.25">
      <c r="A1681" s="130">
        <f t="shared" si="500"/>
        <v>2010.12</v>
      </c>
      <c r="B1681" s="138"/>
      <c r="C1681" s="149">
        <f t="shared" si="507"/>
        <v>0.01</v>
      </c>
      <c r="D1681" s="150">
        <f t="shared" si="499"/>
        <v>-12.415300000000116</v>
      </c>
      <c r="E1681" s="150">
        <f t="shared" si="501"/>
        <v>9.6905121304985293</v>
      </c>
      <c r="F1681" s="150">
        <f t="shared" si="502"/>
        <v>20.966690401123881</v>
      </c>
      <c r="G1681" s="151">
        <f t="shared" si="503"/>
        <v>-2.7247878695015864</v>
      </c>
      <c r="H1681" s="150">
        <f t="shared" si="504"/>
        <v>8.5513904011237649</v>
      </c>
      <c r="I1681" s="137"/>
      <c r="J1681" s="151">
        <f t="shared" si="505"/>
        <v>1238.8052121304984</v>
      </c>
      <c r="K1681" s="150">
        <f t="shared" si="506"/>
        <v>1250.0813904011238</v>
      </c>
      <c r="L1681" s="135"/>
      <c r="M1681" s="149">
        <f t="shared" si="508"/>
        <v>1.0432138472180548</v>
      </c>
      <c r="N1681" s="149">
        <f t="shared" si="509"/>
        <v>1.0434624675610256</v>
      </c>
      <c r="O1681" s="149">
        <f t="shared" si="510"/>
        <v>1.0382612144940881</v>
      </c>
      <c r="P1681" s="149">
        <f t="shared" si="511"/>
        <v>1.0387991371227681</v>
      </c>
      <c r="Q1681" s="140"/>
      <c r="R1681" s="152">
        <f t="shared" si="512"/>
        <v>4.2306185892468713E-2</v>
      </c>
      <c r="S1681" s="152">
        <f t="shared" si="513"/>
        <v>4.2544479050239649E-2</v>
      </c>
      <c r="T1681" s="152">
        <f t="shared" si="514"/>
        <v>3.7547404813120556E-2</v>
      </c>
      <c r="U1681" s="152">
        <f t="shared" si="515"/>
        <v>3.8065370158025143E-2</v>
      </c>
    </row>
    <row r="1682" spans="1:21" x14ac:dyDescent="0.25">
      <c r="A1682" s="130">
        <f t="shared" si="500"/>
        <v>2011.01</v>
      </c>
      <c r="B1682" s="138"/>
      <c r="C1682" s="149">
        <f t="shared" si="507"/>
        <v>0.01</v>
      </c>
      <c r="D1682" s="150">
        <f t="shared" ref="D1682:D1701" si="516">(1-Epsilon)*q_SP-q_SP</f>
        <v>-12.826199999999972</v>
      </c>
      <c r="E1682" s="150">
        <f t="shared" si="501"/>
        <v>8.7405461775804199</v>
      </c>
      <c r="F1682" s="150">
        <f t="shared" si="502"/>
        <v>21.604327309685516</v>
      </c>
      <c r="G1682" s="151">
        <f t="shared" si="503"/>
        <v>-4.0856538224195518</v>
      </c>
      <c r="H1682" s="150">
        <f t="shared" si="504"/>
        <v>8.7781273096855443</v>
      </c>
      <c r="I1682" s="137"/>
      <c r="J1682" s="151">
        <f t="shared" si="505"/>
        <v>1278.5343461775803</v>
      </c>
      <c r="K1682" s="150">
        <f t="shared" si="506"/>
        <v>1291.3981273096854</v>
      </c>
      <c r="L1682" s="135"/>
      <c r="M1682" s="149">
        <f t="shared" si="508"/>
        <v>1.0187068642538144</v>
      </c>
      <c r="N1682" s="149">
        <f t="shared" si="509"/>
        <v>1.0190362747076791</v>
      </c>
      <c r="O1682" s="149">
        <f t="shared" si="510"/>
        <v>1.0300467324388927</v>
      </c>
      <c r="P1682" s="149">
        <f t="shared" si="511"/>
        <v>1.0308609482922197</v>
      </c>
      <c r="Q1682" s="140"/>
      <c r="R1682" s="152">
        <f t="shared" si="512"/>
        <v>1.8534042839747942E-2</v>
      </c>
      <c r="S1682" s="152">
        <f t="shared" si="513"/>
        <v>1.8857351946215583E-2</v>
      </c>
      <c r="T1682" s="152">
        <f t="shared" si="514"/>
        <v>2.96041725121939E-2</v>
      </c>
      <c r="U1682" s="152">
        <f t="shared" si="515"/>
        <v>3.0394325223353304E-2</v>
      </c>
    </row>
    <row r="1683" spans="1:21" x14ac:dyDescent="0.25">
      <c r="A1683" s="130">
        <f t="shared" si="500"/>
        <v>2011.02</v>
      </c>
      <c r="B1683" s="138"/>
      <c r="C1683" s="149">
        <f t="shared" si="507"/>
        <v>0.01</v>
      </c>
      <c r="D1683" s="150">
        <f t="shared" si="516"/>
        <v>-13.211199999999963</v>
      </c>
      <c r="E1683" s="150">
        <f t="shared" si="501"/>
        <v>8.7001784041776649</v>
      </c>
      <c r="F1683" s="150">
        <f t="shared" si="502"/>
        <v>22.216891973895326</v>
      </c>
      <c r="G1683" s="151">
        <f t="shared" si="503"/>
        <v>-4.5110215958222977</v>
      </c>
      <c r="H1683" s="150">
        <f t="shared" si="504"/>
        <v>9.0056919738953631</v>
      </c>
      <c r="I1683" s="137"/>
      <c r="J1683" s="151">
        <f t="shared" si="505"/>
        <v>1316.6089784041776</v>
      </c>
      <c r="K1683" s="150">
        <f t="shared" si="506"/>
        <v>1330.1256919738953</v>
      </c>
      <c r="L1683" s="135"/>
      <c r="M1683" s="149">
        <f t="shared" si="508"/>
        <v>1.0226862930567877</v>
      </c>
      <c r="N1683" s="149">
        <f t="shared" si="509"/>
        <v>1.0227501388044671</v>
      </c>
      <c r="O1683" s="149">
        <f t="shared" si="510"/>
        <v>1.0292497290153924</v>
      </c>
      <c r="P1683" s="149">
        <f t="shared" si="511"/>
        <v>1.0294127663708683</v>
      </c>
      <c r="Q1683" s="140"/>
      <c r="R1683" s="152">
        <f t="shared" si="512"/>
        <v>2.2432786038133416E-2</v>
      </c>
      <c r="S1683" s="152">
        <f t="shared" si="513"/>
        <v>2.2495213544269119E-2</v>
      </c>
      <c r="T1683" s="152">
        <f t="shared" si="514"/>
        <v>2.8830118384278944E-2</v>
      </c>
      <c r="U1683" s="152">
        <f t="shared" si="515"/>
        <v>2.8988509918765244E-2</v>
      </c>
    </row>
    <row r="1684" spans="1:21" x14ac:dyDescent="0.25">
      <c r="A1684" s="130">
        <f t="shared" si="500"/>
        <v>2011.03</v>
      </c>
      <c r="B1684" s="138"/>
      <c r="C1684" s="149">
        <f t="shared" si="507"/>
        <v>0.01</v>
      </c>
      <c r="D1684" s="150">
        <f t="shared" si="516"/>
        <v>-13.044900000000098</v>
      </c>
      <c r="E1684" s="150">
        <f t="shared" si="501"/>
        <v>8.1972006921287655</v>
      </c>
      <c r="F1684" s="150">
        <f t="shared" si="502"/>
        <v>4.5886129719879367</v>
      </c>
      <c r="G1684" s="151">
        <f t="shared" si="503"/>
        <v>-4.8476993078713324</v>
      </c>
      <c r="H1684" s="150">
        <f t="shared" si="504"/>
        <v>-8.4562870280121611</v>
      </c>
      <c r="I1684" s="137"/>
      <c r="J1684" s="151">
        <f t="shared" si="505"/>
        <v>1299.6423006921286</v>
      </c>
      <c r="K1684" s="150">
        <f t="shared" si="506"/>
        <v>1296.0337129719878</v>
      </c>
      <c r="L1684" s="135"/>
      <c r="M1684" s="149">
        <f t="shared" si="508"/>
        <v>0.98889197641541637</v>
      </c>
      <c r="N1684" s="149">
        <f t="shared" si="509"/>
        <v>0.98488318285185028</v>
      </c>
      <c r="O1684" s="149">
        <f t="shared" si="510"/>
        <v>0.98895160304280694</v>
      </c>
      <c r="P1684" s="149">
        <f t="shared" si="511"/>
        <v>0.98670756842188267</v>
      </c>
      <c r="Q1684" s="140"/>
      <c r="R1684" s="152">
        <f t="shared" si="512"/>
        <v>-1.1170178385162557E-2</v>
      </c>
      <c r="S1684" s="152">
        <f t="shared" si="513"/>
        <v>-1.5232240932612561E-2</v>
      </c>
      <c r="T1684" s="152">
        <f t="shared" si="514"/>
        <v>-1.1109883801679914E-2</v>
      </c>
      <c r="U1684" s="152">
        <f t="shared" si="515"/>
        <v>-1.3381566709716118E-2</v>
      </c>
    </row>
    <row r="1685" spans="1:21" x14ac:dyDescent="0.25">
      <c r="A1685" s="130">
        <f t="shared" si="500"/>
        <v>2011.04</v>
      </c>
      <c r="B1685" s="138"/>
      <c r="C1685" s="149">
        <f t="shared" si="507"/>
        <v>0.01</v>
      </c>
      <c r="D1685" s="150">
        <f t="shared" si="516"/>
        <v>-13.315100000000029</v>
      </c>
      <c r="E1685" s="150">
        <f t="shared" si="501"/>
        <v>8.7695803829338583</v>
      </c>
      <c r="F1685" s="150">
        <f t="shared" si="502"/>
        <v>22.254424304515034</v>
      </c>
      <c r="G1685" s="151">
        <f t="shared" si="503"/>
        <v>-4.5455196170661711</v>
      </c>
      <c r="H1685" s="150">
        <f t="shared" si="504"/>
        <v>8.9393243045150044</v>
      </c>
      <c r="I1685" s="137"/>
      <c r="J1685" s="151">
        <f t="shared" si="505"/>
        <v>1326.9644803829337</v>
      </c>
      <c r="K1685" s="150">
        <f t="shared" si="506"/>
        <v>1340.4493243045149</v>
      </c>
      <c r="L1685" s="135"/>
      <c r="M1685" s="149">
        <f t="shared" si="508"/>
        <v>1.0120670240723295</v>
      </c>
      <c r="N1685" s="149">
        <f t="shared" si="509"/>
        <v>1.0164309705840939</v>
      </c>
      <c r="O1685" s="149">
        <f t="shared" si="510"/>
        <v>1.0199776627460913</v>
      </c>
      <c r="P1685" s="149">
        <f t="shared" si="511"/>
        <v>1.0310519802247258</v>
      </c>
      <c r="Q1685" s="140"/>
      <c r="R1685" s="152">
        <f t="shared" si="512"/>
        <v>1.1994797992692895E-2</v>
      </c>
      <c r="S1685" s="152">
        <f t="shared" si="513"/>
        <v>1.6297442861602503E-2</v>
      </c>
      <c r="T1685" s="152">
        <f t="shared" si="514"/>
        <v>1.9780727787849242E-2</v>
      </c>
      <c r="U1685" s="152">
        <f t="shared" si="515"/>
        <v>3.0579621052687873E-2</v>
      </c>
    </row>
    <row r="1686" spans="1:21" x14ac:dyDescent="0.25">
      <c r="A1686" s="130">
        <f t="shared" si="500"/>
        <v>2011.05</v>
      </c>
      <c r="B1686" s="138"/>
      <c r="C1686" s="149">
        <f t="shared" si="507"/>
        <v>0.01</v>
      </c>
      <c r="D1686" s="150">
        <f t="shared" si="516"/>
        <v>-13.383100000000013</v>
      </c>
      <c r="E1686" s="150">
        <f t="shared" si="501"/>
        <v>8.6888506346160987</v>
      </c>
      <c r="F1686" s="150">
        <f t="shared" si="502"/>
        <v>21.13343003630353</v>
      </c>
      <c r="G1686" s="151">
        <f t="shared" si="503"/>
        <v>-4.6942493653839144</v>
      </c>
      <c r="H1686" s="150">
        <f t="shared" si="504"/>
        <v>7.7503300363035166</v>
      </c>
      <c r="I1686" s="137"/>
      <c r="J1686" s="151">
        <f t="shared" si="505"/>
        <v>1333.615750634616</v>
      </c>
      <c r="K1686" s="150">
        <f t="shared" si="506"/>
        <v>1346.0603300363034</v>
      </c>
      <c r="L1686" s="135"/>
      <c r="M1686" s="149">
        <f t="shared" si="508"/>
        <v>0.98789782434712214</v>
      </c>
      <c r="N1686" s="149">
        <f t="shared" si="509"/>
        <v>0.98762460235599381</v>
      </c>
      <c r="O1686" s="149">
        <f t="shared" si="510"/>
        <v>1.000718772129507</v>
      </c>
      <c r="P1686" s="149">
        <f t="shared" si="511"/>
        <v>1.0000542287880796</v>
      </c>
      <c r="Q1686" s="140"/>
      <c r="R1686" s="152">
        <f t="shared" si="512"/>
        <v>-1.2176003234850356E-2</v>
      </c>
      <c r="S1686" s="152">
        <f t="shared" si="513"/>
        <v>-1.2452610565830002E-2</v>
      </c>
      <c r="T1686" s="152">
        <f t="shared" si="514"/>
        <v>7.1851393653378449E-4</v>
      </c>
      <c r="U1686" s="152">
        <f t="shared" si="515"/>
        <v>5.4227317752018607E-5</v>
      </c>
    </row>
    <row r="1687" spans="1:21" x14ac:dyDescent="0.25">
      <c r="A1687" s="130">
        <f t="shared" si="500"/>
        <v>2011.06</v>
      </c>
      <c r="B1687" s="138"/>
      <c r="C1687" s="149">
        <f t="shared" si="507"/>
        <v>0.01</v>
      </c>
      <c r="D1687" s="150">
        <f t="shared" si="516"/>
        <v>-12.872900000000072</v>
      </c>
      <c r="E1687" s="150">
        <f t="shared" si="501"/>
        <v>8.8890343207476565</v>
      </c>
      <c r="F1687" s="150">
        <f t="shared" si="502"/>
        <v>4.0205011088516436</v>
      </c>
      <c r="G1687" s="151">
        <f t="shared" si="503"/>
        <v>-3.9838656792524159</v>
      </c>
      <c r="H1687" s="150">
        <f t="shared" si="504"/>
        <v>-8.8523988911484288</v>
      </c>
      <c r="I1687" s="137"/>
      <c r="J1687" s="151">
        <f t="shared" si="505"/>
        <v>1283.3061343207476</v>
      </c>
      <c r="K1687" s="150">
        <f t="shared" si="506"/>
        <v>1278.4376011088516</v>
      </c>
      <c r="L1687" s="135"/>
      <c r="M1687" s="149">
        <f t="shared" si="508"/>
        <v>0.97989472615036322</v>
      </c>
      <c r="N1687" s="149">
        <f t="shared" si="509"/>
        <v>0.97556951181055473</v>
      </c>
      <c r="O1687" s="149">
        <f t="shared" si="510"/>
        <v>0.98454412015577852</v>
      </c>
      <c r="P1687" s="149">
        <f t="shared" si="511"/>
        <v>0.98258783014476658</v>
      </c>
      <c r="Q1687" s="140"/>
      <c r="R1687" s="152">
        <f t="shared" si="512"/>
        <v>-2.0310135383255212E-2</v>
      </c>
      <c r="S1687" s="152">
        <f t="shared" si="513"/>
        <v>-2.4733863835373807E-2</v>
      </c>
      <c r="T1687" s="152">
        <f t="shared" si="514"/>
        <v>-1.5576567122164122E-2</v>
      </c>
      <c r="U1687" s="152">
        <f t="shared" si="515"/>
        <v>-1.7565544684794623E-2</v>
      </c>
    </row>
    <row r="1688" spans="1:21" x14ac:dyDescent="0.25">
      <c r="A1688" s="130">
        <f t="shared" si="500"/>
        <v>2011.07</v>
      </c>
      <c r="B1688" s="138"/>
      <c r="C1688" s="149">
        <f t="shared" si="507"/>
        <v>0.01</v>
      </c>
      <c r="D1688" s="150">
        <f t="shared" si="516"/>
        <v>-13.251899999999978</v>
      </c>
      <c r="E1688" s="150">
        <f t="shared" si="501"/>
        <v>9.827393843176722</v>
      </c>
      <c r="F1688" s="150">
        <f t="shared" si="502"/>
        <v>22.314351157605891</v>
      </c>
      <c r="G1688" s="151">
        <f t="shared" si="503"/>
        <v>-3.4245061568232558</v>
      </c>
      <c r="H1688" s="150">
        <f t="shared" si="504"/>
        <v>9.0624511576059135</v>
      </c>
      <c r="I1688" s="137"/>
      <c r="J1688" s="151">
        <f t="shared" si="505"/>
        <v>1321.7654938431767</v>
      </c>
      <c r="K1688" s="150">
        <f t="shared" si="506"/>
        <v>1334.2524511576059</v>
      </c>
      <c r="L1688" s="135"/>
      <c r="M1688" s="149">
        <f t="shared" si="508"/>
        <v>1.013256844717674</v>
      </c>
      <c r="N1688" s="149">
        <f t="shared" si="509"/>
        <v>1.0183351225920609</v>
      </c>
      <c r="O1688" s="149">
        <f t="shared" si="510"/>
        <v>1.0269676464715429</v>
      </c>
      <c r="P1688" s="149">
        <f t="shared" si="511"/>
        <v>1.0384985240951816</v>
      </c>
      <c r="Q1688" s="140"/>
      <c r="R1688" s="152">
        <f t="shared" si="512"/>
        <v>1.3169741714591081E-2</v>
      </c>
      <c r="S1688" s="152">
        <f t="shared" si="513"/>
        <v>1.8169061000119037E-2</v>
      </c>
      <c r="T1688" s="152">
        <f t="shared" si="514"/>
        <v>2.6610427501354429E-2</v>
      </c>
      <c r="U1688" s="152">
        <f t="shared" si="515"/>
        <v>3.7775943143979723E-2</v>
      </c>
    </row>
    <row r="1689" spans="1:21" x14ac:dyDescent="0.25">
      <c r="A1689" s="130">
        <f t="shared" si="500"/>
        <v>2011.08</v>
      </c>
      <c r="B1689" s="138"/>
      <c r="C1689" s="149">
        <f t="shared" si="507"/>
        <v>0.01</v>
      </c>
      <c r="D1689" s="150">
        <f t="shared" si="516"/>
        <v>-11.85310000000004</v>
      </c>
      <c r="E1689" s="150">
        <f t="shared" si="501"/>
        <v>8.683353340664695</v>
      </c>
      <c r="F1689" s="150">
        <f t="shared" si="502"/>
        <v>3.5688404225480914</v>
      </c>
      <c r="G1689" s="151">
        <f t="shared" si="503"/>
        <v>-3.1697466593353454</v>
      </c>
      <c r="H1689" s="150">
        <f t="shared" si="504"/>
        <v>-8.2842595774519481</v>
      </c>
      <c r="I1689" s="137"/>
      <c r="J1689" s="151">
        <f t="shared" si="505"/>
        <v>1182.1402533406647</v>
      </c>
      <c r="K1689" s="150">
        <f t="shared" si="506"/>
        <v>1177.0257404225481</v>
      </c>
      <c r="L1689" s="135"/>
      <c r="M1689" s="149">
        <f t="shared" si="508"/>
        <v>0.92590367777294103</v>
      </c>
      <c r="N1689" s="149">
        <f t="shared" si="509"/>
        <v>0.92142831103934686</v>
      </c>
      <c r="O1689" s="149">
        <f t="shared" si="510"/>
        <v>0.93610666775002227</v>
      </c>
      <c r="P1689" s="149">
        <f t="shared" si="511"/>
        <v>0.93426730119680601</v>
      </c>
      <c r="Q1689" s="140"/>
      <c r="R1689" s="152">
        <f t="shared" si="512"/>
        <v>-7.6985069430029154E-2</v>
      </c>
      <c r="S1689" s="152">
        <f t="shared" si="513"/>
        <v>-8.1830300840629006E-2</v>
      </c>
      <c r="T1689" s="152">
        <f t="shared" si="514"/>
        <v>-6.6025847726246076E-2</v>
      </c>
      <c r="U1689" s="152">
        <f t="shared" si="515"/>
        <v>-6.7992691979552378E-2</v>
      </c>
    </row>
    <row r="1690" spans="1:21" x14ac:dyDescent="0.25">
      <c r="A1690" s="130">
        <f t="shared" si="500"/>
        <v>2011.09</v>
      </c>
      <c r="B1690" s="138"/>
      <c r="C1690" s="149">
        <f t="shared" si="507"/>
        <v>0.01</v>
      </c>
      <c r="D1690" s="150">
        <f t="shared" si="516"/>
        <v>-11.738800000000083</v>
      </c>
      <c r="E1690" s="150">
        <f t="shared" si="501"/>
        <v>11.224135835083992</v>
      </c>
      <c r="F1690" s="150">
        <f t="shared" si="502"/>
        <v>4.0295543105560672</v>
      </c>
      <c r="G1690" s="151">
        <f t="shared" si="503"/>
        <v>-0.51466416491609124</v>
      </c>
      <c r="H1690" s="150">
        <f t="shared" si="504"/>
        <v>-7.7092456894440158</v>
      </c>
      <c r="I1690" s="137"/>
      <c r="J1690" s="151">
        <f t="shared" si="505"/>
        <v>1173.3653358350841</v>
      </c>
      <c r="K1690" s="150">
        <f t="shared" si="506"/>
        <v>1166.170754310556</v>
      </c>
      <c r="L1690" s="135"/>
      <c r="M1690" s="149">
        <f t="shared" si="508"/>
        <v>0.98362440803802742</v>
      </c>
      <c r="N1690" s="149">
        <f t="shared" si="509"/>
        <v>0.98276780321291635</v>
      </c>
      <c r="O1690" s="149">
        <f t="shared" si="510"/>
        <v>0.97732566588995784</v>
      </c>
      <c r="P1690" s="149">
        <f t="shared" si="511"/>
        <v>0.97701813792377978</v>
      </c>
      <c r="Q1690" s="140"/>
      <c r="R1690" s="152">
        <f t="shared" si="512"/>
        <v>-1.6511153943892101E-2</v>
      </c>
      <c r="S1690" s="152">
        <f t="shared" si="513"/>
        <v>-1.7382399135360039E-2</v>
      </c>
      <c r="T1690" s="152">
        <f t="shared" si="514"/>
        <v>-2.2935349943962714E-2</v>
      </c>
      <c r="U1690" s="152">
        <f t="shared" si="515"/>
        <v>-2.3250062194812505E-2</v>
      </c>
    </row>
    <row r="1691" spans="1:21" x14ac:dyDescent="0.25">
      <c r="A1691" s="130">
        <f t="shared" si="500"/>
        <v>2011.1</v>
      </c>
      <c r="B1691" s="138"/>
      <c r="C1691" s="149">
        <f t="shared" si="507"/>
        <v>0.01</v>
      </c>
      <c r="D1691" s="150">
        <f t="shared" si="516"/>
        <v>-12.072200000000066</v>
      </c>
      <c r="E1691" s="150">
        <f t="shared" si="501"/>
        <v>12.879035536494513</v>
      </c>
      <c r="F1691" s="150">
        <f t="shared" si="502"/>
        <v>20.406133033965414</v>
      </c>
      <c r="G1691" s="151">
        <f t="shared" si="503"/>
        <v>0.80683553649444661</v>
      </c>
      <c r="H1691" s="150">
        <f t="shared" si="504"/>
        <v>8.3339330339653479</v>
      </c>
      <c r="I1691" s="137"/>
      <c r="J1691" s="151">
        <f t="shared" si="505"/>
        <v>1208.0268355364944</v>
      </c>
      <c r="K1691" s="150">
        <f t="shared" si="506"/>
        <v>1215.5539330339654</v>
      </c>
      <c r="L1691" s="135"/>
      <c r="M1691" s="149">
        <f t="shared" si="508"/>
        <v>1.0245647578005022</v>
      </c>
      <c r="N1691" s="149">
        <f t="shared" si="509"/>
        <v>1.0314017828747146</v>
      </c>
      <c r="O1691" s="149">
        <f t="shared" si="510"/>
        <v>1.0291038435400441</v>
      </c>
      <c r="P1691" s="149">
        <f t="shared" si="511"/>
        <v>1.0399367388159051</v>
      </c>
      <c r="Q1691" s="140"/>
      <c r="R1691" s="152">
        <f t="shared" si="512"/>
        <v>2.4267895874899192E-2</v>
      </c>
      <c r="S1691" s="152">
        <f t="shared" si="513"/>
        <v>3.0918831230003361E-2</v>
      </c>
      <c r="T1691" s="152">
        <f t="shared" si="514"/>
        <v>2.8688368708676443E-2</v>
      </c>
      <c r="U1691" s="152">
        <f t="shared" si="515"/>
        <v>3.9159883241550009E-2</v>
      </c>
    </row>
    <row r="1692" spans="1:21" x14ac:dyDescent="0.25">
      <c r="A1692" s="130">
        <f t="shared" si="500"/>
        <v>2011.11</v>
      </c>
      <c r="B1692" s="138"/>
      <c r="C1692" s="149">
        <f t="shared" si="507"/>
        <v>0.01</v>
      </c>
      <c r="D1692" s="150">
        <f t="shared" si="516"/>
        <v>-12.264200000000073</v>
      </c>
      <c r="E1692" s="150">
        <f t="shared" si="501"/>
        <v>12.35792147100916</v>
      </c>
      <c r="F1692" s="150">
        <f t="shared" si="502"/>
        <v>20.567828926796714</v>
      </c>
      <c r="G1692" s="151">
        <f t="shared" si="503"/>
        <v>9.3721471009086343E-2</v>
      </c>
      <c r="H1692" s="150">
        <f t="shared" si="504"/>
        <v>8.303628926796641</v>
      </c>
      <c r="I1692" s="137"/>
      <c r="J1692" s="151">
        <f t="shared" si="505"/>
        <v>1226.5137214710091</v>
      </c>
      <c r="K1692" s="150">
        <f t="shared" si="506"/>
        <v>1234.7236289267967</v>
      </c>
      <c r="L1692" s="135"/>
      <c r="M1692" s="149">
        <f t="shared" si="508"/>
        <v>1.0033487441611166</v>
      </c>
      <c r="N1692" s="149">
        <f t="shared" si="509"/>
        <v>1.0035784119718658</v>
      </c>
      <c r="O1692" s="149">
        <f t="shared" si="510"/>
        <v>1.0126235561925299</v>
      </c>
      <c r="P1692" s="149">
        <f t="shared" si="511"/>
        <v>1.0130058023698147</v>
      </c>
      <c r="Q1692" s="140"/>
      <c r="R1692" s="152">
        <f t="shared" si="512"/>
        <v>3.3431496037366767E-3</v>
      </c>
      <c r="S1692" s="152">
        <f t="shared" si="513"/>
        <v>3.5720246887639617E-3</v>
      </c>
      <c r="T1692" s="152">
        <f t="shared" si="514"/>
        <v>1.2544543360840757E-2</v>
      </c>
      <c r="U1692" s="152">
        <f t="shared" si="515"/>
        <v>1.2921953157165373E-2</v>
      </c>
    </row>
    <row r="1693" spans="1:21" x14ac:dyDescent="0.25">
      <c r="A1693" s="130">
        <f t="shared" si="500"/>
        <v>2011.12</v>
      </c>
      <c r="B1693" s="138"/>
      <c r="C1693" s="149">
        <f t="shared" si="507"/>
        <v>0.01</v>
      </c>
      <c r="D1693" s="150">
        <f t="shared" si="516"/>
        <v>-12.433199999999943</v>
      </c>
      <c r="E1693" s="150">
        <f t="shared" si="501"/>
        <v>13.055454670616117</v>
      </c>
      <c r="F1693" s="150">
        <f t="shared" si="502"/>
        <v>20.824423066513113</v>
      </c>
      <c r="G1693" s="151">
        <f t="shared" si="503"/>
        <v>0.62225467061617401</v>
      </c>
      <c r="H1693" s="150">
        <f t="shared" si="504"/>
        <v>8.3912230665131702</v>
      </c>
      <c r="I1693" s="137"/>
      <c r="J1693" s="151">
        <f t="shared" si="505"/>
        <v>1243.9422546706162</v>
      </c>
      <c r="K1693" s="150">
        <f t="shared" si="506"/>
        <v>1251.7112230665132</v>
      </c>
      <c r="L1693" s="135"/>
      <c r="M1693" s="149">
        <f t="shared" si="508"/>
        <v>1.0079216826338571</v>
      </c>
      <c r="N1693" s="149">
        <f t="shared" si="509"/>
        <v>1.0076783133049796</v>
      </c>
      <c r="O1693" s="149">
        <f t="shared" si="510"/>
        <v>1.0132390682906434</v>
      </c>
      <c r="P1693" s="149">
        <f t="shared" si="511"/>
        <v>1.0128508760756789</v>
      </c>
      <c r="Q1693" s="140"/>
      <c r="R1693" s="152">
        <f t="shared" si="512"/>
        <v>7.8904708309568989E-3</v>
      </c>
      <c r="S1693" s="152">
        <f t="shared" si="513"/>
        <v>7.6489850891921516E-3</v>
      </c>
      <c r="T1693" s="152">
        <f t="shared" si="514"/>
        <v>1.3152197709772764E-2</v>
      </c>
      <c r="U1693" s="152">
        <f t="shared" si="515"/>
        <v>1.2769004238235206E-2</v>
      </c>
    </row>
    <row r="1694" spans="1:21" x14ac:dyDescent="0.25">
      <c r="A1694" s="130">
        <f t="shared" si="500"/>
        <v>2012.01</v>
      </c>
      <c r="B1694" s="138"/>
      <c r="C1694" s="149">
        <f t="shared" si="507"/>
        <v>0.01</v>
      </c>
      <c r="D1694" s="150">
        <f t="shared" si="516"/>
        <v>-13.005799999999908</v>
      </c>
      <c r="E1694" s="150">
        <f t="shared" si="501"/>
        <v>13.761351226510538</v>
      </c>
      <c r="F1694" s="150">
        <f t="shared" si="502"/>
        <v>22.055957447550284</v>
      </c>
      <c r="G1694" s="151">
        <f t="shared" si="503"/>
        <v>0.75555122651062945</v>
      </c>
      <c r="H1694" s="150">
        <f t="shared" si="504"/>
        <v>9.0501574475503759</v>
      </c>
      <c r="I1694" s="137"/>
      <c r="J1694" s="151">
        <f t="shared" si="505"/>
        <v>1301.3355512265105</v>
      </c>
      <c r="K1694" s="150">
        <f t="shared" si="506"/>
        <v>1309.6301574475503</v>
      </c>
      <c r="L1694" s="135"/>
      <c r="M1694" s="149">
        <f t="shared" si="508"/>
        <v>1.0257065729261541</v>
      </c>
      <c r="N1694" s="149">
        <f t="shared" si="509"/>
        <v>1.0257713564396966</v>
      </c>
      <c r="O1694" s="149">
        <f t="shared" si="510"/>
        <v>1.0407535523332958</v>
      </c>
      <c r="P1694" s="149">
        <f t="shared" si="511"/>
        <v>1.0408573838825732</v>
      </c>
      <c r="Q1694" s="140"/>
      <c r="R1694" s="152">
        <f t="shared" si="512"/>
        <v>2.5381714545222339E-2</v>
      </c>
      <c r="S1694" s="152">
        <f t="shared" si="513"/>
        <v>2.5444872439964218E-2</v>
      </c>
      <c r="T1694" s="152">
        <f t="shared" si="514"/>
        <v>3.9945020330741023E-2</v>
      </c>
      <c r="U1694" s="152">
        <f t="shared" si="515"/>
        <v>4.0044781095403673E-2</v>
      </c>
    </row>
    <row r="1695" spans="1:21" x14ac:dyDescent="0.25">
      <c r="A1695" s="130">
        <f t="shared" si="500"/>
        <v>2012.02</v>
      </c>
      <c r="B1695" s="138"/>
      <c r="C1695" s="149">
        <f t="shared" si="507"/>
        <v>0.01</v>
      </c>
      <c r="D1695" s="150">
        <f t="shared" si="516"/>
        <v>-13.524900000000116</v>
      </c>
      <c r="E1695" s="150">
        <f t="shared" si="501"/>
        <v>14.06618095237058</v>
      </c>
      <c r="F1695" s="150">
        <f t="shared" si="502"/>
        <v>22.918444036576169</v>
      </c>
      <c r="G1695" s="151">
        <f t="shared" si="503"/>
        <v>0.54128095237046381</v>
      </c>
      <c r="H1695" s="150">
        <f t="shared" si="504"/>
        <v>9.3935440365760527</v>
      </c>
      <c r="I1695" s="137"/>
      <c r="J1695" s="151">
        <f t="shared" si="505"/>
        <v>1353.0312809523705</v>
      </c>
      <c r="K1695" s="150">
        <f t="shared" si="506"/>
        <v>1361.883544036576</v>
      </c>
      <c r="L1695" s="135"/>
      <c r="M1695" s="149">
        <f t="shared" si="508"/>
        <v>1.0223389820902111</v>
      </c>
      <c r="N1695" s="149">
        <f t="shared" si="509"/>
        <v>1.0224238702601878</v>
      </c>
      <c r="O1695" s="149">
        <f t="shared" si="510"/>
        <v>1.0353736266607958</v>
      </c>
      <c r="P1695" s="149">
        <f t="shared" si="511"/>
        <v>1.0355119374631072</v>
      </c>
      <c r="Q1695" s="140"/>
      <c r="R1695" s="152">
        <f t="shared" si="512"/>
        <v>2.2093121805972983E-2</v>
      </c>
      <c r="S1695" s="152">
        <f t="shared" si="513"/>
        <v>2.2176151649681109E-2</v>
      </c>
      <c r="T1695" s="152">
        <f t="shared" si="514"/>
        <v>3.476235351821555E-2</v>
      </c>
      <c r="U1695" s="152">
        <f t="shared" si="515"/>
        <v>3.4895929998648045E-2</v>
      </c>
    </row>
    <row r="1696" spans="1:21" x14ac:dyDescent="0.25">
      <c r="A1696" s="130">
        <f t="shared" si="500"/>
        <v>2012.03</v>
      </c>
      <c r="B1696" s="138"/>
      <c r="C1696" s="149">
        <f t="shared" si="507"/>
        <v>0.01</v>
      </c>
      <c r="D1696" s="150">
        <f t="shared" si="516"/>
        <v>-13.892399999999952</v>
      </c>
      <c r="E1696" s="150">
        <f t="shared" si="501"/>
        <v>14.202739222038051</v>
      </c>
      <c r="F1696" s="150">
        <f t="shared" si="502"/>
        <v>23.474933800304552</v>
      </c>
      <c r="G1696" s="151">
        <f t="shared" si="503"/>
        <v>0.31033922203809894</v>
      </c>
      <c r="H1696" s="150">
        <f t="shared" si="504"/>
        <v>9.5825338003045992</v>
      </c>
      <c r="I1696" s="137"/>
      <c r="J1696" s="151">
        <f t="shared" si="505"/>
        <v>1389.550339222038</v>
      </c>
      <c r="K1696" s="150">
        <f t="shared" si="506"/>
        <v>1398.8225338003047</v>
      </c>
      <c r="L1696" s="135"/>
      <c r="M1696" s="149">
        <f t="shared" si="508"/>
        <v>1.0241770545397642</v>
      </c>
      <c r="N1696" s="149">
        <f t="shared" si="509"/>
        <v>1.0242393957023996</v>
      </c>
      <c r="O1696" s="149">
        <f t="shared" si="510"/>
        <v>1.0272477364552179</v>
      </c>
      <c r="P1696" s="149">
        <f t="shared" si="511"/>
        <v>1.0273507767661767</v>
      </c>
      <c r="Q1696" s="140"/>
      <c r="R1696" s="152">
        <f t="shared" si="512"/>
        <v>2.3889416494988228E-2</v>
      </c>
      <c r="S1696" s="152">
        <f t="shared" si="513"/>
        <v>2.395028415951744E-2</v>
      </c>
      <c r="T1696" s="152">
        <f t="shared" si="514"/>
        <v>2.6883125279531586E-2</v>
      </c>
      <c r="U1696" s="152">
        <f t="shared" si="515"/>
        <v>2.6983427416793028E-2</v>
      </c>
    </row>
    <row r="1697" spans="1:21" x14ac:dyDescent="0.25">
      <c r="A1697" s="130">
        <f t="shared" si="500"/>
        <v>2012.04</v>
      </c>
      <c r="B1697" s="138"/>
      <c r="C1697" s="149">
        <f t="shared" si="507"/>
        <v>0.01</v>
      </c>
      <c r="D1697" s="150">
        <f t="shared" si="516"/>
        <v>-13.864299999999957</v>
      </c>
      <c r="E1697" s="150">
        <f t="shared" si="501"/>
        <v>13.197376949881072</v>
      </c>
      <c r="F1697" s="150">
        <f t="shared" si="502"/>
        <v>6.6715528724761777</v>
      </c>
      <c r="G1697" s="151">
        <f t="shared" si="503"/>
        <v>-0.66692305011888564</v>
      </c>
      <c r="H1697" s="150">
        <f t="shared" si="504"/>
        <v>-7.1927471275237798</v>
      </c>
      <c r="I1697" s="137"/>
      <c r="J1697" s="151">
        <f t="shared" si="505"/>
        <v>1385.7630769498812</v>
      </c>
      <c r="K1697" s="150">
        <f t="shared" si="506"/>
        <v>1379.2372528724763</v>
      </c>
      <c r="L1697" s="135"/>
      <c r="M1697" s="149">
        <f t="shared" si="508"/>
        <v>0.9948739427455302</v>
      </c>
      <c r="N1697" s="149">
        <f t="shared" si="509"/>
        <v>0.9895020430332313</v>
      </c>
      <c r="O1697" s="149">
        <f t="shared" si="510"/>
        <v>0.99305057704883781</v>
      </c>
      <c r="P1697" s="149">
        <f t="shared" si="511"/>
        <v>0.99033496825079059</v>
      </c>
      <c r="Q1697" s="140"/>
      <c r="R1697" s="152">
        <f t="shared" si="512"/>
        <v>-5.1392405574997571E-3</v>
      </c>
      <c r="S1697" s="152">
        <f t="shared" si="513"/>
        <v>-1.0553449228933341E-2</v>
      </c>
      <c r="T1697" s="152">
        <f t="shared" si="514"/>
        <v>-6.9736826501101135E-3</v>
      </c>
      <c r="U1697" s="152">
        <f t="shared" si="515"/>
        <v>-9.7120413130772666E-3</v>
      </c>
    </row>
    <row r="1698" spans="1:21" x14ac:dyDescent="0.25">
      <c r="A1698" s="130">
        <f t="shared" si="500"/>
        <v>2012.05</v>
      </c>
      <c r="B1698" s="138"/>
      <c r="C1698" s="149">
        <f t="shared" si="507"/>
        <v>0.01</v>
      </c>
      <c r="D1698" s="150">
        <f t="shared" si="516"/>
        <v>-13.412700000000086</v>
      </c>
      <c r="E1698" s="150">
        <f t="shared" si="501"/>
        <v>13.363571319513856</v>
      </c>
      <c r="F1698" s="150">
        <f t="shared" si="502"/>
        <v>4.1346100357181248</v>
      </c>
      <c r="G1698" s="151">
        <f t="shared" si="503"/>
        <v>-4.9128680486230536E-2</v>
      </c>
      <c r="H1698" s="150">
        <f t="shared" si="504"/>
        <v>-9.2780899642819605</v>
      </c>
      <c r="I1698" s="137"/>
      <c r="J1698" s="151">
        <f t="shared" si="505"/>
        <v>1341.2208713195137</v>
      </c>
      <c r="K1698" s="150">
        <f t="shared" si="506"/>
        <v>1331.9919100357181</v>
      </c>
      <c r="L1698" s="135"/>
      <c r="M1698" s="149">
        <f t="shared" si="508"/>
        <v>0.97450809819845752</v>
      </c>
      <c r="N1698" s="149">
        <f t="shared" si="509"/>
        <v>0.9734599540397515</v>
      </c>
      <c r="O1698" s="149">
        <f t="shared" si="510"/>
        <v>0.97791346311335681</v>
      </c>
      <c r="P1698" s="149">
        <f t="shared" si="511"/>
        <v>0.97758917350140728</v>
      </c>
      <c r="Q1698" s="140"/>
      <c r="R1698" s="152">
        <f t="shared" si="512"/>
        <v>-2.5822449962885574E-2</v>
      </c>
      <c r="S1698" s="152">
        <f t="shared" si="513"/>
        <v>-2.6898591081991278E-2</v>
      </c>
      <c r="T1698" s="152">
        <f t="shared" si="514"/>
        <v>-2.2334096386392725E-2</v>
      </c>
      <c r="U1698" s="152">
        <f t="shared" si="515"/>
        <v>-2.2665765195066571E-2</v>
      </c>
    </row>
    <row r="1699" spans="1:21" x14ac:dyDescent="0.25">
      <c r="A1699" s="130">
        <f t="shared" si="500"/>
        <v>2012.06</v>
      </c>
      <c r="B1699" s="138"/>
      <c r="C1699" s="149">
        <f t="shared" si="507"/>
        <v>0.01</v>
      </c>
      <c r="D1699" s="150">
        <f t="shared" si="516"/>
        <v>-13.23479999999995</v>
      </c>
      <c r="E1699" s="150">
        <f t="shared" si="501"/>
        <v>14.632088337237786</v>
      </c>
      <c r="F1699" s="150">
        <f t="shared" si="502"/>
        <v>4.2759827329503608</v>
      </c>
      <c r="G1699" s="151">
        <f t="shared" si="503"/>
        <v>1.3972883372378355</v>
      </c>
      <c r="H1699" s="150">
        <f t="shared" si="504"/>
        <v>-8.9588172670495894</v>
      </c>
      <c r="I1699" s="137"/>
      <c r="J1699" s="151">
        <f t="shared" si="505"/>
        <v>1324.8772883372378</v>
      </c>
      <c r="K1699" s="150">
        <f t="shared" si="506"/>
        <v>1314.5211827329504</v>
      </c>
      <c r="L1699" s="135"/>
      <c r="M1699" s="149">
        <f t="shared" si="508"/>
        <v>0.98763764270136389</v>
      </c>
      <c r="N1699" s="149">
        <f t="shared" si="509"/>
        <v>0.98712993517446801</v>
      </c>
      <c r="O1699" s="149">
        <f t="shared" si="510"/>
        <v>0.98594362019305792</v>
      </c>
      <c r="P1699" s="149">
        <f t="shared" si="511"/>
        <v>0.98579525117228928</v>
      </c>
      <c r="Q1699" s="140"/>
      <c r="R1699" s="152">
        <f t="shared" si="512"/>
        <v>-1.243940690600923E-2</v>
      </c>
      <c r="S1699" s="152">
        <f t="shared" si="513"/>
        <v>-1.2953601633297928E-2</v>
      </c>
      <c r="T1699" s="152">
        <f t="shared" si="514"/>
        <v>-1.4156106345943373E-2</v>
      </c>
      <c r="U1699" s="152">
        <f t="shared" si="515"/>
        <v>-1.4306601954873514E-2</v>
      </c>
    </row>
    <row r="1700" spans="1:21" x14ac:dyDescent="0.25">
      <c r="A1700" s="130">
        <f t="shared" si="500"/>
        <v>2012.07</v>
      </c>
      <c r="B1700" s="138"/>
      <c r="C1700" s="149">
        <f t="shared" si="507"/>
        <v>0.01</v>
      </c>
      <c r="D1700" s="150">
        <f t="shared" si="516"/>
        <v>-13.597800000000007</v>
      </c>
      <c r="E1700" s="150">
        <f t="shared" si="501"/>
        <v>16.107047418351989</v>
      </c>
      <c r="F1700" s="150">
        <f t="shared" si="502"/>
        <v>23.014452743654111</v>
      </c>
      <c r="G1700" s="151">
        <f t="shared" si="503"/>
        <v>2.5092474183519826</v>
      </c>
      <c r="H1700" s="150">
        <f t="shared" si="504"/>
        <v>9.4166527436541045</v>
      </c>
      <c r="I1700" s="137"/>
      <c r="J1700" s="151">
        <f t="shared" si="505"/>
        <v>1362.289247418352</v>
      </c>
      <c r="K1700" s="150">
        <f t="shared" si="506"/>
        <v>1369.1966527436541</v>
      </c>
      <c r="L1700" s="135"/>
      <c r="M1700" s="149">
        <f t="shared" si="508"/>
        <v>1.0149976793786342</v>
      </c>
      <c r="N1700" s="149">
        <f t="shared" si="509"/>
        <v>1.0229160694019377</v>
      </c>
      <c r="O1700" s="149">
        <f t="shared" si="510"/>
        <v>1.0243717354525603</v>
      </c>
      <c r="P1700" s="149">
        <f t="shared" si="511"/>
        <v>1.0356858769127455</v>
      </c>
      <c r="Q1700" s="140"/>
      <c r="R1700" s="152">
        <f t="shared" si="512"/>
        <v>1.4886326164668204E-2</v>
      </c>
      <c r="S1700" s="152">
        <f t="shared" si="513"/>
        <v>2.2657440008360737E-2</v>
      </c>
      <c r="T1700" s="152">
        <f t="shared" si="514"/>
        <v>2.4079483643335703E-2</v>
      </c>
      <c r="U1700" s="152">
        <f t="shared" si="515"/>
        <v>3.5063890247389054E-2</v>
      </c>
    </row>
    <row r="1701" spans="1:21" x14ac:dyDescent="0.25">
      <c r="A1701" s="130">
        <f t="shared" si="500"/>
        <v>2012.08</v>
      </c>
      <c r="B1701" s="138"/>
      <c r="C1701" s="149">
        <f t="shared" si="507"/>
        <v>0.01</v>
      </c>
      <c r="D1701" s="150">
        <f t="shared" si="516"/>
        <v>-14.03449999999998</v>
      </c>
      <c r="E1701" s="150">
        <f t="shared" si="501"/>
        <v>16.974279070557028</v>
      </c>
      <c r="F1701" s="150">
        <f t="shared" si="502"/>
        <v>23.786690705777655</v>
      </c>
      <c r="G1701" s="151">
        <f t="shared" si="503"/>
        <v>2.9397790705570479</v>
      </c>
      <c r="H1701" s="150">
        <f t="shared" si="504"/>
        <v>9.7521907057776751</v>
      </c>
      <c r="I1701" s="137"/>
      <c r="J1701" s="151">
        <f t="shared" si="505"/>
        <v>1406.3897790705571</v>
      </c>
      <c r="K1701" s="150">
        <f t="shared" si="506"/>
        <v>1413.2021907057776</v>
      </c>
      <c r="L1701" s="135"/>
      <c r="M1701" s="149">
        <f t="shared" si="508"/>
        <v>1.0265806129206096</v>
      </c>
      <c r="N1701" s="149">
        <f t="shared" si="509"/>
        <v>1.0264344522753841</v>
      </c>
      <c r="O1701" s="149">
        <f t="shared" si="510"/>
        <v>1.0312324049120616</v>
      </c>
      <c r="P1701" s="149">
        <f t="shared" si="511"/>
        <v>1.0310275845455008</v>
      </c>
      <c r="Q1701" s="140"/>
      <c r="R1701" s="152">
        <f t="shared" si="512"/>
        <v>2.6233486220577838E-2</v>
      </c>
      <c r="S1701" s="152">
        <f t="shared" si="513"/>
        <v>2.6091099885523321E-2</v>
      </c>
      <c r="T1701" s="152">
        <f t="shared" si="514"/>
        <v>3.0754596617742325E-2</v>
      </c>
      <c r="U1701" s="152">
        <f t="shared" si="515"/>
        <v>3.0555959813186845E-2</v>
      </c>
    </row>
    <row r="1702" spans="1:21" x14ac:dyDescent="0.25">
      <c r="A1702" s="130">
        <f t="shared" si="500"/>
        <v>2012.09</v>
      </c>
      <c r="B1702" s="138"/>
      <c r="C1702" s="149">
        <f t="shared" si="507"/>
        <v>0.01</v>
      </c>
      <c r="D1702" s="150">
        <f t="shared" ref="D1702:D1721" si="517">(1-Epsilon)*q_SP-q_SP</f>
        <v>-14.434199999999919</v>
      </c>
      <c r="E1702" s="150">
        <f t="shared" si="501"/>
        <v>16.543822465081256</v>
      </c>
      <c r="F1702" s="150">
        <f t="shared" si="502"/>
        <v>24.430342615922058</v>
      </c>
      <c r="G1702" s="151">
        <f t="shared" si="503"/>
        <v>2.1096224650813369</v>
      </c>
      <c r="H1702" s="150">
        <f t="shared" si="504"/>
        <v>9.9961426159221389</v>
      </c>
      <c r="I1702" s="137"/>
      <c r="J1702" s="151">
        <f t="shared" si="505"/>
        <v>1445.5296224650815</v>
      </c>
      <c r="K1702" s="150">
        <f t="shared" si="506"/>
        <v>1453.4161426159221</v>
      </c>
      <c r="L1702" s="135"/>
      <c r="M1702" s="149">
        <f t="shared" si="508"/>
        <v>1.0190966382710962</v>
      </c>
      <c r="N1702" s="149">
        <f t="shared" si="509"/>
        <v>1.0194504819954242</v>
      </c>
      <c r="O1702" s="149">
        <f t="shared" si="510"/>
        <v>1.0258070844891076</v>
      </c>
      <c r="P1702" s="149">
        <f t="shared" si="511"/>
        <v>1.0263296072274937</v>
      </c>
      <c r="Q1702" s="140"/>
      <c r="R1702" s="152">
        <f t="shared" si="512"/>
        <v>1.8916586123781092E-2</v>
      </c>
      <c r="S1702" s="152">
        <f t="shared" si="513"/>
        <v>1.926373898020893E-2</v>
      </c>
      <c r="T1702" s="152">
        <f t="shared" si="514"/>
        <v>2.5479702255585039E-2</v>
      </c>
      <c r="U1702" s="152">
        <f t="shared" si="515"/>
        <v>2.5988949765058923E-2</v>
      </c>
    </row>
    <row r="1703" spans="1:21" x14ac:dyDescent="0.25">
      <c r="A1703" s="130">
        <f t="shared" si="500"/>
        <v>2012.1</v>
      </c>
      <c r="B1703" s="138"/>
      <c r="C1703" s="149">
        <f t="shared" si="507"/>
        <v>0.01</v>
      </c>
      <c r="D1703" s="150">
        <f t="shared" si="517"/>
        <v>-14.378200000000106</v>
      </c>
      <c r="E1703" s="150">
        <f t="shared" si="501"/>
        <v>16.195474346967281</v>
      </c>
      <c r="F1703" s="150">
        <f t="shared" si="502"/>
        <v>5.4867418761058611</v>
      </c>
      <c r="G1703" s="151">
        <f t="shared" si="503"/>
        <v>1.8172743469671744</v>
      </c>
      <c r="H1703" s="150">
        <f t="shared" si="504"/>
        <v>-8.8914581238942461</v>
      </c>
      <c r="I1703" s="137"/>
      <c r="J1703" s="151">
        <f t="shared" si="505"/>
        <v>1439.6372743469672</v>
      </c>
      <c r="K1703" s="150">
        <f t="shared" si="506"/>
        <v>1428.9285418761058</v>
      </c>
      <c r="L1703" s="135"/>
      <c r="M1703" s="149">
        <f t="shared" si="508"/>
        <v>1.000490920654219</v>
      </c>
      <c r="N1703" s="149">
        <f t="shared" si="509"/>
        <v>0.99329244878165945</v>
      </c>
      <c r="O1703" s="149">
        <f t="shared" si="510"/>
        <v>1.0029031434122164</v>
      </c>
      <c r="P1703" s="149">
        <f t="shared" si="511"/>
        <v>1.00046442774258</v>
      </c>
      <c r="Q1703" s="140"/>
      <c r="R1703" s="152">
        <f t="shared" si="512"/>
        <v>4.9080019209787624E-4</v>
      </c>
      <c r="S1703" s="152">
        <f t="shared" si="513"/>
        <v>-6.7301479424873474E-3</v>
      </c>
      <c r="T1703" s="152">
        <f t="shared" si="514"/>
        <v>2.8989374297942365E-3</v>
      </c>
      <c r="U1703" s="152">
        <f t="shared" si="515"/>
        <v>4.6431992939566778E-4</v>
      </c>
    </row>
    <row r="1704" spans="1:21" x14ac:dyDescent="0.25">
      <c r="A1704" s="130">
        <f t="shared" si="500"/>
        <v>2012.11</v>
      </c>
      <c r="B1704" s="138"/>
      <c r="C1704" s="149">
        <f t="shared" si="507"/>
        <v>0.01</v>
      </c>
      <c r="D1704" s="150">
        <f t="shared" si="517"/>
        <v>-13.945099999999911</v>
      </c>
      <c r="E1704" s="150">
        <f t="shared" si="501"/>
        <v>15.749152563995608</v>
      </c>
      <c r="F1704" s="150">
        <f t="shared" si="502"/>
        <v>4.2850530255558912</v>
      </c>
      <c r="G1704" s="151">
        <f t="shared" si="503"/>
        <v>1.8040525639956968</v>
      </c>
      <c r="H1704" s="150">
        <f t="shared" si="504"/>
        <v>-9.6600469744440201</v>
      </c>
      <c r="I1704" s="137"/>
      <c r="J1704" s="151">
        <f t="shared" si="505"/>
        <v>1396.3140525639956</v>
      </c>
      <c r="K1704" s="150">
        <f t="shared" si="506"/>
        <v>1384.849953025556</v>
      </c>
      <c r="L1704" s="135"/>
      <c r="M1704" s="149">
        <f t="shared" si="508"/>
        <v>0.98070201037388272</v>
      </c>
      <c r="N1704" s="149">
        <f t="shared" si="509"/>
        <v>0.98028367333228472</v>
      </c>
      <c r="O1704" s="149">
        <f t="shared" si="510"/>
        <v>0.98921746440077929</v>
      </c>
      <c r="P1704" s="149">
        <f t="shared" si="511"/>
        <v>0.98910364263173378</v>
      </c>
      <c r="Q1704" s="140"/>
      <c r="R1704" s="152">
        <f t="shared" si="512"/>
        <v>-1.9486626648283611E-2</v>
      </c>
      <c r="S1704" s="152">
        <f t="shared" si="513"/>
        <v>-1.9913286619766404E-2</v>
      </c>
      <c r="T1704" s="152">
        <f t="shared" si="514"/>
        <v>-1.0841088415129202E-2</v>
      </c>
      <c r="U1704" s="152">
        <f t="shared" si="515"/>
        <v>-1.0956157469153332E-2</v>
      </c>
    </row>
    <row r="1705" spans="1:21" x14ac:dyDescent="0.25">
      <c r="A1705" s="130">
        <f t="shared" si="500"/>
        <v>2012.12</v>
      </c>
      <c r="B1705" s="138"/>
      <c r="C1705" s="149">
        <f t="shared" si="507"/>
        <v>0.01</v>
      </c>
      <c r="D1705" s="150">
        <f t="shared" si="517"/>
        <v>-14.222899999999981</v>
      </c>
      <c r="E1705" s="150">
        <f t="shared" si="501"/>
        <v>16.953693578874063</v>
      </c>
      <c r="F1705" s="150">
        <f t="shared" si="502"/>
        <v>24.002961251826243</v>
      </c>
      <c r="G1705" s="151">
        <f t="shared" si="503"/>
        <v>2.7307935788740814</v>
      </c>
      <c r="H1705" s="150">
        <f t="shared" si="504"/>
        <v>9.7800612518262611</v>
      </c>
      <c r="I1705" s="137"/>
      <c r="J1705" s="151">
        <f t="shared" si="505"/>
        <v>1425.020793578874</v>
      </c>
      <c r="K1705" s="150">
        <f t="shared" si="506"/>
        <v>1432.0700612518262</v>
      </c>
      <c r="L1705" s="135"/>
      <c r="M1705" s="149">
        <f t="shared" si="508"/>
        <v>1.0164868446576163</v>
      </c>
      <c r="N1705" s="149">
        <f t="shared" si="509"/>
        <v>1.0245651052777995</v>
      </c>
      <c r="O1705" s="149">
        <f t="shared" si="510"/>
        <v>1.020128683729749</v>
      </c>
      <c r="P1705" s="149">
        <f t="shared" si="511"/>
        <v>1.031565847893789</v>
      </c>
      <c r="Q1705" s="140"/>
      <c r="R1705" s="152">
        <f t="shared" si="512"/>
        <v>1.6352412199878281E-2</v>
      </c>
      <c r="S1705" s="152">
        <f t="shared" si="513"/>
        <v>2.4268235021093525E-2</v>
      </c>
      <c r="T1705" s="152">
        <f t="shared" si="514"/>
        <v>1.9928779857972399E-2</v>
      </c>
      <c r="U1705" s="152">
        <f t="shared" si="515"/>
        <v>3.1077888519098269E-2</v>
      </c>
    </row>
    <row r="1706" spans="1:21" x14ac:dyDescent="0.25">
      <c r="A1706" s="130">
        <f t="shared" si="500"/>
        <v>2013.01</v>
      </c>
      <c r="B1706" s="138"/>
      <c r="C1706" s="149">
        <f t="shared" si="507"/>
        <v>0.01</v>
      </c>
      <c r="D1706" s="150">
        <f t="shared" si="517"/>
        <v>-14.804000000000087</v>
      </c>
      <c r="E1706" s="150">
        <f t="shared" si="501"/>
        <v>17.204089947809734</v>
      </c>
      <c r="F1706" s="150">
        <f t="shared" si="502"/>
        <v>25.1080385990339</v>
      </c>
      <c r="G1706" s="151">
        <f t="shared" si="503"/>
        <v>2.4000899478096471</v>
      </c>
      <c r="H1706" s="150">
        <f t="shared" si="504"/>
        <v>10.304038599033813</v>
      </c>
      <c r="I1706" s="137"/>
      <c r="J1706" s="151">
        <f t="shared" si="505"/>
        <v>1482.8000899478097</v>
      </c>
      <c r="K1706" s="150">
        <f t="shared" si="506"/>
        <v>1490.704038599034</v>
      </c>
      <c r="L1706" s="135"/>
      <c r="M1706" s="149">
        <f t="shared" si="508"/>
        <v>1.0324308467741656</v>
      </c>
      <c r="N1706" s="149">
        <f t="shared" si="509"/>
        <v>1.0326563864622669</v>
      </c>
      <c r="O1706" s="149">
        <f t="shared" si="510"/>
        <v>1.0387772836299269</v>
      </c>
      <c r="P1706" s="149">
        <f t="shared" si="511"/>
        <v>1.0391064413599576</v>
      </c>
      <c r="Q1706" s="140"/>
      <c r="R1706" s="152">
        <f t="shared" si="512"/>
        <v>3.1916067120113294E-2</v>
      </c>
      <c r="S1706" s="152">
        <f t="shared" si="513"/>
        <v>3.213449826952728E-2</v>
      </c>
      <c r="T1706" s="152">
        <f t="shared" si="514"/>
        <v>3.8044332671631251E-2</v>
      </c>
      <c r="U1706" s="152">
        <f t="shared" si="515"/>
        <v>3.8361152837095985E-2</v>
      </c>
    </row>
    <row r="1707" spans="1:21" x14ac:dyDescent="0.25">
      <c r="A1707" s="130">
        <f t="shared" si="500"/>
        <v>2013.02</v>
      </c>
      <c r="B1707" s="138"/>
      <c r="C1707" s="149">
        <f t="shared" si="507"/>
        <v>0.01</v>
      </c>
      <c r="D1707" s="150">
        <f t="shared" si="517"/>
        <v>-15.123100000000022</v>
      </c>
      <c r="E1707" s="150">
        <f t="shared" si="501"/>
        <v>16.336607619354492</v>
      </c>
      <c r="F1707" s="150">
        <f t="shared" si="502"/>
        <v>25.50458975816645</v>
      </c>
      <c r="G1707" s="151">
        <f t="shared" si="503"/>
        <v>1.2135076193544698</v>
      </c>
      <c r="H1707" s="150">
        <f t="shared" si="504"/>
        <v>10.381489758166428</v>
      </c>
      <c r="I1707" s="137"/>
      <c r="J1707" s="151">
        <f t="shared" si="505"/>
        <v>1513.5235076193544</v>
      </c>
      <c r="K1707" s="150">
        <f t="shared" si="506"/>
        <v>1522.6914897581664</v>
      </c>
      <c r="L1707" s="135"/>
      <c r="M1707" s="149">
        <f t="shared" si="508"/>
        <v>1.0157667583604799</v>
      </c>
      <c r="N1707" s="149">
        <f t="shared" si="509"/>
        <v>1.0161602911676724</v>
      </c>
      <c r="O1707" s="149">
        <f t="shared" si="510"/>
        <v>1.020210214244881</v>
      </c>
      <c r="P1707" s="149">
        <f t="shared" si="511"/>
        <v>1.0208245947232326</v>
      </c>
      <c r="Q1707" s="140"/>
      <c r="R1707" s="152">
        <f t="shared" si="512"/>
        <v>1.5643754258563913E-2</v>
      </c>
      <c r="S1707" s="152">
        <f t="shared" si="513"/>
        <v>1.6031103609717334E-2</v>
      </c>
      <c r="T1707" s="152">
        <f t="shared" si="514"/>
        <v>2.0008698459001249E-2</v>
      </c>
      <c r="U1707" s="152">
        <f t="shared" si="515"/>
        <v>2.0610726894977279E-2</v>
      </c>
    </row>
    <row r="1708" spans="1:21" x14ac:dyDescent="0.25">
      <c r="A1708" s="130">
        <f t="shared" si="500"/>
        <v>2013.03</v>
      </c>
      <c r="B1708" s="138"/>
      <c r="C1708" s="149">
        <f t="shared" si="507"/>
        <v>0.01</v>
      </c>
      <c r="D1708" s="150">
        <f t="shared" si="517"/>
        <v>-15.508299999999963</v>
      </c>
      <c r="E1708" s="150">
        <f t="shared" si="501"/>
        <v>16.284764746710739</v>
      </c>
      <c r="F1708" s="150">
        <f t="shared" si="502"/>
        <v>26.188793390606225</v>
      </c>
      <c r="G1708" s="151">
        <f t="shared" si="503"/>
        <v>0.7764647467107757</v>
      </c>
      <c r="H1708" s="150">
        <f t="shared" si="504"/>
        <v>10.680493390606262</v>
      </c>
      <c r="I1708" s="137"/>
      <c r="J1708" s="151">
        <f t="shared" si="505"/>
        <v>1551.6064647467108</v>
      </c>
      <c r="K1708" s="150">
        <f t="shared" si="506"/>
        <v>1561.5104933906061</v>
      </c>
      <c r="L1708" s="135"/>
      <c r="M1708" s="149">
        <f t="shared" si="508"/>
        <v>1.0140676835313007</v>
      </c>
      <c r="N1708" s="149">
        <f t="shared" si="509"/>
        <v>1.0142363473828648</v>
      </c>
      <c r="O1708" s="149">
        <f t="shared" si="510"/>
        <v>1.0227146814629764</v>
      </c>
      <c r="P1708" s="149">
        <f t="shared" si="511"/>
        <v>1.0229859228858511</v>
      </c>
      <c r="Q1708" s="140"/>
      <c r="R1708" s="152">
        <f t="shared" si="512"/>
        <v>1.3969651986048335E-2</v>
      </c>
      <c r="S1708" s="152">
        <f t="shared" si="513"/>
        <v>1.4135962213097333E-2</v>
      </c>
      <c r="T1708" s="152">
        <f t="shared" si="514"/>
        <v>2.2460544317848885E-2</v>
      </c>
      <c r="U1708" s="152">
        <f t="shared" si="515"/>
        <v>2.272572625491984E-2</v>
      </c>
    </row>
    <row r="1709" spans="1:21" x14ac:dyDescent="0.25">
      <c r="A1709" s="130">
        <f t="shared" si="500"/>
        <v>2013.04</v>
      </c>
      <c r="B1709" s="138"/>
      <c r="C1709" s="149">
        <f t="shared" si="507"/>
        <v>0.01</v>
      </c>
      <c r="D1709" s="150">
        <f t="shared" si="517"/>
        <v>-15.707000000000107</v>
      </c>
      <c r="E1709" s="150">
        <f t="shared" si="501"/>
        <v>16.462448300442105</v>
      </c>
      <c r="F1709" s="150">
        <f t="shared" si="502"/>
        <v>26.285298817681969</v>
      </c>
      <c r="G1709" s="151">
        <f t="shared" si="503"/>
        <v>0.75544830044199784</v>
      </c>
      <c r="H1709" s="150">
        <f t="shared" si="504"/>
        <v>10.578298817681862</v>
      </c>
      <c r="I1709" s="137"/>
      <c r="J1709" s="151">
        <f t="shared" si="505"/>
        <v>1571.455448300442</v>
      </c>
      <c r="K1709" s="150">
        <f t="shared" si="506"/>
        <v>1581.2782988176818</v>
      </c>
      <c r="L1709" s="135"/>
      <c r="M1709" s="149">
        <f t="shared" si="508"/>
        <v>0.99987490380542221</v>
      </c>
      <c r="N1709" s="149">
        <f t="shared" si="509"/>
        <v>0.99979933884723637</v>
      </c>
      <c r="O1709" s="149">
        <f t="shared" si="510"/>
        <v>1.0095081538884381</v>
      </c>
      <c r="P1709" s="149">
        <f t="shared" si="511"/>
        <v>1.0093875006617847</v>
      </c>
      <c r="Q1709" s="140"/>
      <c r="R1709" s="152">
        <f t="shared" si="512"/>
        <v>-1.2510401975934554E-4</v>
      </c>
      <c r="S1709" s="152">
        <f t="shared" si="513"/>
        <v>-2.0068128790634584E-4</v>
      </c>
      <c r="T1709" s="152">
        <f t="shared" si="514"/>
        <v>9.4632358935962738E-3</v>
      </c>
      <c r="U1709" s="152">
        <f t="shared" si="515"/>
        <v>9.3437119087632376E-3</v>
      </c>
    </row>
    <row r="1710" spans="1:21" x14ac:dyDescent="0.25">
      <c r="A1710" s="130">
        <f t="shared" si="500"/>
        <v>2013.05</v>
      </c>
      <c r="B1710" s="138"/>
      <c r="C1710" s="149">
        <f t="shared" si="507"/>
        <v>0.01</v>
      </c>
      <c r="D1710" s="150">
        <f t="shared" si="517"/>
        <v>-16.398400000000038</v>
      </c>
      <c r="E1710" s="150">
        <f t="shared" si="501"/>
        <v>18.268302710958348</v>
      </c>
      <c r="F1710" s="150">
        <f t="shared" si="502"/>
        <v>27.819418683308239</v>
      </c>
      <c r="G1710" s="151">
        <f t="shared" si="503"/>
        <v>1.8699027109583106</v>
      </c>
      <c r="H1710" s="150">
        <f t="shared" si="504"/>
        <v>11.421018683308201</v>
      </c>
      <c r="I1710" s="137"/>
      <c r="J1710" s="151">
        <f t="shared" si="505"/>
        <v>1641.7099027109582</v>
      </c>
      <c r="K1710" s="150">
        <f t="shared" si="506"/>
        <v>1651.2610186833081</v>
      </c>
      <c r="L1710" s="135"/>
      <c r="M1710" s="149">
        <f t="shared" si="508"/>
        <v>1.0333185908721012</v>
      </c>
      <c r="N1710" s="149">
        <f t="shared" si="509"/>
        <v>1.0330621450173669</v>
      </c>
      <c r="O1710" s="149">
        <f t="shared" si="510"/>
        <v>1.0419515153552175</v>
      </c>
      <c r="P1710" s="149">
        <f t="shared" si="511"/>
        <v>1.0415609933283314</v>
      </c>
      <c r="Q1710" s="140"/>
      <c r="R1710" s="152">
        <f t="shared" si="512"/>
        <v>3.2775555823251139E-2</v>
      </c>
      <c r="S1710" s="152">
        <f t="shared" si="513"/>
        <v>3.252734807373351E-2</v>
      </c>
      <c r="T1710" s="152">
        <f t="shared" si="514"/>
        <v>4.1095411879330891E-2</v>
      </c>
      <c r="U1710" s="152">
        <f t="shared" si="515"/>
        <v>4.0720542969418724E-2</v>
      </c>
    </row>
    <row r="1711" spans="1:21" x14ac:dyDescent="0.25">
      <c r="A1711" s="130">
        <f t="shared" si="500"/>
        <v>2013.06</v>
      </c>
      <c r="B1711" s="138"/>
      <c r="C1711" s="149">
        <f t="shared" si="507"/>
        <v>0.01</v>
      </c>
      <c r="D1711" s="150">
        <f t="shared" si="517"/>
        <v>-16.18769999999995</v>
      </c>
      <c r="E1711" s="150">
        <f t="shared" si="501"/>
        <v>16.79205864470579</v>
      </c>
      <c r="F1711" s="150">
        <f t="shared" si="502"/>
        <v>5.2767811249454217</v>
      </c>
      <c r="G1711" s="151">
        <f t="shared" si="503"/>
        <v>0.60435864470584022</v>
      </c>
      <c r="H1711" s="150">
        <f t="shared" si="504"/>
        <v>-10.910918875054527</v>
      </c>
      <c r="I1711" s="137"/>
      <c r="J1711" s="151">
        <f t="shared" si="505"/>
        <v>1619.3743586447058</v>
      </c>
      <c r="K1711" s="150">
        <f t="shared" si="506"/>
        <v>1607.8590811249455</v>
      </c>
      <c r="L1711" s="135"/>
      <c r="M1711" s="149">
        <f t="shared" si="508"/>
        <v>1.0105020125876223</v>
      </c>
      <c r="N1711" s="149">
        <f t="shared" si="509"/>
        <v>1.0039207294348946</v>
      </c>
      <c r="O1711" s="149">
        <f t="shared" si="510"/>
        <v>1.0270679491637285</v>
      </c>
      <c r="P1711" s="149">
        <f t="shared" si="511"/>
        <v>1.0249998292593723</v>
      </c>
      <c r="Q1711" s="140"/>
      <c r="R1711" s="152">
        <f t="shared" si="512"/>
        <v>1.0447249534589694E-2</v>
      </c>
      <c r="S1711" s="152">
        <f t="shared" si="513"/>
        <v>3.9130634063265276E-3</v>
      </c>
      <c r="T1711" s="152">
        <f t="shared" si="514"/>
        <v>2.6708091526728081E-2</v>
      </c>
      <c r="U1711" s="152">
        <f t="shared" si="515"/>
        <v>2.4692446014135457E-2</v>
      </c>
    </row>
    <row r="1712" spans="1:21" x14ac:dyDescent="0.25">
      <c r="A1712" s="130">
        <f t="shared" si="500"/>
        <v>2013.07</v>
      </c>
      <c r="B1712" s="138"/>
      <c r="C1712" s="149">
        <f t="shared" si="507"/>
        <v>0.01</v>
      </c>
      <c r="D1712" s="150">
        <f t="shared" si="517"/>
        <v>-16.686799999999948</v>
      </c>
      <c r="E1712" s="150">
        <f t="shared" si="501"/>
        <v>15.725479592245687</v>
      </c>
      <c r="F1712" s="150">
        <f t="shared" si="502"/>
        <v>28.190021746964796</v>
      </c>
      <c r="G1712" s="151">
        <f t="shared" si="503"/>
        <v>-0.9613204077542612</v>
      </c>
      <c r="H1712" s="150">
        <f t="shared" si="504"/>
        <v>11.503221746964847</v>
      </c>
      <c r="I1712" s="137"/>
      <c r="J1712" s="151">
        <f t="shared" si="505"/>
        <v>1667.7186795922457</v>
      </c>
      <c r="K1712" s="150">
        <f t="shared" si="506"/>
        <v>1680.1832217469648</v>
      </c>
      <c r="L1712" s="135"/>
      <c r="M1712" s="149">
        <f t="shared" si="508"/>
        <v>1.0288523611972074</v>
      </c>
      <c r="N1712" s="149">
        <f t="shared" si="509"/>
        <v>1.0359864160435652</v>
      </c>
      <c r="O1712" s="149">
        <f t="shared" si="510"/>
        <v>1.0307824916882595</v>
      </c>
      <c r="P1712" s="149">
        <f t="shared" si="511"/>
        <v>1.0435712374993593</v>
      </c>
      <c r="Q1712" s="140"/>
      <c r="R1712" s="152">
        <f t="shared" si="512"/>
        <v>2.8443968615506653E-2</v>
      </c>
      <c r="S1712" s="152">
        <f t="shared" si="513"/>
        <v>3.5354031824268661E-2</v>
      </c>
      <c r="T1712" s="152">
        <f t="shared" si="514"/>
        <v>3.0318214483274177E-2</v>
      </c>
      <c r="U1712" s="152">
        <f t="shared" si="515"/>
        <v>4.2648713052947415E-2</v>
      </c>
    </row>
    <row r="1713" spans="1:21" x14ac:dyDescent="0.25">
      <c r="A1713" s="130">
        <f t="shared" si="500"/>
        <v>2013.08</v>
      </c>
      <c r="B1713" s="138"/>
      <c r="C1713" s="149">
        <f t="shared" si="507"/>
        <v>0.01</v>
      </c>
      <c r="D1713" s="150">
        <f t="shared" si="517"/>
        <v>-16.700900000000047</v>
      </c>
      <c r="E1713" s="150">
        <f t="shared" si="501"/>
        <v>14.370828165536096</v>
      </c>
      <c r="F1713" s="150">
        <f t="shared" si="502"/>
        <v>22.201168251213151</v>
      </c>
      <c r="G1713" s="151">
        <f t="shared" si="503"/>
        <v>-2.3300718344639506</v>
      </c>
      <c r="H1713" s="150">
        <f t="shared" si="504"/>
        <v>5.5002682512131038</v>
      </c>
      <c r="I1713" s="137"/>
      <c r="J1713" s="151">
        <f t="shared" si="505"/>
        <v>1667.7599281655359</v>
      </c>
      <c r="K1713" s="150">
        <f t="shared" si="506"/>
        <v>1675.590268251213</v>
      </c>
      <c r="L1713" s="135"/>
      <c r="M1713" s="149">
        <f t="shared" si="508"/>
        <v>1.0098174994952651</v>
      </c>
      <c r="N1713" s="149">
        <f t="shared" si="509"/>
        <v>1.0086253234641573</v>
      </c>
      <c r="O1713" s="149">
        <f t="shared" si="510"/>
        <v>1.0064877495637048</v>
      </c>
      <c r="P1713" s="149">
        <f t="shared" si="511"/>
        <v>1.0046459837067334</v>
      </c>
      <c r="Q1713" s="140"/>
      <c r="R1713" s="152">
        <f t="shared" si="512"/>
        <v>9.7696209570738695E-3</v>
      </c>
      <c r="S1713" s="152">
        <f t="shared" si="513"/>
        <v>8.5883378846180799E-3</v>
      </c>
      <c r="T1713" s="152">
        <f t="shared" si="514"/>
        <v>6.4667947009403003E-3</v>
      </c>
      <c r="U1713" s="152">
        <f t="shared" si="515"/>
        <v>4.6352244364909114E-3</v>
      </c>
    </row>
    <row r="1714" spans="1:21" x14ac:dyDescent="0.25">
      <c r="A1714" s="130">
        <f t="shared" si="500"/>
        <v>2013.09</v>
      </c>
      <c r="B1714" s="138"/>
      <c r="C1714" s="149">
        <f t="shared" si="507"/>
        <v>0.01</v>
      </c>
      <c r="D1714" s="150">
        <f t="shared" si="517"/>
        <v>-16.871699999999919</v>
      </c>
      <c r="E1714" s="150">
        <f t="shared" si="501"/>
        <v>14.026574755204091</v>
      </c>
      <c r="F1714" s="150">
        <f t="shared" si="502"/>
        <v>27.858207911649526</v>
      </c>
      <c r="G1714" s="151">
        <f t="shared" si="503"/>
        <v>-2.8451252447958275</v>
      </c>
      <c r="H1714" s="150">
        <f t="shared" si="504"/>
        <v>10.986507911649607</v>
      </c>
      <c r="I1714" s="137"/>
      <c r="J1714" s="151">
        <f t="shared" si="505"/>
        <v>1684.3248747552043</v>
      </c>
      <c r="K1714" s="150">
        <f t="shared" si="506"/>
        <v>1698.1565079116497</v>
      </c>
      <c r="L1714" s="135"/>
      <c r="M1714" s="149">
        <f t="shared" si="508"/>
        <v>1.0096601310339766</v>
      </c>
      <c r="N1714" s="149">
        <f t="shared" si="509"/>
        <v>1.0111263093581817</v>
      </c>
      <c r="O1714" s="149">
        <f t="shared" si="510"/>
        <v>1.0110569820341357</v>
      </c>
      <c r="P1714" s="149">
        <f t="shared" si="511"/>
        <v>1.0139689617087249</v>
      </c>
      <c r="Q1714" s="140"/>
      <c r="R1714" s="152">
        <f t="shared" si="512"/>
        <v>9.6137702962613061E-3</v>
      </c>
      <c r="S1714" s="152">
        <f t="shared" si="513"/>
        <v>1.1064867306983642E-2</v>
      </c>
      <c r="T1714" s="152">
        <f t="shared" si="514"/>
        <v>1.0996300501622104E-2</v>
      </c>
      <c r="U1714" s="152">
        <f t="shared" si="515"/>
        <v>1.3872294945794107E-2</v>
      </c>
    </row>
    <row r="1715" spans="1:21" x14ac:dyDescent="0.25">
      <c r="A1715" s="130">
        <f t="shared" si="500"/>
        <v>2013.1</v>
      </c>
      <c r="B1715" s="138"/>
      <c r="C1715" s="149">
        <f t="shared" si="507"/>
        <v>0.01</v>
      </c>
      <c r="D1715" s="150">
        <f t="shared" si="517"/>
        <v>-17.20029999999997</v>
      </c>
      <c r="E1715" s="150">
        <f t="shared" si="501"/>
        <v>14.008336100542023</v>
      </c>
      <c r="F1715" s="150">
        <f t="shared" si="502"/>
        <v>28.816106029930637</v>
      </c>
      <c r="G1715" s="151">
        <f t="shared" si="503"/>
        <v>-3.1919638994579476</v>
      </c>
      <c r="H1715" s="150">
        <f t="shared" si="504"/>
        <v>11.615806029930667</v>
      </c>
      <c r="I1715" s="137"/>
      <c r="J1715" s="151">
        <f t="shared" si="505"/>
        <v>1716.838036100542</v>
      </c>
      <c r="K1715" s="150">
        <f t="shared" si="506"/>
        <v>1731.6458060299306</v>
      </c>
      <c r="L1715" s="135"/>
      <c r="M1715" s="149">
        <f t="shared" si="508"/>
        <v>1.0003186095665655</v>
      </c>
      <c r="N1715" s="149">
        <f t="shared" si="509"/>
        <v>1.000482981412814</v>
      </c>
      <c r="O1715" s="149">
        <f t="shared" si="510"/>
        <v>1.0153472757954742</v>
      </c>
      <c r="P1715" s="149">
        <f t="shared" si="511"/>
        <v>1.0156853999321198</v>
      </c>
      <c r="Q1715" s="140"/>
      <c r="R1715" s="152">
        <f t="shared" si="512"/>
        <v>3.1855882131586144E-4</v>
      </c>
      <c r="S1715" s="152">
        <f t="shared" si="513"/>
        <v>4.8286481483303113E-4</v>
      </c>
      <c r="T1715" s="152">
        <f t="shared" si="514"/>
        <v>1.5230697616823758E-2</v>
      </c>
      <c r="U1715" s="152">
        <f t="shared" si="515"/>
        <v>1.5563655470048034E-2</v>
      </c>
    </row>
    <row r="1716" spans="1:21" x14ac:dyDescent="0.25">
      <c r="A1716" s="130">
        <f t="shared" si="500"/>
        <v>2013.11</v>
      </c>
      <c r="B1716" s="138"/>
      <c r="C1716" s="149">
        <f t="shared" si="507"/>
        <v>0.01</v>
      </c>
      <c r="D1716" s="150">
        <f t="shared" si="517"/>
        <v>-17.835399999999936</v>
      </c>
      <c r="E1716" s="150">
        <f t="shared" si="501"/>
        <v>15.10143809604998</v>
      </c>
      <c r="F1716" s="150">
        <f t="shared" si="502"/>
        <v>30.144101221736232</v>
      </c>
      <c r="G1716" s="151">
        <f t="shared" si="503"/>
        <v>-2.7339619039499556</v>
      </c>
      <c r="H1716" s="150">
        <f t="shared" si="504"/>
        <v>12.308701221736296</v>
      </c>
      <c r="I1716" s="137"/>
      <c r="J1716" s="151">
        <f t="shared" si="505"/>
        <v>1780.8060380960501</v>
      </c>
      <c r="K1716" s="150">
        <f t="shared" si="506"/>
        <v>1795.8487012217363</v>
      </c>
      <c r="L1716" s="135"/>
      <c r="M1716" s="149">
        <f t="shared" si="508"/>
        <v>1.0226981927090735</v>
      </c>
      <c r="N1716" s="149">
        <f t="shared" si="509"/>
        <v>1.0226146190388981</v>
      </c>
      <c r="O1716" s="149">
        <f t="shared" si="510"/>
        <v>1.0345819213521918</v>
      </c>
      <c r="P1716" s="149">
        <f t="shared" si="511"/>
        <v>1.0344150992815244</v>
      </c>
      <c r="Q1716" s="140"/>
      <c r="R1716" s="152">
        <f t="shared" si="512"/>
        <v>2.2444421652237961E-2</v>
      </c>
      <c r="S1716" s="152">
        <f t="shared" si="513"/>
        <v>2.2362699511994284E-2</v>
      </c>
      <c r="T1716" s="152">
        <f t="shared" si="514"/>
        <v>3.399740438878205E-2</v>
      </c>
      <c r="U1716" s="152">
        <f t="shared" si="515"/>
        <v>3.3836145508884925E-2</v>
      </c>
    </row>
    <row r="1717" spans="1:21" x14ac:dyDescent="0.25">
      <c r="A1717" s="130">
        <f t="shared" si="500"/>
        <v>2013.12</v>
      </c>
      <c r="B1717" s="138"/>
      <c r="C1717" s="149">
        <f t="shared" si="507"/>
        <v>0.01</v>
      </c>
      <c r="D1717" s="150">
        <f t="shared" si="517"/>
        <v>-18.077800000000025</v>
      </c>
      <c r="E1717" s="150">
        <f t="shared" si="501"/>
        <v>14.598706775524736</v>
      </c>
      <c r="F1717" s="150">
        <f t="shared" si="502"/>
        <v>30.086459026581075</v>
      </c>
      <c r="G1717" s="151">
        <f t="shared" si="503"/>
        <v>-3.4790932244752888</v>
      </c>
      <c r="H1717" s="150">
        <f t="shared" si="504"/>
        <v>12.00865902658105</v>
      </c>
      <c r="I1717" s="137"/>
      <c r="J1717" s="151">
        <f t="shared" si="505"/>
        <v>1804.3009067755247</v>
      </c>
      <c r="K1717" s="150">
        <f t="shared" si="506"/>
        <v>1819.7886590265809</v>
      </c>
      <c r="L1717" s="135"/>
      <c r="M1717" s="149">
        <f t="shared" si="508"/>
        <v>1.0165099532973867</v>
      </c>
      <c r="N1717" s="149">
        <f t="shared" si="509"/>
        <v>1.0165598661440918</v>
      </c>
      <c r="O1717" s="149">
        <f t="shared" si="510"/>
        <v>1.0153035191185176</v>
      </c>
      <c r="P1717" s="149">
        <f t="shared" si="511"/>
        <v>1.0154063844503847</v>
      </c>
      <c r="Q1717" s="140"/>
      <c r="R1717" s="152">
        <f t="shared" si="512"/>
        <v>1.6375145772104895E-2</v>
      </c>
      <c r="S1717" s="152">
        <f t="shared" si="513"/>
        <v>1.6424246738769008E-2</v>
      </c>
      <c r="T1717" s="152">
        <f t="shared" si="514"/>
        <v>1.5187601406413747E-2</v>
      </c>
      <c r="U1717" s="152">
        <f t="shared" si="515"/>
        <v>1.5288911132410843E-2</v>
      </c>
    </row>
    <row r="1718" spans="1:21" x14ac:dyDescent="0.25">
      <c r="A1718" s="130">
        <f t="shared" si="500"/>
        <v>2014.01</v>
      </c>
      <c r="B1718" s="138"/>
      <c r="C1718" s="149">
        <f t="shared" si="507"/>
        <v>0.01</v>
      </c>
      <c r="D1718" s="150">
        <f t="shared" si="517"/>
        <v>-18.223600000000033</v>
      </c>
      <c r="E1718" s="150">
        <f t="shared" si="501"/>
        <v>14.061679744740328</v>
      </c>
      <c r="F1718" s="150">
        <f t="shared" si="502"/>
        <v>29.77779784612386</v>
      </c>
      <c r="G1718" s="151">
        <f t="shared" si="503"/>
        <v>-4.1619202552597052</v>
      </c>
      <c r="H1718" s="150">
        <f t="shared" si="504"/>
        <v>11.554197846123827</v>
      </c>
      <c r="I1718" s="137"/>
      <c r="J1718" s="151">
        <f t="shared" si="505"/>
        <v>1818.1980797447402</v>
      </c>
      <c r="K1718" s="150">
        <f t="shared" si="506"/>
        <v>1833.9141978461237</v>
      </c>
      <c r="L1718" s="135"/>
      <c r="M1718" s="149">
        <f t="shared" si="508"/>
        <v>1.0029829907631846</v>
      </c>
      <c r="N1718" s="149">
        <f t="shared" si="509"/>
        <v>1.0030007465867952</v>
      </c>
      <c r="O1718" s="149">
        <f t="shared" si="510"/>
        <v>1.0074441958769518</v>
      </c>
      <c r="P1718" s="149">
        <f t="shared" si="511"/>
        <v>1.0074817966000276</v>
      </c>
      <c r="Q1718" s="140"/>
      <c r="R1718" s="152">
        <f t="shared" si="512"/>
        <v>2.9785504742736728E-3</v>
      </c>
      <c r="S1718" s="152">
        <f t="shared" si="513"/>
        <v>2.9962533332554124E-3</v>
      </c>
      <c r="T1718" s="152">
        <f t="shared" si="514"/>
        <v>7.4166245969497051E-3</v>
      </c>
      <c r="U1718" s="152">
        <f t="shared" si="515"/>
        <v>7.4539467846831946E-3</v>
      </c>
    </row>
    <row r="1719" spans="1:21" x14ac:dyDescent="0.25">
      <c r="A1719" s="130">
        <f t="shared" si="500"/>
        <v>2014.02</v>
      </c>
      <c r="B1719" s="138"/>
      <c r="C1719" s="149">
        <f t="shared" si="507"/>
        <v>0.01</v>
      </c>
      <c r="D1719" s="150">
        <f t="shared" si="517"/>
        <v>-18.170399999999972</v>
      </c>
      <c r="E1719" s="150">
        <f t="shared" si="501"/>
        <v>14.190956639322829</v>
      </c>
      <c r="F1719" s="150">
        <f t="shared" si="502"/>
        <v>8.4957574590565876</v>
      </c>
      <c r="G1719" s="151">
        <f t="shared" si="503"/>
        <v>-3.9794433606771431</v>
      </c>
      <c r="H1719" s="150">
        <f t="shared" si="504"/>
        <v>-9.6746425409433847</v>
      </c>
      <c r="I1719" s="137"/>
      <c r="J1719" s="151">
        <f t="shared" si="505"/>
        <v>1813.0605566393228</v>
      </c>
      <c r="K1719" s="150">
        <f t="shared" si="506"/>
        <v>1807.3653574590567</v>
      </c>
      <c r="L1719" s="135"/>
      <c r="M1719" s="149">
        <f t="shared" si="508"/>
        <v>0.99319395675324396</v>
      </c>
      <c r="N1719" s="149">
        <f t="shared" si="509"/>
        <v>0.98863879336842009</v>
      </c>
      <c r="O1719" s="149">
        <f t="shared" si="510"/>
        <v>0.99174841669657066</v>
      </c>
      <c r="P1719" s="149">
        <f t="shared" si="511"/>
        <v>0.98902135859277773</v>
      </c>
      <c r="Q1719" s="140"/>
      <c r="R1719" s="152">
        <f t="shared" si="512"/>
        <v>-6.8293099888238123E-3</v>
      </c>
      <c r="S1719" s="152">
        <f t="shared" si="513"/>
        <v>-1.1426238166631672E-2</v>
      </c>
      <c r="T1719" s="152">
        <f t="shared" si="514"/>
        <v>-8.2858160633145703E-3</v>
      </c>
      <c r="U1719" s="152">
        <f t="shared" si="515"/>
        <v>-1.1039351442185947E-2</v>
      </c>
    </row>
    <row r="1720" spans="1:21" x14ac:dyDescent="0.25">
      <c r="A1720" s="130">
        <f t="shared" si="500"/>
        <v>2014.03</v>
      </c>
      <c r="B1720" s="138"/>
      <c r="C1720" s="149">
        <f t="shared" si="507"/>
        <v>0.01</v>
      </c>
      <c r="D1720" s="150">
        <f t="shared" si="517"/>
        <v>-18.635199999999941</v>
      </c>
      <c r="E1720" s="150">
        <f t="shared" si="501"/>
        <v>15.259745470115984</v>
      </c>
      <c r="F1720" s="150">
        <f t="shared" si="502"/>
        <v>31.363319772794995</v>
      </c>
      <c r="G1720" s="151">
        <f t="shared" si="503"/>
        <v>-3.3754545298839567</v>
      </c>
      <c r="H1720" s="150">
        <f t="shared" si="504"/>
        <v>12.728119772795054</v>
      </c>
      <c r="I1720" s="137"/>
      <c r="J1720" s="151">
        <f t="shared" si="505"/>
        <v>1860.1445454701161</v>
      </c>
      <c r="K1720" s="150">
        <f t="shared" si="506"/>
        <v>1876.248119772795</v>
      </c>
      <c r="L1720" s="135"/>
      <c r="M1720" s="149">
        <f t="shared" si="508"/>
        <v>1.0131381233923213</v>
      </c>
      <c r="N1720" s="149">
        <f t="shared" si="509"/>
        <v>1.0181119841979567</v>
      </c>
      <c r="O1720" s="149">
        <f t="shared" si="510"/>
        <v>1.0237441080371228</v>
      </c>
      <c r="P1720" s="149">
        <f t="shared" si="511"/>
        <v>1.0339668727128515</v>
      </c>
      <c r="Q1720" s="140"/>
      <c r="R1720" s="152">
        <f t="shared" si="512"/>
        <v>1.3052566803128298E-2</v>
      </c>
      <c r="S1720" s="152">
        <f t="shared" si="513"/>
        <v>1.7949916202050605E-2</v>
      </c>
      <c r="T1720" s="152">
        <f t="shared" si="514"/>
        <v>2.3466600893486737E-2</v>
      </c>
      <c r="U1720" s="152">
        <f t="shared" si="515"/>
        <v>3.3402737577701812E-2</v>
      </c>
    </row>
    <row r="1721" spans="1:21" x14ac:dyDescent="0.25">
      <c r="A1721" s="130">
        <f t="shared" si="500"/>
        <v>2014.04</v>
      </c>
      <c r="B1721" s="138"/>
      <c r="C1721" s="149">
        <f t="shared" si="507"/>
        <v>0.01</v>
      </c>
      <c r="D1721" s="150">
        <f t="shared" si="517"/>
        <v>-18.64260000000013</v>
      </c>
      <c r="E1721" s="150">
        <f t="shared" si="501"/>
        <v>15.070470716291529</v>
      </c>
      <c r="F1721" s="150">
        <f t="shared" si="502"/>
        <v>22.115718209190426</v>
      </c>
      <c r="G1721" s="151">
        <f t="shared" si="503"/>
        <v>-3.5721292837086001</v>
      </c>
      <c r="H1721" s="150">
        <f t="shared" si="504"/>
        <v>3.4731182091902966</v>
      </c>
      <c r="I1721" s="137"/>
      <c r="J1721" s="151">
        <f t="shared" si="505"/>
        <v>1860.6878707162914</v>
      </c>
      <c r="K1721" s="150">
        <f t="shared" si="506"/>
        <v>1867.7331182091903</v>
      </c>
      <c r="L1721" s="135"/>
      <c r="M1721" s="149">
        <f t="shared" si="508"/>
        <v>1.0016045355463854</v>
      </c>
      <c r="N1721" s="149">
        <f t="shared" si="509"/>
        <v>0.99964642408593485</v>
      </c>
      <c r="O1721" s="149">
        <f t="shared" si="510"/>
        <v>1.0017084972500463</v>
      </c>
      <c r="P1721" s="149">
        <f t="shared" si="511"/>
        <v>0.99883499435177914</v>
      </c>
      <c r="Q1721" s="140"/>
      <c r="R1721" s="152">
        <f t="shared" si="512"/>
        <v>1.6032496545479369E-3</v>
      </c>
      <c r="S1721" s="152">
        <f t="shared" si="513"/>
        <v>-3.5363843676677051E-4</v>
      </c>
      <c r="T1721" s="152">
        <f t="shared" si="514"/>
        <v>1.7070394288390752E-3</v>
      </c>
      <c r="U1721" s="152">
        <f t="shared" si="515"/>
        <v>-1.1656847948253836E-3</v>
      </c>
    </row>
    <row r="1722" spans="1:21" x14ac:dyDescent="0.25">
      <c r="A1722" s="130">
        <f t="shared" si="500"/>
        <v>2014.05</v>
      </c>
      <c r="B1722" s="138"/>
      <c r="C1722" s="149">
        <f t="shared" si="507"/>
        <v>0.01</v>
      </c>
      <c r="D1722" s="150">
        <f t="shared" ref="D1722:D1741" si="518">(1-Epsilon)*q_SP-q_SP</f>
        <v>-18.897699999999986</v>
      </c>
      <c r="E1722" s="150">
        <f t="shared" si="501"/>
        <v>15.42364098008141</v>
      </c>
      <c r="F1722" s="150">
        <f t="shared" si="502"/>
        <v>31.458687862616955</v>
      </c>
      <c r="G1722" s="151">
        <f t="shared" si="503"/>
        <v>-3.4740590199185757</v>
      </c>
      <c r="H1722" s="150">
        <f t="shared" si="504"/>
        <v>12.560987862616969</v>
      </c>
      <c r="I1722" s="137"/>
      <c r="J1722" s="151">
        <f t="shared" si="505"/>
        <v>1886.2959409800815</v>
      </c>
      <c r="K1722" s="150">
        <f t="shared" si="506"/>
        <v>1902.3309878626169</v>
      </c>
      <c r="L1722" s="135"/>
      <c r="M1722" s="149">
        <f t="shared" si="508"/>
        <v>0.99999717886378692</v>
      </c>
      <c r="N1722" s="149">
        <f t="shared" si="509"/>
        <v>1.00193763148825</v>
      </c>
      <c r="O1722" s="149">
        <f t="shared" si="510"/>
        <v>1.0110512846123101</v>
      </c>
      <c r="P1722" s="149">
        <f t="shared" si="511"/>
        <v>1.0150091110103712</v>
      </c>
      <c r="Q1722" s="140"/>
      <c r="R1722" s="152">
        <f t="shared" si="512"/>
        <v>-2.8211401924948041E-6</v>
      </c>
      <c r="S1722" s="152">
        <f t="shared" si="513"/>
        <v>1.9357567017308209E-3</v>
      </c>
      <c r="T1722" s="152">
        <f t="shared" si="514"/>
        <v>1.0990665371278543E-2</v>
      </c>
      <c r="U1722" s="152">
        <f t="shared" si="515"/>
        <v>1.4897588818361035E-2</v>
      </c>
    </row>
    <row r="1723" spans="1:21" x14ac:dyDescent="0.25">
      <c r="A1723" s="130">
        <f t="shared" si="500"/>
        <v>2014.06</v>
      </c>
      <c r="B1723" s="138"/>
      <c r="C1723" s="149">
        <f t="shared" si="507"/>
        <v>0.01</v>
      </c>
      <c r="D1723" s="150">
        <f t="shared" si="518"/>
        <v>-19.470900000000029</v>
      </c>
      <c r="E1723" s="150">
        <f t="shared" si="501"/>
        <v>16.491927986985075</v>
      </c>
      <c r="F1723" s="150">
        <f t="shared" si="502"/>
        <v>32.854738003481202</v>
      </c>
      <c r="G1723" s="151">
        <f t="shared" si="503"/>
        <v>-2.9789720130149533</v>
      </c>
      <c r="H1723" s="150">
        <f t="shared" si="504"/>
        <v>13.383838003481173</v>
      </c>
      <c r="I1723" s="137"/>
      <c r="J1723" s="151">
        <f t="shared" si="505"/>
        <v>1944.1110279869849</v>
      </c>
      <c r="K1723" s="150">
        <f t="shared" si="506"/>
        <v>1960.473838003481</v>
      </c>
      <c r="L1723" s="135"/>
      <c r="M1723" s="149">
        <f t="shared" si="508"/>
        <v>1.0168880800756499</v>
      </c>
      <c r="N1723" s="149">
        <f t="shared" si="509"/>
        <v>1.0168457390148882</v>
      </c>
      <c r="O1723" s="149">
        <f t="shared" si="510"/>
        <v>1.0281222636282445</v>
      </c>
      <c r="P1723" s="149">
        <f t="shared" si="511"/>
        <v>1.0280379130017314</v>
      </c>
      <c r="Q1723" s="140"/>
      <c r="R1723" s="152">
        <f t="shared" si="512"/>
        <v>1.6747061920754411E-2</v>
      </c>
      <c r="S1723" s="152">
        <f t="shared" si="513"/>
        <v>1.6705423176912523E-2</v>
      </c>
      <c r="T1723" s="152">
        <f t="shared" si="514"/>
        <v>2.7734093451456773E-2</v>
      </c>
      <c r="U1723" s="152">
        <f t="shared" si="515"/>
        <v>2.765204670478872E-2</v>
      </c>
    </row>
    <row r="1724" spans="1:21" x14ac:dyDescent="0.25">
      <c r="A1724" s="130">
        <f t="shared" si="500"/>
        <v>2014.07</v>
      </c>
      <c r="B1724" s="138"/>
      <c r="C1724" s="149">
        <f t="shared" si="507"/>
        <v>0.01</v>
      </c>
      <c r="D1724" s="150">
        <f t="shared" si="518"/>
        <v>-19.730999999999995</v>
      </c>
      <c r="E1724" s="150">
        <f t="shared" si="501"/>
        <v>16.303934095038798</v>
      </c>
      <c r="F1724" s="150">
        <f t="shared" si="502"/>
        <v>32.858685232696914</v>
      </c>
      <c r="G1724" s="151">
        <f t="shared" si="503"/>
        <v>-3.4270659049611965</v>
      </c>
      <c r="H1724" s="150">
        <f t="shared" si="504"/>
        <v>13.127685232696919</v>
      </c>
      <c r="I1724" s="137"/>
      <c r="J1724" s="151">
        <f t="shared" si="505"/>
        <v>1969.6729340950387</v>
      </c>
      <c r="K1724" s="150">
        <f t="shared" si="506"/>
        <v>1986.2276852326968</v>
      </c>
      <c r="L1724" s="135"/>
      <c r="M1724" s="149">
        <f t="shared" si="508"/>
        <v>1.0043201272769169</v>
      </c>
      <c r="N1724" s="149">
        <f t="shared" si="509"/>
        <v>1.0043096574777144</v>
      </c>
      <c r="O1724" s="149">
        <f t="shared" si="510"/>
        <v>1.0117878193262004</v>
      </c>
      <c r="P1724" s="149">
        <f t="shared" si="511"/>
        <v>1.0117667186621251</v>
      </c>
      <c r="Q1724" s="140"/>
      <c r="R1724" s="152">
        <f t="shared" si="512"/>
        <v>4.3108223165221954E-3</v>
      </c>
      <c r="S1724" s="152">
        <f t="shared" si="513"/>
        <v>4.3003974992840413E-3</v>
      </c>
      <c r="T1724" s="152">
        <f t="shared" si="514"/>
        <v>1.1718884185128006E-2</v>
      </c>
      <c r="U1724" s="152">
        <f t="shared" si="515"/>
        <v>1.1698029136568663E-2</v>
      </c>
    </row>
    <row r="1725" spans="1:21" x14ac:dyDescent="0.25">
      <c r="A1725" s="130">
        <f t="shared" si="500"/>
        <v>2014.08</v>
      </c>
      <c r="B1725" s="138"/>
      <c r="C1725" s="149">
        <f t="shared" si="507"/>
        <v>0.01</v>
      </c>
      <c r="D1725" s="150">
        <f t="shared" si="518"/>
        <v>-19.615299999999934</v>
      </c>
      <c r="E1725" s="150">
        <f t="shared" si="501"/>
        <v>16.431822849976903</v>
      </c>
      <c r="F1725" s="150">
        <f t="shared" si="502"/>
        <v>7.4437016398844458</v>
      </c>
      <c r="G1725" s="151">
        <f t="shared" si="503"/>
        <v>-3.1834771500230303</v>
      </c>
      <c r="H1725" s="150">
        <f t="shared" si="504"/>
        <v>-12.171598360115489</v>
      </c>
      <c r="I1725" s="137"/>
      <c r="J1725" s="151">
        <f t="shared" si="505"/>
        <v>1958.346522849977</v>
      </c>
      <c r="K1725" s="150">
        <f t="shared" si="506"/>
        <v>1949.3584016398845</v>
      </c>
      <c r="L1725" s="135"/>
      <c r="M1725" s="149">
        <f t="shared" si="508"/>
        <v>0.99344568712026216</v>
      </c>
      <c r="N1725" s="149">
        <f t="shared" si="509"/>
        <v>0.98807369578280713</v>
      </c>
      <c r="O1725" s="149">
        <f t="shared" si="510"/>
        <v>0.99249293468942157</v>
      </c>
      <c r="P1725" s="149">
        <f t="shared" si="511"/>
        <v>0.99005939453425162</v>
      </c>
      <c r="Q1725" s="140"/>
      <c r="R1725" s="152">
        <f t="shared" si="512"/>
        <v>-6.5758867078158601E-3</v>
      </c>
      <c r="S1725" s="152">
        <f t="shared" si="513"/>
        <v>-1.1997993142743532E-2</v>
      </c>
      <c r="T1725" s="152">
        <f t="shared" si="514"/>
        <v>-7.535385146964336E-3</v>
      </c>
      <c r="U1725" s="152">
        <f t="shared" si="515"/>
        <v>-9.9903431740561779E-3</v>
      </c>
    </row>
    <row r="1726" spans="1:21" x14ac:dyDescent="0.25">
      <c r="A1726" s="130">
        <f t="shared" si="500"/>
        <v>2014.09</v>
      </c>
      <c r="B1726" s="138"/>
      <c r="C1726" s="149">
        <f t="shared" si="507"/>
        <v>0.01</v>
      </c>
      <c r="D1726" s="150">
        <f t="shared" si="518"/>
        <v>-19.932299999999941</v>
      </c>
      <c r="E1726" s="150">
        <f t="shared" si="501"/>
        <v>17.451356931491812</v>
      </c>
      <c r="F1726" s="150">
        <f t="shared" si="502"/>
        <v>33.370336365513246</v>
      </c>
      <c r="G1726" s="151">
        <f t="shared" si="503"/>
        <v>-2.4809430685081288</v>
      </c>
      <c r="H1726" s="150">
        <f t="shared" si="504"/>
        <v>13.438036365513305</v>
      </c>
      <c r="I1726" s="137"/>
      <c r="J1726" s="151">
        <f t="shared" si="505"/>
        <v>1990.7490569314919</v>
      </c>
      <c r="K1726" s="150">
        <f t="shared" si="506"/>
        <v>2006.6680363655132</v>
      </c>
      <c r="L1726" s="135"/>
      <c r="M1726" s="149">
        <f t="shared" si="508"/>
        <v>1.014465849514727</v>
      </c>
      <c r="N1726" s="149">
        <f t="shared" si="509"/>
        <v>1.020095918974649</v>
      </c>
      <c r="O1726" s="149">
        <f t="shared" si="510"/>
        <v>1.0171064659922129</v>
      </c>
      <c r="P1726" s="149">
        <f t="shared" si="511"/>
        <v>1.0278722369506745</v>
      </c>
      <c r="Q1726" s="140"/>
      <c r="R1726" s="152">
        <f t="shared" si="512"/>
        <v>1.4362217336389592E-2</v>
      </c>
      <c r="S1726" s="152">
        <f t="shared" si="513"/>
        <v>1.9896661085304596E-2</v>
      </c>
      <c r="T1726" s="152">
        <f t="shared" si="514"/>
        <v>1.6961797911885106E-2</v>
      </c>
      <c r="U1726" s="152">
        <f t="shared" si="515"/>
        <v>2.7490876187274273E-2</v>
      </c>
    </row>
    <row r="1727" spans="1:21" x14ac:dyDescent="0.25">
      <c r="A1727" s="130">
        <f t="shared" si="500"/>
        <v>2014.1</v>
      </c>
      <c r="B1727" s="138"/>
      <c r="C1727" s="149">
        <f t="shared" si="507"/>
        <v>0.01</v>
      </c>
      <c r="D1727" s="150">
        <f t="shared" si="518"/>
        <v>-19.372700000000123</v>
      </c>
      <c r="E1727" s="150">
        <f t="shared" si="501"/>
        <v>16.360774030491367</v>
      </c>
      <c r="F1727" s="150">
        <f t="shared" si="502"/>
        <v>6.0789641153721545</v>
      </c>
      <c r="G1727" s="151">
        <f t="shared" si="503"/>
        <v>-3.0119259695087557</v>
      </c>
      <c r="H1727" s="150">
        <f t="shared" si="504"/>
        <v>-13.293735884627967</v>
      </c>
      <c r="I1727" s="137"/>
      <c r="J1727" s="151">
        <f t="shared" si="505"/>
        <v>1934.2580740304911</v>
      </c>
      <c r="K1727" s="150">
        <f t="shared" si="506"/>
        <v>1923.976264115372</v>
      </c>
      <c r="L1727" s="135"/>
      <c r="M1727" s="149">
        <f t="shared" si="508"/>
        <v>0.9783921078630764</v>
      </c>
      <c r="N1727" s="149">
        <f t="shared" si="509"/>
        <v>0.97296828504159405</v>
      </c>
      <c r="O1727" s="149">
        <f t="shared" si="510"/>
        <v>0.98075505600011836</v>
      </c>
      <c r="P1727" s="149">
        <f t="shared" si="511"/>
        <v>0.97873979533833788</v>
      </c>
      <c r="Q1727" s="140"/>
      <c r="R1727" s="152">
        <f t="shared" si="512"/>
        <v>-2.1844761012234776E-2</v>
      </c>
      <c r="S1727" s="152">
        <f t="shared" si="513"/>
        <v>-2.7403792351416777E-2</v>
      </c>
      <c r="T1727" s="152">
        <f t="shared" si="514"/>
        <v>-1.943253866730461E-2</v>
      </c>
      <c r="U1727" s="152">
        <f t="shared" si="515"/>
        <v>-2.1489457950289462E-2</v>
      </c>
    </row>
    <row r="1728" spans="1:21" x14ac:dyDescent="0.25">
      <c r="A1728" s="130">
        <f t="shared" si="500"/>
        <v>2014.11</v>
      </c>
      <c r="B1728" s="138"/>
      <c r="C1728" s="149">
        <f t="shared" si="507"/>
        <v>0.01</v>
      </c>
      <c r="D1728" s="150">
        <f t="shared" si="518"/>
        <v>-20.445699999999988</v>
      </c>
      <c r="E1728" s="150">
        <f t="shared" si="501"/>
        <v>18.898012298269759</v>
      </c>
      <c r="F1728" s="150">
        <f t="shared" si="502"/>
        <v>34.679426263161844</v>
      </c>
      <c r="G1728" s="151">
        <f t="shared" si="503"/>
        <v>-1.5476877017302293</v>
      </c>
      <c r="H1728" s="150">
        <f t="shared" si="504"/>
        <v>14.233726263161856</v>
      </c>
      <c r="I1728" s="137"/>
      <c r="J1728" s="151">
        <f t="shared" si="505"/>
        <v>2043.0223122982698</v>
      </c>
      <c r="K1728" s="150">
        <f t="shared" si="506"/>
        <v>2058.8037262631619</v>
      </c>
      <c r="L1728" s="135"/>
      <c r="M1728" s="149">
        <f t="shared" si="508"/>
        <v>1.029200742610439</v>
      </c>
      <c r="N1728" s="149">
        <f t="shared" si="509"/>
        <v>1.0356043322260766</v>
      </c>
      <c r="O1728" s="149">
        <f t="shared" si="510"/>
        <v>1.0498054615195802</v>
      </c>
      <c r="P1728" s="149">
        <f t="shared" si="511"/>
        <v>1.0615565817109553</v>
      </c>
      <c r="Q1728" s="140"/>
      <c r="R1728" s="152">
        <f t="shared" si="512"/>
        <v>2.8782522966621042E-2</v>
      </c>
      <c r="S1728" s="152">
        <f t="shared" si="513"/>
        <v>3.4985152187071648E-2</v>
      </c>
      <c r="T1728" s="152">
        <f t="shared" si="514"/>
        <v>4.8604872260689561E-2</v>
      </c>
      <c r="U1728" s="152">
        <f t="shared" si="515"/>
        <v>5.9736304283647686E-2</v>
      </c>
    </row>
    <row r="1729" spans="1:21" x14ac:dyDescent="0.25">
      <c r="A1729" s="130">
        <f t="shared" ref="A1729:A1777" si="519">Timecode</f>
        <v>2014.12</v>
      </c>
      <c r="B1729" s="138"/>
      <c r="C1729" s="149">
        <f t="shared" si="507"/>
        <v>0.01</v>
      </c>
      <c r="D1729" s="150">
        <f t="shared" si="518"/>
        <v>-20.542699999999968</v>
      </c>
      <c r="E1729" s="150">
        <f t="shared" si="501"/>
        <v>18.241359863494349</v>
      </c>
      <c r="F1729" s="150">
        <f t="shared" si="502"/>
        <v>33.076657605175548</v>
      </c>
      <c r="G1729" s="151">
        <f t="shared" si="503"/>
        <v>-2.301340136505619</v>
      </c>
      <c r="H1729" s="150">
        <f t="shared" si="504"/>
        <v>12.53395760517558</v>
      </c>
      <c r="I1729" s="137"/>
      <c r="J1729" s="151">
        <f t="shared" si="505"/>
        <v>2051.9686598634944</v>
      </c>
      <c r="K1729" s="150">
        <f t="shared" si="506"/>
        <v>2066.8039576051756</v>
      </c>
      <c r="L1729" s="135"/>
      <c r="M1729" s="149">
        <f t="shared" si="508"/>
        <v>0.99788293460690292</v>
      </c>
      <c r="N1729" s="149">
        <f t="shared" si="509"/>
        <v>0.99765852418598477</v>
      </c>
      <c r="O1729" s="149">
        <f t="shared" si="510"/>
        <v>1.0031463064200605</v>
      </c>
      <c r="P1729" s="149">
        <f t="shared" si="511"/>
        <v>1.0027393879276187</v>
      </c>
      <c r="Q1729" s="140"/>
      <c r="R1729" s="152">
        <f t="shared" si="512"/>
        <v>-2.119309543938552E-3</v>
      </c>
      <c r="S1729" s="152">
        <f t="shared" si="513"/>
        <v>-2.3442213550916796E-3</v>
      </c>
      <c r="T1729" s="152">
        <f t="shared" si="514"/>
        <v>3.1413671555972278E-3</v>
      </c>
      <c r="U1729" s="152">
        <f t="shared" si="515"/>
        <v>2.7356426428092702E-3</v>
      </c>
    </row>
    <row r="1730" spans="1:21" x14ac:dyDescent="0.25">
      <c r="A1730" s="130">
        <f t="shared" si="519"/>
        <v>2015.01</v>
      </c>
      <c r="B1730" s="138"/>
      <c r="C1730" s="149">
        <f t="shared" si="507"/>
        <v>0.01</v>
      </c>
      <c r="D1730" s="150">
        <f t="shared" si="518"/>
        <v>-20.281799999999976</v>
      </c>
      <c r="E1730" s="150">
        <f t="shared" ref="E1730:E1777" si="520">(Epsilon*2*L_RDY_SP_set*q_SP)</f>
        <v>18.752158080948728</v>
      </c>
      <c r="F1730" s="150">
        <f t="shared" ref="F1730:F1777" si="521">(Epsilon*2*L_RS_SP_set*q_SP)</f>
        <v>6.7065303550630917</v>
      </c>
      <c r="G1730" s="151">
        <f t="shared" ref="G1730:G1777" si="522">Impact_neg_d+Impact_pos_RDY_d</f>
        <v>-1.5296419190512474</v>
      </c>
      <c r="H1730" s="150">
        <f t="shared" ref="H1730:H1777" si="523">Impact_neg_d+Impact_pos_RS_d</f>
        <v>-13.575269644936885</v>
      </c>
      <c r="I1730" s="137"/>
      <c r="J1730" s="151">
        <f t="shared" ref="J1730:J1777" si="524">q_SP+Impact_ges_RDY_d</f>
        <v>2026.6503580809488</v>
      </c>
      <c r="K1730" s="150">
        <f t="shared" ref="K1730:K1777" si="525">q_SP+Impact_ges_RS_d</f>
        <v>2014.6047303550631</v>
      </c>
      <c r="L1730" s="135"/>
      <c r="M1730" s="149">
        <f t="shared" si="508"/>
        <v>0.98036528184812299</v>
      </c>
      <c r="N1730" s="149">
        <f t="shared" si="509"/>
        <v>0.97438828422629342</v>
      </c>
      <c r="O1730" s="149">
        <f t="shared" si="510"/>
        <v>0.97544107435289207</v>
      </c>
      <c r="P1730" s="149">
        <f t="shared" si="511"/>
        <v>0.97330345820173214</v>
      </c>
      <c r="Q1730" s="140"/>
      <c r="R1730" s="152">
        <f t="shared" si="512"/>
        <v>-1.9830040186824112E-2</v>
      </c>
      <c r="S1730" s="152">
        <f t="shared" si="513"/>
        <v>-2.5945405676073334E-2</v>
      </c>
      <c r="T1730" s="152">
        <f t="shared" si="514"/>
        <v>-2.486552632737573E-2</v>
      </c>
      <c r="U1730" s="152">
        <f t="shared" si="515"/>
        <v>-2.705936648733575E-2</v>
      </c>
    </row>
    <row r="1731" spans="1:21" x14ac:dyDescent="0.25">
      <c r="A1731" s="130">
        <f t="shared" si="519"/>
        <v>2015.02</v>
      </c>
      <c r="B1731" s="138"/>
      <c r="C1731" s="149">
        <f t="shared" ref="C1731:C1777" si="526">C1730</f>
        <v>0.01</v>
      </c>
      <c r="D1731" s="150">
        <f t="shared" si="518"/>
        <v>-20.822000000000116</v>
      </c>
      <c r="E1731" s="150">
        <f t="shared" si="520"/>
        <v>21.685131695531084</v>
      </c>
      <c r="F1731" s="150">
        <f t="shared" si="521"/>
        <v>35.192420197413888</v>
      </c>
      <c r="G1731" s="151">
        <f t="shared" si="522"/>
        <v>0.86313169553096714</v>
      </c>
      <c r="H1731" s="150">
        <f t="shared" si="523"/>
        <v>14.370420197413772</v>
      </c>
      <c r="I1731" s="137"/>
      <c r="J1731" s="151">
        <f t="shared" si="524"/>
        <v>2083.063131695531</v>
      </c>
      <c r="K1731" s="150">
        <f t="shared" si="525"/>
        <v>2096.5704201974136</v>
      </c>
      <c r="L1731" s="135"/>
      <c r="M1731" s="149">
        <f t="shared" ref="M1731:M1777" si="527">(D_mon+q_impact_RDY_d)/INDEX(q_impact_RDY_d,tMinus)*L_RDY_SP_set+(R_Cash)*(1-L_RDY_SP_set)</f>
        <v>1.0204034111747036</v>
      </c>
      <c r="N1731" s="149">
        <f t="shared" ref="N1731:N1777" si="528">(D_mon+q_impact_RS_d)/INDEX(q_impact_RS_d,tMinus)*L_RDY_SP_set+(R_Cash)*(1-L_RDY_SP_set)</f>
        <v>1.0271000519315105</v>
      </c>
      <c r="O1731" s="149">
        <f t="shared" ref="O1731:O1777" si="529">(D_mon+q_impact_RDY_d)/INDEX(q_impact_RDY_d,tMinus)*L_RS_SP_set+(R_Cash)*(1-L_RS_SP_set)</f>
        <v>1.0265560332967023</v>
      </c>
      <c r="P1731" s="149">
        <f t="shared" ref="P1731:P1777" si="530">(D_mon+q_impact_RS_d)/INDEX(q_impact_RS_d,tMinus)*L_RS_SP_set+(R_Cash)*(1-L_RS_SP_set)</f>
        <v>1.0374238942225018</v>
      </c>
      <c r="Q1731" s="140"/>
      <c r="R1731" s="152">
        <f t="shared" ref="R1731:R1777" si="531">LN(M1731)</f>
        <v>2.0198050257884858E-2</v>
      </c>
      <c r="S1731" s="152">
        <f t="shared" ref="S1731:S1777" si="532">LN(N1731)</f>
        <v>2.6739347750919667E-2</v>
      </c>
      <c r="T1731" s="152">
        <f t="shared" ref="T1731:T1777" si="533">LN(O1731)</f>
        <v>2.6209542734932301E-2</v>
      </c>
      <c r="U1731" s="152">
        <f t="shared" ref="U1731:U1777" si="534">LN(P1731)</f>
        <v>3.6740615465845873E-2</v>
      </c>
    </row>
    <row r="1732" spans="1:21" x14ac:dyDescent="0.25">
      <c r="A1732" s="130">
        <f t="shared" si="519"/>
        <v>2015.03</v>
      </c>
      <c r="B1732" s="138"/>
      <c r="C1732" s="149">
        <f t="shared" si="526"/>
        <v>0.01</v>
      </c>
      <c r="D1732" s="150">
        <f t="shared" si="518"/>
        <v>-20.79989999999998</v>
      </c>
      <c r="E1732" s="150">
        <f t="shared" si="520"/>
        <v>20.784306890723713</v>
      </c>
      <c r="F1732" s="150">
        <f t="shared" si="521"/>
        <v>11.969231727290333</v>
      </c>
      <c r="G1732" s="151">
        <f t="shared" si="522"/>
        <v>-1.5593109276267114E-2</v>
      </c>
      <c r="H1732" s="150">
        <f t="shared" si="523"/>
        <v>-8.8306682727096462</v>
      </c>
      <c r="I1732" s="137"/>
      <c r="J1732" s="151">
        <f t="shared" si="524"/>
        <v>2079.9744068907235</v>
      </c>
      <c r="K1732" s="150">
        <f t="shared" si="525"/>
        <v>2071.15933172729</v>
      </c>
      <c r="L1732" s="135"/>
      <c r="M1732" s="149">
        <f t="shared" si="527"/>
        <v>1.0035722430963903</v>
      </c>
      <c r="N1732" s="149">
        <f t="shared" si="528"/>
        <v>0.99825220917510527</v>
      </c>
      <c r="O1732" s="149">
        <f t="shared" si="529"/>
        <v>1.005021587345486</v>
      </c>
      <c r="P1732" s="149">
        <f t="shared" si="530"/>
        <v>1.0019578951504229</v>
      </c>
      <c r="Q1732" s="140"/>
      <c r="R1732" s="152">
        <f t="shared" si="531"/>
        <v>3.5658777904631327E-3</v>
      </c>
      <c r="S1732" s="152">
        <f t="shared" si="532"/>
        <v>-1.7493199933159757E-3</v>
      </c>
      <c r="T1732" s="152">
        <f t="shared" si="533"/>
        <v>5.0090212261055238E-3</v>
      </c>
      <c r="U1732" s="152">
        <f t="shared" si="534"/>
        <v>1.9559809718129777E-3</v>
      </c>
    </row>
    <row r="1733" spans="1:21" x14ac:dyDescent="0.25">
      <c r="A1733" s="130">
        <f t="shared" si="519"/>
        <v>2015.04</v>
      </c>
      <c r="B1733" s="138"/>
      <c r="C1733" s="149">
        <f t="shared" si="526"/>
        <v>0.01</v>
      </c>
      <c r="D1733" s="150">
        <f t="shared" si="518"/>
        <v>-20.94860000000017</v>
      </c>
      <c r="E1733" s="150">
        <f t="shared" si="520"/>
        <v>20.653520262762108</v>
      </c>
      <c r="F1733" s="150">
        <f t="shared" si="521"/>
        <v>34.516836844253028</v>
      </c>
      <c r="G1733" s="151">
        <f t="shared" si="522"/>
        <v>-0.29507973723806202</v>
      </c>
      <c r="H1733" s="150">
        <f t="shared" si="523"/>
        <v>13.568236844252858</v>
      </c>
      <c r="I1733" s="137"/>
      <c r="J1733" s="151">
        <f t="shared" si="524"/>
        <v>2094.5649202627619</v>
      </c>
      <c r="K1733" s="150">
        <f t="shared" si="525"/>
        <v>2108.4282368442532</v>
      </c>
      <c r="L1733" s="135"/>
      <c r="M1733" s="149">
        <f t="shared" si="527"/>
        <v>1.0006112627547656</v>
      </c>
      <c r="N1733" s="149">
        <f t="shared" si="528"/>
        <v>1.006027125379247</v>
      </c>
      <c r="O1733" s="149">
        <f t="shared" si="529"/>
        <v>1.0058651954393025</v>
      </c>
      <c r="P1733" s="149">
        <f t="shared" si="530"/>
        <v>1.0149163617393722</v>
      </c>
      <c r="Q1733" s="140"/>
      <c r="R1733" s="152">
        <f t="shared" si="531"/>
        <v>6.1107600978425099E-4</v>
      </c>
      <c r="S1733" s="152">
        <f t="shared" si="532"/>
        <v>6.009034911697222E-3</v>
      </c>
      <c r="T1733" s="152">
        <f t="shared" si="533"/>
        <v>5.8480621413173018E-3</v>
      </c>
      <c r="U1733" s="152">
        <f t="shared" si="534"/>
        <v>1.4806206871281067E-2</v>
      </c>
    </row>
    <row r="1734" spans="1:21" x14ac:dyDescent="0.25">
      <c r="A1734" s="130">
        <f t="shared" si="519"/>
        <v>2015.05</v>
      </c>
      <c r="B1734" s="138"/>
      <c r="C1734" s="149">
        <f t="shared" si="526"/>
        <v>0.01</v>
      </c>
      <c r="D1734" s="150">
        <f t="shared" si="518"/>
        <v>-21.119400000000041</v>
      </c>
      <c r="E1734" s="150">
        <f t="shared" si="520"/>
        <v>21.496641255714167</v>
      </c>
      <c r="F1734" s="150">
        <f t="shared" si="521"/>
        <v>34.989948682704927</v>
      </c>
      <c r="G1734" s="151">
        <f t="shared" si="522"/>
        <v>0.37724125571412515</v>
      </c>
      <c r="H1734" s="150">
        <f t="shared" si="523"/>
        <v>13.870548682704886</v>
      </c>
      <c r="I1734" s="137"/>
      <c r="J1734" s="151">
        <f t="shared" si="524"/>
        <v>2112.3172412557142</v>
      </c>
      <c r="K1734" s="150">
        <f t="shared" si="525"/>
        <v>2125.8105486827048</v>
      </c>
      <c r="L1734" s="135"/>
      <c r="M1734" s="149">
        <f t="shared" si="527"/>
        <v>1.0173483141878341</v>
      </c>
      <c r="N1734" s="149">
        <f t="shared" si="528"/>
        <v>1.0172251243487938</v>
      </c>
      <c r="O1734" s="149">
        <f t="shared" si="529"/>
        <v>1.0126485399714287</v>
      </c>
      <c r="P1734" s="149">
        <f t="shared" si="530"/>
        <v>1.0124480246399881</v>
      </c>
      <c r="Q1734" s="140"/>
      <c r="R1734" s="152">
        <f t="shared" si="531"/>
        <v>1.7199550256264132E-2</v>
      </c>
      <c r="S1734" s="152">
        <f t="shared" si="532"/>
        <v>1.7078453777899107E-2</v>
      </c>
      <c r="T1734" s="152">
        <f t="shared" si="533"/>
        <v>1.256921538288402E-2</v>
      </c>
      <c r="U1734" s="152">
        <f t="shared" si="534"/>
        <v>1.2371184992037576E-2</v>
      </c>
    </row>
    <row r="1735" spans="1:21" x14ac:dyDescent="0.25">
      <c r="A1735" s="130">
        <f t="shared" si="519"/>
        <v>2015.06</v>
      </c>
      <c r="B1735" s="138"/>
      <c r="C1735" s="149">
        <f t="shared" si="526"/>
        <v>0.01</v>
      </c>
      <c r="D1735" s="150">
        <f t="shared" si="518"/>
        <v>-20.992900000000191</v>
      </c>
      <c r="E1735" s="150">
        <f t="shared" si="520"/>
        <v>19.69900546836913</v>
      </c>
      <c r="F1735" s="150">
        <f t="shared" si="521"/>
        <v>7.7172094616252558</v>
      </c>
      <c r="G1735" s="151">
        <f t="shared" si="522"/>
        <v>-1.2938945316310608</v>
      </c>
      <c r="H1735" s="150">
        <f t="shared" si="523"/>
        <v>-13.275690538374935</v>
      </c>
      <c r="I1735" s="137"/>
      <c r="J1735" s="151">
        <f t="shared" si="524"/>
        <v>2097.996105468369</v>
      </c>
      <c r="K1735" s="150">
        <f t="shared" si="525"/>
        <v>2086.0143094616251</v>
      </c>
      <c r="L1735" s="135"/>
      <c r="M1735" s="149">
        <f t="shared" si="527"/>
        <v>1.006038293612284</v>
      </c>
      <c r="N1735" s="149">
        <f t="shared" si="528"/>
        <v>1.0004310312420615</v>
      </c>
      <c r="O1735" s="149">
        <f t="shared" si="529"/>
        <v>1.0120442599806752</v>
      </c>
      <c r="P1735" s="149">
        <f t="shared" si="530"/>
        <v>1.0098475796311632</v>
      </c>
      <c r="Q1735" s="140"/>
      <c r="R1735" s="152">
        <f t="shared" si="531"/>
        <v>6.0201361740436048E-3</v>
      </c>
      <c r="S1735" s="152">
        <f t="shared" si="532"/>
        <v>4.3093837478047739E-4</v>
      </c>
      <c r="T1735" s="152">
        <f t="shared" si="533"/>
        <v>1.1972305067689544E-2</v>
      </c>
      <c r="U1735" s="152">
        <f t="shared" si="534"/>
        <v>9.7994082086446579E-3</v>
      </c>
    </row>
    <row r="1736" spans="1:21" x14ac:dyDescent="0.25">
      <c r="A1736" s="130">
        <f t="shared" si="519"/>
        <v>2015.07</v>
      </c>
      <c r="B1736" s="138"/>
      <c r="C1736" s="149">
        <f t="shared" si="526"/>
        <v>0.01</v>
      </c>
      <c r="D1736" s="150">
        <f t="shared" si="518"/>
        <v>-20.941400000000158</v>
      </c>
      <c r="E1736" s="150">
        <f t="shared" si="520"/>
        <v>18.901255927988615</v>
      </c>
      <c r="F1736" s="150">
        <f t="shared" si="521"/>
        <v>9.7443255416677683</v>
      </c>
      <c r="G1736" s="151">
        <f t="shared" si="522"/>
        <v>-2.0401440720115431</v>
      </c>
      <c r="H1736" s="150">
        <f t="shared" si="523"/>
        <v>-11.19707445833239</v>
      </c>
      <c r="I1736" s="137"/>
      <c r="J1736" s="151">
        <f t="shared" si="524"/>
        <v>2092.0998559279883</v>
      </c>
      <c r="K1736" s="150">
        <f t="shared" si="525"/>
        <v>2082.9429255416676</v>
      </c>
      <c r="L1736" s="135"/>
      <c r="M1736" s="149">
        <f t="shared" si="527"/>
        <v>0.99863367919724144</v>
      </c>
      <c r="N1736" s="149">
        <f t="shared" si="528"/>
        <v>0.99924185082365602</v>
      </c>
      <c r="O1736" s="149">
        <f t="shared" si="529"/>
        <v>0.99854441616109679</v>
      </c>
      <c r="P1736" s="149">
        <f t="shared" si="530"/>
        <v>0.99885795206239181</v>
      </c>
      <c r="Q1736" s="140"/>
      <c r="R1736" s="152">
        <f t="shared" si="531"/>
        <v>-1.3672550701295128E-3</v>
      </c>
      <c r="S1736" s="152">
        <f t="shared" si="532"/>
        <v>-7.5843671677232121E-4</v>
      </c>
      <c r="T1736" s="152">
        <f t="shared" si="533"/>
        <v>-1.4566442301764244E-3</v>
      </c>
      <c r="U1736" s="152">
        <f t="shared" si="534"/>
        <v>-1.1427005712940452E-3</v>
      </c>
    </row>
    <row r="1737" spans="1:21" x14ac:dyDescent="0.25">
      <c r="A1737" s="130">
        <f t="shared" si="519"/>
        <v>2015.08</v>
      </c>
      <c r="B1737" s="138"/>
      <c r="C1737" s="149">
        <f t="shared" si="526"/>
        <v>0.01</v>
      </c>
      <c r="D1737" s="150">
        <f t="shared" si="518"/>
        <v>-20.398699999999963</v>
      </c>
      <c r="E1737" s="150">
        <f t="shared" si="520"/>
        <v>18.733963276897125</v>
      </c>
      <c r="F1737" s="150">
        <f t="shared" si="521"/>
        <v>6.3988026080855072</v>
      </c>
      <c r="G1737" s="151">
        <f t="shared" si="522"/>
        <v>-1.6647367231028376</v>
      </c>
      <c r="H1737" s="150">
        <f t="shared" si="523"/>
        <v>-13.999897391914455</v>
      </c>
      <c r="I1737" s="137"/>
      <c r="J1737" s="151">
        <f t="shared" si="524"/>
        <v>2038.2052632768971</v>
      </c>
      <c r="K1737" s="150">
        <f t="shared" si="525"/>
        <v>2025.8701026080855</v>
      </c>
      <c r="L1737" s="135"/>
      <c r="M1737" s="149">
        <f t="shared" si="527"/>
        <v>0.98286832796513757</v>
      </c>
      <c r="N1737" s="149">
        <f t="shared" si="528"/>
        <v>0.98211906551018946</v>
      </c>
      <c r="O1737" s="149">
        <f t="shared" si="529"/>
        <v>0.98675183397124622</v>
      </c>
      <c r="P1737" s="149">
        <f t="shared" si="530"/>
        <v>0.98649591468283937</v>
      </c>
      <c r="Q1737" s="140"/>
      <c r="R1737" s="152">
        <f t="shared" si="531"/>
        <v>-1.7280116977727324E-2</v>
      </c>
      <c r="S1737" s="152">
        <f t="shared" si="532"/>
        <v>-1.8042730003896272E-2</v>
      </c>
      <c r="T1737" s="152">
        <f t="shared" si="533"/>
        <v>-1.3336705843242466E-2</v>
      </c>
      <c r="U1737" s="152">
        <f t="shared" si="534"/>
        <v>-1.359609475172222E-2</v>
      </c>
    </row>
    <row r="1738" spans="1:21" x14ac:dyDescent="0.25">
      <c r="A1738" s="130">
        <f t="shared" si="519"/>
        <v>2015.09</v>
      </c>
      <c r="B1738" s="138"/>
      <c r="C1738" s="149">
        <f t="shared" si="526"/>
        <v>0.01</v>
      </c>
      <c r="D1738" s="150">
        <f t="shared" si="518"/>
        <v>-19.444099999999935</v>
      </c>
      <c r="E1738" s="150">
        <f t="shared" si="520"/>
        <v>19.065459797328945</v>
      </c>
      <c r="F1738" s="150">
        <f t="shared" si="521"/>
        <v>5.9272629450849239</v>
      </c>
      <c r="G1738" s="151">
        <f t="shared" si="522"/>
        <v>-0.37864020267099008</v>
      </c>
      <c r="H1738" s="150">
        <f t="shared" si="523"/>
        <v>-13.516837054915012</v>
      </c>
      <c r="I1738" s="137"/>
      <c r="J1738" s="151">
        <f t="shared" si="524"/>
        <v>1944.0313597973291</v>
      </c>
      <c r="K1738" s="150">
        <f t="shared" si="525"/>
        <v>1930.8931629450851</v>
      </c>
      <c r="L1738" s="135"/>
      <c r="M1738" s="149">
        <f t="shared" si="527"/>
        <v>0.97911254358502275</v>
      </c>
      <c r="N1738" s="149">
        <f t="shared" si="528"/>
        <v>0.9787854702766452</v>
      </c>
      <c r="O1738" s="149">
        <f t="shared" si="529"/>
        <v>0.99474021195042961</v>
      </c>
      <c r="P1738" s="149">
        <f t="shared" si="530"/>
        <v>0.99463852809272679</v>
      </c>
      <c r="Q1738" s="140"/>
      <c r="R1738" s="152">
        <f t="shared" si="531"/>
        <v>-2.110868536210387E-2</v>
      </c>
      <c r="S1738" s="152">
        <f t="shared" si="532"/>
        <v>-2.1442791948968396E-2</v>
      </c>
      <c r="T1738" s="152">
        <f t="shared" si="533"/>
        <v>-5.2736694315468659E-3</v>
      </c>
      <c r="U1738" s="152">
        <f t="shared" si="534"/>
        <v>-5.3758961777612777E-3</v>
      </c>
    </row>
    <row r="1739" spans="1:21" x14ac:dyDescent="0.25">
      <c r="A1739" s="130">
        <f t="shared" si="519"/>
        <v>2015.1</v>
      </c>
      <c r="B1739" s="138"/>
      <c r="C1739" s="149">
        <f t="shared" si="526"/>
        <v>0.01</v>
      </c>
      <c r="D1739" s="150">
        <f t="shared" si="518"/>
        <v>-20.248100000000022</v>
      </c>
      <c r="E1739" s="150">
        <f t="shared" si="520"/>
        <v>20.560017279823207</v>
      </c>
      <c r="F1739" s="150">
        <f t="shared" si="521"/>
        <v>34.298281535226806</v>
      </c>
      <c r="G1739" s="151">
        <f t="shared" si="522"/>
        <v>0.3119172798231844</v>
      </c>
      <c r="H1739" s="150">
        <f t="shared" si="523"/>
        <v>14.050181535226784</v>
      </c>
      <c r="I1739" s="137"/>
      <c r="J1739" s="151">
        <f t="shared" si="524"/>
        <v>2025.121917279823</v>
      </c>
      <c r="K1739" s="150">
        <f t="shared" si="525"/>
        <v>2038.8601815352267</v>
      </c>
      <c r="L1739" s="135"/>
      <c r="M1739" s="149">
        <f t="shared" si="527"/>
        <v>1.0186407009850393</v>
      </c>
      <c r="N1739" s="149">
        <f t="shared" si="528"/>
        <v>1.0258579399116639</v>
      </c>
      <c r="O1739" s="149">
        <f t="shared" si="529"/>
        <v>1.0358042047411167</v>
      </c>
      <c r="P1739" s="149">
        <f t="shared" si="530"/>
        <v>1.0478440240293669</v>
      </c>
      <c r="Q1739" s="140"/>
      <c r="R1739" s="152">
        <f t="shared" si="531"/>
        <v>1.8469092440584634E-2</v>
      </c>
      <c r="S1739" s="152">
        <f t="shared" si="532"/>
        <v>2.5529277037005801E-2</v>
      </c>
      <c r="T1739" s="152">
        <f t="shared" si="533"/>
        <v>3.5178134413506812E-2</v>
      </c>
      <c r="U1739" s="152">
        <f t="shared" si="534"/>
        <v>4.6734742789217527E-2</v>
      </c>
    </row>
    <row r="1740" spans="1:21" x14ac:dyDescent="0.25">
      <c r="A1740" s="130">
        <f t="shared" si="519"/>
        <v>2015.11</v>
      </c>
      <c r="B1740" s="138"/>
      <c r="C1740" s="149">
        <f t="shared" si="526"/>
        <v>0.01</v>
      </c>
      <c r="D1740" s="150">
        <f t="shared" si="518"/>
        <v>-20.80619999999999</v>
      </c>
      <c r="E1740" s="150">
        <f t="shared" si="520"/>
        <v>21.299236945973266</v>
      </c>
      <c r="F1740" s="150">
        <f t="shared" si="521"/>
        <v>35.14669985889487</v>
      </c>
      <c r="G1740" s="151">
        <f t="shared" si="522"/>
        <v>0.49303694597327663</v>
      </c>
      <c r="H1740" s="150">
        <f t="shared" si="523"/>
        <v>14.34049985889488</v>
      </c>
      <c r="I1740" s="137"/>
      <c r="J1740" s="151">
        <f t="shared" si="524"/>
        <v>2081.1130369459734</v>
      </c>
      <c r="K1740" s="150">
        <f t="shared" si="525"/>
        <v>2094.9604998588948</v>
      </c>
      <c r="L1740" s="135"/>
      <c r="M1740" s="149">
        <f t="shared" si="527"/>
        <v>1.024124020687754</v>
      </c>
      <c r="N1740" s="149">
        <f t="shared" si="528"/>
        <v>1.0240499609504252</v>
      </c>
      <c r="O1740" s="149">
        <f t="shared" si="529"/>
        <v>1.0277354363148639</v>
      </c>
      <c r="P1740" s="149">
        <f t="shared" si="530"/>
        <v>1.0276132274598648</v>
      </c>
      <c r="Q1740" s="140"/>
      <c r="R1740" s="152">
        <f t="shared" si="531"/>
        <v>2.3837633236498141E-2</v>
      </c>
      <c r="S1740" s="152">
        <f t="shared" si="532"/>
        <v>2.3765315417772791E-2</v>
      </c>
      <c r="T1740" s="152">
        <f t="shared" si="533"/>
        <v>2.735777624043927E-2</v>
      </c>
      <c r="U1740" s="152">
        <f t="shared" si="534"/>
        <v>2.7238858358235668E-2</v>
      </c>
    </row>
    <row r="1741" spans="1:21" x14ac:dyDescent="0.25">
      <c r="A1741" s="130">
        <f t="shared" si="519"/>
        <v>2015.12</v>
      </c>
      <c r="B1741" s="138"/>
      <c r="C1741" s="149">
        <f t="shared" si="526"/>
        <v>0.01</v>
      </c>
      <c r="D1741" s="150">
        <f t="shared" si="518"/>
        <v>-20.54079999999999</v>
      </c>
      <c r="E1741" s="150">
        <f t="shared" si="520"/>
        <v>19.625694383173396</v>
      </c>
      <c r="F1741" s="150">
        <f t="shared" si="521"/>
        <v>6.8048642924939822</v>
      </c>
      <c r="G1741" s="151">
        <f t="shared" si="522"/>
        <v>-0.91510561682659386</v>
      </c>
      <c r="H1741" s="150">
        <f t="shared" si="523"/>
        <v>-13.735935707506009</v>
      </c>
      <c r="I1741" s="137"/>
      <c r="J1741" s="151">
        <f t="shared" si="524"/>
        <v>2053.1648943831733</v>
      </c>
      <c r="K1741" s="150">
        <f t="shared" si="525"/>
        <v>2040.3440642924938</v>
      </c>
      <c r="L1741" s="135"/>
      <c r="M1741" s="149">
        <f t="shared" si="527"/>
        <v>0.99447001632606558</v>
      </c>
      <c r="N1741" s="149">
        <f t="shared" si="528"/>
        <v>0.98842562729665784</v>
      </c>
      <c r="O1741" s="149">
        <f t="shared" si="529"/>
        <v>0.99815206867157014</v>
      </c>
      <c r="P1741" s="149">
        <f t="shared" si="530"/>
        <v>0.99605628310224914</v>
      </c>
      <c r="Q1741" s="140"/>
      <c r="R1741" s="152">
        <f t="shared" si="531"/>
        <v>-5.5453306387786795E-3</v>
      </c>
      <c r="S1741" s="152">
        <f t="shared" si="532"/>
        <v>-1.1641877141629323E-2</v>
      </c>
      <c r="T1741" s="152">
        <f t="shared" si="533"/>
        <v>-1.8496408599163292E-3</v>
      </c>
      <c r="U1741" s="152">
        <f t="shared" si="534"/>
        <v>-3.9515138553156979E-3</v>
      </c>
    </row>
    <row r="1742" spans="1:21" x14ac:dyDescent="0.25">
      <c r="A1742" s="130">
        <f t="shared" si="519"/>
        <v>2016.01</v>
      </c>
      <c r="B1742" s="138"/>
      <c r="C1742" s="149">
        <f t="shared" si="526"/>
        <v>0.01</v>
      </c>
      <c r="D1742" s="150">
        <f t="shared" ref="D1742:D1777" si="535">(1-Epsilon)*q_SP-q_SP</f>
        <v>-19.185999999999922</v>
      </c>
      <c r="E1742" s="150">
        <f t="shared" si="520"/>
        <v>18.640125172196832</v>
      </c>
      <c r="F1742" s="150">
        <f t="shared" si="521"/>
        <v>5.7991824816213304</v>
      </c>
      <c r="G1742" s="151">
        <f t="shared" si="522"/>
        <v>-0.5458748278030896</v>
      </c>
      <c r="H1742" s="150">
        <f t="shared" si="523"/>
        <v>-13.386817518378592</v>
      </c>
      <c r="I1742" s="137"/>
      <c r="J1742" s="151">
        <f t="shared" si="524"/>
        <v>1918.0541251721968</v>
      </c>
      <c r="K1742" s="150">
        <f t="shared" si="525"/>
        <v>1905.2131824816213</v>
      </c>
      <c r="L1742" s="135"/>
      <c r="M1742" s="149">
        <f t="shared" si="527"/>
        <v>0.9630514777049255</v>
      </c>
      <c r="N1742" s="149">
        <f t="shared" si="528"/>
        <v>0.96285121594383161</v>
      </c>
      <c r="O1742" s="149">
        <f t="shared" si="529"/>
        <v>0.98068077711549406</v>
      </c>
      <c r="P1742" s="149">
        <f t="shared" si="530"/>
        <v>0.98061847310809358</v>
      </c>
      <c r="Q1742" s="140"/>
      <c r="R1742" s="152">
        <f t="shared" si="531"/>
        <v>-3.7648413052038768E-2</v>
      </c>
      <c r="S1742" s="152">
        <f t="shared" si="532"/>
        <v>-3.7856379697992472E-2</v>
      </c>
      <c r="T1742" s="152">
        <f t="shared" si="533"/>
        <v>-1.950827796339142E-2</v>
      </c>
      <c r="U1742" s="152">
        <f t="shared" si="534"/>
        <v>-1.9571811365970689E-2</v>
      </c>
    </row>
    <row r="1743" spans="1:21" x14ac:dyDescent="0.25">
      <c r="A1743" s="130">
        <f t="shared" si="519"/>
        <v>2016.02</v>
      </c>
      <c r="B1743" s="138"/>
      <c r="C1743" s="149">
        <f t="shared" si="526"/>
        <v>0.01</v>
      </c>
      <c r="D1743" s="150">
        <f t="shared" si="535"/>
        <v>-19.044200000000046</v>
      </c>
      <c r="E1743" s="150">
        <f t="shared" si="520"/>
        <v>20.202248433217903</v>
      </c>
      <c r="F1743" s="150">
        <f t="shared" si="521"/>
        <v>6.699889970957706</v>
      </c>
      <c r="G1743" s="151">
        <f t="shared" si="522"/>
        <v>1.1580484332178571</v>
      </c>
      <c r="H1743" s="150">
        <f t="shared" si="523"/>
        <v>-12.34431002904234</v>
      </c>
      <c r="I1743" s="137"/>
      <c r="J1743" s="151">
        <f t="shared" si="524"/>
        <v>1905.5780484332179</v>
      </c>
      <c r="K1743" s="150">
        <f t="shared" si="525"/>
        <v>1892.0756899709577</v>
      </c>
      <c r="L1743" s="135"/>
      <c r="M1743" s="149">
        <f t="shared" si="527"/>
        <v>0.98543484788979918</v>
      </c>
      <c r="N1743" s="149">
        <f t="shared" si="528"/>
        <v>0.98523424922084502</v>
      </c>
      <c r="O1743" s="149">
        <f t="shared" si="529"/>
        <v>0.97791602222516139</v>
      </c>
      <c r="P1743" s="149">
        <f t="shared" si="530"/>
        <v>0.97784949552073264</v>
      </c>
      <c r="Q1743" s="140"/>
      <c r="R1743" s="152">
        <f t="shared" si="531"/>
        <v>-1.4672265290348516E-2</v>
      </c>
      <c r="S1743" s="152">
        <f t="shared" si="532"/>
        <v>-1.4875849616038835E-2</v>
      </c>
      <c r="T1743" s="152">
        <f t="shared" si="533"/>
        <v>-2.2331479479526597E-2</v>
      </c>
      <c r="U1743" s="152">
        <f t="shared" si="534"/>
        <v>-2.2399510850210625E-2</v>
      </c>
    </row>
    <row r="1744" spans="1:21" x14ac:dyDescent="0.25">
      <c r="A1744" s="130">
        <f t="shared" si="519"/>
        <v>2016.03</v>
      </c>
      <c r="B1744" s="138"/>
      <c r="C1744" s="149">
        <f t="shared" si="526"/>
        <v>0.01</v>
      </c>
      <c r="D1744" s="150">
        <f t="shared" si="535"/>
        <v>-20.219499999999925</v>
      </c>
      <c r="E1744" s="150">
        <f t="shared" si="520"/>
        <v>23.549418871317584</v>
      </c>
      <c r="F1744" s="150">
        <f t="shared" si="521"/>
        <v>34.34869547137982</v>
      </c>
      <c r="G1744" s="151">
        <f t="shared" si="522"/>
        <v>3.3299188713176591</v>
      </c>
      <c r="H1744" s="150">
        <f t="shared" si="523"/>
        <v>14.129195471379894</v>
      </c>
      <c r="I1744" s="137"/>
      <c r="J1744" s="151">
        <f t="shared" si="524"/>
        <v>2025.2799188713177</v>
      </c>
      <c r="K1744" s="150">
        <f t="shared" si="525"/>
        <v>2036.07919547138</v>
      </c>
      <c r="L1744" s="135"/>
      <c r="M1744" s="149">
        <f t="shared" si="527"/>
        <v>1.0424580378883128</v>
      </c>
      <c r="N1744" s="149">
        <f t="shared" si="528"/>
        <v>1.0502066358451922</v>
      </c>
      <c r="O1744" s="149">
        <f t="shared" si="529"/>
        <v>1.0567023470340104</v>
      </c>
      <c r="P1744" s="149">
        <f t="shared" si="530"/>
        <v>1.0680042918083321</v>
      </c>
      <c r="Q1744" s="140"/>
      <c r="R1744" s="152">
        <f t="shared" si="531"/>
        <v>4.1581422454630236E-2</v>
      </c>
      <c r="S1744" s="152">
        <f t="shared" si="532"/>
        <v>4.8986940850671137E-2</v>
      </c>
      <c r="T1744" s="152">
        <f t="shared" si="533"/>
        <v>5.5153065560148463E-2</v>
      </c>
      <c r="U1744" s="152">
        <f t="shared" si="534"/>
        <v>6.5791759077056214E-2</v>
      </c>
    </row>
    <row r="1745" spans="1:21" x14ac:dyDescent="0.25">
      <c r="A1745" s="130">
        <f t="shared" si="519"/>
        <v>2016.04</v>
      </c>
      <c r="B1745" s="138"/>
      <c r="C1745" s="149">
        <f t="shared" si="526"/>
        <v>0.01</v>
      </c>
      <c r="D1745" s="150">
        <f t="shared" si="535"/>
        <v>-20.755400000000009</v>
      </c>
      <c r="E1745" s="150">
        <f t="shared" si="520"/>
        <v>22.734862574227929</v>
      </c>
      <c r="F1745" s="150">
        <f t="shared" si="521"/>
        <v>35.076777687632216</v>
      </c>
      <c r="G1745" s="151">
        <f t="shared" si="522"/>
        <v>1.9794625742279202</v>
      </c>
      <c r="H1745" s="150">
        <f t="shared" si="523"/>
        <v>14.321377687632207</v>
      </c>
      <c r="I1745" s="137"/>
      <c r="J1745" s="151">
        <f t="shared" si="524"/>
        <v>2077.5194625742279</v>
      </c>
      <c r="K1745" s="150">
        <f t="shared" si="525"/>
        <v>2089.8613776876323</v>
      </c>
      <c r="L1745" s="135"/>
      <c r="M1745" s="149">
        <f t="shared" si="527"/>
        <v>1.0125788722244042</v>
      </c>
      <c r="N1745" s="149">
        <f t="shared" si="528"/>
        <v>1.0129136307851812</v>
      </c>
      <c r="O1745" s="149">
        <f t="shared" si="529"/>
        <v>1.0224573898723186</v>
      </c>
      <c r="P1745" s="149">
        <f t="shared" si="530"/>
        <v>1.0229738764610128</v>
      </c>
      <c r="Q1745" s="140"/>
      <c r="R1745" s="152">
        <f t="shared" si="531"/>
        <v>1.2500415457865838E-2</v>
      </c>
      <c r="S1745" s="152">
        <f t="shared" si="532"/>
        <v>1.2830960807530175E-2</v>
      </c>
      <c r="T1745" s="152">
        <f t="shared" si="533"/>
        <v>2.2208935569987227E-2</v>
      </c>
      <c r="U1745" s="152">
        <f t="shared" si="534"/>
        <v>2.2713950437191356E-2</v>
      </c>
    </row>
    <row r="1746" spans="1:21" x14ac:dyDescent="0.25">
      <c r="A1746" s="130">
        <f t="shared" si="519"/>
        <v>2016.05</v>
      </c>
      <c r="B1746" s="138"/>
      <c r="C1746" s="149">
        <f t="shared" si="526"/>
        <v>0.01</v>
      </c>
      <c r="D1746" s="150">
        <f t="shared" si="535"/>
        <v>-20.655500000000075</v>
      </c>
      <c r="E1746" s="150">
        <f t="shared" si="520"/>
        <v>22.894161875181076</v>
      </c>
      <c r="F1746" s="150">
        <f t="shared" si="521"/>
        <v>7.6289742094144115</v>
      </c>
      <c r="G1746" s="151">
        <f t="shared" si="522"/>
        <v>2.2386618751810019</v>
      </c>
      <c r="H1746" s="150">
        <f t="shared" si="523"/>
        <v>-13.026525790585662</v>
      </c>
      <c r="I1746" s="137"/>
      <c r="J1746" s="151">
        <f t="shared" si="524"/>
        <v>2067.7886618751813</v>
      </c>
      <c r="K1746" s="150">
        <f t="shared" si="525"/>
        <v>2052.5234742094144</v>
      </c>
      <c r="L1746" s="135"/>
      <c r="M1746" s="149">
        <f t="shared" si="527"/>
        <v>0.99905519942759202</v>
      </c>
      <c r="N1746" s="149">
        <f t="shared" si="528"/>
        <v>0.99174385267853649</v>
      </c>
      <c r="O1746" s="149">
        <f t="shared" si="529"/>
        <v>1.0006826325803464</v>
      </c>
      <c r="P1746" s="149">
        <f t="shared" si="530"/>
        <v>0.99824628762529932</v>
      </c>
      <c r="Q1746" s="140"/>
      <c r="R1746" s="152">
        <f t="shared" si="531"/>
        <v>-9.4524717779296359E-4</v>
      </c>
      <c r="S1746" s="152">
        <f t="shared" si="532"/>
        <v>-8.2904180656562434E-3</v>
      </c>
      <c r="T1746" s="152">
        <f t="shared" si="533"/>
        <v>6.823996927049574E-4</v>
      </c>
      <c r="U1746" s="152">
        <f t="shared" si="534"/>
        <v>-1.7552519284668913E-3</v>
      </c>
    </row>
    <row r="1747" spans="1:21" x14ac:dyDescent="0.25">
      <c r="A1747" s="130">
        <f t="shared" si="519"/>
        <v>2016.06</v>
      </c>
      <c r="B1747" s="138"/>
      <c r="C1747" s="149">
        <f t="shared" si="526"/>
        <v>0.01</v>
      </c>
      <c r="D1747" s="150">
        <f t="shared" si="535"/>
        <v>-20.838900000000194</v>
      </c>
      <c r="E1747" s="150">
        <f t="shared" si="520"/>
        <v>23.214662367415269</v>
      </c>
      <c r="F1747" s="150">
        <f t="shared" si="521"/>
        <v>34.663135595088811</v>
      </c>
      <c r="G1747" s="151">
        <f t="shared" si="522"/>
        <v>2.3757623674150743</v>
      </c>
      <c r="H1747" s="150">
        <f t="shared" si="523"/>
        <v>13.824235595088616</v>
      </c>
      <c r="I1747" s="137"/>
      <c r="J1747" s="151">
        <f t="shared" si="524"/>
        <v>2086.2657623674149</v>
      </c>
      <c r="K1747" s="150">
        <f t="shared" si="525"/>
        <v>2097.7142355950887</v>
      </c>
      <c r="L1747" s="135"/>
      <c r="M1747" s="149">
        <f t="shared" si="527"/>
        <v>0.99984596399609904</v>
      </c>
      <c r="N1747" s="149">
        <f t="shared" si="528"/>
        <v>1.0071398167079648</v>
      </c>
      <c r="O1747" s="149">
        <f t="shared" si="529"/>
        <v>1.0065932682339662</v>
      </c>
      <c r="P1747" s="149">
        <f t="shared" si="530"/>
        <v>1.0174841354609172</v>
      </c>
      <c r="Q1747" s="140"/>
      <c r="R1747" s="152">
        <f t="shared" si="531"/>
        <v>-1.5404786866462421E-4</v>
      </c>
      <c r="S1747" s="152">
        <f t="shared" si="532"/>
        <v>7.1144488927828847E-3</v>
      </c>
      <c r="T1747" s="152">
        <f t="shared" si="533"/>
        <v>6.5716277100692664E-3</v>
      </c>
      <c r="U1747" s="152">
        <f t="shared" si="534"/>
        <v>1.7333046528459167E-2</v>
      </c>
    </row>
    <row r="1748" spans="1:21" x14ac:dyDescent="0.25">
      <c r="A1748" s="130">
        <f t="shared" si="519"/>
        <v>2016.07</v>
      </c>
      <c r="B1748" s="138"/>
      <c r="C1748" s="149">
        <f t="shared" si="526"/>
        <v>0.01</v>
      </c>
      <c r="D1748" s="150">
        <f t="shared" si="535"/>
        <v>-21.489000000000033</v>
      </c>
      <c r="E1748" s="150">
        <f t="shared" si="520"/>
        <v>25.135992409817202</v>
      </c>
      <c r="F1748" s="150">
        <f t="shared" si="521"/>
        <v>36.399284231378985</v>
      </c>
      <c r="G1748" s="151">
        <f t="shared" si="522"/>
        <v>3.6469924098171695</v>
      </c>
      <c r="H1748" s="150">
        <f t="shared" si="523"/>
        <v>14.910284231378952</v>
      </c>
      <c r="I1748" s="137"/>
      <c r="J1748" s="151">
        <f t="shared" si="524"/>
        <v>2152.5469924098174</v>
      </c>
      <c r="K1748" s="150">
        <f t="shared" si="525"/>
        <v>2163.8102842313792</v>
      </c>
      <c r="L1748" s="135"/>
      <c r="M1748" s="149">
        <f t="shared" si="527"/>
        <v>1.0148958617782529</v>
      </c>
      <c r="N1748" s="149">
        <f t="shared" si="528"/>
        <v>1.014737131229476</v>
      </c>
      <c r="O1748" s="149">
        <f t="shared" si="529"/>
        <v>1.0266742093607142</v>
      </c>
      <c r="P1748" s="149">
        <f t="shared" si="530"/>
        <v>1.0264443525773839</v>
      </c>
      <c r="Q1748" s="140"/>
      <c r="R1748" s="152">
        <f t="shared" si="531"/>
        <v>1.4786007996840876E-2</v>
      </c>
      <c r="S1748" s="152">
        <f t="shared" si="532"/>
        <v>1.4629594941231944E-2</v>
      </c>
      <c r="T1748" s="152">
        <f t="shared" si="533"/>
        <v>2.6324655070302367E-2</v>
      </c>
      <c r="U1748" s="152">
        <f t="shared" si="534"/>
        <v>2.6100745171914744E-2</v>
      </c>
    </row>
    <row r="1749" spans="1:21" x14ac:dyDescent="0.25">
      <c r="A1749" s="130">
        <f t="shared" si="519"/>
        <v>2016.08</v>
      </c>
      <c r="B1749" s="138"/>
      <c r="C1749" s="149">
        <f t="shared" si="526"/>
        <v>0.01</v>
      </c>
      <c r="D1749" s="150">
        <f t="shared" si="535"/>
        <v>-21.709499999999935</v>
      </c>
      <c r="E1749" s="150">
        <f t="shared" si="520"/>
        <v>26.161820708945772</v>
      </c>
      <c r="F1749" s="150">
        <f t="shared" si="521"/>
        <v>36.35848787021979</v>
      </c>
      <c r="G1749" s="151">
        <f t="shared" si="522"/>
        <v>4.4523207089458374</v>
      </c>
      <c r="H1749" s="150">
        <f t="shared" si="523"/>
        <v>14.648987870219855</v>
      </c>
      <c r="I1749" s="137"/>
      <c r="J1749" s="151">
        <f t="shared" si="524"/>
        <v>2175.4023207089458</v>
      </c>
      <c r="K1749" s="150">
        <f t="shared" si="525"/>
        <v>2185.5989878702198</v>
      </c>
      <c r="L1749" s="135"/>
      <c r="M1749" s="149">
        <f t="shared" si="527"/>
        <v>1.0101235313898262</v>
      </c>
      <c r="N1749" s="149">
        <f t="shared" si="528"/>
        <v>1.009787768372445</v>
      </c>
      <c r="O1749" s="149">
        <f t="shared" si="529"/>
        <v>1.0114412811103468</v>
      </c>
      <c r="P1749" s="149">
        <f t="shared" si="530"/>
        <v>1.0109746532051052</v>
      </c>
      <c r="Q1749" s="140"/>
      <c r="R1749" s="152">
        <f t="shared" si="531"/>
        <v>1.0072631680875618E-2</v>
      </c>
      <c r="S1749" s="152">
        <f t="shared" si="532"/>
        <v>9.7401784483863597E-3</v>
      </c>
      <c r="T1749" s="152">
        <f t="shared" si="533"/>
        <v>1.1376324640914631E-2</v>
      </c>
      <c r="U1749" s="152">
        <f t="shared" si="534"/>
        <v>1.0914868710307581E-2</v>
      </c>
    </row>
    <row r="1750" spans="1:21" x14ac:dyDescent="0.25">
      <c r="A1750" s="130">
        <f t="shared" si="519"/>
        <v>2016.09</v>
      </c>
      <c r="B1750" s="138"/>
      <c r="C1750" s="149">
        <f t="shared" si="526"/>
        <v>0.01</v>
      </c>
      <c r="D1750" s="150">
        <f t="shared" si="535"/>
        <v>-21.576900000000023</v>
      </c>
      <c r="E1750" s="150">
        <f t="shared" si="520"/>
        <v>25.45331598273432</v>
      </c>
      <c r="F1750" s="150">
        <f t="shared" si="521"/>
        <v>7.4804361297960513</v>
      </c>
      <c r="G1750" s="151">
        <f t="shared" si="522"/>
        <v>3.8764159827342972</v>
      </c>
      <c r="H1750" s="150">
        <f t="shared" si="523"/>
        <v>-14.096463870203973</v>
      </c>
      <c r="I1750" s="137"/>
      <c r="J1750" s="151">
        <f t="shared" si="524"/>
        <v>2161.5664159827343</v>
      </c>
      <c r="K1750" s="150">
        <f t="shared" si="525"/>
        <v>2143.5935361297961</v>
      </c>
      <c r="L1750" s="135"/>
      <c r="M1750" s="149">
        <f t="shared" si="527"/>
        <v>1.0004188846328659</v>
      </c>
      <c r="N1750" s="149">
        <f t="shared" si="528"/>
        <v>0.99282951988119839</v>
      </c>
      <c r="O1750" s="149">
        <f t="shared" si="529"/>
        <v>1.0055507380687534</v>
      </c>
      <c r="P1750" s="149">
        <f t="shared" si="530"/>
        <v>1.0033203112619247</v>
      </c>
      <c r="Q1750" s="140"/>
      <c r="R1750" s="152">
        <f t="shared" si="531"/>
        <v>4.1879692519013038E-4</v>
      </c>
      <c r="S1750" s="152">
        <f t="shared" si="532"/>
        <v>-7.1963115680333967E-3</v>
      </c>
      <c r="T1750" s="152">
        <f t="shared" si="533"/>
        <v>5.5353894932861315E-3</v>
      </c>
      <c r="U1750" s="152">
        <f t="shared" si="534"/>
        <v>3.3148111997362479E-3</v>
      </c>
    </row>
    <row r="1751" spans="1:21" x14ac:dyDescent="0.25">
      <c r="A1751" s="130">
        <f t="shared" si="519"/>
        <v>2016.1</v>
      </c>
      <c r="B1751" s="138"/>
      <c r="C1751" s="149">
        <f t="shared" si="526"/>
        <v>0.01</v>
      </c>
      <c r="D1751" s="150">
        <f t="shared" si="535"/>
        <v>-21.430200000000241</v>
      </c>
      <c r="E1751" s="150">
        <f t="shared" si="520"/>
        <v>24.87555916074438</v>
      </c>
      <c r="F1751" s="150">
        <f t="shared" si="521"/>
        <v>7.3643979679015645</v>
      </c>
      <c r="G1751" s="151">
        <f t="shared" si="522"/>
        <v>3.4453591607441396</v>
      </c>
      <c r="H1751" s="150">
        <f t="shared" si="523"/>
        <v>-14.065802032098677</v>
      </c>
      <c r="I1751" s="137"/>
      <c r="J1751" s="151">
        <f t="shared" si="524"/>
        <v>2146.4653591607439</v>
      </c>
      <c r="K1751" s="150">
        <f t="shared" si="525"/>
        <v>2128.9541979679011</v>
      </c>
      <c r="L1751" s="135"/>
      <c r="M1751" s="149">
        <f t="shared" si="527"/>
        <v>1.0024868060599577</v>
      </c>
      <c r="N1751" s="149">
        <f t="shared" si="528"/>
        <v>1.0025863115218232</v>
      </c>
      <c r="O1751" s="149">
        <f t="shared" si="529"/>
        <v>1.0100116091287421</v>
      </c>
      <c r="P1751" s="149">
        <f t="shared" si="530"/>
        <v>1.0100410676754394</v>
      </c>
      <c r="Q1751" s="140"/>
      <c r="R1751" s="152">
        <f t="shared" si="531"/>
        <v>2.4837190745312654E-3</v>
      </c>
      <c r="S1751" s="152">
        <f t="shared" si="532"/>
        <v>2.5829727736355079E-3</v>
      </c>
      <c r="T1751" s="152">
        <f t="shared" si="533"/>
        <v>9.961824973983794E-3</v>
      </c>
      <c r="U1751" s="152">
        <f t="shared" si="534"/>
        <v>9.9909910913209225E-3</v>
      </c>
    </row>
    <row r="1752" spans="1:21" x14ac:dyDescent="0.25">
      <c r="A1752" s="130">
        <f t="shared" si="519"/>
        <v>2016.11</v>
      </c>
      <c r="B1752" s="138"/>
      <c r="C1752" s="149">
        <f t="shared" si="526"/>
        <v>0.01</v>
      </c>
      <c r="D1752" s="150">
        <f t="shared" si="535"/>
        <v>-21.649899999999889</v>
      </c>
      <c r="E1752" s="150">
        <f t="shared" si="520"/>
        <v>24.297283945467605</v>
      </c>
      <c r="F1752" s="150">
        <f t="shared" si="521"/>
        <v>36.149396433807077</v>
      </c>
      <c r="G1752" s="151">
        <f t="shared" si="522"/>
        <v>2.6473839454677162</v>
      </c>
      <c r="H1752" s="150">
        <f t="shared" si="523"/>
        <v>14.499496433807188</v>
      </c>
      <c r="I1752" s="137"/>
      <c r="J1752" s="151">
        <f t="shared" si="524"/>
        <v>2167.6373839454677</v>
      </c>
      <c r="K1752" s="150">
        <f t="shared" si="525"/>
        <v>2179.4894964338068</v>
      </c>
      <c r="L1752" s="135"/>
      <c r="M1752" s="149">
        <f t="shared" si="527"/>
        <v>1.0222094966604971</v>
      </c>
      <c r="N1752" s="149">
        <f t="shared" si="528"/>
        <v>1.0300026197207945</v>
      </c>
      <c r="O1752" s="149">
        <f t="shared" si="529"/>
        <v>1.0156104511461765</v>
      </c>
      <c r="P1752" s="149">
        <f t="shared" si="530"/>
        <v>1.0272050267208135</v>
      </c>
      <c r="Q1752" s="140"/>
      <c r="R1752" s="152">
        <f t="shared" si="531"/>
        <v>2.1966457722207879E-2</v>
      </c>
      <c r="S1752" s="152">
        <f t="shared" si="532"/>
        <v>2.9561345656557051E-2</v>
      </c>
      <c r="T1752" s="152">
        <f t="shared" si="533"/>
        <v>1.5489861408058001E-2</v>
      </c>
      <c r="U1752" s="152">
        <f t="shared" si="534"/>
        <v>2.6841547556085091E-2</v>
      </c>
    </row>
    <row r="1753" spans="1:21" x14ac:dyDescent="0.25">
      <c r="A1753" s="130">
        <f t="shared" si="519"/>
        <v>2016.12</v>
      </c>
      <c r="B1753" s="138"/>
      <c r="C1753" s="149">
        <f t="shared" si="526"/>
        <v>0.01</v>
      </c>
      <c r="D1753" s="150">
        <f t="shared" si="535"/>
        <v>-22.466300000000047</v>
      </c>
      <c r="E1753" s="150">
        <f t="shared" si="520"/>
        <v>22.409305559974236</v>
      </c>
      <c r="F1753" s="150">
        <f t="shared" si="521"/>
        <v>38.035863278932048</v>
      </c>
      <c r="G1753" s="151">
        <f t="shared" si="522"/>
        <v>-5.6994440025810889E-2</v>
      </c>
      <c r="H1753" s="150">
        <f t="shared" si="523"/>
        <v>15.569563278932002</v>
      </c>
      <c r="I1753" s="137"/>
      <c r="J1753" s="151">
        <f t="shared" si="524"/>
        <v>2246.5730055599743</v>
      </c>
      <c r="K1753" s="150">
        <f t="shared" si="525"/>
        <v>2262.1995632789321</v>
      </c>
      <c r="L1753" s="135"/>
      <c r="M1753" s="149">
        <f t="shared" si="527"/>
        <v>1.035419887279073</v>
      </c>
      <c r="N1753" s="149">
        <f t="shared" si="528"/>
        <v>1.0361800638900882</v>
      </c>
      <c r="O1753" s="149">
        <f t="shared" si="529"/>
        <v>1.0373295786774284</v>
      </c>
      <c r="P1753" s="149">
        <f t="shared" si="530"/>
        <v>1.0386198450610531</v>
      </c>
      <c r="Q1753" s="140"/>
      <c r="R1753" s="152">
        <f t="shared" si="531"/>
        <v>3.4807032640468409E-2</v>
      </c>
      <c r="S1753" s="152">
        <f t="shared" si="532"/>
        <v>3.5540935578346283E-2</v>
      </c>
      <c r="T1753" s="152">
        <f t="shared" si="533"/>
        <v>3.6649698114584302E-2</v>
      </c>
      <c r="U1753" s="152">
        <f t="shared" si="534"/>
        <v>3.7892759756659067E-2</v>
      </c>
    </row>
    <row r="1754" spans="1:21" x14ac:dyDescent="0.25">
      <c r="A1754" s="130">
        <f t="shared" si="519"/>
        <v>2017.01</v>
      </c>
      <c r="B1754" s="138"/>
      <c r="C1754" s="149">
        <f t="shared" si="526"/>
        <v>0.01</v>
      </c>
      <c r="D1754" s="150">
        <f t="shared" si="535"/>
        <v>-22.751200000000154</v>
      </c>
      <c r="E1754" s="150">
        <f t="shared" si="520"/>
        <v>20.095739696852181</v>
      </c>
      <c r="F1754" s="150">
        <f t="shared" si="521"/>
        <v>37.880221786719602</v>
      </c>
      <c r="G1754" s="151">
        <f t="shared" si="522"/>
        <v>-2.6554603031479722</v>
      </c>
      <c r="H1754" s="150">
        <f t="shared" si="523"/>
        <v>15.129021786719449</v>
      </c>
      <c r="I1754" s="137"/>
      <c r="J1754" s="151">
        <f t="shared" si="524"/>
        <v>2272.4645396968517</v>
      </c>
      <c r="K1754" s="150">
        <f t="shared" si="525"/>
        <v>2290.2490217867194</v>
      </c>
      <c r="L1754" s="135"/>
      <c r="M1754" s="149">
        <f t="shared" si="527"/>
        <v>1.0040803130466405</v>
      </c>
      <c r="N1754" s="149">
        <f t="shared" si="528"/>
        <v>1.0044612406994624</v>
      </c>
      <c r="O1754" s="149">
        <f t="shared" si="529"/>
        <v>1.0104839682625046</v>
      </c>
      <c r="P1754" s="149">
        <f t="shared" si="530"/>
        <v>1.0112020121957594</v>
      </c>
      <c r="Q1754" s="140"/>
      <c r="R1754" s="152">
        <f t="shared" si="531"/>
        <v>4.0720111446051928E-3</v>
      </c>
      <c r="S1754" s="152">
        <f t="shared" si="532"/>
        <v>4.4513188633612411E-3</v>
      </c>
      <c r="T1754" s="152">
        <f t="shared" si="533"/>
        <v>1.0429392582300951E-2</v>
      </c>
      <c r="U1754" s="152">
        <f t="shared" si="534"/>
        <v>1.1139734317257158E-2</v>
      </c>
    </row>
    <row r="1755" spans="1:21" x14ac:dyDescent="0.25">
      <c r="A1755" s="130">
        <f t="shared" si="519"/>
        <v>2017.02</v>
      </c>
      <c r="B1755" s="138"/>
      <c r="C1755" s="149">
        <f t="shared" si="526"/>
        <v>0.01</v>
      </c>
      <c r="D1755" s="150">
        <f t="shared" si="535"/>
        <v>-23.29910000000018</v>
      </c>
      <c r="E1755" s="150">
        <f t="shared" si="520"/>
        <v>20.814299578116792</v>
      </c>
      <c r="F1755" s="150">
        <f t="shared" si="521"/>
        <v>39.235893729304017</v>
      </c>
      <c r="G1755" s="151">
        <f t="shared" si="522"/>
        <v>-2.4848004218833886</v>
      </c>
      <c r="H1755" s="150">
        <f t="shared" si="523"/>
        <v>15.936793729303837</v>
      </c>
      <c r="I1755" s="137"/>
      <c r="J1755" s="151">
        <f t="shared" si="524"/>
        <v>2327.4251995781165</v>
      </c>
      <c r="K1755" s="150">
        <f t="shared" si="525"/>
        <v>2345.8467937293035</v>
      </c>
      <c r="L1755" s="135"/>
      <c r="M1755" s="149">
        <f t="shared" si="527"/>
        <v>1.0121855558783399</v>
      </c>
      <c r="N1755" s="149">
        <f t="shared" si="528"/>
        <v>1.0122200545845983</v>
      </c>
      <c r="O1755" s="149">
        <f t="shared" si="529"/>
        <v>1.0219682538576522</v>
      </c>
      <c r="P1755" s="149">
        <f t="shared" si="530"/>
        <v>1.0220332854753376</v>
      </c>
      <c r="Q1755" s="140"/>
      <c r="R1755" s="152">
        <f t="shared" si="531"/>
        <v>1.2111909668696057E-2</v>
      </c>
      <c r="S1755" s="152">
        <f t="shared" si="532"/>
        <v>1.2145992469181707E-2</v>
      </c>
      <c r="T1755" s="152">
        <f t="shared" si="533"/>
        <v>2.1730428537462383E-2</v>
      </c>
      <c r="U1755" s="152">
        <f t="shared" si="534"/>
        <v>2.1794060209411617E-2</v>
      </c>
    </row>
    <row r="1756" spans="1:21" x14ac:dyDescent="0.25">
      <c r="A1756" s="130">
        <f t="shared" si="519"/>
        <v>2017.03</v>
      </c>
      <c r="B1756" s="138"/>
      <c r="C1756" s="149">
        <f t="shared" si="526"/>
        <v>0.01</v>
      </c>
      <c r="D1756" s="150">
        <f t="shared" si="535"/>
        <v>-23.66820000000007</v>
      </c>
      <c r="E1756" s="150">
        <f t="shared" si="520"/>
        <v>20.929182243932544</v>
      </c>
      <c r="F1756" s="150">
        <f t="shared" si="521"/>
        <v>39.610692637050605</v>
      </c>
      <c r="G1756" s="151">
        <f t="shared" si="522"/>
        <v>-2.7390177560675255</v>
      </c>
      <c r="H1756" s="150">
        <f t="shared" si="523"/>
        <v>15.942492637050535</v>
      </c>
      <c r="I1756" s="137"/>
      <c r="J1756" s="151">
        <f t="shared" si="524"/>
        <v>2364.0809822439328</v>
      </c>
      <c r="K1756" s="150">
        <f t="shared" si="525"/>
        <v>2382.7624926370509</v>
      </c>
      <c r="L1756" s="135"/>
      <c r="M1756" s="149">
        <f t="shared" si="527"/>
        <v>1.0117250466120886</v>
      </c>
      <c r="N1756" s="149">
        <f t="shared" si="528"/>
        <v>1.011713586074098</v>
      </c>
      <c r="O1756" s="149">
        <f t="shared" si="529"/>
        <v>1.0157469017193543</v>
      </c>
      <c r="P1756" s="149">
        <f t="shared" si="530"/>
        <v>1.0157252114381716</v>
      </c>
      <c r="Q1756" s="140"/>
      <c r="R1756" s="152">
        <f t="shared" si="531"/>
        <v>1.1656840878966131E-2</v>
      </c>
      <c r="S1756" s="152">
        <f t="shared" si="532"/>
        <v>1.1645513094860789E-2</v>
      </c>
      <c r="T1756" s="152">
        <f t="shared" si="533"/>
        <v>1.5624205641671584E-2</v>
      </c>
      <c r="U1756" s="152">
        <f t="shared" si="534"/>
        <v>1.5602851392166463E-2</v>
      </c>
    </row>
    <row r="1757" spans="1:21" x14ac:dyDescent="0.25">
      <c r="A1757" s="130">
        <f t="shared" si="519"/>
        <v>2017.04</v>
      </c>
      <c r="B1757" s="138"/>
      <c r="C1757" s="149">
        <f t="shared" si="526"/>
        <v>0.01</v>
      </c>
      <c r="D1757" s="150">
        <f t="shared" si="535"/>
        <v>-23.593100000000049</v>
      </c>
      <c r="E1757" s="150">
        <f t="shared" si="520"/>
        <v>20.377982863913477</v>
      </c>
      <c r="F1757" s="150">
        <f t="shared" si="521"/>
        <v>10.333983085310793</v>
      </c>
      <c r="G1757" s="151">
        <f t="shared" si="522"/>
        <v>-3.2151171360865725</v>
      </c>
      <c r="H1757" s="150">
        <f t="shared" si="523"/>
        <v>-13.259116914689256</v>
      </c>
      <c r="I1757" s="137"/>
      <c r="J1757" s="151">
        <f t="shared" si="524"/>
        <v>2356.0948828639134</v>
      </c>
      <c r="K1757" s="150">
        <f t="shared" si="525"/>
        <v>2346.0508830853105</v>
      </c>
      <c r="L1757" s="135"/>
      <c r="M1757" s="149">
        <f t="shared" si="527"/>
        <v>0.99152747590709234</v>
      </c>
      <c r="N1757" s="149">
        <f t="shared" si="528"/>
        <v>0.98632699699753867</v>
      </c>
      <c r="O1757" s="149">
        <f t="shared" si="529"/>
        <v>0.9890025664339771</v>
      </c>
      <c r="P1757" s="149">
        <f t="shared" si="530"/>
        <v>0.98636532498345009</v>
      </c>
      <c r="Q1757" s="140"/>
      <c r="R1757" s="152">
        <f t="shared" si="531"/>
        <v>-8.5086199517864381E-3</v>
      </c>
      <c r="S1757" s="152">
        <f t="shared" si="532"/>
        <v>-1.3767339402940922E-2</v>
      </c>
      <c r="T1757" s="152">
        <f t="shared" si="533"/>
        <v>-1.1058352384048609E-2</v>
      </c>
      <c r="U1757" s="152">
        <f t="shared" si="534"/>
        <v>-1.372848084857929E-2</v>
      </c>
    </row>
    <row r="1758" spans="1:21" x14ac:dyDescent="0.25">
      <c r="A1758" s="130">
        <f t="shared" si="519"/>
        <v>2017.05</v>
      </c>
      <c r="B1758" s="138"/>
      <c r="C1758" s="149">
        <f t="shared" si="526"/>
        <v>0.01</v>
      </c>
      <c r="D1758" s="150">
        <f t="shared" si="535"/>
        <v>-23.953500000000076</v>
      </c>
      <c r="E1758" s="150">
        <f t="shared" si="520"/>
        <v>21.917000768970162</v>
      </c>
      <c r="F1758" s="150">
        <f t="shared" si="521"/>
        <v>40.098251206945008</v>
      </c>
      <c r="G1758" s="151">
        <f t="shared" si="522"/>
        <v>-2.0364992310299144</v>
      </c>
      <c r="H1758" s="150">
        <f t="shared" si="523"/>
        <v>16.144751206944932</v>
      </c>
      <c r="I1758" s="137"/>
      <c r="J1758" s="151">
        <f t="shared" si="524"/>
        <v>2393.3135007689698</v>
      </c>
      <c r="K1758" s="150">
        <f t="shared" si="525"/>
        <v>2411.4947512069448</v>
      </c>
      <c r="L1758" s="135"/>
      <c r="M1758" s="149">
        <f t="shared" si="527"/>
        <v>1.0090154073331785</v>
      </c>
      <c r="N1758" s="149">
        <f t="shared" si="528"/>
        <v>1.0145536509098161</v>
      </c>
      <c r="O1758" s="149">
        <f t="shared" si="529"/>
        <v>1.0149206871561569</v>
      </c>
      <c r="P1758" s="149">
        <f t="shared" si="530"/>
        <v>1.0250531813109081</v>
      </c>
      <c r="Q1758" s="140"/>
      <c r="R1758" s="152">
        <f t="shared" si="531"/>
        <v>8.9750111589302437E-3</v>
      </c>
      <c r="S1758" s="152">
        <f t="shared" si="532"/>
        <v>1.4448762975921946E-2</v>
      </c>
      <c r="T1758" s="152">
        <f t="shared" si="533"/>
        <v>1.4810468707754203E-2</v>
      </c>
      <c r="U1758" s="152">
        <f t="shared" si="534"/>
        <v>2.4744495450196611E-2</v>
      </c>
    </row>
    <row r="1759" spans="1:21" x14ac:dyDescent="0.25">
      <c r="A1759" s="130">
        <f t="shared" si="519"/>
        <v>2017.06</v>
      </c>
      <c r="B1759" s="138"/>
      <c r="C1759" s="149">
        <f t="shared" si="526"/>
        <v>0.01</v>
      </c>
      <c r="D1759" s="150">
        <f t="shared" si="535"/>
        <v>-24.339899999999943</v>
      </c>
      <c r="E1759" s="150">
        <f t="shared" si="520"/>
        <v>22.131174736719512</v>
      </c>
      <c r="F1759" s="150">
        <f t="shared" si="521"/>
        <v>40.783915483588842</v>
      </c>
      <c r="G1759" s="151">
        <f t="shared" si="522"/>
        <v>-2.2087252632804315</v>
      </c>
      <c r="H1759" s="150">
        <f t="shared" si="523"/>
        <v>16.444015483588899</v>
      </c>
      <c r="I1759" s="137"/>
      <c r="J1759" s="151">
        <f t="shared" si="524"/>
        <v>2431.7812747367193</v>
      </c>
      <c r="K1759" s="150">
        <f t="shared" si="525"/>
        <v>2450.4340154835886</v>
      </c>
      <c r="L1759" s="135"/>
      <c r="M1759" s="149">
        <f t="shared" si="527"/>
        <v>1.0038263669401348</v>
      </c>
      <c r="N1759" s="149">
        <f t="shared" si="528"/>
        <v>1.0038545269012717</v>
      </c>
      <c r="O1759" s="149">
        <f t="shared" si="529"/>
        <v>1.0135858853181903</v>
      </c>
      <c r="P1759" s="149">
        <f t="shared" si="530"/>
        <v>1.0136377792410707</v>
      </c>
      <c r="Q1759" s="140"/>
      <c r="R1759" s="152">
        <f t="shared" si="531"/>
        <v>3.8190650187809507E-3</v>
      </c>
      <c r="S1759" s="152">
        <f t="shared" si="532"/>
        <v>3.8471172468268994E-3</v>
      </c>
      <c r="T1759" s="152">
        <f t="shared" si="533"/>
        <v>1.3494424630074196E-2</v>
      </c>
      <c r="U1759" s="152">
        <f t="shared" si="534"/>
        <v>1.3545621667479564E-2</v>
      </c>
    </row>
    <row r="1760" spans="1:21" x14ac:dyDescent="0.25">
      <c r="A1760" s="130">
        <f t="shared" si="519"/>
        <v>2017.07</v>
      </c>
      <c r="B1760" s="138"/>
      <c r="C1760" s="149">
        <f t="shared" si="526"/>
        <v>0.01</v>
      </c>
      <c r="D1760" s="150">
        <f t="shared" si="535"/>
        <v>-24.541000000000167</v>
      </c>
      <c r="E1760" s="150">
        <f t="shared" si="520"/>
        <v>22.914681814871251</v>
      </c>
      <c r="F1760" s="150">
        <f t="shared" si="521"/>
        <v>40.531903964781122</v>
      </c>
      <c r="G1760" s="151">
        <f t="shared" si="522"/>
        <v>-1.6263181851289161</v>
      </c>
      <c r="H1760" s="150">
        <f t="shared" si="523"/>
        <v>15.990903964780955</v>
      </c>
      <c r="I1760" s="137"/>
      <c r="J1760" s="151">
        <f t="shared" si="524"/>
        <v>2452.4736818148708</v>
      </c>
      <c r="K1760" s="150">
        <f t="shared" si="525"/>
        <v>2470.0909039647809</v>
      </c>
      <c r="L1760" s="135"/>
      <c r="M1760" s="149">
        <f t="shared" si="527"/>
        <v>1.0118073473602909</v>
      </c>
      <c r="N1760" s="149">
        <f t="shared" si="528"/>
        <v>1.0115740278663445</v>
      </c>
      <c r="O1760" s="149">
        <f t="shared" si="529"/>
        <v>1.0106835644773002</v>
      </c>
      <c r="P1760" s="149">
        <f t="shared" si="530"/>
        <v>1.0102708647331733</v>
      </c>
      <c r="Q1760" s="140"/>
      <c r="R1760" s="152">
        <f t="shared" si="531"/>
        <v>1.173818452188758E-2</v>
      </c>
      <c r="S1760" s="152">
        <f t="shared" si="532"/>
        <v>1.1507561172441817E-2</v>
      </c>
      <c r="T1760" s="152">
        <f t="shared" si="533"/>
        <v>1.0626898441871001E-2</v>
      </c>
      <c r="U1760" s="152">
        <f t="shared" si="534"/>
        <v>1.021847780269315E-2</v>
      </c>
    </row>
    <row r="1761" spans="1:21" x14ac:dyDescent="0.25">
      <c r="A1761" s="130">
        <f t="shared" si="519"/>
        <v>2017.08</v>
      </c>
      <c r="B1761" s="138"/>
      <c r="C1761" s="149">
        <f t="shared" si="526"/>
        <v>0.01</v>
      </c>
      <c r="D1761" s="150">
        <f t="shared" si="535"/>
        <v>-24.562199999999848</v>
      </c>
      <c r="E1761" s="150">
        <f t="shared" si="520"/>
        <v>22.037506229168052</v>
      </c>
      <c r="F1761" s="150">
        <f t="shared" si="521"/>
        <v>33.26501283051217</v>
      </c>
      <c r="G1761" s="151">
        <f t="shared" si="522"/>
        <v>-2.5246937708317958</v>
      </c>
      <c r="H1761" s="150">
        <f t="shared" si="523"/>
        <v>8.7028128305123218</v>
      </c>
      <c r="I1761" s="137"/>
      <c r="J1761" s="151">
        <f t="shared" si="524"/>
        <v>2453.6953062291682</v>
      </c>
      <c r="K1761" s="150">
        <f t="shared" si="525"/>
        <v>2464.9228128305122</v>
      </c>
      <c r="L1761" s="135"/>
      <c r="M1761" s="149">
        <f t="shared" si="527"/>
        <v>0.99669277700075953</v>
      </c>
      <c r="N1761" s="149">
        <f t="shared" si="528"/>
        <v>0.99552551106425891</v>
      </c>
      <c r="O1761" s="149">
        <f t="shared" si="529"/>
        <v>0.99894407558706633</v>
      </c>
      <c r="P1761" s="149">
        <f t="shared" si="530"/>
        <v>0.99718211958575986</v>
      </c>
      <c r="Q1761" s="140"/>
      <c r="R1761" s="152">
        <f t="shared" si="531"/>
        <v>-3.3127039490423744E-3</v>
      </c>
      <c r="S1761" s="152">
        <f t="shared" si="532"/>
        <v>-4.4845294232538869E-3</v>
      </c>
      <c r="T1761" s="152">
        <f t="shared" si="533"/>
        <v>-1.0564822938712319E-3</v>
      </c>
      <c r="U1761" s="152">
        <f t="shared" si="534"/>
        <v>-2.8218581134657928E-3</v>
      </c>
    </row>
    <row r="1762" spans="1:21" x14ac:dyDescent="0.25">
      <c r="A1762" s="130">
        <f t="shared" si="519"/>
        <v>2017.09</v>
      </c>
      <c r="B1762" s="138"/>
      <c r="C1762" s="149">
        <f t="shared" si="526"/>
        <v>0.01</v>
      </c>
      <c r="D1762" s="150">
        <f t="shared" si="535"/>
        <v>-24.928400000000238</v>
      </c>
      <c r="E1762" s="150">
        <f t="shared" si="520"/>
        <v>23.200409038839599</v>
      </c>
      <c r="F1762" s="150">
        <f t="shared" si="521"/>
        <v>41.741553045700329</v>
      </c>
      <c r="G1762" s="151">
        <f t="shared" si="522"/>
        <v>-1.7279909611606392</v>
      </c>
      <c r="H1762" s="150">
        <f t="shared" si="523"/>
        <v>16.813153045700091</v>
      </c>
      <c r="I1762" s="137"/>
      <c r="J1762" s="151">
        <f t="shared" si="524"/>
        <v>2491.1120090388395</v>
      </c>
      <c r="K1762" s="150">
        <f t="shared" si="525"/>
        <v>2509.6531530457</v>
      </c>
      <c r="L1762" s="135"/>
      <c r="M1762" s="149">
        <f t="shared" si="527"/>
        <v>1.0083609722977069</v>
      </c>
      <c r="N1762" s="149">
        <f t="shared" si="528"/>
        <v>1.0097058892925697</v>
      </c>
      <c r="O1762" s="149">
        <f t="shared" si="529"/>
        <v>1.0142900164716631</v>
      </c>
      <c r="P1762" s="149">
        <f t="shared" si="530"/>
        <v>1.0167097550197695</v>
      </c>
      <c r="Q1762" s="140"/>
      <c r="R1762" s="152">
        <f t="shared" si="531"/>
        <v>8.3262129822134524E-3</v>
      </c>
      <c r="S1762" s="152">
        <f t="shared" si="532"/>
        <v>9.6590897263599956E-3</v>
      </c>
      <c r="T1762" s="152">
        <f t="shared" si="533"/>
        <v>1.4188876574741388E-2</v>
      </c>
      <c r="U1762" s="152">
        <f t="shared" si="534"/>
        <v>1.6571683039778025E-2</v>
      </c>
    </row>
    <row r="1763" spans="1:21" x14ac:dyDescent="0.25">
      <c r="A1763" s="130">
        <f t="shared" si="519"/>
        <v>2017.1</v>
      </c>
      <c r="B1763" s="138"/>
      <c r="C1763" s="149">
        <f t="shared" si="526"/>
        <v>0.01</v>
      </c>
      <c r="D1763" s="150">
        <f t="shared" si="535"/>
        <v>-25.570000000000164</v>
      </c>
      <c r="E1763" s="150">
        <f t="shared" si="520"/>
        <v>23.716381471072225</v>
      </c>
      <c r="F1763" s="150">
        <f t="shared" si="521"/>
        <v>43.139877000747873</v>
      </c>
      <c r="G1763" s="151">
        <f t="shared" si="522"/>
        <v>-1.8536185289279388</v>
      </c>
      <c r="H1763" s="150">
        <f t="shared" si="523"/>
        <v>17.569877000747709</v>
      </c>
      <c r="I1763" s="137"/>
      <c r="J1763" s="151">
        <f t="shared" si="524"/>
        <v>2555.1463814710719</v>
      </c>
      <c r="K1763" s="150">
        <f t="shared" si="525"/>
        <v>2574.5698770007475</v>
      </c>
      <c r="L1763" s="135"/>
      <c r="M1763" s="149">
        <f t="shared" si="527"/>
        <v>1.0212051331524461</v>
      </c>
      <c r="N1763" s="149">
        <f t="shared" si="528"/>
        <v>1.0212745607495155</v>
      </c>
      <c r="O1763" s="149">
        <f t="shared" si="529"/>
        <v>1.0255396931515179</v>
      </c>
      <c r="P1763" s="149">
        <f t="shared" si="530"/>
        <v>1.0256659813039364</v>
      </c>
      <c r="Q1763" s="140"/>
      <c r="R1763" s="152">
        <f t="shared" si="531"/>
        <v>2.098343296132275E-2</v>
      </c>
      <c r="S1763" s="152">
        <f t="shared" si="532"/>
        <v>2.1051416596414376E-2</v>
      </c>
      <c r="T1763" s="152">
        <f t="shared" si="533"/>
        <v>2.521900392605966E-2</v>
      </c>
      <c r="U1763" s="152">
        <f t="shared" si="534"/>
        <v>2.5342139459615099E-2</v>
      </c>
    </row>
    <row r="1764" spans="1:21" x14ac:dyDescent="0.25">
      <c r="A1764" s="130">
        <f t="shared" si="519"/>
        <v>2017.11</v>
      </c>
      <c r="B1764" s="138"/>
      <c r="C1764" s="149">
        <f t="shared" si="526"/>
        <v>0.01</v>
      </c>
      <c r="D1764" s="150">
        <f t="shared" si="535"/>
        <v>-25.936099999999897</v>
      </c>
      <c r="E1764" s="150">
        <f t="shared" si="520"/>
        <v>22.621891792607524</v>
      </c>
      <c r="F1764" s="150">
        <f t="shared" si="521"/>
        <v>43.343736648383199</v>
      </c>
      <c r="G1764" s="151">
        <f t="shared" si="522"/>
        <v>-3.3142082073923724</v>
      </c>
      <c r="H1764" s="150">
        <f t="shared" si="523"/>
        <v>17.407636648383303</v>
      </c>
      <c r="I1764" s="137"/>
      <c r="J1764" s="151">
        <f t="shared" si="524"/>
        <v>2590.2957917926078</v>
      </c>
      <c r="K1764" s="150">
        <f t="shared" si="525"/>
        <v>2611.0176366483834</v>
      </c>
      <c r="L1764" s="135"/>
      <c r="M1764" s="149">
        <f t="shared" si="527"/>
        <v>1.0072959360978102</v>
      </c>
      <c r="N1764" s="149">
        <f t="shared" si="528"/>
        <v>1.0074653806665856</v>
      </c>
      <c r="O1764" s="149">
        <f t="shared" si="529"/>
        <v>1.0129973377772097</v>
      </c>
      <c r="P1764" s="149">
        <f t="shared" si="530"/>
        <v>1.0133219950089227</v>
      </c>
      <c r="Q1764" s="140"/>
      <c r="R1764" s="152">
        <f t="shared" si="531"/>
        <v>7.2694495076602826E-3</v>
      </c>
      <c r="S1764" s="152">
        <f t="shared" si="532"/>
        <v>7.437652627072017E-3</v>
      </c>
      <c r="T1764" s="152">
        <f t="shared" si="533"/>
        <v>1.2913597205057126E-2</v>
      </c>
      <c r="U1764" s="152">
        <f t="shared" si="534"/>
        <v>1.3234037551490271E-2</v>
      </c>
    </row>
    <row r="1765" spans="1:21" x14ac:dyDescent="0.25">
      <c r="A1765" s="130">
        <f t="shared" si="519"/>
        <v>2017.12</v>
      </c>
      <c r="B1765" s="138"/>
      <c r="C1765" s="149">
        <f t="shared" si="526"/>
        <v>0.01</v>
      </c>
      <c r="D1765" s="150">
        <f t="shared" si="535"/>
        <v>-26.643399999999929</v>
      </c>
      <c r="E1765" s="150">
        <f t="shared" si="520"/>
        <v>23.16114836415888</v>
      </c>
      <c r="F1765" s="150">
        <f t="shared" si="521"/>
        <v>44.947378172485841</v>
      </c>
      <c r="G1765" s="151">
        <f t="shared" si="522"/>
        <v>-3.4822516358410489</v>
      </c>
      <c r="H1765" s="150">
        <f t="shared" si="523"/>
        <v>18.303978172485913</v>
      </c>
      <c r="I1765" s="137"/>
      <c r="J1765" s="151">
        <f t="shared" si="524"/>
        <v>2660.8577483641593</v>
      </c>
      <c r="K1765" s="150">
        <f t="shared" si="525"/>
        <v>2682.6439781724862</v>
      </c>
      <c r="L1765" s="135"/>
      <c r="M1765" s="149">
        <f t="shared" si="527"/>
        <v>1.0160910204362656</v>
      </c>
      <c r="N1765" s="149">
        <f t="shared" si="528"/>
        <v>1.0161688083021592</v>
      </c>
      <c r="O1765" s="149">
        <f t="shared" si="529"/>
        <v>1.0252927547946202</v>
      </c>
      <c r="P1765" s="149">
        <f t="shared" si="530"/>
        <v>1.0254437127942226</v>
      </c>
      <c r="Q1765" s="140"/>
      <c r="R1765" s="152">
        <f t="shared" si="531"/>
        <v>1.5962932187179164E-2</v>
      </c>
      <c r="S1765" s="152">
        <f t="shared" si="532"/>
        <v>1.6039485258623577E-2</v>
      </c>
      <c r="T1765" s="152">
        <f t="shared" si="533"/>
        <v>2.4978186244109673E-2</v>
      </c>
      <c r="U1765" s="152">
        <f t="shared" si="534"/>
        <v>2.5125409451246142E-2</v>
      </c>
    </row>
    <row r="1766" spans="1:21" x14ac:dyDescent="0.25">
      <c r="A1766" s="130">
        <f t="shared" si="519"/>
        <v>2018.01</v>
      </c>
      <c r="B1766" s="138"/>
      <c r="C1766" s="149">
        <f t="shared" si="526"/>
        <v>0.01</v>
      </c>
      <c r="D1766" s="150">
        <f t="shared" si="535"/>
        <v>-27.898000000000138</v>
      </c>
      <c r="E1766" s="150">
        <f t="shared" si="520"/>
        <v>23.577553008172718</v>
      </c>
      <c r="F1766" s="150">
        <f t="shared" si="521"/>
        <v>47.265471661076269</v>
      </c>
      <c r="G1766" s="151">
        <f t="shared" si="522"/>
        <v>-4.3204469918274206</v>
      </c>
      <c r="H1766" s="150">
        <f t="shared" si="523"/>
        <v>19.367471661076131</v>
      </c>
      <c r="I1766" s="137"/>
      <c r="J1766" s="151">
        <f t="shared" si="524"/>
        <v>2785.4795530081728</v>
      </c>
      <c r="K1766" s="150">
        <f t="shared" si="525"/>
        <v>2809.1674716610764</v>
      </c>
      <c r="L1766" s="135"/>
      <c r="M1766" s="149">
        <f t="shared" si="527"/>
        <v>1.0306414842927514</v>
      </c>
      <c r="N1766" s="149">
        <f t="shared" si="528"/>
        <v>1.0307750127080682</v>
      </c>
      <c r="O1766" s="149">
        <f t="shared" si="529"/>
        <v>1.0436824417784027</v>
      </c>
      <c r="P1766" s="149">
        <f t="shared" si="530"/>
        <v>1.0439501236505595</v>
      </c>
      <c r="Q1766" s="140"/>
      <c r="R1766" s="152">
        <f t="shared" si="531"/>
        <v>3.0181408666158396E-2</v>
      </c>
      <c r="S1766" s="152">
        <f t="shared" si="532"/>
        <v>3.0310958823244846E-2</v>
      </c>
      <c r="T1766" s="152">
        <f t="shared" si="533"/>
        <v>4.275526864822813E-2</v>
      </c>
      <c r="U1766" s="152">
        <f t="shared" si="534"/>
        <v>4.3011714038146388E-2</v>
      </c>
    </row>
    <row r="1767" spans="1:21" x14ac:dyDescent="0.25">
      <c r="A1767" s="130">
        <f t="shared" si="519"/>
        <v>2018.02</v>
      </c>
      <c r="B1767" s="138"/>
      <c r="C1767" s="149">
        <f t="shared" si="526"/>
        <v>0.01</v>
      </c>
      <c r="D1767" s="150">
        <f t="shared" si="535"/>
        <v>-27.051600000000235</v>
      </c>
      <c r="E1767" s="150">
        <f t="shared" si="520"/>
        <v>21.162453728721683</v>
      </c>
      <c r="F1767" s="150">
        <f t="shared" si="521"/>
        <v>8.4604479222838318</v>
      </c>
      <c r="G1767" s="151">
        <f t="shared" si="522"/>
        <v>-5.8891462712785518</v>
      </c>
      <c r="H1767" s="150">
        <f t="shared" si="523"/>
        <v>-18.591152077716401</v>
      </c>
      <c r="I1767" s="137"/>
      <c r="J1767" s="151">
        <f t="shared" si="524"/>
        <v>2699.2708537287212</v>
      </c>
      <c r="K1767" s="150">
        <f t="shared" si="525"/>
        <v>2686.5688479222836</v>
      </c>
      <c r="L1767" s="135"/>
      <c r="M1767" s="149">
        <f t="shared" si="527"/>
        <v>1.0044685215961739</v>
      </c>
      <c r="N1767" s="149">
        <f t="shared" si="528"/>
        <v>0.99949875396578425</v>
      </c>
      <c r="O1767" s="149">
        <f t="shared" si="529"/>
        <v>1.0175530109311401</v>
      </c>
      <c r="P1767" s="149">
        <f t="shared" si="530"/>
        <v>1.0155661685374484</v>
      </c>
      <c r="Q1767" s="140"/>
      <c r="R1767" s="152">
        <f t="shared" si="531"/>
        <v>4.4585673962350319E-3</v>
      </c>
      <c r="S1767" s="152">
        <f t="shared" si="532"/>
        <v>-5.0137170000390046E-4</v>
      </c>
      <c r="T1767" s="152">
        <f t="shared" si="533"/>
        <v>1.7400736172720796E-2</v>
      </c>
      <c r="U1767" s="152">
        <f t="shared" si="534"/>
        <v>1.5446258495040969E-2</v>
      </c>
    </row>
    <row r="1768" spans="1:21" x14ac:dyDescent="0.25">
      <c r="A1768" s="130">
        <f t="shared" si="519"/>
        <v>2018.03</v>
      </c>
      <c r="B1768" s="138"/>
      <c r="C1768" s="149">
        <f t="shared" si="526"/>
        <v>0.01</v>
      </c>
      <c r="D1768" s="150">
        <f t="shared" si="535"/>
        <v>-27.027700000000095</v>
      </c>
      <c r="E1768" s="150">
        <f t="shared" si="520"/>
        <v>20.224534968673318</v>
      </c>
      <c r="F1768" s="150">
        <f t="shared" si="521"/>
        <v>18.428292264456932</v>
      </c>
      <c r="G1768" s="151">
        <f t="shared" si="522"/>
        <v>-6.8031650313267775</v>
      </c>
      <c r="H1768" s="150">
        <f t="shared" si="523"/>
        <v>-8.5994077355431635</v>
      </c>
      <c r="I1768" s="137"/>
      <c r="J1768" s="151">
        <f t="shared" si="524"/>
        <v>2695.9668349686731</v>
      </c>
      <c r="K1768" s="150">
        <f t="shared" si="525"/>
        <v>2694.1705922644569</v>
      </c>
      <c r="L1768" s="135"/>
      <c r="M1768" s="149">
        <f t="shared" si="527"/>
        <v>1.0005277685144507</v>
      </c>
      <c r="N1768" s="149">
        <f t="shared" si="528"/>
        <v>1.0020471231963437</v>
      </c>
      <c r="O1768" s="149">
        <f t="shared" si="529"/>
        <v>1.000538821946471</v>
      </c>
      <c r="P1768" s="149">
        <f t="shared" si="530"/>
        <v>1.0019232350948903</v>
      </c>
      <c r="Q1768" s="140"/>
      <c r="R1768" s="152">
        <f t="shared" si="531"/>
        <v>5.2762929363035544E-4</v>
      </c>
      <c r="S1768" s="152">
        <f t="shared" si="532"/>
        <v>2.0450306949053813E-3</v>
      </c>
      <c r="T1768" s="152">
        <f t="shared" si="533"/>
        <v>5.3867683405020073E-4</v>
      </c>
      <c r="U1768" s="152">
        <f t="shared" si="534"/>
        <v>1.9213880461021037E-3</v>
      </c>
    </row>
    <row r="1769" spans="1:21" x14ac:dyDescent="0.25">
      <c r="A1769" s="130">
        <f t="shared" si="519"/>
        <v>2018.04</v>
      </c>
      <c r="B1769" s="138"/>
      <c r="C1769" s="149">
        <f t="shared" si="526"/>
        <v>0.01</v>
      </c>
      <c r="D1769" s="150">
        <f t="shared" si="535"/>
        <v>-26.53630000000021</v>
      </c>
      <c r="E1769" s="150">
        <f t="shared" si="520"/>
        <v>20.05610777787431</v>
      </c>
      <c r="F1769" s="150">
        <f t="shared" si="521"/>
        <v>8.6785464948492415</v>
      </c>
      <c r="G1769" s="151">
        <f t="shared" si="522"/>
        <v>-6.4801922221259005</v>
      </c>
      <c r="H1769" s="150">
        <f t="shared" si="523"/>
        <v>-17.857753505150967</v>
      </c>
      <c r="I1769" s="137"/>
      <c r="J1769" s="151">
        <f t="shared" si="524"/>
        <v>2647.1498077778742</v>
      </c>
      <c r="K1769" s="150">
        <f t="shared" si="525"/>
        <v>2635.7722464948492</v>
      </c>
      <c r="L1769" s="135"/>
      <c r="M1769" s="149">
        <f t="shared" si="527"/>
        <v>0.99678674168371861</v>
      </c>
      <c r="N1769" s="149">
        <f t="shared" si="528"/>
        <v>0.99543864198417786</v>
      </c>
      <c r="O1769" s="149">
        <f t="shared" si="529"/>
        <v>1.0013832035817891</v>
      </c>
      <c r="P1769" s="149">
        <f t="shared" si="530"/>
        <v>1.0007998627834782</v>
      </c>
      <c r="Q1769" s="140"/>
      <c r="R1769" s="152">
        <f t="shared" si="531"/>
        <v>-3.2184319165003208E-3</v>
      </c>
      <c r="S1769" s="152">
        <f t="shared" si="532"/>
        <v>-4.5717927524335303E-3</v>
      </c>
      <c r="T1769" s="152">
        <f t="shared" si="533"/>
        <v>1.3822478369397322E-3</v>
      </c>
      <c r="U1769" s="152">
        <f t="shared" si="534"/>
        <v>7.9954306371861339E-4</v>
      </c>
    </row>
    <row r="1770" spans="1:21" x14ac:dyDescent="0.25">
      <c r="A1770" s="130">
        <f t="shared" si="519"/>
        <v>2018.05</v>
      </c>
      <c r="B1770" s="138"/>
      <c r="C1770" s="149">
        <f t="shared" si="526"/>
        <v>0.01</v>
      </c>
      <c r="D1770" s="150">
        <f t="shared" si="535"/>
        <v>-27.014900000000125</v>
      </c>
      <c r="E1770" s="150">
        <f t="shared" si="520"/>
        <v>20.6249842035093</v>
      </c>
      <c r="F1770" s="150">
        <f t="shared" si="521"/>
        <v>45.179157285242994</v>
      </c>
      <c r="G1770" s="151">
        <f t="shared" si="522"/>
        <v>-6.3899157964908255</v>
      </c>
      <c r="H1770" s="150">
        <f t="shared" si="523"/>
        <v>18.164257285242869</v>
      </c>
      <c r="I1770" s="137"/>
      <c r="J1770" s="151">
        <f t="shared" si="524"/>
        <v>2695.1000842035091</v>
      </c>
      <c r="K1770" s="150">
        <f t="shared" si="525"/>
        <v>2719.6542572852427</v>
      </c>
      <c r="L1770" s="135"/>
      <c r="M1770" s="149">
        <f t="shared" si="527"/>
        <v>1.0145488706322543</v>
      </c>
      <c r="N1770" s="149">
        <f t="shared" si="528"/>
        <v>1.0197852658815241</v>
      </c>
      <c r="O1770" s="149">
        <f t="shared" si="529"/>
        <v>1.0183416146553192</v>
      </c>
      <c r="P1770" s="149">
        <f t="shared" si="530"/>
        <v>1.0298119712985119</v>
      </c>
      <c r="Q1770" s="140"/>
      <c r="R1770" s="152">
        <f t="shared" si="531"/>
        <v>1.4444051259770547E-2</v>
      </c>
      <c r="S1770" s="152">
        <f t="shared" si="532"/>
        <v>1.9592081487401766E-2</v>
      </c>
      <c r="T1770" s="152">
        <f t="shared" si="533"/>
        <v>1.8175436153465275E-2</v>
      </c>
      <c r="U1770" s="152">
        <f t="shared" si="534"/>
        <v>2.9376233439507717E-2</v>
      </c>
    </row>
    <row r="1771" spans="1:21" x14ac:dyDescent="0.25">
      <c r="A1771" s="130">
        <f t="shared" si="519"/>
        <v>2018.06</v>
      </c>
      <c r="B1771" s="138"/>
      <c r="C1771" s="149">
        <f t="shared" si="526"/>
        <v>0.01</v>
      </c>
      <c r="D1771" s="150">
        <f t="shared" si="535"/>
        <v>-27.543500000000222</v>
      </c>
      <c r="E1771" s="150">
        <f t="shared" si="520"/>
        <v>20.351605888327107</v>
      </c>
      <c r="F1771" s="150">
        <f t="shared" si="521"/>
        <v>46.102069227208034</v>
      </c>
      <c r="G1771" s="151">
        <f t="shared" si="522"/>
        <v>-7.1918941116731148</v>
      </c>
      <c r="H1771" s="150">
        <f t="shared" si="523"/>
        <v>18.558569227207812</v>
      </c>
      <c r="I1771" s="137"/>
      <c r="J1771" s="151">
        <f t="shared" si="524"/>
        <v>2747.1581058883266</v>
      </c>
      <c r="K1771" s="150">
        <f t="shared" si="525"/>
        <v>2772.9085692272079</v>
      </c>
      <c r="L1771" s="135"/>
      <c r="M1771" s="149">
        <f t="shared" si="527"/>
        <v>1.0057448225333361</v>
      </c>
      <c r="N1771" s="149">
        <f t="shared" si="528"/>
        <v>1.0058376429315341</v>
      </c>
      <c r="O1771" s="149">
        <f t="shared" si="529"/>
        <v>1.0169742300693281</v>
      </c>
      <c r="P1771" s="149">
        <f t="shared" si="530"/>
        <v>1.0171844941854331</v>
      </c>
      <c r="Q1771" s="140"/>
      <c r="R1771" s="152">
        <f t="shared" si="531"/>
        <v>5.7283839680782982E-3</v>
      </c>
      <c r="S1771" s="152">
        <f t="shared" si="532"/>
        <v>5.8206699169344395E-3</v>
      </c>
      <c r="T1771" s="152">
        <f t="shared" si="533"/>
        <v>1.683177758051169E-2</v>
      </c>
      <c r="U1771" s="152">
        <f t="shared" si="534"/>
        <v>1.7038510825412165E-2</v>
      </c>
    </row>
    <row r="1772" spans="1:21" x14ac:dyDescent="0.25">
      <c r="A1772" s="130">
        <f t="shared" si="519"/>
        <v>2018.07</v>
      </c>
      <c r="B1772" s="138"/>
      <c r="C1772" s="149">
        <f t="shared" si="526"/>
        <v>0.01</v>
      </c>
      <c r="D1772" s="150">
        <f t="shared" si="535"/>
        <v>-27.936400000000049</v>
      </c>
      <c r="E1772" s="150">
        <f t="shared" si="520"/>
        <v>20.807230087893004</v>
      </c>
      <c r="F1772" s="150">
        <f t="shared" si="521"/>
        <v>46.473723141848488</v>
      </c>
      <c r="G1772" s="151">
        <f t="shared" si="522"/>
        <v>-7.1291699121070451</v>
      </c>
      <c r="H1772" s="150">
        <f t="shared" si="523"/>
        <v>18.537323141848439</v>
      </c>
      <c r="I1772" s="137"/>
      <c r="J1772" s="151">
        <f t="shared" si="524"/>
        <v>2786.5108300878928</v>
      </c>
      <c r="K1772" s="150">
        <f t="shared" si="525"/>
        <v>2812.1773231418483</v>
      </c>
      <c r="L1772" s="135"/>
      <c r="M1772" s="149">
        <f t="shared" si="527"/>
        <v>1.0063534669923195</v>
      </c>
      <c r="N1772" s="149">
        <f t="shared" si="528"/>
        <v>1.0062872535568226</v>
      </c>
      <c r="O1772" s="149">
        <f t="shared" si="529"/>
        <v>1.013330349287719</v>
      </c>
      <c r="P1772" s="149">
        <f t="shared" si="530"/>
        <v>1.0131824591141323</v>
      </c>
      <c r="Q1772" s="140"/>
      <c r="R1772" s="152">
        <f t="shared" si="531"/>
        <v>6.3333688047692857E-3</v>
      </c>
      <c r="S1772" s="152">
        <f t="shared" si="532"/>
        <v>6.2675712336034044E-3</v>
      </c>
      <c r="T1772" s="152">
        <f t="shared" si="533"/>
        <v>1.3242281963828543E-2</v>
      </c>
      <c r="U1772" s="152">
        <f t="shared" si="534"/>
        <v>1.3096326632842098E-2</v>
      </c>
    </row>
    <row r="1773" spans="1:21" x14ac:dyDescent="0.25">
      <c r="A1773" s="130">
        <f t="shared" si="519"/>
        <v>2018.08</v>
      </c>
      <c r="B1773" s="138"/>
      <c r="C1773" s="149">
        <f t="shared" si="526"/>
        <v>0.01</v>
      </c>
      <c r="D1773" s="150">
        <f t="shared" si="535"/>
        <v>-28.578199999999924</v>
      </c>
      <c r="E1773" s="150">
        <f t="shared" si="520"/>
        <v>21.305191958571363</v>
      </c>
      <c r="F1773" s="150">
        <f t="shared" si="521"/>
        <v>47.98375288649062</v>
      </c>
      <c r="G1773" s="151">
        <f t="shared" si="522"/>
        <v>-7.2730080414285609</v>
      </c>
      <c r="H1773" s="150">
        <f t="shared" si="523"/>
        <v>19.405552886490696</v>
      </c>
      <c r="I1773" s="137"/>
      <c r="J1773" s="151">
        <f t="shared" si="524"/>
        <v>2850.5469919585717</v>
      </c>
      <c r="K1773" s="150">
        <f t="shared" si="525"/>
        <v>2877.2255528864907</v>
      </c>
      <c r="L1773" s="135"/>
      <c r="M1773" s="149">
        <f t="shared" si="527"/>
        <v>1.0106355582040907</v>
      </c>
      <c r="N1773" s="149">
        <f t="shared" si="528"/>
        <v>1.0106862454151939</v>
      </c>
      <c r="O1773" s="149">
        <f t="shared" si="529"/>
        <v>1.0209769898465753</v>
      </c>
      <c r="P1773" s="149">
        <f t="shared" si="530"/>
        <v>1.0210911480581897</v>
      </c>
      <c r="Q1773" s="140"/>
      <c r="R1773" s="152">
        <f t="shared" si="531"/>
        <v>1.057939849722604E-2</v>
      </c>
      <c r="S1773" s="152">
        <f t="shared" si="532"/>
        <v>1.0629551037037471E-2</v>
      </c>
      <c r="T1773" s="152">
        <f t="shared" si="533"/>
        <v>2.0760002049602783E-2</v>
      </c>
      <c r="U1773" s="152">
        <f t="shared" si="534"/>
        <v>2.0871808516404106E-2</v>
      </c>
    </row>
    <row r="1774" spans="1:21" x14ac:dyDescent="0.25">
      <c r="A1774" s="130">
        <f t="shared" si="519"/>
        <v>2018.09</v>
      </c>
      <c r="B1774" s="138"/>
      <c r="C1774" s="149">
        <f t="shared" si="526"/>
        <v>0.01</v>
      </c>
      <c r="D1774" s="150">
        <f t="shared" si="535"/>
        <v>-29.014999999999873</v>
      </c>
      <c r="E1774" s="150">
        <f t="shared" si="520"/>
        <v>21.421344495687375</v>
      </c>
      <c r="F1774" s="150">
        <f t="shared" si="521"/>
        <v>48.352665590395354</v>
      </c>
      <c r="G1774" s="151">
        <f t="shared" si="522"/>
        <v>-7.5936555043124976</v>
      </c>
      <c r="H1774" s="150">
        <f t="shared" si="523"/>
        <v>19.337665590395481</v>
      </c>
      <c r="I1774" s="137"/>
      <c r="J1774" s="151">
        <f t="shared" si="524"/>
        <v>2893.9063444956873</v>
      </c>
      <c r="K1774" s="150">
        <f t="shared" si="525"/>
        <v>2920.8376655903953</v>
      </c>
      <c r="L1774" s="135"/>
      <c r="M1774" s="149">
        <f t="shared" si="527"/>
        <v>1.0135662703127837</v>
      </c>
      <c r="N1774" s="149">
        <f t="shared" si="528"/>
        <v>1.0135413977062107</v>
      </c>
      <c r="O1774" s="149">
        <f t="shared" si="529"/>
        <v>1.0159017775008659</v>
      </c>
      <c r="P1774" s="149">
        <f t="shared" si="530"/>
        <v>1.0158456345809741</v>
      </c>
      <c r="Q1774" s="140"/>
      <c r="R1774" s="152">
        <f t="shared" si="531"/>
        <v>1.3475072352690657E-2</v>
      </c>
      <c r="S1774" s="152">
        <f t="shared" si="532"/>
        <v>1.3450532357142636E-2</v>
      </c>
      <c r="T1774" s="152">
        <f t="shared" si="533"/>
        <v>1.5776668794770448E-2</v>
      </c>
      <c r="U1774" s="152">
        <f t="shared" si="534"/>
        <v>1.5721403145534534E-2</v>
      </c>
    </row>
    <row r="1775" spans="1:21" x14ac:dyDescent="0.25">
      <c r="A1775" s="130">
        <f t="shared" si="519"/>
        <v>2018.1</v>
      </c>
      <c r="B1775" s="138"/>
      <c r="C1775" s="149">
        <f t="shared" si="526"/>
        <v>0.01</v>
      </c>
      <c r="D1775" s="150">
        <f t="shared" si="535"/>
        <v>-27.854600000000119</v>
      </c>
      <c r="E1775" s="150">
        <f t="shared" si="520"/>
        <v>19.965180474482349</v>
      </c>
      <c r="F1775" s="150">
        <f t="shared" si="521"/>
        <v>8.6537644794753934</v>
      </c>
      <c r="G1775" s="151">
        <f t="shared" si="522"/>
        <v>-7.8894195255177699</v>
      </c>
      <c r="H1775" s="150">
        <f t="shared" si="523"/>
        <v>-19.200835520524727</v>
      </c>
      <c r="I1775" s="137"/>
      <c r="J1775" s="151">
        <f t="shared" si="524"/>
        <v>2777.5705804744821</v>
      </c>
      <c r="K1775" s="150">
        <f t="shared" si="525"/>
        <v>2766.2591644794752</v>
      </c>
      <c r="L1775" s="135"/>
      <c r="M1775" s="149">
        <f t="shared" si="527"/>
        <v>0.99583442903122399</v>
      </c>
      <c r="N1775" s="149">
        <f t="shared" si="528"/>
        <v>0.99126992018663551</v>
      </c>
      <c r="O1775" s="149">
        <f t="shared" si="529"/>
        <v>1.0067565840572974</v>
      </c>
      <c r="P1775" s="149">
        <f t="shared" si="530"/>
        <v>1.0047781303911241</v>
      </c>
      <c r="Q1775" s="140"/>
      <c r="R1775" s="152">
        <f t="shared" si="531"/>
        <v>-4.1742711286852884E-3</v>
      </c>
      <c r="S1775" s="152">
        <f t="shared" si="532"/>
        <v>-8.7684102081311242E-3</v>
      </c>
      <c r="T1775" s="152">
        <f t="shared" si="533"/>
        <v>6.7338606409267808E-3</v>
      </c>
      <c r="U1775" s="152">
        <f t="shared" si="534"/>
        <v>4.7667513587110986E-3</v>
      </c>
    </row>
    <row r="1776" spans="1:21" x14ac:dyDescent="0.25">
      <c r="A1776" s="130">
        <f t="shared" si="519"/>
        <v>2018.11</v>
      </c>
      <c r="B1776" s="138"/>
      <c r="C1776" s="149">
        <f t="shared" si="526"/>
        <v>0.01</v>
      </c>
      <c r="D1776" s="150">
        <f t="shared" si="535"/>
        <v>-27.232300000000123</v>
      </c>
      <c r="E1776" s="150">
        <f t="shared" si="520"/>
        <v>19.539880580771722</v>
      </c>
      <c r="F1776" s="150">
        <f t="shared" si="521"/>
        <v>8.8226264233956115</v>
      </c>
      <c r="G1776" s="151">
        <f t="shared" si="522"/>
        <v>-7.6924194192284006</v>
      </c>
      <c r="H1776" s="150">
        <f t="shared" si="523"/>
        <v>-18.409673576604511</v>
      </c>
      <c r="I1776" s="137"/>
      <c r="J1776" s="151">
        <f t="shared" si="524"/>
        <v>2715.5375805807716</v>
      </c>
      <c r="K1776" s="150">
        <f t="shared" si="525"/>
        <v>2704.8203264233957</v>
      </c>
      <c r="L1776" s="135"/>
      <c r="M1776" s="149">
        <f t="shared" si="527"/>
        <v>0.99261054128897286</v>
      </c>
      <c r="N1776" s="149">
        <f t="shared" si="528"/>
        <v>0.99265718120327318</v>
      </c>
      <c r="O1776" s="149">
        <f t="shared" si="529"/>
        <v>0.99670585960254665</v>
      </c>
      <c r="P1776" s="149">
        <f t="shared" si="530"/>
        <v>0.9967269184078239</v>
      </c>
      <c r="Q1776" s="140"/>
      <c r="R1776" s="152">
        <f t="shared" si="531"/>
        <v>-7.4168960091314361E-3</v>
      </c>
      <c r="S1776" s="152">
        <f t="shared" si="532"/>
        <v>-7.3699099892808265E-3</v>
      </c>
      <c r="T1776" s="152">
        <f t="shared" si="533"/>
        <v>-3.2995780227503832E-3</v>
      </c>
      <c r="U1776" s="152">
        <f t="shared" si="534"/>
        <v>-3.2784498407416032E-3</v>
      </c>
    </row>
    <row r="1777" spans="1:21" x14ac:dyDescent="0.25">
      <c r="A1777" s="130">
        <f t="shared" si="519"/>
        <v>2018.12</v>
      </c>
      <c r="B1777" s="138"/>
      <c r="C1777" s="149">
        <f t="shared" si="526"/>
        <v>0.01</v>
      </c>
      <c r="D1777" s="150">
        <f t="shared" si="535"/>
        <v>-25.673099999999977</v>
      </c>
      <c r="E1777" s="150">
        <f t="shared" si="520"/>
        <v>18.944595880352946</v>
      </c>
      <c r="F1777" s="150">
        <f t="shared" si="521"/>
        <v>7.8679424437031251</v>
      </c>
      <c r="G1777" s="151">
        <f t="shared" si="522"/>
        <v>-6.728504119647031</v>
      </c>
      <c r="H1777" s="150">
        <f t="shared" si="523"/>
        <v>-17.805157556296852</v>
      </c>
      <c r="I1777" s="137"/>
      <c r="J1777" s="151">
        <f t="shared" si="524"/>
        <v>2560.581495880353</v>
      </c>
      <c r="K1777" s="150">
        <f t="shared" si="525"/>
        <v>2549.5048424437032</v>
      </c>
      <c r="L1777" s="135"/>
      <c r="M1777" s="149">
        <f t="shared" si="527"/>
        <v>0.96581455103629588</v>
      </c>
      <c r="N1777" s="149">
        <f t="shared" si="528"/>
        <v>0.96568451668838606</v>
      </c>
      <c r="O1777" s="149">
        <f t="shared" si="529"/>
        <v>0.97307140250200197</v>
      </c>
      <c r="P1777" s="149">
        <f t="shared" si="530"/>
        <v>0.97301739750915228</v>
      </c>
      <c r="Q1777" s="140"/>
      <c r="R1777" s="152">
        <f t="shared" si="531"/>
        <v>-3.478343935230227E-2</v>
      </c>
      <c r="S1777" s="152">
        <f t="shared" si="532"/>
        <v>-3.4918085389961974E-2</v>
      </c>
      <c r="T1777" s="152">
        <f t="shared" si="533"/>
        <v>-2.7297815622201568E-2</v>
      </c>
      <c r="U1777" s="152">
        <f t="shared" si="534"/>
        <v>-2.7353316679361181E-2</v>
      </c>
    </row>
  </sheetData>
  <mergeCells count="6">
    <mergeCell ref="W24:Y24"/>
    <mergeCell ref="X5:AD5"/>
    <mergeCell ref="AA7:AB7"/>
    <mergeCell ref="AC7:AD7"/>
    <mergeCell ref="X12:AD16"/>
    <mergeCell ref="AA8:AB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57</vt:i4>
      </vt:variant>
    </vt:vector>
  </HeadingPairs>
  <TitlesOfParts>
    <vt:vector size="62" baseType="lpstr">
      <vt:lpstr>Exhibits</vt:lpstr>
      <vt:lpstr>raw_Data</vt:lpstr>
      <vt:lpstr>Transactioncosts</vt:lpstr>
      <vt:lpstr>Exhibit1_Backtest</vt:lpstr>
      <vt:lpstr>Exhibit4_Impact-Test</vt:lpstr>
      <vt:lpstr>bond_approx_price</vt:lpstr>
      <vt:lpstr>D_mon</vt:lpstr>
      <vt:lpstr>D_year</vt:lpstr>
      <vt:lpstr>div_yield_mon</vt:lpstr>
      <vt:lpstr>'Exhibit4_Impact-Test'!Epsilon</vt:lpstr>
      <vt:lpstr>Excess_RDY</vt:lpstr>
      <vt:lpstr>g_5050</vt:lpstr>
      <vt:lpstr>g_5050_TC</vt:lpstr>
      <vt:lpstr>g_5050_TC_kum</vt:lpstr>
      <vt:lpstr>g_RDY</vt:lpstr>
      <vt:lpstr>g_RDY_TC</vt:lpstr>
      <vt:lpstr>g_RDY_TC_kum</vt:lpstr>
      <vt:lpstr>g_RDYRDY_1st</vt:lpstr>
      <vt:lpstr>g_RDYRS_1st</vt:lpstr>
      <vt:lpstr>g_RS</vt:lpstr>
      <vt:lpstr>g_RS_TC</vt:lpstr>
      <vt:lpstr>g_RS_TC_kum</vt:lpstr>
      <vt:lpstr>g_RSRDY_1st</vt:lpstr>
      <vt:lpstr>g_RSRS_1st</vt:lpstr>
      <vt:lpstr>Gamma_5050_BT</vt:lpstr>
      <vt:lpstr>Gamma_RDY_BT</vt:lpstr>
      <vt:lpstr>Gamma_RS_BT</vt:lpstr>
      <vt:lpstr>GS_ten</vt:lpstr>
      <vt:lpstr>Impact_ges_RDY_d</vt:lpstr>
      <vt:lpstr>Impact_ges_RS_d</vt:lpstr>
      <vt:lpstr>Impact_neg_d</vt:lpstr>
      <vt:lpstr>Impact_pos_RDY_d</vt:lpstr>
      <vt:lpstr>Impact_pos_RS_d</vt:lpstr>
      <vt:lpstr>interest_mon</vt:lpstr>
      <vt:lpstr>L_5050_SP_act</vt:lpstr>
      <vt:lpstr>L_5050_SP_set</vt:lpstr>
      <vt:lpstr>L_RDY_SP_act</vt:lpstr>
      <vt:lpstr>L_RDY_SP_set</vt:lpstr>
      <vt:lpstr>L_RS_SP_act</vt:lpstr>
      <vt:lpstr>L_RS_SP_set</vt:lpstr>
      <vt:lpstr>price_yield</vt:lpstr>
      <vt:lpstr>Print_Area</vt:lpstr>
      <vt:lpstr>Print_Area_MI</vt:lpstr>
      <vt:lpstr>q_impact_RDY_d</vt:lpstr>
      <vt:lpstr>q_impact_RS_d</vt:lpstr>
      <vt:lpstr>q_SP</vt:lpstr>
      <vt:lpstr>q_SP_tminus</vt:lpstr>
      <vt:lpstr>R_5050</vt:lpstr>
      <vt:lpstr>R_5050_TC</vt:lpstr>
      <vt:lpstr>R_Cash</vt:lpstr>
      <vt:lpstr>R_RDY</vt:lpstr>
      <vt:lpstr>R_RDY_TC</vt:lpstr>
      <vt:lpstr>R_RS</vt:lpstr>
      <vt:lpstr>R_RS_TC</vt:lpstr>
      <vt:lpstr>R_SP</vt:lpstr>
      <vt:lpstr>S_5050_SP</vt:lpstr>
      <vt:lpstr>S_RDY_SP</vt:lpstr>
      <vt:lpstr>S_RS_SP</vt:lpstr>
      <vt:lpstr>TC</vt:lpstr>
      <vt:lpstr>Timecode</vt:lpstr>
      <vt:lpstr>tMinus</vt:lpstr>
      <vt:lpstr>tPlus</vt:lpstr>
    </vt:vector>
  </TitlesOfParts>
  <Company>Institut Banking &amp; Finance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Mathis-Hendrik Woesthoff (mwoest)</dc:creator>
  <cp:lastModifiedBy>Jovana Sipka (jsipka)</cp:lastModifiedBy>
  <cp:lastPrinted>2018-09-05T08:26:25Z</cp:lastPrinted>
  <dcterms:created xsi:type="dcterms:W3CDTF">2018-08-01T14:13:59Z</dcterms:created>
  <dcterms:modified xsi:type="dcterms:W3CDTF">2020-04-05T20:54:45Z</dcterms:modified>
</cp:coreProperties>
</file>